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ntabilidad\Dropbox\DEPARTAMENTO CONTABLE\EEFF EMPRESAS\EEFF GRUPO UX 2026\"/>
    </mc:Choice>
  </mc:AlternateContent>
  <bookViews>
    <workbookView xWindow="-96" yWindow="0" windowWidth="11712" windowHeight="12336" tabRatio="948"/>
  </bookViews>
  <sheets>
    <sheet name="ESF ULTRAX" sheetId="20" r:id="rId1"/>
    <sheet name=" EERR ULTRAX" sheetId="25" r:id="rId2"/>
    <sheet name="N EERR ULTRAX" sheetId="28" r:id="rId3"/>
    <sheet name="N ESF ULTRAX" sheetId="29" r:id="rId4"/>
    <sheet name="EERR RODEO" sheetId="30" r:id="rId5"/>
    <sheet name="N EERR RODEO" sheetId="31" r:id="rId6"/>
    <sheet name="EERR PIEDEM" sheetId="32" r:id="rId7"/>
    <sheet name="N EERR PIEDEM" sheetId="33" r:id="rId8"/>
    <sheet name="EERR TERRA" sheetId="34" r:id="rId9"/>
    <sheet name="N EERR TERRA" sheetId="35" r:id="rId10"/>
    <sheet name="EERR UCAFE" sheetId="36" r:id="rId11"/>
    <sheet name="N EERR UCAFE" sheetId="37" r:id="rId12"/>
    <sheet name="EERR BARINAS" sheetId="40" r:id="rId13"/>
    <sheet name="N EERR BARINAS" sheetId="41" r:id="rId14"/>
    <sheet name="EERR LOS NA" sheetId="38" r:id="rId15"/>
    <sheet name="N EERR LOS NA" sheetId="39" r:id="rId16"/>
    <sheet name="TASAS" sheetId="42" r:id="rId17"/>
    <sheet name="PRESUPUESTO ULTRAX" sheetId="26" state="hidden" r:id="rId18"/>
  </sheets>
  <externalReferences>
    <externalReference r:id="rId19"/>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2" i="29" l="1"/>
  <c r="H361" i="29"/>
  <c r="H360" i="29"/>
  <c r="H359" i="29"/>
  <c r="H358" i="29"/>
  <c r="H357" i="29"/>
  <c r="H356" i="29"/>
  <c r="H355" i="29"/>
  <c r="H354" i="29"/>
  <c r="H349" i="29"/>
  <c r="H348" i="29"/>
  <c r="H347" i="29"/>
  <c r="H346" i="29"/>
  <c r="H344" i="29"/>
  <c r="H343" i="29"/>
  <c r="H342" i="29"/>
  <c r="H341" i="29"/>
  <c r="H340" i="29"/>
  <c r="H167" i="29"/>
  <c r="H166" i="29"/>
  <c r="H165" i="29"/>
  <c r="H164" i="29"/>
  <c r="H163" i="29"/>
  <c r="H66" i="29"/>
  <c r="H65" i="29"/>
  <c r="H64" i="29"/>
  <c r="H63" i="29"/>
  <c r="H36" i="29"/>
  <c r="H47" i="29"/>
  <c r="H46" i="29"/>
  <c r="H45" i="29"/>
  <c r="H44" i="29"/>
  <c r="H43" i="29"/>
  <c r="H42" i="29"/>
  <c r="H41" i="29"/>
  <c r="H40" i="29"/>
  <c r="H39" i="29"/>
  <c r="H38" i="29"/>
  <c r="H37" i="29"/>
  <c r="H16" i="29"/>
  <c r="H15" i="29"/>
  <c r="H14" i="29"/>
  <c r="H13" i="29"/>
  <c r="H12" i="29"/>
  <c r="H6" i="29"/>
  <c r="E362" i="29"/>
  <c r="E361" i="29"/>
  <c r="E360" i="29"/>
  <c r="E359" i="29"/>
  <c r="E358" i="29"/>
  <c r="E357" i="29"/>
  <c r="E356" i="29"/>
  <c r="E355" i="29"/>
  <c r="E354" i="29"/>
  <c r="E349" i="29"/>
  <c r="E348" i="29"/>
  <c r="E347" i="29"/>
  <c r="E346" i="29"/>
  <c r="E344" i="29"/>
  <c r="E343" i="29"/>
  <c r="E342" i="29"/>
  <c r="E341" i="29"/>
  <c r="E340" i="29"/>
  <c r="E167" i="29"/>
  <c r="E166" i="29"/>
  <c r="E165" i="29"/>
  <c r="E164" i="29"/>
  <c r="E163" i="29"/>
  <c r="E66" i="29"/>
  <c r="E65" i="29"/>
  <c r="E64" i="29"/>
  <c r="E63" i="29"/>
  <c r="E47" i="29"/>
  <c r="E46" i="29"/>
  <c r="E45" i="29"/>
  <c r="E44" i="29"/>
  <c r="E43" i="29"/>
  <c r="E42" i="29"/>
  <c r="E41" i="29"/>
  <c r="E40" i="29"/>
  <c r="E39" i="29"/>
  <c r="E38" i="29"/>
  <c r="E37" i="29"/>
  <c r="E36" i="29"/>
  <c r="E16" i="29"/>
  <c r="E15" i="29"/>
  <c r="E14" i="29"/>
  <c r="E13" i="29"/>
  <c r="E12" i="29"/>
  <c r="E6" i="29"/>
  <c r="D326" i="29" l="1"/>
  <c r="F326" i="29"/>
  <c r="G326" i="29"/>
  <c r="I326" i="29"/>
  <c r="J326" i="29"/>
  <c r="F353" i="29"/>
  <c r="G353" i="29"/>
  <c r="I353" i="29"/>
  <c r="J353" i="29"/>
  <c r="F339" i="29"/>
  <c r="G339" i="29"/>
  <c r="I339" i="29"/>
  <c r="J339" i="29"/>
  <c r="D296" i="29"/>
  <c r="F296" i="29"/>
  <c r="G296" i="29"/>
  <c r="I296" i="29"/>
  <c r="D172" i="29"/>
  <c r="F172" i="29"/>
  <c r="G172" i="29"/>
  <c r="I172" i="29"/>
  <c r="J172" i="29"/>
  <c r="F162" i="29"/>
  <c r="G162" i="29"/>
  <c r="I162" i="29"/>
  <c r="I161" i="29" s="1"/>
  <c r="J162" i="29"/>
  <c r="F161" i="29"/>
  <c r="G161" i="29"/>
  <c r="J161" i="29"/>
  <c r="C450" i="29"/>
  <c r="K450" i="29"/>
  <c r="C414" i="29"/>
  <c r="D414" i="29"/>
  <c r="D450" i="29" s="1"/>
  <c r="K353" i="29"/>
  <c r="L353" i="29"/>
  <c r="E350" i="29"/>
  <c r="F350" i="29"/>
  <c r="G350" i="29"/>
  <c r="H350" i="29"/>
  <c r="I350" i="29"/>
  <c r="J350" i="29"/>
  <c r="E336" i="29"/>
  <c r="F336" i="29"/>
  <c r="G336" i="29"/>
  <c r="H336" i="29"/>
  <c r="I336" i="29"/>
  <c r="J336" i="29"/>
  <c r="D162" i="29"/>
  <c r="D161" i="29" s="1"/>
  <c r="H353" i="29"/>
  <c r="H339" i="29"/>
  <c r="H162" i="29"/>
  <c r="H161" i="29" s="1"/>
  <c r="C353" i="29"/>
  <c r="D353" i="29"/>
  <c r="E353" i="29"/>
  <c r="E339" i="29"/>
  <c r="C162" i="29"/>
  <c r="C161" i="29" s="1"/>
  <c r="E162" i="29"/>
  <c r="E161" i="29" s="1"/>
  <c r="H326" i="29" l="1"/>
  <c r="H414" i="29" s="1"/>
  <c r="H450" i="29" s="1"/>
  <c r="D62" i="29"/>
  <c r="F62" i="29"/>
  <c r="G62" i="29"/>
  <c r="I62" i="29"/>
  <c r="C35" i="29"/>
  <c r="D35" i="29"/>
  <c r="F35" i="29"/>
  <c r="G35" i="29"/>
  <c r="I35" i="29"/>
  <c r="C11" i="29"/>
  <c r="D11" i="29"/>
  <c r="F11" i="29"/>
  <c r="G11" i="29"/>
  <c r="I11" i="29"/>
  <c r="C5" i="29"/>
  <c r="D5" i="29"/>
  <c r="F5" i="29"/>
  <c r="G5" i="29"/>
  <c r="H62" i="29"/>
  <c r="E62" i="29"/>
  <c r="H5" i="29"/>
  <c r="E5" i="29"/>
  <c r="H461" i="29"/>
  <c r="H460" i="29"/>
  <c r="D38" i="39"/>
  <c r="C188" i="39"/>
  <c r="D188" i="39"/>
  <c r="E188" i="39"/>
  <c r="F188" i="39"/>
  <c r="G188" i="39"/>
  <c r="H188" i="39"/>
  <c r="I188" i="39"/>
  <c r="J188" i="39"/>
  <c r="K188" i="39"/>
  <c r="L188" i="39"/>
  <c r="M188" i="39"/>
  <c r="N188" i="39"/>
  <c r="N202" i="39"/>
  <c r="M202" i="39"/>
  <c r="L202" i="39"/>
  <c r="K202" i="39"/>
  <c r="J202" i="39"/>
  <c r="I202" i="39"/>
  <c r="H202" i="39"/>
  <c r="G202" i="39"/>
  <c r="F202" i="39"/>
  <c r="E202" i="39"/>
  <c r="D202" i="39"/>
  <c r="C202" i="39"/>
  <c r="N201" i="39"/>
  <c r="M201" i="39"/>
  <c r="L201" i="39"/>
  <c r="K201" i="39"/>
  <c r="J201" i="39"/>
  <c r="I201" i="39"/>
  <c r="H201" i="39"/>
  <c r="G201" i="39"/>
  <c r="F201" i="39"/>
  <c r="E201" i="39"/>
  <c r="D201" i="39"/>
  <c r="C201" i="39"/>
  <c r="N200" i="39"/>
  <c r="M200" i="39"/>
  <c r="L200" i="39"/>
  <c r="K200" i="39"/>
  <c r="J200" i="39"/>
  <c r="I200" i="39"/>
  <c r="H200" i="39"/>
  <c r="G200" i="39"/>
  <c r="F200" i="39"/>
  <c r="E200" i="39"/>
  <c r="D200" i="39"/>
  <c r="C200" i="39"/>
  <c r="N199" i="39"/>
  <c r="M199" i="39"/>
  <c r="L199" i="39"/>
  <c r="K199" i="39"/>
  <c r="J199" i="39"/>
  <c r="I199" i="39"/>
  <c r="H199" i="39"/>
  <c r="G199" i="39"/>
  <c r="F199" i="39"/>
  <c r="E199" i="39"/>
  <c r="D199" i="39"/>
  <c r="C199" i="39"/>
  <c r="N198" i="39"/>
  <c r="M198" i="39"/>
  <c r="L198" i="39"/>
  <c r="K198" i="39"/>
  <c r="J198" i="39"/>
  <c r="I198" i="39"/>
  <c r="H198" i="39"/>
  <c r="G198" i="39"/>
  <c r="F198" i="39"/>
  <c r="E198" i="39"/>
  <c r="D198" i="39"/>
  <c r="C198" i="39"/>
  <c r="N197" i="39"/>
  <c r="M197" i="39"/>
  <c r="L197" i="39"/>
  <c r="K197" i="39"/>
  <c r="J197" i="39"/>
  <c r="I197" i="39"/>
  <c r="N196" i="39"/>
  <c r="M196" i="39"/>
  <c r="L196" i="39"/>
  <c r="K196" i="39"/>
  <c r="J196" i="39"/>
  <c r="I196" i="39"/>
  <c r="H196" i="39"/>
  <c r="G196" i="39"/>
  <c r="F196" i="39"/>
  <c r="E196" i="39"/>
  <c r="D196" i="39"/>
  <c r="C196" i="39"/>
  <c r="N195" i="39"/>
  <c r="M195" i="39"/>
  <c r="L195" i="39"/>
  <c r="K195" i="39"/>
  <c r="J195" i="39"/>
  <c r="I195" i="39"/>
  <c r="H195" i="39"/>
  <c r="G195" i="39"/>
  <c r="F195" i="39"/>
  <c r="E195" i="39"/>
  <c r="D195" i="39"/>
  <c r="C195" i="39"/>
  <c r="N194" i="39"/>
  <c r="M194" i="39"/>
  <c r="L194" i="39"/>
  <c r="K194" i="39"/>
  <c r="J194" i="39"/>
  <c r="I194" i="39"/>
  <c r="H194" i="39"/>
  <c r="G194" i="39"/>
  <c r="F194" i="39"/>
  <c r="E194" i="39"/>
  <c r="D194" i="39"/>
  <c r="C194" i="39"/>
  <c r="N186" i="39"/>
  <c r="M186" i="39"/>
  <c r="L186" i="39"/>
  <c r="K186" i="39"/>
  <c r="J186" i="39"/>
  <c r="I186" i="39"/>
  <c r="H186" i="39"/>
  <c r="G186" i="39"/>
  <c r="F186" i="39"/>
  <c r="E186" i="39"/>
  <c r="D186" i="39"/>
  <c r="C186" i="39"/>
  <c r="N185" i="39"/>
  <c r="M185" i="39"/>
  <c r="L185" i="39"/>
  <c r="K185" i="39"/>
  <c r="J185" i="39"/>
  <c r="I185" i="39"/>
  <c r="H185" i="39"/>
  <c r="G185" i="39"/>
  <c r="F185" i="39"/>
  <c r="E185" i="39"/>
  <c r="D185" i="39"/>
  <c r="C185" i="39"/>
  <c r="N184" i="39"/>
  <c r="M184" i="39"/>
  <c r="L184" i="39"/>
  <c r="K184" i="39"/>
  <c r="J184" i="39"/>
  <c r="I184" i="39"/>
  <c r="H184" i="39"/>
  <c r="G184" i="39"/>
  <c r="F184" i="39"/>
  <c r="E184" i="39"/>
  <c r="D184" i="39"/>
  <c r="C184" i="39"/>
  <c r="N183" i="39"/>
  <c r="M183" i="39"/>
  <c r="L183" i="39"/>
  <c r="K183" i="39"/>
  <c r="J183" i="39"/>
  <c r="I183" i="39"/>
  <c r="H183" i="39"/>
  <c r="G183" i="39"/>
  <c r="F183" i="39"/>
  <c r="E183" i="39"/>
  <c r="D183" i="39"/>
  <c r="C183" i="39"/>
  <c r="N182" i="39"/>
  <c r="M182" i="39"/>
  <c r="L182" i="39"/>
  <c r="K182" i="39"/>
  <c r="J182" i="39"/>
  <c r="I182" i="39"/>
  <c r="H182" i="39"/>
  <c r="G182" i="39"/>
  <c r="F182" i="39"/>
  <c r="E182" i="39"/>
  <c r="D182" i="39"/>
  <c r="C182" i="39"/>
  <c r="N181" i="39"/>
  <c r="M181" i="39"/>
  <c r="L181" i="39"/>
  <c r="K181" i="39"/>
  <c r="J181" i="39"/>
  <c r="I181" i="39"/>
  <c r="H181" i="39"/>
  <c r="G181" i="39"/>
  <c r="F181" i="39"/>
  <c r="E181" i="39"/>
  <c r="D181" i="39"/>
  <c r="C181" i="39"/>
  <c r="N180" i="39"/>
  <c r="M180" i="39"/>
  <c r="L180" i="39"/>
  <c r="K180" i="39"/>
  <c r="J180" i="39"/>
  <c r="I180" i="39"/>
  <c r="H180" i="39"/>
  <c r="G180" i="39"/>
  <c r="F180" i="39"/>
  <c r="E180" i="39"/>
  <c r="D180" i="39"/>
  <c r="C180" i="39"/>
  <c r="N179" i="39"/>
  <c r="M179" i="39"/>
  <c r="L179" i="39"/>
  <c r="K179" i="39"/>
  <c r="J179" i="39"/>
  <c r="I179" i="39"/>
  <c r="H179" i="39"/>
  <c r="G179" i="39"/>
  <c r="F179" i="39"/>
  <c r="E179" i="39"/>
  <c r="D179" i="39"/>
  <c r="C179" i="39"/>
  <c r="N178" i="39"/>
  <c r="M178" i="39"/>
  <c r="L178" i="39"/>
  <c r="K178" i="39"/>
  <c r="J178" i="39"/>
  <c r="I178" i="39"/>
  <c r="H178" i="39"/>
  <c r="G178" i="39"/>
  <c r="F178" i="39"/>
  <c r="E178" i="39"/>
  <c r="D178" i="39"/>
  <c r="C178" i="39"/>
  <c r="N177" i="39"/>
  <c r="M177" i="39"/>
  <c r="L177" i="39"/>
  <c r="K177" i="39"/>
  <c r="J177" i="39"/>
  <c r="I177" i="39"/>
  <c r="H177" i="39"/>
  <c r="G177" i="39"/>
  <c r="F177" i="39"/>
  <c r="E177" i="39"/>
  <c r="D177" i="39"/>
  <c r="C177" i="39"/>
  <c r="N176" i="39"/>
  <c r="M176" i="39"/>
  <c r="L176" i="39"/>
  <c r="K176" i="39"/>
  <c r="J176" i="39"/>
  <c r="I176" i="39"/>
  <c r="H176" i="39"/>
  <c r="G176" i="39"/>
  <c r="F176" i="39"/>
  <c r="E176" i="39"/>
  <c r="D176" i="39"/>
  <c r="C176" i="39"/>
  <c r="N175" i="39"/>
  <c r="M175" i="39"/>
  <c r="L175" i="39"/>
  <c r="K175" i="39"/>
  <c r="J175" i="39"/>
  <c r="I175" i="39"/>
  <c r="H175" i="39"/>
  <c r="G175" i="39"/>
  <c r="F175" i="39"/>
  <c r="E175" i="39"/>
  <c r="D175" i="39"/>
  <c r="C175" i="39"/>
  <c r="N174" i="39"/>
  <c r="M174" i="39"/>
  <c r="L174" i="39"/>
  <c r="K174" i="39"/>
  <c r="J174" i="39"/>
  <c r="I174" i="39"/>
  <c r="H174" i="39"/>
  <c r="G174" i="39"/>
  <c r="F174" i="39"/>
  <c r="E174" i="39"/>
  <c r="D174" i="39"/>
  <c r="C174" i="39"/>
  <c r="N173" i="39"/>
  <c r="N172" i="39" s="1"/>
  <c r="M173" i="39"/>
  <c r="M172" i="39" s="1"/>
  <c r="L173" i="39"/>
  <c r="L172" i="39" s="1"/>
  <c r="K173" i="39"/>
  <c r="K172" i="39" s="1"/>
  <c r="J173" i="39"/>
  <c r="J172" i="39" s="1"/>
  <c r="I173" i="39"/>
  <c r="I172" i="39" s="1"/>
  <c r="H173" i="39"/>
  <c r="H172" i="39" s="1"/>
  <c r="G173" i="39"/>
  <c r="G172" i="39" s="1"/>
  <c r="F173" i="39"/>
  <c r="F172" i="39" s="1"/>
  <c r="E173" i="39"/>
  <c r="E172" i="39" s="1"/>
  <c r="D173" i="39"/>
  <c r="D172" i="39" s="1"/>
  <c r="C173" i="39"/>
  <c r="C172" i="39" s="1"/>
  <c r="N169" i="39"/>
  <c r="M169" i="39"/>
  <c r="L169" i="39"/>
  <c r="K169" i="39"/>
  <c r="J169" i="39"/>
  <c r="I169" i="39"/>
  <c r="H169" i="39"/>
  <c r="G169" i="39"/>
  <c r="F169" i="39"/>
  <c r="E169" i="39"/>
  <c r="D169" i="39"/>
  <c r="C169" i="39"/>
  <c r="N168" i="39"/>
  <c r="M168" i="39"/>
  <c r="L168" i="39"/>
  <c r="K168" i="39"/>
  <c r="J168" i="39"/>
  <c r="I168" i="39"/>
  <c r="H168" i="39"/>
  <c r="G168" i="39"/>
  <c r="F168" i="39"/>
  <c r="E168" i="39"/>
  <c r="D168" i="39"/>
  <c r="C168" i="39"/>
  <c r="N167" i="39"/>
  <c r="M167" i="39"/>
  <c r="L167" i="39"/>
  <c r="K167" i="39"/>
  <c r="J167" i="39"/>
  <c r="I167" i="39"/>
  <c r="H167" i="39"/>
  <c r="G167" i="39"/>
  <c r="F167" i="39"/>
  <c r="E167" i="39"/>
  <c r="D167" i="39"/>
  <c r="C167" i="39"/>
  <c r="N166" i="39"/>
  <c r="M166" i="39"/>
  <c r="L166" i="39"/>
  <c r="K166" i="39"/>
  <c r="J166" i="39"/>
  <c r="I166" i="39"/>
  <c r="H166" i="39"/>
  <c r="G166" i="39"/>
  <c r="F166" i="39"/>
  <c r="E166" i="39"/>
  <c r="D166" i="39"/>
  <c r="C166" i="39"/>
  <c r="N165" i="39"/>
  <c r="M165" i="39"/>
  <c r="L165" i="39"/>
  <c r="K165" i="39"/>
  <c r="J165" i="39"/>
  <c r="I165" i="39"/>
  <c r="H165" i="39"/>
  <c r="G165" i="39"/>
  <c r="F165" i="39"/>
  <c r="E165" i="39"/>
  <c r="D165" i="39"/>
  <c r="C165" i="39"/>
  <c r="N164" i="39"/>
  <c r="M164" i="39"/>
  <c r="L164" i="39"/>
  <c r="K164" i="39"/>
  <c r="J164" i="39"/>
  <c r="I164" i="39"/>
  <c r="H164" i="39"/>
  <c r="G164" i="39"/>
  <c r="F164" i="39"/>
  <c r="E164" i="39"/>
  <c r="D164" i="39"/>
  <c r="C164" i="39"/>
  <c r="N163" i="39"/>
  <c r="M163" i="39"/>
  <c r="L163" i="39"/>
  <c r="K163" i="39"/>
  <c r="J163" i="39"/>
  <c r="I163" i="39"/>
  <c r="H163" i="39"/>
  <c r="G163" i="39"/>
  <c r="F163" i="39"/>
  <c r="E163" i="39"/>
  <c r="D163" i="39"/>
  <c r="C163" i="39"/>
  <c r="N162" i="39"/>
  <c r="M162" i="39"/>
  <c r="L162" i="39"/>
  <c r="K162" i="39"/>
  <c r="J162" i="39"/>
  <c r="I162" i="39"/>
  <c r="H162" i="39"/>
  <c r="G162" i="39"/>
  <c r="F162" i="39"/>
  <c r="E162" i="39"/>
  <c r="D162" i="39"/>
  <c r="C162" i="39"/>
  <c r="N161" i="39"/>
  <c r="M161" i="39"/>
  <c r="L161" i="39"/>
  <c r="K161" i="39"/>
  <c r="J161" i="39"/>
  <c r="I161" i="39"/>
  <c r="H161" i="39"/>
  <c r="G161" i="39"/>
  <c r="F161" i="39"/>
  <c r="E161" i="39"/>
  <c r="D161" i="39"/>
  <c r="C161" i="39"/>
  <c r="N160" i="39"/>
  <c r="M160" i="39"/>
  <c r="L160" i="39"/>
  <c r="K160" i="39"/>
  <c r="J160" i="39"/>
  <c r="I160" i="39"/>
  <c r="H160" i="39"/>
  <c r="G160" i="39"/>
  <c r="F160" i="39"/>
  <c r="E160" i="39"/>
  <c r="D160" i="39"/>
  <c r="C160" i="39"/>
  <c r="N159" i="39"/>
  <c r="M159" i="39"/>
  <c r="L159" i="39"/>
  <c r="K159" i="39"/>
  <c r="J159" i="39"/>
  <c r="I159" i="39"/>
  <c r="H159" i="39"/>
  <c r="G159" i="39"/>
  <c r="F159" i="39"/>
  <c r="E159" i="39"/>
  <c r="D159" i="39"/>
  <c r="C159" i="39"/>
  <c r="N158" i="39"/>
  <c r="M158" i="39"/>
  <c r="L158" i="39"/>
  <c r="K158" i="39"/>
  <c r="J158" i="39"/>
  <c r="I158" i="39"/>
  <c r="H158" i="39"/>
  <c r="G158" i="39"/>
  <c r="F158" i="39"/>
  <c r="E158" i="39"/>
  <c r="D158" i="39"/>
  <c r="C158" i="39"/>
  <c r="N157" i="39"/>
  <c r="M157" i="39"/>
  <c r="L157" i="39"/>
  <c r="K157" i="39"/>
  <c r="J157" i="39"/>
  <c r="I157" i="39"/>
  <c r="H157" i="39"/>
  <c r="G157" i="39"/>
  <c r="F157" i="39"/>
  <c r="E157" i="39"/>
  <c r="D157" i="39"/>
  <c r="C157" i="39"/>
  <c r="N156" i="39"/>
  <c r="M156" i="39"/>
  <c r="L156" i="39"/>
  <c r="K156" i="39"/>
  <c r="J156" i="39"/>
  <c r="I156" i="39"/>
  <c r="H156" i="39"/>
  <c r="G156" i="39"/>
  <c r="F156" i="39"/>
  <c r="E156" i="39"/>
  <c r="D156" i="39"/>
  <c r="C156" i="39"/>
  <c r="N155" i="39"/>
  <c r="M155" i="39"/>
  <c r="L155" i="39"/>
  <c r="K155" i="39"/>
  <c r="J155" i="39"/>
  <c r="I155" i="39"/>
  <c r="H155" i="39"/>
  <c r="G155" i="39"/>
  <c r="F155" i="39"/>
  <c r="E155" i="39"/>
  <c r="D155" i="39"/>
  <c r="C155" i="39"/>
  <c r="N154" i="39"/>
  <c r="M154" i="39"/>
  <c r="L154" i="39"/>
  <c r="K154" i="39"/>
  <c r="J154" i="39"/>
  <c r="I154" i="39"/>
  <c r="H154" i="39"/>
  <c r="G154" i="39"/>
  <c r="F154" i="39"/>
  <c r="E154" i="39"/>
  <c r="D154" i="39"/>
  <c r="C154" i="39"/>
  <c r="N153" i="39"/>
  <c r="M153" i="39"/>
  <c r="L153" i="39"/>
  <c r="K153" i="39"/>
  <c r="J153" i="39"/>
  <c r="I153" i="39"/>
  <c r="H153" i="39"/>
  <c r="G153" i="39"/>
  <c r="F153" i="39"/>
  <c r="E153" i="39"/>
  <c r="D153" i="39"/>
  <c r="C153" i="39"/>
  <c r="N152" i="39"/>
  <c r="M152" i="39"/>
  <c r="L152" i="39"/>
  <c r="K152" i="39"/>
  <c r="J152" i="39"/>
  <c r="I152" i="39"/>
  <c r="H152" i="39"/>
  <c r="G152" i="39"/>
  <c r="F152" i="39"/>
  <c r="E152" i="39"/>
  <c r="D152" i="39"/>
  <c r="C152" i="39"/>
  <c r="N151" i="39"/>
  <c r="M151" i="39"/>
  <c r="L151" i="39"/>
  <c r="K151" i="39"/>
  <c r="J151" i="39"/>
  <c r="I151" i="39"/>
  <c r="H151" i="39"/>
  <c r="G151" i="39"/>
  <c r="F151" i="39"/>
  <c r="E151" i="39"/>
  <c r="D151" i="39"/>
  <c r="C151" i="39"/>
  <c r="N150" i="39"/>
  <c r="M150" i="39"/>
  <c r="L150" i="39"/>
  <c r="K150" i="39"/>
  <c r="J150" i="39"/>
  <c r="I150" i="39"/>
  <c r="H150" i="39"/>
  <c r="G150" i="39"/>
  <c r="F150" i="39"/>
  <c r="E150" i="39"/>
  <c r="D150" i="39"/>
  <c r="C150" i="39"/>
  <c r="N149" i="39"/>
  <c r="M149" i="39"/>
  <c r="L149" i="39"/>
  <c r="K149" i="39"/>
  <c r="J149" i="39"/>
  <c r="I149" i="39"/>
  <c r="H149" i="39"/>
  <c r="G149" i="39"/>
  <c r="F149" i="39"/>
  <c r="E149" i="39"/>
  <c r="D149" i="39"/>
  <c r="C149" i="39"/>
  <c r="N148" i="39"/>
  <c r="M148" i="39"/>
  <c r="L148" i="39"/>
  <c r="K148" i="39"/>
  <c r="J148" i="39"/>
  <c r="I148" i="39"/>
  <c r="H148" i="39"/>
  <c r="G148" i="39"/>
  <c r="F148" i="39"/>
  <c r="E148" i="39"/>
  <c r="D148" i="39"/>
  <c r="C148" i="39"/>
  <c r="N147" i="39"/>
  <c r="M147" i="39"/>
  <c r="L147" i="39"/>
  <c r="K147" i="39"/>
  <c r="J147" i="39"/>
  <c r="I147" i="39"/>
  <c r="H147" i="39"/>
  <c r="G147" i="39"/>
  <c r="F147" i="39"/>
  <c r="E147" i="39"/>
  <c r="D147" i="39"/>
  <c r="C147" i="39"/>
  <c r="N146" i="39"/>
  <c r="M146" i="39"/>
  <c r="L146" i="39"/>
  <c r="K146" i="39"/>
  <c r="J146" i="39"/>
  <c r="I146" i="39"/>
  <c r="H146" i="39"/>
  <c r="G146" i="39"/>
  <c r="F146" i="39"/>
  <c r="E146" i="39"/>
  <c r="D146" i="39"/>
  <c r="C146" i="39"/>
  <c r="N145" i="39"/>
  <c r="M145" i="39"/>
  <c r="L145" i="39"/>
  <c r="K145" i="39"/>
  <c r="J145" i="39"/>
  <c r="I145" i="39"/>
  <c r="H145" i="39"/>
  <c r="G145" i="39"/>
  <c r="F145" i="39"/>
  <c r="E145" i="39"/>
  <c r="D145" i="39"/>
  <c r="C145" i="39"/>
  <c r="N144" i="39"/>
  <c r="M144" i="39"/>
  <c r="L144" i="39"/>
  <c r="K144" i="39"/>
  <c r="J144" i="39"/>
  <c r="I144" i="39"/>
  <c r="H144" i="39"/>
  <c r="G144" i="39"/>
  <c r="F144" i="39"/>
  <c r="E144" i="39"/>
  <c r="D144" i="39"/>
  <c r="C144" i="39"/>
  <c r="N143" i="39"/>
  <c r="M143" i="39"/>
  <c r="L143" i="39"/>
  <c r="K143" i="39"/>
  <c r="J143" i="39"/>
  <c r="I143" i="39"/>
  <c r="H143" i="39"/>
  <c r="G143" i="39"/>
  <c r="F143" i="39"/>
  <c r="E143" i="39"/>
  <c r="D143" i="39"/>
  <c r="C143" i="39"/>
  <c r="N142" i="39"/>
  <c r="M142" i="39"/>
  <c r="L142" i="39"/>
  <c r="K142" i="39"/>
  <c r="J142" i="39"/>
  <c r="I142" i="39"/>
  <c r="H142" i="39"/>
  <c r="G142" i="39"/>
  <c r="F142" i="39"/>
  <c r="E142" i="39"/>
  <c r="D142" i="39"/>
  <c r="C142" i="39"/>
  <c r="N141" i="39"/>
  <c r="M141" i="39"/>
  <c r="L141" i="39"/>
  <c r="K141" i="39"/>
  <c r="J141" i="39"/>
  <c r="I141" i="39"/>
  <c r="H141" i="39"/>
  <c r="G141" i="39"/>
  <c r="F141" i="39"/>
  <c r="E141" i="39"/>
  <c r="D141" i="39"/>
  <c r="C141" i="39"/>
  <c r="N140" i="39"/>
  <c r="N139" i="39" s="1"/>
  <c r="M140" i="39"/>
  <c r="M139" i="39" s="1"/>
  <c r="L140" i="39"/>
  <c r="L139" i="39" s="1"/>
  <c r="K140" i="39"/>
  <c r="J140" i="39"/>
  <c r="J139" i="39" s="1"/>
  <c r="I140" i="39"/>
  <c r="I139" i="39" s="1"/>
  <c r="H140" i="39"/>
  <c r="H139" i="39" s="1"/>
  <c r="G140" i="39"/>
  <c r="G139" i="39" s="1"/>
  <c r="F140" i="39"/>
  <c r="F139" i="39" s="1"/>
  <c r="E140" i="39"/>
  <c r="E139" i="39" s="1"/>
  <c r="D140" i="39"/>
  <c r="D139" i="39" s="1"/>
  <c r="C140" i="39"/>
  <c r="C139" i="39" s="1"/>
  <c r="N137" i="39"/>
  <c r="M137" i="39"/>
  <c r="L137" i="39"/>
  <c r="K137" i="39"/>
  <c r="J137" i="39"/>
  <c r="I137" i="39"/>
  <c r="H137" i="39"/>
  <c r="G137" i="39"/>
  <c r="F137" i="39"/>
  <c r="E137" i="39"/>
  <c r="D137" i="39"/>
  <c r="C137" i="39"/>
  <c r="N136" i="39"/>
  <c r="M136" i="39"/>
  <c r="L136" i="39"/>
  <c r="K136" i="39"/>
  <c r="J136" i="39"/>
  <c r="I136" i="39"/>
  <c r="H136" i="39"/>
  <c r="G136" i="39"/>
  <c r="F136" i="39"/>
  <c r="E136" i="39"/>
  <c r="D136" i="39"/>
  <c r="C136" i="39"/>
  <c r="N135" i="39"/>
  <c r="M135" i="39"/>
  <c r="L135" i="39"/>
  <c r="K135" i="39"/>
  <c r="J135" i="39"/>
  <c r="I135" i="39"/>
  <c r="H135" i="39"/>
  <c r="G135" i="39"/>
  <c r="F135" i="39"/>
  <c r="E135" i="39"/>
  <c r="D135" i="39"/>
  <c r="C135" i="39"/>
  <c r="N134" i="39"/>
  <c r="M134" i="39"/>
  <c r="L134" i="39"/>
  <c r="K134" i="39"/>
  <c r="J134" i="39"/>
  <c r="I134" i="39"/>
  <c r="H134" i="39"/>
  <c r="G134" i="39"/>
  <c r="F134" i="39"/>
  <c r="E134" i="39"/>
  <c r="D134" i="39"/>
  <c r="C134" i="39"/>
  <c r="N133" i="39"/>
  <c r="M133" i="39"/>
  <c r="L133" i="39"/>
  <c r="K133" i="39"/>
  <c r="J133" i="39"/>
  <c r="I133" i="39"/>
  <c r="H133" i="39"/>
  <c r="G133" i="39"/>
  <c r="F133" i="39"/>
  <c r="E133" i="39"/>
  <c r="D133" i="39"/>
  <c r="C133" i="39"/>
  <c r="N132" i="39"/>
  <c r="M132" i="39"/>
  <c r="L132" i="39"/>
  <c r="K132" i="39"/>
  <c r="J132" i="39"/>
  <c r="I132" i="39"/>
  <c r="H132" i="39"/>
  <c r="G132" i="39"/>
  <c r="F132" i="39"/>
  <c r="E132" i="39"/>
  <c r="D132" i="39"/>
  <c r="C132" i="39"/>
  <c r="N131" i="39"/>
  <c r="M131" i="39"/>
  <c r="L131" i="39"/>
  <c r="K131" i="39"/>
  <c r="J131" i="39"/>
  <c r="I131" i="39"/>
  <c r="H131" i="39"/>
  <c r="G131" i="39"/>
  <c r="F131" i="39"/>
  <c r="E131" i="39"/>
  <c r="D131" i="39"/>
  <c r="C131" i="39"/>
  <c r="N130" i="39"/>
  <c r="M130" i="39"/>
  <c r="L130" i="39"/>
  <c r="K130" i="39"/>
  <c r="J130" i="39"/>
  <c r="I130" i="39"/>
  <c r="H130" i="39"/>
  <c r="G130" i="39"/>
  <c r="F130" i="39"/>
  <c r="E130" i="39"/>
  <c r="D130" i="39"/>
  <c r="C130" i="39"/>
  <c r="N129" i="39"/>
  <c r="M129" i="39"/>
  <c r="L129" i="39"/>
  <c r="K129" i="39"/>
  <c r="J129" i="39"/>
  <c r="I129" i="39"/>
  <c r="H129" i="39"/>
  <c r="G129" i="39"/>
  <c r="F129" i="39"/>
  <c r="E129" i="39"/>
  <c r="D129" i="39"/>
  <c r="C129" i="39"/>
  <c r="N128" i="39"/>
  <c r="M128" i="39"/>
  <c r="L128" i="39"/>
  <c r="K128" i="39"/>
  <c r="J128" i="39"/>
  <c r="I128" i="39"/>
  <c r="H128" i="39"/>
  <c r="G128" i="39"/>
  <c r="F128" i="39"/>
  <c r="E128" i="39"/>
  <c r="D128" i="39"/>
  <c r="C128" i="39"/>
  <c r="N127" i="39"/>
  <c r="M127" i="39"/>
  <c r="L127" i="39"/>
  <c r="K127" i="39"/>
  <c r="J127" i="39"/>
  <c r="I127" i="39"/>
  <c r="H127" i="39"/>
  <c r="G127" i="39"/>
  <c r="F127" i="39"/>
  <c r="E127" i="39"/>
  <c r="D127" i="39"/>
  <c r="C127" i="39"/>
  <c r="N126" i="39"/>
  <c r="M126" i="39"/>
  <c r="L126" i="39"/>
  <c r="K126" i="39"/>
  <c r="J126" i="39"/>
  <c r="I126" i="39"/>
  <c r="H126" i="39"/>
  <c r="G126" i="39"/>
  <c r="F126" i="39"/>
  <c r="E126" i="39"/>
  <c r="D126" i="39"/>
  <c r="C126" i="39"/>
  <c r="N125" i="39"/>
  <c r="M125" i="39"/>
  <c r="L125" i="39"/>
  <c r="K125" i="39"/>
  <c r="J125" i="39"/>
  <c r="I125" i="39"/>
  <c r="H125" i="39"/>
  <c r="G125" i="39"/>
  <c r="F125" i="39"/>
  <c r="E125" i="39"/>
  <c r="D125" i="39"/>
  <c r="C125" i="39"/>
  <c r="N124" i="39"/>
  <c r="M124" i="39"/>
  <c r="L124" i="39"/>
  <c r="K124" i="39"/>
  <c r="J124" i="39"/>
  <c r="I124" i="39"/>
  <c r="H124" i="39"/>
  <c r="G124" i="39"/>
  <c r="F124" i="39"/>
  <c r="E124" i="39"/>
  <c r="D124" i="39"/>
  <c r="C124" i="39"/>
  <c r="N123" i="39"/>
  <c r="M123" i="39"/>
  <c r="L123" i="39"/>
  <c r="K123" i="39"/>
  <c r="J123" i="39"/>
  <c r="I123" i="39"/>
  <c r="H123" i="39"/>
  <c r="G123" i="39"/>
  <c r="F123" i="39"/>
  <c r="E123" i="39"/>
  <c r="D123" i="39"/>
  <c r="C123" i="39"/>
  <c r="N122" i="39"/>
  <c r="M122" i="39"/>
  <c r="L122" i="39"/>
  <c r="K122" i="39"/>
  <c r="J122" i="39"/>
  <c r="I122" i="39"/>
  <c r="H122" i="39"/>
  <c r="G122" i="39"/>
  <c r="F122" i="39"/>
  <c r="E122" i="39"/>
  <c r="D122" i="39"/>
  <c r="C122" i="39"/>
  <c r="N121" i="39"/>
  <c r="M121" i="39"/>
  <c r="L121" i="39"/>
  <c r="K121" i="39"/>
  <c r="J121" i="39"/>
  <c r="I121" i="39"/>
  <c r="H121" i="39"/>
  <c r="G121" i="39"/>
  <c r="F121" i="39"/>
  <c r="E121" i="39"/>
  <c r="D121" i="39"/>
  <c r="C121" i="39"/>
  <c r="N120" i="39"/>
  <c r="M120" i="39"/>
  <c r="L120" i="39"/>
  <c r="K120" i="39"/>
  <c r="J120" i="39"/>
  <c r="I120" i="39"/>
  <c r="H120" i="39"/>
  <c r="G120" i="39"/>
  <c r="F120" i="39"/>
  <c r="E120" i="39"/>
  <c r="D120" i="39"/>
  <c r="C120" i="39"/>
  <c r="N119" i="39"/>
  <c r="M119" i="39"/>
  <c r="L119" i="39"/>
  <c r="K119" i="39"/>
  <c r="J119" i="39"/>
  <c r="I119" i="39"/>
  <c r="H119" i="39"/>
  <c r="G119" i="39"/>
  <c r="F119" i="39"/>
  <c r="E119" i="39"/>
  <c r="D119" i="39"/>
  <c r="C119" i="39"/>
  <c r="N118" i="39"/>
  <c r="M118" i="39"/>
  <c r="L118" i="39"/>
  <c r="K118" i="39"/>
  <c r="J118" i="39"/>
  <c r="I118" i="39"/>
  <c r="H118" i="39"/>
  <c r="G118" i="39"/>
  <c r="F118" i="39"/>
  <c r="E118" i="39"/>
  <c r="D118" i="39"/>
  <c r="C118" i="39"/>
  <c r="N117" i="39"/>
  <c r="M117" i="39"/>
  <c r="L117" i="39"/>
  <c r="K117" i="39"/>
  <c r="J117" i="39"/>
  <c r="I117" i="39"/>
  <c r="H117" i="39"/>
  <c r="G117" i="39"/>
  <c r="F117" i="39"/>
  <c r="E117" i="39"/>
  <c r="D117" i="39"/>
  <c r="C117" i="39"/>
  <c r="N116" i="39"/>
  <c r="M116" i="39"/>
  <c r="L116" i="39"/>
  <c r="K116" i="39"/>
  <c r="J116" i="39"/>
  <c r="I116" i="39"/>
  <c r="H116" i="39"/>
  <c r="G116" i="39"/>
  <c r="F116" i="39"/>
  <c r="E116" i="39"/>
  <c r="D116" i="39"/>
  <c r="C116" i="39"/>
  <c r="N115" i="39"/>
  <c r="M115" i="39"/>
  <c r="L115" i="39"/>
  <c r="K115" i="39"/>
  <c r="J115" i="39"/>
  <c r="I115" i="39"/>
  <c r="H115" i="39"/>
  <c r="G115" i="39"/>
  <c r="F115" i="39"/>
  <c r="E115" i="39"/>
  <c r="D115" i="39"/>
  <c r="C115" i="39"/>
  <c r="N114" i="39"/>
  <c r="M114" i="39"/>
  <c r="L114" i="39"/>
  <c r="K114" i="39"/>
  <c r="J114" i="39"/>
  <c r="I114" i="39"/>
  <c r="H114" i="39"/>
  <c r="G114" i="39"/>
  <c r="F114" i="39"/>
  <c r="E114" i="39"/>
  <c r="D114" i="39"/>
  <c r="C114" i="39"/>
  <c r="N113" i="39"/>
  <c r="M113" i="39"/>
  <c r="L113" i="39"/>
  <c r="K113" i="39"/>
  <c r="J113" i="39"/>
  <c r="I113" i="39"/>
  <c r="H113" i="39"/>
  <c r="G113" i="39"/>
  <c r="F113" i="39"/>
  <c r="E113" i="39"/>
  <c r="D113" i="39"/>
  <c r="C113" i="39"/>
  <c r="N112" i="39"/>
  <c r="M112" i="39"/>
  <c r="L112" i="39"/>
  <c r="K112" i="39"/>
  <c r="J112" i="39"/>
  <c r="I112" i="39"/>
  <c r="H112" i="39"/>
  <c r="G112" i="39"/>
  <c r="F112" i="39"/>
  <c r="E112" i="39"/>
  <c r="D112" i="39"/>
  <c r="C112" i="39"/>
  <c r="N111" i="39"/>
  <c r="M111" i="39"/>
  <c r="L111" i="39"/>
  <c r="K111" i="39"/>
  <c r="J111" i="39"/>
  <c r="I111" i="39"/>
  <c r="H111" i="39"/>
  <c r="G111" i="39"/>
  <c r="F111" i="39"/>
  <c r="E111" i="39"/>
  <c r="D111" i="39"/>
  <c r="C111" i="39"/>
  <c r="N110" i="39"/>
  <c r="M110" i="39"/>
  <c r="L110" i="39"/>
  <c r="K110" i="39"/>
  <c r="J110" i="39"/>
  <c r="I110" i="39"/>
  <c r="H110" i="39"/>
  <c r="G110" i="39"/>
  <c r="F110" i="39"/>
  <c r="E110" i="39"/>
  <c r="D110" i="39"/>
  <c r="C110" i="39"/>
  <c r="N109" i="39"/>
  <c r="M109" i="39"/>
  <c r="L109" i="39"/>
  <c r="K109" i="39"/>
  <c r="J109" i="39"/>
  <c r="I109" i="39"/>
  <c r="H109" i="39"/>
  <c r="G109" i="39"/>
  <c r="F109" i="39"/>
  <c r="E109" i="39"/>
  <c r="D109" i="39"/>
  <c r="C109" i="39"/>
  <c r="N108" i="39"/>
  <c r="M108" i="39"/>
  <c r="L108" i="39"/>
  <c r="K108" i="39"/>
  <c r="J108" i="39"/>
  <c r="I108" i="39"/>
  <c r="H108" i="39"/>
  <c r="G108" i="39"/>
  <c r="F108" i="39"/>
  <c r="E108" i="39"/>
  <c r="D108" i="39"/>
  <c r="C108" i="39"/>
  <c r="N107" i="39"/>
  <c r="M107" i="39"/>
  <c r="L107" i="39"/>
  <c r="K107" i="39"/>
  <c r="J107" i="39"/>
  <c r="I107" i="39"/>
  <c r="H107" i="39"/>
  <c r="G107" i="39"/>
  <c r="F107" i="39"/>
  <c r="E107" i="39"/>
  <c r="D107" i="39"/>
  <c r="C107" i="39"/>
  <c r="N106" i="39"/>
  <c r="M106" i="39"/>
  <c r="L106" i="39"/>
  <c r="K106" i="39"/>
  <c r="J106" i="39"/>
  <c r="I106" i="39"/>
  <c r="H106" i="39"/>
  <c r="G106" i="39"/>
  <c r="F106" i="39"/>
  <c r="E106" i="39"/>
  <c r="D106" i="39"/>
  <c r="C106" i="39"/>
  <c r="N105" i="39"/>
  <c r="M105" i="39"/>
  <c r="L105" i="39"/>
  <c r="K105" i="39"/>
  <c r="J105" i="39"/>
  <c r="I105" i="39"/>
  <c r="H105" i="39"/>
  <c r="G105" i="39"/>
  <c r="F105" i="39"/>
  <c r="E105" i="39"/>
  <c r="D105" i="39"/>
  <c r="C105" i="39"/>
  <c r="N104" i="39"/>
  <c r="M104" i="39"/>
  <c r="L104" i="39"/>
  <c r="K104" i="39"/>
  <c r="J104" i="39"/>
  <c r="I104" i="39"/>
  <c r="H104" i="39"/>
  <c r="G104" i="39"/>
  <c r="F104" i="39"/>
  <c r="E104" i="39"/>
  <c r="D104" i="39"/>
  <c r="C104" i="39"/>
  <c r="N103" i="39"/>
  <c r="M103" i="39"/>
  <c r="L103" i="39"/>
  <c r="K103" i="39"/>
  <c r="J103" i="39"/>
  <c r="I103" i="39"/>
  <c r="H103" i="39"/>
  <c r="G103" i="39"/>
  <c r="F103" i="39"/>
  <c r="E103" i="39"/>
  <c r="D103" i="39"/>
  <c r="C103" i="39"/>
  <c r="N102" i="39"/>
  <c r="M102" i="39"/>
  <c r="L102" i="39"/>
  <c r="K102" i="39"/>
  <c r="J102" i="39"/>
  <c r="I102" i="39"/>
  <c r="H102" i="39"/>
  <c r="G102" i="39"/>
  <c r="F102" i="39"/>
  <c r="E102" i="39"/>
  <c r="D102" i="39"/>
  <c r="C102" i="39"/>
  <c r="N101" i="39"/>
  <c r="M101" i="39"/>
  <c r="L101" i="39"/>
  <c r="K101" i="39"/>
  <c r="J101" i="39"/>
  <c r="I101" i="39"/>
  <c r="H101" i="39"/>
  <c r="G101" i="39"/>
  <c r="F101" i="39"/>
  <c r="E101" i="39"/>
  <c r="D101" i="39"/>
  <c r="C101" i="39"/>
  <c r="N100" i="39"/>
  <c r="M100" i="39"/>
  <c r="L100" i="39"/>
  <c r="K100" i="39"/>
  <c r="J100" i="39"/>
  <c r="I100" i="39"/>
  <c r="H100" i="39"/>
  <c r="G100" i="39"/>
  <c r="F100" i="39"/>
  <c r="E100" i="39"/>
  <c r="D100" i="39"/>
  <c r="C100" i="39"/>
  <c r="N99" i="39"/>
  <c r="M99" i="39"/>
  <c r="L99" i="39"/>
  <c r="K99" i="39"/>
  <c r="J99" i="39"/>
  <c r="I99" i="39"/>
  <c r="H99" i="39"/>
  <c r="G99" i="39"/>
  <c r="F99" i="39"/>
  <c r="E99" i="39"/>
  <c r="D99" i="39"/>
  <c r="C99" i="39"/>
  <c r="N98" i="39"/>
  <c r="M98" i="39"/>
  <c r="L98" i="39"/>
  <c r="K98" i="39"/>
  <c r="J98" i="39"/>
  <c r="I98" i="39"/>
  <c r="H98" i="39"/>
  <c r="G98" i="39"/>
  <c r="F98" i="39"/>
  <c r="E98" i="39"/>
  <c r="D98" i="39"/>
  <c r="C98" i="39"/>
  <c r="N97" i="39"/>
  <c r="M97" i="39"/>
  <c r="L97" i="39"/>
  <c r="K97" i="39"/>
  <c r="J97" i="39"/>
  <c r="I97" i="39"/>
  <c r="H97" i="39"/>
  <c r="G97" i="39"/>
  <c r="F97" i="39"/>
  <c r="E97" i="39"/>
  <c r="D97" i="39"/>
  <c r="C97" i="39"/>
  <c r="N96" i="39"/>
  <c r="N95" i="39" s="1"/>
  <c r="M96" i="39"/>
  <c r="M95" i="39" s="1"/>
  <c r="L96" i="39"/>
  <c r="L95" i="39" s="1"/>
  <c r="K96" i="39"/>
  <c r="K95" i="39" s="1"/>
  <c r="J96" i="39"/>
  <c r="J95" i="39" s="1"/>
  <c r="I96" i="39"/>
  <c r="I95" i="39" s="1"/>
  <c r="H96" i="39"/>
  <c r="G96" i="39"/>
  <c r="G95" i="39" s="1"/>
  <c r="F96" i="39"/>
  <c r="F95" i="39" s="1"/>
  <c r="E96" i="39"/>
  <c r="E95" i="39" s="1"/>
  <c r="D96" i="39"/>
  <c r="D95" i="39" s="1"/>
  <c r="C96" i="39"/>
  <c r="C95" i="39" s="1"/>
  <c r="N93" i="39"/>
  <c r="M93" i="39"/>
  <c r="L93" i="39"/>
  <c r="K93" i="39"/>
  <c r="J93" i="39"/>
  <c r="I93" i="39"/>
  <c r="H93" i="39"/>
  <c r="G93" i="39"/>
  <c r="F93" i="39"/>
  <c r="E93" i="39"/>
  <c r="D93" i="39"/>
  <c r="C93" i="39"/>
  <c r="N92" i="39"/>
  <c r="M92" i="39"/>
  <c r="L92" i="39"/>
  <c r="K92" i="39"/>
  <c r="J92" i="39"/>
  <c r="I92" i="39"/>
  <c r="H92" i="39"/>
  <c r="G92" i="39"/>
  <c r="F92" i="39"/>
  <c r="E92" i="39"/>
  <c r="D92" i="39"/>
  <c r="C92" i="39"/>
  <c r="N91" i="39"/>
  <c r="M91" i="39"/>
  <c r="L91" i="39"/>
  <c r="K91" i="39"/>
  <c r="J91" i="39"/>
  <c r="I91" i="39"/>
  <c r="H91" i="39"/>
  <c r="G91" i="39"/>
  <c r="F91" i="39"/>
  <c r="E91" i="39"/>
  <c r="D91" i="39"/>
  <c r="C91" i="39"/>
  <c r="N90" i="39"/>
  <c r="M90" i="39"/>
  <c r="L90" i="39"/>
  <c r="K90" i="39"/>
  <c r="J90" i="39"/>
  <c r="I90" i="39"/>
  <c r="H90" i="39"/>
  <c r="G90" i="39"/>
  <c r="F90" i="39"/>
  <c r="E90" i="39"/>
  <c r="D90" i="39"/>
  <c r="C90" i="39"/>
  <c r="N89" i="39"/>
  <c r="M89" i="39"/>
  <c r="L89" i="39"/>
  <c r="K89" i="39"/>
  <c r="J89" i="39"/>
  <c r="I89" i="39"/>
  <c r="H89" i="39"/>
  <c r="G89" i="39"/>
  <c r="F89" i="39"/>
  <c r="E89" i="39"/>
  <c r="D89" i="39"/>
  <c r="C89" i="39"/>
  <c r="N88" i="39"/>
  <c r="M88" i="39"/>
  <c r="L88" i="39"/>
  <c r="K88" i="39"/>
  <c r="J88" i="39"/>
  <c r="I88" i="39"/>
  <c r="H88" i="39"/>
  <c r="G88" i="39"/>
  <c r="F88" i="39"/>
  <c r="E88" i="39"/>
  <c r="D88" i="39"/>
  <c r="C88" i="39"/>
  <c r="N87" i="39"/>
  <c r="M87" i="39"/>
  <c r="L87" i="39"/>
  <c r="K87" i="39"/>
  <c r="J87" i="39"/>
  <c r="I87" i="39"/>
  <c r="H87" i="39"/>
  <c r="G87" i="39"/>
  <c r="F87" i="39"/>
  <c r="E87" i="39"/>
  <c r="D87" i="39"/>
  <c r="C87" i="39"/>
  <c r="N86" i="39"/>
  <c r="M86" i="39"/>
  <c r="L86" i="39"/>
  <c r="K86" i="39"/>
  <c r="J86" i="39"/>
  <c r="I86" i="39"/>
  <c r="H86" i="39"/>
  <c r="G86" i="39"/>
  <c r="F86" i="39"/>
  <c r="E86" i="39"/>
  <c r="D86" i="39"/>
  <c r="C86" i="39"/>
  <c r="N85" i="39"/>
  <c r="M85" i="39"/>
  <c r="L85" i="39"/>
  <c r="K85" i="39"/>
  <c r="J85" i="39"/>
  <c r="I85" i="39"/>
  <c r="H85" i="39"/>
  <c r="G85" i="39"/>
  <c r="F85" i="39"/>
  <c r="E85" i="39"/>
  <c r="D85" i="39"/>
  <c r="C85" i="39"/>
  <c r="N84" i="39"/>
  <c r="M84" i="39"/>
  <c r="L84" i="39"/>
  <c r="K84" i="39"/>
  <c r="J84" i="39"/>
  <c r="I84" i="39"/>
  <c r="H84" i="39"/>
  <c r="G84" i="39"/>
  <c r="F84" i="39"/>
  <c r="E84" i="39"/>
  <c r="D84" i="39"/>
  <c r="C84" i="39"/>
  <c r="N83" i="39"/>
  <c r="M83" i="39"/>
  <c r="L83" i="39"/>
  <c r="K83" i="39"/>
  <c r="J83" i="39"/>
  <c r="I83" i="39"/>
  <c r="H83" i="39"/>
  <c r="G83" i="39"/>
  <c r="F83" i="39"/>
  <c r="E83" i="39"/>
  <c r="D83" i="39"/>
  <c r="C83" i="39"/>
  <c r="N82" i="39"/>
  <c r="M82" i="39"/>
  <c r="L82" i="39"/>
  <c r="K82" i="39"/>
  <c r="J82" i="39"/>
  <c r="I82" i="39"/>
  <c r="H82" i="39"/>
  <c r="G82" i="39"/>
  <c r="F82" i="39"/>
  <c r="E82" i="39"/>
  <c r="D82" i="39"/>
  <c r="C82" i="39"/>
  <c r="N81" i="39"/>
  <c r="M81" i="39"/>
  <c r="L81" i="39"/>
  <c r="K81" i="39"/>
  <c r="J81" i="39"/>
  <c r="I81" i="39"/>
  <c r="H81" i="39"/>
  <c r="G81" i="39"/>
  <c r="F81" i="39"/>
  <c r="E81" i="39"/>
  <c r="D81" i="39"/>
  <c r="C81" i="39"/>
  <c r="N80" i="39"/>
  <c r="M80" i="39"/>
  <c r="L80" i="39"/>
  <c r="K80" i="39"/>
  <c r="J80" i="39"/>
  <c r="I80" i="39"/>
  <c r="H80" i="39"/>
  <c r="G80" i="39"/>
  <c r="F80" i="39"/>
  <c r="E80" i="39"/>
  <c r="D80" i="39"/>
  <c r="C80" i="39"/>
  <c r="N79" i="39"/>
  <c r="M79" i="39"/>
  <c r="L79" i="39"/>
  <c r="K79" i="39"/>
  <c r="J79" i="39"/>
  <c r="I79" i="39"/>
  <c r="H79" i="39"/>
  <c r="G79" i="39"/>
  <c r="F79" i="39"/>
  <c r="E79" i="39"/>
  <c r="D79" i="39"/>
  <c r="C79" i="39"/>
  <c r="N78" i="39"/>
  <c r="M78" i="39"/>
  <c r="L78" i="39"/>
  <c r="K78" i="39"/>
  <c r="J78" i="39"/>
  <c r="I78" i="39"/>
  <c r="H78" i="39"/>
  <c r="G78" i="39"/>
  <c r="F78" i="39"/>
  <c r="E78" i="39"/>
  <c r="D78" i="39"/>
  <c r="C78" i="39"/>
  <c r="N77" i="39"/>
  <c r="M77" i="39"/>
  <c r="L77" i="39"/>
  <c r="K77" i="39"/>
  <c r="J77" i="39"/>
  <c r="I77" i="39"/>
  <c r="H77" i="39"/>
  <c r="G77" i="39"/>
  <c r="F77" i="39"/>
  <c r="E77" i="39"/>
  <c r="D77" i="39"/>
  <c r="C77" i="39"/>
  <c r="N76" i="39"/>
  <c r="M76" i="39"/>
  <c r="L76" i="39"/>
  <c r="K76" i="39"/>
  <c r="J76" i="39"/>
  <c r="I76" i="39"/>
  <c r="H76" i="39"/>
  <c r="G76" i="39"/>
  <c r="F76" i="39"/>
  <c r="E76" i="39"/>
  <c r="D76" i="39"/>
  <c r="C76" i="39"/>
  <c r="N75" i="39"/>
  <c r="M75" i="39"/>
  <c r="L75" i="39"/>
  <c r="K75" i="39"/>
  <c r="J75" i="39"/>
  <c r="I75" i="39"/>
  <c r="H75" i="39"/>
  <c r="G75" i="39"/>
  <c r="F75" i="39"/>
  <c r="E75" i="39"/>
  <c r="D75" i="39"/>
  <c r="C75" i="39"/>
  <c r="N74" i="39"/>
  <c r="M74" i="39"/>
  <c r="L74" i="39"/>
  <c r="K74" i="39"/>
  <c r="J74" i="39"/>
  <c r="I74" i="39"/>
  <c r="H74" i="39"/>
  <c r="G74" i="39"/>
  <c r="F74" i="39"/>
  <c r="E74" i="39"/>
  <c r="D74" i="39"/>
  <c r="C74" i="39"/>
  <c r="N73" i="39"/>
  <c r="M73" i="39"/>
  <c r="L73" i="39"/>
  <c r="K73" i="39"/>
  <c r="J73" i="39"/>
  <c r="I73" i="39"/>
  <c r="H73" i="39"/>
  <c r="G73" i="39"/>
  <c r="F73" i="39"/>
  <c r="E73" i="39"/>
  <c r="D73" i="39"/>
  <c r="C73" i="39"/>
  <c r="N72" i="39"/>
  <c r="M72" i="39"/>
  <c r="L72" i="39"/>
  <c r="K72" i="39"/>
  <c r="J72" i="39"/>
  <c r="I72" i="39"/>
  <c r="H72" i="39"/>
  <c r="G72" i="39"/>
  <c r="F72" i="39"/>
  <c r="E72" i="39"/>
  <c r="D72" i="39"/>
  <c r="C72" i="39"/>
  <c r="N71" i="39"/>
  <c r="M71" i="39"/>
  <c r="L71" i="39"/>
  <c r="K71" i="39"/>
  <c r="J71" i="39"/>
  <c r="I71" i="39"/>
  <c r="H71" i="39"/>
  <c r="G71" i="39"/>
  <c r="F71" i="39"/>
  <c r="E71" i="39"/>
  <c r="D71" i="39"/>
  <c r="C71" i="39"/>
  <c r="N70" i="39"/>
  <c r="M70" i="39"/>
  <c r="L70" i="39"/>
  <c r="K70" i="39"/>
  <c r="J70" i="39"/>
  <c r="I70" i="39"/>
  <c r="H70" i="39"/>
  <c r="G70" i="39"/>
  <c r="F70" i="39"/>
  <c r="E70" i="39"/>
  <c r="D70" i="39"/>
  <c r="C70" i="39"/>
  <c r="N69" i="39"/>
  <c r="M69" i="39"/>
  <c r="L69" i="39"/>
  <c r="K69" i="39"/>
  <c r="J69" i="39"/>
  <c r="I69" i="39"/>
  <c r="H69" i="39"/>
  <c r="G69" i="39"/>
  <c r="F69" i="39"/>
  <c r="E69" i="39"/>
  <c r="D69" i="39"/>
  <c r="C69" i="39"/>
  <c r="N68" i="39"/>
  <c r="M68" i="39"/>
  <c r="L68" i="39"/>
  <c r="K68" i="39"/>
  <c r="J68" i="39"/>
  <c r="I68" i="39"/>
  <c r="H68" i="39"/>
  <c r="G68" i="39"/>
  <c r="F68" i="39"/>
  <c r="E68" i="39"/>
  <c r="D68" i="39"/>
  <c r="C68" i="39"/>
  <c r="N67" i="39"/>
  <c r="M67" i="39"/>
  <c r="L67" i="39"/>
  <c r="K67" i="39"/>
  <c r="J67" i="39"/>
  <c r="I67" i="39"/>
  <c r="H67" i="39"/>
  <c r="G67" i="39"/>
  <c r="F67" i="39"/>
  <c r="E67" i="39"/>
  <c r="D67" i="39"/>
  <c r="C67" i="39"/>
  <c r="N66" i="39"/>
  <c r="M66" i="39"/>
  <c r="L66" i="39"/>
  <c r="K66" i="39"/>
  <c r="J66" i="39"/>
  <c r="I66" i="39"/>
  <c r="H66" i="39"/>
  <c r="G66" i="39"/>
  <c r="F66" i="39"/>
  <c r="E66" i="39"/>
  <c r="D66" i="39"/>
  <c r="C66" i="39"/>
  <c r="N65" i="39"/>
  <c r="M65" i="39"/>
  <c r="L65" i="39"/>
  <c r="K65" i="39"/>
  <c r="J65" i="39"/>
  <c r="I65" i="39"/>
  <c r="H65" i="39"/>
  <c r="G65" i="39"/>
  <c r="F65" i="39"/>
  <c r="E65" i="39"/>
  <c r="D65" i="39"/>
  <c r="C65" i="39"/>
  <c r="N64" i="39"/>
  <c r="M64" i="39"/>
  <c r="L64" i="39"/>
  <c r="K64" i="39"/>
  <c r="J64" i="39"/>
  <c r="I64" i="39"/>
  <c r="H64" i="39"/>
  <c r="G64" i="39"/>
  <c r="F64" i="39"/>
  <c r="E64" i="39"/>
  <c r="D64" i="39"/>
  <c r="C64" i="39"/>
  <c r="N63" i="39"/>
  <c r="M63" i="39"/>
  <c r="L63" i="39"/>
  <c r="K63" i="39"/>
  <c r="J63" i="39"/>
  <c r="I63" i="39"/>
  <c r="H63" i="39"/>
  <c r="G63" i="39"/>
  <c r="F63" i="39"/>
  <c r="E63" i="39"/>
  <c r="D63" i="39"/>
  <c r="C63" i="39"/>
  <c r="N62" i="39"/>
  <c r="M62" i="39"/>
  <c r="L62" i="39"/>
  <c r="K62" i="39"/>
  <c r="J62" i="39"/>
  <c r="I62" i="39"/>
  <c r="H62" i="39"/>
  <c r="G62" i="39"/>
  <c r="F62" i="39"/>
  <c r="E62" i="39"/>
  <c r="D62" i="39"/>
  <c r="C62" i="39"/>
  <c r="N61" i="39"/>
  <c r="M61" i="39"/>
  <c r="L61" i="39"/>
  <c r="K61" i="39"/>
  <c r="J61" i="39"/>
  <c r="I61" i="39"/>
  <c r="H61" i="39"/>
  <c r="G61" i="39"/>
  <c r="F61" i="39"/>
  <c r="E61" i="39"/>
  <c r="D61" i="39"/>
  <c r="C61" i="39"/>
  <c r="N60" i="39"/>
  <c r="M60" i="39"/>
  <c r="L60" i="39"/>
  <c r="K60" i="39"/>
  <c r="J60" i="39"/>
  <c r="I60" i="39"/>
  <c r="H60" i="39"/>
  <c r="G60" i="39"/>
  <c r="F60" i="39"/>
  <c r="E60" i="39"/>
  <c r="D60" i="39"/>
  <c r="C60" i="39"/>
  <c r="N59" i="39"/>
  <c r="M59" i="39"/>
  <c r="L59" i="39"/>
  <c r="K59" i="39"/>
  <c r="J59" i="39"/>
  <c r="I59" i="39"/>
  <c r="H59" i="39"/>
  <c r="G59" i="39"/>
  <c r="F59" i="39"/>
  <c r="E59" i="39"/>
  <c r="D59" i="39"/>
  <c r="C59" i="39"/>
  <c r="N58" i="39"/>
  <c r="M58" i="39"/>
  <c r="L58" i="39"/>
  <c r="K58" i="39"/>
  <c r="J58" i="39"/>
  <c r="I58" i="39"/>
  <c r="H58" i="39"/>
  <c r="G58" i="39"/>
  <c r="F58" i="39"/>
  <c r="E58" i="39"/>
  <c r="D58" i="39"/>
  <c r="C58" i="39"/>
  <c r="N57" i="39"/>
  <c r="M57" i="39"/>
  <c r="L57" i="39"/>
  <c r="K57" i="39"/>
  <c r="J57" i="39"/>
  <c r="I57" i="39"/>
  <c r="H57" i="39"/>
  <c r="G57" i="39"/>
  <c r="F57" i="39"/>
  <c r="E57" i="39"/>
  <c r="D57" i="39"/>
  <c r="C57" i="39"/>
  <c r="N56" i="39"/>
  <c r="M56" i="39"/>
  <c r="L56" i="39"/>
  <c r="K56" i="39"/>
  <c r="J56" i="39"/>
  <c r="I56" i="39"/>
  <c r="H56" i="39"/>
  <c r="G56" i="39"/>
  <c r="F56" i="39"/>
  <c r="E56" i="39"/>
  <c r="D56" i="39"/>
  <c r="C56" i="39"/>
  <c r="N55" i="39"/>
  <c r="M55" i="39"/>
  <c r="L55" i="39"/>
  <c r="K55" i="39"/>
  <c r="J55" i="39"/>
  <c r="I55" i="39"/>
  <c r="H55" i="39"/>
  <c r="G55" i="39"/>
  <c r="F55" i="39"/>
  <c r="E55" i="39"/>
  <c r="D55" i="39"/>
  <c r="C55" i="39"/>
  <c r="N54" i="39"/>
  <c r="M54" i="39"/>
  <c r="L54" i="39"/>
  <c r="K54" i="39"/>
  <c r="J54" i="39"/>
  <c r="I54" i="39"/>
  <c r="H54" i="39"/>
  <c r="G54" i="39"/>
  <c r="F54" i="39"/>
  <c r="E54" i="39"/>
  <c r="D54" i="39"/>
  <c r="C54" i="39"/>
  <c r="N53" i="39"/>
  <c r="M53" i="39"/>
  <c r="L53" i="39"/>
  <c r="K53" i="39"/>
  <c r="J53" i="39"/>
  <c r="I53" i="39"/>
  <c r="H53" i="39"/>
  <c r="G53" i="39"/>
  <c r="F53" i="39"/>
  <c r="E53" i="39"/>
  <c r="D53" i="39"/>
  <c r="C53" i="39"/>
  <c r="N52" i="39"/>
  <c r="M52" i="39"/>
  <c r="L52" i="39"/>
  <c r="K52" i="39"/>
  <c r="J52" i="39"/>
  <c r="I52" i="39"/>
  <c r="H52" i="39"/>
  <c r="G52" i="39"/>
  <c r="F52" i="39"/>
  <c r="E52" i="39"/>
  <c r="D52" i="39"/>
  <c r="C52" i="39"/>
  <c r="N51" i="39"/>
  <c r="M51" i="39"/>
  <c r="L51" i="39"/>
  <c r="K51" i="39"/>
  <c r="J51" i="39"/>
  <c r="I51" i="39"/>
  <c r="H51" i="39"/>
  <c r="G51" i="39"/>
  <c r="F51" i="39"/>
  <c r="E51" i="39"/>
  <c r="D51" i="39"/>
  <c r="C51" i="39"/>
  <c r="N50" i="39"/>
  <c r="M50" i="39"/>
  <c r="L50" i="39"/>
  <c r="K50" i="39"/>
  <c r="J50" i="39"/>
  <c r="I50" i="39"/>
  <c r="H50" i="39"/>
  <c r="G50" i="39"/>
  <c r="F50" i="39"/>
  <c r="E50" i="39"/>
  <c r="D50" i="39"/>
  <c r="C50" i="39"/>
  <c r="N49" i="39"/>
  <c r="M49" i="39"/>
  <c r="L49" i="39"/>
  <c r="K49" i="39"/>
  <c r="J49" i="39"/>
  <c r="I49" i="39"/>
  <c r="H49" i="39"/>
  <c r="G49" i="39"/>
  <c r="F49" i="39"/>
  <c r="E49" i="39"/>
  <c r="D49" i="39"/>
  <c r="C49" i="39"/>
  <c r="N48" i="39"/>
  <c r="M48" i="39"/>
  <c r="L48" i="39"/>
  <c r="K48" i="39"/>
  <c r="J48" i="39"/>
  <c r="I48" i="39"/>
  <c r="H48" i="39"/>
  <c r="G48" i="39"/>
  <c r="F48" i="39"/>
  <c r="E48" i="39"/>
  <c r="D48" i="39"/>
  <c r="C48" i="39"/>
  <c r="N47" i="39"/>
  <c r="M47" i="39"/>
  <c r="L47" i="39"/>
  <c r="K47" i="39"/>
  <c r="J47" i="39"/>
  <c r="I47" i="39"/>
  <c r="H47" i="39"/>
  <c r="G47" i="39"/>
  <c r="F47" i="39"/>
  <c r="E47" i="39"/>
  <c r="D47" i="39"/>
  <c r="C47" i="39"/>
  <c r="N46" i="39"/>
  <c r="M46" i="39"/>
  <c r="L46" i="39"/>
  <c r="K46" i="39"/>
  <c r="J46" i="39"/>
  <c r="I46" i="39"/>
  <c r="H46" i="39"/>
  <c r="G46" i="39"/>
  <c r="F46" i="39"/>
  <c r="E46" i="39"/>
  <c r="D46" i="39"/>
  <c r="C46" i="39"/>
  <c r="N45" i="39"/>
  <c r="M45" i="39"/>
  <c r="L45" i="39"/>
  <c r="K45" i="39"/>
  <c r="J45" i="39"/>
  <c r="I45" i="39"/>
  <c r="H45" i="39"/>
  <c r="G45" i="39"/>
  <c r="F45" i="39"/>
  <c r="E45" i="39"/>
  <c r="D45" i="39"/>
  <c r="C45" i="39"/>
  <c r="N44" i="39"/>
  <c r="M44" i="39"/>
  <c r="L44" i="39"/>
  <c r="K44" i="39"/>
  <c r="J44" i="39"/>
  <c r="I44" i="39"/>
  <c r="H44" i="39"/>
  <c r="G44" i="39"/>
  <c r="F44" i="39"/>
  <c r="E44" i="39"/>
  <c r="D44" i="39"/>
  <c r="C44" i="39"/>
  <c r="N43" i="39"/>
  <c r="M43" i="39"/>
  <c r="L43" i="39"/>
  <c r="K43" i="39"/>
  <c r="J43" i="39"/>
  <c r="I43" i="39"/>
  <c r="H43" i="39"/>
  <c r="G43" i="39"/>
  <c r="F43" i="39"/>
  <c r="E43" i="39"/>
  <c r="D43" i="39"/>
  <c r="C43" i="39"/>
  <c r="N42" i="39"/>
  <c r="M42" i="39"/>
  <c r="L42" i="39"/>
  <c r="K42" i="39"/>
  <c r="J42" i="39"/>
  <c r="I42" i="39"/>
  <c r="H42" i="39"/>
  <c r="G42" i="39"/>
  <c r="F42" i="39"/>
  <c r="E42" i="39"/>
  <c r="D42" i="39"/>
  <c r="C42" i="39"/>
  <c r="N41" i="39"/>
  <c r="M41" i="39"/>
  <c r="L41" i="39"/>
  <c r="K41" i="39"/>
  <c r="J41" i="39"/>
  <c r="I41" i="39"/>
  <c r="H41" i="39"/>
  <c r="G41" i="39"/>
  <c r="F41" i="39"/>
  <c r="E41" i="39"/>
  <c r="D41" i="39"/>
  <c r="C41" i="39"/>
  <c r="N40" i="39"/>
  <c r="M40" i="39"/>
  <c r="L40" i="39"/>
  <c r="K40" i="39"/>
  <c r="J40" i="39"/>
  <c r="I40" i="39"/>
  <c r="H40" i="39"/>
  <c r="G40" i="39"/>
  <c r="F40" i="39"/>
  <c r="E40" i="39"/>
  <c r="D40" i="39"/>
  <c r="C40" i="39"/>
  <c r="N39" i="39"/>
  <c r="N38" i="39" s="1"/>
  <c r="N37" i="39" s="1"/>
  <c r="M39" i="39"/>
  <c r="M38" i="39" s="1"/>
  <c r="M37" i="39" s="1"/>
  <c r="L39" i="39"/>
  <c r="L38" i="39" s="1"/>
  <c r="K39" i="39"/>
  <c r="K38" i="39" s="1"/>
  <c r="J39" i="39"/>
  <c r="J38" i="39" s="1"/>
  <c r="J37" i="39" s="1"/>
  <c r="I39" i="39"/>
  <c r="I38" i="39" s="1"/>
  <c r="I37" i="39" s="1"/>
  <c r="H39" i="39"/>
  <c r="H38" i="39" s="1"/>
  <c r="G39" i="39"/>
  <c r="G38" i="39" s="1"/>
  <c r="G37" i="39" s="1"/>
  <c r="F39" i="39"/>
  <c r="F38" i="39" s="1"/>
  <c r="F37" i="39" s="1"/>
  <c r="E39" i="39"/>
  <c r="E38" i="39" s="1"/>
  <c r="E37" i="39" s="1"/>
  <c r="D39" i="39"/>
  <c r="C39" i="39"/>
  <c r="C38" i="39" s="1"/>
  <c r="C37" i="39" s="1"/>
  <c r="N32" i="39"/>
  <c r="M32" i="39"/>
  <c r="L32" i="39"/>
  <c r="K32" i="39"/>
  <c r="J32" i="39"/>
  <c r="I32" i="39"/>
  <c r="H32" i="39"/>
  <c r="G32" i="39"/>
  <c r="F32" i="39"/>
  <c r="E32" i="39"/>
  <c r="D32" i="39"/>
  <c r="C32" i="39"/>
  <c r="N31" i="39"/>
  <c r="M31" i="39"/>
  <c r="L31" i="39"/>
  <c r="K31" i="39"/>
  <c r="J31" i="39"/>
  <c r="I31" i="39"/>
  <c r="H31" i="39"/>
  <c r="G31" i="39"/>
  <c r="F31" i="39"/>
  <c r="E31" i="39"/>
  <c r="D31" i="39"/>
  <c r="C31" i="39"/>
  <c r="N30" i="39"/>
  <c r="N29" i="39" s="1"/>
  <c r="M30" i="39"/>
  <c r="M29" i="39" s="1"/>
  <c r="L30" i="39"/>
  <c r="L29" i="39" s="1"/>
  <c r="K30" i="39"/>
  <c r="K29" i="39" s="1"/>
  <c r="J30" i="39"/>
  <c r="J29" i="39" s="1"/>
  <c r="I30" i="39"/>
  <c r="I29" i="39" s="1"/>
  <c r="H30" i="39"/>
  <c r="H29" i="39" s="1"/>
  <c r="G30" i="39"/>
  <c r="G29" i="39" s="1"/>
  <c r="F30" i="39"/>
  <c r="F29" i="39" s="1"/>
  <c r="E30" i="39"/>
  <c r="E29" i="39" s="1"/>
  <c r="D30" i="39"/>
  <c r="D29" i="39" s="1"/>
  <c r="C30" i="39"/>
  <c r="C29" i="39" s="1"/>
  <c r="N27" i="39"/>
  <c r="M27" i="39"/>
  <c r="L27" i="39"/>
  <c r="K27" i="39"/>
  <c r="J27" i="39"/>
  <c r="I27" i="39"/>
  <c r="H27" i="39"/>
  <c r="G27" i="39"/>
  <c r="F27" i="39"/>
  <c r="E27" i="39"/>
  <c r="D27" i="39"/>
  <c r="C27" i="39"/>
  <c r="N26" i="39"/>
  <c r="M26" i="39"/>
  <c r="L26" i="39"/>
  <c r="K26" i="39"/>
  <c r="J26" i="39"/>
  <c r="I26" i="39"/>
  <c r="N25" i="39"/>
  <c r="M25" i="39"/>
  <c r="L25" i="39"/>
  <c r="K25" i="39"/>
  <c r="J25" i="39"/>
  <c r="I25" i="39"/>
  <c r="H25" i="39"/>
  <c r="G25" i="39"/>
  <c r="F25" i="39"/>
  <c r="E25" i="39"/>
  <c r="D25" i="39"/>
  <c r="C25" i="39"/>
  <c r="N24" i="39"/>
  <c r="M24" i="39"/>
  <c r="L24" i="39"/>
  <c r="K24" i="39"/>
  <c r="J24" i="39"/>
  <c r="I24" i="39"/>
  <c r="H24" i="39"/>
  <c r="G24" i="39"/>
  <c r="F24" i="39"/>
  <c r="E24" i="39"/>
  <c r="D24" i="39"/>
  <c r="C24" i="39"/>
  <c r="N23" i="39"/>
  <c r="M23" i="39"/>
  <c r="L23" i="39"/>
  <c r="K23" i="39"/>
  <c r="J23" i="39"/>
  <c r="I23" i="39"/>
  <c r="H23" i="39"/>
  <c r="G23" i="39"/>
  <c r="F23" i="39"/>
  <c r="E23" i="39"/>
  <c r="D23" i="39"/>
  <c r="C23" i="39"/>
  <c r="N22" i="39"/>
  <c r="M22" i="39"/>
  <c r="L22" i="39"/>
  <c r="K22" i="39"/>
  <c r="J22" i="39"/>
  <c r="I22" i="39"/>
  <c r="H22" i="39"/>
  <c r="G22" i="39"/>
  <c r="F22" i="39"/>
  <c r="E22" i="39"/>
  <c r="D22" i="39"/>
  <c r="C22" i="39"/>
  <c r="N21" i="39"/>
  <c r="M21" i="39"/>
  <c r="L21" i="39"/>
  <c r="K21" i="39"/>
  <c r="J21" i="39"/>
  <c r="I21" i="39"/>
  <c r="H21" i="39"/>
  <c r="G21" i="39"/>
  <c r="F21" i="39"/>
  <c r="E21" i="39"/>
  <c r="D21" i="39"/>
  <c r="C21" i="39"/>
  <c r="N20" i="39"/>
  <c r="M20" i="39"/>
  <c r="L20" i="39"/>
  <c r="K20" i="39"/>
  <c r="J20" i="39"/>
  <c r="I20" i="39"/>
  <c r="H20" i="39"/>
  <c r="G20" i="39"/>
  <c r="F20" i="39"/>
  <c r="E20" i="39"/>
  <c r="D20" i="39"/>
  <c r="C20" i="39"/>
  <c r="N19" i="39"/>
  <c r="M19" i="39"/>
  <c r="L19" i="39"/>
  <c r="K19" i="39"/>
  <c r="J19" i="39"/>
  <c r="I19" i="39"/>
  <c r="H19" i="39"/>
  <c r="G19" i="39"/>
  <c r="F19" i="39"/>
  <c r="E19" i="39"/>
  <c r="D19" i="39"/>
  <c r="C19" i="39"/>
  <c r="N15" i="39"/>
  <c r="M15" i="39"/>
  <c r="L15" i="39"/>
  <c r="K15" i="39"/>
  <c r="J15" i="39"/>
  <c r="I15" i="39"/>
  <c r="H15" i="39"/>
  <c r="G15" i="39"/>
  <c r="F15" i="39"/>
  <c r="E15" i="39"/>
  <c r="D15" i="39"/>
  <c r="C15" i="39"/>
  <c r="N14" i="39"/>
  <c r="M14" i="39"/>
  <c r="L14" i="39"/>
  <c r="K14" i="39"/>
  <c r="J14" i="39"/>
  <c r="I14" i="39"/>
  <c r="H14" i="39"/>
  <c r="G14" i="39"/>
  <c r="F14" i="39"/>
  <c r="E14" i="39"/>
  <c r="D14" i="39"/>
  <c r="C14" i="39"/>
  <c r="N13" i="39"/>
  <c r="M13" i="39"/>
  <c r="L13" i="39"/>
  <c r="K13" i="39"/>
  <c r="J13" i="39"/>
  <c r="I13" i="39"/>
  <c r="H13" i="39"/>
  <c r="G13" i="39"/>
  <c r="F13" i="39"/>
  <c r="E13" i="39"/>
  <c r="D13" i="39"/>
  <c r="C13" i="39"/>
  <c r="N12" i="39"/>
  <c r="M12" i="39"/>
  <c r="L12" i="39"/>
  <c r="K12" i="39"/>
  <c r="J12" i="39"/>
  <c r="I12" i="39"/>
  <c r="H12" i="39"/>
  <c r="G12" i="39"/>
  <c r="F12" i="39"/>
  <c r="E12" i="39"/>
  <c r="D12" i="39"/>
  <c r="C12" i="39"/>
  <c r="N11" i="39"/>
  <c r="M11" i="39"/>
  <c r="L11" i="39"/>
  <c r="K11" i="39"/>
  <c r="J11" i="39"/>
  <c r="I11" i="39"/>
  <c r="H11" i="39"/>
  <c r="G11" i="39"/>
  <c r="F11" i="39"/>
  <c r="E11" i="39"/>
  <c r="D11" i="39"/>
  <c r="C11" i="39"/>
  <c r="N10" i="39"/>
  <c r="M10" i="39"/>
  <c r="L10" i="39"/>
  <c r="K10" i="39"/>
  <c r="J10" i="39"/>
  <c r="I10" i="39"/>
  <c r="H10" i="39"/>
  <c r="G10" i="39"/>
  <c r="F10" i="39"/>
  <c r="E10" i="39"/>
  <c r="D10" i="39"/>
  <c r="C10" i="39"/>
  <c r="N9" i="39"/>
  <c r="M9" i="39"/>
  <c r="L9" i="39"/>
  <c r="K9" i="39"/>
  <c r="J9" i="39"/>
  <c r="I9" i="39"/>
  <c r="H9" i="39"/>
  <c r="G9" i="39"/>
  <c r="F9" i="39"/>
  <c r="E9" i="39"/>
  <c r="D9" i="39"/>
  <c r="C9" i="39"/>
  <c r="N8" i="39"/>
  <c r="M8" i="39"/>
  <c r="L8" i="39"/>
  <c r="K8" i="39"/>
  <c r="J8" i="39"/>
  <c r="I8" i="39"/>
  <c r="H8" i="39"/>
  <c r="G8" i="39"/>
  <c r="F8" i="39"/>
  <c r="E8" i="39"/>
  <c r="D8" i="39"/>
  <c r="C8" i="39"/>
  <c r="N7" i="39"/>
  <c r="M7" i="39"/>
  <c r="L7" i="39"/>
  <c r="K7" i="39"/>
  <c r="J7" i="39"/>
  <c r="I7" i="39"/>
  <c r="H7" i="39"/>
  <c r="G7" i="39"/>
  <c r="F7" i="39"/>
  <c r="E7" i="39"/>
  <c r="D7" i="39"/>
  <c r="C7" i="39"/>
  <c r="N6" i="39"/>
  <c r="N5" i="39" s="1"/>
  <c r="M6" i="39"/>
  <c r="M5" i="39" s="1"/>
  <c r="L6" i="39"/>
  <c r="L5" i="39" s="1"/>
  <c r="K6" i="39"/>
  <c r="K5" i="39" s="1"/>
  <c r="J6" i="39"/>
  <c r="J5" i="39" s="1"/>
  <c r="I6" i="39"/>
  <c r="I5" i="39" s="1"/>
  <c r="H6" i="39"/>
  <c r="H5" i="39" s="1"/>
  <c r="G6" i="39"/>
  <c r="G5" i="39" s="1"/>
  <c r="F6" i="39"/>
  <c r="F5" i="39" s="1"/>
  <c r="E6" i="39"/>
  <c r="E5" i="39" s="1"/>
  <c r="D6" i="39"/>
  <c r="D5" i="39" s="1"/>
  <c r="C6" i="39"/>
  <c r="C5" i="39" s="1"/>
  <c r="N202" i="41"/>
  <c r="M202" i="41"/>
  <c r="L202" i="41"/>
  <c r="K202" i="41"/>
  <c r="J202" i="41"/>
  <c r="I202" i="41"/>
  <c r="H202" i="41"/>
  <c r="G202" i="41"/>
  <c r="F202" i="41"/>
  <c r="E202" i="41"/>
  <c r="D202" i="41"/>
  <c r="C202" i="41"/>
  <c r="N201" i="41"/>
  <c r="M201" i="41"/>
  <c r="L201" i="41"/>
  <c r="K201" i="41"/>
  <c r="J201" i="41"/>
  <c r="I201" i="41"/>
  <c r="H201" i="41"/>
  <c r="G201" i="41"/>
  <c r="F201" i="41"/>
  <c r="E201" i="41"/>
  <c r="D201" i="41"/>
  <c r="C201" i="41"/>
  <c r="N200" i="41"/>
  <c r="M200" i="41"/>
  <c r="L200" i="41"/>
  <c r="K200" i="41"/>
  <c r="J200" i="41"/>
  <c r="I200" i="41"/>
  <c r="H200" i="41"/>
  <c r="G200" i="41"/>
  <c r="F200" i="41"/>
  <c r="E200" i="41"/>
  <c r="D200" i="41"/>
  <c r="C200" i="41"/>
  <c r="N199" i="41"/>
  <c r="M199" i="41"/>
  <c r="L199" i="41"/>
  <c r="K199" i="41"/>
  <c r="J199" i="41"/>
  <c r="I199" i="41"/>
  <c r="H199" i="41"/>
  <c r="G199" i="41"/>
  <c r="F199" i="41"/>
  <c r="E199" i="41"/>
  <c r="D199" i="41"/>
  <c r="C199" i="41"/>
  <c r="N198" i="41"/>
  <c r="M198" i="41"/>
  <c r="L198" i="41"/>
  <c r="K198" i="41"/>
  <c r="J198" i="41"/>
  <c r="I198" i="41"/>
  <c r="H198" i="41"/>
  <c r="G198" i="41"/>
  <c r="F198" i="41"/>
  <c r="E198" i="41"/>
  <c r="D198" i="41"/>
  <c r="C198" i="41"/>
  <c r="N197" i="41"/>
  <c r="M197" i="41"/>
  <c r="L197" i="41"/>
  <c r="K197" i="41"/>
  <c r="J197" i="41"/>
  <c r="I197" i="41"/>
  <c r="N196" i="41"/>
  <c r="M196" i="41"/>
  <c r="L196" i="41"/>
  <c r="K196" i="41"/>
  <c r="J196" i="41"/>
  <c r="I196" i="41"/>
  <c r="H196" i="41"/>
  <c r="G196" i="41"/>
  <c r="F196" i="41"/>
  <c r="E196" i="41"/>
  <c r="D196" i="41"/>
  <c r="C196" i="41"/>
  <c r="N195" i="41"/>
  <c r="M195" i="41"/>
  <c r="L195" i="41"/>
  <c r="K195" i="41"/>
  <c r="J195" i="41"/>
  <c r="I195" i="41"/>
  <c r="H195" i="41"/>
  <c r="G195" i="41"/>
  <c r="F195" i="41"/>
  <c r="E195" i="41"/>
  <c r="D195" i="41"/>
  <c r="C195" i="41"/>
  <c r="N194" i="41"/>
  <c r="M194" i="41"/>
  <c r="L194" i="41"/>
  <c r="K194" i="41"/>
  <c r="K193" i="41" s="1"/>
  <c r="J194" i="41"/>
  <c r="I194" i="41"/>
  <c r="H194" i="41"/>
  <c r="G194" i="41"/>
  <c r="G193" i="41" s="1"/>
  <c r="F194" i="41"/>
  <c r="E194" i="41"/>
  <c r="D194" i="41"/>
  <c r="C194" i="41"/>
  <c r="C193" i="41" s="1"/>
  <c r="N191" i="41"/>
  <c r="M191" i="41"/>
  <c r="L191" i="41"/>
  <c r="K191" i="41"/>
  <c r="J191" i="41"/>
  <c r="I191" i="41"/>
  <c r="H191" i="41"/>
  <c r="G191" i="41"/>
  <c r="F191" i="41"/>
  <c r="E191" i="41"/>
  <c r="D191" i="41"/>
  <c r="C191" i="41"/>
  <c r="N190" i="41"/>
  <c r="M190" i="41"/>
  <c r="L190" i="41"/>
  <c r="K190" i="41"/>
  <c r="J190" i="41"/>
  <c r="I190" i="41"/>
  <c r="H190" i="41"/>
  <c r="G190" i="41"/>
  <c r="F190" i="41"/>
  <c r="E190" i="41"/>
  <c r="D190" i="41"/>
  <c r="C190" i="41"/>
  <c r="N189" i="41"/>
  <c r="N188" i="41" s="1"/>
  <c r="M189" i="41"/>
  <c r="M188" i="41" s="1"/>
  <c r="L189" i="41"/>
  <c r="L188" i="41" s="1"/>
  <c r="K189" i="41"/>
  <c r="K188" i="41" s="1"/>
  <c r="J189" i="41"/>
  <c r="J188" i="41" s="1"/>
  <c r="I189" i="41"/>
  <c r="I188" i="41" s="1"/>
  <c r="H189" i="41"/>
  <c r="H188" i="41" s="1"/>
  <c r="G189" i="41"/>
  <c r="G188" i="41" s="1"/>
  <c r="F189" i="41"/>
  <c r="F188" i="41" s="1"/>
  <c r="E189" i="41"/>
  <c r="E188" i="41" s="1"/>
  <c r="D189" i="41"/>
  <c r="D188" i="41" s="1"/>
  <c r="C189" i="41"/>
  <c r="C188" i="41" s="1"/>
  <c r="N186" i="41"/>
  <c r="M186" i="41"/>
  <c r="L186" i="41"/>
  <c r="K186" i="41"/>
  <c r="J186" i="41"/>
  <c r="I186" i="41"/>
  <c r="H186" i="41"/>
  <c r="G186" i="41"/>
  <c r="F186" i="41"/>
  <c r="E186" i="41"/>
  <c r="D186" i="41"/>
  <c r="C186" i="41"/>
  <c r="N185" i="41"/>
  <c r="M185" i="41"/>
  <c r="L185" i="41"/>
  <c r="K185" i="41"/>
  <c r="J185" i="41"/>
  <c r="I185" i="41"/>
  <c r="H185" i="41"/>
  <c r="G185" i="41"/>
  <c r="F185" i="41"/>
  <c r="E185" i="41"/>
  <c r="D185" i="41"/>
  <c r="C185" i="41"/>
  <c r="N184" i="41"/>
  <c r="M184" i="41"/>
  <c r="L184" i="41"/>
  <c r="K184" i="41"/>
  <c r="J184" i="41"/>
  <c r="I184" i="41"/>
  <c r="H184" i="41"/>
  <c r="G184" i="41"/>
  <c r="F184" i="41"/>
  <c r="E184" i="41"/>
  <c r="D184" i="41"/>
  <c r="C184" i="41"/>
  <c r="N183" i="41"/>
  <c r="M183" i="41"/>
  <c r="L183" i="41"/>
  <c r="K183" i="41"/>
  <c r="J183" i="41"/>
  <c r="I183" i="41"/>
  <c r="H183" i="41"/>
  <c r="G183" i="41"/>
  <c r="F183" i="41"/>
  <c r="E183" i="41"/>
  <c r="D183" i="41"/>
  <c r="C183" i="41"/>
  <c r="N182" i="41"/>
  <c r="M182" i="41"/>
  <c r="L182" i="41"/>
  <c r="K182" i="41"/>
  <c r="J182" i="41"/>
  <c r="I182" i="41"/>
  <c r="H182" i="41"/>
  <c r="G182" i="41"/>
  <c r="F182" i="41"/>
  <c r="E182" i="41"/>
  <c r="D182" i="41"/>
  <c r="C182" i="41"/>
  <c r="N181" i="41"/>
  <c r="M181" i="41"/>
  <c r="L181" i="41"/>
  <c r="K181" i="41"/>
  <c r="J181" i="41"/>
  <c r="I181" i="41"/>
  <c r="H181" i="41"/>
  <c r="G181" i="41"/>
  <c r="F181" i="41"/>
  <c r="E181" i="41"/>
  <c r="D181" i="41"/>
  <c r="C181" i="41"/>
  <c r="N180" i="41"/>
  <c r="M180" i="41"/>
  <c r="L180" i="41"/>
  <c r="K180" i="41"/>
  <c r="J180" i="41"/>
  <c r="I180" i="41"/>
  <c r="H180" i="41"/>
  <c r="G180" i="41"/>
  <c r="F180" i="41"/>
  <c r="E180" i="41"/>
  <c r="D180" i="41"/>
  <c r="C180" i="41"/>
  <c r="N179" i="41"/>
  <c r="M179" i="41"/>
  <c r="L179" i="41"/>
  <c r="K179" i="41"/>
  <c r="J179" i="41"/>
  <c r="I179" i="41"/>
  <c r="H179" i="41"/>
  <c r="G179" i="41"/>
  <c r="F179" i="41"/>
  <c r="E179" i="41"/>
  <c r="D179" i="41"/>
  <c r="C179" i="41"/>
  <c r="N178" i="41"/>
  <c r="M178" i="41"/>
  <c r="L178" i="41"/>
  <c r="K178" i="41"/>
  <c r="J178" i="41"/>
  <c r="I178" i="41"/>
  <c r="H178" i="41"/>
  <c r="G178" i="41"/>
  <c r="F178" i="41"/>
  <c r="E178" i="41"/>
  <c r="D178" i="41"/>
  <c r="C178" i="41"/>
  <c r="N177" i="41"/>
  <c r="M177" i="41"/>
  <c r="L177" i="41"/>
  <c r="K177" i="41"/>
  <c r="J177" i="41"/>
  <c r="I177" i="41"/>
  <c r="H177" i="41"/>
  <c r="G177" i="41"/>
  <c r="F177" i="41"/>
  <c r="E177" i="41"/>
  <c r="D177" i="41"/>
  <c r="C177" i="41"/>
  <c r="N176" i="41"/>
  <c r="M176" i="41"/>
  <c r="L176" i="41"/>
  <c r="K176" i="41"/>
  <c r="J176" i="41"/>
  <c r="I176" i="41"/>
  <c r="H176" i="41"/>
  <c r="G176" i="41"/>
  <c r="F176" i="41"/>
  <c r="E176" i="41"/>
  <c r="D176" i="41"/>
  <c r="C176" i="41"/>
  <c r="N175" i="41"/>
  <c r="M175" i="41"/>
  <c r="L175" i="41"/>
  <c r="K175" i="41"/>
  <c r="J175" i="41"/>
  <c r="I175" i="41"/>
  <c r="H175" i="41"/>
  <c r="G175" i="41"/>
  <c r="F175" i="41"/>
  <c r="E175" i="41"/>
  <c r="D175" i="41"/>
  <c r="C175" i="41"/>
  <c r="N174" i="41"/>
  <c r="M174" i="41"/>
  <c r="L174" i="41"/>
  <c r="K174" i="41"/>
  <c r="J174" i="41"/>
  <c r="I174" i="41"/>
  <c r="H174" i="41"/>
  <c r="G174" i="41"/>
  <c r="F174" i="41"/>
  <c r="E174" i="41"/>
  <c r="D174" i="41"/>
  <c r="C174" i="41"/>
  <c r="N173" i="41"/>
  <c r="N172" i="41" s="1"/>
  <c r="M173" i="41"/>
  <c r="M172" i="41" s="1"/>
  <c r="L173" i="41"/>
  <c r="L172" i="41" s="1"/>
  <c r="K173" i="41"/>
  <c r="K172" i="41" s="1"/>
  <c r="J173" i="41"/>
  <c r="J172" i="41" s="1"/>
  <c r="I173" i="41"/>
  <c r="I172" i="41" s="1"/>
  <c r="H173" i="41"/>
  <c r="H172" i="41" s="1"/>
  <c r="G173" i="41"/>
  <c r="G172" i="41" s="1"/>
  <c r="F173" i="41"/>
  <c r="F172" i="41" s="1"/>
  <c r="E173" i="41"/>
  <c r="E172" i="41" s="1"/>
  <c r="D173" i="41"/>
  <c r="D172" i="41" s="1"/>
  <c r="C173" i="41"/>
  <c r="C172" i="41" s="1"/>
  <c r="N169" i="41"/>
  <c r="M169" i="41"/>
  <c r="L169" i="41"/>
  <c r="K169" i="41"/>
  <c r="J169" i="41"/>
  <c r="I169" i="41"/>
  <c r="H169" i="41"/>
  <c r="G169" i="41"/>
  <c r="F169" i="41"/>
  <c r="E169" i="41"/>
  <c r="D169" i="41"/>
  <c r="C169" i="41"/>
  <c r="N168" i="41"/>
  <c r="M168" i="41"/>
  <c r="L168" i="41"/>
  <c r="K168" i="41"/>
  <c r="J168" i="41"/>
  <c r="I168" i="41"/>
  <c r="H168" i="41"/>
  <c r="G168" i="41"/>
  <c r="F168" i="41"/>
  <c r="E168" i="41"/>
  <c r="D168" i="41"/>
  <c r="C168" i="41"/>
  <c r="N167" i="41"/>
  <c r="M167" i="41"/>
  <c r="L167" i="41"/>
  <c r="K167" i="41"/>
  <c r="J167" i="41"/>
  <c r="I167" i="41"/>
  <c r="H167" i="41"/>
  <c r="G167" i="41"/>
  <c r="F167" i="41"/>
  <c r="E167" i="41"/>
  <c r="D167" i="41"/>
  <c r="C167" i="41"/>
  <c r="N166" i="41"/>
  <c r="M166" i="41"/>
  <c r="L166" i="41"/>
  <c r="K166" i="41"/>
  <c r="J166" i="41"/>
  <c r="I166" i="41"/>
  <c r="H166" i="41"/>
  <c r="G166" i="41"/>
  <c r="F166" i="41"/>
  <c r="E166" i="41"/>
  <c r="D166" i="41"/>
  <c r="C166" i="41"/>
  <c r="N165" i="41"/>
  <c r="M165" i="41"/>
  <c r="L165" i="41"/>
  <c r="K165" i="41"/>
  <c r="J165" i="41"/>
  <c r="I165" i="41"/>
  <c r="H165" i="41"/>
  <c r="G165" i="41"/>
  <c r="F165" i="41"/>
  <c r="E165" i="41"/>
  <c r="D165" i="41"/>
  <c r="C165" i="41"/>
  <c r="N164" i="41"/>
  <c r="M164" i="41"/>
  <c r="L164" i="41"/>
  <c r="K164" i="41"/>
  <c r="J164" i="41"/>
  <c r="I164" i="41"/>
  <c r="H164" i="41"/>
  <c r="G164" i="41"/>
  <c r="F164" i="41"/>
  <c r="E164" i="41"/>
  <c r="D164" i="41"/>
  <c r="C164" i="41"/>
  <c r="N163" i="41"/>
  <c r="M163" i="41"/>
  <c r="L163" i="41"/>
  <c r="K163" i="41"/>
  <c r="J163" i="41"/>
  <c r="I163" i="41"/>
  <c r="H163" i="41"/>
  <c r="G163" i="41"/>
  <c r="F163" i="41"/>
  <c r="E163" i="41"/>
  <c r="D163" i="41"/>
  <c r="C163" i="41"/>
  <c r="N162" i="41"/>
  <c r="M162" i="41"/>
  <c r="L162" i="41"/>
  <c r="K162" i="41"/>
  <c r="J162" i="41"/>
  <c r="I162" i="41"/>
  <c r="H162" i="41"/>
  <c r="G162" i="41"/>
  <c r="F162" i="41"/>
  <c r="E162" i="41"/>
  <c r="D162" i="41"/>
  <c r="C162" i="41"/>
  <c r="N161" i="41"/>
  <c r="M161" i="41"/>
  <c r="L161" i="41"/>
  <c r="K161" i="41"/>
  <c r="J161" i="41"/>
  <c r="I161" i="41"/>
  <c r="H161" i="41"/>
  <c r="G161" i="41"/>
  <c r="F161" i="41"/>
  <c r="E161" i="41"/>
  <c r="D161" i="41"/>
  <c r="C161" i="41"/>
  <c r="N160" i="41"/>
  <c r="M160" i="41"/>
  <c r="L160" i="41"/>
  <c r="K160" i="41"/>
  <c r="J160" i="41"/>
  <c r="I160" i="41"/>
  <c r="H160" i="41"/>
  <c r="G160" i="41"/>
  <c r="F160" i="41"/>
  <c r="E160" i="41"/>
  <c r="D160" i="41"/>
  <c r="C160" i="41"/>
  <c r="N159" i="41"/>
  <c r="M159" i="41"/>
  <c r="L159" i="41"/>
  <c r="K159" i="41"/>
  <c r="J159" i="41"/>
  <c r="I159" i="41"/>
  <c r="H159" i="41"/>
  <c r="G159" i="41"/>
  <c r="F159" i="41"/>
  <c r="E159" i="41"/>
  <c r="D159" i="41"/>
  <c r="C159" i="41"/>
  <c r="N158" i="41"/>
  <c r="M158" i="41"/>
  <c r="L158" i="41"/>
  <c r="K158" i="41"/>
  <c r="J158" i="41"/>
  <c r="I158" i="41"/>
  <c r="H158" i="41"/>
  <c r="G158" i="41"/>
  <c r="F158" i="41"/>
  <c r="E158" i="41"/>
  <c r="D158" i="41"/>
  <c r="C158" i="41"/>
  <c r="N157" i="41"/>
  <c r="M157" i="41"/>
  <c r="L157" i="41"/>
  <c r="K157" i="41"/>
  <c r="J157" i="41"/>
  <c r="I157" i="41"/>
  <c r="H157" i="41"/>
  <c r="G157" i="41"/>
  <c r="F157" i="41"/>
  <c r="E157" i="41"/>
  <c r="D157" i="41"/>
  <c r="C157" i="41"/>
  <c r="N156" i="41"/>
  <c r="M156" i="41"/>
  <c r="L156" i="41"/>
  <c r="K156" i="41"/>
  <c r="J156" i="41"/>
  <c r="I156" i="41"/>
  <c r="H156" i="41"/>
  <c r="G156" i="41"/>
  <c r="F156" i="41"/>
  <c r="E156" i="41"/>
  <c r="D156" i="41"/>
  <c r="C156" i="41"/>
  <c r="N155" i="41"/>
  <c r="M155" i="41"/>
  <c r="L155" i="41"/>
  <c r="K155" i="41"/>
  <c r="J155" i="41"/>
  <c r="I155" i="41"/>
  <c r="H155" i="41"/>
  <c r="G155" i="41"/>
  <c r="F155" i="41"/>
  <c r="E155" i="41"/>
  <c r="D155" i="41"/>
  <c r="C155" i="41"/>
  <c r="N154" i="41"/>
  <c r="M154" i="41"/>
  <c r="L154" i="41"/>
  <c r="K154" i="41"/>
  <c r="J154" i="41"/>
  <c r="I154" i="41"/>
  <c r="H154" i="41"/>
  <c r="G154" i="41"/>
  <c r="F154" i="41"/>
  <c r="E154" i="41"/>
  <c r="D154" i="41"/>
  <c r="C154" i="41"/>
  <c r="N153" i="41"/>
  <c r="M153" i="41"/>
  <c r="L153" i="41"/>
  <c r="K153" i="41"/>
  <c r="J153" i="41"/>
  <c r="I153" i="41"/>
  <c r="H153" i="41"/>
  <c r="G153" i="41"/>
  <c r="F153" i="41"/>
  <c r="E153" i="41"/>
  <c r="D153" i="41"/>
  <c r="C153" i="41"/>
  <c r="N152" i="41"/>
  <c r="M152" i="41"/>
  <c r="L152" i="41"/>
  <c r="K152" i="41"/>
  <c r="J152" i="41"/>
  <c r="I152" i="41"/>
  <c r="H152" i="41"/>
  <c r="G152" i="41"/>
  <c r="F152" i="41"/>
  <c r="E152" i="41"/>
  <c r="D152" i="41"/>
  <c r="C152" i="41"/>
  <c r="N151" i="41"/>
  <c r="M151" i="41"/>
  <c r="L151" i="41"/>
  <c r="K151" i="41"/>
  <c r="J151" i="41"/>
  <c r="I151" i="41"/>
  <c r="H151" i="41"/>
  <c r="G151" i="41"/>
  <c r="F151" i="41"/>
  <c r="E151" i="41"/>
  <c r="D151" i="41"/>
  <c r="C151" i="41"/>
  <c r="N150" i="41"/>
  <c r="M150" i="41"/>
  <c r="L150" i="41"/>
  <c r="K150" i="41"/>
  <c r="J150" i="41"/>
  <c r="I150" i="41"/>
  <c r="H150" i="41"/>
  <c r="G150" i="41"/>
  <c r="F150" i="41"/>
  <c r="E150" i="41"/>
  <c r="D150" i="41"/>
  <c r="C150" i="41"/>
  <c r="N149" i="41"/>
  <c r="M149" i="41"/>
  <c r="L149" i="41"/>
  <c r="K149" i="41"/>
  <c r="J149" i="41"/>
  <c r="I149" i="41"/>
  <c r="H149" i="41"/>
  <c r="G149" i="41"/>
  <c r="F149" i="41"/>
  <c r="E149" i="41"/>
  <c r="D149" i="41"/>
  <c r="C149" i="41"/>
  <c r="N148" i="41"/>
  <c r="M148" i="41"/>
  <c r="L148" i="41"/>
  <c r="K148" i="41"/>
  <c r="J148" i="41"/>
  <c r="I148" i="41"/>
  <c r="H148" i="41"/>
  <c r="G148" i="41"/>
  <c r="F148" i="41"/>
  <c r="E148" i="41"/>
  <c r="D148" i="41"/>
  <c r="C148" i="41"/>
  <c r="N147" i="41"/>
  <c r="M147" i="41"/>
  <c r="L147" i="41"/>
  <c r="K147" i="41"/>
  <c r="J147" i="41"/>
  <c r="I147" i="41"/>
  <c r="H147" i="41"/>
  <c r="G147" i="41"/>
  <c r="F147" i="41"/>
  <c r="E147" i="41"/>
  <c r="D147" i="41"/>
  <c r="C147" i="41"/>
  <c r="N146" i="41"/>
  <c r="M146" i="41"/>
  <c r="L146" i="41"/>
  <c r="K146" i="41"/>
  <c r="J146" i="41"/>
  <c r="I146" i="41"/>
  <c r="H146" i="41"/>
  <c r="G146" i="41"/>
  <c r="F146" i="41"/>
  <c r="E146" i="41"/>
  <c r="D146" i="41"/>
  <c r="C146" i="41"/>
  <c r="N145" i="41"/>
  <c r="M145" i="41"/>
  <c r="L145" i="41"/>
  <c r="K145" i="41"/>
  <c r="J145" i="41"/>
  <c r="I145" i="41"/>
  <c r="H145" i="41"/>
  <c r="G145" i="41"/>
  <c r="F145" i="41"/>
  <c r="E145" i="41"/>
  <c r="D145" i="41"/>
  <c r="C145" i="41"/>
  <c r="N144" i="41"/>
  <c r="M144" i="41"/>
  <c r="L144" i="41"/>
  <c r="K144" i="41"/>
  <c r="J144" i="41"/>
  <c r="I144" i="41"/>
  <c r="H144" i="41"/>
  <c r="G144" i="41"/>
  <c r="F144" i="41"/>
  <c r="E144" i="41"/>
  <c r="D144" i="41"/>
  <c r="C144" i="41"/>
  <c r="N143" i="41"/>
  <c r="M143" i="41"/>
  <c r="L143" i="41"/>
  <c r="K143" i="41"/>
  <c r="J143" i="41"/>
  <c r="I143" i="41"/>
  <c r="H143" i="41"/>
  <c r="G143" i="41"/>
  <c r="F143" i="41"/>
  <c r="E143" i="41"/>
  <c r="D143" i="41"/>
  <c r="C143" i="41"/>
  <c r="N142" i="41"/>
  <c r="M142" i="41"/>
  <c r="L142" i="41"/>
  <c r="K142" i="41"/>
  <c r="J142" i="41"/>
  <c r="I142" i="41"/>
  <c r="H142" i="41"/>
  <c r="G142" i="41"/>
  <c r="F142" i="41"/>
  <c r="E142" i="41"/>
  <c r="D142" i="41"/>
  <c r="C142" i="41"/>
  <c r="N141" i="41"/>
  <c r="M141" i="41"/>
  <c r="L141" i="41"/>
  <c r="K141" i="41"/>
  <c r="J141" i="41"/>
  <c r="I141" i="41"/>
  <c r="H141" i="41"/>
  <c r="G141" i="41"/>
  <c r="F141" i="41"/>
  <c r="E141" i="41"/>
  <c r="D141" i="41"/>
  <c r="C141" i="41"/>
  <c r="N140" i="41"/>
  <c r="N139" i="41" s="1"/>
  <c r="M140" i="41"/>
  <c r="M139" i="41" s="1"/>
  <c r="L140" i="41"/>
  <c r="L139" i="41" s="1"/>
  <c r="K140" i="41"/>
  <c r="K139" i="41" s="1"/>
  <c r="J140" i="41"/>
  <c r="J139" i="41" s="1"/>
  <c r="I140" i="41"/>
  <c r="I139" i="41" s="1"/>
  <c r="H140" i="41"/>
  <c r="H139" i="41" s="1"/>
  <c r="G140" i="41"/>
  <c r="G139" i="41" s="1"/>
  <c r="F140" i="41"/>
  <c r="F139" i="41" s="1"/>
  <c r="E140" i="41"/>
  <c r="E139" i="41" s="1"/>
  <c r="D140" i="41"/>
  <c r="D139" i="41" s="1"/>
  <c r="C140" i="41"/>
  <c r="N136" i="41"/>
  <c r="M136" i="41"/>
  <c r="L136" i="41"/>
  <c r="K136" i="41"/>
  <c r="J136" i="41"/>
  <c r="I136" i="41"/>
  <c r="H136" i="41"/>
  <c r="G136" i="41"/>
  <c r="F136" i="41"/>
  <c r="E136" i="41"/>
  <c r="D136" i="41"/>
  <c r="C136" i="41"/>
  <c r="N135" i="41"/>
  <c r="M135" i="41"/>
  <c r="L135" i="41"/>
  <c r="K135" i="41"/>
  <c r="J135" i="41"/>
  <c r="I135" i="41"/>
  <c r="H135" i="41"/>
  <c r="G135" i="41"/>
  <c r="F135" i="41"/>
  <c r="E135" i="41"/>
  <c r="D135" i="41"/>
  <c r="C135" i="41"/>
  <c r="N134" i="41"/>
  <c r="M134" i="41"/>
  <c r="L134" i="41"/>
  <c r="K134" i="41"/>
  <c r="J134" i="41"/>
  <c r="I134" i="41"/>
  <c r="H134" i="41"/>
  <c r="G134" i="41"/>
  <c r="F134" i="41"/>
  <c r="E134" i="41"/>
  <c r="D134" i="41"/>
  <c r="C134" i="41"/>
  <c r="N133" i="41"/>
  <c r="M133" i="41"/>
  <c r="L133" i="41"/>
  <c r="K133" i="41"/>
  <c r="J133" i="41"/>
  <c r="I133" i="41"/>
  <c r="H133" i="41"/>
  <c r="G133" i="41"/>
  <c r="F133" i="41"/>
  <c r="E133" i="41"/>
  <c r="D133" i="41"/>
  <c r="C133" i="41"/>
  <c r="N132" i="41"/>
  <c r="M132" i="41"/>
  <c r="L132" i="41"/>
  <c r="K132" i="41"/>
  <c r="J132" i="41"/>
  <c r="I132" i="41"/>
  <c r="H132" i="41"/>
  <c r="G132" i="41"/>
  <c r="F132" i="41"/>
  <c r="E132" i="41"/>
  <c r="D132" i="41"/>
  <c r="C132" i="41"/>
  <c r="N131" i="41"/>
  <c r="M131" i="41"/>
  <c r="L131" i="41"/>
  <c r="K131" i="41"/>
  <c r="J131" i="41"/>
  <c r="I131" i="41"/>
  <c r="H131" i="41"/>
  <c r="G131" i="41"/>
  <c r="F131" i="41"/>
  <c r="E131" i="41"/>
  <c r="D131" i="41"/>
  <c r="C131" i="41"/>
  <c r="N130" i="41"/>
  <c r="M130" i="41"/>
  <c r="L130" i="41"/>
  <c r="K130" i="41"/>
  <c r="J130" i="41"/>
  <c r="I130" i="41"/>
  <c r="H130" i="41"/>
  <c r="G130" i="41"/>
  <c r="F130" i="41"/>
  <c r="E130" i="41"/>
  <c r="D130" i="41"/>
  <c r="C130" i="41"/>
  <c r="N129" i="41"/>
  <c r="M129" i="41"/>
  <c r="L129" i="41"/>
  <c r="K129" i="41"/>
  <c r="J129" i="41"/>
  <c r="I129" i="41"/>
  <c r="H129" i="41"/>
  <c r="G129" i="41"/>
  <c r="F129" i="41"/>
  <c r="E129" i="41"/>
  <c r="D129" i="41"/>
  <c r="C129" i="41"/>
  <c r="N128" i="41"/>
  <c r="M128" i="41"/>
  <c r="L128" i="41"/>
  <c r="K128" i="41"/>
  <c r="J128" i="41"/>
  <c r="I128" i="41"/>
  <c r="H128" i="41"/>
  <c r="G128" i="41"/>
  <c r="F128" i="41"/>
  <c r="E128" i="41"/>
  <c r="D128" i="41"/>
  <c r="C128" i="41"/>
  <c r="N127" i="41"/>
  <c r="M127" i="41"/>
  <c r="L127" i="41"/>
  <c r="K127" i="41"/>
  <c r="J127" i="41"/>
  <c r="I127" i="41"/>
  <c r="H127" i="41"/>
  <c r="G127" i="41"/>
  <c r="F127" i="41"/>
  <c r="E127" i="41"/>
  <c r="D127" i="41"/>
  <c r="C127" i="41"/>
  <c r="N126" i="41"/>
  <c r="M126" i="41"/>
  <c r="L126" i="41"/>
  <c r="K126" i="41"/>
  <c r="J126" i="41"/>
  <c r="I126" i="41"/>
  <c r="H126" i="41"/>
  <c r="G126" i="41"/>
  <c r="F126" i="41"/>
  <c r="E126" i="41"/>
  <c r="D126" i="41"/>
  <c r="C126" i="41"/>
  <c r="N125" i="41"/>
  <c r="M125" i="41"/>
  <c r="L125" i="41"/>
  <c r="K125" i="41"/>
  <c r="J125" i="41"/>
  <c r="I125" i="41"/>
  <c r="H125" i="41"/>
  <c r="G125" i="41"/>
  <c r="F125" i="41"/>
  <c r="E125" i="41"/>
  <c r="D125" i="41"/>
  <c r="C125" i="41"/>
  <c r="N124" i="41"/>
  <c r="M124" i="41"/>
  <c r="L124" i="41"/>
  <c r="K124" i="41"/>
  <c r="J124" i="41"/>
  <c r="I124" i="41"/>
  <c r="H124" i="41"/>
  <c r="G124" i="41"/>
  <c r="F124" i="41"/>
  <c r="E124" i="41"/>
  <c r="D124" i="41"/>
  <c r="C124" i="41"/>
  <c r="N123" i="41"/>
  <c r="M123" i="41"/>
  <c r="L123" i="41"/>
  <c r="K123" i="41"/>
  <c r="J123" i="41"/>
  <c r="I123" i="41"/>
  <c r="H123" i="41"/>
  <c r="G123" i="41"/>
  <c r="F123" i="41"/>
  <c r="E123" i="41"/>
  <c r="D123" i="41"/>
  <c r="C123" i="41"/>
  <c r="N122" i="41"/>
  <c r="M122" i="41"/>
  <c r="L122" i="41"/>
  <c r="K122" i="41"/>
  <c r="J122" i="41"/>
  <c r="I122" i="41"/>
  <c r="H122" i="41"/>
  <c r="G122" i="41"/>
  <c r="F122" i="41"/>
  <c r="E122" i="41"/>
  <c r="D122" i="41"/>
  <c r="C122" i="41"/>
  <c r="N121" i="41"/>
  <c r="M121" i="41"/>
  <c r="L121" i="41"/>
  <c r="K121" i="41"/>
  <c r="J121" i="41"/>
  <c r="I121" i="41"/>
  <c r="H121" i="41"/>
  <c r="G121" i="41"/>
  <c r="F121" i="41"/>
  <c r="E121" i="41"/>
  <c r="D121" i="41"/>
  <c r="C121" i="41"/>
  <c r="N120" i="41"/>
  <c r="M120" i="41"/>
  <c r="L120" i="41"/>
  <c r="K120" i="41"/>
  <c r="J120" i="41"/>
  <c r="I120" i="41"/>
  <c r="H120" i="41"/>
  <c r="G120" i="41"/>
  <c r="F120" i="41"/>
  <c r="E120" i="41"/>
  <c r="D120" i="41"/>
  <c r="C120" i="41"/>
  <c r="N119" i="41"/>
  <c r="M119" i="41"/>
  <c r="L119" i="41"/>
  <c r="K119" i="41"/>
  <c r="J119" i="41"/>
  <c r="I119" i="41"/>
  <c r="H119" i="41"/>
  <c r="G119" i="41"/>
  <c r="F119" i="41"/>
  <c r="E119" i="41"/>
  <c r="D119" i="41"/>
  <c r="C119" i="41"/>
  <c r="N118" i="41"/>
  <c r="M118" i="41"/>
  <c r="L118" i="41"/>
  <c r="K118" i="41"/>
  <c r="J118" i="41"/>
  <c r="I118" i="41"/>
  <c r="H118" i="41"/>
  <c r="G118" i="41"/>
  <c r="F118" i="41"/>
  <c r="E118" i="41"/>
  <c r="D118" i="41"/>
  <c r="C118" i="41"/>
  <c r="N117" i="41"/>
  <c r="M117" i="41"/>
  <c r="L117" i="41"/>
  <c r="K117" i="41"/>
  <c r="J117" i="41"/>
  <c r="I117" i="41"/>
  <c r="H117" i="41"/>
  <c r="G117" i="41"/>
  <c r="F117" i="41"/>
  <c r="E117" i="41"/>
  <c r="D117" i="41"/>
  <c r="C117" i="41"/>
  <c r="N116" i="41"/>
  <c r="M116" i="41"/>
  <c r="L116" i="41"/>
  <c r="K116" i="41"/>
  <c r="J116" i="41"/>
  <c r="I116" i="41"/>
  <c r="H116" i="41"/>
  <c r="G116" i="41"/>
  <c r="F116" i="41"/>
  <c r="E116" i="41"/>
  <c r="D116" i="41"/>
  <c r="C116" i="41"/>
  <c r="N115" i="41"/>
  <c r="M115" i="41"/>
  <c r="L115" i="41"/>
  <c r="K115" i="41"/>
  <c r="J115" i="41"/>
  <c r="I115" i="41"/>
  <c r="H115" i="41"/>
  <c r="G115" i="41"/>
  <c r="F115" i="41"/>
  <c r="E115" i="41"/>
  <c r="D115" i="41"/>
  <c r="C115" i="41"/>
  <c r="N114" i="41"/>
  <c r="M114" i="41"/>
  <c r="L114" i="41"/>
  <c r="K114" i="41"/>
  <c r="J114" i="41"/>
  <c r="I114" i="41"/>
  <c r="H114" i="41"/>
  <c r="G114" i="41"/>
  <c r="F114" i="41"/>
  <c r="E114" i="41"/>
  <c r="D114" i="41"/>
  <c r="C114" i="41"/>
  <c r="N113" i="41"/>
  <c r="M113" i="41"/>
  <c r="L113" i="41"/>
  <c r="K113" i="41"/>
  <c r="J113" i="41"/>
  <c r="I113" i="41"/>
  <c r="H113" i="41"/>
  <c r="G113" i="41"/>
  <c r="F113" i="41"/>
  <c r="E113" i="41"/>
  <c r="D113" i="41"/>
  <c r="C113" i="41"/>
  <c r="N112" i="41"/>
  <c r="M112" i="41"/>
  <c r="L112" i="41"/>
  <c r="K112" i="41"/>
  <c r="J112" i="41"/>
  <c r="I112" i="41"/>
  <c r="H112" i="41"/>
  <c r="G112" i="41"/>
  <c r="F112" i="41"/>
  <c r="E112" i="41"/>
  <c r="D112" i="41"/>
  <c r="C112" i="41"/>
  <c r="N111" i="41"/>
  <c r="M111" i="41"/>
  <c r="L111" i="41"/>
  <c r="K111" i="41"/>
  <c r="J111" i="41"/>
  <c r="I111" i="41"/>
  <c r="H111" i="41"/>
  <c r="G111" i="41"/>
  <c r="F111" i="41"/>
  <c r="E111" i="41"/>
  <c r="D111" i="41"/>
  <c r="C111" i="41"/>
  <c r="N110" i="41"/>
  <c r="M110" i="41"/>
  <c r="L110" i="41"/>
  <c r="K110" i="41"/>
  <c r="J110" i="41"/>
  <c r="I110" i="41"/>
  <c r="H110" i="41"/>
  <c r="G110" i="41"/>
  <c r="F110" i="41"/>
  <c r="E110" i="41"/>
  <c r="D110" i="41"/>
  <c r="C110" i="41"/>
  <c r="N109" i="41"/>
  <c r="M109" i="41"/>
  <c r="L109" i="41"/>
  <c r="K109" i="41"/>
  <c r="J109" i="41"/>
  <c r="I109" i="41"/>
  <c r="H109" i="41"/>
  <c r="G109" i="41"/>
  <c r="F109" i="41"/>
  <c r="E109" i="41"/>
  <c r="D109" i="41"/>
  <c r="C109" i="41"/>
  <c r="N108" i="41"/>
  <c r="M108" i="41"/>
  <c r="L108" i="41"/>
  <c r="K108" i="41"/>
  <c r="J108" i="41"/>
  <c r="I108" i="41"/>
  <c r="H108" i="41"/>
  <c r="G108" i="41"/>
  <c r="F108" i="41"/>
  <c r="E108" i="41"/>
  <c r="D108" i="41"/>
  <c r="C108" i="41"/>
  <c r="N107" i="41"/>
  <c r="M107" i="41"/>
  <c r="L107" i="41"/>
  <c r="K107" i="41"/>
  <c r="J107" i="41"/>
  <c r="I107" i="41"/>
  <c r="H107" i="41"/>
  <c r="G107" i="41"/>
  <c r="F107" i="41"/>
  <c r="E107" i="41"/>
  <c r="D107" i="41"/>
  <c r="C107" i="41"/>
  <c r="N106" i="41"/>
  <c r="M106" i="41"/>
  <c r="L106" i="41"/>
  <c r="K106" i="41"/>
  <c r="J106" i="41"/>
  <c r="I106" i="41"/>
  <c r="H106" i="41"/>
  <c r="G106" i="41"/>
  <c r="F106" i="41"/>
  <c r="E106" i="41"/>
  <c r="D106" i="41"/>
  <c r="C106" i="41"/>
  <c r="N105" i="41"/>
  <c r="M105" i="41"/>
  <c r="L105" i="41"/>
  <c r="K105" i="41"/>
  <c r="J105" i="41"/>
  <c r="I105" i="41"/>
  <c r="H105" i="41"/>
  <c r="G105" i="41"/>
  <c r="F105" i="41"/>
  <c r="E105" i="41"/>
  <c r="D105" i="41"/>
  <c r="C105" i="41"/>
  <c r="N104" i="41"/>
  <c r="M104" i="41"/>
  <c r="L104" i="41"/>
  <c r="K104" i="41"/>
  <c r="J104" i="41"/>
  <c r="I104" i="41"/>
  <c r="H104" i="41"/>
  <c r="G104" i="41"/>
  <c r="F104" i="41"/>
  <c r="E104" i="41"/>
  <c r="D104" i="41"/>
  <c r="C104" i="41"/>
  <c r="N103" i="41"/>
  <c r="M103" i="41"/>
  <c r="L103" i="41"/>
  <c r="K103" i="41"/>
  <c r="J103" i="41"/>
  <c r="I103" i="41"/>
  <c r="H103" i="41"/>
  <c r="G103" i="41"/>
  <c r="F103" i="41"/>
  <c r="E103" i="41"/>
  <c r="D103" i="41"/>
  <c r="C103" i="41"/>
  <c r="N102" i="41"/>
  <c r="M102" i="41"/>
  <c r="L102" i="41"/>
  <c r="K102" i="41"/>
  <c r="J102" i="41"/>
  <c r="I102" i="41"/>
  <c r="H102" i="41"/>
  <c r="G102" i="41"/>
  <c r="F102" i="41"/>
  <c r="E102" i="41"/>
  <c r="D102" i="41"/>
  <c r="C102" i="41"/>
  <c r="N101" i="41"/>
  <c r="M101" i="41"/>
  <c r="L101" i="41"/>
  <c r="K101" i="41"/>
  <c r="J101" i="41"/>
  <c r="I101" i="41"/>
  <c r="H101" i="41"/>
  <c r="G101" i="41"/>
  <c r="F101" i="41"/>
  <c r="E101" i="41"/>
  <c r="D101" i="41"/>
  <c r="C101" i="41"/>
  <c r="N100" i="41"/>
  <c r="M100" i="41"/>
  <c r="L100" i="41"/>
  <c r="K100" i="41"/>
  <c r="J100" i="41"/>
  <c r="I100" i="41"/>
  <c r="H100" i="41"/>
  <c r="G100" i="41"/>
  <c r="F100" i="41"/>
  <c r="E100" i="41"/>
  <c r="D100" i="41"/>
  <c r="C100" i="41"/>
  <c r="N99" i="41"/>
  <c r="M99" i="41"/>
  <c r="L99" i="41"/>
  <c r="K99" i="41"/>
  <c r="J99" i="41"/>
  <c r="I99" i="41"/>
  <c r="H99" i="41"/>
  <c r="G99" i="41"/>
  <c r="F99" i="41"/>
  <c r="E99" i="41"/>
  <c r="D99" i="41"/>
  <c r="C99" i="41"/>
  <c r="N98" i="41"/>
  <c r="M98" i="41"/>
  <c r="L98" i="41"/>
  <c r="K98" i="41"/>
  <c r="J98" i="41"/>
  <c r="I98" i="41"/>
  <c r="H98" i="41"/>
  <c r="G98" i="41"/>
  <c r="F98" i="41"/>
  <c r="E98" i="41"/>
  <c r="D98" i="41"/>
  <c r="C98" i="41"/>
  <c r="N97" i="41"/>
  <c r="M97" i="41"/>
  <c r="L97" i="41"/>
  <c r="K97" i="41"/>
  <c r="J97" i="41"/>
  <c r="I97" i="41"/>
  <c r="H97" i="41"/>
  <c r="G97" i="41"/>
  <c r="F97" i="41"/>
  <c r="E97" i="41"/>
  <c r="D97" i="41"/>
  <c r="C97" i="41"/>
  <c r="N96" i="41"/>
  <c r="N95" i="41" s="1"/>
  <c r="M96" i="41"/>
  <c r="M95" i="41" s="1"/>
  <c r="L96" i="41"/>
  <c r="L95" i="41" s="1"/>
  <c r="K96" i="41"/>
  <c r="K95" i="41" s="1"/>
  <c r="J96" i="41"/>
  <c r="J95" i="41" s="1"/>
  <c r="I96" i="41"/>
  <c r="I95" i="41" s="1"/>
  <c r="H96" i="41"/>
  <c r="G96" i="41"/>
  <c r="G95" i="41" s="1"/>
  <c r="F96" i="41"/>
  <c r="F95" i="41" s="1"/>
  <c r="E96" i="41"/>
  <c r="E95" i="41" s="1"/>
  <c r="D96" i="41"/>
  <c r="D95" i="41" s="1"/>
  <c r="C96" i="41"/>
  <c r="C95" i="41" s="1"/>
  <c r="N93" i="41"/>
  <c r="M93" i="41"/>
  <c r="L93" i="41"/>
  <c r="K93" i="41"/>
  <c r="J93" i="41"/>
  <c r="I93" i="41"/>
  <c r="H93" i="41"/>
  <c r="G93" i="41"/>
  <c r="F93" i="41"/>
  <c r="E93" i="41"/>
  <c r="D93" i="41"/>
  <c r="C93" i="41"/>
  <c r="N92" i="41"/>
  <c r="M92" i="41"/>
  <c r="L92" i="41"/>
  <c r="K92" i="41"/>
  <c r="J92" i="41"/>
  <c r="I92" i="41"/>
  <c r="H92" i="41"/>
  <c r="G92" i="41"/>
  <c r="F92" i="41"/>
  <c r="E92" i="41"/>
  <c r="D92" i="41"/>
  <c r="C92" i="41"/>
  <c r="N91" i="41"/>
  <c r="M91" i="41"/>
  <c r="L91" i="41"/>
  <c r="K91" i="41"/>
  <c r="J91" i="41"/>
  <c r="I91" i="41"/>
  <c r="H91" i="41"/>
  <c r="G91" i="41"/>
  <c r="F91" i="41"/>
  <c r="E91" i="41"/>
  <c r="D91" i="41"/>
  <c r="C91" i="41"/>
  <c r="N90" i="41"/>
  <c r="M90" i="41"/>
  <c r="L90" i="41"/>
  <c r="K90" i="41"/>
  <c r="J90" i="41"/>
  <c r="I90" i="41"/>
  <c r="H90" i="41"/>
  <c r="G90" i="41"/>
  <c r="F90" i="41"/>
  <c r="E90" i="41"/>
  <c r="D90" i="41"/>
  <c r="C90" i="41"/>
  <c r="N89" i="41"/>
  <c r="M89" i="41"/>
  <c r="L89" i="41"/>
  <c r="K89" i="41"/>
  <c r="J89" i="41"/>
  <c r="I89" i="41"/>
  <c r="H89" i="41"/>
  <c r="G89" i="41"/>
  <c r="F89" i="41"/>
  <c r="E89" i="41"/>
  <c r="D89" i="41"/>
  <c r="C89" i="41"/>
  <c r="N88" i="41"/>
  <c r="M88" i="41"/>
  <c r="L88" i="41"/>
  <c r="K88" i="41"/>
  <c r="J88" i="41"/>
  <c r="I88" i="41"/>
  <c r="H88" i="41"/>
  <c r="G88" i="41"/>
  <c r="F88" i="41"/>
  <c r="E88" i="41"/>
  <c r="D88" i="41"/>
  <c r="C88" i="41"/>
  <c r="N87" i="41"/>
  <c r="M87" i="41"/>
  <c r="L87" i="41"/>
  <c r="K87" i="41"/>
  <c r="J87" i="41"/>
  <c r="I87" i="41"/>
  <c r="H87" i="41"/>
  <c r="G87" i="41"/>
  <c r="F87" i="41"/>
  <c r="E87" i="41"/>
  <c r="D87" i="41"/>
  <c r="C87" i="41"/>
  <c r="N86" i="41"/>
  <c r="M86" i="41"/>
  <c r="L86" i="41"/>
  <c r="K86" i="41"/>
  <c r="J86" i="41"/>
  <c r="I86" i="41"/>
  <c r="H86" i="41"/>
  <c r="G86" i="41"/>
  <c r="F86" i="41"/>
  <c r="E86" i="41"/>
  <c r="D86" i="41"/>
  <c r="C86" i="41"/>
  <c r="N85" i="41"/>
  <c r="M85" i="41"/>
  <c r="L85" i="41"/>
  <c r="K85" i="41"/>
  <c r="J85" i="41"/>
  <c r="I85" i="41"/>
  <c r="H85" i="41"/>
  <c r="G85" i="41"/>
  <c r="F85" i="41"/>
  <c r="E85" i="41"/>
  <c r="D85" i="41"/>
  <c r="C85" i="41"/>
  <c r="N84" i="41"/>
  <c r="M84" i="41"/>
  <c r="L84" i="41"/>
  <c r="K84" i="41"/>
  <c r="J84" i="41"/>
  <c r="I84" i="41"/>
  <c r="H84" i="41"/>
  <c r="G84" i="41"/>
  <c r="F84" i="41"/>
  <c r="E84" i="41"/>
  <c r="D84" i="41"/>
  <c r="C84" i="41"/>
  <c r="N83" i="41"/>
  <c r="M83" i="41"/>
  <c r="L83" i="41"/>
  <c r="K83" i="41"/>
  <c r="J83" i="41"/>
  <c r="I83" i="41"/>
  <c r="H83" i="41"/>
  <c r="G83" i="41"/>
  <c r="F83" i="41"/>
  <c r="E83" i="41"/>
  <c r="D83" i="41"/>
  <c r="C83" i="41"/>
  <c r="N82" i="41"/>
  <c r="M82" i="41"/>
  <c r="L82" i="41"/>
  <c r="K82" i="41"/>
  <c r="J82" i="41"/>
  <c r="I82" i="41"/>
  <c r="H82" i="41"/>
  <c r="G82" i="41"/>
  <c r="F82" i="41"/>
  <c r="E82" i="41"/>
  <c r="D82" i="41"/>
  <c r="C82" i="41"/>
  <c r="N81" i="41"/>
  <c r="M81" i="41"/>
  <c r="L81" i="41"/>
  <c r="K81" i="41"/>
  <c r="J81" i="41"/>
  <c r="I81" i="41"/>
  <c r="H81" i="41"/>
  <c r="G81" i="41"/>
  <c r="F81" i="41"/>
  <c r="E81" i="41"/>
  <c r="D81" i="41"/>
  <c r="C81" i="41"/>
  <c r="N80" i="41"/>
  <c r="M80" i="41"/>
  <c r="L80" i="41"/>
  <c r="K80" i="41"/>
  <c r="J80" i="41"/>
  <c r="I80" i="41"/>
  <c r="H80" i="41"/>
  <c r="G80" i="41"/>
  <c r="F80" i="41"/>
  <c r="E80" i="41"/>
  <c r="D80" i="41"/>
  <c r="C80" i="41"/>
  <c r="N79" i="41"/>
  <c r="M79" i="41"/>
  <c r="L79" i="41"/>
  <c r="K79" i="41"/>
  <c r="J79" i="41"/>
  <c r="I79" i="41"/>
  <c r="H79" i="41"/>
  <c r="G79" i="41"/>
  <c r="F79" i="41"/>
  <c r="E79" i="41"/>
  <c r="D79" i="41"/>
  <c r="C79" i="41"/>
  <c r="N78" i="41"/>
  <c r="M78" i="41"/>
  <c r="L78" i="41"/>
  <c r="K78" i="41"/>
  <c r="J78" i="41"/>
  <c r="I78" i="41"/>
  <c r="H78" i="41"/>
  <c r="G78" i="41"/>
  <c r="F78" i="41"/>
  <c r="E78" i="41"/>
  <c r="D78" i="41"/>
  <c r="C78" i="41"/>
  <c r="N77" i="41"/>
  <c r="M77" i="41"/>
  <c r="L77" i="41"/>
  <c r="K77" i="41"/>
  <c r="J77" i="41"/>
  <c r="I77" i="41"/>
  <c r="H77" i="41"/>
  <c r="G77" i="41"/>
  <c r="F77" i="41"/>
  <c r="E77" i="41"/>
  <c r="D77" i="41"/>
  <c r="C77" i="41"/>
  <c r="N76" i="41"/>
  <c r="M76" i="41"/>
  <c r="L76" i="41"/>
  <c r="K76" i="41"/>
  <c r="J76" i="41"/>
  <c r="I76" i="41"/>
  <c r="H76" i="41"/>
  <c r="G76" i="41"/>
  <c r="F76" i="41"/>
  <c r="E76" i="41"/>
  <c r="D76" i="41"/>
  <c r="C76" i="41"/>
  <c r="N75" i="41"/>
  <c r="M75" i="41"/>
  <c r="L75" i="41"/>
  <c r="K75" i="41"/>
  <c r="J75" i="41"/>
  <c r="I75" i="41"/>
  <c r="H75" i="41"/>
  <c r="G75" i="41"/>
  <c r="F75" i="41"/>
  <c r="E75" i="41"/>
  <c r="D75" i="41"/>
  <c r="C75" i="41"/>
  <c r="N74" i="41"/>
  <c r="M74" i="41"/>
  <c r="L74" i="41"/>
  <c r="K74" i="41"/>
  <c r="J74" i="41"/>
  <c r="I74" i="41"/>
  <c r="H74" i="41"/>
  <c r="G74" i="41"/>
  <c r="F74" i="41"/>
  <c r="E74" i="41"/>
  <c r="D74" i="41"/>
  <c r="C74" i="41"/>
  <c r="N73" i="41"/>
  <c r="M73" i="41"/>
  <c r="L73" i="41"/>
  <c r="K73" i="41"/>
  <c r="J73" i="41"/>
  <c r="I73" i="41"/>
  <c r="H73" i="41"/>
  <c r="G73" i="41"/>
  <c r="F73" i="41"/>
  <c r="E73" i="41"/>
  <c r="D73" i="41"/>
  <c r="C73" i="41"/>
  <c r="N72" i="41"/>
  <c r="M72" i="41"/>
  <c r="L72" i="41"/>
  <c r="K72" i="41"/>
  <c r="J72" i="41"/>
  <c r="I72" i="41"/>
  <c r="H72" i="41"/>
  <c r="G72" i="41"/>
  <c r="F72" i="41"/>
  <c r="E72" i="41"/>
  <c r="D72" i="41"/>
  <c r="C72" i="41"/>
  <c r="N71" i="41"/>
  <c r="M71" i="41"/>
  <c r="L71" i="41"/>
  <c r="K71" i="41"/>
  <c r="J71" i="41"/>
  <c r="I71" i="41"/>
  <c r="H71" i="41"/>
  <c r="G71" i="41"/>
  <c r="F71" i="41"/>
  <c r="E71" i="41"/>
  <c r="D71" i="41"/>
  <c r="C71" i="41"/>
  <c r="N70" i="41"/>
  <c r="M70" i="41"/>
  <c r="L70" i="41"/>
  <c r="K70" i="41"/>
  <c r="J70" i="41"/>
  <c r="I70" i="41"/>
  <c r="H70" i="41"/>
  <c r="G70" i="41"/>
  <c r="F70" i="41"/>
  <c r="E70" i="41"/>
  <c r="D70" i="41"/>
  <c r="C70" i="41"/>
  <c r="N69" i="41"/>
  <c r="M69" i="41"/>
  <c r="L69" i="41"/>
  <c r="K69" i="41"/>
  <c r="J69" i="41"/>
  <c r="I69" i="41"/>
  <c r="H69" i="41"/>
  <c r="G69" i="41"/>
  <c r="F69" i="41"/>
  <c r="E69" i="41"/>
  <c r="D69" i="41"/>
  <c r="C69" i="41"/>
  <c r="N68" i="41"/>
  <c r="M68" i="41"/>
  <c r="L68" i="41"/>
  <c r="K68" i="41"/>
  <c r="J68" i="41"/>
  <c r="I68" i="41"/>
  <c r="H68" i="41"/>
  <c r="G68" i="41"/>
  <c r="F68" i="41"/>
  <c r="E68" i="41"/>
  <c r="D68" i="41"/>
  <c r="C68" i="41"/>
  <c r="N67" i="41"/>
  <c r="M67" i="41"/>
  <c r="L67" i="41"/>
  <c r="K67" i="41"/>
  <c r="J67" i="41"/>
  <c r="I67" i="41"/>
  <c r="H67" i="41"/>
  <c r="G67" i="41"/>
  <c r="F67" i="41"/>
  <c r="E67" i="41"/>
  <c r="D67" i="41"/>
  <c r="C67" i="41"/>
  <c r="N66" i="41"/>
  <c r="M66" i="41"/>
  <c r="L66" i="41"/>
  <c r="K66" i="41"/>
  <c r="J66" i="41"/>
  <c r="I66" i="41"/>
  <c r="H66" i="41"/>
  <c r="G66" i="41"/>
  <c r="F66" i="41"/>
  <c r="E66" i="41"/>
  <c r="D66" i="41"/>
  <c r="C66" i="41"/>
  <c r="N65" i="41"/>
  <c r="M65" i="41"/>
  <c r="L65" i="41"/>
  <c r="K65" i="41"/>
  <c r="J65" i="41"/>
  <c r="I65" i="41"/>
  <c r="H65" i="41"/>
  <c r="G65" i="41"/>
  <c r="F65" i="41"/>
  <c r="E65" i="41"/>
  <c r="D65" i="41"/>
  <c r="C65" i="41"/>
  <c r="N64" i="41"/>
  <c r="M64" i="41"/>
  <c r="L64" i="41"/>
  <c r="K64" i="41"/>
  <c r="J64" i="41"/>
  <c r="I64" i="41"/>
  <c r="H64" i="41"/>
  <c r="G64" i="41"/>
  <c r="F64" i="41"/>
  <c r="E64" i="41"/>
  <c r="D64" i="41"/>
  <c r="C64" i="41"/>
  <c r="N63" i="41"/>
  <c r="M63" i="41"/>
  <c r="L63" i="41"/>
  <c r="K63" i="41"/>
  <c r="J63" i="41"/>
  <c r="I63" i="41"/>
  <c r="H63" i="41"/>
  <c r="G63" i="41"/>
  <c r="F63" i="41"/>
  <c r="E63" i="41"/>
  <c r="D63" i="41"/>
  <c r="C63" i="41"/>
  <c r="N62" i="41"/>
  <c r="M62" i="41"/>
  <c r="L62" i="41"/>
  <c r="K62" i="41"/>
  <c r="J62" i="41"/>
  <c r="I62" i="41"/>
  <c r="H62" i="41"/>
  <c r="G62" i="41"/>
  <c r="F62" i="41"/>
  <c r="E62" i="41"/>
  <c r="D62" i="41"/>
  <c r="C62" i="41"/>
  <c r="N61" i="41"/>
  <c r="M61" i="41"/>
  <c r="L61" i="41"/>
  <c r="K61" i="41"/>
  <c r="J61" i="41"/>
  <c r="I61" i="41"/>
  <c r="H61" i="41"/>
  <c r="G61" i="41"/>
  <c r="F61" i="41"/>
  <c r="E61" i="41"/>
  <c r="D61" i="41"/>
  <c r="C61" i="41"/>
  <c r="N60" i="41"/>
  <c r="M60" i="41"/>
  <c r="L60" i="41"/>
  <c r="K60" i="41"/>
  <c r="J60" i="41"/>
  <c r="I60" i="41"/>
  <c r="H60" i="41"/>
  <c r="G60" i="41"/>
  <c r="F60" i="41"/>
  <c r="E60" i="41"/>
  <c r="D60" i="41"/>
  <c r="C60" i="41"/>
  <c r="N59" i="41"/>
  <c r="M59" i="41"/>
  <c r="L59" i="41"/>
  <c r="K59" i="41"/>
  <c r="J59" i="41"/>
  <c r="I59" i="41"/>
  <c r="H59" i="41"/>
  <c r="G59" i="41"/>
  <c r="F59" i="41"/>
  <c r="E59" i="41"/>
  <c r="D59" i="41"/>
  <c r="C59" i="41"/>
  <c r="N58" i="41"/>
  <c r="M58" i="41"/>
  <c r="L58" i="41"/>
  <c r="K58" i="41"/>
  <c r="J58" i="41"/>
  <c r="I58" i="41"/>
  <c r="H58" i="41"/>
  <c r="G58" i="41"/>
  <c r="F58" i="41"/>
  <c r="E58" i="41"/>
  <c r="D58" i="41"/>
  <c r="C58" i="41"/>
  <c r="N57" i="41"/>
  <c r="M57" i="41"/>
  <c r="L57" i="41"/>
  <c r="K57" i="41"/>
  <c r="J57" i="41"/>
  <c r="I57" i="41"/>
  <c r="H57" i="41"/>
  <c r="G57" i="41"/>
  <c r="F57" i="41"/>
  <c r="E57" i="41"/>
  <c r="D57" i="41"/>
  <c r="C57" i="41"/>
  <c r="N56" i="41"/>
  <c r="M56" i="41"/>
  <c r="L56" i="41"/>
  <c r="K56" i="41"/>
  <c r="J56" i="41"/>
  <c r="I56" i="41"/>
  <c r="H56" i="41"/>
  <c r="G56" i="41"/>
  <c r="F56" i="41"/>
  <c r="E56" i="41"/>
  <c r="D56" i="41"/>
  <c r="C56" i="41"/>
  <c r="N55" i="41"/>
  <c r="M55" i="41"/>
  <c r="L55" i="41"/>
  <c r="K55" i="41"/>
  <c r="J55" i="41"/>
  <c r="I55" i="41"/>
  <c r="H55" i="41"/>
  <c r="G55" i="41"/>
  <c r="F55" i="41"/>
  <c r="E55" i="41"/>
  <c r="D55" i="41"/>
  <c r="C55" i="41"/>
  <c r="N54" i="41"/>
  <c r="M54" i="41"/>
  <c r="L54" i="41"/>
  <c r="K54" i="41"/>
  <c r="J54" i="41"/>
  <c r="I54" i="41"/>
  <c r="H54" i="41"/>
  <c r="G54" i="41"/>
  <c r="F54" i="41"/>
  <c r="E54" i="41"/>
  <c r="D54" i="41"/>
  <c r="C54" i="41"/>
  <c r="N53" i="41"/>
  <c r="M53" i="41"/>
  <c r="L53" i="41"/>
  <c r="K53" i="41"/>
  <c r="J53" i="41"/>
  <c r="I53" i="41"/>
  <c r="H53" i="41"/>
  <c r="G53" i="41"/>
  <c r="F53" i="41"/>
  <c r="E53" i="41"/>
  <c r="D53" i="41"/>
  <c r="C53" i="41"/>
  <c r="N52" i="41"/>
  <c r="M52" i="41"/>
  <c r="L52" i="41"/>
  <c r="K52" i="41"/>
  <c r="J52" i="41"/>
  <c r="I52" i="41"/>
  <c r="H52" i="41"/>
  <c r="G52" i="41"/>
  <c r="F52" i="41"/>
  <c r="E52" i="41"/>
  <c r="D52" i="41"/>
  <c r="C52" i="41"/>
  <c r="N51" i="41"/>
  <c r="M51" i="41"/>
  <c r="L51" i="41"/>
  <c r="K51" i="41"/>
  <c r="J51" i="41"/>
  <c r="I51" i="41"/>
  <c r="H51" i="41"/>
  <c r="G51" i="41"/>
  <c r="F51" i="41"/>
  <c r="E51" i="41"/>
  <c r="D51" i="41"/>
  <c r="C51" i="41"/>
  <c r="N50" i="41"/>
  <c r="M50" i="41"/>
  <c r="L50" i="41"/>
  <c r="K50" i="41"/>
  <c r="J50" i="41"/>
  <c r="I50" i="41"/>
  <c r="H50" i="41"/>
  <c r="G50" i="41"/>
  <c r="F50" i="41"/>
  <c r="E50" i="41"/>
  <c r="D50" i="41"/>
  <c r="C50" i="41"/>
  <c r="N49" i="41"/>
  <c r="M49" i="41"/>
  <c r="L49" i="41"/>
  <c r="K49" i="41"/>
  <c r="J49" i="41"/>
  <c r="I49" i="41"/>
  <c r="H49" i="41"/>
  <c r="G49" i="41"/>
  <c r="F49" i="41"/>
  <c r="E49" i="41"/>
  <c r="D49" i="41"/>
  <c r="C49" i="41"/>
  <c r="N48" i="41"/>
  <c r="M48" i="41"/>
  <c r="L48" i="41"/>
  <c r="K48" i="41"/>
  <c r="J48" i="41"/>
  <c r="I48" i="41"/>
  <c r="H48" i="41"/>
  <c r="G48" i="41"/>
  <c r="F48" i="41"/>
  <c r="E48" i="41"/>
  <c r="D48" i="41"/>
  <c r="C48" i="41"/>
  <c r="N47" i="41"/>
  <c r="M47" i="41"/>
  <c r="L47" i="41"/>
  <c r="K47" i="41"/>
  <c r="J47" i="41"/>
  <c r="I47" i="41"/>
  <c r="H47" i="41"/>
  <c r="G47" i="41"/>
  <c r="F47" i="41"/>
  <c r="E47" i="41"/>
  <c r="D47" i="41"/>
  <c r="C47" i="41"/>
  <c r="N46" i="41"/>
  <c r="M46" i="41"/>
  <c r="L46" i="41"/>
  <c r="K46" i="41"/>
  <c r="J46" i="41"/>
  <c r="I46" i="41"/>
  <c r="H46" i="41"/>
  <c r="G46" i="41"/>
  <c r="F46" i="41"/>
  <c r="E46" i="41"/>
  <c r="D46" i="41"/>
  <c r="C46" i="41"/>
  <c r="N45" i="41"/>
  <c r="M45" i="41"/>
  <c r="L45" i="41"/>
  <c r="K45" i="41"/>
  <c r="J45" i="41"/>
  <c r="I45" i="41"/>
  <c r="H45" i="41"/>
  <c r="G45" i="41"/>
  <c r="F45" i="41"/>
  <c r="E45" i="41"/>
  <c r="D45" i="41"/>
  <c r="C45" i="41"/>
  <c r="N44" i="41"/>
  <c r="M44" i="41"/>
  <c r="L44" i="41"/>
  <c r="K44" i="41"/>
  <c r="J44" i="41"/>
  <c r="I44" i="41"/>
  <c r="H44" i="41"/>
  <c r="G44" i="41"/>
  <c r="F44" i="41"/>
  <c r="E44" i="41"/>
  <c r="D44" i="41"/>
  <c r="C44" i="41"/>
  <c r="N43" i="41"/>
  <c r="M43" i="41"/>
  <c r="L43" i="41"/>
  <c r="K43" i="41"/>
  <c r="J43" i="41"/>
  <c r="I43" i="41"/>
  <c r="H43" i="41"/>
  <c r="G43" i="41"/>
  <c r="F43" i="41"/>
  <c r="E43" i="41"/>
  <c r="D43" i="41"/>
  <c r="C43" i="41"/>
  <c r="N42" i="41"/>
  <c r="M42" i="41"/>
  <c r="L42" i="41"/>
  <c r="K42" i="41"/>
  <c r="J42" i="41"/>
  <c r="I42" i="41"/>
  <c r="H42" i="41"/>
  <c r="G42" i="41"/>
  <c r="F42" i="41"/>
  <c r="E42" i="41"/>
  <c r="D42" i="41"/>
  <c r="C42" i="41"/>
  <c r="N41" i="41"/>
  <c r="M41" i="41"/>
  <c r="L41" i="41"/>
  <c r="K41" i="41"/>
  <c r="J41" i="41"/>
  <c r="I41" i="41"/>
  <c r="H41" i="41"/>
  <c r="G41" i="41"/>
  <c r="F41" i="41"/>
  <c r="E41" i="41"/>
  <c r="D41" i="41"/>
  <c r="C41" i="41"/>
  <c r="N40" i="41"/>
  <c r="M40" i="41"/>
  <c r="L40" i="41"/>
  <c r="K40" i="41"/>
  <c r="J40" i="41"/>
  <c r="I40" i="41"/>
  <c r="H40" i="41"/>
  <c r="G40" i="41"/>
  <c r="F40" i="41"/>
  <c r="E40" i="41"/>
  <c r="D40" i="41"/>
  <c r="C40" i="41"/>
  <c r="N39" i="41"/>
  <c r="N38" i="41" s="1"/>
  <c r="N37" i="41" s="1"/>
  <c r="M39" i="41"/>
  <c r="M38" i="41" s="1"/>
  <c r="M37" i="41" s="1"/>
  <c r="L39" i="41"/>
  <c r="L38" i="41" s="1"/>
  <c r="K39" i="41"/>
  <c r="K38" i="41" s="1"/>
  <c r="K37" i="41" s="1"/>
  <c r="K36" i="41" s="1"/>
  <c r="J39" i="41"/>
  <c r="J38" i="41" s="1"/>
  <c r="J37" i="41" s="1"/>
  <c r="I39" i="41"/>
  <c r="I38" i="41" s="1"/>
  <c r="I37" i="41" s="1"/>
  <c r="H39" i="41"/>
  <c r="H38" i="41" s="1"/>
  <c r="G39" i="41"/>
  <c r="G38" i="41" s="1"/>
  <c r="G37" i="41" s="1"/>
  <c r="F39" i="41"/>
  <c r="F38" i="41" s="1"/>
  <c r="F37" i="41" s="1"/>
  <c r="E39" i="41"/>
  <c r="E38" i="41" s="1"/>
  <c r="E37" i="41" s="1"/>
  <c r="D39" i="41"/>
  <c r="D38" i="41" s="1"/>
  <c r="C39" i="41"/>
  <c r="C38" i="41" s="1"/>
  <c r="N32" i="41"/>
  <c r="M32" i="41"/>
  <c r="L32" i="41"/>
  <c r="K32" i="41"/>
  <c r="J32" i="41"/>
  <c r="I32" i="41"/>
  <c r="H32" i="41"/>
  <c r="G32" i="41"/>
  <c r="F32" i="41"/>
  <c r="E32" i="41"/>
  <c r="D32" i="41"/>
  <c r="C32" i="41"/>
  <c r="N31" i="41"/>
  <c r="M31" i="41"/>
  <c r="L31" i="41"/>
  <c r="K31" i="41"/>
  <c r="J31" i="41"/>
  <c r="I31" i="41"/>
  <c r="H31" i="41"/>
  <c r="G31" i="41"/>
  <c r="F31" i="41"/>
  <c r="E31" i="41"/>
  <c r="D31" i="41"/>
  <c r="C31" i="41"/>
  <c r="N30" i="41"/>
  <c r="N29" i="41" s="1"/>
  <c r="M30" i="41"/>
  <c r="M29" i="41" s="1"/>
  <c r="L30" i="41"/>
  <c r="L29" i="41" s="1"/>
  <c r="K30" i="41"/>
  <c r="K29" i="41" s="1"/>
  <c r="J30" i="41"/>
  <c r="J29" i="41" s="1"/>
  <c r="I30" i="41"/>
  <c r="I29" i="41" s="1"/>
  <c r="H30" i="41"/>
  <c r="H29" i="41" s="1"/>
  <c r="G30" i="41"/>
  <c r="G29" i="41" s="1"/>
  <c r="F30" i="41"/>
  <c r="F29" i="41" s="1"/>
  <c r="E30" i="41"/>
  <c r="E29" i="41" s="1"/>
  <c r="D30" i="41"/>
  <c r="D29" i="41" s="1"/>
  <c r="C30" i="41"/>
  <c r="C29" i="41" s="1"/>
  <c r="N27" i="41"/>
  <c r="M27" i="41"/>
  <c r="L27" i="41"/>
  <c r="K27" i="41"/>
  <c r="J27" i="41"/>
  <c r="I27" i="41"/>
  <c r="H27" i="41"/>
  <c r="G27" i="41"/>
  <c r="F27" i="41"/>
  <c r="E27" i="41"/>
  <c r="D27" i="41"/>
  <c r="C27" i="41"/>
  <c r="N26" i="41"/>
  <c r="M26" i="41"/>
  <c r="L26" i="41"/>
  <c r="K26" i="41"/>
  <c r="J26" i="41"/>
  <c r="I26" i="41"/>
  <c r="N25" i="41"/>
  <c r="M25" i="41"/>
  <c r="L25" i="41"/>
  <c r="K25" i="41"/>
  <c r="J25" i="41"/>
  <c r="I25" i="41"/>
  <c r="H25" i="41"/>
  <c r="G25" i="41"/>
  <c r="F25" i="41"/>
  <c r="E25" i="41"/>
  <c r="D25" i="41"/>
  <c r="C25" i="41"/>
  <c r="N24" i="41"/>
  <c r="M24" i="41"/>
  <c r="L24" i="41"/>
  <c r="K24" i="41"/>
  <c r="J24" i="41"/>
  <c r="I24" i="41"/>
  <c r="H24" i="41"/>
  <c r="G24" i="41"/>
  <c r="F24" i="41"/>
  <c r="E24" i="41"/>
  <c r="D24" i="41"/>
  <c r="C24" i="41"/>
  <c r="N23" i="41"/>
  <c r="M23" i="41"/>
  <c r="L23" i="41"/>
  <c r="K23" i="41"/>
  <c r="J23" i="41"/>
  <c r="I23" i="41"/>
  <c r="H23" i="41"/>
  <c r="G23" i="41"/>
  <c r="F23" i="41"/>
  <c r="E23" i="41"/>
  <c r="D23" i="41"/>
  <c r="C23" i="41"/>
  <c r="N22" i="41"/>
  <c r="M22" i="41"/>
  <c r="L22" i="41"/>
  <c r="K22" i="41"/>
  <c r="J22" i="41"/>
  <c r="I22" i="41"/>
  <c r="H22" i="41"/>
  <c r="G22" i="41"/>
  <c r="F22" i="41"/>
  <c r="E22" i="41"/>
  <c r="D22" i="41"/>
  <c r="C22" i="41"/>
  <c r="N21" i="41"/>
  <c r="M21" i="41"/>
  <c r="L21" i="41"/>
  <c r="K21" i="41"/>
  <c r="J21" i="41"/>
  <c r="I21" i="41"/>
  <c r="H21" i="41"/>
  <c r="G21" i="41"/>
  <c r="F21" i="41"/>
  <c r="E21" i="41"/>
  <c r="D21" i="41"/>
  <c r="C21" i="41"/>
  <c r="N20" i="41"/>
  <c r="M20" i="41"/>
  <c r="L20" i="41"/>
  <c r="K20" i="41"/>
  <c r="J20" i="41"/>
  <c r="I20" i="41"/>
  <c r="H20" i="41"/>
  <c r="G20" i="41"/>
  <c r="F20" i="41"/>
  <c r="E20" i="41"/>
  <c r="D20" i="41"/>
  <c r="C20" i="41"/>
  <c r="N19" i="41"/>
  <c r="M19" i="41"/>
  <c r="M18" i="41" s="1"/>
  <c r="L19" i="41"/>
  <c r="K19" i="41"/>
  <c r="J19" i="41"/>
  <c r="I19" i="41"/>
  <c r="I18" i="41" s="1"/>
  <c r="H19" i="41"/>
  <c r="G19" i="41"/>
  <c r="F19" i="41"/>
  <c r="E19" i="41"/>
  <c r="E18" i="41" s="1"/>
  <c r="D19" i="41"/>
  <c r="C19" i="41"/>
  <c r="N15" i="41"/>
  <c r="M15" i="41"/>
  <c r="L15" i="41"/>
  <c r="K15" i="41"/>
  <c r="J15" i="41"/>
  <c r="I15" i="41"/>
  <c r="H15" i="41"/>
  <c r="G15" i="41"/>
  <c r="F15" i="41"/>
  <c r="E15" i="41"/>
  <c r="D15" i="41"/>
  <c r="C15" i="41"/>
  <c r="N14" i="41"/>
  <c r="M14" i="41"/>
  <c r="L14" i="41"/>
  <c r="K14" i="41"/>
  <c r="J14" i="41"/>
  <c r="I14" i="41"/>
  <c r="H14" i="41"/>
  <c r="G14" i="41"/>
  <c r="F14" i="41"/>
  <c r="E14" i="41"/>
  <c r="D14" i="41"/>
  <c r="C14" i="41"/>
  <c r="N13" i="41"/>
  <c r="M13" i="41"/>
  <c r="L13" i="41"/>
  <c r="K13" i="41"/>
  <c r="J13" i="41"/>
  <c r="I13" i="41"/>
  <c r="H13" i="41"/>
  <c r="G13" i="41"/>
  <c r="F13" i="41"/>
  <c r="E13" i="41"/>
  <c r="D13" i="41"/>
  <c r="C13" i="41"/>
  <c r="N12" i="41"/>
  <c r="M12" i="41"/>
  <c r="L12" i="41"/>
  <c r="K12" i="41"/>
  <c r="J12" i="41"/>
  <c r="I12" i="41"/>
  <c r="H12" i="41"/>
  <c r="G12" i="41"/>
  <c r="F12" i="41"/>
  <c r="E12" i="41"/>
  <c r="D12" i="41"/>
  <c r="C12" i="41"/>
  <c r="N11" i="41"/>
  <c r="M11" i="41"/>
  <c r="L11" i="41"/>
  <c r="K11" i="41"/>
  <c r="J11" i="41"/>
  <c r="I11" i="41"/>
  <c r="H11" i="41"/>
  <c r="G11" i="41"/>
  <c r="F11" i="41"/>
  <c r="E11" i="41"/>
  <c r="D11" i="41"/>
  <c r="C11" i="41"/>
  <c r="N10" i="41"/>
  <c r="M10" i="41"/>
  <c r="L10" i="41"/>
  <c r="K10" i="41"/>
  <c r="J10" i="41"/>
  <c r="I10" i="41"/>
  <c r="H10" i="41"/>
  <c r="G10" i="41"/>
  <c r="F10" i="41"/>
  <c r="E10" i="41"/>
  <c r="D10" i="41"/>
  <c r="C10" i="41"/>
  <c r="N9" i="41"/>
  <c r="M9" i="41"/>
  <c r="L9" i="41"/>
  <c r="K9" i="41"/>
  <c r="J9" i="41"/>
  <c r="I9" i="41"/>
  <c r="H9" i="41"/>
  <c r="G9" i="41"/>
  <c r="F9" i="41"/>
  <c r="E9" i="41"/>
  <c r="D9" i="41"/>
  <c r="C9" i="41"/>
  <c r="N8" i="41"/>
  <c r="M8" i="41"/>
  <c r="L8" i="41"/>
  <c r="K8" i="41"/>
  <c r="J8" i="41"/>
  <c r="I8" i="41"/>
  <c r="H8" i="41"/>
  <c r="G8" i="41"/>
  <c r="F8" i="41"/>
  <c r="E8" i="41"/>
  <c r="D8" i="41"/>
  <c r="C8" i="41"/>
  <c r="N7" i="41"/>
  <c r="M7" i="41"/>
  <c r="L7" i="41"/>
  <c r="K7" i="41"/>
  <c r="J7" i="41"/>
  <c r="I7" i="41"/>
  <c r="H7" i="41"/>
  <c r="G7" i="41"/>
  <c r="F7" i="41"/>
  <c r="E7" i="41"/>
  <c r="D7" i="41"/>
  <c r="C7" i="41"/>
  <c r="N6" i="41"/>
  <c r="N5" i="41" s="1"/>
  <c r="M6" i="41"/>
  <c r="M5" i="41" s="1"/>
  <c r="M4" i="41" s="1"/>
  <c r="L6" i="41"/>
  <c r="L5" i="41" s="1"/>
  <c r="K6" i="41"/>
  <c r="K5" i="41" s="1"/>
  <c r="J6" i="41"/>
  <c r="J5" i="41" s="1"/>
  <c r="I6" i="41"/>
  <c r="I5" i="41" s="1"/>
  <c r="I4" i="41" s="1"/>
  <c r="H6" i="41"/>
  <c r="H5" i="41" s="1"/>
  <c r="G6" i="41"/>
  <c r="G5" i="41" s="1"/>
  <c r="F6" i="41"/>
  <c r="F5" i="41" s="1"/>
  <c r="E6" i="41"/>
  <c r="E5" i="41" s="1"/>
  <c r="D6" i="41"/>
  <c r="D5" i="41" s="1"/>
  <c r="C6" i="41"/>
  <c r="C5" i="41" s="1"/>
  <c r="N202" i="37"/>
  <c r="M202" i="37"/>
  <c r="L202" i="37"/>
  <c r="K202" i="37"/>
  <c r="J202" i="37"/>
  <c r="I202" i="37"/>
  <c r="H202" i="37"/>
  <c r="G202" i="37"/>
  <c r="F202" i="37"/>
  <c r="E202" i="37"/>
  <c r="D202" i="37"/>
  <c r="C202" i="37"/>
  <c r="N201" i="37"/>
  <c r="M201" i="37"/>
  <c r="L201" i="37"/>
  <c r="K201" i="37"/>
  <c r="J201" i="37"/>
  <c r="I201" i="37"/>
  <c r="H201" i="37"/>
  <c r="G201" i="37"/>
  <c r="F201" i="37"/>
  <c r="E201" i="37"/>
  <c r="D201" i="37"/>
  <c r="C201" i="37"/>
  <c r="N200" i="37"/>
  <c r="M200" i="37"/>
  <c r="L200" i="37"/>
  <c r="K200" i="37"/>
  <c r="J200" i="37"/>
  <c r="I200" i="37"/>
  <c r="H200" i="37"/>
  <c r="G200" i="37"/>
  <c r="F200" i="37"/>
  <c r="E200" i="37"/>
  <c r="D200" i="37"/>
  <c r="C200" i="37"/>
  <c r="N199" i="37"/>
  <c r="M199" i="37"/>
  <c r="L199" i="37"/>
  <c r="K199" i="37"/>
  <c r="J199" i="37"/>
  <c r="I199" i="37"/>
  <c r="H199" i="37"/>
  <c r="G199" i="37"/>
  <c r="F199" i="37"/>
  <c r="E199" i="37"/>
  <c r="D199" i="37"/>
  <c r="C199" i="37"/>
  <c r="N198" i="37"/>
  <c r="M198" i="37"/>
  <c r="L198" i="37"/>
  <c r="K198" i="37"/>
  <c r="J198" i="37"/>
  <c r="I198" i="37"/>
  <c r="H198" i="37"/>
  <c r="G198" i="37"/>
  <c r="F198" i="37"/>
  <c r="E198" i="37"/>
  <c r="D198" i="37"/>
  <c r="C198" i="37"/>
  <c r="N197" i="37"/>
  <c r="M197" i="37"/>
  <c r="L197" i="37"/>
  <c r="K197" i="37"/>
  <c r="J197" i="37"/>
  <c r="I197" i="37"/>
  <c r="N196" i="37"/>
  <c r="M196" i="37"/>
  <c r="L196" i="37"/>
  <c r="K196" i="37"/>
  <c r="J196" i="37"/>
  <c r="I196" i="37"/>
  <c r="H196" i="37"/>
  <c r="G196" i="37"/>
  <c r="F196" i="37"/>
  <c r="E196" i="37"/>
  <c r="D196" i="37"/>
  <c r="C196" i="37"/>
  <c r="N195" i="37"/>
  <c r="M195" i="37"/>
  <c r="L195" i="37"/>
  <c r="K195" i="37"/>
  <c r="J195" i="37"/>
  <c r="I195" i="37"/>
  <c r="H195" i="37"/>
  <c r="G195" i="37"/>
  <c r="F195" i="37"/>
  <c r="E195" i="37"/>
  <c r="D195" i="37"/>
  <c r="C195" i="37"/>
  <c r="N194" i="37"/>
  <c r="M194" i="37"/>
  <c r="L194" i="37"/>
  <c r="K194" i="37"/>
  <c r="J194" i="37"/>
  <c r="I194" i="37"/>
  <c r="H194" i="37"/>
  <c r="G194" i="37"/>
  <c r="F194" i="37"/>
  <c r="E194" i="37"/>
  <c r="D194" i="37"/>
  <c r="C194" i="37"/>
  <c r="N191" i="37"/>
  <c r="M191" i="37"/>
  <c r="L191" i="37"/>
  <c r="K191" i="37"/>
  <c r="J191" i="37"/>
  <c r="I191" i="37"/>
  <c r="H191" i="37"/>
  <c r="G191" i="37"/>
  <c r="F191" i="37"/>
  <c r="E191" i="37"/>
  <c r="D191" i="37"/>
  <c r="C191" i="37"/>
  <c r="N190" i="37"/>
  <c r="M190" i="37"/>
  <c r="L190" i="37"/>
  <c r="K190" i="37"/>
  <c r="J190" i="37"/>
  <c r="I190" i="37"/>
  <c r="H190" i="37"/>
  <c r="G190" i="37"/>
  <c r="F190" i="37"/>
  <c r="E190" i="37"/>
  <c r="D190" i="37"/>
  <c r="C190" i="37"/>
  <c r="N189" i="37"/>
  <c r="N188" i="37" s="1"/>
  <c r="M189" i="37"/>
  <c r="M188" i="37" s="1"/>
  <c r="L189" i="37"/>
  <c r="L188" i="37" s="1"/>
  <c r="K189" i="37"/>
  <c r="K188" i="37" s="1"/>
  <c r="J189" i="37"/>
  <c r="J188" i="37" s="1"/>
  <c r="I189" i="37"/>
  <c r="I188" i="37" s="1"/>
  <c r="H189" i="37"/>
  <c r="H188" i="37" s="1"/>
  <c r="G189" i="37"/>
  <c r="G188" i="37" s="1"/>
  <c r="F189" i="37"/>
  <c r="F188" i="37" s="1"/>
  <c r="E189" i="37"/>
  <c r="E188" i="37" s="1"/>
  <c r="D189" i="37"/>
  <c r="D188" i="37" s="1"/>
  <c r="C189" i="37"/>
  <c r="C188" i="37" s="1"/>
  <c r="N186" i="37"/>
  <c r="M186" i="37"/>
  <c r="L186" i="37"/>
  <c r="K186" i="37"/>
  <c r="J186" i="37"/>
  <c r="I186" i="37"/>
  <c r="H186" i="37"/>
  <c r="G186" i="37"/>
  <c r="F186" i="37"/>
  <c r="E186" i="37"/>
  <c r="D186" i="37"/>
  <c r="C186" i="37"/>
  <c r="N185" i="37"/>
  <c r="M185" i="37"/>
  <c r="L185" i="37"/>
  <c r="K185" i="37"/>
  <c r="J185" i="37"/>
  <c r="I185" i="37"/>
  <c r="H185" i="37"/>
  <c r="G185" i="37"/>
  <c r="F185" i="37"/>
  <c r="E185" i="37"/>
  <c r="D185" i="37"/>
  <c r="C185" i="37"/>
  <c r="N184" i="37"/>
  <c r="M184" i="37"/>
  <c r="L184" i="37"/>
  <c r="K184" i="37"/>
  <c r="J184" i="37"/>
  <c r="I184" i="37"/>
  <c r="H184" i="37"/>
  <c r="G184" i="37"/>
  <c r="F184" i="37"/>
  <c r="E184" i="37"/>
  <c r="D184" i="37"/>
  <c r="C184" i="37"/>
  <c r="N183" i="37"/>
  <c r="M183" i="37"/>
  <c r="L183" i="37"/>
  <c r="K183" i="37"/>
  <c r="J183" i="37"/>
  <c r="I183" i="37"/>
  <c r="H183" i="37"/>
  <c r="G183" i="37"/>
  <c r="F183" i="37"/>
  <c r="E183" i="37"/>
  <c r="D183" i="37"/>
  <c r="C183" i="37"/>
  <c r="N182" i="37"/>
  <c r="M182" i="37"/>
  <c r="L182" i="37"/>
  <c r="K182" i="37"/>
  <c r="J182" i="37"/>
  <c r="I182" i="37"/>
  <c r="H182" i="37"/>
  <c r="G182" i="37"/>
  <c r="F182" i="37"/>
  <c r="E182" i="37"/>
  <c r="D182" i="37"/>
  <c r="C182" i="37"/>
  <c r="N181" i="37"/>
  <c r="M181" i="37"/>
  <c r="L181" i="37"/>
  <c r="K181" i="37"/>
  <c r="J181" i="37"/>
  <c r="I181" i="37"/>
  <c r="H181" i="37"/>
  <c r="G181" i="37"/>
  <c r="F181" i="37"/>
  <c r="E181" i="37"/>
  <c r="D181" i="37"/>
  <c r="C181" i="37"/>
  <c r="N180" i="37"/>
  <c r="M180" i="37"/>
  <c r="L180" i="37"/>
  <c r="K180" i="37"/>
  <c r="J180" i="37"/>
  <c r="I180" i="37"/>
  <c r="H180" i="37"/>
  <c r="G180" i="37"/>
  <c r="F180" i="37"/>
  <c r="E180" i="37"/>
  <c r="D180" i="37"/>
  <c r="C180" i="37"/>
  <c r="N179" i="37"/>
  <c r="M179" i="37"/>
  <c r="L179" i="37"/>
  <c r="K179" i="37"/>
  <c r="J179" i="37"/>
  <c r="I179" i="37"/>
  <c r="H179" i="37"/>
  <c r="G179" i="37"/>
  <c r="F179" i="37"/>
  <c r="E179" i="37"/>
  <c r="D179" i="37"/>
  <c r="C179" i="37"/>
  <c r="N178" i="37"/>
  <c r="M178" i="37"/>
  <c r="L178" i="37"/>
  <c r="K178" i="37"/>
  <c r="J178" i="37"/>
  <c r="I178" i="37"/>
  <c r="H178" i="37"/>
  <c r="G178" i="37"/>
  <c r="F178" i="37"/>
  <c r="E178" i="37"/>
  <c r="D178" i="37"/>
  <c r="C178" i="37"/>
  <c r="N177" i="37"/>
  <c r="M177" i="37"/>
  <c r="L177" i="37"/>
  <c r="K177" i="37"/>
  <c r="J177" i="37"/>
  <c r="I177" i="37"/>
  <c r="H177" i="37"/>
  <c r="G177" i="37"/>
  <c r="F177" i="37"/>
  <c r="E177" i="37"/>
  <c r="D177" i="37"/>
  <c r="C177" i="37"/>
  <c r="N176" i="37"/>
  <c r="M176" i="37"/>
  <c r="L176" i="37"/>
  <c r="K176" i="37"/>
  <c r="J176" i="37"/>
  <c r="I176" i="37"/>
  <c r="H176" i="37"/>
  <c r="G176" i="37"/>
  <c r="F176" i="37"/>
  <c r="E176" i="37"/>
  <c r="D176" i="37"/>
  <c r="C176" i="37"/>
  <c r="N175" i="37"/>
  <c r="M175" i="37"/>
  <c r="L175" i="37"/>
  <c r="K175" i="37"/>
  <c r="J175" i="37"/>
  <c r="I175" i="37"/>
  <c r="H175" i="37"/>
  <c r="G175" i="37"/>
  <c r="F175" i="37"/>
  <c r="E175" i="37"/>
  <c r="D175" i="37"/>
  <c r="C175" i="37"/>
  <c r="N174" i="37"/>
  <c r="M174" i="37"/>
  <c r="L174" i="37"/>
  <c r="K174" i="37"/>
  <c r="J174" i="37"/>
  <c r="I174" i="37"/>
  <c r="H174" i="37"/>
  <c r="G174" i="37"/>
  <c r="F174" i="37"/>
  <c r="E174" i="37"/>
  <c r="D174" i="37"/>
  <c r="C174" i="37"/>
  <c r="N173" i="37"/>
  <c r="N172" i="37" s="1"/>
  <c r="M173" i="37"/>
  <c r="M172" i="37" s="1"/>
  <c r="L173" i="37"/>
  <c r="L172" i="37" s="1"/>
  <c r="K173" i="37"/>
  <c r="K172" i="37" s="1"/>
  <c r="J173" i="37"/>
  <c r="J172" i="37" s="1"/>
  <c r="I173" i="37"/>
  <c r="I172" i="37" s="1"/>
  <c r="H173" i="37"/>
  <c r="H172" i="37" s="1"/>
  <c r="G173" i="37"/>
  <c r="G172" i="37" s="1"/>
  <c r="F173" i="37"/>
  <c r="F172" i="37" s="1"/>
  <c r="E173" i="37"/>
  <c r="E172" i="37" s="1"/>
  <c r="D173" i="37"/>
  <c r="D172" i="37" s="1"/>
  <c r="C173" i="37"/>
  <c r="C172" i="37" s="1"/>
  <c r="N169" i="37"/>
  <c r="M169" i="37"/>
  <c r="L169" i="37"/>
  <c r="K169" i="37"/>
  <c r="J169" i="37"/>
  <c r="I169" i="37"/>
  <c r="H169" i="37"/>
  <c r="G169" i="37"/>
  <c r="F169" i="37"/>
  <c r="E169" i="37"/>
  <c r="D169" i="37"/>
  <c r="C169" i="37"/>
  <c r="N168" i="37"/>
  <c r="M168" i="37"/>
  <c r="L168" i="37"/>
  <c r="K168" i="37"/>
  <c r="J168" i="37"/>
  <c r="I168" i="37"/>
  <c r="H168" i="37"/>
  <c r="G168" i="37"/>
  <c r="F168" i="37"/>
  <c r="E168" i="37"/>
  <c r="D168" i="37"/>
  <c r="C168" i="37"/>
  <c r="N167" i="37"/>
  <c r="M167" i="37"/>
  <c r="L167" i="37"/>
  <c r="K167" i="37"/>
  <c r="J167" i="37"/>
  <c r="I167" i="37"/>
  <c r="H167" i="37"/>
  <c r="G167" i="37"/>
  <c r="F167" i="37"/>
  <c r="E167" i="37"/>
  <c r="D167" i="37"/>
  <c r="C167" i="37"/>
  <c r="N166" i="37"/>
  <c r="M166" i="37"/>
  <c r="L166" i="37"/>
  <c r="K166" i="37"/>
  <c r="J166" i="37"/>
  <c r="I166" i="37"/>
  <c r="H166" i="37"/>
  <c r="G166" i="37"/>
  <c r="F166" i="37"/>
  <c r="E166" i="37"/>
  <c r="D166" i="37"/>
  <c r="C166" i="37"/>
  <c r="N165" i="37"/>
  <c r="M165" i="37"/>
  <c r="L165" i="37"/>
  <c r="K165" i="37"/>
  <c r="J165" i="37"/>
  <c r="I165" i="37"/>
  <c r="H165" i="37"/>
  <c r="G165" i="37"/>
  <c r="F165" i="37"/>
  <c r="E165" i="37"/>
  <c r="D165" i="37"/>
  <c r="C165" i="37"/>
  <c r="N164" i="37"/>
  <c r="M164" i="37"/>
  <c r="L164" i="37"/>
  <c r="K164" i="37"/>
  <c r="J164" i="37"/>
  <c r="I164" i="37"/>
  <c r="H164" i="37"/>
  <c r="G164" i="37"/>
  <c r="F164" i="37"/>
  <c r="E164" i="37"/>
  <c r="D164" i="37"/>
  <c r="C164" i="37"/>
  <c r="N163" i="37"/>
  <c r="M163" i="37"/>
  <c r="L163" i="37"/>
  <c r="K163" i="37"/>
  <c r="J163" i="37"/>
  <c r="I163" i="37"/>
  <c r="H163" i="37"/>
  <c r="G163" i="37"/>
  <c r="F163" i="37"/>
  <c r="E163" i="37"/>
  <c r="D163" i="37"/>
  <c r="C163" i="37"/>
  <c r="N162" i="37"/>
  <c r="M162" i="37"/>
  <c r="L162" i="37"/>
  <c r="K162" i="37"/>
  <c r="J162" i="37"/>
  <c r="I162" i="37"/>
  <c r="H162" i="37"/>
  <c r="G162" i="37"/>
  <c r="F162" i="37"/>
  <c r="E162" i="37"/>
  <c r="D162" i="37"/>
  <c r="C162" i="37"/>
  <c r="N161" i="37"/>
  <c r="M161" i="37"/>
  <c r="L161" i="37"/>
  <c r="K161" i="37"/>
  <c r="J161" i="37"/>
  <c r="I161" i="37"/>
  <c r="H161" i="37"/>
  <c r="G161" i="37"/>
  <c r="F161" i="37"/>
  <c r="E161" i="37"/>
  <c r="D161" i="37"/>
  <c r="C161" i="37"/>
  <c r="N160" i="37"/>
  <c r="M160" i="37"/>
  <c r="L160" i="37"/>
  <c r="K160" i="37"/>
  <c r="J160" i="37"/>
  <c r="I160" i="37"/>
  <c r="H160" i="37"/>
  <c r="G160" i="37"/>
  <c r="F160" i="37"/>
  <c r="E160" i="37"/>
  <c r="D160" i="37"/>
  <c r="C160" i="37"/>
  <c r="N159" i="37"/>
  <c r="M159" i="37"/>
  <c r="L159" i="37"/>
  <c r="K159" i="37"/>
  <c r="J159" i="37"/>
  <c r="I159" i="37"/>
  <c r="H159" i="37"/>
  <c r="G159" i="37"/>
  <c r="F159" i="37"/>
  <c r="E159" i="37"/>
  <c r="D159" i="37"/>
  <c r="C159" i="37"/>
  <c r="N158" i="37"/>
  <c r="M158" i="37"/>
  <c r="L158" i="37"/>
  <c r="K158" i="37"/>
  <c r="J158" i="37"/>
  <c r="I158" i="37"/>
  <c r="H158" i="37"/>
  <c r="G158" i="37"/>
  <c r="F158" i="37"/>
  <c r="E158" i="37"/>
  <c r="D158" i="37"/>
  <c r="C158" i="37"/>
  <c r="N157" i="37"/>
  <c r="M157" i="37"/>
  <c r="L157" i="37"/>
  <c r="K157" i="37"/>
  <c r="J157" i="37"/>
  <c r="I157" i="37"/>
  <c r="H157" i="37"/>
  <c r="G157" i="37"/>
  <c r="F157" i="37"/>
  <c r="E157" i="37"/>
  <c r="D157" i="37"/>
  <c r="C157" i="37"/>
  <c r="N156" i="37"/>
  <c r="M156" i="37"/>
  <c r="L156" i="37"/>
  <c r="K156" i="37"/>
  <c r="J156" i="37"/>
  <c r="I156" i="37"/>
  <c r="H156" i="37"/>
  <c r="G156" i="37"/>
  <c r="F156" i="37"/>
  <c r="E156" i="37"/>
  <c r="D156" i="37"/>
  <c r="C156" i="37"/>
  <c r="N155" i="37"/>
  <c r="M155" i="37"/>
  <c r="L155" i="37"/>
  <c r="K155" i="37"/>
  <c r="J155" i="37"/>
  <c r="I155" i="37"/>
  <c r="H155" i="37"/>
  <c r="G155" i="37"/>
  <c r="F155" i="37"/>
  <c r="E155" i="37"/>
  <c r="D155" i="37"/>
  <c r="C155" i="37"/>
  <c r="N154" i="37"/>
  <c r="M154" i="37"/>
  <c r="L154" i="37"/>
  <c r="K154" i="37"/>
  <c r="J154" i="37"/>
  <c r="I154" i="37"/>
  <c r="H154" i="37"/>
  <c r="G154" i="37"/>
  <c r="F154" i="37"/>
  <c r="E154" i="37"/>
  <c r="D154" i="37"/>
  <c r="C154" i="37"/>
  <c r="N153" i="37"/>
  <c r="M153" i="37"/>
  <c r="L153" i="37"/>
  <c r="K153" i="37"/>
  <c r="J153" i="37"/>
  <c r="I153" i="37"/>
  <c r="H153" i="37"/>
  <c r="G153" i="37"/>
  <c r="F153" i="37"/>
  <c r="E153" i="37"/>
  <c r="D153" i="37"/>
  <c r="C153" i="37"/>
  <c r="N152" i="37"/>
  <c r="M152" i="37"/>
  <c r="L152" i="37"/>
  <c r="K152" i="37"/>
  <c r="J152" i="37"/>
  <c r="I152" i="37"/>
  <c r="H152" i="37"/>
  <c r="G152" i="37"/>
  <c r="F152" i="37"/>
  <c r="E152" i="37"/>
  <c r="D152" i="37"/>
  <c r="C152" i="37"/>
  <c r="N151" i="37"/>
  <c r="M151" i="37"/>
  <c r="L151" i="37"/>
  <c r="K151" i="37"/>
  <c r="J151" i="37"/>
  <c r="I151" i="37"/>
  <c r="H151" i="37"/>
  <c r="G151" i="37"/>
  <c r="F151" i="37"/>
  <c r="E151" i="37"/>
  <c r="D151" i="37"/>
  <c r="C151" i="37"/>
  <c r="N150" i="37"/>
  <c r="M150" i="37"/>
  <c r="L150" i="37"/>
  <c r="K150" i="37"/>
  <c r="J150" i="37"/>
  <c r="I150" i="37"/>
  <c r="H150" i="37"/>
  <c r="G150" i="37"/>
  <c r="F150" i="37"/>
  <c r="E150" i="37"/>
  <c r="D150" i="37"/>
  <c r="C150" i="37"/>
  <c r="N149" i="37"/>
  <c r="M149" i="37"/>
  <c r="L149" i="37"/>
  <c r="K149" i="37"/>
  <c r="J149" i="37"/>
  <c r="I149" i="37"/>
  <c r="H149" i="37"/>
  <c r="G149" i="37"/>
  <c r="F149" i="37"/>
  <c r="E149" i="37"/>
  <c r="D149" i="37"/>
  <c r="C149" i="37"/>
  <c r="N148" i="37"/>
  <c r="M148" i="37"/>
  <c r="L148" i="37"/>
  <c r="K148" i="37"/>
  <c r="J148" i="37"/>
  <c r="I148" i="37"/>
  <c r="H148" i="37"/>
  <c r="G148" i="37"/>
  <c r="F148" i="37"/>
  <c r="E148" i="37"/>
  <c r="D148" i="37"/>
  <c r="C148" i="37"/>
  <c r="N147" i="37"/>
  <c r="M147" i="37"/>
  <c r="L147" i="37"/>
  <c r="K147" i="37"/>
  <c r="J147" i="37"/>
  <c r="I147" i="37"/>
  <c r="H147" i="37"/>
  <c r="G147" i="37"/>
  <c r="F147" i="37"/>
  <c r="E147" i="37"/>
  <c r="D147" i="37"/>
  <c r="C147" i="37"/>
  <c r="N146" i="37"/>
  <c r="M146" i="37"/>
  <c r="L146" i="37"/>
  <c r="K146" i="37"/>
  <c r="J146" i="37"/>
  <c r="I146" i="37"/>
  <c r="H146" i="37"/>
  <c r="G146" i="37"/>
  <c r="F146" i="37"/>
  <c r="E146" i="37"/>
  <c r="D146" i="37"/>
  <c r="C146" i="37"/>
  <c r="N145" i="37"/>
  <c r="M145" i="37"/>
  <c r="L145" i="37"/>
  <c r="K145" i="37"/>
  <c r="J145" i="37"/>
  <c r="I145" i="37"/>
  <c r="H145" i="37"/>
  <c r="G145" i="37"/>
  <c r="F145" i="37"/>
  <c r="E145" i="37"/>
  <c r="D145" i="37"/>
  <c r="C145" i="37"/>
  <c r="N144" i="37"/>
  <c r="M144" i="37"/>
  <c r="L144" i="37"/>
  <c r="K144" i="37"/>
  <c r="J144" i="37"/>
  <c r="I144" i="37"/>
  <c r="H144" i="37"/>
  <c r="G144" i="37"/>
  <c r="F144" i="37"/>
  <c r="E144" i="37"/>
  <c r="D144" i="37"/>
  <c r="C144" i="37"/>
  <c r="N143" i="37"/>
  <c r="M143" i="37"/>
  <c r="L143" i="37"/>
  <c r="K143" i="37"/>
  <c r="J143" i="37"/>
  <c r="I143" i="37"/>
  <c r="H143" i="37"/>
  <c r="G143" i="37"/>
  <c r="F143" i="37"/>
  <c r="E143" i="37"/>
  <c r="D143" i="37"/>
  <c r="C143" i="37"/>
  <c r="N142" i="37"/>
  <c r="M142" i="37"/>
  <c r="L142" i="37"/>
  <c r="K142" i="37"/>
  <c r="J142" i="37"/>
  <c r="I142" i="37"/>
  <c r="H142" i="37"/>
  <c r="G142" i="37"/>
  <c r="F142" i="37"/>
  <c r="E142" i="37"/>
  <c r="D142" i="37"/>
  <c r="C142" i="37"/>
  <c r="N141" i="37"/>
  <c r="M141" i="37"/>
  <c r="L141" i="37"/>
  <c r="K141" i="37"/>
  <c r="J141" i="37"/>
  <c r="I141" i="37"/>
  <c r="H141" i="37"/>
  <c r="G141" i="37"/>
  <c r="F141" i="37"/>
  <c r="E141" i="37"/>
  <c r="D141" i="37"/>
  <c r="C141" i="37"/>
  <c r="N140" i="37"/>
  <c r="N139" i="37" s="1"/>
  <c r="M140" i="37"/>
  <c r="M139" i="37" s="1"/>
  <c r="L140" i="37"/>
  <c r="L139" i="37" s="1"/>
  <c r="K140" i="37"/>
  <c r="K139" i="37" s="1"/>
  <c r="J140" i="37"/>
  <c r="J139" i="37" s="1"/>
  <c r="I140" i="37"/>
  <c r="I139" i="37" s="1"/>
  <c r="H140" i="37"/>
  <c r="H139" i="37" s="1"/>
  <c r="G140" i="37"/>
  <c r="G139" i="37" s="1"/>
  <c r="F140" i="37"/>
  <c r="F139" i="37" s="1"/>
  <c r="E140" i="37"/>
  <c r="E139" i="37" s="1"/>
  <c r="D140" i="37"/>
  <c r="D139" i="37" s="1"/>
  <c r="C140" i="37"/>
  <c r="C139" i="37" s="1"/>
  <c r="N137" i="37"/>
  <c r="M137" i="37"/>
  <c r="L137" i="37"/>
  <c r="K137" i="37"/>
  <c r="J137" i="37"/>
  <c r="I137" i="37"/>
  <c r="H137" i="37"/>
  <c r="G137" i="37"/>
  <c r="F137" i="37"/>
  <c r="E137" i="37"/>
  <c r="D137" i="37"/>
  <c r="C137" i="37"/>
  <c r="N136" i="37"/>
  <c r="M136" i="37"/>
  <c r="L136" i="37"/>
  <c r="K136" i="37"/>
  <c r="J136" i="37"/>
  <c r="I136" i="37"/>
  <c r="H136" i="37"/>
  <c r="G136" i="37"/>
  <c r="F136" i="37"/>
  <c r="E136" i="37"/>
  <c r="D136" i="37"/>
  <c r="C136" i="37"/>
  <c r="N135" i="37"/>
  <c r="M135" i="37"/>
  <c r="L135" i="37"/>
  <c r="K135" i="37"/>
  <c r="J135" i="37"/>
  <c r="I135" i="37"/>
  <c r="H135" i="37"/>
  <c r="G135" i="37"/>
  <c r="F135" i="37"/>
  <c r="E135" i="37"/>
  <c r="D135" i="37"/>
  <c r="C135" i="37"/>
  <c r="N134" i="37"/>
  <c r="M134" i="37"/>
  <c r="L134" i="37"/>
  <c r="K134" i="37"/>
  <c r="J134" i="37"/>
  <c r="I134" i="37"/>
  <c r="H134" i="37"/>
  <c r="G134" i="37"/>
  <c r="F134" i="37"/>
  <c r="E134" i="37"/>
  <c r="D134" i="37"/>
  <c r="C134" i="37"/>
  <c r="N133" i="37"/>
  <c r="M133" i="37"/>
  <c r="L133" i="37"/>
  <c r="K133" i="37"/>
  <c r="J133" i="37"/>
  <c r="I133" i="37"/>
  <c r="H133" i="37"/>
  <c r="G133" i="37"/>
  <c r="F133" i="37"/>
  <c r="E133" i="37"/>
  <c r="D133" i="37"/>
  <c r="C133" i="37"/>
  <c r="N132" i="37"/>
  <c r="M132" i="37"/>
  <c r="L132" i="37"/>
  <c r="K132" i="37"/>
  <c r="J132" i="37"/>
  <c r="I132" i="37"/>
  <c r="H132" i="37"/>
  <c r="G132" i="37"/>
  <c r="F132" i="37"/>
  <c r="E132" i="37"/>
  <c r="D132" i="37"/>
  <c r="C132" i="37"/>
  <c r="N131" i="37"/>
  <c r="M131" i="37"/>
  <c r="L131" i="37"/>
  <c r="K131" i="37"/>
  <c r="J131" i="37"/>
  <c r="I131" i="37"/>
  <c r="H131" i="37"/>
  <c r="G131" i="37"/>
  <c r="F131" i="37"/>
  <c r="E131" i="37"/>
  <c r="D131" i="37"/>
  <c r="C131" i="37"/>
  <c r="N130" i="37"/>
  <c r="M130" i="37"/>
  <c r="L130" i="37"/>
  <c r="K130" i="37"/>
  <c r="J130" i="37"/>
  <c r="I130" i="37"/>
  <c r="H130" i="37"/>
  <c r="G130" i="37"/>
  <c r="F130" i="37"/>
  <c r="E130" i="37"/>
  <c r="D130" i="37"/>
  <c r="C130" i="37"/>
  <c r="N129" i="37"/>
  <c r="M129" i="37"/>
  <c r="L129" i="37"/>
  <c r="K129" i="37"/>
  <c r="J129" i="37"/>
  <c r="I129" i="37"/>
  <c r="H129" i="37"/>
  <c r="G129" i="37"/>
  <c r="F129" i="37"/>
  <c r="E129" i="37"/>
  <c r="D129" i="37"/>
  <c r="C129" i="37"/>
  <c r="N128" i="37"/>
  <c r="M128" i="37"/>
  <c r="L128" i="37"/>
  <c r="K128" i="37"/>
  <c r="J128" i="37"/>
  <c r="I128" i="37"/>
  <c r="H128" i="37"/>
  <c r="G128" i="37"/>
  <c r="F128" i="37"/>
  <c r="E128" i="37"/>
  <c r="D128" i="37"/>
  <c r="C128" i="37"/>
  <c r="N127" i="37"/>
  <c r="M127" i="37"/>
  <c r="L127" i="37"/>
  <c r="K127" i="37"/>
  <c r="J127" i="37"/>
  <c r="I127" i="37"/>
  <c r="H127" i="37"/>
  <c r="G127" i="37"/>
  <c r="F127" i="37"/>
  <c r="E127" i="37"/>
  <c r="D127" i="37"/>
  <c r="C127" i="37"/>
  <c r="N126" i="37"/>
  <c r="M126" i="37"/>
  <c r="L126" i="37"/>
  <c r="K126" i="37"/>
  <c r="J126" i="37"/>
  <c r="I126" i="37"/>
  <c r="H126" i="37"/>
  <c r="G126" i="37"/>
  <c r="F126" i="37"/>
  <c r="E126" i="37"/>
  <c r="D126" i="37"/>
  <c r="C126" i="37"/>
  <c r="N125" i="37"/>
  <c r="M125" i="37"/>
  <c r="L125" i="37"/>
  <c r="K125" i="37"/>
  <c r="J125" i="37"/>
  <c r="I125" i="37"/>
  <c r="H125" i="37"/>
  <c r="G125" i="37"/>
  <c r="F125" i="37"/>
  <c r="E125" i="37"/>
  <c r="D125" i="37"/>
  <c r="C125" i="37"/>
  <c r="N124" i="37"/>
  <c r="M124" i="37"/>
  <c r="L124" i="37"/>
  <c r="K124" i="37"/>
  <c r="J124" i="37"/>
  <c r="I124" i="37"/>
  <c r="H124" i="37"/>
  <c r="G124" i="37"/>
  <c r="F124" i="37"/>
  <c r="E124" i="37"/>
  <c r="D124" i="37"/>
  <c r="C124" i="37"/>
  <c r="N123" i="37"/>
  <c r="M123" i="37"/>
  <c r="L123" i="37"/>
  <c r="K123" i="37"/>
  <c r="J123" i="37"/>
  <c r="I123" i="37"/>
  <c r="H123" i="37"/>
  <c r="G123" i="37"/>
  <c r="F123" i="37"/>
  <c r="E123" i="37"/>
  <c r="D123" i="37"/>
  <c r="C123" i="37"/>
  <c r="N122" i="37"/>
  <c r="M122" i="37"/>
  <c r="L122" i="37"/>
  <c r="K122" i="37"/>
  <c r="J122" i="37"/>
  <c r="I122" i="37"/>
  <c r="H122" i="37"/>
  <c r="G122" i="37"/>
  <c r="F122" i="37"/>
  <c r="E122" i="37"/>
  <c r="D122" i="37"/>
  <c r="C122" i="37"/>
  <c r="N121" i="37"/>
  <c r="M121" i="37"/>
  <c r="L121" i="37"/>
  <c r="K121" i="37"/>
  <c r="J121" i="37"/>
  <c r="I121" i="37"/>
  <c r="H121" i="37"/>
  <c r="G121" i="37"/>
  <c r="F121" i="37"/>
  <c r="E121" i="37"/>
  <c r="D121" i="37"/>
  <c r="C121" i="37"/>
  <c r="N120" i="37"/>
  <c r="M120" i="37"/>
  <c r="L120" i="37"/>
  <c r="K120" i="37"/>
  <c r="J120" i="37"/>
  <c r="I120" i="37"/>
  <c r="H120" i="37"/>
  <c r="G120" i="37"/>
  <c r="F120" i="37"/>
  <c r="E120" i="37"/>
  <c r="D120" i="37"/>
  <c r="C120" i="37"/>
  <c r="N119" i="37"/>
  <c r="M119" i="37"/>
  <c r="L119" i="37"/>
  <c r="K119" i="37"/>
  <c r="J119" i="37"/>
  <c r="I119" i="37"/>
  <c r="H119" i="37"/>
  <c r="G119" i="37"/>
  <c r="F119" i="37"/>
  <c r="E119" i="37"/>
  <c r="D119" i="37"/>
  <c r="C119" i="37"/>
  <c r="N118" i="37"/>
  <c r="M118" i="37"/>
  <c r="L118" i="37"/>
  <c r="K118" i="37"/>
  <c r="J118" i="37"/>
  <c r="I118" i="37"/>
  <c r="H118" i="37"/>
  <c r="G118" i="37"/>
  <c r="F118" i="37"/>
  <c r="E118" i="37"/>
  <c r="D118" i="37"/>
  <c r="C118" i="37"/>
  <c r="N117" i="37"/>
  <c r="M117" i="37"/>
  <c r="L117" i="37"/>
  <c r="K117" i="37"/>
  <c r="J117" i="37"/>
  <c r="I117" i="37"/>
  <c r="H117" i="37"/>
  <c r="G117" i="37"/>
  <c r="F117" i="37"/>
  <c r="E117" i="37"/>
  <c r="D117" i="37"/>
  <c r="C117" i="37"/>
  <c r="N116" i="37"/>
  <c r="M116" i="37"/>
  <c r="L116" i="37"/>
  <c r="K116" i="37"/>
  <c r="J116" i="37"/>
  <c r="I116" i="37"/>
  <c r="H116" i="37"/>
  <c r="G116" i="37"/>
  <c r="F116" i="37"/>
  <c r="E116" i="37"/>
  <c r="D116" i="37"/>
  <c r="C116" i="37"/>
  <c r="N115" i="37"/>
  <c r="M115" i="37"/>
  <c r="L115" i="37"/>
  <c r="K115" i="37"/>
  <c r="J115" i="37"/>
  <c r="I115" i="37"/>
  <c r="H115" i="37"/>
  <c r="G115" i="37"/>
  <c r="F115" i="37"/>
  <c r="E115" i="37"/>
  <c r="D115" i="37"/>
  <c r="C115" i="37"/>
  <c r="N114" i="37"/>
  <c r="M114" i="37"/>
  <c r="L114" i="37"/>
  <c r="K114" i="37"/>
  <c r="J114" i="37"/>
  <c r="I114" i="37"/>
  <c r="H114" i="37"/>
  <c r="G114" i="37"/>
  <c r="F114" i="37"/>
  <c r="E114" i="37"/>
  <c r="D114" i="37"/>
  <c r="C114" i="37"/>
  <c r="N113" i="37"/>
  <c r="M113" i="37"/>
  <c r="L113" i="37"/>
  <c r="K113" i="37"/>
  <c r="J113" i="37"/>
  <c r="I113" i="37"/>
  <c r="H113" i="37"/>
  <c r="G113" i="37"/>
  <c r="F113" i="37"/>
  <c r="E113" i="37"/>
  <c r="D113" i="37"/>
  <c r="C113" i="37"/>
  <c r="N112" i="37"/>
  <c r="M112" i="37"/>
  <c r="L112" i="37"/>
  <c r="K112" i="37"/>
  <c r="J112" i="37"/>
  <c r="I112" i="37"/>
  <c r="H112" i="37"/>
  <c r="G112" i="37"/>
  <c r="F112" i="37"/>
  <c r="E112" i="37"/>
  <c r="D112" i="37"/>
  <c r="C112" i="37"/>
  <c r="N111" i="37"/>
  <c r="M111" i="37"/>
  <c r="L111" i="37"/>
  <c r="K111" i="37"/>
  <c r="J111" i="37"/>
  <c r="I111" i="37"/>
  <c r="H111" i="37"/>
  <c r="G111" i="37"/>
  <c r="F111" i="37"/>
  <c r="E111" i="37"/>
  <c r="D111" i="37"/>
  <c r="C111" i="37"/>
  <c r="N110" i="37"/>
  <c r="M110" i="37"/>
  <c r="L110" i="37"/>
  <c r="K110" i="37"/>
  <c r="J110" i="37"/>
  <c r="I110" i="37"/>
  <c r="H110" i="37"/>
  <c r="G110" i="37"/>
  <c r="F110" i="37"/>
  <c r="E110" i="37"/>
  <c r="D110" i="37"/>
  <c r="C110" i="37"/>
  <c r="N109" i="37"/>
  <c r="M109" i="37"/>
  <c r="L109" i="37"/>
  <c r="K109" i="37"/>
  <c r="J109" i="37"/>
  <c r="I109" i="37"/>
  <c r="H109" i="37"/>
  <c r="G109" i="37"/>
  <c r="F109" i="37"/>
  <c r="E109" i="37"/>
  <c r="D109" i="37"/>
  <c r="C109" i="37"/>
  <c r="N108" i="37"/>
  <c r="M108" i="37"/>
  <c r="L108" i="37"/>
  <c r="K108" i="37"/>
  <c r="J108" i="37"/>
  <c r="I108" i="37"/>
  <c r="H108" i="37"/>
  <c r="G108" i="37"/>
  <c r="F108" i="37"/>
  <c r="E108" i="37"/>
  <c r="D108" i="37"/>
  <c r="C108" i="37"/>
  <c r="N107" i="37"/>
  <c r="M107" i="37"/>
  <c r="L107" i="37"/>
  <c r="K107" i="37"/>
  <c r="J107" i="37"/>
  <c r="I107" i="37"/>
  <c r="H107" i="37"/>
  <c r="G107" i="37"/>
  <c r="F107" i="37"/>
  <c r="E107" i="37"/>
  <c r="D107" i="37"/>
  <c r="C107" i="37"/>
  <c r="N106" i="37"/>
  <c r="M106" i="37"/>
  <c r="L106" i="37"/>
  <c r="K106" i="37"/>
  <c r="J106" i="37"/>
  <c r="I106" i="37"/>
  <c r="H106" i="37"/>
  <c r="G106" i="37"/>
  <c r="F106" i="37"/>
  <c r="E106" i="37"/>
  <c r="D106" i="37"/>
  <c r="C106" i="37"/>
  <c r="N105" i="37"/>
  <c r="M105" i="37"/>
  <c r="L105" i="37"/>
  <c r="K105" i="37"/>
  <c r="J105" i="37"/>
  <c r="I105" i="37"/>
  <c r="H105" i="37"/>
  <c r="G105" i="37"/>
  <c r="F105" i="37"/>
  <c r="E105" i="37"/>
  <c r="D105" i="37"/>
  <c r="C105" i="37"/>
  <c r="N104" i="37"/>
  <c r="M104" i="37"/>
  <c r="L104" i="37"/>
  <c r="K104" i="37"/>
  <c r="J104" i="37"/>
  <c r="I104" i="37"/>
  <c r="H104" i="37"/>
  <c r="G104" i="37"/>
  <c r="F104" i="37"/>
  <c r="E104" i="37"/>
  <c r="D104" i="37"/>
  <c r="C104" i="37"/>
  <c r="N103" i="37"/>
  <c r="M103" i="37"/>
  <c r="L103" i="37"/>
  <c r="K103" i="37"/>
  <c r="J103" i="37"/>
  <c r="I103" i="37"/>
  <c r="H103" i="37"/>
  <c r="G103" i="37"/>
  <c r="F103" i="37"/>
  <c r="E103" i="37"/>
  <c r="D103" i="37"/>
  <c r="C103" i="37"/>
  <c r="N102" i="37"/>
  <c r="M102" i="37"/>
  <c r="L102" i="37"/>
  <c r="K102" i="37"/>
  <c r="J102" i="37"/>
  <c r="I102" i="37"/>
  <c r="H102" i="37"/>
  <c r="G102" i="37"/>
  <c r="F102" i="37"/>
  <c r="E102" i="37"/>
  <c r="D102" i="37"/>
  <c r="C102" i="37"/>
  <c r="N101" i="37"/>
  <c r="M101" i="37"/>
  <c r="L101" i="37"/>
  <c r="K101" i="37"/>
  <c r="J101" i="37"/>
  <c r="I101" i="37"/>
  <c r="H101" i="37"/>
  <c r="G101" i="37"/>
  <c r="F101" i="37"/>
  <c r="E101" i="37"/>
  <c r="D101" i="37"/>
  <c r="C101" i="37"/>
  <c r="N100" i="37"/>
  <c r="M100" i="37"/>
  <c r="L100" i="37"/>
  <c r="K100" i="37"/>
  <c r="J100" i="37"/>
  <c r="I100" i="37"/>
  <c r="H100" i="37"/>
  <c r="G100" i="37"/>
  <c r="F100" i="37"/>
  <c r="E100" i="37"/>
  <c r="D100" i="37"/>
  <c r="C100" i="37"/>
  <c r="N99" i="37"/>
  <c r="M99" i="37"/>
  <c r="L99" i="37"/>
  <c r="K99" i="37"/>
  <c r="J99" i="37"/>
  <c r="I99" i="37"/>
  <c r="H99" i="37"/>
  <c r="G99" i="37"/>
  <c r="F99" i="37"/>
  <c r="E99" i="37"/>
  <c r="D99" i="37"/>
  <c r="C99" i="37"/>
  <c r="N98" i="37"/>
  <c r="M98" i="37"/>
  <c r="L98" i="37"/>
  <c r="K98" i="37"/>
  <c r="J98" i="37"/>
  <c r="I98" i="37"/>
  <c r="H98" i="37"/>
  <c r="G98" i="37"/>
  <c r="F98" i="37"/>
  <c r="E98" i="37"/>
  <c r="D98" i="37"/>
  <c r="C98" i="37"/>
  <c r="N97" i="37"/>
  <c r="M97" i="37"/>
  <c r="L97" i="37"/>
  <c r="K97" i="37"/>
  <c r="J97" i="37"/>
  <c r="I97" i="37"/>
  <c r="H97" i="37"/>
  <c r="G97" i="37"/>
  <c r="F97" i="37"/>
  <c r="E97" i="37"/>
  <c r="D97" i="37"/>
  <c r="C97" i="37"/>
  <c r="N96" i="37"/>
  <c r="N95" i="37" s="1"/>
  <c r="M96" i="37"/>
  <c r="M95" i="37" s="1"/>
  <c r="L96" i="37"/>
  <c r="L95" i="37" s="1"/>
  <c r="K96" i="37"/>
  <c r="K95" i="37" s="1"/>
  <c r="J96" i="37"/>
  <c r="J95" i="37" s="1"/>
  <c r="I96" i="37"/>
  <c r="I95" i="37" s="1"/>
  <c r="H96" i="37"/>
  <c r="H95" i="37" s="1"/>
  <c r="G96" i="37"/>
  <c r="G95" i="37" s="1"/>
  <c r="F96" i="37"/>
  <c r="F95" i="37" s="1"/>
  <c r="E96" i="37"/>
  <c r="E95" i="37" s="1"/>
  <c r="D96" i="37"/>
  <c r="D95" i="37" s="1"/>
  <c r="C96" i="37"/>
  <c r="C95" i="37" s="1"/>
  <c r="N93" i="37"/>
  <c r="M93" i="37"/>
  <c r="L93" i="37"/>
  <c r="K93" i="37"/>
  <c r="J93" i="37"/>
  <c r="I93" i="37"/>
  <c r="H93" i="37"/>
  <c r="G93" i="37"/>
  <c r="F93" i="37"/>
  <c r="E93" i="37"/>
  <c r="D93" i="37"/>
  <c r="C93" i="37"/>
  <c r="N92" i="37"/>
  <c r="M92" i="37"/>
  <c r="L92" i="37"/>
  <c r="K92" i="37"/>
  <c r="J92" i="37"/>
  <c r="I92" i="37"/>
  <c r="H92" i="37"/>
  <c r="G92" i="37"/>
  <c r="F92" i="37"/>
  <c r="E92" i="37"/>
  <c r="D92" i="37"/>
  <c r="C92" i="37"/>
  <c r="N91" i="37"/>
  <c r="M91" i="37"/>
  <c r="L91" i="37"/>
  <c r="K91" i="37"/>
  <c r="J91" i="37"/>
  <c r="I91" i="37"/>
  <c r="H91" i="37"/>
  <c r="G91" i="37"/>
  <c r="F91" i="37"/>
  <c r="E91" i="37"/>
  <c r="D91" i="37"/>
  <c r="C91" i="37"/>
  <c r="N90" i="37"/>
  <c r="M90" i="37"/>
  <c r="L90" i="37"/>
  <c r="K90" i="37"/>
  <c r="J90" i="37"/>
  <c r="I90" i="37"/>
  <c r="H90" i="37"/>
  <c r="G90" i="37"/>
  <c r="F90" i="37"/>
  <c r="E90" i="37"/>
  <c r="D90" i="37"/>
  <c r="C90" i="37"/>
  <c r="N89" i="37"/>
  <c r="M89" i="37"/>
  <c r="L89" i="37"/>
  <c r="K89" i="37"/>
  <c r="J89" i="37"/>
  <c r="I89" i="37"/>
  <c r="H89" i="37"/>
  <c r="G89" i="37"/>
  <c r="F89" i="37"/>
  <c r="E89" i="37"/>
  <c r="D89" i="37"/>
  <c r="C89" i="37"/>
  <c r="N88" i="37"/>
  <c r="M88" i="37"/>
  <c r="L88" i="37"/>
  <c r="K88" i="37"/>
  <c r="J88" i="37"/>
  <c r="I88" i="37"/>
  <c r="H88" i="37"/>
  <c r="G88" i="37"/>
  <c r="F88" i="37"/>
  <c r="E88" i="37"/>
  <c r="D88" i="37"/>
  <c r="C88" i="37"/>
  <c r="N87" i="37"/>
  <c r="M87" i="37"/>
  <c r="L87" i="37"/>
  <c r="K87" i="37"/>
  <c r="J87" i="37"/>
  <c r="I87" i="37"/>
  <c r="H87" i="37"/>
  <c r="G87" i="37"/>
  <c r="F87" i="37"/>
  <c r="E87" i="37"/>
  <c r="D87" i="37"/>
  <c r="C87" i="37"/>
  <c r="N86" i="37"/>
  <c r="M86" i="37"/>
  <c r="L86" i="37"/>
  <c r="K86" i="37"/>
  <c r="J86" i="37"/>
  <c r="I86" i="37"/>
  <c r="H86" i="37"/>
  <c r="G86" i="37"/>
  <c r="F86" i="37"/>
  <c r="E86" i="37"/>
  <c r="D86" i="37"/>
  <c r="C86" i="37"/>
  <c r="N85" i="37"/>
  <c r="M85" i="37"/>
  <c r="L85" i="37"/>
  <c r="K85" i="37"/>
  <c r="J85" i="37"/>
  <c r="I85" i="37"/>
  <c r="H85" i="37"/>
  <c r="G85" i="37"/>
  <c r="F85" i="37"/>
  <c r="E85" i="37"/>
  <c r="D85" i="37"/>
  <c r="C85" i="37"/>
  <c r="N84" i="37"/>
  <c r="M84" i="37"/>
  <c r="L84" i="37"/>
  <c r="K84" i="37"/>
  <c r="J84" i="37"/>
  <c r="I84" i="37"/>
  <c r="H84" i="37"/>
  <c r="G84" i="37"/>
  <c r="F84" i="37"/>
  <c r="E84" i="37"/>
  <c r="D84" i="37"/>
  <c r="C84" i="37"/>
  <c r="N83" i="37"/>
  <c r="M83" i="37"/>
  <c r="L83" i="37"/>
  <c r="K83" i="37"/>
  <c r="J83" i="37"/>
  <c r="I83" i="37"/>
  <c r="H83" i="37"/>
  <c r="G83" i="37"/>
  <c r="F83" i="37"/>
  <c r="E83" i="37"/>
  <c r="D83" i="37"/>
  <c r="C83" i="37"/>
  <c r="N82" i="37"/>
  <c r="M82" i="37"/>
  <c r="L82" i="37"/>
  <c r="K82" i="37"/>
  <c r="J82" i="37"/>
  <c r="I82" i="37"/>
  <c r="H82" i="37"/>
  <c r="G82" i="37"/>
  <c r="F82" i="37"/>
  <c r="E82" i="37"/>
  <c r="D82" i="37"/>
  <c r="C82" i="37"/>
  <c r="N81" i="37"/>
  <c r="M81" i="37"/>
  <c r="L81" i="37"/>
  <c r="K81" i="37"/>
  <c r="J81" i="37"/>
  <c r="I81" i="37"/>
  <c r="H81" i="37"/>
  <c r="G81" i="37"/>
  <c r="F81" i="37"/>
  <c r="E81" i="37"/>
  <c r="D81" i="37"/>
  <c r="C81" i="37"/>
  <c r="N80" i="37"/>
  <c r="M80" i="37"/>
  <c r="L80" i="37"/>
  <c r="K80" i="37"/>
  <c r="J80" i="37"/>
  <c r="I80" i="37"/>
  <c r="H80" i="37"/>
  <c r="G80" i="37"/>
  <c r="F80" i="37"/>
  <c r="E80" i="37"/>
  <c r="D80" i="37"/>
  <c r="C80" i="37"/>
  <c r="N79" i="37"/>
  <c r="M79" i="37"/>
  <c r="L79" i="37"/>
  <c r="K79" i="37"/>
  <c r="J79" i="37"/>
  <c r="I79" i="37"/>
  <c r="H79" i="37"/>
  <c r="G79" i="37"/>
  <c r="F79" i="37"/>
  <c r="E79" i="37"/>
  <c r="D79" i="37"/>
  <c r="C79" i="37"/>
  <c r="N78" i="37"/>
  <c r="M78" i="37"/>
  <c r="L78" i="37"/>
  <c r="K78" i="37"/>
  <c r="J78" i="37"/>
  <c r="I78" i="37"/>
  <c r="H78" i="37"/>
  <c r="G78" i="37"/>
  <c r="F78" i="37"/>
  <c r="E78" i="37"/>
  <c r="D78" i="37"/>
  <c r="C78" i="37"/>
  <c r="N77" i="37"/>
  <c r="M77" i="37"/>
  <c r="L77" i="37"/>
  <c r="K77" i="37"/>
  <c r="J77" i="37"/>
  <c r="I77" i="37"/>
  <c r="H77" i="37"/>
  <c r="G77" i="37"/>
  <c r="F77" i="37"/>
  <c r="E77" i="37"/>
  <c r="D77" i="37"/>
  <c r="C77" i="37"/>
  <c r="N76" i="37"/>
  <c r="M76" i="37"/>
  <c r="L76" i="37"/>
  <c r="K76" i="37"/>
  <c r="J76" i="37"/>
  <c r="I76" i="37"/>
  <c r="H76" i="37"/>
  <c r="G76" i="37"/>
  <c r="F76" i="37"/>
  <c r="E76" i="37"/>
  <c r="D76" i="37"/>
  <c r="C76" i="37"/>
  <c r="N75" i="37"/>
  <c r="M75" i="37"/>
  <c r="L75" i="37"/>
  <c r="K75" i="37"/>
  <c r="J75" i="37"/>
  <c r="I75" i="37"/>
  <c r="H75" i="37"/>
  <c r="G75" i="37"/>
  <c r="F75" i="37"/>
  <c r="E75" i="37"/>
  <c r="D75" i="37"/>
  <c r="C75" i="37"/>
  <c r="N74" i="37"/>
  <c r="M74" i="37"/>
  <c r="L74" i="37"/>
  <c r="K74" i="37"/>
  <c r="J74" i="37"/>
  <c r="I74" i="37"/>
  <c r="H74" i="37"/>
  <c r="G74" i="37"/>
  <c r="F74" i="37"/>
  <c r="E74" i="37"/>
  <c r="D74" i="37"/>
  <c r="C74" i="37"/>
  <c r="N73" i="37"/>
  <c r="M73" i="37"/>
  <c r="L73" i="37"/>
  <c r="K73" i="37"/>
  <c r="J73" i="37"/>
  <c r="I73" i="37"/>
  <c r="H73" i="37"/>
  <c r="G73" i="37"/>
  <c r="F73" i="37"/>
  <c r="E73" i="37"/>
  <c r="D73" i="37"/>
  <c r="C73" i="37"/>
  <c r="N72" i="37"/>
  <c r="M72" i="37"/>
  <c r="L72" i="37"/>
  <c r="K72" i="37"/>
  <c r="J72" i="37"/>
  <c r="I72" i="37"/>
  <c r="H72" i="37"/>
  <c r="G72" i="37"/>
  <c r="F72" i="37"/>
  <c r="E72" i="37"/>
  <c r="D72" i="37"/>
  <c r="C72" i="37"/>
  <c r="N71" i="37"/>
  <c r="M71" i="37"/>
  <c r="L71" i="37"/>
  <c r="K71" i="37"/>
  <c r="J71" i="37"/>
  <c r="I71" i="37"/>
  <c r="H71" i="37"/>
  <c r="G71" i="37"/>
  <c r="F71" i="37"/>
  <c r="E71" i="37"/>
  <c r="D71" i="37"/>
  <c r="C71" i="37"/>
  <c r="N70" i="37"/>
  <c r="M70" i="37"/>
  <c r="L70" i="37"/>
  <c r="K70" i="37"/>
  <c r="J70" i="37"/>
  <c r="I70" i="37"/>
  <c r="H70" i="37"/>
  <c r="G70" i="37"/>
  <c r="F70" i="37"/>
  <c r="E70" i="37"/>
  <c r="D70" i="37"/>
  <c r="C70" i="37"/>
  <c r="N69" i="37"/>
  <c r="M69" i="37"/>
  <c r="L69" i="37"/>
  <c r="K69" i="37"/>
  <c r="J69" i="37"/>
  <c r="I69" i="37"/>
  <c r="H69" i="37"/>
  <c r="G69" i="37"/>
  <c r="F69" i="37"/>
  <c r="E69" i="37"/>
  <c r="D69" i="37"/>
  <c r="C69" i="37"/>
  <c r="N68" i="37"/>
  <c r="M68" i="37"/>
  <c r="L68" i="37"/>
  <c r="K68" i="37"/>
  <c r="J68" i="37"/>
  <c r="I68" i="37"/>
  <c r="H68" i="37"/>
  <c r="G68" i="37"/>
  <c r="F68" i="37"/>
  <c r="E68" i="37"/>
  <c r="D68" i="37"/>
  <c r="C68" i="37"/>
  <c r="N67" i="37"/>
  <c r="M67" i="37"/>
  <c r="L67" i="37"/>
  <c r="K67" i="37"/>
  <c r="J67" i="37"/>
  <c r="I67" i="37"/>
  <c r="H67" i="37"/>
  <c r="G67" i="37"/>
  <c r="F67" i="37"/>
  <c r="E67" i="37"/>
  <c r="D67" i="37"/>
  <c r="C67" i="37"/>
  <c r="N66" i="37"/>
  <c r="M66" i="37"/>
  <c r="L66" i="37"/>
  <c r="K66" i="37"/>
  <c r="J66" i="37"/>
  <c r="I66" i="37"/>
  <c r="H66" i="37"/>
  <c r="G66" i="37"/>
  <c r="F66" i="37"/>
  <c r="E66" i="37"/>
  <c r="D66" i="37"/>
  <c r="C66" i="37"/>
  <c r="N65" i="37"/>
  <c r="M65" i="37"/>
  <c r="L65" i="37"/>
  <c r="K65" i="37"/>
  <c r="J65" i="37"/>
  <c r="I65" i="37"/>
  <c r="H65" i="37"/>
  <c r="G65" i="37"/>
  <c r="F65" i="37"/>
  <c r="E65" i="37"/>
  <c r="D65" i="37"/>
  <c r="C65" i="37"/>
  <c r="N64" i="37"/>
  <c r="M64" i="37"/>
  <c r="L64" i="37"/>
  <c r="K64" i="37"/>
  <c r="J64" i="37"/>
  <c r="I64" i="37"/>
  <c r="H64" i="37"/>
  <c r="G64" i="37"/>
  <c r="F64" i="37"/>
  <c r="E64" i="37"/>
  <c r="D64" i="37"/>
  <c r="C64" i="37"/>
  <c r="N63" i="37"/>
  <c r="M63" i="37"/>
  <c r="L63" i="37"/>
  <c r="K63" i="37"/>
  <c r="J63" i="37"/>
  <c r="I63" i="37"/>
  <c r="H63" i="37"/>
  <c r="G63" i="37"/>
  <c r="F63" i="37"/>
  <c r="E63" i="37"/>
  <c r="D63" i="37"/>
  <c r="C63" i="37"/>
  <c r="N62" i="37"/>
  <c r="M62" i="37"/>
  <c r="L62" i="37"/>
  <c r="K62" i="37"/>
  <c r="J62" i="37"/>
  <c r="I62" i="37"/>
  <c r="H62" i="37"/>
  <c r="G62" i="37"/>
  <c r="F62" i="37"/>
  <c r="E62" i="37"/>
  <c r="D62" i="37"/>
  <c r="C62" i="37"/>
  <c r="N61" i="37"/>
  <c r="M61" i="37"/>
  <c r="L61" i="37"/>
  <c r="K61" i="37"/>
  <c r="J61" i="37"/>
  <c r="I61" i="37"/>
  <c r="H61" i="37"/>
  <c r="G61" i="37"/>
  <c r="F61" i="37"/>
  <c r="E61" i="37"/>
  <c r="D61" i="37"/>
  <c r="C61" i="37"/>
  <c r="N60" i="37"/>
  <c r="M60" i="37"/>
  <c r="L60" i="37"/>
  <c r="K60" i="37"/>
  <c r="J60" i="37"/>
  <c r="I60" i="37"/>
  <c r="H60" i="37"/>
  <c r="G60" i="37"/>
  <c r="F60" i="37"/>
  <c r="E60" i="37"/>
  <c r="D60" i="37"/>
  <c r="C60" i="37"/>
  <c r="N59" i="37"/>
  <c r="M59" i="37"/>
  <c r="L59" i="37"/>
  <c r="K59" i="37"/>
  <c r="J59" i="37"/>
  <c r="I59" i="37"/>
  <c r="H59" i="37"/>
  <c r="G59" i="37"/>
  <c r="F59" i="37"/>
  <c r="E59" i="37"/>
  <c r="D59" i="37"/>
  <c r="C59" i="37"/>
  <c r="N58" i="37"/>
  <c r="M58" i="37"/>
  <c r="L58" i="37"/>
  <c r="K58" i="37"/>
  <c r="J58" i="37"/>
  <c r="I58" i="37"/>
  <c r="H58" i="37"/>
  <c r="G58" i="37"/>
  <c r="F58" i="37"/>
  <c r="E58" i="37"/>
  <c r="D58" i="37"/>
  <c r="C58" i="37"/>
  <c r="N57" i="37"/>
  <c r="M57" i="37"/>
  <c r="L57" i="37"/>
  <c r="K57" i="37"/>
  <c r="J57" i="37"/>
  <c r="I57" i="37"/>
  <c r="H57" i="37"/>
  <c r="G57" i="37"/>
  <c r="F57" i="37"/>
  <c r="E57" i="37"/>
  <c r="D57" i="37"/>
  <c r="C57" i="37"/>
  <c r="N56" i="37"/>
  <c r="M56" i="37"/>
  <c r="L56" i="37"/>
  <c r="K56" i="37"/>
  <c r="J56" i="37"/>
  <c r="I56" i="37"/>
  <c r="H56" i="37"/>
  <c r="G56" i="37"/>
  <c r="F56" i="37"/>
  <c r="E56" i="37"/>
  <c r="D56" i="37"/>
  <c r="C56" i="37"/>
  <c r="N55" i="37"/>
  <c r="M55" i="37"/>
  <c r="L55" i="37"/>
  <c r="K55" i="37"/>
  <c r="J55" i="37"/>
  <c r="I55" i="37"/>
  <c r="H55" i="37"/>
  <c r="G55" i="37"/>
  <c r="F55" i="37"/>
  <c r="E55" i="37"/>
  <c r="D55" i="37"/>
  <c r="C55" i="37"/>
  <c r="N54" i="37"/>
  <c r="M54" i="37"/>
  <c r="L54" i="37"/>
  <c r="K54" i="37"/>
  <c r="J54" i="37"/>
  <c r="I54" i="37"/>
  <c r="H54" i="37"/>
  <c r="G54" i="37"/>
  <c r="F54" i="37"/>
  <c r="E54" i="37"/>
  <c r="D54" i="37"/>
  <c r="C54" i="37"/>
  <c r="N53" i="37"/>
  <c r="M53" i="37"/>
  <c r="L53" i="37"/>
  <c r="K53" i="37"/>
  <c r="J53" i="37"/>
  <c r="I53" i="37"/>
  <c r="H53" i="37"/>
  <c r="G53" i="37"/>
  <c r="F53" i="37"/>
  <c r="E53" i="37"/>
  <c r="D53" i="37"/>
  <c r="C53" i="37"/>
  <c r="N52" i="37"/>
  <c r="M52" i="37"/>
  <c r="L52" i="37"/>
  <c r="K52" i="37"/>
  <c r="J52" i="37"/>
  <c r="I52" i="37"/>
  <c r="H52" i="37"/>
  <c r="G52" i="37"/>
  <c r="F52" i="37"/>
  <c r="E52" i="37"/>
  <c r="D52" i="37"/>
  <c r="C52" i="37"/>
  <c r="N51" i="37"/>
  <c r="M51" i="37"/>
  <c r="L51" i="37"/>
  <c r="K51" i="37"/>
  <c r="J51" i="37"/>
  <c r="I51" i="37"/>
  <c r="H51" i="37"/>
  <c r="G51" i="37"/>
  <c r="F51" i="37"/>
  <c r="E51" i="37"/>
  <c r="D51" i="37"/>
  <c r="C51" i="37"/>
  <c r="N50" i="37"/>
  <c r="M50" i="37"/>
  <c r="L50" i="37"/>
  <c r="K50" i="37"/>
  <c r="J50" i="37"/>
  <c r="I50" i="37"/>
  <c r="H50" i="37"/>
  <c r="G50" i="37"/>
  <c r="F50" i="37"/>
  <c r="E50" i="37"/>
  <c r="D50" i="37"/>
  <c r="C50" i="37"/>
  <c r="N49" i="37"/>
  <c r="M49" i="37"/>
  <c r="L49" i="37"/>
  <c r="K49" i="37"/>
  <c r="J49" i="37"/>
  <c r="I49" i="37"/>
  <c r="H49" i="37"/>
  <c r="G49" i="37"/>
  <c r="F49" i="37"/>
  <c r="E49" i="37"/>
  <c r="D49" i="37"/>
  <c r="C49" i="37"/>
  <c r="N48" i="37"/>
  <c r="M48" i="37"/>
  <c r="L48" i="37"/>
  <c r="K48" i="37"/>
  <c r="J48" i="37"/>
  <c r="I48" i="37"/>
  <c r="H48" i="37"/>
  <c r="G48" i="37"/>
  <c r="F48" i="37"/>
  <c r="E48" i="37"/>
  <c r="D48" i="37"/>
  <c r="C48" i="37"/>
  <c r="N47" i="37"/>
  <c r="M47" i="37"/>
  <c r="L47" i="37"/>
  <c r="K47" i="37"/>
  <c r="J47" i="37"/>
  <c r="I47" i="37"/>
  <c r="H47" i="37"/>
  <c r="G47" i="37"/>
  <c r="F47" i="37"/>
  <c r="E47" i="37"/>
  <c r="D47" i="37"/>
  <c r="C47" i="37"/>
  <c r="N46" i="37"/>
  <c r="M46" i="37"/>
  <c r="L46" i="37"/>
  <c r="K46" i="37"/>
  <c r="J46" i="37"/>
  <c r="I46" i="37"/>
  <c r="H46" i="37"/>
  <c r="G46" i="37"/>
  <c r="F46" i="37"/>
  <c r="E46" i="37"/>
  <c r="D46" i="37"/>
  <c r="C46" i="37"/>
  <c r="N45" i="37"/>
  <c r="M45" i="37"/>
  <c r="L45" i="37"/>
  <c r="K45" i="37"/>
  <c r="J45" i="37"/>
  <c r="I45" i="37"/>
  <c r="H45" i="37"/>
  <c r="G45" i="37"/>
  <c r="F45" i="37"/>
  <c r="E45" i="37"/>
  <c r="D45" i="37"/>
  <c r="C45" i="37"/>
  <c r="N44" i="37"/>
  <c r="M44" i="37"/>
  <c r="L44" i="37"/>
  <c r="K44" i="37"/>
  <c r="J44" i="37"/>
  <c r="I44" i="37"/>
  <c r="H44" i="37"/>
  <c r="G44" i="37"/>
  <c r="F44" i="37"/>
  <c r="E44" i="37"/>
  <c r="D44" i="37"/>
  <c r="C44" i="37"/>
  <c r="N43" i="37"/>
  <c r="M43" i="37"/>
  <c r="L43" i="37"/>
  <c r="K43" i="37"/>
  <c r="J43" i="37"/>
  <c r="I43" i="37"/>
  <c r="H43" i="37"/>
  <c r="G43" i="37"/>
  <c r="F43" i="37"/>
  <c r="E43" i="37"/>
  <c r="D43" i="37"/>
  <c r="C43" i="37"/>
  <c r="N42" i="37"/>
  <c r="M42" i="37"/>
  <c r="L42" i="37"/>
  <c r="K42" i="37"/>
  <c r="J42" i="37"/>
  <c r="I42" i="37"/>
  <c r="H42" i="37"/>
  <c r="G42" i="37"/>
  <c r="F42" i="37"/>
  <c r="E42" i="37"/>
  <c r="D42" i="37"/>
  <c r="C42" i="37"/>
  <c r="N41" i="37"/>
  <c r="M41" i="37"/>
  <c r="L41" i="37"/>
  <c r="K41" i="37"/>
  <c r="J41" i="37"/>
  <c r="I41" i="37"/>
  <c r="H41" i="37"/>
  <c r="G41" i="37"/>
  <c r="F41" i="37"/>
  <c r="E41" i="37"/>
  <c r="D41" i="37"/>
  <c r="C41" i="37"/>
  <c r="N40" i="37"/>
  <c r="M40" i="37"/>
  <c r="L40" i="37"/>
  <c r="K40" i="37"/>
  <c r="J40" i="37"/>
  <c r="I40" i="37"/>
  <c r="H40" i="37"/>
  <c r="G40" i="37"/>
  <c r="F40" i="37"/>
  <c r="E40" i="37"/>
  <c r="D40" i="37"/>
  <c r="C40" i="37"/>
  <c r="N39" i="37"/>
  <c r="N38" i="37" s="1"/>
  <c r="N37" i="37" s="1"/>
  <c r="M39" i="37"/>
  <c r="M38" i="37" s="1"/>
  <c r="L39" i="37"/>
  <c r="L38" i="37" s="1"/>
  <c r="K39" i="37"/>
  <c r="K38" i="37" s="1"/>
  <c r="K37" i="37" s="1"/>
  <c r="J39" i="37"/>
  <c r="J38" i="37" s="1"/>
  <c r="J37" i="37" s="1"/>
  <c r="I39" i="37"/>
  <c r="I38" i="37" s="1"/>
  <c r="H39" i="37"/>
  <c r="H38" i="37" s="1"/>
  <c r="G39" i="37"/>
  <c r="G38" i="37" s="1"/>
  <c r="G37" i="37" s="1"/>
  <c r="F39" i="37"/>
  <c r="F38" i="37" s="1"/>
  <c r="F37" i="37" s="1"/>
  <c r="E39" i="37"/>
  <c r="E38" i="37" s="1"/>
  <c r="D39" i="37"/>
  <c r="D38" i="37" s="1"/>
  <c r="C39" i="37"/>
  <c r="C38" i="37" s="1"/>
  <c r="C37" i="37" s="1"/>
  <c r="N32" i="37"/>
  <c r="M32" i="37"/>
  <c r="L32" i="37"/>
  <c r="K32" i="37"/>
  <c r="J32" i="37"/>
  <c r="I32" i="37"/>
  <c r="H32" i="37"/>
  <c r="G32" i="37"/>
  <c r="F32" i="37"/>
  <c r="E32" i="37"/>
  <c r="D32" i="37"/>
  <c r="C32" i="37"/>
  <c r="N31" i="37"/>
  <c r="M31" i="37"/>
  <c r="L31" i="37"/>
  <c r="K31" i="37"/>
  <c r="J31" i="37"/>
  <c r="I31" i="37"/>
  <c r="H31" i="37"/>
  <c r="G31" i="37"/>
  <c r="F31" i="37"/>
  <c r="E31" i="37"/>
  <c r="D31" i="37"/>
  <c r="C31" i="37"/>
  <c r="N30" i="37"/>
  <c r="N29" i="37" s="1"/>
  <c r="M30" i="37"/>
  <c r="M29" i="37" s="1"/>
  <c r="L30" i="37"/>
  <c r="L29" i="37" s="1"/>
  <c r="K30" i="37"/>
  <c r="K29" i="37" s="1"/>
  <c r="J30" i="37"/>
  <c r="J29" i="37" s="1"/>
  <c r="I30" i="37"/>
  <c r="I29" i="37" s="1"/>
  <c r="H30" i="37"/>
  <c r="H29" i="37" s="1"/>
  <c r="G30" i="37"/>
  <c r="G29" i="37" s="1"/>
  <c r="F30" i="37"/>
  <c r="F29" i="37" s="1"/>
  <c r="E30" i="37"/>
  <c r="E29" i="37" s="1"/>
  <c r="D30" i="37"/>
  <c r="D29" i="37" s="1"/>
  <c r="C30" i="37"/>
  <c r="C29" i="37" s="1"/>
  <c r="N27" i="37"/>
  <c r="M27" i="37"/>
  <c r="L27" i="37"/>
  <c r="K27" i="37"/>
  <c r="J27" i="37"/>
  <c r="I27" i="37"/>
  <c r="H27" i="37"/>
  <c r="G27" i="37"/>
  <c r="F27" i="37"/>
  <c r="E27" i="37"/>
  <c r="D27" i="37"/>
  <c r="C27" i="37"/>
  <c r="N26" i="37"/>
  <c r="M26" i="37"/>
  <c r="L26" i="37"/>
  <c r="K26" i="37"/>
  <c r="J26" i="37"/>
  <c r="I26" i="37"/>
  <c r="E26" i="37"/>
  <c r="D26" i="37"/>
  <c r="C26" i="37"/>
  <c r="N25" i="37"/>
  <c r="M25" i="37"/>
  <c r="L25" i="37"/>
  <c r="K25" i="37"/>
  <c r="J25" i="37"/>
  <c r="I25" i="37"/>
  <c r="H25" i="37"/>
  <c r="G25" i="37"/>
  <c r="F25" i="37"/>
  <c r="E25" i="37"/>
  <c r="D25" i="37"/>
  <c r="C25" i="37"/>
  <c r="N24" i="37"/>
  <c r="M24" i="37"/>
  <c r="L24" i="37"/>
  <c r="K24" i="37"/>
  <c r="J24" i="37"/>
  <c r="I24" i="37"/>
  <c r="H24" i="37"/>
  <c r="G24" i="37"/>
  <c r="F24" i="37"/>
  <c r="E24" i="37"/>
  <c r="D24" i="37"/>
  <c r="C24" i="37"/>
  <c r="N23" i="37"/>
  <c r="M23" i="37"/>
  <c r="L23" i="37"/>
  <c r="K23" i="37"/>
  <c r="J23" i="37"/>
  <c r="I23" i="37"/>
  <c r="H23" i="37"/>
  <c r="G23" i="37"/>
  <c r="F23" i="37"/>
  <c r="E23" i="37"/>
  <c r="D23" i="37"/>
  <c r="C23" i="37"/>
  <c r="N22" i="37"/>
  <c r="M22" i="37"/>
  <c r="L22" i="37"/>
  <c r="K22" i="37"/>
  <c r="J22" i="37"/>
  <c r="I22" i="37"/>
  <c r="H22" i="37"/>
  <c r="G22" i="37"/>
  <c r="F22" i="37"/>
  <c r="E22" i="37"/>
  <c r="D22" i="37"/>
  <c r="C22" i="37"/>
  <c r="N21" i="37"/>
  <c r="M21" i="37"/>
  <c r="L21" i="37"/>
  <c r="K21" i="37"/>
  <c r="J21" i="37"/>
  <c r="I21" i="37"/>
  <c r="H21" i="37"/>
  <c r="G21" i="37"/>
  <c r="F21" i="37"/>
  <c r="E21" i="37"/>
  <c r="D21" i="37"/>
  <c r="C21" i="37"/>
  <c r="N20" i="37"/>
  <c r="M20" i="37"/>
  <c r="L20" i="37"/>
  <c r="K20" i="37"/>
  <c r="J20" i="37"/>
  <c r="I20" i="37"/>
  <c r="H20" i="37"/>
  <c r="G20" i="37"/>
  <c r="F20" i="37"/>
  <c r="E20" i="37"/>
  <c r="D20" i="37"/>
  <c r="C20" i="37"/>
  <c r="N19" i="37"/>
  <c r="M19" i="37"/>
  <c r="M18" i="37" s="1"/>
  <c r="L19" i="37"/>
  <c r="K19" i="37"/>
  <c r="J19" i="37"/>
  <c r="I19" i="37"/>
  <c r="I18" i="37" s="1"/>
  <c r="H19" i="37"/>
  <c r="G19" i="37"/>
  <c r="F19" i="37"/>
  <c r="E19" i="37"/>
  <c r="E18" i="37" s="1"/>
  <c r="D19" i="37"/>
  <c r="C19" i="37"/>
  <c r="N15" i="37"/>
  <c r="M15" i="37"/>
  <c r="L15" i="37"/>
  <c r="K15" i="37"/>
  <c r="J15" i="37"/>
  <c r="I15" i="37"/>
  <c r="H15" i="37"/>
  <c r="G15" i="37"/>
  <c r="F15" i="37"/>
  <c r="E15" i="37"/>
  <c r="D15" i="37"/>
  <c r="C15" i="37"/>
  <c r="N14" i="37"/>
  <c r="M14" i="37"/>
  <c r="L14" i="37"/>
  <c r="K14" i="37"/>
  <c r="J14" i="37"/>
  <c r="I14" i="37"/>
  <c r="H14" i="37"/>
  <c r="G14" i="37"/>
  <c r="F14" i="37"/>
  <c r="E14" i="37"/>
  <c r="D14" i="37"/>
  <c r="C14" i="37"/>
  <c r="N13" i="37"/>
  <c r="M13" i="37"/>
  <c r="L13" i="37"/>
  <c r="K13" i="37"/>
  <c r="J13" i="37"/>
  <c r="I13" i="37"/>
  <c r="H13" i="37"/>
  <c r="G13" i="37"/>
  <c r="F13" i="37"/>
  <c r="E13" i="37"/>
  <c r="D13" i="37"/>
  <c r="C13" i="37"/>
  <c r="N12" i="37"/>
  <c r="M12" i="37"/>
  <c r="L12" i="37"/>
  <c r="K12" i="37"/>
  <c r="J12" i="37"/>
  <c r="I12" i="37"/>
  <c r="H12" i="37"/>
  <c r="G12" i="37"/>
  <c r="F12" i="37"/>
  <c r="E12" i="37"/>
  <c r="D12" i="37"/>
  <c r="C12" i="37"/>
  <c r="N11" i="37"/>
  <c r="M11" i="37"/>
  <c r="L11" i="37"/>
  <c r="K11" i="37"/>
  <c r="J11" i="37"/>
  <c r="I11" i="37"/>
  <c r="H11" i="37"/>
  <c r="G11" i="37"/>
  <c r="F11" i="37"/>
  <c r="E11" i="37"/>
  <c r="D11" i="37"/>
  <c r="C11" i="37"/>
  <c r="N10" i="37"/>
  <c r="M10" i="37"/>
  <c r="L10" i="37"/>
  <c r="K10" i="37"/>
  <c r="J10" i="37"/>
  <c r="I10" i="37"/>
  <c r="H10" i="37"/>
  <c r="G10" i="37"/>
  <c r="F10" i="37"/>
  <c r="E10" i="37"/>
  <c r="D10" i="37"/>
  <c r="C10" i="37"/>
  <c r="N9" i="37"/>
  <c r="M9" i="37"/>
  <c r="L9" i="37"/>
  <c r="K9" i="37"/>
  <c r="J9" i="37"/>
  <c r="I9" i="37"/>
  <c r="H9" i="37"/>
  <c r="G9" i="37"/>
  <c r="F9" i="37"/>
  <c r="E9" i="37"/>
  <c r="D9" i="37"/>
  <c r="C9" i="37"/>
  <c r="N8" i="37"/>
  <c r="M8" i="37"/>
  <c r="L8" i="37"/>
  <c r="K8" i="37"/>
  <c r="J8" i="37"/>
  <c r="I8" i="37"/>
  <c r="H8" i="37"/>
  <c r="G8" i="37"/>
  <c r="F8" i="37"/>
  <c r="E8" i="37"/>
  <c r="D8" i="37"/>
  <c r="C8" i="37"/>
  <c r="N7" i="37"/>
  <c r="M7" i="37"/>
  <c r="L7" i="37"/>
  <c r="K7" i="37"/>
  <c r="J7" i="37"/>
  <c r="I7" i="37"/>
  <c r="H7" i="37"/>
  <c r="G7" i="37"/>
  <c r="F7" i="37"/>
  <c r="E7" i="37"/>
  <c r="D7" i="37"/>
  <c r="C7" i="37"/>
  <c r="N6" i="37"/>
  <c r="N5" i="37" s="1"/>
  <c r="M6" i="37"/>
  <c r="M5" i="37" s="1"/>
  <c r="L6" i="37"/>
  <c r="L5" i="37" s="1"/>
  <c r="K6" i="37"/>
  <c r="K5" i="37" s="1"/>
  <c r="J6" i="37"/>
  <c r="J5" i="37" s="1"/>
  <c r="I6" i="37"/>
  <c r="I5" i="37" s="1"/>
  <c r="H6" i="37"/>
  <c r="H5" i="37" s="1"/>
  <c r="G6" i="37"/>
  <c r="G5" i="37" s="1"/>
  <c r="F6" i="37"/>
  <c r="F5" i="37" s="1"/>
  <c r="E6" i="37"/>
  <c r="E5" i="37" s="1"/>
  <c r="D6" i="37"/>
  <c r="D5" i="37" s="1"/>
  <c r="C6" i="37"/>
  <c r="C5" i="37" s="1"/>
  <c r="N202" i="35"/>
  <c r="M202" i="35"/>
  <c r="L202" i="35"/>
  <c r="K202" i="35"/>
  <c r="J202" i="35"/>
  <c r="I202" i="35"/>
  <c r="H202" i="35"/>
  <c r="G202" i="35"/>
  <c r="F202" i="35"/>
  <c r="E202" i="35"/>
  <c r="D202" i="35"/>
  <c r="C202" i="35"/>
  <c r="N201" i="35"/>
  <c r="M201" i="35"/>
  <c r="L201" i="35"/>
  <c r="K201" i="35"/>
  <c r="J201" i="35"/>
  <c r="I201" i="35"/>
  <c r="H201" i="35"/>
  <c r="G201" i="35"/>
  <c r="F201" i="35"/>
  <c r="E201" i="35"/>
  <c r="D201" i="35"/>
  <c r="C201" i="35"/>
  <c r="N200" i="35"/>
  <c r="M200" i="35"/>
  <c r="L200" i="35"/>
  <c r="K200" i="35"/>
  <c r="J200" i="35"/>
  <c r="I200" i="35"/>
  <c r="H200" i="35"/>
  <c r="G200" i="35"/>
  <c r="F200" i="35"/>
  <c r="E200" i="35"/>
  <c r="D200" i="35"/>
  <c r="C200" i="35"/>
  <c r="N199" i="35"/>
  <c r="M199" i="35"/>
  <c r="L199" i="35"/>
  <c r="K199" i="35"/>
  <c r="J199" i="35"/>
  <c r="I199" i="35"/>
  <c r="H199" i="35"/>
  <c r="G199" i="35"/>
  <c r="F199" i="35"/>
  <c r="E199" i="35"/>
  <c r="D199" i="35"/>
  <c r="C199" i="35"/>
  <c r="N198" i="35"/>
  <c r="M198" i="35"/>
  <c r="L198" i="35"/>
  <c r="K198" i="35"/>
  <c r="J198" i="35"/>
  <c r="I198" i="35"/>
  <c r="H198" i="35"/>
  <c r="G198" i="35"/>
  <c r="F198" i="35"/>
  <c r="E198" i="35"/>
  <c r="D198" i="35"/>
  <c r="C198" i="35"/>
  <c r="N197" i="35"/>
  <c r="M197" i="35"/>
  <c r="L197" i="35"/>
  <c r="K197" i="35"/>
  <c r="J197" i="35"/>
  <c r="I197" i="35"/>
  <c r="N196" i="35"/>
  <c r="M196" i="35"/>
  <c r="L196" i="35"/>
  <c r="K196" i="35"/>
  <c r="J196" i="35"/>
  <c r="I196" i="35"/>
  <c r="H196" i="35"/>
  <c r="G196" i="35"/>
  <c r="F196" i="35"/>
  <c r="E196" i="35"/>
  <c r="D196" i="35"/>
  <c r="C196" i="35"/>
  <c r="N195" i="35"/>
  <c r="M195" i="35"/>
  <c r="L195" i="35"/>
  <c r="K195" i="35"/>
  <c r="J195" i="35"/>
  <c r="I195" i="35"/>
  <c r="H195" i="35"/>
  <c r="G195" i="35"/>
  <c r="F195" i="35"/>
  <c r="E195" i="35"/>
  <c r="D195" i="35"/>
  <c r="C195" i="35"/>
  <c r="N194" i="35"/>
  <c r="M194" i="35"/>
  <c r="L194" i="35"/>
  <c r="K194" i="35"/>
  <c r="J194" i="35"/>
  <c r="I194" i="35"/>
  <c r="H194" i="35"/>
  <c r="G194" i="35"/>
  <c r="F194" i="35"/>
  <c r="E194" i="35"/>
  <c r="D194" i="35"/>
  <c r="C194" i="35"/>
  <c r="N191" i="35"/>
  <c r="M191" i="35"/>
  <c r="L191" i="35"/>
  <c r="K191" i="35"/>
  <c r="J191" i="35"/>
  <c r="I191" i="35"/>
  <c r="H191" i="35"/>
  <c r="G191" i="35"/>
  <c r="F191" i="35"/>
  <c r="E191" i="35"/>
  <c r="D191" i="35"/>
  <c r="C191" i="35"/>
  <c r="N190" i="35"/>
  <c r="M190" i="35"/>
  <c r="L190" i="35"/>
  <c r="K190" i="35"/>
  <c r="J190" i="35"/>
  <c r="I190" i="35"/>
  <c r="H190" i="35"/>
  <c r="G190" i="35"/>
  <c r="F190" i="35"/>
  <c r="E190" i="35"/>
  <c r="D190" i="35"/>
  <c r="C190" i="35"/>
  <c r="N189" i="35"/>
  <c r="N188" i="35" s="1"/>
  <c r="M189" i="35"/>
  <c r="M188" i="35" s="1"/>
  <c r="L189" i="35"/>
  <c r="L188" i="35" s="1"/>
  <c r="K189" i="35"/>
  <c r="K188" i="35" s="1"/>
  <c r="J189" i="35"/>
  <c r="J188" i="35" s="1"/>
  <c r="I189" i="35"/>
  <c r="I188" i="35" s="1"/>
  <c r="H189" i="35"/>
  <c r="H188" i="35" s="1"/>
  <c r="G189" i="35"/>
  <c r="G188" i="35" s="1"/>
  <c r="F189" i="35"/>
  <c r="F188" i="35" s="1"/>
  <c r="E189" i="35"/>
  <c r="E188" i="35" s="1"/>
  <c r="D189" i="35"/>
  <c r="D188" i="35" s="1"/>
  <c r="C189" i="35"/>
  <c r="C188" i="35" s="1"/>
  <c r="N186" i="35"/>
  <c r="M186" i="35"/>
  <c r="L186" i="35"/>
  <c r="K186" i="35"/>
  <c r="J186" i="35"/>
  <c r="I186" i="35"/>
  <c r="H186" i="35"/>
  <c r="G186" i="35"/>
  <c r="F186" i="35"/>
  <c r="E186" i="35"/>
  <c r="D186" i="35"/>
  <c r="C186" i="35"/>
  <c r="N185" i="35"/>
  <c r="M185" i="35"/>
  <c r="L185" i="35"/>
  <c r="K185" i="35"/>
  <c r="J185" i="35"/>
  <c r="I185" i="35"/>
  <c r="H185" i="35"/>
  <c r="G185" i="35"/>
  <c r="F185" i="35"/>
  <c r="E185" i="35"/>
  <c r="D185" i="35"/>
  <c r="C185" i="35"/>
  <c r="N184" i="35"/>
  <c r="M184" i="35"/>
  <c r="L184" i="35"/>
  <c r="K184" i="35"/>
  <c r="J184" i="35"/>
  <c r="I184" i="35"/>
  <c r="H184" i="35"/>
  <c r="G184" i="35"/>
  <c r="F184" i="35"/>
  <c r="E184" i="35"/>
  <c r="D184" i="35"/>
  <c r="C184" i="35"/>
  <c r="N183" i="35"/>
  <c r="M183" i="35"/>
  <c r="L183" i="35"/>
  <c r="K183" i="35"/>
  <c r="J183" i="35"/>
  <c r="I183" i="35"/>
  <c r="H183" i="35"/>
  <c r="G183" i="35"/>
  <c r="F183" i="35"/>
  <c r="E183" i="35"/>
  <c r="D183" i="35"/>
  <c r="C183" i="35"/>
  <c r="N182" i="35"/>
  <c r="M182" i="35"/>
  <c r="L182" i="35"/>
  <c r="K182" i="35"/>
  <c r="J182" i="35"/>
  <c r="I182" i="35"/>
  <c r="H182" i="35"/>
  <c r="G182" i="35"/>
  <c r="F182" i="35"/>
  <c r="E182" i="35"/>
  <c r="D182" i="35"/>
  <c r="C182" i="35"/>
  <c r="N181" i="35"/>
  <c r="M181" i="35"/>
  <c r="L181" i="35"/>
  <c r="K181" i="35"/>
  <c r="J181" i="35"/>
  <c r="I181" i="35"/>
  <c r="H181" i="35"/>
  <c r="G181" i="35"/>
  <c r="F181" i="35"/>
  <c r="E181" i="35"/>
  <c r="D181" i="35"/>
  <c r="C181" i="35"/>
  <c r="N180" i="35"/>
  <c r="M180" i="35"/>
  <c r="L180" i="35"/>
  <c r="K180" i="35"/>
  <c r="J180" i="35"/>
  <c r="I180" i="35"/>
  <c r="H180" i="35"/>
  <c r="G180" i="35"/>
  <c r="F180" i="35"/>
  <c r="E180" i="35"/>
  <c r="D180" i="35"/>
  <c r="C180" i="35"/>
  <c r="N179" i="35"/>
  <c r="M179" i="35"/>
  <c r="L179" i="35"/>
  <c r="K179" i="35"/>
  <c r="J179" i="35"/>
  <c r="I179" i="35"/>
  <c r="H179" i="35"/>
  <c r="G179" i="35"/>
  <c r="F179" i="35"/>
  <c r="E179" i="35"/>
  <c r="D179" i="35"/>
  <c r="C179" i="35"/>
  <c r="N178" i="35"/>
  <c r="M178" i="35"/>
  <c r="L178" i="35"/>
  <c r="K178" i="35"/>
  <c r="J178" i="35"/>
  <c r="I178" i="35"/>
  <c r="H178" i="35"/>
  <c r="G178" i="35"/>
  <c r="F178" i="35"/>
  <c r="E178" i="35"/>
  <c r="D178" i="35"/>
  <c r="C178" i="35"/>
  <c r="N177" i="35"/>
  <c r="M177" i="35"/>
  <c r="L177" i="35"/>
  <c r="K177" i="35"/>
  <c r="J177" i="35"/>
  <c r="I177" i="35"/>
  <c r="H177" i="35"/>
  <c r="G177" i="35"/>
  <c r="F177" i="35"/>
  <c r="E177" i="35"/>
  <c r="D177" i="35"/>
  <c r="C177" i="35"/>
  <c r="N176" i="35"/>
  <c r="M176" i="35"/>
  <c r="L176" i="35"/>
  <c r="K176" i="35"/>
  <c r="J176" i="35"/>
  <c r="I176" i="35"/>
  <c r="H176" i="35"/>
  <c r="G176" i="35"/>
  <c r="F176" i="35"/>
  <c r="E176" i="35"/>
  <c r="D176" i="35"/>
  <c r="C176" i="35"/>
  <c r="N175" i="35"/>
  <c r="M175" i="35"/>
  <c r="L175" i="35"/>
  <c r="K175" i="35"/>
  <c r="J175" i="35"/>
  <c r="I175" i="35"/>
  <c r="H175" i="35"/>
  <c r="G175" i="35"/>
  <c r="F175" i="35"/>
  <c r="E175" i="35"/>
  <c r="D175" i="35"/>
  <c r="C175" i="35"/>
  <c r="N174" i="35"/>
  <c r="M174" i="35"/>
  <c r="L174" i="35"/>
  <c r="K174" i="35"/>
  <c r="J174" i="35"/>
  <c r="I174" i="35"/>
  <c r="H174" i="35"/>
  <c r="G174" i="35"/>
  <c r="F174" i="35"/>
  <c r="E174" i="35"/>
  <c r="D174" i="35"/>
  <c r="C174" i="35"/>
  <c r="N173" i="35"/>
  <c r="N172" i="35" s="1"/>
  <c r="M173" i="35"/>
  <c r="M172" i="35" s="1"/>
  <c r="L173" i="35"/>
  <c r="L172" i="35" s="1"/>
  <c r="K173" i="35"/>
  <c r="K172" i="35" s="1"/>
  <c r="J173" i="35"/>
  <c r="J172" i="35" s="1"/>
  <c r="I173" i="35"/>
  <c r="I172" i="35" s="1"/>
  <c r="H173" i="35"/>
  <c r="H172" i="35" s="1"/>
  <c r="G173" i="35"/>
  <c r="G172" i="35" s="1"/>
  <c r="F173" i="35"/>
  <c r="F172" i="35" s="1"/>
  <c r="E173" i="35"/>
  <c r="E172" i="35" s="1"/>
  <c r="D173" i="35"/>
  <c r="D172" i="35" s="1"/>
  <c r="C173" i="35"/>
  <c r="C172" i="35" s="1"/>
  <c r="N169" i="35"/>
  <c r="M169" i="35"/>
  <c r="L169" i="35"/>
  <c r="K169" i="35"/>
  <c r="J169" i="35"/>
  <c r="I169" i="35"/>
  <c r="H169" i="35"/>
  <c r="G169" i="35"/>
  <c r="F169" i="35"/>
  <c r="E169" i="35"/>
  <c r="D169" i="35"/>
  <c r="C169" i="35"/>
  <c r="N168" i="35"/>
  <c r="M168" i="35"/>
  <c r="L168" i="35"/>
  <c r="K168" i="35"/>
  <c r="J168" i="35"/>
  <c r="I168" i="35"/>
  <c r="H168" i="35"/>
  <c r="G168" i="35"/>
  <c r="F168" i="35"/>
  <c r="E168" i="35"/>
  <c r="D168" i="35"/>
  <c r="C168" i="35"/>
  <c r="N167" i="35"/>
  <c r="M167" i="35"/>
  <c r="L167" i="35"/>
  <c r="K167" i="35"/>
  <c r="J167" i="35"/>
  <c r="I167" i="35"/>
  <c r="H167" i="35"/>
  <c r="G167" i="35"/>
  <c r="F167" i="35"/>
  <c r="E167" i="35"/>
  <c r="D167" i="35"/>
  <c r="C167" i="35"/>
  <c r="N166" i="35"/>
  <c r="M166" i="35"/>
  <c r="L166" i="35"/>
  <c r="K166" i="35"/>
  <c r="J166" i="35"/>
  <c r="I166" i="35"/>
  <c r="H166" i="35"/>
  <c r="G166" i="35"/>
  <c r="F166" i="35"/>
  <c r="E166" i="35"/>
  <c r="D166" i="35"/>
  <c r="C166" i="35"/>
  <c r="N165" i="35"/>
  <c r="M165" i="35"/>
  <c r="L165" i="35"/>
  <c r="K165" i="35"/>
  <c r="J165" i="35"/>
  <c r="I165" i="35"/>
  <c r="H165" i="35"/>
  <c r="G165" i="35"/>
  <c r="F165" i="35"/>
  <c r="E165" i="35"/>
  <c r="D165" i="35"/>
  <c r="C165" i="35"/>
  <c r="N164" i="35"/>
  <c r="M164" i="35"/>
  <c r="L164" i="35"/>
  <c r="K164" i="35"/>
  <c r="J164" i="35"/>
  <c r="I164" i="35"/>
  <c r="H164" i="35"/>
  <c r="G164" i="35"/>
  <c r="F164" i="35"/>
  <c r="E164" i="35"/>
  <c r="D164" i="35"/>
  <c r="C164" i="35"/>
  <c r="N163" i="35"/>
  <c r="M163" i="35"/>
  <c r="L163" i="35"/>
  <c r="K163" i="35"/>
  <c r="J163" i="35"/>
  <c r="I163" i="35"/>
  <c r="H163" i="35"/>
  <c r="G163" i="35"/>
  <c r="F163" i="35"/>
  <c r="E163" i="35"/>
  <c r="D163" i="35"/>
  <c r="C163" i="35"/>
  <c r="N162" i="35"/>
  <c r="M162" i="35"/>
  <c r="L162" i="35"/>
  <c r="K162" i="35"/>
  <c r="J162" i="35"/>
  <c r="I162" i="35"/>
  <c r="H162" i="35"/>
  <c r="G162" i="35"/>
  <c r="F162" i="35"/>
  <c r="E162" i="35"/>
  <c r="D162" i="35"/>
  <c r="C162" i="35"/>
  <c r="N161" i="35"/>
  <c r="M161" i="35"/>
  <c r="L161" i="35"/>
  <c r="K161" i="35"/>
  <c r="J161" i="35"/>
  <c r="I161" i="35"/>
  <c r="H161" i="35"/>
  <c r="G161" i="35"/>
  <c r="F161" i="35"/>
  <c r="E161" i="35"/>
  <c r="D161" i="35"/>
  <c r="C161" i="35"/>
  <c r="N160" i="35"/>
  <c r="M160" i="35"/>
  <c r="L160" i="35"/>
  <c r="K160" i="35"/>
  <c r="J160" i="35"/>
  <c r="I160" i="35"/>
  <c r="H160" i="35"/>
  <c r="G160" i="35"/>
  <c r="F160" i="35"/>
  <c r="E160" i="35"/>
  <c r="D160" i="35"/>
  <c r="C160" i="35"/>
  <c r="N159" i="35"/>
  <c r="M159" i="35"/>
  <c r="L159" i="35"/>
  <c r="K159" i="35"/>
  <c r="J159" i="35"/>
  <c r="I159" i="35"/>
  <c r="H159" i="35"/>
  <c r="G159" i="35"/>
  <c r="F159" i="35"/>
  <c r="E159" i="35"/>
  <c r="D159" i="35"/>
  <c r="C159" i="35"/>
  <c r="N158" i="35"/>
  <c r="M158" i="35"/>
  <c r="L158" i="35"/>
  <c r="K158" i="35"/>
  <c r="J158" i="35"/>
  <c r="I158" i="35"/>
  <c r="H158" i="35"/>
  <c r="G158" i="35"/>
  <c r="F158" i="35"/>
  <c r="E158" i="35"/>
  <c r="D158" i="35"/>
  <c r="C158" i="35"/>
  <c r="N157" i="35"/>
  <c r="M157" i="35"/>
  <c r="L157" i="35"/>
  <c r="K157" i="35"/>
  <c r="J157" i="35"/>
  <c r="I157" i="35"/>
  <c r="H157" i="35"/>
  <c r="G157" i="35"/>
  <c r="F157" i="35"/>
  <c r="E157" i="35"/>
  <c r="D157" i="35"/>
  <c r="C157" i="35"/>
  <c r="N156" i="35"/>
  <c r="M156" i="35"/>
  <c r="L156" i="35"/>
  <c r="K156" i="35"/>
  <c r="J156" i="35"/>
  <c r="I156" i="35"/>
  <c r="H156" i="35"/>
  <c r="G156" i="35"/>
  <c r="F156" i="35"/>
  <c r="E156" i="35"/>
  <c r="D156" i="35"/>
  <c r="C156" i="35"/>
  <c r="N155" i="35"/>
  <c r="M155" i="35"/>
  <c r="L155" i="35"/>
  <c r="K155" i="35"/>
  <c r="J155" i="35"/>
  <c r="I155" i="35"/>
  <c r="H155" i="35"/>
  <c r="G155" i="35"/>
  <c r="F155" i="35"/>
  <c r="E155" i="35"/>
  <c r="D155" i="35"/>
  <c r="C155" i="35"/>
  <c r="N154" i="35"/>
  <c r="M154" i="35"/>
  <c r="L154" i="35"/>
  <c r="K154" i="35"/>
  <c r="J154" i="35"/>
  <c r="I154" i="35"/>
  <c r="H154" i="35"/>
  <c r="G154" i="35"/>
  <c r="F154" i="35"/>
  <c r="E154" i="35"/>
  <c r="D154" i="35"/>
  <c r="C154" i="35"/>
  <c r="N153" i="35"/>
  <c r="M153" i="35"/>
  <c r="L153" i="35"/>
  <c r="K153" i="35"/>
  <c r="J153" i="35"/>
  <c r="I153" i="35"/>
  <c r="H153" i="35"/>
  <c r="G153" i="35"/>
  <c r="F153" i="35"/>
  <c r="E153" i="35"/>
  <c r="D153" i="35"/>
  <c r="C153" i="35"/>
  <c r="N152" i="35"/>
  <c r="M152" i="35"/>
  <c r="L152" i="35"/>
  <c r="K152" i="35"/>
  <c r="J152" i="35"/>
  <c r="I152" i="35"/>
  <c r="H152" i="35"/>
  <c r="G152" i="35"/>
  <c r="F152" i="35"/>
  <c r="E152" i="35"/>
  <c r="D152" i="35"/>
  <c r="C152" i="35"/>
  <c r="N151" i="35"/>
  <c r="M151" i="35"/>
  <c r="L151" i="35"/>
  <c r="K151" i="35"/>
  <c r="J151" i="35"/>
  <c r="I151" i="35"/>
  <c r="H151" i="35"/>
  <c r="G151" i="35"/>
  <c r="F151" i="35"/>
  <c r="E151" i="35"/>
  <c r="D151" i="35"/>
  <c r="C151" i="35"/>
  <c r="N150" i="35"/>
  <c r="M150" i="35"/>
  <c r="L150" i="35"/>
  <c r="K150" i="35"/>
  <c r="J150" i="35"/>
  <c r="I150" i="35"/>
  <c r="H150" i="35"/>
  <c r="G150" i="35"/>
  <c r="F150" i="35"/>
  <c r="E150" i="35"/>
  <c r="D150" i="35"/>
  <c r="C150" i="35"/>
  <c r="N149" i="35"/>
  <c r="M149" i="35"/>
  <c r="L149" i="35"/>
  <c r="K149" i="35"/>
  <c r="J149" i="35"/>
  <c r="I149" i="35"/>
  <c r="H149" i="35"/>
  <c r="G149" i="35"/>
  <c r="F149" i="35"/>
  <c r="E149" i="35"/>
  <c r="D149" i="35"/>
  <c r="C149" i="35"/>
  <c r="N148" i="35"/>
  <c r="M148" i="35"/>
  <c r="L148" i="35"/>
  <c r="K148" i="35"/>
  <c r="J148" i="35"/>
  <c r="I148" i="35"/>
  <c r="H148" i="35"/>
  <c r="G148" i="35"/>
  <c r="F148" i="35"/>
  <c r="E148" i="35"/>
  <c r="D148" i="35"/>
  <c r="C148" i="35"/>
  <c r="N147" i="35"/>
  <c r="M147" i="35"/>
  <c r="L147" i="35"/>
  <c r="K147" i="35"/>
  <c r="J147" i="35"/>
  <c r="I147" i="35"/>
  <c r="H147" i="35"/>
  <c r="G147" i="35"/>
  <c r="F147" i="35"/>
  <c r="E147" i="35"/>
  <c r="D147" i="35"/>
  <c r="C147" i="35"/>
  <c r="N146" i="35"/>
  <c r="M146" i="35"/>
  <c r="L146" i="35"/>
  <c r="K146" i="35"/>
  <c r="J146" i="35"/>
  <c r="I146" i="35"/>
  <c r="H146" i="35"/>
  <c r="G146" i="35"/>
  <c r="F146" i="35"/>
  <c r="E146" i="35"/>
  <c r="D146" i="35"/>
  <c r="C146" i="35"/>
  <c r="N145" i="35"/>
  <c r="M145" i="35"/>
  <c r="L145" i="35"/>
  <c r="K145" i="35"/>
  <c r="J145" i="35"/>
  <c r="I145" i="35"/>
  <c r="H145" i="35"/>
  <c r="G145" i="35"/>
  <c r="F145" i="35"/>
  <c r="E145" i="35"/>
  <c r="D145" i="35"/>
  <c r="C145" i="35"/>
  <c r="N144" i="35"/>
  <c r="M144" i="35"/>
  <c r="L144" i="35"/>
  <c r="K144" i="35"/>
  <c r="J144" i="35"/>
  <c r="I144" i="35"/>
  <c r="H144" i="35"/>
  <c r="G144" i="35"/>
  <c r="F144" i="35"/>
  <c r="E144" i="35"/>
  <c r="D144" i="35"/>
  <c r="C144" i="35"/>
  <c r="N143" i="35"/>
  <c r="M143" i="35"/>
  <c r="L143" i="35"/>
  <c r="K143" i="35"/>
  <c r="J143" i="35"/>
  <c r="I143" i="35"/>
  <c r="H143" i="35"/>
  <c r="G143" i="35"/>
  <c r="F143" i="35"/>
  <c r="E143" i="35"/>
  <c r="D143" i="35"/>
  <c r="C143" i="35"/>
  <c r="N142" i="35"/>
  <c r="M142" i="35"/>
  <c r="L142" i="35"/>
  <c r="K142" i="35"/>
  <c r="J142" i="35"/>
  <c r="I142" i="35"/>
  <c r="H142" i="35"/>
  <c r="G142" i="35"/>
  <c r="F142" i="35"/>
  <c r="E142" i="35"/>
  <c r="D142" i="35"/>
  <c r="C142" i="35"/>
  <c r="N141" i="35"/>
  <c r="M141" i="35"/>
  <c r="L141" i="35"/>
  <c r="K141" i="35"/>
  <c r="J141" i="35"/>
  <c r="I141" i="35"/>
  <c r="H141" i="35"/>
  <c r="G141" i="35"/>
  <c r="F141" i="35"/>
  <c r="E141" i="35"/>
  <c r="D141" i="35"/>
  <c r="C141" i="35"/>
  <c r="N140" i="35"/>
  <c r="N139" i="35" s="1"/>
  <c r="M140" i="35"/>
  <c r="M139" i="35" s="1"/>
  <c r="L140" i="35"/>
  <c r="L139" i="35" s="1"/>
  <c r="K140" i="35"/>
  <c r="K139" i="35" s="1"/>
  <c r="J140" i="35"/>
  <c r="J139" i="35" s="1"/>
  <c r="I140" i="35"/>
  <c r="I139" i="35" s="1"/>
  <c r="H140" i="35"/>
  <c r="H139" i="35" s="1"/>
  <c r="G140" i="35"/>
  <c r="G139" i="35" s="1"/>
  <c r="F140" i="35"/>
  <c r="F139" i="35" s="1"/>
  <c r="E140" i="35"/>
  <c r="E139" i="35" s="1"/>
  <c r="D140" i="35"/>
  <c r="D139" i="35" s="1"/>
  <c r="C140" i="35"/>
  <c r="C139" i="35" s="1"/>
  <c r="N137" i="35"/>
  <c r="M137" i="35"/>
  <c r="L137" i="35"/>
  <c r="K137" i="35"/>
  <c r="J137" i="35"/>
  <c r="I137" i="35"/>
  <c r="H137" i="35"/>
  <c r="G137" i="35"/>
  <c r="F137" i="35"/>
  <c r="E137" i="35"/>
  <c r="D137" i="35"/>
  <c r="C137" i="35"/>
  <c r="N136" i="35"/>
  <c r="M136" i="35"/>
  <c r="L136" i="35"/>
  <c r="K136" i="35"/>
  <c r="J136" i="35"/>
  <c r="I136" i="35"/>
  <c r="H136" i="35"/>
  <c r="G136" i="35"/>
  <c r="F136" i="35"/>
  <c r="E136" i="35"/>
  <c r="D136" i="35"/>
  <c r="C136" i="35"/>
  <c r="N135" i="35"/>
  <c r="M135" i="35"/>
  <c r="L135" i="35"/>
  <c r="K135" i="35"/>
  <c r="J135" i="35"/>
  <c r="I135" i="35"/>
  <c r="H135" i="35"/>
  <c r="G135" i="35"/>
  <c r="F135" i="35"/>
  <c r="E135" i="35"/>
  <c r="D135" i="35"/>
  <c r="C135" i="35"/>
  <c r="N134" i="35"/>
  <c r="M134" i="35"/>
  <c r="L134" i="35"/>
  <c r="K134" i="35"/>
  <c r="J134" i="35"/>
  <c r="I134" i="35"/>
  <c r="H134" i="35"/>
  <c r="G134" i="35"/>
  <c r="F134" i="35"/>
  <c r="E134" i="35"/>
  <c r="D134" i="35"/>
  <c r="C134" i="35"/>
  <c r="N133" i="35"/>
  <c r="M133" i="35"/>
  <c r="L133" i="35"/>
  <c r="K133" i="35"/>
  <c r="J133" i="35"/>
  <c r="I133" i="35"/>
  <c r="H133" i="35"/>
  <c r="G133" i="35"/>
  <c r="F133" i="35"/>
  <c r="E133" i="35"/>
  <c r="D133" i="35"/>
  <c r="C133" i="35"/>
  <c r="N132" i="35"/>
  <c r="M132" i="35"/>
  <c r="L132" i="35"/>
  <c r="K132" i="35"/>
  <c r="J132" i="35"/>
  <c r="I132" i="35"/>
  <c r="H132" i="35"/>
  <c r="G132" i="35"/>
  <c r="F132" i="35"/>
  <c r="E132" i="35"/>
  <c r="D132" i="35"/>
  <c r="C132" i="35"/>
  <c r="N131" i="35"/>
  <c r="M131" i="35"/>
  <c r="L131" i="35"/>
  <c r="K131" i="35"/>
  <c r="J131" i="35"/>
  <c r="I131" i="35"/>
  <c r="H131" i="35"/>
  <c r="G131" i="35"/>
  <c r="F131" i="35"/>
  <c r="E131" i="35"/>
  <c r="D131" i="35"/>
  <c r="C131" i="35"/>
  <c r="N130" i="35"/>
  <c r="M130" i="35"/>
  <c r="L130" i="35"/>
  <c r="K130" i="35"/>
  <c r="J130" i="35"/>
  <c r="I130" i="35"/>
  <c r="H130" i="35"/>
  <c r="G130" i="35"/>
  <c r="F130" i="35"/>
  <c r="E130" i="35"/>
  <c r="D130" i="35"/>
  <c r="C130" i="35"/>
  <c r="N129" i="35"/>
  <c r="M129" i="35"/>
  <c r="L129" i="35"/>
  <c r="K129" i="35"/>
  <c r="J129" i="35"/>
  <c r="I129" i="35"/>
  <c r="H129" i="35"/>
  <c r="G129" i="35"/>
  <c r="F129" i="35"/>
  <c r="E129" i="35"/>
  <c r="D129" i="35"/>
  <c r="C129" i="35"/>
  <c r="N128" i="35"/>
  <c r="M128" i="35"/>
  <c r="L128" i="35"/>
  <c r="K128" i="35"/>
  <c r="J128" i="35"/>
  <c r="I128" i="35"/>
  <c r="H128" i="35"/>
  <c r="G128" i="35"/>
  <c r="F128" i="35"/>
  <c r="E128" i="35"/>
  <c r="D128" i="35"/>
  <c r="C128" i="35"/>
  <c r="N127" i="35"/>
  <c r="M127" i="35"/>
  <c r="L127" i="35"/>
  <c r="K127" i="35"/>
  <c r="J127" i="35"/>
  <c r="I127" i="35"/>
  <c r="H127" i="35"/>
  <c r="G127" i="35"/>
  <c r="F127" i="35"/>
  <c r="E127" i="35"/>
  <c r="D127" i="35"/>
  <c r="C127" i="35"/>
  <c r="N126" i="35"/>
  <c r="M126" i="35"/>
  <c r="L126" i="35"/>
  <c r="K126" i="35"/>
  <c r="J126" i="35"/>
  <c r="I126" i="35"/>
  <c r="H126" i="35"/>
  <c r="G126" i="35"/>
  <c r="F126" i="35"/>
  <c r="E126" i="35"/>
  <c r="D126" i="35"/>
  <c r="C126" i="35"/>
  <c r="N125" i="35"/>
  <c r="M125" i="35"/>
  <c r="L125" i="35"/>
  <c r="K125" i="35"/>
  <c r="J125" i="35"/>
  <c r="I125" i="35"/>
  <c r="H125" i="35"/>
  <c r="G125" i="35"/>
  <c r="F125" i="35"/>
  <c r="E125" i="35"/>
  <c r="D125" i="35"/>
  <c r="C125" i="35"/>
  <c r="N124" i="35"/>
  <c r="M124" i="35"/>
  <c r="L124" i="35"/>
  <c r="K124" i="35"/>
  <c r="J124" i="35"/>
  <c r="I124" i="35"/>
  <c r="H124" i="35"/>
  <c r="G124" i="35"/>
  <c r="F124" i="35"/>
  <c r="E124" i="35"/>
  <c r="D124" i="35"/>
  <c r="C124" i="35"/>
  <c r="N123" i="35"/>
  <c r="M123" i="35"/>
  <c r="L123" i="35"/>
  <c r="K123" i="35"/>
  <c r="J123" i="35"/>
  <c r="I123" i="35"/>
  <c r="H123" i="35"/>
  <c r="G123" i="35"/>
  <c r="F123" i="35"/>
  <c r="E123" i="35"/>
  <c r="D123" i="35"/>
  <c r="C123" i="35"/>
  <c r="N122" i="35"/>
  <c r="M122" i="35"/>
  <c r="L122" i="35"/>
  <c r="K122" i="35"/>
  <c r="J122" i="35"/>
  <c r="I122" i="35"/>
  <c r="H122" i="35"/>
  <c r="G122" i="35"/>
  <c r="F122" i="35"/>
  <c r="E122" i="35"/>
  <c r="D122" i="35"/>
  <c r="C122" i="35"/>
  <c r="N121" i="35"/>
  <c r="M121" i="35"/>
  <c r="L121" i="35"/>
  <c r="K121" i="35"/>
  <c r="J121" i="35"/>
  <c r="I121" i="35"/>
  <c r="H121" i="35"/>
  <c r="G121" i="35"/>
  <c r="F121" i="35"/>
  <c r="E121" i="35"/>
  <c r="D121" i="35"/>
  <c r="C121" i="35"/>
  <c r="N120" i="35"/>
  <c r="M120" i="35"/>
  <c r="L120" i="35"/>
  <c r="K120" i="35"/>
  <c r="J120" i="35"/>
  <c r="I120" i="35"/>
  <c r="H120" i="35"/>
  <c r="G120" i="35"/>
  <c r="F120" i="35"/>
  <c r="E120" i="35"/>
  <c r="D120" i="35"/>
  <c r="C120" i="35"/>
  <c r="N119" i="35"/>
  <c r="M119" i="35"/>
  <c r="L119" i="35"/>
  <c r="K119" i="35"/>
  <c r="J119" i="35"/>
  <c r="I119" i="35"/>
  <c r="H119" i="35"/>
  <c r="G119" i="35"/>
  <c r="F119" i="35"/>
  <c r="E119" i="35"/>
  <c r="D119" i="35"/>
  <c r="C119" i="35"/>
  <c r="N118" i="35"/>
  <c r="M118" i="35"/>
  <c r="L118" i="35"/>
  <c r="K118" i="35"/>
  <c r="J118" i="35"/>
  <c r="I118" i="35"/>
  <c r="H118" i="35"/>
  <c r="G118" i="35"/>
  <c r="F118" i="35"/>
  <c r="E118" i="35"/>
  <c r="D118" i="35"/>
  <c r="C118" i="35"/>
  <c r="N117" i="35"/>
  <c r="M117" i="35"/>
  <c r="L117" i="35"/>
  <c r="K117" i="35"/>
  <c r="J117" i="35"/>
  <c r="I117" i="35"/>
  <c r="H117" i="35"/>
  <c r="G117" i="35"/>
  <c r="F117" i="35"/>
  <c r="E117" i="35"/>
  <c r="D117" i="35"/>
  <c r="C117" i="35"/>
  <c r="N116" i="35"/>
  <c r="M116" i="35"/>
  <c r="L116" i="35"/>
  <c r="K116" i="35"/>
  <c r="J116" i="35"/>
  <c r="I116" i="35"/>
  <c r="H116" i="35"/>
  <c r="G116" i="35"/>
  <c r="F116" i="35"/>
  <c r="E116" i="35"/>
  <c r="D116" i="35"/>
  <c r="C116" i="35"/>
  <c r="N115" i="35"/>
  <c r="M115" i="35"/>
  <c r="L115" i="35"/>
  <c r="K115" i="35"/>
  <c r="J115" i="35"/>
  <c r="I115" i="35"/>
  <c r="H115" i="35"/>
  <c r="G115" i="35"/>
  <c r="F115" i="35"/>
  <c r="E115" i="35"/>
  <c r="D115" i="35"/>
  <c r="C115" i="35"/>
  <c r="N114" i="35"/>
  <c r="M114" i="35"/>
  <c r="L114" i="35"/>
  <c r="K114" i="35"/>
  <c r="J114" i="35"/>
  <c r="I114" i="35"/>
  <c r="H114" i="35"/>
  <c r="G114" i="35"/>
  <c r="F114" i="35"/>
  <c r="E114" i="35"/>
  <c r="D114" i="35"/>
  <c r="C114" i="35"/>
  <c r="N113" i="35"/>
  <c r="M113" i="35"/>
  <c r="L113" i="35"/>
  <c r="K113" i="35"/>
  <c r="J113" i="35"/>
  <c r="I113" i="35"/>
  <c r="H113" i="35"/>
  <c r="G113" i="35"/>
  <c r="F113" i="35"/>
  <c r="E113" i="35"/>
  <c r="D113" i="35"/>
  <c r="C113" i="35"/>
  <c r="N112" i="35"/>
  <c r="M112" i="35"/>
  <c r="L112" i="35"/>
  <c r="K112" i="35"/>
  <c r="J112" i="35"/>
  <c r="I112" i="35"/>
  <c r="H112" i="35"/>
  <c r="G112" i="35"/>
  <c r="F112" i="35"/>
  <c r="E112" i="35"/>
  <c r="D112" i="35"/>
  <c r="C112" i="35"/>
  <c r="N111" i="35"/>
  <c r="M111" i="35"/>
  <c r="L111" i="35"/>
  <c r="K111" i="35"/>
  <c r="J111" i="35"/>
  <c r="I111" i="35"/>
  <c r="H111" i="35"/>
  <c r="G111" i="35"/>
  <c r="F111" i="35"/>
  <c r="E111" i="35"/>
  <c r="D111" i="35"/>
  <c r="C111" i="35"/>
  <c r="N110" i="35"/>
  <c r="M110" i="35"/>
  <c r="L110" i="35"/>
  <c r="K110" i="35"/>
  <c r="J110" i="35"/>
  <c r="I110" i="35"/>
  <c r="H110" i="35"/>
  <c r="G110" i="35"/>
  <c r="F110" i="35"/>
  <c r="E110" i="35"/>
  <c r="D110" i="35"/>
  <c r="C110" i="35"/>
  <c r="N109" i="35"/>
  <c r="M109" i="35"/>
  <c r="L109" i="35"/>
  <c r="K109" i="35"/>
  <c r="J109" i="35"/>
  <c r="I109" i="35"/>
  <c r="H109" i="35"/>
  <c r="G109" i="35"/>
  <c r="F109" i="35"/>
  <c r="E109" i="35"/>
  <c r="D109" i="35"/>
  <c r="C109" i="35"/>
  <c r="N108" i="35"/>
  <c r="M108" i="35"/>
  <c r="L108" i="35"/>
  <c r="K108" i="35"/>
  <c r="J108" i="35"/>
  <c r="I108" i="35"/>
  <c r="H108" i="35"/>
  <c r="G108" i="35"/>
  <c r="F108" i="35"/>
  <c r="E108" i="35"/>
  <c r="D108" i="35"/>
  <c r="C108" i="35"/>
  <c r="N107" i="35"/>
  <c r="M107" i="35"/>
  <c r="L107" i="35"/>
  <c r="K107" i="35"/>
  <c r="J107" i="35"/>
  <c r="I107" i="35"/>
  <c r="H107" i="35"/>
  <c r="G107" i="35"/>
  <c r="F107" i="35"/>
  <c r="E107" i="35"/>
  <c r="D107" i="35"/>
  <c r="C107" i="35"/>
  <c r="N106" i="35"/>
  <c r="M106" i="35"/>
  <c r="L106" i="35"/>
  <c r="K106" i="35"/>
  <c r="J106" i="35"/>
  <c r="I106" i="35"/>
  <c r="H106" i="35"/>
  <c r="G106" i="35"/>
  <c r="F106" i="35"/>
  <c r="E106" i="35"/>
  <c r="D106" i="35"/>
  <c r="C106" i="35"/>
  <c r="N105" i="35"/>
  <c r="M105" i="35"/>
  <c r="L105" i="35"/>
  <c r="K105" i="35"/>
  <c r="J105" i="35"/>
  <c r="I105" i="35"/>
  <c r="H105" i="35"/>
  <c r="G105" i="35"/>
  <c r="F105" i="35"/>
  <c r="E105" i="35"/>
  <c r="D105" i="35"/>
  <c r="C105" i="35"/>
  <c r="N104" i="35"/>
  <c r="M104" i="35"/>
  <c r="L104" i="35"/>
  <c r="K104" i="35"/>
  <c r="J104" i="35"/>
  <c r="I104" i="35"/>
  <c r="H104" i="35"/>
  <c r="G104" i="35"/>
  <c r="F104" i="35"/>
  <c r="E104" i="35"/>
  <c r="D104" i="35"/>
  <c r="C104" i="35"/>
  <c r="N103" i="35"/>
  <c r="M103" i="35"/>
  <c r="L103" i="35"/>
  <c r="K103" i="35"/>
  <c r="J103" i="35"/>
  <c r="I103" i="35"/>
  <c r="H103" i="35"/>
  <c r="G103" i="35"/>
  <c r="F103" i="35"/>
  <c r="E103" i="35"/>
  <c r="D103" i="35"/>
  <c r="C103" i="35"/>
  <c r="N102" i="35"/>
  <c r="M102" i="35"/>
  <c r="L102" i="35"/>
  <c r="K102" i="35"/>
  <c r="J102" i="35"/>
  <c r="I102" i="35"/>
  <c r="H102" i="35"/>
  <c r="G102" i="35"/>
  <c r="F102" i="35"/>
  <c r="E102" i="35"/>
  <c r="D102" i="35"/>
  <c r="C102" i="35"/>
  <c r="N101" i="35"/>
  <c r="M101" i="35"/>
  <c r="L101" i="35"/>
  <c r="K101" i="35"/>
  <c r="J101" i="35"/>
  <c r="I101" i="35"/>
  <c r="H101" i="35"/>
  <c r="G101" i="35"/>
  <c r="F101" i="35"/>
  <c r="E101" i="35"/>
  <c r="D101" i="35"/>
  <c r="C101" i="35"/>
  <c r="N100" i="35"/>
  <c r="M100" i="35"/>
  <c r="L100" i="35"/>
  <c r="K100" i="35"/>
  <c r="J100" i="35"/>
  <c r="I100" i="35"/>
  <c r="H100" i="35"/>
  <c r="G100" i="35"/>
  <c r="F100" i="35"/>
  <c r="E100" i="35"/>
  <c r="D100" i="35"/>
  <c r="C100" i="35"/>
  <c r="N99" i="35"/>
  <c r="M99" i="35"/>
  <c r="L99" i="35"/>
  <c r="K99" i="35"/>
  <c r="J99" i="35"/>
  <c r="I99" i="35"/>
  <c r="H99" i="35"/>
  <c r="G99" i="35"/>
  <c r="F99" i="35"/>
  <c r="E99" i="35"/>
  <c r="D99" i="35"/>
  <c r="C99" i="35"/>
  <c r="N98" i="35"/>
  <c r="M98" i="35"/>
  <c r="L98" i="35"/>
  <c r="K98" i="35"/>
  <c r="J98" i="35"/>
  <c r="I98" i="35"/>
  <c r="H98" i="35"/>
  <c r="G98" i="35"/>
  <c r="F98" i="35"/>
  <c r="E98" i="35"/>
  <c r="D98" i="35"/>
  <c r="C98" i="35"/>
  <c r="N97" i="35"/>
  <c r="M97" i="35"/>
  <c r="L97" i="35"/>
  <c r="K97" i="35"/>
  <c r="J97" i="35"/>
  <c r="I97" i="35"/>
  <c r="H97" i="35"/>
  <c r="G97" i="35"/>
  <c r="F97" i="35"/>
  <c r="E97" i="35"/>
  <c r="D97" i="35"/>
  <c r="C97" i="35"/>
  <c r="N96" i="35"/>
  <c r="N95" i="35" s="1"/>
  <c r="M96" i="35"/>
  <c r="M95" i="35" s="1"/>
  <c r="L96" i="35"/>
  <c r="L95" i="35" s="1"/>
  <c r="K96" i="35"/>
  <c r="K95" i="35" s="1"/>
  <c r="J96" i="35"/>
  <c r="J95" i="35" s="1"/>
  <c r="I96" i="35"/>
  <c r="I95" i="35" s="1"/>
  <c r="H96" i="35"/>
  <c r="H95" i="35" s="1"/>
  <c r="G96" i="35"/>
  <c r="G95" i="35" s="1"/>
  <c r="F96" i="35"/>
  <c r="F95" i="35" s="1"/>
  <c r="E96" i="35"/>
  <c r="E95" i="35" s="1"/>
  <c r="D96" i="35"/>
  <c r="D95" i="35" s="1"/>
  <c r="C96" i="35"/>
  <c r="C95" i="35" s="1"/>
  <c r="N93" i="35"/>
  <c r="M93" i="35"/>
  <c r="L93" i="35"/>
  <c r="K93" i="35"/>
  <c r="J93" i="35"/>
  <c r="I93" i="35"/>
  <c r="H93" i="35"/>
  <c r="G93" i="35"/>
  <c r="F93" i="35"/>
  <c r="E93" i="35"/>
  <c r="D93" i="35"/>
  <c r="C93" i="35"/>
  <c r="N92" i="35"/>
  <c r="M92" i="35"/>
  <c r="L92" i="35"/>
  <c r="K92" i="35"/>
  <c r="J92" i="35"/>
  <c r="I92" i="35"/>
  <c r="H92" i="35"/>
  <c r="G92" i="35"/>
  <c r="F92" i="35"/>
  <c r="E92" i="35"/>
  <c r="D92" i="35"/>
  <c r="C92" i="35"/>
  <c r="N91" i="35"/>
  <c r="M91" i="35"/>
  <c r="L91" i="35"/>
  <c r="K91" i="35"/>
  <c r="J91" i="35"/>
  <c r="I91" i="35"/>
  <c r="H91" i="35"/>
  <c r="G91" i="35"/>
  <c r="F91" i="35"/>
  <c r="E91" i="35"/>
  <c r="D91" i="35"/>
  <c r="C91" i="35"/>
  <c r="N90" i="35"/>
  <c r="M90" i="35"/>
  <c r="L90" i="35"/>
  <c r="K90" i="35"/>
  <c r="J90" i="35"/>
  <c r="I90" i="35"/>
  <c r="H90" i="35"/>
  <c r="G90" i="35"/>
  <c r="F90" i="35"/>
  <c r="E90" i="35"/>
  <c r="D90" i="35"/>
  <c r="C90" i="35"/>
  <c r="N89" i="35"/>
  <c r="M89" i="35"/>
  <c r="L89" i="35"/>
  <c r="K89" i="35"/>
  <c r="J89" i="35"/>
  <c r="I89" i="35"/>
  <c r="H89" i="35"/>
  <c r="G89" i="35"/>
  <c r="F89" i="35"/>
  <c r="E89" i="35"/>
  <c r="D89" i="35"/>
  <c r="C89" i="35"/>
  <c r="N88" i="35"/>
  <c r="M88" i="35"/>
  <c r="L88" i="35"/>
  <c r="K88" i="35"/>
  <c r="J88" i="35"/>
  <c r="I88" i="35"/>
  <c r="H88" i="35"/>
  <c r="G88" i="35"/>
  <c r="F88" i="35"/>
  <c r="E88" i="35"/>
  <c r="D88" i="35"/>
  <c r="C88" i="35"/>
  <c r="N87" i="35"/>
  <c r="M87" i="35"/>
  <c r="L87" i="35"/>
  <c r="K87" i="35"/>
  <c r="J87" i="35"/>
  <c r="I87" i="35"/>
  <c r="H87" i="35"/>
  <c r="G87" i="35"/>
  <c r="F87" i="35"/>
  <c r="E87" i="35"/>
  <c r="D87" i="35"/>
  <c r="C87" i="35"/>
  <c r="N86" i="35"/>
  <c r="M86" i="35"/>
  <c r="L86" i="35"/>
  <c r="K86" i="35"/>
  <c r="J86" i="35"/>
  <c r="I86" i="35"/>
  <c r="H86" i="35"/>
  <c r="G86" i="35"/>
  <c r="F86" i="35"/>
  <c r="E86" i="35"/>
  <c r="D86" i="35"/>
  <c r="C86" i="35"/>
  <c r="N85" i="35"/>
  <c r="M85" i="35"/>
  <c r="L85" i="35"/>
  <c r="K85" i="35"/>
  <c r="J85" i="35"/>
  <c r="I85" i="35"/>
  <c r="H85" i="35"/>
  <c r="G85" i="35"/>
  <c r="F85" i="35"/>
  <c r="E85" i="35"/>
  <c r="D85" i="35"/>
  <c r="C85" i="35"/>
  <c r="N84" i="35"/>
  <c r="M84" i="35"/>
  <c r="L84" i="35"/>
  <c r="K84" i="35"/>
  <c r="J84" i="35"/>
  <c r="I84" i="35"/>
  <c r="H84" i="35"/>
  <c r="G84" i="35"/>
  <c r="F84" i="35"/>
  <c r="E84" i="35"/>
  <c r="D84" i="35"/>
  <c r="C84" i="35"/>
  <c r="N83" i="35"/>
  <c r="M83" i="35"/>
  <c r="L83" i="35"/>
  <c r="K83" i="35"/>
  <c r="J83" i="35"/>
  <c r="I83" i="35"/>
  <c r="H83" i="35"/>
  <c r="G83" i="35"/>
  <c r="F83" i="35"/>
  <c r="E83" i="35"/>
  <c r="D83" i="35"/>
  <c r="C83" i="35"/>
  <c r="N82" i="35"/>
  <c r="M82" i="35"/>
  <c r="L82" i="35"/>
  <c r="K82" i="35"/>
  <c r="J82" i="35"/>
  <c r="I82" i="35"/>
  <c r="H82" i="35"/>
  <c r="G82" i="35"/>
  <c r="F82" i="35"/>
  <c r="E82" i="35"/>
  <c r="D82" i="35"/>
  <c r="C82" i="35"/>
  <c r="N81" i="35"/>
  <c r="M81" i="35"/>
  <c r="L81" i="35"/>
  <c r="K81" i="35"/>
  <c r="J81" i="35"/>
  <c r="I81" i="35"/>
  <c r="H81" i="35"/>
  <c r="G81" i="35"/>
  <c r="F81" i="35"/>
  <c r="E81" i="35"/>
  <c r="D81" i="35"/>
  <c r="C81" i="35"/>
  <c r="N80" i="35"/>
  <c r="M80" i="35"/>
  <c r="L80" i="35"/>
  <c r="K80" i="35"/>
  <c r="J80" i="35"/>
  <c r="I80" i="35"/>
  <c r="H80" i="35"/>
  <c r="G80" i="35"/>
  <c r="F80" i="35"/>
  <c r="E80" i="35"/>
  <c r="D80" i="35"/>
  <c r="C80" i="35"/>
  <c r="N79" i="35"/>
  <c r="M79" i="35"/>
  <c r="L79" i="35"/>
  <c r="K79" i="35"/>
  <c r="J79" i="35"/>
  <c r="I79" i="35"/>
  <c r="H79" i="35"/>
  <c r="G79" i="35"/>
  <c r="F79" i="35"/>
  <c r="E79" i="35"/>
  <c r="D79" i="35"/>
  <c r="C79" i="35"/>
  <c r="N78" i="35"/>
  <c r="M78" i="35"/>
  <c r="L78" i="35"/>
  <c r="K78" i="35"/>
  <c r="J78" i="35"/>
  <c r="I78" i="35"/>
  <c r="H78" i="35"/>
  <c r="G78" i="35"/>
  <c r="F78" i="35"/>
  <c r="E78" i="35"/>
  <c r="D78" i="35"/>
  <c r="C78" i="35"/>
  <c r="N77" i="35"/>
  <c r="M77" i="35"/>
  <c r="L77" i="35"/>
  <c r="K77" i="35"/>
  <c r="J77" i="35"/>
  <c r="I77" i="35"/>
  <c r="H77" i="35"/>
  <c r="G77" i="35"/>
  <c r="F77" i="35"/>
  <c r="E77" i="35"/>
  <c r="D77" i="35"/>
  <c r="C77" i="35"/>
  <c r="N76" i="35"/>
  <c r="M76" i="35"/>
  <c r="L76" i="35"/>
  <c r="K76" i="35"/>
  <c r="J76" i="35"/>
  <c r="I76" i="35"/>
  <c r="H76" i="35"/>
  <c r="G76" i="35"/>
  <c r="F76" i="35"/>
  <c r="E76" i="35"/>
  <c r="D76" i="35"/>
  <c r="C76" i="35"/>
  <c r="N75" i="35"/>
  <c r="M75" i="35"/>
  <c r="L75" i="35"/>
  <c r="K75" i="35"/>
  <c r="J75" i="35"/>
  <c r="I75" i="35"/>
  <c r="H75" i="35"/>
  <c r="G75" i="35"/>
  <c r="F75" i="35"/>
  <c r="E75" i="35"/>
  <c r="D75" i="35"/>
  <c r="C75" i="35"/>
  <c r="N74" i="35"/>
  <c r="M74" i="35"/>
  <c r="L74" i="35"/>
  <c r="K74" i="35"/>
  <c r="J74" i="35"/>
  <c r="I74" i="35"/>
  <c r="H74" i="35"/>
  <c r="G74" i="35"/>
  <c r="F74" i="35"/>
  <c r="E74" i="35"/>
  <c r="D74" i="35"/>
  <c r="C74" i="35"/>
  <c r="N73" i="35"/>
  <c r="M73" i="35"/>
  <c r="L73" i="35"/>
  <c r="K73" i="35"/>
  <c r="J73" i="35"/>
  <c r="I73" i="35"/>
  <c r="H73" i="35"/>
  <c r="G73" i="35"/>
  <c r="F73" i="35"/>
  <c r="E73" i="35"/>
  <c r="D73" i="35"/>
  <c r="C73" i="35"/>
  <c r="N72" i="35"/>
  <c r="M72" i="35"/>
  <c r="L72" i="35"/>
  <c r="K72" i="35"/>
  <c r="J72" i="35"/>
  <c r="I72" i="35"/>
  <c r="H72" i="35"/>
  <c r="G72" i="35"/>
  <c r="F72" i="35"/>
  <c r="E72" i="35"/>
  <c r="D72" i="35"/>
  <c r="C72" i="35"/>
  <c r="N71" i="35"/>
  <c r="M71" i="35"/>
  <c r="L71" i="35"/>
  <c r="K71" i="35"/>
  <c r="J71" i="35"/>
  <c r="I71" i="35"/>
  <c r="H71" i="35"/>
  <c r="G71" i="35"/>
  <c r="F71" i="35"/>
  <c r="E71" i="35"/>
  <c r="D71" i="35"/>
  <c r="C71" i="35"/>
  <c r="N70" i="35"/>
  <c r="M70" i="35"/>
  <c r="L70" i="35"/>
  <c r="K70" i="35"/>
  <c r="J70" i="35"/>
  <c r="I70" i="35"/>
  <c r="H70" i="35"/>
  <c r="G70" i="35"/>
  <c r="F70" i="35"/>
  <c r="E70" i="35"/>
  <c r="D70" i="35"/>
  <c r="C70" i="35"/>
  <c r="N69" i="35"/>
  <c r="M69" i="35"/>
  <c r="L69" i="35"/>
  <c r="K69" i="35"/>
  <c r="J69" i="35"/>
  <c r="I69" i="35"/>
  <c r="H69" i="35"/>
  <c r="G69" i="35"/>
  <c r="F69" i="35"/>
  <c r="E69" i="35"/>
  <c r="D69" i="35"/>
  <c r="C69" i="35"/>
  <c r="N68" i="35"/>
  <c r="M68" i="35"/>
  <c r="L68" i="35"/>
  <c r="K68" i="35"/>
  <c r="J68" i="35"/>
  <c r="I68" i="35"/>
  <c r="H68" i="35"/>
  <c r="G68" i="35"/>
  <c r="F68" i="35"/>
  <c r="E68" i="35"/>
  <c r="D68" i="35"/>
  <c r="C68" i="35"/>
  <c r="N67" i="35"/>
  <c r="M67" i="35"/>
  <c r="L67" i="35"/>
  <c r="K67" i="35"/>
  <c r="J67" i="35"/>
  <c r="I67" i="35"/>
  <c r="H67" i="35"/>
  <c r="G67" i="35"/>
  <c r="F67" i="35"/>
  <c r="E67" i="35"/>
  <c r="D67" i="35"/>
  <c r="C67" i="35"/>
  <c r="N66" i="35"/>
  <c r="M66" i="35"/>
  <c r="L66" i="35"/>
  <c r="K66" i="35"/>
  <c r="J66" i="35"/>
  <c r="I66" i="35"/>
  <c r="H66" i="35"/>
  <c r="G66" i="35"/>
  <c r="F66" i="35"/>
  <c r="E66" i="35"/>
  <c r="D66" i="35"/>
  <c r="C66" i="35"/>
  <c r="N65" i="35"/>
  <c r="M65" i="35"/>
  <c r="L65" i="35"/>
  <c r="K65" i="35"/>
  <c r="J65" i="35"/>
  <c r="I65" i="35"/>
  <c r="H65" i="35"/>
  <c r="G65" i="35"/>
  <c r="F65" i="35"/>
  <c r="E65" i="35"/>
  <c r="D65" i="35"/>
  <c r="C65" i="35"/>
  <c r="N64" i="35"/>
  <c r="M64" i="35"/>
  <c r="L64" i="35"/>
  <c r="K64" i="35"/>
  <c r="J64" i="35"/>
  <c r="I64" i="35"/>
  <c r="H64" i="35"/>
  <c r="G64" i="35"/>
  <c r="F64" i="35"/>
  <c r="E64" i="35"/>
  <c r="D64" i="35"/>
  <c r="C64" i="35"/>
  <c r="N63" i="35"/>
  <c r="M63" i="35"/>
  <c r="L63" i="35"/>
  <c r="K63" i="35"/>
  <c r="J63" i="35"/>
  <c r="I63" i="35"/>
  <c r="H63" i="35"/>
  <c r="G63" i="35"/>
  <c r="F63" i="35"/>
  <c r="E63" i="35"/>
  <c r="D63" i="35"/>
  <c r="C63" i="35"/>
  <c r="N62" i="35"/>
  <c r="M62" i="35"/>
  <c r="L62" i="35"/>
  <c r="K62" i="35"/>
  <c r="J62" i="35"/>
  <c r="I62" i="35"/>
  <c r="H62" i="35"/>
  <c r="G62" i="35"/>
  <c r="F62" i="35"/>
  <c r="E62" i="35"/>
  <c r="D62" i="35"/>
  <c r="C62" i="35"/>
  <c r="N61" i="35"/>
  <c r="M61" i="35"/>
  <c r="L61" i="35"/>
  <c r="K61" i="35"/>
  <c r="J61" i="35"/>
  <c r="I61" i="35"/>
  <c r="H61" i="35"/>
  <c r="G61" i="35"/>
  <c r="F61" i="35"/>
  <c r="E61" i="35"/>
  <c r="D61" i="35"/>
  <c r="C61" i="35"/>
  <c r="N60" i="35"/>
  <c r="M60" i="35"/>
  <c r="L60" i="35"/>
  <c r="K60" i="35"/>
  <c r="J60" i="35"/>
  <c r="I60" i="35"/>
  <c r="H60" i="35"/>
  <c r="G60" i="35"/>
  <c r="F60" i="35"/>
  <c r="E60" i="35"/>
  <c r="D60" i="35"/>
  <c r="C60" i="35"/>
  <c r="N59" i="35"/>
  <c r="M59" i="35"/>
  <c r="L59" i="35"/>
  <c r="K59" i="35"/>
  <c r="J59" i="35"/>
  <c r="I59" i="35"/>
  <c r="H59" i="35"/>
  <c r="G59" i="35"/>
  <c r="F59" i="35"/>
  <c r="E59" i="35"/>
  <c r="D59" i="35"/>
  <c r="C59" i="35"/>
  <c r="N58" i="35"/>
  <c r="M58" i="35"/>
  <c r="L58" i="35"/>
  <c r="K58" i="35"/>
  <c r="J58" i="35"/>
  <c r="I58" i="35"/>
  <c r="H58" i="35"/>
  <c r="G58" i="35"/>
  <c r="F58" i="35"/>
  <c r="E58" i="35"/>
  <c r="D58" i="35"/>
  <c r="C58" i="35"/>
  <c r="N57" i="35"/>
  <c r="M57" i="35"/>
  <c r="L57" i="35"/>
  <c r="K57" i="35"/>
  <c r="J57" i="35"/>
  <c r="I57" i="35"/>
  <c r="H57" i="35"/>
  <c r="G57" i="35"/>
  <c r="F57" i="35"/>
  <c r="E57" i="35"/>
  <c r="D57" i="35"/>
  <c r="C57" i="35"/>
  <c r="N56" i="35"/>
  <c r="M56" i="35"/>
  <c r="L56" i="35"/>
  <c r="K56" i="35"/>
  <c r="J56" i="35"/>
  <c r="I56" i="35"/>
  <c r="H56" i="35"/>
  <c r="G56" i="35"/>
  <c r="F56" i="35"/>
  <c r="E56" i="35"/>
  <c r="D56" i="35"/>
  <c r="C56" i="35"/>
  <c r="N55" i="35"/>
  <c r="M55" i="35"/>
  <c r="L55" i="35"/>
  <c r="K55" i="35"/>
  <c r="J55" i="35"/>
  <c r="I55" i="35"/>
  <c r="H55" i="35"/>
  <c r="G55" i="35"/>
  <c r="F55" i="35"/>
  <c r="E55" i="35"/>
  <c r="D55" i="35"/>
  <c r="C55" i="35"/>
  <c r="N54" i="35"/>
  <c r="M54" i="35"/>
  <c r="L54" i="35"/>
  <c r="K54" i="35"/>
  <c r="J54" i="35"/>
  <c r="I54" i="35"/>
  <c r="H54" i="35"/>
  <c r="G54" i="35"/>
  <c r="F54" i="35"/>
  <c r="E54" i="35"/>
  <c r="D54" i="35"/>
  <c r="C54" i="35"/>
  <c r="N53" i="35"/>
  <c r="M53" i="35"/>
  <c r="L53" i="35"/>
  <c r="K53" i="35"/>
  <c r="J53" i="35"/>
  <c r="I53" i="35"/>
  <c r="H53" i="35"/>
  <c r="G53" i="35"/>
  <c r="F53" i="35"/>
  <c r="E53" i="35"/>
  <c r="D53" i="35"/>
  <c r="C53" i="35"/>
  <c r="N52" i="35"/>
  <c r="M52" i="35"/>
  <c r="L52" i="35"/>
  <c r="K52" i="35"/>
  <c r="J52" i="35"/>
  <c r="I52" i="35"/>
  <c r="H52" i="35"/>
  <c r="G52" i="35"/>
  <c r="F52" i="35"/>
  <c r="E52" i="35"/>
  <c r="D52" i="35"/>
  <c r="C52" i="35"/>
  <c r="N51" i="35"/>
  <c r="M51" i="35"/>
  <c r="L51" i="35"/>
  <c r="K51" i="35"/>
  <c r="J51" i="35"/>
  <c r="I51" i="35"/>
  <c r="H51" i="35"/>
  <c r="G51" i="35"/>
  <c r="F51" i="35"/>
  <c r="E51" i="35"/>
  <c r="D51" i="35"/>
  <c r="C51" i="35"/>
  <c r="N50" i="35"/>
  <c r="M50" i="35"/>
  <c r="L50" i="35"/>
  <c r="K50" i="35"/>
  <c r="J50" i="35"/>
  <c r="I50" i="35"/>
  <c r="H50" i="35"/>
  <c r="G50" i="35"/>
  <c r="F50" i="35"/>
  <c r="E50" i="35"/>
  <c r="D50" i="35"/>
  <c r="C50" i="35"/>
  <c r="N49" i="35"/>
  <c r="M49" i="35"/>
  <c r="L49" i="35"/>
  <c r="K49" i="35"/>
  <c r="J49" i="35"/>
  <c r="I49" i="35"/>
  <c r="H49" i="35"/>
  <c r="G49" i="35"/>
  <c r="F49" i="35"/>
  <c r="E49" i="35"/>
  <c r="D49" i="35"/>
  <c r="C49" i="35"/>
  <c r="N48" i="35"/>
  <c r="M48" i="35"/>
  <c r="L48" i="35"/>
  <c r="K48" i="35"/>
  <c r="J48" i="35"/>
  <c r="I48" i="35"/>
  <c r="H48" i="35"/>
  <c r="G48" i="35"/>
  <c r="F48" i="35"/>
  <c r="E48" i="35"/>
  <c r="D48" i="35"/>
  <c r="C48" i="35"/>
  <c r="N47" i="35"/>
  <c r="M47" i="35"/>
  <c r="L47" i="35"/>
  <c r="K47" i="35"/>
  <c r="J47" i="35"/>
  <c r="I47" i="35"/>
  <c r="H47" i="35"/>
  <c r="G47" i="35"/>
  <c r="F47" i="35"/>
  <c r="E47" i="35"/>
  <c r="D47" i="35"/>
  <c r="C47" i="35"/>
  <c r="N46" i="35"/>
  <c r="M46" i="35"/>
  <c r="L46" i="35"/>
  <c r="K46" i="35"/>
  <c r="J46" i="35"/>
  <c r="I46" i="35"/>
  <c r="H46" i="35"/>
  <c r="G46" i="35"/>
  <c r="F46" i="35"/>
  <c r="E46" i="35"/>
  <c r="D46" i="35"/>
  <c r="C46" i="35"/>
  <c r="N45" i="35"/>
  <c r="M45" i="35"/>
  <c r="L45" i="35"/>
  <c r="K45" i="35"/>
  <c r="J45" i="35"/>
  <c r="I45" i="35"/>
  <c r="H45" i="35"/>
  <c r="G45" i="35"/>
  <c r="F45" i="35"/>
  <c r="E45" i="35"/>
  <c r="D45" i="35"/>
  <c r="C45" i="35"/>
  <c r="N44" i="35"/>
  <c r="M44" i="35"/>
  <c r="L44" i="35"/>
  <c r="K44" i="35"/>
  <c r="J44" i="35"/>
  <c r="I44" i="35"/>
  <c r="H44" i="35"/>
  <c r="G44" i="35"/>
  <c r="F44" i="35"/>
  <c r="E44" i="35"/>
  <c r="D44" i="35"/>
  <c r="C44" i="35"/>
  <c r="N43" i="35"/>
  <c r="M43" i="35"/>
  <c r="L43" i="35"/>
  <c r="K43" i="35"/>
  <c r="J43" i="35"/>
  <c r="I43" i="35"/>
  <c r="H43" i="35"/>
  <c r="G43" i="35"/>
  <c r="F43" i="35"/>
  <c r="E43" i="35"/>
  <c r="D43" i="35"/>
  <c r="C43" i="35"/>
  <c r="N42" i="35"/>
  <c r="M42" i="35"/>
  <c r="L42" i="35"/>
  <c r="K42" i="35"/>
  <c r="J42" i="35"/>
  <c r="I42" i="35"/>
  <c r="H42" i="35"/>
  <c r="G42" i="35"/>
  <c r="F42" i="35"/>
  <c r="E42" i="35"/>
  <c r="D42" i="35"/>
  <c r="C42" i="35"/>
  <c r="N41" i="35"/>
  <c r="M41" i="35"/>
  <c r="L41" i="35"/>
  <c r="K41" i="35"/>
  <c r="J41" i="35"/>
  <c r="I41" i="35"/>
  <c r="H41" i="35"/>
  <c r="G41" i="35"/>
  <c r="F41" i="35"/>
  <c r="E41" i="35"/>
  <c r="D41" i="35"/>
  <c r="C41" i="35"/>
  <c r="N40" i="35"/>
  <c r="M40" i="35"/>
  <c r="L40" i="35"/>
  <c r="K40" i="35"/>
  <c r="J40" i="35"/>
  <c r="I40" i="35"/>
  <c r="H40" i="35"/>
  <c r="G40" i="35"/>
  <c r="F40" i="35"/>
  <c r="E40" i="35"/>
  <c r="D40" i="35"/>
  <c r="C40" i="35"/>
  <c r="N39" i="35"/>
  <c r="N38" i="35" s="1"/>
  <c r="N37" i="35" s="1"/>
  <c r="M39" i="35"/>
  <c r="M38" i="35" s="1"/>
  <c r="L39" i="35"/>
  <c r="L38" i="35" s="1"/>
  <c r="K39" i="35"/>
  <c r="K38" i="35" s="1"/>
  <c r="K37" i="35" s="1"/>
  <c r="J39" i="35"/>
  <c r="J38" i="35" s="1"/>
  <c r="J37" i="35" s="1"/>
  <c r="I39" i="35"/>
  <c r="I38" i="35" s="1"/>
  <c r="H39" i="35"/>
  <c r="H38" i="35" s="1"/>
  <c r="G39" i="35"/>
  <c r="G38" i="35" s="1"/>
  <c r="G37" i="35" s="1"/>
  <c r="F39" i="35"/>
  <c r="F38" i="35" s="1"/>
  <c r="F37" i="35" s="1"/>
  <c r="E39" i="35"/>
  <c r="E38" i="35" s="1"/>
  <c r="D39" i="35"/>
  <c r="D38" i="35" s="1"/>
  <c r="C39" i="35"/>
  <c r="C38" i="35" s="1"/>
  <c r="C37" i="35" s="1"/>
  <c r="N32" i="35"/>
  <c r="M32" i="35"/>
  <c r="L32" i="35"/>
  <c r="K32" i="35"/>
  <c r="J32" i="35"/>
  <c r="I32" i="35"/>
  <c r="H32" i="35"/>
  <c r="G32" i="35"/>
  <c r="F32" i="35"/>
  <c r="E32" i="35"/>
  <c r="D32" i="35"/>
  <c r="C32" i="35"/>
  <c r="N31" i="35"/>
  <c r="M31" i="35"/>
  <c r="L31" i="35"/>
  <c r="K31" i="35"/>
  <c r="J31" i="35"/>
  <c r="I31" i="35"/>
  <c r="H31" i="35"/>
  <c r="G31" i="35"/>
  <c r="F31" i="35"/>
  <c r="E31" i="35"/>
  <c r="D31" i="35"/>
  <c r="C31" i="35"/>
  <c r="N30" i="35"/>
  <c r="N29" i="35" s="1"/>
  <c r="M30" i="35"/>
  <c r="M29" i="35" s="1"/>
  <c r="L30" i="35"/>
  <c r="L29" i="35" s="1"/>
  <c r="K30" i="35"/>
  <c r="K29" i="35" s="1"/>
  <c r="J30" i="35"/>
  <c r="J29" i="35" s="1"/>
  <c r="I30" i="35"/>
  <c r="I29" i="35" s="1"/>
  <c r="H30" i="35"/>
  <c r="H29" i="35" s="1"/>
  <c r="G30" i="35"/>
  <c r="F30" i="35"/>
  <c r="F29" i="35" s="1"/>
  <c r="E30" i="35"/>
  <c r="E29" i="35" s="1"/>
  <c r="D30" i="35"/>
  <c r="D29" i="35" s="1"/>
  <c r="C30" i="35"/>
  <c r="C29" i="35" s="1"/>
  <c r="N27" i="35"/>
  <c r="M27" i="35"/>
  <c r="L27" i="35"/>
  <c r="K27" i="35"/>
  <c r="J27" i="35"/>
  <c r="I27" i="35"/>
  <c r="H27" i="35"/>
  <c r="G27" i="35"/>
  <c r="F27" i="35"/>
  <c r="E27" i="35"/>
  <c r="D27" i="35"/>
  <c r="C27" i="35"/>
  <c r="N26" i="35"/>
  <c r="M26" i="35"/>
  <c r="L26" i="35"/>
  <c r="K26" i="35"/>
  <c r="J26" i="35"/>
  <c r="I26" i="35"/>
  <c r="N25" i="35"/>
  <c r="M25" i="35"/>
  <c r="L25" i="35"/>
  <c r="K25" i="35"/>
  <c r="J25" i="35"/>
  <c r="I25" i="35"/>
  <c r="H25" i="35"/>
  <c r="G25" i="35"/>
  <c r="F25" i="35"/>
  <c r="E25" i="35"/>
  <c r="D25" i="35"/>
  <c r="C25" i="35"/>
  <c r="N24" i="35"/>
  <c r="M24" i="35"/>
  <c r="L24" i="35"/>
  <c r="K24" i="35"/>
  <c r="J24" i="35"/>
  <c r="I24" i="35"/>
  <c r="H24" i="35"/>
  <c r="G24" i="35"/>
  <c r="F24" i="35"/>
  <c r="E24" i="35"/>
  <c r="D24" i="35"/>
  <c r="C24" i="35"/>
  <c r="N23" i="35"/>
  <c r="M23" i="35"/>
  <c r="L23" i="35"/>
  <c r="K23" i="35"/>
  <c r="J23" i="35"/>
  <c r="I23" i="35"/>
  <c r="H23" i="35"/>
  <c r="G23" i="35"/>
  <c r="F23" i="35"/>
  <c r="E23" i="35"/>
  <c r="D23" i="35"/>
  <c r="C23" i="35"/>
  <c r="N22" i="35"/>
  <c r="M22" i="35"/>
  <c r="L22" i="35"/>
  <c r="K22" i="35"/>
  <c r="J22" i="35"/>
  <c r="I22" i="35"/>
  <c r="H22" i="35"/>
  <c r="G22" i="35"/>
  <c r="F22" i="35"/>
  <c r="E22" i="35"/>
  <c r="D22" i="35"/>
  <c r="C22" i="35"/>
  <c r="N21" i="35"/>
  <c r="M21" i="35"/>
  <c r="L21" i="35"/>
  <c r="K21" i="35"/>
  <c r="J21" i="35"/>
  <c r="I21" i="35"/>
  <c r="H21" i="35"/>
  <c r="G21" i="35"/>
  <c r="F21" i="35"/>
  <c r="E21" i="35"/>
  <c r="D21" i="35"/>
  <c r="C21" i="35"/>
  <c r="N20" i="35"/>
  <c r="M20" i="35"/>
  <c r="L20" i="35"/>
  <c r="K20" i="35"/>
  <c r="J20" i="35"/>
  <c r="I20" i="35"/>
  <c r="H20" i="35"/>
  <c r="G20" i="35"/>
  <c r="F20" i="35"/>
  <c r="E20" i="35"/>
  <c r="D20" i="35"/>
  <c r="C20" i="35"/>
  <c r="N19" i="35"/>
  <c r="M19" i="35"/>
  <c r="L19" i="35"/>
  <c r="K19" i="35"/>
  <c r="J19" i="35"/>
  <c r="I19" i="35"/>
  <c r="H19" i="35"/>
  <c r="G19" i="35"/>
  <c r="F19" i="35"/>
  <c r="E19" i="35"/>
  <c r="D19" i="35"/>
  <c r="C19" i="35"/>
  <c r="N15" i="35"/>
  <c r="M15" i="35"/>
  <c r="L15" i="35"/>
  <c r="K15" i="35"/>
  <c r="J15" i="35"/>
  <c r="I15" i="35"/>
  <c r="H15" i="35"/>
  <c r="G15" i="35"/>
  <c r="F15" i="35"/>
  <c r="E15" i="35"/>
  <c r="D15" i="35"/>
  <c r="C15" i="35"/>
  <c r="N14" i="35"/>
  <c r="M14" i="35"/>
  <c r="L14" i="35"/>
  <c r="K14" i="35"/>
  <c r="J14" i="35"/>
  <c r="I14" i="35"/>
  <c r="H14" i="35"/>
  <c r="G14" i="35"/>
  <c r="F14" i="35"/>
  <c r="E14" i="35"/>
  <c r="D14" i="35"/>
  <c r="C14" i="35"/>
  <c r="N13" i="35"/>
  <c r="M13" i="35"/>
  <c r="L13" i="35"/>
  <c r="K13" i="35"/>
  <c r="J13" i="35"/>
  <c r="I13" i="35"/>
  <c r="H13" i="35"/>
  <c r="G13" i="35"/>
  <c r="F13" i="35"/>
  <c r="E13" i="35"/>
  <c r="D13" i="35"/>
  <c r="C13" i="35"/>
  <c r="N12" i="35"/>
  <c r="M12" i="35"/>
  <c r="L12" i="35"/>
  <c r="K12" i="35"/>
  <c r="J12" i="35"/>
  <c r="I12" i="35"/>
  <c r="H12" i="35"/>
  <c r="G12" i="35"/>
  <c r="F12" i="35"/>
  <c r="E12" i="35"/>
  <c r="D12" i="35"/>
  <c r="C12" i="35"/>
  <c r="N11" i="35"/>
  <c r="M11" i="35"/>
  <c r="L11" i="35"/>
  <c r="K11" i="35"/>
  <c r="J11" i="35"/>
  <c r="I11" i="35"/>
  <c r="H11" i="35"/>
  <c r="G11" i="35"/>
  <c r="F11" i="35"/>
  <c r="E11" i="35"/>
  <c r="D11" i="35"/>
  <c r="C11" i="35"/>
  <c r="N10" i="35"/>
  <c r="M10" i="35"/>
  <c r="L10" i="35"/>
  <c r="K10" i="35"/>
  <c r="J10" i="35"/>
  <c r="I10" i="35"/>
  <c r="H10" i="35"/>
  <c r="G10" i="35"/>
  <c r="F10" i="35"/>
  <c r="E10" i="35"/>
  <c r="D10" i="35"/>
  <c r="C10" i="35"/>
  <c r="N9" i="35"/>
  <c r="M9" i="35"/>
  <c r="L9" i="35"/>
  <c r="K9" i="35"/>
  <c r="J9" i="35"/>
  <c r="I9" i="35"/>
  <c r="H9" i="35"/>
  <c r="G9" i="35"/>
  <c r="F9" i="35"/>
  <c r="E9" i="35"/>
  <c r="D9" i="35"/>
  <c r="C9" i="35"/>
  <c r="N8" i="35"/>
  <c r="M8" i="35"/>
  <c r="L8" i="35"/>
  <c r="K8" i="35"/>
  <c r="J8" i="35"/>
  <c r="I8" i="35"/>
  <c r="H8" i="35"/>
  <c r="G8" i="35"/>
  <c r="F8" i="35"/>
  <c r="E8" i="35"/>
  <c r="D8" i="35"/>
  <c r="C8" i="35"/>
  <c r="N7" i="35"/>
  <c r="M7" i="35"/>
  <c r="L7" i="35"/>
  <c r="K7" i="35"/>
  <c r="J7" i="35"/>
  <c r="I7" i="35"/>
  <c r="H7" i="35"/>
  <c r="G7" i="35"/>
  <c r="F7" i="35"/>
  <c r="E7" i="35"/>
  <c r="D7" i="35"/>
  <c r="C7" i="35"/>
  <c r="N6" i="35"/>
  <c r="N5" i="35" s="1"/>
  <c r="M6" i="35"/>
  <c r="M5" i="35" s="1"/>
  <c r="L6" i="35"/>
  <c r="L5" i="35" s="1"/>
  <c r="K6" i="35"/>
  <c r="K5" i="35" s="1"/>
  <c r="J6" i="35"/>
  <c r="J5" i="35" s="1"/>
  <c r="I6" i="35"/>
  <c r="I5" i="35" s="1"/>
  <c r="H6" i="35"/>
  <c r="H5" i="35" s="1"/>
  <c r="G6" i="35"/>
  <c r="G5" i="35" s="1"/>
  <c r="F6" i="35"/>
  <c r="F5" i="35" s="1"/>
  <c r="E6" i="35"/>
  <c r="E5" i="35" s="1"/>
  <c r="D6" i="35"/>
  <c r="D5" i="35" s="1"/>
  <c r="C6" i="35"/>
  <c r="C5" i="35" s="1"/>
  <c r="N202" i="33"/>
  <c r="M202" i="33"/>
  <c r="L202" i="33"/>
  <c r="K202" i="33"/>
  <c r="J202" i="33"/>
  <c r="I202" i="33"/>
  <c r="H202" i="33"/>
  <c r="G202" i="33"/>
  <c r="F202" i="33"/>
  <c r="E202" i="33"/>
  <c r="D202" i="33"/>
  <c r="C202" i="33"/>
  <c r="N201" i="33"/>
  <c r="M201" i="33"/>
  <c r="L201" i="33"/>
  <c r="K201" i="33"/>
  <c r="J201" i="33"/>
  <c r="I201" i="33"/>
  <c r="H201" i="33"/>
  <c r="G201" i="33"/>
  <c r="F201" i="33"/>
  <c r="E201" i="33"/>
  <c r="D201" i="33"/>
  <c r="C201" i="33"/>
  <c r="N200" i="33"/>
  <c r="M200" i="33"/>
  <c r="L200" i="33"/>
  <c r="K200" i="33"/>
  <c r="J200" i="33"/>
  <c r="I200" i="33"/>
  <c r="H200" i="33"/>
  <c r="G200" i="33"/>
  <c r="F200" i="33"/>
  <c r="E200" i="33"/>
  <c r="D200" i="33"/>
  <c r="C200" i="33"/>
  <c r="N199" i="33"/>
  <c r="M199" i="33"/>
  <c r="L199" i="33"/>
  <c r="K199" i="33"/>
  <c r="J199" i="33"/>
  <c r="I199" i="33"/>
  <c r="H199" i="33"/>
  <c r="G199" i="33"/>
  <c r="F199" i="33"/>
  <c r="E199" i="33"/>
  <c r="D199" i="33"/>
  <c r="C199" i="33"/>
  <c r="N198" i="33"/>
  <c r="M198" i="33"/>
  <c r="L198" i="33"/>
  <c r="K198" i="33"/>
  <c r="J198" i="33"/>
  <c r="I198" i="33"/>
  <c r="H198" i="33"/>
  <c r="G198" i="33"/>
  <c r="F198" i="33"/>
  <c r="E198" i="33"/>
  <c r="D198" i="33"/>
  <c r="C198" i="33"/>
  <c r="N197" i="33"/>
  <c r="M197" i="33"/>
  <c r="L197" i="33"/>
  <c r="K197" i="33"/>
  <c r="J197" i="33"/>
  <c r="I197" i="33"/>
  <c r="N196" i="33"/>
  <c r="M196" i="33"/>
  <c r="L196" i="33"/>
  <c r="K196" i="33"/>
  <c r="J196" i="33"/>
  <c r="I196" i="33"/>
  <c r="H196" i="33"/>
  <c r="G196" i="33"/>
  <c r="F196" i="33"/>
  <c r="E196" i="33"/>
  <c r="D196" i="33"/>
  <c r="C196" i="33"/>
  <c r="N195" i="33"/>
  <c r="M195" i="33"/>
  <c r="L195" i="33"/>
  <c r="K195" i="33"/>
  <c r="J195" i="33"/>
  <c r="I195" i="33"/>
  <c r="H195" i="33"/>
  <c r="G195" i="33"/>
  <c r="F195" i="33"/>
  <c r="E195" i="33"/>
  <c r="D195" i="33"/>
  <c r="C195" i="33"/>
  <c r="N194" i="33"/>
  <c r="M194" i="33"/>
  <c r="L194" i="33"/>
  <c r="K194" i="33"/>
  <c r="J194" i="33"/>
  <c r="I194" i="33"/>
  <c r="H194" i="33"/>
  <c r="G194" i="33"/>
  <c r="F194" i="33"/>
  <c r="E194" i="33"/>
  <c r="D194" i="33"/>
  <c r="C194" i="33"/>
  <c r="N191" i="33"/>
  <c r="M191" i="33"/>
  <c r="L191" i="33"/>
  <c r="K191" i="33"/>
  <c r="J191" i="33"/>
  <c r="I191" i="33"/>
  <c r="H191" i="33"/>
  <c r="G191" i="33"/>
  <c r="F191" i="33"/>
  <c r="E191" i="33"/>
  <c r="D191" i="33"/>
  <c r="C191" i="33"/>
  <c r="N190" i="33"/>
  <c r="M190" i="33"/>
  <c r="L190" i="33"/>
  <c r="K190" i="33"/>
  <c r="J190" i="33"/>
  <c r="I190" i="33"/>
  <c r="H190" i="33"/>
  <c r="G190" i="33"/>
  <c r="F190" i="33"/>
  <c r="E190" i="33"/>
  <c r="D190" i="33"/>
  <c r="C190" i="33"/>
  <c r="N189" i="33"/>
  <c r="N188" i="33" s="1"/>
  <c r="M189" i="33"/>
  <c r="M188" i="33" s="1"/>
  <c r="L189" i="33"/>
  <c r="L188" i="33" s="1"/>
  <c r="K189" i="33"/>
  <c r="K188" i="33" s="1"/>
  <c r="J189" i="33"/>
  <c r="J188" i="33" s="1"/>
  <c r="I189" i="33"/>
  <c r="I188" i="33" s="1"/>
  <c r="H189" i="33"/>
  <c r="H188" i="33" s="1"/>
  <c r="G189" i="33"/>
  <c r="G188" i="33" s="1"/>
  <c r="F189" i="33"/>
  <c r="F188" i="33" s="1"/>
  <c r="E189" i="33"/>
  <c r="E188" i="33" s="1"/>
  <c r="D189" i="33"/>
  <c r="D188" i="33" s="1"/>
  <c r="C189" i="33"/>
  <c r="C188" i="33" s="1"/>
  <c r="N186" i="33"/>
  <c r="M186" i="33"/>
  <c r="L186" i="33"/>
  <c r="K186" i="33"/>
  <c r="J186" i="33"/>
  <c r="I186" i="33"/>
  <c r="H186" i="33"/>
  <c r="G186" i="33"/>
  <c r="F186" i="33"/>
  <c r="E186" i="33"/>
  <c r="D186" i="33"/>
  <c r="C186" i="33"/>
  <c r="N185" i="33"/>
  <c r="M185" i="33"/>
  <c r="L185" i="33"/>
  <c r="K185" i="33"/>
  <c r="J185" i="33"/>
  <c r="I185" i="33"/>
  <c r="H185" i="33"/>
  <c r="G185" i="33"/>
  <c r="F185" i="33"/>
  <c r="E185" i="33"/>
  <c r="D185" i="33"/>
  <c r="C185" i="33"/>
  <c r="N184" i="33"/>
  <c r="M184" i="33"/>
  <c r="L184" i="33"/>
  <c r="K184" i="33"/>
  <c r="J184" i="33"/>
  <c r="I184" i="33"/>
  <c r="H184" i="33"/>
  <c r="G184" i="33"/>
  <c r="F184" i="33"/>
  <c r="E184" i="33"/>
  <c r="D184" i="33"/>
  <c r="C184" i="33"/>
  <c r="N183" i="33"/>
  <c r="M183" i="33"/>
  <c r="L183" i="33"/>
  <c r="K183" i="33"/>
  <c r="J183" i="33"/>
  <c r="I183" i="33"/>
  <c r="H183" i="33"/>
  <c r="G183" i="33"/>
  <c r="F183" i="33"/>
  <c r="E183" i="33"/>
  <c r="D183" i="33"/>
  <c r="C183" i="33"/>
  <c r="N182" i="33"/>
  <c r="M182" i="33"/>
  <c r="L182" i="33"/>
  <c r="K182" i="33"/>
  <c r="J182" i="33"/>
  <c r="I182" i="33"/>
  <c r="H182" i="33"/>
  <c r="G182" i="33"/>
  <c r="F182" i="33"/>
  <c r="E182" i="33"/>
  <c r="D182" i="33"/>
  <c r="C182" i="33"/>
  <c r="N181" i="33"/>
  <c r="M181" i="33"/>
  <c r="L181" i="33"/>
  <c r="K181" i="33"/>
  <c r="J181" i="33"/>
  <c r="I181" i="33"/>
  <c r="H181" i="33"/>
  <c r="G181" i="33"/>
  <c r="F181" i="33"/>
  <c r="E181" i="33"/>
  <c r="D181" i="33"/>
  <c r="C181" i="33"/>
  <c r="N180" i="33"/>
  <c r="M180" i="33"/>
  <c r="L180" i="33"/>
  <c r="K180" i="33"/>
  <c r="J180" i="33"/>
  <c r="I180" i="33"/>
  <c r="H180" i="33"/>
  <c r="G180" i="33"/>
  <c r="F180" i="33"/>
  <c r="E180" i="33"/>
  <c r="D180" i="33"/>
  <c r="C180" i="33"/>
  <c r="N179" i="33"/>
  <c r="M179" i="33"/>
  <c r="L179" i="33"/>
  <c r="K179" i="33"/>
  <c r="J179" i="33"/>
  <c r="I179" i="33"/>
  <c r="H179" i="33"/>
  <c r="G179" i="33"/>
  <c r="F179" i="33"/>
  <c r="E179" i="33"/>
  <c r="D179" i="33"/>
  <c r="C179" i="33"/>
  <c r="N178" i="33"/>
  <c r="M178" i="33"/>
  <c r="L178" i="33"/>
  <c r="K178" i="33"/>
  <c r="J178" i="33"/>
  <c r="I178" i="33"/>
  <c r="H178" i="33"/>
  <c r="G178" i="33"/>
  <c r="F178" i="33"/>
  <c r="E178" i="33"/>
  <c r="D178" i="33"/>
  <c r="C178" i="33"/>
  <c r="N177" i="33"/>
  <c r="M177" i="33"/>
  <c r="L177" i="33"/>
  <c r="K177" i="33"/>
  <c r="J177" i="33"/>
  <c r="I177" i="33"/>
  <c r="H177" i="33"/>
  <c r="G177" i="33"/>
  <c r="F177" i="33"/>
  <c r="E177" i="33"/>
  <c r="D177" i="33"/>
  <c r="C177" i="33"/>
  <c r="N176" i="33"/>
  <c r="M176" i="33"/>
  <c r="L176" i="33"/>
  <c r="K176" i="33"/>
  <c r="J176" i="33"/>
  <c r="I176" i="33"/>
  <c r="H176" i="33"/>
  <c r="G176" i="33"/>
  <c r="F176" i="33"/>
  <c r="E176" i="33"/>
  <c r="D176" i="33"/>
  <c r="C176" i="33"/>
  <c r="N175" i="33"/>
  <c r="M175" i="33"/>
  <c r="L175" i="33"/>
  <c r="K175" i="33"/>
  <c r="J175" i="33"/>
  <c r="I175" i="33"/>
  <c r="H175" i="33"/>
  <c r="G175" i="33"/>
  <c r="F175" i="33"/>
  <c r="E175" i="33"/>
  <c r="D175" i="33"/>
  <c r="C175" i="33"/>
  <c r="N174" i="33"/>
  <c r="M174" i="33"/>
  <c r="L174" i="33"/>
  <c r="K174" i="33"/>
  <c r="J174" i="33"/>
  <c r="I174" i="33"/>
  <c r="H174" i="33"/>
  <c r="G174" i="33"/>
  <c r="F174" i="33"/>
  <c r="E174" i="33"/>
  <c r="D174" i="33"/>
  <c r="C174" i="33"/>
  <c r="N173" i="33"/>
  <c r="N172" i="33" s="1"/>
  <c r="M173" i="33"/>
  <c r="M172" i="33" s="1"/>
  <c r="L173" i="33"/>
  <c r="L172" i="33" s="1"/>
  <c r="K173" i="33"/>
  <c r="K172" i="33" s="1"/>
  <c r="J173" i="33"/>
  <c r="J172" i="33" s="1"/>
  <c r="I173" i="33"/>
  <c r="I172" i="33" s="1"/>
  <c r="H173" i="33"/>
  <c r="H172" i="33" s="1"/>
  <c r="G173" i="33"/>
  <c r="G172" i="33" s="1"/>
  <c r="F173" i="33"/>
  <c r="F172" i="33" s="1"/>
  <c r="E173" i="33"/>
  <c r="E172" i="33" s="1"/>
  <c r="D173" i="33"/>
  <c r="D172" i="33" s="1"/>
  <c r="C173" i="33"/>
  <c r="C172" i="33" s="1"/>
  <c r="N169" i="33"/>
  <c r="M169" i="33"/>
  <c r="L169" i="33"/>
  <c r="K169" i="33"/>
  <c r="J169" i="33"/>
  <c r="I169" i="33"/>
  <c r="H169" i="33"/>
  <c r="G169" i="33"/>
  <c r="F169" i="33"/>
  <c r="E169" i="33"/>
  <c r="D169" i="33"/>
  <c r="C169" i="33"/>
  <c r="N168" i="33"/>
  <c r="M168" i="33"/>
  <c r="L168" i="33"/>
  <c r="K168" i="33"/>
  <c r="J168" i="33"/>
  <c r="I168" i="33"/>
  <c r="H168" i="33"/>
  <c r="G168" i="33"/>
  <c r="F168" i="33"/>
  <c r="E168" i="33"/>
  <c r="D168" i="33"/>
  <c r="C168" i="33"/>
  <c r="N167" i="33"/>
  <c r="M167" i="33"/>
  <c r="L167" i="33"/>
  <c r="K167" i="33"/>
  <c r="J167" i="33"/>
  <c r="I167" i="33"/>
  <c r="H167" i="33"/>
  <c r="G167" i="33"/>
  <c r="F167" i="33"/>
  <c r="E167" i="33"/>
  <c r="D167" i="33"/>
  <c r="C167" i="33"/>
  <c r="N166" i="33"/>
  <c r="M166" i="33"/>
  <c r="L166" i="33"/>
  <c r="K166" i="33"/>
  <c r="J166" i="33"/>
  <c r="I166" i="33"/>
  <c r="H166" i="33"/>
  <c r="G166" i="33"/>
  <c r="F166" i="33"/>
  <c r="E166" i="33"/>
  <c r="D166" i="33"/>
  <c r="C166" i="33"/>
  <c r="N165" i="33"/>
  <c r="M165" i="33"/>
  <c r="L165" i="33"/>
  <c r="K165" i="33"/>
  <c r="J165" i="33"/>
  <c r="I165" i="33"/>
  <c r="H165" i="33"/>
  <c r="G165" i="33"/>
  <c r="F165" i="33"/>
  <c r="E165" i="33"/>
  <c r="D165" i="33"/>
  <c r="C165" i="33"/>
  <c r="N164" i="33"/>
  <c r="M164" i="33"/>
  <c r="L164" i="33"/>
  <c r="K164" i="33"/>
  <c r="J164" i="33"/>
  <c r="I164" i="33"/>
  <c r="H164" i="33"/>
  <c r="G164" i="33"/>
  <c r="F164" i="33"/>
  <c r="E164" i="33"/>
  <c r="D164" i="33"/>
  <c r="C164" i="33"/>
  <c r="N163" i="33"/>
  <c r="M163" i="33"/>
  <c r="L163" i="33"/>
  <c r="K163" i="33"/>
  <c r="J163" i="33"/>
  <c r="I163" i="33"/>
  <c r="H163" i="33"/>
  <c r="G163" i="33"/>
  <c r="F163" i="33"/>
  <c r="E163" i="33"/>
  <c r="D163" i="33"/>
  <c r="C163" i="33"/>
  <c r="N162" i="33"/>
  <c r="M162" i="33"/>
  <c r="L162" i="33"/>
  <c r="K162" i="33"/>
  <c r="J162" i="33"/>
  <c r="I162" i="33"/>
  <c r="H162" i="33"/>
  <c r="G162" i="33"/>
  <c r="F162" i="33"/>
  <c r="E162" i="33"/>
  <c r="D162" i="33"/>
  <c r="C162" i="33"/>
  <c r="N161" i="33"/>
  <c r="M161" i="33"/>
  <c r="L161" i="33"/>
  <c r="K161" i="33"/>
  <c r="J161" i="33"/>
  <c r="I161" i="33"/>
  <c r="H161" i="33"/>
  <c r="G161" i="33"/>
  <c r="F161" i="33"/>
  <c r="E161" i="33"/>
  <c r="D161" i="33"/>
  <c r="C161" i="33"/>
  <c r="N160" i="33"/>
  <c r="M160" i="33"/>
  <c r="L160" i="33"/>
  <c r="K160" i="33"/>
  <c r="J160" i="33"/>
  <c r="I160" i="33"/>
  <c r="H160" i="33"/>
  <c r="G160" i="33"/>
  <c r="F160" i="33"/>
  <c r="E160" i="33"/>
  <c r="D160" i="33"/>
  <c r="C160" i="33"/>
  <c r="N159" i="33"/>
  <c r="M159" i="33"/>
  <c r="L159" i="33"/>
  <c r="K159" i="33"/>
  <c r="J159" i="33"/>
  <c r="I159" i="33"/>
  <c r="H159" i="33"/>
  <c r="G159" i="33"/>
  <c r="F159" i="33"/>
  <c r="E159" i="33"/>
  <c r="D159" i="33"/>
  <c r="C159" i="33"/>
  <c r="N158" i="33"/>
  <c r="M158" i="33"/>
  <c r="L158" i="33"/>
  <c r="K158" i="33"/>
  <c r="J158" i="33"/>
  <c r="I158" i="33"/>
  <c r="H158" i="33"/>
  <c r="G158" i="33"/>
  <c r="F158" i="33"/>
  <c r="E158" i="33"/>
  <c r="D158" i="33"/>
  <c r="C158" i="33"/>
  <c r="N157" i="33"/>
  <c r="M157" i="33"/>
  <c r="L157" i="33"/>
  <c r="K157" i="33"/>
  <c r="J157" i="33"/>
  <c r="I157" i="33"/>
  <c r="H157" i="33"/>
  <c r="G157" i="33"/>
  <c r="F157" i="33"/>
  <c r="E157" i="33"/>
  <c r="D157" i="33"/>
  <c r="C157" i="33"/>
  <c r="N156" i="33"/>
  <c r="M156" i="33"/>
  <c r="L156" i="33"/>
  <c r="K156" i="33"/>
  <c r="J156" i="33"/>
  <c r="I156" i="33"/>
  <c r="H156" i="33"/>
  <c r="G156" i="33"/>
  <c r="F156" i="33"/>
  <c r="E156" i="33"/>
  <c r="D156" i="33"/>
  <c r="C156" i="33"/>
  <c r="N155" i="33"/>
  <c r="M155" i="33"/>
  <c r="L155" i="33"/>
  <c r="K155" i="33"/>
  <c r="J155" i="33"/>
  <c r="I155" i="33"/>
  <c r="H155" i="33"/>
  <c r="G155" i="33"/>
  <c r="F155" i="33"/>
  <c r="E155" i="33"/>
  <c r="D155" i="33"/>
  <c r="C155" i="33"/>
  <c r="N154" i="33"/>
  <c r="M154" i="33"/>
  <c r="L154" i="33"/>
  <c r="K154" i="33"/>
  <c r="J154" i="33"/>
  <c r="I154" i="33"/>
  <c r="H154" i="33"/>
  <c r="G154" i="33"/>
  <c r="F154" i="33"/>
  <c r="E154" i="33"/>
  <c r="D154" i="33"/>
  <c r="C154" i="33"/>
  <c r="N153" i="33"/>
  <c r="M153" i="33"/>
  <c r="L153" i="33"/>
  <c r="K153" i="33"/>
  <c r="J153" i="33"/>
  <c r="I153" i="33"/>
  <c r="H153" i="33"/>
  <c r="G153" i="33"/>
  <c r="F153" i="33"/>
  <c r="E153" i="33"/>
  <c r="D153" i="33"/>
  <c r="C153" i="33"/>
  <c r="N152" i="33"/>
  <c r="M152" i="33"/>
  <c r="L152" i="33"/>
  <c r="K152" i="33"/>
  <c r="J152" i="33"/>
  <c r="I152" i="33"/>
  <c r="H152" i="33"/>
  <c r="G152" i="33"/>
  <c r="F152" i="33"/>
  <c r="E152" i="33"/>
  <c r="D152" i="33"/>
  <c r="C152" i="33"/>
  <c r="N151" i="33"/>
  <c r="M151" i="33"/>
  <c r="L151" i="33"/>
  <c r="K151" i="33"/>
  <c r="J151" i="33"/>
  <c r="I151" i="33"/>
  <c r="H151" i="33"/>
  <c r="G151" i="33"/>
  <c r="F151" i="33"/>
  <c r="E151" i="33"/>
  <c r="D151" i="33"/>
  <c r="C151" i="33"/>
  <c r="N150" i="33"/>
  <c r="M150" i="33"/>
  <c r="L150" i="33"/>
  <c r="K150" i="33"/>
  <c r="J150" i="33"/>
  <c r="I150" i="33"/>
  <c r="H150" i="33"/>
  <c r="G150" i="33"/>
  <c r="F150" i="33"/>
  <c r="E150" i="33"/>
  <c r="D150" i="33"/>
  <c r="C150" i="33"/>
  <c r="N149" i="33"/>
  <c r="M149" i="33"/>
  <c r="L149" i="33"/>
  <c r="K149" i="33"/>
  <c r="J149" i="33"/>
  <c r="I149" i="33"/>
  <c r="H149" i="33"/>
  <c r="G149" i="33"/>
  <c r="F149" i="33"/>
  <c r="E149" i="33"/>
  <c r="D149" i="33"/>
  <c r="C149" i="33"/>
  <c r="N148" i="33"/>
  <c r="M148" i="33"/>
  <c r="L148" i="33"/>
  <c r="K148" i="33"/>
  <c r="J148" i="33"/>
  <c r="I148" i="33"/>
  <c r="H148" i="33"/>
  <c r="G148" i="33"/>
  <c r="F148" i="33"/>
  <c r="E148" i="33"/>
  <c r="D148" i="33"/>
  <c r="C148" i="33"/>
  <c r="N147" i="33"/>
  <c r="M147" i="33"/>
  <c r="L147" i="33"/>
  <c r="K147" i="33"/>
  <c r="J147" i="33"/>
  <c r="I147" i="33"/>
  <c r="H147" i="33"/>
  <c r="G147" i="33"/>
  <c r="F147" i="33"/>
  <c r="E147" i="33"/>
  <c r="D147" i="33"/>
  <c r="C147" i="33"/>
  <c r="N146" i="33"/>
  <c r="M146" i="33"/>
  <c r="L146" i="33"/>
  <c r="K146" i="33"/>
  <c r="J146" i="33"/>
  <c r="I146" i="33"/>
  <c r="H146" i="33"/>
  <c r="G146" i="33"/>
  <c r="F146" i="33"/>
  <c r="E146" i="33"/>
  <c r="D146" i="33"/>
  <c r="C146" i="33"/>
  <c r="N145" i="33"/>
  <c r="M145" i="33"/>
  <c r="L145" i="33"/>
  <c r="K145" i="33"/>
  <c r="J145" i="33"/>
  <c r="I145" i="33"/>
  <c r="H145" i="33"/>
  <c r="G145" i="33"/>
  <c r="F145" i="33"/>
  <c r="E145" i="33"/>
  <c r="D145" i="33"/>
  <c r="C145" i="33"/>
  <c r="N144" i="33"/>
  <c r="M144" i="33"/>
  <c r="L144" i="33"/>
  <c r="K144" i="33"/>
  <c r="J144" i="33"/>
  <c r="I144" i="33"/>
  <c r="H144" i="33"/>
  <c r="G144" i="33"/>
  <c r="F144" i="33"/>
  <c r="E144" i="33"/>
  <c r="D144" i="33"/>
  <c r="C144" i="33"/>
  <c r="N143" i="33"/>
  <c r="M143" i="33"/>
  <c r="L143" i="33"/>
  <c r="K143" i="33"/>
  <c r="J143" i="33"/>
  <c r="I143" i="33"/>
  <c r="H143" i="33"/>
  <c r="G143" i="33"/>
  <c r="F143" i="33"/>
  <c r="E143" i="33"/>
  <c r="D143" i="33"/>
  <c r="C143" i="33"/>
  <c r="N142" i="33"/>
  <c r="M142" i="33"/>
  <c r="L142" i="33"/>
  <c r="K142" i="33"/>
  <c r="J142" i="33"/>
  <c r="I142" i="33"/>
  <c r="H142" i="33"/>
  <c r="G142" i="33"/>
  <c r="F142" i="33"/>
  <c r="E142" i="33"/>
  <c r="D142" i="33"/>
  <c r="C142" i="33"/>
  <c r="N141" i="33"/>
  <c r="M141" i="33"/>
  <c r="L141" i="33"/>
  <c r="K141" i="33"/>
  <c r="J141" i="33"/>
  <c r="I141" i="33"/>
  <c r="H141" i="33"/>
  <c r="G141" i="33"/>
  <c r="F141" i="33"/>
  <c r="E141" i="33"/>
  <c r="D141" i="33"/>
  <c r="C141" i="33"/>
  <c r="N140" i="33"/>
  <c r="N139" i="33" s="1"/>
  <c r="M140" i="33"/>
  <c r="M139" i="33" s="1"/>
  <c r="L140" i="33"/>
  <c r="L139" i="33" s="1"/>
  <c r="K140" i="33"/>
  <c r="K139" i="33" s="1"/>
  <c r="J140" i="33"/>
  <c r="J139" i="33" s="1"/>
  <c r="I140" i="33"/>
  <c r="I139" i="33" s="1"/>
  <c r="H140" i="33"/>
  <c r="H139" i="33" s="1"/>
  <c r="G140" i="33"/>
  <c r="G139" i="33" s="1"/>
  <c r="F140" i="33"/>
  <c r="F139" i="33" s="1"/>
  <c r="E140" i="33"/>
  <c r="E139" i="33" s="1"/>
  <c r="D140" i="33"/>
  <c r="D139" i="33" s="1"/>
  <c r="C140" i="33"/>
  <c r="C139" i="33" s="1"/>
  <c r="N136" i="33"/>
  <c r="M136" i="33"/>
  <c r="L136" i="33"/>
  <c r="K136" i="33"/>
  <c r="J136" i="33"/>
  <c r="I136" i="33"/>
  <c r="H136" i="33"/>
  <c r="G136" i="33"/>
  <c r="F136" i="33"/>
  <c r="E136" i="33"/>
  <c r="D136" i="33"/>
  <c r="C136" i="33"/>
  <c r="N135" i="33"/>
  <c r="M135" i="33"/>
  <c r="L135" i="33"/>
  <c r="K135" i="33"/>
  <c r="J135" i="33"/>
  <c r="I135" i="33"/>
  <c r="H135" i="33"/>
  <c r="G135" i="33"/>
  <c r="F135" i="33"/>
  <c r="E135" i="33"/>
  <c r="D135" i="33"/>
  <c r="C135" i="33"/>
  <c r="N134" i="33"/>
  <c r="M134" i="33"/>
  <c r="L134" i="33"/>
  <c r="K134" i="33"/>
  <c r="J134" i="33"/>
  <c r="I134" i="33"/>
  <c r="H134" i="33"/>
  <c r="G134" i="33"/>
  <c r="F134" i="33"/>
  <c r="E134" i="33"/>
  <c r="D134" i="33"/>
  <c r="C134" i="33"/>
  <c r="N133" i="33"/>
  <c r="M133" i="33"/>
  <c r="L133" i="33"/>
  <c r="K133" i="33"/>
  <c r="J133" i="33"/>
  <c r="I133" i="33"/>
  <c r="H133" i="33"/>
  <c r="G133" i="33"/>
  <c r="F133" i="33"/>
  <c r="E133" i="33"/>
  <c r="D133" i="33"/>
  <c r="C133" i="33"/>
  <c r="N132" i="33"/>
  <c r="M132" i="33"/>
  <c r="L132" i="33"/>
  <c r="K132" i="33"/>
  <c r="J132" i="33"/>
  <c r="I132" i="33"/>
  <c r="H132" i="33"/>
  <c r="G132" i="33"/>
  <c r="F132" i="33"/>
  <c r="E132" i="33"/>
  <c r="D132" i="33"/>
  <c r="C132" i="33"/>
  <c r="N131" i="33"/>
  <c r="M131" i="33"/>
  <c r="L131" i="33"/>
  <c r="K131" i="33"/>
  <c r="J131" i="33"/>
  <c r="I131" i="33"/>
  <c r="H131" i="33"/>
  <c r="G131" i="33"/>
  <c r="F131" i="33"/>
  <c r="E131" i="33"/>
  <c r="D131" i="33"/>
  <c r="C131" i="33"/>
  <c r="N130" i="33"/>
  <c r="M130" i="33"/>
  <c r="L130" i="33"/>
  <c r="K130" i="33"/>
  <c r="J130" i="33"/>
  <c r="I130" i="33"/>
  <c r="H130" i="33"/>
  <c r="G130" i="33"/>
  <c r="F130" i="33"/>
  <c r="E130" i="33"/>
  <c r="D130" i="33"/>
  <c r="C130" i="33"/>
  <c r="N129" i="33"/>
  <c r="M129" i="33"/>
  <c r="L129" i="33"/>
  <c r="K129" i="33"/>
  <c r="J129" i="33"/>
  <c r="I129" i="33"/>
  <c r="H129" i="33"/>
  <c r="G129" i="33"/>
  <c r="F129" i="33"/>
  <c r="E129" i="33"/>
  <c r="D129" i="33"/>
  <c r="C129" i="33"/>
  <c r="N128" i="33"/>
  <c r="M128" i="33"/>
  <c r="L128" i="33"/>
  <c r="K128" i="33"/>
  <c r="J128" i="33"/>
  <c r="I128" i="33"/>
  <c r="H128" i="33"/>
  <c r="G128" i="33"/>
  <c r="F128" i="33"/>
  <c r="E128" i="33"/>
  <c r="D128" i="33"/>
  <c r="C128" i="33"/>
  <c r="N127" i="33"/>
  <c r="M127" i="33"/>
  <c r="L127" i="33"/>
  <c r="K127" i="33"/>
  <c r="J127" i="33"/>
  <c r="I127" i="33"/>
  <c r="H127" i="33"/>
  <c r="G127" i="33"/>
  <c r="F127" i="33"/>
  <c r="E127" i="33"/>
  <c r="D127" i="33"/>
  <c r="C127" i="33"/>
  <c r="N126" i="33"/>
  <c r="M126" i="33"/>
  <c r="L126" i="33"/>
  <c r="K126" i="33"/>
  <c r="J126" i="33"/>
  <c r="I126" i="33"/>
  <c r="H126" i="33"/>
  <c r="G126" i="33"/>
  <c r="F126" i="33"/>
  <c r="E126" i="33"/>
  <c r="D126" i="33"/>
  <c r="C126" i="33"/>
  <c r="N125" i="33"/>
  <c r="M125" i="33"/>
  <c r="L125" i="33"/>
  <c r="K125" i="33"/>
  <c r="J125" i="33"/>
  <c r="I125" i="33"/>
  <c r="H125" i="33"/>
  <c r="G125" i="33"/>
  <c r="F125" i="33"/>
  <c r="E125" i="33"/>
  <c r="D125" i="33"/>
  <c r="C125" i="33"/>
  <c r="N124" i="33"/>
  <c r="M124" i="33"/>
  <c r="L124" i="33"/>
  <c r="K124" i="33"/>
  <c r="J124" i="33"/>
  <c r="I124" i="33"/>
  <c r="H124" i="33"/>
  <c r="G124" i="33"/>
  <c r="F124" i="33"/>
  <c r="E124" i="33"/>
  <c r="D124" i="33"/>
  <c r="C124" i="33"/>
  <c r="N123" i="33"/>
  <c r="M123" i="33"/>
  <c r="L123" i="33"/>
  <c r="K123" i="33"/>
  <c r="J123" i="33"/>
  <c r="I123" i="33"/>
  <c r="H123" i="33"/>
  <c r="G123" i="33"/>
  <c r="F123" i="33"/>
  <c r="E123" i="33"/>
  <c r="D123" i="33"/>
  <c r="C123" i="33"/>
  <c r="N122" i="33"/>
  <c r="M122" i="33"/>
  <c r="L122" i="33"/>
  <c r="K122" i="33"/>
  <c r="J122" i="33"/>
  <c r="I122" i="33"/>
  <c r="H122" i="33"/>
  <c r="G122" i="33"/>
  <c r="F122" i="33"/>
  <c r="E122" i="33"/>
  <c r="D122" i="33"/>
  <c r="C122" i="33"/>
  <c r="N121" i="33"/>
  <c r="M121" i="33"/>
  <c r="L121" i="33"/>
  <c r="K121" i="33"/>
  <c r="J121" i="33"/>
  <c r="I121" i="33"/>
  <c r="H121" i="33"/>
  <c r="G121" i="33"/>
  <c r="F121" i="33"/>
  <c r="E121" i="33"/>
  <c r="D121" i="33"/>
  <c r="C121" i="33"/>
  <c r="N120" i="33"/>
  <c r="M120" i="33"/>
  <c r="L120" i="33"/>
  <c r="K120" i="33"/>
  <c r="J120" i="33"/>
  <c r="I120" i="33"/>
  <c r="H120" i="33"/>
  <c r="G120" i="33"/>
  <c r="F120" i="33"/>
  <c r="E120" i="33"/>
  <c r="D120" i="33"/>
  <c r="C120" i="33"/>
  <c r="N119" i="33"/>
  <c r="M119" i="33"/>
  <c r="L119" i="33"/>
  <c r="K119" i="33"/>
  <c r="J119" i="33"/>
  <c r="I119" i="33"/>
  <c r="H119" i="33"/>
  <c r="G119" i="33"/>
  <c r="F119" i="33"/>
  <c r="E119" i="33"/>
  <c r="D119" i="33"/>
  <c r="C119" i="33"/>
  <c r="N118" i="33"/>
  <c r="M118" i="33"/>
  <c r="L118" i="33"/>
  <c r="K118" i="33"/>
  <c r="J118" i="33"/>
  <c r="I118" i="33"/>
  <c r="H118" i="33"/>
  <c r="G118" i="33"/>
  <c r="F118" i="33"/>
  <c r="E118" i="33"/>
  <c r="D118" i="33"/>
  <c r="C118" i="33"/>
  <c r="N117" i="33"/>
  <c r="M117" i="33"/>
  <c r="L117" i="33"/>
  <c r="K117" i="33"/>
  <c r="J117" i="33"/>
  <c r="I117" i="33"/>
  <c r="H117" i="33"/>
  <c r="G117" i="33"/>
  <c r="F117" i="33"/>
  <c r="E117" i="33"/>
  <c r="D117" i="33"/>
  <c r="C117" i="33"/>
  <c r="N116" i="33"/>
  <c r="M116" i="33"/>
  <c r="L116" i="33"/>
  <c r="K116" i="33"/>
  <c r="J116" i="33"/>
  <c r="I116" i="33"/>
  <c r="H116" i="33"/>
  <c r="G116" i="33"/>
  <c r="F116" i="33"/>
  <c r="E116" i="33"/>
  <c r="D116" i="33"/>
  <c r="C116" i="33"/>
  <c r="N115" i="33"/>
  <c r="M115" i="33"/>
  <c r="L115" i="33"/>
  <c r="K115" i="33"/>
  <c r="J115" i="33"/>
  <c r="I115" i="33"/>
  <c r="H115" i="33"/>
  <c r="G115" i="33"/>
  <c r="F115" i="33"/>
  <c r="E115" i="33"/>
  <c r="D115" i="33"/>
  <c r="C115" i="33"/>
  <c r="N114" i="33"/>
  <c r="M114" i="33"/>
  <c r="L114" i="33"/>
  <c r="K114" i="33"/>
  <c r="J114" i="33"/>
  <c r="I114" i="33"/>
  <c r="H114" i="33"/>
  <c r="G114" i="33"/>
  <c r="F114" i="33"/>
  <c r="E114" i="33"/>
  <c r="D114" i="33"/>
  <c r="C114" i="33"/>
  <c r="N113" i="33"/>
  <c r="M113" i="33"/>
  <c r="L113" i="33"/>
  <c r="K113" i="33"/>
  <c r="J113" i="33"/>
  <c r="I113" i="33"/>
  <c r="H113" i="33"/>
  <c r="G113" i="33"/>
  <c r="F113" i="33"/>
  <c r="E113" i="33"/>
  <c r="D113" i="33"/>
  <c r="C113" i="33"/>
  <c r="N112" i="33"/>
  <c r="M112" i="33"/>
  <c r="L112" i="33"/>
  <c r="K112" i="33"/>
  <c r="J112" i="33"/>
  <c r="I112" i="33"/>
  <c r="H112" i="33"/>
  <c r="G112" i="33"/>
  <c r="F112" i="33"/>
  <c r="E112" i="33"/>
  <c r="D112" i="33"/>
  <c r="C112" i="33"/>
  <c r="N111" i="33"/>
  <c r="M111" i="33"/>
  <c r="L111" i="33"/>
  <c r="K111" i="33"/>
  <c r="J111" i="33"/>
  <c r="I111" i="33"/>
  <c r="H111" i="33"/>
  <c r="G111" i="33"/>
  <c r="F111" i="33"/>
  <c r="E111" i="33"/>
  <c r="D111" i="33"/>
  <c r="C111" i="33"/>
  <c r="N110" i="33"/>
  <c r="M110" i="33"/>
  <c r="L110" i="33"/>
  <c r="K110" i="33"/>
  <c r="J110" i="33"/>
  <c r="I110" i="33"/>
  <c r="H110" i="33"/>
  <c r="G110" i="33"/>
  <c r="F110" i="33"/>
  <c r="E110" i="33"/>
  <c r="D110" i="33"/>
  <c r="C110" i="33"/>
  <c r="N109" i="33"/>
  <c r="M109" i="33"/>
  <c r="L109" i="33"/>
  <c r="K109" i="33"/>
  <c r="J109" i="33"/>
  <c r="I109" i="33"/>
  <c r="H109" i="33"/>
  <c r="G109" i="33"/>
  <c r="F109" i="33"/>
  <c r="E109" i="33"/>
  <c r="D109" i="33"/>
  <c r="C109" i="33"/>
  <c r="N108" i="33"/>
  <c r="M108" i="33"/>
  <c r="L108" i="33"/>
  <c r="K108" i="33"/>
  <c r="J108" i="33"/>
  <c r="I108" i="33"/>
  <c r="H108" i="33"/>
  <c r="G108" i="33"/>
  <c r="F108" i="33"/>
  <c r="E108" i="33"/>
  <c r="D108" i="33"/>
  <c r="C108" i="33"/>
  <c r="N107" i="33"/>
  <c r="M107" i="33"/>
  <c r="L107" i="33"/>
  <c r="K107" i="33"/>
  <c r="J107" i="33"/>
  <c r="I107" i="33"/>
  <c r="H107" i="33"/>
  <c r="G107" i="33"/>
  <c r="F107" i="33"/>
  <c r="E107" i="33"/>
  <c r="D107" i="33"/>
  <c r="C107" i="33"/>
  <c r="N106" i="33"/>
  <c r="M106" i="33"/>
  <c r="L106" i="33"/>
  <c r="K106" i="33"/>
  <c r="J106" i="33"/>
  <c r="I106" i="33"/>
  <c r="H106" i="33"/>
  <c r="G106" i="33"/>
  <c r="F106" i="33"/>
  <c r="E106" i="33"/>
  <c r="D106" i="33"/>
  <c r="C106" i="33"/>
  <c r="N105" i="33"/>
  <c r="M105" i="33"/>
  <c r="L105" i="33"/>
  <c r="K105" i="33"/>
  <c r="J105" i="33"/>
  <c r="I105" i="33"/>
  <c r="H105" i="33"/>
  <c r="G105" i="33"/>
  <c r="F105" i="33"/>
  <c r="E105" i="33"/>
  <c r="D105" i="33"/>
  <c r="C105" i="33"/>
  <c r="N104" i="33"/>
  <c r="M104" i="33"/>
  <c r="L104" i="33"/>
  <c r="K104" i="33"/>
  <c r="J104" i="33"/>
  <c r="I104" i="33"/>
  <c r="H104" i="33"/>
  <c r="G104" i="33"/>
  <c r="F104" i="33"/>
  <c r="E104" i="33"/>
  <c r="D104" i="33"/>
  <c r="C104" i="33"/>
  <c r="N103" i="33"/>
  <c r="M103" i="33"/>
  <c r="L103" i="33"/>
  <c r="K103" i="33"/>
  <c r="J103" i="33"/>
  <c r="I103" i="33"/>
  <c r="H103" i="33"/>
  <c r="G103" i="33"/>
  <c r="F103" i="33"/>
  <c r="E103" i="33"/>
  <c r="D103" i="33"/>
  <c r="C103" i="33"/>
  <c r="N102" i="33"/>
  <c r="M102" i="33"/>
  <c r="L102" i="33"/>
  <c r="K102" i="33"/>
  <c r="J102" i="33"/>
  <c r="I102" i="33"/>
  <c r="H102" i="33"/>
  <c r="G102" i="33"/>
  <c r="F102" i="33"/>
  <c r="E102" i="33"/>
  <c r="D102" i="33"/>
  <c r="C102" i="33"/>
  <c r="N101" i="33"/>
  <c r="M101" i="33"/>
  <c r="L101" i="33"/>
  <c r="K101" i="33"/>
  <c r="J101" i="33"/>
  <c r="I101" i="33"/>
  <c r="H101" i="33"/>
  <c r="G101" i="33"/>
  <c r="F101" i="33"/>
  <c r="E101" i="33"/>
  <c r="D101" i="33"/>
  <c r="C101" i="33"/>
  <c r="N100" i="33"/>
  <c r="M100" i="33"/>
  <c r="L100" i="33"/>
  <c r="K100" i="33"/>
  <c r="J100" i="33"/>
  <c r="I100" i="33"/>
  <c r="H100" i="33"/>
  <c r="G100" i="33"/>
  <c r="F100" i="33"/>
  <c r="E100" i="33"/>
  <c r="D100" i="33"/>
  <c r="C100" i="33"/>
  <c r="N99" i="33"/>
  <c r="M99" i="33"/>
  <c r="L99" i="33"/>
  <c r="K99" i="33"/>
  <c r="J99" i="33"/>
  <c r="I99" i="33"/>
  <c r="H99" i="33"/>
  <c r="G99" i="33"/>
  <c r="F99" i="33"/>
  <c r="E99" i="33"/>
  <c r="D99" i="33"/>
  <c r="C99" i="33"/>
  <c r="N98" i="33"/>
  <c r="M98" i="33"/>
  <c r="L98" i="33"/>
  <c r="K98" i="33"/>
  <c r="J98" i="33"/>
  <c r="I98" i="33"/>
  <c r="H98" i="33"/>
  <c r="G98" i="33"/>
  <c r="F98" i="33"/>
  <c r="E98" i="33"/>
  <c r="D98" i="33"/>
  <c r="C98" i="33"/>
  <c r="N97" i="33"/>
  <c r="M97" i="33"/>
  <c r="L97" i="33"/>
  <c r="K97" i="33"/>
  <c r="J97" i="33"/>
  <c r="I97" i="33"/>
  <c r="H97" i="33"/>
  <c r="G97" i="33"/>
  <c r="F97" i="33"/>
  <c r="E97" i="33"/>
  <c r="D97" i="33"/>
  <c r="C97" i="33"/>
  <c r="N96" i="33"/>
  <c r="N95" i="33" s="1"/>
  <c r="M96" i="33"/>
  <c r="M95" i="33" s="1"/>
  <c r="L96" i="33"/>
  <c r="L95" i="33" s="1"/>
  <c r="K96" i="33"/>
  <c r="K95" i="33" s="1"/>
  <c r="J96" i="33"/>
  <c r="J95" i="33" s="1"/>
  <c r="I96" i="33"/>
  <c r="I95" i="33" s="1"/>
  <c r="H96" i="33"/>
  <c r="H95" i="33" s="1"/>
  <c r="G96" i="33"/>
  <c r="G95" i="33" s="1"/>
  <c r="F96" i="33"/>
  <c r="F95" i="33" s="1"/>
  <c r="E96" i="33"/>
  <c r="E95" i="33" s="1"/>
  <c r="D96" i="33"/>
  <c r="D95" i="33" s="1"/>
  <c r="C96" i="33"/>
  <c r="C95" i="33" s="1"/>
  <c r="N92" i="33"/>
  <c r="M92" i="33"/>
  <c r="L92" i="33"/>
  <c r="K92" i="33"/>
  <c r="J92" i="33"/>
  <c r="I92" i="33"/>
  <c r="H92" i="33"/>
  <c r="G92" i="33"/>
  <c r="F92" i="33"/>
  <c r="E92" i="33"/>
  <c r="D92" i="33"/>
  <c r="C92" i="33"/>
  <c r="N91" i="33"/>
  <c r="M91" i="33"/>
  <c r="L91" i="33"/>
  <c r="K91" i="33"/>
  <c r="J91" i="33"/>
  <c r="I91" i="33"/>
  <c r="H91" i="33"/>
  <c r="G91" i="33"/>
  <c r="F91" i="33"/>
  <c r="E91" i="33"/>
  <c r="D91" i="33"/>
  <c r="C91" i="33"/>
  <c r="N90" i="33"/>
  <c r="M90" i="33"/>
  <c r="L90" i="33"/>
  <c r="K90" i="33"/>
  <c r="J90" i="33"/>
  <c r="I90" i="33"/>
  <c r="H90" i="33"/>
  <c r="G90" i="33"/>
  <c r="F90" i="33"/>
  <c r="E90" i="33"/>
  <c r="D90" i="33"/>
  <c r="C90" i="33"/>
  <c r="N89" i="33"/>
  <c r="M89" i="33"/>
  <c r="L89" i="33"/>
  <c r="K89" i="33"/>
  <c r="J89" i="33"/>
  <c r="I89" i="33"/>
  <c r="H89" i="33"/>
  <c r="G89" i="33"/>
  <c r="F89" i="33"/>
  <c r="E89" i="33"/>
  <c r="D89" i="33"/>
  <c r="C89" i="33"/>
  <c r="N88" i="33"/>
  <c r="M88" i="33"/>
  <c r="L88" i="33"/>
  <c r="K88" i="33"/>
  <c r="J88" i="33"/>
  <c r="I88" i="33"/>
  <c r="H88" i="33"/>
  <c r="G88" i="33"/>
  <c r="F88" i="33"/>
  <c r="E88" i="33"/>
  <c r="D88" i="33"/>
  <c r="C88" i="33"/>
  <c r="N87" i="33"/>
  <c r="M87" i="33"/>
  <c r="L87" i="33"/>
  <c r="K87" i="33"/>
  <c r="J87" i="33"/>
  <c r="I87" i="33"/>
  <c r="H87" i="33"/>
  <c r="G87" i="33"/>
  <c r="F87" i="33"/>
  <c r="E87" i="33"/>
  <c r="D87" i="33"/>
  <c r="C87" i="33"/>
  <c r="N86" i="33"/>
  <c r="M86" i="33"/>
  <c r="L86" i="33"/>
  <c r="K86" i="33"/>
  <c r="J86" i="33"/>
  <c r="I86" i="33"/>
  <c r="H86" i="33"/>
  <c r="G86" i="33"/>
  <c r="F86" i="33"/>
  <c r="E86" i="33"/>
  <c r="D86" i="33"/>
  <c r="C86" i="33"/>
  <c r="N85" i="33"/>
  <c r="M85" i="33"/>
  <c r="L85" i="33"/>
  <c r="K85" i="33"/>
  <c r="J85" i="33"/>
  <c r="I85" i="33"/>
  <c r="H85" i="33"/>
  <c r="G85" i="33"/>
  <c r="F85" i="33"/>
  <c r="E85" i="33"/>
  <c r="D85" i="33"/>
  <c r="C85" i="33"/>
  <c r="N84" i="33"/>
  <c r="M84" i="33"/>
  <c r="L84" i="33"/>
  <c r="K84" i="33"/>
  <c r="J84" i="33"/>
  <c r="I84" i="33"/>
  <c r="H84" i="33"/>
  <c r="G84" i="33"/>
  <c r="F84" i="33"/>
  <c r="E84" i="33"/>
  <c r="D84" i="33"/>
  <c r="C84" i="33"/>
  <c r="N83" i="33"/>
  <c r="M83" i="33"/>
  <c r="L83" i="33"/>
  <c r="K83" i="33"/>
  <c r="J83" i="33"/>
  <c r="I83" i="33"/>
  <c r="H83" i="33"/>
  <c r="G83" i="33"/>
  <c r="F83" i="33"/>
  <c r="E83" i="33"/>
  <c r="D83" i="33"/>
  <c r="C83" i="33"/>
  <c r="N82" i="33"/>
  <c r="M82" i="33"/>
  <c r="L82" i="33"/>
  <c r="K82" i="33"/>
  <c r="J82" i="33"/>
  <c r="I82" i="33"/>
  <c r="H82" i="33"/>
  <c r="G82" i="33"/>
  <c r="F82" i="33"/>
  <c r="E82" i="33"/>
  <c r="D82" i="33"/>
  <c r="C82" i="33"/>
  <c r="N81" i="33"/>
  <c r="M81" i="33"/>
  <c r="L81" i="33"/>
  <c r="K81" i="33"/>
  <c r="J81" i="33"/>
  <c r="I81" i="33"/>
  <c r="H81" i="33"/>
  <c r="G81" i="33"/>
  <c r="F81" i="33"/>
  <c r="E81" i="33"/>
  <c r="D81" i="33"/>
  <c r="C81" i="33"/>
  <c r="N80" i="33"/>
  <c r="M80" i="33"/>
  <c r="L80" i="33"/>
  <c r="K80" i="33"/>
  <c r="J80" i="33"/>
  <c r="I80" i="33"/>
  <c r="H80" i="33"/>
  <c r="G80" i="33"/>
  <c r="F80" i="33"/>
  <c r="E80" i="33"/>
  <c r="D80" i="33"/>
  <c r="C80" i="33"/>
  <c r="N79" i="33"/>
  <c r="M79" i="33"/>
  <c r="L79" i="33"/>
  <c r="K79" i="33"/>
  <c r="J79" i="33"/>
  <c r="I79" i="33"/>
  <c r="H79" i="33"/>
  <c r="G79" i="33"/>
  <c r="F79" i="33"/>
  <c r="E79" i="33"/>
  <c r="D79" i="33"/>
  <c r="C79" i="33"/>
  <c r="N78" i="33"/>
  <c r="M78" i="33"/>
  <c r="L78" i="33"/>
  <c r="K78" i="33"/>
  <c r="J78" i="33"/>
  <c r="I78" i="33"/>
  <c r="H78" i="33"/>
  <c r="G78" i="33"/>
  <c r="F78" i="33"/>
  <c r="E78" i="33"/>
  <c r="D78" i="33"/>
  <c r="C78" i="33"/>
  <c r="N77" i="33"/>
  <c r="M77" i="33"/>
  <c r="L77" i="33"/>
  <c r="K77" i="33"/>
  <c r="J77" i="33"/>
  <c r="I77" i="33"/>
  <c r="H77" i="33"/>
  <c r="G77" i="33"/>
  <c r="F77" i="33"/>
  <c r="E77" i="33"/>
  <c r="D77" i="33"/>
  <c r="C77" i="33"/>
  <c r="N76" i="33"/>
  <c r="M76" i="33"/>
  <c r="L76" i="33"/>
  <c r="K76" i="33"/>
  <c r="J76" i="33"/>
  <c r="I76" i="33"/>
  <c r="H76" i="33"/>
  <c r="G76" i="33"/>
  <c r="F76" i="33"/>
  <c r="E76" i="33"/>
  <c r="D76" i="33"/>
  <c r="C76" i="33"/>
  <c r="N75" i="33"/>
  <c r="M75" i="33"/>
  <c r="L75" i="33"/>
  <c r="K75" i="33"/>
  <c r="J75" i="33"/>
  <c r="I75" i="33"/>
  <c r="H75" i="33"/>
  <c r="G75" i="33"/>
  <c r="F75" i="33"/>
  <c r="E75" i="33"/>
  <c r="D75" i="33"/>
  <c r="C75" i="33"/>
  <c r="N74" i="33"/>
  <c r="M74" i="33"/>
  <c r="L74" i="33"/>
  <c r="K74" i="33"/>
  <c r="J74" i="33"/>
  <c r="I74" i="33"/>
  <c r="H74" i="33"/>
  <c r="G74" i="33"/>
  <c r="F74" i="33"/>
  <c r="E74" i="33"/>
  <c r="D74" i="33"/>
  <c r="C74" i="33"/>
  <c r="N73" i="33"/>
  <c r="M73" i="33"/>
  <c r="L73" i="33"/>
  <c r="K73" i="33"/>
  <c r="J73" i="33"/>
  <c r="I73" i="33"/>
  <c r="H73" i="33"/>
  <c r="G73" i="33"/>
  <c r="F73" i="33"/>
  <c r="E73" i="33"/>
  <c r="D73" i="33"/>
  <c r="C73" i="33"/>
  <c r="N72" i="33"/>
  <c r="M72" i="33"/>
  <c r="L72" i="33"/>
  <c r="K72" i="33"/>
  <c r="J72" i="33"/>
  <c r="I72" i="33"/>
  <c r="H72" i="33"/>
  <c r="G72" i="33"/>
  <c r="F72" i="33"/>
  <c r="E72" i="33"/>
  <c r="D72" i="33"/>
  <c r="C72" i="33"/>
  <c r="N71" i="33"/>
  <c r="M71" i="33"/>
  <c r="L71" i="33"/>
  <c r="K71" i="33"/>
  <c r="J71" i="33"/>
  <c r="I71" i="33"/>
  <c r="H71" i="33"/>
  <c r="G71" i="33"/>
  <c r="F71" i="33"/>
  <c r="E71" i="33"/>
  <c r="D71" i="33"/>
  <c r="C71" i="33"/>
  <c r="N70" i="33"/>
  <c r="M70" i="33"/>
  <c r="L70" i="33"/>
  <c r="K70" i="33"/>
  <c r="J70" i="33"/>
  <c r="I70" i="33"/>
  <c r="H70" i="33"/>
  <c r="G70" i="33"/>
  <c r="F70" i="33"/>
  <c r="E70" i="33"/>
  <c r="D70" i="33"/>
  <c r="C70" i="33"/>
  <c r="N69" i="33"/>
  <c r="M69" i="33"/>
  <c r="L69" i="33"/>
  <c r="K69" i="33"/>
  <c r="J69" i="33"/>
  <c r="I69" i="33"/>
  <c r="H69" i="33"/>
  <c r="G69" i="33"/>
  <c r="F69" i="33"/>
  <c r="E69" i="33"/>
  <c r="D69" i="33"/>
  <c r="C69" i="33"/>
  <c r="N68" i="33"/>
  <c r="M68" i="33"/>
  <c r="L68" i="33"/>
  <c r="K68" i="33"/>
  <c r="J68" i="33"/>
  <c r="I68" i="33"/>
  <c r="H68" i="33"/>
  <c r="G68" i="33"/>
  <c r="F68" i="33"/>
  <c r="E68" i="33"/>
  <c r="D68" i="33"/>
  <c r="C68" i="33"/>
  <c r="N67" i="33"/>
  <c r="M67" i="33"/>
  <c r="L67" i="33"/>
  <c r="K67" i="33"/>
  <c r="J67" i="33"/>
  <c r="I67" i="33"/>
  <c r="H67" i="33"/>
  <c r="G67" i="33"/>
  <c r="F67" i="33"/>
  <c r="E67" i="33"/>
  <c r="D67" i="33"/>
  <c r="C67" i="33"/>
  <c r="N66" i="33"/>
  <c r="M66" i="33"/>
  <c r="L66" i="33"/>
  <c r="K66" i="33"/>
  <c r="J66" i="33"/>
  <c r="I66" i="33"/>
  <c r="H66" i="33"/>
  <c r="G66" i="33"/>
  <c r="F66" i="33"/>
  <c r="E66" i="33"/>
  <c r="D66" i="33"/>
  <c r="C66" i="33"/>
  <c r="N65" i="33"/>
  <c r="M65" i="33"/>
  <c r="L65" i="33"/>
  <c r="K65" i="33"/>
  <c r="J65" i="33"/>
  <c r="I65" i="33"/>
  <c r="H65" i="33"/>
  <c r="G65" i="33"/>
  <c r="F65" i="33"/>
  <c r="E65" i="33"/>
  <c r="D65" i="33"/>
  <c r="C65" i="33"/>
  <c r="N64" i="33"/>
  <c r="M64" i="33"/>
  <c r="L64" i="33"/>
  <c r="K64" i="33"/>
  <c r="J64" i="33"/>
  <c r="I64" i="33"/>
  <c r="H64" i="33"/>
  <c r="G64" i="33"/>
  <c r="F64" i="33"/>
  <c r="E64" i="33"/>
  <c r="D64" i="33"/>
  <c r="C64" i="33"/>
  <c r="N63" i="33"/>
  <c r="M63" i="33"/>
  <c r="L63" i="33"/>
  <c r="K63" i="33"/>
  <c r="J63" i="33"/>
  <c r="I63" i="33"/>
  <c r="H63" i="33"/>
  <c r="G63" i="33"/>
  <c r="F63" i="33"/>
  <c r="E63" i="33"/>
  <c r="D63" i="33"/>
  <c r="C63" i="33"/>
  <c r="N62" i="33"/>
  <c r="M62" i="33"/>
  <c r="L62" i="33"/>
  <c r="K62" i="33"/>
  <c r="J62" i="33"/>
  <c r="I62" i="33"/>
  <c r="H62" i="33"/>
  <c r="G62" i="33"/>
  <c r="F62" i="33"/>
  <c r="E62" i="33"/>
  <c r="D62" i="33"/>
  <c r="C62" i="33"/>
  <c r="N61" i="33"/>
  <c r="M61" i="33"/>
  <c r="L61" i="33"/>
  <c r="K61" i="33"/>
  <c r="J61" i="33"/>
  <c r="I61" i="33"/>
  <c r="H61" i="33"/>
  <c r="G61" i="33"/>
  <c r="F61" i="33"/>
  <c r="E61" i="33"/>
  <c r="D61" i="33"/>
  <c r="C61" i="33"/>
  <c r="N60" i="33"/>
  <c r="M60" i="33"/>
  <c r="L60" i="33"/>
  <c r="K60" i="33"/>
  <c r="J60" i="33"/>
  <c r="I60" i="33"/>
  <c r="H60" i="33"/>
  <c r="G60" i="33"/>
  <c r="F60" i="33"/>
  <c r="E60" i="33"/>
  <c r="D60" i="33"/>
  <c r="C60" i="33"/>
  <c r="N59" i="33"/>
  <c r="M59" i="33"/>
  <c r="L59" i="33"/>
  <c r="K59" i="33"/>
  <c r="J59" i="33"/>
  <c r="I59" i="33"/>
  <c r="H59" i="33"/>
  <c r="G59" i="33"/>
  <c r="F59" i="33"/>
  <c r="E59" i="33"/>
  <c r="D59" i="33"/>
  <c r="C59" i="33"/>
  <c r="N58" i="33"/>
  <c r="M58" i="33"/>
  <c r="L58" i="33"/>
  <c r="K58" i="33"/>
  <c r="J58" i="33"/>
  <c r="I58" i="33"/>
  <c r="H58" i="33"/>
  <c r="G58" i="33"/>
  <c r="F58" i="33"/>
  <c r="E58" i="33"/>
  <c r="D58" i="33"/>
  <c r="C58" i="33"/>
  <c r="N57" i="33"/>
  <c r="M57" i="33"/>
  <c r="L57" i="33"/>
  <c r="K57" i="33"/>
  <c r="J57" i="33"/>
  <c r="I57" i="33"/>
  <c r="H57" i="33"/>
  <c r="G57" i="33"/>
  <c r="F57" i="33"/>
  <c r="E57" i="33"/>
  <c r="D57" i="33"/>
  <c r="C57" i="33"/>
  <c r="N56" i="33"/>
  <c r="M56" i="33"/>
  <c r="L56" i="33"/>
  <c r="K56" i="33"/>
  <c r="J56" i="33"/>
  <c r="I56" i="33"/>
  <c r="H56" i="33"/>
  <c r="G56" i="33"/>
  <c r="F56" i="33"/>
  <c r="E56" i="33"/>
  <c r="D56" i="33"/>
  <c r="C56" i="33"/>
  <c r="N55" i="33"/>
  <c r="M55" i="33"/>
  <c r="L55" i="33"/>
  <c r="K55" i="33"/>
  <c r="J55" i="33"/>
  <c r="I55" i="33"/>
  <c r="H55" i="33"/>
  <c r="G55" i="33"/>
  <c r="F55" i="33"/>
  <c r="E55" i="33"/>
  <c r="D55" i="33"/>
  <c r="C55" i="33"/>
  <c r="N54" i="33"/>
  <c r="M54" i="33"/>
  <c r="L54" i="33"/>
  <c r="K54" i="33"/>
  <c r="J54" i="33"/>
  <c r="I54" i="33"/>
  <c r="H54" i="33"/>
  <c r="G54" i="33"/>
  <c r="F54" i="33"/>
  <c r="E54" i="33"/>
  <c r="D54" i="33"/>
  <c r="C54" i="33"/>
  <c r="N53" i="33"/>
  <c r="M53" i="33"/>
  <c r="L53" i="33"/>
  <c r="K53" i="33"/>
  <c r="J53" i="33"/>
  <c r="I53" i="33"/>
  <c r="H53" i="33"/>
  <c r="G53" i="33"/>
  <c r="F53" i="33"/>
  <c r="E53" i="33"/>
  <c r="D53" i="33"/>
  <c r="C53" i="33"/>
  <c r="N52" i="33"/>
  <c r="M52" i="33"/>
  <c r="L52" i="33"/>
  <c r="K52" i="33"/>
  <c r="J52" i="33"/>
  <c r="I52" i="33"/>
  <c r="H52" i="33"/>
  <c r="G52" i="33"/>
  <c r="F52" i="33"/>
  <c r="E52" i="33"/>
  <c r="D52" i="33"/>
  <c r="C52" i="33"/>
  <c r="N51" i="33"/>
  <c r="M51" i="33"/>
  <c r="L51" i="33"/>
  <c r="K51" i="33"/>
  <c r="J51" i="33"/>
  <c r="I51" i="33"/>
  <c r="H51" i="33"/>
  <c r="G51" i="33"/>
  <c r="F51" i="33"/>
  <c r="E51" i="33"/>
  <c r="D51" i="33"/>
  <c r="C51" i="33"/>
  <c r="N50" i="33"/>
  <c r="M50" i="33"/>
  <c r="L50" i="33"/>
  <c r="K50" i="33"/>
  <c r="J50" i="33"/>
  <c r="I50" i="33"/>
  <c r="H50" i="33"/>
  <c r="G50" i="33"/>
  <c r="F50" i="33"/>
  <c r="E50" i="33"/>
  <c r="D50" i="33"/>
  <c r="C50" i="33"/>
  <c r="N49" i="33"/>
  <c r="M49" i="33"/>
  <c r="L49" i="33"/>
  <c r="K49" i="33"/>
  <c r="J49" i="33"/>
  <c r="I49" i="33"/>
  <c r="H49" i="33"/>
  <c r="G49" i="33"/>
  <c r="F49" i="33"/>
  <c r="E49" i="33"/>
  <c r="D49" i="33"/>
  <c r="C49" i="33"/>
  <c r="N48" i="33"/>
  <c r="M48" i="33"/>
  <c r="L48" i="33"/>
  <c r="K48" i="33"/>
  <c r="J48" i="33"/>
  <c r="I48" i="33"/>
  <c r="H48" i="33"/>
  <c r="G48" i="33"/>
  <c r="F48" i="33"/>
  <c r="E48" i="33"/>
  <c r="D48" i="33"/>
  <c r="C48" i="33"/>
  <c r="N47" i="33"/>
  <c r="M47" i="33"/>
  <c r="L47" i="33"/>
  <c r="K47" i="33"/>
  <c r="J47" i="33"/>
  <c r="I47" i="33"/>
  <c r="H47" i="33"/>
  <c r="G47" i="33"/>
  <c r="F47" i="33"/>
  <c r="E47" i="33"/>
  <c r="D47" i="33"/>
  <c r="C47" i="33"/>
  <c r="N46" i="33"/>
  <c r="M46" i="33"/>
  <c r="L46" i="33"/>
  <c r="K46" i="33"/>
  <c r="J46" i="33"/>
  <c r="I46" i="33"/>
  <c r="H46" i="33"/>
  <c r="G46" i="33"/>
  <c r="F46" i="33"/>
  <c r="E46" i="33"/>
  <c r="D46" i="33"/>
  <c r="C46" i="33"/>
  <c r="N45" i="33"/>
  <c r="M45" i="33"/>
  <c r="L45" i="33"/>
  <c r="K45" i="33"/>
  <c r="J45" i="33"/>
  <c r="I45" i="33"/>
  <c r="H45" i="33"/>
  <c r="G45" i="33"/>
  <c r="F45" i="33"/>
  <c r="E45" i="33"/>
  <c r="D45" i="33"/>
  <c r="C45" i="33"/>
  <c r="N44" i="33"/>
  <c r="M44" i="33"/>
  <c r="L44" i="33"/>
  <c r="K44" i="33"/>
  <c r="J44" i="33"/>
  <c r="I44" i="33"/>
  <c r="H44" i="33"/>
  <c r="G44" i="33"/>
  <c r="F44" i="33"/>
  <c r="E44" i="33"/>
  <c r="D44" i="33"/>
  <c r="C44" i="33"/>
  <c r="N43" i="33"/>
  <c r="M43" i="33"/>
  <c r="L43" i="33"/>
  <c r="K43" i="33"/>
  <c r="J43" i="33"/>
  <c r="I43" i="33"/>
  <c r="H43" i="33"/>
  <c r="G43" i="33"/>
  <c r="F43" i="33"/>
  <c r="E43" i="33"/>
  <c r="D43" i="33"/>
  <c r="C43" i="33"/>
  <c r="N42" i="33"/>
  <c r="M42" i="33"/>
  <c r="L42" i="33"/>
  <c r="K42" i="33"/>
  <c r="J42" i="33"/>
  <c r="I42" i="33"/>
  <c r="H42" i="33"/>
  <c r="G42" i="33"/>
  <c r="F42" i="33"/>
  <c r="E42" i="33"/>
  <c r="D42" i="33"/>
  <c r="C42" i="33"/>
  <c r="N41" i="33"/>
  <c r="M41" i="33"/>
  <c r="L41" i="33"/>
  <c r="K41" i="33"/>
  <c r="J41" i="33"/>
  <c r="I41" i="33"/>
  <c r="H41" i="33"/>
  <c r="G41" i="33"/>
  <c r="F41" i="33"/>
  <c r="E41" i="33"/>
  <c r="D41" i="33"/>
  <c r="C41" i="33"/>
  <c r="N40" i="33"/>
  <c r="M40" i="33"/>
  <c r="L40" i="33"/>
  <c r="K40" i="33"/>
  <c r="J40" i="33"/>
  <c r="I40" i="33"/>
  <c r="H40" i="33"/>
  <c r="G40" i="33"/>
  <c r="F40" i="33"/>
  <c r="E40" i="33"/>
  <c r="D40" i="33"/>
  <c r="C40" i="33"/>
  <c r="N39" i="33"/>
  <c r="N38" i="33" s="1"/>
  <c r="M39" i="33"/>
  <c r="M38" i="33" s="1"/>
  <c r="L39" i="33"/>
  <c r="L38" i="33" s="1"/>
  <c r="K39" i="33"/>
  <c r="K38" i="33" s="1"/>
  <c r="J39" i="33"/>
  <c r="J38" i="33" s="1"/>
  <c r="I39" i="33"/>
  <c r="I38" i="33" s="1"/>
  <c r="I37" i="33" s="1"/>
  <c r="H39" i="33"/>
  <c r="H38" i="33" s="1"/>
  <c r="H37" i="33" s="1"/>
  <c r="G39" i="33"/>
  <c r="G38" i="33" s="1"/>
  <c r="G37" i="33" s="1"/>
  <c r="F39" i="33"/>
  <c r="F38" i="33" s="1"/>
  <c r="E39" i="33"/>
  <c r="E38" i="33" s="1"/>
  <c r="E37" i="33" s="1"/>
  <c r="D39" i="33"/>
  <c r="D38" i="33" s="1"/>
  <c r="C39" i="33"/>
  <c r="C38" i="33" s="1"/>
  <c r="C37" i="33" s="1"/>
  <c r="N32" i="33"/>
  <c r="M32" i="33"/>
  <c r="L32" i="33"/>
  <c r="K32" i="33"/>
  <c r="J32" i="33"/>
  <c r="I32" i="33"/>
  <c r="H32" i="33"/>
  <c r="G32" i="33"/>
  <c r="F32" i="33"/>
  <c r="E32" i="33"/>
  <c r="D32" i="33"/>
  <c r="C32" i="33"/>
  <c r="N31" i="33"/>
  <c r="M31" i="33"/>
  <c r="L31" i="33"/>
  <c r="K31" i="33"/>
  <c r="J31" i="33"/>
  <c r="I31" i="33"/>
  <c r="H31" i="33"/>
  <c r="G31" i="33"/>
  <c r="F31" i="33"/>
  <c r="E31" i="33"/>
  <c r="D31" i="33"/>
  <c r="C31" i="33"/>
  <c r="N30" i="33"/>
  <c r="N29" i="33" s="1"/>
  <c r="M30" i="33"/>
  <c r="M29" i="33" s="1"/>
  <c r="L30" i="33"/>
  <c r="L29" i="33" s="1"/>
  <c r="K30" i="33"/>
  <c r="K29" i="33" s="1"/>
  <c r="J30" i="33"/>
  <c r="I30" i="33"/>
  <c r="I29" i="33" s="1"/>
  <c r="H30" i="33"/>
  <c r="H29" i="33" s="1"/>
  <c r="G30" i="33"/>
  <c r="G29" i="33" s="1"/>
  <c r="F30" i="33"/>
  <c r="F29" i="33" s="1"/>
  <c r="E30" i="33"/>
  <c r="E29" i="33" s="1"/>
  <c r="D30" i="33"/>
  <c r="D29" i="33" s="1"/>
  <c r="C30" i="33"/>
  <c r="C29" i="33" s="1"/>
  <c r="N27" i="33"/>
  <c r="M27" i="33"/>
  <c r="L27" i="33"/>
  <c r="K27" i="33"/>
  <c r="J27" i="33"/>
  <c r="I27" i="33"/>
  <c r="H27" i="33"/>
  <c r="G27" i="33"/>
  <c r="F27" i="33"/>
  <c r="E27" i="33"/>
  <c r="D27" i="33"/>
  <c r="C27" i="33"/>
  <c r="N26" i="33"/>
  <c r="M26" i="33"/>
  <c r="L26" i="33"/>
  <c r="K26" i="33"/>
  <c r="J26" i="33"/>
  <c r="I26" i="33"/>
  <c r="N25" i="33"/>
  <c r="M25" i="33"/>
  <c r="L25" i="33"/>
  <c r="K25" i="33"/>
  <c r="J25" i="33"/>
  <c r="I25" i="33"/>
  <c r="H25" i="33"/>
  <c r="G25" i="33"/>
  <c r="F25" i="33"/>
  <c r="E25" i="33"/>
  <c r="D25" i="33"/>
  <c r="C25" i="33"/>
  <c r="N24" i="33"/>
  <c r="M24" i="33"/>
  <c r="L24" i="33"/>
  <c r="K24" i="33"/>
  <c r="J24" i="33"/>
  <c r="I24" i="33"/>
  <c r="H24" i="33"/>
  <c r="G24" i="33"/>
  <c r="F24" i="33"/>
  <c r="E24" i="33"/>
  <c r="D24" i="33"/>
  <c r="C24" i="33"/>
  <c r="N23" i="33"/>
  <c r="M23" i="33"/>
  <c r="L23" i="33"/>
  <c r="K23" i="33"/>
  <c r="J23" i="33"/>
  <c r="I23" i="33"/>
  <c r="H23" i="33"/>
  <c r="G23" i="33"/>
  <c r="F23" i="33"/>
  <c r="E23" i="33"/>
  <c r="D23" i="33"/>
  <c r="C23" i="33"/>
  <c r="N22" i="33"/>
  <c r="M22" i="33"/>
  <c r="L22" i="33"/>
  <c r="K22" i="33"/>
  <c r="J22" i="33"/>
  <c r="I22" i="33"/>
  <c r="H22" i="33"/>
  <c r="G22" i="33"/>
  <c r="F22" i="33"/>
  <c r="E22" i="33"/>
  <c r="D22" i="33"/>
  <c r="C22" i="33"/>
  <c r="N21" i="33"/>
  <c r="M21" i="33"/>
  <c r="L21" i="33"/>
  <c r="K21" i="33"/>
  <c r="J21" i="33"/>
  <c r="I21" i="33"/>
  <c r="H21" i="33"/>
  <c r="G21" i="33"/>
  <c r="F21" i="33"/>
  <c r="E21" i="33"/>
  <c r="D21" i="33"/>
  <c r="C21" i="33"/>
  <c r="N20" i="33"/>
  <c r="M20" i="33"/>
  <c r="L20" i="33"/>
  <c r="K20" i="33"/>
  <c r="J20" i="33"/>
  <c r="I20" i="33"/>
  <c r="H20" i="33"/>
  <c r="G20" i="33"/>
  <c r="F20" i="33"/>
  <c r="E20" i="33"/>
  <c r="D20" i="33"/>
  <c r="C20" i="33"/>
  <c r="N19" i="33"/>
  <c r="M19" i="33"/>
  <c r="M18" i="33" s="1"/>
  <c r="L19" i="33"/>
  <c r="K19" i="33"/>
  <c r="J19" i="33"/>
  <c r="I19" i="33"/>
  <c r="I18" i="33" s="1"/>
  <c r="H19" i="33"/>
  <c r="G19" i="33"/>
  <c r="F19" i="33"/>
  <c r="E19" i="33"/>
  <c r="E18" i="33" s="1"/>
  <c r="D19" i="33"/>
  <c r="C19" i="33"/>
  <c r="N15" i="33"/>
  <c r="M15" i="33"/>
  <c r="L15" i="33"/>
  <c r="K15" i="33"/>
  <c r="J15" i="33"/>
  <c r="I15" i="33"/>
  <c r="H15" i="33"/>
  <c r="G15" i="33"/>
  <c r="F15" i="33"/>
  <c r="E15" i="33"/>
  <c r="D15" i="33"/>
  <c r="C15" i="33"/>
  <c r="N14" i="33"/>
  <c r="M14" i="33"/>
  <c r="L14" i="33"/>
  <c r="K14" i="33"/>
  <c r="J14" i="33"/>
  <c r="I14" i="33"/>
  <c r="H14" i="33"/>
  <c r="G14" i="33"/>
  <c r="F14" i="33"/>
  <c r="E14" i="33"/>
  <c r="D14" i="33"/>
  <c r="C14" i="33"/>
  <c r="N13" i="33"/>
  <c r="M13" i="33"/>
  <c r="L13" i="33"/>
  <c r="K13" i="33"/>
  <c r="J13" i="33"/>
  <c r="I13" i="33"/>
  <c r="H13" i="33"/>
  <c r="G13" i="33"/>
  <c r="F13" i="33"/>
  <c r="E13" i="33"/>
  <c r="D13" i="33"/>
  <c r="C13" i="33"/>
  <c r="N12" i="33"/>
  <c r="M12" i="33"/>
  <c r="L12" i="33"/>
  <c r="K12" i="33"/>
  <c r="J12" i="33"/>
  <c r="I12" i="33"/>
  <c r="H12" i="33"/>
  <c r="G12" i="33"/>
  <c r="F12" i="33"/>
  <c r="E12" i="33"/>
  <c r="D12" i="33"/>
  <c r="C12" i="33"/>
  <c r="N11" i="33"/>
  <c r="M11" i="33"/>
  <c r="L11" i="33"/>
  <c r="K11" i="33"/>
  <c r="J11" i="33"/>
  <c r="I11" i="33"/>
  <c r="H11" i="33"/>
  <c r="G11" i="33"/>
  <c r="F11" i="33"/>
  <c r="E11" i="33"/>
  <c r="D11" i="33"/>
  <c r="C11" i="33"/>
  <c r="N10" i="33"/>
  <c r="M10" i="33"/>
  <c r="L10" i="33"/>
  <c r="K10" i="33"/>
  <c r="J10" i="33"/>
  <c r="I10" i="33"/>
  <c r="H10" i="33"/>
  <c r="G10" i="33"/>
  <c r="F10" i="33"/>
  <c r="E10" i="33"/>
  <c r="D10" i="33"/>
  <c r="C10" i="33"/>
  <c r="N9" i="33"/>
  <c r="M9" i="33"/>
  <c r="L9" i="33"/>
  <c r="K9" i="33"/>
  <c r="J9" i="33"/>
  <c r="I9" i="33"/>
  <c r="H9" i="33"/>
  <c r="G9" i="33"/>
  <c r="F9" i="33"/>
  <c r="E9" i="33"/>
  <c r="D9" i="33"/>
  <c r="C9" i="33"/>
  <c r="N8" i="33"/>
  <c r="M8" i="33"/>
  <c r="L8" i="33"/>
  <c r="K8" i="33"/>
  <c r="J8" i="33"/>
  <c r="I8" i="33"/>
  <c r="H8" i="33"/>
  <c r="G8" i="33"/>
  <c r="F8" i="33"/>
  <c r="E8" i="33"/>
  <c r="D8" i="33"/>
  <c r="C8" i="33"/>
  <c r="N7" i="33"/>
  <c r="M7" i="33"/>
  <c r="L7" i="33"/>
  <c r="K7" i="33"/>
  <c r="J7" i="33"/>
  <c r="I7" i="33"/>
  <c r="H7" i="33"/>
  <c r="G7" i="33"/>
  <c r="F7" i="33"/>
  <c r="E7" i="33"/>
  <c r="D7" i="33"/>
  <c r="C7" i="33"/>
  <c r="N6" i="33"/>
  <c r="M6" i="33"/>
  <c r="L6" i="33"/>
  <c r="K6" i="33"/>
  <c r="J6" i="33"/>
  <c r="I6" i="33"/>
  <c r="H6" i="33"/>
  <c r="G6" i="33"/>
  <c r="F6" i="33"/>
  <c r="E6" i="33"/>
  <c r="D6" i="33"/>
  <c r="C6" i="33"/>
  <c r="I20" i="31"/>
  <c r="J20" i="31"/>
  <c r="K20" i="31"/>
  <c r="L20" i="31"/>
  <c r="M20" i="31"/>
  <c r="N20" i="31"/>
  <c r="I21" i="31"/>
  <c r="J21" i="31"/>
  <c r="K21" i="31"/>
  <c r="L21" i="31"/>
  <c r="M21" i="31"/>
  <c r="N21" i="31"/>
  <c r="I22" i="31"/>
  <c r="J22" i="31"/>
  <c r="K22" i="31"/>
  <c r="L22" i="31"/>
  <c r="M22" i="31"/>
  <c r="N22" i="31"/>
  <c r="I23" i="31"/>
  <c r="J23" i="31"/>
  <c r="K23" i="31"/>
  <c r="L23" i="31"/>
  <c r="M23" i="31"/>
  <c r="N23" i="31"/>
  <c r="I24" i="31"/>
  <c r="J24" i="31"/>
  <c r="K24" i="31"/>
  <c r="L24" i="31"/>
  <c r="M24" i="31"/>
  <c r="N24" i="31"/>
  <c r="I25" i="31"/>
  <c r="J25" i="31"/>
  <c r="K25" i="31"/>
  <c r="L25" i="31"/>
  <c r="M25" i="31"/>
  <c r="N25" i="31"/>
  <c r="I26" i="31"/>
  <c r="J26" i="31"/>
  <c r="K26" i="31"/>
  <c r="L26" i="31"/>
  <c r="M26" i="31"/>
  <c r="N26" i="31"/>
  <c r="I27" i="31"/>
  <c r="J27" i="31"/>
  <c r="K27" i="31"/>
  <c r="L27" i="31"/>
  <c r="M27" i="31"/>
  <c r="N27" i="31"/>
  <c r="N19" i="31"/>
  <c r="M19" i="31"/>
  <c r="L19" i="31"/>
  <c r="K19" i="31"/>
  <c r="J19" i="31"/>
  <c r="I19" i="31"/>
  <c r="I7" i="31"/>
  <c r="J7" i="31"/>
  <c r="K7" i="31"/>
  <c r="L7" i="31"/>
  <c r="M7" i="31"/>
  <c r="N7" i="31"/>
  <c r="I8" i="31"/>
  <c r="J8" i="31"/>
  <c r="K8" i="31"/>
  <c r="L8" i="31"/>
  <c r="M8" i="31"/>
  <c r="N8" i="31"/>
  <c r="I9" i="31"/>
  <c r="J9" i="31"/>
  <c r="K9" i="31"/>
  <c r="L9" i="31"/>
  <c r="M9" i="31"/>
  <c r="N9" i="31"/>
  <c r="I10" i="31"/>
  <c r="J10" i="31"/>
  <c r="K10" i="31"/>
  <c r="L10" i="31"/>
  <c r="M10" i="31"/>
  <c r="N10" i="31"/>
  <c r="I11" i="31"/>
  <c r="J11" i="31"/>
  <c r="K11" i="31"/>
  <c r="L11" i="31"/>
  <c r="M11" i="31"/>
  <c r="N11" i="31"/>
  <c r="I12" i="31"/>
  <c r="J12" i="31"/>
  <c r="K12" i="31"/>
  <c r="L12" i="31"/>
  <c r="M12" i="31"/>
  <c r="N12" i="31"/>
  <c r="I13" i="31"/>
  <c r="J13" i="31"/>
  <c r="K13" i="31"/>
  <c r="L13" i="31"/>
  <c r="M13" i="31"/>
  <c r="N13" i="31"/>
  <c r="I14" i="31"/>
  <c r="J14" i="31"/>
  <c r="K14" i="31"/>
  <c r="L14" i="31"/>
  <c r="M14" i="31"/>
  <c r="N14" i="31"/>
  <c r="I15" i="31"/>
  <c r="J15" i="31"/>
  <c r="K15" i="31"/>
  <c r="L15" i="31"/>
  <c r="M15" i="31"/>
  <c r="N15" i="31"/>
  <c r="N6" i="31"/>
  <c r="M6" i="31"/>
  <c r="L6" i="31"/>
  <c r="K6" i="31"/>
  <c r="J6" i="31"/>
  <c r="I6" i="31"/>
  <c r="N201" i="31"/>
  <c r="M201" i="31"/>
  <c r="L201" i="31"/>
  <c r="K201" i="31"/>
  <c r="J201" i="31"/>
  <c r="I201" i="31"/>
  <c r="H201" i="31"/>
  <c r="G201" i="31"/>
  <c r="F201" i="31"/>
  <c r="E201" i="31"/>
  <c r="D201" i="31"/>
  <c r="C201" i="31"/>
  <c r="N200" i="31"/>
  <c r="M200" i="31"/>
  <c r="L200" i="31"/>
  <c r="K200" i="31"/>
  <c r="J200" i="31"/>
  <c r="I200" i="31"/>
  <c r="H200" i="31"/>
  <c r="G200" i="31"/>
  <c r="F200" i="31"/>
  <c r="E200" i="31"/>
  <c r="D200" i="31"/>
  <c r="C200" i="31"/>
  <c r="N199" i="31"/>
  <c r="M199" i="31"/>
  <c r="L199" i="31"/>
  <c r="K199" i="31"/>
  <c r="J199" i="31"/>
  <c r="I199" i="31"/>
  <c r="H199" i="31"/>
  <c r="G199" i="31"/>
  <c r="F199" i="31"/>
  <c r="E199" i="31"/>
  <c r="D199" i="31"/>
  <c r="C199" i="31"/>
  <c r="N198" i="31"/>
  <c r="M198" i="31"/>
  <c r="L198" i="31"/>
  <c r="K198" i="31"/>
  <c r="J198" i="31"/>
  <c r="I198" i="31"/>
  <c r="H198" i="31"/>
  <c r="G198" i="31"/>
  <c r="F198" i="31"/>
  <c r="E198" i="31"/>
  <c r="D198" i="31"/>
  <c r="C198" i="31"/>
  <c r="N197" i="31"/>
  <c r="M197" i="31"/>
  <c r="L197" i="31"/>
  <c r="K197" i="31"/>
  <c r="J197" i="31"/>
  <c r="I197" i="31"/>
  <c r="N196" i="31"/>
  <c r="M196" i="31"/>
  <c r="L196" i="31"/>
  <c r="K196" i="31"/>
  <c r="J196" i="31"/>
  <c r="I196" i="31"/>
  <c r="H196" i="31"/>
  <c r="G196" i="31"/>
  <c r="F196" i="31"/>
  <c r="E196" i="31"/>
  <c r="D196" i="31"/>
  <c r="C196" i="31"/>
  <c r="N195" i="31"/>
  <c r="M195" i="31"/>
  <c r="L195" i="31"/>
  <c r="K195" i="31"/>
  <c r="J195" i="31"/>
  <c r="I195" i="31"/>
  <c r="H195" i="31"/>
  <c r="G195" i="31"/>
  <c r="F195" i="31"/>
  <c r="E195" i="31"/>
  <c r="D195" i="31"/>
  <c r="C195" i="31"/>
  <c r="N194" i="31"/>
  <c r="M194" i="31"/>
  <c r="L194" i="31"/>
  <c r="K194" i="31"/>
  <c r="J194" i="31"/>
  <c r="I194" i="31"/>
  <c r="I193" i="31" s="1"/>
  <c r="H194" i="31"/>
  <c r="G194" i="31"/>
  <c r="F194" i="31"/>
  <c r="E194" i="31"/>
  <c r="E193" i="31" s="1"/>
  <c r="D194" i="31"/>
  <c r="C194" i="31"/>
  <c r="N191" i="31"/>
  <c r="M191" i="31"/>
  <c r="L191" i="31"/>
  <c r="K191" i="31"/>
  <c r="J191" i="31"/>
  <c r="I191" i="31"/>
  <c r="H191" i="31"/>
  <c r="G191" i="31"/>
  <c r="F191" i="31"/>
  <c r="E191" i="31"/>
  <c r="D191" i="31"/>
  <c r="C191" i="31"/>
  <c r="N190" i="31"/>
  <c r="M190" i="31"/>
  <c r="L190" i="31"/>
  <c r="K190" i="31"/>
  <c r="J190" i="31"/>
  <c r="I190" i="31"/>
  <c r="H190" i="31"/>
  <c r="G190" i="31"/>
  <c r="F190" i="31"/>
  <c r="E190" i="31"/>
  <c r="D190" i="31"/>
  <c r="C190" i="31"/>
  <c r="N189" i="31"/>
  <c r="N188" i="31" s="1"/>
  <c r="M189" i="31"/>
  <c r="M188" i="31" s="1"/>
  <c r="L189" i="31"/>
  <c r="L188" i="31" s="1"/>
  <c r="K189" i="31"/>
  <c r="K188" i="31" s="1"/>
  <c r="J189" i="31"/>
  <c r="J188" i="31" s="1"/>
  <c r="I189" i="31"/>
  <c r="I188" i="31" s="1"/>
  <c r="H189" i="31"/>
  <c r="H188" i="31" s="1"/>
  <c r="G189" i="31"/>
  <c r="G188" i="31" s="1"/>
  <c r="F189" i="31"/>
  <c r="F188" i="31" s="1"/>
  <c r="E189" i="31"/>
  <c r="E188" i="31" s="1"/>
  <c r="D189" i="31"/>
  <c r="D188" i="31" s="1"/>
  <c r="C189" i="31"/>
  <c r="C188" i="31" s="1"/>
  <c r="C174" i="31"/>
  <c r="D174" i="31"/>
  <c r="E174" i="31"/>
  <c r="F174" i="31"/>
  <c r="G174" i="31"/>
  <c r="H174" i="31"/>
  <c r="I174" i="31"/>
  <c r="J174" i="31"/>
  <c r="K174" i="31"/>
  <c r="L174" i="31"/>
  <c r="M174" i="31"/>
  <c r="N174" i="31"/>
  <c r="C175" i="31"/>
  <c r="D175" i="31"/>
  <c r="E175" i="31"/>
  <c r="F175" i="31"/>
  <c r="G175" i="31"/>
  <c r="H175" i="31"/>
  <c r="I175" i="31"/>
  <c r="J175" i="31"/>
  <c r="K175" i="31"/>
  <c r="L175" i="31"/>
  <c r="M175" i="31"/>
  <c r="N175" i="31"/>
  <c r="C176" i="31"/>
  <c r="D176" i="31"/>
  <c r="E176" i="31"/>
  <c r="F176" i="31"/>
  <c r="G176" i="31"/>
  <c r="H176" i="31"/>
  <c r="I176" i="31"/>
  <c r="J176" i="31"/>
  <c r="K176" i="31"/>
  <c r="L176" i="31"/>
  <c r="M176" i="31"/>
  <c r="N176" i="31"/>
  <c r="C177" i="31"/>
  <c r="D177" i="31"/>
  <c r="E177" i="31"/>
  <c r="F177" i="31"/>
  <c r="G177" i="31"/>
  <c r="H177" i="31"/>
  <c r="I177" i="31"/>
  <c r="J177" i="31"/>
  <c r="K177" i="31"/>
  <c r="L177" i="31"/>
  <c r="M177" i="31"/>
  <c r="N177" i="31"/>
  <c r="C178" i="31"/>
  <c r="D178" i="31"/>
  <c r="E178" i="31"/>
  <c r="F178" i="31"/>
  <c r="G178" i="31"/>
  <c r="H178" i="31"/>
  <c r="I178" i="31"/>
  <c r="J178" i="31"/>
  <c r="K178" i="31"/>
  <c r="L178" i="31"/>
  <c r="M178" i="31"/>
  <c r="N178" i="31"/>
  <c r="C179" i="31"/>
  <c r="D179" i="31"/>
  <c r="E179" i="31"/>
  <c r="F179" i="31"/>
  <c r="G179" i="31"/>
  <c r="H179" i="31"/>
  <c r="I179" i="31"/>
  <c r="J179" i="31"/>
  <c r="K179" i="31"/>
  <c r="L179" i="31"/>
  <c r="M179" i="31"/>
  <c r="N179" i="31"/>
  <c r="C180" i="31"/>
  <c r="D180" i="31"/>
  <c r="E180" i="31"/>
  <c r="F180" i="31"/>
  <c r="G180" i="31"/>
  <c r="H180" i="31"/>
  <c r="I180" i="31"/>
  <c r="J180" i="31"/>
  <c r="K180" i="31"/>
  <c r="L180" i="31"/>
  <c r="M180" i="31"/>
  <c r="N180" i="31"/>
  <c r="C181" i="31"/>
  <c r="D181" i="31"/>
  <c r="E181" i="31"/>
  <c r="F181" i="31"/>
  <c r="G181" i="31"/>
  <c r="H181" i="31"/>
  <c r="I181" i="31"/>
  <c r="J181" i="31"/>
  <c r="K181" i="31"/>
  <c r="L181" i="31"/>
  <c r="M181" i="31"/>
  <c r="N181" i="31"/>
  <c r="C182" i="31"/>
  <c r="D182" i="31"/>
  <c r="E182" i="31"/>
  <c r="F182" i="31"/>
  <c r="G182" i="31"/>
  <c r="H182" i="31"/>
  <c r="I182" i="31"/>
  <c r="J182" i="31"/>
  <c r="K182" i="31"/>
  <c r="L182" i="31"/>
  <c r="M182" i="31"/>
  <c r="N182" i="31"/>
  <c r="C183" i="31"/>
  <c r="D183" i="31"/>
  <c r="E183" i="31"/>
  <c r="F183" i="31"/>
  <c r="G183" i="31"/>
  <c r="H183" i="31"/>
  <c r="I183" i="31"/>
  <c r="J183" i="31"/>
  <c r="K183" i="31"/>
  <c r="L183" i="31"/>
  <c r="M183" i="31"/>
  <c r="N183" i="31"/>
  <c r="C184" i="31"/>
  <c r="D184" i="31"/>
  <c r="E184" i="31"/>
  <c r="F184" i="31"/>
  <c r="G184" i="31"/>
  <c r="H184" i="31"/>
  <c r="I184" i="31"/>
  <c r="J184" i="31"/>
  <c r="K184" i="31"/>
  <c r="L184" i="31"/>
  <c r="M184" i="31"/>
  <c r="N184" i="31"/>
  <c r="C185" i="31"/>
  <c r="D185" i="31"/>
  <c r="E185" i="31"/>
  <c r="F185" i="31"/>
  <c r="G185" i="31"/>
  <c r="H185" i="31"/>
  <c r="I185" i="31"/>
  <c r="J185" i="31"/>
  <c r="K185" i="31"/>
  <c r="L185" i="31"/>
  <c r="M185" i="31"/>
  <c r="N185" i="31"/>
  <c r="C186" i="31"/>
  <c r="D186" i="31"/>
  <c r="E186" i="31"/>
  <c r="F186" i="31"/>
  <c r="G186" i="31"/>
  <c r="H186" i="31"/>
  <c r="I186" i="31"/>
  <c r="J186" i="31"/>
  <c r="K186" i="31"/>
  <c r="L186" i="31"/>
  <c r="M186" i="31"/>
  <c r="N186" i="31"/>
  <c r="N173" i="31"/>
  <c r="M173" i="31"/>
  <c r="L173" i="31"/>
  <c r="K173" i="31"/>
  <c r="J173" i="31"/>
  <c r="I173" i="31"/>
  <c r="I172" i="31" s="1"/>
  <c r="H173" i="31"/>
  <c r="G173" i="31"/>
  <c r="F173" i="31"/>
  <c r="E173" i="31"/>
  <c r="E172" i="31" s="1"/>
  <c r="D173" i="31"/>
  <c r="C173" i="31"/>
  <c r="C141" i="31"/>
  <c r="D141" i="31"/>
  <c r="E141" i="31"/>
  <c r="F141" i="31"/>
  <c r="G141" i="31"/>
  <c r="H141" i="31"/>
  <c r="I141" i="31"/>
  <c r="J141" i="31"/>
  <c r="K141" i="31"/>
  <c r="L141" i="31"/>
  <c r="M141" i="31"/>
  <c r="N141" i="31"/>
  <c r="C142" i="31"/>
  <c r="D142" i="31"/>
  <c r="E142" i="31"/>
  <c r="F142" i="31"/>
  <c r="G142" i="31"/>
  <c r="H142" i="31"/>
  <c r="I142" i="31"/>
  <c r="J142" i="31"/>
  <c r="K142" i="31"/>
  <c r="L142" i="31"/>
  <c r="M142" i="31"/>
  <c r="N142" i="31"/>
  <c r="C143" i="31"/>
  <c r="D143" i="31"/>
  <c r="E143" i="31"/>
  <c r="F143" i="31"/>
  <c r="G143" i="31"/>
  <c r="H143" i="31"/>
  <c r="I143" i="31"/>
  <c r="J143" i="31"/>
  <c r="K143" i="31"/>
  <c r="L143" i="31"/>
  <c r="M143" i="31"/>
  <c r="N143" i="31"/>
  <c r="C144" i="31"/>
  <c r="D144" i="31"/>
  <c r="E144" i="31"/>
  <c r="F144" i="31"/>
  <c r="G144" i="31"/>
  <c r="H144" i="31"/>
  <c r="I144" i="31"/>
  <c r="J144" i="31"/>
  <c r="K144" i="31"/>
  <c r="L144" i="31"/>
  <c r="M144" i="31"/>
  <c r="N144" i="31"/>
  <c r="C145" i="31"/>
  <c r="D145" i="31"/>
  <c r="E145" i="31"/>
  <c r="F145" i="31"/>
  <c r="G145" i="31"/>
  <c r="H145" i="31"/>
  <c r="I145" i="31"/>
  <c r="J145" i="31"/>
  <c r="K145" i="31"/>
  <c r="L145" i="31"/>
  <c r="M145" i="31"/>
  <c r="N145" i="31"/>
  <c r="C146" i="31"/>
  <c r="D146" i="31"/>
  <c r="E146" i="31"/>
  <c r="F146" i="31"/>
  <c r="G146" i="31"/>
  <c r="H146" i="31"/>
  <c r="I146" i="31"/>
  <c r="J146" i="31"/>
  <c r="K146" i="31"/>
  <c r="L146" i="31"/>
  <c r="M146" i="31"/>
  <c r="N146" i="31"/>
  <c r="C147" i="31"/>
  <c r="D147" i="31"/>
  <c r="E147" i="31"/>
  <c r="F147" i="31"/>
  <c r="G147" i="31"/>
  <c r="H147" i="31"/>
  <c r="I147" i="31"/>
  <c r="J147" i="31"/>
  <c r="K147" i="31"/>
  <c r="L147" i="31"/>
  <c r="M147" i="31"/>
  <c r="N147" i="31"/>
  <c r="C148" i="31"/>
  <c r="D148" i="31"/>
  <c r="E148" i="31"/>
  <c r="F148" i="31"/>
  <c r="G148" i="31"/>
  <c r="H148" i="31"/>
  <c r="I148" i="31"/>
  <c r="J148" i="31"/>
  <c r="K148" i="31"/>
  <c r="L148" i="31"/>
  <c r="M148" i="31"/>
  <c r="N148" i="31"/>
  <c r="C149" i="31"/>
  <c r="D149" i="31"/>
  <c r="E149" i="31"/>
  <c r="F149" i="31"/>
  <c r="G149" i="31"/>
  <c r="H149" i="31"/>
  <c r="I149" i="31"/>
  <c r="J149" i="31"/>
  <c r="K149" i="31"/>
  <c r="L149" i="31"/>
  <c r="M149" i="31"/>
  <c r="N149" i="31"/>
  <c r="C150" i="31"/>
  <c r="D150" i="31"/>
  <c r="E150" i="31"/>
  <c r="F150" i="31"/>
  <c r="G150" i="31"/>
  <c r="H150" i="31"/>
  <c r="I150" i="31"/>
  <c r="J150" i="31"/>
  <c r="K150" i="31"/>
  <c r="L150" i="31"/>
  <c r="M150" i="31"/>
  <c r="N150" i="31"/>
  <c r="C151" i="31"/>
  <c r="D151" i="31"/>
  <c r="E151" i="31"/>
  <c r="F151" i="31"/>
  <c r="G151" i="31"/>
  <c r="H151" i="31"/>
  <c r="I151" i="31"/>
  <c r="J151" i="31"/>
  <c r="K151" i="31"/>
  <c r="L151" i="31"/>
  <c r="M151" i="31"/>
  <c r="N151" i="31"/>
  <c r="C152" i="31"/>
  <c r="D152" i="31"/>
  <c r="E152" i="31"/>
  <c r="F152" i="31"/>
  <c r="G152" i="31"/>
  <c r="H152" i="31"/>
  <c r="I152" i="31"/>
  <c r="J152" i="31"/>
  <c r="K152" i="31"/>
  <c r="L152" i="31"/>
  <c r="M152" i="31"/>
  <c r="N152" i="31"/>
  <c r="C153" i="31"/>
  <c r="D153" i="31"/>
  <c r="E153" i="31"/>
  <c r="F153" i="31"/>
  <c r="G153" i="31"/>
  <c r="H153" i="31"/>
  <c r="I153" i="31"/>
  <c r="J153" i="31"/>
  <c r="K153" i="31"/>
  <c r="L153" i="31"/>
  <c r="M153" i="31"/>
  <c r="N153" i="31"/>
  <c r="C154" i="31"/>
  <c r="D154" i="31"/>
  <c r="E154" i="31"/>
  <c r="F154" i="31"/>
  <c r="G154" i="31"/>
  <c r="H154" i="31"/>
  <c r="I154" i="31"/>
  <c r="J154" i="31"/>
  <c r="K154" i="31"/>
  <c r="L154" i="31"/>
  <c r="M154" i="31"/>
  <c r="N154" i="31"/>
  <c r="C155" i="31"/>
  <c r="D155" i="31"/>
  <c r="E155" i="31"/>
  <c r="F155" i="31"/>
  <c r="G155" i="31"/>
  <c r="H155" i="31"/>
  <c r="I155" i="31"/>
  <c r="J155" i="31"/>
  <c r="K155" i="31"/>
  <c r="L155" i="31"/>
  <c r="M155" i="31"/>
  <c r="N155" i="31"/>
  <c r="C156" i="31"/>
  <c r="D156" i="31"/>
  <c r="E156" i="31"/>
  <c r="F156" i="31"/>
  <c r="G156" i="31"/>
  <c r="H156" i="31"/>
  <c r="I156" i="31"/>
  <c r="J156" i="31"/>
  <c r="K156" i="31"/>
  <c r="L156" i="31"/>
  <c r="M156" i="31"/>
  <c r="N156" i="31"/>
  <c r="C157" i="31"/>
  <c r="D157" i="31"/>
  <c r="E157" i="31"/>
  <c r="F157" i="31"/>
  <c r="G157" i="31"/>
  <c r="H157" i="31"/>
  <c r="I157" i="31"/>
  <c r="J157" i="31"/>
  <c r="K157" i="31"/>
  <c r="L157" i="31"/>
  <c r="M157" i="31"/>
  <c r="N157" i="31"/>
  <c r="C158" i="31"/>
  <c r="D158" i="31"/>
  <c r="E158" i="31"/>
  <c r="F158" i="31"/>
  <c r="G158" i="31"/>
  <c r="H158" i="31"/>
  <c r="I158" i="31"/>
  <c r="J158" i="31"/>
  <c r="K158" i="31"/>
  <c r="L158" i="31"/>
  <c r="M158" i="31"/>
  <c r="N158" i="31"/>
  <c r="C159" i="31"/>
  <c r="D159" i="31"/>
  <c r="E159" i="31"/>
  <c r="F159" i="31"/>
  <c r="G159" i="31"/>
  <c r="H159" i="31"/>
  <c r="I159" i="31"/>
  <c r="J159" i="31"/>
  <c r="K159" i="31"/>
  <c r="L159" i="31"/>
  <c r="M159" i="31"/>
  <c r="N159" i="31"/>
  <c r="C160" i="31"/>
  <c r="D160" i="31"/>
  <c r="E160" i="31"/>
  <c r="F160" i="31"/>
  <c r="G160" i="31"/>
  <c r="H160" i="31"/>
  <c r="I160" i="31"/>
  <c r="J160" i="31"/>
  <c r="K160" i="31"/>
  <c r="L160" i="31"/>
  <c r="M160" i="31"/>
  <c r="N160" i="31"/>
  <c r="C161" i="31"/>
  <c r="D161" i="31"/>
  <c r="E161" i="31"/>
  <c r="F161" i="31"/>
  <c r="G161" i="31"/>
  <c r="H161" i="31"/>
  <c r="I161" i="31"/>
  <c r="J161" i="31"/>
  <c r="K161" i="31"/>
  <c r="L161" i="31"/>
  <c r="M161" i="31"/>
  <c r="N161" i="31"/>
  <c r="C162" i="31"/>
  <c r="D162" i="31"/>
  <c r="E162" i="31"/>
  <c r="F162" i="31"/>
  <c r="G162" i="31"/>
  <c r="H162" i="31"/>
  <c r="I162" i="31"/>
  <c r="J162" i="31"/>
  <c r="K162" i="31"/>
  <c r="L162" i="31"/>
  <c r="M162" i="31"/>
  <c r="N162" i="31"/>
  <c r="C163" i="31"/>
  <c r="D163" i="31"/>
  <c r="E163" i="31"/>
  <c r="F163" i="31"/>
  <c r="G163" i="31"/>
  <c r="H163" i="31"/>
  <c r="I163" i="31"/>
  <c r="J163" i="31"/>
  <c r="K163" i="31"/>
  <c r="L163" i="31"/>
  <c r="M163" i="31"/>
  <c r="N163" i="31"/>
  <c r="C164" i="31"/>
  <c r="D164" i="31"/>
  <c r="E164" i="31"/>
  <c r="F164" i="31"/>
  <c r="G164" i="31"/>
  <c r="H164" i="31"/>
  <c r="I164" i="31"/>
  <c r="J164" i="31"/>
  <c r="K164" i="31"/>
  <c r="L164" i="31"/>
  <c r="M164" i="31"/>
  <c r="N164" i="31"/>
  <c r="C165" i="31"/>
  <c r="D165" i="31"/>
  <c r="E165" i="31"/>
  <c r="F165" i="31"/>
  <c r="G165" i="31"/>
  <c r="H165" i="31"/>
  <c r="I165" i="31"/>
  <c r="J165" i="31"/>
  <c r="K165" i="31"/>
  <c r="L165" i="31"/>
  <c r="M165" i="31"/>
  <c r="N165" i="31"/>
  <c r="C166" i="31"/>
  <c r="D166" i="31"/>
  <c r="E166" i="31"/>
  <c r="F166" i="31"/>
  <c r="G166" i="31"/>
  <c r="H166" i="31"/>
  <c r="I166" i="31"/>
  <c r="J166" i="31"/>
  <c r="K166" i="31"/>
  <c r="L166" i="31"/>
  <c r="M166" i="31"/>
  <c r="N166" i="31"/>
  <c r="C167" i="31"/>
  <c r="D167" i="31"/>
  <c r="E167" i="31"/>
  <c r="F167" i="31"/>
  <c r="G167" i="31"/>
  <c r="H167" i="31"/>
  <c r="I167" i="31"/>
  <c r="J167" i="31"/>
  <c r="K167" i="31"/>
  <c r="L167" i="31"/>
  <c r="M167" i="31"/>
  <c r="N167" i="31"/>
  <c r="C168" i="31"/>
  <c r="D168" i="31"/>
  <c r="E168" i="31"/>
  <c r="F168" i="31"/>
  <c r="G168" i="31"/>
  <c r="H168" i="31"/>
  <c r="I168" i="31"/>
  <c r="J168" i="31"/>
  <c r="K168" i="31"/>
  <c r="L168" i="31"/>
  <c r="M168" i="31"/>
  <c r="N168" i="31"/>
  <c r="C169" i="31"/>
  <c r="D169" i="31"/>
  <c r="E169" i="31"/>
  <c r="F169" i="31"/>
  <c r="G169" i="31"/>
  <c r="H169" i="31"/>
  <c r="I169" i="31"/>
  <c r="J169" i="31"/>
  <c r="K169" i="31"/>
  <c r="L169" i="31"/>
  <c r="M169" i="31"/>
  <c r="N169" i="31"/>
  <c r="N140" i="31"/>
  <c r="N139" i="31" s="1"/>
  <c r="M140" i="31"/>
  <c r="L140" i="31"/>
  <c r="K140" i="31"/>
  <c r="J140" i="31"/>
  <c r="J139" i="31" s="1"/>
  <c r="I140" i="31"/>
  <c r="I139" i="31" s="1"/>
  <c r="H140" i="31"/>
  <c r="G140" i="31"/>
  <c r="F140" i="31"/>
  <c r="F139" i="31" s="1"/>
  <c r="E140" i="31"/>
  <c r="E139" i="31" s="1"/>
  <c r="D140" i="31"/>
  <c r="C140" i="31"/>
  <c r="C97" i="31"/>
  <c r="D97" i="31"/>
  <c r="E97" i="31"/>
  <c r="F97" i="31"/>
  <c r="G97" i="31"/>
  <c r="H97" i="31"/>
  <c r="I97" i="31"/>
  <c r="J97" i="31"/>
  <c r="K97" i="31"/>
  <c r="L97" i="31"/>
  <c r="M97" i="31"/>
  <c r="N97" i="31"/>
  <c r="C98" i="31"/>
  <c r="D98" i="31"/>
  <c r="E98" i="31"/>
  <c r="F98" i="31"/>
  <c r="G98" i="31"/>
  <c r="H98" i="31"/>
  <c r="I98" i="31"/>
  <c r="J98" i="31"/>
  <c r="K98" i="31"/>
  <c r="L98" i="31"/>
  <c r="M98" i="31"/>
  <c r="N98" i="31"/>
  <c r="C99" i="31"/>
  <c r="D99" i="31"/>
  <c r="E99" i="31"/>
  <c r="F99" i="31"/>
  <c r="G99" i="31"/>
  <c r="H99" i="31"/>
  <c r="I99" i="31"/>
  <c r="J99" i="31"/>
  <c r="K99" i="31"/>
  <c r="L99" i="31"/>
  <c r="M99" i="31"/>
  <c r="N99" i="31"/>
  <c r="C100" i="31"/>
  <c r="D100" i="31"/>
  <c r="E100" i="31"/>
  <c r="F100" i="31"/>
  <c r="G100" i="31"/>
  <c r="H100" i="31"/>
  <c r="I100" i="31"/>
  <c r="J100" i="31"/>
  <c r="K100" i="31"/>
  <c r="L100" i="31"/>
  <c r="M100" i="31"/>
  <c r="N100" i="31"/>
  <c r="C101" i="31"/>
  <c r="D101" i="31"/>
  <c r="E101" i="31"/>
  <c r="F101" i="31"/>
  <c r="G101" i="31"/>
  <c r="H101" i="31"/>
  <c r="I101" i="31"/>
  <c r="J101" i="31"/>
  <c r="K101" i="31"/>
  <c r="L101" i="31"/>
  <c r="M101" i="31"/>
  <c r="N101" i="31"/>
  <c r="C102" i="31"/>
  <c r="D102" i="31"/>
  <c r="E102" i="31"/>
  <c r="F102" i="31"/>
  <c r="G102" i="31"/>
  <c r="H102" i="31"/>
  <c r="I102" i="31"/>
  <c r="J102" i="31"/>
  <c r="K102" i="31"/>
  <c r="L102" i="31"/>
  <c r="M102" i="31"/>
  <c r="N102" i="31"/>
  <c r="C103" i="31"/>
  <c r="D103" i="31"/>
  <c r="E103" i="31"/>
  <c r="F103" i="31"/>
  <c r="G103" i="31"/>
  <c r="H103" i="31"/>
  <c r="I103" i="31"/>
  <c r="J103" i="31"/>
  <c r="K103" i="31"/>
  <c r="L103" i="31"/>
  <c r="M103" i="31"/>
  <c r="N103" i="31"/>
  <c r="C104" i="31"/>
  <c r="D104" i="31"/>
  <c r="E104" i="31"/>
  <c r="F104" i="31"/>
  <c r="G104" i="31"/>
  <c r="H104" i="31"/>
  <c r="I104" i="31"/>
  <c r="J104" i="31"/>
  <c r="K104" i="31"/>
  <c r="L104" i="31"/>
  <c r="M104" i="31"/>
  <c r="N104" i="31"/>
  <c r="C105" i="31"/>
  <c r="D105" i="31"/>
  <c r="E105" i="31"/>
  <c r="F105" i="31"/>
  <c r="G105" i="31"/>
  <c r="H105" i="31"/>
  <c r="I105" i="31"/>
  <c r="J105" i="31"/>
  <c r="K105" i="31"/>
  <c r="L105" i="31"/>
  <c r="M105" i="31"/>
  <c r="N105" i="31"/>
  <c r="C106" i="31"/>
  <c r="D106" i="31"/>
  <c r="E106" i="31"/>
  <c r="F106" i="31"/>
  <c r="G106" i="31"/>
  <c r="H106" i="31"/>
  <c r="I106" i="31"/>
  <c r="J106" i="31"/>
  <c r="K106" i="31"/>
  <c r="L106" i="31"/>
  <c r="M106" i="31"/>
  <c r="N106" i="31"/>
  <c r="C107" i="31"/>
  <c r="D107" i="31"/>
  <c r="E107" i="31"/>
  <c r="F107" i="31"/>
  <c r="G107" i="31"/>
  <c r="H107" i="31"/>
  <c r="I107" i="31"/>
  <c r="J107" i="31"/>
  <c r="K107" i="31"/>
  <c r="L107" i="31"/>
  <c r="M107" i="31"/>
  <c r="N107" i="31"/>
  <c r="C108" i="31"/>
  <c r="D108" i="31"/>
  <c r="E108" i="31"/>
  <c r="F108" i="31"/>
  <c r="G108" i="31"/>
  <c r="H108" i="31"/>
  <c r="I108" i="31"/>
  <c r="J108" i="31"/>
  <c r="K108" i="31"/>
  <c r="L108" i="31"/>
  <c r="M108" i="31"/>
  <c r="N108" i="31"/>
  <c r="C109" i="31"/>
  <c r="D109" i="31"/>
  <c r="E109" i="31"/>
  <c r="F109" i="31"/>
  <c r="G109" i="31"/>
  <c r="H109" i="31"/>
  <c r="I109" i="31"/>
  <c r="J109" i="31"/>
  <c r="K109" i="31"/>
  <c r="L109" i="31"/>
  <c r="M109" i="31"/>
  <c r="N109" i="31"/>
  <c r="C110" i="31"/>
  <c r="D110" i="31"/>
  <c r="E110" i="31"/>
  <c r="F110" i="31"/>
  <c r="G110" i="31"/>
  <c r="H110" i="31"/>
  <c r="I110" i="31"/>
  <c r="J110" i="31"/>
  <c r="K110" i="31"/>
  <c r="L110" i="31"/>
  <c r="M110" i="31"/>
  <c r="N110" i="31"/>
  <c r="C111" i="31"/>
  <c r="D111" i="31"/>
  <c r="E111" i="31"/>
  <c r="F111" i="31"/>
  <c r="G111" i="31"/>
  <c r="H111" i="31"/>
  <c r="I111" i="31"/>
  <c r="J111" i="31"/>
  <c r="K111" i="31"/>
  <c r="L111" i="31"/>
  <c r="M111" i="31"/>
  <c r="N111" i="31"/>
  <c r="C112" i="31"/>
  <c r="D112" i="31"/>
  <c r="E112" i="31"/>
  <c r="F112" i="31"/>
  <c r="G112" i="31"/>
  <c r="H112" i="31"/>
  <c r="I112" i="31"/>
  <c r="J112" i="31"/>
  <c r="K112" i="31"/>
  <c r="L112" i="31"/>
  <c r="M112" i="31"/>
  <c r="N112" i="31"/>
  <c r="C113" i="31"/>
  <c r="D113" i="31"/>
  <c r="E113" i="31"/>
  <c r="F113" i="31"/>
  <c r="G113" i="31"/>
  <c r="H113" i="31"/>
  <c r="I113" i="31"/>
  <c r="J113" i="31"/>
  <c r="K113" i="31"/>
  <c r="L113" i="31"/>
  <c r="M113" i="31"/>
  <c r="N113" i="31"/>
  <c r="C114" i="31"/>
  <c r="D114" i="31"/>
  <c r="E114" i="31"/>
  <c r="F114" i="31"/>
  <c r="G114" i="31"/>
  <c r="H114" i="31"/>
  <c r="I114" i="31"/>
  <c r="J114" i="31"/>
  <c r="K114" i="31"/>
  <c r="L114" i="31"/>
  <c r="M114" i="31"/>
  <c r="N114" i="31"/>
  <c r="C115" i="31"/>
  <c r="D115" i="31"/>
  <c r="E115" i="31"/>
  <c r="F115" i="31"/>
  <c r="G115" i="31"/>
  <c r="H115" i="31"/>
  <c r="I115" i="31"/>
  <c r="J115" i="31"/>
  <c r="K115" i="31"/>
  <c r="L115" i="31"/>
  <c r="M115" i="31"/>
  <c r="N115" i="31"/>
  <c r="C116" i="31"/>
  <c r="D116" i="31"/>
  <c r="E116" i="31"/>
  <c r="F116" i="31"/>
  <c r="G116" i="31"/>
  <c r="H116" i="31"/>
  <c r="I116" i="31"/>
  <c r="J116" i="31"/>
  <c r="K116" i="31"/>
  <c r="L116" i="31"/>
  <c r="M116" i="31"/>
  <c r="N116" i="31"/>
  <c r="C117" i="31"/>
  <c r="D117" i="31"/>
  <c r="E117" i="31"/>
  <c r="F117" i="31"/>
  <c r="G117" i="31"/>
  <c r="H117" i="31"/>
  <c r="I117" i="31"/>
  <c r="J117" i="31"/>
  <c r="K117" i="31"/>
  <c r="L117" i="31"/>
  <c r="M117" i="31"/>
  <c r="N117" i="31"/>
  <c r="C118" i="31"/>
  <c r="D118" i="31"/>
  <c r="E118" i="31"/>
  <c r="F118" i="31"/>
  <c r="G118" i="31"/>
  <c r="H118" i="31"/>
  <c r="I118" i="31"/>
  <c r="J118" i="31"/>
  <c r="K118" i="31"/>
  <c r="L118" i="31"/>
  <c r="M118" i="31"/>
  <c r="N118" i="31"/>
  <c r="C119" i="31"/>
  <c r="D119" i="31"/>
  <c r="E119" i="31"/>
  <c r="F119" i="31"/>
  <c r="G119" i="31"/>
  <c r="H119" i="31"/>
  <c r="I119" i="31"/>
  <c r="J119" i="31"/>
  <c r="K119" i="31"/>
  <c r="L119" i="31"/>
  <c r="M119" i="31"/>
  <c r="N119" i="31"/>
  <c r="C120" i="31"/>
  <c r="D120" i="31"/>
  <c r="E120" i="31"/>
  <c r="F120" i="31"/>
  <c r="G120" i="31"/>
  <c r="H120" i="31"/>
  <c r="I120" i="31"/>
  <c r="J120" i="31"/>
  <c r="K120" i="31"/>
  <c r="L120" i="31"/>
  <c r="M120" i="31"/>
  <c r="N120" i="31"/>
  <c r="C121" i="31"/>
  <c r="D121" i="31"/>
  <c r="E121" i="31"/>
  <c r="F121" i="31"/>
  <c r="G121" i="31"/>
  <c r="H121" i="31"/>
  <c r="I121" i="31"/>
  <c r="J121" i="31"/>
  <c r="K121" i="31"/>
  <c r="L121" i="31"/>
  <c r="M121" i="31"/>
  <c r="N121" i="31"/>
  <c r="C122" i="31"/>
  <c r="D122" i="31"/>
  <c r="E122" i="31"/>
  <c r="F122" i="31"/>
  <c r="G122" i="31"/>
  <c r="H122" i="31"/>
  <c r="I122" i="31"/>
  <c r="J122" i="31"/>
  <c r="K122" i="31"/>
  <c r="L122" i="31"/>
  <c r="M122" i="31"/>
  <c r="N122" i="31"/>
  <c r="C123" i="31"/>
  <c r="D123" i="31"/>
  <c r="E123" i="31"/>
  <c r="F123" i="31"/>
  <c r="G123" i="31"/>
  <c r="H123" i="31"/>
  <c r="I123" i="31"/>
  <c r="J123" i="31"/>
  <c r="K123" i="31"/>
  <c r="L123" i="31"/>
  <c r="M123" i="31"/>
  <c r="N123" i="31"/>
  <c r="C124" i="31"/>
  <c r="D124" i="31"/>
  <c r="E124" i="31"/>
  <c r="F124" i="31"/>
  <c r="G124" i="31"/>
  <c r="H124" i="31"/>
  <c r="I124" i="31"/>
  <c r="J124" i="31"/>
  <c r="K124" i="31"/>
  <c r="L124" i="31"/>
  <c r="M124" i="31"/>
  <c r="N124" i="31"/>
  <c r="C125" i="31"/>
  <c r="D125" i="31"/>
  <c r="E125" i="31"/>
  <c r="F125" i="31"/>
  <c r="G125" i="31"/>
  <c r="H125" i="31"/>
  <c r="I125" i="31"/>
  <c r="J125" i="31"/>
  <c r="K125" i="31"/>
  <c r="L125" i="31"/>
  <c r="M125" i="31"/>
  <c r="N125" i="31"/>
  <c r="C126" i="31"/>
  <c r="D126" i="31"/>
  <c r="E126" i="31"/>
  <c r="F126" i="31"/>
  <c r="G126" i="31"/>
  <c r="H126" i="31"/>
  <c r="I126" i="31"/>
  <c r="J126" i="31"/>
  <c r="K126" i="31"/>
  <c r="L126" i="31"/>
  <c r="M126" i="31"/>
  <c r="N126" i="31"/>
  <c r="C127" i="31"/>
  <c r="D127" i="31"/>
  <c r="E127" i="31"/>
  <c r="F127" i="31"/>
  <c r="G127" i="31"/>
  <c r="H127" i="31"/>
  <c r="I127" i="31"/>
  <c r="J127" i="31"/>
  <c r="K127" i="31"/>
  <c r="L127" i="31"/>
  <c r="M127" i="31"/>
  <c r="N127" i="31"/>
  <c r="C128" i="31"/>
  <c r="D128" i="31"/>
  <c r="E128" i="31"/>
  <c r="F128" i="31"/>
  <c r="G128" i="31"/>
  <c r="H128" i="31"/>
  <c r="I128" i="31"/>
  <c r="J128" i="31"/>
  <c r="K128" i="31"/>
  <c r="L128" i="31"/>
  <c r="M128" i="31"/>
  <c r="N128" i="31"/>
  <c r="C129" i="31"/>
  <c r="D129" i="31"/>
  <c r="E129" i="31"/>
  <c r="F129" i="31"/>
  <c r="G129" i="31"/>
  <c r="H129" i="31"/>
  <c r="I129" i="31"/>
  <c r="J129" i="31"/>
  <c r="K129" i="31"/>
  <c r="L129" i="31"/>
  <c r="M129" i="31"/>
  <c r="N129" i="31"/>
  <c r="C130" i="31"/>
  <c r="D130" i="31"/>
  <c r="E130" i="31"/>
  <c r="F130" i="31"/>
  <c r="G130" i="31"/>
  <c r="H130" i="31"/>
  <c r="I130" i="31"/>
  <c r="J130" i="31"/>
  <c r="K130" i="31"/>
  <c r="L130" i="31"/>
  <c r="M130" i="31"/>
  <c r="N130" i="31"/>
  <c r="C131" i="31"/>
  <c r="D131" i="31"/>
  <c r="E131" i="31"/>
  <c r="F131" i="31"/>
  <c r="G131" i="31"/>
  <c r="H131" i="31"/>
  <c r="I131" i="31"/>
  <c r="J131" i="31"/>
  <c r="K131" i="31"/>
  <c r="L131" i="31"/>
  <c r="M131" i="31"/>
  <c r="N131" i="31"/>
  <c r="C132" i="31"/>
  <c r="D132" i="31"/>
  <c r="E132" i="31"/>
  <c r="F132" i="31"/>
  <c r="G132" i="31"/>
  <c r="H132" i="31"/>
  <c r="I132" i="31"/>
  <c r="J132" i="31"/>
  <c r="K132" i="31"/>
  <c r="L132" i="31"/>
  <c r="M132" i="31"/>
  <c r="N132" i="31"/>
  <c r="C133" i="31"/>
  <c r="D133" i="31"/>
  <c r="E133" i="31"/>
  <c r="F133" i="31"/>
  <c r="G133" i="31"/>
  <c r="H133" i="31"/>
  <c r="I133" i="31"/>
  <c r="J133" i="31"/>
  <c r="K133" i="31"/>
  <c r="L133" i="31"/>
  <c r="M133" i="31"/>
  <c r="N133" i="31"/>
  <c r="C134" i="31"/>
  <c r="D134" i="31"/>
  <c r="E134" i="31"/>
  <c r="F134" i="31"/>
  <c r="G134" i="31"/>
  <c r="H134" i="31"/>
  <c r="I134" i="31"/>
  <c r="J134" i="31"/>
  <c r="K134" i="31"/>
  <c r="L134" i="31"/>
  <c r="M134" i="31"/>
  <c r="N134" i="31"/>
  <c r="C135" i="31"/>
  <c r="D135" i="31"/>
  <c r="E135" i="31"/>
  <c r="F135" i="31"/>
  <c r="G135" i="31"/>
  <c r="H135" i="31"/>
  <c r="I135" i="31"/>
  <c r="J135" i="31"/>
  <c r="K135" i="31"/>
  <c r="L135" i="31"/>
  <c r="M135" i="31"/>
  <c r="N135" i="31"/>
  <c r="C136" i="31"/>
  <c r="D136" i="31"/>
  <c r="E136" i="31"/>
  <c r="F136" i="31"/>
  <c r="G136" i="31"/>
  <c r="H136" i="31"/>
  <c r="I136" i="31"/>
  <c r="J136" i="31"/>
  <c r="K136" i="31"/>
  <c r="L136" i="31"/>
  <c r="M136" i="31"/>
  <c r="N136" i="31"/>
  <c r="C137" i="31"/>
  <c r="D137" i="31"/>
  <c r="E137" i="31"/>
  <c r="F137" i="31"/>
  <c r="G137" i="31"/>
  <c r="H137" i="31"/>
  <c r="I137" i="31"/>
  <c r="J137" i="31"/>
  <c r="K137" i="31"/>
  <c r="L137" i="31"/>
  <c r="M137" i="31"/>
  <c r="N137" i="31"/>
  <c r="C138" i="31"/>
  <c r="D138" i="31"/>
  <c r="E138" i="31"/>
  <c r="F138" i="31"/>
  <c r="G138" i="31"/>
  <c r="H138" i="31"/>
  <c r="I138" i="31"/>
  <c r="J138" i="31"/>
  <c r="K138" i="31"/>
  <c r="L138" i="31"/>
  <c r="M138" i="31"/>
  <c r="N138" i="31"/>
  <c r="N96" i="31"/>
  <c r="M96" i="31"/>
  <c r="L96" i="31"/>
  <c r="K96" i="31"/>
  <c r="J96" i="31"/>
  <c r="I96" i="31"/>
  <c r="H96" i="31"/>
  <c r="G96" i="31"/>
  <c r="F96" i="31"/>
  <c r="E96" i="31"/>
  <c r="D96" i="31"/>
  <c r="C96" i="31"/>
  <c r="C40" i="31"/>
  <c r="D40" i="31"/>
  <c r="E40" i="31"/>
  <c r="F40" i="31"/>
  <c r="G40" i="31"/>
  <c r="H40" i="31"/>
  <c r="I40" i="31"/>
  <c r="J40" i="31"/>
  <c r="K40" i="31"/>
  <c r="L40" i="31"/>
  <c r="M40" i="31"/>
  <c r="N40" i="31"/>
  <c r="C41" i="31"/>
  <c r="D41" i="31"/>
  <c r="E41" i="31"/>
  <c r="F41" i="31"/>
  <c r="G41" i="31"/>
  <c r="H41" i="31"/>
  <c r="I41" i="31"/>
  <c r="J41" i="31"/>
  <c r="K41" i="31"/>
  <c r="L41" i="31"/>
  <c r="M41" i="31"/>
  <c r="N41" i="31"/>
  <c r="C42" i="31"/>
  <c r="D42" i="31"/>
  <c r="E42" i="31"/>
  <c r="F42" i="31"/>
  <c r="G42" i="31"/>
  <c r="H42" i="31"/>
  <c r="I42" i="31"/>
  <c r="J42" i="31"/>
  <c r="K42" i="31"/>
  <c r="L42" i="31"/>
  <c r="M42" i="31"/>
  <c r="N42" i="31"/>
  <c r="C43" i="31"/>
  <c r="D43" i="31"/>
  <c r="E43" i="31"/>
  <c r="F43" i="31"/>
  <c r="G43" i="31"/>
  <c r="H43" i="31"/>
  <c r="I43" i="31"/>
  <c r="J43" i="31"/>
  <c r="K43" i="31"/>
  <c r="L43" i="31"/>
  <c r="M43" i="31"/>
  <c r="N43" i="31"/>
  <c r="C44" i="31"/>
  <c r="D44" i="31"/>
  <c r="E44" i="31"/>
  <c r="F44" i="31"/>
  <c r="G44" i="31"/>
  <c r="H44" i="31"/>
  <c r="I44" i="31"/>
  <c r="J44" i="31"/>
  <c r="K44" i="31"/>
  <c r="L44" i="31"/>
  <c r="M44" i="31"/>
  <c r="N44" i="31"/>
  <c r="C45" i="31"/>
  <c r="D45" i="31"/>
  <c r="E45" i="31"/>
  <c r="F45" i="31"/>
  <c r="G45" i="31"/>
  <c r="H45" i="31"/>
  <c r="I45" i="31"/>
  <c r="J45" i="31"/>
  <c r="K45" i="31"/>
  <c r="L45" i="31"/>
  <c r="M45" i="31"/>
  <c r="N45" i="31"/>
  <c r="C46" i="31"/>
  <c r="D46" i="31"/>
  <c r="E46" i="31"/>
  <c r="F46" i="31"/>
  <c r="G46" i="31"/>
  <c r="H46" i="31"/>
  <c r="I46" i="31"/>
  <c r="J46" i="31"/>
  <c r="K46" i="31"/>
  <c r="L46" i="31"/>
  <c r="M46" i="31"/>
  <c r="N46" i="31"/>
  <c r="C47" i="31"/>
  <c r="D47" i="31"/>
  <c r="E47" i="31"/>
  <c r="F47" i="31"/>
  <c r="G47" i="31"/>
  <c r="H47" i="31"/>
  <c r="I47" i="31"/>
  <c r="J47" i="31"/>
  <c r="K47" i="31"/>
  <c r="L47" i="31"/>
  <c r="M47" i="31"/>
  <c r="N47" i="31"/>
  <c r="C48" i="31"/>
  <c r="D48" i="31"/>
  <c r="E48" i="31"/>
  <c r="F48" i="31"/>
  <c r="G48" i="31"/>
  <c r="H48" i="31"/>
  <c r="I48" i="31"/>
  <c r="J48" i="31"/>
  <c r="K48" i="31"/>
  <c r="L48" i="31"/>
  <c r="M48" i="31"/>
  <c r="N48" i="31"/>
  <c r="C49" i="31"/>
  <c r="D49" i="31"/>
  <c r="E49" i="31"/>
  <c r="F49" i="31"/>
  <c r="G49" i="31"/>
  <c r="H49" i="31"/>
  <c r="I49" i="31"/>
  <c r="J49" i="31"/>
  <c r="K49" i="31"/>
  <c r="L49" i="31"/>
  <c r="M49" i="31"/>
  <c r="N49" i="31"/>
  <c r="C50" i="31"/>
  <c r="D50" i="31"/>
  <c r="E50" i="31"/>
  <c r="F50" i="31"/>
  <c r="G50" i="31"/>
  <c r="H50" i="31"/>
  <c r="I50" i="31"/>
  <c r="J50" i="31"/>
  <c r="K50" i="31"/>
  <c r="L50" i="31"/>
  <c r="M50" i="31"/>
  <c r="N50" i="31"/>
  <c r="C51" i="31"/>
  <c r="D51" i="31"/>
  <c r="E51" i="31"/>
  <c r="F51" i="31"/>
  <c r="G51" i="31"/>
  <c r="H51" i="31"/>
  <c r="I51" i="31"/>
  <c r="J51" i="31"/>
  <c r="K51" i="31"/>
  <c r="L51" i="31"/>
  <c r="M51" i="31"/>
  <c r="N51" i="31"/>
  <c r="C52" i="31"/>
  <c r="D52" i="31"/>
  <c r="E52" i="31"/>
  <c r="F52" i="31"/>
  <c r="G52" i="31"/>
  <c r="H52" i="31"/>
  <c r="I52" i="31"/>
  <c r="J52" i="31"/>
  <c r="K52" i="31"/>
  <c r="L52" i="31"/>
  <c r="M52" i="31"/>
  <c r="N52" i="31"/>
  <c r="C53" i="31"/>
  <c r="D53" i="31"/>
  <c r="E53" i="31"/>
  <c r="F53" i="31"/>
  <c r="G53" i="31"/>
  <c r="H53" i="31"/>
  <c r="I53" i="31"/>
  <c r="J53" i="31"/>
  <c r="K53" i="31"/>
  <c r="L53" i="31"/>
  <c r="M53" i="31"/>
  <c r="N53" i="31"/>
  <c r="C54" i="31"/>
  <c r="D54" i="31"/>
  <c r="E54" i="31"/>
  <c r="F54" i="31"/>
  <c r="G54" i="31"/>
  <c r="H54" i="31"/>
  <c r="I54" i="31"/>
  <c r="J54" i="31"/>
  <c r="K54" i="31"/>
  <c r="L54" i="31"/>
  <c r="M54" i="31"/>
  <c r="N54" i="31"/>
  <c r="C55" i="31"/>
  <c r="D55" i="31"/>
  <c r="E55" i="31"/>
  <c r="F55" i="31"/>
  <c r="G55" i="31"/>
  <c r="H55" i="31"/>
  <c r="I55" i="31"/>
  <c r="J55" i="31"/>
  <c r="K55" i="31"/>
  <c r="L55" i="31"/>
  <c r="M55" i="31"/>
  <c r="N55" i="31"/>
  <c r="C56" i="31"/>
  <c r="D56" i="31"/>
  <c r="E56" i="31"/>
  <c r="F56" i="31"/>
  <c r="G56" i="31"/>
  <c r="H56" i="31"/>
  <c r="I56" i="31"/>
  <c r="J56" i="31"/>
  <c r="K56" i="31"/>
  <c r="L56" i="31"/>
  <c r="M56" i="31"/>
  <c r="N56" i="31"/>
  <c r="C57" i="31"/>
  <c r="D57" i="31"/>
  <c r="E57" i="31"/>
  <c r="F57" i="31"/>
  <c r="G57" i="31"/>
  <c r="H57" i="31"/>
  <c r="I57" i="31"/>
  <c r="J57" i="31"/>
  <c r="K57" i="31"/>
  <c r="L57" i="31"/>
  <c r="M57" i="31"/>
  <c r="N57" i="31"/>
  <c r="C58" i="31"/>
  <c r="D58" i="31"/>
  <c r="E58" i="31"/>
  <c r="F58" i="31"/>
  <c r="G58" i="31"/>
  <c r="H58" i="31"/>
  <c r="I58" i="31"/>
  <c r="J58" i="31"/>
  <c r="K58" i="31"/>
  <c r="L58" i="31"/>
  <c r="M58" i="31"/>
  <c r="N58" i="31"/>
  <c r="C59" i="31"/>
  <c r="D59" i="31"/>
  <c r="E59" i="31"/>
  <c r="F59" i="31"/>
  <c r="G59" i="31"/>
  <c r="H59" i="31"/>
  <c r="I59" i="31"/>
  <c r="J59" i="31"/>
  <c r="K59" i="31"/>
  <c r="L59" i="31"/>
  <c r="M59" i="31"/>
  <c r="N59" i="31"/>
  <c r="C60" i="31"/>
  <c r="D60" i="31"/>
  <c r="E60" i="31"/>
  <c r="F60" i="31"/>
  <c r="G60" i="31"/>
  <c r="H60" i="31"/>
  <c r="I60" i="31"/>
  <c r="J60" i="31"/>
  <c r="K60" i="31"/>
  <c r="L60" i="31"/>
  <c r="M60" i="31"/>
  <c r="N60" i="31"/>
  <c r="C61" i="31"/>
  <c r="D61" i="31"/>
  <c r="E61" i="31"/>
  <c r="F61" i="31"/>
  <c r="G61" i="31"/>
  <c r="H61" i="31"/>
  <c r="I61" i="31"/>
  <c r="J61" i="31"/>
  <c r="K61" i="31"/>
  <c r="L61" i="31"/>
  <c r="M61" i="31"/>
  <c r="N61" i="31"/>
  <c r="C62" i="31"/>
  <c r="D62" i="31"/>
  <c r="E62" i="31"/>
  <c r="F62" i="31"/>
  <c r="G62" i="31"/>
  <c r="H62" i="31"/>
  <c r="I62" i="31"/>
  <c r="J62" i="31"/>
  <c r="K62" i="31"/>
  <c r="L62" i="31"/>
  <c r="M62" i="31"/>
  <c r="N62" i="31"/>
  <c r="C63" i="31"/>
  <c r="D63" i="31"/>
  <c r="E63" i="31"/>
  <c r="F63" i="31"/>
  <c r="G63" i="31"/>
  <c r="H63" i="31"/>
  <c r="I63" i="31"/>
  <c r="J63" i="31"/>
  <c r="K63" i="31"/>
  <c r="L63" i="31"/>
  <c r="M63" i="31"/>
  <c r="N63" i="31"/>
  <c r="C64" i="31"/>
  <c r="D64" i="31"/>
  <c r="E64" i="31"/>
  <c r="F64" i="31"/>
  <c r="G64" i="31"/>
  <c r="H64" i="31"/>
  <c r="I64" i="31"/>
  <c r="J64" i="31"/>
  <c r="K64" i="31"/>
  <c r="L64" i="31"/>
  <c r="M64" i="31"/>
  <c r="N64" i="31"/>
  <c r="C65" i="31"/>
  <c r="D65" i="31"/>
  <c r="E65" i="31"/>
  <c r="F65" i="31"/>
  <c r="G65" i="31"/>
  <c r="H65" i="31"/>
  <c r="I65" i="31"/>
  <c r="J65" i="31"/>
  <c r="K65" i="31"/>
  <c r="L65" i="31"/>
  <c r="M65" i="31"/>
  <c r="N65" i="31"/>
  <c r="C66" i="31"/>
  <c r="D66" i="31"/>
  <c r="E66" i="31"/>
  <c r="F66" i="31"/>
  <c r="G66" i="31"/>
  <c r="H66" i="31"/>
  <c r="I66" i="31"/>
  <c r="J66" i="31"/>
  <c r="K66" i="31"/>
  <c r="L66" i="31"/>
  <c r="M66" i="31"/>
  <c r="N66" i="31"/>
  <c r="C67" i="31"/>
  <c r="D67" i="31"/>
  <c r="E67" i="31"/>
  <c r="F67" i="31"/>
  <c r="G67" i="31"/>
  <c r="H67" i="31"/>
  <c r="I67" i="31"/>
  <c r="J67" i="31"/>
  <c r="K67" i="31"/>
  <c r="L67" i="31"/>
  <c r="M67" i="31"/>
  <c r="N67" i="31"/>
  <c r="C68" i="31"/>
  <c r="D68" i="31"/>
  <c r="E68" i="31"/>
  <c r="F68" i="31"/>
  <c r="G68" i="31"/>
  <c r="H68" i="31"/>
  <c r="I68" i="31"/>
  <c r="J68" i="31"/>
  <c r="K68" i="31"/>
  <c r="L68" i="31"/>
  <c r="M68" i="31"/>
  <c r="N68" i="31"/>
  <c r="C69" i="31"/>
  <c r="D69" i="31"/>
  <c r="E69" i="31"/>
  <c r="F69" i="31"/>
  <c r="G69" i="31"/>
  <c r="H69" i="31"/>
  <c r="I69" i="31"/>
  <c r="J69" i="31"/>
  <c r="K69" i="31"/>
  <c r="L69" i="31"/>
  <c r="M69" i="31"/>
  <c r="N69" i="31"/>
  <c r="C70" i="31"/>
  <c r="D70" i="31"/>
  <c r="E70" i="31"/>
  <c r="F70" i="31"/>
  <c r="G70" i="31"/>
  <c r="H70" i="31"/>
  <c r="I70" i="31"/>
  <c r="J70" i="31"/>
  <c r="K70" i="31"/>
  <c r="L70" i="31"/>
  <c r="M70" i="31"/>
  <c r="N70" i="31"/>
  <c r="C71" i="31"/>
  <c r="D71" i="31"/>
  <c r="E71" i="31"/>
  <c r="F71" i="31"/>
  <c r="G71" i="31"/>
  <c r="H71" i="31"/>
  <c r="I71" i="31"/>
  <c r="J71" i="31"/>
  <c r="K71" i="31"/>
  <c r="L71" i="31"/>
  <c r="M71" i="31"/>
  <c r="N71" i="31"/>
  <c r="C72" i="31"/>
  <c r="D72" i="31"/>
  <c r="E72" i="31"/>
  <c r="F72" i="31"/>
  <c r="G72" i="31"/>
  <c r="H72" i="31"/>
  <c r="I72" i="31"/>
  <c r="J72" i="31"/>
  <c r="K72" i="31"/>
  <c r="L72" i="31"/>
  <c r="M72" i="31"/>
  <c r="N72" i="31"/>
  <c r="C73" i="31"/>
  <c r="D73" i="31"/>
  <c r="E73" i="31"/>
  <c r="F73" i="31"/>
  <c r="G73" i="31"/>
  <c r="H73" i="31"/>
  <c r="I73" i="31"/>
  <c r="J73" i="31"/>
  <c r="K73" i="31"/>
  <c r="L73" i="31"/>
  <c r="M73" i="31"/>
  <c r="N73" i="31"/>
  <c r="C74" i="31"/>
  <c r="D74" i="31"/>
  <c r="E74" i="31"/>
  <c r="F74" i="31"/>
  <c r="G74" i="31"/>
  <c r="H74" i="31"/>
  <c r="I74" i="31"/>
  <c r="J74" i="31"/>
  <c r="K74" i="31"/>
  <c r="L74" i="31"/>
  <c r="M74" i="31"/>
  <c r="N74" i="31"/>
  <c r="C75" i="31"/>
  <c r="D75" i="31"/>
  <c r="E75" i="31"/>
  <c r="F75" i="31"/>
  <c r="G75" i="31"/>
  <c r="H75" i="31"/>
  <c r="I75" i="31"/>
  <c r="J75" i="31"/>
  <c r="K75" i="31"/>
  <c r="L75" i="31"/>
  <c r="M75" i="31"/>
  <c r="N75" i="31"/>
  <c r="C76" i="31"/>
  <c r="D76" i="31"/>
  <c r="E76" i="31"/>
  <c r="F76" i="31"/>
  <c r="G76" i="31"/>
  <c r="H76" i="31"/>
  <c r="I76" i="31"/>
  <c r="J76" i="31"/>
  <c r="K76" i="31"/>
  <c r="L76" i="31"/>
  <c r="M76" i="31"/>
  <c r="N76" i="31"/>
  <c r="C77" i="31"/>
  <c r="D77" i="31"/>
  <c r="E77" i="31"/>
  <c r="F77" i="31"/>
  <c r="G77" i="31"/>
  <c r="H77" i="31"/>
  <c r="I77" i="31"/>
  <c r="J77" i="31"/>
  <c r="K77" i="31"/>
  <c r="L77" i="31"/>
  <c r="M77" i="31"/>
  <c r="N77" i="31"/>
  <c r="C78" i="31"/>
  <c r="D78" i="31"/>
  <c r="E78" i="31"/>
  <c r="F78" i="31"/>
  <c r="G78" i="31"/>
  <c r="H78" i="31"/>
  <c r="I78" i="31"/>
  <c r="J78" i="31"/>
  <c r="K78" i="31"/>
  <c r="L78" i="31"/>
  <c r="M78" i="31"/>
  <c r="N78" i="31"/>
  <c r="C79" i="31"/>
  <c r="D79" i="31"/>
  <c r="E79" i="31"/>
  <c r="F79" i="31"/>
  <c r="G79" i="31"/>
  <c r="H79" i="31"/>
  <c r="I79" i="31"/>
  <c r="J79" i="31"/>
  <c r="K79" i="31"/>
  <c r="L79" i="31"/>
  <c r="M79" i="31"/>
  <c r="N79" i="31"/>
  <c r="C80" i="31"/>
  <c r="D80" i="31"/>
  <c r="E80" i="31"/>
  <c r="F80" i="31"/>
  <c r="G80" i="31"/>
  <c r="H80" i="31"/>
  <c r="I80" i="31"/>
  <c r="J80" i="31"/>
  <c r="K80" i="31"/>
  <c r="L80" i="31"/>
  <c r="M80" i="31"/>
  <c r="N80" i="31"/>
  <c r="C81" i="31"/>
  <c r="D81" i="31"/>
  <c r="E81" i="31"/>
  <c r="F81" i="31"/>
  <c r="G81" i="31"/>
  <c r="H81" i="31"/>
  <c r="I81" i="31"/>
  <c r="J81" i="31"/>
  <c r="K81" i="31"/>
  <c r="L81" i="31"/>
  <c r="M81" i="31"/>
  <c r="N81" i="31"/>
  <c r="C82" i="31"/>
  <c r="D82" i="31"/>
  <c r="E82" i="31"/>
  <c r="F82" i="31"/>
  <c r="G82" i="31"/>
  <c r="H82" i="31"/>
  <c r="I82" i="31"/>
  <c r="J82" i="31"/>
  <c r="K82" i="31"/>
  <c r="L82" i="31"/>
  <c r="M82" i="31"/>
  <c r="N82" i="31"/>
  <c r="C83" i="31"/>
  <c r="D83" i="31"/>
  <c r="E83" i="31"/>
  <c r="F83" i="31"/>
  <c r="G83" i="31"/>
  <c r="H83" i="31"/>
  <c r="I83" i="31"/>
  <c r="J83" i="31"/>
  <c r="K83" i="31"/>
  <c r="L83" i="31"/>
  <c r="M83" i="31"/>
  <c r="N83" i="31"/>
  <c r="C84" i="31"/>
  <c r="D84" i="31"/>
  <c r="E84" i="31"/>
  <c r="F84" i="31"/>
  <c r="G84" i="31"/>
  <c r="H84" i="31"/>
  <c r="I84" i="31"/>
  <c r="J84" i="31"/>
  <c r="K84" i="31"/>
  <c r="L84" i="31"/>
  <c r="M84" i="31"/>
  <c r="N84" i="31"/>
  <c r="C85" i="31"/>
  <c r="D85" i="31"/>
  <c r="E85" i="31"/>
  <c r="F85" i="31"/>
  <c r="G85" i="31"/>
  <c r="H85" i="31"/>
  <c r="I85" i="31"/>
  <c r="J85" i="31"/>
  <c r="K85" i="31"/>
  <c r="L85" i="31"/>
  <c r="M85" i="31"/>
  <c r="N85" i="31"/>
  <c r="C86" i="31"/>
  <c r="D86" i="31"/>
  <c r="E86" i="31"/>
  <c r="F86" i="31"/>
  <c r="G86" i="31"/>
  <c r="H86" i="31"/>
  <c r="I86" i="31"/>
  <c r="J86" i="31"/>
  <c r="K86" i="31"/>
  <c r="L86" i="31"/>
  <c r="M86" i="31"/>
  <c r="N86" i="31"/>
  <c r="C87" i="31"/>
  <c r="D87" i="31"/>
  <c r="E87" i="31"/>
  <c r="F87" i="31"/>
  <c r="G87" i="31"/>
  <c r="H87" i="31"/>
  <c r="I87" i="31"/>
  <c r="J87" i="31"/>
  <c r="K87" i="31"/>
  <c r="L87" i="31"/>
  <c r="M87" i="31"/>
  <c r="N87" i="31"/>
  <c r="C88" i="31"/>
  <c r="D88" i="31"/>
  <c r="E88" i="31"/>
  <c r="F88" i="31"/>
  <c r="G88" i="31"/>
  <c r="H88" i="31"/>
  <c r="I88" i="31"/>
  <c r="J88" i="31"/>
  <c r="K88" i="31"/>
  <c r="L88" i="31"/>
  <c r="M88" i="31"/>
  <c r="N88" i="31"/>
  <c r="C89" i="31"/>
  <c r="D89" i="31"/>
  <c r="E89" i="31"/>
  <c r="F89" i="31"/>
  <c r="G89" i="31"/>
  <c r="H89" i="31"/>
  <c r="I89" i="31"/>
  <c r="J89" i="31"/>
  <c r="K89" i="31"/>
  <c r="L89" i="31"/>
  <c r="M89" i="31"/>
  <c r="N89" i="31"/>
  <c r="C90" i="31"/>
  <c r="D90" i="31"/>
  <c r="E90" i="31"/>
  <c r="F90" i="31"/>
  <c r="G90" i="31"/>
  <c r="H90" i="31"/>
  <c r="I90" i="31"/>
  <c r="J90" i="31"/>
  <c r="K90" i="31"/>
  <c r="L90" i="31"/>
  <c r="M90" i="31"/>
  <c r="N90" i="31"/>
  <c r="C91" i="31"/>
  <c r="D91" i="31"/>
  <c r="E91" i="31"/>
  <c r="F91" i="31"/>
  <c r="G91" i="31"/>
  <c r="H91" i="31"/>
  <c r="I91" i="31"/>
  <c r="J91" i="31"/>
  <c r="K91" i="31"/>
  <c r="L91" i="31"/>
  <c r="M91" i="31"/>
  <c r="N91" i="31"/>
  <c r="C92" i="31"/>
  <c r="D92" i="31"/>
  <c r="E92" i="31"/>
  <c r="F92" i="31"/>
  <c r="G92" i="31"/>
  <c r="H92" i="31"/>
  <c r="I92" i="31"/>
  <c r="J92" i="31"/>
  <c r="K92" i="31"/>
  <c r="L92" i="31"/>
  <c r="M92" i="31"/>
  <c r="N92" i="31"/>
  <c r="C93" i="31"/>
  <c r="D93" i="31"/>
  <c r="E93" i="31"/>
  <c r="F93" i="31"/>
  <c r="G93" i="31"/>
  <c r="H93" i="31"/>
  <c r="I93" i="31"/>
  <c r="J93" i="31"/>
  <c r="K93" i="31"/>
  <c r="L93" i="31"/>
  <c r="M93" i="31"/>
  <c r="N93" i="31"/>
  <c r="N39" i="31"/>
  <c r="M39" i="31"/>
  <c r="L39" i="31"/>
  <c r="K39" i="31"/>
  <c r="J39" i="31"/>
  <c r="I39" i="31"/>
  <c r="H39" i="31"/>
  <c r="G39" i="31"/>
  <c r="F39" i="31"/>
  <c r="F38" i="31" s="1"/>
  <c r="E39" i="31"/>
  <c r="D39" i="31"/>
  <c r="C39" i="31"/>
  <c r="N31" i="31"/>
  <c r="N32" i="31"/>
  <c r="N30" i="31"/>
  <c r="M31" i="31"/>
  <c r="M32" i="31"/>
  <c r="M30" i="31"/>
  <c r="L31" i="31"/>
  <c r="L32" i="31"/>
  <c r="L30" i="31"/>
  <c r="K31" i="31"/>
  <c r="K32" i="31"/>
  <c r="K30" i="31"/>
  <c r="J31" i="31"/>
  <c r="J32" i="31"/>
  <c r="J30" i="31"/>
  <c r="I31" i="31"/>
  <c r="I32" i="31"/>
  <c r="I30" i="31"/>
  <c r="I29" i="31" s="1"/>
  <c r="H31" i="31"/>
  <c r="H32" i="31"/>
  <c r="H30" i="31"/>
  <c r="G31" i="31"/>
  <c r="G32" i="31"/>
  <c r="G30" i="31"/>
  <c r="F31" i="31"/>
  <c r="F32" i="31"/>
  <c r="F30" i="31"/>
  <c r="E31" i="31"/>
  <c r="E32" i="31"/>
  <c r="E30" i="31"/>
  <c r="E29" i="31" s="1"/>
  <c r="D31" i="31"/>
  <c r="D32" i="31"/>
  <c r="D30" i="31"/>
  <c r="C31" i="31"/>
  <c r="C32" i="31"/>
  <c r="C30" i="31"/>
  <c r="H20" i="31"/>
  <c r="H21" i="31"/>
  <c r="H22" i="31"/>
  <c r="H23" i="31"/>
  <c r="H24" i="31"/>
  <c r="H25" i="31"/>
  <c r="H27" i="31"/>
  <c r="H19" i="31"/>
  <c r="G20" i="31"/>
  <c r="G21" i="31"/>
  <c r="G22" i="31"/>
  <c r="G23" i="31"/>
  <c r="G24" i="31"/>
  <c r="G25" i="31"/>
  <c r="G27" i="31"/>
  <c r="G19" i="31"/>
  <c r="F20" i="31"/>
  <c r="F21" i="31"/>
  <c r="F22" i="31"/>
  <c r="F23" i="31"/>
  <c r="F24" i="31"/>
  <c r="F25" i="31"/>
  <c r="F27" i="31"/>
  <c r="F19" i="31"/>
  <c r="E20" i="31"/>
  <c r="E21" i="31"/>
  <c r="E22" i="31"/>
  <c r="E23" i="31"/>
  <c r="E24" i="31"/>
  <c r="E25" i="31"/>
  <c r="E27" i="31"/>
  <c r="E19" i="31"/>
  <c r="D20" i="31"/>
  <c r="D21" i="31"/>
  <c r="D22" i="31"/>
  <c r="D23" i="31"/>
  <c r="D24" i="31"/>
  <c r="D25" i="31"/>
  <c r="D27" i="31"/>
  <c r="D19" i="31"/>
  <c r="C20" i="31"/>
  <c r="C21" i="31"/>
  <c r="C22" i="31"/>
  <c r="C23" i="31"/>
  <c r="C24" i="31"/>
  <c r="C25" i="31"/>
  <c r="C27" i="31"/>
  <c r="C19" i="31"/>
  <c r="H7" i="31"/>
  <c r="H8" i="31"/>
  <c r="H9" i="31"/>
  <c r="H10" i="31"/>
  <c r="H11" i="31"/>
  <c r="H12" i="31"/>
  <c r="H13" i="31"/>
  <c r="H14" i="31"/>
  <c r="H15" i="31"/>
  <c r="H6" i="31"/>
  <c r="G7" i="31"/>
  <c r="G8" i="31"/>
  <c r="G9" i="31"/>
  <c r="G10" i="31"/>
  <c r="G11" i="31"/>
  <c r="G12" i="31"/>
  <c r="G13" i="31"/>
  <c r="G14" i="31"/>
  <c r="G15" i="31"/>
  <c r="G6" i="31"/>
  <c r="F7" i="31"/>
  <c r="F8" i="31"/>
  <c r="F9" i="31"/>
  <c r="F10" i="31"/>
  <c r="F11" i="31"/>
  <c r="F12" i="31"/>
  <c r="F13" i="31"/>
  <c r="F14" i="31"/>
  <c r="F15" i="31"/>
  <c r="F6" i="31"/>
  <c r="E7" i="31"/>
  <c r="E8" i="31"/>
  <c r="E9" i="31"/>
  <c r="E10" i="31"/>
  <c r="E11" i="31"/>
  <c r="E12" i="31"/>
  <c r="E13" i="31"/>
  <c r="E14" i="31"/>
  <c r="E15" i="31"/>
  <c r="E6" i="31"/>
  <c r="D7" i="31"/>
  <c r="D8" i="31"/>
  <c r="D9" i="31"/>
  <c r="D10" i="31"/>
  <c r="D11" i="31"/>
  <c r="D12" i="31"/>
  <c r="D13" i="31"/>
  <c r="D14" i="31"/>
  <c r="D15" i="31"/>
  <c r="D6" i="31"/>
  <c r="P2" i="31" s="1"/>
  <c r="S2" i="31" s="1"/>
  <c r="C7" i="31"/>
  <c r="C8" i="31"/>
  <c r="C9" i="31"/>
  <c r="C10" i="31"/>
  <c r="C11" i="31"/>
  <c r="C12" i="31"/>
  <c r="C13" i="31"/>
  <c r="C14" i="31"/>
  <c r="C15" i="31"/>
  <c r="C6" i="31"/>
  <c r="R2" i="31"/>
  <c r="B11" i="42"/>
  <c r="C38" i="31" l="1"/>
  <c r="G38" i="31"/>
  <c r="E18" i="35"/>
  <c r="I18" i="35"/>
  <c r="M18" i="35"/>
  <c r="C193" i="35"/>
  <c r="G193" i="35"/>
  <c r="K193" i="35"/>
  <c r="K36" i="35" s="1"/>
  <c r="F18" i="41"/>
  <c r="L193" i="41"/>
  <c r="E18" i="39"/>
  <c r="I18" i="39"/>
  <c r="M18" i="39"/>
  <c r="C193" i="39"/>
  <c r="G193" i="39"/>
  <c r="K193" i="39"/>
  <c r="D193" i="31"/>
  <c r="H193" i="31"/>
  <c r="F193" i="33"/>
  <c r="F18" i="39"/>
  <c r="J18" i="39"/>
  <c r="N18" i="39"/>
  <c r="D193" i="39"/>
  <c r="H193" i="39"/>
  <c r="L193" i="39"/>
  <c r="I5" i="31"/>
  <c r="I18" i="31"/>
  <c r="J29" i="33"/>
  <c r="L37" i="41"/>
  <c r="L36" i="41" s="1"/>
  <c r="H95" i="41"/>
  <c r="L37" i="39"/>
  <c r="L36" i="39" s="1"/>
  <c r="H95" i="39"/>
  <c r="C139" i="41"/>
  <c r="K139" i="39"/>
  <c r="K37" i="39" s="1"/>
  <c r="K36" i="39" s="1"/>
  <c r="J18" i="35"/>
  <c r="C37" i="41"/>
  <c r="F29" i="31"/>
  <c r="D38" i="31"/>
  <c r="H38" i="31"/>
  <c r="D139" i="31"/>
  <c r="H139" i="31"/>
  <c r="L139" i="31"/>
  <c r="E193" i="33"/>
  <c r="E36" i="33" s="1"/>
  <c r="I193" i="33"/>
  <c r="M193" i="33"/>
  <c r="C18" i="37"/>
  <c r="G18" i="37"/>
  <c r="K18" i="37"/>
  <c r="D18" i="41"/>
  <c r="H18" i="41"/>
  <c r="L18" i="41"/>
  <c r="L4" i="41" s="1"/>
  <c r="J18" i="41"/>
  <c r="N18" i="41"/>
  <c r="J36" i="41"/>
  <c r="F193" i="41"/>
  <c r="J193" i="41"/>
  <c r="N193" i="41"/>
  <c r="N36" i="41" s="1"/>
  <c r="D193" i="41"/>
  <c r="H193" i="41"/>
  <c r="H37" i="39"/>
  <c r="F4" i="41"/>
  <c r="H37" i="41"/>
  <c r="F18" i="31"/>
  <c r="L37" i="35"/>
  <c r="D37" i="41"/>
  <c r="E5" i="31"/>
  <c r="C95" i="31"/>
  <c r="G95" i="31"/>
  <c r="K95" i="31"/>
  <c r="J95" i="31"/>
  <c r="C139" i="31"/>
  <c r="G139" i="31"/>
  <c r="K139" i="31"/>
  <c r="C172" i="31"/>
  <c r="G172" i="31"/>
  <c r="K172" i="31"/>
  <c r="N172" i="31"/>
  <c r="J172" i="31"/>
  <c r="F172" i="31"/>
  <c r="E37" i="35"/>
  <c r="I37" i="35"/>
  <c r="M37" i="35"/>
  <c r="E37" i="37"/>
  <c r="I37" i="37"/>
  <c r="M37" i="37"/>
  <c r="F37" i="33"/>
  <c r="F36" i="33" s="1"/>
  <c r="H37" i="35"/>
  <c r="N4" i="41"/>
  <c r="D37" i="39"/>
  <c r="C18" i="31"/>
  <c r="E18" i="31"/>
  <c r="E38" i="31"/>
  <c r="C5" i="31"/>
  <c r="G5" i="31"/>
  <c r="D18" i="31"/>
  <c r="H18" i="31"/>
  <c r="D29" i="31"/>
  <c r="H29" i="31"/>
  <c r="F193" i="31"/>
  <c r="J193" i="31"/>
  <c r="D193" i="33"/>
  <c r="H193" i="33"/>
  <c r="H36" i="33" s="1"/>
  <c r="L193" i="33"/>
  <c r="J193" i="33"/>
  <c r="N193" i="33"/>
  <c r="D18" i="35"/>
  <c r="D4" i="35" s="1"/>
  <c r="D34" i="35" s="1"/>
  <c r="H18" i="35"/>
  <c r="L18" i="35"/>
  <c r="L4" i="35" s="1"/>
  <c r="L34" i="35" s="1"/>
  <c r="N18" i="35"/>
  <c r="N4" i="35" s="1"/>
  <c r="N34" i="35" s="1"/>
  <c r="F18" i="35"/>
  <c r="F4" i="35" s="1"/>
  <c r="F34" i="35" s="1"/>
  <c r="F193" i="35"/>
  <c r="J193" i="35"/>
  <c r="J36" i="35" s="1"/>
  <c r="N193" i="35"/>
  <c r="N36" i="35" s="1"/>
  <c r="L193" i="35"/>
  <c r="D193" i="35"/>
  <c r="H193" i="35"/>
  <c r="F193" i="37"/>
  <c r="J193" i="37"/>
  <c r="J36" i="37" s="1"/>
  <c r="N193" i="37"/>
  <c r="N36" i="37" s="1"/>
  <c r="L193" i="37"/>
  <c r="D193" i="37"/>
  <c r="H193" i="37"/>
  <c r="E11" i="29"/>
  <c r="D37" i="35"/>
  <c r="G18" i="31"/>
  <c r="F5" i="31"/>
  <c r="H5" i="31"/>
  <c r="C29" i="31"/>
  <c r="G29" i="31"/>
  <c r="I95" i="31"/>
  <c r="M139" i="31"/>
  <c r="M172" i="31"/>
  <c r="L172" i="31"/>
  <c r="H172" i="31"/>
  <c r="D172" i="31"/>
  <c r="C193" i="31"/>
  <c r="G193" i="31"/>
  <c r="K193" i="31"/>
  <c r="I36" i="33"/>
  <c r="M37" i="33"/>
  <c r="M36" i="33" s="1"/>
  <c r="E4" i="35"/>
  <c r="E34" i="35" s="1"/>
  <c r="I193" i="35"/>
  <c r="M193" i="35"/>
  <c r="E193" i="35"/>
  <c r="D18" i="37"/>
  <c r="H18" i="37"/>
  <c r="L18" i="37"/>
  <c r="C193" i="37"/>
  <c r="G193" i="37"/>
  <c r="G36" i="37" s="1"/>
  <c r="K193" i="37"/>
  <c r="K36" i="37" s="1"/>
  <c r="I193" i="37"/>
  <c r="M193" i="37"/>
  <c r="E193" i="37"/>
  <c r="E36" i="37" s="1"/>
  <c r="D18" i="39"/>
  <c r="H18" i="39"/>
  <c r="L18" i="39"/>
  <c r="J36" i="39"/>
  <c r="F193" i="39"/>
  <c r="J193" i="39"/>
  <c r="N193" i="39"/>
  <c r="N36" i="39" s="1"/>
  <c r="D37" i="33"/>
  <c r="D36" i="33" s="1"/>
  <c r="L37" i="33"/>
  <c r="L36" i="33" s="1"/>
  <c r="M4" i="35"/>
  <c r="M34" i="35" s="1"/>
  <c r="D18" i="33"/>
  <c r="H18" i="33"/>
  <c r="L18" i="33"/>
  <c r="J4" i="41"/>
  <c r="D5" i="31"/>
  <c r="K37" i="33"/>
  <c r="C193" i="33"/>
  <c r="G193" i="33"/>
  <c r="G36" i="33" s="1"/>
  <c r="K193" i="33"/>
  <c r="C18" i="35"/>
  <c r="C4" i="35" s="1"/>
  <c r="C34" i="35" s="1"/>
  <c r="G18" i="35"/>
  <c r="G4" i="35" s="1"/>
  <c r="K18" i="35"/>
  <c r="K4" i="35" s="1"/>
  <c r="K34" i="35" s="1"/>
  <c r="N95" i="31"/>
  <c r="F95" i="31"/>
  <c r="F18" i="33"/>
  <c r="J18" i="33"/>
  <c r="N18" i="33"/>
  <c r="J37" i="33"/>
  <c r="J36" i="33" s="1"/>
  <c r="J4" i="35"/>
  <c r="J34" i="35" s="1"/>
  <c r="H4" i="35"/>
  <c r="H34" i="35" s="1"/>
  <c r="F36" i="35"/>
  <c r="F36" i="37"/>
  <c r="D95" i="31"/>
  <c r="D37" i="31" s="1"/>
  <c r="D36" i="31" s="1"/>
  <c r="H95" i="31"/>
  <c r="L95" i="31"/>
  <c r="E95" i="31"/>
  <c r="E37" i="31" s="1"/>
  <c r="E36" i="31" s="1"/>
  <c r="M95" i="31"/>
  <c r="J18" i="31"/>
  <c r="C18" i="33"/>
  <c r="G18" i="33"/>
  <c r="K18" i="33"/>
  <c r="I4" i="35"/>
  <c r="I34" i="35" s="1"/>
  <c r="C36" i="35"/>
  <c r="G36" i="35"/>
  <c r="C36" i="37"/>
  <c r="C36" i="39"/>
  <c r="G36" i="39"/>
  <c r="D36" i="39"/>
  <c r="H11" i="29"/>
  <c r="D37" i="37"/>
  <c r="H37" i="37"/>
  <c r="L37" i="37"/>
  <c r="L36" i="37" s="1"/>
  <c r="C18" i="41"/>
  <c r="C4" i="41" s="1"/>
  <c r="G18" i="41"/>
  <c r="G4" i="41" s="1"/>
  <c r="K18" i="41"/>
  <c r="K4" i="41" s="1"/>
  <c r="E193" i="41"/>
  <c r="E36" i="41" s="1"/>
  <c r="I193" i="41"/>
  <c r="I36" i="41" s="1"/>
  <c r="M193" i="41"/>
  <c r="M36" i="41" s="1"/>
  <c r="H35" i="29"/>
  <c r="F18" i="37"/>
  <c r="J18" i="37"/>
  <c r="N18" i="37"/>
  <c r="I36" i="37"/>
  <c r="M36" i="37"/>
  <c r="D4" i="41"/>
  <c r="H4" i="41"/>
  <c r="F36" i="41"/>
  <c r="H36" i="41"/>
  <c r="C18" i="39"/>
  <c r="G18" i="39"/>
  <c r="K18" i="39"/>
  <c r="E193" i="39"/>
  <c r="E36" i="39" s="1"/>
  <c r="I193" i="39"/>
  <c r="I36" i="39" s="1"/>
  <c r="M193" i="39"/>
  <c r="M36" i="39" s="1"/>
  <c r="E4" i="41"/>
  <c r="C36" i="41"/>
  <c r="G36" i="41"/>
  <c r="D36" i="41"/>
  <c r="F36" i="39"/>
  <c r="H36" i="39"/>
  <c r="E35" i="29"/>
  <c r="G29" i="35"/>
  <c r="C36" i="33"/>
  <c r="N37" i="33"/>
  <c r="N36" i="33" s="1"/>
  <c r="Q2" i="31"/>
  <c r="D36" i="35" l="1"/>
  <c r="E36" i="35"/>
  <c r="D36" i="37"/>
  <c r="H36" i="35"/>
  <c r="C37" i="31"/>
  <c r="C36" i="31" s="1"/>
  <c r="M36" i="35"/>
  <c r="I36" i="35"/>
  <c r="H36" i="37"/>
  <c r="L36" i="35"/>
  <c r="G34" i="35"/>
  <c r="K36" i="33"/>
  <c r="C9" i="42"/>
  <c r="D9" i="42"/>
  <c r="E9" i="42"/>
  <c r="F9" i="42"/>
  <c r="G9" i="42"/>
  <c r="H9" i="42"/>
  <c r="B9" i="42"/>
  <c r="G7" i="42"/>
  <c r="G6" i="42"/>
  <c r="C6" i="42"/>
  <c r="D6" i="42"/>
  <c r="E6" i="42"/>
  <c r="F6" i="42"/>
  <c r="H6" i="42"/>
  <c r="C7" i="42"/>
  <c r="D7" i="42"/>
  <c r="E7" i="42"/>
  <c r="F7" i="42"/>
  <c r="H7" i="42"/>
  <c r="H8" i="42" s="1"/>
  <c r="C8" i="42"/>
  <c r="D8" i="42"/>
  <c r="E8" i="42"/>
  <c r="F8" i="42"/>
  <c r="G8" i="42"/>
  <c r="B8" i="42"/>
  <c r="B7" i="42"/>
  <c r="B6" i="42"/>
  <c r="D2" i="42"/>
  <c r="E154" i="29" l="1"/>
  <c r="E461" i="29" l="1"/>
  <c r="E17" i="29" l="1"/>
  <c r="E460" i="29" l="1"/>
  <c r="F464" i="29"/>
  <c r="G464" i="29"/>
  <c r="F462" i="29"/>
  <c r="G462" i="29"/>
  <c r="F460" i="29"/>
  <c r="G460" i="29"/>
  <c r="I460" i="29"/>
  <c r="E456" i="29"/>
  <c r="F456" i="29"/>
  <c r="G456" i="29"/>
  <c r="E454" i="29"/>
  <c r="F454" i="29"/>
  <c r="G454" i="29"/>
  <c r="E452" i="29"/>
  <c r="F452" i="29"/>
  <c r="G452" i="29"/>
  <c r="E449" i="29"/>
  <c r="F449" i="29"/>
  <c r="G449" i="29"/>
  <c r="E445" i="29"/>
  <c r="F445" i="29"/>
  <c r="G445" i="29"/>
  <c r="E420" i="29"/>
  <c r="F420" i="29"/>
  <c r="G420" i="29"/>
  <c r="E417" i="29"/>
  <c r="E416" i="29" s="1"/>
  <c r="F417" i="29"/>
  <c r="F416" i="29" s="1"/>
  <c r="E411" i="29"/>
  <c r="E410" i="29" s="1"/>
  <c r="F411" i="29"/>
  <c r="F410" i="29" s="1"/>
  <c r="G411" i="29"/>
  <c r="G410" i="29" s="1"/>
  <c r="E408" i="29"/>
  <c r="F408" i="29"/>
  <c r="G408" i="29"/>
  <c r="G400" i="29" s="1"/>
  <c r="E403" i="29"/>
  <c r="F403" i="29"/>
  <c r="G403" i="29"/>
  <c r="E401" i="29"/>
  <c r="F401" i="29"/>
  <c r="F400" i="29" s="1"/>
  <c r="G401" i="29"/>
  <c r="E398" i="29"/>
  <c r="F398" i="29"/>
  <c r="G398" i="29"/>
  <c r="I398" i="29"/>
  <c r="E388" i="29"/>
  <c r="F388" i="29"/>
  <c r="G388" i="29"/>
  <c r="I388" i="29"/>
  <c r="E386" i="29"/>
  <c r="F386" i="29"/>
  <c r="G386" i="29"/>
  <c r="I386" i="29"/>
  <c r="E382" i="29"/>
  <c r="F382" i="29"/>
  <c r="G382" i="29"/>
  <c r="E376" i="29"/>
  <c r="F376" i="29"/>
  <c r="G376" i="29"/>
  <c r="E371" i="29"/>
  <c r="E370" i="29" s="1"/>
  <c r="F371" i="29"/>
  <c r="F370" i="29" s="1"/>
  <c r="G371" i="29"/>
  <c r="E363" i="29"/>
  <c r="F363" i="29"/>
  <c r="G363" i="29"/>
  <c r="E345" i="29"/>
  <c r="E326" i="29" s="1"/>
  <c r="F345" i="29"/>
  <c r="G345" i="29"/>
  <c r="E331" i="29"/>
  <c r="F331" i="29"/>
  <c r="G331" i="29"/>
  <c r="E327" i="29"/>
  <c r="F327" i="29"/>
  <c r="G327" i="29"/>
  <c r="E324" i="29"/>
  <c r="F324" i="29"/>
  <c r="G324" i="29"/>
  <c r="E318" i="29"/>
  <c r="F318" i="29"/>
  <c r="G318" i="29"/>
  <c r="E314" i="29"/>
  <c r="F314" i="29"/>
  <c r="G314" i="29"/>
  <c r="E308" i="29"/>
  <c r="F308" i="29"/>
  <c r="G308" i="29"/>
  <c r="E303" i="29"/>
  <c r="F303" i="29"/>
  <c r="G303" i="29"/>
  <c r="E299" i="29"/>
  <c r="E298" i="29" s="1"/>
  <c r="F299" i="29"/>
  <c r="F298" i="29" s="1"/>
  <c r="G299" i="29"/>
  <c r="E295" i="29"/>
  <c r="F295" i="29"/>
  <c r="G295" i="29"/>
  <c r="E290" i="29"/>
  <c r="F290" i="29"/>
  <c r="G290" i="29"/>
  <c r="E286" i="29"/>
  <c r="F286" i="29"/>
  <c r="G286" i="29"/>
  <c r="E282" i="29"/>
  <c r="F282" i="29"/>
  <c r="G282" i="29"/>
  <c r="E278" i="29"/>
  <c r="F278" i="29"/>
  <c r="G278" i="29"/>
  <c r="I278" i="29"/>
  <c r="E274" i="29"/>
  <c r="F274" i="29"/>
  <c r="G274" i="29"/>
  <c r="I274" i="29"/>
  <c r="E270" i="29"/>
  <c r="F270" i="29"/>
  <c r="G270" i="29"/>
  <c r="I270" i="29"/>
  <c r="J270" i="29"/>
  <c r="E263" i="29"/>
  <c r="F263" i="29"/>
  <c r="G263" i="29"/>
  <c r="E241" i="29"/>
  <c r="F241" i="29"/>
  <c r="G241" i="29"/>
  <c r="I241" i="29"/>
  <c r="E237" i="29"/>
  <c r="F237" i="29"/>
  <c r="G237" i="29"/>
  <c r="E233" i="29"/>
  <c r="F233" i="29"/>
  <c r="G233" i="29"/>
  <c r="E230" i="29"/>
  <c r="E229" i="29" s="1"/>
  <c r="F230" i="29"/>
  <c r="G230" i="29"/>
  <c r="I230" i="29"/>
  <c r="I229" i="29" s="1"/>
  <c r="E227" i="29"/>
  <c r="F227" i="29"/>
  <c r="G227" i="29"/>
  <c r="E218" i="29"/>
  <c r="F218" i="29"/>
  <c r="G218" i="29"/>
  <c r="E201" i="29"/>
  <c r="F201" i="29"/>
  <c r="G201" i="29"/>
  <c r="I201" i="29"/>
  <c r="J201" i="29"/>
  <c r="E194" i="29"/>
  <c r="F194" i="29"/>
  <c r="G194" i="29"/>
  <c r="E175" i="29"/>
  <c r="E174" i="29" s="1"/>
  <c r="F175" i="29"/>
  <c r="F174" i="29" s="1"/>
  <c r="G175" i="29"/>
  <c r="E168" i="29"/>
  <c r="F168" i="29"/>
  <c r="G168" i="29"/>
  <c r="E158" i="29"/>
  <c r="F158" i="29"/>
  <c r="G158" i="29"/>
  <c r="E155" i="29"/>
  <c r="F155" i="29"/>
  <c r="G155" i="29"/>
  <c r="E153" i="29"/>
  <c r="F153" i="29"/>
  <c r="G153" i="29"/>
  <c r="E151" i="29"/>
  <c r="F151" i="29"/>
  <c r="F150" i="29" s="1"/>
  <c r="G151" i="29"/>
  <c r="G150" i="29" s="1"/>
  <c r="E148" i="29"/>
  <c r="F148" i="29"/>
  <c r="G148" i="29"/>
  <c r="E143" i="29"/>
  <c r="F143" i="29"/>
  <c r="G143" i="29"/>
  <c r="E137" i="29"/>
  <c r="F137" i="29"/>
  <c r="G137" i="29"/>
  <c r="E140" i="29"/>
  <c r="E139" i="29" s="1"/>
  <c r="F140" i="29"/>
  <c r="F139" i="29" s="1"/>
  <c r="G140" i="29"/>
  <c r="E135" i="29"/>
  <c r="F135" i="29"/>
  <c r="G135" i="29"/>
  <c r="E131" i="29"/>
  <c r="F131" i="29"/>
  <c r="G131" i="29"/>
  <c r="E125" i="29"/>
  <c r="F125" i="29"/>
  <c r="G125" i="29"/>
  <c r="E119" i="29"/>
  <c r="E118" i="29" s="1"/>
  <c r="F119" i="29"/>
  <c r="G119" i="29"/>
  <c r="E114" i="29"/>
  <c r="F114" i="29"/>
  <c r="G114" i="29"/>
  <c r="E110" i="29"/>
  <c r="F110" i="29"/>
  <c r="F109" i="29" s="1"/>
  <c r="G110" i="29"/>
  <c r="G109" i="29" s="1"/>
  <c r="E102" i="29"/>
  <c r="F102" i="29"/>
  <c r="G102" i="29"/>
  <c r="E98" i="29"/>
  <c r="F98" i="29"/>
  <c r="G98" i="29"/>
  <c r="E92" i="29"/>
  <c r="F92" i="29"/>
  <c r="G92" i="29"/>
  <c r="E86" i="29"/>
  <c r="F86" i="29"/>
  <c r="G86" i="29"/>
  <c r="E73" i="29"/>
  <c r="E72" i="29" s="1"/>
  <c r="F73" i="29"/>
  <c r="F72" i="29" s="1"/>
  <c r="G73" i="29"/>
  <c r="E67" i="29"/>
  <c r="F67" i="29"/>
  <c r="G67" i="29"/>
  <c r="I67" i="29"/>
  <c r="E48" i="29"/>
  <c r="F48" i="29"/>
  <c r="G48" i="29"/>
  <c r="I48" i="29"/>
  <c r="F17" i="29"/>
  <c r="G17" i="29"/>
  <c r="E7" i="29"/>
  <c r="F7" i="29"/>
  <c r="G7" i="29"/>
  <c r="F4" i="29"/>
  <c r="G4" i="29"/>
  <c r="F414" i="29" l="1"/>
  <c r="F450" i="29" s="1"/>
  <c r="F465" i="29" s="1"/>
  <c r="F466" i="29" s="1"/>
  <c r="E414" i="29"/>
  <c r="E450" i="29" s="1"/>
  <c r="E4" i="29"/>
  <c r="E172" i="29" s="1"/>
  <c r="E296" i="29" s="1"/>
  <c r="E150" i="29"/>
  <c r="E400" i="29"/>
  <c r="G370" i="29"/>
  <c r="G298" i="29"/>
  <c r="F229" i="29"/>
  <c r="G229" i="29"/>
  <c r="G174" i="29"/>
  <c r="G139" i="29"/>
  <c r="G118" i="29"/>
  <c r="F118" i="29"/>
  <c r="E109" i="29"/>
  <c r="G72" i="29"/>
  <c r="H4" i="29"/>
  <c r="H172" i="29" s="1"/>
  <c r="H296" i="29" s="1"/>
  <c r="G414" i="29" l="1"/>
  <c r="G450" i="29" s="1"/>
  <c r="G465" i="29" s="1"/>
  <c r="G466" i="29" s="1"/>
  <c r="CV5" i="38"/>
  <c r="BX5" i="38"/>
  <c r="AZ5" i="38"/>
  <c r="AT5" i="38"/>
  <c r="V5" i="38"/>
  <c r="B5" i="38"/>
  <c r="CV5" i="40"/>
  <c r="BX5" i="40"/>
  <c r="AZ5" i="40"/>
  <c r="AT5" i="40"/>
  <c r="V5" i="40"/>
  <c r="B5" i="40"/>
  <c r="CV5" i="36"/>
  <c r="BX5" i="36"/>
  <c r="AZ5" i="36"/>
  <c r="AT5" i="36"/>
  <c r="V5" i="36"/>
  <c r="B5" i="36"/>
  <c r="CV5" i="34"/>
  <c r="BX5" i="34"/>
  <c r="AZ5" i="34"/>
  <c r="AT5" i="34"/>
  <c r="V5" i="34"/>
  <c r="B5" i="34"/>
  <c r="CV5" i="32"/>
  <c r="BX5" i="32"/>
  <c r="AZ5" i="32"/>
  <c r="AT5" i="32"/>
  <c r="V5" i="32"/>
  <c r="B5" i="32"/>
  <c r="CV5" i="30"/>
  <c r="BX5" i="30"/>
  <c r="AZ5" i="30"/>
  <c r="AT5" i="30"/>
  <c r="V5" i="30"/>
  <c r="B5" i="30"/>
  <c r="CV5" i="25"/>
  <c r="BX5" i="25"/>
  <c r="AZ5" i="25"/>
  <c r="AT5" i="25"/>
  <c r="V5" i="25"/>
  <c r="B5" i="25"/>
  <c r="B3" i="20" l="1"/>
  <c r="C143" i="29" l="1"/>
  <c r="D143" i="29"/>
  <c r="I143" i="29"/>
  <c r="J143" i="29"/>
  <c r="K143" i="29"/>
  <c r="L143" i="29"/>
  <c r="M143" i="29"/>
  <c r="N143" i="29"/>
  <c r="B148" i="29" l="1"/>
  <c r="B143" i="29"/>
  <c r="B140" i="29"/>
  <c r="B5" i="28" l="1"/>
  <c r="N5" i="31"/>
  <c r="M5" i="31"/>
  <c r="L5" i="31"/>
  <c r="K5" i="31"/>
  <c r="J5" i="31"/>
  <c r="B5" i="31"/>
  <c r="N5" i="33"/>
  <c r="M5" i="33"/>
  <c r="L5" i="33"/>
  <c r="K5" i="33"/>
  <c r="J5" i="33"/>
  <c r="I5" i="33"/>
  <c r="H5" i="33"/>
  <c r="G5" i="33"/>
  <c r="F5" i="33"/>
  <c r="E5" i="33"/>
  <c r="D5" i="33"/>
  <c r="C5" i="33"/>
  <c r="B5" i="33"/>
  <c r="O5" i="35"/>
  <c r="B5" i="35"/>
  <c r="B5" i="37"/>
  <c r="B5" i="41"/>
  <c r="O5" i="39"/>
  <c r="B5" i="39"/>
  <c r="O5" i="33" l="1"/>
  <c r="O5" i="41"/>
  <c r="O5" i="37"/>
  <c r="O5" i="31"/>
  <c r="B3" i="25" l="1"/>
  <c r="B3" i="28"/>
  <c r="B3" i="29"/>
  <c r="B3" i="30"/>
  <c r="B3" i="32"/>
  <c r="B3" i="34"/>
  <c r="B3" i="36"/>
  <c r="B3" i="40"/>
  <c r="B3" i="38"/>
  <c r="B3" i="39"/>
  <c r="B3" i="41"/>
  <c r="B3" i="37"/>
  <c r="B3" i="35"/>
  <c r="B3" i="33"/>
  <c r="B3" i="31"/>
  <c r="B102" i="29" l="1"/>
  <c r="N205" i="28" l="1"/>
  <c r="B35" i="29" l="1"/>
  <c r="D148" i="20" l="1"/>
  <c r="G149" i="20" l="1"/>
  <c r="G148" i="20"/>
  <c r="C150" i="20"/>
  <c r="D150" i="20"/>
  <c r="E150" i="20"/>
  <c r="F150" i="20"/>
  <c r="B150" i="20"/>
  <c r="G150" i="20" l="1"/>
  <c r="F116" i="20" l="1"/>
  <c r="H116" i="20"/>
  <c r="J116" i="20"/>
  <c r="CO65" i="38" l="1"/>
  <c r="CO66" i="38"/>
  <c r="CH65" i="38"/>
  <c r="CH66" i="38"/>
  <c r="CA65" i="38"/>
  <c r="CA66" i="38"/>
  <c r="BQ66" i="38"/>
  <c r="BQ65" i="38"/>
  <c r="BJ65" i="38"/>
  <c r="BJ66" i="38"/>
  <c r="BC65" i="38"/>
  <c r="BC66" i="38"/>
  <c r="AM65" i="38"/>
  <c r="AM66" i="38"/>
  <c r="AF66" i="38"/>
  <c r="AF65" i="38"/>
  <c r="Y66" i="38"/>
  <c r="Y65" i="38"/>
  <c r="O65" i="38"/>
  <c r="O66" i="38"/>
  <c r="H65" i="38"/>
  <c r="H66" i="38"/>
  <c r="E65" i="38"/>
  <c r="E66" i="38"/>
  <c r="B65" i="38"/>
  <c r="B66" i="38"/>
  <c r="CO66" i="40" l="1"/>
  <c r="CO65" i="40"/>
  <c r="CH66" i="40"/>
  <c r="CH65" i="40"/>
  <c r="CA66" i="40"/>
  <c r="CA65" i="40"/>
  <c r="BQ66" i="40"/>
  <c r="BQ65" i="40"/>
  <c r="BJ65" i="40"/>
  <c r="BJ66" i="40"/>
  <c r="BC65" i="40"/>
  <c r="BC66" i="40"/>
  <c r="AM65" i="40"/>
  <c r="AM66" i="40"/>
  <c r="AF66" i="40"/>
  <c r="AF65" i="40"/>
  <c r="Y65" i="40"/>
  <c r="Y66" i="40"/>
  <c r="O66" i="40"/>
  <c r="O65" i="40"/>
  <c r="H65" i="40"/>
  <c r="H66" i="40"/>
  <c r="E65" i="40"/>
  <c r="E66" i="40"/>
  <c r="B66" i="40"/>
  <c r="B65" i="40"/>
  <c r="CO65" i="36" l="1"/>
  <c r="CO66" i="36"/>
  <c r="CH65" i="36"/>
  <c r="CH66" i="36"/>
  <c r="CA66" i="36"/>
  <c r="CA65" i="36"/>
  <c r="BQ66" i="36"/>
  <c r="BQ65" i="36"/>
  <c r="BJ66" i="36"/>
  <c r="BJ65" i="36"/>
  <c r="BC66" i="36"/>
  <c r="BC65" i="36"/>
  <c r="AM65" i="36"/>
  <c r="AM66" i="36"/>
  <c r="AF66" i="36"/>
  <c r="AF65" i="36"/>
  <c r="Y65" i="36"/>
  <c r="Y66" i="36"/>
  <c r="O65" i="36"/>
  <c r="O66" i="36"/>
  <c r="H65" i="36"/>
  <c r="H66" i="36" l="1"/>
  <c r="E65" i="36"/>
  <c r="E66" i="36"/>
  <c r="B65" i="36"/>
  <c r="B66" i="36"/>
  <c r="CO66" i="34" l="1"/>
  <c r="CO65" i="34"/>
  <c r="CH66" i="34"/>
  <c r="CH65" i="34"/>
  <c r="CA66" i="34"/>
  <c r="CA65" i="34"/>
  <c r="BQ66" i="34"/>
  <c r="BQ65" i="34"/>
  <c r="BJ66" i="34"/>
  <c r="BJ65" i="34"/>
  <c r="BC65" i="34"/>
  <c r="BC66" i="34"/>
  <c r="AM65" i="34"/>
  <c r="AM66" i="34"/>
  <c r="AF65" i="34"/>
  <c r="AF66" i="34"/>
  <c r="Y65" i="34"/>
  <c r="Y66" i="34"/>
  <c r="O65" i="34"/>
  <c r="O66" i="34"/>
  <c r="H65" i="34"/>
  <c r="H66" i="34"/>
  <c r="E65" i="34"/>
  <c r="E66" i="34"/>
  <c r="B65" i="34"/>
  <c r="B66" i="34"/>
  <c r="CO66" i="32" l="1"/>
  <c r="CO65" i="32"/>
  <c r="CH65" i="32"/>
  <c r="CH66" i="32"/>
  <c r="CA65" i="32"/>
  <c r="CA66" i="32"/>
  <c r="BQ65" i="32"/>
  <c r="BQ66" i="32"/>
  <c r="BJ65" i="32"/>
  <c r="BJ66" i="32"/>
  <c r="BC65" i="32"/>
  <c r="BC66" i="32"/>
  <c r="AM65" i="32"/>
  <c r="AM66" i="32"/>
  <c r="AF65" i="32"/>
  <c r="AF66" i="32"/>
  <c r="Y65" i="32"/>
  <c r="Y66" i="32"/>
  <c r="O65" i="32"/>
  <c r="O66" i="32"/>
  <c r="H65" i="32"/>
  <c r="H66" i="32"/>
  <c r="E65" i="32"/>
  <c r="E66" i="32"/>
  <c r="B65" i="32"/>
  <c r="B66" i="32"/>
  <c r="CO66" i="30" l="1"/>
  <c r="CO65" i="30"/>
  <c r="CH65" i="30"/>
  <c r="CH66" i="30"/>
  <c r="CA65" i="30"/>
  <c r="CA66" i="30"/>
  <c r="BQ65" i="30"/>
  <c r="BQ66" i="30"/>
  <c r="BJ65" i="30"/>
  <c r="BJ66" i="30"/>
  <c r="BC65" i="30"/>
  <c r="BC66" i="30"/>
  <c r="AM65" i="30"/>
  <c r="AM66" i="30"/>
  <c r="AF65" i="30"/>
  <c r="AF66" i="30"/>
  <c r="Y65" i="30"/>
  <c r="Y66" i="30"/>
  <c r="O65" i="30"/>
  <c r="O66" i="30"/>
  <c r="G143" i="20" l="1"/>
  <c r="N4" i="33" l="1"/>
  <c r="N34" i="33" s="1"/>
  <c r="N204" i="33" s="1"/>
  <c r="N206" i="33" l="1"/>
  <c r="L204" i="35" l="1"/>
  <c r="L206" i="35" s="1"/>
  <c r="N204" i="35" l="1"/>
  <c r="N206" i="35" s="1"/>
  <c r="M204" i="35"/>
  <c r="M206" i="35" s="1"/>
  <c r="L4" i="37"/>
  <c r="L34" i="37" s="1"/>
  <c r="M4" i="37"/>
  <c r="M34" i="37" s="1"/>
  <c r="M204" i="37" l="1"/>
  <c r="L204" i="37"/>
  <c r="N4" i="37"/>
  <c r="N34" i="37" s="1"/>
  <c r="N204" i="37" s="1"/>
  <c r="N34" i="41" l="1"/>
  <c r="N204" i="41" l="1"/>
  <c r="M193" i="31"/>
  <c r="N193" i="31"/>
  <c r="M38" i="31"/>
  <c r="M37" i="31" s="1"/>
  <c r="N38" i="31"/>
  <c r="N37" i="31" s="1"/>
  <c r="N29" i="31"/>
  <c r="N18" i="31"/>
  <c r="N36" i="31" l="1"/>
  <c r="M36" i="31"/>
  <c r="N4" i="39"/>
  <c r="N34" i="39" s="1"/>
  <c r="M4" i="39"/>
  <c r="M34" i="39" s="1"/>
  <c r="L4" i="39"/>
  <c r="L34" i="39" s="1"/>
  <c r="H66" i="30"/>
  <c r="H65" i="30"/>
  <c r="E66" i="30"/>
  <c r="E65" i="30"/>
  <c r="B65" i="30"/>
  <c r="B66" i="30"/>
  <c r="B6" i="28" l="1"/>
  <c r="J462" i="29" l="1"/>
  <c r="I462" i="29"/>
  <c r="D462" i="29"/>
  <c r="C462" i="29"/>
  <c r="K460" i="29"/>
  <c r="J460" i="29"/>
  <c r="D460" i="29"/>
  <c r="C460" i="29"/>
  <c r="K456" i="29"/>
  <c r="J456" i="29"/>
  <c r="I456" i="29"/>
  <c r="D456" i="29"/>
  <c r="C456" i="29"/>
  <c r="B456" i="29"/>
  <c r="K454" i="29"/>
  <c r="J454" i="29"/>
  <c r="I454" i="29"/>
  <c r="D454" i="29"/>
  <c r="C454" i="29"/>
  <c r="B454" i="29"/>
  <c r="K452" i="29"/>
  <c r="J452" i="29"/>
  <c r="I452" i="29"/>
  <c r="D452" i="29"/>
  <c r="C452" i="29"/>
  <c r="B452" i="29"/>
  <c r="K445" i="29"/>
  <c r="J445" i="29"/>
  <c r="I445" i="29"/>
  <c r="D445" i="29"/>
  <c r="C445" i="29"/>
  <c r="B445" i="29"/>
  <c r="K420" i="29"/>
  <c r="J420" i="29"/>
  <c r="I420" i="29"/>
  <c r="G416" i="29"/>
  <c r="D420" i="29"/>
  <c r="C420" i="29"/>
  <c r="B420" i="29"/>
  <c r="K417" i="29"/>
  <c r="J417" i="29"/>
  <c r="I417" i="29"/>
  <c r="I416" i="29" s="1"/>
  <c r="I449" i="29" s="1"/>
  <c r="G417" i="29"/>
  <c r="D417" i="29"/>
  <c r="D416" i="29" s="1"/>
  <c r="D449" i="29" s="1"/>
  <c r="C417" i="29"/>
  <c r="B417" i="29"/>
  <c r="K416" i="29"/>
  <c r="K449" i="29" s="1"/>
  <c r="J416" i="29"/>
  <c r="J449" i="29" s="1"/>
  <c r="C416" i="29"/>
  <c r="C449" i="29" s="1"/>
  <c r="B416" i="29"/>
  <c r="B449" i="29" s="1"/>
  <c r="K411" i="29"/>
  <c r="J411" i="29"/>
  <c r="I411" i="29"/>
  <c r="I410" i="29" s="1"/>
  <c r="D411" i="29"/>
  <c r="D410" i="29" s="1"/>
  <c r="C411" i="29"/>
  <c r="B411" i="29"/>
  <c r="K410" i="29"/>
  <c r="J410" i="29"/>
  <c r="C410" i="29"/>
  <c r="B410" i="29"/>
  <c r="K408" i="29"/>
  <c r="J408" i="29"/>
  <c r="I408" i="29"/>
  <c r="D408" i="29"/>
  <c r="C408" i="29"/>
  <c r="B408" i="29"/>
  <c r="K403" i="29"/>
  <c r="J403" i="29"/>
  <c r="J400" i="29" s="1"/>
  <c r="I403" i="29"/>
  <c r="D403" i="29"/>
  <c r="C403" i="29"/>
  <c r="B403" i="29"/>
  <c r="B400" i="29" s="1"/>
  <c r="K401" i="29"/>
  <c r="J401" i="29"/>
  <c r="I401" i="29"/>
  <c r="D401" i="29"/>
  <c r="D400" i="29" s="1"/>
  <c r="C401" i="29"/>
  <c r="B401" i="29"/>
  <c r="I400" i="29"/>
  <c r="K398" i="29"/>
  <c r="J398" i="29"/>
  <c r="D398" i="29"/>
  <c r="C398" i="29"/>
  <c r="B398" i="29"/>
  <c r="K388" i="29"/>
  <c r="J388" i="29"/>
  <c r="D388" i="29"/>
  <c r="C388" i="29"/>
  <c r="B388" i="29"/>
  <c r="K386" i="29"/>
  <c r="J386" i="29"/>
  <c r="D386" i="29"/>
  <c r="C386" i="29"/>
  <c r="B386" i="29"/>
  <c r="K382" i="29"/>
  <c r="J382" i="29"/>
  <c r="I382" i="29"/>
  <c r="D382" i="29"/>
  <c r="C382" i="29"/>
  <c r="B382" i="29"/>
  <c r="K376" i="29"/>
  <c r="J376" i="29"/>
  <c r="J370" i="29" s="1"/>
  <c r="I376" i="29"/>
  <c r="D376" i="29"/>
  <c r="C376" i="29"/>
  <c r="B376" i="29"/>
  <c r="B370" i="29" s="1"/>
  <c r="K371" i="29"/>
  <c r="K370" i="29" s="1"/>
  <c r="J371" i="29"/>
  <c r="I371" i="29"/>
  <c r="D371" i="29"/>
  <c r="D370" i="29" s="1"/>
  <c r="C371" i="29"/>
  <c r="C370" i="29" s="1"/>
  <c r="B371" i="29"/>
  <c r="I370" i="29"/>
  <c r="K363" i="29"/>
  <c r="J363" i="29"/>
  <c r="I363" i="29"/>
  <c r="D363" i="29"/>
  <c r="C363" i="29"/>
  <c r="B363" i="29"/>
  <c r="B353" i="29"/>
  <c r="K350" i="29"/>
  <c r="D350" i="29"/>
  <c r="C350" i="29"/>
  <c r="B350" i="29"/>
  <c r="K345" i="29"/>
  <c r="J345" i="29"/>
  <c r="I345" i="29"/>
  <c r="D345" i="29"/>
  <c r="C345" i="29"/>
  <c r="B345" i="29"/>
  <c r="K339" i="29"/>
  <c r="D339" i="29"/>
  <c r="C339" i="29"/>
  <c r="B339" i="29"/>
  <c r="K336" i="29"/>
  <c r="D336" i="29"/>
  <c r="C336" i="29"/>
  <c r="B336" i="29"/>
  <c r="K331" i="29"/>
  <c r="J331" i="29"/>
  <c r="I331" i="29"/>
  <c r="D331" i="29"/>
  <c r="C331" i="29"/>
  <c r="B331" i="29"/>
  <c r="K327" i="29"/>
  <c r="J327" i="29"/>
  <c r="I327" i="29"/>
  <c r="D327" i="29"/>
  <c r="C327" i="29"/>
  <c r="B327" i="29"/>
  <c r="B326" i="29" s="1"/>
  <c r="K324" i="29"/>
  <c r="J324" i="29"/>
  <c r="I324" i="29"/>
  <c r="D324" i="29"/>
  <c r="C324" i="29"/>
  <c r="B324" i="29"/>
  <c r="K318" i="29"/>
  <c r="J318" i="29"/>
  <c r="I318" i="29"/>
  <c r="D318" i="29"/>
  <c r="C318" i="29"/>
  <c r="B318" i="29"/>
  <c r="K314" i="29"/>
  <c r="J314" i="29"/>
  <c r="I314" i="29"/>
  <c r="D314" i="29"/>
  <c r="C314" i="29"/>
  <c r="B314" i="29"/>
  <c r="K308" i="29"/>
  <c r="J308" i="29"/>
  <c r="I308" i="29"/>
  <c r="D308" i="29"/>
  <c r="C308" i="29"/>
  <c r="B308" i="29"/>
  <c r="K303" i="29"/>
  <c r="J303" i="29"/>
  <c r="I303" i="29"/>
  <c r="D303" i="29"/>
  <c r="C303" i="29"/>
  <c r="B303" i="29"/>
  <c r="K299" i="29"/>
  <c r="K298" i="29" s="1"/>
  <c r="J299" i="29"/>
  <c r="J298" i="29" s="1"/>
  <c r="I299" i="29"/>
  <c r="D299" i="29"/>
  <c r="C299" i="29"/>
  <c r="B299" i="29"/>
  <c r="K290" i="29"/>
  <c r="J290" i="29"/>
  <c r="I290" i="29"/>
  <c r="D290" i="29"/>
  <c r="C290" i="29"/>
  <c r="B290" i="29"/>
  <c r="K286" i="29"/>
  <c r="J286" i="29"/>
  <c r="I286" i="29"/>
  <c r="D286" i="29"/>
  <c r="C286" i="29"/>
  <c r="B286" i="29"/>
  <c r="K282" i="29"/>
  <c r="J282" i="29"/>
  <c r="I282" i="29"/>
  <c r="D282" i="29"/>
  <c r="C282" i="29"/>
  <c r="B282" i="29"/>
  <c r="K278" i="29"/>
  <c r="J278" i="29"/>
  <c r="D278" i="29"/>
  <c r="C278" i="29"/>
  <c r="B278" i="29"/>
  <c r="K274" i="29"/>
  <c r="J274" i="29"/>
  <c r="D274" i="29"/>
  <c r="C274" i="29"/>
  <c r="B274" i="29"/>
  <c r="K270" i="29"/>
  <c r="D270" i="29"/>
  <c r="C270" i="29"/>
  <c r="B270" i="29"/>
  <c r="K263" i="29"/>
  <c r="J263" i="29"/>
  <c r="I263" i="29"/>
  <c r="D263" i="29"/>
  <c r="C263" i="29"/>
  <c r="B263" i="29"/>
  <c r="K241" i="29"/>
  <c r="J241" i="29"/>
  <c r="D241" i="29"/>
  <c r="C241" i="29"/>
  <c r="B241" i="29"/>
  <c r="K237" i="29"/>
  <c r="J237" i="29"/>
  <c r="I237" i="29"/>
  <c r="D237" i="29"/>
  <c r="C237" i="29"/>
  <c r="B237" i="29"/>
  <c r="K233" i="29"/>
  <c r="J233" i="29"/>
  <c r="I233" i="29"/>
  <c r="D233" i="29"/>
  <c r="C233" i="29"/>
  <c r="B233" i="29"/>
  <c r="K230" i="29"/>
  <c r="K229" i="29" s="1"/>
  <c r="J230" i="29"/>
  <c r="J229" i="29" s="1"/>
  <c r="D230" i="29"/>
  <c r="C230" i="29"/>
  <c r="B230" i="29"/>
  <c r="B229" i="29" s="1"/>
  <c r="K227" i="29"/>
  <c r="J227" i="29"/>
  <c r="I227" i="29"/>
  <c r="D227" i="29"/>
  <c r="C227" i="29"/>
  <c r="B227" i="29"/>
  <c r="K218" i="29"/>
  <c r="J218" i="29"/>
  <c r="I218" i="29"/>
  <c r="D218" i="29"/>
  <c r="C218" i="29"/>
  <c r="B218" i="29"/>
  <c r="K201" i="29"/>
  <c r="D201" i="29"/>
  <c r="C201" i="29"/>
  <c r="B201" i="29"/>
  <c r="K194" i="29"/>
  <c r="J194" i="29"/>
  <c r="I194" i="29"/>
  <c r="I174" i="29" s="1"/>
  <c r="D194" i="29"/>
  <c r="C194" i="29"/>
  <c r="B194" i="29"/>
  <c r="K175" i="29"/>
  <c r="K174" i="29" s="1"/>
  <c r="J175" i="29"/>
  <c r="J174" i="29" s="1"/>
  <c r="I175" i="29"/>
  <c r="D175" i="29"/>
  <c r="C175" i="29"/>
  <c r="B175" i="29"/>
  <c r="C174" i="29"/>
  <c r="B174" i="29"/>
  <c r="K168" i="29"/>
  <c r="J168" i="29"/>
  <c r="I168" i="29"/>
  <c r="D168" i="29"/>
  <c r="C168" i="29"/>
  <c r="B168" i="29"/>
  <c r="K162" i="29"/>
  <c r="K161" i="29" s="1"/>
  <c r="B162" i="29"/>
  <c r="B161" i="29" s="1"/>
  <c r="K158" i="29"/>
  <c r="J158" i="29"/>
  <c r="I158" i="29"/>
  <c r="D158" i="29"/>
  <c r="C158" i="29"/>
  <c r="B158" i="29"/>
  <c r="K155" i="29"/>
  <c r="J155" i="29"/>
  <c r="I155" i="29"/>
  <c r="D155" i="29"/>
  <c r="C155" i="29"/>
  <c r="B155" i="29"/>
  <c r="K153" i="29"/>
  <c r="J153" i="29"/>
  <c r="I153" i="29"/>
  <c r="D153" i="29"/>
  <c r="C153" i="29"/>
  <c r="B153" i="29"/>
  <c r="K151" i="29"/>
  <c r="K150" i="29" s="1"/>
  <c r="J151" i="29"/>
  <c r="J150" i="29" s="1"/>
  <c r="I151" i="29"/>
  <c r="D151" i="29"/>
  <c r="C151" i="29"/>
  <c r="B151" i="29"/>
  <c r="K148" i="29"/>
  <c r="J148" i="29"/>
  <c r="J139" i="29" s="1"/>
  <c r="I148" i="29"/>
  <c r="D148" i="29"/>
  <c r="C148" i="29"/>
  <c r="K140" i="29"/>
  <c r="K139" i="29" s="1"/>
  <c r="J140" i="29"/>
  <c r="I140" i="29"/>
  <c r="I139" i="29" s="1"/>
  <c r="D140" i="29"/>
  <c r="D139" i="29" s="1"/>
  <c r="C140" i="29"/>
  <c r="C139" i="29" s="1"/>
  <c r="B139" i="29"/>
  <c r="K137" i="29"/>
  <c r="J137" i="29"/>
  <c r="I137" i="29"/>
  <c r="D137" i="29"/>
  <c r="C137" i="29"/>
  <c r="B137" i="29"/>
  <c r="K135" i="29"/>
  <c r="J135" i="29"/>
  <c r="I135" i="29"/>
  <c r="D135" i="29"/>
  <c r="C135" i="29"/>
  <c r="B135" i="29"/>
  <c r="K131" i="29"/>
  <c r="J131" i="29"/>
  <c r="I131" i="29"/>
  <c r="D131" i="29"/>
  <c r="C131" i="29"/>
  <c r="B131" i="29"/>
  <c r="K125" i="29"/>
  <c r="J125" i="29"/>
  <c r="I125" i="29"/>
  <c r="D125" i="29"/>
  <c r="C125" i="29"/>
  <c r="B125" i="29"/>
  <c r="B118" i="29" s="1"/>
  <c r="K119" i="29"/>
  <c r="K118" i="29" s="1"/>
  <c r="J119" i="29"/>
  <c r="I119" i="29"/>
  <c r="D119" i="29"/>
  <c r="C119" i="29"/>
  <c r="B119" i="29"/>
  <c r="J118" i="29"/>
  <c r="D118" i="29"/>
  <c r="K114" i="29"/>
  <c r="J114" i="29"/>
  <c r="I114" i="29"/>
  <c r="D114" i="29"/>
  <c r="C114" i="29"/>
  <c r="B114" i="29"/>
  <c r="K110" i="29"/>
  <c r="K109" i="29" s="1"/>
  <c r="J110" i="29"/>
  <c r="J109" i="29" s="1"/>
  <c r="I110" i="29"/>
  <c r="D110" i="29"/>
  <c r="C110" i="29"/>
  <c r="C109" i="29" s="1"/>
  <c r="B110" i="29"/>
  <c r="B109" i="29" s="1"/>
  <c r="K102" i="29"/>
  <c r="J102" i="29"/>
  <c r="I102" i="29"/>
  <c r="D102" i="29"/>
  <c r="C102" i="29"/>
  <c r="K98" i="29"/>
  <c r="J98" i="29"/>
  <c r="I98" i="29"/>
  <c r="D98" i="29"/>
  <c r="C98" i="29"/>
  <c r="B98" i="29"/>
  <c r="K92" i="29"/>
  <c r="J92" i="29"/>
  <c r="I92" i="29"/>
  <c r="D92" i="29"/>
  <c r="C92" i="29"/>
  <c r="B92" i="29"/>
  <c r="K86" i="29"/>
  <c r="J86" i="29"/>
  <c r="I86" i="29"/>
  <c r="D86" i="29"/>
  <c r="C86" i="29"/>
  <c r="B86" i="29"/>
  <c r="K73" i="29"/>
  <c r="J73" i="29"/>
  <c r="I73" i="29"/>
  <c r="D73" i="29"/>
  <c r="C73" i="29"/>
  <c r="B73" i="29"/>
  <c r="K67" i="29"/>
  <c r="J67" i="29"/>
  <c r="D67" i="29"/>
  <c r="C67" i="29"/>
  <c r="B67" i="29"/>
  <c r="K62" i="29"/>
  <c r="J62" i="29"/>
  <c r="C62" i="29"/>
  <c r="B62" i="29"/>
  <c r="K48" i="29"/>
  <c r="J48" i="29"/>
  <c r="D48" i="29"/>
  <c r="C48" i="29"/>
  <c r="B48" i="29"/>
  <c r="K35" i="29"/>
  <c r="J35" i="29"/>
  <c r="K17" i="29"/>
  <c r="J17" i="29"/>
  <c r="I17" i="29"/>
  <c r="D17" i="29"/>
  <c r="C17" i="29"/>
  <c r="B17" i="29"/>
  <c r="K11" i="29"/>
  <c r="J11" i="29"/>
  <c r="B11" i="29"/>
  <c r="K7" i="29"/>
  <c r="J7" i="29"/>
  <c r="I7" i="29"/>
  <c r="D7" i="29"/>
  <c r="C7" i="29"/>
  <c r="B7" i="29"/>
  <c r="C72" i="29" l="1"/>
  <c r="K72" i="29"/>
  <c r="I72" i="29"/>
  <c r="D109" i="29"/>
  <c r="C118" i="29"/>
  <c r="D150" i="29"/>
  <c r="D229" i="29"/>
  <c r="D298" i="29"/>
  <c r="B298" i="29"/>
  <c r="B295" i="29"/>
  <c r="D72" i="29"/>
  <c r="J72" i="29"/>
  <c r="I109" i="29"/>
  <c r="C150" i="29"/>
  <c r="I298" i="29"/>
  <c r="C298" i="29"/>
  <c r="K295" i="29"/>
  <c r="J295" i="29"/>
  <c r="B72" i="29"/>
  <c r="D174" i="29"/>
  <c r="D295" i="29" s="1"/>
  <c r="C229" i="29"/>
  <c r="C295" i="29" s="1"/>
  <c r="I295" i="29"/>
  <c r="C326" i="29"/>
  <c r="K326" i="29"/>
  <c r="I414" i="29"/>
  <c r="I450" i="29" s="1"/>
  <c r="J414" i="29"/>
  <c r="J450" i="29" s="1"/>
  <c r="C400" i="29"/>
  <c r="K400" i="29"/>
  <c r="B150" i="29"/>
  <c r="I118" i="29"/>
  <c r="B414" i="29"/>
  <c r="B450" i="29" s="1"/>
  <c r="I150" i="29"/>
  <c r="C205" i="28"/>
  <c r="D205" i="28"/>
  <c r="E205" i="28"/>
  <c r="F205" i="28"/>
  <c r="G205" i="28"/>
  <c r="H205" i="28"/>
  <c r="I205" i="28"/>
  <c r="J205" i="28"/>
  <c r="K205" i="28"/>
  <c r="L205" i="28"/>
  <c r="M205" i="28"/>
  <c r="B205" i="28"/>
  <c r="B195" i="28"/>
  <c r="C195" i="28"/>
  <c r="D195" i="28"/>
  <c r="E195" i="28"/>
  <c r="F195" i="28"/>
  <c r="G195" i="28"/>
  <c r="H195" i="28"/>
  <c r="I195" i="28"/>
  <c r="J195" i="28"/>
  <c r="K195" i="28"/>
  <c r="L195" i="28"/>
  <c r="M195" i="28"/>
  <c r="N195" i="28"/>
  <c r="B196" i="28"/>
  <c r="C196" i="28"/>
  <c r="D196" i="28"/>
  <c r="E196" i="28"/>
  <c r="F196" i="28"/>
  <c r="G196" i="28"/>
  <c r="H196" i="28"/>
  <c r="I196" i="28"/>
  <c r="J196" i="28"/>
  <c r="K196" i="28"/>
  <c r="L196" i="28"/>
  <c r="M196" i="28"/>
  <c r="N196" i="28"/>
  <c r="B197" i="28"/>
  <c r="C197" i="28"/>
  <c r="D197" i="28"/>
  <c r="E197" i="28"/>
  <c r="F197" i="28"/>
  <c r="G197" i="28"/>
  <c r="H197" i="28"/>
  <c r="I197" i="28"/>
  <c r="J197" i="28"/>
  <c r="K197" i="28"/>
  <c r="L197" i="28"/>
  <c r="M197" i="28"/>
  <c r="N197" i="28"/>
  <c r="B198" i="28"/>
  <c r="C198" i="28"/>
  <c r="D198" i="28"/>
  <c r="E198" i="28"/>
  <c r="F198" i="28"/>
  <c r="G198" i="28"/>
  <c r="H198" i="28"/>
  <c r="I198" i="28"/>
  <c r="J198" i="28"/>
  <c r="K198" i="28"/>
  <c r="L198" i="28"/>
  <c r="M198" i="28"/>
  <c r="N198" i="28"/>
  <c r="B199" i="28"/>
  <c r="C199" i="28"/>
  <c r="D199" i="28"/>
  <c r="E199" i="28"/>
  <c r="F199" i="28"/>
  <c r="G199" i="28"/>
  <c r="H199" i="28"/>
  <c r="I199" i="28"/>
  <c r="J199" i="28"/>
  <c r="K199" i="28"/>
  <c r="L199" i="28"/>
  <c r="M199" i="28"/>
  <c r="N199" i="28"/>
  <c r="B200" i="28"/>
  <c r="C200" i="28"/>
  <c r="D200" i="28"/>
  <c r="E200" i="28"/>
  <c r="F200" i="28"/>
  <c r="G200" i="28"/>
  <c r="H200" i="28"/>
  <c r="I200" i="28"/>
  <c r="J200" i="28"/>
  <c r="K200" i="28"/>
  <c r="L200" i="28"/>
  <c r="M200" i="28"/>
  <c r="N200" i="28"/>
  <c r="B201" i="28"/>
  <c r="C201" i="28"/>
  <c r="D201" i="28"/>
  <c r="E201" i="28"/>
  <c r="F201" i="28"/>
  <c r="G201" i="28"/>
  <c r="H201" i="28"/>
  <c r="I201" i="28"/>
  <c r="J201" i="28"/>
  <c r="K201" i="28"/>
  <c r="L201" i="28"/>
  <c r="M201" i="28"/>
  <c r="N201" i="28"/>
  <c r="B202" i="28"/>
  <c r="C202" i="28"/>
  <c r="D202" i="28"/>
  <c r="E202" i="28"/>
  <c r="F202" i="28"/>
  <c r="G202" i="28"/>
  <c r="H202" i="28"/>
  <c r="I202" i="28"/>
  <c r="J202" i="28"/>
  <c r="K202" i="28"/>
  <c r="L202" i="28"/>
  <c r="M202" i="28"/>
  <c r="N202" i="28"/>
  <c r="B203" i="28"/>
  <c r="C203" i="28"/>
  <c r="D203" i="28"/>
  <c r="E203" i="28"/>
  <c r="F203" i="28"/>
  <c r="G203" i="28"/>
  <c r="H203" i="28"/>
  <c r="I203" i="28"/>
  <c r="J203" i="28"/>
  <c r="K203" i="28"/>
  <c r="L203" i="28"/>
  <c r="M203" i="28"/>
  <c r="N203" i="28"/>
  <c r="C194" i="28"/>
  <c r="D194" i="28"/>
  <c r="E194" i="28"/>
  <c r="F194" i="28"/>
  <c r="G194" i="28"/>
  <c r="H194" i="28"/>
  <c r="I194" i="28"/>
  <c r="J194" i="28"/>
  <c r="K194" i="28"/>
  <c r="L194" i="28"/>
  <c r="M194" i="28"/>
  <c r="N194" i="28"/>
  <c r="B194" i="28"/>
  <c r="B190" i="28"/>
  <c r="C190" i="28"/>
  <c r="D190" i="28"/>
  <c r="E190" i="28"/>
  <c r="F190" i="28"/>
  <c r="G190" i="28"/>
  <c r="H190" i="28"/>
  <c r="I190" i="28"/>
  <c r="J190" i="28"/>
  <c r="K190" i="28"/>
  <c r="L190" i="28"/>
  <c r="M190" i="28"/>
  <c r="N190" i="28"/>
  <c r="B191" i="28"/>
  <c r="C191" i="28"/>
  <c r="D191" i="28"/>
  <c r="E191" i="28"/>
  <c r="F191" i="28"/>
  <c r="G191" i="28"/>
  <c r="H191" i="28"/>
  <c r="I191" i="28"/>
  <c r="J191" i="28"/>
  <c r="K191" i="28"/>
  <c r="L191" i="28"/>
  <c r="M191" i="28"/>
  <c r="N191" i="28"/>
  <c r="B192" i="28"/>
  <c r="C192" i="28"/>
  <c r="D192" i="28"/>
  <c r="E192" i="28"/>
  <c r="F192" i="28"/>
  <c r="G192" i="28"/>
  <c r="H192" i="28"/>
  <c r="I192" i="28"/>
  <c r="J192" i="28"/>
  <c r="K192" i="28"/>
  <c r="L192" i="28"/>
  <c r="M192" i="28"/>
  <c r="N192" i="28"/>
  <c r="C189" i="28"/>
  <c r="D189" i="28"/>
  <c r="E189" i="28"/>
  <c r="F189" i="28"/>
  <c r="G189" i="28"/>
  <c r="H189" i="28"/>
  <c r="I189" i="28"/>
  <c r="J189" i="28"/>
  <c r="K189" i="28"/>
  <c r="L189" i="28"/>
  <c r="M189" i="28"/>
  <c r="N189" i="28"/>
  <c r="B189" i="28"/>
  <c r="B174" i="28"/>
  <c r="C174" i="28"/>
  <c r="D174" i="28"/>
  <c r="E174" i="28"/>
  <c r="F174" i="28"/>
  <c r="G174" i="28"/>
  <c r="H174" i="28"/>
  <c r="I174" i="28"/>
  <c r="J174" i="28"/>
  <c r="K174" i="28"/>
  <c r="L174" i="28"/>
  <c r="M174" i="28"/>
  <c r="N174" i="28"/>
  <c r="B175" i="28"/>
  <c r="C175" i="28"/>
  <c r="D175" i="28"/>
  <c r="E175" i="28"/>
  <c r="F175" i="28"/>
  <c r="G175" i="28"/>
  <c r="H175" i="28"/>
  <c r="I175" i="28"/>
  <c r="J175" i="28"/>
  <c r="K175" i="28"/>
  <c r="L175" i="28"/>
  <c r="M175" i="28"/>
  <c r="N175" i="28"/>
  <c r="B176" i="28"/>
  <c r="C176" i="28"/>
  <c r="D176" i="28"/>
  <c r="E176" i="28"/>
  <c r="F176" i="28"/>
  <c r="G176" i="28"/>
  <c r="H176" i="28"/>
  <c r="I176" i="28"/>
  <c r="J176" i="28"/>
  <c r="K176" i="28"/>
  <c r="L176" i="28"/>
  <c r="M176" i="28"/>
  <c r="N176" i="28"/>
  <c r="B177" i="28"/>
  <c r="C177" i="28"/>
  <c r="D177" i="28"/>
  <c r="E177" i="28"/>
  <c r="F177" i="28"/>
  <c r="G177" i="28"/>
  <c r="H177" i="28"/>
  <c r="I177" i="28"/>
  <c r="J177" i="28"/>
  <c r="K177" i="28"/>
  <c r="L177" i="28"/>
  <c r="M177" i="28"/>
  <c r="N177" i="28"/>
  <c r="B178" i="28"/>
  <c r="C178" i="28"/>
  <c r="D178" i="28"/>
  <c r="E178" i="28"/>
  <c r="F178" i="28"/>
  <c r="G178" i="28"/>
  <c r="H178" i="28"/>
  <c r="I178" i="28"/>
  <c r="J178" i="28"/>
  <c r="K178" i="28"/>
  <c r="L178" i="28"/>
  <c r="M178" i="28"/>
  <c r="N178" i="28"/>
  <c r="B179" i="28"/>
  <c r="C179" i="28"/>
  <c r="D179" i="28"/>
  <c r="E179" i="28"/>
  <c r="F179" i="28"/>
  <c r="G179" i="28"/>
  <c r="H179" i="28"/>
  <c r="I179" i="28"/>
  <c r="J179" i="28"/>
  <c r="K179" i="28"/>
  <c r="L179" i="28"/>
  <c r="M179" i="28"/>
  <c r="N179" i="28"/>
  <c r="B180" i="28"/>
  <c r="C180" i="28"/>
  <c r="D180" i="28"/>
  <c r="E180" i="28"/>
  <c r="F180" i="28"/>
  <c r="G180" i="28"/>
  <c r="H180" i="28"/>
  <c r="I180" i="28"/>
  <c r="J180" i="28"/>
  <c r="K180" i="28"/>
  <c r="L180" i="28"/>
  <c r="M180" i="28"/>
  <c r="N180" i="28"/>
  <c r="B181" i="28"/>
  <c r="C181" i="28"/>
  <c r="D181" i="28"/>
  <c r="E181" i="28"/>
  <c r="F181" i="28"/>
  <c r="G181" i="28"/>
  <c r="H181" i="28"/>
  <c r="I181" i="28"/>
  <c r="J181" i="28"/>
  <c r="K181" i="28"/>
  <c r="L181" i="28"/>
  <c r="M181" i="28"/>
  <c r="N181" i="28"/>
  <c r="B182" i="28"/>
  <c r="C182" i="28"/>
  <c r="D182" i="28"/>
  <c r="E182" i="28"/>
  <c r="F182" i="28"/>
  <c r="G182" i="28"/>
  <c r="H182" i="28"/>
  <c r="I182" i="28"/>
  <c r="J182" i="28"/>
  <c r="K182" i="28"/>
  <c r="L182" i="28"/>
  <c r="M182" i="28"/>
  <c r="N182" i="28"/>
  <c r="B183" i="28"/>
  <c r="C183" i="28"/>
  <c r="D183" i="28"/>
  <c r="E183" i="28"/>
  <c r="F183" i="28"/>
  <c r="G183" i="28"/>
  <c r="H183" i="28"/>
  <c r="I183" i="28"/>
  <c r="J183" i="28"/>
  <c r="K183" i="28"/>
  <c r="L183" i="28"/>
  <c r="M183" i="28"/>
  <c r="N183" i="28"/>
  <c r="B184" i="28"/>
  <c r="C184" i="28"/>
  <c r="D184" i="28"/>
  <c r="E184" i="28"/>
  <c r="F184" i="28"/>
  <c r="G184" i="28"/>
  <c r="H184" i="28"/>
  <c r="I184" i="28"/>
  <c r="J184" i="28"/>
  <c r="K184" i="28"/>
  <c r="L184" i="28"/>
  <c r="M184" i="28"/>
  <c r="N184" i="28"/>
  <c r="B185" i="28"/>
  <c r="C185" i="28"/>
  <c r="D185" i="28"/>
  <c r="E185" i="28"/>
  <c r="F185" i="28"/>
  <c r="G185" i="28"/>
  <c r="H185" i="28"/>
  <c r="I185" i="28"/>
  <c r="J185" i="28"/>
  <c r="K185" i="28"/>
  <c r="L185" i="28"/>
  <c r="M185" i="28"/>
  <c r="N185" i="28"/>
  <c r="B186" i="28"/>
  <c r="C186" i="28"/>
  <c r="D186" i="28"/>
  <c r="E186" i="28"/>
  <c r="F186" i="28"/>
  <c r="G186" i="28"/>
  <c r="H186" i="28"/>
  <c r="I186" i="28"/>
  <c r="J186" i="28"/>
  <c r="K186" i="28"/>
  <c r="L186" i="28"/>
  <c r="M186" i="28"/>
  <c r="N186" i="28"/>
  <c r="B187" i="28"/>
  <c r="C187" i="28"/>
  <c r="D187" i="28"/>
  <c r="E187" i="28"/>
  <c r="F187" i="28"/>
  <c r="G187" i="28"/>
  <c r="H187" i="28"/>
  <c r="I187" i="28"/>
  <c r="J187" i="28"/>
  <c r="K187" i="28"/>
  <c r="L187" i="28"/>
  <c r="M187" i="28"/>
  <c r="N187" i="28"/>
  <c r="C173" i="28"/>
  <c r="D173" i="28"/>
  <c r="E173" i="28"/>
  <c r="F173" i="28"/>
  <c r="G173" i="28"/>
  <c r="H173" i="28"/>
  <c r="I173" i="28"/>
  <c r="J173" i="28"/>
  <c r="K173" i="28"/>
  <c r="L173" i="28"/>
  <c r="M173" i="28"/>
  <c r="N173" i="28"/>
  <c r="B173" i="28"/>
  <c r="B141" i="28"/>
  <c r="C141" i="28"/>
  <c r="D141" i="28"/>
  <c r="E141" i="28"/>
  <c r="F141" i="28"/>
  <c r="G141" i="28"/>
  <c r="H141" i="28"/>
  <c r="I141" i="28"/>
  <c r="J141" i="28"/>
  <c r="K141" i="28"/>
  <c r="L141" i="28"/>
  <c r="M141" i="28"/>
  <c r="N141" i="28"/>
  <c r="B142" i="28"/>
  <c r="C142" i="28"/>
  <c r="D142" i="28"/>
  <c r="E142" i="28"/>
  <c r="F142" i="28"/>
  <c r="G142" i="28"/>
  <c r="H142" i="28"/>
  <c r="I142" i="28"/>
  <c r="J142" i="28"/>
  <c r="K142" i="28"/>
  <c r="L142" i="28"/>
  <c r="M142" i="28"/>
  <c r="N142" i="28"/>
  <c r="B143" i="28"/>
  <c r="C143" i="28"/>
  <c r="D143" i="28"/>
  <c r="E143" i="28"/>
  <c r="F143" i="28"/>
  <c r="G143" i="28"/>
  <c r="H143" i="28"/>
  <c r="I143" i="28"/>
  <c r="J143" i="28"/>
  <c r="K143" i="28"/>
  <c r="L143" i="28"/>
  <c r="M143" i="28"/>
  <c r="N143" i="28"/>
  <c r="B144" i="28"/>
  <c r="C144" i="28"/>
  <c r="D144" i="28"/>
  <c r="E144" i="28"/>
  <c r="F144" i="28"/>
  <c r="G144" i="28"/>
  <c r="H144" i="28"/>
  <c r="I144" i="28"/>
  <c r="J144" i="28"/>
  <c r="K144" i="28"/>
  <c r="L144" i="28"/>
  <c r="M144" i="28"/>
  <c r="N144" i="28"/>
  <c r="B145" i="28"/>
  <c r="C145" i="28"/>
  <c r="D145" i="28"/>
  <c r="E145" i="28"/>
  <c r="F145" i="28"/>
  <c r="G145" i="28"/>
  <c r="H145" i="28"/>
  <c r="I145" i="28"/>
  <c r="J145" i="28"/>
  <c r="K145" i="28"/>
  <c r="L145" i="28"/>
  <c r="M145" i="28"/>
  <c r="N145" i="28"/>
  <c r="B146" i="28"/>
  <c r="C146" i="28"/>
  <c r="D146" i="28"/>
  <c r="E146" i="28"/>
  <c r="F146" i="28"/>
  <c r="G146" i="28"/>
  <c r="H146" i="28"/>
  <c r="I146" i="28"/>
  <c r="J146" i="28"/>
  <c r="K146" i="28"/>
  <c r="L146" i="28"/>
  <c r="M146" i="28"/>
  <c r="N146" i="28"/>
  <c r="B147" i="28"/>
  <c r="C147" i="28"/>
  <c r="D147" i="28"/>
  <c r="E147" i="28"/>
  <c r="F147" i="28"/>
  <c r="G147" i="28"/>
  <c r="H147" i="28"/>
  <c r="I147" i="28"/>
  <c r="J147" i="28"/>
  <c r="K147" i="28"/>
  <c r="L147" i="28"/>
  <c r="M147" i="28"/>
  <c r="N147" i="28"/>
  <c r="B148" i="28"/>
  <c r="C148" i="28"/>
  <c r="D148" i="28"/>
  <c r="E148" i="28"/>
  <c r="F148" i="28"/>
  <c r="G148" i="28"/>
  <c r="H148" i="28"/>
  <c r="I148" i="28"/>
  <c r="J148" i="28"/>
  <c r="K148" i="28"/>
  <c r="L148" i="28"/>
  <c r="M148" i="28"/>
  <c r="N148" i="28"/>
  <c r="B149" i="28"/>
  <c r="C149" i="28"/>
  <c r="D149" i="28"/>
  <c r="E149" i="28"/>
  <c r="F149" i="28"/>
  <c r="G149" i="28"/>
  <c r="H149" i="28"/>
  <c r="I149" i="28"/>
  <c r="J149" i="28"/>
  <c r="K149" i="28"/>
  <c r="L149" i="28"/>
  <c r="M149" i="28"/>
  <c r="N149" i="28"/>
  <c r="B150" i="28"/>
  <c r="C150" i="28"/>
  <c r="D150" i="28"/>
  <c r="E150" i="28"/>
  <c r="F150" i="28"/>
  <c r="G150" i="28"/>
  <c r="H150" i="28"/>
  <c r="I150" i="28"/>
  <c r="J150" i="28"/>
  <c r="K150" i="28"/>
  <c r="L150" i="28"/>
  <c r="M150" i="28"/>
  <c r="N150" i="28"/>
  <c r="B151" i="28"/>
  <c r="C151" i="28"/>
  <c r="D151" i="28"/>
  <c r="E151" i="28"/>
  <c r="F151" i="28"/>
  <c r="G151" i="28"/>
  <c r="H151" i="28"/>
  <c r="I151" i="28"/>
  <c r="J151" i="28"/>
  <c r="K151" i="28"/>
  <c r="L151" i="28"/>
  <c r="M151" i="28"/>
  <c r="N151" i="28"/>
  <c r="B152" i="28"/>
  <c r="C152" i="28"/>
  <c r="D152" i="28"/>
  <c r="E152" i="28"/>
  <c r="F152" i="28"/>
  <c r="G152" i="28"/>
  <c r="H152" i="28"/>
  <c r="I152" i="28"/>
  <c r="J152" i="28"/>
  <c r="K152" i="28"/>
  <c r="L152" i="28"/>
  <c r="M152" i="28"/>
  <c r="N152" i="28"/>
  <c r="B153" i="28"/>
  <c r="C153" i="28"/>
  <c r="D153" i="28"/>
  <c r="E153" i="28"/>
  <c r="F153" i="28"/>
  <c r="G153" i="28"/>
  <c r="H153" i="28"/>
  <c r="I153" i="28"/>
  <c r="J153" i="28"/>
  <c r="K153" i="28"/>
  <c r="L153" i="28"/>
  <c r="M153" i="28"/>
  <c r="N153" i="28"/>
  <c r="B154" i="28"/>
  <c r="C154" i="28"/>
  <c r="D154" i="28"/>
  <c r="E154" i="28"/>
  <c r="F154" i="28"/>
  <c r="G154" i="28"/>
  <c r="H154" i="28"/>
  <c r="I154" i="28"/>
  <c r="J154" i="28"/>
  <c r="K154" i="28"/>
  <c r="L154" i="28"/>
  <c r="M154" i="28"/>
  <c r="N154" i="28"/>
  <c r="B155" i="28"/>
  <c r="C155" i="28"/>
  <c r="D155" i="28"/>
  <c r="E155" i="28"/>
  <c r="F155" i="28"/>
  <c r="G155" i="28"/>
  <c r="H155" i="28"/>
  <c r="I155" i="28"/>
  <c r="J155" i="28"/>
  <c r="K155" i="28"/>
  <c r="L155" i="28"/>
  <c r="M155" i="28"/>
  <c r="N155" i="28"/>
  <c r="B156" i="28"/>
  <c r="C156" i="28"/>
  <c r="D156" i="28"/>
  <c r="E156" i="28"/>
  <c r="F156" i="28"/>
  <c r="G156" i="28"/>
  <c r="H156" i="28"/>
  <c r="I156" i="28"/>
  <c r="J156" i="28"/>
  <c r="K156" i="28"/>
  <c r="L156" i="28"/>
  <c r="M156" i="28"/>
  <c r="N156" i="28"/>
  <c r="B157" i="28"/>
  <c r="C157" i="28"/>
  <c r="D157" i="28"/>
  <c r="E157" i="28"/>
  <c r="F157" i="28"/>
  <c r="G157" i="28"/>
  <c r="H157" i="28"/>
  <c r="I157" i="28"/>
  <c r="J157" i="28"/>
  <c r="K157" i="28"/>
  <c r="L157" i="28"/>
  <c r="M157" i="28"/>
  <c r="N157" i="28"/>
  <c r="B158" i="28"/>
  <c r="C158" i="28"/>
  <c r="D158" i="28"/>
  <c r="E158" i="28"/>
  <c r="F158" i="28"/>
  <c r="G158" i="28"/>
  <c r="H158" i="28"/>
  <c r="I158" i="28"/>
  <c r="J158" i="28"/>
  <c r="K158" i="28"/>
  <c r="L158" i="28"/>
  <c r="M158" i="28"/>
  <c r="N158" i="28"/>
  <c r="B159" i="28"/>
  <c r="C159" i="28"/>
  <c r="D159" i="28"/>
  <c r="E159" i="28"/>
  <c r="F159" i="28"/>
  <c r="G159" i="28"/>
  <c r="H159" i="28"/>
  <c r="I159" i="28"/>
  <c r="J159" i="28"/>
  <c r="K159" i="28"/>
  <c r="L159" i="28"/>
  <c r="M159" i="28"/>
  <c r="N159" i="28"/>
  <c r="B160" i="28"/>
  <c r="C160" i="28"/>
  <c r="D160" i="28"/>
  <c r="E160" i="28"/>
  <c r="F160" i="28"/>
  <c r="G160" i="28"/>
  <c r="H160" i="28"/>
  <c r="I160" i="28"/>
  <c r="J160" i="28"/>
  <c r="K160" i="28"/>
  <c r="L160" i="28"/>
  <c r="M160" i="28"/>
  <c r="N160" i="28"/>
  <c r="B161" i="28"/>
  <c r="C161" i="28"/>
  <c r="D161" i="28"/>
  <c r="E161" i="28"/>
  <c r="F161" i="28"/>
  <c r="G161" i="28"/>
  <c r="H161" i="28"/>
  <c r="I161" i="28"/>
  <c r="J161" i="28"/>
  <c r="K161" i="28"/>
  <c r="L161" i="28"/>
  <c r="M161" i="28"/>
  <c r="N161" i="28"/>
  <c r="B162" i="28"/>
  <c r="C162" i="28"/>
  <c r="D162" i="28"/>
  <c r="E162" i="28"/>
  <c r="F162" i="28"/>
  <c r="G162" i="28"/>
  <c r="H162" i="28"/>
  <c r="I162" i="28"/>
  <c r="J162" i="28"/>
  <c r="K162" i="28"/>
  <c r="L162" i="28"/>
  <c r="M162" i="28"/>
  <c r="N162" i="28"/>
  <c r="B163" i="28"/>
  <c r="C163" i="28"/>
  <c r="D163" i="28"/>
  <c r="E163" i="28"/>
  <c r="F163" i="28"/>
  <c r="G163" i="28"/>
  <c r="H163" i="28"/>
  <c r="I163" i="28"/>
  <c r="J163" i="28"/>
  <c r="K163" i="28"/>
  <c r="L163" i="28"/>
  <c r="M163" i="28"/>
  <c r="N163" i="28"/>
  <c r="B164" i="28"/>
  <c r="C164" i="28"/>
  <c r="D164" i="28"/>
  <c r="E164" i="28"/>
  <c r="F164" i="28"/>
  <c r="G164" i="28"/>
  <c r="H164" i="28"/>
  <c r="I164" i="28"/>
  <c r="J164" i="28"/>
  <c r="K164" i="28"/>
  <c r="L164" i="28"/>
  <c r="M164" i="28"/>
  <c r="N164" i="28"/>
  <c r="B165" i="28"/>
  <c r="C165" i="28"/>
  <c r="D165" i="28"/>
  <c r="E165" i="28"/>
  <c r="F165" i="28"/>
  <c r="G165" i="28"/>
  <c r="H165" i="28"/>
  <c r="I165" i="28"/>
  <c r="J165" i="28"/>
  <c r="K165" i="28"/>
  <c r="L165" i="28"/>
  <c r="M165" i="28"/>
  <c r="N165" i="28"/>
  <c r="B166" i="28"/>
  <c r="C166" i="28"/>
  <c r="D166" i="28"/>
  <c r="E166" i="28"/>
  <c r="F166" i="28"/>
  <c r="G166" i="28"/>
  <c r="H166" i="28"/>
  <c r="I166" i="28"/>
  <c r="J166" i="28"/>
  <c r="K166" i="28"/>
  <c r="L166" i="28"/>
  <c r="M166" i="28"/>
  <c r="N166" i="28"/>
  <c r="B167" i="28"/>
  <c r="C167" i="28"/>
  <c r="D167" i="28"/>
  <c r="E167" i="28"/>
  <c r="F167" i="28"/>
  <c r="G167" i="28"/>
  <c r="H167" i="28"/>
  <c r="I167" i="28"/>
  <c r="J167" i="28"/>
  <c r="K167" i="28"/>
  <c r="L167" i="28"/>
  <c r="M167" i="28"/>
  <c r="N167" i="28"/>
  <c r="B168" i="28"/>
  <c r="C168" i="28"/>
  <c r="D168" i="28"/>
  <c r="E168" i="28"/>
  <c r="F168" i="28"/>
  <c r="G168" i="28"/>
  <c r="H168" i="28"/>
  <c r="I168" i="28"/>
  <c r="J168" i="28"/>
  <c r="K168" i="28"/>
  <c r="L168" i="28"/>
  <c r="M168" i="28"/>
  <c r="N168" i="28"/>
  <c r="B169" i="28"/>
  <c r="C169" i="28"/>
  <c r="D169" i="28"/>
  <c r="E169" i="28"/>
  <c r="F169" i="28"/>
  <c r="G169" i="28"/>
  <c r="H169" i="28"/>
  <c r="I169" i="28"/>
  <c r="J169" i="28"/>
  <c r="K169" i="28"/>
  <c r="L169" i="28"/>
  <c r="M169" i="28"/>
  <c r="N169" i="28"/>
  <c r="B170" i="28"/>
  <c r="C170" i="28"/>
  <c r="D170" i="28"/>
  <c r="E170" i="28"/>
  <c r="F170" i="28"/>
  <c r="G170" i="28"/>
  <c r="H170" i="28"/>
  <c r="I170" i="28"/>
  <c r="J170" i="28"/>
  <c r="K170" i="28"/>
  <c r="L170" i="28"/>
  <c r="M170" i="28"/>
  <c r="N170" i="28"/>
  <c r="B171" i="28"/>
  <c r="C171" i="28"/>
  <c r="D171" i="28"/>
  <c r="E171" i="28"/>
  <c r="F171" i="28"/>
  <c r="G171" i="28"/>
  <c r="H171" i="28"/>
  <c r="I171" i="28"/>
  <c r="J171" i="28"/>
  <c r="K171" i="28"/>
  <c r="L171" i="28"/>
  <c r="M171" i="28"/>
  <c r="N171" i="28"/>
  <c r="C140" i="28"/>
  <c r="D140" i="28"/>
  <c r="E140" i="28"/>
  <c r="F140" i="28"/>
  <c r="G140" i="28"/>
  <c r="H140" i="28"/>
  <c r="I140" i="28"/>
  <c r="J140" i="28"/>
  <c r="K140" i="28"/>
  <c r="L140" i="28"/>
  <c r="M140" i="28"/>
  <c r="N140" i="28"/>
  <c r="B140" i="28"/>
  <c r="B97" i="28"/>
  <c r="C97" i="28"/>
  <c r="D97" i="28"/>
  <c r="E97" i="28"/>
  <c r="F97" i="28"/>
  <c r="G97" i="28"/>
  <c r="H97" i="28"/>
  <c r="I97" i="28"/>
  <c r="J97" i="28"/>
  <c r="K97" i="28"/>
  <c r="L97" i="28"/>
  <c r="M97" i="28"/>
  <c r="N97" i="28"/>
  <c r="B98" i="28"/>
  <c r="C98" i="28"/>
  <c r="D98" i="28"/>
  <c r="E98" i="28"/>
  <c r="F98" i="28"/>
  <c r="G98" i="28"/>
  <c r="H98" i="28"/>
  <c r="I98" i="28"/>
  <c r="J98" i="28"/>
  <c r="K98" i="28"/>
  <c r="L98" i="28"/>
  <c r="M98" i="28"/>
  <c r="N98" i="28"/>
  <c r="B99" i="28"/>
  <c r="C99" i="28"/>
  <c r="D99" i="28"/>
  <c r="E99" i="28"/>
  <c r="F99" i="28"/>
  <c r="G99" i="28"/>
  <c r="H99" i="28"/>
  <c r="I99" i="28"/>
  <c r="J99" i="28"/>
  <c r="K99" i="28"/>
  <c r="L99" i="28"/>
  <c r="M99" i="28"/>
  <c r="N99" i="28"/>
  <c r="B100" i="28"/>
  <c r="C100" i="28"/>
  <c r="D100" i="28"/>
  <c r="E100" i="28"/>
  <c r="F100" i="28"/>
  <c r="G100" i="28"/>
  <c r="H100" i="28"/>
  <c r="I100" i="28"/>
  <c r="J100" i="28"/>
  <c r="K100" i="28"/>
  <c r="L100" i="28"/>
  <c r="M100" i="28"/>
  <c r="N100" i="28"/>
  <c r="B101" i="28"/>
  <c r="C101" i="28"/>
  <c r="D101" i="28"/>
  <c r="E101" i="28"/>
  <c r="F101" i="28"/>
  <c r="G101" i="28"/>
  <c r="H101" i="28"/>
  <c r="I101" i="28"/>
  <c r="J101" i="28"/>
  <c r="K101" i="28"/>
  <c r="L101" i="28"/>
  <c r="M101" i="28"/>
  <c r="N101" i="28"/>
  <c r="B102" i="28"/>
  <c r="C102" i="28"/>
  <c r="D102" i="28"/>
  <c r="E102" i="28"/>
  <c r="F102" i="28"/>
  <c r="G102" i="28"/>
  <c r="H102" i="28"/>
  <c r="I102" i="28"/>
  <c r="J102" i="28"/>
  <c r="K102" i="28"/>
  <c r="L102" i="28"/>
  <c r="M102" i="28"/>
  <c r="N102" i="28"/>
  <c r="B103" i="28"/>
  <c r="C103" i="28"/>
  <c r="D103" i="28"/>
  <c r="E103" i="28"/>
  <c r="F103" i="28"/>
  <c r="G103" i="28"/>
  <c r="H103" i="28"/>
  <c r="I103" i="28"/>
  <c r="J103" i="28"/>
  <c r="K103" i="28"/>
  <c r="L103" i="28"/>
  <c r="M103" i="28"/>
  <c r="N103" i="28"/>
  <c r="B104" i="28"/>
  <c r="C104" i="28"/>
  <c r="D104" i="28"/>
  <c r="E104" i="28"/>
  <c r="F104" i="28"/>
  <c r="G104" i="28"/>
  <c r="H104" i="28"/>
  <c r="I104" i="28"/>
  <c r="J104" i="28"/>
  <c r="K104" i="28"/>
  <c r="L104" i="28"/>
  <c r="M104" i="28"/>
  <c r="N104" i="28"/>
  <c r="B105" i="28"/>
  <c r="C105" i="28"/>
  <c r="D105" i="28"/>
  <c r="E105" i="28"/>
  <c r="F105" i="28"/>
  <c r="G105" i="28"/>
  <c r="H105" i="28"/>
  <c r="I105" i="28"/>
  <c r="J105" i="28"/>
  <c r="K105" i="28"/>
  <c r="L105" i="28"/>
  <c r="M105" i="28"/>
  <c r="N105" i="28"/>
  <c r="B106" i="28"/>
  <c r="C106" i="28"/>
  <c r="D106" i="28"/>
  <c r="E106" i="28"/>
  <c r="F106" i="28"/>
  <c r="G106" i="28"/>
  <c r="H106" i="28"/>
  <c r="I106" i="28"/>
  <c r="J106" i="28"/>
  <c r="K106" i="28"/>
  <c r="L106" i="28"/>
  <c r="M106" i="28"/>
  <c r="N106" i="28"/>
  <c r="B107" i="28"/>
  <c r="C107" i="28"/>
  <c r="D107" i="28"/>
  <c r="E107" i="28"/>
  <c r="F107" i="28"/>
  <c r="G107" i="28"/>
  <c r="H107" i="28"/>
  <c r="I107" i="28"/>
  <c r="J107" i="28"/>
  <c r="K107" i="28"/>
  <c r="L107" i="28"/>
  <c r="M107" i="28"/>
  <c r="N107" i="28"/>
  <c r="B108" i="28"/>
  <c r="C108" i="28"/>
  <c r="D108" i="28"/>
  <c r="E108" i="28"/>
  <c r="F108" i="28"/>
  <c r="G108" i="28"/>
  <c r="H108" i="28"/>
  <c r="I108" i="28"/>
  <c r="J108" i="28"/>
  <c r="K108" i="28"/>
  <c r="L108" i="28"/>
  <c r="M108" i="28"/>
  <c r="N108" i="28"/>
  <c r="B109" i="28"/>
  <c r="C109" i="28"/>
  <c r="D109" i="28"/>
  <c r="E109" i="28"/>
  <c r="F109" i="28"/>
  <c r="G109" i="28"/>
  <c r="H109" i="28"/>
  <c r="I109" i="28"/>
  <c r="J109" i="28"/>
  <c r="K109" i="28"/>
  <c r="L109" i="28"/>
  <c r="M109" i="28"/>
  <c r="N109" i="28"/>
  <c r="B110" i="28"/>
  <c r="C110" i="28"/>
  <c r="D110" i="28"/>
  <c r="E110" i="28"/>
  <c r="F110" i="28"/>
  <c r="G110" i="28"/>
  <c r="H110" i="28"/>
  <c r="I110" i="28"/>
  <c r="J110" i="28"/>
  <c r="K110" i="28"/>
  <c r="L110" i="28"/>
  <c r="M110" i="28"/>
  <c r="N110" i="28"/>
  <c r="B111" i="28"/>
  <c r="C111" i="28"/>
  <c r="D111" i="28"/>
  <c r="E111" i="28"/>
  <c r="F111" i="28"/>
  <c r="G111" i="28"/>
  <c r="H111" i="28"/>
  <c r="I111" i="28"/>
  <c r="J111" i="28"/>
  <c r="K111" i="28"/>
  <c r="L111" i="28"/>
  <c r="M111" i="28"/>
  <c r="N111" i="28"/>
  <c r="B112" i="28"/>
  <c r="C112" i="28"/>
  <c r="D112" i="28"/>
  <c r="E112" i="28"/>
  <c r="F112" i="28"/>
  <c r="G112" i="28"/>
  <c r="H112" i="28"/>
  <c r="I112" i="28"/>
  <c r="J112" i="28"/>
  <c r="K112" i="28"/>
  <c r="L112" i="28"/>
  <c r="M112" i="28"/>
  <c r="N112" i="28"/>
  <c r="B113" i="28"/>
  <c r="C113" i="28"/>
  <c r="D113" i="28"/>
  <c r="E113" i="28"/>
  <c r="F113" i="28"/>
  <c r="G113" i="28"/>
  <c r="H113" i="28"/>
  <c r="I113" i="28"/>
  <c r="J113" i="28"/>
  <c r="K113" i="28"/>
  <c r="L113" i="28"/>
  <c r="M113" i="28"/>
  <c r="N113" i="28"/>
  <c r="B114" i="28"/>
  <c r="C114" i="28"/>
  <c r="D114" i="28"/>
  <c r="E114" i="28"/>
  <c r="F114" i="28"/>
  <c r="G114" i="28"/>
  <c r="H114" i="28"/>
  <c r="I114" i="28"/>
  <c r="J114" i="28"/>
  <c r="K114" i="28"/>
  <c r="L114" i="28"/>
  <c r="M114" i="28"/>
  <c r="N114" i="28"/>
  <c r="B115" i="28"/>
  <c r="C115" i="28"/>
  <c r="D115" i="28"/>
  <c r="E115" i="28"/>
  <c r="F115" i="28"/>
  <c r="G115" i="28"/>
  <c r="H115" i="28"/>
  <c r="I115" i="28"/>
  <c r="J115" i="28"/>
  <c r="K115" i="28"/>
  <c r="L115" i="28"/>
  <c r="M115" i="28"/>
  <c r="N115" i="28"/>
  <c r="B116" i="28"/>
  <c r="C116" i="28"/>
  <c r="D116" i="28"/>
  <c r="E116" i="28"/>
  <c r="F116" i="28"/>
  <c r="G116" i="28"/>
  <c r="H116" i="28"/>
  <c r="I116" i="28"/>
  <c r="J116" i="28"/>
  <c r="K116" i="28"/>
  <c r="L116" i="28"/>
  <c r="M116" i="28"/>
  <c r="N116" i="28"/>
  <c r="B117" i="28"/>
  <c r="C117" i="28"/>
  <c r="D117" i="28"/>
  <c r="E117" i="28"/>
  <c r="F117" i="28"/>
  <c r="G117" i="28"/>
  <c r="H117" i="28"/>
  <c r="I117" i="28"/>
  <c r="J117" i="28"/>
  <c r="K117" i="28"/>
  <c r="L117" i="28"/>
  <c r="M117" i="28"/>
  <c r="N117" i="28"/>
  <c r="B118" i="28"/>
  <c r="C118" i="28"/>
  <c r="D118" i="28"/>
  <c r="E118" i="28"/>
  <c r="F118" i="28"/>
  <c r="G118" i="28"/>
  <c r="H118" i="28"/>
  <c r="I118" i="28"/>
  <c r="J118" i="28"/>
  <c r="K118" i="28"/>
  <c r="L118" i="28"/>
  <c r="M118" i="28"/>
  <c r="N118" i="28"/>
  <c r="B119" i="28"/>
  <c r="C119" i="28"/>
  <c r="D119" i="28"/>
  <c r="E119" i="28"/>
  <c r="F119" i="28"/>
  <c r="G119" i="28"/>
  <c r="H119" i="28"/>
  <c r="I119" i="28"/>
  <c r="J119" i="28"/>
  <c r="K119" i="28"/>
  <c r="L119" i="28"/>
  <c r="M119" i="28"/>
  <c r="N119" i="28"/>
  <c r="B120" i="28"/>
  <c r="C120" i="28"/>
  <c r="D120" i="28"/>
  <c r="E120" i="28"/>
  <c r="F120" i="28"/>
  <c r="G120" i="28"/>
  <c r="H120" i="28"/>
  <c r="I120" i="28"/>
  <c r="J120" i="28"/>
  <c r="K120" i="28"/>
  <c r="L120" i="28"/>
  <c r="M120" i="28"/>
  <c r="N120" i="28"/>
  <c r="B121" i="28"/>
  <c r="C121" i="28"/>
  <c r="D121" i="28"/>
  <c r="E121" i="28"/>
  <c r="F121" i="28"/>
  <c r="G121" i="28"/>
  <c r="H121" i="28"/>
  <c r="I121" i="28"/>
  <c r="J121" i="28"/>
  <c r="K121" i="28"/>
  <c r="L121" i="28"/>
  <c r="M121" i="28"/>
  <c r="N121" i="28"/>
  <c r="B122" i="28"/>
  <c r="C122" i="28"/>
  <c r="D122" i="28"/>
  <c r="E122" i="28"/>
  <c r="F122" i="28"/>
  <c r="G122" i="28"/>
  <c r="H122" i="28"/>
  <c r="I122" i="28"/>
  <c r="J122" i="28"/>
  <c r="K122" i="28"/>
  <c r="L122" i="28"/>
  <c r="M122" i="28"/>
  <c r="N122" i="28"/>
  <c r="B123" i="28"/>
  <c r="C123" i="28"/>
  <c r="D123" i="28"/>
  <c r="E123" i="28"/>
  <c r="F123" i="28"/>
  <c r="G123" i="28"/>
  <c r="H123" i="28"/>
  <c r="I123" i="28"/>
  <c r="J123" i="28"/>
  <c r="K123" i="28"/>
  <c r="L123" i="28"/>
  <c r="M123" i="28"/>
  <c r="N123" i="28"/>
  <c r="B124" i="28"/>
  <c r="C124" i="28"/>
  <c r="D124" i="28"/>
  <c r="E124" i="28"/>
  <c r="F124" i="28"/>
  <c r="G124" i="28"/>
  <c r="H124" i="28"/>
  <c r="I124" i="28"/>
  <c r="J124" i="28"/>
  <c r="K124" i="28"/>
  <c r="L124" i="28"/>
  <c r="M124" i="28"/>
  <c r="N124" i="28"/>
  <c r="B125" i="28"/>
  <c r="C125" i="28"/>
  <c r="D125" i="28"/>
  <c r="E125" i="28"/>
  <c r="F125" i="28"/>
  <c r="G125" i="28"/>
  <c r="H125" i="28"/>
  <c r="I125" i="28"/>
  <c r="J125" i="28"/>
  <c r="K125" i="28"/>
  <c r="L125" i="28"/>
  <c r="M125" i="28"/>
  <c r="N125" i="28"/>
  <c r="B126" i="28"/>
  <c r="C126" i="28"/>
  <c r="D126" i="28"/>
  <c r="E126" i="28"/>
  <c r="F126" i="28"/>
  <c r="G126" i="28"/>
  <c r="H126" i="28"/>
  <c r="I126" i="28"/>
  <c r="J126" i="28"/>
  <c r="K126" i="28"/>
  <c r="L126" i="28"/>
  <c r="M126" i="28"/>
  <c r="N126" i="28"/>
  <c r="B127" i="28"/>
  <c r="C127" i="28"/>
  <c r="D127" i="28"/>
  <c r="E127" i="28"/>
  <c r="F127" i="28"/>
  <c r="G127" i="28"/>
  <c r="H127" i="28"/>
  <c r="I127" i="28"/>
  <c r="J127" i="28"/>
  <c r="K127" i="28"/>
  <c r="L127" i="28"/>
  <c r="M127" i="28"/>
  <c r="N127" i="28"/>
  <c r="B128" i="28"/>
  <c r="C128" i="28"/>
  <c r="D128" i="28"/>
  <c r="E128" i="28"/>
  <c r="F128" i="28"/>
  <c r="G128" i="28"/>
  <c r="H128" i="28"/>
  <c r="I128" i="28"/>
  <c r="J128" i="28"/>
  <c r="K128" i="28"/>
  <c r="L128" i="28"/>
  <c r="M128" i="28"/>
  <c r="N128" i="28"/>
  <c r="B129" i="28"/>
  <c r="C129" i="28"/>
  <c r="D129" i="28"/>
  <c r="E129" i="28"/>
  <c r="F129" i="28"/>
  <c r="G129" i="28"/>
  <c r="H129" i="28"/>
  <c r="I129" i="28"/>
  <c r="J129" i="28"/>
  <c r="K129" i="28"/>
  <c r="L129" i="28"/>
  <c r="M129" i="28"/>
  <c r="N129" i="28"/>
  <c r="B130" i="28"/>
  <c r="C130" i="28"/>
  <c r="D130" i="28"/>
  <c r="E130" i="28"/>
  <c r="F130" i="28"/>
  <c r="G130" i="28"/>
  <c r="H130" i="28"/>
  <c r="I130" i="28"/>
  <c r="J130" i="28"/>
  <c r="K130" i="28"/>
  <c r="L130" i="28"/>
  <c r="M130" i="28"/>
  <c r="N130" i="28"/>
  <c r="B131" i="28"/>
  <c r="C131" i="28"/>
  <c r="D131" i="28"/>
  <c r="E131" i="28"/>
  <c r="F131" i="28"/>
  <c r="G131" i="28"/>
  <c r="H131" i="28"/>
  <c r="I131" i="28"/>
  <c r="J131" i="28"/>
  <c r="K131" i="28"/>
  <c r="L131" i="28"/>
  <c r="M131" i="28"/>
  <c r="N131" i="28"/>
  <c r="B132" i="28"/>
  <c r="C132" i="28"/>
  <c r="D132" i="28"/>
  <c r="E132" i="28"/>
  <c r="F132" i="28"/>
  <c r="G132" i="28"/>
  <c r="H132" i="28"/>
  <c r="I132" i="28"/>
  <c r="J132" i="28"/>
  <c r="K132" i="28"/>
  <c r="L132" i="28"/>
  <c r="M132" i="28"/>
  <c r="N132" i="28"/>
  <c r="B133" i="28"/>
  <c r="C133" i="28"/>
  <c r="D133" i="28"/>
  <c r="E133" i="28"/>
  <c r="F133" i="28"/>
  <c r="G133" i="28"/>
  <c r="H133" i="28"/>
  <c r="I133" i="28"/>
  <c r="J133" i="28"/>
  <c r="K133" i="28"/>
  <c r="L133" i="28"/>
  <c r="M133" i="28"/>
  <c r="N133" i="28"/>
  <c r="B134" i="28"/>
  <c r="C134" i="28"/>
  <c r="D134" i="28"/>
  <c r="E134" i="28"/>
  <c r="F134" i="28"/>
  <c r="G134" i="28"/>
  <c r="H134" i="28"/>
  <c r="I134" i="28"/>
  <c r="J134" i="28"/>
  <c r="K134" i="28"/>
  <c r="L134" i="28"/>
  <c r="M134" i="28"/>
  <c r="N134" i="28"/>
  <c r="B135" i="28"/>
  <c r="C135" i="28"/>
  <c r="D135" i="28"/>
  <c r="E135" i="28"/>
  <c r="F135" i="28"/>
  <c r="G135" i="28"/>
  <c r="H135" i="28"/>
  <c r="I135" i="28"/>
  <c r="J135" i="28"/>
  <c r="K135" i="28"/>
  <c r="L135" i="28"/>
  <c r="M135" i="28"/>
  <c r="N135" i="28"/>
  <c r="B136" i="28"/>
  <c r="C136" i="28"/>
  <c r="D136" i="28"/>
  <c r="E136" i="28"/>
  <c r="F136" i="28"/>
  <c r="G136" i="28"/>
  <c r="H136" i="28"/>
  <c r="I136" i="28"/>
  <c r="J136" i="28"/>
  <c r="K136" i="28"/>
  <c r="L136" i="28"/>
  <c r="M136" i="28"/>
  <c r="N136" i="28"/>
  <c r="B137" i="28"/>
  <c r="C137" i="28"/>
  <c r="D137" i="28"/>
  <c r="E137" i="28"/>
  <c r="F137" i="28"/>
  <c r="G137" i="28"/>
  <c r="H137" i="28"/>
  <c r="I137" i="28"/>
  <c r="J137" i="28"/>
  <c r="K137" i="28"/>
  <c r="L137" i="28"/>
  <c r="M137" i="28"/>
  <c r="N137" i="28"/>
  <c r="B138" i="28"/>
  <c r="C138" i="28"/>
  <c r="D138" i="28"/>
  <c r="E138" i="28"/>
  <c r="F138" i="28"/>
  <c r="G138" i="28"/>
  <c r="H138" i="28"/>
  <c r="I138" i="28"/>
  <c r="J138" i="28"/>
  <c r="K138" i="28"/>
  <c r="L138" i="28"/>
  <c r="M138" i="28"/>
  <c r="N138" i="28"/>
  <c r="C96" i="28"/>
  <c r="D96" i="28"/>
  <c r="E96" i="28"/>
  <c r="F96" i="28"/>
  <c r="G96" i="28"/>
  <c r="H96" i="28"/>
  <c r="I96" i="28"/>
  <c r="J96" i="28"/>
  <c r="K96" i="28"/>
  <c r="L96" i="28"/>
  <c r="M96" i="28"/>
  <c r="N96" i="28"/>
  <c r="B96" i="28"/>
  <c r="B40" i="28"/>
  <c r="C40" i="28"/>
  <c r="D40" i="28"/>
  <c r="E40" i="28"/>
  <c r="F40" i="28"/>
  <c r="G40" i="28"/>
  <c r="H40" i="28"/>
  <c r="I40" i="28"/>
  <c r="J40" i="28"/>
  <c r="K40" i="28"/>
  <c r="L40" i="28"/>
  <c r="M40" i="28"/>
  <c r="N40" i="28"/>
  <c r="B41" i="28"/>
  <c r="C41" i="28"/>
  <c r="D41" i="28"/>
  <c r="E41" i="28"/>
  <c r="F41" i="28"/>
  <c r="G41" i="28"/>
  <c r="H41" i="28"/>
  <c r="I41" i="28"/>
  <c r="J41" i="28"/>
  <c r="K41" i="28"/>
  <c r="L41" i="28"/>
  <c r="M41" i="28"/>
  <c r="N41" i="28"/>
  <c r="B42" i="28"/>
  <c r="C42" i="28"/>
  <c r="D42" i="28"/>
  <c r="E42" i="28"/>
  <c r="F42" i="28"/>
  <c r="G42" i="28"/>
  <c r="H42" i="28"/>
  <c r="I42" i="28"/>
  <c r="J42" i="28"/>
  <c r="K42" i="28"/>
  <c r="L42" i="28"/>
  <c r="M42" i="28"/>
  <c r="N42" i="28"/>
  <c r="B43" i="28"/>
  <c r="C43" i="28"/>
  <c r="D43" i="28"/>
  <c r="E43" i="28"/>
  <c r="F43" i="28"/>
  <c r="G43" i="28"/>
  <c r="H43" i="28"/>
  <c r="I43" i="28"/>
  <c r="J43" i="28"/>
  <c r="K43" i="28"/>
  <c r="L43" i="28"/>
  <c r="M43" i="28"/>
  <c r="N43" i="28"/>
  <c r="B44" i="28"/>
  <c r="C44" i="28"/>
  <c r="D44" i="28"/>
  <c r="E44" i="28"/>
  <c r="F44" i="28"/>
  <c r="G44" i="28"/>
  <c r="H44" i="28"/>
  <c r="I44" i="28"/>
  <c r="J44" i="28"/>
  <c r="K44" i="28"/>
  <c r="L44" i="28"/>
  <c r="M44" i="28"/>
  <c r="N44" i="28"/>
  <c r="B45" i="28"/>
  <c r="C45" i="28"/>
  <c r="D45" i="28"/>
  <c r="E45" i="28"/>
  <c r="F45" i="28"/>
  <c r="G45" i="28"/>
  <c r="H45" i="28"/>
  <c r="I45" i="28"/>
  <c r="J45" i="28"/>
  <c r="K45" i="28"/>
  <c r="L45" i="28"/>
  <c r="M45" i="28"/>
  <c r="N45" i="28"/>
  <c r="B46" i="28"/>
  <c r="C46" i="28"/>
  <c r="D46" i="28"/>
  <c r="E46" i="28"/>
  <c r="F46" i="28"/>
  <c r="G46" i="28"/>
  <c r="H46" i="28"/>
  <c r="I46" i="28"/>
  <c r="J46" i="28"/>
  <c r="K46" i="28"/>
  <c r="L46" i="28"/>
  <c r="M46" i="28"/>
  <c r="N46" i="28"/>
  <c r="B47" i="28"/>
  <c r="C47" i="28"/>
  <c r="D47" i="28"/>
  <c r="E47" i="28"/>
  <c r="F47" i="28"/>
  <c r="G47" i="28"/>
  <c r="H47" i="28"/>
  <c r="I47" i="28"/>
  <c r="J47" i="28"/>
  <c r="K47" i="28"/>
  <c r="L47" i="28"/>
  <c r="M47" i="28"/>
  <c r="N47" i="28"/>
  <c r="B48" i="28"/>
  <c r="C48" i="28"/>
  <c r="D48" i="28"/>
  <c r="E48" i="28"/>
  <c r="F48" i="28"/>
  <c r="G48" i="28"/>
  <c r="H48" i="28"/>
  <c r="I48" i="28"/>
  <c r="J48" i="28"/>
  <c r="K48" i="28"/>
  <c r="L48" i="28"/>
  <c r="M48" i="28"/>
  <c r="N48" i="28"/>
  <c r="B49" i="28"/>
  <c r="C49" i="28"/>
  <c r="D49" i="28"/>
  <c r="E49" i="28"/>
  <c r="F49" i="28"/>
  <c r="G49" i="28"/>
  <c r="H49" i="28"/>
  <c r="I49" i="28"/>
  <c r="J49" i="28"/>
  <c r="K49" i="28"/>
  <c r="L49" i="28"/>
  <c r="M49" i="28"/>
  <c r="N49" i="28"/>
  <c r="B50" i="28"/>
  <c r="C50" i="28"/>
  <c r="D50" i="28"/>
  <c r="E50" i="28"/>
  <c r="F50" i="28"/>
  <c r="G50" i="28"/>
  <c r="H50" i="28"/>
  <c r="I50" i="28"/>
  <c r="J50" i="28"/>
  <c r="K50" i="28"/>
  <c r="L50" i="28"/>
  <c r="M50" i="28"/>
  <c r="N50" i="28"/>
  <c r="B51" i="28"/>
  <c r="C51" i="28"/>
  <c r="D51" i="28"/>
  <c r="E51" i="28"/>
  <c r="F51" i="28"/>
  <c r="G51" i="28"/>
  <c r="H51" i="28"/>
  <c r="I51" i="28"/>
  <c r="J51" i="28"/>
  <c r="K51" i="28"/>
  <c r="L51" i="28"/>
  <c r="M51" i="28"/>
  <c r="N51" i="28"/>
  <c r="B52" i="28"/>
  <c r="C52" i="28"/>
  <c r="D52" i="28"/>
  <c r="E52" i="28"/>
  <c r="F52" i="28"/>
  <c r="G52" i="28"/>
  <c r="H52" i="28"/>
  <c r="I52" i="28"/>
  <c r="J52" i="28"/>
  <c r="K52" i="28"/>
  <c r="L52" i="28"/>
  <c r="M52" i="28"/>
  <c r="N52" i="28"/>
  <c r="B53" i="28"/>
  <c r="C53" i="28"/>
  <c r="D53" i="28"/>
  <c r="E53" i="28"/>
  <c r="F53" i="28"/>
  <c r="G53" i="28"/>
  <c r="H53" i="28"/>
  <c r="I53" i="28"/>
  <c r="J53" i="28"/>
  <c r="K53" i="28"/>
  <c r="L53" i="28"/>
  <c r="M53" i="28"/>
  <c r="N53" i="28"/>
  <c r="B54" i="28"/>
  <c r="C54" i="28"/>
  <c r="D54" i="28"/>
  <c r="E54" i="28"/>
  <c r="F54" i="28"/>
  <c r="G54" i="28"/>
  <c r="H54" i="28"/>
  <c r="I54" i="28"/>
  <c r="J54" i="28"/>
  <c r="K54" i="28"/>
  <c r="L54" i="28"/>
  <c r="M54" i="28"/>
  <c r="N54" i="28"/>
  <c r="B55" i="28"/>
  <c r="C55" i="28"/>
  <c r="D55" i="28"/>
  <c r="E55" i="28"/>
  <c r="F55" i="28"/>
  <c r="G55" i="28"/>
  <c r="H55" i="28"/>
  <c r="I55" i="28"/>
  <c r="J55" i="28"/>
  <c r="K55" i="28"/>
  <c r="L55" i="28"/>
  <c r="M55" i="28"/>
  <c r="N55" i="28"/>
  <c r="B56" i="28"/>
  <c r="C56" i="28"/>
  <c r="D56" i="28"/>
  <c r="E56" i="28"/>
  <c r="F56" i="28"/>
  <c r="G56" i="28"/>
  <c r="H56" i="28"/>
  <c r="I56" i="28"/>
  <c r="J56" i="28"/>
  <c r="K56" i="28"/>
  <c r="L56" i="28"/>
  <c r="M56" i="28"/>
  <c r="N56" i="28"/>
  <c r="B57" i="28"/>
  <c r="C57" i="28"/>
  <c r="D57" i="28"/>
  <c r="E57" i="28"/>
  <c r="F57" i="28"/>
  <c r="G57" i="28"/>
  <c r="H57" i="28"/>
  <c r="I57" i="28"/>
  <c r="J57" i="28"/>
  <c r="K57" i="28"/>
  <c r="L57" i="28"/>
  <c r="M57" i="28"/>
  <c r="N57" i="28"/>
  <c r="B58" i="28"/>
  <c r="C58" i="28"/>
  <c r="D58" i="28"/>
  <c r="E58" i="28"/>
  <c r="F58" i="28"/>
  <c r="G58" i="28"/>
  <c r="H58" i="28"/>
  <c r="I58" i="28"/>
  <c r="J58" i="28"/>
  <c r="K58" i="28"/>
  <c r="L58" i="28"/>
  <c r="M58" i="28"/>
  <c r="N58" i="28"/>
  <c r="B59" i="28"/>
  <c r="C59" i="28"/>
  <c r="D59" i="28"/>
  <c r="E59" i="28"/>
  <c r="F59" i="28"/>
  <c r="G59" i="28"/>
  <c r="H59" i="28"/>
  <c r="I59" i="28"/>
  <c r="J59" i="28"/>
  <c r="K59" i="28"/>
  <c r="L59" i="28"/>
  <c r="M59" i="28"/>
  <c r="N59" i="28"/>
  <c r="B60" i="28"/>
  <c r="C60" i="28"/>
  <c r="D60" i="28"/>
  <c r="E60" i="28"/>
  <c r="F60" i="28"/>
  <c r="G60" i="28"/>
  <c r="H60" i="28"/>
  <c r="I60" i="28"/>
  <c r="J60" i="28"/>
  <c r="K60" i="28"/>
  <c r="L60" i="28"/>
  <c r="M60" i="28"/>
  <c r="N60" i="28"/>
  <c r="B61" i="28"/>
  <c r="C61" i="28"/>
  <c r="D61" i="28"/>
  <c r="E61" i="28"/>
  <c r="F61" i="28"/>
  <c r="G61" i="28"/>
  <c r="H61" i="28"/>
  <c r="I61" i="28"/>
  <c r="J61" i="28"/>
  <c r="K61" i="28"/>
  <c r="L61" i="28"/>
  <c r="M61" i="28"/>
  <c r="N61" i="28"/>
  <c r="B62" i="28"/>
  <c r="C62" i="28"/>
  <c r="D62" i="28"/>
  <c r="E62" i="28"/>
  <c r="F62" i="28"/>
  <c r="G62" i="28"/>
  <c r="H62" i="28"/>
  <c r="I62" i="28"/>
  <c r="J62" i="28"/>
  <c r="K62" i="28"/>
  <c r="L62" i="28"/>
  <c r="M62" i="28"/>
  <c r="N62" i="28"/>
  <c r="B63" i="28"/>
  <c r="C63" i="28"/>
  <c r="D63" i="28"/>
  <c r="E63" i="28"/>
  <c r="F63" i="28"/>
  <c r="G63" i="28"/>
  <c r="H63" i="28"/>
  <c r="I63" i="28"/>
  <c r="J63" i="28"/>
  <c r="K63" i="28"/>
  <c r="L63" i="28"/>
  <c r="M63" i="28"/>
  <c r="N63" i="28"/>
  <c r="B64" i="28"/>
  <c r="C64" i="28"/>
  <c r="D64" i="28"/>
  <c r="E64" i="28"/>
  <c r="F64" i="28"/>
  <c r="G64" i="28"/>
  <c r="H64" i="28"/>
  <c r="I64" i="28"/>
  <c r="J64" i="28"/>
  <c r="K64" i="28"/>
  <c r="L64" i="28"/>
  <c r="M64" i="28"/>
  <c r="N64" i="28"/>
  <c r="B65" i="28"/>
  <c r="C65" i="28"/>
  <c r="D65" i="28"/>
  <c r="E65" i="28"/>
  <c r="F65" i="28"/>
  <c r="G65" i="28"/>
  <c r="H65" i="28"/>
  <c r="I65" i="28"/>
  <c r="J65" i="28"/>
  <c r="K65" i="28"/>
  <c r="L65" i="28"/>
  <c r="M65" i="28"/>
  <c r="N65" i="28"/>
  <c r="B66" i="28"/>
  <c r="C66" i="28"/>
  <c r="D66" i="28"/>
  <c r="E66" i="28"/>
  <c r="F66" i="28"/>
  <c r="G66" i="28"/>
  <c r="H66" i="28"/>
  <c r="I66" i="28"/>
  <c r="J66" i="28"/>
  <c r="K66" i="28"/>
  <c r="L66" i="28"/>
  <c r="M66" i="28"/>
  <c r="N66" i="28"/>
  <c r="B67" i="28"/>
  <c r="C67" i="28"/>
  <c r="D67" i="28"/>
  <c r="E67" i="28"/>
  <c r="F67" i="28"/>
  <c r="G67" i="28"/>
  <c r="H67" i="28"/>
  <c r="I67" i="28"/>
  <c r="J67" i="28"/>
  <c r="K67" i="28"/>
  <c r="L67" i="28"/>
  <c r="M67" i="28"/>
  <c r="N67" i="28"/>
  <c r="B68" i="28"/>
  <c r="C68" i="28"/>
  <c r="D68" i="28"/>
  <c r="E68" i="28"/>
  <c r="F68" i="28"/>
  <c r="G68" i="28"/>
  <c r="H68" i="28"/>
  <c r="I68" i="28"/>
  <c r="J68" i="28"/>
  <c r="K68" i="28"/>
  <c r="L68" i="28"/>
  <c r="M68" i="28"/>
  <c r="N68" i="28"/>
  <c r="B69" i="28"/>
  <c r="C69" i="28"/>
  <c r="D69" i="28"/>
  <c r="E69" i="28"/>
  <c r="F69" i="28"/>
  <c r="G69" i="28"/>
  <c r="H69" i="28"/>
  <c r="I69" i="28"/>
  <c r="J69" i="28"/>
  <c r="K69" i="28"/>
  <c r="L69" i="28"/>
  <c r="M69" i="28"/>
  <c r="N69" i="28"/>
  <c r="B70" i="28"/>
  <c r="C70" i="28"/>
  <c r="D70" i="28"/>
  <c r="E70" i="28"/>
  <c r="F70" i="28"/>
  <c r="G70" i="28"/>
  <c r="H70" i="28"/>
  <c r="I70" i="28"/>
  <c r="J70" i="28"/>
  <c r="K70" i="28"/>
  <c r="L70" i="28"/>
  <c r="M70" i="28"/>
  <c r="N70" i="28"/>
  <c r="B71" i="28"/>
  <c r="C71" i="28"/>
  <c r="D71" i="28"/>
  <c r="E71" i="28"/>
  <c r="F71" i="28"/>
  <c r="G71" i="28"/>
  <c r="H71" i="28"/>
  <c r="I71" i="28"/>
  <c r="J71" i="28"/>
  <c r="K71" i="28"/>
  <c r="L71" i="28"/>
  <c r="M71" i="28"/>
  <c r="N71" i="28"/>
  <c r="B72" i="28"/>
  <c r="C72" i="28"/>
  <c r="D72" i="28"/>
  <c r="E72" i="28"/>
  <c r="F72" i="28"/>
  <c r="G72" i="28"/>
  <c r="H72" i="28"/>
  <c r="I72" i="28"/>
  <c r="J72" i="28"/>
  <c r="K72" i="28"/>
  <c r="L72" i="28"/>
  <c r="M72" i="28"/>
  <c r="N72" i="28"/>
  <c r="B73" i="28"/>
  <c r="C73" i="28"/>
  <c r="D73" i="28"/>
  <c r="E73" i="28"/>
  <c r="F73" i="28"/>
  <c r="G73" i="28"/>
  <c r="H73" i="28"/>
  <c r="I73" i="28"/>
  <c r="J73" i="28"/>
  <c r="K73" i="28"/>
  <c r="L73" i="28"/>
  <c r="M73" i="28"/>
  <c r="N73" i="28"/>
  <c r="B74" i="28"/>
  <c r="C74" i="28"/>
  <c r="D74" i="28"/>
  <c r="E74" i="28"/>
  <c r="F74" i="28"/>
  <c r="G74" i="28"/>
  <c r="H74" i="28"/>
  <c r="I74" i="28"/>
  <c r="J74" i="28"/>
  <c r="K74" i="28"/>
  <c r="L74" i="28"/>
  <c r="M74" i="28"/>
  <c r="N74" i="28"/>
  <c r="B75" i="28"/>
  <c r="C75" i="28"/>
  <c r="D75" i="28"/>
  <c r="E75" i="28"/>
  <c r="F75" i="28"/>
  <c r="G75" i="28"/>
  <c r="H75" i="28"/>
  <c r="I75" i="28"/>
  <c r="J75" i="28"/>
  <c r="K75" i="28"/>
  <c r="L75" i="28"/>
  <c r="M75" i="28"/>
  <c r="N75" i="28"/>
  <c r="B76" i="28"/>
  <c r="C76" i="28"/>
  <c r="D76" i="28"/>
  <c r="E76" i="28"/>
  <c r="F76" i="28"/>
  <c r="G76" i="28"/>
  <c r="H76" i="28"/>
  <c r="I76" i="28"/>
  <c r="J76" i="28"/>
  <c r="K76" i="28"/>
  <c r="L76" i="28"/>
  <c r="M76" i="28"/>
  <c r="N76" i="28"/>
  <c r="B77" i="28"/>
  <c r="C77" i="28"/>
  <c r="D77" i="28"/>
  <c r="E77" i="28"/>
  <c r="F77" i="28"/>
  <c r="G77" i="28"/>
  <c r="H77" i="28"/>
  <c r="I77" i="28"/>
  <c r="J77" i="28"/>
  <c r="K77" i="28"/>
  <c r="L77" i="28"/>
  <c r="M77" i="28"/>
  <c r="N77" i="28"/>
  <c r="B78" i="28"/>
  <c r="C78" i="28"/>
  <c r="D78" i="28"/>
  <c r="E78" i="28"/>
  <c r="F78" i="28"/>
  <c r="G78" i="28"/>
  <c r="H78" i="28"/>
  <c r="I78" i="28"/>
  <c r="J78" i="28"/>
  <c r="K78" i="28"/>
  <c r="L78" i="28"/>
  <c r="M78" i="28"/>
  <c r="N78" i="28"/>
  <c r="B79" i="28"/>
  <c r="C79" i="28"/>
  <c r="D79" i="28"/>
  <c r="E79" i="28"/>
  <c r="F79" i="28"/>
  <c r="G79" i="28"/>
  <c r="H79" i="28"/>
  <c r="I79" i="28"/>
  <c r="J79" i="28"/>
  <c r="K79" i="28"/>
  <c r="L79" i="28"/>
  <c r="M79" i="28"/>
  <c r="N79" i="28"/>
  <c r="B80" i="28"/>
  <c r="C80" i="28"/>
  <c r="D80" i="28"/>
  <c r="E80" i="28"/>
  <c r="F80" i="28"/>
  <c r="G80" i="28"/>
  <c r="H80" i="28"/>
  <c r="I80" i="28"/>
  <c r="J80" i="28"/>
  <c r="K80" i="28"/>
  <c r="L80" i="28"/>
  <c r="M80" i="28"/>
  <c r="N80" i="28"/>
  <c r="B81" i="28"/>
  <c r="C81" i="28"/>
  <c r="D81" i="28"/>
  <c r="E81" i="28"/>
  <c r="F81" i="28"/>
  <c r="G81" i="28"/>
  <c r="H81" i="28"/>
  <c r="I81" i="28"/>
  <c r="J81" i="28"/>
  <c r="K81" i="28"/>
  <c r="L81" i="28"/>
  <c r="M81" i="28"/>
  <c r="N81" i="28"/>
  <c r="B82" i="28"/>
  <c r="C82" i="28"/>
  <c r="D82" i="28"/>
  <c r="E82" i="28"/>
  <c r="F82" i="28"/>
  <c r="G82" i="28"/>
  <c r="H82" i="28"/>
  <c r="I82" i="28"/>
  <c r="J82" i="28"/>
  <c r="K82" i="28"/>
  <c r="L82" i="28"/>
  <c r="M82" i="28"/>
  <c r="N82" i="28"/>
  <c r="B83" i="28"/>
  <c r="C83" i="28"/>
  <c r="D83" i="28"/>
  <c r="E83" i="28"/>
  <c r="F83" i="28"/>
  <c r="G83" i="28"/>
  <c r="H83" i="28"/>
  <c r="I83" i="28"/>
  <c r="J83" i="28"/>
  <c r="K83" i="28"/>
  <c r="L83" i="28"/>
  <c r="M83" i="28"/>
  <c r="N83" i="28"/>
  <c r="B84" i="28"/>
  <c r="C84" i="28"/>
  <c r="D84" i="28"/>
  <c r="E84" i="28"/>
  <c r="F84" i="28"/>
  <c r="G84" i="28"/>
  <c r="H84" i="28"/>
  <c r="I84" i="28"/>
  <c r="J84" i="28"/>
  <c r="K84" i="28"/>
  <c r="L84" i="28"/>
  <c r="M84" i="28"/>
  <c r="N84" i="28"/>
  <c r="B85" i="28"/>
  <c r="C85" i="28"/>
  <c r="D85" i="28"/>
  <c r="E85" i="28"/>
  <c r="F85" i="28"/>
  <c r="G85" i="28"/>
  <c r="H85" i="28"/>
  <c r="I85" i="28"/>
  <c r="J85" i="28"/>
  <c r="K85" i="28"/>
  <c r="L85" i="28"/>
  <c r="M85" i="28"/>
  <c r="N85" i="28"/>
  <c r="B86" i="28"/>
  <c r="C86" i="28"/>
  <c r="D86" i="28"/>
  <c r="E86" i="28"/>
  <c r="F86" i="28"/>
  <c r="G86" i="28"/>
  <c r="H86" i="28"/>
  <c r="I86" i="28"/>
  <c r="J86" i="28"/>
  <c r="K86" i="28"/>
  <c r="L86" i="28"/>
  <c r="M86" i="28"/>
  <c r="N86" i="28"/>
  <c r="B87" i="28"/>
  <c r="C87" i="28"/>
  <c r="D87" i="28"/>
  <c r="E87" i="28"/>
  <c r="F87" i="28"/>
  <c r="G87" i="28"/>
  <c r="H87" i="28"/>
  <c r="I87" i="28"/>
  <c r="J87" i="28"/>
  <c r="K87" i="28"/>
  <c r="L87" i="28"/>
  <c r="M87" i="28"/>
  <c r="N87" i="28"/>
  <c r="B88" i="28"/>
  <c r="C88" i="28"/>
  <c r="D88" i="28"/>
  <c r="E88" i="28"/>
  <c r="F88" i="28"/>
  <c r="G88" i="28"/>
  <c r="H88" i="28"/>
  <c r="I88" i="28"/>
  <c r="J88" i="28"/>
  <c r="K88" i="28"/>
  <c r="L88" i="28"/>
  <c r="M88" i="28"/>
  <c r="N88" i="28"/>
  <c r="B89" i="28"/>
  <c r="C89" i="28"/>
  <c r="D89" i="28"/>
  <c r="E89" i="28"/>
  <c r="F89" i="28"/>
  <c r="G89" i="28"/>
  <c r="H89" i="28"/>
  <c r="I89" i="28"/>
  <c r="J89" i="28"/>
  <c r="K89" i="28"/>
  <c r="L89" i="28"/>
  <c r="M89" i="28"/>
  <c r="N89" i="28"/>
  <c r="B90" i="28"/>
  <c r="C90" i="28"/>
  <c r="D90" i="28"/>
  <c r="E90" i="28"/>
  <c r="F90" i="28"/>
  <c r="G90" i="28"/>
  <c r="H90" i="28"/>
  <c r="I90" i="28"/>
  <c r="J90" i="28"/>
  <c r="K90" i="28"/>
  <c r="L90" i="28"/>
  <c r="M90" i="28"/>
  <c r="N90" i="28"/>
  <c r="B91" i="28"/>
  <c r="C91" i="28"/>
  <c r="D91" i="28"/>
  <c r="E91" i="28"/>
  <c r="F91" i="28"/>
  <c r="G91" i="28"/>
  <c r="H91" i="28"/>
  <c r="I91" i="28"/>
  <c r="J91" i="28"/>
  <c r="K91" i="28"/>
  <c r="L91" i="28"/>
  <c r="M91" i="28"/>
  <c r="N91" i="28"/>
  <c r="B92" i="28"/>
  <c r="C92" i="28"/>
  <c r="D92" i="28"/>
  <c r="E92" i="28"/>
  <c r="F92" i="28"/>
  <c r="G92" i="28"/>
  <c r="H92" i="28"/>
  <c r="I92" i="28"/>
  <c r="J92" i="28"/>
  <c r="K92" i="28"/>
  <c r="L92" i="28"/>
  <c r="M92" i="28"/>
  <c r="N92" i="28"/>
  <c r="B93" i="28"/>
  <c r="C93" i="28"/>
  <c r="D93" i="28"/>
  <c r="E93" i="28"/>
  <c r="F93" i="28"/>
  <c r="G93" i="28"/>
  <c r="H93" i="28"/>
  <c r="I93" i="28"/>
  <c r="J93" i="28"/>
  <c r="K93" i="28"/>
  <c r="L93" i="28"/>
  <c r="M93" i="28"/>
  <c r="N93" i="28"/>
  <c r="B94" i="28"/>
  <c r="C94" i="28"/>
  <c r="D94" i="28"/>
  <c r="E94" i="28"/>
  <c r="F94" i="28"/>
  <c r="G94" i="28"/>
  <c r="H94" i="28"/>
  <c r="I94" i="28"/>
  <c r="J94" i="28"/>
  <c r="K94" i="28"/>
  <c r="L94" i="28"/>
  <c r="M94" i="28"/>
  <c r="N94" i="28"/>
  <c r="C39" i="28"/>
  <c r="D39" i="28"/>
  <c r="E39" i="28"/>
  <c r="F39" i="28"/>
  <c r="G39" i="28"/>
  <c r="H39" i="28"/>
  <c r="I39" i="28"/>
  <c r="J39" i="28"/>
  <c r="K39" i="28"/>
  <c r="L39" i="28"/>
  <c r="M39" i="28"/>
  <c r="N39" i="28"/>
  <c r="B39" i="28"/>
  <c r="B31" i="28"/>
  <c r="C31" i="28"/>
  <c r="D31" i="28"/>
  <c r="E31" i="28"/>
  <c r="F31" i="28"/>
  <c r="G31" i="28"/>
  <c r="H31" i="28"/>
  <c r="I31" i="28"/>
  <c r="J31" i="28"/>
  <c r="K31" i="28"/>
  <c r="L31" i="28"/>
  <c r="M31" i="28"/>
  <c r="N31" i="28"/>
  <c r="B32" i="28"/>
  <c r="C32" i="28"/>
  <c r="D32" i="28"/>
  <c r="E32" i="28"/>
  <c r="F32" i="28"/>
  <c r="G32" i="28"/>
  <c r="H32" i="28"/>
  <c r="I32" i="28"/>
  <c r="J32" i="28"/>
  <c r="K32" i="28"/>
  <c r="L32" i="28"/>
  <c r="M32" i="28"/>
  <c r="N32" i="28"/>
  <c r="B33" i="28"/>
  <c r="C33" i="28"/>
  <c r="D33" i="28"/>
  <c r="E33" i="28"/>
  <c r="F33" i="28"/>
  <c r="G33" i="28"/>
  <c r="H33" i="28"/>
  <c r="I33" i="28"/>
  <c r="J33" i="28"/>
  <c r="K33" i="28"/>
  <c r="L33" i="28"/>
  <c r="M33" i="28"/>
  <c r="N33" i="28"/>
  <c r="C30" i="28"/>
  <c r="D30" i="28"/>
  <c r="E30" i="28"/>
  <c r="F30" i="28"/>
  <c r="G30" i="28"/>
  <c r="H30" i="28"/>
  <c r="I30" i="28"/>
  <c r="J30" i="28"/>
  <c r="K30" i="28"/>
  <c r="L30" i="28"/>
  <c r="M30" i="28"/>
  <c r="N30" i="28"/>
  <c r="B30" i="28"/>
  <c r="B20" i="28"/>
  <c r="C20" i="28"/>
  <c r="D20" i="28"/>
  <c r="E20" i="28"/>
  <c r="F20" i="28"/>
  <c r="G20" i="28"/>
  <c r="H20" i="28"/>
  <c r="I20" i="28"/>
  <c r="J20" i="28"/>
  <c r="K20" i="28"/>
  <c r="L20" i="28"/>
  <c r="M20" i="28"/>
  <c r="N20" i="28"/>
  <c r="B21" i="28"/>
  <c r="C21" i="28"/>
  <c r="D21" i="28"/>
  <c r="E21" i="28"/>
  <c r="F21" i="28"/>
  <c r="G21" i="28"/>
  <c r="H21" i="28"/>
  <c r="I21" i="28"/>
  <c r="J21" i="28"/>
  <c r="K21" i="28"/>
  <c r="L21" i="28"/>
  <c r="M21" i="28"/>
  <c r="N21" i="28"/>
  <c r="B22" i="28"/>
  <c r="C22" i="28"/>
  <c r="D22" i="28"/>
  <c r="E22" i="28"/>
  <c r="F22" i="28"/>
  <c r="G22" i="28"/>
  <c r="H22" i="28"/>
  <c r="I22" i="28"/>
  <c r="J22" i="28"/>
  <c r="K22" i="28"/>
  <c r="L22" i="28"/>
  <c r="M22" i="28"/>
  <c r="N22" i="28"/>
  <c r="B23" i="28"/>
  <c r="C23" i="28"/>
  <c r="D23" i="28"/>
  <c r="E23" i="28"/>
  <c r="F23" i="28"/>
  <c r="G23" i="28"/>
  <c r="H23" i="28"/>
  <c r="I23" i="28"/>
  <c r="J23" i="28"/>
  <c r="K23" i="28"/>
  <c r="L23" i="28"/>
  <c r="M23" i="28"/>
  <c r="N23" i="28"/>
  <c r="B24" i="28"/>
  <c r="C24" i="28"/>
  <c r="D24" i="28"/>
  <c r="E24" i="28"/>
  <c r="F24" i="28"/>
  <c r="G24" i="28"/>
  <c r="H24" i="28"/>
  <c r="I24" i="28"/>
  <c r="J24" i="28"/>
  <c r="K24" i="28"/>
  <c r="L24" i="28"/>
  <c r="M24" i="28"/>
  <c r="N24" i="28"/>
  <c r="B25" i="28"/>
  <c r="C25" i="28"/>
  <c r="D25" i="28"/>
  <c r="E25" i="28"/>
  <c r="F25" i="28"/>
  <c r="G25" i="28"/>
  <c r="H25" i="28"/>
  <c r="I25" i="28"/>
  <c r="J25" i="28"/>
  <c r="K25" i="28"/>
  <c r="L25" i="28"/>
  <c r="M25" i="28"/>
  <c r="N25" i="28"/>
  <c r="B26" i="28"/>
  <c r="C26" i="28"/>
  <c r="D26" i="28"/>
  <c r="E26" i="28"/>
  <c r="F26" i="28"/>
  <c r="G26" i="28"/>
  <c r="H26" i="28"/>
  <c r="I26" i="28"/>
  <c r="J26" i="28"/>
  <c r="K26" i="28"/>
  <c r="L26" i="28"/>
  <c r="M26" i="28"/>
  <c r="N26" i="28"/>
  <c r="B27" i="28"/>
  <c r="C27" i="28"/>
  <c r="D27" i="28"/>
  <c r="E27" i="28"/>
  <c r="F27" i="28"/>
  <c r="G27" i="28"/>
  <c r="H27" i="28"/>
  <c r="I27" i="28"/>
  <c r="J27" i="28"/>
  <c r="K27" i="28"/>
  <c r="L27" i="28"/>
  <c r="M27" i="28"/>
  <c r="N27" i="28"/>
  <c r="B28" i="28"/>
  <c r="C28" i="28"/>
  <c r="D28" i="28"/>
  <c r="E28" i="28"/>
  <c r="F28" i="28"/>
  <c r="G28" i="28"/>
  <c r="H28" i="28"/>
  <c r="I28" i="28"/>
  <c r="J28" i="28"/>
  <c r="K28" i="28"/>
  <c r="L28" i="28"/>
  <c r="M28" i="28"/>
  <c r="N28" i="28"/>
  <c r="C19" i="28"/>
  <c r="D19" i="28"/>
  <c r="E19" i="28"/>
  <c r="F19" i="28"/>
  <c r="G19" i="28"/>
  <c r="H19" i="28"/>
  <c r="I19" i="28"/>
  <c r="J19" i="28"/>
  <c r="K19" i="28"/>
  <c r="L19" i="28"/>
  <c r="M19" i="28"/>
  <c r="N19" i="28"/>
  <c r="B19" i="28"/>
  <c r="B7" i="28"/>
  <c r="C7" i="28"/>
  <c r="D7" i="28"/>
  <c r="E7" i="28"/>
  <c r="F7" i="28"/>
  <c r="G7" i="28"/>
  <c r="H7" i="28"/>
  <c r="I7" i="28"/>
  <c r="J7" i="28"/>
  <c r="K7" i="28"/>
  <c r="L7" i="28"/>
  <c r="M7" i="28"/>
  <c r="N7" i="28"/>
  <c r="B8" i="28"/>
  <c r="C8" i="28"/>
  <c r="D8" i="28"/>
  <c r="E8" i="28"/>
  <c r="F8" i="28"/>
  <c r="G8" i="28"/>
  <c r="H8" i="28"/>
  <c r="I8" i="28"/>
  <c r="J8" i="28"/>
  <c r="K8" i="28"/>
  <c r="L8" i="28"/>
  <c r="M8" i="28"/>
  <c r="N8" i="28"/>
  <c r="B9" i="28"/>
  <c r="C9" i="28"/>
  <c r="D9" i="28"/>
  <c r="E9" i="28"/>
  <c r="F9" i="28"/>
  <c r="G9" i="28"/>
  <c r="H9" i="28"/>
  <c r="I9" i="28"/>
  <c r="J9" i="28"/>
  <c r="K9" i="28"/>
  <c r="L9" i="28"/>
  <c r="M9" i="28"/>
  <c r="N9" i="28"/>
  <c r="B10" i="28"/>
  <c r="C10" i="28"/>
  <c r="D10" i="28"/>
  <c r="E10" i="28"/>
  <c r="F10" i="28"/>
  <c r="G10" i="28"/>
  <c r="H10" i="28"/>
  <c r="I10" i="28"/>
  <c r="J10" i="28"/>
  <c r="K10" i="28"/>
  <c r="L10" i="28"/>
  <c r="M10" i="28"/>
  <c r="N10" i="28"/>
  <c r="B11" i="28"/>
  <c r="C11" i="28"/>
  <c r="D11" i="28"/>
  <c r="E11" i="28"/>
  <c r="F11" i="28"/>
  <c r="G11" i="28"/>
  <c r="H11" i="28"/>
  <c r="I11" i="28"/>
  <c r="J11" i="28"/>
  <c r="K11" i="28"/>
  <c r="L11" i="28"/>
  <c r="M11" i="28"/>
  <c r="N11" i="28"/>
  <c r="B12" i="28"/>
  <c r="C12" i="28"/>
  <c r="D12" i="28"/>
  <c r="E12" i="28"/>
  <c r="F12" i="28"/>
  <c r="G12" i="28"/>
  <c r="H12" i="28"/>
  <c r="I12" i="28"/>
  <c r="J12" i="28"/>
  <c r="K12" i="28"/>
  <c r="L12" i="28"/>
  <c r="M12" i="28"/>
  <c r="N12" i="28"/>
  <c r="B13" i="28"/>
  <c r="C13" i="28"/>
  <c r="D13" i="28"/>
  <c r="E13" i="28"/>
  <c r="F13" i="28"/>
  <c r="G13" i="28"/>
  <c r="H13" i="28"/>
  <c r="I13" i="28"/>
  <c r="J13" i="28"/>
  <c r="K13" i="28"/>
  <c r="L13" i="28"/>
  <c r="M13" i="28"/>
  <c r="N13" i="28"/>
  <c r="B14" i="28"/>
  <c r="C14" i="28"/>
  <c r="D14" i="28"/>
  <c r="E14" i="28"/>
  <c r="F14" i="28"/>
  <c r="G14" i="28"/>
  <c r="H14" i="28"/>
  <c r="I14" i="28"/>
  <c r="J14" i="28"/>
  <c r="K14" i="28"/>
  <c r="L14" i="28"/>
  <c r="M14" i="28"/>
  <c r="N14" i="28"/>
  <c r="B15" i="28"/>
  <c r="C15" i="28"/>
  <c r="D15" i="28"/>
  <c r="E15" i="28"/>
  <c r="F15" i="28"/>
  <c r="G15" i="28"/>
  <c r="H15" i="28"/>
  <c r="I15" i="28"/>
  <c r="J15" i="28"/>
  <c r="K15" i="28"/>
  <c r="L15" i="28"/>
  <c r="M15" i="28"/>
  <c r="N15" i="28"/>
  <c r="B16" i="28"/>
  <c r="C16" i="28"/>
  <c r="D16" i="28"/>
  <c r="E16" i="28"/>
  <c r="F16" i="28"/>
  <c r="G16" i="28"/>
  <c r="H16" i="28"/>
  <c r="I16" i="28"/>
  <c r="J16" i="28"/>
  <c r="K16" i="28"/>
  <c r="L16" i="28"/>
  <c r="M16" i="28"/>
  <c r="N16" i="28"/>
  <c r="B17" i="28"/>
  <c r="C17" i="28"/>
  <c r="D17" i="28"/>
  <c r="E17" i="28"/>
  <c r="F17" i="28"/>
  <c r="G17" i="28"/>
  <c r="H17" i="28"/>
  <c r="I17" i="28"/>
  <c r="J17" i="28"/>
  <c r="K17" i="28"/>
  <c r="L17" i="28"/>
  <c r="M17" i="28"/>
  <c r="N17" i="28"/>
  <c r="C6" i="28"/>
  <c r="D6" i="28"/>
  <c r="E6" i="28"/>
  <c r="F6" i="28"/>
  <c r="G6" i="28"/>
  <c r="H6" i="28"/>
  <c r="I6" i="28"/>
  <c r="J6" i="28"/>
  <c r="K6" i="28"/>
  <c r="L6" i="28"/>
  <c r="M6" i="28"/>
  <c r="N6" i="28"/>
  <c r="O203" i="41"/>
  <c r="O202" i="41"/>
  <c r="O201" i="41"/>
  <c r="O200" i="41"/>
  <c r="O199" i="41"/>
  <c r="O198" i="41"/>
  <c r="O197" i="41"/>
  <c r="O196" i="41"/>
  <c r="O195" i="41"/>
  <c r="O194" i="41"/>
  <c r="B193" i="41"/>
  <c r="O192" i="41"/>
  <c r="O191" i="41"/>
  <c r="O190" i="41"/>
  <c r="O189" i="41"/>
  <c r="B188" i="41"/>
  <c r="O187" i="41"/>
  <c r="O186" i="41"/>
  <c r="O185" i="41"/>
  <c r="O184" i="41"/>
  <c r="O183" i="41"/>
  <c r="O182" i="41"/>
  <c r="O181" i="41"/>
  <c r="O180" i="41"/>
  <c r="O179" i="41"/>
  <c r="O178" i="41"/>
  <c r="O177" i="41"/>
  <c r="O176" i="41"/>
  <c r="O175" i="41"/>
  <c r="O174" i="41"/>
  <c r="O173" i="41"/>
  <c r="B172" i="41"/>
  <c r="O171" i="41"/>
  <c r="O170" i="41"/>
  <c r="O169" i="41"/>
  <c r="O168" i="41"/>
  <c r="O167" i="41"/>
  <c r="O166" i="41"/>
  <c r="O165" i="41"/>
  <c r="O164" i="41"/>
  <c r="O163" i="41"/>
  <c r="O162" i="41"/>
  <c r="O161" i="41"/>
  <c r="O160" i="41"/>
  <c r="O159" i="41"/>
  <c r="O158" i="41"/>
  <c r="O157" i="41"/>
  <c r="O156" i="41"/>
  <c r="O155" i="41"/>
  <c r="O154" i="41"/>
  <c r="O153" i="41"/>
  <c r="O152" i="41"/>
  <c r="O151" i="41"/>
  <c r="O150" i="41"/>
  <c r="O149" i="41"/>
  <c r="O148" i="41"/>
  <c r="O147" i="41"/>
  <c r="O146" i="41"/>
  <c r="O145" i="41"/>
  <c r="O144" i="41"/>
  <c r="O143" i="41"/>
  <c r="O142" i="41"/>
  <c r="O141" i="41"/>
  <c r="O140" i="41"/>
  <c r="B139" i="41"/>
  <c r="O138" i="41"/>
  <c r="O137" i="41"/>
  <c r="O136" i="41"/>
  <c r="O135" i="41"/>
  <c r="O134" i="41"/>
  <c r="O133" i="41"/>
  <c r="O132" i="41"/>
  <c r="O131" i="41"/>
  <c r="O130" i="41"/>
  <c r="O129" i="41"/>
  <c r="O128" i="41"/>
  <c r="O127" i="41"/>
  <c r="O126" i="41"/>
  <c r="O125" i="41"/>
  <c r="O124" i="41"/>
  <c r="O123" i="41"/>
  <c r="O122" i="41"/>
  <c r="O121" i="41"/>
  <c r="O120" i="41"/>
  <c r="O119" i="41"/>
  <c r="O118" i="41"/>
  <c r="O117" i="41"/>
  <c r="O116" i="41"/>
  <c r="O115" i="41"/>
  <c r="O114" i="41"/>
  <c r="O113" i="41"/>
  <c r="O112" i="41"/>
  <c r="O111" i="41"/>
  <c r="O110" i="41"/>
  <c r="O109" i="41"/>
  <c r="O108" i="41"/>
  <c r="O107" i="41"/>
  <c r="O106" i="41"/>
  <c r="O105" i="41"/>
  <c r="O104" i="41"/>
  <c r="O103" i="41"/>
  <c r="O102" i="41"/>
  <c r="O101" i="41"/>
  <c r="O100" i="41"/>
  <c r="O99" i="41"/>
  <c r="O98" i="41"/>
  <c r="O97" i="41"/>
  <c r="O96" i="41"/>
  <c r="B95" i="41"/>
  <c r="O94" i="41"/>
  <c r="O93" i="41"/>
  <c r="O92" i="41"/>
  <c r="O91" i="41"/>
  <c r="O90" i="41"/>
  <c r="O89" i="41"/>
  <c r="O88" i="41"/>
  <c r="O87" i="41"/>
  <c r="O86" i="41"/>
  <c r="O85" i="41"/>
  <c r="O84" i="41"/>
  <c r="O83" i="41"/>
  <c r="O82" i="41"/>
  <c r="O81" i="41"/>
  <c r="O80" i="41"/>
  <c r="O79" i="41"/>
  <c r="O78" i="41"/>
  <c r="O77" i="41"/>
  <c r="O76" i="41"/>
  <c r="O75" i="41"/>
  <c r="O74" i="41"/>
  <c r="O73" i="41"/>
  <c r="O72" i="41"/>
  <c r="O71" i="41"/>
  <c r="O70" i="41"/>
  <c r="O69" i="41"/>
  <c r="O68" i="41"/>
  <c r="O67" i="41"/>
  <c r="O66" i="41"/>
  <c r="O65" i="41"/>
  <c r="O64" i="41"/>
  <c r="O63" i="41"/>
  <c r="O62" i="41"/>
  <c r="O61" i="41"/>
  <c r="O60" i="41"/>
  <c r="O59" i="41"/>
  <c r="O58" i="41"/>
  <c r="O57" i="41"/>
  <c r="O56" i="41"/>
  <c r="O55" i="41"/>
  <c r="O54" i="41"/>
  <c r="O53" i="41"/>
  <c r="O52" i="41"/>
  <c r="O51" i="41"/>
  <c r="O50" i="41"/>
  <c r="O49" i="41"/>
  <c r="O48" i="41"/>
  <c r="O47" i="41"/>
  <c r="O46" i="41"/>
  <c r="O45" i="41"/>
  <c r="O44" i="41"/>
  <c r="O43" i="41"/>
  <c r="O42" i="41"/>
  <c r="O41" i="41"/>
  <c r="O40" i="41"/>
  <c r="O39" i="41"/>
  <c r="B38" i="41"/>
  <c r="O35" i="41"/>
  <c r="O33" i="41"/>
  <c r="O32" i="41"/>
  <c r="O31" i="41"/>
  <c r="O30" i="41"/>
  <c r="B29" i="41"/>
  <c r="O28" i="41"/>
  <c r="O27" i="41"/>
  <c r="O26" i="41"/>
  <c r="O25" i="41"/>
  <c r="O24" i="41"/>
  <c r="O23" i="41"/>
  <c r="O22" i="41"/>
  <c r="O21" i="41"/>
  <c r="O20" i="41"/>
  <c r="O19" i="41"/>
  <c r="B18" i="41"/>
  <c r="O17" i="41"/>
  <c r="O16" i="41"/>
  <c r="O15" i="41"/>
  <c r="O14" i="41"/>
  <c r="O13" i="41"/>
  <c r="O12" i="41"/>
  <c r="O11" i="41"/>
  <c r="O10" i="41"/>
  <c r="O9" i="41"/>
  <c r="O8" i="41"/>
  <c r="O7" i="41"/>
  <c r="O6" i="41"/>
  <c r="K34" i="41"/>
  <c r="G34" i="41"/>
  <c r="E34" i="41"/>
  <c r="D34" i="41"/>
  <c r="C34" i="41"/>
  <c r="M34" i="41"/>
  <c r="L34" i="41"/>
  <c r="I34" i="41"/>
  <c r="H34" i="41"/>
  <c r="F34" i="41"/>
  <c r="AZ141" i="40"/>
  <c r="CK138" i="40"/>
  <c r="CH138" i="40"/>
  <c r="CA138" i="40"/>
  <c r="BQ138" i="40"/>
  <c r="CD138" i="40" s="1"/>
  <c r="BM138" i="40"/>
  <c r="BJ138" i="40"/>
  <c r="BT138" i="40" s="1"/>
  <c r="BC138" i="40"/>
  <c r="AT138" i="40"/>
  <c r="AZ138" i="40" s="1"/>
  <c r="AM138" i="40"/>
  <c r="BF138" i="40" s="1"/>
  <c r="AF138" i="40"/>
  <c r="AP138" i="40" s="1"/>
  <c r="AB138" i="40"/>
  <c r="Y138" i="40"/>
  <c r="AI138" i="40" s="1"/>
  <c r="O138" i="40"/>
  <c r="H138" i="40"/>
  <c r="R138" i="40" s="1"/>
  <c r="E138" i="40"/>
  <c r="L138" i="40" s="1"/>
  <c r="S138" i="40" s="1"/>
  <c r="B138" i="40"/>
  <c r="CS136" i="40"/>
  <c r="CR136" i="40"/>
  <c r="CL136" i="40"/>
  <c r="CK136" i="40"/>
  <c r="CD136" i="40"/>
  <c r="BT136" i="40"/>
  <c r="BM136" i="40"/>
  <c r="BF136" i="40"/>
  <c r="AT136" i="40"/>
  <c r="AP136" i="40"/>
  <c r="AJ136" i="40"/>
  <c r="AQ136" i="40" s="1"/>
  <c r="BG136" i="40" s="1"/>
  <c r="BN136" i="40" s="1"/>
  <c r="BU136" i="40" s="1"/>
  <c r="AI136" i="40"/>
  <c r="AB136" i="40"/>
  <c r="X136" i="40"/>
  <c r="R136" i="40"/>
  <c r="K136" i="40"/>
  <c r="CR135" i="40"/>
  <c r="CL135" i="40"/>
  <c r="CS135" i="40" s="1"/>
  <c r="CK135" i="40"/>
  <c r="CD135" i="40"/>
  <c r="BT135" i="40"/>
  <c r="BM135" i="40"/>
  <c r="BF135" i="40"/>
  <c r="BB135" i="40"/>
  <c r="AZ135" i="40"/>
  <c r="BX135" i="40" s="1"/>
  <c r="BZ135" i="40" s="1"/>
  <c r="AT135" i="40"/>
  <c r="AV135" i="40" s="1"/>
  <c r="AQ135" i="40"/>
  <c r="BG135" i="40" s="1"/>
  <c r="BN135" i="40" s="1"/>
  <c r="BU135" i="40" s="1"/>
  <c r="AP135" i="40"/>
  <c r="AJ135" i="40"/>
  <c r="AI135" i="40"/>
  <c r="AB135" i="40"/>
  <c r="X135" i="40"/>
  <c r="R135" i="40"/>
  <c r="K135" i="40"/>
  <c r="CO134" i="40"/>
  <c r="CH134" i="40"/>
  <c r="CA134" i="40"/>
  <c r="BQ134" i="40"/>
  <c r="BJ134" i="40"/>
  <c r="BC134" i="40"/>
  <c r="AT134" i="40"/>
  <c r="AM134" i="40"/>
  <c r="AF134" i="40"/>
  <c r="Y134" i="40"/>
  <c r="O134" i="40"/>
  <c r="H134" i="40"/>
  <c r="E134" i="40"/>
  <c r="B134" i="40"/>
  <c r="CO133" i="40"/>
  <c r="CH133" i="40"/>
  <c r="CA133" i="40"/>
  <c r="BX133" i="40"/>
  <c r="BQ133" i="40"/>
  <c r="BJ133" i="40"/>
  <c r="BC133" i="40"/>
  <c r="AZ133" i="40"/>
  <c r="CV133" i="40" s="1"/>
  <c r="AT133" i="40"/>
  <c r="AM133" i="40"/>
  <c r="AF133" i="40"/>
  <c r="Y133" i="40"/>
  <c r="O133" i="40"/>
  <c r="H133" i="40"/>
  <c r="E133" i="40"/>
  <c r="B133" i="40"/>
  <c r="CO132" i="40"/>
  <c r="CH132" i="40"/>
  <c r="CA132" i="40"/>
  <c r="BQ132" i="40"/>
  <c r="BJ132" i="40"/>
  <c r="BC132" i="40"/>
  <c r="AZ132" i="40"/>
  <c r="AT132" i="40"/>
  <c r="AM132" i="40"/>
  <c r="AF132" i="40"/>
  <c r="Y132" i="40"/>
  <c r="O132" i="40"/>
  <c r="H132" i="40"/>
  <c r="E132" i="40"/>
  <c r="B132" i="40"/>
  <c r="CO131" i="40"/>
  <c r="CH131" i="40"/>
  <c r="CA131" i="40"/>
  <c r="BQ131" i="40"/>
  <c r="BJ131" i="40"/>
  <c r="BC131" i="40"/>
  <c r="AT131" i="40"/>
  <c r="AM131" i="40"/>
  <c r="AF131" i="40"/>
  <c r="Y131" i="40"/>
  <c r="O131" i="40"/>
  <c r="H131" i="40"/>
  <c r="E131" i="40"/>
  <c r="B131" i="40"/>
  <c r="CO130" i="40"/>
  <c r="CH130" i="40"/>
  <c r="CA130" i="40"/>
  <c r="BQ130" i="40"/>
  <c r="BJ130" i="40"/>
  <c r="BC130" i="40"/>
  <c r="AT130" i="40"/>
  <c r="AM130" i="40"/>
  <c r="AF130" i="40"/>
  <c r="Y130" i="40"/>
  <c r="O130" i="40"/>
  <c r="H130" i="40"/>
  <c r="E130" i="40"/>
  <c r="B130" i="40"/>
  <c r="CO129" i="40"/>
  <c r="CH129" i="40"/>
  <c r="CA129" i="40"/>
  <c r="BX129" i="40"/>
  <c r="BQ129" i="40"/>
  <c r="BJ129" i="40"/>
  <c r="BC129" i="40"/>
  <c r="AZ129" i="40"/>
  <c r="CV129" i="40" s="1"/>
  <c r="AT129" i="40"/>
  <c r="AM129" i="40"/>
  <c r="AF129" i="40"/>
  <c r="Y129" i="40"/>
  <c r="O129" i="40"/>
  <c r="H129" i="40"/>
  <c r="E129" i="40"/>
  <c r="B129" i="40"/>
  <c r="CO128" i="40"/>
  <c r="CH128" i="40"/>
  <c r="CA128" i="40"/>
  <c r="BQ128" i="40"/>
  <c r="BJ128" i="40"/>
  <c r="BC128" i="40"/>
  <c r="AZ128" i="40"/>
  <c r="AT128" i="40"/>
  <c r="AM128" i="40"/>
  <c r="AF128" i="40"/>
  <c r="Y128" i="40"/>
  <c r="O128" i="40"/>
  <c r="H128" i="40"/>
  <c r="E128" i="40"/>
  <c r="B128" i="40"/>
  <c r="CO127" i="40"/>
  <c r="CH127" i="40"/>
  <c r="CA127" i="40"/>
  <c r="BQ127" i="40"/>
  <c r="BJ127" i="40"/>
  <c r="BC127" i="40"/>
  <c r="AT127" i="40"/>
  <c r="AM127" i="40"/>
  <c r="AF127" i="40"/>
  <c r="Y127" i="40"/>
  <c r="O127" i="40"/>
  <c r="H127" i="40"/>
  <c r="E127" i="40"/>
  <c r="B127" i="40"/>
  <c r="CO126" i="40"/>
  <c r="CH126" i="40"/>
  <c r="CA126" i="40"/>
  <c r="BQ126" i="40"/>
  <c r="BJ126" i="40"/>
  <c r="BC126" i="40"/>
  <c r="AT126" i="40"/>
  <c r="AM126" i="40"/>
  <c r="AF126" i="40"/>
  <c r="Y126" i="40"/>
  <c r="O126" i="40"/>
  <c r="H126" i="40"/>
  <c r="E126" i="40"/>
  <c r="B126" i="40"/>
  <c r="V125" i="40"/>
  <c r="CO123" i="40"/>
  <c r="CH123" i="40"/>
  <c r="CR123" i="40" s="1"/>
  <c r="CA123" i="40"/>
  <c r="BQ123" i="40"/>
  <c r="BJ123" i="40"/>
  <c r="BC123" i="40"/>
  <c r="BM123" i="40" s="1"/>
  <c r="AZ123" i="40"/>
  <c r="AT123" i="40"/>
  <c r="AM123" i="40"/>
  <c r="AF123" i="40"/>
  <c r="AP123" i="40" s="1"/>
  <c r="Y123" i="40"/>
  <c r="O123" i="40"/>
  <c r="H123" i="40"/>
  <c r="E123" i="40"/>
  <c r="B123" i="40"/>
  <c r="CO122" i="40"/>
  <c r="CH122" i="40"/>
  <c r="CA122" i="40"/>
  <c r="BQ122" i="40"/>
  <c r="BJ122" i="40"/>
  <c r="BC122" i="40"/>
  <c r="AZ122" i="40"/>
  <c r="AT122" i="40"/>
  <c r="AM122" i="40"/>
  <c r="AF122" i="40"/>
  <c r="Y122" i="40"/>
  <c r="O122" i="40"/>
  <c r="H122" i="40"/>
  <c r="E122" i="40"/>
  <c r="B122" i="40"/>
  <c r="CO121" i="40"/>
  <c r="CH121" i="40"/>
  <c r="CA121" i="40"/>
  <c r="BX121" i="40"/>
  <c r="BQ121" i="40"/>
  <c r="BJ121" i="40"/>
  <c r="BC121" i="40"/>
  <c r="AZ121" i="40"/>
  <c r="AT121" i="40"/>
  <c r="AM121" i="40"/>
  <c r="AF121" i="40"/>
  <c r="Y121" i="40"/>
  <c r="AI121" i="40" s="1"/>
  <c r="O121" i="40"/>
  <c r="H121" i="40"/>
  <c r="E121" i="40"/>
  <c r="B121" i="40"/>
  <c r="CO120" i="40"/>
  <c r="CH120" i="40"/>
  <c r="CA120" i="40"/>
  <c r="BQ120" i="40"/>
  <c r="BJ120" i="40"/>
  <c r="BC120" i="40"/>
  <c r="AZ120" i="40"/>
  <c r="BX120" i="40" s="1"/>
  <c r="AT120" i="40"/>
  <c r="AM120" i="40"/>
  <c r="AF120" i="40"/>
  <c r="Y120" i="40"/>
  <c r="O120" i="40"/>
  <c r="H120" i="40"/>
  <c r="E120" i="40"/>
  <c r="B120" i="40"/>
  <c r="CO119" i="40"/>
  <c r="CH119" i="40"/>
  <c r="CA119" i="40"/>
  <c r="BQ119" i="40"/>
  <c r="BJ119" i="40"/>
  <c r="BC119" i="40"/>
  <c r="AZ119" i="40"/>
  <c r="CV119" i="40" s="1"/>
  <c r="AT119" i="40"/>
  <c r="AM119" i="40"/>
  <c r="AF119" i="40"/>
  <c r="Y119" i="40"/>
  <c r="O119" i="40"/>
  <c r="H119" i="40"/>
  <c r="E119" i="40"/>
  <c r="B119" i="40"/>
  <c r="CO118" i="40"/>
  <c r="CH118" i="40"/>
  <c r="CA118" i="40"/>
  <c r="BQ118" i="40"/>
  <c r="BJ118" i="40"/>
  <c r="BC118" i="40"/>
  <c r="BM118" i="40" s="1"/>
  <c r="AZ118" i="40"/>
  <c r="CV118" i="40" s="1"/>
  <c r="AT118" i="40"/>
  <c r="AM118" i="40"/>
  <c r="AF118" i="40"/>
  <c r="Y118" i="40"/>
  <c r="O118" i="40"/>
  <c r="H118" i="40"/>
  <c r="E118" i="40"/>
  <c r="B118" i="40"/>
  <c r="CO117" i="40"/>
  <c r="CH117" i="40"/>
  <c r="CA117" i="40"/>
  <c r="BQ117" i="40"/>
  <c r="BJ117" i="40"/>
  <c r="BC117" i="40"/>
  <c r="AZ117" i="40"/>
  <c r="CV117" i="40" s="1"/>
  <c r="AT117" i="40"/>
  <c r="AM117" i="40"/>
  <c r="AF117" i="40"/>
  <c r="Y117" i="40"/>
  <c r="O117" i="40"/>
  <c r="H117" i="40"/>
  <c r="E117" i="40"/>
  <c r="B117" i="40"/>
  <c r="AZ116" i="40"/>
  <c r="AT116" i="40"/>
  <c r="V116" i="40"/>
  <c r="CX115" i="40"/>
  <c r="CR115" i="40"/>
  <c r="CK115" i="40"/>
  <c r="BZ115" i="40"/>
  <c r="BT115" i="40"/>
  <c r="BM115" i="40"/>
  <c r="AP115" i="40"/>
  <c r="AI115" i="40"/>
  <c r="CO111" i="40"/>
  <c r="CH111" i="40"/>
  <c r="CA111" i="40"/>
  <c r="BQ111" i="40"/>
  <c r="BJ111" i="40"/>
  <c r="BC111" i="40"/>
  <c r="AZ111" i="40"/>
  <c r="AT111" i="40"/>
  <c r="AM111" i="40"/>
  <c r="AF111" i="40"/>
  <c r="Y111" i="40"/>
  <c r="O111" i="40"/>
  <c r="H111" i="40"/>
  <c r="E111" i="40"/>
  <c r="B111" i="40"/>
  <c r="CO110" i="40"/>
  <c r="CH110" i="40"/>
  <c r="CA110" i="40"/>
  <c r="BQ110" i="40"/>
  <c r="BJ110" i="40"/>
  <c r="BC110" i="40"/>
  <c r="AZ110" i="40"/>
  <c r="AT110" i="40"/>
  <c r="AM110" i="40"/>
  <c r="AF110" i="40"/>
  <c r="Y110" i="40"/>
  <c r="O110" i="40"/>
  <c r="H110" i="40"/>
  <c r="E110" i="40"/>
  <c r="B110" i="40"/>
  <c r="CS108" i="40"/>
  <c r="CR108" i="40"/>
  <c r="CL108" i="40"/>
  <c r="CK108" i="40"/>
  <c r="CD108" i="40"/>
  <c r="BT108" i="40"/>
  <c r="BN108" i="40"/>
  <c r="BU108" i="40" s="1"/>
  <c r="BM108" i="40"/>
  <c r="BF108" i="40"/>
  <c r="BB108" i="40"/>
  <c r="AT108" i="40"/>
  <c r="AZ108" i="40" s="1"/>
  <c r="AQ108" i="40"/>
  <c r="BG108" i="40" s="1"/>
  <c r="AP108" i="40"/>
  <c r="AJ108" i="40"/>
  <c r="AI108" i="40"/>
  <c r="AB108" i="40"/>
  <c r="X108" i="40"/>
  <c r="R108" i="40"/>
  <c r="K108" i="40"/>
  <c r="CR107" i="40"/>
  <c r="CL107" i="40"/>
  <c r="CS107" i="40" s="1"/>
  <c r="CK107" i="40"/>
  <c r="CD107" i="40"/>
  <c r="BT107" i="40"/>
  <c r="BM107" i="40"/>
  <c r="BF107" i="40"/>
  <c r="AZ107" i="40"/>
  <c r="AT107" i="40"/>
  <c r="AV107" i="40" s="1"/>
  <c r="AQ107" i="40"/>
  <c r="AP107" i="40"/>
  <c r="AJ107" i="40"/>
  <c r="AI107" i="40"/>
  <c r="AB107" i="40"/>
  <c r="X107" i="40"/>
  <c r="R107" i="40"/>
  <c r="K107" i="40"/>
  <c r="CO106" i="40"/>
  <c r="CH106" i="40"/>
  <c r="CA106" i="40"/>
  <c r="BQ106" i="40"/>
  <c r="BJ106" i="40"/>
  <c r="BC106" i="40"/>
  <c r="AT106" i="40"/>
  <c r="AM106" i="40"/>
  <c r="AF106" i="40"/>
  <c r="Y106" i="40"/>
  <c r="O106" i="40"/>
  <c r="H106" i="40"/>
  <c r="E106" i="40"/>
  <c r="B106" i="40"/>
  <c r="CO105" i="40"/>
  <c r="CH105" i="40"/>
  <c r="CA105" i="40"/>
  <c r="BQ105" i="40"/>
  <c r="BJ105" i="40"/>
  <c r="BC105" i="40"/>
  <c r="AT105" i="40"/>
  <c r="AM105" i="40"/>
  <c r="AF105" i="40"/>
  <c r="AP105" i="40" s="1"/>
  <c r="Y105" i="40"/>
  <c r="O105" i="40"/>
  <c r="H105" i="40"/>
  <c r="E105" i="40"/>
  <c r="B105" i="40"/>
  <c r="AT104" i="40"/>
  <c r="V104" i="40"/>
  <c r="B104" i="40"/>
  <c r="CR103" i="40"/>
  <c r="CK103" i="40"/>
  <c r="CD103" i="40"/>
  <c r="BT103" i="40"/>
  <c r="BM103" i="40"/>
  <c r="BF103" i="40"/>
  <c r="BB103" i="40"/>
  <c r="AP103" i="40"/>
  <c r="AI103" i="40"/>
  <c r="AC103" i="40"/>
  <c r="AJ103" i="40" s="1"/>
  <c r="AQ103" i="40" s="1"/>
  <c r="AB103" i="40"/>
  <c r="X103" i="40"/>
  <c r="R103" i="40"/>
  <c r="K103" i="40"/>
  <c r="CO102" i="40"/>
  <c r="CH102" i="40"/>
  <c r="CA102" i="40"/>
  <c r="BX102" i="40"/>
  <c r="BQ102" i="40"/>
  <c r="BJ102" i="40"/>
  <c r="BC102" i="40"/>
  <c r="AZ102" i="40"/>
  <c r="AT102" i="40"/>
  <c r="AM102" i="40"/>
  <c r="AF102" i="40"/>
  <c r="Y102" i="40"/>
  <c r="O102" i="40"/>
  <c r="H102" i="40"/>
  <c r="E102" i="40"/>
  <c r="B102" i="40"/>
  <c r="CO101" i="40"/>
  <c r="CH101" i="40"/>
  <c r="CA101" i="40"/>
  <c r="BQ101" i="40"/>
  <c r="BJ101" i="40"/>
  <c r="BC101" i="40"/>
  <c r="AZ101" i="40"/>
  <c r="AT101" i="40"/>
  <c r="AM101" i="40"/>
  <c r="AF101" i="40"/>
  <c r="Y101" i="40"/>
  <c r="O101" i="40"/>
  <c r="H101" i="40"/>
  <c r="E101" i="40"/>
  <c r="B101" i="40"/>
  <c r="CO100" i="40"/>
  <c r="CH100" i="40"/>
  <c r="CA100" i="40"/>
  <c r="BX100" i="40"/>
  <c r="BQ100" i="40"/>
  <c r="BJ100" i="40"/>
  <c r="BC100" i="40"/>
  <c r="AZ100" i="40"/>
  <c r="CV100" i="40" s="1"/>
  <c r="AT100" i="40"/>
  <c r="AM100" i="40"/>
  <c r="AF100" i="40"/>
  <c r="Y100" i="40"/>
  <c r="O100" i="40"/>
  <c r="H100" i="40"/>
  <c r="E100" i="40"/>
  <c r="B100" i="40"/>
  <c r="CV99" i="40"/>
  <c r="CO99" i="40"/>
  <c r="CH99" i="40"/>
  <c r="CA99" i="40"/>
  <c r="BQ99" i="40"/>
  <c r="BJ99" i="40"/>
  <c r="BC99" i="40"/>
  <c r="AZ99" i="40"/>
  <c r="AT99" i="40"/>
  <c r="AM99" i="40"/>
  <c r="AF99" i="40"/>
  <c r="Y99" i="40"/>
  <c r="O99" i="40"/>
  <c r="H99" i="40"/>
  <c r="E99" i="40"/>
  <c r="B99" i="40"/>
  <c r="CO98" i="40"/>
  <c r="CH98" i="40"/>
  <c r="CA98" i="40"/>
  <c r="BQ98" i="40"/>
  <c r="BJ98" i="40"/>
  <c r="BC98" i="40"/>
  <c r="AZ98" i="40"/>
  <c r="AT98" i="40"/>
  <c r="AM98" i="40"/>
  <c r="AF98" i="40"/>
  <c r="Y98" i="40"/>
  <c r="O98" i="40"/>
  <c r="H98" i="40"/>
  <c r="E98" i="40"/>
  <c r="B98" i="40"/>
  <c r="CO97" i="40"/>
  <c r="CH97" i="40"/>
  <c r="CA97" i="40"/>
  <c r="BQ97" i="40"/>
  <c r="BJ97" i="40"/>
  <c r="BC97" i="40"/>
  <c r="AZ97" i="40"/>
  <c r="AT97" i="40"/>
  <c r="AM97" i="40"/>
  <c r="AF97" i="40"/>
  <c r="Y97" i="40"/>
  <c r="O97" i="40"/>
  <c r="H97" i="40"/>
  <c r="E97" i="40"/>
  <c r="B97" i="40"/>
  <c r="CO96" i="40"/>
  <c r="CH96" i="40"/>
  <c r="CA96" i="40"/>
  <c r="BX96" i="40"/>
  <c r="BQ96" i="40"/>
  <c r="BJ96" i="40"/>
  <c r="BC96" i="40"/>
  <c r="AZ96" i="40"/>
  <c r="CV96" i="40" s="1"/>
  <c r="AT96" i="40"/>
  <c r="AM96" i="40"/>
  <c r="AF96" i="40"/>
  <c r="Y96" i="40"/>
  <c r="O96" i="40"/>
  <c r="H96" i="40"/>
  <c r="E96" i="40"/>
  <c r="B96" i="40"/>
  <c r="CV95" i="40"/>
  <c r="CO95" i="40"/>
  <c r="CH95" i="40"/>
  <c r="CA95" i="40"/>
  <c r="BQ95" i="40"/>
  <c r="BJ95" i="40"/>
  <c r="BC95" i="40"/>
  <c r="AZ95" i="40"/>
  <c r="AT95" i="40"/>
  <c r="AM95" i="40"/>
  <c r="AF95" i="40"/>
  <c r="Y95" i="40"/>
  <c r="O95" i="40"/>
  <c r="H95" i="40"/>
  <c r="E95" i="40"/>
  <c r="B95" i="40"/>
  <c r="CO94" i="40"/>
  <c r="CH94" i="40"/>
  <c r="CA94" i="40"/>
  <c r="BX94" i="40"/>
  <c r="BQ94" i="40"/>
  <c r="BJ94" i="40"/>
  <c r="BC94" i="40"/>
  <c r="AZ94" i="40"/>
  <c r="AT94" i="40"/>
  <c r="AM94" i="40"/>
  <c r="AF94" i="40"/>
  <c r="Y94" i="40"/>
  <c r="O94" i="40"/>
  <c r="H94" i="40"/>
  <c r="E94" i="40"/>
  <c r="B94" i="40"/>
  <c r="AT93" i="40"/>
  <c r="V93" i="40"/>
  <c r="CR92" i="40"/>
  <c r="CK92" i="40"/>
  <c r="CD92" i="40"/>
  <c r="BT92" i="40"/>
  <c r="BM92" i="40"/>
  <c r="BF92" i="40"/>
  <c r="AT92" i="40"/>
  <c r="AZ92" i="40" s="1"/>
  <c r="AP92" i="40"/>
  <c r="AJ92" i="40"/>
  <c r="AQ92" i="40" s="1"/>
  <c r="AI92" i="40"/>
  <c r="AB92" i="40"/>
  <c r="X92" i="40"/>
  <c r="R92" i="40"/>
  <c r="K92" i="40"/>
  <c r="CO91" i="40"/>
  <c r="CH91" i="40"/>
  <c r="CA91" i="40"/>
  <c r="BQ91" i="40"/>
  <c r="BJ91" i="40"/>
  <c r="BC91" i="40"/>
  <c r="AT91" i="40"/>
  <c r="AM91" i="40"/>
  <c r="AF91" i="40"/>
  <c r="AP91" i="40" s="1"/>
  <c r="Y91" i="40"/>
  <c r="O91" i="40"/>
  <c r="H91" i="40"/>
  <c r="E91" i="40"/>
  <c r="B91" i="40"/>
  <c r="CO90" i="40"/>
  <c r="CH90" i="40"/>
  <c r="CA90" i="40"/>
  <c r="BQ90" i="40"/>
  <c r="BJ90" i="40"/>
  <c r="BC90" i="40"/>
  <c r="AT90" i="40"/>
  <c r="AM90" i="40"/>
  <c r="AF90" i="40"/>
  <c r="Y90" i="40"/>
  <c r="O90" i="40"/>
  <c r="H90" i="40"/>
  <c r="E90" i="40"/>
  <c r="B90" i="40"/>
  <c r="CO89" i="40"/>
  <c r="CH89" i="40"/>
  <c r="CA89" i="40"/>
  <c r="BQ89" i="40"/>
  <c r="BJ89" i="40"/>
  <c r="BC89" i="40"/>
  <c r="AT89" i="40"/>
  <c r="AM89" i="40"/>
  <c r="AF89" i="40"/>
  <c r="Y89" i="40"/>
  <c r="O89" i="40"/>
  <c r="H89" i="40"/>
  <c r="E89" i="40"/>
  <c r="B89" i="40"/>
  <c r="CO88" i="40"/>
  <c r="CH88" i="40"/>
  <c r="CA88" i="40"/>
  <c r="BQ88" i="40"/>
  <c r="BJ88" i="40"/>
  <c r="BC88" i="40"/>
  <c r="AT88" i="40"/>
  <c r="AM88" i="40"/>
  <c r="AF88" i="40"/>
  <c r="Y88" i="40"/>
  <c r="O88" i="40"/>
  <c r="H88" i="40"/>
  <c r="E88" i="40"/>
  <c r="B88" i="40"/>
  <c r="CO87" i="40"/>
  <c r="CH87" i="40"/>
  <c r="CA87" i="40"/>
  <c r="BQ87" i="40"/>
  <c r="BJ87" i="40"/>
  <c r="BC87" i="40"/>
  <c r="AT87" i="40"/>
  <c r="AM87" i="40"/>
  <c r="AF87" i="40"/>
  <c r="Y87" i="40"/>
  <c r="O87" i="40"/>
  <c r="H87" i="40"/>
  <c r="E87" i="40"/>
  <c r="B87" i="40"/>
  <c r="CO86" i="40"/>
  <c r="CH86" i="40"/>
  <c r="CA86" i="40"/>
  <c r="BQ86" i="40"/>
  <c r="BJ86" i="40"/>
  <c r="BC86" i="40"/>
  <c r="AT86" i="40"/>
  <c r="AM86" i="40"/>
  <c r="AF86" i="40"/>
  <c r="Y86" i="40"/>
  <c r="O86" i="40"/>
  <c r="H86" i="40"/>
  <c r="E86" i="40"/>
  <c r="B86" i="40"/>
  <c r="CO85" i="40"/>
  <c r="CH85" i="40"/>
  <c r="CA85" i="40"/>
  <c r="BQ85" i="40"/>
  <c r="BJ85" i="40"/>
  <c r="BC85" i="40"/>
  <c r="AT85" i="40"/>
  <c r="AM85" i="40"/>
  <c r="AF85" i="40"/>
  <c r="Y85" i="40"/>
  <c r="O85" i="40"/>
  <c r="H85" i="40"/>
  <c r="E85" i="40"/>
  <c r="B85" i="40"/>
  <c r="CO84" i="40"/>
  <c r="CH84" i="40"/>
  <c r="CA84" i="40"/>
  <c r="BQ84" i="40"/>
  <c r="BJ84" i="40"/>
  <c r="BC84" i="40"/>
  <c r="AT84" i="40"/>
  <c r="AM84" i="40"/>
  <c r="AF84" i="40"/>
  <c r="Y84" i="40"/>
  <c r="O84" i="40"/>
  <c r="H84" i="40"/>
  <c r="E84" i="40"/>
  <c r="B84" i="40"/>
  <c r="V83" i="40"/>
  <c r="B83" i="40"/>
  <c r="CS82" i="40"/>
  <c r="CR82" i="40"/>
  <c r="CL82" i="40"/>
  <c r="CK82" i="40"/>
  <c r="CD82" i="40"/>
  <c r="BT82" i="40"/>
  <c r="BM82" i="40"/>
  <c r="BF82" i="40"/>
  <c r="AT82" i="40"/>
  <c r="AP82" i="40"/>
  <c r="AJ82" i="40"/>
  <c r="AQ82" i="40" s="1"/>
  <c r="AI82" i="40"/>
  <c r="AB82" i="40"/>
  <c r="X82" i="40"/>
  <c r="R82" i="40"/>
  <c r="K82" i="40"/>
  <c r="CO81" i="40"/>
  <c r="CH81" i="40"/>
  <c r="CA81" i="40"/>
  <c r="BQ81" i="40"/>
  <c r="BJ81" i="40"/>
  <c r="BC81" i="40"/>
  <c r="AZ81" i="40"/>
  <c r="AT81" i="40"/>
  <c r="AM81" i="40"/>
  <c r="BF81" i="40" s="1"/>
  <c r="AF81" i="40"/>
  <c r="Y81" i="40"/>
  <c r="AI81" i="40" s="1"/>
  <c r="O81" i="40"/>
  <c r="H81" i="40"/>
  <c r="E81" i="40"/>
  <c r="B81" i="40"/>
  <c r="CO80" i="40"/>
  <c r="CH80" i="40"/>
  <c r="CA80" i="40"/>
  <c r="BX80" i="40"/>
  <c r="BQ80" i="40"/>
  <c r="BJ80" i="40"/>
  <c r="BC80" i="40"/>
  <c r="AZ80" i="40"/>
  <c r="AT80" i="40"/>
  <c r="AM80" i="40"/>
  <c r="AF80" i="40"/>
  <c r="Y80" i="40"/>
  <c r="O80" i="40"/>
  <c r="H80" i="40"/>
  <c r="E80" i="40"/>
  <c r="B80" i="40"/>
  <c r="CO79" i="40"/>
  <c r="CH79" i="40"/>
  <c r="CA79" i="40"/>
  <c r="BQ79" i="40"/>
  <c r="BJ79" i="40"/>
  <c r="BC79" i="40"/>
  <c r="AZ79" i="40"/>
  <c r="AT79" i="40"/>
  <c r="AM79" i="40"/>
  <c r="AF79" i="40"/>
  <c r="Y79" i="40"/>
  <c r="O79" i="40"/>
  <c r="H79" i="40"/>
  <c r="E79" i="40"/>
  <c r="B79" i="40"/>
  <c r="CO78" i="40"/>
  <c r="CH78" i="40"/>
  <c r="CA78" i="40"/>
  <c r="BX78" i="40"/>
  <c r="BQ78" i="40"/>
  <c r="BJ78" i="40"/>
  <c r="BC78" i="40"/>
  <c r="AZ78" i="40"/>
  <c r="AT78" i="40"/>
  <c r="AM78" i="40"/>
  <c r="AF78" i="40"/>
  <c r="Y78" i="40"/>
  <c r="O78" i="40"/>
  <c r="H78" i="40"/>
  <c r="E78" i="40"/>
  <c r="B78" i="40"/>
  <c r="CV77" i="40"/>
  <c r="CO77" i="40"/>
  <c r="CH77" i="40"/>
  <c r="CA77" i="40"/>
  <c r="BQ77" i="40"/>
  <c r="BJ77" i="40"/>
  <c r="BC77" i="40"/>
  <c r="AZ77" i="40"/>
  <c r="AT77" i="40"/>
  <c r="AM77" i="40"/>
  <c r="AF77" i="40"/>
  <c r="Y77" i="40"/>
  <c r="O77" i="40"/>
  <c r="H77" i="40"/>
  <c r="E77" i="40"/>
  <c r="B77" i="40"/>
  <c r="CO76" i="40"/>
  <c r="CH76" i="40"/>
  <c r="CA76" i="40"/>
  <c r="BQ76" i="40"/>
  <c r="BJ76" i="40"/>
  <c r="BC76" i="40"/>
  <c r="AZ76" i="40"/>
  <c r="AT76" i="40"/>
  <c r="AM76" i="40"/>
  <c r="AF76" i="40"/>
  <c r="Y76" i="40"/>
  <c r="O76" i="40"/>
  <c r="H76" i="40"/>
  <c r="E76" i="40"/>
  <c r="B76" i="40"/>
  <c r="CO75" i="40"/>
  <c r="CH75" i="40"/>
  <c r="CA75" i="40"/>
  <c r="BQ75" i="40"/>
  <c r="BJ75" i="40"/>
  <c r="BC75" i="40"/>
  <c r="AZ75" i="40"/>
  <c r="AT75" i="40"/>
  <c r="AM75" i="40"/>
  <c r="AF75" i="40"/>
  <c r="Y75" i="40"/>
  <c r="O75" i="40"/>
  <c r="H75" i="40"/>
  <c r="E75" i="40"/>
  <c r="B75" i="40"/>
  <c r="CO74" i="40"/>
  <c r="CH74" i="40"/>
  <c r="CA74" i="40"/>
  <c r="BQ74" i="40"/>
  <c r="BJ74" i="40"/>
  <c r="BC74" i="40"/>
  <c r="AZ74" i="40"/>
  <c r="AT74" i="40"/>
  <c r="AM74" i="40"/>
  <c r="AF74" i="40"/>
  <c r="Y74" i="40"/>
  <c r="O74" i="40"/>
  <c r="H74" i="40"/>
  <c r="E74" i="40"/>
  <c r="B74" i="40"/>
  <c r="CO73" i="40"/>
  <c r="CH73" i="40"/>
  <c r="CA73" i="40"/>
  <c r="BQ73" i="40"/>
  <c r="BJ73" i="40"/>
  <c r="BC73" i="40"/>
  <c r="AZ73" i="40"/>
  <c r="AT73" i="40"/>
  <c r="AM73" i="40"/>
  <c r="AF73" i="40"/>
  <c r="Y73" i="40"/>
  <c r="O73" i="40"/>
  <c r="H73" i="40"/>
  <c r="E73" i="40"/>
  <c r="B73" i="40"/>
  <c r="CO72" i="40"/>
  <c r="CH72" i="40"/>
  <c r="CA72" i="40"/>
  <c r="BQ72" i="40"/>
  <c r="BJ72" i="40"/>
  <c r="BC72" i="40"/>
  <c r="AZ72" i="40"/>
  <c r="AT72" i="40"/>
  <c r="AM72" i="40"/>
  <c r="AF72" i="40"/>
  <c r="Y72" i="40"/>
  <c r="O72" i="40"/>
  <c r="H72" i="40"/>
  <c r="E72" i="40"/>
  <c r="B72" i="40"/>
  <c r="CO71" i="40"/>
  <c r="CH71" i="40"/>
  <c r="CA71" i="40"/>
  <c r="BQ71" i="40"/>
  <c r="BJ71" i="40"/>
  <c r="BC71" i="40"/>
  <c r="AZ71" i="40"/>
  <c r="AT71" i="40"/>
  <c r="AM71" i="40"/>
  <c r="AF71" i="40"/>
  <c r="Y71" i="40"/>
  <c r="O71" i="40"/>
  <c r="H71" i="40"/>
  <c r="E71" i="40"/>
  <c r="B71" i="40"/>
  <c r="CO70" i="40"/>
  <c r="CH70" i="40"/>
  <c r="CA70" i="40"/>
  <c r="BQ70" i="40"/>
  <c r="BJ70" i="40"/>
  <c r="BC70" i="40"/>
  <c r="AZ70" i="40"/>
  <c r="AT70" i="40"/>
  <c r="AM70" i="40"/>
  <c r="AF70" i="40"/>
  <c r="Y70" i="40"/>
  <c r="O70" i="40"/>
  <c r="H70" i="40"/>
  <c r="E70" i="40"/>
  <c r="B70" i="40"/>
  <c r="CO69" i="40"/>
  <c r="CH69" i="40"/>
  <c r="CA69" i="40"/>
  <c r="BQ69" i="40"/>
  <c r="BJ69" i="40"/>
  <c r="BC69" i="40"/>
  <c r="AZ69" i="40"/>
  <c r="AT69" i="40"/>
  <c r="AM69" i="40"/>
  <c r="AF69" i="40"/>
  <c r="Y69" i="40"/>
  <c r="O69" i="40"/>
  <c r="H69" i="40"/>
  <c r="E69" i="40"/>
  <c r="B69" i="40"/>
  <c r="V68" i="40"/>
  <c r="CR67" i="40"/>
  <c r="CL67" i="40"/>
  <c r="CS67" i="40" s="1"/>
  <c r="CK67" i="40"/>
  <c r="CD67" i="40"/>
  <c r="BT67" i="40"/>
  <c r="BM67" i="40"/>
  <c r="BF67" i="40"/>
  <c r="AT67" i="40"/>
  <c r="AZ67" i="40" s="1"/>
  <c r="AP67" i="40"/>
  <c r="AJ67" i="40"/>
  <c r="AQ67" i="40" s="1"/>
  <c r="AW67" i="40" s="1"/>
  <c r="AI67" i="40"/>
  <c r="AB67" i="40"/>
  <c r="X67" i="40"/>
  <c r="R67" i="40"/>
  <c r="K67" i="40"/>
  <c r="CR66" i="40"/>
  <c r="CK66" i="40"/>
  <c r="CD66" i="40"/>
  <c r="BT66" i="40"/>
  <c r="BM66" i="40"/>
  <c r="BF66" i="40"/>
  <c r="AT66" i="40"/>
  <c r="AP66" i="40"/>
  <c r="AI66" i="40"/>
  <c r="AB66" i="40"/>
  <c r="R66" i="40"/>
  <c r="L66" i="40"/>
  <c r="S66" i="40" s="1"/>
  <c r="K66" i="40"/>
  <c r="CK65" i="40"/>
  <c r="BT65" i="40"/>
  <c r="BM65" i="40"/>
  <c r="AZ65" i="40"/>
  <c r="CV65" i="40" s="1"/>
  <c r="AT65" i="40"/>
  <c r="BF65" i="40"/>
  <c r="L65" i="40"/>
  <c r="S65" i="40" s="1"/>
  <c r="CO64" i="40"/>
  <c r="CH64" i="40"/>
  <c r="CA64" i="40"/>
  <c r="BQ64" i="40"/>
  <c r="BJ64" i="40"/>
  <c r="BC64" i="40"/>
  <c r="AZ64" i="40"/>
  <c r="BX64" i="40" s="1"/>
  <c r="AT64" i="40"/>
  <c r="AM64" i="40"/>
  <c r="AF64" i="40"/>
  <c r="Y64" i="40"/>
  <c r="O64" i="40"/>
  <c r="H64" i="40"/>
  <c r="E64" i="40"/>
  <c r="B64" i="40"/>
  <c r="CO63" i="40"/>
  <c r="CH63" i="40"/>
  <c r="CA63" i="40"/>
  <c r="BQ63" i="40"/>
  <c r="BJ63" i="40"/>
  <c r="BC63" i="40"/>
  <c r="AT63" i="40"/>
  <c r="AZ63" i="40" s="1"/>
  <c r="AM63" i="40"/>
  <c r="AF63" i="40"/>
  <c r="Y63" i="40"/>
  <c r="O63" i="40"/>
  <c r="H63" i="40"/>
  <c r="E63" i="40"/>
  <c r="B63" i="40"/>
  <c r="CO62" i="40"/>
  <c r="CH62" i="40"/>
  <c r="CA62" i="40"/>
  <c r="BQ62" i="40"/>
  <c r="BJ62" i="40"/>
  <c r="BC62" i="40"/>
  <c r="AT62" i="40"/>
  <c r="AZ62" i="40" s="1"/>
  <c r="AM62" i="40"/>
  <c r="AF62" i="40"/>
  <c r="Y62" i="40"/>
  <c r="O62" i="40"/>
  <c r="H62" i="40"/>
  <c r="E62" i="40"/>
  <c r="B62" i="40"/>
  <c r="CO61" i="40"/>
  <c r="CH61" i="40"/>
  <c r="CA61" i="40"/>
  <c r="BQ61" i="40"/>
  <c r="BJ61" i="40"/>
  <c r="BC61" i="40"/>
  <c r="AT61" i="40"/>
  <c r="AZ61" i="40" s="1"/>
  <c r="CV61" i="40" s="1"/>
  <c r="AM61" i="40"/>
  <c r="AF61" i="40"/>
  <c r="Y61" i="40"/>
  <c r="O61" i="40"/>
  <c r="H61" i="40"/>
  <c r="E61" i="40"/>
  <c r="B61" i="40"/>
  <c r="CO60" i="40"/>
  <c r="CH60" i="40"/>
  <c r="CA60" i="40"/>
  <c r="BQ60" i="40"/>
  <c r="BJ60" i="40"/>
  <c r="BC60" i="40"/>
  <c r="AZ60" i="40"/>
  <c r="AT60" i="40"/>
  <c r="AM60" i="40"/>
  <c r="AF60" i="40"/>
  <c r="Y60" i="40"/>
  <c r="O60" i="40"/>
  <c r="H60" i="40"/>
  <c r="E60" i="40"/>
  <c r="B60" i="40"/>
  <c r="CO59" i="40"/>
  <c r="CH59" i="40"/>
  <c r="CA59" i="40"/>
  <c r="BQ59" i="40"/>
  <c r="BJ59" i="40"/>
  <c r="BC59" i="40"/>
  <c r="AT59" i="40"/>
  <c r="AZ59" i="40" s="1"/>
  <c r="AM59" i="40"/>
  <c r="AF59" i="40"/>
  <c r="Y59" i="40"/>
  <c r="O59" i="40"/>
  <c r="H59" i="40"/>
  <c r="E59" i="40"/>
  <c r="B59" i="40"/>
  <c r="CO58" i="40"/>
  <c r="CH58" i="40"/>
  <c r="CA58" i="40"/>
  <c r="BQ58" i="40"/>
  <c r="BJ58" i="40"/>
  <c r="BC58" i="40"/>
  <c r="BM58" i="40" s="1"/>
  <c r="AT58" i="40"/>
  <c r="AZ58" i="40" s="1"/>
  <c r="AM58" i="40"/>
  <c r="AF58" i="40"/>
  <c r="Y58" i="40"/>
  <c r="O58" i="40"/>
  <c r="H58" i="40"/>
  <c r="E58" i="40"/>
  <c r="B58" i="40"/>
  <c r="CO57" i="40"/>
  <c r="CH57" i="40"/>
  <c r="CA57" i="40"/>
  <c r="BQ57" i="40"/>
  <c r="CD57" i="40" s="1"/>
  <c r="BJ57" i="40"/>
  <c r="BC57" i="40"/>
  <c r="AT57" i="40"/>
  <c r="AZ57" i="40" s="1"/>
  <c r="CV57" i="40" s="1"/>
  <c r="AM57" i="40"/>
  <c r="AF57" i="40"/>
  <c r="Y57" i="40"/>
  <c r="O57" i="40"/>
  <c r="H57" i="40"/>
  <c r="E57" i="40"/>
  <c r="B57" i="40"/>
  <c r="CO56" i="40"/>
  <c r="CH56" i="40"/>
  <c r="CA56" i="40"/>
  <c r="BQ56" i="40"/>
  <c r="BJ56" i="40"/>
  <c r="BC56" i="40"/>
  <c r="BM56" i="40" s="1"/>
  <c r="AZ56" i="40"/>
  <c r="AT56" i="40"/>
  <c r="AM56" i="40"/>
  <c r="AF56" i="40"/>
  <c r="Y56" i="40"/>
  <c r="O56" i="40"/>
  <c r="H56" i="40"/>
  <c r="E56" i="40"/>
  <c r="B56" i="40"/>
  <c r="CO55" i="40"/>
  <c r="CH55" i="40"/>
  <c r="CA55" i="40"/>
  <c r="BQ55" i="40"/>
  <c r="BJ55" i="40"/>
  <c r="BC55" i="40"/>
  <c r="AZ55" i="40"/>
  <c r="CV55" i="40" s="1"/>
  <c r="AT55" i="40"/>
  <c r="AM55" i="40"/>
  <c r="AF55" i="40"/>
  <c r="Y55" i="40"/>
  <c r="O55" i="40"/>
  <c r="H55" i="40"/>
  <c r="E55" i="40"/>
  <c r="B55" i="40"/>
  <c r="CV54" i="40"/>
  <c r="CO54" i="40"/>
  <c r="CH54" i="40"/>
  <c r="CA54" i="40"/>
  <c r="BX54" i="40"/>
  <c r="BQ54" i="40"/>
  <c r="BT54" i="40" s="1"/>
  <c r="BJ54" i="40"/>
  <c r="BC54" i="40"/>
  <c r="AZ54" i="40"/>
  <c r="AT54" i="40"/>
  <c r="AM54" i="40"/>
  <c r="AF54" i="40"/>
  <c r="Y54" i="40"/>
  <c r="O54" i="40"/>
  <c r="H54" i="40"/>
  <c r="E54" i="40"/>
  <c r="B54" i="40"/>
  <c r="CO53" i="40"/>
  <c r="CH53" i="40"/>
  <c r="CA53" i="40"/>
  <c r="BQ53" i="40"/>
  <c r="BJ53" i="40"/>
  <c r="BC53" i="40"/>
  <c r="AT53" i="40"/>
  <c r="AZ53" i="40" s="1"/>
  <c r="CV53" i="40" s="1"/>
  <c r="AM53" i="40"/>
  <c r="AF53" i="40"/>
  <c r="Y53" i="40"/>
  <c r="O53" i="40"/>
  <c r="H53" i="40"/>
  <c r="E53" i="40"/>
  <c r="B53" i="40"/>
  <c r="CO52" i="40"/>
  <c r="CH52" i="40"/>
  <c r="CA52" i="40"/>
  <c r="BQ52" i="40"/>
  <c r="BJ52" i="40"/>
  <c r="BT52" i="40" s="1"/>
  <c r="BC52" i="40"/>
  <c r="AT52" i="40"/>
  <c r="AZ52" i="40" s="1"/>
  <c r="BX52" i="40" s="1"/>
  <c r="AM52" i="40"/>
  <c r="AF52" i="40"/>
  <c r="Y52" i="40"/>
  <c r="O52" i="40"/>
  <c r="H52" i="40"/>
  <c r="E52" i="40"/>
  <c r="B52" i="40"/>
  <c r="CO51" i="40"/>
  <c r="CH51" i="40"/>
  <c r="CA51" i="40"/>
  <c r="BQ51" i="40"/>
  <c r="BJ51" i="40"/>
  <c r="BC51" i="40"/>
  <c r="AT51" i="40"/>
  <c r="AZ51" i="40" s="1"/>
  <c r="AM51" i="40"/>
  <c r="AF51" i="40"/>
  <c r="Y51" i="40"/>
  <c r="O51" i="40"/>
  <c r="H51" i="40"/>
  <c r="E51" i="40"/>
  <c r="B51" i="40"/>
  <c r="CO50" i="40"/>
  <c r="CH50" i="40"/>
  <c r="CA50" i="40"/>
  <c r="BQ50" i="40"/>
  <c r="BJ50" i="40"/>
  <c r="BT50" i="40" s="1"/>
  <c r="BC50" i="40"/>
  <c r="AT50" i="40"/>
  <c r="AZ50" i="40" s="1"/>
  <c r="AM50" i="40"/>
  <c r="AF50" i="40"/>
  <c r="Y50" i="40"/>
  <c r="O50" i="40"/>
  <c r="H50" i="40"/>
  <c r="E50" i="40"/>
  <c r="B50" i="40"/>
  <c r="CO49" i="40"/>
  <c r="CH49" i="40"/>
  <c r="CA49" i="40"/>
  <c r="BQ49" i="40"/>
  <c r="BJ49" i="40"/>
  <c r="BC49" i="40"/>
  <c r="AT49" i="40"/>
  <c r="AZ49" i="40" s="1"/>
  <c r="AM49" i="40"/>
  <c r="AF49" i="40"/>
  <c r="Y49" i="40"/>
  <c r="O49" i="40"/>
  <c r="H49" i="40"/>
  <c r="E49" i="40"/>
  <c r="B49" i="40"/>
  <c r="CO48" i="40"/>
  <c r="CH48" i="40"/>
  <c r="CA48" i="40"/>
  <c r="BQ48" i="40"/>
  <c r="BJ48" i="40"/>
  <c r="BC48" i="40"/>
  <c r="AZ48" i="40"/>
  <c r="AT48" i="40"/>
  <c r="AM48" i="40"/>
  <c r="AF48" i="40"/>
  <c r="Y48" i="40"/>
  <c r="O48" i="40"/>
  <c r="H48" i="40"/>
  <c r="E48" i="40"/>
  <c r="B48" i="40"/>
  <c r="CO47" i="40"/>
  <c r="CH47" i="40"/>
  <c r="CA47" i="40"/>
  <c r="BX47" i="40"/>
  <c r="BQ47" i="40"/>
  <c r="BJ47" i="40"/>
  <c r="BT47" i="40" s="1"/>
  <c r="BC47" i="40"/>
  <c r="AZ47" i="40"/>
  <c r="CV47" i="40" s="1"/>
  <c r="AT47" i="40"/>
  <c r="AM47" i="40"/>
  <c r="AF47" i="40"/>
  <c r="Y47" i="40"/>
  <c r="O47" i="40"/>
  <c r="H47" i="40"/>
  <c r="E47" i="40"/>
  <c r="B47" i="40"/>
  <c r="CO46" i="40"/>
  <c r="CH46" i="40"/>
  <c r="CA46" i="40"/>
  <c r="BQ46" i="40"/>
  <c r="BJ46" i="40"/>
  <c r="BC46" i="40"/>
  <c r="AZ46" i="40"/>
  <c r="CV46" i="40" s="1"/>
  <c r="AT46" i="40"/>
  <c r="AM46" i="40"/>
  <c r="AF46" i="40"/>
  <c r="Y46" i="40"/>
  <c r="O46" i="40"/>
  <c r="H46" i="40"/>
  <c r="E46" i="40"/>
  <c r="B46" i="40"/>
  <c r="CV45" i="40"/>
  <c r="CO45" i="40"/>
  <c r="CH45" i="40"/>
  <c r="CA45" i="40"/>
  <c r="BX45" i="40"/>
  <c r="BQ45" i="40"/>
  <c r="BJ45" i="40"/>
  <c r="BC45" i="40"/>
  <c r="AZ45" i="40"/>
  <c r="AT45" i="40"/>
  <c r="AM45" i="40"/>
  <c r="AF45" i="40"/>
  <c r="Y45" i="40"/>
  <c r="O45" i="40"/>
  <c r="H45" i="40"/>
  <c r="E45" i="40"/>
  <c r="B45" i="40"/>
  <c r="CO44" i="40"/>
  <c r="CH44" i="40"/>
  <c r="CA44" i="40"/>
  <c r="BQ44" i="40"/>
  <c r="BJ44" i="40"/>
  <c r="BC44" i="40"/>
  <c r="AZ44" i="40"/>
  <c r="CV44" i="40" s="1"/>
  <c r="AT44" i="40"/>
  <c r="AM44" i="40"/>
  <c r="AF44" i="40"/>
  <c r="Y44" i="40"/>
  <c r="O44" i="40"/>
  <c r="H44" i="40"/>
  <c r="E44" i="40"/>
  <c r="B44" i="40"/>
  <c r="CO43" i="40"/>
  <c r="CH43" i="40"/>
  <c r="CA43" i="40"/>
  <c r="BQ43" i="40"/>
  <c r="BJ43" i="40"/>
  <c r="BC43" i="40"/>
  <c r="AZ43" i="40"/>
  <c r="CV43" i="40" s="1"/>
  <c r="AT43" i="40"/>
  <c r="AM43" i="40"/>
  <c r="AF43" i="40"/>
  <c r="Y43" i="40"/>
  <c r="O43" i="40"/>
  <c r="H43" i="40"/>
  <c r="E43" i="40"/>
  <c r="B43" i="40"/>
  <c r="CO42" i="40"/>
  <c r="CH42" i="40"/>
  <c r="CA42" i="40"/>
  <c r="BQ42" i="40"/>
  <c r="BJ42" i="40"/>
  <c r="BC42" i="40"/>
  <c r="AZ42" i="40"/>
  <c r="CV42" i="40" s="1"/>
  <c r="AT42" i="40"/>
  <c r="AM42" i="40"/>
  <c r="AF42" i="40"/>
  <c r="Y42" i="40"/>
  <c r="O42" i="40"/>
  <c r="H42" i="40"/>
  <c r="E42" i="40"/>
  <c r="B42" i="40"/>
  <c r="CO41" i="40"/>
  <c r="CH41" i="40"/>
  <c r="CA41" i="40"/>
  <c r="BQ41" i="40"/>
  <c r="BJ41" i="40"/>
  <c r="BC41" i="40"/>
  <c r="AZ41" i="40"/>
  <c r="CV41" i="40" s="1"/>
  <c r="AT41" i="40"/>
  <c r="AM41" i="40"/>
  <c r="AF41" i="40"/>
  <c r="Y41" i="40"/>
  <c r="O41" i="40"/>
  <c r="H41" i="40"/>
  <c r="E41" i="40"/>
  <c r="B41" i="40"/>
  <c r="CO40" i="40"/>
  <c r="CH40" i="40"/>
  <c r="CA40" i="40"/>
  <c r="BQ40" i="40"/>
  <c r="BJ40" i="40"/>
  <c r="BC40" i="40"/>
  <c r="AT40" i="40"/>
  <c r="AZ40" i="40" s="1"/>
  <c r="BX40" i="40" s="1"/>
  <c r="AM40" i="40"/>
  <c r="AF40" i="40"/>
  <c r="Y40" i="40"/>
  <c r="O40" i="40"/>
  <c r="H40" i="40"/>
  <c r="E40" i="40"/>
  <c r="B40" i="40"/>
  <c r="B39" i="40" s="1"/>
  <c r="V39" i="40"/>
  <c r="CX37" i="40"/>
  <c r="CR37" i="40"/>
  <c r="CK37" i="40"/>
  <c r="BZ37" i="40"/>
  <c r="BT37" i="40"/>
  <c r="BM37" i="40"/>
  <c r="AP37" i="40"/>
  <c r="AI37" i="40"/>
  <c r="CR32" i="40"/>
  <c r="CL32" i="40"/>
  <c r="CS32" i="40" s="1"/>
  <c r="CX32" i="40" s="1"/>
  <c r="CK32" i="40"/>
  <c r="CD32" i="40"/>
  <c r="BU32" i="40"/>
  <c r="BZ32" i="40" s="1"/>
  <c r="BT32" i="40"/>
  <c r="BM32" i="40"/>
  <c r="BG32" i="40"/>
  <c r="BN32" i="40" s="1"/>
  <c r="BF32" i="40"/>
  <c r="BB32" i="40"/>
  <c r="AQ32" i="40"/>
  <c r="AV32" i="40" s="1"/>
  <c r="AP32" i="40"/>
  <c r="AJ32" i="40"/>
  <c r="AI32" i="40"/>
  <c r="AB32" i="40"/>
  <c r="X32" i="40"/>
  <c r="K32" i="40"/>
  <c r="CS31" i="40"/>
  <c r="CR31" i="40"/>
  <c r="CL31" i="40"/>
  <c r="CK31" i="40"/>
  <c r="CD31" i="40"/>
  <c r="BT31" i="40"/>
  <c r="BM31" i="40"/>
  <c r="BG31" i="40"/>
  <c r="BN31" i="40" s="1"/>
  <c r="BU31" i="40" s="1"/>
  <c r="BF31" i="40"/>
  <c r="AW31" i="40"/>
  <c r="AT31" i="40"/>
  <c r="AZ31" i="40" s="1"/>
  <c r="AP31" i="40"/>
  <c r="AJ31" i="40"/>
  <c r="AQ31" i="40" s="1"/>
  <c r="AV31" i="40" s="1"/>
  <c r="AI31" i="40"/>
  <c r="AB31" i="40"/>
  <c r="X31" i="40"/>
  <c r="R31" i="40"/>
  <c r="K31" i="40"/>
  <c r="CO30" i="40"/>
  <c r="CO29" i="40" s="1"/>
  <c r="CH30" i="40"/>
  <c r="CH29" i="40" s="1"/>
  <c r="CA30" i="40"/>
  <c r="BQ30" i="40"/>
  <c r="BJ30" i="40"/>
  <c r="BJ29" i="40" s="1"/>
  <c r="BC30" i="40"/>
  <c r="AZ30" i="40"/>
  <c r="CV30" i="40" s="1"/>
  <c r="AT30" i="40"/>
  <c r="AM30" i="40"/>
  <c r="AM29" i="40" s="1"/>
  <c r="AF30" i="40"/>
  <c r="Y30" i="40"/>
  <c r="O30" i="40"/>
  <c r="AB30" i="40" s="1"/>
  <c r="H30" i="40"/>
  <c r="H29" i="40" s="1"/>
  <c r="E30" i="40"/>
  <c r="B30" i="40"/>
  <c r="AZ29" i="40"/>
  <c r="AT29" i="40"/>
  <c r="Y29" i="40"/>
  <c r="V29" i="40"/>
  <c r="O29" i="40"/>
  <c r="B29" i="40"/>
  <c r="CS28" i="40"/>
  <c r="CR28" i="40"/>
  <c r="CL28" i="40"/>
  <c r="CK28" i="40"/>
  <c r="CD28" i="40"/>
  <c r="BT28" i="40"/>
  <c r="BM28" i="40"/>
  <c r="BF28" i="40"/>
  <c r="AT28" i="40"/>
  <c r="AZ28" i="40" s="1"/>
  <c r="AP28" i="40"/>
  <c r="AJ28" i="40"/>
  <c r="AQ28" i="40" s="1"/>
  <c r="AI28" i="40"/>
  <c r="AB28" i="40"/>
  <c r="X28" i="40"/>
  <c r="R28" i="40"/>
  <c r="K28" i="40"/>
  <c r="CV27" i="40"/>
  <c r="CO27" i="40"/>
  <c r="CH27" i="40"/>
  <c r="CH26" i="40" s="1"/>
  <c r="CA27" i="40"/>
  <c r="BQ27" i="40"/>
  <c r="BQ26" i="40" s="1"/>
  <c r="BJ27" i="40"/>
  <c r="BC27" i="40"/>
  <c r="AZ27" i="40"/>
  <c r="AT27" i="40"/>
  <c r="AM27" i="40"/>
  <c r="AF27" i="40"/>
  <c r="AF26" i="40" s="1"/>
  <c r="Y27" i="40"/>
  <c r="O27" i="40"/>
  <c r="O26" i="40" s="1"/>
  <c r="H27" i="40"/>
  <c r="H26" i="40" s="1"/>
  <c r="E27" i="40"/>
  <c r="E26" i="40" s="1"/>
  <c r="B27" i="40"/>
  <c r="CO26" i="40"/>
  <c r="AT26" i="40"/>
  <c r="V26" i="40"/>
  <c r="B26" i="40"/>
  <c r="CR25" i="40"/>
  <c r="CL25" i="40"/>
  <c r="CS25" i="40" s="1"/>
  <c r="CK25" i="40"/>
  <c r="CD25" i="40"/>
  <c r="BT25" i="40"/>
  <c r="BM25" i="40"/>
  <c r="BF25" i="40"/>
  <c r="AT25" i="40"/>
  <c r="AQ25" i="40"/>
  <c r="BG25" i="40" s="1"/>
  <c r="BN25" i="40" s="1"/>
  <c r="BU25" i="40" s="1"/>
  <c r="AP25" i="40"/>
  <c r="AJ25" i="40"/>
  <c r="AI25" i="40"/>
  <c r="AB25" i="40"/>
  <c r="X25" i="40"/>
  <c r="R25" i="40"/>
  <c r="K25" i="40"/>
  <c r="CO24" i="40"/>
  <c r="CO23" i="40" s="1"/>
  <c r="CH24" i="40"/>
  <c r="CH23" i="40" s="1"/>
  <c r="CA24" i="40"/>
  <c r="BQ24" i="40"/>
  <c r="BQ23" i="40" s="1"/>
  <c r="BJ24" i="40"/>
  <c r="BC24" i="40"/>
  <c r="BC23" i="40" s="1"/>
  <c r="AT24" i="40"/>
  <c r="AT23" i="40" s="1"/>
  <c r="AM24" i="40"/>
  <c r="AF24" i="40"/>
  <c r="Y24" i="40"/>
  <c r="Y23" i="40" s="1"/>
  <c r="V24" i="40"/>
  <c r="O24" i="40"/>
  <c r="O23" i="40" s="1"/>
  <c r="H24" i="40"/>
  <c r="E24" i="40"/>
  <c r="E23" i="40" s="1"/>
  <c r="B24" i="40"/>
  <c r="B23" i="40" s="1"/>
  <c r="B22" i="40" s="1"/>
  <c r="V23" i="40"/>
  <c r="H23" i="40"/>
  <c r="V22" i="40"/>
  <c r="CR21" i="40"/>
  <c r="CL21" i="40"/>
  <c r="CS21" i="40" s="1"/>
  <c r="CK21" i="40"/>
  <c r="CD21" i="40"/>
  <c r="BT21" i="40"/>
  <c r="BM21" i="40"/>
  <c r="BF21" i="40"/>
  <c r="AT21" i="40"/>
  <c r="AP21" i="40"/>
  <c r="AJ21" i="40"/>
  <c r="AQ21" i="40" s="1"/>
  <c r="AI21" i="40"/>
  <c r="AB21" i="40"/>
  <c r="X21" i="40"/>
  <c r="R21" i="40"/>
  <c r="K21" i="40"/>
  <c r="CR20" i="40"/>
  <c r="CL20" i="40"/>
  <c r="CS20" i="40" s="1"/>
  <c r="CK20" i="40"/>
  <c r="CD20" i="40"/>
  <c r="BT20" i="40"/>
  <c r="BM20" i="40"/>
  <c r="BF20" i="40"/>
  <c r="AT20" i="40"/>
  <c r="AP20" i="40"/>
  <c r="AJ20" i="40"/>
  <c r="AQ20" i="40" s="1"/>
  <c r="AI20" i="40"/>
  <c r="AB20" i="40"/>
  <c r="X20" i="40"/>
  <c r="R20" i="40"/>
  <c r="K20" i="40"/>
  <c r="CO19" i="40"/>
  <c r="CH19" i="40"/>
  <c r="CA19" i="40"/>
  <c r="CA18" i="40" s="1"/>
  <c r="BQ19" i="40"/>
  <c r="BT19" i="40" s="1"/>
  <c r="BJ19" i="40"/>
  <c r="BJ18" i="40" s="1"/>
  <c r="BC19" i="40"/>
  <c r="AT19" i="40"/>
  <c r="AM19" i="40"/>
  <c r="AM18" i="40" s="1"/>
  <c r="AF19" i="40"/>
  <c r="Y19" i="40"/>
  <c r="Y18" i="40" s="1"/>
  <c r="O19" i="40"/>
  <c r="H19" i="40"/>
  <c r="H18" i="40" s="1"/>
  <c r="E19" i="40"/>
  <c r="B19" i="40"/>
  <c r="B18" i="40" s="1"/>
  <c r="V18" i="40"/>
  <c r="CR17" i="40"/>
  <c r="CL17" i="40"/>
  <c r="CS17" i="40" s="1"/>
  <c r="CK17" i="40"/>
  <c r="CD17" i="40"/>
  <c r="BT17" i="40"/>
  <c r="BM17" i="40"/>
  <c r="BF17" i="40"/>
  <c r="AT17" i="40"/>
  <c r="AQ17" i="40"/>
  <c r="AP17" i="40"/>
  <c r="AJ17" i="40"/>
  <c r="AI17" i="40"/>
  <c r="AB17" i="40"/>
  <c r="X17" i="40"/>
  <c r="R17" i="40"/>
  <c r="K17" i="40"/>
  <c r="CO16" i="40"/>
  <c r="CO15" i="40" s="1"/>
  <c r="CH16" i="40"/>
  <c r="CA16" i="40"/>
  <c r="BQ16" i="40"/>
  <c r="BQ15" i="40" s="1"/>
  <c r="BJ16" i="40"/>
  <c r="BC16" i="40"/>
  <c r="BC15" i="40" s="1"/>
  <c r="AT16" i="40"/>
  <c r="AM16" i="40"/>
  <c r="AF16" i="40"/>
  <c r="Y16" i="40"/>
  <c r="O16" i="40"/>
  <c r="H16" i="40"/>
  <c r="E16" i="40"/>
  <c r="B16" i="40"/>
  <c r="B15" i="40" s="1"/>
  <c r="V15" i="40"/>
  <c r="CR14" i="40"/>
  <c r="CL14" i="40"/>
  <c r="CS14" i="40" s="1"/>
  <c r="CK14" i="40"/>
  <c r="CD14" i="40"/>
  <c r="BT14" i="40"/>
  <c r="BM14" i="40"/>
  <c r="BF14" i="40"/>
  <c r="AZ14" i="40"/>
  <c r="CV14" i="40" s="1"/>
  <c r="CX14" i="40" s="1"/>
  <c r="AT14" i="40"/>
  <c r="AQ14" i="40"/>
  <c r="AV14" i="40" s="1"/>
  <c r="AP14" i="40"/>
  <c r="AJ14" i="40"/>
  <c r="AI14" i="40"/>
  <c r="AB14" i="40"/>
  <c r="X14" i="40"/>
  <c r="R14" i="40"/>
  <c r="K14" i="40"/>
  <c r="CO13" i="40"/>
  <c r="CH13" i="40"/>
  <c r="CA13" i="40"/>
  <c r="BQ13" i="40"/>
  <c r="BJ13" i="40"/>
  <c r="BC13" i="40"/>
  <c r="AT13" i="40"/>
  <c r="AZ13" i="40" s="1"/>
  <c r="AM13" i="40"/>
  <c r="AF13" i="40"/>
  <c r="Y13" i="40"/>
  <c r="O13" i="40"/>
  <c r="H13" i="40"/>
  <c r="E13" i="40"/>
  <c r="B13" i="40"/>
  <c r="CO12" i="40"/>
  <c r="CH12" i="40"/>
  <c r="CA12" i="40"/>
  <c r="BQ12" i="40"/>
  <c r="BJ12" i="40"/>
  <c r="BC12" i="40"/>
  <c r="AT12" i="40"/>
  <c r="AZ12" i="40" s="1"/>
  <c r="AM12" i="40"/>
  <c r="AF12" i="40"/>
  <c r="Y12" i="40"/>
  <c r="O12" i="40"/>
  <c r="H12" i="40"/>
  <c r="E12" i="40"/>
  <c r="B12" i="40"/>
  <c r="CO11" i="40"/>
  <c r="CH11" i="40"/>
  <c r="CA11" i="40"/>
  <c r="BQ11" i="40"/>
  <c r="BJ11" i="40"/>
  <c r="BC11" i="40"/>
  <c r="AT11" i="40"/>
  <c r="AM11" i="40"/>
  <c r="AF11" i="40"/>
  <c r="Y11" i="40"/>
  <c r="O11" i="40"/>
  <c r="H11" i="40"/>
  <c r="E11" i="40"/>
  <c r="B11" i="40"/>
  <c r="V10" i="40"/>
  <c r="CR9" i="40"/>
  <c r="CL9" i="40"/>
  <c r="CS9" i="40" s="1"/>
  <c r="CK9" i="40"/>
  <c r="CD9" i="40"/>
  <c r="BT9" i="40"/>
  <c r="BM9" i="40"/>
  <c r="BF9" i="40"/>
  <c r="AZ9" i="40"/>
  <c r="AT9" i="40"/>
  <c r="AP9" i="40"/>
  <c r="AJ9" i="40"/>
  <c r="AQ9" i="40" s="1"/>
  <c r="BG9" i="40" s="1"/>
  <c r="BN9" i="40" s="1"/>
  <c r="BU9" i="40" s="1"/>
  <c r="AI9" i="40"/>
  <c r="AB9" i="40"/>
  <c r="X9" i="40"/>
  <c r="R9" i="40"/>
  <c r="K9" i="40"/>
  <c r="CO8" i="40"/>
  <c r="CH8" i="40"/>
  <c r="CA8" i="40"/>
  <c r="BQ8" i="40"/>
  <c r="BJ8" i="40"/>
  <c r="BC8" i="40"/>
  <c r="AT8" i="40"/>
  <c r="AZ8" i="40" s="1"/>
  <c r="AM8" i="40"/>
  <c r="AF8" i="40"/>
  <c r="Y8" i="40"/>
  <c r="O8" i="40"/>
  <c r="H8" i="40"/>
  <c r="E8" i="40"/>
  <c r="B8" i="40"/>
  <c r="CO7" i="40"/>
  <c r="CH7" i="40"/>
  <c r="CA7" i="40"/>
  <c r="BQ7" i="40"/>
  <c r="BJ7" i="40"/>
  <c r="BC7" i="40"/>
  <c r="AT7" i="40"/>
  <c r="AZ7" i="40" s="1"/>
  <c r="AM7" i="40"/>
  <c r="BF7" i="40" s="1"/>
  <c r="AF7" i="40"/>
  <c r="Y7" i="40"/>
  <c r="O7" i="40"/>
  <c r="H7" i="40"/>
  <c r="E7" i="40"/>
  <c r="B7" i="40"/>
  <c r="CO6" i="40"/>
  <c r="CH6" i="40"/>
  <c r="CH5" i="40" s="1"/>
  <c r="CA6" i="40"/>
  <c r="BQ6" i="40"/>
  <c r="BJ6" i="40"/>
  <c r="BC6" i="40"/>
  <c r="BC5" i="40" s="1"/>
  <c r="AT6" i="40"/>
  <c r="AM6" i="40"/>
  <c r="AF6" i="40"/>
  <c r="Y6" i="40"/>
  <c r="Y5" i="40" s="1"/>
  <c r="O6" i="40"/>
  <c r="H6" i="40"/>
  <c r="E6" i="40"/>
  <c r="B6" i="40"/>
  <c r="AI73" i="40" l="1"/>
  <c r="AI77" i="40"/>
  <c r="CP30" i="40"/>
  <c r="R127" i="40"/>
  <c r="AI128" i="40"/>
  <c r="AP129" i="40"/>
  <c r="BM129" i="40"/>
  <c r="AB131" i="40"/>
  <c r="CD134" i="40"/>
  <c r="K414" i="29"/>
  <c r="BF40" i="40"/>
  <c r="E104" i="40"/>
  <c r="AP106" i="40"/>
  <c r="BQ18" i="40"/>
  <c r="CD18" i="40" s="1"/>
  <c r="BF45" i="40"/>
  <c r="BF47" i="40"/>
  <c r="BT96" i="40"/>
  <c r="BJ125" i="40"/>
  <c r="BF133" i="40"/>
  <c r="BM133" i="40"/>
  <c r="BF85" i="40"/>
  <c r="BF89" i="40"/>
  <c r="BF91" i="40"/>
  <c r="CO104" i="40"/>
  <c r="AF116" i="40"/>
  <c r="CK118" i="40"/>
  <c r="BJ116" i="40"/>
  <c r="AI16" i="40"/>
  <c r="BT43" i="40"/>
  <c r="BT60" i="40"/>
  <c r="BM64" i="40"/>
  <c r="BT73" i="40"/>
  <c r="AB74" i="40"/>
  <c r="AI75" i="40"/>
  <c r="CR77" i="40"/>
  <c r="CR79" i="40"/>
  <c r="AP84" i="40"/>
  <c r="BT84" i="40"/>
  <c r="AB85" i="40"/>
  <c r="CK85" i="40"/>
  <c r="AI127" i="40"/>
  <c r="BM127" i="40"/>
  <c r="BF128" i="40"/>
  <c r="CK27" i="40"/>
  <c r="AB16" i="40"/>
  <c r="AB19" i="40"/>
  <c r="CA26" i="40"/>
  <c r="CK26" i="40" s="1"/>
  <c r="BM27" i="40"/>
  <c r="CD27" i="40"/>
  <c r="AI40" i="40"/>
  <c r="AB41" i="40"/>
  <c r="H39" i="40"/>
  <c r="BT46" i="40"/>
  <c r="BT56" i="40"/>
  <c r="BT70" i="40"/>
  <c r="AI72" i="40"/>
  <c r="CK72" i="40"/>
  <c r="AB97" i="40"/>
  <c r="BQ93" i="40"/>
  <c r="K99" i="40"/>
  <c r="BM99" i="40"/>
  <c r="K100" i="40"/>
  <c r="BF102" i="40"/>
  <c r="BT102" i="40"/>
  <c r="CR102" i="40"/>
  <c r="AI105" i="40"/>
  <c r="CD106" i="40"/>
  <c r="CR111" i="40"/>
  <c r="BT121" i="40"/>
  <c r="CK123" i="40"/>
  <c r="CH22" i="40"/>
  <c r="CK7" i="40"/>
  <c r="AI12" i="40"/>
  <c r="L16" i="40"/>
  <c r="AP16" i="40"/>
  <c r="AP19" i="40"/>
  <c r="AI24" i="40"/>
  <c r="BT24" i="40"/>
  <c r="CR30" i="40"/>
  <c r="AB40" i="40"/>
  <c r="BT42" i="40"/>
  <c r="BM48" i="40"/>
  <c r="BF49" i="40"/>
  <c r="BM52" i="40"/>
  <c r="BF53" i="40"/>
  <c r="CK58" i="40"/>
  <c r="K59" i="40"/>
  <c r="CD62" i="40"/>
  <c r="CR63" i="40"/>
  <c r="CK70" i="40"/>
  <c r="CR71" i="40"/>
  <c r="BF72" i="40"/>
  <c r="BT72" i="40"/>
  <c r="AB73" i="40"/>
  <c r="CK74" i="40"/>
  <c r="L75" i="40"/>
  <c r="S75" i="40" s="1"/>
  <c r="AC75" i="40" s="1"/>
  <c r="AJ75" i="40" s="1"/>
  <c r="AQ75" i="40" s="1"/>
  <c r="AI91" i="40"/>
  <c r="BT94" i="40"/>
  <c r="BT95" i="40"/>
  <c r="BM97" i="40"/>
  <c r="BF98" i="40"/>
  <c r="BT98" i="40"/>
  <c r="BT100" i="40"/>
  <c r="R105" i="40"/>
  <c r="BQ104" i="40"/>
  <c r="CR106" i="40"/>
  <c r="CD111" i="40"/>
  <c r="BM121" i="40"/>
  <c r="BM122" i="40"/>
  <c r="AP126" i="40"/>
  <c r="Y68" i="40"/>
  <c r="BQ125" i="40"/>
  <c r="BT125" i="40" s="1"/>
  <c r="BT128" i="40"/>
  <c r="BM134" i="40"/>
  <c r="AI133" i="40"/>
  <c r="CK117" i="40"/>
  <c r="BF117" i="40"/>
  <c r="BM117" i="40"/>
  <c r="AB118" i="40"/>
  <c r="BT122" i="40"/>
  <c r="BM119" i="40"/>
  <c r="BT120" i="40"/>
  <c r="AI123" i="40"/>
  <c r="BM105" i="40"/>
  <c r="CR105" i="40"/>
  <c r="R106" i="40"/>
  <c r="BF106" i="40"/>
  <c r="BJ104" i="40"/>
  <c r="CH104" i="40"/>
  <c r="AB105" i="40"/>
  <c r="AI106" i="40"/>
  <c r="CK106" i="40"/>
  <c r="K94" i="40"/>
  <c r="K96" i="40"/>
  <c r="K98" i="40"/>
  <c r="BT99" i="40"/>
  <c r="AM93" i="40"/>
  <c r="BT97" i="40"/>
  <c r="BF84" i="40"/>
  <c r="BF86" i="40"/>
  <c r="AP85" i="40"/>
  <c r="AB86" i="40"/>
  <c r="AB88" i="40"/>
  <c r="CD110" i="40"/>
  <c r="AI84" i="40"/>
  <c r="R85" i="40"/>
  <c r="AI86" i="40"/>
  <c r="AI88" i="40"/>
  <c r="AI70" i="40"/>
  <c r="CR75" i="40"/>
  <c r="BF76" i="40"/>
  <c r="BT76" i="40"/>
  <c r="AB77" i="40"/>
  <c r="BT77" i="40"/>
  <c r="BT78" i="40"/>
  <c r="CR78" i="40"/>
  <c r="AI69" i="40"/>
  <c r="AI74" i="40"/>
  <c r="AB69" i="40"/>
  <c r="AB70" i="40"/>
  <c r="AI71" i="40"/>
  <c r="BT74" i="40"/>
  <c r="AI76" i="40"/>
  <c r="CK76" i="40"/>
  <c r="BM80" i="40"/>
  <c r="CK80" i="40"/>
  <c r="BQ39" i="40"/>
  <c r="BF55" i="40"/>
  <c r="BF42" i="40"/>
  <c r="Y39" i="40"/>
  <c r="BT48" i="40"/>
  <c r="CR52" i="40"/>
  <c r="K57" i="40"/>
  <c r="CR59" i="40"/>
  <c r="BF64" i="40"/>
  <c r="R41" i="40"/>
  <c r="BT41" i="40"/>
  <c r="BT45" i="40"/>
  <c r="CK48" i="40"/>
  <c r="CK54" i="40"/>
  <c r="BF57" i="40"/>
  <c r="BF59" i="40"/>
  <c r="BT58" i="40"/>
  <c r="CK59" i="40"/>
  <c r="BM60" i="40"/>
  <c r="BF61" i="40"/>
  <c r="BM62" i="40"/>
  <c r="BF63" i="40"/>
  <c r="AF23" i="40"/>
  <c r="CK24" i="40"/>
  <c r="BM30" i="40"/>
  <c r="BF27" i="40"/>
  <c r="BF24" i="40"/>
  <c r="BC26" i="40"/>
  <c r="AP128" i="40"/>
  <c r="CR129" i="40"/>
  <c r="R130" i="40"/>
  <c r="CD130" i="40"/>
  <c r="BM131" i="40"/>
  <c r="BF132" i="40"/>
  <c r="BT132" i="40"/>
  <c r="AB134" i="40"/>
  <c r="AI130" i="40"/>
  <c r="BM130" i="40"/>
  <c r="AI132" i="40"/>
  <c r="K133" i="40"/>
  <c r="BQ5" i="40"/>
  <c r="CK19" i="40"/>
  <c r="H5" i="40"/>
  <c r="AM5" i="40"/>
  <c r="AN8" i="40" s="1"/>
  <c r="CA5" i="40"/>
  <c r="CK5" i="40" s="1"/>
  <c r="AP7" i="40"/>
  <c r="BF12" i="40"/>
  <c r="BM13" i="40"/>
  <c r="Y15" i="40"/>
  <c r="Z30" i="40" s="1"/>
  <c r="CD19" i="40"/>
  <c r="AF5" i="40"/>
  <c r="AI5" i="40" s="1"/>
  <c r="BM8" i="40"/>
  <c r="AI11" i="40"/>
  <c r="L13" i="40"/>
  <c r="S13" i="40" s="1"/>
  <c r="AC13" i="40" s="1"/>
  <c r="AJ13" i="40" s="1"/>
  <c r="AQ13" i="40" s="1"/>
  <c r="BT16" i="40"/>
  <c r="AI6" i="40"/>
  <c r="BJ5" i="40"/>
  <c r="BT5" i="40" s="1"/>
  <c r="CO5" i="40"/>
  <c r="CR5" i="40" s="1"/>
  <c r="BF11" i="40"/>
  <c r="E5" i="40"/>
  <c r="O5" i="40"/>
  <c r="AB5" i="40" s="1"/>
  <c r="AI7" i="40"/>
  <c r="BT12" i="40"/>
  <c r="CD16" i="40"/>
  <c r="N5" i="28"/>
  <c r="J5" i="28"/>
  <c r="M5" i="28"/>
  <c r="I5" i="28"/>
  <c r="E5" i="28"/>
  <c r="L5" i="28"/>
  <c r="H5" i="28"/>
  <c r="D5" i="28"/>
  <c r="K5" i="28"/>
  <c r="C5" i="28"/>
  <c r="H66" i="25"/>
  <c r="E65" i="25"/>
  <c r="E66" i="25"/>
  <c r="O65" i="25"/>
  <c r="O66" i="25"/>
  <c r="H65" i="25"/>
  <c r="G5" i="28"/>
  <c r="F5" i="28"/>
  <c r="CV13" i="40"/>
  <c r="BX13" i="40"/>
  <c r="AV17" i="40"/>
  <c r="BG14" i="40"/>
  <c r="BN14" i="40" s="1"/>
  <c r="BU14" i="40" s="1"/>
  <c r="AZ17" i="40"/>
  <c r="AV9" i="40"/>
  <c r="AW14" i="40"/>
  <c r="BB14" i="40" s="1"/>
  <c r="R70" i="40"/>
  <c r="R75" i="40"/>
  <c r="O18" i="40"/>
  <c r="AB18" i="40" s="1"/>
  <c r="R16" i="40"/>
  <c r="R19" i="40"/>
  <c r="R72" i="40"/>
  <c r="R80" i="40"/>
  <c r="R131" i="40"/>
  <c r="R11" i="40"/>
  <c r="R26" i="40"/>
  <c r="R74" i="40"/>
  <c r="R91" i="40"/>
  <c r="R111" i="40"/>
  <c r="R71" i="40"/>
  <c r="R76" i="40"/>
  <c r="R78" i="40"/>
  <c r="R84" i="40"/>
  <c r="R110" i="40"/>
  <c r="L80" i="40"/>
  <c r="S80" i="40" s="1"/>
  <c r="X80" i="40" s="1"/>
  <c r="O188" i="41"/>
  <c r="K49" i="40"/>
  <c r="R50" i="40"/>
  <c r="R79" i="40"/>
  <c r="L8" i="40"/>
  <c r="S8" i="40" s="1"/>
  <c r="X8" i="40" s="1"/>
  <c r="H15" i="40"/>
  <c r="I29" i="40" s="1"/>
  <c r="K43" i="40"/>
  <c r="K48" i="40"/>
  <c r="K53" i="40"/>
  <c r="L71" i="40"/>
  <c r="S71" i="40" s="1"/>
  <c r="X71" i="40" s="1"/>
  <c r="K78" i="40"/>
  <c r="K79" i="40"/>
  <c r="L120" i="40"/>
  <c r="S120" i="40" s="1"/>
  <c r="X120" i="40" s="1"/>
  <c r="K6" i="40"/>
  <c r="K24" i="40"/>
  <c r="K30" i="40"/>
  <c r="L56" i="40"/>
  <c r="K61" i="40"/>
  <c r="L72" i="40"/>
  <c r="S72" i="40" s="1"/>
  <c r="X72" i="40" s="1"/>
  <c r="L73" i="40"/>
  <c r="K123" i="40"/>
  <c r="K60" i="40"/>
  <c r="K121" i="40"/>
  <c r="L129" i="40"/>
  <c r="S129" i="40" s="1"/>
  <c r="L69" i="40"/>
  <c r="S69" i="40" s="1"/>
  <c r="L76" i="40"/>
  <c r="S76" i="40" s="1"/>
  <c r="AC76" i="40" s="1"/>
  <c r="AJ76" i="40" s="1"/>
  <c r="AQ76" i="40" s="1"/>
  <c r="L77" i="40"/>
  <c r="K97" i="40"/>
  <c r="O172" i="41"/>
  <c r="L122" i="40"/>
  <c r="S122" i="40" s="1"/>
  <c r="AC122" i="40" s="1"/>
  <c r="AJ122" i="40" s="1"/>
  <c r="AQ122" i="40" s="1"/>
  <c r="L6" i="40"/>
  <c r="L62" i="40"/>
  <c r="S62" i="40" s="1"/>
  <c r="AC62" i="40" s="1"/>
  <c r="AJ62" i="40" s="1"/>
  <c r="AQ62" i="40" s="1"/>
  <c r="L64" i="40"/>
  <c r="S64" i="40" s="1"/>
  <c r="K101" i="40"/>
  <c r="O29" i="41"/>
  <c r="K40" i="40"/>
  <c r="K44" i="40"/>
  <c r="E93" i="40"/>
  <c r="CH116" i="40"/>
  <c r="AM116" i="40"/>
  <c r="BF119" i="40"/>
  <c r="CR120" i="40"/>
  <c r="AB121" i="40"/>
  <c r="K122" i="40"/>
  <c r="CR122" i="40"/>
  <c r="O193" i="41"/>
  <c r="CR117" i="40"/>
  <c r="BQ116" i="40"/>
  <c r="CR118" i="40"/>
  <c r="CD122" i="40"/>
  <c r="L117" i="40"/>
  <c r="S117" i="40" s="1"/>
  <c r="AP117" i="40"/>
  <c r="AI119" i="40"/>
  <c r="AI120" i="40"/>
  <c r="BF121" i="40"/>
  <c r="AB123" i="40"/>
  <c r="BT123" i="40"/>
  <c r="Y93" i="40"/>
  <c r="BM96" i="40"/>
  <c r="L99" i="40"/>
  <c r="S99" i="40" s="1"/>
  <c r="AC99" i="40" s="1"/>
  <c r="AJ99" i="40" s="1"/>
  <c r="AQ99" i="40" s="1"/>
  <c r="AV99" i="40" s="1"/>
  <c r="BF101" i="40"/>
  <c r="BJ93" i="40"/>
  <c r="R102" i="40"/>
  <c r="BM100" i="40"/>
  <c r="H93" i="40"/>
  <c r="BF94" i="40"/>
  <c r="K95" i="40"/>
  <c r="BM95" i="40"/>
  <c r="CK95" i="40"/>
  <c r="CR96" i="40"/>
  <c r="R98" i="40"/>
  <c r="CK101" i="40"/>
  <c r="L102" i="40"/>
  <c r="S102" i="40" s="1"/>
  <c r="AC102" i="40" s="1"/>
  <c r="AJ102" i="40" s="1"/>
  <c r="AQ102" i="40" s="1"/>
  <c r="AV102" i="40" s="1"/>
  <c r="CD85" i="40"/>
  <c r="AP86" i="40"/>
  <c r="CD86" i="40"/>
  <c r="BF88" i="40"/>
  <c r="BT88" i="40"/>
  <c r="CD89" i="40"/>
  <c r="AP90" i="40"/>
  <c r="L110" i="40"/>
  <c r="S110" i="40" s="1"/>
  <c r="AC110" i="40" s="1"/>
  <c r="AI110" i="40"/>
  <c r="L111" i="40"/>
  <c r="S111" i="40" s="1"/>
  <c r="AC111" i="40" s="1"/>
  <c r="AJ111" i="40" s="1"/>
  <c r="AQ111" i="40" s="1"/>
  <c r="AI111" i="40"/>
  <c r="O139" i="41"/>
  <c r="AM83" i="40"/>
  <c r="AP88" i="40"/>
  <c r="BF90" i="40"/>
  <c r="BQ83" i="40"/>
  <c r="AI85" i="40"/>
  <c r="BM85" i="40"/>
  <c r="R86" i="40"/>
  <c r="BC83" i="40"/>
  <c r="AP87" i="40"/>
  <c r="AP89" i="40"/>
  <c r="BT110" i="40"/>
  <c r="BF111" i="40"/>
  <c r="BT111" i="40"/>
  <c r="K81" i="40"/>
  <c r="BM81" i="40"/>
  <c r="O95" i="41"/>
  <c r="R69" i="40"/>
  <c r="BF69" i="40"/>
  <c r="BJ68" i="40"/>
  <c r="R73" i="40"/>
  <c r="BF73" i="40"/>
  <c r="R77" i="40"/>
  <c r="BF77" i="40"/>
  <c r="H68" i="40"/>
  <c r="CR70" i="40"/>
  <c r="AB71" i="40"/>
  <c r="S73" i="40"/>
  <c r="AC73" i="40" s="1"/>
  <c r="AJ73" i="40" s="1"/>
  <c r="AQ73" i="40" s="1"/>
  <c r="CR74" i="40"/>
  <c r="AB75" i="40"/>
  <c r="S77" i="40"/>
  <c r="X77" i="40" s="1"/>
  <c r="CK69" i="40"/>
  <c r="L70" i="40"/>
  <c r="S70" i="40" s="1"/>
  <c r="X70" i="40" s="1"/>
  <c r="CD70" i="40"/>
  <c r="BT71" i="40"/>
  <c r="AB72" i="40"/>
  <c r="CK73" i="40"/>
  <c r="L74" i="40"/>
  <c r="S74" i="40" s="1"/>
  <c r="AC74" i="40" s="1"/>
  <c r="AJ74" i="40" s="1"/>
  <c r="AQ74" i="40" s="1"/>
  <c r="CD74" i="40"/>
  <c r="BT75" i="40"/>
  <c r="AB76" i="40"/>
  <c r="CK77" i="40"/>
  <c r="AB78" i="40"/>
  <c r="CD78" i="40"/>
  <c r="BF79" i="40"/>
  <c r="BT79" i="40"/>
  <c r="AB80" i="40"/>
  <c r="BT80" i="40"/>
  <c r="BT81" i="40"/>
  <c r="L40" i="40"/>
  <c r="S40" i="40" s="1"/>
  <c r="L41" i="40"/>
  <c r="S41" i="40" s="1"/>
  <c r="AC41" i="40" s="1"/>
  <c r="AJ41" i="40" s="1"/>
  <c r="AQ41" i="40" s="1"/>
  <c r="AW41" i="40" s="1"/>
  <c r="BB41" i="40" s="1"/>
  <c r="BF44" i="40"/>
  <c r="BT44" i="40"/>
  <c r="R45" i="40"/>
  <c r="L46" i="40"/>
  <c r="S46" i="40" s="1"/>
  <c r="AC46" i="40" s="1"/>
  <c r="AJ46" i="40" s="1"/>
  <c r="AQ46" i="40" s="1"/>
  <c r="BM46" i="40"/>
  <c r="K47" i="40"/>
  <c r="R49" i="40"/>
  <c r="L50" i="40"/>
  <c r="S50" i="40" s="1"/>
  <c r="X50" i="40" s="1"/>
  <c r="BM50" i="40"/>
  <c r="CK50" i="40"/>
  <c r="L51" i="40"/>
  <c r="S51" i="40" s="1"/>
  <c r="AC51" i="40" s="1"/>
  <c r="AJ51" i="40" s="1"/>
  <c r="AQ51" i="40" s="1"/>
  <c r="BG51" i="40" s="1"/>
  <c r="BN51" i="40" s="1"/>
  <c r="BU51" i="40" s="1"/>
  <c r="CE51" i="40" s="1"/>
  <c r="CL51" i="40" s="1"/>
  <c r="CS51" i="40" s="1"/>
  <c r="CX51" i="40" s="1"/>
  <c r="R53" i="40"/>
  <c r="L54" i="40"/>
  <c r="S54" i="40" s="1"/>
  <c r="X54" i="40" s="1"/>
  <c r="BM54" i="40"/>
  <c r="CD55" i="40"/>
  <c r="R57" i="40"/>
  <c r="L58" i="40"/>
  <c r="S58" i="40" s="1"/>
  <c r="AC58" i="40" s="1"/>
  <c r="AJ58" i="40" s="1"/>
  <c r="AQ58" i="40" s="1"/>
  <c r="CR58" i="40"/>
  <c r="R61" i="40"/>
  <c r="CK61" i="40"/>
  <c r="R63" i="40"/>
  <c r="K64" i="40"/>
  <c r="BC39" i="40"/>
  <c r="AP41" i="40"/>
  <c r="BF51" i="40"/>
  <c r="S56" i="40"/>
  <c r="AC56" i="40" s="1"/>
  <c r="AJ56" i="40" s="1"/>
  <c r="AQ56" i="40" s="1"/>
  <c r="BF62" i="40"/>
  <c r="O38" i="41"/>
  <c r="BT40" i="40"/>
  <c r="AI41" i="40"/>
  <c r="BM41" i="40"/>
  <c r="CK41" i="40"/>
  <c r="K42" i="40"/>
  <c r="BM43" i="40"/>
  <c r="CK43" i="40"/>
  <c r="L45" i="40"/>
  <c r="S45" i="40" s="1"/>
  <c r="X45" i="40" s="1"/>
  <c r="R46" i="40"/>
  <c r="L48" i="40"/>
  <c r="S48" i="40" s="1"/>
  <c r="AC48" i="40" s="1"/>
  <c r="AJ48" i="40" s="1"/>
  <c r="AQ48" i="40" s="1"/>
  <c r="BT49" i="40"/>
  <c r="K50" i="40"/>
  <c r="R51" i="40"/>
  <c r="K52" i="40"/>
  <c r="L53" i="40"/>
  <c r="S53" i="40" s="1"/>
  <c r="AC53" i="40" s="1"/>
  <c r="AJ53" i="40" s="1"/>
  <c r="AQ53" i="40" s="1"/>
  <c r="BT53" i="40"/>
  <c r="R54" i="40"/>
  <c r="L55" i="40"/>
  <c r="S55" i="40" s="1"/>
  <c r="AC55" i="40" s="1"/>
  <c r="AJ55" i="40" s="1"/>
  <c r="AQ55" i="40" s="1"/>
  <c r="AW55" i="40" s="1"/>
  <c r="BB55" i="40" s="1"/>
  <c r="BT57" i="40"/>
  <c r="CR57" i="40"/>
  <c r="R58" i="40"/>
  <c r="L61" i="40"/>
  <c r="S61" i="40" s="1"/>
  <c r="AC61" i="40" s="1"/>
  <c r="AJ61" i="40" s="1"/>
  <c r="AQ61" i="40" s="1"/>
  <c r="BT61" i="40"/>
  <c r="R62" i="40"/>
  <c r="K63" i="40"/>
  <c r="BT63" i="40"/>
  <c r="R64" i="40"/>
  <c r="AI23" i="40"/>
  <c r="R23" i="40"/>
  <c r="AB24" i="40"/>
  <c r="Y125" i="40"/>
  <c r="CK126" i="40"/>
  <c r="AP127" i="40"/>
  <c r="BT127" i="40"/>
  <c r="BF129" i="40"/>
  <c r="BT130" i="40"/>
  <c r="K131" i="40"/>
  <c r="CK131" i="40"/>
  <c r="CR133" i="40"/>
  <c r="R134" i="40"/>
  <c r="BF130" i="40"/>
  <c r="AP131" i="40"/>
  <c r="CD133" i="40"/>
  <c r="R126" i="40"/>
  <c r="CD127" i="40"/>
  <c r="AI131" i="40"/>
  <c r="BT131" i="40"/>
  <c r="AB132" i="40"/>
  <c r="AP132" i="40"/>
  <c r="O18" i="41"/>
  <c r="AB6" i="40"/>
  <c r="AB7" i="40"/>
  <c r="BF8" i="40"/>
  <c r="K11" i="40"/>
  <c r="K12" i="40"/>
  <c r="E15" i="40"/>
  <c r="AF15" i="40"/>
  <c r="K19" i="40"/>
  <c r="B10" i="40"/>
  <c r="BJ15" i="40"/>
  <c r="BK30" i="40" s="1"/>
  <c r="BT6" i="40"/>
  <c r="F24" i="40"/>
  <c r="CK8" i="40"/>
  <c r="BJ10" i="40"/>
  <c r="AP12" i="40"/>
  <c r="BF13" i="40"/>
  <c r="R18" i="40"/>
  <c r="J34" i="41"/>
  <c r="CO39" i="40"/>
  <c r="CV50" i="40"/>
  <c r="BX50" i="40"/>
  <c r="CV49" i="40"/>
  <c r="BX49" i="40"/>
  <c r="CV63" i="40"/>
  <c r="BX63" i="40"/>
  <c r="CV59" i="40"/>
  <c r="BX59" i="40"/>
  <c r="CV51" i="40"/>
  <c r="BX51" i="40"/>
  <c r="CV58" i="40"/>
  <c r="BX58" i="40"/>
  <c r="CV62" i="40"/>
  <c r="BX62" i="40"/>
  <c r="AC66" i="40"/>
  <c r="AJ66" i="40" s="1"/>
  <c r="AQ66" i="40" s="1"/>
  <c r="AV66" i="40" s="1"/>
  <c r="X66" i="40"/>
  <c r="AT39" i="40"/>
  <c r="BX46" i="40"/>
  <c r="V38" i="40"/>
  <c r="V124" i="40" s="1"/>
  <c r="BX41" i="40"/>
  <c r="BX43" i="40"/>
  <c r="BX42" i="40"/>
  <c r="BX55" i="40"/>
  <c r="CO10" i="40"/>
  <c r="CP27" i="40" s="1"/>
  <c r="CR12" i="40"/>
  <c r="CR13" i="40"/>
  <c r="CO22" i="40"/>
  <c r="CR22" i="40" s="1"/>
  <c r="CR29" i="40"/>
  <c r="CR69" i="40"/>
  <c r="CR73" i="40"/>
  <c r="CR88" i="40"/>
  <c r="CR100" i="40"/>
  <c r="CR130" i="40"/>
  <c r="CR8" i="40"/>
  <c r="CR27" i="40"/>
  <c r="CR84" i="40"/>
  <c r="CR87" i="40"/>
  <c r="CR97" i="40"/>
  <c r="CR98" i="40"/>
  <c r="CR99" i="40"/>
  <c r="CR132" i="40"/>
  <c r="CK119" i="40"/>
  <c r="CK120" i="40"/>
  <c r="CR121" i="40"/>
  <c r="CK122" i="40"/>
  <c r="CD120" i="40"/>
  <c r="CO93" i="40"/>
  <c r="CK96" i="40"/>
  <c r="CD97" i="40"/>
  <c r="CR101" i="40"/>
  <c r="CD102" i="40"/>
  <c r="CD94" i="40"/>
  <c r="CR94" i="40"/>
  <c r="CR95" i="40"/>
  <c r="CK98" i="40"/>
  <c r="CK99" i="40"/>
  <c r="CK100" i="40"/>
  <c r="CD101" i="40"/>
  <c r="CA93" i="40"/>
  <c r="CD96" i="40"/>
  <c r="CH93" i="40"/>
  <c r="CD95" i="40"/>
  <c r="CD100" i="40"/>
  <c r="CK94" i="40"/>
  <c r="CK97" i="40"/>
  <c r="CD98" i="40"/>
  <c r="CD99" i="40"/>
  <c r="CK102" i="40"/>
  <c r="CR110" i="40"/>
  <c r="CD91" i="40"/>
  <c r="CD84" i="40"/>
  <c r="CR85" i="40"/>
  <c r="CD87" i="40"/>
  <c r="CK90" i="40"/>
  <c r="CK91" i="40"/>
  <c r="CK110" i="40"/>
  <c r="CA83" i="40"/>
  <c r="CK88" i="40"/>
  <c r="CK84" i="40"/>
  <c r="CK87" i="40"/>
  <c r="CD88" i="40"/>
  <c r="CR89" i="40"/>
  <c r="CD90" i="40"/>
  <c r="CK111" i="40"/>
  <c r="CR81" i="40"/>
  <c r="CO68" i="40"/>
  <c r="CR72" i="40"/>
  <c r="CR76" i="40"/>
  <c r="CD80" i="40"/>
  <c r="CR80" i="40"/>
  <c r="CD72" i="40"/>
  <c r="CK75" i="40"/>
  <c r="CD76" i="40"/>
  <c r="CK79" i="40"/>
  <c r="CK81" i="40"/>
  <c r="CH68" i="40"/>
  <c r="CD69" i="40"/>
  <c r="CD73" i="40"/>
  <c r="CD77" i="40"/>
  <c r="CK78" i="40"/>
  <c r="CR40" i="40"/>
  <c r="CR43" i="40"/>
  <c r="CD45" i="40"/>
  <c r="CR45" i="40"/>
  <c r="CR47" i="40"/>
  <c r="CR48" i="40"/>
  <c r="CK49" i="40"/>
  <c r="CK51" i="40"/>
  <c r="CK52" i="40"/>
  <c r="CD53" i="40"/>
  <c r="CR54" i="40"/>
  <c r="CK56" i="40"/>
  <c r="CR53" i="40"/>
  <c r="CD42" i="40"/>
  <c r="CD44" i="40"/>
  <c r="CK46" i="40"/>
  <c r="CR51" i="40"/>
  <c r="CK53" i="40"/>
  <c r="CD59" i="40"/>
  <c r="CD60" i="40"/>
  <c r="CK63" i="40"/>
  <c r="CR64" i="40"/>
  <c r="CR42" i="40"/>
  <c r="CD47" i="40"/>
  <c r="CR62" i="40"/>
  <c r="CR50" i="40"/>
  <c r="CK40" i="40"/>
  <c r="CR41" i="40"/>
  <c r="CK42" i="40"/>
  <c r="CR44" i="40"/>
  <c r="CK45" i="40"/>
  <c r="CR46" i="40"/>
  <c r="CD49" i="40"/>
  <c r="CR49" i="40"/>
  <c r="CR55" i="40"/>
  <c r="CR56" i="40"/>
  <c r="CR60" i="40"/>
  <c r="CR61" i="40"/>
  <c r="CK62" i="40"/>
  <c r="CK64" i="40"/>
  <c r="CR65" i="40"/>
  <c r="CD41" i="40"/>
  <c r="CD46" i="40"/>
  <c r="CK57" i="40"/>
  <c r="CD58" i="40"/>
  <c r="CD48" i="40"/>
  <c r="CD51" i="40"/>
  <c r="CD54" i="40"/>
  <c r="CD56" i="40"/>
  <c r="CD63" i="40"/>
  <c r="L204" i="41"/>
  <c r="L206" i="41" s="1"/>
  <c r="CH39" i="40"/>
  <c r="CR39" i="40" s="1"/>
  <c r="CD43" i="40"/>
  <c r="CK44" i="40"/>
  <c r="CK47" i="40"/>
  <c r="CD50" i="40"/>
  <c r="CD52" i="40"/>
  <c r="CK55" i="40"/>
  <c r="CK60" i="40"/>
  <c r="CD61" i="40"/>
  <c r="CD64" i="40"/>
  <c r="CA23" i="40"/>
  <c r="CK23" i="40" s="1"/>
  <c r="CD24" i="40"/>
  <c r="CR24" i="40"/>
  <c r="CR128" i="40"/>
  <c r="CK128" i="40"/>
  <c r="CK127" i="40"/>
  <c r="CH125" i="40"/>
  <c r="CD131" i="40"/>
  <c r="CK132" i="40"/>
  <c r="CA125" i="40"/>
  <c r="CD132" i="40"/>
  <c r="CD128" i="40"/>
  <c r="CK129" i="40"/>
  <c r="CR134" i="40"/>
  <c r="CR7" i="40"/>
  <c r="CK12" i="40"/>
  <c r="CH18" i="40"/>
  <c r="CH33" i="40" s="1"/>
  <c r="CI33" i="40" s="1"/>
  <c r="CP29" i="40"/>
  <c r="CO35" i="40"/>
  <c r="CP35" i="40" s="1"/>
  <c r="CK11" i="40"/>
  <c r="CA15" i="40"/>
  <c r="CD15" i="40" s="1"/>
  <c r="CI24" i="40"/>
  <c r="CD6" i="40"/>
  <c r="CD11" i="40"/>
  <c r="CD7" i="40"/>
  <c r="CH10" i="40"/>
  <c r="CI27" i="40" s="1"/>
  <c r="CR11" i="40"/>
  <c r="CD12" i="40"/>
  <c r="CK6" i="40"/>
  <c r="BF118" i="40"/>
  <c r="AP119" i="40"/>
  <c r="B116" i="40"/>
  <c r="R121" i="40"/>
  <c r="AB122" i="40"/>
  <c r="R123" i="40"/>
  <c r="E116" i="40"/>
  <c r="AI118" i="40"/>
  <c r="AB120" i="40"/>
  <c r="L121" i="40"/>
  <c r="S121" i="40" s="1"/>
  <c r="AC121" i="40" s="1"/>
  <c r="AJ121" i="40" s="1"/>
  <c r="AQ121" i="40" s="1"/>
  <c r="BG121" i="40" s="1"/>
  <c r="BN121" i="40" s="1"/>
  <c r="BU121" i="40" s="1"/>
  <c r="CE121" i="40" s="1"/>
  <c r="CL121" i="40" s="1"/>
  <c r="CS121" i="40" s="1"/>
  <c r="R122" i="40"/>
  <c r="L123" i="40"/>
  <c r="S123" i="40" s="1"/>
  <c r="AC123" i="40" s="1"/>
  <c r="AJ123" i="40" s="1"/>
  <c r="AQ123" i="40" s="1"/>
  <c r="AP118" i="40"/>
  <c r="AB119" i="40"/>
  <c r="H104" i="40"/>
  <c r="Y104" i="40"/>
  <c r="AM104" i="40"/>
  <c r="BF105" i="40"/>
  <c r="O104" i="40"/>
  <c r="AF104" i="40"/>
  <c r="BT105" i="40"/>
  <c r="AB106" i="40"/>
  <c r="BM106" i="40"/>
  <c r="BT106" i="40"/>
  <c r="AF93" i="40"/>
  <c r="AP93" i="40" s="1"/>
  <c r="BM94" i="40"/>
  <c r="BF95" i="40"/>
  <c r="R96" i="40"/>
  <c r="BF96" i="40"/>
  <c r="R97" i="40"/>
  <c r="BF97" i="40"/>
  <c r="L98" i="40"/>
  <c r="S98" i="40" s="1"/>
  <c r="AC98" i="40" s="1"/>
  <c r="AJ98" i="40" s="1"/>
  <c r="AQ98" i="40" s="1"/>
  <c r="BF99" i="40"/>
  <c r="R100" i="40"/>
  <c r="BF100" i="40"/>
  <c r="BC93" i="40"/>
  <c r="BM93" i="40" s="1"/>
  <c r="B93" i="40"/>
  <c r="R95" i="40"/>
  <c r="L96" i="40"/>
  <c r="S96" i="40" s="1"/>
  <c r="X96" i="40" s="1"/>
  <c r="L97" i="40"/>
  <c r="S97" i="40" s="1"/>
  <c r="BM98" i="40"/>
  <c r="R99" i="40"/>
  <c r="L100" i="40"/>
  <c r="S100" i="40" s="1"/>
  <c r="X100" i="40" s="1"/>
  <c r="L101" i="40"/>
  <c r="S101" i="40" s="1"/>
  <c r="BT101" i="40"/>
  <c r="K102" i="40"/>
  <c r="L94" i="40"/>
  <c r="S94" i="40" s="1"/>
  <c r="AC94" i="40" s="1"/>
  <c r="L95" i="40"/>
  <c r="S95" i="40" s="1"/>
  <c r="AC95" i="40" s="1"/>
  <c r="AJ95" i="40" s="1"/>
  <c r="AQ95" i="40" s="1"/>
  <c r="BG95" i="40" s="1"/>
  <c r="BN95" i="40" s="1"/>
  <c r="BU95" i="40" s="1"/>
  <c r="CE95" i="40" s="1"/>
  <c r="CL95" i="40" s="1"/>
  <c r="CS95" i="40" s="1"/>
  <c r="CX95" i="40" s="1"/>
  <c r="BM101" i="40"/>
  <c r="BM102" i="40"/>
  <c r="H83" i="40"/>
  <c r="Y83" i="40"/>
  <c r="AI87" i="40"/>
  <c r="BM87" i="40"/>
  <c r="AB89" i="40"/>
  <c r="BT89" i="40"/>
  <c r="R90" i="40"/>
  <c r="O83" i="40"/>
  <c r="AF83" i="40"/>
  <c r="AB84" i="40"/>
  <c r="BM84" i="40"/>
  <c r="BF87" i="40"/>
  <c r="BM88" i="40"/>
  <c r="K110" i="40"/>
  <c r="AP110" i="40"/>
  <c r="K111" i="40"/>
  <c r="BT85" i="40"/>
  <c r="AB87" i="40"/>
  <c r="BT87" i="40"/>
  <c r="AI89" i="40"/>
  <c r="AI90" i="40"/>
  <c r="AB110" i="40"/>
  <c r="BM110" i="40"/>
  <c r="AB111" i="40"/>
  <c r="BM111" i="40"/>
  <c r="O68" i="40"/>
  <c r="BQ68" i="40"/>
  <c r="K69" i="40"/>
  <c r="BT69" i="40"/>
  <c r="K70" i="40"/>
  <c r="AP70" i="40"/>
  <c r="K71" i="40"/>
  <c r="AP71" i="40"/>
  <c r="K72" i="40"/>
  <c r="K73" i="40"/>
  <c r="K74" i="40"/>
  <c r="AP74" i="40"/>
  <c r="K75" i="40"/>
  <c r="AP75" i="40"/>
  <c r="K76" i="40"/>
  <c r="K77" i="40"/>
  <c r="AB79" i="40"/>
  <c r="K80" i="40"/>
  <c r="I204" i="41"/>
  <c r="I206" i="41" s="1"/>
  <c r="E68" i="40"/>
  <c r="B68" i="40"/>
  <c r="BM69" i="40"/>
  <c r="BM70" i="40"/>
  <c r="BM71" i="40"/>
  <c r="BM72" i="40"/>
  <c r="BM73" i="40"/>
  <c r="BM74" i="40"/>
  <c r="BM75" i="40"/>
  <c r="BM76" i="40"/>
  <c r="BM77" i="40"/>
  <c r="BM78" i="40"/>
  <c r="BM79" i="40"/>
  <c r="AB81" i="40"/>
  <c r="E204" i="41"/>
  <c r="E206" i="41" s="1"/>
  <c r="B38" i="40"/>
  <c r="L78" i="40"/>
  <c r="S78" i="40" s="1"/>
  <c r="AC78" i="40" s="1"/>
  <c r="AJ78" i="40" s="1"/>
  <c r="AQ78" i="40" s="1"/>
  <c r="L79" i="40"/>
  <c r="S79" i="40" s="1"/>
  <c r="AC79" i="40" s="1"/>
  <c r="AJ79" i="40" s="1"/>
  <c r="AQ79" i="40" s="1"/>
  <c r="L81" i="40"/>
  <c r="S81" i="40" s="1"/>
  <c r="X81" i="40" s="1"/>
  <c r="O39" i="40"/>
  <c r="R43" i="40"/>
  <c r="BF43" i="40"/>
  <c r="R44" i="40"/>
  <c r="BM45" i="40"/>
  <c r="BF46" i="40"/>
  <c r="BM47" i="40"/>
  <c r="BF48" i="40"/>
  <c r="BT51" i="40"/>
  <c r="L52" i="40"/>
  <c r="S52" i="40" s="1"/>
  <c r="AC52" i="40" s="1"/>
  <c r="AJ52" i="40" s="1"/>
  <c r="AQ52" i="40" s="1"/>
  <c r="BT55" i="40"/>
  <c r="L59" i="40"/>
  <c r="S59" i="40" s="1"/>
  <c r="AC59" i="40" s="1"/>
  <c r="AJ59" i="40" s="1"/>
  <c r="AQ59" i="40" s="1"/>
  <c r="AW59" i="40" s="1"/>
  <c r="BB59" i="40" s="1"/>
  <c r="BT59" i="40"/>
  <c r="L60" i="40"/>
  <c r="S60" i="40" s="1"/>
  <c r="BT62" i="40"/>
  <c r="BT64" i="40"/>
  <c r="K65" i="40"/>
  <c r="D204" i="41"/>
  <c r="D206" i="41" s="1"/>
  <c r="B37" i="41"/>
  <c r="B36" i="41" s="1"/>
  <c r="F204" i="41"/>
  <c r="F206" i="41" s="1"/>
  <c r="E39" i="40"/>
  <c r="BJ39" i="40"/>
  <c r="BT39" i="40" s="1"/>
  <c r="K41" i="40"/>
  <c r="R42" i="40"/>
  <c r="L43" i="40"/>
  <c r="S43" i="40" s="1"/>
  <c r="AC43" i="40" s="1"/>
  <c r="AJ43" i="40" s="1"/>
  <c r="AQ43" i="40" s="1"/>
  <c r="AW43" i="40" s="1"/>
  <c r="BB43" i="40" s="1"/>
  <c r="L44" i="40"/>
  <c r="K45" i="40"/>
  <c r="K46" i="40"/>
  <c r="R47" i="40"/>
  <c r="R48" i="40"/>
  <c r="L49" i="40"/>
  <c r="S49" i="40" s="1"/>
  <c r="X49" i="40" s="1"/>
  <c r="BM49" i="40"/>
  <c r="BF50" i="40"/>
  <c r="K51" i="40"/>
  <c r="BM51" i="40"/>
  <c r="BF52" i="40"/>
  <c r="BF54" i="40"/>
  <c r="K55" i="40"/>
  <c r="BM55" i="40"/>
  <c r="K56" i="40"/>
  <c r="BF56" i="40"/>
  <c r="L57" i="40"/>
  <c r="S57" i="40" s="1"/>
  <c r="AC57" i="40" s="1"/>
  <c r="AJ57" i="40" s="1"/>
  <c r="AQ57" i="40" s="1"/>
  <c r="BF58" i="40"/>
  <c r="BM59" i="40"/>
  <c r="BF60" i="40"/>
  <c r="L63" i="40"/>
  <c r="S63" i="40" s="1"/>
  <c r="AC63" i="40" s="1"/>
  <c r="AJ63" i="40" s="1"/>
  <c r="AQ63" i="40" s="1"/>
  <c r="AV63" i="40" s="1"/>
  <c r="R65" i="40"/>
  <c r="BM40" i="40"/>
  <c r="L42" i="40"/>
  <c r="S42" i="40" s="1"/>
  <c r="BM42" i="40"/>
  <c r="BM44" i="40"/>
  <c r="L47" i="40"/>
  <c r="S47" i="40" s="1"/>
  <c r="AC47" i="40" s="1"/>
  <c r="AJ47" i="40" s="1"/>
  <c r="AQ47" i="40" s="1"/>
  <c r="BG47" i="40" s="1"/>
  <c r="BN47" i="40" s="1"/>
  <c r="BU47" i="40" s="1"/>
  <c r="CE47" i="40" s="1"/>
  <c r="CL47" i="40" s="1"/>
  <c r="CS47" i="40" s="1"/>
  <c r="CX47" i="40" s="1"/>
  <c r="R52" i="40"/>
  <c r="BM53" i="40"/>
  <c r="K54" i="40"/>
  <c r="R55" i="40"/>
  <c r="R56" i="40"/>
  <c r="BM57" i="40"/>
  <c r="K58" i="40"/>
  <c r="R59" i="40"/>
  <c r="R60" i="40"/>
  <c r="BM61" i="40"/>
  <c r="K62" i="40"/>
  <c r="BM63" i="40"/>
  <c r="G204" i="41"/>
  <c r="G206" i="41" s="1"/>
  <c r="K204" i="41"/>
  <c r="K206" i="41" s="1"/>
  <c r="BJ23" i="40"/>
  <c r="BT23" i="40" s="1"/>
  <c r="BF30" i="40"/>
  <c r="AB23" i="40"/>
  <c r="AM26" i="40"/>
  <c r="BF26" i="40" s="1"/>
  <c r="E29" i="40"/>
  <c r="K29" i="40" s="1"/>
  <c r="BC29" i="40"/>
  <c r="BM29" i="40" s="1"/>
  <c r="AP27" i="40"/>
  <c r="AM23" i="40"/>
  <c r="AP24" i="40"/>
  <c r="BM24" i="40"/>
  <c r="K27" i="40"/>
  <c r="L126" i="40"/>
  <c r="S126" i="40" s="1"/>
  <c r="X126" i="40" s="1"/>
  <c r="BT126" i="40"/>
  <c r="AB130" i="40"/>
  <c r="BF131" i="40"/>
  <c r="B125" i="40"/>
  <c r="AP134" i="40"/>
  <c r="AB126" i="40"/>
  <c r="AI126" i="40"/>
  <c r="AB127" i="40"/>
  <c r="L131" i="40"/>
  <c r="S131" i="40" s="1"/>
  <c r="L132" i="40"/>
  <c r="S132" i="40" s="1"/>
  <c r="AC132" i="40" s="1"/>
  <c r="AJ132" i="40" s="1"/>
  <c r="AQ132" i="40" s="1"/>
  <c r="R133" i="40"/>
  <c r="AP133" i="40"/>
  <c r="BF134" i="40"/>
  <c r="K126" i="40"/>
  <c r="CD126" i="40"/>
  <c r="R132" i="40"/>
  <c r="B4" i="41"/>
  <c r="B34" i="41" s="1"/>
  <c r="B35" i="40"/>
  <c r="C35" i="40" s="1"/>
  <c r="C30" i="40"/>
  <c r="C29" i="40"/>
  <c r="C8" i="40"/>
  <c r="AB11" i="40"/>
  <c r="BM16" i="40"/>
  <c r="AI19" i="40"/>
  <c r="R6" i="40"/>
  <c r="AM10" i="40"/>
  <c r="AN27" i="40" s="1"/>
  <c r="AP11" i="40"/>
  <c r="Z8" i="40"/>
  <c r="AP6" i="40"/>
  <c r="L7" i="40"/>
  <c r="S7" i="40" s="1"/>
  <c r="AC7" i="40" s="1"/>
  <c r="AJ7" i="40" s="1"/>
  <c r="AQ7" i="40" s="1"/>
  <c r="L11" i="40"/>
  <c r="S11" i="40" s="1"/>
  <c r="X11" i="40" s="1"/>
  <c r="BT11" i="40"/>
  <c r="BM12" i="40"/>
  <c r="O15" i="40"/>
  <c r="E18" i="40"/>
  <c r="K18" i="40" s="1"/>
  <c r="AF18" i="40"/>
  <c r="AI18" i="40" s="1"/>
  <c r="L19" i="40"/>
  <c r="E10" i="40"/>
  <c r="F27" i="40" s="1"/>
  <c r="AT22" i="40"/>
  <c r="V4" i="40"/>
  <c r="W5" i="40" s="1"/>
  <c r="V35" i="40"/>
  <c r="W29" i="40"/>
  <c r="W30" i="40"/>
  <c r="BR30" i="40"/>
  <c r="AZ19" i="40"/>
  <c r="AT18" i="40"/>
  <c r="BG21" i="40"/>
  <c r="BN21" i="40" s="1"/>
  <c r="BU21" i="40" s="1"/>
  <c r="AW21" i="40"/>
  <c r="BG28" i="40"/>
  <c r="BN28" i="40" s="1"/>
  <c r="BU28" i="40" s="1"/>
  <c r="AW28" i="40"/>
  <c r="AZ6" i="40"/>
  <c r="R8" i="40"/>
  <c r="AB8" i="40"/>
  <c r="AP8" i="40"/>
  <c r="AI8" i="40"/>
  <c r="CV8" i="40"/>
  <c r="BX8" i="40"/>
  <c r="CD8" i="40"/>
  <c r="BT8" i="40"/>
  <c r="AZ11" i="40"/>
  <c r="AT10" i="40"/>
  <c r="C27" i="40"/>
  <c r="C26" i="40"/>
  <c r="B34" i="40"/>
  <c r="C34" i="40" s="1"/>
  <c r="AB12" i="40"/>
  <c r="O10" i="40"/>
  <c r="AB13" i="40"/>
  <c r="AP13" i="40"/>
  <c r="AF10" i="40"/>
  <c r="CK13" i="40"/>
  <c r="CA10" i="40"/>
  <c r="S16" i="40"/>
  <c r="L15" i="40"/>
  <c r="BF16" i="40"/>
  <c r="AM15" i="40"/>
  <c r="CR16" i="40"/>
  <c r="CK16" i="40"/>
  <c r="CH15" i="40"/>
  <c r="BG17" i="40"/>
  <c r="BN17" i="40" s="1"/>
  <c r="BU17" i="40" s="1"/>
  <c r="AW17" i="40"/>
  <c r="BB17" i="40" s="1"/>
  <c r="BG20" i="40"/>
  <c r="BN20" i="40" s="1"/>
  <c r="BU20" i="40" s="1"/>
  <c r="AW20" i="40"/>
  <c r="K23" i="40"/>
  <c r="CR23" i="40"/>
  <c r="CR26" i="40"/>
  <c r="AB29" i="40"/>
  <c r="O22" i="40"/>
  <c r="AP30" i="40"/>
  <c r="AF29" i="40"/>
  <c r="AI29" i="40" s="1"/>
  <c r="CD30" i="40"/>
  <c r="BQ29" i="40"/>
  <c r="BR29" i="40" s="1"/>
  <c r="BB31" i="40"/>
  <c r="BX31" i="40"/>
  <c r="BZ31" i="40" s="1"/>
  <c r="CV31" i="40"/>
  <c r="Z24" i="40"/>
  <c r="Z23" i="40"/>
  <c r="Y33" i="40"/>
  <c r="BQ10" i="40"/>
  <c r="CD13" i="40"/>
  <c r="BD30" i="40"/>
  <c r="BM19" i="40"/>
  <c r="BF19" i="40"/>
  <c r="BC18" i="40"/>
  <c r="BM18" i="40" s="1"/>
  <c r="CR19" i="40"/>
  <c r="CO18" i="40"/>
  <c r="AZ21" i="40"/>
  <c r="AV21" i="40"/>
  <c r="BT27" i="40"/>
  <c r="BJ26" i="40"/>
  <c r="CV26" i="40"/>
  <c r="BB28" i="40"/>
  <c r="BX28" i="40"/>
  <c r="CV28" i="40"/>
  <c r="CX28" i="40" s="1"/>
  <c r="AZ24" i="40"/>
  <c r="CB24" i="40"/>
  <c r="BM6" i="40"/>
  <c r="BF6" i="40"/>
  <c r="BR24" i="40"/>
  <c r="CR6" i="40"/>
  <c r="R7" i="40"/>
  <c r="BX7" i="40"/>
  <c r="BT7" i="40"/>
  <c r="BM7" i="40"/>
  <c r="CV7" i="40"/>
  <c r="CV9" i="40"/>
  <c r="CX9" i="40" s="1"/>
  <c r="BB9" i="40"/>
  <c r="BX9" i="40"/>
  <c r="BZ9" i="40" s="1"/>
  <c r="BM11" i="40"/>
  <c r="BC10" i="40"/>
  <c r="CP26" i="40"/>
  <c r="R12" i="40"/>
  <c r="L12" i="40"/>
  <c r="S12" i="40" s="1"/>
  <c r="H10" i="40"/>
  <c r="K10" i="40" s="1"/>
  <c r="BX12" i="40"/>
  <c r="CV12" i="40"/>
  <c r="R13" i="40"/>
  <c r="AI13" i="40"/>
  <c r="BT13" i="40"/>
  <c r="K16" i="40"/>
  <c r="CV17" i="40"/>
  <c r="CX17" i="40" s="1"/>
  <c r="BX17" i="40"/>
  <c r="BZ17" i="40" s="1"/>
  <c r="AZ20" i="40"/>
  <c r="AV20" i="40"/>
  <c r="H22" i="40"/>
  <c r="R24" i="40"/>
  <c r="L24" i="40"/>
  <c r="AZ25" i="40"/>
  <c r="AV25" i="40"/>
  <c r="K26" i="40"/>
  <c r="R27" i="40"/>
  <c r="L27" i="40"/>
  <c r="AI27" i="40"/>
  <c r="AB27" i="40"/>
  <c r="Y26" i="40"/>
  <c r="BX27" i="40"/>
  <c r="AZ26" i="40"/>
  <c r="AV28" i="40"/>
  <c r="R29" i="40"/>
  <c r="R30" i="40"/>
  <c r="AI30" i="40"/>
  <c r="BT30" i="40"/>
  <c r="CK30" i="40"/>
  <c r="CA29" i="40"/>
  <c r="BG55" i="40"/>
  <c r="BN55" i="40" s="1"/>
  <c r="BU55" i="40" s="1"/>
  <c r="CE55" i="40" s="1"/>
  <c r="CL55" i="40" s="1"/>
  <c r="CS55" i="40" s="1"/>
  <c r="CX55" i="40" s="1"/>
  <c r="AC65" i="40"/>
  <c r="AJ65" i="40" s="1"/>
  <c r="AQ65" i="40" s="1"/>
  <c r="X65" i="40"/>
  <c r="CV40" i="40"/>
  <c r="AI43" i="40"/>
  <c r="AP43" i="40"/>
  <c r="AI59" i="40"/>
  <c r="AP59" i="40"/>
  <c r="K8" i="40"/>
  <c r="W8" i="40"/>
  <c r="K13" i="40"/>
  <c r="BX14" i="40"/>
  <c r="BZ14" i="40" s="1"/>
  <c r="BX30" i="40"/>
  <c r="CA39" i="40"/>
  <c r="R40" i="40"/>
  <c r="AP40" i="40"/>
  <c r="AI44" i="40"/>
  <c r="AP44" i="40"/>
  <c r="BX44" i="40"/>
  <c r="AB45" i="40"/>
  <c r="AI48" i="40"/>
  <c r="AP48" i="40"/>
  <c r="BX48" i="40"/>
  <c r="AB49" i="40"/>
  <c r="X51" i="40"/>
  <c r="AI52" i="40"/>
  <c r="AP52" i="40"/>
  <c r="AB53" i="40"/>
  <c r="AI56" i="40"/>
  <c r="AP56" i="40"/>
  <c r="BX56" i="40"/>
  <c r="AB57" i="40"/>
  <c r="AI60" i="40"/>
  <c r="AP60" i="40"/>
  <c r="BX60" i="40"/>
  <c r="AB61" i="40"/>
  <c r="AI64" i="40"/>
  <c r="AP64" i="40"/>
  <c r="AB65" i="40"/>
  <c r="BX65" i="40"/>
  <c r="CD75" i="40"/>
  <c r="AC96" i="40"/>
  <c r="AJ96" i="40" s="1"/>
  <c r="AQ96" i="40" s="1"/>
  <c r="AB44" i="40"/>
  <c r="AI51" i="40"/>
  <c r="AP51" i="40"/>
  <c r="AB52" i="40"/>
  <c r="AI55" i="40"/>
  <c r="AP55" i="40"/>
  <c r="AB56" i="40"/>
  <c r="AB60" i="40"/>
  <c r="AI63" i="40"/>
  <c r="AP63" i="40"/>
  <c r="AB64" i="40"/>
  <c r="CK71" i="40"/>
  <c r="CA68" i="40"/>
  <c r="K7" i="40"/>
  <c r="Y10" i="40"/>
  <c r="AT15" i="40"/>
  <c r="AZ16" i="40"/>
  <c r="AW25" i="40"/>
  <c r="W27" i="40"/>
  <c r="L30" i="40"/>
  <c r="V33" i="40"/>
  <c r="W33" i="40" s="1"/>
  <c r="V34" i="40"/>
  <c r="AM39" i="40"/>
  <c r="CD40" i="40"/>
  <c r="BF41" i="40"/>
  <c r="AB42" i="40"/>
  <c r="AI45" i="40"/>
  <c r="AP45" i="40"/>
  <c r="AB46" i="40"/>
  <c r="CV48" i="40"/>
  <c r="AI49" i="40"/>
  <c r="AP49" i="40"/>
  <c r="AB50" i="40"/>
  <c r="CV52" i="40"/>
  <c r="AI53" i="40"/>
  <c r="AP53" i="40"/>
  <c r="BX53" i="40"/>
  <c r="AB54" i="40"/>
  <c r="CV56" i="40"/>
  <c r="AI57" i="40"/>
  <c r="AP57" i="40"/>
  <c r="BX57" i="40"/>
  <c r="AB58" i="40"/>
  <c r="CV60" i="40"/>
  <c r="AI61" i="40"/>
  <c r="AP61" i="40"/>
  <c r="BX61" i="40"/>
  <c r="AB62" i="40"/>
  <c r="CV64" i="40"/>
  <c r="AI65" i="40"/>
  <c r="AP65" i="40"/>
  <c r="CD71" i="40"/>
  <c r="AI47" i="40"/>
  <c r="AP47" i="40"/>
  <c r="AB48" i="40"/>
  <c r="W23" i="40"/>
  <c r="W24" i="40"/>
  <c r="W26" i="40"/>
  <c r="AF39" i="40"/>
  <c r="AI42" i="40"/>
  <c r="AP42" i="40"/>
  <c r="AB43" i="40"/>
  <c r="AI46" i="40"/>
  <c r="AP46" i="40"/>
  <c r="AB47" i="40"/>
  <c r="AI50" i="40"/>
  <c r="AP50" i="40"/>
  <c r="AB51" i="40"/>
  <c r="AI54" i="40"/>
  <c r="AP54" i="40"/>
  <c r="AB55" i="40"/>
  <c r="AI58" i="40"/>
  <c r="AP58" i="40"/>
  <c r="AB59" i="40"/>
  <c r="AI62" i="40"/>
  <c r="AP62" i="40"/>
  <c r="AB63" i="40"/>
  <c r="BG67" i="40"/>
  <c r="BN67" i="40" s="1"/>
  <c r="BU67" i="40" s="1"/>
  <c r="AV67" i="40"/>
  <c r="BT86" i="40"/>
  <c r="BJ83" i="40"/>
  <c r="R101" i="40"/>
  <c r="AB101" i="40"/>
  <c r="V140" i="40"/>
  <c r="CD65" i="40"/>
  <c r="AP69" i="40"/>
  <c r="BF71" i="40"/>
  <c r="AP73" i="40"/>
  <c r="BF75" i="40"/>
  <c r="AP77" i="40"/>
  <c r="AP80" i="40"/>
  <c r="AI80" i="40"/>
  <c r="AZ82" i="40"/>
  <c r="AV82" i="40"/>
  <c r="AT68" i="40"/>
  <c r="CR86" i="40"/>
  <c r="CH83" i="40"/>
  <c r="AZ89" i="40"/>
  <c r="AT83" i="40"/>
  <c r="BT91" i="40"/>
  <c r="BM91" i="40"/>
  <c r="CK105" i="40"/>
  <c r="CD105" i="40"/>
  <c r="CA104" i="40"/>
  <c r="AZ66" i="40"/>
  <c r="BB67" i="40"/>
  <c r="BX67" i="40"/>
  <c r="BZ67" i="40" s="1"/>
  <c r="CV67" i="40"/>
  <c r="CX67" i="40" s="1"/>
  <c r="AM68" i="40"/>
  <c r="BC68" i="40"/>
  <c r="BM68" i="40" s="1"/>
  <c r="BF70" i="40"/>
  <c r="AP72" i="40"/>
  <c r="BF74" i="40"/>
  <c r="AP76" i="40"/>
  <c r="AC80" i="40"/>
  <c r="AJ80" i="40" s="1"/>
  <c r="AQ80" i="40" s="1"/>
  <c r="CD81" i="40"/>
  <c r="L84" i="40"/>
  <c r="E83" i="40"/>
  <c r="K84" i="40"/>
  <c r="CV97" i="40"/>
  <c r="BX97" i="40"/>
  <c r="AZ93" i="40"/>
  <c r="AC71" i="40"/>
  <c r="AJ71" i="40" s="1"/>
  <c r="AQ71" i="40" s="1"/>
  <c r="AP78" i="40"/>
  <c r="AI78" i="40"/>
  <c r="AF68" i="40"/>
  <c r="K91" i="40"/>
  <c r="L91" i="40"/>
  <c r="S91" i="40" s="1"/>
  <c r="BX69" i="40"/>
  <c r="CV69" i="40"/>
  <c r="BX70" i="40"/>
  <c r="CV70" i="40"/>
  <c r="BX71" i="40"/>
  <c r="CV71" i="40"/>
  <c r="BX72" i="40"/>
  <c r="CV72" i="40"/>
  <c r="BX73" i="40"/>
  <c r="CV73" i="40"/>
  <c r="BX74" i="40"/>
  <c r="CV74" i="40"/>
  <c r="BX75" i="40"/>
  <c r="CV75" i="40"/>
  <c r="BX76" i="40"/>
  <c r="CV76" i="40"/>
  <c r="BX77" i="40"/>
  <c r="CV79" i="40"/>
  <c r="AZ84" i="40"/>
  <c r="L85" i="40"/>
  <c r="S85" i="40" s="1"/>
  <c r="K85" i="40"/>
  <c r="AZ88" i="40"/>
  <c r="L89" i="40"/>
  <c r="S89" i="40" s="1"/>
  <c r="K89" i="40"/>
  <c r="BT90" i="40"/>
  <c r="BM90" i="40"/>
  <c r="CO83" i="40"/>
  <c r="BG92" i="40"/>
  <c r="BN92" i="40" s="1"/>
  <c r="BU92" i="40" s="1"/>
  <c r="CE92" i="40" s="1"/>
  <c r="CL92" i="40" s="1"/>
  <c r="CS92" i="40" s="1"/>
  <c r="AW92" i="40"/>
  <c r="AV92" i="40"/>
  <c r="AI100" i="40"/>
  <c r="AP100" i="40"/>
  <c r="AP79" i="40"/>
  <c r="R81" i="40"/>
  <c r="BG82" i="40"/>
  <c r="BN82" i="40" s="1"/>
  <c r="BU82" i="40" s="1"/>
  <c r="AW82" i="40"/>
  <c r="AZ85" i="40"/>
  <c r="L86" i="40"/>
  <c r="S86" i="40" s="1"/>
  <c r="K86" i="40"/>
  <c r="BM86" i="40"/>
  <c r="CK86" i="40"/>
  <c r="AZ87" i="40"/>
  <c r="L88" i="40"/>
  <c r="S88" i="40" s="1"/>
  <c r="K88" i="40"/>
  <c r="AI96" i="40"/>
  <c r="AP96" i="40"/>
  <c r="BG103" i="40"/>
  <c r="BN103" i="40" s="1"/>
  <c r="BU103" i="40" s="1"/>
  <c r="AV103" i="40"/>
  <c r="BF78" i="40"/>
  <c r="CV78" i="40"/>
  <c r="AI79" i="40"/>
  <c r="CD79" i="40"/>
  <c r="BX79" i="40"/>
  <c r="BF80" i="40"/>
  <c r="CV80" i="40"/>
  <c r="AP81" i="40"/>
  <c r="AZ86" i="40"/>
  <c r="L87" i="40"/>
  <c r="S87" i="40" s="1"/>
  <c r="K87" i="40"/>
  <c r="BM89" i="40"/>
  <c r="CK89" i="40"/>
  <c r="AC100" i="40"/>
  <c r="AJ100" i="40" s="1"/>
  <c r="AQ100" i="40" s="1"/>
  <c r="CV101" i="40"/>
  <c r="BX101" i="40"/>
  <c r="BX81" i="40"/>
  <c r="CV81" i="40"/>
  <c r="R87" i="40"/>
  <c r="R88" i="40"/>
  <c r="R89" i="40"/>
  <c r="AB90" i="40"/>
  <c r="CR90" i="40"/>
  <c r="AB91" i="40"/>
  <c r="CR91" i="40"/>
  <c r="R94" i="40"/>
  <c r="O93" i="40"/>
  <c r="AB94" i="40"/>
  <c r="AI97" i="40"/>
  <c r="AP97" i="40"/>
  <c r="AB98" i="40"/>
  <c r="AI101" i="40"/>
  <c r="AP101" i="40"/>
  <c r="AB102" i="40"/>
  <c r="BB92" i="40"/>
  <c r="BX92" i="40"/>
  <c r="CV92" i="40"/>
  <c r="AI94" i="40"/>
  <c r="AP94" i="40"/>
  <c r="AB95" i="40"/>
  <c r="AI98" i="40"/>
  <c r="AP98" i="40"/>
  <c r="BX98" i="40"/>
  <c r="AB99" i="40"/>
  <c r="AI102" i="40"/>
  <c r="AP102" i="40"/>
  <c r="AI117" i="40"/>
  <c r="Y116" i="40"/>
  <c r="X122" i="40"/>
  <c r="K90" i="40"/>
  <c r="L90" i="40"/>
  <c r="S90" i="40" s="1"/>
  <c r="AZ90" i="40"/>
  <c r="AZ91" i="40"/>
  <c r="X94" i="40"/>
  <c r="CV94" i="40"/>
  <c r="AI95" i="40"/>
  <c r="AP95" i="40"/>
  <c r="BX95" i="40"/>
  <c r="AB96" i="40"/>
  <c r="CV98" i="40"/>
  <c r="AI99" i="40"/>
  <c r="AP99" i="40"/>
  <c r="BX99" i="40"/>
  <c r="AB100" i="40"/>
  <c r="CV102" i="40"/>
  <c r="BC104" i="40"/>
  <c r="L105" i="40"/>
  <c r="K105" i="40"/>
  <c r="AZ106" i="40"/>
  <c r="CV107" i="40"/>
  <c r="CX107" i="40" s="1"/>
  <c r="BX107" i="40"/>
  <c r="BF110" i="40"/>
  <c r="H116" i="40"/>
  <c r="BM120" i="40"/>
  <c r="BC116" i="40"/>
  <c r="AZ105" i="40"/>
  <c r="L106" i="40"/>
  <c r="S106" i="40" s="1"/>
  <c r="K106" i="40"/>
  <c r="AP111" i="40"/>
  <c r="BT116" i="40"/>
  <c r="BT119" i="40"/>
  <c r="CD119" i="40"/>
  <c r="CK121" i="40"/>
  <c r="CA116" i="40"/>
  <c r="BG107" i="40"/>
  <c r="BN107" i="40" s="1"/>
  <c r="BU107" i="40" s="1"/>
  <c r="AW107" i="40"/>
  <c r="BB107" i="40" s="1"/>
  <c r="BX108" i="40"/>
  <c r="BZ108" i="40" s="1"/>
  <c r="CV108" i="40"/>
  <c r="CX108" i="40" s="1"/>
  <c r="X110" i="40"/>
  <c r="K118" i="40"/>
  <c r="R118" i="40"/>
  <c r="L118" i="40"/>
  <c r="S118" i="40" s="1"/>
  <c r="CR119" i="40"/>
  <c r="CO116" i="40"/>
  <c r="BX110" i="40"/>
  <c r="CV110" i="40"/>
  <c r="BX111" i="40"/>
  <c r="CV111" i="40"/>
  <c r="AB117" i="40"/>
  <c r="K119" i="40"/>
  <c r="R119" i="40"/>
  <c r="CD123" i="40"/>
  <c r="R128" i="40"/>
  <c r="L128" i="40"/>
  <c r="S128" i="40" s="1"/>
  <c r="AV108" i="40"/>
  <c r="BT117" i="40"/>
  <c r="CD117" i="40"/>
  <c r="L119" i="40"/>
  <c r="S119" i="40" s="1"/>
  <c r="K120" i="40"/>
  <c r="R120" i="40"/>
  <c r="AP122" i="40"/>
  <c r="AI122" i="40"/>
  <c r="K117" i="40"/>
  <c r="R117" i="40"/>
  <c r="BT118" i="40"/>
  <c r="CD118" i="40"/>
  <c r="CV121" i="40"/>
  <c r="BF123" i="40"/>
  <c r="BM126" i="40"/>
  <c r="BF126" i="40"/>
  <c r="BC125" i="40"/>
  <c r="BM125" i="40" s="1"/>
  <c r="CR126" i="40"/>
  <c r="CO125" i="40"/>
  <c r="L127" i="40"/>
  <c r="H125" i="40"/>
  <c r="AB129" i="40"/>
  <c r="O125" i="40"/>
  <c r="AZ131" i="40"/>
  <c r="O116" i="40"/>
  <c r="AP120" i="40"/>
  <c r="AP121" i="40"/>
  <c r="AM125" i="40"/>
  <c r="AF125" i="40"/>
  <c r="AZ127" i="40"/>
  <c r="L130" i="40"/>
  <c r="S130" i="40" s="1"/>
  <c r="E125" i="40"/>
  <c r="K130" i="40"/>
  <c r="L134" i="40"/>
  <c r="S134" i="40" s="1"/>
  <c r="K134" i="40"/>
  <c r="BX117" i="40"/>
  <c r="BX118" i="40"/>
  <c r="BX119" i="40"/>
  <c r="BF120" i="40"/>
  <c r="CV120" i="40"/>
  <c r="CD121" i="40"/>
  <c r="BF122" i="40"/>
  <c r="AZ126" i="40"/>
  <c r="AT125" i="40"/>
  <c r="BX122" i="40"/>
  <c r="CV122" i="40"/>
  <c r="BX123" i="40"/>
  <c r="CV123" i="40"/>
  <c r="BF127" i="40"/>
  <c r="CD129" i="40"/>
  <c r="AP130" i="40"/>
  <c r="CK130" i="40"/>
  <c r="K127" i="40"/>
  <c r="CR127" i="40"/>
  <c r="BX128" i="40"/>
  <c r="CV128" i="40"/>
  <c r="R129" i="40"/>
  <c r="AI129" i="40"/>
  <c r="BT129" i="40"/>
  <c r="CV132" i="40"/>
  <c r="BX132" i="40"/>
  <c r="AB133" i="40"/>
  <c r="K128" i="40"/>
  <c r="AB128" i="40"/>
  <c r="BM128" i="40"/>
  <c r="CR131" i="40"/>
  <c r="BM132" i="40"/>
  <c r="K129" i="40"/>
  <c r="CK133" i="40"/>
  <c r="AZ136" i="40"/>
  <c r="AV136" i="40"/>
  <c r="AZ130" i="40"/>
  <c r="K132" i="40"/>
  <c r="L133" i="40"/>
  <c r="S133" i="40" s="1"/>
  <c r="BT133" i="40"/>
  <c r="CK134" i="40"/>
  <c r="AC138" i="40"/>
  <c r="AJ138" i="40" s="1"/>
  <c r="AQ138" i="40" s="1"/>
  <c r="X138" i="40"/>
  <c r="AI134" i="40"/>
  <c r="BT134" i="40"/>
  <c r="K138" i="40"/>
  <c r="AZ134" i="40"/>
  <c r="CV135" i="40"/>
  <c r="CX135" i="40" s="1"/>
  <c r="BX138" i="40"/>
  <c r="CV138" i="40"/>
  <c r="CX138" i="40" s="1"/>
  <c r="BB138" i="40"/>
  <c r="X74" i="40" l="1"/>
  <c r="AV51" i="40"/>
  <c r="I30" i="40"/>
  <c r="K104" i="40"/>
  <c r="BF83" i="40"/>
  <c r="K93" i="40"/>
  <c r="AB125" i="40"/>
  <c r="X76" i="40"/>
  <c r="AN26" i="40"/>
  <c r="AB93" i="40"/>
  <c r="H35" i="40"/>
  <c r="I35" i="40" s="1"/>
  <c r="K15" i="40"/>
  <c r="CR125" i="40"/>
  <c r="CO34" i="40"/>
  <c r="CP34" i="40" s="1"/>
  <c r="AM34" i="40"/>
  <c r="AP116" i="40"/>
  <c r="CD5" i="40"/>
  <c r="BT18" i="40"/>
  <c r="AI116" i="40"/>
  <c r="X48" i="40"/>
  <c r="K68" i="40"/>
  <c r="H38" i="40"/>
  <c r="AW102" i="40"/>
  <c r="BB102" i="40" s="1"/>
  <c r="X56" i="40"/>
  <c r="CD83" i="40"/>
  <c r="X123" i="40"/>
  <c r="CR116" i="40"/>
  <c r="Y4" i="40"/>
  <c r="Z5" i="40" s="1"/>
  <c r="Z29" i="40"/>
  <c r="CA35" i="40"/>
  <c r="BR8" i="40"/>
  <c r="F30" i="40"/>
  <c r="CK15" i="40"/>
  <c r="BJ33" i="40"/>
  <c r="K39" i="40"/>
  <c r="CR93" i="40"/>
  <c r="AC72" i="40"/>
  <c r="AJ72" i="40" s="1"/>
  <c r="AQ72" i="40" s="1"/>
  <c r="AW72" i="40" s="1"/>
  <c r="BB72" i="40" s="1"/>
  <c r="BK8" i="40"/>
  <c r="BQ33" i="40"/>
  <c r="CK18" i="40"/>
  <c r="BK23" i="40"/>
  <c r="AB15" i="40"/>
  <c r="CR104" i="40"/>
  <c r="CK116" i="40"/>
  <c r="X63" i="40"/>
  <c r="Y35" i="40"/>
  <c r="Z35" i="40" s="1"/>
  <c r="AP18" i="40"/>
  <c r="BR23" i="40"/>
  <c r="CB8" i="40"/>
  <c r="CR18" i="40"/>
  <c r="BK24" i="40"/>
  <c r="AB68" i="40"/>
  <c r="Y38" i="40"/>
  <c r="Y124" i="40" s="1"/>
  <c r="BJ4" i="40"/>
  <c r="BK5" i="40" s="1"/>
  <c r="AI15" i="40"/>
  <c r="CD23" i="40"/>
  <c r="K125" i="40"/>
  <c r="AI93" i="40"/>
  <c r="X75" i="40"/>
  <c r="CB23" i="40"/>
  <c r="AB83" i="40"/>
  <c r="AB104" i="40"/>
  <c r="BM39" i="40"/>
  <c r="BT93" i="40"/>
  <c r="K5" i="40"/>
  <c r="BT104" i="40"/>
  <c r="CA33" i="40"/>
  <c r="CK33" i="40" s="1"/>
  <c r="E34" i="40"/>
  <c r="F34" i="40" s="1"/>
  <c r="AG23" i="40"/>
  <c r="BQ38" i="40"/>
  <c r="BQ124" i="40" s="1"/>
  <c r="CD26" i="40"/>
  <c r="AC120" i="40"/>
  <c r="AJ120" i="40" s="1"/>
  <c r="AQ120" i="40" s="1"/>
  <c r="AB116" i="40"/>
  <c r="AW51" i="40"/>
  <c r="BB51" i="40" s="1"/>
  <c r="X41" i="40"/>
  <c r="AW63" i="40"/>
  <c r="BB63" i="40" s="1"/>
  <c r="AB39" i="40"/>
  <c r="BM23" i="40"/>
  <c r="BF5" i="40"/>
  <c r="AP5" i="40"/>
  <c r="AN24" i="40"/>
  <c r="AG30" i="40"/>
  <c r="AM33" i="40"/>
  <c r="AN33" i="40" s="1"/>
  <c r="BM15" i="40"/>
  <c r="BK27" i="40"/>
  <c r="S6" i="40"/>
  <c r="S5" i="40" s="1"/>
  <c r="X5" i="40" s="1"/>
  <c r="L5" i="40"/>
  <c r="BT15" i="40"/>
  <c r="BK29" i="40"/>
  <c r="BK26" i="40"/>
  <c r="R5" i="40"/>
  <c r="BJ35" i="40"/>
  <c r="BK35" i="40" s="1"/>
  <c r="BJ34" i="40"/>
  <c r="BK34" i="40" s="1"/>
  <c r="CB30" i="40"/>
  <c r="CA4" i="40"/>
  <c r="CB5" i="40" s="1"/>
  <c r="BM5" i="40"/>
  <c r="O5" i="28"/>
  <c r="AF33" i="40"/>
  <c r="AG33" i="40" s="1"/>
  <c r="B204" i="41"/>
  <c r="B206" i="41" s="1"/>
  <c r="AC49" i="40"/>
  <c r="AJ49" i="40" s="1"/>
  <c r="AQ49" i="40" s="1"/>
  <c r="BG49" i="40" s="1"/>
  <c r="BN49" i="40" s="1"/>
  <c r="BU49" i="40" s="1"/>
  <c r="BG63" i="40"/>
  <c r="BN63" i="40" s="1"/>
  <c r="BU63" i="40" s="1"/>
  <c r="CE63" i="40" s="1"/>
  <c r="CL63" i="40" s="1"/>
  <c r="CS63" i="40" s="1"/>
  <c r="CX63" i="40" s="1"/>
  <c r="X53" i="40"/>
  <c r="AC81" i="40"/>
  <c r="AJ81" i="40" s="1"/>
  <c r="AQ81" i="40" s="1"/>
  <c r="AW81" i="40" s="1"/>
  <c r="BB81" i="40" s="1"/>
  <c r="AV95" i="40"/>
  <c r="AV41" i="40"/>
  <c r="AC77" i="40"/>
  <c r="AJ77" i="40" s="1"/>
  <c r="AQ77" i="40" s="1"/>
  <c r="AC8" i="40"/>
  <c r="AJ8" i="40" s="1"/>
  <c r="AQ8" i="40" s="1"/>
  <c r="BG8" i="40" s="1"/>
  <c r="BN8" i="40" s="1"/>
  <c r="BU8" i="40" s="1"/>
  <c r="CE8" i="40" s="1"/>
  <c r="CL8" i="40" s="1"/>
  <c r="CS8" i="40" s="1"/>
  <c r="CX8" i="40" s="1"/>
  <c r="AC50" i="40"/>
  <c r="AJ50" i="40" s="1"/>
  <c r="AQ50" i="40" s="1"/>
  <c r="AV50" i="40" s="1"/>
  <c r="R15" i="40"/>
  <c r="X111" i="40"/>
  <c r="X59" i="40"/>
  <c r="X46" i="40"/>
  <c r="AC126" i="40"/>
  <c r="AJ126" i="40" s="1"/>
  <c r="BG59" i="40"/>
  <c r="BN59" i="40" s="1"/>
  <c r="BU59" i="40" s="1"/>
  <c r="CE59" i="40" s="1"/>
  <c r="CL59" i="40" s="1"/>
  <c r="CS59" i="40" s="1"/>
  <c r="CX59" i="40" s="1"/>
  <c r="X61" i="40"/>
  <c r="X79" i="40"/>
  <c r="AW95" i="40"/>
  <c r="BB95" i="40" s="1"/>
  <c r="X121" i="40"/>
  <c r="X95" i="40"/>
  <c r="AW47" i="40"/>
  <c r="BB47" i="40" s="1"/>
  <c r="BZ121" i="40"/>
  <c r="BZ95" i="40"/>
  <c r="E33" i="40"/>
  <c r="F33" i="40" s="1"/>
  <c r="F8" i="40"/>
  <c r="X47" i="40"/>
  <c r="BG43" i="40"/>
  <c r="BN43" i="40" s="1"/>
  <c r="BU43" i="40" s="1"/>
  <c r="CE43" i="40" s="1"/>
  <c r="CL43" i="40" s="1"/>
  <c r="CS43" i="40" s="1"/>
  <c r="CX43" i="40" s="1"/>
  <c r="F23" i="40"/>
  <c r="X43" i="40"/>
  <c r="X52" i="40"/>
  <c r="AC54" i="40"/>
  <c r="AJ54" i="40" s="1"/>
  <c r="AQ54" i="40" s="1"/>
  <c r="BG54" i="40" s="1"/>
  <c r="BN54" i="40" s="1"/>
  <c r="BU54" i="40" s="1"/>
  <c r="AW121" i="40"/>
  <c r="BB121" i="40" s="1"/>
  <c r="AW99" i="40"/>
  <c r="BB99" i="40" s="1"/>
  <c r="AV47" i="40"/>
  <c r="AV58" i="40"/>
  <c r="BG58" i="40"/>
  <c r="BN58" i="40" s="1"/>
  <c r="BU58" i="40" s="1"/>
  <c r="CE58" i="40" s="1"/>
  <c r="CL58" i="40" s="1"/>
  <c r="CS58" i="40" s="1"/>
  <c r="CX58" i="40" s="1"/>
  <c r="AW58" i="40"/>
  <c r="BB58" i="40" s="1"/>
  <c r="BG99" i="40"/>
  <c r="BN99" i="40" s="1"/>
  <c r="BU99" i="40" s="1"/>
  <c r="CE99" i="40" s="1"/>
  <c r="CL99" i="40" s="1"/>
  <c r="CS99" i="40" s="1"/>
  <c r="CX99" i="40" s="1"/>
  <c r="X73" i="40"/>
  <c r="X58" i="40"/>
  <c r="AV121" i="40"/>
  <c r="X99" i="40"/>
  <c r="AV46" i="40"/>
  <c r="BG46" i="40"/>
  <c r="BN46" i="40" s="1"/>
  <c r="BU46" i="40" s="1"/>
  <c r="AW46" i="40"/>
  <c r="BB46" i="40" s="1"/>
  <c r="AC70" i="40"/>
  <c r="AJ70" i="40" s="1"/>
  <c r="AQ70" i="40" s="1"/>
  <c r="AW70" i="40" s="1"/>
  <c r="BB70" i="40" s="1"/>
  <c r="AV55" i="40"/>
  <c r="BG102" i="40"/>
  <c r="BN102" i="40" s="1"/>
  <c r="BU102" i="40" s="1"/>
  <c r="CE102" i="40" s="1"/>
  <c r="CL102" i="40" s="1"/>
  <c r="CS102" i="40" s="1"/>
  <c r="CX102" i="40" s="1"/>
  <c r="F26" i="40"/>
  <c r="X55" i="40"/>
  <c r="BG41" i="40"/>
  <c r="BN41" i="40" s="1"/>
  <c r="BU41" i="40" s="1"/>
  <c r="F29" i="40"/>
  <c r="X102" i="40"/>
  <c r="AC11" i="40"/>
  <c r="AJ11" i="40" s="1"/>
  <c r="AC45" i="40"/>
  <c r="AJ45" i="40" s="1"/>
  <c r="AQ45" i="40" s="1"/>
  <c r="O37" i="41"/>
  <c r="O36" i="41" s="1"/>
  <c r="AW120" i="40"/>
  <c r="BB120" i="40" s="1"/>
  <c r="B124" i="40"/>
  <c r="K116" i="40"/>
  <c r="BF93" i="40"/>
  <c r="AP83" i="40"/>
  <c r="L68" i="40"/>
  <c r="D57" i="40"/>
  <c r="D91" i="40"/>
  <c r="R68" i="40"/>
  <c r="BT68" i="40"/>
  <c r="D70" i="40"/>
  <c r="D104" i="40"/>
  <c r="AV43" i="40"/>
  <c r="X62" i="40"/>
  <c r="R22" i="40"/>
  <c r="AP125" i="40"/>
  <c r="O4" i="41"/>
  <c r="O34" i="41" s="1"/>
  <c r="M8" i="40"/>
  <c r="X13" i="40"/>
  <c r="AP15" i="40"/>
  <c r="C23" i="40"/>
  <c r="AG8" i="40"/>
  <c r="AG24" i="40"/>
  <c r="O35" i="40"/>
  <c r="AB35" i="40" s="1"/>
  <c r="P29" i="40"/>
  <c r="B33" i="40"/>
  <c r="C33" i="40" s="1"/>
  <c r="C24" i="40"/>
  <c r="X7" i="40"/>
  <c r="J204" i="41"/>
  <c r="J206" i="41" s="1"/>
  <c r="AW66" i="40"/>
  <c r="BB66" i="40" s="1"/>
  <c r="BG66" i="40"/>
  <c r="BN66" i="40" s="1"/>
  <c r="BU66" i="40" s="1"/>
  <c r="CE66" i="40" s="1"/>
  <c r="CL66" i="40" s="1"/>
  <c r="CS66" i="40" s="1"/>
  <c r="R39" i="40"/>
  <c r="O38" i="40"/>
  <c r="R38" i="40" s="1"/>
  <c r="D45" i="40"/>
  <c r="D61" i="40"/>
  <c r="D78" i="40"/>
  <c r="D96" i="40"/>
  <c r="D119" i="40"/>
  <c r="D49" i="40"/>
  <c r="D65" i="40"/>
  <c r="D83" i="40"/>
  <c r="D100" i="40"/>
  <c r="D124" i="40"/>
  <c r="CO38" i="40"/>
  <c r="CO124" i="40" s="1"/>
  <c r="CR68" i="40"/>
  <c r="CD116" i="40"/>
  <c r="CK93" i="40"/>
  <c r="CD93" i="40"/>
  <c r="M204" i="41"/>
  <c r="M206" i="41" s="1"/>
  <c r="CK68" i="40"/>
  <c r="CD68" i="40"/>
  <c r="CK125" i="40"/>
  <c r="CD125" i="40"/>
  <c r="CI26" i="40"/>
  <c r="CR10" i="40"/>
  <c r="CH34" i="40"/>
  <c r="CI34" i="40" s="1"/>
  <c r="CI23" i="40"/>
  <c r="CD33" i="40"/>
  <c r="CI8" i="40"/>
  <c r="X91" i="40"/>
  <c r="AC91" i="40"/>
  <c r="AJ91" i="40" s="1"/>
  <c r="AQ91" i="40" s="1"/>
  <c r="AW91" i="40" s="1"/>
  <c r="BB91" i="40" s="1"/>
  <c r="H124" i="40"/>
  <c r="J121" i="40" s="1"/>
  <c r="D42" i="40"/>
  <c r="D46" i="40"/>
  <c r="D50" i="40"/>
  <c r="D54" i="40"/>
  <c r="D58" i="40"/>
  <c r="D62" i="40"/>
  <c r="D66" i="40"/>
  <c r="D71" i="40"/>
  <c r="D75" i="40"/>
  <c r="D79" i="40"/>
  <c r="D90" i="40"/>
  <c r="D87" i="40"/>
  <c r="D93" i="40"/>
  <c r="D97" i="40"/>
  <c r="D101" i="40"/>
  <c r="D117" i="40"/>
  <c r="D105" i="40"/>
  <c r="D121" i="40"/>
  <c r="D138" i="40"/>
  <c r="AP104" i="40"/>
  <c r="AI104" i="40"/>
  <c r="D43" i="40"/>
  <c r="D47" i="40"/>
  <c r="D51" i="40"/>
  <c r="D55" i="40"/>
  <c r="D59" i="40"/>
  <c r="D63" i="40"/>
  <c r="D68" i="40"/>
  <c r="D72" i="40"/>
  <c r="D76" i="40"/>
  <c r="D80" i="40"/>
  <c r="D84" i="40"/>
  <c r="D88" i="40"/>
  <c r="D94" i="40"/>
  <c r="D98" i="40"/>
  <c r="D102" i="40"/>
  <c r="D110" i="40"/>
  <c r="D106" i="40"/>
  <c r="D122" i="40"/>
  <c r="H204" i="41"/>
  <c r="H206" i="41" s="1"/>
  <c r="R104" i="40"/>
  <c r="D40" i="40"/>
  <c r="D44" i="40"/>
  <c r="D48" i="40"/>
  <c r="D52" i="40"/>
  <c r="D56" i="40"/>
  <c r="D60" i="40"/>
  <c r="D64" i="40"/>
  <c r="D69" i="40"/>
  <c r="D73" i="40"/>
  <c r="D77" i="40"/>
  <c r="D81" i="40"/>
  <c r="D85" i="40"/>
  <c r="D89" i="40"/>
  <c r="D95" i="40"/>
  <c r="D99" i="40"/>
  <c r="D120" i="40"/>
  <c r="D111" i="40"/>
  <c r="D116" i="40"/>
  <c r="X98" i="40"/>
  <c r="L93" i="40"/>
  <c r="R83" i="40"/>
  <c r="AI83" i="40"/>
  <c r="X78" i="40"/>
  <c r="D39" i="40"/>
  <c r="D38" i="40"/>
  <c r="BC38" i="40"/>
  <c r="BC124" i="40" s="1"/>
  <c r="L39" i="40"/>
  <c r="BZ59" i="40"/>
  <c r="AC42" i="40"/>
  <c r="AJ42" i="40" s="1"/>
  <c r="AQ42" i="40" s="1"/>
  <c r="X42" i="40"/>
  <c r="AV59" i="40"/>
  <c r="X57" i="40"/>
  <c r="BZ47" i="40"/>
  <c r="S44" i="40"/>
  <c r="X44" i="40" s="1"/>
  <c r="BD29" i="40"/>
  <c r="AN23" i="40"/>
  <c r="AP26" i="40"/>
  <c r="E22" i="40"/>
  <c r="BF23" i="40"/>
  <c r="AM22" i="40"/>
  <c r="AP23" i="40"/>
  <c r="BC22" i="40"/>
  <c r="BC35" i="40"/>
  <c r="E35" i="40"/>
  <c r="K35" i="40" s="1"/>
  <c r="BM26" i="40"/>
  <c r="BT33" i="40"/>
  <c r="BF29" i="40"/>
  <c r="AC131" i="40"/>
  <c r="AJ131" i="40" s="1"/>
  <c r="AQ131" i="40" s="1"/>
  <c r="X131" i="40"/>
  <c r="X132" i="40"/>
  <c r="BF18" i="40"/>
  <c r="E4" i="40"/>
  <c r="F125" i="40" s="1"/>
  <c r="BF10" i="40"/>
  <c r="B4" i="40"/>
  <c r="P30" i="40"/>
  <c r="BQ4" i="40"/>
  <c r="BR5" i="40" s="1"/>
  <c r="S19" i="40"/>
  <c r="L18" i="40"/>
  <c r="CB35" i="40"/>
  <c r="CV134" i="40"/>
  <c r="BX134" i="40"/>
  <c r="BB136" i="40"/>
  <c r="BX136" i="40"/>
  <c r="BZ136" i="40" s="1"/>
  <c r="CV136" i="40"/>
  <c r="CX136" i="40" s="1"/>
  <c r="AC134" i="40"/>
  <c r="AJ134" i="40" s="1"/>
  <c r="AQ134" i="40" s="1"/>
  <c r="X134" i="40"/>
  <c r="X117" i="40"/>
  <c r="S116" i="40"/>
  <c r="X116" i="40" s="1"/>
  <c r="AC117" i="40"/>
  <c r="CV90" i="40"/>
  <c r="BX90" i="40"/>
  <c r="AJ94" i="40"/>
  <c r="AC97" i="40"/>
  <c r="AJ97" i="40" s="1"/>
  <c r="AQ97" i="40" s="1"/>
  <c r="X97" i="40"/>
  <c r="CV87" i="40"/>
  <c r="BX87" i="40"/>
  <c r="AC86" i="40"/>
  <c r="AJ86" i="40" s="1"/>
  <c r="AQ86" i="40" s="1"/>
  <c r="X86" i="40"/>
  <c r="AP68" i="40"/>
  <c r="AI68" i="40"/>
  <c r="BX66" i="40"/>
  <c r="CV66" i="40"/>
  <c r="CR83" i="40"/>
  <c r="CH38" i="40"/>
  <c r="BX82" i="40"/>
  <c r="BZ82" i="40" s="1"/>
  <c r="CV82" i="40"/>
  <c r="CX82" i="40" s="1"/>
  <c r="BB82" i="40"/>
  <c r="AZ68" i="40"/>
  <c r="S30" i="40"/>
  <c r="L29" i="40"/>
  <c r="L35" i="40" s="1"/>
  <c r="M35" i="40" s="1"/>
  <c r="BG96" i="40"/>
  <c r="BN96" i="40" s="1"/>
  <c r="BU96" i="40" s="1"/>
  <c r="AW96" i="40"/>
  <c r="BB96" i="40" s="1"/>
  <c r="AV96" i="40"/>
  <c r="BF125" i="40"/>
  <c r="X90" i="40"/>
  <c r="AC90" i="40"/>
  <c r="AJ90" i="40" s="1"/>
  <c r="AQ90" i="40" s="1"/>
  <c r="CK104" i="40"/>
  <c r="CD104" i="40"/>
  <c r="BT83" i="40"/>
  <c r="BJ38" i="40"/>
  <c r="BK38" i="40" s="1"/>
  <c r="BZ55" i="40"/>
  <c r="BF39" i="40"/>
  <c r="AM38" i="40"/>
  <c r="AU30" i="40"/>
  <c r="AT35" i="40"/>
  <c r="AU35" i="40" s="1"/>
  <c r="AU29" i="40"/>
  <c r="AW74" i="40"/>
  <c r="BB74" i="40" s="1"/>
  <c r="AV74" i="40"/>
  <c r="BG74" i="40"/>
  <c r="BN74" i="40" s="1"/>
  <c r="BU74" i="40" s="1"/>
  <c r="CE74" i="40" s="1"/>
  <c r="CL74" i="40" s="1"/>
  <c r="CS74" i="40" s="1"/>
  <c r="CX74" i="40" s="1"/>
  <c r="AB26" i="40"/>
  <c r="Y22" i="40"/>
  <c r="AI26" i="40"/>
  <c r="BG61" i="40"/>
  <c r="BN61" i="40" s="1"/>
  <c r="BU61" i="40" s="1"/>
  <c r="CE61" i="40" s="1"/>
  <c r="CL61" i="40" s="1"/>
  <c r="CS61" i="40" s="1"/>
  <c r="CX61" i="40" s="1"/>
  <c r="AW61" i="40"/>
  <c r="BB61" i="40" s="1"/>
  <c r="AV61" i="40"/>
  <c r="BT29" i="40"/>
  <c r="CB29" i="40"/>
  <c r="P27" i="40"/>
  <c r="P26" i="40"/>
  <c r="O34" i="40"/>
  <c r="P34" i="40" s="1"/>
  <c r="AB10" i="40"/>
  <c r="BX11" i="40"/>
  <c r="AZ10" i="40"/>
  <c r="CV11" i="40"/>
  <c r="CV130" i="40"/>
  <c r="BX130" i="40"/>
  <c r="BX116" i="40"/>
  <c r="BG132" i="40"/>
  <c r="BN132" i="40" s="1"/>
  <c r="BU132" i="40" s="1"/>
  <c r="CE132" i="40" s="1"/>
  <c r="CL132" i="40" s="1"/>
  <c r="CS132" i="40" s="1"/>
  <c r="CX132" i="40" s="1"/>
  <c r="AW132" i="40"/>
  <c r="BB132" i="40" s="1"/>
  <c r="AV132" i="40"/>
  <c r="BX127" i="40"/>
  <c r="CV127" i="40"/>
  <c r="BX131" i="40"/>
  <c r="CV131" i="40"/>
  <c r="R125" i="40"/>
  <c r="CX121" i="40"/>
  <c r="AC128" i="40"/>
  <c r="AJ128" i="40" s="1"/>
  <c r="AQ128" i="40" s="1"/>
  <c r="X128" i="40"/>
  <c r="X118" i="40"/>
  <c r="AC118" i="40"/>
  <c r="AJ118" i="40" s="1"/>
  <c r="AQ118" i="40" s="1"/>
  <c r="AJ110" i="40"/>
  <c r="CV105" i="40"/>
  <c r="BX105" i="40"/>
  <c r="AZ104" i="40"/>
  <c r="BZ107" i="40"/>
  <c r="CV106" i="40"/>
  <c r="BX106" i="40"/>
  <c r="CV91" i="40"/>
  <c r="BX91" i="40"/>
  <c r="BG91" i="40"/>
  <c r="BN91" i="40" s="1"/>
  <c r="BU91" i="40" s="1"/>
  <c r="CE91" i="40" s="1"/>
  <c r="CL91" i="40" s="1"/>
  <c r="CS91" i="40" s="1"/>
  <c r="CX92" i="40"/>
  <c r="CE103" i="40"/>
  <c r="CL103" i="40" s="1"/>
  <c r="CS103" i="40" s="1"/>
  <c r="CX103" i="40" s="1"/>
  <c r="BZ103" i="40"/>
  <c r="AC88" i="40"/>
  <c r="AJ88" i="40" s="1"/>
  <c r="AQ88" i="40" s="1"/>
  <c r="X88" i="40"/>
  <c r="CV85" i="40"/>
  <c r="BX85" i="40"/>
  <c r="AC89" i="40"/>
  <c r="AJ89" i="40" s="1"/>
  <c r="AQ89" i="40" s="1"/>
  <c r="X89" i="40"/>
  <c r="AC85" i="40"/>
  <c r="AJ85" i="40" s="1"/>
  <c r="AQ85" i="40" s="1"/>
  <c r="X85" i="40"/>
  <c r="CV68" i="40"/>
  <c r="S84" i="40"/>
  <c r="L83" i="40"/>
  <c r="AW80" i="40"/>
  <c r="BB80" i="40" s="1"/>
  <c r="BG80" i="40"/>
  <c r="BN80" i="40" s="1"/>
  <c r="BU80" i="40" s="1"/>
  <c r="AV80" i="40"/>
  <c r="AW76" i="40"/>
  <c r="BB76" i="40" s="1"/>
  <c r="AV76" i="40"/>
  <c r="BG76" i="40"/>
  <c r="BN76" i="40" s="1"/>
  <c r="BU76" i="40" s="1"/>
  <c r="CE76" i="40" s="1"/>
  <c r="CL76" i="40" s="1"/>
  <c r="CS76" i="40" s="1"/>
  <c r="CX76" i="40" s="1"/>
  <c r="AT38" i="40"/>
  <c r="AW73" i="40"/>
  <c r="BB73" i="40" s="1"/>
  <c r="AV73" i="40"/>
  <c r="BG73" i="40"/>
  <c r="BN73" i="40" s="1"/>
  <c r="BU73" i="40" s="1"/>
  <c r="CE73" i="40" s="1"/>
  <c r="CL73" i="40" s="1"/>
  <c r="CS73" i="40" s="1"/>
  <c r="CX73" i="40" s="1"/>
  <c r="BZ43" i="40"/>
  <c r="BG98" i="40"/>
  <c r="BN98" i="40" s="1"/>
  <c r="BU98" i="40" s="1"/>
  <c r="CE98" i="40" s="1"/>
  <c r="CL98" i="40" s="1"/>
  <c r="CS98" i="40" s="1"/>
  <c r="CX98" i="40" s="1"/>
  <c r="AW98" i="40"/>
  <c r="BB98" i="40" s="1"/>
  <c r="AV98" i="40"/>
  <c r="BX29" i="40"/>
  <c r="CV39" i="40"/>
  <c r="BG48" i="40"/>
  <c r="BN48" i="40" s="1"/>
  <c r="BU48" i="40" s="1"/>
  <c r="CE48" i="40" s="1"/>
  <c r="CL48" i="40" s="1"/>
  <c r="CS48" i="40" s="1"/>
  <c r="CX48" i="40" s="1"/>
  <c r="AW48" i="40"/>
  <c r="BB48" i="40" s="1"/>
  <c r="AV48" i="40"/>
  <c r="H34" i="40"/>
  <c r="I34" i="40" s="1"/>
  <c r="I27" i="40"/>
  <c r="I26" i="40"/>
  <c r="R10" i="40"/>
  <c r="K22" i="40"/>
  <c r="BG13" i="40"/>
  <c r="BN13" i="40" s="1"/>
  <c r="BU13" i="40" s="1"/>
  <c r="AW13" i="40"/>
  <c r="BB13" i="40" s="1"/>
  <c r="AV13" i="40"/>
  <c r="BG57" i="40"/>
  <c r="BN57" i="40" s="1"/>
  <c r="BU57" i="40" s="1"/>
  <c r="CE57" i="40" s="1"/>
  <c r="CL57" i="40" s="1"/>
  <c r="CS57" i="40" s="1"/>
  <c r="CX57" i="40" s="1"/>
  <c r="AW57" i="40"/>
  <c r="BB57" i="40" s="1"/>
  <c r="AV57" i="40"/>
  <c r="BX39" i="40"/>
  <c r="AF22" i="40"/>
  <c r="AP29" i="40"/>
  <c r="AM35" i="40"/>
  <c r="AN29" i="40"/>
  <c r="AN30" i="40"/>
  <c r="AM4" i="40"/>
  <c r="AN5" i="40" s="1"/>
  <c r="BF15" i="40"/>
  <c r="AG26" i="40"/>
  <c r="AF34" i="40"/>
  <c r="AP34" i="40" s="1"/>
  <c r="AG27" i="40"/>
  <c r="AP10" i="40"/>
  <c r="BK138" i="40"/>
  <c r="BK134" i="40"/>
  <c r="BK133" i="40"/>
  <c r="BK130" i="40"/>
  <c r="BK131" i="40"/>
  <c r="BK127" i="40"/>
  <c r="BK132" i="40"/>
  <c r="BK128" i="40"/>
  <c r="BK129" i="40"/>
  <c r="BK125" i="40"/>
  <c r="BK126" i="40"/>
  <c r="BK122" i="40"/>
  <c r="BK121" i="40"/>
  <c r="BK123" i="40"/>
  <c r="BK119" i="40"/>
  <c r="BK118" i="40"/>
  <c r="BK117" i="40"/>
  <c r="BK116" i="40"/>
  <c r="BK120" i="40"/>
  <c r="BK106" i="40"/>
  <c r="BK105" i="40"/>
  <c r="BK102" i="40"/>
  <c r="BK101" i="40"/>
  <c r="BK100" i="40"/>
  <c r="BK99" i="40"/>
  <c r="BK98" i="40"/>
  <c r="BK97" i="40"/>
  <c r="BK96" i="40"/>
  <c r="BK95" i="40"/>
  <c r="BK94" i="40"/>
  <c r="BK93" i="40"/>
  <c r="BK110" i="40"/>
  <c r="BK111" i="40"/>
  <c r="BK104" i="40"/>
  <c r="BK91" i="40"/>
  <c r="BK90" i="40"/>
  <c r="BK89" i="40"/>
  <c r="BK88" i="40"/>
  <c r="BK87" i="40"/>
  <c r="BK86" i="40"/>
  <c r="BK85" i="40"/>
  <c r="BK84" i="40"/>
  <c r="BK83" i="40"/>
  <c r="BK79" i="40"/>
  <c r="BK66" i="40"/>
  <c r="BK81" i="40"/>
  <c r="BK80" i="40"/>
  <c r="BK78" i="40"/>
  <c r="BK74" i="40"/>
  <c r="BK70" i="40"/>
  <c r="BK65" i="40"/>
  <c r="BK64" i="40"/>
  <c r="BK63" i="40"/>
  <c r="BK62" i="40"/>
  <c r="BK61" i="40"/>
  <c r="BK60" i="40"/>
  <c r="BK59" i="40"/>
  <c r="BK58" i="40"/>
  <c r="BK57" i="40"/>
  <c r="BK56" i="40"/>
  <c r="BK55" i="40"/>
  <c r="BK54" i="40"/>
  <c r="BK53" i="40"/>
  <c r="BK52" i="40"/>
  <c r="BK51" i="40"/>
  <c r="BK50" i="40"/>
  <c r="BK49" i="40"/>
  <c r="BK48" i="40"/>
  <c r="BK47" i="40"/>
  <c r="BK46" i="40"/>
  <c r="BK45" i="40"/>
  <c r="BK44" i="40"/>
  <c r="BK43" i="40"/>
  <c r="BK42" i="40"/>
  <c r="BK75" i="40"/>
  <c r="BK71" i="40"/>
  <c r="BK76" i="40"/>
  <c r="BK72" i="40"/>
  <c r="BK68" i="40"/>
  <c r="BK73" i="40"/>
  <c r="BK18" i="40"/>
  <c r="BK16" i="40"/>
  <c r="BK10" i="40"/>
  <c r="BK4" i="40"/>
  <c r="BK77" i="40"/>
  <c r="BK40" i="40"/>
  <c r="BK19" i="40"/>
  <c r="BK11" i="40"/>
  <c r="BK6" i="40"/>
  <c r="BK69" i="40"/>
  <c r="BK41" i="40"/>
  <c r="BK39" i="40"/>
  <c r="BK12" i="40"/>
  <c r="BK7" i="40"/>
  <c r="BK15" i="40"/>
  <c r="BK13" i="40"/>
  <c r="AU8" i="40"/>
  <c r="AU24" i="40"/>
  <c r="AU23" i="40"/>
  <c r="AT4" i="40"/>
  <c r="AU5" i="40" s="1"/>
  <c r="AT33" i="40"/>
  <c r="BX19" i="40"/>
  <c r="AZ18" i="40"/>
  <c r="CV19" i="40"/>
  <c r="AG29" i="40"/>
  <c r="W138" i="40"/>
  <c r="W133" i="40"/>
  <c r="W131" i="40"/>
  <c r="W127" i="40"/>
  <c r="W134" i="40"/>
  <c r="W132" i="40"/>
  <c r="W128" i="40"/>
  <c r="W129" i="40"/>
  <c r="W126" i="40"/>
  <c r="W130" i="40"/>
  <c r="W124" i="40"/>
  <c r="W125" i="40"/>
  <c r="W123" i="40"/>
  <c r="W122" i="40"/>
  <c r="W120" i="40"/>
  <c r="W119" i="40"/>
  <c r="W118" i="40"/>
  <c r="W117" i="40"/>
  <c r="W116" i="40"/>
  <c r="W121" i="40"/>
  <c r="W110" i="40"/>
  <c r="W102" i="40"/>
  <c r="W101" i="40"/>
  <c r="W100" i="40"/>
  <c r="W99" i="40"/>
  <c r="W98" i="40"/>
  <c r="W97" i="40"/>
  <c r="W96" i="40"/>
  <c r="W95" i="40"/>
  <c r="W94" i="40"/>
  <c r="W93" i="40"/>
  <c r="W111" i="40"/>
  <c r="W106" i="40"/>
  <c r="W105" i="40"/>
  <c r="W104" i="40"/>
  <c r="W91" i="40"/>
  <c r="W90" i="40"/>
  <c r="W89" i="40"/>
  <c r="W88" i="40"/>
  <c r="W87" i="40"/>
  <c r="W86" i="40"/>
  <c r="W85" i="40"/>
  <c r="W84" i="40"/>
  <c r="W83" i="40"/>
  <c r="W81" i="40"/>
  <c r="W80" i="40"/>
  <c r="W78" i="40"/>
  <c r="W75" i="40"/>
  <c r="W71" i="40"/>
  <c r="W66" i="40"/>
  <c r="W65" i="40"/>
  <c r="W64" i="40"/>
  <c r="W63" i="40"/>
  <c r="W62" i="40"/>
  <c r="W61" i="40"/>
  <c r="W60" i="40"/>
  <c r="W59" i="40"/>
  <c r="W58" i="40"/>
  <c r="W57" i="40"/>
  <c r="W56" i="40"/>
  <c r="W55" i="40"/>
  <c r="W54" i="40"/>
  <c r="W53" i="40"/>
  <c r="W52" i="40"/>
  <c r="W51" i="40"/>
  <c r="W50" i="40"/>
  <c r="W49" i="40"/>
  <c r="W48" i="40"/>
  <c r="W47" i="40"/>
  <c r="W46" i="40"/>
  <c r="W45" i="40"/>
  <c r="W44" i="40"/>
  <c r="W43" i="40"/>
  <c r="W42" i="40"/>
  <c r="W79" i="40"/>
  <c r="W76" i="40"/>
  <c r="W72" i="40"/>
  <c r="W38" i="40"/>
  <c r="W77" i="40"/>
  <c r="W73" i="40"/>
  <c r="W69" i="40"/>
  <c r="W68" i="40"/>
  <c r="W40" i="40"/>
  <c r="W22" i="40"/>
  <c r="W19" i="40"/>
  <c r="W11" i="40"/>
  <c r="W6" i="40"/>
  <c r="W70" i="40"/>
  <c r="V36" i="40"/>
  <c r="W36" i="40" s="1"/>
  <c r="W12" i="40"/>
  <c r="W7" i="40"/>
  <c r="W74" i="40"/>
  <c r="W41" i="40"/>
  <c r="W39" i="40"/>
  <c r="W15" i="40"/>
  <c r="W13" i="40"/>
  <c r="W16" i="40"/>
  <c r="W10" i="40"/>
  <c r="W18" i="40"/>
  <c r="W4" i="40"/>
  <c r="AC133" i="40"/>
  <c r="AJ133" i="40" s="1"/>
  <c r="AQ133" i="40" s="1"/>
  <c r="X133" i="40"/>
  <c r="AC129" i="40"/>
  <c r="AJ129" i="40" s="1"/>
  <c r="AQ129" i="40" s="1"/>
  <c r="X129" i="40"/>
  <c r="X119" i="40"/>
  <c r="AC119" i="40"/>
  <c r="AJ119" i="40" s="1"/>
  <c r="AQ119" i="40" s="1"/>
  <c r="CV116" i="40"/>
  <c r="AC106" i="40"/>
  <c r="AJ106" i="40" s="1"/>
  <c r="AQ106" i="40" s="1"/>
  <c r="X106" i="40"/>
  <c r="BF116" i="40"/>
  <c r="BM116" i="40"/>
  <c r="S105" i="40"/>
  <c r="L104" i="40"/>
  <c r="AW122" i="40"/>
  <c r="BB122" i="40" s="1"/>
  <c r="BG122" i="40"/>
  <c r="BN122" i="40" s="1"/>
  <c r="BU122" i="40" s="1"/>
  <c r="CE122" i="40" s="1"/>
  <c r="CL122" i="40" s="1"/>
  <c r="CS122" i="40" s="1"/>
  <c r="CX122" i="40" s="1"/>
  <c r="AV122" i="40"/>
  <c r="AC101" i="40"/>
  <c r="AJ101" i="40" s="1"/>
  <c r="AQ101" i="40" s="1"/>
  <c r="X101" i="40"/>
  <c r="CV88" i="40"/>
  <c r="BX88" i="40"/>
  <c r="CV84" i="40"/>
  <c r="BX84" i="40"/>
  <c r="AZ83" i="40"/>
  <c r="AW75" i="40"/>
  <c r="BB75" i="40" s="1"/>
  <c r="AV75" i="40"/>
  <c r="BG75" i="40"/>
  <c r="BN75" i="40" s="1"/>
  <c r="BU75" i="40" s="1"/>
  <c r="CE75" i="40" s="1"/>
  <c r="CL75" i="40" s="1"/>
  <c r="CS75" i="40" s="1"/>
  <c r="CX75" i="40" s="1"/>
  <c r="AW79" i="40"/>
  <c r="BB79" i="40" s="1"/>
  <c r="AV79" i="40"/>
  <c r="BG79" i="40"/>
  <c r="BN79" i="40" s="1"/>
  <c r="BU79" i="40" s="1"/>
  <c r="CE79" i="40" s="1"/>
  <c r="CL79" i="40" s="1"/>
  <c r="CS79" i="40" s="1"/>
  <c r="CX79" i="40" s="1"/>
  <c r="AZ39" i="40"/>
  <c r="AC60" i="40"/>
  <c r="AJ60" i="40" s="1"/>
  <c r="AQ60" i="40" s="1"/>
  <c r="X60" i="40"/>
  <c r="CA38" i="40"/>
  <c r="CK39" i="40"/>
  <c r="BG65" i="40"/>
  <c r="BN65" i="40" s="1"/>
  <c r="BU65" i="40" s="1"/>
  <c r="CE65" i="40" s="1"/>
  <c r="CL65" i="40" s="1"/>
  <c r="CS65" i="40" s="1"/>
  <c r="CX65" i="40" s="1"/>
  <c r="AW65" i="40"/>
  <c r="BB65" i="40" s="1"/>
  <c r="AV65" i="40"/>
  <c r="BX26" i="40"/>
  <c r="L26" i="40"/>
  <c r="S27" i="40"/>
  <c r="BC34" i="40"/>
  <c r="BD26" i="40"/>
  <c r="BM10" i="40"/>
  <c r="BD27" i="40"/>
  <c r="BR127" i="40"/>
  <c r="BR134" i="40"/>
  <c r="BR122" i="40"/>
  <c r="BR125" i="40"/>
  <c r="BR116" i="40"/>
  <c r="BR102" i="40"/>
  <c r="BR98" i="40"/>
  <c r="BR94" i="40"/>
  <c r="BR80" i="40"/>
  <c r="BR90" i="40"/>
  <c r="BR75" i="40"/>
  <c r="BR71" i="40"/>
  <c r="BR91" i="40"/>
  <c r="BR84" i="40"/>
  <c r="BR65" i="40"/>
  <c r="BR61" i="40"/>
  <c r="BR57" i="40"/>
  <c r="BR53" i="40"/>
  <c r="BR49" i="40"/>
  <c r="BR45" i="40"/>
  <c r="BR41" i="40"/>
  <c r="BR11" i="40"/>
  <c r="BR15" i="40"/>
  <c r="BR10" i="40"/>
  <c r="BD8" i="40"/>
  <c r="BC4" i="40"/>
  <c r="BD5" i="40" s="1"/>
  <c r="BD24" i="40"/>
  <c r="BD23" i="40"/>
  <c r="BC33" i="40"/>
  <c r="BM33" i="40" s="1"/>
  <c r="CB130" i="40"/>
  <c r="CB120" i="40"/>
  <c r="CB91" i="40"/>
  <c r="CB93" i="40"/>
  <c r="CB81" i="40"/>
  <c r="CB102" i="40"/>
  <c r="CB68" i="40"/>
  <c r="CB60" i="40"/>
  <c r="CB61" i="40"/>
  <c r="CB59" i="40"/>
  <c r="CB43" i="40"/>
  <c r="CB58" i="40"/>
  <c r="CB42" i="40"/>
  <c r="CB18" i="40"/>
  <c r="BX21" i="40"/>
  <c r="BZ21" i="40" s="1"/>
  <c r="CV21" i="40"/>
  <c r="CX21" i="40" s="1"/>
  <c r="BB21" i="40"/>
  <c r="BR26" i="40"/>
  <c r="BQ34" i="40"/>
  <c r="BT34" i="40" s="1"/>
  <c r="BR27" i="40"/>
  <c r="CD10" i="40"/>
  <c r="Z134" i="40"/>
  <c r="Z127" i="40"/>
  <c r="Z129" i="40"/>
  <c r="Z121" i="40"/>
  <c r="Z118" i="40"/>
  <c r="Z110" i="40"/>
  <c r="Z101" i="40"/>
  <c r="Z97" i="40"/>
  <c r="Z93" i="40"/>
  <c r="Z81" i="40"/>
  <c r="Z87" i="40"/>
  <c r="Z75" i="40"/>
  <c r="Z71" i="40"/>
  <c r="Z88" i="40"/>
  <c r="Z84" i="40"/>
  <c r="Z63" i="40"/>
  <c r="Z59" i="40"/>
  <c r="Z55" i="40"/>
  <c r="Z51" i="40"/>
  <c r="Z47" i="40"/>
  <c r="Z43" i="40"/>
  <c r="Z39" i="40"/>
  <c r="Z10" i="40"/>
  <c r="Z11" i="40"/>
  <c r="Z7" i="40"/>
  <c r="BG62" i="40"/>
  <c r="BN62" i="40" s="1"/>
  <c r="BU62" i="40" s="1"/>
  <c r="AW62" i="40"/>
  <c r="BB62" i="40" s="1"/>
  <c r="AV62" i="40"/>
  <c r="CD29" i="40"/>
  <c r="BQ22" i="40"/>
  <c r="M30" i="40"/>
  <c r="CB26" i="40"/>
  <c r="CA34" i="40"/>
  <c r="CB27" i="40"/>
  <c r="CK10" i="40"/>
  <c r="AT34" i="40"/>
  <c r="AU34" i="40"/>
  <c r="AU26" i="40"/>
  <c r="AU27" i="40"/>
  <c r="BG138" i="40"/>
  <c r="BN138" i="40" s="1"/>
  <c r="BU138" i="40" s="1"/>
  <c r="CE138" i="40" s="1"/>
  <c r="CL138" i="40" s="1"/>
  <c r="AV138" i="40"/>
  <c r="AC130" i="40"/>
  <c r="AJ130" i="40" s="1"/>
  <c r="AQ130" i="40" s="1"/>
  <c r="X130" i="40"/>
  <c r="AW123" i="40"/>
  <c r="BB123" i="40" s="1"/>
  <c r="AV123" i="40"/>
  <c r="BG123" i="40"/>
  <c r="BN123" i="40" s="1"/>
  <c r="BU123" i="40" s="1"/>
  <c r="CE123" i="40" s="1"/>
  <c r="CL123" i="40" s="1"/>
  <c r="CS123" i="40" s="1"/>
  <c r="CX123" i="40" s="1"/>
  <c r="AW111" i="40"/>
  <c r="BB111" i="40" s="1"/>
  <c r="AV111" i="40"/>
  <c r="BG111" i="40"/>
  <c r="BN111" i="40" s="1"/>
  <c r="BU111" i="40" s="1"/>
  <c r="CE111" i="40" s="1"/>
  <c r="CL111" i="40" s="1"/>
  <c r="CS111" i="40" s="1"/>
  <c r="CX111" i="40" s="1"/>
  <c r="BM104" i="40"/>
  <c r="BF104" i="40"/>
  <c r="S93" i="40"/>
  <c r="X93" i="40" s="1"/>
  <c r="BG100" i="40"/>
  <c r="BN100" i="40" s="1"/>
  <c r="BU100" i="40" s="1"/>
  <c r="AW100" i="40"/>
  <c r="BB100" i="40" s="1"/>
  <c r="AV100" i="40"/>
  <c r="CV86" i="40"/>
  <c r="BX86" i="40"/>
  <c r="K83" i="40"/>
  <c r="E38" i="40"/>
  <c r="AW77" i="40"/>
  <c r="BB77" i="40" s="1"/>
  <c r="AV77" i="40"/>
  <c r="BG77" i="40"/>
  <c r="BN77" i="40" s="1"/>
  <c r="BU77" i="40" s="1"/>
  <c r="CE77" i="40" s="1"/>
  <c r="CL77" i="40" s="1"/>
  <c r="CS77" i="40" s="1"/>
  <c r="CX77" i="40" s="1"/>
  <c r="AP39" i="40"/>
  <c r="AF38" i="40"/>
  <c r="AI39" i="40"/>
  <c r="BZ51" i="40"/>
  <c r="AC64" i="40"/>
  <c r="AJ64" i="40" s="1"/>
  <c r="AQ64" i="40" s="1"/>
  <c r="X64" i="40"/>
  <c r="BG56" i="40"/>
  <c r="BN56" i="40" s="1"/>
  <c r="BU56" i="40" s="1"/>
  <c r="CE56" i="40" s="1"/>
  <c r="CL56" i="40" s="1"/>
  <c r="CS56" i="40" s="1"/>
  <c r="CX56" i="40" s="1"/>
  <c r="AW56" i="40"/>
  <c r="BB56" i="40" s="1"/>
  <c r="AV56" i="40"/>
  <c r="CA22" i="40"/>
  <c r="CK22" i="40" s="1"/>
  <c r="CK29" i="40"/>
  <c r="BX25" i="40"/>
  <c r="BZ25" i="40" s="1"/>
  <c r="CV25" i="40"/>
  <c r="CX25" i="40" s="1"/>
  <c r="BB25" i="40"/>
  <c r="H4" i="40"/>
  <c r="I5" i="40" s="1"/>
  <c r="I24" i="40"/>
  <c r="I23" i="40"/>
  <c r="I8" i="40"/>
  <c r="H33" i="40"/>
  <c r="BX24" i="40"/>
  <c r="CV24" i="40"/>
  <c r="AZ23" i="40"/>
  <c r="F129" i="40"/>
  <c r="F102" i="40"/>
  <c r="F87" i="40"/>
  <c r="F63" i="40"/>
  <c r="F47" i="40"/>
  <c r="F13" i="40"/>
  <c r="BG52" i="40"/>
  <c r="BN52" i="40" s="1"/>
  <c r="BU52" i="40" s="1"/>
  <c r="AW52" i="40"/>
  <c r="BB52" i="40" s="1"/>
  <c r="AV52" i="40"/>
  <c r="CX31" i="40"/>
  <c r="CV29" i="40"/>
  <c r="AB22" i="40"/>
  <c r="S15" i="40"/>
  <c r="AC16" i="40"/>
  <c r="X16" i="40"/>
  <c r="P24" i="40"/>
  <c r="P23" i="40"/>
  <c r="O4" i="40"/>
  <c r="P5" i="40" s="1"/>
  <c r="O33" i="40"/>
  <c r="AB33" i="40" s="1"/>
  <c r="P8" i="40"/>
  <c r="BK33" i="40"/>
  <c r="BG7" i="40"/>
  <c r="BN7" i="40" s="1"/>
  <c r="BU7" i="40" s="1"/>
  <c r="CE7" i="40" s="1"/>
  <c r="CL7" i="40" s="1"/>
  <c r="CS7" i="40" s="1"/>
  <c r="CX7" i="40" s="1"/>
  <c r="AW7" i="40"/>
  <c r="BB7" i="40" s="1"/>
  <c r="AV7" i="40"/>
  <c r="BZ138" i="40"/>
  <c r="C204" i="41"/>
  <c r="CV126" i="40"/>
  <c r="BX126" i="40"/>
  <c r="AZ125" i="40"/>
  <c r="S127" i="40"/>
  <c r="L125" i="40"/>
  <c r="L116" i="40"/>
  <c r="AI125" i="40"/>
  <c r="R116" i="40"/>
  <c r="CV93" i="40"/>
  <c r="BZ92" i="40"/>
  <c r="R93" i="40"/>
  <c r="BX93" i="40"/>
  <c r="AC87" i="40"/>
  <c r="AJ87" i="40" s="1"/>
  <c r="AQ87" i="40" s="1"/>
  <c r="X87" i="40"/>
  <c r="BX68" i="40"/>
  <c r="BM83" i="40"/>
  <c r="AW71" i="40"/>
  <c r="BB71" i="40" s="1"/>
  <c r="AV71" i="40"/>
  <c r="BG71" i="40"/>
  <c r="BN71" i="40" s="1"/>
  <c r="BU71" i="40" s="1"/>
  <c r="CE71" i="40" s="1"/>
  <c r="CL71" i="40" s="1"/>
  <c r="CS71" i="40" s="1"/>
  <c r="CX71" i="40" s="1"/>
  <c r="CK83" i="40"/>
  <c r="BG72" i="40"/>
  <c r="BN72" i="40" s="1"/>
  <c r="BU72" i="40" s="1"/>
  <c r="CE72" i="40" s="1"/>
  <c r="CL72" i="40" s="1"/>
  <c r="CS72" i="40" s="1"/>
  <c r="CX72" i="40" s="1"/>
  <c r="BF68" i="40"/>
  <c r="CV89" i="40"/>
  <c r="BX89" i="40"/>
  <c r="AC69" i="40"/>
  <c r="X69" i="40"/>
  <c r="S68" i="40"/>
  <c r="X68" i="40" s="1"/>
  <c r="BS122" i="40"/>
  <c r="BS120" i="40"/>
  <c r="BS117" i="40"/>
  <c r="BS116" i="40"/>
  <c r="BS106" i="40"/>
  <c r="BS102" i="40"/>
  <c r="BS99" i="40"/>
  <c r="BS98" i="40"/>
  <c r="BS95" i="40"/>
  <c r="BS94" i="40"/>
  <c r="BS104" i="40"/>
  <c r="BS91" i="40"/>
  <c r="BS89" i="40"/>
  <c r="BS88" i="40"/>
  <c r="BS85" i="40"/>
  <c r="BS84" i="40"/>
  <c r="BS78" i="40"/>
  <c r="BS66" i="40"/>
  <c r="BS77" i="40"/>
  <c r="BS73" i="40"/>
  <c r="BS64" i="40"/>
  <c r="BS63" i="40"/>
  <c r="BS60" i="40"/>
  <c r="BS59" i="40"/>
  <c r="BS56" i="40"/>
  <c r="BS55" i="40"/>
  <c r="BS52" i="40"/>
  <c r="BS51" i="40"/>
  <c r="BS48" i="40"/>
  <c r="BS47" i="40"/>
  <c r="BS44" i="40"/>
  <c r="BS43" i="40"/>
  <c r="BS70" i="40"/>
  <c r="BS38" i="40"/>
  <c r="BS71" i="40"/>
  <c r="BS72" i="40"/>
  <c r="BS68" i="40"/>
  <c r="BS41" i="40"/>
  <c r="AC40" i="40"/>
  <c r="X40" i="40"/>
  <c r="AZ15" i="40"/>
  <c r="CV16" i="40"/>
  <c r="BX16" i="40"/>
  <c r="Z26" i="40"/>
  <c r="Y34" i="40"/>
  <c r="Z27" i="40"/>
  <c r="AI10" i="40"/>
  <c r="AW78" i="40"/>
  <c r="BB78" i="40" s="1"/>
  <c r="BG78" i="40"/>
  <c r="BN78" i="40" s="1"/>
  <c r="BU78" i="40" s="1"/>
  <c r="AV78" i="40"/>
  <c r="CD39" i="40"/>
  <c r="L23" i="40"/>
  <c r="S24" i="40"/>
  <c r="BX20" i="40"/>
  <c r="BZ20" i="40" s="1"/>
  <c r="CV20" i="40"/>
  <c r="CX20" i="40" s="1"/>
  <c r="BB20" i="40"/>
  <c r="AC12" i="40"/>
  <c r="AJ12" i="40" s="1"/>
  <c r="AQ12" i="40" s="1"/>
  <c r="X12" i="40"/>
  <c r="L10" i="40"/>
  <c r="CP8" i="40"/>
  <c r="CO33" i="40"/>
  <c r="CP33" i="40" s="1"/>
  <c r="CP24" i="40"/>
  <c r="CP23" i="40"/>
  <c r="CO4" i="40"/>
  <c r="CP5" i="40" s="1"/>
  <c r="BR33" i="40"/>
  <c r="CB33" i="40"/>
  <c r="BG53" i="40"/>
  <c r="BN53" i="40" s="1"/>
  <c r="BU53" i="40" s="1"/>
  <c r="CE53" i="40" s="1"/>
  <c r="CL53" i="40" s="1"/>
  <c r="CS53" i="40" s="1"/>
  <c r="CX53" i="40" s="1"/>
  <c r="AW53" i="40"/>
  <c r="BB53" i="40" s="1"/>
  <c r="AV53" i="40"/>
  <c r="BZ28" i="40"/>
  <c r="BJ22" i="40"/>
  <c r="BT22" i="40" s="1"/>
  <c r="BT26" i="40"/>
  <c r="S10" i="40"/>
  <c r="CR34" i="40"/>
  <c r="Z33" i="40"/>
  <c r="CH35" i="40"/>
  <c r="CR35" i="40" s="1"/>
  <c r="CI29" i="40"/>
  <c r="CI30" i="40"/>
  <c r="CR15" i="40"/>
  <c r="BT10" i="40"/>
  <c r="AN34" i="40"/>
  <c r="W34" i="40"/>
  <c r="C134" i="40"/>
  <c r="C127" i="40"/>
  <c r="C126" i="40"/>
  <c r="C122" i="40"/>
  <c r="C117" i="40"/>
  <c r="C106" i="40"/>
  <c r="C91" i="40"/>
  <c r="C97" i="40"/>
  <c r="C89" i="40"/>
  <c r="C85" i="40"/>
  <c r="C83" i="40"/>
  <c r="C102" i="40"/>
  <c r="C77" i="40"/>
  <c r="C73" i="40"/>
  <c r="C69" i="40"/>
  <c r="C64" i="40"/>
  <c r="C48" i="40"/>
  <c r="C65" i="40"/>
  <c r="C59" i="40"/>
  <c r="C43" i="40"/>
  <c r="C11" i="40"/>
  <c r="C4" i="40"/>
  <c r="C40" i="40"/>
  <c r="C54" i="40"/>
  <c r="C39" i="40"/>
  <c r="C7" i="40"/>
  <c r="BX6" i="40"/>
  <c r="CV6" i="40"/>
  <c r="BQ35" i="40"/>
  <c r="BT35" i="40" s="1"/>
  <c r="AF35" i="40"/>
  <c r="AI35" i="40" s="1"/>
  <c r="W35" i="40"/>
  <c r="AF4" i="40"/>
  <c r="CH4" i="40"/>
  <c r="F12" i="40" l="1"/>
  <c r="F51" i="40"/>
  <c r="F76" i="40"/>
  <c r="F110" i="40"/>
  <c r="F116" i="40"/>
  <c r="F133" i="40"/>
  <c r="Z12" i="40"/>
  <c r="Z19" i="40"/>
  <c r="Z16" i="40"/>
  <c r="Z40" i="40"/>
  <c r="Z44" i="40"/>
  <c r="Z48" i="40"/>
  <c r="Z52" i="40"/>
  <c r="Z56" i="40"/>
  <c r="Z60" i="40"/>
  <c r="Z64" i="40"/>
  <c r="Z89" i="40"/>
  <c r="Z68" i="40"/>
  <c r="Z72" i="40"/>
  <c r="Z76" i="40"/>
  <c r="Z78" i="40"/>
  <c r="Z90" i="40"/>
  <c r="Z94" i="40"/>
  <c r="Z98" i="40"/>
  <c r="Z102" i="40"/>
  <c r="Z111" i="40"/>
  <c r="Z119" i="40"/>
  <c r="Z122" i="40"/>
  <c r="Z128" i="40"/>
  <c r="Z131" i="40"/>
  <c r="BR16" i="40"/>
  <c r="BR7" i="40"/>
  <c r="BR19" i="40"/>
  <c r="BR42" i="40"/>
  <c r="BR46" i="40"/>
  <c r="BR50" i="40"/>
  <c r="BR54" i="40"/>
  <c r="BR58" i="40"/>
  <c r="BR62" i="40"/>
  <c r="BR66" i="40"/>
  <c r="BR88" i="40"/>
  <c r="BR68" i="40"/>
  <c r="BR72" i="40"/>
  <c r="BR76" i="40"/>
  <c r="BR104" i="40"/>
  <c r="BR81" i="40"/>
  <c r="BR95" i="40"/>
  <c r="BR99" i="40"/>
  <c r="BR105" i="40"/>
  <c r="BR117" i="40"/>
  <c r="BR130" i="40"/>
  <c r="BR123" i="40"/>
  <c r="BR128" i="40"/>
  <c r="BR131" i="40"/>
  <c r="BM35" i="40"/>
  <c r="F4" i="40"/>
  <c r="F69" i="40"/>
  <c r="F55" i="40"/>
  <c r="F90" i="40"/>
  <c r="F94" i="40"/>
  <c r="F119" i="40"/>
  <c r="AV49" i="40"/>
  <c r="Z13" i="40"/>
  <c r="Y36" i="40"/>
  <c r="Y109" i="40" s="1"/>
  <c r="Z22" i="40"/>
  <c r="Z18" i="40"/>
  <c r="Z41" i="40"/>
  <c r="Z45" i="40"/>
  <c r="Z49" i="40"/>
  <c r="Z53" i="40"/>
  <c r="Z57" i="40"/>
  <c r="Z61" i="40"/>
  <c r="Z65" i="40"/>
  <c r="Z66" i="40"/>
  <c r="Z69" i="40"/>
  <c r="Z73" i="40"/>
  <c r="Z77" i="40"/>
  <c r="Z79" i="40"/>
  <c r="Z91" i="40"/>
  <c r="Z95" i="40"/>
  <c r="Z99" i="40"/>
  <c r="Z105" i="40"/>
  <c r="Z116" i="40"/>
  <c r="Z120" i="40"/>
  <c r="Z123" i="40"/>
  <c r="Z132" i="40"/>
  <c r="Z130" i="40"/>
  <c r="BR18" i="40"/>
  <c r="BR12" i="40"/>
  <c r="BR39" i="40"/>
  <c r="BR43" i="40"/>
  <c r="BR47" i="40"/>
  <c r="BR51" i="40"/>
  <c r="BR55" i="40"/>
  <c r="BR59" i="40"/>
  <c r="BR63" i="40"/>
  <c r="BR89" i="40"/>
  <c r="BR85" i="40"/>
  <c r="BR69" i="40"/>
  <c r="BR73" i="40"/>
  <c r="BR77" i="40"/>
  <c r="BR78" i="40"/>
  <c r="BR106" i="40"/>
  <c r="BR96" i="40"/>
  <c r="BR100" i="40"/>
  <c r="BR110" i="40"/>
  <c r="BR118" i="40"/>
  <c r="BR120" i="40"/>
  <c r="BR126" i="40"/>
  <c r="BR132" i="40"/>
  <c r="BR138" i="40"/>
  <c r="BT4" i="40"/>
  <c r="F41" i="40"/>
  <c r="F43" i="40"/>
  <c r="F59" i="40"/>
  <c r="F81" i="40"/>
  <c r="F98" i="40"/>
  <c r="Z15" i="40"/>
  <c r="Z6" i="40"/>
  <c r="Z4" i="40"/>
  <c r="Z141" i="40" s="1"/>
  <c r="Z38" i="40"/>
  <c r="Z42" i="40"/>
  <c r="Z46" i="40"/>
  <c r="Z50" i="40"/>
  <c r="Z54" i="40"/>
  <c r="Z58" i="40"/>
  <c r="Z62" i="40"/>
  <c r="Z83" i="40"/>
  <c r="Z85" i="40"/>
  <c r="Z70" i="40"/>
  <c r="Z74" i="40"/>
  <c r="Z86" i="40"/>
  <c r="Z80" i="40"/>
  <c r="Z104" i="40"/>
  <c r="Z96" i="40"/>
  <c r="Z100" i="40"/>
  <c r="Z106" i="40"/>
  <c r="Z117" i="40"/>
  <c r="Z126" i="40"/>
  <c r="Z125" i="40"/>
  <c r="Z133" i="40"/>
  <c r="Z138" i="40"/>
  <c r="BR4" i="40"/>
  <c r="BR13" i="40"/>
  <c r="BR6" i="40"/>
  <c r="BR40" i="40"/>
  <c r="BR44" i="40"/>
  <c r="BR48" i="40"/>
  <c r="BR52" i="40"/>
  <c r="BR56" i="40"/>
  <c r="BR60" i="40"/>
  <c r="BR64" i="40"/>
  <c r="BR83" i="40"/>
  <c r="BR87" i="40"/>
  <c r="BR70" i="40"/>
  <c r="BR74" i="40"/>
  <c r="BR86" i="40"/>
  <c r="BR79" i="40"/>
  <c r="BR93" i="40"/>
  <c r="BR97" i="40"/>
  <c r="BR101" i="40"/>
  <c r="BR111" i="40"/>
  <c r="BR119" i="40"/>
  <c r="BR121" i="40"/>
  <c r="BR129" i="40"/>
  <c r="BR133" i="40"/>
  <c r="AP22" i="40"/>
  <c r="F35" i="40"/>
  <c r="AW50" i="40"/>
  <c r="BB50" i="40" s="1"/>
  <c r="BF22" i="40"/>
  <c r="BR124" i="40"/>
  <c r="BS76" i="40"/>
  <c r="BS75" i="40"/>
  <c r="BS74" i="40"/>
  <c r="BS45" i="40"/>
  <c r="BS49" i="40"/>
  <c r="BS53" i="40"/>
  <c r="BS57" i="40"/>
  <c r="BS61" i="40"/>
  <c r="BS65" i="40"/>
  <c r="BS81" i="40"/>
  <c r="BS80" i="40"/>
  <c r="BS86" i="40"/>
  <c r="BS105" i="40"/>
  <c r="BS110" i="40"/>
  <c r="BS96" i="40"/>
  <c r="BS100" i="40"/>
  <c r="BS121" i="40"/>
  <c r="BS118" i="40"/>
  <c r="BS124" i="40"/>
  <c r="BS39" i="40"/>
  <c r="BS40" i="40"/>
  <c r="BS141" i="40" s="1"/>
  <c r="BS79" i="40"/>
  <c r="BS42" i="40"/>
  <c r="BS46" i="40"/>
  <c r="BS50" i="40"/>
  <c r="BS54" i="40"/>
  <c r="BS58" i="40"/>
  <c r="BS62" i="40"/>
  <c r="BS69" i="40"/>
  <c r="BS111" i="40"/>
  <c r="BS83" i="40"/>
  <c r="BS87" i="40"/>
  <c r="BS90" i="40"/>
  <c r="BS93" i="40"/>
  <c r="BS97" i="40"/>
  <c r="BS101" i="40"/>
  <c r="BS123" i="40"/>
  <c r="BS119" i="40"/>
  <c r="BS138" i="40"/>
  <c r="BR38" i="40"/>
  <c r="AV72" i="40"/>
  <c r="CB72" i="40"/>
  <c r="CB84" i="40"/>
  <c r="CB116" i="40"/>
  <c r="CB132" i="40"/>
  <c r="CB38" i="40"/>
  <c r="CB7" i="40"/>
  <c r="CB44" i="40"/>
  <c r="CB76" i="40"/>
  <c r="CB88" i="40"/>
  <c r="CB121" i="40"/>
  <c r="CB138" i="40"/>
  <c r="AV81" i="40"/>
  <c r="AV120" i="40"/>
  <c r="BG120" i="40"/>
  <c r="BN120" i="40" s="1"/>
  <c r="BU120" i="40" s="1"/>
  <c r="AW49" i="40"/>
  <c r="BB49" i="40" s="1"/>
  <c r="AB38" i="40"/>
  <c r="BZ63" i="40"/>
  <c r="BM34" i="40"/>
  <c r="AC6" i="40"/>
  <c r="AJ6" i="40" s="1"/>
  <c r="AP33" i="40"/>
  <c r="AI33" i="40"/>
  <c r="T8" i="40"/>
  <c r="CB4" i="40"/>
  <c r="CB46" i="40"/>
  <c r="CB47" i="40"/>
  <c r="CB6" i="40"/>
  <c r="CB64" i="40"/>
  <c r="CB73" i="40"/>
  <c r="CB66" i="40"/>
  <c r="CB85" i="40"/>
  <c r="CB97" i="40"/>
  <c r="CB104" i="40"/>
  <c r="CB117" i="40"/>
  <c r="CB125" i="40"/>
  <c r="CB126" i="40"/>
  <c r="CB133" i="40"/>
  <c r="T24" i="40"/>
  <c r="AI34" i="40"/>
  <c r="CB10" i="40"/>
  <c r="CB13" i="40"/>
  <c r="CB50" i="40"/>
  <c r="CB40" i="40"/>
  <c r="CB39" i="40"/>
  <c r="CB51" i="40"/>
  <c r="CB53" i="40"/>
  <c r="CB11" i="40"/>
  <c r="CB52" i="40"/>
  <c r="CB65" i="40"/>
  <c r="CB70" i="40"/>
  <c r="CB74" i="40"/>
  <c r="CB79" i="40"/>
  <c r="CB78" i="40"/>
  <c r="CB99" i="40"/>
  <c r="CB86" i="40"/>
  <c r="CB96" i="40"/>
  <c r="CB101" i="40"/>
  <c r="CB110" i="40"/>
  <c r="CB105" i="40"/>
  <c r="CB118" i="40"/>
  <c r="CB122" i="40"/>
  <c r="CB129" i="40"/>
  <c r="CB127" i="40"/>
  <c r="CD4" i="40"/>
  <c r="BF35" i="40"/>
  <c r="X6" i="40"/>
  <c r="CB49" i="40"/>
  <c r="CB62" i="40"/>
  <c r="CB12" i="40"/>
  <c r="CB63" i="40"/>
  <c r="CB48" i="40"/>
  <c r="CB69" i="40"/>
  <c r="CB77" i="40"/>
  <c r="CB95" i="40"/>
  <c r="CB89" i="40"/>
  <c r="CB134" i="40"/>
  <c r="BF33" i="40"/>
  <c r="K33" i="40"/>
  <c r="CK34" i="40"/>
  <c r="CB16" i="40"/>
  <c r="CB15" i="40"/>
  <c r="CB54" i="40"/>
  <c r="CB45" i="40"/>
  <c r="CB41" i="40"/>
  <c r="CB55" i="40"/>
  <c r="CB57" i="40"/>
  <c r="CB19" i="40"/>
  <c r="CB56" i="40"/>
  <c r="CB98" i="40"/>
  <c r="CB71" i="40"/>
  <c r="CB75" i="40"/>
  <c r="CB94" i="40"/>
  <c r="CB80" i="40"/>
  <c r="CB83" i="40"/>
  <c r="CB87" i="40"/>
  <c r="CB100" i="40"/>
  <c r="CB90" i="40"/>
  <c r="CB111" i="40"/>
  <c r="CB106" i="40"/>
  <c r="CB119" i="40"/>
  <c r="CB123" i="40"/>
  <c r="CB128" i="40"/>
  <c r="CB131" i="40"/>
  <c r="AI4" i="40"/>
  <c r="AG5" i="40"/>
  <c r="F134" i="40"/>
  <c r="F5" i="40"/>
  <c r="CK4" i="40"/>
  <c r="CI5" i="40"/>
  <c r="C130" i="40"/>
  <c r="C5" i="40"/>
  <c r="AV8" i="40"/>
  <c r="BG81" i="40"/>
  <c r="BN81" i="40" s="1"/>
  <c r="BU81" i="40" s="1"/>
  <c r="CE81" i="40" s="1"/>
  <c r="CL81" i="40" s="1"/>
  <c r="CS81" i="40" s="1"/>
  <c r="CX81" i="40" s="1"/>
  <c r="AW8" i="40"/>
  <c r="BB8" i="40" s="1"/>
  <c r="BG50" i="40"/>
  <c r="BN50" i="40" s="1"/>
  <c r="BU50" i="40" s="1"/>
  <c r="CE50" i="40" s="1"/>
  <c r="CL50" i="40" s="1"/>
  <c r="CS50" i="40" s="1"/>
  <c r="CX50" i="40" s="1"/>
  <c r="J54" i="40"/>
  <c r="J68" i="40"/>
  <c r="AC44" i="40"/>
  <c r="AJ44" i="40" s="1"/>
  <c r="AQ44" i="40" s="1"/>
  <c r="AW44" i="40" s="1"/>
  <c r="BB44" i="40" s="1"/>
  <c r="CE54" i="40"/>
  <c r="CL54" i="40" s="1"/>
  <c r="CS54" i="40" s="1"/>
  <c r="CX54" i="40" s="1"/>
  <c r="BZ54" i="40"/>
  <c r="M24" i="40"/>
  <c r="J94" i="40"/>
  <c r="BZ58" i="40"/>
  <c r="L4" i="40"/>
  <c r="M138" i="40" s="1"/>
  <c r="K34" i="40"/>
  <c r="J39" i="40"/>
  <c r="J123" i="40"/>
  <c r="M29" i="40"/>
  <c r="AV91" i="40"/>
  <c r="BG70" i="40"/>
  <c r="BN70" i="40" s="1"/>
  <c r="BU70" i="40" s="1"/>
  <c r="CE70" i="40" s="1"/>
  <c r="CL70" i="40" s="1"/>
  <c r="CS70" i="40" s="1"/>
  <c r="CX70" i="40" s="1"/>
  <c r="AV54" i="40"/>
  <c r="AW54" i="40"/>
  <c r="BB54" i="40" s="1"/>
  <c r="BZ73" i="40"/>
  <c r="F6" i="40"/>
  <c r="F15" i="40"/>
  <c r="F40" i="40"/>
  <c r="F70" i="40"/>
  <c r="F73" i="40"/>
  <c r="F44" i="40"/>
  <c r="F48" i="40"/>
  <c r="F52" i="40"/>
  <c r="F56" i="40"/>
  <c r="F60" i="40"/>
  <c r="F64" i="40"/>
  <c r="F78" i="40"/>
  <c r="F66" i="40"/>
  <c r="F84" i="40"/>
  <c r="F88" i="40"/>
  <c r="F91" i="40"/>
  <c r="F95" i="40"/>
  <c r="F99" i="40"/>
  <c r="F106" i="40"/>
  <c r="F122" i="40"/>
  <c r="F120" i="40"/>
  <c r="F127" i="40"/>
  <c r="F128" i="40"/>
  <c r="F138" i="40"/>
  <c r="F38" i="40"/>
  <c r="AV70" i="40"/>
  <c r="BZ102" i="40"/>
  <c r="BZ99" i="40"/>
  <c r="F11" i="40"/>
  <c r="F18" i="40"/>
  <c r="F16" i="40"/>
  <c r="F71" i="40"/>
  <c r="F74" i="40"/>
  <c r="F77" i="40"/>
  <c r="F45" i="40"/>
  <c r="F49" i="40"/>
  <c r="F53" i="40"/>
  <c r="F57" i="40"/>
  <c r="F61" i="40"/>
  <c r="F65" i="40"/>
  <c r="F80" i="40"/>
  <c r="F68" i="40"/>
  <c r="F85" i="40"/>
  <c r="F89" i="40"/>
  <c r="F93" i="40"/>
  <c r="F96" i="40"/>
  <c r="F100" i="40"/>
  <c r="F111" i="40"/>
  <c r="F117" i="40"/>
  <c r="F126" i="40"/>
  <c r="F131" i="40"/>
  <c r="F132" i="40"/>
  <c r="S39" i="40"/>
  <c r="X39" i="40" s="1"/>
  <c r="F10" i="40"/>
  <c r="F19" i="40"/>
  <c r="F75" i="40"/>
  <c r="F7" i="40"/>
  <c r="F39" i="40"/>
  <c r="F42" i="40"/>
  <c r="F46" i="40"/>
  <c r="F50" i="40"/>
  <c r="F54" i="40"/>
  <c r="F58" i="40"/>
  <c r="F62" i="40"/>
  <c r="F72" i="40"/>
  <c r="F83" i="40"/>
  <c r="F79" i="40"/>
  <c r="F86" i="40"/>
  <c r="F104" i="40"/>
  <c r="F105" i="40"/>
  <c r="F97" i="40"/>
  <c r="F101" i="40"/>
  <c r="F123" i="40"/>
  <c r="F118" i="40"/>
  <c r="F121" i="40"/>
  <c r="F130" i="40"/>
  <c r="F22" i="40"/>
  <c r="CE41" i="40"/>
  <c r="CL41" i="40" s="1"/>
  <c r="CS41" i="40" s="1"/>
  <c r="CX41" i="40" s="1"/>
  <c r="BZ41" i="40"/>
  <c r="E36" i="40"/>
  <c r="F36" i="40" s="1"/>
  <c r="BZ132" i="40"/>
  <c r="CE46" i="40"/>
  <c r="CL46" i="40" s="1"/>
  <c r="CS46" i="40" s="1"/>
  <c r="CX46" i="40" s="1"/>
  <c r="BZ46" i="40"/>
  <c r="AV45" i="40"/>
  <c r="AW45" i="40"/>
  <c r="BB45" i="40" s="1"/>
  <c r="BG45" i="40"/>
  <c r="BN45" i="40" s="1"/>
  <c r="BU45" i="40" s="1"/>
  <c r="J43" i="40"/>
  <c r="J99" i="40"/>
  <c r="O204" i="41"/>
  <c r="E145" i="20" s="1"/>
  <c r="J59" i="40"/>
  <c r="J87" i="40"/>
  <c r="J73" i="40"/>
  <c r="J46" i="40"/>
  <c r="J62" i="40"/>
  <c r="J104" i="40"/>
  <c r="J102" i="40"/>
  <c r="D123" i="40"/>
  <c r="D118" i="40"/>
  <c r="D41" i="40"/>
  <c r="D74" i="40"/>
  <c r="D53" i="40"/>
  <c r="D86" i="40"/>
  <c r="BZ123" i="40"/>
  <c r="J38" i="40"/>
  <c r="J51" i="40"/>
  <c r="J74" i="40"/>
  <c r="J105" i="40"/>
  <c r="J119" i="40"/>
  <c r="BZ48" i="40"/>
  <c r="P35" i="40"/>
  <c r="R35" i="40"/>
  <c r="Z34" i="40"/>
  <c r="CI35" i="40"/>
  <c r="O124" i="40"/>
  <c r="Q123" i="40" s="1"/>
  <c r="CX66" i="40"/>
  <c r="BZ66" i="40"/>
  <c r="J69" i="40"/>
  <c r="J71" i="40"/>
  <c r="J47" i="40"/>
  <c r="J55" i="40"/>
  <c r="J63" i="40"/>
  <c r="J83" i="40"/>
  <c r="J90" i="40"/>
  <c r="J95" i="40"/>
  <c r="J122" i="40"/>
  <c r="J124" i="40"/>
  <c r="J41" i="40"/>
  <c r="J42" i="40"/>
  <c r="J50" i="40"/>
  <c r="J58" i="40"/>
  <c r="J70" i="40"/>
  <c r="J86" i="40"/>
  <c r="J93" i="40"/>
  <c r="J98" i="40"/>
  <c r="J118" i="40"/>
  <c r="J40" i="40"/>
  <c r="J77" i="40"/>
  <c r="J72" i="40"/>
  <c r="J75" i="40"/>
  <c r="J44" i="40"/>
  <c r="J48" i="40"/>
  <c r="J52" i="40"/>
  <c r="J56" i="40"/>
  <c r="J60" i="40"/>
  <c r="J64" i="40"/>
  <c r="J79" i="40"/>
  <c r="J84" i="40"/>
  <c r="J88" i="40"/>
  <c r="J91" i="40"/>
  <c r="J106" i="40"/>
  <c r="J96" i="40"/>
  <c r="J100" i="40"/>
  <c r="J116" i="40"/>
  <c r="J120" i="40"/>
  <c r="J138" i="40"/>
  <c r="J66" i="40"/>
  <c r="J80" i="40"/>
  <c r="J76" i="40"/>
  <c r="J78" i="40"/>
  <c r="J45" i="40"/>
  <c r="J49" i="40"/>
  <c r="J53" i="40"/>
  <c r="J57" i="40"/>
  <c r="J61" i="40"/>
  <c r="J65" i="40"/>
  <c r="J81" i="40"/>
  <c r="J85" i="40"/>
  <c r="J89" i="40"/>
  <c r="J111" i="40"/>
  <c r="J110" i="40"/>
  <c r="J97" i="40"/>
  <c r="J101" i="40"/>
  <c r="J117" i="40"/>
  <c r="CR33" i="40"/>
  <c r="D141" i="40"/>
  <c r="L38" i="40"/>
  <c r="L124" i="40" s="1"/>
  <c r="N119" i="40" s="1"/>
  <c r="BZ77" i="40"/>
  <c r="BZ79" i="40"/>
  <c r="BZ53" i="40"/>
  <c r="AV42" i="40"/>
  <c r="AW42" i="40"/>
  <c r="BB42" i="40" s="1"/>
  <c r="BG42" i="40"/>
  <c r="BN42" i="40" s="1"/>
  <c r="BU42" i="40" s="1"/>
  <c r="BZ61" i="40"/>
  <c r="BZ65" i="40"/>
  <c r="BZ57" i="40"/>
  <c r="BJ36" i="40"/>
  <c r="BK36" i="40" s="1"/>
  <c r="L22" i="40"/>
  <c r="R34" i="40"/>
  <c r="BD35" i="40"/>
  <c r="BG131" i="40"/>
  <c r="BN131" i="40" s="1"/>
  <c r="BU131" i="40" s="1"/>
  <c r="CE131" i="40" s="1"/>
  <c r="CL131" i="40" s="1"/>
  <c r="CS131" i="40" s="1"/>
  <c r="CX131" i="40" s="1"/>
  <c r="AW131" i="40"/>
  <c r="BB131" i="40" s="1"/>
  <c r="AV131" i="40"/>
  <c r="C42" i="40"/>
  <c r="C52" i="40"/>
  <c r="C101" i="40"/>
  <c r="AN35" i="40"/>
  <c r="AC10" i="40"/>
  <c r="S18" i="40"/>
  <c r="X18" i="40" s="1"/>
  <c r="AC19" i="40"/>
  <c r="X19" i="40"/>
  <c r="C12" i="40"/>
  <c r="C49" i="40"/>
  <c r="C18" i="40"/>
  <c r="C15" i="40"/>
  <c r="C70" i="40"/>
  <c r="C79" i="40"/>
  <c r="C95" i="40"/>
  <c r="C96" i="40"/>
  <c r="C121" i="40"/>
  <c r="C123" i="40"/>
  <c r="C128" i="40"/>
  <c r="C22" i="40"/>
  <c r="C46" i="40"/>
  <c r="C62" i="40"/>
  <c r="C53" i="40"/>
  <c r="C6" i="40"/>
  <c r="C19" i="40"/>
  <c r="C51" i="40"/>
  <c r="C45" i="40"/>
  <c r="C16" i="40"/>
  <c r="C56" i="40"/>
  <c r="C68" i="40"/>
  <c r="C71" i="40"/>
  <c r="C75" i="40"/>
  <c r="C81" i="40"/>
  <c r="C80" i="40"/>
  <c r="C99" i="40"/>
  <c r="C87" i="40"/>
  <c r="C100" i="40"/>
  <c r="C104" i="40"/>
  <c r="C110" i="40"/>
  <c r="C116" i="40"/>
  <c r="C119" i="40"/>
  <c r="C124" i="40"/>
  <c r="C132" i="40"/>
  <c r="C138" i="40"/>
  <c r="C58" i="40"/>
  <c r="C47" i="40"/>
  <c r="C63" i="40"/>
  <c r="C66" i="40"/>
  <c r="C74" i="40"/>
  <c r="C78" i="40"/>
  <c r="C86" i="40"/>
  <c r="C93" i="40"/>
  <c r="C118" i="40"/>
  <c r="C131" i="40"/>
  <c r="C13" i="40"/>
  <c r="C50" i="40"/>
  <c r="B36" i="40"/>
  <c r="B113" i="40" s="1"/>
  <c r="C113" i="40" s="1"/>
  <c r="C61" i="40"/>
  <c r="C10" i="40"/>
  <c r="C41" i="40"/>
  <c r="C55" i="40"/>
  <c r="C57" i="40"/>
  <c r="C44" i="40"/>
  <c r="C60" i="40"/>
  <c r="C38" i="40"/>
  <c r="C72" i="40"/>
  <c r="C76" i="40"/>
  <c r="C94" i="40"/>
  <c r="C98" i="40"/>
  <c r="C84" i="40"/>
  <c r="C88" i="40"/>
  <c r="C105" i="40"/>
  <c r="C90" i="40"/>
  <c r="C111" i="40"/>
  <c r="C129" i="40"/>
  <c r="C120" i="40"/>
  <c r="C125" i="40"/>
  <c r="C133" i="40"/>
  <c r="M101" i="40"/>
  <c r="M97" i="40"/>
  <c r="M89" i="40"/>
  <c r="M62" i="40"/>
  <c r="M15" i="40"/>
  <c r="M11" i="40"/>
  <c r="BG101" i="40"/>
  <c r="BN101" i="40" s="1"/>
  <c r="BU101" i="40" s="1"/>
  <c r="AW101" i="40"/>
  <c r="BB101" i="40" s="1"/>
  <c r="AV101" i="40"/>
  <c r="AV119" i="40"/>
  <c r="BG119" i="40"/>
  <c r="BN119" i="40" s="1"/>
  <c r="BU119" i="40" s="1"/>
  <c r="AW119" i="40"/>
  <c r="BB119" i="40" s="1"/>
  <c r="BF34" i="40"/>
  <c r="CE13" i="40"/>
  <c r="CL13" i="40" s="1"/>
  <c r="CS13" i="40" s="1"/>
  <c r="CX13" i="40" s="1"/>
  <c r="BZ13" i="40"/>
  <c r="AW89" i="40"/>
  <c r="BB89" i="40" s="1"/>
  <c r="BG89" i="40"/>
  <c r="BN89" i="40" s="1"/>
  <c r="BU89" i="40" s="1"/>
  <c r="CE89" i="40" s="1"/>
  <c r="CL89" i="40" s="1"/>
  <c r="CS89" i="40" s="1"/>
  <c r="CX89" i="40" s="1"/>
  <c r="AV89" i="40"/>
  <c r="AQ110" i="40"/>
  <c r="BJ124" i="40"/>
  <c r="BM124" i="40" s="1"/>
  <c r="BT38" i="40"/>
  <c r="BG97" i="40"/>
  <c r="BN97" i="40" s="1"/>
  <c r="BU97" i="40" s="1"/>
  <c r="AW97" i="40"/>
  <c r="BB97" i="40" s="1"/>
  <c r="AV97" i="40"/>
  <c r="AC93" i="40"/>
  <c r="AP35" i="40"/>
  <c r="AG35" i="40"/>
  <c r="BA24" i="40"/>
  <c r="BA23" i="40"/>
  <c r="AZ4" i="40"/>
  <c r="BA5" i="40" s="1"/>
  <c r="AZ33" i="40"/>
  <c r="BA8" i="40"/>
  <c r="T27" i="40"/>
  <c r="X10" i="40"/>
  <c r="CE78" i="40"/>
  <c r="CL78" i="40" s="1"/>
  <c r="CS78" i="40" s="1"/>
  <c r="CX78" i="40" s="1"/>
  <c r="BZ78" i="40"/>
  <c r="BX15" i="40"/>
  <c r="AA138" i="40"/>
  <c r="AA124" i="40"/>
  <c r="AA121" i="40"/>
  <c r="AA120" i="40"/>
  <c r="AA119" i="40"/>
  <c r="AA118" i="40"/>
  <c r="AA117" i="40"/>
  <c r="AA116" i="40"/>
  <c r="AA123" i="40"/>
  <c r="AA122" i="40"/>
  <c r="AA102" i="40"/>
  <c r="AA101" i="40"/>
  <c r="AA100" i="40"/>
  <c r="AA99" i="40"/>
  <c r="AA98" i="40"/>
  <c r="AA97" i="40"/>
  <c r="AA96" i="40"/>
  <c r="AA95" i="40"/>
  <c r="AA94" i="40"/>
  <c r="AA93" i="40"/>
  <c r="AA110" i="40"/>
  <c r="AA104" i="40"/>
  <c r="AA91" i="40"/>
  <c r="AA90" i="40"/>
  <c r="AA111" i="40"/>
  <c r="AA106" i="40"/>
  <c r="AA105" i="40"/>
  <c r="AA89" i="40"/>
  <c r="AA88" i="40"/>
  <c r="AA87" i="40"/>
  <c r="AA86" i="40"/>
  <c r="AA85" i="40"/>
  <c r="AA84" i="40"/>
  <c r="AA83" i="40"/>
  <c r="AA79" i="40"/>
  <c r="AA66" i="40"/>
  <c r="AA81" i="40"/>
  <c r="AA80" i="40"/>
  <c r="AA78" i="40"/>
  <c r="AA77" i="40"/>
  <c r="AA73" i="40"/>
  <c r="AA69" i="40"/>
  <c r="AA68" i="40"/>
  <c r="AA65" i="40"/>
  <c r="AA64" i="40"/>
  <c r="AA63" i="40"/>
  <c r="AA62" i="40"/>
  <c r="AA61" i="40"/>
  <c r="AA60" i="40"/>
  <c r="AA59" i="40"/>
  <c r="AA58" i="40"/>
  <c r="AA57" i="40"/>
  <c r="AA56" i="40"/>
  <c r="AA55" i="40"/>
  <c r="AA54" i="40"/>
  <c r="AA53" i="40"/>
  <c r="AA52" i="40"/>
  <c r="AA51" i="40"/>
  <c r="AA50" i="40"/>
  <c r="AA49" i="40"/>
  <c r="AA48" i="40"/>
  <c r="AA47" i="40"/>
  <c r="AA46" i="40"/>
  <c r="AA45" i="40"/>
  <c r="AA44" i="40"/>
  <c r="AA43" i="40"/>
  <c r="AA42" i="40"/>
  <c r="AA74" i="40"/>
  <c r="AA70" i="40"/>
  <c r="AA38" i="40"/>
  <c r="AA75" i="40"/>
  <c r="AA71" i="40"/>
  <c r="AA39" i="40"/>
  <c r="AA40" i="40"/>
  <c r="AA76" i="40"/>
  <c r="AA72" i="40"/>
  <c r="AA41" i="40"/>
  <c r="BZ75" i="40"/>
  <c r="AW87" i="40"/>
  <c r="BB87" i="40" s="1"/>
  <c r="BG87" i="40"/>
  <c r="BN87" i="40" s="1"/>
  <c r="BU87" i="40" s="1"/>
  <c r="CE87" i="40" s="1"/>
  <c r="CL87" i="40" s="1"/>
  <c r="CS87" i="40" s="1"/>
  <c r="CX87" i="40" s="1"/>
  <c r="AV87" i="40"/>
  <c r="X127" i="40"/>
  <c r="AC127" i="40"/>
  <c r="S125" i="40"/>
  <c r="X125" i="40" s="1"/>
  <c r="CV125" i="40"/>
  <c r="P33" i="40"/>
  <c r="BX23" i="40"/>
  <c r="E124" i="40"/>
  <c r="K38" i="40"/>
  <c r="CE100" i="40"/>
  <c r="CL100" i="40" s="1"/>
  <c r="CS100" i="40" s="1"/>
  <c r="CX100" i="40" s="1"/>
  <c r="BZ100" i="40"/>
  <c r="CB34" i="40"/>
  <c r="CE62" i="40"/>
  <c r="CL62" i="40" s="1"/>
  <c r="CS62" i="40" s="1"/>
  <c r="CX62" i="40" s="1"/>
  <c r="BZ62" i="40"/>
  <c r="CD34" i="40"/>
  <c r="L33" i="40"/>
  <c r="M33" i="40" s="1"/>
  <c r="AC27" i="40"/>
  <c r="X27" i="40"/>
  <c r="S26" i="40"/>
  <c r="X26" i="40" s="1"/>
  <c r="BZ56" i="40"/>
  <c r="AB124" i="40"/>
  <c r="Q101" i="40"/>
  <c r="Q83" i="40"/>
  <c r="Q75" i="40"/>
  <c r="Q65" i="40"/>
  <c r="Q54" i="40"/>
  <c r="Q45" i="40"/>
  <c r="AU138" i="40"/>
  <c r="AU134" i="40"/>
  <c r="AU129" i="40"/>
  <c r="AU130" i="40"/>
  <c r="AU133" i="40"/>
  <c r="AU131" i="40"/>
  <c r="AU125" i="40"/>
  <c r="AU132" i="40"/>
  <c r="AU128" i="40"/>
  <c r="AU127" i="40"/>
  <c r="AU126" i="40"/>
  <c r="AU121" i="40"/>
  <c r="AU119" i="40"/>
  <c r="AU118" i="40"/>
  <c r="AU117" i="40"/>
  <c r="AU116" i="40"/>
  <c r="AU122" i="40"/>
  <c r="AU120" i="40"/>
  <c r="AU106" i="40"/>
  <c r="AU123" i="40"/>
  <c r="AU111" i="40"/>
  <c r="AU105" i="40"/>
  <c r="AU102" i="40"/>
  <c r="AU101" i="40"/>
  <c r="AU100" i="40"/>
  <c r="AU99" i="40"/>
  <c r="AU98" i="40"/>
  <c r="AU97" i="40"/>
  <c r="AU96" i="40"/>
  <c r="AU95" i="40"/>
  <c r="AU94" i="40"/>
  <c r="AU93" i="40"/>
  <c r="AU104" i="40"/>
  <c r="AU91" i="40"/>
  <c r="AU90" i="40"/>
  <c r="AU110" i="40"/>
  <c r="AU89" i="40"/>
  <c r="AU88" i="40"/>
  <c r="AU87" i="40"/>
  <c r="AU86" i="40"/>
  <c r="AU85" i="40"/>
  <c r="AU84" i="40"/>
  <c r="AU83" i="40"/>
  <c r="AU79" i="40"/>
  <c r="AU78" i="40"/>
  <c r="AU76" i="40"/>
  <c r="AU72" i="40"/>
  <c r="AU66" i="40"/>
  <c r="AU65" i="40"/>
  <c r="AU64" i="40"/>
  <c r="AU63" i="40"/>
  <c r="AU62" i="40"/>
  <c r="AU61" i="40"/>
  <c r="AU60" i="40"/>
  <c r="AU59" i="40"/>
  <c r="AU58" i="40"/>
  <c r="AU57" i="40"/>
  <c r="AU56" i="40"/>
  <c r="AU55" i="40"/>
  <c r="AU54" i="40"/>
  <c r="AU53" i="40"/>
  <c r="AU52" i="40"/>
  <c r="AU51" i="40"/>
  <c r="AU50" i="40"/>
  <c r="AU49" i="40"/>
  <c r="AU48" i="40"/>
  <c r="AU47" i="40"/>
  <c r="AU46" i="40"/>
  <c r="AU45" i="40"/>
  <c r="AU44" i="40"/>
  <c r="AU43" i="40"/>
  <c r="AU42" i="40"/>
  <c r="AU77" i="40"/>
  <c r="AU73" i="40"/>
  <c r="AU69" i="40"/>
  <c r="AU38" i="40"/>
  <c r="AU81" i="40"/>
  <c r="AU80" i="40"/>
  <c r="AU74" i="40"/>
  <c r="AU70" i="40"/>
  <c r="AU41" i="40"/>
  <c r="AU39" i="40"/>
  <c r="AU15" i="40"/>
  <c r="AU13" i="40"/>
  <c r="AU4" i="40"/>
  <c r="AU68" i="40"/>
  <c r="AU18" i="40"/>
  <c r="AU16" i="40"/>
  <c r="AU10" i="40"/>
  <c r="AU75" i="40"/>
  <c r="AT36" i="40"/>
  <c r="AU71" i="40"/>
  <c r="AU40" i="40"/>
  <c r="AU22" i="40"/>
  <c r="AU19" i="40"/>
  <c r="AU11" i="40"/>
  <c r="AU6" i="40"/>
  <c r="AU12" i="40"/>
  <c r="AU7" i="40"/>
  <c r="AG34" i="40"/>
  <c r="AQ11" i="40"/>
  <c r="AJ10" i="40"/>
  <c r="CQ124" i="40"/>
  <c r="CQ122" i="40"/>
  <c r="CQ123" i="40"/>
  <c r="CQ121" i="40"/>
  <c r="CQ119" i="40"/>
  <c r="CQ118" i="40"/>
  <c r="CQ117" i="40"/>
  <c r="CQ116" i="40"/>
  <c r="CQ120" i="40"/>
  <c r="CQ106" i="40"/>
  <c r="CQ102" i="40"/>
  <c r="CQ101" i="40"/>
  <c r="CQ100" i="40"/>
  <c r="CQ99" i="40"/>
  <c r="CQ98" i="40"/>
  <c r="CQ97" i="40"/>
  <c r="CQ96" i="40"/>
  <c r="CQ95" i="40"/>
  <c r="CQ94" i="40"/>
  <c r="CQ93" i="40"/>
  <c r="CQ110" i="40"/>
  <c r="CQ105" i="40"/>
  <c r="CQ104" i="40"/>
  <c r="CQ91" i="40"/>
  <c r="CQ90" i="40"/>
  <c r="CQ89" i="40"/>
  <c r="CQ88" i="40"/>
  <c r="CQ87" i="40"/>
  <c r="CQ86" i="40"/>
  <c r="CQ85" i="40"/>
  <c r="CQ84" i="40"/>
  <c r="CQ83" i="40"/>
  <c r="CQ66" i="40"/>
  <c r="CQ81" i="40"/>
  <c r="CQ79" i="40"/>
  <c r="CQ111" i="40"/>
  <c r="CQ80" i="40"/>
  <c r="CQ74" i="40"/>
  <c r="CQ70" i="40"/>
  <c r="CQ64" i="40"/>
  <c r="CQ63" i="40"/>
  <c r="CQ62" i="40"/>
  <c r="CQ61" i="40"/>
  <c r="CQ60" i="40"/>
  <c r="CQ59" i="40"/>
  <c r="CQ58" i="40"/>
  <c r="CQ57" i="40"/>
  <c r="CQ56" i="40"/>
  <c r="CQ55" i="40"/>
  <c r="CQ54" i="40"/>
  <c r="CQ53" i="40"/>
  <c r="CQ52" i="40"/>
  <c r="CQ51" i="40"/>
  <c r="CQ50" i="40"/>
  <c r="CQ49" i="40"/>
  <c r="CQ48" i="40"/>
  <c r="CQ47" i="40"/>
  <c r="CQ46" i="40"/>
  <c r="CQ45" i="40"/>
  <c r="CQ44" i="40"/>
  <c r="CQ43" i="40"/>
  <c r="CQ42" i="40"/>
  <c r="CQ41" i="40"/>
  <c r="CQ75" i="40"/>
  <c r="CQ71" i="40"/>
  <c r="CQ38" i="40"/>
  <c r="CQ78" i="40"/>
  <c r="CQ76" i="40"/>
  <c r="CQ72" i="40"/>
  <c r="CQ68" i="40"/>
  <c r="CQ65" i="40"/>
  <c r="CQ39" i="40"/>
  <c r="CQ77" i="40"/>
  <c r="CQ69" i="40"/>
  <c r="CQ73" i="40"/>
  <c r="CQ40" i="40"/>
  <c r="BZ91" i="40"/>
  <c r="BX104" i="40"/>
  <c r="AV118" i="40"/>
  <c r="BG118" i="40"/>
  <c r="BN118" i="40" s="1"/>
  <c r="BU118" i="40" s="1"/>
  <c r="AW118" i="40"/>
  <c r="BB118" i="40" s="1"/>
  <c r="BG128" i="40"/>
  <c r="BN128" i="40" s="1"/>
  <c r="BU128" i="40" s="1"/>
  <c r="AW128" i="40"/>
  <c r="BB128" i="40" s="1"/>
  <c r="AV128" i="40"/>
  <c r="BA26" i="40"/>
  <c r="AZ34" i="40"/>
  <c r="BA27" i="40"/>
  <c r="AM124" i="40"/>
  <c r="AN124" i="40" s="1"/>
  <c r="BF38" i="40"/>
  <c r="BG90" i="40"/>
  <c r="BN90" i="40" s="1"/>
  <c r="BU90" i="40" s="1"/>
  <c r="CE90" i="40" s="1"/>
  <c r="CL90" i="40" s="1"/>
  <c r="CS90" i="40" s="1"/>
  <c r="CX90" i="40" s="1"/>
  <c r="AW90" i="40"/>
  <c r="BB90" i="40" s="1"/>
  <c r="AV90" i="40"/>
  <c r="BZ122" i="40"/>
  <c r="BM38" i="40"/>
  <c r="BZ98" i="40"/>
  <c r="AJ117" i="40"/>
  <c r="AC116" i="40"/>
  <c r="AW134" i="40"/>
  <c r="BB134" i="40" s="1"/>
  <c r="BG134" i="40"/>
  <c r="BN134" i="40" s="1"/>
  <c r="BU134" i="40" s="1"/>
  <c r="CE134" i="40" s="1"/>
  <c r="CL134" i="40" s="1"/>
  <c r="CS134" i="40" s="1"/>
  <c r="CX134" i="40" s="1"/>
  <c r="AV134" i="40"/>
  <c r="B109" i="40"/>
  <c r="AC68" i="40"/>
  <c r="AJ69" i="40"/>
  <c r="T30" i="40"/>
  <c r="X15" i="40"/>
  <c r="I134" i="40"/>
  <c r="I130" i="40"/>
  <c r="I131" i="40"/>
  <c r="I127" i="40"/>
  <c r="I138" i="40"/>
  <c r="I132" i="40"/>
  <c r="I129" i="40"/>
  <c r="I124" i="40"/>
  <c r="I123" i="40"/>
  <c r="I122" i="40"/>
  <c r="I121" i="40"/>
  <c r="I126" i="40"/>
  <c r="I125" i="40"/>
  <c r="I128" i="40"/>
  <c r="I133" i="40"/>
  <c r="I120" i="40"/>
  <c r="I119" i="40"/>
  <c r="I118" i="40"/>
  <c r="I117" i="40"/>
  <c r="I111" i="40"/>
  <c r="I110" i="40"/>
  <c r="I116" i="40"/>
  <c r="I104" i="40"/>
  <c r="I102" i="40"/>
  <c r="I101" i="40"/>
  <c r="I100" i="40"/>
  <c r="I99" i="40"/>
  <c r="I98" i="40"/>
  <c r="I97" i="40"/>
  <c r="I96" i="40"/>
  <c r="I95" i="40"/>
  <c r="I94" i="40"/>
  <c r="I106" i="40"/>
  <c r="I105" i="40"/>
  <c r="I93" i="40"/>
  <c r="I83" i="40"/>
  <c r="I81" i="40"/>
  <c r="I80" i="40"/>
  <c r="I79" i="40"/>
  <c r="I78" i="40"/>
  <c r="I91" i="40"/>
  <c r="I90" i="40"/>
  <c r="I89" i="40"/>
  <c r="I85" i="40"/>
  <c r="I77" i="40"/>
  <c r="I76" i="40"/>
  <c r="I75" i="40"/>
  <c r="I74" i="40"/>
  <c r="I73" i="40"/>
  <c r="I72" i="40"/>
  <c r="I71" i="40"/>
  <c r="I70" i="40"/>
  <c r="I69" i="40"/>
  <c r="I84" i="40"/>
  <c r="I68" i="40"/>
  <c r="I87" i="40"/>
  <c r="I88" i="40"/>
  <c r="I66" i="40"/>
  <c r="I86" i="40"/>
  <c r="I65" i="40"/>
  <c r="I64" i="40"/>
  <c r="I63" i="40"/>
  <c r="I62" i="40"/>
  <c r="I61" i="40"/>
  <c r="I60" i="40"/>
  <c r="I59" i="40"/>
  <c r="I58" i="40"/>
  <c r="I57" i="40"/>
  <c r="I56" i="40"/>
  <c r="I55" i="40"/>
  <c r="I54" i="40"/>
  <c r="I53" i="40"/>
  <c r="I52" i="40"/>
  <c r="I51" i="40"/>
  <c r="I50" i="40"/>
  <c r="I49" i="40"/>
  <c r="I48" i="40"/>
  <c r="I47" i="40"/>
  <c r="I46" i="40"/>
  <c r="I45" i="40"/>
  <c r="I44" i="40"/>
  <c r="I43" i="40"/>
  <c r="I42" i="40"/>
  <c r="I41" i="40"/>
  <c r="I40" i="40"/>
  <c r="I39" i="40"/>
  <c r="I16" i="40"/>
  <c r="I15" i="40"/>
  <c r="I4" i="40"/>
  <c r="H36" i="40"/>
  <c r="I19" i="40"/>
  <c r="I18" i="40"/>
  <c r="I11" i="40"/>
  <c r="I10" i="40"/>
  <c r="I6" i="40"/>
  <c r="I38" i="40"/>
  <c r="I22" i="40"/>
  <c r="I12" i="40"/>
  <c r="I7" i="40"/>
  <c r="I13" i="40"/>
  <c r="R4" i="40"/>
  <c r="BG129" i="40"/>
  <c r="BN129" i="40" s="1"/>
  <c r="BU129" i="40" s="1"/>
  <c r="AW129" i="40"/>
  <c r="BB129" i="40" s="1"/>
  <c r="AV129" i="40"/>
  <c r="CV18" i="40"/>
  <c r="CE80" i="40"/>
  <c r="CL80" i="40" s="1"/>
  <c r="CS80" i="40" s="1"/>
  <c r="CX80" i="40" s="1"/>
  <c r="BZ80" i="40"/>
  <c r="CD35" i="40"/>
  <c r="BR35" i="40"/>
  <c r="CP133" i="40"/>
  <c r="CP134" i="40"/>
  <c r="CP132" i="40"/>
  <c r="CP129" i="40"/>
  <c r="CP130" i="40"/>
  <c r="CP126" i="40"/>
  <c r="CP131" i="40"/>
  <c r="CP123" i="40"/>
  <c r="CP122" i="40"/>
  <c r="CP121" i="40"/>
  <c r="CP120" i="40"/>
  <c r="CP127" i="40"/>
  <c r="CP125" i="40"/>
  <c r="CP128" i="40"/>
  <c r="CP119" i="40"/>
  <c r="CP118" i="40"/>
  <c r="CP117" i="40"/>
  <c r="CP116" i="40"/>
  <c r="CP111" i="40"/>
  <c r="CP110" i="40"/>
  <c r="CP124" i="40"/>
  <c r="CP102" i="40"/>
  <c r="CP101" i="40"/>
  <c r="CP100" i="40"/>
  <c r="CP99" i="40"/>
  <c r="CP98" i="40"/>
  <c r="CP97" i="40"/>
  <c r="CP96" i="40"/>
  <c r="CP95" i="40"/>
  <c r="CP94" i="40"/>
  <c r="CP93" i="40"/>
  <c r="CP106" i="40"/>
  <c r="CP104" i="40"/>
  <c r="CP81" i="40"/>
  <c r="CP80" i="40"/>
  <c r="CP79" i="40"/>
  <c r="CP78" i="40"/>
  <c r="CP91" i="40"/>
  <c r="CP90" i="40"/>
  <c r="CP105" i="40"/>
  <c r="CP86" i="40"/>
  <c r="CP77" i="40"/>
  <c r="CP76" i="40"/>
  <c r="CP75" i="40"/>
  <c r="CP74" i="40"/>
  <c r="CP73" i="40"/>
  <c r="CP72" i="40"/>
  <c r="CP71" i="40"/>
  <c r="CP70" i="40"/>
  <c r="CP69" i="40"/>
  <c r="CP68" i="40"/>
  <c r="CP65" i="40"/>
  <c r="CP87" i="40"/>
  <c r="CP85" i="40"/>
  <c r="CP66" i="40"/>
  <c r="CP88" i="40"/>
  <c r="CP84" i="40"/>
  <c r="CP89" i="40"/>
  <c r="CP64" i="40"/>
  <c r="CP63" i="40"/>
  <c r="CP62" i="40"/>
  <c r="CP61" i="40"/>
  <c r="CP60" i="40"/>
  <c r="CP59" i="40"/>
  <c r="CP58" i="40"/>
  <c r="CP57" i="40"/>
  <c r="CP56" i="40"/>
  <c r="CP55" i="40"/>
  <c r="CP54" i="40"/>
  <c r="CP53" i="40"/>
  <c r="CP52" i="40"/>
  <c r="CP51" i="40"/>
  <c r="CP50" i="40"/>
  <c r="CP49" i="40"/>
  <c r="CP48" i="40"/>
  <c r="CP47" i="40"/>
  <c r="CP46" i="40"/>
  <c r="CP45" i="40"/>
  <c r="CP44" i="40"/>
  <c r="CP43" i="40"/>
  <c r="CP42" i="40"/>
  <c r="CP41" i="40"/>
  <c r="CP40" i="40"/>
  <c r="CP39" i="40"/>
  <c r="CP38" i="40"/>
  <c r="CP83" i="40"/>
  <c r="CP15" i="40"/>
  <c r="CP13" i="40"/>
  <c r="CO36" i="40"/>
  <c r="CP36" i="40" s="1"/>
  <c r="CP18" i="40"/>
  <c r="CP16" i="40"/>
  <c r="CP10" i="40"/>
  <c r="CP4" i="40"/>
  <c r="CP22" i="40"/>
  <c r="CP19" i="40"/>
  <c r="CP11" i="40"/>
  <c r="CP6" i="40"/>
  <c r="CP12" i="40"/>
  <c r="CP7" i="40"/>
  <c r="BG12" i="40"/>
  <c r="BN12" i="40" s="1"/>
  <c r="BU12" i="40" s="1"/>
  <c r="AW12" i="40"/>
  <c r="BB12" i="40" s="1"/>
  <c r="AV12" i="40"/>
  <c r="CV15" i="40"/>
  <c r="CV83" i="40"/>
  <c r="CV38" i="40" s="1"/>
  <c r="P138" i="40"/>
  <c r="P131" i="40"/>
  <c r="P127" i="40"/>
  <c r="P132" i="40"/>
  <c r="P128" i="40"/>
  <c r="P129" i="40"/>
  <c r="P134" i="40"/>
  <c r="P133" i="40"/>
  <c r="P126" i="40"/>
  <c r="P125" i="40"/>
  <c r="P123" i="40"/>
  <c r="P122" i="40"/>
  <c r="P121" i="40"/>
  <c r="P130" i="40"/>
  <c r="P118" i="40"/>
  <c r="P106" i="40"/>
  <c r="P105" i="40"/>
  <c r="P117" i="40"/>
  <c r="P111" i="40"/>
  <c r="P110" i="40"/>
  <c r="P120" i="40"/>
  <c r="P116" i="40"/>
  <c r="P119" i="40"/>
  <c r="P104" i="40"/>
  <c r="P102" i="40"/>
  <c r="P101" i="40"/>
  <c r="P100" i="40"/>
  <c r="P99" i="40"/>
  <c r="P98" i="40"/>
  <c r="P97" i="40"/>
  <c r="P96" i="40"/>
  <c r="P95" i="40"/>
  <c r="P94" i="40"/>
  <c r="P93" i="40"/>
  <c r="P89" i="40"/>
  <c r="P88" i="40"/>
  <c r="P87" i="40"/>
  <c r="P86" i="40"/>
  <c r="P85" i="40"/>
  <c r="P84" i="40"/>
  <c r="P91" i="40"/>
  <c r="P90" i="40"/>
  <c r="P83" i="40"/>
  <c r="P81" i="40"/>
  <c r="P80" i="40"/>
  <c r="P79" i="40"/>
  <c r="P78" i="40"/>
  <c r="P77" i="40"/>
  <c r="P76" i="40"/>
  <c r="P75" i="40"/>
  <c r="P74" i="40"/>
  <c r="P73" i="40"/>
  <c r="P72" i="40"/>
  <c r="P71" i="40"/>
  <c r="P70" i="40"/>
  <c r="P69" i="40"/>
  <c r="P66" i="40"/>
  <c r="P68" i="40"/>
  <c r="P65" i="40"/>
  <c r="P64" i="40"/>
  <c r="P63" i="40"/>
  <c r="P62" i="40"/>
  <c r="P61" i="40"/>
  <c r="P60" i="40"/>
  <c r="P59" i="40"/>
  <c r="P58" i="40"/>
  <c r="P57" i="40"/>
  <c r="P56" i="40"/>
  <c r="P55" i="40"/>
  <c r="P54" i="40"/>
  <c r="P53" i="40"/>
  <c r="P52" i="40"/>
  <c r="P51" i="40"/>
  <c r="P50" i="40"/>
  <c r="P49" i="40"/>
  <c r="P48" i="40"/>
  <c r="P47" i="40"/>
  <c r="P46" i="40"/>
  <c r="P45" i="40"/>
  <c r="P44" i="40"/>
  <c r="P43" i="40"/>
  <c r="P42" i="40"/>
  <c r="P41" i="40"/>
  <c r="P40" i="40"/>
  <c r="P19" i="40"/>
  <c r="P18" i="40"/>
  <c r="P11" i="40"/>
  <c r="P10" i="40"/>
  <c r="P6" i="40"/>
  <c r="P4" i="40"/>
  <c r="P22" i="40"/>
  <c r="P12" i="40"/>
  <c r="P7" i="40"/>
  <c r="P38" i="40"/>
  <c r="P39" i="40"/>
  <c r="O36" i="40"/>
  <c r="P13" i="40"/>
  <c r="AB4" i="40"/>
  <c r="P15" i="40"/>
  <c r="P16" i="40"/>
  <c r="CE52" i="40"/>
  <c r="CL52" i="40" s="1"/>
  <c r="CS52" i="40" s="1"/>
  <c r="CX52" i="40" s="1"/>
  <c r="BZ52" i="40"/>
  <c r="K4" i="40"/>
  <c r="AZ22" i="40"/>
  <c r="AW130" i="40"/>
  <c r="BB130" i="40" s="1"/>
  <c r="BG130" i="40"/>
  <c r="BN130" i="40" s="1"/>
  <c r="BU130" i="40" s="1"/>
  <c r="CE130" i="40" s="1"/>
  <c r="CL130" i="40" s="1"/>
  <c r="CS130" i="40" s="1"/>
  <c r="CX130" i="40" s="1"/>
  <c r="AV130" i="40"/>
  <c r="CD22" i="40"/>
  <c r="CE49" i="40"/>
  <c r="CL49" i="40" s="1"/>
  <c r="CS49" i="40" s="1"/>
  <c r="CX49" i="40" s="1"/>
  <c r="BZ49" i="40"/>
  <c r="Y113" i="40"/>
  <c r="Z124" i="40"/>
  <c r="CB22" i="40"/>
  <c r="BD33" i="40"/>
  <c r="BQ36" i="40"/>
  <c r="BZ7" i="40"/>
  <c r="CA124" i="40"/>
  <c r="CK38" i="40"/>
  <c r="CD38" i="40"/>
  <c r="AZ38" i="40"/>
  <c r="AC105" i="40"/>
  <c r="X105" i="40"/>
  <c r="S104" i="40"/>
  <c r="X104" i="40" s="1"/>
  <c r="AW106" i="40"/>
  <c r="BB106" i="40" s="1"/>
  <c r="BG106" i="40"/>
  <c r="BN106" i="40" s="1"/>
  <c r="BU106" i="40" s="1"/>
  <c r="CE106" i="40" s="1"/>
  <c r="CL106" i="40" s="1"/>
  <c r="CS106" i="40" s="1"/>
  <c r="CX106" i="40" s="1"/>
  <c r="AV106" i="40"/>
  <c r="AQ126" i="40"/>
  <c r="W142" i="40"/>
  <c r="W141" i="40"/>
  <c r="V114" i="40"/>
  <c r="V113" i="40"/>
  <c r="V109" i="40"/>
  <c r="AT124" i="40"/>
  <c r="AU124" i="40" s="1"/>
  <c r="AW85" i="40"/>
  <c r="BB85" i="40" s="1"/>
  <c r="BG85" i="40"/>
  <c r="BN85" i="40" s="1"/>
  <c r="BU85" i="40" s="1"/>
  <c r="CE85" i="40" s="1"/>
  <c r="CL85" i="40" s="1"/>
  <c r="CS85" i="40" s="1"/>
  <c r="CX85" i="40" s="1"/>
  <c r="AV85" i="40"/>
  <c r="AW88" i="40"/>
  <c r="BB88" i="40" s="1"/>
  <c r="BG88" i="40"/>
  <c r="BN88" i="40" s="1"/>
  <c r="BU88" i="40" s="1"/>
  <c r="CE88" i="40" s="1"/>
  <c r="CL88" i="40" s="1"/>
  <c r="CS88" i="40" s="1"/>
  <c r="CX88" i="40" s="1"/>
  <c r="AV88" i="40"/>
  <c r="CX91" i="40"/>
  <c r="CV104" i="40"/>
  <c r="AB34" i="40"/>
  <c r="R124" i="40"/>
  <c r="BZ72" i="40"/>
  <c r="S29" i="40"/>
  <c r="X29" i="40" s="1"/>
  <c r="AC30" i="40"/>
  <c r="X30" i="40"/>
  <c r="BE138" i="40"/>
  <c r="BE124" i="40"/>
  <c r="BE123" i="40"/>
  <c r="BE122" i="40"/>
  <c r="BE121" i="40"/>
  <c r="BE120" i="40"/>
  <c r="BE119" i="40"/>
  <c r="BE106" i="40"/>
  <c r="BE105" i="40"/>
  <c r="BE118" i="40"/>
  <c r="BE111" i="40"/>
  <c r="BE110" i="40"/>
  <c r="BE117" i="40"/>
  <c r="BE116" i="40"/>
  <c r="BE104" i="40"/>
  <c r="BE102" i="40"/>
  <c r="BE101" i="40"/>
  <c r="BE100" i="40"/>
  <c r="BE99" i="40"/>
  <c r="BE98" i="40"/>
  <c r="BE97" i="40"/>
  <c r="BE96" i="40"/>
  <c r="BE95" i="40"/>
  <c r="BE94" i="40"/>
  <c r="BE93" i="40"/>
  <c r="BE89" i="40"/>
  <c r="BE88" i="40"/>
  <c r="BE87" i="40"/>
  <c r="BE86" i="40"/>
  <c r="BE85" i="40"/>
  <c r="BE84" i="40"/>
  <c r="BE83" i="40"/>
  <c r="BE81" i="40"/>
  <c r="BE80" i="40"/>
  <c r="BE79" i="40"/>
  <c r="BE78" i="40"/>
  <c r="BE91" i="40"/>
  <c r="BE90" i="40"/>
  <c r="BE77" i="40"/>
  <c r="BE76" i="40"/>
  <c r="BE75" i="40"/>
  <c r="BE74" i="40"/>
  <c r="BE73" i="40"/>
  <c r="BE72" i="40"/>
  <c r="BE71" i="40"/>
  <c r="BE70" i="40"/>
  <c r="BE69" i="40"/>
  <c r="BE68" i="40"/>
  <c r="BE66" i="40"/>
  <c r="BE65" i="40"/>
  <c r="BE64" i="40"/>
  <c r="BE63" i="40"/>
  <c r="BE62" i="40"/>
  <c r="BE61" i="40"/>
  <c r="BE60" i="40"/>
  <c r="BE59" i="40"/>
  <c r="BE58" i="40"/>
  <c r="BE57" i="40"/>
  <c r="BE56" i="40"/>
  <c r="BE55" i="40"/>
  <c r="BE54" i="40"/>
  <c r="BE53" i="40"/>
  <c r="BE52" i="40"/>
  <c r="BE51" i="40"/>
  <c r="BE50" i="40"/>
  <c r="BE49" i="40"/>
  <c r="BE48" i="40"/>
  <c r="BE47" i="40"/>
  <c r="BE46" i="40"/>
  <c r="BE45" i="40"/>
  <c r="BE44" i="40"/>
  <c r="BE43" i="40"/>
  <c r="BE42" i="40"/>
  <c r="BE41" i="40"/>
  <c r="BE40" i="40"/>
  <c r="BE39" i="40"/>
  <c r="BE38" i="40"/>
  <c r="CK35" i="40"/>
  <c r="L34" i="40"/>
  <c r="M34" i="40" s="1"/>
  <c r="M26" i="40"/>
  <c r="M27" i="40"/>
  <c r="AJ40" i="40"/>
  <c r="BX125" i="40"/>
  <c r="AU33" i="40"/>
  <c r="CV10" i="40"/>
  <c r="CE96" i="40"/>
  <c r="CL96" i="40" s="1"/>
  <c r="CS96" i="40" s="1"/>
  <c r="CX96" i="40" s="1"/>
  <c r="BZ96" i="40"/>
  <c r="CI138" i="40"/>
  <c r="CI133" i="40"/>
  <c r="CI134" i="40"/>
  <c r="CI132" i="40"/>
  <c r="CI128" i="40"/>
  <c r="CI129" i="40"/>
  <c r="CI130" i="40"/>
  <c r="CI127" i="40"/>
  <c r="CI125" i="40"/>
  <c r="CI126" i="40"/>
  <c r="CI123" i="40"/>
  <c r="CI120" i="40"/>
  <c r="CI131" i="40"/>
  <c r="CI119" i="40"/>
  <c r="CI118" i="40"/>
  <c r="CI117" i="40"/>
  <c r="CI116" i="40"/>
  <c r="CI121" i="40"/>
  <c r="CI106" i="40"/>
  <c r="CI110" i="40"/>
  <c r="CI102" i="40"/>
  <c r="CI101" i="40"/>
  <c r="CI100" i="40"/>
  <c r="CI99" i="40"/>
  <c r="CI98" i="40"/>
  <c r="CI97" i="40"/>
  <c r="CI96" i="40"/>
  <c r="CI95" i="40"/>
  <c r="CI94" i="40"/>
  <c r="CI93" i="40"/>
  <c r="CI111" i="40"/>
  <c r="CI104" i="40"/>
  <c r="CI91" i="40"/>
  <c r="CI90" i="40"/>
  <c r="CI105" i="40"/>
  <c r="CI122" i="40"/>
  <c r="CI89" i="40"/>
  <c r="CI88" i="40"/>
  <c r="CI87" i="40"/>
  <c r="CI86" i="40"/>
  <c r="CI85" i="40"/>
  <c r="CI84" i="40"/>
  <c r="CI83" i="40"/>
  <c r="CI81" i="40"/>
  <c r="CI80" i="40"/>
  <c r="CI78" i="40"/>
  <c r="CI79" i="40"/>
  <c r="CI75" i="40"/>
  <c r="CI71" i="40"/>
  <c r="CI64" i="40"/>
  <c r="CI63" i="40"/>
  <c r="CI62" i="40"/>
  <c r="CI61" i="40"/>
  <c r="CI60" i="40"/>
  <c r="CI59" i="40"/>
  <c r="CI58" i="40"/>
  <c r="CI57" i="40"/>
  <c r="CI56" i="40"/>
  <c r="CI55" i="40"/>
  <c r="CI54" i="40"/>
  <c r="CI53" i="40"/>
  <c r="CI52" i="40"/>
  <c r="CI51" i="40"/>
  <c r="CI50" i="40"/>
  <c r="CI49" i="40"/>
  <c r="CI48" i="40"/>
  <c r="CI47" i="40"/>
  <c r="CI46" i="40"/>
  <c r="CI45" i="40"/>
  <c r="CI44" i="40"/>
  <c r="CI43" i="40"/>
  <c r="CI42" i="40"/>
  <c r="CI76" i="40"/>
  <c r="CI72" i="40"/>
  <c r="CI68" i="40"/>
  <c r="CI66" i="40"/>
  <c r="CI38" i="40"/>
  <c r="CI77" i="40"/>
  <c r="CI73" i="40"/>
  <c r="CI69" i="40"/>
  <c r="CH36" i="40"/>
  <c r="CI12" i="40"/>
  <c r="CI7" i="40"/>
  <c r="CR4" i="40"/>
  <c r="CI36" i="40"/>
  <c r="CI41" i="40"/>
  <c r="CI39" i="40"/>
  <c r="CI15" i="40"/>
  <c r="CI13" i="40"/>
  <c r="CI4" i="40"/>
  <c r="CI74" i="40"/>
  <c r="CI70" i="40"/>
  <c r="CI65" i="40"/>
  <c r="CI18" i="40"/>
  <c r="CI16" i="40"/>
  <c r="CI10" i="40"/>
  <c r="CI40" i="40"/>
  <c r="CI19" i="40"/>
  <c r="CI22" i="40"/>
  <c r="CI11" i="40"/>
  <c r="CI6" i="40"/>
  <c r="AG138" i="40"/>
  <c r="AG131" i="40"/>
  <c r="AG127" i="40"/>
  <c r="AG134" i="40"/>
  <c r="AG132" i="40"/>
  <c r="AG128" i="40"/>
  <c r="AG133" i="40"/>
  <c r="AG129" i="40"/>
  <c r="AG126" i="40"/>
  <c r="AG130" i="40"/>
  <c r="AG123" i="40"/>
  <c r="AG122" i="40"/>
  <c r="AG121" i="40"/>
  <c r="AG120" i="40"/>
  <c r="AG125" i="40"/>
  <c r="AG117" i="40"/>
  <c r="AG116" i="40"/>
  <c r="AG106" i="40"/>
  <c r="AG105" i="40"/>
  <c r="AG111" i="40"/>
  <c r="AG110" i="40"/>
  <c r="AG119" i="40"/>
  <c r="AG104" i="40"/>
  <c r="AG102" i="40"/>
  <c r="AG101" i="40"/>
  <c r="AG100" i="40"/>
  <c r="AG99" i="40"/>
  <c r="AG98" i="40"/>
  <c r="AG97" i="40"/>
  <c r="AG96" i="40"/>
  <c r="AG95" i="40"/>
  <c r="AG94" i="40"/>
  <c r="AG93" i="40"/>
  <c r="AG118" i="40"/>
  <c r="AG91" i="40"/>
  <c r="AG90" i="40"/>
  <c r="AG89" i="40"/>
  <c r="AG88" i="40"/>
  <c r="AG87" i="40"/>
  <c r="AG86" i="40"/>
  <c r="AG85" i="40"/>
  <c r="AG84" i="40"/>
  <c r="AG83" i="40"/>
  <c r="AG81" i="40"/>
  <c r="AG80" i="40"/>
  <c r="AG79" i="40"/>
  <c r="AG78" i="40"/>
  <c r="AG77" i="40"/>
  <c r="AG76" i="40"/>
  <c r="AG75" i="40"/>
  <c r="AG74" i="40"/>
  <c r="AG73" i="40"/>
  <c r="AG72" i="40"/>
  <c r="AG71" i="40"/>
  <c r="AG70" i="40"/>
  <c r="AG69" i="40"/>
  <c r="AG68" i="40"/>
  <c r="AG66" i="40"/>
  <c r="AG65" i="40"/>
  <c r="AG64" i="40"/>
  <c r="AG63" i="40"/>
  <c r="AG62" i="40"/>
  <c r="AG61" i="40"/>
  <c r="AG60" i="40"/>
  <c r="AG59" i="40"/>
  <c r="AG58" i="40"/>
  <c r="AG57" i="40"/>
  <c r="AG56" i="40"/>
  <c r="AG55" i="40"/>
  <c r="AG54" i="40"/>
  <c r="AG53" i="40"/>
  <c r="AG52" i="40"/>
  <c r="AG51" i="40"/>
  <c r="AG50" i="40"/>
  <c r="AG49" i="40"/>
  <c r="AG48" i="40"/>
  <c r="AG47" i="40"/>
  <c r="AG46" i="40"/>
  <c r="AG45" i="40"/>
  <c r="AG44" i="40"/>
  <c r="AG43" i="40"/>
  <c r="AG42" i="40"/>
  <c r="AG41" i="40"/>
  <c r="AG40" i="40"/>
  <c r="AG39" i="40"/>
  <c r="AG22" i="40"/>
  <c r="AG19" i="40"/>
  <c r="AG11" i="40"/>
  <c r="AG6" i="40"/>
  <c r="AG38" i="40"/>
  <c r="AF36" i="40"/>
  <c r="AG12" i="40"/>
  <c r="AG7" i="40"/>
  <c r="AP4" i="40"/>
  <c r="AG15" i="40"/>
  <c r="AG13" i="40"/>
  <c r="AG16" i="40"/>
  <c r="AG4" i="40"/>
  <c r="AG10" i="40"/>
  <c r="AG18" i="40"/>
  <c r="AC24" i="40"/>
  <c r="S23" i="40"/>
  <c r="X24" i="40"/>
  <c r="AZ35" i="40"/>
  <c r="BA35" i="40" s="1"/>
  <c r="BA29" i="40"/>
  <c r="BA30" i="40"/>
  <c r="BZ71" i="40"/>
  <c r="C206" i="41"/>
  <c r="AJ16" i="40"/>
  <c r="AC15" i="40"/>
  <c r="CV23" i="40"/>
  <c r="R33" i="40"/>
  <c r="I33" i="40"/>
  <c r="BG64" i="40"/>
  <c r="BN64" i="40" s="1"/>
  <c r="BU64" i="40" s="1"/>
  <c r="AW64" i="40"/>
  <c r="BB64" i="40" s="1"/>
  <c r="AV64" i="40"/>
  <c r="AF124" i="40"/>
  <c r="AI124" i="40" s="1"/>
  <c r="AP38" i="40"/>
  <c r="AI38" i="40"/>
  <c r="BZ76" i="40"/>
  <c r="BZ8" i="40"/>
  <c r="BR34" i="40"/>
  <c r="BM22" i="40"/>
  <c r="CA36" i="40"/>
  <c r="M23" i="40"/>
  <c r="BD138" i="40"/>
  <c r="BD133" i="40"/>
  <c r="BD134" i="40"/>
  <c r="BD129" i="40"/>
  <c r="BD130" i="40"/>
  <c r="BD131" i="40"/>
  <c r="BD125" i="40"/>
  <c r="BD124" i="40"/>
  <c r="BD127" i="40"/>
  <c r="BD126" i="40"/>
  <c r="BD123" i="40"/>
  <c r="BD122" i="40"/>
  <c r="BD121" i="40"/>
  <c r="BD119" i="40"/>
  <c r="BD118" i="40"/>
  <c r="BD117" i="40"/>
  <c r="BD128" i="40"/>
  <c r="BD120" i="40"/>
  <c r="BD132" i="40"/>
  <c r="BD106" i="40"/>
  <c r="BD105" i="40"/>
  <c r="BD111" i="40"/>
  <c r="BD110" i="40"/>
  <c r="BD104" i="40"/>
  <c r="BD91" i="40"/>
  <c r="BD90" i="40"/>
  <c r="BD102" i="40"/>
  <c r="BD98" i="40"/>
  <c r="BD94" i="40"/>
  <c r="BD101" i="40"/>
  <c r="BD97" i="40"/>
  <c r="BD93" i="40"/>
  <c r="BD89" i="40"/>
  <c r="BD88" i="40"/>
  <c r="BD87" i="40"/>
  <c r="BD86" i="40"/>
  <c r="BD85" i="40"/>
  <c r="BD84" i="40"/>
  <c r="BD83" i="40"/>
  <c r="BD100" i="40"/>
  <c r="BD96" i="40"/>
  <c r="BD81" i="40"/>
  <c r="BD95" i="40"/>
  <c r="BD79" i="40"/>
  <c r="BD116" i="40"/>
  <c r="BD99" i="40"/>
  <c r="BD80" i="40"/>
  <c r="BD78" i="40"/>
  <c r="BD77" i="40"/>
  <c r="BD76" i="40"/>
  <c r="BD75" i="40"/>
  <c r="BD74" i="40"/>
  <c r="BD73" i="40"/>
  <c r="BD72" i="40"/>
  <c r="BD71" i="40"/>
  <c r="BD70" i="40"/>
  <c r="BD69" i="40"/>
  <c r="BD68" i="40"/>
  <c r="BD66" i="40"/>
  <c r="BD65" i="40"/>
  <c r="BD61" i="40"/>
  <c r="BD57" i="40"/>
  <c r="BD53" i="40"/>
  <c r="BD49" i="40"/>
  <c r="BD45" i="40"/>
  <c r="BD15" i="40"/>
  <c r="BD13" i="40"/>
  <c r="BD4" i="40"/>
  <c r="BC36" i="40"/>
  <c r="BD36" i="40" s="1"/>
  <c r="BD64" i="40"/>
  <c r="BD60" i="40"/>
  <c r="BD56" i="40"/>
  <c r="BD52" i="40"/>
  <c r="BD48" i="40"/>
  <c r="BD44" i="40"/>
  <c r="BD40" i="40"/>
  <c r="BD18" i="40"/>
  <c r="BD16" i="40"/>
  <c r="BD10" i="40"/>
  <c r="BD58" i="40"/>
  <c r="BD54" i="40"/>
  <c r="BD50" i="40"/>
  <c r="BD46" i="40"/>
  <c r="BD63" i="40"/>
  <c r="BD59" i="40"/>
  <c r="BD55" i="40"/>
  <c r="BD51" i="40"/>
  <c r="BD47" i="40"/>
  <c r="BD43" i="40"/>
  <c r="BD38" i="40"/>
  <c r="BD22" i="40"/>
  <c r="BD19" i="40"/>
  <c r="BD11" i="40"/>
  <c r="BD6" i="40"/>
  <c r="BD62" i="40"/>
  <c r="BD42" i="40"/>
  <c r="BD41" i="40"/>
  <c r="BD39" i="40"/>
  <c r="BD12" i="40"/>
  <c r="BD7" i="40"/>
  <c r="BM4" i="40"/>
  <c r="BR22" i="40"/>
  <c r="BR142" i="40" s="1"/>
  <c r="BD34" i="40"/>
  <c r="BG60" i="40"/>
  <c r="BN60" i="40" s="1"/>
  <c r="BU60" i="40" s="1"/>
  <c r="AW60" i="40"/>
  <c r="BB60" i="40" s="1"/>
  <c r="AV60" i="40"/>
  <c r="BX83" i="40"/>
  <c r="BX38" i="40" s="1"/>
  <c r="AW133" i="40"/>
  <c r="BB133" i="40" s="1"/>
  <c r="AV133" i="40"/>
  <c r="BG133" i="40"/>
  <c r="BN133" i="40" s="1"/>
  <c r="BU133" i="40" s="1"/>
  <c r="BX18" i="40"/>
  <c r="BK22" i="40"/>
  <c r="BK141" i="40" s="1"/>
  <c r="AN133" i="40"/>
  <c r="AN134" i="40"/>
  <c r="AN132" i="40"/>
  <c r="AN128" i="40"/>
  <c r="AN129" i="40"/>
  <c r="AN130" i="40"/>
  <c r="AN138" i="40"/>
  <c r="AN131" i="40"/>
  <c r="AN127" i="40"/>
  <c r="AN125" i="40"/>
  <c r="AN123" i="40"/>
  <c r="AN119" i="40"/>
  <c r="AN118" i="40"/>
  <c r="AN117" i="40"/>
  <c r="AN121" i="40"/>
  <c r="AN126" i="40"/>
  <c r="AN116" i="40"/>
  <c r="AN106" i="40"/>
  <c r="AN105" i="40"/>
  <c r="AN111" i="40"/>
  <c r="AN110" i="40"/>
  <c r="AN122" i="40"/>
  <c r="AN120" i="40"/>
  <c r="AN104" i="40"/>
  <c r="AN91" i="40"/>
  <c r="AN90" i="40"/>
  <c r="AN100" i="40"/>
  <c r="AN96" i="40"/>
  <c r="AN99" i="40"/>
  <c r="AN95" i="40"/>
  <c r="AN89" i="40"/>
  <c r="AN88" i="40"/>
  <c r="AN87" i="40"/>
  <c r="AN86" i="40"/>
  <c r="AN85" i="40"/>
  <c r="AN84" i="40"/>
  <c r="AN83" i="40"/>
  <c r="AN102" i="40"/>
  <c r="AN98" i="40"/>
  <c r="AN94" i="40"/>
  <c r="AN81" i="40"/>
  <c r="AN97" i="40"/>
  <c r="AN79" i="40"/>
  <c r="AN66" i="40"/>
  <c r="AN101" i="40"/>
  <c r="AN93" i="40"/>
  <c r="AN77" i="40"/>
  <c r="AN76" i="40"/>
  <c r="AN75" i="40"/>
  <c r="AN74" i="40"/>
  <c r="AN73" i="40"/>
  <c r="AN72" i="40"/>
  <c r="AN71" i="40"/>
  <c r="AN70" i="40"/>
  <c r="AN69" i="40"/>
  <c r="AN68" i="40"/>
  <c r="AN80" i="40"/>
  <c r="AN78" i="40"/>
  <c r="AN63" i="40"/>
  <c r="AN59" i="40"/>
  <c r="AN55" i="40"/>
  <c r="AN51" i="40"/>
  <c r="AN47" i="40"/>
  <c r="AN43" i="40"/>
  <c r="AN41" i="40"/>
  <c r="AN39" i="40"/>
  <c r="AM36" i="40"/>
  <c r="AN36" i="40" s="1"/>
  <c r="AN12" i="40"/>
  <c r="AN7" i="40"/>
  <c r="BF4" i="40"/>
  <c r="AN48" i="40"/>
  <c r="AN62" i="40"/>
  <c r="AN58" i="40"/>
  <c r="AN54" i="40"/>
  <c r="AN50" i="40"/>
  <c r="AN46" i="40"/>
  <c r="AN42" i="40"/>
  <c r="AN15" i="40"/>
  <c r="AN13" i="40"/>
  <c r="AN4" i="40"/>
  <c r="AN60" i="40"/>
  <c r="AN56" i="40"/>
  <c r="AN44" i="40"/>
  <c r="AN65" i="40"/>
  <c r="AN61" i="40"/>
  <c r="AN57" i="40"/>
  <c r="AN53" i="40"/>
  <c r="AN49" i="40"/>
  <c r="AN45" i="40"/>
  <c r="AN40" i="40"/>
  <c r="AN38" i="40"/>
  <c r="AN18" i="40"/>
  <c r="AN16" i="40"/>
  <c r="AN10" i="40"/>
  <c r="AN64" i="40"/>
  <c r="AN52" i="40"/>
  <c r="AN22" i="40"/>
  <c r="AN11" i="40"/>
  <c r="AN6" i="40"/>
  <c r="AN19" i="40"/>
  <c r="AC84" i="40"/>
  <c r="X84" i="40"/>
  <c r="S83" i="40"/>
  <c r="X83" i="40" s="1"/>
  <c r="BZ111" i="40"/>
  <c r="BX10" i="40"/>
  <c r="AI22" i="40"/>
  <c r="BZ74" i="40"/>
  <c r="CH124" i="40"/>
  <c r="CR38" i="40"/>
  <c r="AW86" i="40"/>
  <c r="BB86" i="40" s="1"/>
  <c r="BG86" i="40"/>
  <c r="BN86" i="40" s="1"/>
  <c r="BU86" i="40" s="1"/>
  <c r="CE86" i="40" s="1"/>
  <c r="CL86" i="40" s="1"/>
  <c r="CS86" i="40" s="1"/>
  <c r="CX86" i="40" s="1"/>
  <c r="AV86" i="40"/>
  <c r="AQ94" i="40"/>
  <c r="AJ93" i="40"/>
  <c r="Z36" i="40" l="1"/>
  <c r="Y114" i="40"/>
  <c r="Z142" i="40"/>
  <c r="BZ81" i="40"/>
  <c r="AJ5" i="40"/>
  <c r="AQ6" i="40"/>
  <c r="AQ5" i="40" s="1"/>
  <c r="AV5" i="40" s="1"/>
  <c r="AC5" i="40"/>
  <c r="AD8" i="40" s="1"/>
  <c r="BG44" i="40"/>
  <c r="BN44" i="40" s="1"/>
  <c r="BU44" i="40" s="1"/>
  <c r="CE44" i="40" s="1"/>
  <c r="CL44" i="40" s="1"/>
  <c r="CS44" i="40" s="1"/>
  <c r="CX44" i="40" s="1"/>
  <c r="AC39" i="40"/>
  <c r="P124" i="40"/>
  <c r="Q38" i="40"/>
  <c r="Q46" i="40"/>
  <c r="Q57" i="40"/>
  <c r="Q89" i="40"/>
  <c r="Q76" i="40"/>
  <c r="Q93" i="40"/>
  <c r="Q104" i="40"/>
  <c r="Q121" i="40"/>
  <c r="Q87" i="40"/>
  <c r="Q49" i="40"/>
  <c r="Q61" i="40"/>
  <c r="Q66" i="40"/>
  <c r="Q88" i="40"/>
  <c r="Q97" i="40"/>
  <c r="Q116" i="40"/>
  <c r="Q124" i="40"/>
  <c r="CE120" i="40"/>
  <c r="CL120" i="40" s="1"/>
  <c r="CS120" i="40" s="1"/>
  <c r="CX120" i="40" s="1"/>
  <c r="BZ120" i="40"/>
  <c r="Q41" i="40"/>
  <c r="Q53" i="40"/>
  <c r="Q62" i="40"/>
  <c r="Q71" i="40"/>
  <c r="Q81" i="40"/>
  <c r="Q98" i="40"/>
  <c r="Q117" i="40"/>
  <c r="E109" i="40"/>
  <c r="E112" i="40" s="1"/>
  <c r="M46" i="40"/>
  <c r="M74" i="40"/>
  <c r="M126" i="40"/>
  <c r="M50" i="40"/>
  <c r="M84" i="40"/>
  <c r="M122" i="40"/>
  <c r="E113" i="40"/>
  <c r="F113" i="40" s="1"/>
  <c r="BJ113" i="40"/>
  <c r="BK113" i="40" s="1"/>
  <c r="M85" i="40"/>
  <c r="M54" i="40"/>
  <c r="M68" i="40"/>
  <c r="M80" i="40"/>
  <c r="M106" i="40"/>
  <c r="M130" i="40"/>
  <c r="BJ109" i="40"/>
  <c r="BJ112" i="40" s="1"/>
  <c r="E114" i="40"/>
  <c r="F114" i="40" s="1"/>
  <c r="BJ114" i="40"/>
  <c r="BK114" i="40" s="1"/>
  <c r="CB141" i="40"/>
  <c r="M7" i="40"/>
  <c r="M42" i="40"/>
  <c r="M58" i="40"/>
  <c r="M70" i="40"/>
  <c r="M116" i="40"/>
  <c r="M118" i="40"/>
  <c r="F141" i="40"/>
  <c r="M134" i="40"/>
  <c r="M5" i="40"/>
  <c r="BZ50" i="40"/>
  <c r="BZ70" i="40"/>
  <c r="AD27" i="40"/>
  <c r="AV44" i="40"/>
  <c r="M12" i="40"/>
  <c r="M18" i="40"/>
  <c r="M16" i="40"/>
  <c r="M39" i="40"/>
  <c r="M43" i="40"/>
  <c r="M47" i="40"/>
  <c r="M51" i="40"/>
  <c r="M55" i="40"/>
  <c r="M59" i="40"/>
  <c r="M63" i="40"/>
  <c r="M66" i="40"/>
  <c r="M87" i="40"/>
  <c r="M71" i="40"/>
  <c r="M75" i="40"/>
  <c r="M90" i="40"/>
  <c r="M81" i="40"/>
  <c r="M94" i="40"/>
  <c r="M98" i="40"/>
  <c r="M102" i="40"/>
  <c r="M110" i="40"/>
  <c r="M119" i="40"/>
  <c r="M127" i="40"/>
  <c r="M123" i="40"/>
  <c r="M133" i="40"/>
  <c r="M22" i="40"/>
  <c r="M6" i="40"/>
  <c r="M19" i="40"/>
  <c r="M4" i="40"/>
  <c r="M40" i="40"/>
  <c r="M44" i="40"/>
  <c r="M48" i="40"/>
  <c r="M52" i="40"/>
  <c r="M56" i="40"/>
  <c r="M60" i="40"/>
  <c r="M64" i="40"/>
  <c r="M86" i="40"/>
  <c r="M91" i="40"/>
  <c r="M72" i="40"/>
  <c r="M76" i="40"/>
  <c r="M78" i="40"/>
  <c r="M83" i="40"/>
  <c r="M95" i="40"/>
  <c r="M99" i="40"/>
  <c r="M104" i="40"/>
  <c r="M111" i="40"/>
  <c r="M120" i="40"/>
  <c r="M128" i="40"/>
  <c r="M132" i="40"/>
  <c r="M129" i="40"/>
  <c r="M10" i="40"/>
  <c r="M13" i="40"/>
  <c r="M41" i="40"/>
  <c r="M45" i="40"/>
  <c r="M49" i="40"/>
  <c r="M53" i="40"/>
  <c r="M57" i="40"/>
  <c r="M61" i="40"/>
  <c r="M65" i="40"/>
  <c r="M88" i="40"/>
  <c r="M69" i="40"/>
  <c r="M73" i="40"/>
  <c r="M77" i="40"/>
  <c r="M79" i="40"/>
  <c r="M93" i="40"/>
  <c r="M96" i="40"/>
  <c r="M100" i="40"/>
  <c r="M105" i="40"/>
  <c r="M117" i="40"/>
  <c r="M125" i="40"/>
  <c r="M121" i="40"/>
  <c r="M131" i="40"/>
  <c r="S4" i="40"/>
  <c r="T5" i="40" s="1"/>
  <c r="BZ90" i="40"/>
  <c r="L36" i="40"/>
  <c r="M36" i="40" s="1"/>
  <c r="CE45" i="40"/>
  <c r="CL45" i="40" s="1"/>
  <c r="CS45" i="40" s="1"/>
  <c r="CX45" i="40" s="1"/>
  <c r="BZ45" i="40"/>
  <c r="N50" i="40"/>
  <c r="Q42" i="40"/>
  <c r="Q50" i="40"/>
  <c r="Q58" i="40"/>
  <c r="Q84" i="40"/>
  <c r="Q72" i="40"/>
  <c r="Q78" i="40"/>
  <c r="Q94" i="40"/>
  <c r="Q102" i="40"/>
  <c r="Q118" i="40"/>
  <c r="Q138" i="40"/>
  <c r="Q39" i="40"/>
  <c r="Q43" i="40"/>
  <c r="Q47" i="40"/>
  <c r="Q51" i="40"/>
  <c r="Q55" i="40"/>
  <c r="Q59" i="40"/>
  <c r="Q63" i="40"/>
  <c r="Q68" i="40"/>
  <c r="Q69" i="40"/>
  <c r="Q73" i="40"/>
  <c r="Q77" i="40"/>
  <c r="Q79" i="40"/>
  <c r="Q90" i="40"/>
  <c r="Q95" i="40"/>
  <c r="Q99" i="40"/>
  <c r="Q105" i="40"/>
  <c r="Q110" i="40"/>
  <c r="Q119" i="40"/>
  <c r="Q122" i="40"/>
  <c r="Q40" i="40"/>
  <c r="Q44" i="40"/>
  <c r="Q48" i="40"/>
  <c r="Q52" i="40"/>
  <c r="Q56" i="40"/>
  <c r="Q60" i="40"/>
  <c r="Q64" i="40"/>
  <c r="Q85" i="40"/>
  <c r="Q70" i="40"/>
  <c r="Q74" i="40"/>
  <c r="Q86" i="40"/>
  <c r="Q80" i="40"/>
  <c r="Q91" i="40"/>
  <c r="Q96" i="40"/>
  <c r="Q100" i="40"/>
  <c r="Q106" i="40"/>
  <c r="Q111" i="40"/>
  <c r="Q120" i="40"/>
  <c r="N72" i="40"/>
  <c r="N100" i="40"/>
  <c r="N70" i="40"/>
  <c r="J141" i="40"/>
  <c r="B114" i="40"/>
  <c r="C114" i="40" s="1"/>
  <c r="C36" i="40"/>
  <c r="N53" i="40"/>
  <c r="N80" i="40"/>
  <c r="N42" i="40"/>
  <c r="N58" i="40"/>
  <c r="N87" i="40"/>
  <c r="N39" i="40"/>
  <c r="N117" i="40"/>
  <c r="N66" i="40"/>
  <c r="N45" i="40"/>
  <c r="N61" i="40"/>
  <c r="N91" i="40"/>
  <c r="N105" i="40"/>
  <c r="N95" i="40"/>
  <c r="N111" i="40"/>
  <c r="N120" i="40"/>
  <c r="N75" i="40"/>
  <c r="N69" i="40"/>
  <c r="N46" i="40"/>
  <c r="N54" i="40"/>
  <c r="N62" i="40"/>
  <c r="N68" i="40"/>
  <c r="N106" i="40"/>
  <c r="N96" i="40"/>
  <c r="N123" i="40"/>
  <c r="N122" i="40"/>
  <c r="N38" i="40"/>
  <c r="N81" i="40"/>
  <c r="N49" i="40"/>
  <c r="N57" i="40"/>
  <c r="N65" i="40"/>
  <c r="N86" i="40"/>
  <c r="N90" i="40"/>
  <c r="N99" i="40"/>
  <c r="N116" i="40"/>
  <c r="M124" i="40"/>
  <c r="N41" i="40"/>
  <c r="N40" i="40"/>
  <c r="N74" i="40"/>
  <c r="N73" i="40"/>
  <c r="N43" i="40"/>
  <c r="N47" i="40"/>
  <c r="N51" i="40"/>
  <c r="N55" i="40"/>
  <c r="N59" i="40"/>
  <c r="N63" i="40"/>
  <c r="N76" i="40"/>
  <c r="N84" i="40"/>
  <c r="N88" i="40"/>
  <c r="N104" i="40"/>
  <c r="N93" i="40"/>
  <c r="N97" i="40"/>
  <c r="N101" i="40"/>
  <c r="N124" i="40"/>
  <c r="N118" i="40"/>
  <c r="N138" i="40"/>
  <c r="M38" i="40"/>
  <c r="N71" i="40"/>
  <c r="N79" i="40"/>
  <c r="N83" i="40"/>
  <c r="N77" i="40"/>
  <c r="N44" i="40"/>
  <c r="N48" i="40"/>
  <c r="N52" i="40"/>
  <c r="N56" i="40"/>
  <c r="N60" i="40"/>
  <c r="N64" i="40"/>
  <c r="N78" i="40"/>
  <c r="N85" i="40"/>
  <c r="N89" i="40"/>
  <c r="N110" i="40"/>
  <c r="N94" i="40"/>
  <c r="N98" i="40"/>
  <c r="N102" i="40"/>
  <c r="N121" i="40"/>
  <c r="BZ89" i="40"/>
  <c r="BZ106" i="40"/>
  <c r="S38" i="40"/>
  <c r="BZ86" i="40"/>
  <c r="BZ87" i="40"/>
  <c r="AA141" i="40"/>
  <c r="CE42" i="40"/>
  <c r="CL42" i="40" s="1"/>
  <c r="CS42" i="40" s="1"/>
  <c r="CX42" i="40" s="1"/>
  <c r="BZ42" i="40"/>
  <c r="T26" i="40"/>
  <c r="BZ130" i="40"/>
  <c r="BZ131" i="40"/>
  <c r="C142" i="40"/>
  <c r="C141" i="40"/>
  <c r="AJ19" i="40"/>
  <c r="AC18" i="40"/>
  <c r="AN142" i="40"/>
  <c r="AN141" i="40"/>
  <c r="X23" i="40"/>
  <c r="S22" i="40"/>
  <c r="X22" i="40" s="1"/>
  <c r="T23" i="40"/>
  <c r="S33" i="40"/>
  <c r="AF114" i="40"/>
  <c r="AI114" i="40" s="1"/>
  <c r="AF113" i="40"/>
  <c r="AI113" i="40" s="1"/>
  <c r="AF109" i="40"/>
  <c r="AI109" i="40" s="1"/>
  <c r="AP36" i="40"/>
  <c r="CH109" i="40"/>
  <c r="CH113" i="40"/>
  <c r="CH114" i="40"/>
  <c r="CR36" i="40"/>
  <c r="AQ40" i="40"/>
  <c r="AJ39" i="40"/>
  <c r="BX124" i="40"/>
  <c r="BQ113" i="40"/>
  <c r="BQ109" i="40"/>
  <c r="BQ114" i="40"/>
  <c r="CD36" i="40"/>
  <c r="BR36" i="40"/>
  <c r="O114" i="40"/>
  <c r="O113" i="40"/>
  <c r="O109" i="40"/>
  <c r="AB36" i="40"/>
  <c r="AK8" i="40"/>
  <c r="AT114" i="40"/>
  <c r="AT109" i="40"/>
  <c r="AT113" i="40"/>
  <c r="AW110" i="40"/>
  <c r="AV110" i="40"/>
  <c r="BG110" i="40"/>
  <c r="AI36" i="40"/>
  <c r="BG6" i="40"/>
  <c r="BG5" i="40" s="1"/>
  <c r="AW6" i="40"/>
  <c r="AW5" i="40" s="1"/>
  <c r="BB5" i="40" s="1"/>
  <c r="AV6" i="40"/>
  <c r="CQ141" i="40"/>
  <c r="AU36" i="40"/>
  <c r="BZ88" i="40"/>
  <c r="CV22" i="40"/>
  <c r="BX33" i="40"/>
  <c r="BY8" i="40"/>
  <c r="BX4" i="40"/>
  <c r="BY5" i="40" s="1"/>
  <c r="BY23" i="40"/>
  <c r="BY24" i="40"/>
  <c r="BX22" i="40"/>
  <c r="CE97" i="40"/>
  <c r="CL97" i="40" s="1"/>
  <c r="CS97" i="40" s="1"/>
  <c r="CX97" i="40" s="1"/>
  <c r="BZ97" i="40"/>
  <c r="AJ24" i="40"/>
  <c r="AC23" i="40"/>
  <c r="BT36" i="40"/>
  <c r="W114" i="40"/>
  <c r="BG126" i="40"/>
  <c r="AW126" i="40"/>
  <c r="AV126" i="40"/>
  <c r="H114" i="40"/>
  <c r="H113" i="40"/>
  <c r="H109" i="40"/>
  <c r="R36" i="40"/>
  <c r="S35" i="40"/>
  <c r="CW24" i="40"/>
  <c r="CW23" i="40"/>
  <c r="CV4" i="40"/>
  <c r="CW5" i="40" s="1"/>
  <c r="CV33" i="40"/>
  <c r="CW8" i="40"/>
  <c r="CE128" i="40"/>
  <c r="CL128" i="40" s="1"/>
  <c r="CS128" i="40" s="1"/>
  <c r="CX128" i="40" s="1"/>
  <c r="BZ128" i="40"/>
  <c r="BR141" i="40"/>
  <c r="AJ127" i="40"/>
  <c r="AC125" i="40"/>
  <c r="BZ85" i="40"/>
  <c r="CV124" i="40"/>
  <c r="CE133" i="40"/>
  <c r="CL133" i="40" s="1"/>
  <c r="CS133" i="40" s="1"/>
  <c r="CX133" i="40" s="1"/>
  <c r="BZ133" i="40"/>
  <c r="CE60" i="40"/>
  <c r="CL60" i="40" s="1"/>
  <c r="CS60" i="40" s="1"/>
  <c r="CX60" i="40" s="1"/>
  <c r="BZ60" i="40"/>
  <c r="AH138" i="40"/>
  <c r="AH123" i="40"/>
  <c r="AH122" i="40"/>
  <c r="AH121" i="40"/>
  <c r="AH120" i="40"/>
  <c r="AP124" i="40"/>
  <c r="AH124" i="40"/>
  <c r="AH119" i="40"/>
  <c r="AH118" i="40"/>
  <c r="AH117" i="40"/>
  <c r="AH116" i="40"/>
  <c r="AH111" i="40"/>
  <c r="AH110" i="40"/>
  <c r="AH102" i="40"/>
  <c r="AH101" i="40"/>
  <c r="AH100" i="40"/>
  <c r="AH99" i="40"/>
  <c r="AH98" i="40"/>
  <c r="AH97" i="40"/>
  <c r="AH96" i="40"/>
  <c r="AH95" i="40"/>
  <c r="AH94" i="40"/>
  <c r="AH93" i="40"/>
  <c r="AH81" i="40"/>
  <c r="AH80" i="40"/>
  <c r="AH79" i="40"/>
  <c r="AH78" i="40"/>
  <c r="AH104" i="40"/>
  <c r="AH105" i="40"/>
  <c r="AH77" i="40"/>
  <c r="AH76" i="40"/>
  <c r="AH75" i="40"/>
  <c r="AH74" i="40"/>
  <c r="AH73" i="40"/>
  <c r="AH72" i="40"/>
  <c r="AH71" i="40"/>
  <c r="AH70" i="40"/>
  <c r="AH69" i="40"/>
  <c r="AH68" i="40"/>
  <c r="AH87" i="40"/>
  <c r="AH86" i="40"/>
  <c r="AH90" i="40"/>
  <c r="AH88" i="40"/>
  <c r="AH85" i="40"/>
  <c r="AH106" i="40"/>
  <c r="AH83" i="40"/>
  <c r="AH91" i="40"/>
  <c r="AH89" i="40"/>
  <c r="AH65" i="40"/>
  <c r="AH64" i="40"/>
  <c r="AH63" i="40"/>
  <c r="AH62" i="40"/>
  <c r="AH61" i="40"/>
  <c r="AH60" i="40"/>
  <c r="AH59" i="40"/>
  <c r="AH58" i="40"/>
  <c r="AH57" i="40"/>
  <c r="AH56" i="40"/>
  <c r="AH55" i="40"/>
  <c r="AH54" i="40"/>
  <c r="AH53" i="40"/>
  <c r="AH52" i="40"/>
  <c r="AH51" i="40"/>
  <c r="AH50" i="40"/>
  <c r="AH49" i="40"/>
  <c r="AH48" i="40"/>
  <c r="AH47" i="40"/>
  <c r="AH46" i="40"/>
  <c r="AH45" i="40"/>
  <c r="AH44" i="40"/>
  <c r="AH43" i="40"/>
  <c r="AH42" i="40"/>
  <c r="AH41" i="40"/>
  <c r="AH40" i="40"/>
  <c r="AH39" i="40"/>
  <c r="AH38" i="40"/>
  <c r="AH84" i="40"/>
  <c r="AH66" i="40"/>
  <c r="K36" i="40"/>
  <c r="AD30" i="40"/>
  <c r="AG36" i="40"/>
  <c r="CW26" i="40"/>
  <c r="CV34" i="40"/>
  <c r="CW27" i="40"/>
  <c r="AZ124" i="40"/>
  <c r="CC138" i="40"/>
  <c r="CK124" i="40"/>
  <c r="CC124" i="40"/>
  <c r="CC123" i="40"/>
  <c r="CC122" i="40"/>
  <c r="CC121" i="40"/>
  <c r="CC120" i="40"/>
  <c r="CC118" i="40"/>
  <c r="CC106" i="40"/>
  <c r="CC105" i="40"/>
  <c r="CC117" i="40"/>
  <c r="CC116" i="40"/>
  <c r="CC111" i="40"/>
  <c r="CC110" i="40"/>
  <c r="CC104" i="40"/>
  <c r="CC102" i="40"/>
  <c r="CC101" i="40"/>
  <c r="CC100" i="40"/>
  <c r="CC99" i="40"/>
  <c r="CC98" i="40"/>
  <c r="CC97" i="40"/>
  <c r="CC96" i="40"/>
  <c r="CC95" i="40"/>
  <c r="CC94" i="40"/>
  <c r="CC93" i="40"/>
  <c r="CC89" i="40"/>
  <c r="CC88" i="40"/>
  <c r="CC87" i="40"/>
  <c r="CC86" i="40"/>
  <c r="CC85" i="40"/>
  <c r="CC84" i="40"/>
  <c r="CC83" i="40"/>
  <c r="CC91" i="40"/>
  <c r="CC90" i="40"/>
  <c r="CC81" i="40"/>
  <c r="CC80" i="40"/>
  <c r="CC79" i="40"/>
  <c r="CC78" i="40"/>
  <c r="CC119" i="40"/>
  <c r="CC66" i="40"/>
  <c r="CC77" i="40"/>
  <c r="CC76" i="40"/>
  <c r="CC75" i="40"/>
  <c r="CC74" i="40"/>
  <c r="CC73" i="40"/>
  <c r="CC72" i="40"/>
  <c r="CC71" i="40"/>
  <c r="CC70" i="40"/>
  <c r="CC69" i="40"/>
  <c r="CC68" i="40"/>
  <c r="CC65" i="40"/>
  <c r="CC64" i="40"/>
  <c r="CC63" i="40"/>
  <c r="CC62" i="40"/>
  <c r="CC61" i="40"/>
  <c r="CC60" i="40"/>
  <c r="CC59" i="40"/>
  <c r="CC58" i="40"/>
  <c r="CC57" i="40"/>
  <c r="CC56" i="40"/>
  <c r="CC55" i="40"/>
  <c r="CC54" i="40"/>
  <c r="CC53" i="40"/>
  <c r="CC52" i="40"/>
  <c r="CC51" i="40"/>
  <c r="CC50" i="40"/>
  <c r="CC49" i="40"/>
  <c r="CC48" i="40"/>
  <c r="CC47" i="40"/>
  <c r="CC46" i="40"/>
  <c r="CC45" i="40"/>
  <c r="CC44" i="40"/>
  <c r="CC43" i="40"/>
  <c r="CC42" i="40"/>
  <c r="CC41" i="40"/>
  <c r="CC40" i="40"/>
  <c r="CC39" i="40"/>
  <c r="CC38" i="40"/>
  <c r="CB124" i="40"/>
  <c r="CB142" i="40" s="1"/>
  <c r="CD124" i="40"/>
  <c r="Y112" i="40"/>
  <c r="Z109" i="40"/>
  <c r="P36" i="40"/>
  <c r="CV35" i="40"/>
  <c r="CW29" i="40"/>
  <c r="CW30" i="40"/>
  <c r="CE129" i="40"/>
  <c r="CL129" i="40" s="1"/>
  <c r="CS129" i="40" s="1"/>
  <c r="CX129" i="40" s="1"/>
  <c r="BZ129" i="40"/>
  <c r="I142" i="40"/>
  <c r="I141" i="40"/>
  <c r="T29" i="40"/>
  <c r="AJ68" i="40"/>
  <c r="AQ69" i="40"/>
  <c r="AO138" i="40"/>
  <c r="AO124" i="40"/>
  <c r="AO123" i="40"/>
  <c r="AO122" i="40"/>
  <c r="AO121" i="40"/>
  <c r="AO120" i="40"/>
  <c r="BF124" i="40"/>
  <c r="AO118" i="40"/>
  <c r="AO106" i="40"/>
  <c r="AO105" i="40"/>
  <c r="AO117" i="40"/>
  <c r="AO111" i="40"/>
  <c r="AO110" i="40"/>
  <c r="AO119" i="40"/>
  <c r="AO104" i="40"/>
  <c r="AO102" i="40"/>
  <c r="AO101" i="40"/>
  <c r="AO100" i="40"/>
  <c r="AO99" i="40"/>
  <c r="AO98" i="40"/>
  <c r="AO97" i="40"/>
  <c r="AO96" i="40"/>
  <c r="AO95" i="40"/>
  <c r="AO94" i="40"/>
  <c r="AO93" i="40"/>
  <c r="AO89" i="40"/>
  <c r="AO88" i="40"/>
  <c r="AO87" i="40"/>
  <c r="AO86" i="40"/>
  <c r="AO85" i="40"/>
  <c r="AO84" i="40"/>
  <c r="AO83" i="40"/>
  <c r="AO81" i="40"/>
  <c r="AO80" i="40"/>
  <c r="AO79" i="40"/>
  <c r="AO78" i="40"/>
  <c r="AO116" i="40"/>
  <c r="AO90" i="40"/>
  <c r="AO66" i="40"/>
  <c r="AO91" i="40"/>
  <c r="AO77" i="40"/>
  <c r="AO76" i="40"/>
  <c r="AO75" i="40"/>
  <c r="AO74" i="40"/>
  <c r="AO73" i="40"/>
  <c r="AO72" i="40"/>
  <c r="AO71" i="40"/>
  <c r="AO70" i="40"/>
  <c r="AO69" i="40"/>
  <c r="AO68" i="40"/>
  <c r="AO65" i="40"/>
  <c r="AO64" i="40"/>
  <c r="AO63" i="40"/>
  <c r="AO62" i="40"/>
  <c r="AO61" i="40"/>
  <c r="AO60" i="40"/>
  <c r="AO59" i="40"/>
  <c r="AO58" i="40"/>
  <c r="AO57" i="40"/>
  <c r="AO56" i="40"/>
  <c r="AO55" i="40"/>
  <c r="AO54" i="40"/>
  <c r="AO53" i="40"/>
  <c r="AO52" i="40"/>
  <c r="AO51" i="40"/>
  <c r="AO50" i="40"/>
  <c r="AO49" i="40"/>
  <c r="AO48" i="40"/>
  <c r="AO47" i="40"/>
  <c r="AO46" i="40"/>
  <c r="AO45" i="40"/>
  <c r="AO44" i="40"/>
  <c r="AO43" i="40"/>
  <c r="AO42" i="40"/>
  <c r="AO41" i="40"/>
  <c r="AO40" i="40"/>
  <c r="AO39" i="40"/>
  <c r="AO38" i="40"/>
  <c r="G138" i="40"/>
  <c r="K124" i="40"/>
  <c r="G124" i="40"/>
  <c r="G123" i="40"/>
  <c r="G120" i="40"/>
  <c r="G119" i="40"/>
  <c r="G118" i="40"/>
  <c r="G117" i="40"/>
  <c r="G122" i="40"/>
  <c r="G116" i="40"/>
  <c r="G121" i="40"/>
  <c r="G106" i="40"/>
  <c r="G111" i="40"/>
  <c r="G110" i="40"/>
  <c r="G105" i="40"/>
  <c r="G93" i="40"/>
  <c r="G91" i="40"/>
  <c r="G90" i="40"/>
  <c r="G104" i="40"/>
  <c r="G99" i="40"/>
  <c r="G95" i="40"/>
  <c r="G102" i="40"/>
  <c r="G98" i="40"/>
  <c r="G94" i="40"/>
  <c r="G89" i="40"/>
  <c r="G88" i="40"/>
  <c r="G87" i="40"/>
  <c r="G86" i="40"/>
  <c r="G85" i="40"/>
  <c r="G84" i="40"/>
  <c r="G101" i="40"/>
  <c r="G97" i="40"/>
  <c r="G83" i="40"/>
  <c r="G100" i="40"/>
  <c r="G66" i="40"/>
  <c r="G80" i="40"/>
  <c r="G78" i="40"/>
  <c r="G77" i="40"/>
  <c r="G76" i="40"/>
  <c r="G75" i="40"/>
  <c r="G74" i="40"/>
  <c r="G73" i="40"/>
  <c r="G72" i="40"/>
  <c r="G71" i="40"/>
  <c r="G70" i="40"/>
  <c r="G69" i="40"/>
  <c r="G81" i="40"/>
  <c r="G68" i="40"/>
  <c r="G38" i="40"/>
  <c r="G79" i="40"/>
  <c r="G62" i="40"/>
  <c r="G58" i="40"/>
  <c r="G54" i="40"/>
  <c r="G50" i="40"/>
  <c r="G46" i="40"/>
  <c r="G42" i="40"/>
  <c r="G40" i="40"/>
  <c r="G47" i="40"/>
  <c r="G65" i="40"/>
  <c r="G61" i="40"/>
  <c r="G57" i="40"/>
  <c r="G53" i="40"/>
  <c r="G49" i="40"/>
  <c r="G45" i="40"/>
  <c r="G59" i="40"/>
  <c r="G55" i="40"/>
  <c r="G51" i="40"/>
  <c r="G43" i="40"/>
  <c r="G96" i="40"/>
  <c r="G64" i="40"/>
  <c r="G60" i="40"/>
  <c r="G56" i="40"/>
  <c r="G52" i="40"/>
  <c r="G48" i="40"/>
  <c r="G44" i="40"/>
  <c r="G41" i="40"/>
  <c r="G63" i="40"/>
  <c r="G39" i="40"/>
  <c r="F124" i="40"/>
  <c r="F142" i="40" s="1"/>
  <c r="BL138" i="40"/>
  <c r="BT124" i="40"/>
  <c r="BL124" i="40"/>
  <c r="BL123" i="40"/>
  <c r="BL122" i="40"/>
  <c r="BL119" i="40"/>
  <c r="BL118" i="40"/>
  <c r="BL117" i="40"/>
  <c r="BL120" i="40"/>
  <c r="BL121" i="40"/>
  <c r="BL106" i="40"/>
  <c r="BL105" i="40"/>
  <c r="BL116" i="40"/>
  <c r="BL111" i="40"/>
  <c r="BL110" i="40"/>
  <c r="BL104" i="40"/>
  <c r="BL91" i="40"/>
  <c r="BL90" i="40"/>
  <c r="BL99" i="40"/>
  <c r="BL95" i="40"/>
  <c r="BL102" i="40"/>
  <c r="BL98" i="40"/>
  <c r="BL94" i="40"/>
  <c r="BL89" i="40"/>
  <c r="BL88" i="40"/>
  <c r="BL87" i="40"/>
  <c r="BL86" i="40"/>
  <c r="BL85" i="40"/>
  <c r="BL84" i="40"/>
  <c r="BL83" i="40"/>
  <c r="BL101" i="40"/>
  <c r="BL97" i="40"/>
  <c r="BL93" i="40"/>
  <c r="BL81" i="40"/>
  <c r="BL80" i="40"/>
  <c r="BL78" i="40"/>
  <c r="BL96" i="40"/>
  <c r="BL77" i="40"/>
  <c r="BL76" i="40"/>
  <c r="BL75" i="40"/>
  <c r="BL74" i="40"/>
  <c r="BL73" i="40"/>
  <c r="BL72" i="40"/>
  <c r="BL71" i="40"/>
  <c r="BL70" i="40"/>
  <c r="BL69" i="40"/>
  <c r="BL68" i="40"/>
  <c r="BL79" i="40"/>
  <c r="BL66" i="40"/>
  <c r="BL100" i="40"/>
  <c r="BL62" i="40"/>
  <c r="BL58" i="40"/>
  <c r="BL54" i="40"/>
  <c r="BL50" i="40"/>
  <c r="BL46" i="40"/>
  <c r="BL42" i="40"/>
  <c r="BL40" i="40"/>
  <c r="BL63" i="40"/>
  <c r="BL55" i="40"/>
  <c r="BL51" i="40"/>
  <c r="BL65" i="40"/>
  <c r="BL61" i="40"/>
  <c r="BL57" i="40"/>
  <c r="BL53" i="40"/>
  <c r="BL49" i="40"/>
  <c r="BL45" i="40"/>
  <c r="BL47" i="40"/>
  <c r="BL43" i="40"/>
  <c r="BL64" i="40"/>
  <c r="BL60" i="40"/>
  <c r="BL56" i="40"/>
  <c r="BL52" i="40"/>
  <c r="BL48" i="40"/>
  <c r="BL44" i="40"/>
  <c r="BL41" i="40"/>
  <c r="BL39" i="40"/>
  <c r="BL38" i="40"/>
  <c r="BL59" i="40"/>
  <c r="BK124" i="40"/>
  <c r="BK142" i="40" s="1"/>
  <c r="CJ138" i="40"/>
  <c r="CR124" i="40"/>
  <c r="CJ124" i="40"/>
  <c r="CJ123" i="40"/>
  <c r="CJ122" i="40"/>
  <c r="CJ119" i="40"/>
  <c r="CJ118" i="40"/>
  <c r="CJ117" i="40"/>
  <c r="CJ121" i="40"/>
  <c r="CJ116" i="40"/>
  <c r="CJ106" i="40"/>
  <c r="CJ105" i="40"/>
  <c r="CJ120" i="40"/>
  <c r="CJ111" i="40"/>
  <c r="CJ110" i="40"/>
  <c r="CJ104" i="40"/>
  <c r="CJ91" i="40"/>
  <c r="CJ90" i="40"/>
  <c r="CJ102" i="40"/>
  <c r="CJ98" i="40"/>
  <c r="CJ94" i="40"/>
  <c r="CJ101" i="40"/>
  <c r="CJ97" i="40"/>
  <c r="CJ93" i="40"/>
  <c r="CJ89" i="40"/>
  <c r="CJ88" i="40"/>
  <c r="CJ87" i="40"/>
  <c r="CJ86" i="40"/>
  <c r="CJ85" i="40"/>
  <c r="CJ84" i="40"/>
  <c r="CJ83" i="40"/>
  <c r="CJ100" i="40"/>
  <c r="CJ96" i="40"/>
  <c r="CJ81" i="40"/>
  <c r="CJ95" i="40"/>
  <c r="CJ79" i="40"/>
  <c r="CJ99" i="40"/>
  <c r="CJ77" i="40"/>
  <c r="CJ76" i="40"/>
  <c r="CJ75" i="40"/>
  <c r="CJ74" i="40"/>
  <c r="CJ73" i="40"/>
  <c r="CJ72" i="40"/>
  <c r="CJ71" i="40"/>
  <c r="CJ70" i="40"/>
  <c r="CJ69" i="40"/>
  <c r="CJ68" i="40"/>
  <c r="CJ78" i="40"/>
  <c r="CJ66" i="40"/>
  <c r="CJ80" i="40"/>
  <c r="CJ65" i="40"/>
  <c r="CJ61" i="40"/>
  <c r="CJ57" i="40"/>
  <c r="CJ53" i="40"/>
  <c r="CJ49" i="40"/>
  <c r="CJ45" i="40"/>
  <c r="CJ41" i="40"/>
  <c r="CJ39" i="40"/>
  <c r="CJ46" i="40"/>
  <c r="CJ42" i="40"/>
  <c r="CJ64" i="40"/>
  <c r="CJ60" i="40"/>
  <c r="CJ56" i="40"/>
  <c r="CJ52" i="40"/>
  <c r="CJ48" i="40"/>
  <c r="CJ44" i="40"/>
  <c r="CJ58" i="40"/>
  <c r="CJ54" i="40"/>
  <c r="CJ50" i="40"/>
  <c r="CJ63" i="40"/>
  <c r="CJ59" i="40"/>
  <c r="CJ55" i="40"/>
  <c r="CJ51" i="40"/>
  <c r="CJ47" i="40"/>
  <c r="CJ43" i="40"/>
  <c r="CJ40" i="40"/>
  <c r="CJ38" i="40"/>
  <c r="CJ62" i="40"/>
  <c r="BD142" i="40"/>
  <c r="BD141" i="40"/>
  <c r="CI124" i="40"/>
  <c r="CI142" i="40" s="1"/>
  <c r="AJ30" i="40"/>
  <c r="AC29" i="40"/>
  <c r="AD29" i="40" s="1"/>
  <c r="W113" i="40"/>
  <c r="Z114" i="40"/>
  <c r="AJ27" i="40"/>
  <c r="AK27" i="40" s="1"/>
  <c r="AC26" i="40"/>
  <c r="BA33" i="40"/>
  <c r="BX34" i="40"/>
  <c r="BY34" i="40" s="1"/>
  <c r="BY27" i="40"/>
  <c r="BY26" i="40"/>
  <c r="AJ84" i="40"/>
  <c r="AC83" i="40"/>
  <c r="CE64" i="40"/>
  <c r="CL64" i="40" s="1"/>
  <c r="CS64" i="40" s="1"/>
  <c r="CX64" i="40" s="1"/>
  <c r="BZ64" i="40"/>
  <c r="AG141" i="40"/>
  <c r="CE12" i="40"/>
  <c r="CL12" i="40" s="1"/>
  <c r="CS12" i="40" s="1"/>
  <c r="CX12" i="40" s="1"/>
  <c r="BZ12" i="40"/>
  <c r="CO114" i="40"/>
  <c r="CP114" i="40" s="1"/>
  <c r="CO113" i="40"/>
  <c r="CP113" i="40" s="1"/>
  <c r="CO109" i="40"/>
  <c r="I36" i="40"/>
  <c r="BG11" i="40"/>
  <c r="AW11" i="40"/>
  <c r="AQ10" i="40"/>
  <c r="AV11" i="40"/>
  <c r="BA134" i="40"/>
  <c r="BA130" i="40"/>
  <c r="BA138" i="40"/>
  <c r="BA131" i="40"/>
  <c r="BA127" i="40"/>
  <c r="BA133" i="40"/>
  <c r="BA132" i="40"/>
  <c r="BA128" i="40"/>
  <c r="BA129" i="40"/>
  <c r="BA125" i="40"/>
  <c r="BA124" i="40"/>
  <c r="BA126" i="40"/>
  <c r="BA123" i="40"/>
  <c r="BA122" i="40"/>
  <c r="BA121" i="40"/>
  <c r="BA120" i="40"/>
  <c r="BA117" i="40"/>
  <c r="BA116" i="40"/>
  <c r="BA106" i="40"/>
  <c r="BA105" i="40"/>
  <c r="BA111" i="40"/>
  <c r="BA110" i="40"/>
  <c r="BA119" i="40"/>
  <c r="BA104" i="40"/>
  <c r="BA118" i="40"/>
  <c r="BA102" i="40"/>
  <c r="BA101" i="40"/>
  <c r="BA100" i="40"/>
  <c r="BA99" i="40"/>
  <c r="BA98" i="40"/>
  <c r="BA97" i="40"/>
  <c r="BA96" i="40"/>
  <c r="BA95" i="40"/>
  <c r="BA94" i="40"/>
  <c r="BA93" i="40"/>
  <c r="BA89" i="40"/>
  <c r="BA88" i="40"/>
  <c r="BA87" i="40"/>
  <c r="BA86" i="40"/>
  <c r="BA85" i="40"/>
  <c r="BA84" i="40"/>
  <c r="BA83" i="40"/>
  <c r="BA91" i="40"/>
  <c r="BA90" i="40"/>
  <c r="BA81" i="40"/>
  <c r="BA80" i="40"/>
  <c r="BA79" i="40"/>
  <c r="BA78" i="40"/>
  <c r="BA66" i="40"/>
  <c r="BA77" i="40"/>
  <c r="BA76" i="40"/>
  <c r="BA75" i="40"/>
  <c r="BA74" i="40"/>
  <c r="BA73" i="40"/>
  <c r="BA72" i="40"/>
  <c r="BA71" i="40"/>
  <c r="BA70" i="40"/>
  <c r="BA69" i="40"/>
  <c r="BA68" i="40"/>
  <c r="BA65" i="40"/>
  <c r="BA64" i="40"/>
  <c r="BA63" i="40"/>
  <c r="BA62" i="40"/>
  <c r="BA61" i="40"/>
  <c r="BA60" i="40"/>
  <c r="BA59" i="40"/>
  <c r="BA58" i="40"/>
  <c r="BA57" i="40"/>
  <c r="BA56" i="40"/>
  <c r="BA55" i="40"/>
  <c r="BA54" i="40"/>
  <c r="BA53" i="40"/>
  <c r="BA52" i="40"/>
  <c r="BA51" i="40"/>
  <c r="BA50" i="40"/>
  <c r="BA49" i="40"/>
  <c r="BA48" i="40"/>
  <c r="BA47" i="40"/>
  <c r="BA46" i="40"/>
  <c r="BA45" i="40"/>
  <c r="BA44" i="40"/>
  <c r="BA43" i="40"/>
  <c r="BA42" i="40"/>
  <c r="BA41" i="40"/>
  <c r="BA40" i="40"/>
  <c r="BA39" i="40"/>
  <c r="BA18" i="40"/>
  <c r="BA16" i="40"/>
  <c r="BA10" i="40"/>
  <c r="BA4" i="40"/>
  <c r="BA22" i="40"/>
  <c r="BA19" i="40"/>
  <c r="BA11" i="40"/>
  <c r="BA6" i="40"/>
  <c r="AZ36" i="40"/>
  <c r="BA12" i="40"/>
  <c r="BA7" i="40"/>
  <c r="BA38" i="40"/>
  <c r="BA13" i="40"/>
  <c r="BA15" i="40"/>
  <c r="L113" i="40"/>
  <c r="M113" i="40" s="1"/>
  <c r="BG94" i="40"/>
  <c r="AQ93" i="40"/>
  <c r="AV93" i="40" s="1"/>
  <c r="AW94" i="40"/>
  <c r="AV94" i="40"/>
  <c r="AM113" i="40"/>
  <c r="AM109" i="40"/>
  <c r="AM114" i="40"/>
  <c r="BF36" i="40"/>
  <c r="BC114" i="40"/>
  <c r="BC113" i="40"/>
  <c r="BC109" i="40"/>
  <c r="BM36" i="40"/>
  <c r="CA113" i="40"/>
  <c r="CA109" i="40"/>
  <c r="CA114" i="40"/>
  <c r="CK36" i="40"/>
  <c r="CB36" i="40"/>
  <c r="AQ16" i="40"/>
  <c r="AJ15" i="40"/>
  <c r="AG124" i="40"/>
  <c r="AG142" i="40" s="1"/>
  <c r="CI141" i="40"/>
  <c r="BZ134" i="40"/>
  <c r="BE141" i="40"/>
  <c r="V112" i="40"/>
  <c r="W109" i="40"/>
  <c r="AJ105" i="40"/>
  <c r="AC104" i="40"/>
  <c r="T119" i="40"/>
  <c r="T85" i="40"/>
  <c r="T16" i="40"/>
  <c r="Z113" i="40"/>
  <c r="P142" i="40"/>
  <c r="P141" i="40"/>
  <c r="B112" i="40"/>
  <c r="C109" i="40"/>
  <c r="AQ117" i="40"/>
  <c r="AJ116" i="40"/>
  <c r="BA34" i="40"/>
  <c r="CE118" i="40"/>
  <c r="CL118" i="40" s="1"/>
  <c r="CS118" i="40" s="1"/>
  <c r="CX118" i="40" s="1"/>
  <c r="BZ118" i="40"/>
  <c r="AU141" i="40"/>
  <c r="AU142" i="40"/>
  <c r="BX35" i="40"/>
  <c r="BY29" i="40"/>
  <c r="BY30" i="40"/>
  <c r="BY35" i="40"/>
  <c r="S34" i="40"/>
  <c r="CE119" i="40"/>
  <c r="CL119" i="40" s="1"/>
  <c r="CS119" i="40" s="1"/>
  <c r="CX119" i="40" s="1"/>
  <c r="BZ119" i="40"/>
  <c r="CE101" i="40"/>
  <c r="CL101" i="40" s="1"/>
  <c r="CS101" i="40" s="1"/>
  <c r="CX101" i="40" s="1"/>
  <c r="BZ101" i="40"/>
  <c r="BZ44" i="40" l="1"/>
  <c r="T54" i="40"/>
  <c r="T127" i="40"/>
  <c r="T66" i="40"/>
  <c r="T42" i="40"/>
  <c r="T72" i="40"/>
  <c r="T105" i="40"/>
  <c r="T134" i="40"/>
  <c r="AC4" i="40"/>
  <c r="AD5" i="40" s="1"/>
  <c r="T58" i="40"/>
  <c r="T89" i="40"/>
  <c r="T12" i="40"/>
  <c r="T46" i="40"/>
  <c r="T62" i="40"/>
  <c r="T76" i="40"/>
  <c r="T97" i="40"/>
  <c r="T128" i="40"/>
  <c r="T18" i="40"/>
  <c r="T50" i="40"/>
  <c r="T93" i="40"/>
  <c r="T80" i="40"/>
  <c r="T101" i="40"/>
  <c r="T123" i="40"/>
  <c r="K114" i="40"/>
  <c r="BT114" i="40"/>
  <c r="T19" i="40"/>
  <c r="T47" i="40"/>
  <c r="T59" i="40"/>
  <c r="T69" i="40"/>
  <c r="T81" i="40"/>
  <c r="T94" i="40"/>
  <c r="T102" i="40"/>
  <c r="T110" i="40"/>
  <c r="T129" i="40"/>
  <c r="T125" i="40"/>
  <c r="T131" i="40"/>
  <c r="T138" i="40"/>
  <c r="T38" i="40"/>
  <c r="X4" i="40"/>
  <c r="T6" i="40"/>
  <c r="T39" i="40"/>
  <c r="T43" i="40"/>
  <c r="T51" i="40"/>
  <c r="T55" i="40"/>
  <c r="T63" i="40"/>
  <c r="T91" i="40"/>
  <c r="T73" i="40"/>
  <c r="T77" i="40"/>
  <c r="T86" i="40"/>
  <c r="T98" i="40"/>
  <c r="T106" i="40"/>
  <c r="T13" i="40"/>
  <c r="T10" i="40"/>
  <c r="T4" i="40"/>
  <c r="T40" i="40"/>
  <c r="T44" i="40"/>
  <c r="T48" i="40"/>
  <c r="T52" i="40"/>
  <c r="T56" i="40"/>
  <c r="T60" i="40"/>
  <c r="T64" i="40"/>
  <c r="T68" i="40"/>
  <c r="T70" i="40"/>
  <c r="T74" i="40"/>
  <c r="T78" i="40"/>
  <c r="T83" i="40"/>
  <c r="T87" i="40"/>
  <c r="T95" i="40"/>
  <c r="T99" i="40"/>
  <c r="T118" i="40"/>
  <c r="T111" i="40"/>
  <c r="T116" i="40"/>
  <c r="T121" i="40"/>
  <c r="T126" i="40"/>
  <c r="T133" i="40"/>
  <c r="F109" i="40"/>
  <c r="K109" i="40"/>
  <c r="T7" i="40"/>
  <c r="T11" i="40"/>
  <c r="T15" i="40"/>
  <c r="T41" i="40"/>
  <c r="T45" i="40"/>
  <c r="T49" i="40"/>
  <c r="T53" i="40"/>
  <c r="T57" i="40"/>
  <c r="T61" i="40"/>
  <c r="T65" i="40"/>
  <c r="T90" i="40"/>
  <c r="T71" i="40"/>
  <c r="T75" i="40"/>
  <c r="T79" i="40"/>
  <c r="T84" i="40"/>
  <c r="T88" i="40"/>
  <c r="T96" i="40"/>
  <c r="T100" i="40"/>
  <c r="T104" i="40"/>
  <c r="T120" i="40"/>
  <c r="T117" i="40"/>
  <c r="T122" i="40"/>
  <c r="T132" i="40"/>
  <c r="T130" i="40"/>
  <c r="BT113" i="40"/>
  <c r="AD24" i="40"/>
  <c r="M141" i="40"/>
  <c r="BK109" i="40"/>
  <c r="K113" i="40"/>
  <c r="BT109" i="40"/>
  <c r="L114" i="40"/>
  <c r="M114" i="40" s="1"/>
  <c r="L109" i="40"/>
  <c r="M109" i="40" s="1"/>
  <c r="Q141" i="40"/>
  <c r="S36" i="40"/>
  <c r="T36" i="40" s="1"/>
  <c r="T22" i="40"/>
  <c r="M142" i="40"/>
  <c r="X38" i="40"/>
  <c r="N141" i="40"/>
  <c r="S124" i="40"/>
  <c r="T124" i="40" s="1"/>
  <c r="AC38" i="40"/>
  <c r="AC124" i="40" s="1"/>
  <c r="AE124" i="40" s="1"/>
  <c r="AJ18" i="40"/>
  <c r="AJ4" i="40" s="1"/>
  <c r="AK5" i="40" s="1"/>
  <c r="AQ19" i="40"/>
  <c r="AJ104" i="40"/>
  <c r="AQ105" i="40"/>
  <c r="CK114" i="40"/>
  <c r="CB114" i="40"/>
  <c r="BM109" i="40"/>
  <c r="BC112" i="40"/>
  <c r="BD109" i="40"/>
  <c r="BF114" i="40"/>
  <c r="AN114" i="40"/>
  <c r="AW93" i="40"/>
  <c r="BB93" i="40" s="1"/>
  <c r="BB94" i="40"/>
  <c r="AZ114" i="40"/>
  <c r="AZ113" i="40"/>
  <c r="AZ109" i="40"/>
  <c r="AV10" i="40"/>
  <c r="AH141" i="40"/>
  <c r="AQ24" i="40"/>
  <c r="AR24" i="40" s="1"/>
  <c r="AJ23" i="40"/>
  <c r="BN6" i="40"/>
  <c r="BN5" i="40" s="1"/>
  <c r="BN110" i="40"/>
  <c r="AU113" i="40"/>
  <c r="AB114" i="40"/>
  <c r="P114" i="40"/>
  <c r="BQ112" i="40"/>
  <c r="BT112" i="40" s="1"/>
  <c r="CD109" i="40"/>
  <c r="BR109" i="40"/>
  <c r="CR113" i="40"/>
  <c r="CI113" i="40"/>
  <c r="AP113" i="40"/>
  <c r="AG113" i="40"/>
  <c r="B137" i="40"/>
  <c r="C112" i="40"/>
  <c r="CA112" i="40"/>
  <c r="CK109" i="40"/>
  <c r="CB109" i="40"/>
  <c r="BM113" i="40"/>
  <c r="BD113" i="40"/>
  <c r="AM112" i="40"/>
  <c r="BF109" i="40"/>
  <c r="AN109" i="40"/>
  <c r="BA36" i="40"/>
  <c r="AW10" i="40"/>
  <c r="BB11" i="40"/>
  <c r="CO112" i="40"/>
  <c r="CP109" i="40"/>
  <c r="AQ30" i="40"/>
  <c r="AJ29" i="40"/>
  <c r="AJ35" i="40" s="1"/>
  <c r="AK35" i="40" s="1"/>
  <c r="E137" i="40"/>
  <c r="F112" i="40"/>
  <c r="G141" i="40"/>
  <c r="AO141" i="40"/>
  <c r="AW69" i="40"/>
  <c r="AV69" i="40"/>
  <c r="AQ68" i="40"/>
  <c r="AV68" i="40" s="1"/>
  <c r="BG69" i="40"/>
  <c r="CW35" i="40"/>
  <c r="BJ137" i="40"/>
  <c r="BK112" i="40"/>
  <c r="AC35" i="40"/>
  <c r="AD35" i="40" s="1"/>
  <c r="R109" i="40"/>
  <c r="H112" i="40"/>
  <c r="I109" i="40"/>
  <c r="AT112" i="40"/>
  <c r="AU109" i="40"/>
  <c r="CD113" i="40"/>
  <c r="BR113" i="40"/>
  <c r="AW40" i="40"/>
  <c r="BG40" i="40"/>
  <c r="AV40" i="40"/>
  <c r="AQ39" i="40"/>
  <c r="CH112" i="40"/>
  <c r="CR109" i="40"/>
  <c r="CI109" i="40"/>
  <c r="AP114" i="40"/>
  <c r="AG114" i="40"/>
  <c r="AK30" i="40"/>
  <c r="CK113" i="40"/>
  <c r="CB113" i="40"/>
  <c r="BM114" i="40"/>
  <c r="BD114" i="40"/>
  <c r="BF113" i="40"/>
  <c r="AN113" i="40"/>
  <c r="BG93" i="40"/>
  <c r="BN94" i="40"/>
  <c r="BA142" i="40"/>
  <c r="BA141" i="40"/>
  <c r="BN11" i="40"/>
  <c r="BG10" i="40"/>
  <c r="AQ84" i="40"/>
  <c r="AJ83" i="40"/>
  <c r="AD26" i="40"/>
  <c r="AC34" i="40"/>
  <c r="AD34" i="40" s="1"/>
  <c r="CJ141" i="40"/>
  <c r="BL141" i="40"/>
  <c r="Y137" i="40"/>
  <c r="Z112" i="40"/>
  <c r="CW34" i="40"/>
  <c r="AD138" i="40"/>
  <c r="AD134" i="40"/>
  <c r="AD133" i="40"/>
  <c r="AD129" i="40"/>
  <c r="AD130" i="40"/>
  <c r="AD131" i="40"/>
  <c r="AD132" i="40"/>
  <c r="AD128" i="40"/>
  <c r="AD123" i="40"/>
  <c r="AD122" i="40"/>
  <c r="AD121" i="40"/>
  <c r="AD120" i="40"/>
  <c r="AD125" i="40"/>
  <c r="AD127" i="40"/>
  <c r="AD126" i="40"/>
  <c r="AD119" i="40"/>
  <c r="AD118" i="40"/>
  <c r="AD117" i="40"/>
  <c r="AD116" i="40"/>
  <c r="AD111" i="40"/>
  <c r="AD110" i="40"/>
  <c r="AD102" i="40"/>
  <c r="AD101" i="40"/>
  <c r="AD100" i="40"/>
  <c r="AD99" i="40"/>
  <c r="AD98" i="40"/>
  <c r="AD97" i="40"/>
  <c r="AD96" i="40"/>
  <c r="AD95" i="40"/>
  <c r="AD94" i="40"/>
  <c r="AD93" i="40"/>
  <c r="AD106" i="40"/>
  <c r="AD105" i="40"/>
  <c r="AD81" i="40"/>
  <c r="AD80" i="40"/>
  <c r="AD79" i="40"/>
  <c r="AD78" i="40"/>
  <c r="AD91" i="40"/>
  <c r="AD90" i="40"/>
  <c r="AD88" i="40"/>
  <c r="AD85" i="40"/>
  <c r="AD77" i="40"/>
  <c r="AD76" i="40"/>
  <c r="AD75" i="40"/>
  <c r="AD74" i="40"/>
  <c r="AD73" i="40"/>
  <c r="AD72" i="40"/>
  <c r="AD71" i="40"/>
  <c r="AD70" i="40"/>
  <c r="AD69" i="40"/>
  <c r="AD68" i="40"/>
  <c r="AD89" i="40"/>
  <c r="AD84" i="40"/>
  <c r="AD83" i="40"/>
  <c r="AD66" i="40"/>
  <c r="AD87" i="40"/>
  <c r="AD86" i="40"/>
  <c r="AD65" i="40"/>
  <c r="AD64" i="40"/>
  <c r="AD63" i="40"/>
  <c r="AD62" i="40"/>
  <c r="AD61" i="40"/>
  <c r="AD60" i="40"/>
  <c r="AD59" i="40"/>
  <c r="AD58" i="40"/>
  <c r="AD57" i="40"/>
  <c r="AD56" i="40"/>
  <c r="AD55" i="40"/>
  <c r="AD54" i="40"/>
  <c r="AD53" i="40"/>
  <c r="AD52" i="40"/>
  <c r="AD51" i="40"/>
  <c r="AD50" i="40"/>
  <c r="AD49" i="40"/>
  <c r="AD48" i="40"/>
  <c r="AD47" i="40"/>
  <c r="AD46" i="40"/>
  <c r="AD45" i="40"/>
  <c r="AD44" i="40"/>
  <c r="AD43" i="40"/>
  <c r="AD42" i="40"/>
  <c r="AD41" i="40"/>
  <c r="AD40" i="40"/>
  <c r="AD39" i="40"/>
  <c r="AD104" i="40"/>
  <c r="AD15" i="40"/>
  <c r="AD13" i="40"/>
  <c r="AD18" i="40"/>
  <c r="AD16" i="40"/>
  <c r="AD10" i="40"/>
  <c r="AD4" i="40"/>
  <c r="AD19" i="40"/>
  <c r="AD11" i="40"/>
  <c r="AD6" i="40"/>
  <c r="AD12" i="40"/>
  <c r="AD7" i="40"/>
  <c r="CW33" i="40"/>
  <c r="R113" i="40"/>
  <c r="I113" i="40"/>
  <c r="BB126" i="40"/>
  <c r="BY133" i="40"/>
  <c r="BY134" i="40"/>
  <c r="BY138" i="40"/>
  <c r="BY132" i="40"/>
  <c r="BY128" i="40"/>
  <c r="BY129" i="40"/>
  <c r="BY130" i="40"/>
  <c r="BY124" i="40"/>
  <c r="BY123" i="40"/>
  <c r="BY122" i="40"/>
  <c r="BY121" i="40"/>
  <c r="BY120" i="40"/>
  <c r="BY127" i="40"/>
  <c r="BY125" i="40"/>
  <c r="BY126" i="40"/>
  <c r="BY131" i="40"/>
  <c r="BY106" i="40"/>
  <c r="BY105" i="40"/>
  <c r="BY119" i="40"/>
  <c r="BY111" i="40"/>
  <c r="BY110" i="40"/>
  <c r="BY118" i="40"/>
  <c r="BY117" i="40"/>
  <c r="BY116" i="40"/>
  <c r="BY104" i="40"/>
  <c r="BY102" i="40"/>
  <c r="BY101" i="40"/>
  <c r="BY100" i="40"/>
  <c r="BY99" i="40"/>
  <c r="BY98" i="40"/>
  <c r="BY97" i="40"/>
  <c r="BY96" i="40"/>
  <c r="BY95" i="40"/>
  <c r="BY94" i="40"/>
  <c r="BY93" i="40"/>
  <c r="BY91" i="40"/>
  <c r="BY90" i="40"/>
  <c r="BY89" i="40"/>
  <c r="BY88" i="40"/>
  <c r="BY87" i="40"/>
  <c r="BY86" i="40"/>
  <c r="BY85" i="40"/>
  <c r="BY84" i="40"/>
  <c r="BY83" i="40"/>
  <c r="BY81" i="40"/>
  <c r="BY80" i="40"/>
  <c r="BY79" i="40"/>
  <c r="BY78" i="40"/>
  <c r="BY77" i="40"/>
  <c r="BY76" i="40"/>
  <c r="BY75" i="40"/>
  <c r="BY74" i="40"/>
  <c r="BY73" i="40"/>
  <c r="BY72" i="40"/>
  <c r="BY71" i="40"/>
  <c r="BY70" i="40"/>
  <c r="BY69" i="40"/>
  <c r="BY68" i="40"/>
  <c r="BY65" i="40"/>
  <c r="BY66" i="40"/>
  <c r="BY64" i="40"/>
  <c r="BY63" i="40"/>
  <c r="BY62" i="40"/>
  <c r="BY61" i="40"/>
  <c r="BY60" i="40"/>
  <c r="BY59" i="40"/>
  <c r="BY58" i="40"/>
  <c r="BY57" i="40"/>
  <c r="BY56" i="40"/>
  <c r="BY55" i="40"/>
  <c r="BY54" i="40"/>
  <c r="BY53" i="40"/>
  <c r="BY52" i="40"/>
  <c r="BY51" i="40"/>
  <c r="BY50" i="40"/>
  <c r="BY49" i="40"/>
  <c r="BY48" i="40"/>
  <c r="BY47" i="40"/>
  <c r="BY46" i="40"/>
  <c r="BY45" i="40"/>
  <c r="BY44" i="40"/>
  <c r="BY43" i="40"/>
  <c r="BY42" i="40"/>
  <c r="BY41" i="40"/>
  <c r="BY40" i="40"/>
  <c r="BY39" i="40"/>
  <c r="BX36" i="40"/>
  <c r="BY36" i="40" s="1"/>
  <c r="BY12" i="40"/>
  <c r="BY7" i="40"/>
  <c r="BY4" i="40"/>
  <c r="BY15" i="40"/>
  <c r="BY13" i="40"/>
  <c r="BY18" i="40"/>
  <c r="BY16" i="40"/>
  <c r="BY10" i="40"/>
  <c r="BY38" i="40"/>
  <c r="BY19" i="40"/>
  <c r="BY22" i="40"/>
  <c r="BY11" i="40"/>
  <c r="BY6" i="40"/>
  <c r="AR8" i="40"/>
  <c r="BB110" i="40"/>
  <c r="AU114" i="40"/>
  <c r="AK24" i="40"/>
  <c r="AB109" i="40"/>
  <c r="O112" i="40"/>
  <c r="P109" i="40"/>
  <c r="X33" i="40"/>
  <c r="T33" i="40"/>
  <c r="X34" i="40"/>
  <c r="T34" i="40"/>
  <c r="AV117" i="40"/>
  <c r="BG117" i="40"/>
  <c r="AQ116" i="40"/>
  <c r="AV116" i="40" s="1"/>
  <c r="AW117" i="40"/>
  <c r="V137" i="40"/>
  <c r="W112" i="40"/>
  <c r="BG16" i="40"/>
  <c r="AQ15" i="40"/>
  <c r="AW16" i="40"/>
  <c r="AV16" i="40"/>
  <c r="AQ27" i="40"/>
  <c r="AJ26" i="40"/>
  <c r="CC141" i="40"/>
  <c r="AQ127" i="40"/>
  <c r="AJ125" i="40"/>
  <c r="CW138" i="40"/>
  <c r="CW134" i="40"/>
  <c r="CW132" i="40"/>
  <c r="CW130" i="40"/>
  <c r="CW126" i="40"/>
  <c r="CW133" i="40"/>
  <c r="CW131" i="40"/>
  <c r="CW127" i="40"/>
  <c r="CW128" i="40"/>
  <c r="CW125" i="40"/>
  <c r="CW124" i="40"/>
  <c r="CW129" i="40"/>
  <c r="CW123" i="40"/>
  <c r="CW122" i="40"/>
  <c r="CW121" i="40"/>
  <c r="CW120" i="40"/>
  <c r="CW116" i="40"/>
  <c r="CW106" i="40"/>
  <c r="CW105" i="40"/>
  <c r="CW104" i="40"/>
  <c r="CW119" i="40"/>
  <c r="CW111" i="40"/>
  <c r="CW110" i="40"/>
  <c r="CW118" i="40"/>
  <c r="CW91" i="40"/>
  <c r="CW102" i="40"/>
  <c r="CW101" i="40"/>
  <c r="CW100" i="40"/>
  <c r="CW99" i="40"/>
  <c r="CW98" i="40"/>
  <c r="CW97" i="40"/>
  <c r="CW96" i="40"/>
  <c r="CW95" i="40"/>
  <c r="CW94" i="40"/>
  <c r="CW93" i="40"/>
  <c r="CW89" i="40"/>
  <c r="CW88" i="40"/>
  <c r="CW87" i="40"/>
  <c r="CW86" i="40"/>
  <c r="CW85" i="40"/>
  <c r="CW84" i="40"/>
  <c r="CW83" i="40"/>
  <c r="CW81" i="40"/>
  <c r="CW80" i="40"/>
  <c r="CW79" i="40"/>
  <c r="CW78" i="40"/>
  <c r="CW90" i="40"/>
  <c r="CW76" i="40"/>
  <c r="CW75" i="40"/>
  <c r="CW74" i="40"/>
  <c r="CW73" i="40"/>
  <c r="CW72" i="40"/>
  <c r="CW71" i="40"/>
  <c r="CW70" i="40"/>
  <c r="CW69" i="40"/>
  <c r="CW68" i="40"/>
  <c r="CW65" i="40"/>
  <c r="CW117" i="40"/>
  <c r="CW77" i="40"/>
  <c r="CW66" i="40"/>
  <c r="CV36" i="40"/>
  <c r="CW36" i="40" s="1"/>
  <c r="CW64" i="40"/>
  <c r="CW63" i="40"/>
  <c r="CW62" i="40"/>
  <c r="CW61" i="40"/>
  <c r="CW60" i="40"/>
  <c r="CW59" i="40"/>
  <c r="CW58" i="40"/>
  <c r="CW57" i="40"/>
  <c r="CW56" i="40"/>
  <c r="CW55" i="40"/>
  <c r="CW54" i="40"/>
  <c r="CW53" i="40"/>
  <c r="CW52" i="40"/>
  <c r="CW51" i="40"/>
  <c r="CW50" i="40"/>
  <c r="CW49" i="40"/>
  <c r="CW48" i="40"/>
  <c r="CW47" i="40"/>
  <c r="CW46" i="40"/>
  <c r="CW45" i="40"/>
  <c r="CW44" i="40"/>
  <c r="CW43" i="40"/>
  <c r="CW42" i="40"/>
  <c r="CW41" i="40"/>
  <c r="CW40" i="40"/>
  <c r="CW39" i="40"/>
  <c r="CW18" i="40"/>
  <c r="CW16" i="40"/>
  <c r="CW10" i="40"/>
  <c r="CW4" i="40"/>
  <c r="CW38" i="40"/>
  <c r="CW22" i="40"/>
  <c r="CW19" i="40"/>
  <c r="CW11" i="40"/>
  <c r="CW6" i="40"/>
  <c r="CW12" i="40"/>
  <c r="CW7" i="40"/>
  <c r="CW15" i="40"/>
  <c r="CW13" i="40"/>
  <c r="X35" i="40"/>
  <c r="T35" i="40"/>
  <c r="R114" i="40"/>
  <c r="I114" i="40"/>
  <c r="BN126" i="40"/>
  <c r="AC22" i="40"/>
  <c r="AD22" i="40" s="1"/>
  <c r="AD23" i="40"/>
  <c r="AC33" i="40"/>
  <c r="AD33" i="40" s="1"/>
  <c r="BY33" i="40"/>
  <c r="BB6" i="40"/>
  <c r="AB113" i="40"/>
  <c r="P113" i="40"/>
  <c r="CD114" i="40"/>
  <c r="BR114" i="40"/>
  <c r="CR114" i="40"/>
  <c r="CI114" i="40"/>
  <c r="AF112" i="40"/>
  <c r="AP109" i="40"/>
  <c r="AG109" i="40"/>
  <c r="X36" i="40" l="1"/>
  <c r="U61" i="40"/>
  <c r="T142" i="40"/>
  <c r="T141" i="40"/>
  <c r="U73" i="40"/>
  <c r="U95" i="40"/>
  <c r="U45" i="40"/>
  <c r="U121" i="40"/>
  <c r="L112" i="40"/>
  <c r="S109" i="40"/>
  <c r="S112" i="40" s="1"/>
  <c r="S113" i="40"/>
  <c r="X113" i="40" s="1"/>
  <c r="S114" i="40"/>
  <c r="T114" i="40" s="1"/>
  <c r="AK29" i="40"/>
  <c r="U49" i="40"/>
  <c r="U65" i="40"/>
  <c r="U99" i="40"/>
  <c r="U138" i="40"/>
  <c r="U38" i="40"/>
  <c r="U53" i="40"/>
  <c r="U87" i="40"/>
  <c r="U91" i="40"/>
  <c r="U116" i="40"/>
  <c r="U41" i="40"/>
  <c r="U57" i="40"/>
  <c r="U69" i="40"/>
  <c r="U81" i="40"/>
  <c r="U117" i="40"/>
  <c r="U77" i="40"/>
  <c r="U58" i="40"/>
  <c r="U88" i="40"/>
  <c r="U43" i="40"/>
  <c r="U47" i="40"/>
  <c r="U51" i="40"/>
  <c r="U55" i="40"/>
  <c r="U59" i="40"/>
  <c r="U63" i="40"/>
  <c r="U85" i="40"/>
  <c r="U68" i="40"/>
  <c r="U71" i="40"/>
  <c r="U75" i="40"/>
  <c r="U89" i="40"/>
  <c r="U79" i="40"/>
  <c r="U93" i="40"/>
  <c r="U97" i="40"/>
  <c r="U101" i="40"/>
  <c r="U110" i="40"/>
  <c r="U119" i="40"/>
  <c r="U123" i="40"/>
  <c r="U39" i="40"/>
  <c r="U42" i="40"/>
  <c r="U46" i="40"/>
  <c r="U50" i="40"/>
  <c r="U54" i="40"/>
  <c r="U62" i="40"/>
  <c r="U105" i="40"/>
  <c r="U106" i="40"/>
  <c r="U70" i="40"/>
  <c r="U74" i="40"/>
  <c r="U84" i="40"/>
  <c r="U78" i="40"/>
  <c r="U83" i="40"/>
  <c r="U96" i="40"/>
  <c r="U100" i="40"/>
  <c r="U104" i="40"/>
  <c r="U118" i="40"/>
  <c r="U122" i="40"/>
  <c r="X124" i="40"/>
  <c r="U40" i="40"/>
  <c r="U44" i="40"/>
  <c r="U48" i="40"/>
  <c r="U52" i="40"/>
  <c r="U56" i="40"/>
  <c r="U60" i="40"/>
  <c r="U64" i="40"/>
  <c r="U86" i="40"/>
  <c r="U66" i="40"/>
  <c r="U72" i="40"/>
  <c r="U76" i="40"/>
  <c r="U90" i="40"/>
  <c r="U80" i="40"/>
  <c r="U94" i="40"/>
  <c r="U98" i="40"/>
  <c r="U102" i="40"/>
  <c r="U111" i="40"/>
  <c r="U120" i="40"/>
  <c r="U124" i="40"/>
  <c r="AE54" i="40"/>
  <c r="AK134" i="40"/>
  <c r="AK127" i="40"/>
  <c r="AK123" i="40"/>
  <c r="AK120" i="40"/>
  <c r="AK111" i="40"/>
  <c r="AK117" i="40"/>
  <c r="AK99" i="40"/>
  <c r="AK95" i="40"/>
  <c r="AK88" i="40"/>
  <c r="AK84" i="40"/>
  <c r="AK78" i="40"/>
  <c r="AK76" i="40"/>
  <c r="AK72" i="40"/>
  <c r="AK68" i="40"/>
  <c r="AK63" i="40"/>
  <c r="AK59" i="40"/>
  <c r="AK55" i="40"/>
  <c r="AK51" i="40"/>
  <c r="AK47" i="40"/>
  <c r="AK43" i="40"/>
  <c r="AK39" i="40"/>
  <c r="AK6" i="40"/>
  <c r="AK15" i="40"/>
  <c r="AK130" i="40"/>
  <c r="AK128" i="40"/>
  <c r="AK121" i="40"/>
  <c r="AK105" i="40"/>
  <c r="AK101" i="40"/>
  <c r="AK97" i="40"/>
  <c r="AK86" i="40"/>
  <c r="AK90" i="40"/>
  <c r="AK70" i="40"/>
  <c r="AK61" i="40"/>
  <c r="AK53" i="40"/>
  <c r="AK45" i="40"/>
  <c r="AK41" i="40"/>
  <c r="AK19" i="40"/>
  <c r="AK138" i="40"/>
  <c r="AK131" i="40"/>
  <c r="AK126" i="40"/>
  <c r="AK129" i="40"/>
  <c r="AK119" i="40"/>
  <c r="AK100" i="40"/>
  <c r="AK96" i="40"/>
  <c r="AK85" i="40"/>
  <c r="AK77" i="40"/>
  <c r="AK69" i="40"/>
  <c r="AK56" i="40"/>
  <c r="AK48" i="40"/>
  <c r="AK40" i="40"/>
  <c r="AK11" i="40"/>
  <c r="AK133" i="40"/>
  <c r="AK132" i="40"/>
  <c r="AK122" i="40"/>
  <c r="AK106" i="40"/>
  <c r="AK110" i="40"/>
  <c r="AK102" i="40"/>
  <c r="AK98" i="40"/>
  <c r="AK94" i="40"/>
  <c r="AK87" i="40"/>
  <c r="AK81" i="40"/>
  <c r="AK91" i="40"/>
  <c r="AK75" i="40"/>
  <c r="AK71" i="40"/>
  <c r="AK66" i="40"/>
  <c r="AK62" i="40"/>
  <c r="AK58" i="40"/>
  <c r="AK54" i="40"/>
  <c r="AK50" i="40"/>
  <c r="AK46" i="40"/>
  <c r="AK42" i="40"/>
  <c r="AK18" i="40"/>
  <c r="AK4" i="40"/>
  <c r="AK12" i="40"/>
  <c r="AK118" i="40"/>
  <c r="AK93" i="40"/>
  <c r="AK80" i="40"/>
  <c r="AK74" i="40"/>
  <c r="AK65" i="40"/>
  <c r="AK57" i="40"/>
  <c r="AK49" i="40"/>
  <c r="AK16" i="40"/>
  <c r="AK7" i="40"/>
  <c r="AK116" i="40"/>
  <c r="AK89" i="40"/>
  <c r="AK79" i="40"/>
  <c r="AK73" i="40"/>
  <c r="AK64" i="40"/>
  <c r="AK60" i="40"/>
  <c r="AK52" i="40"/>
  <c r="AK44" i="40"/>
  <c r="AK10" i="40"/>
  <c r="AK13" i="40"/>
  <c r="AK104" i="40"/>
  <c r="AK125" i="40"/>
  <c r="AK83" i="40"/>
  <c r="AE138" i="40"/>
  <c r="AE39" i="40"/>
  <c r="AE73" i="40"/>
  <c r="AE43" i="40"/>
  <c r="AE46" i="40"/>
  <c r="AE38" i="40"/>
  <c r="AE61" i="40"/>
  <c r="AE74" i="40"/>
  <c r="AE41" i="40"/>
  <c r="AE75" i="40"/>
  <c r="AE49" i="40"/>
  <c r="AE55" i="40"/>
  <c r="AE62" i="40"/>
  <c r="AE83" i="40"/>
  <c r="AE50" i="40"/>
  <c r="AE57" i="40"/>
  <c r="AE65" i="40"/>
  <c r="AE84" i="40"/>
  <c r="AD38" i="40"/>
  <c r="AD141" i="40" s="1"/>
  <c r="AD124" i="40"/>
  <c r="AD142" i="40" s="1"/>
  <c r="AE68" i="40"/>
  <c r="AE76" i="40"/>
  <c r="AE45" i="40"/>
  <c r="AE51" i="40"/>
  <c r="AE59" i="40"/>
  <c r="AE70" i="40"/>
  <c r="AE110" i="40"/>
  <c r="AE106" i="40"/>
  <c r="AE77" i="40"/>
  <c r="AE72" i="40"/>
  <c r="AE42" i="40"/>
  <c r="AE47" i="40"/>
  <c r="AE53" i="40"/>
  <c r="AE58" i="40"/>
  <c r="AE63" i="40"/>
  <c r="AE81" i="40"/>
  <c r="AE88" i="40"/>
  <c r="AE100" i="40"/>
  <c r="AE78" i="40"/>
  <c r="AE89" i="40"/>
  <c r="AE121" i="40"/>
  <c r="AE91" i="40"/>
  <c r="AE96" i="40"/>
  <c r="AE116" i="40"/>
  <c r="AE66" i="40"/>
  <c r="AE85" i="40"/>
  <c r="AE111" i="40"/>
  <c r="AE97" i="40"/>
  <c r="AE119" i="40"/>
  <c r="AE40" i="40"/>
  <c r="AE69" i="40"/>
  <c r="AE71" i="40"/>
  <c r="AE44" i="40"/>
  <c r="AE48" i="40"/>
  <c r="AE52" i="40"/>
  <c r="AE56" i="40"/>
  <c r="AE60" i="40"/>
  <c r="AE64" i="40"/>
  <c r="AE79" i="40"/>
  <c r="AE80" i="40"/>
  <c r="AE87" i="40"/>
  <c r="AE104" i="40"/>
  <c r="AE93" i="40"/>
  <c r="AE101" i="40"/>
  <c r="AE123" i="40"/>
  <c r="AE86" i="40"/>
  <c r="AE90" i="40"/>
  <c r="AE105" i="40"/>
  <c r="AE94" i="40"/>
  <c r="AE98" i="40"/>
  <c r="AE102" i="40"/>
  <c r="AE117" i="40"/>
  <c r="AE122" i="40"/>
  <c r="AE95" i="40"/>
  <c r="AE99" i="40"/>
  <c r="AE120" i="40"/>
  <c r="AE118" i="40"/>
  <c r="AW19" i="40"/>
  <c r="BG19" i="40"/>
  <c r="AQ18" i="40"/>
  <c r="AV18" i="40" s="1"/>
  <c r="AV19" i="40"/>
  <c r="BG27" i="40"/>
  <c r="AW27" i="40"/>
  <c r="AX27" i="40" s="1"/>
  <c r="AQ26" i="40"/>
  <c r="AV27" i="40"/>
  <c r="AR30" i="40"/>
  <c r="AV15" i="40"/>
  <c r="V139" i="40"/>
  <c r="W137" i="40"/>
  <c r="BN69" i="40"/>
  <c r="BG68" i="40"/>
  <c r="E139" i="40"/>
  <c r="F137" i="40"/>
  <c r="CO137" i="40"/>
  <c r="CP112" i="40"/>
  <c r="AJ38" i="40"/>
  <c r="AJ22" i="40"/>
  <c r="AK23" i="40"/>
  <c r="AJ33" i="40"/>
  <c r="AK33" i="40" s="1"/>
  <c r="AR27" i="40"/>
  <c r="BU126" i="40"/>
  <c r="CV114" i="40"/>
  <c r="CV113" i="40"/>
  <c r="CV109" i="40"/>
  <c r="BG127" i="40"/>
  <c r="AW127" i="40"/>
  <c r="AV127" i="40"/>
  <c r="AQ125" i="40"/>
  <c r="AV125" i="40" s="1"/>
  <c r="BN16" i="40"/>
  <c r="BG15" i="40"/>
  <c r="AW116" i="40"/>
  <c r="BB116" i="40" s="1"/>
  <c r="BB117" i="40"/>
  <c r="AW84" i="40"/>
  <c r="BG84" i="40"/>
  <c r="AV84" i="40"/>
  <c r="AQ83" i="40"/>
  <c r="AV83" i="40" s="1"/>
  <c r="BN40" i="40"/>
  <c r="BG39" i="40"/>
  <c r="H137" i="40"/>
  <c r="R112" i="40"/>
  <c r="I112" i="40"/>
  <c r="B139" i="40"/>
  <c r="C139" i="40" s="1"/>
  <c r="C137" i="40"/>
  <c r="BU110" i="40"/>
  <c r="BG24" i="40"/>
  <c r="BH24" i="40" s="1"/>
  <c r="AW24" i="40"/>
  <c r="AX24" i="40" s="1"/>
  <c r="AQ23" i="40"/>
  <c r="AV24" i="40"/>
  <c r="AZ112" i="40"/>
  <c r="BA109" i="40"/>
  <c r="L137" i="40"/>
  <c r="M112" i="40"/>
  <c r="AW105" i="40"/>
  <c r="BG105" i="40"/>
  <c r="AQ104" i="40"/>
  <c r="AV104" i="40" s="1"/>
  <c r="AV105" i="40"/>
  <c r="AF137" i="40"/>
  <c r="AI137" i="40" s="1"/>
  <c r="AP112" i="40"/>
  <c r="AG112" i="40"/>
  <c r="CW141" i="40"/>
  <c r="CW142" i="40"/>
  <c r="T113" i="40"/>
  <c r="BX113" i="40"/>
  <c r="BX109" i="40"/>
  <c r="BX114" i="40"/>
  <c r="AC36" i="40"/>
  <c r="AI112" i="40"/>
  <c r="BH27" i="40"/>
  <c r="BN93" i="40"/>
  <c r="BU94" i="40"/>
  <c r="CH137" i="40"/>
  <c r="CR112" i="40"/>
  <c r="CI112" i="40"/>
  <c r="AW39" i="40"/>
  <c r="BB40" i="40"/>
  <c r="AT137" i="40"/>
  <c r="AU112" i="40"/>
  <c r="BJ139" i="40"/>
  <c r="BK137" i="40"/>
  <c r="BG30" i="40"/>
  <c r="AW30" i="40"/>
  <c r="AQ29" i="40"/>
  <c r="AV29" i="40" s="1"/>
  <c r="AV30" i="40"/>
  <c r="BB10" i="40"/>
  <c r="AM137" i="40"/>
  <c r="BF112" i="40"/>
  <c r="AN112" i="40"/>
  <c r="BH8" i="40"/>
  <c r="BA113" i="40"/>
  <c r="AX8" i="40"/>
  <c r="AK26" i="40"/>
  <c r="AJ34" i="40"/>
  <c r="AK34" i="40" s="1"/>
  <c r="AW15" i="40"/>
  <c r="BB16" i="40"/>
  <c r="BG116" i="40"/>
  <c r="BN117" i="40"/>
  <c r="O137" i="40"/>
  <c r="AB112" i="40"/>
  <c r="P112" i="40"/>
  <c r="BY142" i="40"/>
  <c r="BY141" i="40"/>
  <c r="Y139" i="40"/>
  <c r="Z137" i="40"/>
  <c r="BU11" i="40"/>
  <c r="BN10" i="40"/>
  <c r="AV39" i="40"/>
  <c r="AW68" i="40"/>
  <c r="BB68" i="40" s="1"/>
  <c r="BB69" i="40"/>
  <c r="K112" i="40"/>
  <c r="CA137" i="40"/>
  <c r="CK112" i="40"/>
  <c r="CB112" i="40"/>
  <c r="BQ137" i="40"/>
  <c r="CD112" i="40"/>
  <c r="BR112" i="40"/>
  <c r="BU6" i="40"/>
  <c r="BU5" i="40" s="1"/>
  <c r="BZ5" i="40" s="1"/>
  <c r="BA114" i="40"/>
  <c r="BC137" i="40"/>
  <c r="BM112" i="40"/>
  <c r="BD112" i="40"/>
  <c r="T109" i="40" l="1"/>
  <c r="X109" i="40"/>
  <c r="X114" i="40"/>
  <c r="U141" i="40"/>
  <c r="AE141" i="40"/>
  <c r="AQ38" i="40"/>
  <c r="AQ124" i="40" s="1"/>
  <c r="BG18" i="40"/>
  <c r="BG4" i="40" s="1"/>
  <c r="BN19" i="40"/>
  <c r="AW18" i="40"/>
  <c r="BB18" i="40" s="1"/>
  <c r="BB19" i="40"/>
  <c r="AQ4" i="40"/>
  <c r="BC139" i="40"/>
  <c r="BM137" i="40"/>
  <c r="BD137" i="40"/>
  <c r="BO8" i="40"/>
  <c r="BQ139" i="40"/>
  <c r="BT139" i="40" s="1"/>
  <c r="CD137" i="40"/>
  <c r="BR137" i="40"/>
  <c r="BH138" i="40"/>
  <c r="BN30" i="40"/>
  <c r="BG29" i="40"/>
  <c r="BG35" i="40" s="1"/>
  <c r="BH35" i="40" s="1"/>
  <c r="BB39" i="40"/>
  <c r="CE94" i="40"/>
  <c r="BU93" i="40"/>
  <c r="BZ93" i="40" s="1"/>
  <c r="BZ94" i="40"/>
  <c r="L139" i="40"/>
  <c r="M139" i="40" s="1"/>
  <c r="M137" i="40"/>
  <c r="BN39" i="40"/>
  <c r="BU40" i="40"/>
  <c r="BB84" i="40"/>
  <c r="AW83" i="40"/>
  <c r="BB83" i="40" s="1"/>
  <c r="BH30" i="40"/>
  <c r="BB127" i="40"/>
  <c r="AW125" i="40"/>
  <c r="BB125" i="40" s="1"/>
  <c r="CW113" i="40"/>
  <c r="F139" i="40"/>
  <c r="CE6" i="40"/>
  <c r="CE5" i="40" s="1"/>
  <c r="BZ6" i="40"/>
  <c r="Z139" i="40"/>
  <c r="AX30" i="40"/>
  <c r="BB15" i="40"/>
  <c r="BY114" i="40"/>
  <c r="BG104" i="40"/>
  <c r="BN105" i="40"/>
  <c r="AQ22" i="40"/>
  <c r="AV23" i="40"/>
  <c r="AR23" i="40"/>
  <c r="AQ33" i="40"/>
  <c r="CE110" i="40"/>
  <c r="BZ110" i="40"/>
  <c r="BU16" i="40"/>
  <c r="BN15" i="40"/>
  <c r="BN127" i="40"/>
  <c r="BG125" i="40"/>
  <c r="CW114" i="40"/>
  <c r="CP137" i="40"/>
  <c r="AR29" i="40"/>
  <c r="AV26" i="40"/>
  <c r="AR26" i="40"/>
  <c r="AQ34" i="40"/>
  <c r="BU10" i="40"/>
  <c r="CE11" i="40"/>
  <c r="BZ11" i="40"/>
  <c r="O139" i="40"/>
  <c r="AB137" i="40"/>
  <c r="P137" i="40"/>
  <c r="BT137" i="40"/>
  <c r="AT139" i="40"/>
  <c r="AU137" i="40"/>
  <c r="BX112" i="40"/>
  <c r="BY109" i="40"/>
  <c r="AF139" i="40"/>
  <c r="AP137" i="40"/>
  <c r="AG137" i="40"/>
  <c r="AW104" i="40"/>
  <c r="BB104" i="40" s="1"/>
  <c r="BB105" i="40"/>
  <c r="AZ137" i="40"/>
  <c r="BA112" i="40"/>
  <c r="AW23" i="40"/>
  <c r="BB24" i="40"/>
  <c r="H139" i="40"/>
  <c r="R137" i="40"/>
  <c r="I137" i="40"/>
  <c r="AJ36" i="40"/>
  <c r="AK22" i="40"/>
  <c r="BN68" i="40"/>
  <c r="BU69" i="40"/>
  <c r="W139" i="40"/>
  <c r="AQ35" i="40"/>
  <c r="AW26" i="40"/>
  <c r="BB27" i="40"/>
  <c r="CA139" i="40"/>
  <c r="CK137" i="40"/>
  <c r="CB137" i="40"/>
  <c r="BN116" i="40"/>
  <c r="BU117" i="40"/>
  <c r="S137" i="40"/>
  <c r="T112" i="40"/>
  <c r="X112" i="40"/>
  <c r="AW4" i="40"/>
  <c r="AX5" i="40" s="1"/>
  <c r="AM139" i="40"/>
  <c r="BF137" i="40"/>
  <c r="AN137" i="40"/>
  <c r="AW29" i="40"/>
  <c r="BB29" i="40" s="1"/>
  <c r="BB30" i="40"/>
  <c r="BK139" i="40"/>
  <c r="CR137" i="40"/>
  <c r="CH139" i="40"/>
  <c r="CI137" i="40"/>
  <c r="AC114" i="40"/>
  <c r="AD114" i="40" s="1"/>
  <c r="AC113" i="40"/>
  <c r="AD113" i="40" s="1"/>
  <c r="AC109" i="40"/>
  <c r="AD36" i="40"/>
  <c r="BY113" i="40"/>
  <c r="BG23" i="40"/>
  <c r="BN24" i="40"/>
  <c r="BN84" i="40"/>
  <c r="BG83" i="40"/>
  <c r="CV112" i="40"/>
  <c r="CW109" i="40"/>
  <c r="CE126" i="40"/>
  <c r="BZ126" i="40"/>
  <c r="AJ124" i="40"/>
  <c r="AK38" i="40"/>
  <c r="K137" i="40"/>
  <c r="BN27" i="40"/>
  <c r="BG26" i="40"/>
  <c r="BH134" i="40" l="1"/>
  <c r="BH5" i="40"/>
  <c r="AR104" i="40"/>
  <c r="AR5" i="40"/>
  <c r="BH29" i="40"/>
  <c r="BH65" i="40"/>
  <c r="BH86" i="40"/>
  <c r="BH61" i="40"/>
  <c r="BH60" i="40"/>
  <c r="BH101" i="40"/>
  <c r="BH54" i="40"/>
  <c r="BH73" i="40"/>
  <c r="BH121" i="40"/>
  <c r="BH39" i="40"/>
  <c r="BH94" i="40"/>
  <c r="BH127" i="40"/>
  <c r="BH6" i="40"/>
  <c r="BH16" i="40"/>
  <c r="BH40" i="40"/>
  <c r="BH47" i="40"/>
  <c r="BH12" i="40"/>
  <c r="BH68" i="40"/>
  <c r="BH76" i="40"/>
  <c r="BH81" i="40"/>
  <c r="BH89" i="40"/>
  <c r="BH110" i="40"/>
  <c r="BH118" i="40"/>
  <c r="BH129" i="40"/>
  <c r="BH83" i="40"/>
  <c r="BH125" i="40"/>
  <c r="AR83" i="40"/>
  <c r="BH104" i="40"/>
  <c r="BH11" i="40"/>
  <c r="BH18" i="40"/>
  <c r="BH53" i="40"/>
  <c r="BH51" i="40"/>
  <c r="BH44" i="40"/>
  <c r="BH69" i="40"/>
  <c r="BH77" i="40"/>
  <c r="BH95" i="40"/>
  <c r="BH96" i="40"/>
  <c r="BH111" i="40"/>
  <c r="BH119" i="40"/>
  <c r="BH128" i="40"/>
  <c r="BH49" i="40"/>
  <c r="BH50" i="40"/>
  <c r="BH15" i="40"/>
  <c r="BH63" i="40"/>
  <c r="BH56" i="40"/>
  <c r="BH72" i="40"/>
  <c r="BH80" i="40"/>
  <c r="BH85" i="40"/>
  <c r="BH97" i="40"/>
  <c r="BH116" i="40"/>
  <c r="BH123" i="40"/>
  <c r="BH133" i="40"/>
  <c r="BG38" i="40"/>
  <c r="BG124" i="40" s="1"/>
  <c r="BH124" i="40" s="1"/>
  <c r="BH19" i="40"/>
  <c r="BH42" i="40"/>
  <c r="BH58" i="40"/>
  <c r="BH57" i="40"/>
  <c r="BH41" i="40"/>
  <c r="BH55" i="40"/>
  <c r="BH4" i="40"/>
  <c r="BH48" i="40"/>
  <c r="BH64" i="40"/>
  <c r="BH70" i="40"/>
  <c r="BH74" i="40"/>
  <c r="BH79" i="40"/>
  <c r="BH98" i="40"/>
  <c r="BH99" i="40"/>
  <c r="BH87" i="40"/>
  <c r="BH100" i="40"/>
  <c r="BH90" i="40"/>
  <c r="BH105" i="40"/>
  <c r="BH126" i="40"/>
  <c r="BH120" i="40"/>
  <c r="BH131" i="40"/>
  <c r="BH132" i="40"/>
  <c r="BH45" i="40"/>
  <c r="BH10" i="40"/>
  <c r="BH46" i="40"/>
  <c r="BH62" i="40"/>
  <c r="BH13" i="40"/>
  <c r="BH43" i="40"/>
  <c r="BH59" i="40"/>
  <c r="BH7" i="40"/>
  <c r="BH52" i="40"/>
  <c r="BH66" i="40"/>
  <c r="BH71" i="40"/>
  <c r="BH75" i="40"/>
  <c r="BH78" i="40"/>
  <c r="BH102" i="40"/>
  <c r="BH84" i="40"/>
  <c r="BH88" i="40"/>
  <c r="BH93" i="40"/>
  <c r="BH91" i="40"/>
  <c r="BH106" i="40"/>
  <c r="BH117" i="40"/>
  <c r="BH122" i="40"/>
  <c r="BH130" i="40"/>
  <c r="AR38" i="40"/>
  <c r="AV38" i="40"/>
  <c r="BU19" i="40"/>
  <c r="BN18" i="40"/>
  <c r="AR138" i="40"/>
  <c r="AR132" i="40"/>
  <c r="AR134" i="40"/>
  <c r="AR119" i="40"/>
  <c r="AR120" i="40"/>
  <c r="AR111" i="40"/>
  <c r="AR121" i="40"/>
  <c r="AR98" i="40"/>
  <c r="AR87" i="40"/>
  <c r="AR101" i="40"/>
  <c r="AR100" i="40"/>
  <c r="AR77" i="40"/>
  <c r="AR73" i="40"/>
  <c r="AR69" i="40"/>
  <c r="AR54" i="40"/>
  <c r="AR40" i="40"/>
  <c r="AR63" i="40"/>
  <c r="AR57" i="40"/>
  <c r="AR12" i="40"/>
  <c r="AR79" i="40"/>
  <c r="AR52" i="40"/>
  <c r="AR39" i="40"/>
  <c r="AR55" i="40"/>
  <c r="AR10" i="40"/>
  <c r="AR122" i="40"/>
  <c r="AR90" i="40"/>
  <c r="AR88" i="40"/>
  <c r="AR74" i="40"/>
  <c r="AR58" i="40"/>
  <c r="AR61" i="40"/>
  <c r="AR96" i="40"/>
  <c r="AR41" i="40"/>
  <c r="AR16" i="40"/>
  <c r="AR133" i="40"/>
  <c r="AR128" i="40"/>
  <c r="AR130" i="40"/>
  <c r="AR118" i="40"/>
  <c r="AR106" i="40"/>
  <c r="AR110" i="40"/>
  <c r="AR99" i="40"/>
  <c r="AR94" i="40"/>
  <c r="AR86" i="40"/>
  <c r="AR97" i="40"/>
  <c r="AR80" i="40"/>
  <c r="AR76" i="40"/>
  <c r="AR72" i="40"/>
  <c r="AR68" i="40"/>
  <c r="AR50" i="40"/>
  <c r="AR19" i="40"/>
  <c r="AR43" i="40"/>
  <c r="AR53" i="40"/>
  <c r="AR7" i="40"/>
  <c r="AR64" i="40"/>
  <c r="AR48" i="40"/>
  <c r="AR15" i="40"/>
  <c r="AR51" i="40"/>
  <c r="AR4" i="40"/>
  <c r="AR66" i="40"/>
  <c r="AR6" i="40"/>
  <c r="AR56" i="40"/>
  <c r="AV4" i="40"/>
  <c r="AR131" i="40"/>
  <c r="AR129" i="40"/>
  <c r="AR123" i="40"/>
  <c r="AR117" i="40"/>
  <c r="AR105" i="40"/>
  <c r="AR91" i="40"/>
  <c r="AR95" i="40"/>
  <c r="AR89" i="40"/>
  <c r="AR85" i="40"/>
  <c r="AR93" i="40"/>
  <c r="AR78" i="40"/>
  <c r="AR75" i="40"/>
  <c r="AR71" i="40"/>
  <c r="AR62" i="40"/>
  <c r="AR46" i="40"/>
  <c r="AR11" i="40"/>
  <c r="AR65" i="40"/>
  <c r="AR49" i="40"/>
  <c r="AR47" i="40"/>
  <c r="AR60" i="40"/>
  <c r="AR44" i="40"/>
  <c r="AR13" i="40"/>
  <c r="AR18" i="40"/>
  <c r="AR127" i="40"/>
  <c r="AR126" i="40"/>
  <c r="AR125" i="40"/>
  <c r="AR116" i="40"/>
  <c r="AR102" i="40"/>
  <c r="AR84" i="40"/>
  <c r="AR81" i="40"/>
  <c r="AR70" i="40"/>
  <c r="AR42" i="40"/>
  <c r="AR45" i="40"/>
  <c r="AR59" i="40"/>
  <c r="BN26" i="40"/>
  <c r="BU27" i="40"/>
  <c r="CV137" i="40"/>
  <c r="CW112" i="40"/>
  <c r="BU24" i="40"/>
  <c r="BV24" i="40" s="1"/>
  <c r="BN23" i="40"/>
  <c r="BB26" i="40"/>
  <c r="AX26" i="40"/>
  <c r="AW34" i="40"/>
  <c r="BU68" i="40"/>
  <c r="BZ68" i="40" s="1"/>
  <c r="CE69" i="40"/>
  <c r="BZ69" i="40"/>
  <c r="AW22" i="40"/>
  <c r="BB22" i="40" s="1"/>
  <c r="BB23" i="40"/>
  <c r="AW33" i="40"/>
  <c r="AX23" i="40"/>
  <c r="AP139" i="40"/>
  <c r="AG139" i="40"/>
  <c r="CL11" i="40"/>
  <c r="CE10" i="40"/>
  <c r="AV33" i="40"/>
  <c r="AR33" i="40"/>
  <c r="BU105" i="40"/>
  <c r="BN104" i="40"/>
  <c r="AW35" i="40"/>
  <c r="CL6" i="40"/>
  <c r="CL5" i="40" s="1"/>
  <c r="CL126" i="40"/>
  <c r="BG22" i="40"/>
  <c r="BH23" i="40"/>
  <c r="BG33" i="40"/>
  <c r="BH33" i="40" s="1"/>
  <c r="AC112" i="40"/>
  <c r="AD109" i="40"/>
  <c r="CI139" i="40"/>
  <c r="BF139" i="40"/>
  <c r="AN139" i="40"/>
  <c r="S139" i="40"/>
  <c r="T137" i="40"/>
  <c r="X137" i="40"/>
  <c r="AV35" i="40"/>
  <c r="AR35" i="40"/>
  <c r="BV27" i="40"/>
  <c r="BZ10" i="40"/>
  <c r="BU127" i="40"/>
  <c r="BN125" i="40"/>
  <c r="BV8" i="40"/>
  <c r="CE93" i="40"/>
  <c r="CL94" i="40"/>
  <c r="BU30" i="40"/>
  <c r="BN29" i="40"/>
  <c r="BO24" i="40"/>
  <c r="BU84" i="40"/>
  <c r="BN83" i="40"/>
  <c r="AX138" i="40"/>
  <c r="AX133" i="40"/>
  <c r="AX134" i="40"/>
  <c r="AX132" i="40"/>
  <c r="AX128" i="40"/>
  <c r="AX129" i="40"/>
  <c r="AX130" i="40"/>
  <c r="AX123" i="40"/>
  <c r="AX122" i="40"/>
  <c r="AX121" i="40"/>
  <c r="AX120" i="40"/>
  <c r="AX127" i="40"/>
  <c r="AX131" i="40"/>
  <c r="AX125" i="40"/>
  <c r="AX119" i="40"/>
  <c r="AX118" i="40"/>
  <c r="AX117" i="40"/>
  <c r="AX116" i="40"/>
  <c r="AX111" i="40"/>
  <c r="AX110" i="40"/>
  <c r="AX126" i="40"/>
  <c r="AX106" i="40"/>
  <c r="AX102" i="40"/>
  <c r="AX101" i="40"/>
  <c r="AX100" i="40"/>
  <c r="AX99" i="40"/>
  <c r="AX98" i="40"/>
  <c r="AX97" i="40"/>
  <c r="AX96" i="40"/>
  <c r="AX95" i="40"/>
  <c r="AX94" i="40"/>
  <c r="AX93" i="40"/>
  <c r="AX81" i="40"/>
  <c r="AX80" i="40"/>
  <c r="AX79" i="40"/>
  <c r="AX78" i="40"/>
  <c r="AX104" i="40"/>
  <c r="AX105" i="40"/>
  <c r="AX91" i="40"/>
  <c r="AX90" i="40"/>
  <c r="AX87" i="40"/>
  <c r="AX85" i="40"/>
  <c r="AX77" i="40"/>
  <c r="AX76" i="40"/>
  <c r="AX75" i="40"/>
  <c r="AX74" i="40"/>
  <c r="AX73" i="40"/>
  <c r="AX72" i="40"/>
  <c r="AX71" i="40"/>
  <c r="AX70" i="40"/>
  <c r="AX69" i="40"/>
  <c r="AX68" i="40"/>
  <c r="AX88" i="40"/>
  <c r="AX84" i="40"/>
  <c r="AX83" i="40"/>
  <c r="AX89" i="40"/>
  <c r="AX65" i="40"/>
  <c r="AX64" i="40"/>
  <c r="AX63" i="40"/>
  <c r="AX62" i="40"/>
  <c r="AX61" i="40"/>
  <c r="AX60" i="40"/>
  <c r="AX59" i="40"/>
  <c r="AX58" i="40"/>
  <c r="AX57" i="40"/>
  <c r="AX56" i="40"/>
  <c r="AX55" i="40"/>
  <c r="AX54" i="40"/>
  <c r="AX53" i="40"/>
  <c r="AX52" i="40"/>
  <c r="AX51" i="40"/>
  <c r="AX50" i="40"/>
  <c r="AX49" i="40"/>
  <c r="AX48" i="40"/>
  <c r="AX47" i="40"/>
  <c r="AX46" i="40"/>
  <c r="AX45" i="40"/>
  <c r="AX44" i="40"/>
  <c r="AX43" i="40"/>
  <c r="AX42" i="40"/>
  <c r="AX41" i="40"/>
  <c r="AX40" i="40"/>
  <c r="AX39" i="40"/>
  <c r="AX86" i="40"/>
  <c r="AX12" i="40"/>
  <c r="AX7" i="40"/>
  <c r="AX4" i="40"/>
  <c r="AX15" i="40"/>
  <c r="AX13" i="40"/>
  <c r="AX66" i="40"/>
  <c r="AX18" i="40"/>
  <c r="AX16" i="40"/>
  <c r="AX10" i="40"/>
  <c r="AX11" i="40"/>
  <c r="AX6" i="40"/>
  <c r="AX22" i="40"/>
  <c r="AX19" i="40"/>
  <c r="BB4" i="40"/>
  <c r="CE117" i="40"/>
  <c r="BU116" i="40"/>
  <c r="BZ116" i="40" s="1"/>
  <c r="BZ117" i="40"/>
  <c r="CK139" i="40"/>
  <c r="CB139" i="40"/>
  <c r="AK141" i="40"/>
  <c r="R139" i="40"/>
  <c r="I139" i="40"/>
  <c r="AT141" i="40"/>
  <c r="AU139" i="40"/>
  <c r="AB139" i="40"/>
  <c r="P139" i="40"/>
  <c r="AV34" i="40"/>
  <c r="AR34" i="40"/>
  <c r="BO30" i="40"/>
  <c r="BN35" i="40"/>
  <c r="BO35" i="40" s="1"/>
  <c r="BO29" i="40"/>
  <c r="AI139" i="40"/>
  <c r="CD139" i="40"/>
  <c r="BR139" i="40"/>
  <c r="BH26" i="40"/>
  <c r="BG34" i="40"/>
  <c r="BH34" i="40" s="1"/>
  <c r="AL138" i="40"/>
  <c r="AL123" i="40"/>
  <c r="AL122" i="40"/>
  <c r="AL121" i="40"/>
  <c r="AL120" i="40"/>
  <c r="AL124" i="40"/>
  <c r="AL119" i="40"/>
  <c r="AL118" i="40"/>
  <c r="AL117" i="40"/>
  <c r="AL116" i="40"/>
  <c r="AL111" i="40"/>
  <c r="AL110" i="40"/>
  <c r="AL106" i="40"/>
  <c r="AL105" i="40"/>
  <c r="AL102" i="40"/>
  <c r="AL101" i="40"/>
  <c r="AL100" i="40"/>
  <c r="AL99" i="40"/>
  <c r="AL98" i="40"/>
  <c r="AL97" i="40"/>
  <c r="AL96" i="40"/>
  <c r="AL95" i="40"/>
  <c r="AL94" i="40"/>
  <c r="AL93" i="40"/>
  <c r="AL104" i="40"/>
  <c r="AL81" i="40"/>
  <c r="AL80" i="40"/>
  <c r="AL79" i="40"/>
  <c r="AL78" i="40"/>
  <c r="AL91" i="40"/>
  <c r="AL90" i="40"/>
  <c r="AL87" i="40"/>
  <c r="AL85" i="40"/>
  <c r="AL77" i="40"/>
  <c r="AL76" i="40"/>
  <c r="AL75" i="40"/>
  <c r="AL74" i="40"/>
  <c r="AL73" i="40"/>
  <c r="AL72" i="40"/>
  <c r="AL71" i="40"/>
  <c r="AL70" i="40"/>
  <c r="AL69" i="40"/>
  <c r="AL68" i="40"/>
  <c r="AL88" i="40"/>
  <c r="AL84" i="40"/>
  <c r="AL83" i="40"/>
  <c r="AL89" i="40"/>
  <c r="AL66" i="40"/>
  <c r="AL65" i="40"/>
  <c r="AL64" i="40"/>
  <c r="AL63" i="40"/>
  <c r="AL62" i="40"/>
  <c r="AL61" i="40"/>
  <c r="AL60" i="40"/>
  <c r="AL59" i="40"/>
  <c r="AL58" i="40"/>
  <c r="AL57" i="40"/>
  <c r="AL56" i="40"/>
  <c r="AL55" i="40"/>
  <c r="AL54" i="40"/>
  <c r="AL53" i="40"/>
  <c r="AL52" i="40"/>
  <c r="AL51" i="40"/>
  <c r="AL50" i="40"/>
  <c r="AL49" i="40"/>
  <c r="AL48" i="40"/>
  <c r="AL47" i="40"/>
  <c r="AL46" i="40"/>
  <c r="AL45" i="40"/>
  <c r="AL44" i="40"/>
  <c r="AL43" i="40"/>
  <c r="AL42" i="40"/>
  <c r="AL41" i="40"/>
  <c r="AL40" i="40"/>
  <c r="AL39" i="40"/>
  <c r="AL86" i="40"/>
  <c r="AL38" i="40"/>
  <c r="AK124" i="40"/>
  <c r="AK142" i="40" s="1"/>
  <c r="BI138" i="40"/>
  <c r="BI123" i="40"/>
  <c r="BI121" i="40"/>
  <c r="BI117" i="40"/>
  <c r="BI106" i="40"/>
  <c r="BI111" i="40"/>
  <c r="BI119" i="40"/>
  <c r="BI102" i="40"/>
  <c r="BI100" i="40"/>
  <c r="BI98" i="40"/>
  <c r="BI96" i="40"/>
  <c r="BI94" i="40"/>
  <c r="BI91" i="40"/>
  <c r="BI89" i="40"/>
  <c r="BI87" i="40"/>
  <c r="BI85" i="40"/>
  <c r="BI83" i="40"/>
  <c r="BI80" i="40"/>
  <c r="BI78" i="40"/>
  <c r="BI77" i="40"/>
  <c r="BI75" i="40"/>
  <c r="BI73" i="40"/>
  <c r="BI71" i="40"/>
  <c r="BI69" i="40"/>
  <c r="BI66" i="40"/>
  <c r="BI64" i="40"/>
  <c r="BI62" i="40"/>
  <c r="BI60" i="40"/>
  <c r="BI58" i="40"/>
  <c r="BI56" i="40"/>
  <c r="BI54" i="40"/>
  <c r="BI52" i="40"/>
  <c r="BI50" i="40"/>
  <c r="BI48" i="40"/>
  <c r="BI46" i="40"/>
  <c r="BI44" i="40"/>
  <c r="BI42" i="40"/>
  <c r="BI40" i="40"/>
  <c r="BI38" i="40"/>
  <c r="AJ114" i="40"/>
  <c r="AK114" i="40" s="1"/>
  <c r="AJ113" i="40"/>
  <c r="AK113" i="40" s="1"/>
  <c r="AJ109" i="40"/>
  <c r="AK36" i="40"/>
  <c r="AZ139" i="40"/>
  <c r="BA137" i="40"/>
  <c r="BX137" i="40"/>
  <c r="BY112" i="40"/>
  <c r="BU15" i="40"/>
  <c r="CE16" i="40"/>
  <c r="BZ16" i="40"/>
  <c r="CL110" i="40"/>
  <c r="AV22" i="40"/>
  <c r="AR22" i="40"/>
  <c r="AQ36" i="40"/>
  <c r="AX29" i="40"/>
  <c r="BO27" i="40"/>
  <c r="K139" i="40"/>
  <c r="BU39" i="40"/>
  <c r="CE40" i="40"/>
  <c r="BZ40" i="40"/>
  <c r="AW38" i="40"/>
  <c r="AX38" i="40" s="1"/>
  <c r="AS138" i="40"/>
  <c r="AS124" i="40"/>
  <c r="AS123" i="40"/>
  <c r="AS122" i="40"/>
  <c r="AS121" i="40"/>
  <c r="AS120" i="40"/>
  <c r="AS117" i="40"/>
  <c r="AS106" i="40"/>
  <c r="AS105" i="40"/>
  <c r="AS116" i="40"/>
  <c r="AS111" i="40"/>
  <c r="AS110" i="40"/>
  <c r="AS119" i="40"/>
  <c r="AS104" i="40"/>
  <c r="AS118" i="40"/>
  <c r="AS102" i="40"/>
  <c r="AS101" i="40"/>
  <c r="AS100" i="40"/>
  <c r="AS99" i="40"/>
  <c r="AS98" i="40"/>
  <c r="AS97" i="40"/>
  <c r="AS96" i="40"/>
  <c r="AS95" i="40"/>
  <c r="AS94" i="40"/>
  <c r="AS93" i="40"/>
  <c r="AS89" i="40"/>
  <c r="AS88" i="40"/>
  <c r="AS87" i="40"/>
  <c r="AS86" i="40"/>
  <c r="AS85" i="40"/>
  <c r="AS84" i="40"/>
  <c r="AS83" i="40"/>
  <c r="AS91" i="40"/>
  <c r="AS90" i="40"/>
  <c r="AS81" i="40"/>
  <c r="AS80" i="40"/>
  <c r="AS79" i="40"/>
  <c r="AS78" i="40"/>
  <c r="AS66" i="40"/>
  <c r="AS77" i="40"/>
  <c r="AS76" i="40"/>
  <c r="AS75" i="40"/>
  <c r="AS74" i="40"/>
  <c r="AS73" i="40"/>
  <c r="AS72" i="40"/>
  <c r="AS71" i="40"/>
  <c r="AS70" i="40"/>
  <c r="AS69" i="40"/>
  <c r="AS68" i="40"/>
  <c r="AS65" i="40"/>
  <c r="AS64" i="40"/>
  <c r="AS63" i="40"/>
  <c r="AS62" i="40"/>
  <c r="AS61" i="40"/>
  <c r="AS60" i="40"/>
  <c r="AS59" i="40"/>
  <c r="AS58" i="40"/>
  <c r="AS57" i="40"/>
  <c r="AS56" i="40"/>
  <c r="AS55" i="40"/>
  <c r="AS54" i="40"/>
  <c r="AS53" i="40"/>
  <c r="AS52" i="40"/>
  <c r="AS51" i="40"/>
  <c r="AS50" i="40"/>
  <c r="AS49" i="40"/>
  <c r="AS48" i="40"/>
  <c r="AS47" i="40"/>
  <c r="AS46" i="40"/>
  <c r="AS45" i="40"/>
  <c r="AS44" i="40"/>
  <c r="AS43" i="40"/>
  <c r="AS42" i="40"/>
  <c r="AS41" i="40"/>
  <c r="AS40" i="40"/>
  <c r="AS39" i="40"/>
  <c r="AS38" i="40"/>
  <c r="AV124" i="40"/>
  <c r="AR124" i="40"/>
  <c r="BN4" i="40"/>
  <c r="BO5" i="40" s="1"/>
  <c r="BM139" i="40"/>
  <c r="BD139" i="40"/>
  <c r="BN38" i="40" l="1"/>
  <c r="BN124" i="40" s="1"/>
  <c r="BP124" i="40" s="1"/>
  <c r="AW36" i="40"/>
  <c r="AX36" i="40" s="1"/>
  <c r="BI41" i="40"/>
  <c r="BI45" i="40"/>
  <c r="BI49" i="40"/>
  <c r="BI53" i="40"/>
  <c r="BI57" i="40"/>
  <c r="BI61" i="40"/>
  <c r="BI65" i="40"/>
  <c r="BI70" i="40"/>
  <c r="BI74" i="40"/>
  <c r="BI118" i="40"/>
  <c r="BI81" i="40"/>
  <c r="BI86" i="40"/>
  <c r="BI90" i="40"/>
  <c r="BI95" i="40"/>
  <c r="BI99" i="40"/>
  <c r="BI104" i="40"/>
  <c r="BI105" i="40"/>
  <c r="BI120" i="40"/>
  <c r="BI124" i="40"/>
  <c r="BH38" i="40"/>
  <c r="BI39" i="40"/>
  <c r="BI43" i="40"/>
  <c r="BI47" i="40"/>
  <c r="BI51" i="40"/>
  <c r="BI55" i="40"/>
  <c r="BI59" i="40"/>
  <c r="BI63" i="40"/>
  <c r="BI68" i="40"/>
  <c r="BI72" i="40"/>
  <c r="BI76" i="40"/>
  <c r="BI79" i="40"/>
  <c r="BI84" i="40"/>
  <c r="BI88" i="40"/>
  <c r="BI93" i="40"/>
  <c r="BI97" i="40"/>
  <c r="BI101" i="40"/>
  <c r="BI110" i="40"/>
  <c r="BI116" i="40"/>
  <c r="BI122" i="40"/>
  <c r="AS141" i="40"/>
  <c r="BZ19" i="40"/>
  <c r="BU18" i="40"/>
  <c r="BZ18" i="40" s="1"/>
  <c r="CE19" i="40"/>
  <c r="BP138" i="40"/>
  <c r="BP123" i="40"/>
  <c r="BP119" i="40"/>
  <c r="BP118" i="40"/>
  <c r="BP117" i="40"/>
  <c r="BP116" i="40"/>
  <c r="BP120" i="40"/>
  <c r="BP106" i="40"/>
  <c r="BP111" i="40"/>
  <c r="BP110" i="40"/>
  <c r="BP104" i="40"/>
  <c r="BP90" i="40"/>
  <c r="BP102" i="40"/>
  <c r="BP98" i="40"/>
  <c r="BP101" i="40"/>
  <c r="BP97" i="40"/>
  <c r="BP93" i="40"/>
  <c r="BP88" i="40"/>
  <c r="BP87" i="40"/>
  <c r="BP86" i="40"/>
  <c r="BP84" i="40"/>
  <c r="BP83" i="40"/>
  <c r="BP100" i="40"/>
  <c r="BP81" i="40"/>
  <c r="BP79" i="40"/>
  <c r="BP95" i="40"/>
  <c r="BP76" i="40"/>
  <c r="BP75" i="40"/>
  <c r="BP74" i="40"/>
  <c r="BP72" i="40"/>
  <c r="BP71" i="40"/>
  <c r="BP70" i="40"/>
  <c r="BP68" i="40"/>
  <c r="BP99" i="40"/>
  <c r="BP78" i="40"/>
  <c r="BP66" i="40"/>
  <c r="BP65" i="40"/>
  <c r="BP61" i="40"/>
  <c r="BP53" i="40"/>
  <c r="BP49" i="40"/>
  <c r="BP45" i="40"/>
  <c r="BP39" i="40"/>
  <c r="BP38" i="40"/>
  <c r="BP62" i="40"/>
  <c r="BP42" i="40"/>
  <c r="BP64" i="40"/>
  <c r="BP60" i="40"/>
  <c r="BP52" i="40"/>
  <c r="BP48" i="40"/>
  <c r="BP44" i="40"/>
  <c r="BP54" i="40"/>
  <c r="BP50" i="40"/>
  <c r="BP63" i="40"/>
  <c r="BP55" i="40"/>
  <c r="BP51" i="40"/>
  <c r="BP47" i="40"/>
  <c r="BP40" i="40"/>
  <c r="CL16" i="40"/>
  <c r="CE15" i="40"/>
  <c r="BX139" i="40"/>
  <c r="BY137" i="40"/>
  <c r="AX141" i="40"/>
  <c r="CE30" i="40"/>
  <c r="BU29" i="40"/>
  <c r="BZ29" i="40" s="1"/>
  <c r="BZ30" i="40"/>
  <c r="BG36" i="40"/>
  <c r="BH22" i="40"/>
  <c r="CF8" i="40"/>
  <c r="BU104" i="40"/>
  <c r="BZ104" i="40" s="1"/>
  <c r="CE105" i="40"/>
  <c r="BZ105" i="40"/>
  <c r="CS11" i="40"/>
  <c r="CL10" i="40"/>
  <c r="BB33" i="40"/>
  <c r="AX33" i="40"/>
  <c r="CL69" i="40"/>
  <c r="CE68" i="40"/>
  <c r="CL40" i="40"/>
  <c r="CE39" i="40"/>
  <c r="BU35" i="40"/>
  <c r="BZ35" i="40" s="1"/>
  <c r="BV30" i="40"/>
  <c r="BZ15" i="40"/>
  <c r="AJ112" i="40"/>
  <c r="AK109" i="40"/>
  <c r="AL141" i="40"/>
  <c r="CE84" i="40"/>
  <c r="BZ84" i="40"/>
  <c r="BU83" i="40"/>
  <c r="BZ83" i="40" s="1"/>
  <c r="CL93" i="40"/>
  <c r="CS94" i="40"/>
  <c r="AC137" i="40"/>
  <c r="AD112" i="40"/>
  <c r="CS6" i="40"/>
  <c r="CS5" i="40" s="1"/>
  <c r="CX5" i="40" s="1"/>
  <c r="BN22" i="40"/>
  <c r="BO22" i="40" s="1"/>
  <c r="BN33" i="40"/>
  <c r="BO33" i="40" s="1"/>
  <c r="BO23" i="40"/>
  <c r="CV139" i="40"/>
  <c r="CW137" i="40"/>
  <c r="BZ39" i="40"/>
  <c r="AQ114" i="40"/>
  <c r="AQ113" i="40"/>
  <c r="AQ109" i="40"/>
  <c r="AV36" i="40"/>
  <c r="AR36" i="40"/>
  <c r="CS110" i="40"/>
  <c r="CE116" i="40"/>
  <c r="CL117" i="40"/>
  <c r="CS126" i="40"/>
  <c r="BB35" i="40"/>
  <c r="AX35" i="40"/>
  <c r="BB34" i="40"/>
  <c r="AX34" i="40"/>
  <c r="CE24" i="40"/>
  <c r="BU23" i="40"/>
  <c r="BZ24" i="40"/>
  <c r="BU26" i="40"/>
  <c r="CE27" i="40"/>
  <c r="CF27" i="40" s="1"/>
  <c r="BZ27" i="40"/>
  <c r="BO138" i="40"/>
  <c r="BO133" i="40"/>
  <c r="BO134" i="40"/>
  <c r="BO129" i="40"/>
  <c r="BO130" i="40"/>
  <c r="BO131" i="40"/>
  <c r="BO132" i="40"/>
  <c r="BO128" i="40"/>
  <c r="BO125" i="40"/>
  <c r="BO127" i="40"/>
  <c r="BO126" i="40"/>
  <c r="BO124" i="40"/>
  <c r="BO123" i="40"/>
  <c r="BO120" i="40"/>
  <c r="BO119" i="40"/>
  <c r="BO118" i="40"/>
  <c r="BO117" i="40"/>
  <c r="BO116" i="40"/>
  <c r="BO121" i="40"/>
  <c r="BO122" i="40"/>
  <c r="BO106" i="40"/>
  <c r="BO110" i="40"/>
  <c r="BO102" i="40"/>
  <c r="BO101" i="40"/>
  <c r="BO100" i="40"/>
  <c r="BO99" i="40"/>
  <c r="BO98" i="40"/>
  <c r="BO97" i="40"/>
  <c r="BO96" i="40"/>
  <c r="BO95" i="40"/>
  <c r="BO94" i="40"/>
  <c r="BO93" i="40"/>
  <c r="BO111" i="40"/>
  <c r="BO105" i="40"/>
  <c r="BO104" i="40"/>
  <c r="BO91" i="40"/>
  <c r="BO90" i="40"/>
  <c r="BO89" i="40"/>
  <c r="BO88" i="40"/>
  <c r="BO87" i="40"/>
  <c r="BO86" i="40"/>
  <c r="BO85" i="40"/>
  <c r="BO84" i="40"/>
  <c r="BO83" i="40"/>
  <c r="BO81" i="40"/>
  <c r="BO80" i="40"/>
  <c r="BO78" i="40"/>
  <c r="BO66" i="40"/>
  <c r="BO79" i="40"/>
  <c r="BO75" i="40"/>
  <c r="BO71" i="40"/>
  <c r="BO65" i="40"/>
  <c r="BO64" i="40"/>
  <c r="BO63" i="40"/>
  <c r="BO62" i="40"/>
  <c r="BO61" i="40"/>
  <c r="BO60" i="40"/>
  <c r="BO59" i="40"/>
  <c r="BO58" i="40"/>
  <c r="BO57" i="40"/>
  <c r="BO56" i="40"/>
  <c r="BO55" i="40"/>
  <c r="BO54" i="40"/>
  <c r="BO53" i="40"/>
  <c r="BO52" i="40"/>
  <c r="BO51" i="40"/>
  <c r="BO50" i="40"/>
  <c r="BO49" i="40"/>
  <c r="BO48" i="40"/>
  <c r="BO47" i="40"/>
  <c r="BO46" i="40"/>
  <c r="BO45" i="40"/>
  <c r="BO44" i="40"/>
  <c r="BO43" i="40"/>
  <c r="BO42" i="40"/>
  <c r="BO76" i="40"/>
  <c r="BO72" i="40"/>
  <c r="BO68" i="40"/>
  <c r="BO38" i="40"/>
  <c r="BO77" i="40"/>
  <c r="BO73" i="40"/>
  <c r="BO69" i="40"/>
  <c r="BO70" i="40"/>
  <c r="BO15" i="40"/>
  <c r="BO13" i="40"/>
  <c r="BO74" i="40"/>
  <c r="BO41" i="40"/>
  <c r="BO39" i="40"/>
  <c r="BO18" i="40"/>
  <c r="BO16" i="40"/>
  <c r="BO10" i="40"/>
  <c r="BO4" i="40"/>
  <c r="BO19" i="40"/>
  <c r="BO11" i="40"/>
  <c r="BO6" i="40"/>
  <c r="BO40" i="40"/>
  <c r="BO12" i="40"/>
  <c r="BO7" i="40"/>
  <c r="AW124" i="40"/>
  <c r="BB38" i="40"/>
  <c r="AR141" i="40"/>
  <c r="AR142" i="40"/>
  <c r="BX141" i="40"/>
  <c r="CV141" i="40"/>
  <c r="BA139" i="40"/>
  <c r="CE127" i="40"/>
  <c r="BZ127" i="40"/>
  <c r="BU125" i="40"/>
  <c r="BZ125" i="40" s="1"/>
  <c r="T139" i="40"/>
  <c r="X139" i="40"/>
  <c r="BO26" i="40"/>
  <c r="BN34" i="40"/>
  <c r="BO34" i="40" s="1"/>
  <c r="AW109" i="40" l="1"/>
  <c r="BP43" i="40"/>
  <c r="BP59" i="40"/>
  <c r="BP58" i="40"/>
  <c r="BP56" i="40"/>
  <c r="BP46" i="40"/>
  <c r="BP41" i="40"/>
  <c r="BP57" i="40"/>
  <c r="BP141" i="40" s="1"/>
  <c r="BP80" i="40"/>
  <c r="BP69" i="40"/>
  <c r="BP73" i="40"/>
  <c r="BP77" i="40"/>
  <c r="BP96" i="40"/>
  <c r="BP85" i="40"/>
  <c r="BP89" i="40"/>
  <c r="BP94" i="40"/>
  <c r="BP91" i="40"/>
  <c r="BP105" i="40"/>
  <c r="BP121" i="40"/>
  <c r="BP122" i="40"/>
  <c r="BB36" i="40"/>
  <c r="AW113" i="40"/>
  <c r="AX113" i="40" s="1"/>
  <c r="AW114" i="40"/>
  <c r="BB114" i="40" s="1"/>
  <c r="BU4" i="40"/>
  <c r="BV131" i="40" s="1"/>
  <c r="BU38" i="40"/>
  <c r="BU124" i="40" s="1"/>
  <c r="BI141" i="40"/>
  <c r="BN36" i="40"/>
  <c r="BN109" i="40" s="1"/>
  <c r="BV29" i="40"/>
  <c r="CE18" i="40"/>
  <c r="CE4" i="40" s="1"/>
  <c r="CF5" i="40" s="1"/>
  <c r="CL19" i="40"/>
  <c r="AJ137" i="40"/>
  <c r="AK112" i="40"/>
  <c r="BO142" i="40"/>
  <c r="BO141" i="40"/>
  <c r="CL27" i="40"/>
  <c r="CE26" i="40"/>
  <c r="CL24" i="40"/>
  <c r="CE23" i="40"/>
  <c r="CL116" i="40"/>
  <c r="CS117" i="40"/>
  <c r="CX110" i="40"/>
  <c r="AV113" i="40"/>
  <c r="AR113" i="40"/>
  <c r="CS93" i="40"/>
  <c r="CX93" i="40" s="1"/>
  <c r="CX94" i="40"/>
  <c r="CL84" i="40"/>
  <c r="CE83" i="40"/>
  <c r="BV35" i="40"/>
  <c r="CL68" i="40"/>
  <c r="CS69" i="40"/>
  <c r="CS10" i="40"/>
  <c r="CX11" i="40"/>
  <c r="CF24" i="40"/>
  <c r="CF30" i="40"/>
  <c r="CX6" i="40"/>
  <c r="BY139" i="40"/>
  <c r="AW112" i="40"/>
  <c r="BB109" i="40"/>
  <c r="AX109" i="40"/>
  <c r="BZ26" i="40"/>
  <c r="BV26" i="40"/>
  <c r="BU34" i="40"/>
  <c r="CX126" i="40"/>
  <c r="AV114" i="40"/>
  <c r="AR114" i="40"/>
  <c r="AC139" i="40"/>
  <c r="AD139" i="40" s="1"/>
  <c r="AD137" i="40"/>
  <c r="CS16" i="40"/>
  <c r="CL15" i="40"/>
  <c r="BU22" i="40"/>
  <c r="BZ22" i="40" s="1"/>
  <c r="BZ23" i="40"/>
  <c r="BV23" i="40"/>
  <c r="BU33" i="40"/>
  <c r="AQ112" i="40"/>
  <c r="AV109" i="40"/>
  <c r="AR109" i="40"/>
  <c r="BG113" i="40"/>
  <c r="BH113" i="40" s="1"/>
  <c r="BG109" i="40"/>
  <c r="BG114" i="40"/>
  <c r="BH114" i="40" s="1"/>
  <c r="BH36" i="40"/>
  <c r="CL127" i="40"/>
  <c r="CE125" i="40"/>
  <c r="BB113" i="40"/>
  <c r="AY138" i="40"/>
  <c r="AY124" i="40"/>
  <c r="AY122" i="40"/>
  <c r="AY120" i="40"/>
  <c r="AY119" i="40"/>
  <c r="AY118" i="40"/>
  <c r="AY117" i="40"/>
  <c r="AY116" i="40"/>
  <c r="AY123" i="40"/>
  <c r="AY121" i="40"/>
  <c r="AY106" i="40"/>
  <c r="AY102" i="40"/>
  <c r="AY101" i="40"/>
  <c r="AY100" i="40"/>
  <c r="AY99" i="40"/>
  <c r="AY98" i="40"/>
  <c r="AY97" i="40"/>
  <c r="AY96" i="40"/>
  <c r="AY95" i="40"/>
  <c r="AY94" i="40"/>
  <c r="AY93" i="40"/>
  <c r="AY110" i="40"/>
  <c r="AY105" i="40"/>
  <c r="AY104" i="40"/>
  <c r="AY91" i="40"/>
  <c r="AY90" i="40"/>
  <c r="AY111" i="40"/>
  <c r="AY89" i="40"/>
  <c r="AY88" i="40"/>
  <c r="AY87" i="40"/>
  <c r="AY86" i="40"/>
  <c r="AY85" i="40"/>
  <c r="AY84" i="40"/>
  <c r="AY83" i="40"/>
  <c r="AY80" i="40"/>
  <c r="AY78" i="40"/>
  <c r="AY81" i="40"/>
  <c r="AY77" i="40"/>
  <c r="AY73" i="40"/>
  <c r="AY69" i="40"/>
  <c r="AY65" i="40"/>
  <c r="AY64" i="40"/>
  <c r="AY63" i="40"/>
  <c r="AY62" i="40"/>
  <c r="AY61" i="40"/>
  <c r="AY60" i="40"/>
  <c r="AY59" i="40"/>
  <c r="AY58" i="40"/>
  <c r="AY57" i="40"/>
  <c r="AY56" i="40"/>
  <c r="AY55" i="40"/>
  <c r="AY54" i="40"/>
  <c r="AY53" i="40"/>
  <c r="AY52" i="40"/>
  <c r="AY51" i="40"/>
  <c r="AY50" i="40"/>
  <c r="AY49" i="40"/>
  <c r="AY48" i="40"/>
  <c r="AY47" i="40"/>
  <c r="AY46" i="40"/>
  <c r="AY45" i="40"/>
  <c r="AY44" i="40"/>
  <c r="AY43" i="40"/>
  <c r="AY42" i="40"/>
  <c r="AY79" i="40"/>
  <c r="AY74" i="40"/>
  <c r="AY70" i="40"/>
  <c r="AY38" i="40"/>
  <c r="AY75" i="40"/>
  <c r="AY71" i="40"/>
  <c r="AY68" i="40"/>
  <c r="AY66" i="40"/>
  <c r="AY40" i="40"/>
  <c r="AY72" i="40"/>
  <c r="AY76" i="40"/>
  <c r="AY41" i="40"/>
  <c r="AY39" i="40"/>
  <c r="BB124" i="40"/>
  <c r="AX124" i="40"/>
  <c r="AX142" i="40" s="1"/>
  <c r="CW139" i="40"/>
  <c r="CM8" i="40"/>
  <c r="CL39" i="40"/>
  <c r="CS40" i="40"/>
  <c r="CL105" i="40"/>
  <c r="CE104" i="40"/>
  <c r="BH141" i="40"/>
  <c r="BH142" i="40"/>
  <c r="CL30" i="40"/>
  <c r="CE29" i="40"/>
  <c r="CE35" i="40" s="1"/>
  <c r="CF35" i="40" s="1"/>
  <c r="BV38" i="40" l="1"/>
  <c r="AX114" i="40"/>
  <c r="BV106" i="40"/>
  <c r="BV53" i="40"/>
  <c r="BV127" i="40"/>
  <c r="BV88" i="40"/>
  <c r="BV91" i="40"/>
  <c r="BV66" i="40"/>
  <c r="BV54" i="40"/>
  <c r="BV65" i="40"/>
  <c r="BV78" i="40"/>
  <c r="BV110" i="40"/>
  <c r="BV133" i="40"/>
  <c r="BV5" i="40"/>
  <c r="BV6" i="40"/>
  <c r="BV45" i="40"/>
  <c r="BV61" i="40"/>
  <c r="BV74" i="40"/>
  <c r="BV95" i="40"/>
  <c r="BV129" i="40"/>
  <c r="BV11" i="40"/>
  <c r="BV46" i="40"/>
  <c r="BV62" i="40"/>
  <c r="BV75" i="40"/>
  <c r="BV96" i="40"/>
  <c r="BV120" i="40"/>
  <c r="BV124" i="40"/>
  <c r="BN114" i="40"/>
  <c r="BO114" i="40" s="1"/>
  <c r="BV15" i="40"/>
  <c r="BV41" i="40"/>
  <c r="BV49" i="40"/>
  <c r="BV57" i="40"/>
  <c r="BV86" i="40"/>
  <c r="BV70" i="40"/>
  <c r="BV85" i="40"/>
  <c r="BV81" i="40"/>
  <c r="BV99" i="40"/>
  <c r="BV117" i="40"/>
  <c r="BV123" i="40"/>
  <c r="BV134" i="40"/>
  <c r="BV13" i="40"/>
  <c r="BV10" i="40"/>
  <c r="BV42" i="40"/>
  <c r="BV50" i="40"/>
  <c r="BV58" i="40"/>
  <c r="BV89" i="40"/>
  <c r="BV71" i="40"/>
  <c r="BV87" i="40"/>
  <c r="BV105" i="40"/>
  <c r="BV100" i="40"/>
  <c r="BV118" i="40"/>
  <c r="BV125" i="40"/>
  <c r="BV138" i="40"/>
  <c r="BV55" i="40"/>
  <c r="BV59" i="40"/>
  <c r="BV63" i="40"/>
  <c r="BV83" i="40"/>
  <c r="BV68" i="40"/>
  <c r="BV72" i="40"/>
  <c r="BV76" i="40"/>
  <c r="BV104" i="40"/>
  <c r="BV79" i="40"/>
  <c r="BV93" i="40"/>
  <c r="BV97" i="40"/>
  <c r="BV101" i="40"/>
  <c r="BV111" i="40"/>
  <c r="BV119" i="40"/>
  <c r="BV121" i="40"/>
  <c r="BV128" i="40"/>
  <c r="BV130" i="40"/>
  <c r="BZ38" i="40"/>
  <c r="BV7" i="40"/>
  <c r="BV19" i="40"/>
  <c r="BV16" i="40"/>
  <c r="BV39" i="40"/>
  <c r="BV43" i="40"/>
  <c r="BV47" i="40"/>
  <c r="BV51" i="40"/>
  <c r="BZ4" i="40"/>
  <c r="BV12" i="40"/>
  <c r="BV4" i="40"/>
  <c r="BV18" i="40"/>
  <c r="BV40" i="40"/>
  <c r="BV44" i="40"/>
  <c r="BV48" i="40"/>
  <c r="BV52" i="40"/>
  <c r="BV56" i="40"/>
  <c r="BV60" i="40"/>
  <c r="BV64" i="40"/>
  <c r="BV84" i="40"/>
  <c r="BV69" i="40"/>
  <c r="BV73" i="40"/>
  <c r="BV77" i="40"/>
  <c r="BV90" i="40"/>
  <c r="BV80" i="40"/>
  <c r="BV94" i="40"/>
  <c r="BV98" i="40"/>
  <c r="BV102" i="40"/>
  <c r="BV116" i="40"/>
  <c r="BV126" i="40"/>
  <c r="BV122" i="40"/>
  <c r="BV132" i="40"/>
  <c r="BO36" i="40"/>
  <c r="BN113" i="40"/>
  <c r="BO113" i="40" s="1"/>
  <c r="CF29" i="40"/>
  <c r="CE38" i="40"/>
  <c r="CE124" i="40" s="1"/>
  <c r="CG138" i="40" s="1"/>
  <c r="CF134" i="40"/>
  <c r="CF127" i="40"/>
  <c r="CF129" i="40"/>
  <c r="CF119" i="40"/>
  <c r="CF116" i="40"/>
  <c r="CF110" i="40"/>
  <c r="CF96" i="40"/>
  <c r="CF88" i="40"/>
  <c r="CF84" i="40"/>
  <c r="CF81" i="40"/>
  <c r="CF101" i="40"/>
  <c r="CF77" i="40"/>
  <c r="CF73" i="40"/>
  <c r="CF69" i="40"/>
  <c r="CF59" i="40"/>
  <c r="CF43" i="40"/>
  <c r="CF52" i="40"/>
  <c r="CF54" i="40"/>
  <c r="CF40" i="40"/>
  <c r="CF60" i="40"/>
  <c r="CF61" i="40"/>
  <c r="CF45" i="40"/>
  <c r="CF13" i="40"/>
  <c r="CF102" i="40"/>
  <c r="CF93" i="40"/>
  <c r="CF72" i="40"/>
  <c r="CF68" i="40"/>
  <c r="CF18" i="40"/>
  <c r="CF4" i="40"/>
  <c r="CF44" i="40"/>
  <c r="CF19" i="40"/>
  <c r="CF48" i="40"/>
  <c r="CF12" i="40"/>
  <c r="CF138" i="40"/>
  <c r="CF126" i="40"/>
  <c r="CF111" i="40"/>
  <c r="CF85" i="40"/>
  <c r="CF78" i="40"/>
  <c r="CF63" i="40"/>
  <c r="CF56" i="40"/>
  <c r="CF6" i="40"/>
  <c r="CF15" i="40"/>
  <c r="CF133" i="40"/>
  <c r="CF132" i="40"/>
  <c r="CF123" i="40"/>
  <c r="CF118" i="40"/>
  <c r="CF106" i="40"/>
  <c r="CF91" i="40"/>
  <c r="CF99" i="40"/>
  <c r="CF87" i="40"/>
  <c r="CF79" i="40"/>
  <c r="CF76" i="40"/>
  <c r="CF55" i="40"/>
  <c r="CF50" i="40"/>
  <c r="CF57" i="40"/>
  <c r="CF131" i="40"/>
  <c r="CF120" i="40"/>
  <c r="CF89" i="40"/>
  <c r="CF66" i="40"/>
  <c r="CF70" i="40"/>
  <c r="CF10" i="40"/>
  <c r="CF42" i="40"/>
  <c r="CF49" i="40"/>
  <c r="CF130" i="40"/>
  <c r="CF128" i="40"/>
  <c r="CF122" i="40"/>
  <c r="CF117" i="40"/>
  <c r="CF105" i="40"/>
  <c r="CF90" i="40"/>
  <c r="CF95" i="40"/>
  <c r="CF86" i="40"/>
  <c r="CF98" i="40"/>
  <c r="CF97" i="40"/>
  <c r="CF80" i="40"/>
  <c r="CF75" i="40"/>
  <c r="CF71" i="40"/>
  <c r="CF65" i="40"/>
  <c r="CF51" i="40"/>
  <c r="CF16" i="40"/>
  <c r="CF64" i="40"/>
  <c r="CF62" i="40"/>
  <c r="CF46" i="40"/>
  <c r="CF11" i="40"/>
  <c r="CF41" i="40"/>
  <c r="CF53" i="40"/>
  <c r="CF7" i="40"/>
  <c r="CF121" i="40"/>
  <c r="CF100" i="40"/>
  <c r="CF94" i="40"/>
  <c r="CF74" i="40"/>
  <c r="CF47" i="40"/>
  <c r="CF58" i="40"/>
  <c r="CF39" i="40"/>
  <c r="CF104" i="40"/>
  <c r="CL18" i="40"/>
  <c r="CL4" i="40" s="1"/>
  <c r="CS19" i="40"/>
  <c r="CF125" i="40"/>
  <c r="CF83" i="40"/>
  <c r="CS39" i="40"/>
  <c r="CX40" i="40"/>
  <c r="BG112" i="40"/>
  <c r="BH109" i="40"/>
  <c r="AQ137" i="40"/>
  <c r="AV112" i="40"/>
  <c r="AR112" i="40"/>
  <c r="AW137" i="40"/>
  <c r="BB112" i="40"/>
  <c r="AX112" i="40"/>
  <c r="CT8" i="40"/>
  <c r="CS24" i="40"/>
  <c r="CT24" i="40" s="1"/>
  <c r="CL23" i="40"/>
  <c r="AJ139" i="40"/>
  <c r="AK139" i="40" s="1"/>
  <c r="AK137" i="40"/>
  <c r="AY141" i="40"/>
  <c r="CS127" i="40"/>
  <c r="CL125" i="40"/>
  <c r="CX10" i="40"/>
  <c r="CS116" i="40"/>
  <c r="CX116" i="40" s="1"/>
  <c r="CX117" i="40"/>
  <c r="CE34" i="40"/>
  <c r="CF34" i="40" s="1"/>
  <c r="CF26" i="40"/>
  <c r="CM24" i="40"/>
  <c r="BU36" i="40"/>
  <c r="BV22" i="40"/>
  <c r="BZ33" i="40"/>
  <c r="BV33" i="40"/>
  <c r="CM30" i="40"/>
  <c r="BW138" i="40"/>
  <c r="BW124" i="40"/>
  <c r="BW123" i="40"/>
  <c r="BW121" i="40"/>
  <c r="BW119" i="40"/>
  <c r="BW118" i="40"/>
  <c r="BW117" i="40"/>
  <c r="BW116" i="40"/>
  <c r="BW122" i="40"/>
  <c r="BW120" i="40"/>
  <c r="BW106" i="40"/>
  <c r="BW110" i="40"/>
  <c r="BW102" i="40"/>
  <c r="BW101" i="40"/>
  <c r="BW100" i="40"/>
  <c r="BW99" i="40"/>
  <c r="BW98" i="40"/>
  <c r="BW97" i="40"/>
  <c r="BW96" i="40"/>
  <c r="BW95" i="40"/>
  <c r="BW94" i="40"/>
  <c r="BW93" i="40"/>
  <c r="BW105" i="40"/>
  <c r="BW111" i="40"/>
  <c r="BW104" i="40"/>
  <c r="BW91" i="40"/>
  <c r="BW90" i="40"/>
  <c r="BW89" i="40"/>
  <c r="BW88" i="40"/>
  <c r="BW87" i="40"/>
  <c r="BW86" i="40"/>
  <c r="BW85" i="40"/>
  <c r="BW84" i="40"/>
  <c r="BW83" i="40"/>
  <c r="BW81" i="40"/>
  <c r="BW79" i="40"/>
  <c r="BW66" i="40"/>
  <c r="BW75" i="40"/>
  <c r="BW71" i="40"/>
  <c r="BW64" i="40"/>
  <c r="BW63" i="40"/>
  <c r="BW62" i="40"/>
  <c r="BW61" i="40"/>
  <c r="BW60" i="40"/>
  <c r="BW59" i="40"/>
  <c r="BW58" i="40"/>
  <c r="BW57" i="40"/>
  <c r="BW56" i="40"/>
  <c r="BW55" i="40"/>
  <c r="BW54" i="40"/>
  <c r="BW53" i="40"/>
  <c r="BW52" i="40"/>
  <c r="BW51" i="40"/>
  <c r="BW50" i="40"/>
  <c r="BW49" i="40"/>
  <c r="BW48" i="40"/>
  <c r="BW47" i="40"/>
  <c r="BW46" i="40"/>
  <c r="BW45" i="40"/>
  <c r="BW44" i="40"/>
  <c r="BW43" i="40"/>
  <c r="BW42" i="40"/>
  <c r="BW78" i="40"/>
  <c r="BW76" i="40"/>
  <c r="BW72" i="40"/>
  <c r="BW68" i="40"/>
  <c r="BW38" i="40"/>
  <c r="BW77" i="40"/>
  <c r="BW73" i="40"/>
  <c r="BW69" i="40"/>
  <c r="BW65" i="40"/>
  <c r="BW41" i="40"/>
  <c r="BW39" i="40"/>
  <c r="BW70" i="40"/>
  <c r="BW80" i="40"/>
  <c r="BW74" i="40"/>
  <c r="BW40" i="40"/>
  <c r="BZ124" i="40"/>
  <c r="CS68" i="40"/>
  <c r="CX68" i="40" s="1"/>
  <c r="CX69" i="40"/>
  <c r="CS84" i="40"/>
  <c r="CL83" i="40"/>
  <c r="CS27" i="40"/>
  <c r="CT27" i="40" s="1"/>
  <c r="CL26" i="40"/>
  <c r="BN112" i="40"/>
  <c r="BO109" i="40"/>
  <c r="CS30" i="40"/>
  <c r="CL29" i="40"/>
  <c r="CM29" i="40" s="1"/>
  <c r="CS105" i="40"/>
  <c r="CL104" i="40"/>
  <c r="CS15" i="40"/>
  <c r="CX16" i="40"/>
  <c r="BZ34" i="40"/>
  <c r="BV34" i="40"/>
  <c r="CM27" i="40"/>
  <c r="CE22" i="40"/>
  <c r="CE33" i="40"/>
  <c r="CF33" i="40" s="1"/>
  <c r="CF23" i="40"/>
  <c r="CM132" i="40" l="1"/>
  <c r="CM5" i="40"/>
  <c r="BV141" i="40"/>
  <c r="CM81" i="40"/>
  <c r="CM94" i="40"/>
  <c r="CM52" i="40"/>
  <c r="CM122" i="40"/>
  <c r="CM75" i="40"/>
  <c r="CM62" i="40"/>
  <c r="CM128" i="40"/>
  <c r="CM74" i="40"/>
  <c r="CM87" i="40"/>
  <c r="CM6" i="40"/>
  <c r="CM42" i="40"/>
  <c r="CM63" i="40"/>
  <c r="CM95" i="40"/>
  <c r="CM134" i="40"/>
  <c r="CM18" i="40"/>
  <c r="CM11" i="40"/>
  <c r="CM51" i="40"/>
  <c r="CM85" i="40"/>
  <c r="CM120" i="40"/>
  <c r="CM46" i="40"/>
  <c r="CM56" i="40"/>
  <c r="CM76" i="40"/>
  <c r="CM90" i="40"/>
  <c r="CM99" i="40"/>
  <c r="CM119" i="40"/>
  <c r="CM138" i="40"/>
  <c r="CM7" i="40"/>
  <c r="CM65" i="40"/>
  <c r="CM47" i="40"/>
  <c r="CM58" i="40"/>
  <c r="CM78" i="40"/>
  <c r="CM91" i="40"/>
  <c r="CM101" i="40"/>
  <c r="CM121" i="40"/>
  <c r="CF38" i="40"/>
  <c r="CG76" i="40"/>
  <c r="CG59" i="40"/>
  <c r="CG93" i="40"/>
  <c r="CG43" i="40"/>
  <c r="CG106" i="40"/>
  <c r="CG68" i="40"/>
  <c r="CG101" i="40"/>
  <c r="CG51" i="40"/>
  <c r="CG83" i="40"/>
  <c r="CM13" i="40"/>
  <c r="CM12" i="40"/>
  <c r="CM19" i="40"/>
  <c r="CM73" i="40"/>
  <c r="CM43" i="40"/>
  <c r="CM48" i="40"/>
  <c r="CM54" i="40"/>
  <c r="CM59" i="40"/>
  <c r="CM64" i="40"/>
  <c r="CM79" i="40"/>
  <c r="CM88" i="40"/>
  <c r="CM105" i="40"/>
  <c r="CM97" i="40"/>
  <c r="CM102" i="40"/>
  <c r="CM116" i="40"/>
  <c r="CM126" i="40"/>
  <c r="CM127" i="40"/>
  <c r="CM125" i="40"/>
  <c r="CM16" i="40"/>
  <c r="CM15" i="40"/>
  <c r="CM40" i="40"/>
  <c r="CM70" i="40"/>
  <c r="CM77" i="40"/>
  <c r="CM44" i="40"/>
  <c r="CM50" i="40"/>
  <c r="CM55" i="40"/>
  <c r="CM60" i="40"/>
  <c r="CM72" i="40"/>
  <c r="CM84" i="40"/>
  <c r="CM89" i="40"/>
  <c r="CM93" i="40"/>
  <c r="CM98" i="40"/>
  <c r="CM106" i="40"/>
  <c r="CM118" i="40"/>
  <c r="CM129" i="40"/>
  <c r="CM131" i="40"/>
  <c r="CG41" i="40"/>
  <c r="CG57" i="40"/>
  <c r="CG74" i="40"/>
  <c r="CG89" i="40"/>
  <c r="CG111" i="40"/>
  <c r="CG49" i="40"/>
  <c r="CG91" i="40"/>
  <c r="CG80" i="40"/>
  <c r="CG99" i="40"/>
  <c r="CG124" i="40"/>
  <c r="CG45" i="40"/>
  <c r="CG53" i="40"/>
  <c r="CG61" i="40"/>
  <c r="CG70" i="40"/>
  <c r="CG90" i="40"/>
  <c r="CG85" i="40"/>
  <c r="CG95" i="40"/>
  <c r="CG118" i="40"/>
  <c r="CG120" i="40"/>
  <c r="CG39" i="40"/>
  <c r="CG47" i="40"/>
  <c r="CG55" i="40"/>
  <c r="CG63" i="40"/>
  <c r="CG72" i="40"/>
  <c r="CG78" i="40"/>
  <c r="CG87" i="40"/>
  <c r="CG97" i="40"/>
  <c r="CG119" i="40"/>
  <c r="CG122" i="40"/>
  <c r="CG40" i="40"/>
  <c r="CG44" i="40"/>
  <c r="CG48" i="40"/>
  <c r="CG52" i="40"/>
  <c r="CG56" i="40"/>
  <c r="CG60" i="40"/>
  <c r="CG64" i="40"/>
  <c r="CG69" i="40"/>
  <c r="CG73" i="40"/>
  <c r="CG77" i="40"/>
  <c r="CG79" i="40"/>
  <c r="CG84" i="40"/>
  <c r="CG88" i="40"/>
  <c r="CG94" i="40"/>
  <c r="CG98" i="40"/>
  <c r="CG102" i="40"/>
  <c r="CG110" i="40"/>
  <c r="CG117" i="40"/>
  <c r="CG123" i="40"/>
  <c r="CL38" i="40"/>
  <c r="CM38" i="40" s="1"/>
  <c r="CF124" i="40"/>
  <c r="CG38" i="40"/>
  <c r="CG42" i="40"/>
  <c r="CG46" i="40"/>
  <c r="CG50" i="40"/>
  <c r="CG54" i="40"/>
  <c r="CG58" i="40"/>
  <c r="CG62" i="40"/>
  <c r="CG65" i="40"/>
  <c r="CG71" i="40"/>
  <c r="CG75" i="40"/>
  <c r="CG66" i="40"/>
  <c r="CG81" i="40"/>
  <c r="CG86" i="40"/>
  <c r="CG116" i="40"/>
  <c r="CG96" i="40"/>
  <c r="CG100" i="40"/>
  <c r="CG104" i="40"/>
  <c r="CG105" i="40"/>
  <c r="CG121" i="40"/>
  <c r="CL35" i="40"/>
  <c r="CM35" i="40" s="1"/>
  <c r="CX19" i="40"/>
  <c r="CS18" i="40"/>
  <c r="CM104" i="40"/>
  <c r="CM4" i="40"/>
  <c r="CM10" i="40"/>
  <c r="CM39" i="40"/>
  <c r="CM71" i="40"/>
  <c r="CM66" i="40"/>
  <c r="CM69" i="40"/>
  <c r="CM41" i="40"/>
  <c r="CM45" i="40"/>
  <c r="CM49" i="40"/>
  <c r="CM53" i="40"/>
  <c r="CM57" i="40"/>
  <c r="CM61" i="40"/>
  <c r="CM68" i="40"/>
  <c r="CM80" i="40"/>
  <c r="CM86" i="40"/>
  <c r="CM110" i="40"/>
  <c r="CM111" i="40"/>
  <c r="CM96" i="40"/>
  <c r="CM100" i="40"/>
  <c r="CM123" i="40"/>
  <c r="CM117" i="40"/>
  <c r="CM130" i="40"/>
  <c r="CM133" i="40"/>
  <c r="BN137" i="40"/>
  <c r="BO112" i="40"/>
  <c r="BW141" i="40"/>
  <c r="CX127" i="40"/>
  <c r="CS125" i="40"/>
  <c r="CX125" i="40" s="1"/>
  <c r="CS23" i="40"/>
  <c r="CX24" i="40"/>
  <c r="BV142" i="40"/>
  <c r="CX39" i="40"/>
  <c r="CF22" i="40"/>
  <c r="CE36" i="40"/>
  <c r="CM26" i="40"/>
  <c r="CL34" i="40"/>
  <c r="CM34" i="40" s="1"/>
  <c r="CM83" i="40"/>
  <c r="CL22" i="40"/>
  <c r="CL33" i="40"/>
  <c r="CM33" i="40" s="1"/>
  <c r="CM23" i="40"/>
  <c r="CS104" i="40"/>
  <c r="CX104" i="40" s="1"/>
  <c r="CX105" i="40"/>
  <c r="CX84" i="40"/>
  <c r="CS83" i="40"/>
  <c r="CX83" i="40" s="1"/>
  <c r="BU114" i="40"/>
  <c r="BU113" i="40"/>
  <c r="BU109" i="40"/>
  <c r="BZ36" i="40"/>
  <c r="BV36" i="40"/>
  <c r="AQ139" i="40"/>
  <c r="AR137" i="40"/>
  <c r="AV137" i="40"/>
  <c r="CT30" i="40"/>
  <c r="CX15" i="40"/>
  <c r="CS29" i="40"/>
  <c r="CX29" i="40" s="1"/>
  <c r="CX30" i="40"/>
  <c r="CS26" i="40"/>
  <c r="CX27" i="40"/>
  <c r="AW139" i="40"/>
  <c r="BB137" i="40"/>
  <c r="AX137" i="40"/>
  <c r="BG137" i="40"/>
  <c r="BH112" i="40"/>
  <c r="CS35" i="40" l="1"/>
  <c r="CX35" i="40" s="1"/>
  <c r="CL124" i="40"/>
  <c r="CN123" i="40" s="1"/>
  <c r="CG141" i="40"/>
  <c r="CX18" i="40"/>
  <c r="CS4" i="40"/>
  <c r="BZ114" i="40"/>
  <c r="BV114" i="40"/>
  <c r="CL36" i="40"/>
  <c r="CM22" i="40"/>
  <c r="CS38" i="40"/>
  <c r="BN139" i="40"/>
  <c r="BO139" i="40" s="1"/>
  <c r="BO137" i="40"/>
  <c r="AX139" i="40"/>
  <c r="BB139" i="40"/>
  <c r="CT29" i="40"/>
  <c r="AQ140" i="40"/>
  <c r="AR139" i="40"/>
  <c r="AV139" i="40"/>
  <c r="BU112" i="40"/>
  <c r="BZ109" i="40"/>
  <c r="BV109" i="40"/>
  <c r="CE114" i="40"/>
  <c r="CF114" i="40" s="1"/>
  <c r="CE109" i="40"/>
  <c r="CE113" i="40"/>
  <c r="CF113" i="40" s="1"/>
  <c r="CF36" i="40"/>
  <c r="CX26" i="40"/>
  <c r="CS34" i="40"/>
  <c r="CT26" i="40"/>
  <c r="CS22" i="40"/>
  <c r="CX23" i="40"/>
  <c r="CT23" i="40"/>
  <c r="CS33" i="40"/>
  <c r="BG139" i="40"/>
  <c r="BH137" i="40"/>
  <c r="BZ113" i="40"/>
  <c r="BV113" i="40"/>
  <c r="CF142" i="40"/>
  <c r="CF141" i="40"/>
  <c r="CN124" i="40"/>
  <c r="CN120" i="40"/>
  <c r="CN110" i="40"/>
  <c r="CN91" i="40"/>
  <c r="CN100" i="40"/>
  <c r="CN88" i="40"/>
  <c r="CN87" i="40"/>
  <c r="CN81" i="40"/>
  <c r="CN102" i="40"/>
  <c r="CN80" i="40"/>
  <c r="CN78" i="40"/>
  <c r="CN75" i="40"/>
  <c r="CN74" i="40"/>
  <c r="CN71" i="40"/>
  <c r="CN70" i="40"/>
  <c r="CN65" i="40"/>
  <c r="CN66" i="40"/>
  <c r="CN60" i="40"/>
  <c r="CN56" i="40"/>
  <c r="CN44" i="40"/>
  <c r="CN40" i="40"/>
  <c r="CN45" i="40"/>
  <c r="CN41" i="40"/>
  <c r="CN55" i="40"/>
  <c r="CN51" i="40"/>
  <c r="CN57" i="40"/>
  <c r="CN62" i="40"/>
  <c r="CN50" i="40"/>
  <c r="CN46" i="40"/>
  <c r="CN61" i="40"/>
  <c r="CN53" i="40"/>
  <c r="CN83" i="40" l="1"/>
  <c r="CN90" i="40"/>
  <c r="CN122" i="40"/>
  <c r="CT125" i="40"/>
  <c r="CT5" i="40"/>
  <c r="CT35" i="40"/>
  <c r="CN84" i="40"/>
  <c r="CN93" i="40"/>
  <c r="CN111" i="40"/>
  <c r="CN121" i="40"/>
  <c r="CN39" i="40"/>
  <c r="CN54" i="40"/>
  <c r="CN43" i="40"/>
  <c r="CN59" i="40"/>
  <c r="CN49" i="40"/>
  <c r="CN48" i="40"/>
  <c r="CN64" i="40"/>
  <c r="CN68" i="40"/>
  <c r="CN72" i="40"/>
  <c r="CN76" i="40"/>
  <c r="CN98" i="40"/>
  <c r="CN95" i="40"/>
  <c r="CN85" i="40"/>
  <c r="CN89" i="40"/>
  <c r="CN97" i="40"/>
  <c r="CN104" i="40"/>
  <c r="CN105" i="40"/>
  <c r="CN118" i="40"/>
  <c r="CN138" i="40"/>
  <c r="CM124" i="40"/>
  <c r="CM142" i="40" s="1"/>
  <c r="CN42" i="40"/>
  <c r="CN58" i="40"/>
  <c r="CN47" i="40"/>
  <c r="CN63" i="40"/>
  <c r="CN38" i="40"/>
  <c r="CN52" i="40"/>
  <c r="CN79" i="40"/>
  <c r="CN69" i="40"/>
  <c r="CN73" i="40"/>
  <c r="CN77" i="40"/>
  <c r="CN94" i="40"/>
  <c r="CN99" i="40"/>
  <c r="CN86" i="40"/>
  <c r="CN96" i="40"/>
  <c r="CN101" i="40"/>
  <c r="CN116" i="40"/>
  <c r="CN106" i="40"/>
  <c r="CN119" i="40"/>
  <c r="CN117" i="40"/>
  <c r="CT133" i="40"/>
  <c r="CT132" i="40"/>
  <c r="CT126" i="40"/>
  <c r="CT120" i="40"/>
  <c r="CT116" i="40"/>
  <c r="CT105" i="40"/>
  <c r="CT99" i="40"/>
  <c r="CT95" i="40"/>
  <c r="CT90" i="40"/>
  <c r="CT78" i="40"/>
  <c r="CT76" i="40"/>
  <c r="CT72" i="40"/>
  <c r="CT68" i="40"/>
  <c r="CT66" i="40"/>
  <c r="CT63" i="40"/>
  <c r="CT59" i="40"/>
  <c r="CT55" i="40"/>
  <c r="CT51" i="40"/>
  <c r="CT47" i="40"/>
  <c r="CT43" i="40"/>
  <c r="CT39" i="40"/>
  <c r="CT15" i="40"/>
  <c r="CT10" i="40"/>
  <c r="CT6" i="40"/>
  <c r="CT11" i="40"/>
  <c r="CT134" i="40"/>
  <c r="CT130" i="40"/>
  <c r="CT123" i="40"/>
  <c r="CT119" i="40"/>
  <c r="CT111" i="40"/>
  <c r="CT102" i="40"/>
  <c r="CT98" i="40"/>
  <c r="CT94" i="40"/>
  <c r="CT81" i="40"/>
  <c r="CT77" i="40"/>
  <c r="CT75" i="40"/>
  <c r="CT71" i="40"/>
  <c r="CT65" i="40"/>
  <c r="CT89" i="40"/>
  <c r="CT62" i="40"/>
  <c r="CT58" i="40"/>
  <c r="CT54" i="40"/>
  <c r="CT50" i="40"/>
  <c r="CT46" i="40"/>
  <c r="CT42" i="40"/>
  <c r="CT12" i="40"/>
  <c r="CT13" i="40"/>
  <c r="CX4" i="40"/>
  <c r="CT127" i="40"/>
  <c r="CT100" i="40"/>
  <c r="CT79" i="40"/>
  <c r="CT73" i="40"/>
  <c r="CT84" i="40"/>
  <c r="CT60" i="40"/>
  <c r="CT52" i="40"/>
  <c r="CT44" i="40"/>
  <c r="CT4" i="40"/>
  <c r="CT128" i="40"/>
  <c r="CT131" i="40"/>
  <c r="CT122" i="40"/>
  <c r="CT118" i="40"/>
  <c r="CT110" i="40"/>
  <c r="CT101" i="40"/>
  <c r="CT97" i="40"/>
  <c r="CT93" i="40"/>
  <c r="CT80" i="40"/>
  <c r="CT87" i="40"/>
  <c r="CT74" i="40"/>
  <c r="CT70" i="40"/>
  <c r="CT88" i="40"/>
  <c r="CT86" i="40"/>
  <c r="CT61" i="40"/>
  <c r="CT57" i="40"/>
  <c r="CT53" i="40"/>
  <c r="CT49" i="40"/>
  <c r="CT45" i="40"/>
  <c r="CT41" i="40"/>
  <c r="CT7" i="40"/>
  <c r="CT18" i="40"/>
  <c r="CT19" i="40"/>
  <c r="CT138" i="40"/>
  <c r="CT129" i="40"/>
  <c r="CT121" i="40"/>
  <c r="CT117" i="40"/>
  <c r="CT106" i="40"/>
  <c r="CT96" i="40"/>
  <c r="CT91" i="40"/>
  <c r="CT85" i="40"/>
  <c r="CT69" i="40"/>
  <c r="CT64" i="40"/>
  <c r="CT56" i="40"/>
  <c r="CT48" i="40"/>
  <c r="CT40" i="40"/>
  <c r="CT16" i="40"/>
  <c r="CT83" i="40"/>
  <c r="CT104" i="40"/>
  <c r="CX33" i="40"/>
  <c r="CT33" i="40"/>
  <c r="CL113" i="40"/>
  <c r="CM113" i="40" s="1"/>
  <c r="CL109" i="40"/>
  <c r="CL114" i="40"/>
  <c r="CM114" i="40" s="1"/>
  <c r="CM36" i="40"/>
  <c r="CE112" i="40"/>
  <c r="CF109" i="40"/>
  <c r="BU137" i="40"/>
  <c r="BZ112" i="40"/>
  <c r="BV112" i="40"/>
  <c r="CS124" i="40"/>
  <c r="CX38" i="40"/>
  <c r="CT38" i="40"/>
  <c r="CX34" i="40"/>
  <c r="CT34" i="40"/>
  <c r="BG140" i="40"/>
  <c r="BH139" i="40"/>
  <c r="CX22" i="40"/>
  <c r="CT22" i="40"/>
  <c r="CS36" i="40"/>
  <c r="CM141" i="40"/>
  <c r="CN141" i="40" l="1"/>
  <c r="CL112" i="40"/>
  <c r="CM109" i="40"/>
  <c r="CS109" i="40"/>
  <c r="CS113" i="40"/>
  <c r="CS114" i="40"/>
  <c r="CX36" i="40"/>
  <c r="CT36" i="40"/>
  <c r="CU138" i="40"/>
  <c r="CU124" i="40"/>
  <c r="CU120" i="40"/>
  <c r="CU119" i="40"/>
  <c r="CU118" i="40"/>
  <c r="CU117" i="40"/>
  <c r="CU116" i="40"/>
  <c r="CU122" i="40"/>
  <c r="CU121" i="40"/>
  <c r="CU106" i="40"/>
  <c r="CU105" i="40"/>
  <c r="CU102" i="40"/>
  <c r="CU101" i="40"/>
  <c r="CU100" i="40"/>
  <c r="CU99" i="40"/>
  <c r="CU98" i="40"/>
  <c r="CU97" i="40"/>
  <c r="CU96" i="40"/>
  <c r="CU95" i="40"/>
  <c r="CU94" i="40"/>
  <c r="CU93" i="40"/>
  <c r="CU123" i="40"/>
  <c r="CU111" i="40"/>
  <c r="CU91" i="40"/>
  <c r="CU90" i="40"/>
  <c r="CU110" i="40"/>
  <c r="CU89" i="40"/>
  <c r="CU88" i="40"/>
  <c r="CU87" i="40"/>
  <c r="CU86" i="40"/>
  <c r="CU85" i="40"/>
  <c r="CU84" i="40"/>
  <c r="CU83" i="40"/>
  <c r="CU77" i="40"/>
  <c r="CU66" i="40"/>
  <c r="CU104" i="40"/>
  <c r="CU80" i="40"/>
  <c r="CU78" i="40"/>
  <c r="CU76" i="40"/>
  <c r="CU72" i="40"/>
  <c r="CU68" i="40"/>
  <c r="CU65" i="40"/>
  <c r="CU64" i="40"/>
  <c r="CU63" i="40"/>
  <c r="CU62" i="40"/>
  <c r="CU61" i="40"/>
  <c r="CU60" i="40"/>
  <c r="CU59" i="40"/>
  <c r="CU58" i="40"/>
  <c r="CU57" i="40"/>
  <c r="CU56" i="40"/>
  <c r="CU55" i="40"/>
  <c r="CU54" i="40"/>
  <c r="CU53" i="40"/>
  <c r="CU52" i="40"/>
  <c r="CU51" i="40"/>
  <c r="CU50" i="40"/>
  <c r="CU49" i="40"/>
  <c r="CU48" i="40"/>
  <c r="CU47" i="40"/>
  <c r="CU46" i="40"/>
  <c r="CU45" i="40"/>
  <c r="CU44" i="40"/>
  <c r="CU43" i="40"/>
  <c r="CU42" i="40"/>
  <c r="CU41" i="40"/>
  <c r="CU73" i="40"/>
  <c r="CU69" i="40"/>
  <c r="CU38" i="40"/>
  <c r="CU81" i="40"/>
  <c r="CU74" i="40"/>
  <c r="CU70" i="40"/>
  <c r="CU40" i="40"/>
  <c r="CU75" i="40"/>
  <c r="CU79" i="40"/>
  <c r="CU71" i="40"/>
  <c r="CU39" i="40"/>
  <c r="CX124" i="40"/>
  <c r="CT124" i="40"/>
  <c r="CT142" i="40" s="1"/>
  <c r="CE137" i="40"/>
  <c r="CF112" i="40"/>
  <c r="CT141" i="40"/>
  <c r="BU139" i="40"/>
  <c r="BZ137" i="40"/>
  <c r="BV137" i="40"/>
  <c r="CU141" i="40" l="1"/>
  <c r="BZ139" i="40"/>
  <c r="BV139" i="40"/>
  <c r="CE139" i="40"/>
  <c r="CF139" i="40" s="1"/>
  <c r="CF137" i="40"/>
  <c r="CS112" i="40"/>
  <c r="CX109" i="40"/>
  <c r="CT109" i="40"/>
  <c r="CX113" i="40"/>
  <c r="CT113" i="40"/>
  <c r="CX114" i="40"/>
  <c r="CT114" i="40"/>
  <c r="CL137" i="40"/>
  <c r="CM112" i="40"/>
  <c r="CL139" i="40" l="1"/>
  <c r="CM139" i="40" s="1"/>
  <c r="CM137" i="40"/>
  <c r="CS137" i="40"/>
  <c r="CX112" i="40"/>
  <c r="CT112" i="40"/>
  <c r="CS139" i="40" l="1"/>
  <c r="CX137" i="40"/>
  <c r="CT137" i="40"/>
  <c r="CX139" i="40" l="1"/>
  <c r="CT139" i="40"/>
  <c r="O205" i="39" l="1"/>
  <c r="O203" i="39"/>
  <c r="O202" i="39"/>
  <c r="O201" i="39"/>
  <c r="O200" i="39"/>
  <c r="O199" i="39"/>
  <c r="O198" i="39"/>
  <c r="O197" i="39"/>
  <c r="O196" i="39"/>
  <c r="O195" i="39"/>
  <c r="O194" i="39"/>
  <c r="B193" i="39"/>
  <c r="O192" i="39"/>
  <c r="O191" i="39"/>
  <c r="O190" i="39"/>
  <c r="O189" i="39"/>
  <c r="B188" i="39"/>
  <c r="O187" i="39"/>
  <c r="O186" i="39"/>
  <c r="O185" i="39"/>
  <c r="O184" i="39"/>
  <c r="O183" i="39"/>
  <c r="O182" i="39"/>
  <c r="O181" i="39"/>
  <c r="O180" i="39"/>
  <c r="O179" i="39"/>
  <c r="O178" i="39"/>
  <c r="O177" i="39"/>
  <c r="O176" i="39"/>
  <c r="O175" i="39"/>
  <c r="O174" i="39"/>
  <c r="O173" i="39"/>
  <c r="B172" i="39"/>
  <c r="O171" i="39"/>
  <c r="O170" i="39"/>
  <c r="O169" i="39"/>
  <c r="O168" i="39"/>
  <c r="O167" i="39"/>
  <c r="O166" i="39"/>
  <c r="O165" i="39"/>
  <c r="O164" i="39"/>
  <c r="O163" i="39"/>
  <c r="O162" i="39"/>
  <c r="O161" i="39"/>
  <c r="O160" i="39"/>
  <c r="O159" i="39"/>
  <c r="O158" i="39"/>
  <c r="O157" i="39"/>
  <c r="O156" i="39"/>
  <c r="O155" i="39"/>
  <c r="O154" i="39"/>
  <c r="O153" i="39"/>
  <c r="O152" i="39"/>
  <c r="O151" i="39"/>
  <c r="O150" i="39"/>
  <c r="O149" i="39"/>
  <c r="O148" i="39"/>
  <c r="O147" i="39"/>
  <c r="O146" i="39"/>
  <c r="O145" i="39"/>
  <c r="O144" i="39"/>
  <c r="O143" i="39"/>
  <c r="O142" i="39"/>
  <c r="O141" i="39"/>
  <c r="O140" i="39"/>
  <c r="B139" i="39"/>
  <c r="O138" i="39"/>
  <c r="O137" i="39"/>
  <c r="O136" i="39"/>
  <c r="O135" i="39"/>
  <c r="O134" i="39"/>
  <c r="O133" i="39"/>
  <c r="O132" i="39"/>
  <c r="O131" i="39"/>
  <c r="O130" i="39"/>
  <c r="O129" i="39"/>
  <c r="O128" i="39"/>
  <c r="O127" i="39"/>
  <c r="O126" i="39"/>
  <c r="O125" i="39"/>
  <c r="O124" i="39"/>
  <c r="O123" i="39"/>
  <c r="O122" i="39"/>
  <c r="O121" i="39"/>
  <c r="O120" i="39"/>
  <c r="O119" i="39"/>
  <c r="O118" i="39"/>
  <c r="O117" i="39"/>
  <c r="O116" i="39"/>
  <c r="O115" i="39"/>
  <c r="O114" i="39"/>
  <c r="O113" i="39"/>
  <c r="O112" i="39"/>
  <c r="O111" i="39"/>
  <c r="O110" i="39"/>
  <c r="O109" i="39"/>
  <c r="O108" i="39"/>
  <c r="O107" i="39"/>
  <c r="O106" i="39"/>
  <c r="O105" i="39"/>
  <c r="O104" i="39"/>
  <c r="O103" i="39"/>
  <c r="O102" i="39"/>
  <c r="O101" i="39"/>
  <c r="O100" i="39"/>
  <c r="O99" i="39"/>
  <c r="O98" i="39"/>
  <c r="O97" i="39"/>
  <c r="O96" i="39"/>
  <c r="B95" i="39"/>
  <c r="O94" i="39"/>
  <c r="O93" i="39"/>
  <c r="O92" i="39"/>
  <c r="O91" i="39"/>
  <c r="O90"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B38" i="39"/>
  <c r="O35" i="39"/>
  <c r="O33" i="39"/>
  <c r="O32" i="39"/>
  <c r="O31" i="39"/>
  <c r="O30" i="39"/>
  <c r="B29" i="39"/>
  <c r="O28" i="39"/>
  <c r="O27" i="39"/>
  <c r="O26" i="39"/>
  <c r="O25" i="39"/>
  <c r="O24" i="39"/>
  <c r="O23" i="39"/>
  <c r="O22" i="39"/>
  <c r="O21" i="39"/>
  <c r="O20" i="39"/>
  <c r="O19" i="39"/>
  <c r="B18" i="39"/>
  <c r="O17" i="39"/>
  <c r="O16" i="39"/>
  <c r="O15" i="39"/>
  <c r="O14" i="39"/>
  <c r="O13" i="39"/>
  <c r="O12" i="39"/>
  <c r="O11" i="39"/>
  <c r="O10" i="39"/>
  <c r="O9" i="39"/>
  <c r="O8" i="39"/>
  <c r="O7" i="39"/>
  <c r="O6" i="39"/>
  <c r="N204" i="39"/>
  <c r="N206" i="39" s="1"/>
  <c r="L204" i="39"/>
  <c r="L206" i="39" s="1"/>
  <c r="J4" i="39"/>
  <c r="J34" i="39" s="1"/>
  <c r="I4" i="39"/>
  <c r="I34" i="39" s="1"/>
  <c r="F4" i="39"/>
  <c r="F34" i="39" s="1"/>
  <c r="D4" i="39"/>
  <c r="D34" i="39" s="1"/>
  <c r="C4" i="39"/>
  <c r="C34" i="39" s="1"/>
  <c r="B4" i="39"/>
  <c r="B34" i="39" s="1"/>
  <c r="M204" i="39"/>
  <c r="M206" i="39" s="1"/>
  <c r="K4" i="39"/>
  <c r="H4" i="39"/>
  <c r="H34" i="39" s="1"/>
  <c r="G4" i="39"/>
  <c r="G34" i="39" s="1"/>
  <c r="E4" i="39"/>
  <c r="E34" i="39" s="1"/>
  <c r="AZ141" i="38"/>
  <c r="CR138" i="38"/>
  <c r="CO138" i="38"/>
  <c r="CK138" i="38"/>
  <c r="CH138" i="38"/>
  <c r="CA138" i="38"/>
  <c r="BT138" i="38"/>
  <c r="BQ138" i="38"/>
  <c r="CD138" i="38" s="1"/>
  <c r="BM138" i="38"/>
  <c r="BJ138" i="38"/>
  <c r="BC138" i="38"/>
  <c r="AZ138" i="38"/>
  <c r="BX138" i="38" s="1"/>
  <c r="AT138" i="38"/>
  <c r="AM138" i="38"/>
  <c r="BF138" i="38" s="1"/>
  <c r="AF138" i="38"/>
  <c r="Y138" i="38"/>
  <c r="O138" i="38"/>
  <c r="K138" i="38"/>
  <c r="H138" i="38"/>
  <c r="E138" i="38"/>
  <c r="L138" i="38" s="1"/>
  <c r="S138" i="38" s="1"/>
  <c r="AC138" i="38" s="1"/>
  <c r="AJ138" i="38" s="1"/>
  <c r="B138" i="38"/>
  <c r="CR136" i="38"/>
  <c r="CL136" i="38"/>
  <c r="CS136" i="38" s="1"/>
  <c r="CK136" i="38"/>
  <c r="CD136" i="38"/>
  <c r="BT136" i="38"/>
  <c r="BM136" i="38"/>
  <c r="BF136" i="38"/>
  <c r="AZ136" i="38"/>
  <c r="AT136" i="38"/>
  <c r="AP136" i="38"/>
  <c r="AJ136" i="38"/>
  <c r="AQ136" i="38" s="1"/>
  <c r="BG136" i="38" s="1"/>
  <c r="BN136" i="38" s="1"/>
  <c r="BU136" i="38" s="1"/>
  <c r="AI136" i="38"/>
  <c r="AB136" i="38"/>
  <c r="X136" i="38"/>
  <c r="R136" i="38"/>
  <c r="K136" i="38"/>
  <c r="CR135" i="38"/>
  <c r="CL135" i="38"/>
  <c r="CS135" i="38" s="1"/>
  <c r="CK135" i="38"/>
  <c r="CD135" i="38"/>
  <c r="BT135" i="38"/>
  <c r="BM135" i="38"/>
  <c r="BF135" i="38"/>
  <c r="AT135" i="38"/>
  <c r="AZ135" i="38" s="1"/>
  <c r="CV135" i="38" s="1"/>
  <c r="CX135" i="38" s="1"/>
  <c r="AP135" i="38"/>
  <c r="AJ135" i="38"/>
  <c r="AQ135" i="38" s="1"/>
  <c r="AI135" i="38"/>
  <c r="AB135" i="38"/>
  <c r="X135" i="38"/>
  <c r="R135" i="38"/>
  <c r="K135" i="38"/>
  <c r="CO134" i="38"/>
  <c r="CH134" i="38"/>
  <c r="CA134" i="38"/>
  <c r="BQ134" i="38"/>
  <c r="BJ134" i="38"/>
  <c r="BC134" i="38"/>
  <c r="BM134" i="38" s="1"/>
  <c r="AZ134" i="38"/>
  <c r="CV134" i="38" s="1"/>
  <c r="AT134" i="38"/>
  <c r="AM134" i="38"/>
  <c r="BF134" i="38" s="1"/>
  <c r="AF134" i="38"/>
  <c r="AP134" i="38" s="1"/>
  <c r="Y134" i="38"/>
  <c r="O134" i="38"/>
  <c r="H134" i="38"/>
  <c r="E134" i="38"/>
  <c r="B134" i="38"/>
  <c r="CO133" i="38"/>
  <c r="CH133" i="38"/>
  <c r="CA133" i="38"/>
  <c r="BQ133" i="38"/>
  <c r="BT133" i="38" s="1"/>
  <c r="BJ133" i="38"/>
  <c r="BC133" i="38"/>
  <c r="BM133" i="38" s="1"/>
  <c r="AT133" i="38"/>
  <c r="AM133" i="38"/>
  <c r="AF133" i="38"/>
  <c r="Y133" i="38"/>
  <c r="AI133" i="38" s="1"/>
  <c r="O133" i="38"/>
  <c r="H133" i="38"/>
  <c r="E133" i="38"/>
  <c r="B133" i="38"/>
  <c r="CO132" i="38"/>
  <c r="CH132" i="38"/>
  <c r="CA132" i="38"/>
  <c r="BQ132" i="38"/>
  <c r="BJ132" i="38"/>
  <c r="BC132" i="38"/>
  <c r="AZ132" i="38"/>
  <c r="AT132" i="38"/>
  <c r="AM132" i="38"/>
  <c r="BF132" i="38" s="1"/>
  <c r="AF132" i="38"/>
  <c r="Y132" i="38"/>
  <c r="O132" i="38"/>
  <c r="H132" i="38"/>
  <c r="E132" i="38"/>
  <c r="B132" i="38"/>
  <c r="CO131" i="38"/>
  <c r="CH131" i="38"/>
  <c r="CA131" i="38"/>
  <c r="BQ131" i="38"/>
  <c r="BJ131" i="38"/>
  <c r="BC131" i="38"/>
  <c r="AT131" i="38"/>
  <c r="AM131" i="38"/>
  <c r="AF131" i="38"/>
  <c r="Y131" i="38"/>
  <c r="O131" i="38"/>
  <c r="H131" i="38"/>
  <c r="E131" i="38"/>
  <c r="B131" i="38"/>
  <c r="CO130" i="38"/>
  <c r="CH130" i="38"/>
  <c r="CA130" i="38"/>
  <c r="BX130" i="38"/>
  <c r="BQ130" i="38"/>
  <c r="BJ130" i="38"/>
  <c r="BC130" i="38"/>
  <c r="AZ130" i="38"/>
  <c r="CV130" i="38" s="1"/>
  <c r="AT130" i="38"/>
  <c r="AM130" i="38"/>
  <c r="AF130" i="38"/>
  <c r="Y130" i="38"/>
  <c r="O130" i="38"/>
  <c r="H130" i="38"/>
  <c r="E130" i="38"/>
  <c r="B130" i="38"/>
  <c r="CO129" i="38"/>
  <c r="CH129" i="38"/>
  <c r="CA129" i="38"/>
  <c r="BQ129" i="38"/>
  <c r="BJ129" i="38"/>
  <c r="BC129" i="38"/>
  <c r="AZ129" i="38"/>
  <c r="CV129" i="38" s="1"/>
  <c r="AT129" i="38"/>
  <c r="AM129" i="38"/>
  <c r="AF129" i="38"/>
  <c r="Y129" i="38"/>
  <c r="O129" i="38"/>
  <c r="H129" i="38"/>
  <c r="E129" i="38"/>
  <c r="B129" i="38"/>
  <c r="CO128" i="38"/>
  <c r="CH128" i="38"/>
  <c r="CA128" i="38"/>
  <c r="BQ128" i="38"/>
  <c r="BJ128" i="38"/>
  <c r="BC128" i="38"/>
  <c r="AZ128" i="38"/>
  <c r="CV128" i="38" s="1"/>
  <c r="AT128" i="38"/>
  <c r="AM128" i="38"/>
  <c r="AF128" i="38"/>
  <c r="Y128" i="38"/>
  <c r="O128" i="38"/>
  <c r="H128" i="38"/>
  <c r="E128" i="38"/>
  <c r="B128" i="38"/>
  <c r="CO127" i="38"/>
  <c r="CH127" i="38"/>
  <c r="CA127" i="38"/>
  <c r="BQ127" i="38"/>
  <c r="BJ127" i="38"/>
  <c r="BC127" i="38"/>
  <c r="AT127" i="38"/>
  <c r="AM127" i="38"/>
  <c r="AF127" i="38"/>
  <c r="Y127" i="38"/>
  <c r="O127" i="38"/>
  <c r="H127" i="38"/>
  <c r="E127" i="38"/>
  <c r="B127" i="38"/>
  <c r="CO126" i="38"/>
  <c r="CH126" i="38"/>
  <c r="CA126" i="38"/>
  <c r="BX126" i="38"/>
  <c r="BQ126" i="38"/>
  <c r="BJ126" i="38"/>
  <c r="BC126" i="38"/>
  <c r="AZ126" i="38"/>
  <c r="CV126" i="38" s="1"/>
  <c r="AT126" i="38"/>
  <c r="AM126" i="38"/>
  <c r="AF126" i="38"/>
  <c r="Y126" i="38"/>
  <c r="O126" i="38"/>
  <c r="H126" i="38"/>
  <c r="E126" i="38"/>
  <c r="B126" i="38"/>
  <c r="V125" i="38"/>
  <c r="CO123" i="38"/>
  <c r="CH123" i="38"/>
  <c r="CA123" i="38"/>
  <c r="BQ123" i="38"/>
  <c r="BJ123" i="38"/>
  <c r="BC123" i="38"/>
  <c r="AT123" i="38"/>
  <c r="AM123" i="38"/>
  <c r="AF123" i="38"/>
  <c r="Y123" i="38"/>
  <c r="O123" i="38"/>
  <c r="H123" i="38"/>
  <c r="E123" i="38"/>
  <c r="B123" i="38"/>
  <c r="CO122" i="38"/>
  <c r="CH122" i="38"/>
  <c r="CA122" i="38"/>
  <c r="BQ122" i="38"/>
  <c r="BJ122" i="38"/>
  <c r="BC122" i="38"/>
  <c r="AT122" i="38"/>
  <c r="AM122" i="38"/>
  <c r="AF122" i="38"/>
  <c r="Y122" i="38"/>
  <c r="O122" i="38"/>
  <c r="H122" i="38"/>
  <c r="E122" i="38"/>
  <c r="B122" i="38"/>
  <c r="CO121" i="38"/>
  <c r="CH121" i="38"/>
  <c r="CA121" i="38"/>
  <c r="BQ121" i="38"/>
  <c r="BJ121" i="38"/>
  <c r="BC121" i="38"/>
  <c r="AT121" i="38"/>
  <c r="AM121" i="38"/>
  <c r="AF121" i="38"/>
  <c r="Y121" i="38"/>
  <c r="O121" i="38"/>
  <c r="H121" i="38"/>
  <c r="E121" i="38"/>
  <c r="B121" i="38"/>
  <c r="CO120" i="38"/>
  <c r="CH120" i="38"/>
  <c r="CA120" i="38"/>
  <c r="BQ120" i="38"/>
  <c r="BJ120" i="38"/>
  <c r="BC120" i="38"/>
  <c r="AT120" i="38"/>
  <c r="AZ120" i="38" s="1"/>
  <c r="AM120" i="38"/>
  <c r="AF120" i="38"/>
  <c r="Y120" i="38"/>
  <c r="O120" i="38"/>
  <c r="H120" i="38"/>
  <c r="E120" i="38"/>
  <c r="B120" i="38"/>
  <c r="CO119" i="38"/>
  <c r="CH119" i="38"/>
  <c r="CA119" i="38"/>
  <c r="BQ119" i="38"/>
  <c r="BJ119" i="38"/>
  <c r="BC119" i="38"/>
  <c r="AT119" i="38"/>
  <c r="AZ119" i="38" s="1"/>
  <c r="AM119" i="38"/>
  <c r="AF119" i="38"/>
  <c r="Y119" i="38"/>
  <c r="O119" i="38"/>
  <c r="H119" i="38"/>
  <c r="E119" i="38"/>
  <c r="B119" i="38"/>
  <c r="CO118" i="38"/>
  <c r="CH118" i="38"/>
  <c r="CA118" i="38"/>
  <c r="BQ118" i="38"/>
  <c r="BJ118" i="38"/>
  <c r="BC118" i="38"/>
  <c r="AT118" i="38"/>
  <c r="AZ118" i="38" s="1"/>
  <c r="AM118" i="38"/>
  <c r="AF118" i="38"/>
  <c r="Y118" i="38"/>
  <c r="O118" i="38"/>
  <c r="H118" i="38"/>
  <c r="E118" i="38"/>
  <c r="B118" i="38"/>
  <c r="B116" i="38" s="1"/>
  <c r="CO117" i="38"/>
  <c r="CH117" i="38"/>
  <c r="CA117" i="38"/>
  <c r="BQ117" i="38"/>
  <c r="BJ117" i="38"/>
  <c r="BC117" i="38"/>
  <c r="AT117" i="38"/>
  <c r="AM117" i="38"/>
  <c r="AF117" i="38"/>
  <c r="Y117" i="38"/>
  <c r="O117" i="38"/>
  <c r="H117" i="38"/>
  <c r="E117" i="38"/>
  <c r="B117" i="38"/>
  <c r="BJ116" i="38"/>
  <c r="V116" i="38"/>
  <c r="CX115" i="38"/>
  <c r="CR115" i="38"/>
  <c r="CK115" i="38"/>
  <c r="BZ115" i="38"/>
  <c r="BT115" i="38"/>
  <c r="BM115" i="38"/>
  <c r="AP115" i="38"/>
  <c r="AI115" i="38"/>
  <c r="CO111" i="38"/>
  <c r="CH111" i="38"/>
  <c r="CA111" i="38"/>
  <c r="BQ111" i="38"/>
  <c r="BJ111" i="38"/>
  <c r="BC111" i="38"/>
  <c r="AT111" i="38"/>
  <c r="AZ111" i="38" s="1"/>
  <c r="AM111" i="38"/>
  <c r="AF111" i="38"/>
  <c r="Y111" i="38"/>
  <c r="O111" i="38"/>
  <c r="H111" i="38"/>
  <c r="E111" i="38"/>
  <c r="B111" i="38"/>
  <c r="CO110" i="38"/>
  <c r="CH110" i="38"/>
  <c r="CA110" i="38"/>
  <c r="BQ110" i="38"/>
  <c r="BJ110" i="38"/>
  <c r="BC110" i="38"/>
  <c r="AT110" i="38"/>
  <c r="AZ110" i="38" s="1"/>
  <c r="AM110" i="38"/>
  <c r="AF110" i="38"/>
  <c r="Y110" i="38"/>
  <c r="O110" i="38"/>
  <c r="H110" i="38"/>
  <c r="E110" i="38"/>
  <c r="B110" i="38"/>
  <c r="CR108" i="38"/>
  <c r="CL108" i="38"/>
  <c r="CS108" i="38" s="1"/>
  <c r="CK108" i="38"/>
  <c r="CD108" i="38"/>
  <c r="BT108" i="38"/>
  <c r="BM108" i="38"/>
  <c r="BF108" i="38"/>
  <c r="AZ108" i="38"/>
  <c r="AT108" i="38"/>
  <c r="AV108" i="38" s="1"/>
  <c r="AQ108" i="38"/>
  <c r="BG108" i="38" s="1"/>
  <c r="BN108" i="38" s="1"/>
  <c r="BU108" i="38" s="1"/>
  <c r="AP108" i="38"/>
  <c r="AJ108" i="38"/>
  <c r="AI108" i="38"/>
  <c r="AB108" i="38"/>
  <c r="X108" i="38"/>
  <c r="R108" i="38"/>
  <c r="K108" i="38"/>
  <c r="CR107" i="38"/>
  <c r="CL107" i="38"/>
  <c r="CS107" i="38" s="1"/>
  <c r="CK107" i="38"/>
  <c r="CD107" i="38"/>
  <c r="BT107" i="38"/>
  <c r="BM107" i="38"/>
  <c r="BG107" i="38"/>
  <c r="BN107" i="38" s="1"/>
  <c r="BU107" i="38" s="1"/>
  <c r="BF107" i="38"/>
  <c r="AW107" i="38"/>
  <c r="AT107" i="38"/>
  <c r="AV107" i="38" s="1"/>
  <c r="AQ107" i="38"/>
  <c r="AP107" i="38"/>
  <c r="AJ107" i="38"/>
  <c r="AI107" i="38"/>
  <c r="AB107" i="38"/>
  <c r="X107" i="38"/>
  <c r="R107" i="38"/>
  <c r="K107" i="38"/>
  <c r="CO106" i="38"/>
  <c r="CH106" i="38"/>
  <c r="CR106" i="38" s="1"/>
  <c r="CA106" i="38"/>
  <c r="BQ106" i="38"/>
  <c r="BJ106" i="38"/>
  <c r="BM106" i="38" s="1"/>
  <c r="BC106" i="38"/>
  <c r="AT106" i="38"/>
  <c r="AZ106" i="38" s="1"/>
  <c r="AM106" i="38"/>
  <c r="BF106" i="38" s="1"/>
  <c r="AF106" i="38"/>
  <c r="Y106" i="38"/>
  <c r="O106" i="38"/>
  <c r="AB106" i="38" s="1"/>
  <c r="H106" i="38"/>
  <c r="E106" i="38"/>
  <c r="B106" i="38"/>
  <c r="CO105" i="38"/>
  <c r="CH105" i="38"/>
  <c r="CA105" i="38"/>
  <c r="BQ105" i="38"/>
  <c r="BM105" i="38"/>
  <c r="BJ105" i="38"/>
  <c r="BJ104" i="38" s="1"/>
  <c r="BC105" i="38"/>
  <c r="AT105" i="38"/>
  <c r="AZ105" i="38" s="1"/>
  <c r="AM105" i="38"/>
  <c r="BF105" i="38" s="1"/>
  <c r="AF105" i="38"/>
  <c r="AF104" i="38" s="1"/>
  <c r="Y105" i="38"/>
  <c r="AI105" i="38" s="1"/>
  <c r="O105" i="38"/>
  <c r="H105" i="38"/>
  <c r="E105" i="38"/>
  <c r="K105" i="38" s="1"/>
  <c r="B105" i="38"/>
  <c r="B104" i="38" s="1"/>
  <c r="CO104" i="38"/>
  <c r="CA104" i="38"/>
  <c r="BC104" i="38"/>
  <c r="AT104" i="38"/>
  <c r="Y104" i="38"/>
  <c r="V104" i="38"/>
  <c r="CR103" i="38"/>
  <c r="CK103" i="38"/>
  <c r="CD103" i="38"/>
  <c r="BT103" i="38"/>
  <c r="BM103" i="38"/>
  <c r="BF103" i="38"/>
  <c r="BB103" i="38"/>
  <c r="AP103" i="38"/>
  <c r="AI103" i="38"/>
  <c r="AC103" i="38"/>
  <c r="AJ103" i="38" s="1"/>
  <c r="AQ103" i="38" s="1"/>
  <c r="AB103" i="38"/>
  <c r="X103" i="38"/>
  <c r="R103" i="38"/>
  <c r="K103" i="38"/>
  <c r="CO102" i="38"/>
  <c r="CH102" i="38"/>
  <c r="CA102" i="38"/>
  <c r="CK102" i="38" s="1"/>
  <c r="BQ102" i="38"/>
  <c r="BJ102" i="38"/>
  <c r="BC102" i="38"/>
  <c r="AT102" i="38"/>
  <c r="AZ102" i="38" s="1"/>
  <c r="AM102" i="38"/>
  <c r="AF102" i="38"/>
  <c r="Y102" i="38"/>
  <c r="O102" i="38"/>
  <c r="H102" i="38"/>
  <c r="E102" i="38"/>
  <c r="B102" i="38"/>
  <c r="CO101" i="38"/>
  <c r="CH101" i="38"/>
  <c r="CA101" i="38"/>
  <c r="BQ101" i="38"/>
  <c r="BJ101" i="38"/>
  <c r="BC101" i="38"/>
  <c r="AT101" i="38"/>
  <c r="AZ101" i="38" s="1"/>
  <c r="AM101" i="38"/>
  <c r="AF101" i="38"/>
  <c r="Y101" i="38"/>
  <c r="O101" i="38"/>
  <c r="H101" i="38"/>
  <c r="E101" i="38"/>
  <c r="B101" i="38"/>
  <c r="CO100" i="38"/>
  <c r="CH100" i="38"/>
  <c r="CA100" i="38"/>
  <c r="BQ100" i="38"/>
  <c r="BJ100" i="38"/>
  <c r="BC100" i="38"/>
  <c r="AT100" i="38"/>
  <c r="AZ100" i="38" s="1"/>
  <c r="AM100" i="38"/>
  <c r="AF100" i="38"/>
  <c r="Y100" i="38"/>
  <c r="O100" i="38"/>
  <c r="H100" i="38"/>
  <c r="E100" i="38"/>
  <c r="B100" i="38"/>
  <c r="CO99" i="38"/>
  <c r="CH99" i="38"/>
  <c r="CA99" i="38"/>
  <c r="BQ99" i="38"/>
  <c r="BJ99" i="38"/>
  <c r="BC99" i="38"/>
  <c r="AT99" i="38"/>
  <c r="AZ99" i="38" s="1"/>
  <c r="AM99" i="38"/>
  <c r="AF99" i="38"/>
  <c r="Y99" i="38"/>
  <c r="O99" i="38"/>
  <c r="H99" i="38"/>
  <c r="E99" i="38"/>
  <c r="B99" i="38"/>
  <c r="CO98" i="38"/>
  <c r="CH98" i="38"/>
  <c r="CA98" i="38"/>
  <c r="BQ98" i="38"/>
  <c r="BJ98" i="38"/>
  <c r="BC98" i="38"/>
  <c r="AT98" i="38"/>
  <c r="AZ98" i="38" s="1"/>
  <c r="AM98" i="38"/>
  <c r="AF98" i="38"/>
  <c r="Y98" i="38"/>
  <c r="O98" i="38"/>
  <c r="H98" i="38"/>
  <c r="E98" i="38"/>
  <c r="B98" i="38"/>
  <c r="CO97" i="38"/>
  <c r="CH97" i="38"/>
  <c r="CA97" i="38"/>
  <c r="BQ97" i="38"/>
  <c r="BJ97" i="38"/>
  <c r="BC97" i="38"/>
  <c r="AT97" i="38"/>
  <c r="AZ97" i="38" s="1"/>
  <c r="AM97" i="38"/>
  <c r="AF97" i="38"/>
  <c r="Y97" i="38"/>
  <c r="O97" i="38"/>
  <c r="H97" i="38"/>
  <c r="E97" i="38"/>
  <c r="B97" i="38"/>
  <c r="CO96" i="38"/>
  <c r="CH96" i="38"/>
  <c r="CA96" i="38"/>
  <c r="BQ96" i="38"/>
  <c r="BJ96" i="38"/>
  <c r="BC96" i="38"/>
  <c r="AT96" i="38"/>
  <c r="AZ96" i="38" s="1"/>
  <c r="AM96" i="38"/>
  <c r="AF96" i="38"/>
  <c r="Y96" i="38"/>
  <c r="O96" i="38"/>
  <c r="H96" i="38"/>
  <c r="E96" i="38"/>
  <c r="B96" i="38"/>
  <c r="CO95" i="38"/>
  <c r="CH95" i="38"/>
  <c r="CR95" i="38" s="1"/>
  <c r="CA95" i="38"/>
  <c r="BQ95" i="38"/>
  <c r="BJ95" i="38"/>
  <c r="BC95" i="38"/>
  <c r="BM95" i="38" s="1"/>
  <c r="AT95" i="38"/>
  <c r="AZ95" i="38" s="1"/>
  <c r="AM95" i="38"/>
  <c r="AF95" i="38"/>
  <c r="Y95" i="38"/>
  <c r="AI95" i="38" s="1"/>
  <c r="O95" i="38"/>
  <c r="H95" i="38"/>
  <c r="E95" i="38"/>
  <c r="B95" i="38"/>
  <c r="CO94" i="38"/>
  <c r="CO93" i="38" s="1"/>
  <c r="CH94" i="38"/>
  <c r="CA94" i="38"/>
  <c r="BQ94" i="38"/>
  <c r="BQ93" i="38" s="1"/>
  <c r="BJ94" i="38"/>
  <c r="BC94" i="38"/>
  <c r="AT94" i="38"/>
  <c r="AZ94" i="38" s="1"/>
  <c r="AM94" i="38"/>
  <c r="AF94" i="38"/>
  <c r="Y94" i="38"/>
  <c r="O94" i="38"/>
  <c r="H94" i="38"/>
  <c r="E94" i="38"/>
  <c r="B94" i="38"/>
  <c r="B93" i="38" s="1"/>
  <c r="AT93" i="38"/>
  <c r="AF93" i="38"/>
  <c r="V93" i="38"/>
  <c r="CR92" i="38"/>
  <c r="CK92" i="38"/>
  <c r="CD92" i="38"/>
  <c r="BT92" i="38"/>
  <c r="BM92" i="38"/>
  <c r="BF92" i="38"/>
  <c r="AT92" i="38"/>
  <c r="AZ92" i="38" s="1"/>
  <c r="AP92" i="38"/>
  <c r="AJ92" i="38"/>
  <c r="AQ92" i="38" s="1"/>
  <c r="AV92" i="38" s="1"/>
  <c r="AI92" i="38"/>
  <c r="AB92" i="38"/>
  <c r="X92" i="38"/>
  <c r="R92" i="38"/>
  <c r="K92" i="38"/>
  <c r="CO91" i="38"/>
  <c r="CH91" i="38"/>
  <c r="CA91" i="38"/>
  <c r="BQ91" i="38"/>
  <c r="BJ91" i="38"/>
  <c r="BC91" i="38"/>
  <c r="AT91" i="38"/>
  <c r="AZ91" i="38" s="1"/>
  <c r="CV91" i="38" s="1"/>
  <c r="AM91" i="38"/>
  <c r="BF91" i="38" s="1"/>
  <c r="AF91" i="38"/>
  <c r="Y91" i="38"/>
  <c r="O91" i="38"/>
  <c r="H91" i="38"/>
  <c r="E91" i="38"/>
  <c r="B91" i="38"/>
  <c r="CO90" i="38"/>
  <c r="CH90" i="38"/>
  <c r="CA90" i="38"/>
  <c r="BQ90" i="38"/>
  <c r="BJ90" i="38"/>
  <c r="BC90" i="38"/>
  <c r="BM90" i="38" s="1"/>
  <c r="AT90" i="38"/>
  <c r="AZ90" i="38" s="1"/>
  <c r="CV90" i="38" s="1"/>
  <c r="AM90" i="38"/>
  <c r="AF90" i="38"/>
  <c r="Y90" i="38"/>
  <c r="AI90" i="38" s="1"/>
  <c r="O90" i="38"/>
  <c r="H90" i="38"/>
  <c r="E90" i="38"/>
  <c r="B90" i="38"/>
  <c r="CO89" i="38"/>
  <c r="CH89" i="38"/>
  <c r="CA89" i="38"/>
  <c r="BQ89" i="38"/>
  <c r="BJ89" i="38"/>
  <c r="BC89" i="38"/>
  <c r="AT89" i="38"/>
  <c r="AZ89" i="38" s="1"/>
  <c r="CV89" i="38" s="1"/>
  <c r="AM89" i="38"/>
  <c r="AF89" i="38"/>
  <c r="Y89" i="38"/>
  <c r="O89" i="38"/>
  <c r="H89" i="38"/>
  <c r="E89" i="38"/>
  <c r="B89" i="38"/>
  <c r="CO88" i="38"/>
  <c r="CH88" i="38"/>
  <c r="CA88" i="38"/>
  <c r="BQ88" i="38"/>
  <c r="BJ88" i="38"/>
  <c r="BC88" i="38"/>
  <c r="BM88" i="38" s="1"/>
  <c r="AZ88" i="38"/>
  <c r="CV88" i="38" s="1"/>
  <c r="AT88" i="38"/>
  <c r="AM88" i="38"/>
  <c r="AF88" i="38"/>
  <c r="Y88" i="38"/>
  <c r="O88" i="38"/>
  <c r="H88" i="38"/>
  <c r="E88" i="38"/>
  <c r="B88" i="38"/>
  <c r="CO87" i="38"/>
  <c r="CH87" i="38"/>
  <c r="CA87" i="38"/>
  <c r="BQ87" i="38"/>
  <c r="BJ87" i="38"/>
  <c r="BC87" i="38"/>
  <c r="AT87" i="38"/>
  <c r="AZ87" i="38" s="1"/>
  <c r="CV87" i="38" s="1"/>
  <c r="AM87" i="38"/>
  <c r="AF87" i="38"/>
  <c r="Y87" i="38"/>
  <c r="O87" i="38"/>
  <c r="H87" i="38"/>
  <c r="E87" i="38"/>
  <c r="B87" i="38"/>
  <c r="CO86" i="38"/>
  <c r="CH86" i="38"/>
  <c r="CA86" i="38"/>
  <c r="BQ86" i="38"/>
  <c r="BJ86" i="38"/>
  <c r="BC86" i="38"/>
  <c r="AT86" i="38"/>
  <c r="AM86" i="38"/>
  <c r="AF86" i="38"/>
  <c r="AP86" i="38" s="1"/>
  <c r="Y86" i="38"/>
  <c r="O86" i="38"/>
  <c r="H86" i="38"/>
  <c r="E86" i="38"/>
  <c r="B86" i="38"/>
  <c r="CO85" i="38"/>
  <c r="CH85" i="38"/>
  <c r="CA85" i="38"/>
  <c r="BQ85" i="38"/>
  <c r="BJ85" i="38"/>
  <c r="BC85" i="38"/>
  <c r="AT85" i="38"/>
  <c r="AZ85" i="38" s="1"/>
  <c r="CV85" i="38" s="1"/>
  <c r="AM85" i="38"/>
  <c r="AF85" i="38"/>
  <c r="Y85" i="38"/>
  <c r="O85" i="38"/>
  <c r="H85" i="38"/>
  <c r="E85" i="38"/>
  <c r="B85" i="38"/>
  <c r="CO84" i="38"/>
  <c r="CH84" i="38"/>
  <c r="CA84" i="38"/>
  <c r="BQ84" i="38"/>
  <c r="BJ84" i="38"/>
  <c r="BC84" i="38"/>
  <c r="AZ84" i="38"/>
  <c r="CV84" i="38" s="1"/>
  <c r="AT84" i="38"/>
  <c r="AM84" i="38"/>
  <c r="AF84" i="38"/>
  <c r="Y84" i="38"/>
  <c r="O84" i="38"/>
  <c r="H84" i="38"/>
  <c r="E84" i="38"/>
  <c r="B84" i="38"/>
  <c r="B83" i="38" s="1"/>
  <c r="V83" i="38"/>
  <c r="CR82" i="38"/>
  <c r="CL82" i="38"/>
  <c r="CS82" i="38" s="1"/>
  <c r="CK82" i="38"/>
  <c r="CD82" i="38"/>
  <c r="BT82" i="38"/>
  <c r="BM82" i="38"/>
  <c r="BF82" i="38"/>
  <c r="AZ82" i="38"/>
  <c r="AT82" i="38"/>
  <c r="AQ82" i="38"/>
  <c r="AP82" i="38"/>
  <c r="AJ82" i="38"/>
  <c r="AI82" i="38"/>
  <c r="AB82" i="38"/>
  <c r="X82" i="38"/>
  <c r="R82" i="38"/>
  <c r="K82" i="38"/>
  <c r="CO81" i="38"/>
  <c r="CH81" i="38"/>
  <c r="CA81" i="38"/>
  <c r="BQ81" i="38"/>
  <c r="BJ81" i="38"/>
  <c r="BC81" i="38"/>
  <c r="AT81" i="38"/>
  <c r="AM81" i="38"/>
  <c r="AF81" i="38"/>
  <c r="Y81" i="38"/>
  <c r="O81" i="38"/>
  <c r="AB81" i="38" s="1"/>
  <c r="H81" i="38"/>
  <c r="E81" i="38"/>
  <c r="B81" i="38"/>
  <c r="CO80" i="38"/>
  <c r="CH80" i="38"/>
  <c r="CA80" i="38"/>
  <c r="BQ80" i="38"/>
  <c r="BJ80" i="38"/>
  <c r="BC80" i="38"/>
  <c r="AT80" i="38"/>
  <c r="AM80" i="38"/>
  <c r="AF80" i="38"/>
  <c r="AP80" i="38" s="1"/>
  <c r="Y80" i="38"/>
  <c r="O80" i="38"/>
  <c r="H80" i="38"/>
  <c r="E80" i="38"/>
  <c r="B80" i="38"/>
  <c r="CO79" i="38"/>
  <c r="CH79" i="38"/>
  <c r="CA79" i="38"/>
  <c r="BQ79" i="38"/>
  <c r="BJ79" i="38"/>
  <c r="BC79" i="38"/>
  <c r="AT79" i="38"/>
  <c r="AM79" i="38"/>
  <c r="AF79" i="38"/>
  <c r="AI79" i="38" s="1"/>
  <c r="Y79" i="38"/>
  <c r="O79" i="38"/>
  <c r="H79" i="38"/>
  <c r="E79" i="38"/>
  <c r="B79" i="38"/>
  <c r="CO78" i="38"/>
  <c r="CH78" i="38"/>
  <c r="CA78" i="38"/>
  <c r="BQ78" i="38"/>
  <c r="BJ78" i="38"/>
  <c r="BC78" i="38"/>
  <c r="AT78" i="38"/>
  <c r="AM78" i="38"/>
  <c r="AF78" i="38"/>
  <c r="Y78" i="38"/>
  <c r="O78" i="38"/>
  <c r="H78" i="38"/>
  <c r="E78" i="38"/>
  <c r="B78" i="38"/>
  <c r="CO77" i="38"/>
  <c r="CH77" i="38"/>
  <c r="CA77" i="38"/>
  <c r="BQ77" i="38"/>
  <c r="BJ77" i="38"/>
  <c r="BC77" i="38"/>
  <c r="AT77" i="38"/>
  <c r="AM77" i="38"/>
  <c r="AF77" i="38"/>
  <c r="Y77" i="38"/>
  <c r="O77" i="38"/>
  <c r="H77" i="38"/>
  <c r="E77" i="38"/>
  <c r="B77" i="38"/>
  <c r="CO76" i="38"/>
  <c r="CH76" i="38"/>
  <c r="CA76" i="38"/>
  <c r="BQ76" i="38"/>
  <c r="BJ76" i="38"/>
  <c r="BC76" i="38"/>
  <c r="AT76" i="38"/>
  <c r="AM76" i="38"/>
  <c r="AF76" i="38"/>
  <c r="Y76" i="38"/>
  <c r="O76" i="38"/>
  <c r="H76" i="38"/>
  <c r="E76" i="38"/>
  <c r="B76" i="38"/>
  <c r="CO75" i="38"/>
  <c r="CH75" i="38"/>
  <c r="CA75" i="38"/>
  <c r="BQ75" i="38"/>
  <c r="BJ75" i="38"/>
  <c r="BC75" i="38"/>
  <c r="AT75" i="38"/>
  <c r="AM75" i="38"/>
  <c r="AF75" i="38"/>
  <c r="Y75" i="38"/>
  <c r="O75" i="38"/>
  <c r="H75" i="38"/>
  <c r="E75" i="38"/>
  <c r="B75" i="38"/>
  <c r="CO74" i="38"/>
  <c r="CH74" i="38"/>
  <c r="CA74" i="38"/>
  <c r="BQ74" i="38"/>
  <c r="BJ74" i="38"/>
  <c r="BC74" i="38"/>
  <c r="AT74" i="38"/>
  <c r="AM74" i="38"/>
  <c r="AF74" i="38"/>
  <c r="AP74" i="38" s="1"/>
  <c r="Y74" i="38"/>
  <c r="O74" i="38"/>
  <c r="H74" i="38"/>
  <c r="E74" i="38"/>
  <c r="B74" i="38"/>
  <c r="CO73" i="38"/>
  <c r="CH73" i="38"/>
  <c r="CA73" i="38"/>
  <c r="BQ73" i="38"/>
  <c r="BJ73" i="38"/>
  <c r="BC73" i="38"/>
  <c r="AT73" i="38"/>
  <c r="AM73" i="38"/>
  <c r="AF73" i="38"/>
  <c r="Y73" i="38"/>
  <c r="O73" i="38"/>
  <c r="AB73" i="38" s="1"/>
  <c r="H73" i="38"/>
  <c r="E73" i="38"/>
  <c r="B73" i="38"/>
  <c r="CO72" i="38"/>
  <c r="CH72" i="38"/>
  <c r="CA72" i="38"/>
  <c r="BQ72" i="38"/>
  <c r="BJ72" i="38"/>
  <c r="BC72" i="38"/>
  <c r="AT72" i="38"/>
  <c r="AM72" i="38"/>
  <c r="AF72" i="38"/>
  <c r="Y72" i="38"/>
  <c r="O72" i="38"/>
  <c r="H72" i="38"/>
  <c r="E72" i="38"/>
  <c r="B72" i="38"/>
  <c r="CO71" i="38"/>
  <c r="CH71" i="38"/>
  <c r="CA71" i="38"/>
  <c r="BQ71" i="38"/>
  <c r="BJ71" i="38"/>
  <c r="BC71" i="38"/>
  <c r="AT71" i="38"/>
  <c r="AM71" i="38"/>
  <c r="AF71" i="38"/>
  <c r="AI71" i="38" s="1"/>
  <c r="Y71" i="38"/>
  <c r="O71" i="38"/>
  <c r="AB71" i="38" s="1"/>
  <c r="H71" i="38"/>
  <c r="E71" i="38"/>
  <c r="B71" i="38"/>
  <c r="CO70" i="38"/>
  <c r="CH70" i="38"/>
  <c r="CA70" i="38"/>
  <c r="BQ70" i="38"/>
  <c r="BJ70" i="38"/>
  <c r="BC70" i="38"/>
  <c r="AT70" i="38"/>
  <c r="AM70" i="38"/>
  <c r="AF70" i="38"/>
  <c r="Y70" i="38"/>
  <c r="O70" i="38"/>
  <c r="H70" i="38"/>
  <c r="E70" i="38"/>
  <c r="B70" i="38"/>
  <c r="CO69" i="38"/>
  <c r="CH69" i="38"/>
  <c r="CA69" i="38"/>
  <c r="BQ69" i="38"/>
  <c r="BJ69" i="38"/>
  <c r="BC69" i="38"/>
  <c r="AZ69" i="38"/>
  <c r="AT69" i="38"/>
  <c r="AM69" i="38"/>
  <c r="AF69" i="38"/>
  <c r="Y69" i="38"/>
  <c r="O69" i="38"/>
  <c r="H69" i="38"/>
  <c r="E69" i="38"/>
  <c r="B69" i="38"/>
  <c r="V68" i="38"/>
  <c r="CR67" i="38"/>
  <c r="CL67" i="38"/>
  <c r="CS67" i="38" s="1"/>
  <c r="CK67" i="38"/>
  <c r="CD67" i="38"/>
  <c r="BT67" i="38"/>
  <c r="BM67" i="38"/>
  <c r="BF67" i="38"/>
  <c r="AT67" i="38"/>
  <c r="AP67" i="38"/>
  <c r="AJ67" i="38"/>
  <c r="AQ67" i="38" s="1"/>
  <c r="AI67" i="38"/>
  <c r="AB67" i="38"/>
  <c r="X67" i="38"/>
  <c r="R67" i="38"/>
  <c r="K67" i="38"/>
  <c r="CR66" i="38"/>
  <c r="CK66" i="38"/>
  <c r="CD66" i="38"/>
  <c r="BT66" i="38"/>
  <c r="BM66" i="38"/>
  <c r="BF66" i="38"/>
  <c r="AZ66" i="38"/>
  <c r="CV66" i="38" s="1"/>
  <c r="AT66" i="38"/>
  <c r="AP66" i="38"/>
  <c r="AI66" i="38"/>
  <c r="AB66" i="38"/>
  <c r="R66" i="38"/>
  <c r="L66" i="38"/>
  <c r="S66" i="38" s="1"/>
  <c r="K66" i="38"/>
  <c r="CK65" i="38"/>
  <c r="BM65" i="38"/>
  <c r="AZ65" i="38"/>
  <c r="AT65" i="38"/>
  <c r="BF65" i="38"/>
  <c r="AP65" i="38"/>
  <c r="AI65" i="38"/>
  <c r="AB65" i="38"/>
  <c r="K65" i="38"/>
  <c r="CO64" i="38"/>
  <c r="CH64" i="38"/>
  <c r="CA64" i="38"/>
  <c r="BQ64" i="38"/>
  <c r="BJ64" i="38"/>
  <c r="BT64" i="38" s="1"/>
  <c r="BC64" i="38"/>
  <c r="AT64" i="38"/>
  <c r="AZ64" i="38" s="1"/>
  <c r="BX64" i="38" s="1"/>
  <c r="AM64" i="38"/>
  <c r="AF64" i="38"/>
  <c r="Y64" i="38"/>
  <c r="O64" i="38"/>
  <c r="H64" i="38"/>
  <c r="E64" i="38"/>
  <c r="B64" i="38"/>
  <c r="CO63" i="38"/>
  <c r="CH63" i="38"/>
  <c r="CA63" i="38"/>
  <c r="BQ63" i="38"/>
  <c r="BJ63" i="38"/>
  <c r="BC63" i="38"/>
  <c r="AT63" i="38"/>
  <c r="AZ63" i="38" s="1"/>
  <c r="BX63" i="38" s="1"/>
  <c r="AM63" i="38"/>
  <c r="AF63" i="38"/>
  <c r="Y63" i="38"/>
  <c r="O63" i="38"/>
  <c r="H63" i="38"/>
  <c r="E63" i="38"/>
  <c r="B63" i="38"/>
  <c r="CO62" i="38"/>
  <c r="CH62" i="38"/>
  <c r="CA62" i="38"/>
  <c r="BQ62" i="38"/>
  <c r="BJ62" i="38"/>
  <c r="BC62" i="38"/>
  <c r="AZ62" i="38"/>
  <c r="AT62" i="38"/>
  <c r="AM62" i="38"/>
  <c r="AF62" i="38"/>
  <c r="Y62" i="38"/>
  <c r="O62" i="38"/>
  <c r="H62" i="38"/>
  <c r="E62" i="38"/>
  <c r="B62" i="38"/>
  <c r="CO61" i="38"/>
  <c r="CH61" i="38"/>
  <c r="CA61" i="38"/>
  <c r="BQ61" i="38"/>
  <c r="BJ61" i="38"/>
  <c r="BC61" i="38"/>
  <c r="BM61" i="38" s="1"/>
  <c r="AT61" i="38"/>
  <c r="AZ61" i="38" s="1"/>
  <c r="AM61" i="38"/>
  <c r="AF61" i="38"/>
  <c r="Y61" i="38"/>
  <c r="O61" i="38"/>
  <c r="H61" i="38"/>
  <c r="E61" i="38"/>
  <c r="B61" i="38"/>
  <c r="CO60" i="38"/>
  <c r="CH60" i="38"/>
  <c r="CA60" i="38"/>
  <c r="BQ60" i="38"/>
  <c r="BJ60" i="38"/>
  <c r="BC60" i="38"/>
  <c r="AT60" i="38"/>
  <c r="AZ60" i="38" s="1"/>
  <c r="BX60" i="38" s="1"/>
  <c r="AM60" i="38"/>
  <c r="BF60" i="38" s="1"/>
  <c r="AF60" i="38"/>
  <c r="Y60" i="38"/>
  <c r="O60" i="38"/>
  <c r="H60" i="38"/>
  <c r="E60" i="38"/>
  <c r="B60" i="38"/>
  <c r="CO59" i="38"/>
  <c r="CH59" i="38"/>
  <c r="CA59" i="38"/>
  <c r="BQ59" i="38"/>
  <c r="BJ59" i="38"/>
  <c r="BC59" i="38"/>
  <c r="AZ59" i="38"/>
  <c r="BX59" i="38" s="1"/>
  <c r="AT59" i="38"/>
  <c r="AM59" i="38"/>
  <c r="AF59" i="38"/>
  <c r="Y59" i="38"/>
  <c r="O59" i="38"/>
  <c r="H59" i="38"/>
  <c r="E59" i="38"/>
  <c r="B59" i="38"/>
  <c r="CO58" i="38"/>
  <c r="CH58" i="38"/>
  <c r="CA58" i="38"/>
  <c r="BQ58" i="38"/>
  <c r="BJ58" i="38"/>
  <c r="BC58" i="38"/>
  <c r="AT58" i="38"/>
  <c r="AZ58" i="38" s="1"/>
  <c r="AM58" i="38"/>
  <c r="AF58" i="38"/>
  <c r="Y58" i="38"/>
  <c r="O58" i="38"/>
  <c r="H58" i="38"/>
  <c r="E58" i="38"/>
  <c r="B58" i="38"/>
  <c r="CO57" i="38"/>
  <c r="CH57" i="38"/>
  <c r="CA57" i="38"/>
  <c r="BQ57" i="38"/>
  <c r="BJ57" i="38"/>
  <c r="BC57" i="38"/>
  <c r="AZ57" i="38"/>
  <c r="AT57" i="38"/>
  <c r="AM57" i="38"/>
  <c r="AF57" i="38"/>
  <c r="Y57" i="38"/>
  <c r="O57" i="38"/>
  <c r="H57" i="38"/>
  <c r="E57" i="38"/>
  <c r="B57" i="38"/>
  <c r="CO56" i="38"/>
  <c r="CH56" i="38"/>
  <c r="CA56" i="38"/>
  <c r="BQ56" i="38"/>
  <c r="BJ56" i="38"/>
  <c r="BC56" i="38"/>
  <c r="BM56" i="38" s="1"/>
  <c r="AZ56" i="38"/>
  <c r="BX56" i="38" s="1"/>
  <c r="AT56" i="38"/>
  <c r="AM56" i="38"/>
  <c r="AF56" i="38"/>
  <c r="Y56" i="38"/>
  <c r="O56" i="38"/>
  <c r="H56" i="38"/>
  <c r="E56" i="38"/>
  <c r="B56" i="38"/>
  <c r="CO55" i="38"/>
  <c r="CH55" i="38"/>
  <c r="CA55" i="38"/>
  <c r="BQ55" i="38"/>
  <c r="BJ55" i="38"/>
  <c r="BC55" i="38"/>
  <c r="BM55" i="38" s="1"/>
  <c r="AT55" i="38"/>
  <c r="AZ55" i="38" s="1"/>
  <c r="BX55" i="38" s="1"/>
  <c r="AM55" i="38"/>
  <c r="AF55" i="38"/>
  <c r="Y55" i="38"/>
  <c r="O55" i="38"/>
  <c r="H55" i="38"/>
  <c r="E55" i="38"/>
  <c r="B55" i="38"/>
  <c r="CO54" i="38"/>
  <c r="CH54" i="38"/>
  <c r="CA54" i="38"/>
  <c r="BQ54" i="38"/>
  <c r="BJ54" i="38"/>
  <c r="BC54" i="38"/>
  <c r="AZ54" i="38"/>
  <c r="AT54" i="38"/>
  <c r="AM54" i="38"/>
  <c r="AF54" i="38"/>
  <c r="Y54" i="38"/>
  <c r="O54" i="38"/>
  <c r="H54" i="38"/>
  <c r="E54" i="38"/>
  <c r="B54" i="38"/>
  <c r="CO53" i="38"/>
  <c r="CH53" i="38"/>
  <c r="CA53" i="38"/>
  <c r="BQ53" i="38"/>
  <c r="BJ53" i="38"/>
  <c r="BC53" i="38"/>
  <c r="AZ53" i="38"/>
  <c r="AT53" i="38"/>
  <c r="AM53" i="38"/>
  <c r="AF53" i="38"/>
  <c r="Y53" i="38"/>
  <c r="O53" i="38"/>
  <c r="H53" i="38"/>
  <c r="E53" i="38"/>
  <c r="B53" i="38"/>
  <c r="CO52" i="38"/>
  <c r="CH52" i="38"/>
  <c r="CA52" i="38"/>
  <c r="BQ52" i="38"/>
  <c r="BJ52" i="38"/>
  <c r="BC52" i="38"/>
  <c r="BM52" i="38" s="1"/>
  <c r="AT52" i="38"/>
  <c r="AZ52" i="38" s="1"/>
  <c r="BX52" i="38" s="1"/>
  <c r="AM52" i="38"/>
  <c r="AF52" i="38"/>
  <c r="Y52" i="38"/>
  <c r="O52" i="38"/>
  <c r="H52" i="38"/>
  <c r="E52" i="38"/>
  <c r="B52" i="38"/>
  <c r="CO51" i="38"/>
  <c r="CH51" i="38"/>
  <c r="CA51" i="38"/>
  <c r="BQ51" i="38"/>
  <c r="BJ51" i="38"/>
  <c r="BC51" i="38"/>
  <c r="AT51" i="38"/>
  <c r="AZ51" i="38" s="1"/>
  <c r="BX51" i="38" s="1"/>
  <c r="AM51" i="38"/>
  <c r="AF51" i="38"/>
  <c r="Y51" i="38"/>
  <c r="O51" i="38"/>
  <c r="H51" i="38"/>
  <c r="E51" i="38"/>
  <c r="B51" i="38"/>
  <c r="CV50" i="38"/>
  <c r="CO50" i="38"/>
  <c r="CH50" i="38"/>
  <c r="CA50" i="38"/>
  <c r="BQ50" i="38"/>
  <c r="BJ50" i="38"/>
  <c r="BT50" i="38" s="1"/>
  <c r="BC50" i="38"/>
  <c r="AZ50" i="38"/>
  <c r="AT50" i="38"/>
  <c r="AM50" i="38"/>
  <c r="AF50" i="38"/>
  <c r="Y50" i="38"/>
  <c r="O50" i="38"/>
  <c r="H50" i="38"/>
  <c r="E50" i="38"/>
  <c r="B50" i="38"/>
  <c r="CO49" i="38"/>
  <c r="CH49" i="38"/>
  <c r="CA49" i="38"/>
  <c r="BQ49" i="38"/>
  <c r="BJ49" i="38"/>
  <c r="BC49" i="38"/>
  <c r="AT49" i="38"/>
  <c r="AZ49" i="38" s="1"/>
  <c r="CV49" i="38" s="1"/>
  <c r="AM49" i="38"/>
  <c r="AF49" i="38"/>
  <c r="Y49" i="38"/>
  <c r="O49" i="38"/>
  <c r="H49" i="38"/>
  <c r="E49" i="38"/>
  <c r="B49" i="38"/>
  <c r="CO48" i="38"/>
  <c r="CH48" i="38"/>
  <c r="CA48" i="38"/>
  <c r="BQ48" i="38"/>
  <c r="BJ48" i="38"/>
  <c r="BC48" i="38"/>
  <c r="AZ48" i="38"/>
  <c r="BX48" i="38" s="1"/>
  <c r="AT48" i="38"/>
  <c r="AM48" i="38"/>
  <c r="AF48" i="38"/>
  <c r="Y48" i="38"/>
  <c r="O48" i="38"/>
  <c r="H48" i="38"/>
  <c r="E48" i="38"/>
  <c r="B48" i="38"/>
  <c r="CO47" i="38"/>
  <c r="CH47" i="38"/>
  <c r="CA47" i="38"/>
  <c r="BQ47" i="38"/>
  <c r="BJ47" i="38"/>
  <c r="BC47" i="38"/>
  <c r="AZ47" i="38"/>
  <c r="CV47" i="38" s="1"/>
  <c r="AT47" i="38"/>
  <c r="AM47" i="38"/>
  <c r="AF47" i="38"/>
  <c r="Y47" i="38"/>
  <c r="O47" i="38"/>
  <c r="H47" i="38"/>
  <c r="E47" i="38"/>
  <c r="B47" i="38"/>
  <c r="CO46" i="38"/>
  <c r="CH46" i="38"/>
  <c r="CA46" i="38"/>
  <c r="BQ46" i="38"/>
  <c r="BJ46" i="38"/>
  <c r="BC46" i="38"/>
  <c r="AT46" i="38"/>
  <c r="AZ46" i="38" s="1"/>
  <c r="BX46" i="38" s="1"/>
  <c r="AM46" i="38"/>
  <c r="AF46" i="38"/>
  <c r="Y46" i="38"/>
  <c r="O46" i="38"/>
  <c r="H46" i="38"/>
  <c r="E46" i="38"/>
  <c r="B46" i="38"/>
  <c r="CO45" i="38"/>
  <c r="CH45" i="38"/>
  <c r="CA45" i="38"/>
  <c r="BQ45" i="38"/>
  <c r="BJ45" i="38"/>
  <c r="BC45" i="38"/>
  <c r="AT45" i="38"/>
  <c r="AZ45" i="38" s="1"/>
  <c r="CV45" i="38" s="1"/>
  <c r="AM45" i="38"/>
  <c r="AF45" i="38"/>
  <c r="Y45" i="38"/>
  <c r="O45" i="38"/>
  <c r="H45" i="38"/>
  <c r="E45" i="38"/>
  <c r="B45" i="38"/>
  <c r="CO44" i="38"/>
  <c r="CH44" i="38"/>
  <c r="CA44" i="38"/>
  <c r="BX44" i="38"/>
  <c r="BQ44" i="38"/>
  <c r="BJ44" i="38"/>
  <c r="BC44" i="38"/>
  <c r="AZ44" i="38"/>
  <c r="AT44" i="38"/>
  <c r="AM44" i="38"/>
  <c r="AF44" i="38"/>
  <c r="Y44" i="38"/>
  <c r="O44" i="38"/>
  <c r="H44" i="38"/>
  <c r="E44" i="38"/>
  <c r="B44" i="38"/>
  <c r="CO43" i="38"/>
  <c r="CH43" i="38"/>
  <c r="CA43" i="38"/>
  <c r="BQ43" i="38"/>
  <c r="BJ43" i="38"/>
  <c r="BC43" i="38"/>
  <c r="BM43" i="38" s="1"/>
  <c r="AT43" i="38"/>
  <c r="AZ43" i="38" s="1"/>
  <c r="CV43" i="38" s="1"/>
  <c r="AM43" i="38"/>
  <c r="AF43" i="38"/>
  <c r="Y43" i="38"/>
  <c r="O43" i="38"/>
  <c r="H43" i="38"/>
  <c r="E43" i="38"/>
  <c r="B43" i="38"/>
  <c r="CO42" i="38"/>
  <c r="CH42" i="38"/>
  <c r="CA42" i="38"/>
  <c r="BQ42" i="38"/>
  <c r="BT42" i="38" s="1"/>
  <c r="BJ42" i="38"/>
  <c r="BC42" i="38"/>
  <c r="BM42" i="38" s="1"/>
  <c r="AZ42" i="38"/>
  <c r="BX42" i="38" s="1"/>
  <c r="AT42" i="38"/>
  <c r="AM42" i="38"/>
  <c r="AF42" i="38"/>
  <c r="AP42" i="38" s="1"/>
  <c r="Y42" i="38"/>
  <c r="O42" i="38"/>
  <c r="AB42" i="38" s="1"/>
  <c r="H42" i="38"/>
  <c r="E42" i="38"/>
  <c r="K42" i="38" s="1"/>
  <c r="B42" i="38"/>
  <c r="CO41" i="38"/>
  <c r="CH41" i="38"/>
  <c r="CA41" i="38"/>
  <c r="CK41" i="38" s="1"/>
  <c r="BQ41" i="38"/>
  <c r="BJ41" i="38"/>
  <c r="BC41" i="38"/>
  <c r="AZ41" i="38"/>
  <c r="CV41" i="38" s="1"/>
  <c r="AT41" i="38"/>
  <c r="AM41" i="38"/>
  <c r="AF41" i="38"/>
  <c r="Y41" i="38"/>
  <c r="AI41" i="38" s="1"/>
  <c r="O41" i="38"/>
  <c r="H41" i="38"/>
  <c r="E41" i="38"/>
  <c r="B41" i="38"/>
  <c r="CO40" i="38"/>
  <c r="CH40" i="38"/>
  <c r="CA40" i="38"/>
  <c r="BQ40" i="38"/>
  <c r="BJ40" i="38"/>
  <c r="BC40" i="38"/>
  <c r="BM40" i="38" s="1"/>
  <c r="AT40" i="38"/>
  <c r="AZ40" i="38" s="1"/>
  <c r="AM40" i="38"/>
  <c r="AF40" i="38"/>
  <c r="Y40" i="38"/>
  <c r="AI40" i="38" s="1"/>
  <c r="O40" i="38"/>
  <c r="H40" i="38"/>
  <c r="E40" i="38"/>
  <c r="B40" i="38"/>
  <c r="B39" i="38" s="1"/>
  <c r="AT39" i="38"/>
  <c r="V39" i="38"/>
  <c r="V38" i="38"/>
  <c r="V124" i="38" s="1"/>
  <c r="CX37" i="38"/>
  <c r="CR37" i="38"/>
  <c r="CK37" i="38"/>
  <c r="BZ37" i="38"/>
  <c r="BT37" i="38"/>
  <c r="BM37" i="38"/>
  <c r="AP37" i="38"/>
  <c r="AI37" i="38"/>
  <c r="CS32" i="38"/>
  <c r="CX32" i="38" s="1"/>
  <c r="CR32" i="38"/>
  <c r="CL32" i="38"/>
  <c r="CK32" i="38"/>
  <c r="CD32" i="38"/>
  <c r="BT32" i="38"/>
  <c r="BN32" i="38"/>
  <c r="BU32" i="38" s="1"/>
  <c r="BZ32" i="38" s="1"/>
  <c r="BM32" i="38"/>
  <c r="BG32" i="38"/>
  <c r="BF32" i="38"/>
  <c r="BB32" i="38"/>
  <c r="AP32" i="38"/>
  <c r="AJ32" i="38"/>
  <c r="AQ32" i="38" s="1"/>
  <c r="AV32" i="38" s="1"/>
  <c r="AI32" i="38"/>
  <c r="AB32" i="38"/>
  <c r="X32" i="38"/>
  <c r="K32" i="38"/>
  <c r="CS31" i="38"/>
  <c r="CR31" i="38"/>
  <c r="CL31" i="38"/>
  <c r="CK31" i="38"/>
  <c r="CD31" i="38"/>
  <c r="BT31" i="38"/>
  <c r="BM31" i="38"/>
  <c r="BF31" i="38"/>
  <c r="AT31" i="38"/>
  <c r="AP31" i="38"/>
  <c r="AJ31" i="38"/>
  <c r="AQ31" i="38" s="1"/>
  <c r="AI31" i="38"/>
  <c r="AB31" i="38"/>
  <c r="X31" i="38"/>
  <c r="R31" i="38"/>
  <c r="K31" i="38"/>
  <c r="CO30" i="38"/>
  <c r="CH30" i="38"/>
  <c r="CH29" i="38" s="1"/>
  <c r="CA30" i="38"/>
  <c r="CA29" i="38" s="1"/>
  <c r="BQ30" i="38"/>
  <c r="BQ29" i="38" s="1"/>
  <c r="BJ30" i="38"/>
  <c r="BC30" i="38"/>
  <c r="AT30" i="38"/>
  <c r="AM30" i="38"/>
  <c r="AF30" i="38"/>
  <c r="AF29" i="38" s="1"/>
  <c r="Y30" i="38"/>
  <c r="AI30" i="38" s="1"/>
  <c r="O30" i="38"/>
  <c r="H30" i="38"/>
  <c r="E30" i="38"/>
  <c r="B30" i="38"/>
  <c r="BJ29" i="38"/>
  <c r="AM29" i="38"/>
  <c r="V29" i="38"/>
  <c r="B29" i="38"/>
  <c r="CR28" i="38"/>
  <c r="CL28" i="38"/>
  <c r="CS28" i="38" s="1"/>
  <c r="CK28" i="38"/>
  <c r="CD28" i="38"/>
  <c r="BT28" i="38"/>
  <c r="BM28" i="38"/>
  <c r="BF28" i="38"/>
  <c r="AZ28" i="38"/>
  <c r="AT28" i="38"/>
  <c r="AQ28" i="38"/>
  <c r="AP28" i="38"/>
  <c r="AJ28" i="38"/>
  <c r="AI28" i="38"/>
  <c r="AB28" i="38"/>
  <c r="X28" i="38"/>
  <c r="R28" i="38"/>
  <c r="K28" i="38"/>
  <c r="CO27" i="38"/>
  <c r="CO26" i="38" s="1"/>
  <c r="CH27" i="38"/>
  <c r="CA27" i="38"/>
  <c r="CA26" i="38" s="1"/>
  <c r="BX27" i="38"/>
  <c r="BQ27" i="38"/>
  <c r="BJ27" i="38"/>
  <c r="BJ26" i="38" s="1"/>
  <c r="BC27" i="38"/>
  <c r="AZ27" i="38"/>
  <c r="AT27" i="38"/>
  <c r="AM27" i="38"/>
  <c r="AF27" i="38"/>
  <c r="AF26" i="38" s="1"/>
  <c r="Y27" i="38"/>
  <c r="Y26" i="38" s="1"/>
  <c r="O27" i="38"/>
  <c r="H27" i="38"/>
  <c r="E27" i="38"/>
  <c r="B27" i="38"/>
  <c r="BQ26" i="38"/>
  <c r="AT26" i="38"/>
  <c r="V26" i="38"/>
  <c r="B26" i="38"/>
  <c r="CR25" i="38"/>
  <c r="CL25" i="38"/>
  <c r="CS25" i="38" s="1"/>
  <c r="CK25" i="38"/>
  <c r="CD25" i="38"/>
  <c r="BT25" i="38"/>
  <c r="BM25" i="38"/>
  <c r="BG25" i="38"/>
  <c r="BN25" i="38" s="1"/>
  <c r="BU25" i="38" s="1"/>
  <c r="BF25" i="38"/>
  <c r="AT25" i="38"/>
  <c r="AP25" i="38"/>
  <c r="AJ25" i="38"/>
  <c r="AQ25" i="38" s="1"/>
  <c r="AW25" i="38" s="1"/>
  <c r="AI25" i="38"/>
  <c r="AB25" i="38"/>
  <c r="X25" i="38"/>
  <c r="R25" i="38"/>
  <c r="K25" i="38"/>
  <c r="CO24" i="38"/>
  <c r="CO23" i="38" s="1"/>
  <c r="CH24" i="38"/>
  <c r="CA24" i="38"/>
  <c r="BQ24" i="38"/>
  <c r="BQ23" i="38" s="1"/>
  <c r="BJ24" i="38"/>
  <c r="BJ23" i="38" s="1"/>
  <c r="BC24" i="38"/>
  <c r="BC23" i="38" s="1"/>
  <c r="AM24" i="38"/>
  <c r="AM23" i="38" s="1"/>
  <c r="AF24" i="38"/>
  <c r="AF23" i="38" s="1"/>
  <c r="Y24" i="38"/>
  <c r="Y23" i="38" s="1"/>
  <c r="V24" i="38"/>
  <c r="V23" i="38" s="1"/>
  <c r="O24" i="38"/>
  <c r="H24" i="38"/>
  <c r="E24" i="38"/>
  <c r="B24" i="38"/>
  <c r="CA23" i="38"/>
  <c r="H23" i="38"/>
  <c r="B23" i="38"/>
  <c r="B22" i="38"/>
  <c r="CS21" i="38"/>
  <c r="CR21" i="38"/>
  <c r="CL21" i="38"/>
  <c r="CK21" i="38"/>
  <c r="CD21" i="38"/>
  <c r="BT21" i="38"/>
  <c r="BM21" i="38"/>
  <c r="BG21" i="38"/>
  <c r="BN21" i="38" s="1"/>
  <c r="BU21" i="38" s="1"/>
  <c r="BF21" i="38"/>
  <c r="AW21" i="38"/>
  <c r="AT21" i="38"/>
  <c r="AV21" i="38" s="1"/>
  <c r="AP21" i="38"/>
  <c r="AJ21" i="38"/>
  <c r="AQ21" i="38" s="1"/>
  <c r="AI21" i="38"/>
  <c r="AB21" i="38"/>
  <c r="X21" i="38"/>
  <c r="R21" i="38"/>
  <c r="K21" i="38"/>
  <c r="CS20" i="38"/>
  <c r="CR20" i="38"/>
  <c r="CL20" i="38"/>
  <c r="CK20" i="38"/>
  <c r="CD20" i="38"/>
  <c r="BT20" i="38"/>
  <c r="BM20" i="38"/>
  <c r="BF20" i="38"/>
  <c r="AT20" i="38"/>
  <c r="AP20" i="38"/>
  <c r="AJ20" i="38"/>
  <c r="AQ20" i="38" s="1"/>
  <c r="BG20" i="38" s="1"/>
  <c r="BN20" i="38" s="1"/>
  <c r="BU20" i="38" s="1"/>
  <c r="AI20" i="38"/>
  <c r="AB20" i="38"/>
  <c r="X20" i="38"/>
  <c r="R20" i="38"/>
  <c r="K20" i="38"/>
  <c r="CO19" i="38"/>
  <c r="CO18" i="38" s="1"/>
  <c r="CH19" i="38"/>
  <c r="CH18" i="38" s="1"/>
  <c r="CA19" i="38"/>
  <c r="BQ19" i="38"/>
  <c r="BJ19" i="38"/>
  <c r="BC19" i="38"/>
  <c r="BC18" i="38" s="1"/>
  <c r="AT19" i="38"/>
  <c r="AZ19" i="38" s="1"/>
  <c r="AM19" i="38"/>
  <c r="AM18" i="38" s="1"/>
  <c r="AF19" i="38"/>
  <c r="Y19" i="38"/>
  <c r="Y18" i="38" s="1"/>
  <c r="O19" i="38"/>
  <c r="O18" i="38" s="1"/>
  <c r="H19" i="38"/>
  <c r="H18" i="38" s="1"/>
  <c r="E19" i="38"/>
  <c r="E18" i="38" s="1"/>
  <c r="B19" i="38"/>
  <c r="BJ18" i="38"/>
  <c r="V18" i="38"/>
  <c r="B18" i="38"/>
  <c r="CR17" i="38"/>
  <c r="CL17" i="38"/>
  <c r="CS17" i="38" s="1"/>
  <c r="CK17" i="38"/>
  <c r="CD17" i="38"/>
  <c r="BT17" i="38"/>
  <c r="BM17" i="38"/>
  <c r="BF17" i="38"/>
  <c r="AT17" i="38"/>
  <c r="AZ17" i="38" s="1"/>
  <c r="AP17" i="38"/>
  <c r="AJ17" i="38"/>
  <c r="AQ17" i="38" s="1"/>
  <c r="AI17" i="38"/>
  <c r="AB17" i="38"/>
  <c r="X17" i="38"/>
  <c r="R17" i="38"/>
  <c r="K17" i="38"/>
  <c r="CO16" i="38"/>
  <c r="CH16" i="38"/>
  <c r="CH15" i="38" s="1"/>
  <c r="CA16" i="38"/>
  <c r="BQ16" i="38"/>
  <c r="BQ15" i="38" s="1"/>
  <c r="BR30" i="38" s="1"/>
  <c r="BJ16" i="38"/>
  <c r="BC16" i="38"/>
  <c r="AZ16" i="38"/>
  <c r="CV16" i="38" s="1"/>
  <c r="AT16" i="38"/>
  <c r="AM16" i="38"/>
  <c r="AM15" i="38" s="1"/>
  <c r="AN30" i="38" s="1"/>
  <c r="AF16" i="38"/>
  <c r="AF15" i="38" s="1"/>
  <c r="AG30" i="38" s="1"/>
  <c r="Y16" i="38"/>
  <c r="O16" i="38"/>
  <c r="O15" i="38" s="1"/>
  <c r="H16" i="38"/>
  <c r="E16" i="38"/>
  <c r="E15" i="38" s="1"/>
  <c r="B16" i="38"/>
  <c r="B15" i="38" s="1"/>
  <c r="CO15" i="38"/>
  <c r="BC15" i="38"/>
  <c r="AT15" i="38"/>
  <c r="V15" i="38"/>
  <c r="W30" i="38" s="1"/>
  <c r="CR14" i="38"/>
  <c r="CL14" i="38"/>
  <c r="CS14" i="38" s="1"/>
  <c r="CK14" i="38"/>
  <c r="CD14" i="38"/>
  <c r="BT14" i="38"/>
  <c r="BM14" i="38"/>
  <c r="BF14" i="38"/>
  <c r="AT14" i="38"/>
  <c r="AP14" i="38"/>
  <c r="AJ14" i="38"/>
  <c r="AQ14" i="38" s="1"/>
  <c r="AI14" i="38"/>
  <c r="AB14" i="38"/>
  <c r="X14" i="38"/>
  <c r="R14" i="38"/>
  <c r="K14" i="38"/>
  <c r="CO13" i="38"/>
  <c r="CH13" i="38"/>
  <c r="CA13" i="38"/>
  <c r="BQ13" i="38"/>
  <c r="CD13" i="38" s="1"/>
  <c r="BJ13" i="38"/>
  <c r="BC13" i="38"/>
  <c r="AT13" i="38"/>
  <c r="AM13" i="38"/>
  <c r="AF13" i="38"/>
  <c r="Y13" i="38"/>
  <c r="O13" i="38"/>
  <c r="H13" i="38"/>
  <c r="E13" i="38"/>
  <c r="B13" i="38"/>
  <c r="CO12" i="38"/>
  <c r="CH12" i="38"/>
  <c r="CA12" i="38"/>
  <c r="BQ12" i="38"/>
  <c r="BJ12" i="38"/>
  <c r="BC12" i="38"/>
  <c r="BM12" i="38" s="1"/>
  <c r="AZ12" i="38"/>
  <c r="CV12" i="38" s="1"/>
  <c r="AT12" i="38"/>
  <c r="AM12" i="38"/>
  <c r="AF12" i="38"/>
  <c r="Y12" i="38"/>
  <c r="O12" i="38"/>
  <c r="H12" i="38"/>
  <c r="E12" i="38"/>
  <c r="K12" i="38" s="1"/>
  <c r="B12" i="38"/>
  <c r="CO11" i="38"/>
  <c r="CH11" i="38"/>
  <c r="CA11" i="38"/>
  <c r="BQ11" i="38"/>
  <c r="BJ11" i="38"/>
  <c r="BC11" i="38"/>
  <c r="AT11" i="38"/>
  <c r="AZ11" i="38" s="1"/>
  <c r="AM11" i="38"/>
  <c r="BF11" i="38" s="1"/>
  <c r="AF11" i="38"/>
  <c r="Y11" i="38"/>
  <c r="O11" i="38"/>
  <c r="O10" i="38" s="1"/>
  <c r="H11" i="38"/>
  <c r="E11" i="38"/>
  <c r="B11" i="38"/>
  <c r="V10" i="38"/>
  <c r="W27" i="38" s="1"/>
  <c r="CR9" i="38"/>
  <c r="CL9" i="38"/>
  <c r="CS9" i="38" s="1"/>
  <c r="CK9" i="38"/>
  <c r="CD9" i="38"/>
  <c r="BT9" i="38"/>
  <c r="BM9" i="38"/>
  <c r="BF9" i="38"/>
  <c r="AT9" i="38"/>
  <c r="AV9" i="38" s="1"/>
  <c r="AP9" i="38"/>
  <c r="AJ9" i="38"/>
  <c r="AQ9" i="38" s="1"/>
  <c r="BG9" i="38" s="1"/>
  <c r="BN9" i="38" s="1"/>
  <c r="BU9" i="38" s="1"/>
  <c r="AI9" i="38"/>
  <c r="AB9" i="38"/>
  <c r="X9" i="38"/>
  <c r="R9" i="38"/>
  <c r="K9" i="38"/>
  <c r="CO8" i="38"/>
  <c r="CH8" i="38"/>
  <c r="CA8" i="38"/>
  <c r="BQ8" i="38"/>
  <c r="BJ8" i="38"/>
  <c r="BC8" i="38"/>
  <c r="AT8" i="38"/>
  <c r="AZ8" i="38" s="1"/>
  <c r="AM8" i="38"/>
  <c r="AF8" i="38"/>
  <c r="Y8" i="38"/>
  <c r="O8" i="38"/>
  <c r="H8" i="38"/>
  <c r="E8" i="38"/>
  <c r="B8" i="38"/>
  <c r="CO7" i="38"/>
  <c r="CH7" i="38"/>
  <c r="CA7" i="38"/>
  <c r="BQ7" i="38"/>
  <c r="BJ7" i="38"/>
  <c r="BC7" i="38"/>
  <c r="AT7" i="38"/>
  <c r="AZ7" i="38" s="1"/>
  <c r="AM7" i="38"/>
  <c r="AF7" i="38"/>
  <c r="Y7" i="38"/>
  <c r="O7" i="38"/>
  <c r="H7" i="38"/>
  <c r="E7" i="38"/>
  <c r="B7" i="38"/>
  <c r="CO6" i="38"/>
  <c r="CH6" i="38"/>
  <c r="CA6" i="38"/>
  <c r="BQ6" i="38"/>
  <c r="BJ6" i="38"/>
  <c r="BC6" i="38"/>
  <c r="AT6" i="38"/>
  <c r="AM6" i="38"/>
  <c r="AF6" i="38"/>
  <c r="Y6" i="38"/>
  <c r="O6" i="38"/>
  <c r="H6" i="38"/>
  <c r="E6" i="38"/>
  <c r="B6" i="38"/>
  <c r="V4" i="38"/>
  <c r="W5" i="38" s="1"/>
  <c r="C8" i="38"/>
  <c r="AI122" i="38" l="1"/>
  <c r="BM62" i="38"/>
  <c r="BM64" i="38"/>
  <c r="CR130" i="38"/>
  <c r="AB8" i="38"/>
  <c r="AI97" i="38"/>
  <c r="BM97" i="38"/>
  <c r="CR97" i="38"/>
  <c r="AI99" i="38"/>
  <c r="BM99" i="38"/>
  <c r="CR99" i="38"/>
  <c r="AP128" i="38"/>
  <c r="BM128" i="38"/>
  <c r="CR128" i="38"/>
  <c r="BF129" i="38"/>
  <c r="Y10" i="38"/>
  <c r="Z26" i="38" s="1"/>
  <c r="AB24" i="38"/>
  <c r="BF49" i="38"/>
  <c r="BM57" i="38"/>
  <c r="BM47" i="38"/>
  <c r="AB49" i="38"/>
  <c r="K51" i="38"/>
  <c r="AP51" i="38"/>
  <c r="K53" i="38"/>
  <c r="AP53" i="38"/>
  <c r="BM53" i="38"/>
  <c r="AM116" i="38"/>
  <c r="BF120" i="38"/>
  <c r="BM130" i="38"/>
  <c r="AF83" i="38"/>
  <c r="CD131" i="38"/>
  <c r="BF54" i="38"/>
  <c r="BM54" i="38"/>
  <c r="AB55" i="38"/>
  <c r="BF84" i="38"/>
  <c r="BM86" i="38"/>
  <c r="AI101" i="38"/>
  <c r="AP117" i="38"/>
  <c r="AP119" i="38"/>
  <c r="AP121" i="38"/>
  <c r="BF130" i="38"/>
  <c r="AP132" i="38"/>
  <c r="K47" i="38"/>
  <c r="BF47" i="38"/>
  <c r="CK49" i="38"/>
  <c r="BF80" i="38"/>
  <c r="BF86" i="38"/>
  <c r="BF117" i="38"/>
  <c r="BF123" i="38"/>
  <c r="BF131" i="38"/>
  <c r="BM49" i="38"/>
  <c r="AB50" i="38"/>
  <c r="AP52" i="38"/>
  <c r="AI73" i="38"/>
  <c r="AB76" i="38"/>
  <c r="AB78" i="38"/>
  <c r="BT79" i="38"/>
  <c r="AP81" i="38"/>
  <c r="AI84" i="38"/>
  <c r="BM89" i="38"/>
  <c r="BM91" i="38"/>
  <c r="BM94" i="38"/>
  <c r="AI96" i="38"/>
  <c r="BM96" i="38"/>
  <c r="CR96" i="38"/>
  <c r="AI98" i="38"/>
  <c r="BM98" i="38"/>
  <c r="CR98" i="38"/>
  <c r="AI100" i="38"/>
  <c r="BM100" i="38"/>
  <c r="CR100" i="38"/>
  <c r="AI102" i="38"/>
  <c r="BM102" i="38"/>
  <c r="CR102" i="38"/>
  <c r="AP118" i="38"/>
  <c r="AP122" i="38"/>
  <c r="K13" i="38"/>
  <c r="AI13" i="38"/>
  <c r="BT13" i="38"/>
  <c r="BM27" i="38"/>
  <c r="AB30" i="38"/>
  <c r="AB44" i="38"/>
  <c r="BT46" i="38"/>
  <c r="AB47" i="38"/>
  <c r="AB48" i="38"/>
  <c r="CD48" i="38"/>
  <c r="BF55" i="38"/>
  <c r="AB56" i="38"/>
  <c r="AP58" i="38"/>
  <c r="BM60" i="38"/>
  <c r="K63" i="38"/>
  <c r="BM101" i="38"/>
  <c r="CR101" i="38"/>
  <c r="BF122" i="38"/>
  <c r="AI123" i="38"/>
  <c r="BM126" i="38"/>
  <c r="BT69" i="38"/>
  <c r="CD71" i="38"/>
  <c r="AP75" i="38"/>
  <c r="CD75" i="38"/>
  <c r="BM76" i="38"/>
  <c r="CD77" i="38"/>
  <c r="BF81" i="38"/>
  <c r="BC83" i="38"/>
  <c r="BQ83" i="38"/>
  <c r="BM87" i="38"/>
  <c r="K110" i="38"/>
  <c r="CK111" i="38"/>
  <c r="BM118" i="38"/>
  <c r="BT123" i="38"/>
  <c r="BM7" i="38"/>
  <c r="AB27" i="38"/>
  <c r="Y29" i="38"/>
  <c r="AI29" i="38" s="1"/>
  <c r="AP44" i="38"/>
  <c r="BM44" i="38"/>
  <c r="K45" i="38"/>
  <c r="BM45" i="38"/>
  <c r="AB46" i="38"/>
  <c r="BF50" i="38"/>
  <c r="BF57" i="38"/>
  <c r="BC5" i="38"/>
  <c r="BF7" i="38"/>
  <c r="AM39" i="38"/>
  <c r="BJ39" i="38"/>
  <c r="BF45" i="38"/>
  <c r="BF48" i="38"/>
  <c r="BM48" i="38"/>
  <c r="BF56" i="38"/>
  <c r="BM58" i="38"/>
  <c r="BT59" i="38"/>
  <c r="AB60" i="38"/>
  <c r="BM63" i="38"/>
  <c r="BF64" i="38"/>
  <c r="AP69" i="38"/>
  <c r="BM69" i="38"/>
  <c r="BM79" i="38"/>
  <c r="CR79" i="38"/>
  <c r="AI81" i="38"/>
  <c r="AP91" i="38"/>
  <c r="AP111" i="38"/>
  <c r="BT111" i="38"/>
  <c r="BM117" i="38"/>
  <c r="R123" i="38"/>
  <c r="AI127" i="38"/>
  <c r="AM125" i="38"/>
  <c r="K34" i="39"/>
  <c r="K204" i="39" s="1"/>
  <c r="K206" i="39" s="1"/>
  <c r="AF116" i="38"/>
  <c r="AP116" i="38" s="1"/>
  <c r="AI118" i="38"/>
  <c r="BM119" i="38"/>
  <c r="AI121" i="38"/>
  <c r="BM122" i="38"/>
  <c r="AB117" i="38"/>
  <c r="BF118" i="38"/>
  <c r="CH116" i="38"/>
  <c r="BF119" i="38"/>
  <c r="BM120" i="38"/>
  <c r="BF121" i="38"/>
  <c r="BT121" i="38"/>
  <c r="AB122" i="38"/>
  <c r="AP123" i="38"/>
  <c r="AP95" i="38"/>
  <c r="BJ93" i="38"/>
  <c r="AP97" i="38"/>
  <c r="K101" i="38"/>
  <c r="AP101" i="38"/>
  <c r="K98" i="38"/>
  <c r="AP98" i="38"/>
  <c r="CK101" i="38"/>
  <c r="AP102" i="38"/>
  <c r="CO83" i="38"/>
  <c r="BM84" i="38"/>
  <c r="BF87" i="38"/>
  <c r="BJ83" i="38"/>
  <c r="AI85" i="38"/>
  <c r="BM85" i="38"/>
  <c r="AI87" i="38"/>
  <c r="AP88" i="38"/>
  <c r="AP89" i="38"/>
  <c r="AI70" i="38"/>
  <c r="AI72" i="38"/>
  <c r="AP77" i="38"/>
  <c r="AM68" i="38"/>
  <c r="CD70" i="38"/>
  <c r="BF74" i="38"/>
  <c r="AI75" i="38"/>
  <c r="AP76" i="38"/>
  <c r="AP78" i="38"/>
  <c r="AB79" i="38"/>
  <c r="AP79" i="38"/>
  <c r="AI80" i="38"/>
  <c r="BC68" i="38"/>
  <c r="AB69" i="38"/>
  <c r="AB70" i="38"/>
  <c r="AB72" i="38"/>
  <c r="AB74" i="38"/>
  <c r="BF75" i="38"/>
  <c r="BF76" i="38"/>
  <c r="AI77" i="38"/>
  <c r="BF78" i="38"/>
  <c r="CD78" i="38"/>
  <c r="BF43" i="38"/>
  <c r="AB45" i="38"/>
  <c r="BM46" i="38"/>
  <c r="Y39" i="38"/>
  <c r="BF62" i="38"/>
  <c r="BF63" i="38"/>
  <c r="AB43" i="38"/>
  <c r="AP46" i="38"/>
  <c r="AP48" i="38"/>
  <c r="AP50" i="38"/>
  <c r="BM51" i="38"/>
  <c r="AP59" i="38"/>
  <c r="BM59" i="38"/>
  <c r="BF61" i="38"/>
  <c r="AB62" i="38"/>
  <c r="AB61" i="38"/>
  <c r="CD61" i="38"/>
  <c r="K40" i="38"/>
  <c r="BM50" i="38"/>
  <c r="AF22" i="38"/>
  <c r="BM23" i="38"/>
  <c r="BC26" i="38"/>
  <c r="BF23" i="38"/>
  <c r="BJ125" i="38"/>
  <c r="AI131" i="38"/>
  <c r="AI126" i="38"/>
  <c r="AB127" i="38"/>
  <c r="AP129" i="38"/>
  <c r="BM129" i="38"/>
  <c r="CR129" i="38"/>
  <c r="AB133" i="38"/>
  <c r="BF126" i="38"/>
  <c r="BF128" i="38"/>
  <c r="AI130" i="38"/>
  <c r="CD130" i="38"/>
  <c r="K133" i="38"/>
  <c r="AP133" i="38"/>
  <c r="E5" i="38"/>
  <c r="AF5" i="38"/>
  <c r="BJ5" i="38"/>
  <c r="BM5" i="38" s="1"/>
  <c r="AB7" i="38"/>
  <c r="AI8" i="38"/>
  <c r="AB13" i="38"/>
  <c r="AP16" i="38"/>
  <c r="CH5" i="38"/>
  <c r="BJ10" i="38"/>
  <c r="BK27" i="38" s="1"/>
  <c r="H5" i="38"/>
  <c r="BF6" i="38"/>
  <c r="AM5" i="38"/>
  <c r="BF5" i="38" s="1"/>
  <c r="CO5" i="38"/>
  <c r="CP24" i="38" s="1"/>
  <c r="O5" i="38"/>
  <c r="AP6" i="38"/>
  <c r="BQ5" i="38"/>
  <c r="BR24" i="38" s="1"/>
  <c r="BF19" i="38"/>
  <c r="AI6" i="38"/>
  <c r="Y5" i="38"/>
  <c r="CA5" i="38"/>
  <c r="CK5" i="38" s="1"/>
  <c r="AP7" i="38"/>
  <c r="BF8" i="38"/>
  <c r="AB12" i="38"/>
  <c r="W74" i="38"/>
  <c r="W10" i="38"/>
  <c r="W4" i="38"/>
  <c r="W7" i="38"/>
  <c r="CV7" i="38"/>
  <c r="BX7" i="38"/>
  <c r="AZ6" i="38"/>
  <c r="BF18" i="38"/>
  <c r="AV20" i="38"/>
  <c r="V34" i="38"/>
  <c r="AV17" i="38"/>
  <c r="AW20" i="38"/>
  <c r="W29" i="38"/>
  <c r="BX12" i="38"/>
  <c r="V35" i="38"/>
  <c r="R73" i="38"/>
  <c r="R75" i="38"/>
  <c r="R80" i="38"/>
  <c r="R130" i="38"/>
  <c r="R40" i="38"/>
  <c r="R52" i="38"/>
  <c r="R71" i="38"/>
  <c r="O116" i="38"/>
  <c r="O93" i="38"/>
  <c r="R51" i="38"/>
  <c r="R74" i="38"/>
  <c r="R30" i="38"/>
  <c r="R41" i="38"/>
  <c r="R59" i="38"/>
  <c r="R77" i="38"/>
  <c r="R64" i="38"/>
  <c r="R70" i="38"/>
  <c r="R72" i="38"/>
  <c r="R110" i="38"/>
  <c r="R117" i="38"/>
  <c r="R120" i="38"/>
  <c r="R131" i="38"/>
  <c r="O26" i="38"/>
  <c r="O34" i="38" s="1"/>
  <c r="P34" i="38" s="1"/>
  <c r="R27" i="38"/>
  <c r="R63" i="38"/>
  <c r="R76" i="38"/>
  <c r="R78" i="38"/>
  <c r="R122" i="38"/>
  <c r="O29" i="38"/>
  <c r="AB29" i="38" s="1"/>
  <c r="R111" i="38"/>
  <c r="R119" i="38"/>
  <c r="R121" i="38"/>
  <c r="R127" i="38"/>
  <c r="R133" i="38"/>
  <c r="K11" i="38"/>
  <c r="K54" i="38"/>
  <c r="K129" i="38"/>
  <c r="K55" i="38"/>
  <c r="K59" i="38"/>
  <c r="K60" i="38"/>
  <c r="K64" i="38"/>
  <c r="H68" i="38"/>
  <c r="K97" i="38"/>
  <c r="K99" i="38"/>
  <c r="K46" i="38"/>
  <c r="H116" i="38"/>
  <c r="L118" i="38"/>
  <c r="S118" i="38" s="1"/>
  <c r="X118" i="38" s="1"/>
  <c r="L119" i="38"/>
  <c r="S119" i="38" s="1"/>
  <c r="X119" i="38" s="1"/>
  <c r="K48" i="38"/>
  <c r="K58" i="38"/>
  <c r="K62" i="38"/>
  <c r="K96" i="38"/>
  <c r="K100" i="38"/>
  <c r="K102" i="38"/>
  <c r="L24" i="38"/>
  <c r="L23" i="38" s="1"/>
  <c r="K49" i="38"/>
  <c r="K50" i="38"/>
  <c r="K52" i="38"/>
  <c r="K56" i="38"/>
  <c r="K57" i="38"/>
  <c r="K61" i="38"/>
  <c r="K111" i="38"/>
  <c r="L117" i="38"/>
  <c r="S117" i="38" s="1"/>
  <c r="L130" i="38"/>
  <c r="S130" i="38" s="1"/>
  <c r="AC130" i="38" s="1"/>
  <c r="AJ130" i="38" s="1"/>
  <c r="AQ130" i="38" s="1"/>
  <c r="L50" i="38"/>
  <c r="S50" i="38" s="1"/>
  <c r="X50" i="38" s="1"/>
  <c r="L105" i="38"/>
  <c r="S105" i="38" s="1"/>
  <c r="K7" i="38"/>
  <c r="L46" i="38"/>
  <c r="S46" i="38" s="1"/>
  <c r="AC46" i="38" s="1"/>
  <c r="AJ46" i="38" s="1"/>
  <c r="AQ46" i="38" s="1"/>
  <c r="K69" i="38"/>
  <c r="O188" i="39"/>
  <c r="O139" i="39"/>
  <c r="O172" i="39"/>
  <c r="L48" i="38"/>
  <c r="S48" i="38" s="1"/>
  <c r="X48" i="38" s="1"/>
  <c r="E83" i="38"/>
  <c r="O29" i="39"/>
  <c r="L42" i="38"/>
  <c r="S42" i="38" s="1"/>
  <c r="X42" i="38" s="1"/>
  <c r="K43" i="38"/>
  <c r="K6" i="38"/>
  <c r="L44" i="38"/>
  <c r="S44" i="38" s="1"/>
  <c r="X44" i="38" s="1"/>
  <c r="K44" i="38"/>
  <c r="H29" i="38"/>
  <c r="E125" i="38"/>
  <c r="K8" i="38"/>
  <c r="L11" i="38"/>
  <c r="S11" i="38" s="1"/>
  <c r="AC11" i="38" s="1"/>
  <c r="L19" i="38"/>
  <c r="L18" i="38" s="1"/>
  <c r="K30" i="38"/>
  <c r="L127" i="38"/>
  <c r="S127" i="38" s="1"/>
  <c r="X127" i="38" s="1"/>
  <c r="R118" i="38"/>
  <c r="I204" i="39"/>
  <c r="I206" i="39" s="1"/>
  <c r="O193" i="39"/>
  <c r="E116" i="38"/>
  <c r="Y116" i="38"/>
  <c r="BC116" i="38"/>
  <c r="BF116" i="38" s="1"/>
  <c r="AI117" i="38"/>
  <c r="K119" i="38"/>
  <c r="AI119" i="38"/>
  <c r="AB120" i="38"/>
  <c r="AP120" i="38"/>
  <c r="AB121" i="38"/>
  <c r="BM121" i="38"/>
  <c r="AB123" i="38"/>
  <c r="BM123" i="38"/>
  <c r="AB118" i="38"/>
  <c r="AI120" i="38"/>
  <c r="CR121" i="38"/>
  <c r="CR123" i="38"/>
  <c r="BM104" i="38"/>
  <c r="E104" i="38"/>
  <c r="AB105" i="38"/>
  <c r="AI106" i="38"/>
  <c r="AI104" i="38"/>
  <c r="O104" i="38"/>
  <c r="AB104" i="38" s="1"/>
  <c r="AM104" i="38"/>
  <c r="BF104" i="38" s="1"/>
  <c r="E93" i="38"/>
  <c r="L96" i="38"/>
  <c r="S96" i="38" s="1"/>
  <c r="AC96" i="38" s="1"/>
  <c r="AJ96" i="38" s="1"/>
  <c r="AQ96" i="38" s="1"/>
  <c r="AV96" i="38" s="1"/>
  <c r="L97" i="38"/>
  <c r="S97" i="38" s="1"/>
  <c r="AC97" i="38" s="1"/>
  <c r="AJ97" i="38" s="1"/>
  <c r="AQ97" i="38" s="1"/>
  <c r="AV97" i="38" s="1"/>
  <c r="L98" i="38"/>
  <c r="S98" i="38" s="1"/>
  <c r="AC98" i="38" s="1"/>
  <c r="AJ98" i="38" s="1"/>
  <c r="AQ98" i="38" s="1"/>
  <c r="AV98" i="38" s="1"/>
  <c r="L99" i="38"/>
  <c r="S99" i="38" s="1"/>
  <c r="AC99" i="38" s="1"/>
  <c r="AJ99" i="38" s="1"/>
  <c r="AQ99" i="38" s="1"/>
  <c r="AV99" i="38" s="1"/>
  <c r="L100" i="38"/>
  <c r="S100" i="38" s="1"/>
  <c r="AC100" i="38" s="1"/>
  <c r="AJ100" i="38" s="1"/>
  <c r="AQ100" i="38" s="1"/>
  <c r="AV100" i="38" s="1"/>
  <c r="L101" i="38"/>
  <c r="S101" i="38" s="1"/>
  <c r="X101" i="38" s="1"/>
  <c r="L102" i="38"/>
  <c r="S102" i="38" s="1"/>
  <c r="X102" i="38" s="1"/>
  <c r="R94" i="38"/>
  <c r="AP94" i="38"/>
  <c r="CR94" i="38"/>
  <c r="R95" i="38"/>
  <c r="BF95" i="38"/>
  <c r="AB96" i="38"/>
  <c r="AB97" i="38"/>
  <c r="AB98" i="38"/>
  <c r="AB99" i="38"/>
  <c r="AB100" i="38"/>
  <c r="AB101" i="38"/>
  <c r="AB102" i="38"/>
  <c r="K94" i="38"/>
  <c r="BF94" i="38"/>
  <c r="R96" i="38"/>
  <c r="R97" i="38"/>
  <c r="R98" i="38"/>
  <c r="R99" i="38"/>
  <c r="BF99" i="38"/>
  <c r="R100" i="38"/>
  <c r="R101" i="38"/>
  <c r="R102" i="38"/>
  <c r="AM83" i="38"/>
  <c r="AP84" i="38"/>
  <c r="AP85" i="38"/>
  <c r="AI88" i="38"/>
  <c r="AI89" i="38"/>
  <c r="CK89" i="38"/>
  <c r="AP90" i="38"/>
  <c r="BF110" i="38"/>
  <c r="BF111" i="38"/>
  <c r="BF85" i="38"/>
  <c r="BF90" i="38"/>
  <c r="AI86" i="38"/>
  <c r="AP87" i="38"/>
  <c r="BF88" i="38"/>
  <c r="BF89" i="38"/>
  <c r="AI91" i="38"/>
  <c r="BM110" i="38"/>
  <c r="CR110" i="38"/>
  <c r="BM111" i="38"/>
  <c r="CR111" i="38"/>
  <c r="L110" i="38"/>
  <c r="S110" i="38" s="1"/>
  <c r="X110" i="38" s="1"/>
  <c r="L111" i="38"/>
  <c r="S111" i="38" s="1"/>
  <c r="X111" i="38" s="1"/>
  <c r="AI74" i="38"/>
  <c r="AI78" i="38"/>
  <c r="R79" i="38"/>
  <c r="BF79" i="38"/>
  <c r="Y68" i="38"/>
  <c r="O68" i="38"/>
  <c r="BF69" i="38"/>
  <c r="BF70" i="38"/>
  <c r="BF71" i="38"/>
  <c r="BF72" i="38"/>
  <c r="BF73" i="38"/>
  <c r="AB80" i="38"/>
  <c r="BM80" i="38"/>
  <c r="G204" i="39"/>
  <c r="G206" i="39" s="1"/>
  <c r="BF77" i="38"/>
  <c r="AI76" i="38"/>
  <c r="AB75" i="38"/>
  <c r="BM75" i="38"/>
  <c r="CK75" i="38"/>
  <c r="AB77" i="38"/>
  <c r="R81" i="38"/>
  <c r="O95" i="39"/>
  <c r="B37" i="39"/>
  <c r="B36" i="39" s="1"/>
  <c r="E204" i="39"/>
  <c r="E206" i="39" s="1"/>
  <c r="D204" i="39"/>
  <c r="D206" i="39" s="1"/>
  <c r="E39" i="38"/>
  <c r="BF51" i="38"/>
  <c r="BF52" i="38"/>
  <c r="BF53" i="38"/>
  <c r="AP54" i="38"/>
  <c r="AI56" i="38"/>
  <c r="AB57" i="38"/>
  <c r="BF58" i="38"/>
  <c r="BF59" i="38"/>
  <c r="CK59" i="38"/>
  <c r="AI60" i="38"/>
  <c r="AI61" i="38"/>
  <c r="AB63" i="38"/>
  <c r="AB64" i="38"/>
  <c r="B204" i="39"/>
  <c r="B206" i="39" s="1"/>
  <c r="F204" i="39"/>
  <c r="F206" i="39" s="1"/>
  <c r="J204" i="39"/>
  <c r="J206" i="39" s="1"/>
  <c r="BC39" i="38"/>
  <c r="L40" i="38"/>
  <c r="S40" i="38" s="1"/>
  <c r="AP40" i="38"/>
  <c r="L41" i="38"/>
  <c r="S41" i="38" s="1"/>
  <c r="AC41" i="38" s="1"/>
  <c r="AJ41" i="38" s="1"/>
  <c r="AQ41" i="38" s="1"/>
  <c r="AP41" i="38"/>
  <c r="BF42" i="38"/>
  <c r="BF44" i="38"/>
  <c r="BF46" i="38"/>
  <c r="AP47" i="38"/>
  <c r="AP49" i="38"/>
  <c r="AB51" i="38"/>
  <c r="AB52" i="38"/>
  <c r="AB53" i="38"/>
  <c r="R55" i="38"/>
  <c r="AP55" i="38"/>
  <c r="CR55" i="38"/>
  <c r="R56" i="38"/>
  <c r="AP56" i="38"/>
  <c r="AI57" i="38"/>
  <c r="AB58" i="38"/>
  <c r="CD58" i="38"/>
  <c r="AB59" i="38"/>
  <c r="R60" i="38"/>
  <c r="AP60" i="38"/>
  <c r="AP61" i="38"/>
  <c r="AP62" i="38"/>
  <c r="CK63" i="38"/>
  <c r="AI64" i="38"/>
  <c r="O38" i="39"/>
  <c r="AB40" i="38"/>
  <c r="AB41" i="38"/>
  <c r="BM41" i="38"/>
  <c r="AP45" i="38"/>
  <c r="AI52" i="38"/>
  <c r="AI53" i="38"/>
  <c r="AB54" i="38"/>
  <c r="AP57" i="38"/>
  <c r="CK58" i="38"/>
  <c r="AP63" i="38"/>
  <c r="AP64" i="38"/>
  <c r="E23" i="38"/>
  <c r="K23" i="38" s="1"/>
  <c r="BM24" i="38"/>
  <c r="H26" i="38"/>
  <c r="H22" i="38" s="1"/>
  <c r="L27" i="38"/>
  <c r="S27" i="38" s="1"/>
  <c r="E29" i="38"/>
  <c r="BF24" i="38"/>
  <c r="BM26" i="38"/>
  <c r="L30" i="38"/>
  <c r="S30" i="38" s="1"/>
  <c r="X30" i="38" s="1"/>
  <c r="O23" i="38"/>
  <c r="R24" i="38"/>
  <c r="AF125" i="38"/>
  <c r="AP125" i="38" s="1"/>
  <c r="K127" i="38"/>
  <c r="BM127" i="38"/>
  <c r="AB130" i="38"/>
  <c r="L131" i="38"/>
  <c r="S131" i="38" s="1"/>
  <c r="AC131" i="38" s="1"/>
  <c r="AJ131" i="38" s="1"/>
  <c r="AQ131" i="38" s="1"/>
  <c r="AV131" i="38" s="1"/>
  <c r="AB131" i="38"/>
  <c r="BT131" i="38"/>
  <c r="H125" i="38"/>
  <c r="B125" i="38"/>
  <c r="R128" i="38"/>
  <c r="AB129" i="38"/>
  <c r="K130" i="38"/>
  <c r="AP131" i="38"/>
  <c r="BM131" i="38"/>
  <c r="L133" i="38"/>
  <c r="S133" i="38" s="1"/>
  <c r="X133" i="38" s="1"/>
  <c r="O18" i="39"/>
  <c r="CD129" i="38"/>
  <c r="K131" i="38"/>
  <c r="BM132" i="38"/>
  <c r="AI134" i="38"/>
  <c r="CD134" i="38"/>
  <c r="F24" i="38"/>
  <c r="AP8" i="38"/>
  <c r="BM8" i="38"/>
  <c r="BC10" i="38"/>
  <c r="BC4" i="38" s="1"/>
  <c r="BD5" i="38" s="1"/>
  <c r="AI12" i="38"/>
  <c r="AG29" i="38"/>
  <c r="AF35" i="38"/>
  <c r="B10" i="38"/>
  <c r="AM10" i="38"/>
  <c r="AN27" i="38" s="1"/>
  <c r="R13" i="38"/>
  <c r="R6" i="38"/>
  <c r="BM6" i="38"/>
  <c r="R7" i="38"/>
  <c r="AI7" i="38"/>
  <c r="L8" i="38"/>
  <c r="S8" i="38" s="1"/>
  <c r="H10" i="38"/>
  <c r="R10" i="38" s="1"/>
  <c r="L13" i="38"/>
  <c r="S13" i="38" s="1"/>
  <c r="X13" i="38" s="1"/>
  <c r="AP13" i="38"/>
  <c r="F30" i="38"/>
  <c r="R16" i="38"/>
  <c r="K18" i="38"/>
  <c r="K19" i="38"/>
  <c r="BM18" i="38"/>
  <c r="AW67" i="38"/>
  <c r="BG67" i="38"/>
  <c r="BN67" i="38" s="1"/>
  <c r="BU67" i="38" s="1"/>
  <c r="AV67" i="38"/>
  <c r="AZ67" i="38"/>
  <c r="CV67" i="38" s="1"/>
  <c r="CX67" i="38" s="1"/>
  <c r="CR42" i="38"/>
  <c r="CR53" i="38"/>
  <c r="CR63" i="38"/>
  <c r="CR24" i="38"/>
  <c r="CO39" i="38"/>
  <c r="CR45" i="38"/>
  <c r="CR48" i="38"/>
  <c r="CR52" i="38"/>
  <c r="CR58" i="38"/>
  <c r="CR64" i="38"/>
  <c r="CO125" i="38"/>
  <c r="CR134" i="38"/>
  <c r="CR7" i="38"/>
  <c r="CR46" i="38"/>
  <c r="CR120" i="38"/>
  <c r="CR18" i="38"/>
  <c r="CR49" i="38"/>
  <c r="CR60" i="38"/>
  <c r="CR65" i="38"/>
  <c r="CR74" i="38"/>
  <c r="CR76" i="38"/>
  <c r="CR43" i="38"/>
  <c r="CR51" i="38"/>
  <c r="CR54" i="38"/>
  <c r="CR56" i="38"/>
  <c r="CR61" i="38"/>
  <c r="CR78" i="38"/>
  <c r="CR81" i="38"/>
  <c r="CR105" i="38"/>
  <c r="CR117" i="38"/>
  <c r="CR122" i="38"/>
  <c r="CR8" i="38"/>
  <c r="CR11" i="38"/>
  <c r="CR44" i="38"/>
  <c r="CR47" i="38"/>
  <c r="CR50" i="38"/>
  <c r="CR57" i="38"/>
  <c r="CR59" i="38"/>
  <c r="CR62" i="38"/>
  <c r="CR69" i="38"/>
  <c r="CR70" i="38"/>
  <c r="CR71" i="38"/>
  <c r="CR72" i="38"/>
  <c r="CR73" i="38"/>
  <c r="CR75" i="38"/>
  <c r="CO68" i="38"/>
  <c r="CO116" i="38"/>
  <c r="CR132" i="38"/>
  <c r="CR13" i="38"/>
  <c r="CK46" i="38"/>
  <c r="CK54" i="38"/>
  <c r="CK56" i="38"/>
  <c r="CK129" i="38"/>
  <c r="CK119" i="38"/>
  <c r="CK48" i="38"/>
  <c r="CK52" i="38"/>
  <c r="CK57" i="38"/>
  <c r="CK64" i="38"/>
  <c r="CH39" i="38"/>
  <c r="CK95" i="38"/>
  <c r="CK96" i="38"/>
  <c r="CK98" i="38"/>
  <c r="CK99" i="38"/>
  <c r="CR6" i="38"/>
  <c r="CR41" i="38"/>
  <c r="CK97" i="38"/>
  <c r="CH104" i="38"/>
  <c r="CR104" i="38" s="1"/>
  <c r="CH23" i="38"/>
  <c r="CR23" i="38" s="1"/>
  <c r="CK6" i="38"/>
  <c r="CK8" i="38"/>
  <c r="CK47" i="38"/>
  <c r="CK53" i="38"/>
  <c r="CK62" i="38"/>
  <c r="CR84" i="38"/>
  <c r="CK86" i="38"/>
  <c r="CR89" i="38"/>
  <c r="CK91" i="38"/>
  <c r="CK94" i="38"/>
  <c r="CK110" i="38"/>
  <c r="CK80" i="38"/>
  <c r="CK85" i="38"/>
  <c r="CH83" i="38"/>
  <c r="CR83" i="38" s="1"/>
  <c r="CK90" i="38"/>
  <c r="CK106" i="38"/>
  <c r="CK130" i="38"/>
  <c r="CR19" i="38"/>
  <c r="CK7" i="38"/>
  <c r="CK24" i="38"/>
  <c r="CR40" i="38"/>
  <c r="CK43" i="38"/>
  <c r="CK45" i="38"/>
  <c r="CK50" i="38"/>
  <c r="CK51" i="38"/>
  <c r="CK60" i="38"/>
  <c r="CR87" i="38"/>
  <c r="CR88" i="38"/>
  <c r="CK128" i="38"/>
  <c r="CK132" i="38"/>
  <c r="CK134" i="38"/>
  <c r="CK79" i="38"/>
  <c r="CK84" i="38"/>
  <c r="CR86" i="38"/>
  <c r="CR91" i="38"/>
  <c r="CH93" i="38"/>
  <c r="CR93" i="38" s="1"/>
  <c r="CK118" i="38"/>
  <c r="CK13" i="38"/>
  <c r="CK16" i="38"/>
  <c r="CK40" i="38"/>
  <c r="CK42" i="38"/>
  <c r="CK44" i="38"/>
  <c r="CK55" i="38"/>
  <c r="CK61" i="38"/>
  <c r="CK76" i="38"/>
  <c r="CR85" i="38"/>
  <c r="CK87" i="38"/>
  <c r="CR90" i="38"/>
  <c r="CK105" i="38"/>
  <c r="CK131" i="38"/>
  <c r="CK133" i="38"/>
  <c r="CA15" i="38"/>
  <c r="CB30" i="38" s="1"/>
  <c r="CD27" i="38"/>
  <c r="CD49" i="38"/>
  <c r="CD59" i="38"/>
  <c r="CA125" i="38"/>
  <c r="CD128" i="38"/>
  <c r="CD132" i="38"/>
  <c r="CD60" i="38"/>
  <c r="CD42" i="38"/>
  <c r="CA83" i="38"/>
  <c r="CD83" i="38" s="1"/>
  <c r="CD72" i="38"/>
  <c r="CD73" i="38"/>
  <c r="CD44" i="38"/>
  <c r="CD51" i="38"/>
  <c r="CD52" i="38"/>
  <c r="CD118" i="38"/>
  <c r="CD6" i="38"/>
  <c r="CD7" i="38"/>
  <c r="CD16" i="38"/>
  <c r="CD43" i="38"/>
  <c r="CD46" i="38"/>
  <c r="CD55" i="38"/>
  <c r="CD56" i="38"/>
  <c r="CD57" i="38"/>
  <c r="CD79" i="38"/>
  <c r="CD95" i="38"/>
  <c r="CD97" i="38"/>
  <c r="CD98" i="38"/>
  <c r="CD99" i="38"/>
  <c r="CD101" i="38"/>
  <c r="CD102" i="38"/>
  <c r="CD105" i="38"/>
  <c r="CD106" i="38"/>
  <c r="CD8" i="38"/>
  <c r="CD12" i="38"/>
  <c r="CA39" i="38"/>
  <c r="CK39" i="38" s="1"/>
  <c r="CD40" i="38"/>
  <c r="CD47" i="38"/>
  <c r="CD50" i="38"/>
  <c r="CD54" i="38"/>
  <c r="CD63" i="38"/>
  <c r="CD64" i="38"/>
  <c r="CD74" i="38"/>
  <c r="CD76" i="38"/>
  <c r="CK88" i="38"/>
  <c r="CD126" i="38"/>
  <c r="CD29" i="38"/>
  <c r="CD41" i="38"/>
  <c r="CD45" i="38"/>
  <c r="CD53" i="38"/>
  <c r="CD62" i="38"/>
  <c r="CD65" i="38"/>
  <c r="CA68" i="38"/>
  <c r="CD69" i="38"/>
  <c r="CD80" i="38"/>
  <c r="CD81" i="38"/>
  <c r="CD119" i="38"/>
  <c r="CD127" i="38"/>
  <c r="AP83" i="38"/>
  <c r="AT83" i="38"/>
  <c r="BM83" i="38"/>
  <c r="AZ86" i="38"/>
  <c r="CV86" i="38" s="1"/>
  <c r="BF83" i="38"/>
  <c r="AW92" i="38"/>
  <c r="BB92" i="38" s="1"/>
  <c r="BT7" i="38"/>
  <c r="BT12" i="38"/>
  <c r="BQ116" i="38"/>
  <c r="BT116" i="38" s="1"/>
  <c r="BT120" i="38"/>
  <c r="BT75" i="38"/>
  <c r="BQ22" i="38"/>
  <c r="BT44" i="38"/>
  <c r="BT56" i="38"/>
  <c r="BT128" i="38"/>
  <c r="BT8" i="38"/>
  <c r="BT48" i="38"/>
  <c r="BT101" i="38"/>
  <c r="BT102" i="38"/>
  <c r="BT132" i="38"/>
  <c r="BT127" i="38"/>
  <c r="CD133" i="38"/>
  <c r="BT6" i="38"/>
  <c r="BR29" i="38"/>
  <c r="BT30" i="38"/>
  <c r="BT43" i="38"/>
  <c r="BT45" i="38"/>
  <c r="BT47" i="38"/>
  <c r="BT49" i="38"/>
  <c r="BT51" i="38"/>
  <c r="BT57" i="38"/>
  <c r="BT58" i="38"/>
  <c r="BT65" i="38"/>
  <c r="BT71" i="38"/>
  <c r="BT74" i="38"/>
  <c r="BT94" i="38"/>
  <c r="BT95" i="38"/>
  <c r="BT130" i="38"/>
  <c r="BT99" i="38"/>
  <c r="BT100" i="38"/>
  <c r="BT105" i="38"/>
  <c r="BT106" i="38"/>
  <c r="BT122" i="38"/>
  <c r="BQ125" i="38"/>
  <c r="BT134" i="38"/>
  <c r="CD30" i="38"/>
  <c r="BT78" i="38"/>
  <c r="BQ104" i="38"/>
  <c r="CD104" i="38" s="1"/>
  <c r="BT96" i="38"/>
  <c r="BT97" i="38"/>
  <c r="BT98" i="38"/>
  <c r="BT93" i="38"/>
  <c r="BT110" i="38"/>
  <c r="BQ68" i="38"/>
  <c r="BT72" i="38"/>
  <c r="BT73" i="38"/>
  <c r="BT77" i="38"/>
  <c r="BT70" i="38"/>
  <c r="BT76" i="38"/>
  <c r="BT80" i="38"/>
  <c r="BT52" i="38"/>
  <c r="BT60" i="38"/>
  <c r="BT53" i="38"/>
  <c r="BT54" i="38"/>
  <c r="BT55" i="38"/>
  <c r="BT61" i="38"/>
  <c r="BT62" i="38"/>
  <c r="BT63" i="38"/>
  <c r="BQ39" i="38"/>
  <c r="B35" i="38"/>
  <c r="C35" i="38" s="1"/>
  <c r="C30" i="38"/>
  <c r="C29" i="38"/>
  <c r="B4" i="38"/>
  <c r="C5" i="38" s="1"/>
  <c r="AB18" i="38"/>
  <c r="R18" i="38"/>
  <c r="I23" i="38"/>
  <c r="AU8" i="38"/>
  <c r="CD11" i="38"/>
  <c r="BT11" i="38"/>
  <c r="BQ10" i="38"/>
  <c r="K89" i="38"/>
  <c r="R89" i="38"/>
  <c r="L89" i="38"/>
  <c r="S89" i="38" s="1"/>
  <c r="L7" i="38"/>
  <c r="S7" i="38" s="1"/>
  <c r="R8" i="38"/>
  <c r="BX8" i="38"/>
  <c r="CV8" i="38"/>
  <c r="AZ9" i="38"/>
  <c r="Y34" i="38"/>
  <c r="Z27" i="38"/>
  <c r="R11" i="38"/>
  <c r="AB11" i="38"/>
  <c r="AP11" i="38"/>
  <c r="AI11" i="38"/>
  <c r="AF10" i="38"/>
  <c r="CV11" i="38"/>
  <c r="BX11" i="38"/>
  <c r="C27" i="38"/>
  <c r="C26" i="38"/>
  <c r="B34" i="38"/>
  <c r="C34" i="38" s="1"/>
  <c r="H15" i="38"/>
  <c r="K15" i="38" s="1"/>
  <c r="BD30" i="38"/>
  <c r="L16" i="38"/>
  <c r="BT16" i="38"/>
  <c r="BM16" i="38"/>
  <c r="BJ15" i="38"/>
  <c r="BM15" i="38" s="1"/>
  <c r="CR15" i="38"/>
  <c r="CH35" i="38"/>
  <c r="CI29" i="38"/>
  <c r="CK19" i="38"/>
  <c r="CA18" i="38"/>
  <c r="CK18" i="38" s="1"/>
  <c r="CA22" i="38"/>
  <c r="CD22" i="38" s="1"/>
  <c r="CD23" i="38"/>
  <c r="BT23" i="38"/>
  <c r="K24" i="38"/>
  <c r="CD24" i="38"/>
  <c r="BT24" i="38"/>
  <c r="AV25" i="38"/>
  <c r="BK26" i="38"/>
  <c r="K27" i="38"/>
  <c r="Y22" i="38"/>
  <c r="AI22" i="38" s="1"/>
  <c r="AI26" i="38"/>
  <c r="BF27" i="38"/>
  <c r="AP27" i="38"/>
  <c r="AM26" i="38"/>
  <c r="AZ26" i="38"/>
  <c r="BJ22" i="38"/>
  <c r="BT22" i="38" s="1"/>
  <c r="BT26" i="38"/>
  <c r="CR27" i="38"/>
  <c r="CK27" i="38"/>
  <c r="CH26" i="38"/>
  <c r="CK26" i="38" s="1"/>
  <c r="BG28" i="38"/>
  <c r="BN28" i="38" s="1"/>
  <c r="BU28" i="38" s="1"/>
  <c r="AW28" i="38"/>
  <c r="AV28" i="38"/>
  <c r="L29" i="38"/>
  <c r="AP29" i="38"/>
  <c r="AZ30" i="38"/>
  <c r="AT29" i="38"/>
  <c r="CI30" i="38"/>
  <c r="BG31" i="38"/>
  <c r="BN31" i="38" s="1"/>
  <c r="BU31" i="38" s="1"/>
  <c r="AW31" i="38"/>
  <c r="W39" i="38"/>
  <c r="BF40" i="38"/>
  <c r="BF41" i="38"/>
  <c r="CV69" i="38"/>
  <c r="BX69" i="38"/>
  <c r="AP19" i="38"/>
  <c r="AI19" i="38"/>
  <c r="AF18" i="38"/>
  <c r="AP18" i="38" s="1"/>
  <c r="AT24" i="38"/>
  <c r="W138" i="38"/>
  <c r="W134" i="38"/>
  <c r="W131" i="38"/>
  <c r="W132" i="38"/>
  <c r="W128" i="38"/>
  <c r="W133" i="38"/>
  <c r="W129" i="38"/>
  <c r="W130" i="38"/>
  <c r="W126" i="38"/>
  <c r="W124" i="38"/>
  <c r="W125" i="38"/>
  <c r="W120" i="38"/>
  <c r="W119" i="38"/>
  <c r="W118" i="38"/>
  <c r="W117" i="38"/>
  <c r="W116" i="38"/>
  <c r="W123" i="38"/>
  <c r="W122" i="38"/>
  <c r="W121" i="38"/>
  <c r="W127" i="38"/>
  <c r="W111" i="38"/>
  <c r="W110" i="38"/>
  <c r="W106" i="38"/>
  <c r="W105" i="38"/>
  <c r="W104" i="38"/>
  <c r="W102" i="38"/>
  <c r="W98" i="38"/>
  <c r="W95" i="38"/>
  <c r="W94" i="38"/>
  <c r="W99" i="38"/>
  <c r="W91" i="38"/>
  <c r="W90" i="38"/>
  <c r="W89" i="38"/>
  <c r="W88" i="38"/>
  <c r="W87" i="38"/>
  <c r="W86" i="38"/>
  <c r="W85" i="38"/>
  <c r="W84" i="38"/>
  <c r="W83" i="38"/>
  <c r="W100" i="38"/>
  <c r="W96" i="38"/>
  <c r="W81" i="38"/>
  <c r="W97" i="38"/>
  <c r="W101" i="38"/>
  <c r="W93" i="38"/>
  <c r="W80" i="38"/>
  <c r="W79" i="38"/>
  <c r="W78" i="38"/>
  <c r="W77" i="38"/>
  <c r="W76" i="38"/>
  <c r="W75" i="38"/>
  <c r="W69" i="38"/>
  <c r="W68" i="38"/>
  <c r="W66" i="38"/>
  <c r="W65" i="38"/>
  <c r="W64" i="38"/>
  <c r="W63" i="38"/>
  <c r="W62" i="38"/>
  <c r="W61" i="38"/>
  <c r="W60" i="38"/>
  <c r="W59" i="38"/>
  <c r="W58" i="38"/>
  <c r="W57" i="38"/>
  <c r="W56" i="38"/>
  <c r="W55" i="38"/>
  <c r="W54" i="38"/>
  <c r="W53" i="38"/>
  <c r="W52" i="38"/>
  <c r="W51" i="38"/>
  <c r="W50" i="38"/>
  <c r="W49" i="38"/>
  <c r="W48" i="38"/>
  <c r="W47" i="38"/>
  <c r="W46" i="38"/>
  <c r="W45" i="38"/>
  <c r="W44" i="38"/>
  <c r="W43" i="38"/>
  <c r="W42" i="38"/>
  <c r="W71" i="38"/>
  <c r="W38" i="38"/>
  <c r="W15" i="38"/>
  <c r="W13" i="38"/>
  <c r="W72" i="38"/>
  <c r="W18" i="38"/>
  <c r="W16" i="38"/>
  <c r="W73" i="38"/>
  <c r="W19" i="38"/>
  <c r="W11" i="38"/>
  <c r="W8" i="38"/>
  <c r="W24" i="38"/>
  <c r="W23" i="38"/>
  <c r="W6" i="38"/>
  <c r="AB6" i="38"/>
  <c r="I8" i="38"/>
  <c r="AB10" i="38"/>
  <c r="CK11" i="38"/>
  <c r="CA10" i="38"/>
  <c r="CO10" i="38"/>
  <c r="L12" i="38"/>
  <c r="E10" i="38"/>
  <c r="AZ13" i="38"/>
  <c r="BG14" i="38"/>
  <c r="BN14" i="38" s="1"/>
  <c r="BU14" i="38" s="1"/>
  <c r="AW14" i="38"/>
  <c r="CP30" i="38"/>
  <c r="AI16" i="38"/>
  <c r="AB16" i="38"/>
  <c r="Y15" i="38"/>
  <c r="BF15" i="38"/>
  <c r="AM35" i="38"/>
  <c r="AN35" i="38" s="1"/>
  <c r="AN29" i="38"/>
  <c r="BX16" i="38"/>
  <c r="AZ15" i="38"/>
  <c r="V22" i="38"/>
  <c r="W22" i="38" s="1"/>
  <c r="E26" i="38"/>
  <c r="CD26" i="38"/>
  <c r="BT29" i="38"/>
  <c r="CK29" i="38"/>
  <c r="CR30" i="38"/>
  <c r="CO29" i="38"/>
  <c r="CO22" i="38" s="1"/>
  <c r="BQ35" i="38"/>
  <c r="BR35" i="38" s="1"/>
  <c r="O39" i="38"/>
  <c r="AC48" i="38"/>
  <c r="AJ48" i="38" s="1"/>
  <c r="AQ48" i="38" s="1"/>
  <c r="C24" i="38"/>
  <c r="C23" i="38"/>
  <c r="B33" i="38"/>
  <c r="C33" i="38" s="1"/>
  <c r="BD24" i="38"/>
  <c r="BD23" i="38"/>
  <c r="BC33" i="38"/>
  <c r="BD33" i="38" s="1"/>
  <c r="BD8" i="38"/>
  <c r="CV6" i="38"/>
  <c r="BX6" i="38"/>
  <c r="BF12" i="38"/>
  <c r="AP12" i="38"/>
  <c r="BM13" i="38"/>
  <c r="BF13" i="38"/>
  <c r="AZ14" i="38"/>
  <c r="AV14" i="38"/>
  <c r="R19" i="38"/>
  <c r="AB19" i="38"/>
  <c r="CV19" i="38"/>
  <c r="BX19" i="38"/>
  <c r="L6" i="38"/>
  <c r="AN8" i="38"/>
  <c r="BJ34" i="38"/>
  <c r="W12" i="38"/>
  <c r="CR12" i="38"/>
  <c r="CK12" i="38"/>
  <c r="CH10" i="38"/>
  <c r="AU35" i="38"/>
  <c r="AT35" i="38"/>
  <c r="AU29" i="38"/>
  <c r="AU30" i="38"/>
  <c r="BG17" i="38"/>
  <c r="BN17" i="38" s="1"/>
  <c r="BU17" i="38" s="1"/>
  <c r="AW17" i="38"/>
  <c r="BB17" i="38"/>
  <c r="CD19" i="38"/>
  <c r="BT19" i="38"/>
  <c r="BQ18" i="38"/>
  <c r="AP23" i="38"/>
  <c r="AI23" i="38"/>
  <c r="S24" i="38"/>
  <c r="X24" i="38" s="1"/>
  <c r="AP24" i="38"/>
  <c r="AI24" i="38"/>
  <c r="P27" i="38"/>
  <c r="CV28" i="38"/>
  <c r="CX28" i="38" s="1"/>
  <c r="BB28" i="38"/>
  <c r="BX28" i="38"/>
  <c r="BZ28" i="38" s="1"/>
  <c r="BM30" i="38"/>
  <c r="BF30" i="38"/>
  <c r="BC29" i="38"/>
  <c r="BC35" i="38" s="1"/>
  <c r="AZ31" i="38"/>
  <c r="AV31" i="38"/>
  <c r="V33" i="38"/>
  <c r="Z34" i="38"/>
  <c r="BM39" i="38"/>
  <c r="W40" i="38"/>
  <c r="W41" i="38"/>
  <c r="AP43" i="38"/>
  <c r="AF39" i="38"/>
  <c r="BX43" i="38"/>
  <c r="AZ39" i="38"/>
  <c r="BX45" i="38"/>
  <c r="BX47" i="38"/>
  <c r="BX49" i="38"/>
  <c r="BX54" i="38"/>
  <c r="CV54" i="38"/>
  <c r="BX58" i="38"/>
  <c r="CV58" i="38"/>
  <c r="BX62" i="38"/>
  <c r="CV62" i="38"/>
  <c r="AC66" i="38"/>
  <c r="AJ66" i="38" s="1"/>
  <c r="AQ66" i="38" s="1"/>
  <c r="X66" i="38"/>
  <c r="W70" i="38"/>
  <c r="BM11" i="38"/>
  <c r="R12" i="38"/>
  <c r="AP15" i="38"/>
  <c r="CK15" i="38"/>
  <c r="BF16" i="38"/>
  <c r="CR16" i="38"/>
  <c r="CV17" i="38"/>
  <c r="CX17" i="38" s="1"/>
  <c r="BM19" i="38"/>
  <c r="AZ20" i="38"/>
  <c r="AZ21" i="38"/>
  <c r="AZ25" i="38"/>
  <c r="W26" i="38"/>
  <c r="AI27" i="38"/>
  <c r="BT27" i="38"/>
  <c r="AP30" i="38"/>
  <c r="CK30" i="38"/>
  <c r="W34" i="38"/>
  <c r="W35" i="38"/>
  <c r="AG35" i="38"/>
  <c r="H39" i="38"/>
  <c r="BT40" i="38"/>
  <c r="BX40" i="38"/>
  <c r="CV40" i="38"/>
  <c r="K41" i="38"/>
  <c r="BT41" i="38"/>
  <c r="BX41" i="38"/>
  <c r="R43" i="38"/>
  <c r="AI43" i="38"/>
  <c r="R45" i="38"/>
  <c r="AI45" i="38"/>
  <c r="R47" i="38"/>
  <c r="AI47" i="38"/>
  <c r="R49" i="38"/>
  <c r="AI49" i="38"/>
  <c r="CV53" i="38"/>
  <c r="CV57" i="38"/>
  <c r="CV61" i="38"/>
  <c r="CV65" i="38"/>
  <c r="AZ78" i="38"/>
  <c r="L79" i="38"/>
  <c r="S79" i="38" s="1"/>
  <c r="K79" i="38"/>
  <c r="K16" i="38"/>
  <c r="BX17" i="38"/>
  <c r="CV27" i="38"/>
  <c r="V140" i="38"/>
  <c r="CV42" i="38"/>
  <c r="CV44" i="38"/>
  <c r="CV46" i="38"/>
  <c r="CV48" i="38"/>
  <c r="BX50" i="38"/>
  <c r="AI51" i="38"/>
  <c r="CV52" i="38"/>
  <c r="R54" i="38"/>
  <c r="AI55" i="38"/>
  <c r="CV56" i="38"/>
  <c r="R58" i="38"/>
  <c r="AI59" i="38"/>
  <c r="CV60" i="38"/>
  <c r="R62" i="38"/>
  <c r="AI63" i="38"/>
  <c r="CV64" i="38"/>
  <c r="R69" i="38"/>
  <c r="B68" i="38"/>
  <c r="B38" i="38" s="1"/>
  <c r="B124" i="38" s="1"/>
  <c r="CR77" i="38"/>
  <c r="CH68" i="38"/>
  <c r="K85" i="38"/>
  <c r="R85" i="38"/>
  <c r="L85" i="38"/>
  <c r="S85" i="38" s="1"/>
  <c r="CK100" i="38"/>
  <c r="CA93" i="38"/>
  <c r="AT10" i="38"/>
  <c r="AT18" i="38"/>
  <c r="P30" i="38"/>
  <c r="R42" i="38"/>
  <c r="AI42" i="38"/>
  <c r="L43" i="38"/>
  <c r="S43" i="38" s="1"/>
  <c r="R44" i="38"/>
  <c r="AI44" i="38"/>
  <c r="L45" i="38"/>
  <c r="S45" i="38" s="1"/>
  <c r="R46" i="38"/>
  <c r="AI46" i="38"/>
  <c r="L47" i="38"/>
  <c r="S47" i="38" s="1"/>
  <c r="R48" i="38"/>
  <c r="AI48" i="38"/>
  <c r="L49" i="38"/>
  <c r="S49" i="38" s="1"/>
  <c r="R50" i="38"/>
  <c r="AI50" i="38"/>
  <c r="CV51" i="38"/>
  <c r="R53" i="38"/>
  <c r="BX53" i="38"/>
  <c r="AI54" i="38"/>
  <c r="CV55" i="38"/>
  <c r="R57" i="38"/>
  <c r="BX57" i="38"/>
  <c r="AI58" i="38"/>
  <c r="CV59" i="38"/>
  <c r="R61" i="38"/>
  <c r="BX61" i="38"/>
  <c r="AI62" i="38"/>
  <c r="CV63" i="38"/>
  <c r="R65" i="38"/>
  <c r="BX65" i="38"/>
  <c r="BB67" i="38"/>
  <c r="AF68" i="38"/>
  <c r="AP68" i="38" s="1"/>
  <c r="AI69" i="38"/>
  <c r="AZ74" i="38"/>
  <c r="L75" i="38"/>
  <c r="S75" i="38" s="1"/>
  <c r="K75" i="38"/>
  <c r="E68" i="38"/>
  <c r="L51" i="38"/>
  <c r="S51" i="38" s="1"/>
  <c r="L52" i="38"/>
  <c r="S52" i="38" s="1"/>
  <c r="L53" i="38"/>
  <c r="S53" i="38" s="1"/>
  <c r="L54" i="38"/>
  <c r="S54" i="38" s="1"/>
  <c r="L55" i="38"/>
  <c r="S55" i="38" s="1"/>
  <c r="L56" i="38"/>
  <c r="S56" i="38" s="1"/>
  <c r="L57" i="38"/>
  <c r="S57" i="38" s="1"/>
  <c r="L58" i="38"/>
  <c r="S58" i="38" s="1"/>
  <c r="L59" i="38"/>
  <c r="S59" i="38" s="1"/>
  <c r="L60" i="38"/>
  <c r="S60" i="38" s="1"/>
  <c r="L61" i="38"/>
  <c r="S61" i="38" s="1"/>
  <c r="L62" i="38"/>
  <c r="S62" i="38" s="1"/>
  <c r="L63" i="38"/>
  <c r="S63" i="38" s="1"/>
  <c r="L64" i="38"/>
  <c r="S64" i="38" s="1"/>
  <c r="L65" i="38"/>
  <c r="S65" i="38" s="1"/>
  <c r="BX67" i="38"/>
  <c r="BZ67" i="38" s="1"/>
  <c r="L69" i="38"/>
  <c r="L70" i="38"/>
  <c r="S70" i="38" s="1"/>
  <c r="K70" i="38"/>
  <c r="AZ70" i="38"/>
  <c r="L71" i="38"/>
  <c r="S71" i="38" s="1"/>
  <c r="K71" i="38"/>
  <c r="AZ71" i="38"/>
  <c r="L72" i="38"/>
  <c r="S72" i="38" s="1"/>
  <c r="K72" i="38"/>
  <c r="AZ72" i="38"/>
  <c r="L73" i="38"/>
  <c r="S73" i="38" s="1"/>
  <c r="K73" i="38"/>
  <c r="AZ73" i="38"/>
  <c r="L74" i="38"/>
  <c r="S74" i="38" s="1"/>
  <c r="K74" i="38"/>
  <c r="AZ75" i="38"/>
  <c r="L76" i="38"/>
  <c r="S76" i="38" s="1"/>
  <c r="K76" i="38"/>
  <c r="AZ79" i="38"/>
  <c r="L80" i="38"/>
  <c r="S80" i="38" s="1"/>
  <c r="K80" i="38"/>
  <c r="K84" i="38"/>
  <c r="H83" i="38"/>
  <c r="K83" i="38" s="1"/>
  <c r="R84" i="38"/>
  <c r="L84" i="38"/>
  <c r="K88" i="38"/>
  <c r="R88" i="38"/>
  <c r="L88" i="38"/>
  <c r="S88" i="38" s="1"/>
  <c r="BX66" i="38"/>
  <c r="AT68" i="38"/>
  <c r="BJ68" i="38"/>
  <c r="BM70" i="38"/>
  <c r="BM71" i="38"/>
  <c r="BM72" i="38"/>
  <c r="BM73" i="38"/>
  <c r="AZ76" i="38"/>
  <c r="L77" i="38"/>
  <c r="S77" i="38" s="1"/>
  <c r="K77" i="38"/>
  <c r="BM77" i="38"/>
  <c r="CK77" i="38"/>
  <c r="AZ80" i="38"/>
  <c r="K87" i="38"/>
  <c r="R87" i="38"/>
  <c r="L87" i="38"/>
  <c r="S87" i="38" s="1"/>
  <c r="K91" i="38"/>
  <c r="R91" i="38"/>
  <c r="L91" i="38"/>
  <c r="S91" i="38" s="1"/>
  <c r="CV92" i="38"/>
  <c r="BX92" i="38"/>
  <c r="CV97" i="38"/>
  <c r="BX97" i="38"/>
  <c r="CK69" i="38"/>
  <c r="AP70" i="38"/>
  <c r="CK70" i="38"/>
  <c r="AP71" i="38"/>
  <c r="CK71" i="38"/>
  <c r="AP72" i="38"/>
  <c r="CK72" i="38"/>
  <c r="AP73" i="38"/>
  <c r="CK73" i="38"/>
  <c r="BM74" i="38"/>
  <c r="CK74" i="38"/>
  <c r="AZ77" i="38"/>
  <c r="L78" i="38"/>
  <c r="S78" i="38" s="1"/>
  <c r="K78" i="38"/>
  <c r="BM78" i="38"/>
  <c r="CK78" i="38"/>
  <c r="K81" i="38"/>
  <c r="L81" i="38"/>
  <c r="S81" i="38" s="1"/>
  <c r="BT81" i="38"/>
  <c r="BM81" i="38"/>
  <c r="K86" i="38"/>
  <c r="R86" i="38"/>
  <c r="L86" i="38"/>
  <c r="S86" i="38" s="1"/>
  <c r="K90" i="38"/>
  <c r="R90" i="38"/>
  <c r="L90" i="38"/>
  <c r="S90" i="38" s="1"/>
  <c r="BC93" i="38"/>
  <c r="BM93" i="38" s="1"/>
  <c r="AV103" i="38"/>
  <c r="BG103" i="38"/>
  <c r="BN103" i="38" s="1"/>
  <c r="BU103" i="38" s="1"/>
  <c r="CR80" i="38"/>
  <c r="CV82" i="38"/>
  <c r="CX82" i="38" s="1"/>
  <c r="BX82" i="38"/>
  <c r="R106" i="38"/>
  <c r="L106" i="38"/>
  <c r="S106" i="38" s="1"/>
  <c r="CK81" i="38"/>
  <c r="Y83" i="38"/>
  <c r="AI83" i="38" s="1"/>
  <c r="BT83" i="38"/>
  <c r="AB84" i="38"/>
  <c r="BT84" i="38"/>
  <c r="CD84" i="38"/>
  <c r="AB85" i="38"/>
  <c r="BT85" i="38"/>
  <c r="CD85" i="38"/>
  <c r="AB86" i="38"/>
  <c r="BT86" i="38"/>
  <c r="CD86" i="38"/>
  <c r="AB87" i="38"/>
  <c r="BT87" i="38"/>
  <c r="CD87" i="38"/>
  <c r="AB88" i="38"/>
  <c r="BT88" i="38"/>
  <c r="CD88" i="38"/>
  <c r="AB89" i="38"/>
  <c r="BT89" i="38"/>
  <c r="CD89" i="38"/>
  <c r="AB90" i="38"/>
  <c r="BT90" i="38"/>
  <c r="CD90" i="38"/>
  <c r="AB91" i="38"/>
  <c r="BT91" i="38"/>
  <c r="CD91" i="38"/>
  <c r="CV94" i="38"/>
  <c r="BX94" i="38"/>
  <c r="AZ93" i="38"/>
  <c r="AZ81" i="38"/>
  <c r="BG82" i="38"/>
  <c r="BN82" i="38" s="1"/>
  <c r="BU82" i="38" s="1"/>
  <c r="AW82" i="38"/>
  <c r="BB82" i="38" s="1"/>
  <c r="AV82" i="38"/>
  <c r="BG92" i="38"/>
  <c r="BN92" i="38" s="1"/>
  <c r="BU92" i="38" s="1"/>
  <c r="CE92" i="38" s="1"/>
  <c r="CL92" i="38" s="1"/>
  <c r="CS92" i="38" s="1"/>
  <c r="AM93" i="38"/>
  <c r="AI94" i="38"/>
  <c r="Y93" i="38"/>
  <c r="AI93" i="38" s="1"/>
  <c r="CV95" i="38"/>
  <c r="BX95" i="38"/>
  <c r="CV101" i="38"/>
  <c r="BX101" i="38"/>
  <c r="CV110" i="38"/>
  <c r="BX110" i="38"/>
  <c r="AZ83" i="38"/>
  <c r="H93" i="38"/>
  <c r="R93" i="38" s="1"/>
  <c r="L94" i="38"/>
  <c r="CD94" i="38"/>
  <c r="K95" i="38"/>
  <c r="L95" i="38"/>
  <c r="S95" i="38" s="1"/>
  <c r="CV96" i="38"/>
  <c r="BX96" i="38"/>
  <c r="CD96" i="38"/>
  <c r="BF98" i="38"/>
  <c r="AP100" i="38"/>
  <c r="CV100" i="38"/>
  <c r="BX100" i="38"/>
  <c r="CD100" i="38"/>
  <c r="BF102" i="38"/>
  <c r="BT104" i="38"/>
  <c r="H104" i="38"/>
  <c r="R105" i="38"/>
  <c r="CV106" i="38"/>
  <c r="BX106" i="38"/>
  <c r="CV108" i="38"/>
  <c r="CX108" i="38" s="1"/>
  <c r="BB108" i="38"/>
  <c r="BX108" i="38"/>
  <c r="BZ108" i="38" s="1"/>
  <c r="AI110" i="38"/>
  <c r="O83" i="38"/>
  <c r="AB83" i="38" s="1"/>
  <c r="BG91" i="38"/>
  <c r="BN91" i="38" s="1"/>
  <c r="BU91" i="38" s="1"/>
  <c r="CE91" i="38" s="1"/>
  <c r="CL91" i="38" s="1"/>
  <c r="CS91" i="38" s="1"/>
  <c r="CX91" i="38" s="1"/>
  <c r="BF97" i="38"/>
  <c r="AP99" i="38"/>
  <c r="CV99" i="38"/>
  <c r="BX99" i="38"/>
  <c r="BF101" i="38"/>
  <c r="AC102" i="38"/>
  <c r="AJ102" i="38" s="1"/>
  <c r="AQ102" i="38" s="1"/>
  <c r="AV102" i="38" s="1"/>
  <c r="CV105" i="38"/>
  <c r="BX105" i="38"/>
  <c r="AP110" i="38"/>
  <c r="CV111" i="38"/>
  <c r="BX111" i="38"/>
  <c r="BX84" i="38"/>
  <c r="BX85" i="38"/>
  <c r="BX86" i="38"/>
  <c r="BX87" i="38"/>
  <c r="BX88" i="38"/>
  <c r="BX89" i="38"/>
  <c r="BX90" i="38"/>
  <c r="BX91" i="38"/>
  <c r="AB94" i="38"/>
  <c r="AB95" i="38"/>
  <c r="BF96" i="38"/>
  <c r="AP96" i="38"/>
  <c r="CV98" i="38"/>
  <c r="BX98" i="38"/>
  <c r="BF100" i="38"/>
  <c r="CV102" i="38"/>
  <c r="BX102" i="38"/>
  <c r="K106" i="38"/>
  <c r="AI111" i="38"/>
  <c r="AP104" i="38"/>
  <c r="AP105" i="38"/>
  <c r="AP106" i="38"/>
  <c r="AZ107" i="38"/>
  <c r="CD110" i="38"/>
  <c r="CD111" i="38"/>
  <c r="CD117" i="38"/>
  <c r="AB110" i="38"/>
  <c r="AB111" i="38"/>
  <c r="AZ117" i="38"/>
  <c r="AT116" i="38"/>
  <c r="CV120" i="38"/>
  <c r="BX120" i="38"/>
  <c r="K117" i="38"/>
  <c r="BT117" i="38"/>
  <c r="K118" i="38"/>
  <c r="BT118" i="38"/>
  <c r="CR118" i="38"/>
  <c r="K120" i="38"/>
  <c r="CK120" i="38"/>
  <c r="CA116" i="38"/>
  <c r="CD120" i="38"/>
  <c r="CK121" i="38"/>
  <c r="CD121" i="38"/>
  <c r="CK122" i="38"/>
  <c r="CD122" i="38"/>
  <c r="CK123" i="38"/>
  <c r="CD123" i="38"/>
  <c r="CH125" i="38"/>
  <c r="CR126" i="38"/>
  <c r="CR116" i="38"/>
  <c r="CV118" i="38"/>
  <c r="BX118" i="38"/>
  <c r="BT119" i="38"/>
  <c r="CR119" i="38"/>
  <c r="AI132" i="38"/>
  <c r="AB132" i="38"/>
  <c r="Y125" i="38"/>
  <c r="AB116" i="38"/>
  <c r="BM116" i="38"/>
  <c r="CK117" i="38"/>
  <c r="AB119" i="38"/>
  <c r="AC119" i="38"/>
  <c r="AJ119" i="38" s="1"/>
  <c r="AQ119" i="38" s="1"/>
  <c r="AV119" i="38" s="1"/>
  <c r="CV119" i="38"/>
  <c r="BX119" i="38"/>
  <c r="L120" i="38"/>
  <c r="S120" i="38" s="1"/>
  <c r="O125" i="38"/>
  <c r="AB126" i="38"/>
  <c r="BC125" i="38"/>
  <c r="R132" i="38"/>
  <c r="L132" i="38"/>
  <c r="S132" i="38" s="1"/>
  <c r="CV132" i="38"/>
  <c r="BX132" i="38"/>
  <c r="L121" i="38"/>
  <c r="S121" i="38" s="1"/>
  <c r="K121" i="38"/>
  <c r="AZ121" i="38"/>
  <c r="L122" i="38"/>
  <c r="S122" i="38" s="1"/>
  <c r="K122" i="38"/>
  <c r="AZ122" i="38"/>
  <c r="L123" i="38"/>
  <c r="S123" i="38" s="1"/>
  <c r="K123" i="38"/>
  <c r="AZ123" i="38"/>
  <c r="BT125" i="38"/>
  <c r="L126" i="38"/>
  <c r="K126" i="38"/>
  <c r="BF127" i="38"/>
  <c r="R126" i="38"/>
  <c r="CK126" i="38"/>
  <c r="AZ127" i="38"/>
  <c r="AT125" i="38"/>
  <c r="L128" i="38"/>
  <c r="S128" i="38" s="1"/>
  <c r="X131" i="38"/>
  <c r="BT126" i="38"/>
  <c r="AP127" i="38"/>
  <c r="CR127" i="38"/>
  <c r="K128" i="38"/>
  <c r="R129" i="38"/>
  <c r="AI129" i="38"/>
  <c r="BT129" i="38"/>
  <c r="X130" i="38"/>
  <c r="AP130" i="38"/>
  <c r="CR131" i="38"/>
  <c r="BF133" i="38"/>
  <c r="AV135" i="38"/>
  <c r="BG135" i="38"/>
  <c r="BN135" i="38" s="1"/>
  <c r="BU135" i="38" s="1"/>
  <c r="AP126" i="38"/>
  <c r="CK127" i="38"/>
  <c r="AI128" i="38"/>
  <c r="AB128" i="38"/>
  <c r="BX128" i="38"/>
  <c r="AZ131" i="38"/>
  <c r="K132" i="38"/>
  <c r="AQ138" i="38"/>
  <c r="X138" i="38"/>
  <c r="BX129" i="38"/>
  <c r="CR133" i="38"/>
  <c r="AB134" i="38"/>
  <c r="AV136" i="38"/>
  <c r="L129" i="38"/>
  <c r="S129" i="38" s="1"/>
  <c r="AZ133" i="38"/>
  <c r="K134" i="38"/>
  <c r="BB135" i="38"/>
  <c r="BX135" i="38"/>
  <c r="BZ135" i="38" s="1"/>
  <c r="CV136" i="38"/>
  <c r="CX136" i="38" s="1"/>
  <c r="BB136" i="38"/>
  <c r="BX136" i="38"/>
  <c r="BZ136" i="38" s="1"/>
  <c r="R134" i="38"/>
  <c r="L134" i="38"/>
  <c r="S134" i="38" s="1"/>
  <c r="BX134" i="38"/>
  <c r="AB138" i="38"/>
  <c r="R138" i="38"/>
  <c r="AP138" i="38"/>
  <c r="AI138" i="38"/>
  <c r="H204" i="39"/>
  <c r="H206" i="39" s="1"/>
  <c r="CV138" i="38"/>
  <c r="CX138" i="38" s="1"/>
  <c r="BB138" i="38"/>
  <c r="BR8" i="38" l="1"/>
  <c r="AM4" i="38"/>
  <c r="AN5" i="38" s="1"/>
  <c r="I27" i="38"/>
  <c r="AM33" i="38"/>
  <c r="BF33" i="38" s="1"/>
  <c r="CB29" i="38"/>
  <c r="K29" i="38"/>
  <c r="BF39" i="38"/>
  <c r="BD26" i="38"/>
  <c r="AI125" i="38"/>
  <c r="K68" i="38"/>
  <c r="AN24" i="38"/>
  <c r="K26" i="38"/>
  <c r="CD125" i="38"/>
  <c r="AC118" i="38"/>
  <c r="AJ118" i="38" s="1"/>
  <c r="AQ118" i="38" s="1"/>
  <c r="AV118" i="38" s="1"/>
  <c r="CP8" i="38"/>
  <c r="CK83" i="38"/>
  <c r="BZ91" i="38"/>
  <c r="AN26" i="38"/>
  <c r="AI5" i="38"/>
  <c r="BT10" i="38"/>
  <c r="AI116" i="38"/>
  <c r="BF68" i="38"/>
  <c r="R116" i="38"/>
  <c r="K116" i="38"/>
  <c r="AB5" i="38"/>
  <c r="R5" i="38"/>
  <c r="CO33" i="38"/>
  <c r="CP33" i="38" s="1"/>
  <c r="I24" i="38"/>
  <c r="CD5" i="38"/>
  <c r="BT5" i="38"/>
  <c r="CR5" i="38"/>
  <c r="CP23" i="38"/>
  <c r="BM10" i="38"/>
  <c r="AP5" i="38"/>
  <c r="BD27" i="38"/>
  <c r="H33" i="38"/>
  <c r="I33" i="38" s="1"/>
  <c r="BF10" i="38"/>
  <c r="K5" i="38"/>
  <c r="L5" i="38"/>
  <c r="X11" i="38"/>
  <c r="BZ17" i="38"/>
  <c r="AC133" i="38"/>
  <c r="AJ133" i="38" s="1"/>
  <c r="AQ133" i="38" s="1"/>
  <c r="AV133" i="38" s="1"/>
  <c r="AC101" i="38"/>
  <c r="AJ101" i="38" s="1"/>
  <c r="AQ101" i="38" s="1"/>
  <c r="AV101" i="38" s="1"/>
  <c r="X97" i="38"/>
  <c r="P26" i="38"/>
  <c r="R26" i="38"/>
  <c r="R104" i="38"/>
  <c r="AB26" i="38"/>
  <c r="P29" i="38"/>
  <c r="AC42" i="38"/>
  <c r="AJ42" i="38" s="1"/>
  <c r="AQ42" i="38" s="1"/>
  <c r="O35" i="38"/>
  <c r="P35" i="38" s="1"/>
  <c r="R29" i="38"/>
  <c r="AC111" i="38"/>
  <c r="AJ111" i="38" s="1"/>
  <c r="AQ111" i="38" s="1"/>
  <c r="AV111" i="38" s="1"/>
  <c r="R68" i="38"/>
  <c r="X99" i="38"/>
  <c r="I26" i="38"/>
  <c r="X98" i="38"/>
  <c r="AC127" i="38"/>
  <c r="AJ127" i="38" s="1"/>
  <c r="AQ127" i="38" s="1"/>
  <c r="AV127" i="38" s="1"/>
  <c r="AC110" i="38"/>
  <c r="AC50" i="38"/>
  <c r="AJ50" i="38" s="1"/>
  <c r="AQ50" i="38" s="1"/>
  <c r="AV50" i="38" s="1"/>
  <c r="AC44" i="38"/>
  <c r="AJ44" i="38" s="1"/>
  <c r="AQ44" i="38" s="1"/>
  <c r="AW44" i="38" s="1"/>
  <c r="BB44" i="38" s="1"/>
  <c r="L26" i="38"/>
  <c r="L22" i="38" s="1"/>
  <c r="X46" i="38"/>
  <c r="K125" i="38"/>
  <c r="X41" i="38"/>
  <c r="O4" i="39"/>
  <c r="O34" i="39" s="1"/>
  <c r="L104" i="38"/>
  <c r="X96" i="38"/>
  <c r="X100" i="38"/>
  <c r="S19" i="38"/>
  <c r="AC19" i="38" s="1"/>
  <c r="AC13" i="38"/>
  <c r="AJ13" i="38" s="1"/>
  <c r="AQ13" i="38" s="1"/>
  <c r="AV13" i="38" s="1"/>
  <c r="O37" i="39"/>
  <c r="O36" i="39" s="1"/>
  <c r="F29" i="38"/>
  <c r="F23" i="38"/>
  <c r="K104" i="38"/>
  <c r="CK104" i="38"/>
  <c r="AB68" i="38"/>
  <c r="AB23" i="38"/>
  <c r="O22" i="38"/>
  <c r="R22" i="38" s="1"/>
  <c r="R23" i="38"/>
  <c r="S29" i="38"/>
  <c r="X29" i="38" s="1"/>
  <c r="AC30" i="38"/>
  <c r="E35" i="38"/>
  <c r="F35" i="38" s="1"/>
  <c r="AP35" i="38"/>
  <c r="BD133" i="38"/>
  <c r="BD123" i="38"/>
  <c r="BD105" i="38"/>
  <c r="BD90" i="38"/>
  <c r="BD77" i="38"/>
  <c r="BD53" i="38"/>
  <c r="BD66" i="38"/>
  <c r="BD130" i="38"/>
  <c r="BD121" i="38"/>
  <c r="BD110" i="38"/>
  <c r="BD98" i="38"/>
  <c r="BD88" i="38"/>
  <c r="BD79" i="38"/>
  <c r="BD71" i="38"/>
  <c r="BD47" i="38"/>
  <c r="BD54" i="38"/>
  <c r="BD48" i="38"/>
  <c r="BD13" i="38"/>
  <c r="BD129" i="38"/>
  <c r="BD131" i="38"/>
  <c r="BD122" i="38"/>
  <c r="BD119" i="38"/>
  <c r="BD111" i="38"/>
  <c r="BD104" i="38"/>
  <c r="BD99" i="38"/>
  <c r="BD95" i="38"/>
  <c r="BD89" i="38"/>
  <c r="BD85" i="38"/>
  <c r="BD80" i="38"/>
  <c r="BD76" i="38"/>
  <c r="BD72" i="38"/>
  <c r="BD65" i="38"/>
  <c r="BD49" i="38"/>
  <c r="BD19" i="38"/>
  <c r="BD58" i="38"/>
  <c r="BD63" i="38"/>
  <c r="BD50" i="38"/>
  <c r="BD42" i="38"/>
  <c r="BD15" i="38"/>
  <c r="BD52" i="38"/>
  <c r="BD6" i="38"/>
  <c r="BD127" i="38"/>
  <c r="BD118" i="38"/>
  <c r="BD102" i="38"/>
  <c r="BD94" i="38"/>
  <c r="BD84" i="38"/>
  <c r="BD75" i="38"/>
  <c r="BD61" i="38"/>
  <c r="BD11" i="38"/>
  <c r="BD59" i="38"/>
  <c r="BD41" i="38"/>
  <c r="BD60" i="38"/>
  <c r="BD138" i="38"/>
  <c r="BD126" i="38"/>
  <c r="BD132" i="38"/>
  <c r="BD128" i="38"/>
  <c r="BD117" i="38"/>
  <c r="BD106" i="38"/>
  <c r="BD101" i="38"/>
  <c r="BD97" i="38"/>
  <c r="BD91" i="38"/>
  <c r="BD87" i="38"/>
  <c r="BD83" i="38"/>
  <c r="BD78" i="38"/>
  <c r="BD74" i="38"/>
  <c r="BD70" i="38"/>
  <c r="BD57" i="38"/>
  <c r="BD45" i="38"/>
  <c r="BD69" i="38"/>
  <c r="BD12" i="38"/>
  <c r="BD55" i="38"/>
  <c r="BD46" i="38"/>
  <c r="BD40" i="38"/>
  <c r="BD64" i="38"/>
  <c r="BD4" i="38"/>
  <c r="BD16" i="38"/>
  <c r="BD134" i="38"/>
  <c r="BD120" i="38"/>
  <c r="BD116" i="38"/>
  <c r="BD100" i="38"/>
  <c r="BD96" i="38"/>
  <c r="BD86" i="38"/>
  <c r="BD81" i="38"/>
  <c r="BD73" i="38"/>
  <c r="BD68" i="38"/>
  <c r="BD43" i="38"/>
  <c r="BD62" i="38"/>
  <c r="BD51" i="38"/>
  <c r="BD44" i="38"/>
  <c r="BD39" i="38"/>
  <c r="BD7" i="38"/>
  <c r="BD18" i="38"/>
  <c r="BD10" i="38"/>
  <c r="BD56" i="38"/>
  <c r="H34" i="38"/>
  <c r="AN23" i="38"/>
  <c r="BC34" i="38"/>
  <c r="BD34" i="38" s="1"/>
  <c r="BR23" i="38"/>
  <c r="CA35" i="38"/>
  <c r="CB35" i="38" s="1"/>
  <c r="CD15" i="38"/>
  <c r="F8" i="38"/>
  <c r="E33" i="38"/>
  <c r="F33" i="38" s="1"/>
  <c r="CO38" i="38"/>
  <c r="CO124" i="38" s="1"/>
  <c r="CQ41" i="38" s="1"/>
  <c r="CR39" i="38"/>
  <c r="CA38" i="38"/>
  <c r="CA124" i="38" s="1"/>
  <c r="CD39" i="38"/>
  <c r="CI23" i="38"/>
  <c r="CK23" i="38"/>
  <c r="CR29" i="38"/>
  <c r="CR125" i="38"/>
  <c r="CI24" i="38"/>
  <c r="CI35" i="38"/>
  <c r="CI8" i="38"/>
  <c r="CH33" i="38"/>
  <c r="CR33" i="38" s="1"/>
  <c r="CD18" i="38"/>
  <c r="CD68" i="38"/>
  <c r="X91" i="38"/>
  <c r="AC91" i="38"/>
  <c r="AJ91" i="38" s="1"/>
  <c r="AQ91" i="38" s="1"/>
  <c r="AV91" i="38" s="1"/>
  <c r="BQ4" i="38"/>
  <c r="BR97" i="38" s="1"/>
  <c r="BQ38" i="38"/>
  <c r="BQ124" i="38" s="1"/>
  <c r="BT39" i="38"/>
  <c r="CV127" i="38"/>
  <c r="AZ125" i="38"/>
  <c r="BX127" i="38"/>
  <c r="S126" i="38"/>
  <c r="L125" i="38"/>
  <c r="CK125" i="38"/>
  <c r="X120" i="38"/>
  <c r="AC120" i="38"/>
  <c r="AJ120" i="38" s="1"/>
  <c r="AQ120" i="38" s="1"/>
  <c r="BG119" i="38"/>
  <c r="BN119" i="38" s="1"/>
  <c r="BU119" i="38" s="1"/>
  <c r="CE119" i="38" s="1"/>
  <c r="CL119" i="38" s="1"/>
  <c r="CS119" i="38" s="1"/>
  <c r="CX119" i="38" s="1"/>
  <c r="AW119" i="38"/>
  <c r="BB119" i="38" s="1"/>
  <c r="L116" i="38"/>
  <c r="AW97" i="38"/>
  <c r="BB97" i="38" s="1"/>
  <c r="BG97" i="38"/>
  <c r="BN97" i="38" s="1"/>
  <c r="BU97" i="38" s="1"/>
  <c r="CE97" i="38" s="1"/>
  <c r="CL97" i="38" s="1"/>
  <c r="CS97" i="38" s="1"/>
  <c r="CX97" i="38" s="1"/>
  <c r="AC129" i="38"/>
  <c r="AJ129" i="38" s="1"/>
  <c r="AQ129" i="38" s="1"/>
  <c r="X129" i="38"/>
  <c r="BG138" i="38"/>
  <c r="BN138" i="38" s="1"/>
  <c r="BU138" i="38" s="1"/>
  <c r="AV138" i="38"/>
  <c r="CV123" i="38"/>
  <c r="BX123" i="38"/>
  <c r="CV122" i="38"/>
  <c r="BX122" i="38"/>
  <c r="CV121" i="38"/>
  <c r="BX121" i="38"/>
  <c r="CV117" i="38"/>
  <c r="BX117" i="38"/>
  <c r="AZ116" i="38"/>
  <c r="X117" i="38"/>
  <c r="S116" i="38"/>
  <c r="X116" i="38" s="1"/>
  <c r="AC117" i="38"/>
  <c r="BB107" i="38"/>
  <c r="BX107" i="38"/>
  <c r="BZ107" i="38" s="1"/>
  <c r="CV107" i="38"/>
  <c r="CX107" i="38" s="1"/>
  <c r="AZ104" i="38"/>
  <c r="X105" i="38"/>
  <c r="S104" i="38"/>
  <c r="X104" i="38" s="1"/>
  <c r="AC105" i="38"/>
  <c r="C204" i="39"/>
  <c r="AC134" i="38"/>
  <c r="AJ134" i="38" s="1"/>
  <c r="AQ134" i="38" s="1"/>
  <c r="X134" i="38"/>
  <c r="AC128" i="38"/>
  <c r="AJ128" i="38" s="1"/>
  <c r="AQ128" i="38" s="1"/>
  <c r="X128" i="38"/>
  <c r="CK116" i="38"/>
  <c r="CD116" i="38"/>
  <c r="BG118" i="38"/>
  <c r="BN118" i="38" s="1"/>
  <c r="BU118" i="38" s="1"/>
  <c r="CE118" i="38" s="1"/>
  <c r="CL118" i="38" s="1"/>
  <c r="CS118" i="38" s="1"/>
  <c r="CX118" i="38" s="1"/>
  <c r="AW118" i="38"/>
  <c r="BB118" i="38" s="1"/>
  <c r="AW101" i="38"/>
  <c r="BB101" i="38" s="1"/>
  <c r="BG101" i="38"/>
  <c r="BN101" i="38" s="1"/>
  <c r="BU101" i="38" s="1"/>
  <c r="CE101" i="38" s="1"/>
  <c r="CL101" i="38" s="1"/>
  <c r="CS101" i="38" s="1"/>
  <c r="CX101" i="38" s="1"/>
  <c r="BX104" i="38"/>
  <c r="W141" i="38"/>
  <c r="W142" i="38"/>
  <c r="BX133" i="38"/>
  <c r="CV133" i="38"/>
  <c r="BX131" i="38"/>
  <c r="CV131" i="38"/>
  <c r="AV130" i="38"/>
  <c r="BG130" i="38"/>
  <c r="BN130" i="38" s="1"/>
  <c r="BU130" i="38" s="1"/>
  <c r="AW130" i="38"/>
  <c r="BB130" i="38" s="1"/>
  <c r="BG131" i="38"/>
  <c r="BN131" i="38" s="1"/>
  <c r="BU131" i="38" s="1"/>
  <c r="CE131" i="38" s="1"/>
  <c r="CL131" i="38" s="1"/>
  <c r="CS131" i="38" s="1"/>
  <c r="AW131" i="38"/>
  <c r="BB131" i="38" s="1"/>
  <c r="AC123" i="38"/>
  <c r="AJ123" i="38" s="1"/>
  <c r="AQ123" i="38" s="1"/>
  <c r="X123" i="38"/>
  <c r="AC122" i="38"/>
  <c r="AJ122" i="38" s="1"/>
  <c r="AQ122" i="38" s="1"/>
  <c r="X122" i="38"/>
  <c r="AC121" i="38"/>
  <c r="AJ121" i="38" s="1"/>
  <c r="AQ121" i="38" s="1"/>
  <c r="X121" i="38"/>
  <c r="AC132" i="38"/>
  <c r="AJ132" i="38" s="1"/>
  <c r="AQ132" i="38" s="1"/>
  <c r="X132" i="38"/>
  <c r="BF125" i="38"/>
  <c r="BM125" i="38"/>
  <c r="BD125" i="38"/>
  <c r="AB125" i="38"/>
  <c r="R125" i="38"/>
  <c r="AW99" i="38"/>
  <c r="BB99" i="38" s="1"/>
  <c r="BG99" i="38"/>
  <c r="BN99" i="38" s="1"/>
  <c r="BU99" i="38" s="1"/>
  <c r="CE99" i="38" s="1"/>
  <c r="CL99" i="38" s="1"/>
  <c r="CS99" i="38" s="1"/>
  <c r="CX99" i="38" s="1"/>
  <c r="D138" i="38"/>
  <c r="D124" i="38"/>
  <c r="D123" i="38"/>
  <c r="D122" i="38"/>
  <c r="D121" i="38"/>
  <c r="D119" i="38"/>
  <c r="D116" i="38"/>
  <c r="D118" i="38"/>
  <c r="D117" i="38"/>
  <c r="D104" i="38"/>
  <c r="D120" i="38"/>
  <c r="D102" i="38"/>
  <c r="D101" i="38"/>
  <c r="D100" i="38"/>
  <c r="D99" i="38"/>
  <c r="D98" i="38"/>
  <c r="D97" i="38"/>
  <c r="D96" i="38"/>
  <c r="D111" i="38"/>
  <c r="D105" i="38"/>
  <c r="D83" i="38"/>
  <c r="D106" i="38"/>
  <c r="D94" i="38"/>
  <c r="D110" i="38"/>
  <c r="D93" i="38"/>
  <c r="D81" i="38"/>
  <c r="D80" i="38"/>
  <c r="D79" i="38"/>
  <c r="D78" i="38"/>
  <c r="D77" i="38"/>
  <c r="D76" i="38"/>
  <c r="D75" i="38"/>
  <c r="D74" i="38"/>
  <c r="D73" i="38"/>
  <c r="D72" i="38"/>
  <c r="D71" i="38"/>
  <c r="D70" i="38"/>
  <c r="D95" i="38"/>
  <c r="D91" i="38"/>
  <c r="D90" i="38"/>
  <c r="D89" i="38"/>
  <c r="D88" i="38"/>
  <c r="D87" i="38"/>
  <c r="D86" i="38"/>
  <c r="D85" i="38"/>
  <c r="D84" i="38"/>
  <c r="D69" i="38"/>
  <c r="D65" i="38"/>
  <c r="D64" i="38"/>
  <c r="D63" i="38"/>
  <c r="D62" i="38"/>
  <c r="D61" i="38"/>
  <c r="D60" i="38"/>
  <c r="D59" i="38"/>
  <c r="D58" i="38"/>
  <c r="D57" i="38"/>
  <c r="D56" i="38"/>
  <c r="D55" i="38"/>
  <c r="D54" i="38"/>
  <c r="D53" i="38"/>
  <c r="D52" i="38"/>
  <c r="D51" i="38"/>
  <c r="D68" i="38"/>
  <c r="D66" i="38"/>
  <c r="D49" i="38"/>
  <c r="D47" i="38"/>
  <c r="D45" i="38"/>
  <c r="D43" i="38"/>
  <c r="D41" i="38"/>
  <c r="D40" i="38"/>
  <c r="D39" i="38"/>
  <c r="D48" i="38"/>
  <c r="D38" i="38"/>
  <c r="D50" i="38"/>
  <c r="D46" i="38"/>
  <c r="D44" i="38"/>
  <c r="D42" i="38"/>
  <c r="BD35" i="38"/>
  <c r="CV104" i="38"/>
  <c r="AW98" i="38"/>
  <c r="BB98" i="38" s="1"/>
  <c r="BG98" i="38"/>
  <c r="BN98" i="38" s="1"/>
  <c r="BU98" i="38" s="1"/>
  <c r="CE98" i="38" s="1"/>
  <c r="CL98" i="38" s="1"/>
  <c r="CS98" i="38" s="1"/>
  <c r="CX98" i="38" s="1"/>
  <c r="AJ110" i="38"/>
  <c r="S94" i="38"/>
  <c r="L93" i="38"/>
  <c r="CV83" i="38"/>
  <c r="CV81" i="38"/>
  <c r="BX81" i="38"/>
  <c r="BX93" i="38"/>
  <c r="X106" i="38"/>
  <c r="AC106" i="38"/>
  <c r="AJ106" i="38" s="1"/>
  <c r="AQ106" i="38" s="1"/>
  <c r="BZ82" i="38"/>
  <c r="CE103" i="38"/>
  <c r="CL103" i="38" s="1"/>
  <c r="CS103" i="38" s="1"/>
  <c r="CX103" i="38" s="1"/>
  <c r="BZ103" i="38"/>
  <c r="AC78" i="38"/>
  <c r="AJ78" i="38" s="1"/>
  <c r="AQ78" i="38" s="1"/>
  <c r="X78" i="38"/>
  <c r="X87" i="38"/>
  <c r="AC87" i="38"/>
  <c r="AJ87" i="38" s="1"/>
  <c r="AQ87" i="38" s="1"/>
  <c r="CV80" i="38"/>
  <c r="BX80" i="38"/>
  <c r="AC77" i="38"/>
  <c r="AJ77" i="38" s="1"/>
  <c r="AQ77" i="38" s="1"/>
  <c r="X77" i="38"/>
  <c r="AT38" i="38"/>
  <c r="S69" i="38"/>
  <c r="L68" i="38"/>
  <c r="AC63" i="38"/>
  <c r="AJ63" i="38" s="1"/>
  <c r="AQ63" i="38" s="1"/>
  <c r="X63" i="38"/>
  <c r="AC59" i="38"/>
  <c r="AJ59" i="38" s="1"/>
  <c r="AQ59" i="38" s="1"/>
  <c r="X59" i="38"/>
  <c r="AC55" i="38"/>
  <c r="AJ55" i="38" s="1"/>
  <c r="AQ55" i="38" s="1"/>
  <c r="X55" i="38"/>
  <c r="AC51" i="38"/>
  <c r="AJ51" i="38" s="1"/>
  <c r="AQ51" i="38" s="1"/>
  <c r="X51" i="38"/>
  <c r="AC43" i="38"/>
  <c r="AJ43" i="38" s="1"/>
  <c r="AQ43" i="38" s="1"/>
  <c r="X43" i="38"/>
  <c r="CV26" i="38"/>
  <c r="AC79" i="38"/>
  <c r="AJ79" i="38" s="1"/>
  <c r="AQ79" i="38" s="1"/>
  <c r="X79" i="38"/>
  <c r="BX39" i="38"/>
  <c r="BB21" i="38"/>
  <c r="BX21" i="38"/>
  <c r="BZ21" i="38" s="1"/>
  <c r="CV21" i="38"/>
  <c r="CX21" i="38" s="1"/>
  <c r="BG66" i="38"/>
  <c r="BN66" i="38" s="1"/>
  <c r="BU66" i="38" s="1"/>
  <c r="CE66" i="38" s="1"/>
  <c r="CL66" i="38" s="1"/>
  <c r="CS66" i="38" s="1"/>
  <c r="CX66" i="38" s="1"/>
  <c r="AW66" i="38"/>
  <c r="BB66" i="38" s="1"/>
  <c r="AV66" i="38"/>
  <c r="BC38" i="38"/>
  <c r="CI26" i="38"/>
  <c r="CH34" i="38"/>
  <c r="CI34" i="38" s="1"/>
  <c r="CI27" i="38"/>
  <c r="CR10" i="38"/>
  <c r="CH4" i="38"/>
  <c r="CI5" i="38" s="1"/>
  <c r="AJ11" i="38"/>
  <c r="BG46" i="38"/>
  <c r="BN46" i="38" s="1"/>
  <c r="BU46" i="38" s="1"/>
  <c r="AW46" i="38"/>
  <c r="BB46" i="38" s="1"/>
  <c r="AV46" i="38"/>
  <c r="BG42" i="38"/>
  <c r="BN42" i="38" s="1"/>
  <c r="BU42" i="38" s="1"/>
  <c r="AW42" i="38"/>
  <c r="BB42" i="38" s="1"/>
  <c r="AV42" i="38"/>
  <c r="AC40" i="38"/>
  <c r="X40" i="38"/>
  <c r="S39" i="38"/>
  <c r="O38" i="38"/>
  <c r="AB39" i="38"/>
  <c r="BA30" i="38"/>
  <c r="BF35" i="38"/>
  <c r="CO35" i="38"/>
  <c r="CP35" i="38" s="1"/>
  <c r="BX13" i="38"/>
  <c r="CV13" i="38"/>
  <c r="AZ10" i="38"/>
  <c r="S12" i="38"/>
  <c r="L10" i="38"/>
  <c r="BF29" i="38"/>
  <c r="BX26" i="38"/>
  <c r="BT18" i="38"/>
  <c r="BG13" i="38"/>
  <c r="BN13" i="38" s="1"/>
  <c r="BU13" i="38" s="1"/>
  <c r="CE13" i="38" s="1"/>
  <c r="CL13" i="38" s="1"/>
  <c r="CS13" i="38" s="1"/>
  <c r="AW13" i="38"/>
  <c r="BB13" i="38" s="1"/>
  <c r="AG26" i="38"/>
  <c r="AP10" i="38"/>
  <c r="AF34" i="38"/>
  <c r="AG27" i="38"/>
  <c r="AB34" i="38"/>
  <c r="BD93" i="38"/>
  <c r="AN134" i="38"/>
  <c r="AN138" i="38"/>
  <c r="AN132" i="38"/>
  <c r="AN128" i="38"/>
  <c r="AN129" i="38"/>
  <c r="AN133" i="38"/>
  <c r="AN130" i="38"/>
  <c r="AN126" i="38"/>
  <c r="AN131" i="38"/>
  <c r="AN127" i="38"/>
  <c r="AN125" i="38"/>
  <c r="AN123" i="38"/>
  <c r="AN122" i="38"/>
  <c r="AN121" i="38"/>
  <c r="AN120" i="38"/>
  <c r="AN119" i="38"/>
  <c r="AN118" i="38"/>
  <c r="AN117" i="38"/>
  <c r="AN116" i="38"/>
  <c r="AN111" i="38"/>
  <c r="AN110" i="38"/>
  <c r="AN106" i="38"/>
  <c r="AN105" i="38"/>
  <c r="AN104" i="38"/>
  <c r="AN102" i="38"/>
  <c r="AN101" i="38"/>
  <c r="AN100" i="38"/>
  <c r="AN99" i="38"/>
  <c r="AN98" i="38"/>
  <c r="AN97" i="38"/>
  <c r="AN96" i="38"/>
  <c r="AN95" i="38"/>
  <c r="AN94" i="38"/>
  <c r="AN91" i="38"/>
  <c r="AN90" i="38"/>
  <c r="AN89" i="38"/>
  <c r="AN88" i="38"/>
  <c r="AN87" i="38"/>
  <c r="AN86" i="38"/>
  <c r="AN85" i="38"/>
  <c r="AN84" i="38"/>
  <c r="AN83" i="38"/>
  <c r="AN81" i="38"/>
  <c r="AN93" i="38"/>
  <c r="AN80" i="38"/>
  <c r="AN79" i="38"/>
  <c r="AN78" i="38"/>
  <c r="AN77" i="38"/>
  <c r="AN76" i="38"/>
  <c r="AN75" i="38"/>
  <c r="AN74" i="38"/>
  <c r="AN73" i="38"/>
  <c r="AN72" i="38"/>
  <c r="AN71" i="38"/>
  <c r="AN70" i="38"/>
  <c r="AN66" i="38"/>
  <c r="AN63" i="38"/>
  <c r="AN59" i="38"/>
  <c r="AN55" i="38"/>
  <c r="AN51" i="38"/>
  <c r="AN50" i="38"/>
  <c r="AN48" i="38"/>
  <c r="AN46" i="38"/>
  <c r="AN44" i="38"/>
  <c r="AN42" i="38"/>
  <c r="AN18" i="38"/>
  <c r="AN16" i="38"/>
  <c r="AN10" i="38"/>
  <c r="AN68" i="38"/>
  <c r="AN64" i="38"/>
  <c r="AN60" i="38"/>
  <c r="AN56" i="38"/>
  <c r="AN52" i="38"/>
  <c r="AN19" i="38"/>
  <c r="AN11" i="38"/>
  <c r="AN65" i="38"/>
  <c r="AN61" i="38"/>
  <c r="AN57" i="38"/>
  <c r="AN53" i="38"/>
  <c r="AN49" i="38"/>
  <c r="AN47" i="38"/>
  <c r="AN45" i="38"/>
  <c r="AN43" i="38"/>
  <c r="AN41" i="38"/>
  <c r="AN40" i="38"/>
  <c r="AN39" i="38"/>
  <c r="AN12" i="38"/>
  <c r="AN7" i="38"/>
  <c r="AN69" i="38"/>
  <c r="AN6" i="38"/>
  <c r="AN4" i="38"/>
  <c r="AN15" i="38"/>
  <c r="BF4" i="38"/>
  <c r="AN62" i="38"/>
  <c r="AN58" i="38"/>
  <c r="AN54" i="38"/>
  <c r="AN13" i="38"/>
  <c r="AW102" i="38"/>
  <c r="BB102" i="38" s="1"/>
  <c r="BG102" i="38"/>
  <c r="BN102" i="38" s="1"/>
  <c r="BU102" i="38" s="1"/>
  <c r="CE102" i="38" s="1"/>
  <c r="CL102" i="38" s="1"/>
  <c r="CS102" i="38" s="1"/>
  <c r="CX102" i="38" s="1"/>
  <c r="X95" i="38"/>
  <c r="AC95" i="38"/>
  <c r="AJ95" i="38" s="1"/>
  <c r="AQ95" i="38" s="1"/>
  <c r="BF93" i="38"/>
  <c r="AP93" i="38"/>
  <c r="CV93" i="38"/>
  <c r="S84" i="38"/>
  <c r="L83" i="38"/>
  <c r="CV79" i="38"/>
  <c r="BX79" i="38"/>
  <c r="CV75" i="38"/>
  <c r="BX75" i="38"/>
  <c r="CV73" i="38"/>
  <c r="BX73" i="38"/>
  <c r="CV72" i="38"/>
  <c r="BX72" i="38"/>
  <c r="CV71" i="38"/>
  <c r="BX71" i="38"/>
  <c r="CV70" i="38"/>
  <c r="BX70" i="38"/>
  <c r="AC62" i="38"/>
  <c r="AJ62" i="38" s="1"/>
  <c r="AQ62" i="38" s="1"/>
  <c r="X62" i="38"/>
  <c r="AC58" i="38"/>
  <c r="AJ58" i="38" s="1"/>
  <c r="AQ58" i="38" s="1"/>
  <c r="X58" i="38"/>
  <c r="AC54" i="38"/>
  <c r="AJ54" i="38" s="1"/>
  <c r="AQ54" i="38" s="1"/>
  <c r="X54" i="38"/>
  <c r="CV74" i="38"/>
  <c r="BX74" i="38"/>
  <c r="AC45" i="38"/>
  <c r="AJ45" i="38" s="1"/>
  <c r="AQ45" i="38" s="1"/>
  <c r="X45" i="38"/>
  <c r="K93" i="38"/>
  <c r="CK68" i="38"/>
  <c r="CH38" i="38"/>
  <c r="CR68" i="38"/>
  <c r="BB20" i="38"/>
  <c r="BX20" i="38"/>
  <c r="BZ20" i="38" s="1"/>
  <c r="CV20" i="38"/>
  <c r="CX20" i="38" s="1"/>
  <c r="E38" i="38"/>
  <c r="S26" i="38"/>
  <c r="X26" i="38" s="1"/>
  <c r="AC27" i="38"/>
  <c r="X27" i="38"/>
  <c r="BX14" i="38"/>
  <c r="BZ14" i="38" s="1"/>
  <c r="CV14" i="38"/>
  <c r="CX14" i="38" s="1"/>
  <c r="BB14" i="38"/>
  <c r="AW41" i="38"/>
  <c r="BB41" i="38" s="1"/>
  <c r="AV41" i="38"/>
  <c r="BG41" i="38"/>
  <c r="BN41" i="38" s="1"/>
  <c r="BU41" i="38" s="1"/>
  <c r="CE41" i="38" s="1"/>
  <c r="CL41" i="38" s="1"/>
  <c r="CS41" i="38" s="1"/>
  <c r="CX41" i="38" s="1"/>
  <c r="AM38" i="38"/>
  <c r="CP26" i="38"/>
  <c r="CO34" i="38"/>
  <c r="CP34" i="38" s="1"/>
  <c r="CP27" i="38"/>
  <c r="CO4" i="38"/>
  <c r="CP5" i="38" s="1"/>
  <c r="CB8" i="38"/>
  <c r="CB24" i="38"/>
  <c r="CB23" i="38"/>
  <c r="CA33" i="38"/>
  <c r="CA4" i="38"/>
  <c r="CB5" i="38" s="1"/>
  <c r="AZ24" i="38"/>
  <c r="AT23" i="38"/>
  <c r="BX30" i="38"/>
  <c r="AZ29" i="38"/>
  <c r="CV30" i="38"/>
  <c r="CH22" i="38"/>
  <c r="CR22" i="38" s="1"/>
  <c r="CR26" i="38"/>
  <c r="AM22" i="38"/>
  <c r="BF26" i="38"/>
  <c r="AP26" i="38"/>
  <c r="E22" i="38"/>
  <c r="K22" i="38" s="1"/>
  <c r="AI18" i="38"/>
  <c r="L15" i="38"/>
  <c r="S16" i="38"/>
  <c r="BB9" i="38"/>
  <c r="CV9" i="38"/>
  <c r="CX9" i="38" s="1"/>
  <c r="BX9" i="38"/>
  <c r="BZ9" i="38" s="1"/>
  <c r="BA8" i="38"/>
  <c r="BA24" i="38"/>
  <c r="CD10" i="38"/>
  <c r="BR26" i="38"/>
  <c r="BQ34" i="38"/>
  <c r="BR27" i="38"/>
  <c r="AU24" i="38"/>
  <c r="AB93" i="38"/>
  <c r="AW100" i="38"/>
  <c r="BB100" i="38" s="1"/>
  <c r="BG100" i="38"/>
  <c r="BN100" i="38" s="1"/>
  <c r="BU100" i="38" s="1"/>
  <c r="CE100" i="38" s="1"/>
  <c r="CL100" i="38" s="1"/>
  <c r="CS100" i="38" s="1"/>
  <c r="CX100" i="38" s="1"/>
  <c r="X86" i="38"/>
  <c r="AC86" i="38"/>
  <c r="AJ86" i="38" s="1"/>
  <c r="AQ86" i="38" s="1"/>
  <c r="CV77" i="38"/>
  <c r="BX77" i="38"/>
  <c r="BZ92" i="38"/>
  <c r="CV76" i="38"/>
  <c r="BX76" i="38"/>
  <c r="X88" i="38"/>
  <c r="AC88" i="38"/>
  <c r="AJ88" i="38" s="1"/>
  <c r="AQ88" i="38" s="1"/>
  <c r="AC65" i="38"/>
  <c r="AJ65" i="38" s="1"/>
  <c r="AQ65" i="38" s="1"/>
  <c r="X65" i="38"/>
  <c r="AC61" i="38"/>
  <c r="AJ61" i="38" s="1"/>
  <c r="AQ61" i="38" s="1"/>
  <c r="X61" i="38"/>
  <c r="AC57" i="38"/>
  <c r="AJ57" i="38" s="1"/>
  <c r="AQ57" i="38" s="1"/>
  <c r="X57" i="38"/>
  <c r="AC53" i="38"/>
  <c r="AJ53" i="38" s="1"/>
  <c r="AQ53" i="38" s="1"/>
  <c r="X53" i="38"/>
  <c r="AC47" i="38"/>
  <c r="AJ47" i="38" s="1"/>
  <c r="AQ47" i="38" s="1"/>
  <c r="X47" i="38"/>
  <c r="AU26" i="38"/>
  <c r="AT34" i="38"/>
  <c r="AU27" i="38"/>
  <c r="AT4" i="38"/>
  <c r="AU5" i="38" s="1"/>
  <c r="X85" i="38"/>
  <c r="AC85" i="38"/>
  <c r="AJ85" i="38" s="1"/>
  <c r="AQ85" i="38" s="1"/>
  <c r="CV78" i="38"/>
  <c r="BX78" i="38"/>
  <c r="R39" i="38"/>
  <c r="K39" i="38"/>
  <c r="H38" i="38"/>
  <c r="BX31" i="38"/>
  <c r="BZ31" i="38" s="1"/>
  <c r="CV31" i="38"/>
  <c r="CX31" i="38" s="1"/>
  <c r="BB31" i="38"/>
  <c r="AC24" i="38"/>
  <c r="S23" i="38"/>
  <c r="AZ18" i="38"/>
  <c r="AZ4" i="38" s="1"/>
  <c r="BA5" i="38" s="1"/>
  <c r="X8" i="38"/>
  <c r="AC8" i="38"/>
  <c r="AJ8" i="38" s="1"/>
  <c r="AQ8" i="38" s="1"/>
  <c r="BG48" i="38"/>
  <c r="BN48" i="38" s="1"/>
  <c r="BU48" i="38" s="1"/>
  <c r="AW48" i="38"/>
  <c r="BB48" i="38" s="1"/>
  <c r="AV48" i="38"/>
  <c r="BX15" i="38"/>
  <c r="CB26" i="38"/>
  <c r="CB27" i="38"/>
  <c r="CK10" i="38"/>
  <c r="CA34" i="38"/>
  <c r="CK34" i="38" s="1"/>
  <c r="W33" i="38"/>
  <c r="BM34" i="38"/>
  <c r="AZ68" i="38"/>
  <c r="AZ38" i="38" s="1"/>
  <c r="BJ35" i="38"/>
  <c r="BT35" i="38" s="1"/>
  <c r="BK29" i="38"/>
  <c r="BK30" i="38"/>
  <c r="BT15" i="38"/>
  <c r="BX10" i="38"/>
  <c r="AI10" i="38"/>
  <c r="AC7" i="38"/>
  <c r="AJ7" i="38" s="1"/>
  <c r="AQ7" i="38" s="1"/>
  <c r="X7" i="38"/>
  <c r="Y33" i="38"/>
  <c r="Z33" i="38" s="1"/>
  <c r="Z24" i="38"/>
  <c r="Z23" i="38"/>
  <c r="Z8" i="38"/>
  <c r="Y4" i="38"/>
  <c r="Z5" i="38" s="1"/>
  <c r="X89" i="38"/>
  <c r="AC89" i="38"/>
  <c r="AJ89" i="38" s="1"/>
  <c r="AQ89" i="38" s="1"/>
  <c r="CV15" i="38"/>
  <c r="C133" i="38"/>
  <c r="C134" i="38"/>
  <c r="C138" i="38"/>
  <c r="C130" i="38"/>
  <c r="C131" i="38"/>
  <c r="C127" i="38"/>
  <c r="C132" i="38"/>
  <c r="C128" i="38"/>
  <c r="C126" i="38"/>
  <c r="C125" i="38"/>
  <c r="C124" i="38"/>
  <c r="C123" i="38"/>
  <c r="C122" i="38"/>
  <c r="C121" i="38"/>
  <c r="C129" i="38"/>
  <c r="C120" i="38"/>
  <c r="C119" i="38"/>
  <c r="C118" i="38"/>
  <c r="C117" i="38"/>
  <c r="C116" i="38"/>
  <c r="C111" i="38"/>
  <c r="C110" i="38"/>
  <c r="C106" i="38"/>
  <c r="C105" i="38"/>
  <c r="C104" i="38"/>
  <c r="C102" i="38"/>
  <c r="C101" i="38"/>
  <c r="C100" i="38"/>
  <c r="C99" i="38"/>
  <c r="C98" i="38"/>
  <c r="C97" i="38"/>
  <c r="C96" i="38"/>
  <c r="C95" i="38"/>
  <c r="C91" i="38"/>
  <c r="C90" i="38"/>
  <c r="C89" i="38"/>
  <c r="C88" i="38"/>
  <c r="C87" i="38"/>
  <c r="C86" i="38"/>
  <c r="C85" i="38"/>
  <c r="C84" i="38"/>
  <c r="C83" i="38"/>
  <c r="C81" i="38"/>
  <c r="C94" i="38"/>
  <c r="C80" i="38"/>
  <c r="C79" i="38"/>
  <c r="C78" i="38"/>
  <c r="C77" i="38"/>
  <c r="C76" i="38"/>
  <c r="C75" i="38"/>
  <c r="C74" i="38"/>
  <c r="C73" i="38"/>
  <c r="C72" i="38"/>
  <c r="C71" i="38"/>
  <c r="C70" i="38"/>
  <c r="C93" i="38"/>
  <c r="C68" i="38"/>
  <c r="C66" i="38"/>
  <c r="C69" i="38"/>
  <c r="C62" i="38"/>
  <c r="C58" i="38"/>
  <c r="C54" i="38"/>
  <c r="C50" i="38"/>
  <c r="C48" i="38"/>
  <c r="C46" i="38"/>
  <c r="C44" i="38"/>
  <c r="C42" i="38"/>
  <c r="C38" i="38"/>
  <c r="C22" i="38"/>
  <c r="C12" i="38"/>
  <c r="C7" i="38"/>
  <c r="C63" i="38"/>
  <c r="C59" i="38"/>
  <c r="C55" i="38"/>
  <c r="C51" i="38"/>
  <c r="B36" i="38"/>
  <c r="C13" i="38"/>
  <c r="C64" i="38"/>
  <c r="C60" i="38"/>
  <c r="C56" i="38"/>
  <c r="C52" i="38"/>
  <c r="C49" i="38"/>
  <c r="C47" i="38"/>
  <c r="C45" i="38"/>
  <c r="C43" i="38"/>
  <c r="C41" i="38"/>
  <c r="C40" i="38"/>
  <c r="C16" i="38"/>
  <c r="C15" i="38"/>
  <c r="C19" i="38"/>
  <c r="C57" i="38"/>
  <c r="C39" i="38"/>
  <c r="C61" i="38"/>
  <c r="C10" i="38"/>
  <c r="C18" i="38"/>
  <c r="C6" i="38"/>
  <c r="C4" i="38"/>
  <c r="C65" i="38"/>
  <c r="C53" i="38"/>
  <c r="C11" i="38"/>
  <c r="BX83" i="38"/>
  <c r="AW96" i="38"/>
  <c r="BB96" i="38" s="1"/>
  <c r="BG96" i="38"/>
  <c r="BN96" i="38" s="1"/>
  <c r="BU96" i="38" s="1"/>
  <c r="CE96" i="38" s="1"/>
  <c r="CL96" i="38" s="1"/>
  <c r="CS96" i="38" s="1"/>
  <c r="CX96" i="38" s="1"/>
  <c r="X90" i="38"/>
  <c r="AC90" i="38"/>
  <c r="AJ90" i="38" s="1"/>
  <c r="AQ90" i="38" s="1"/>
  <c r="X81" i="38"/>
  <c r="AC81" i="38"/>
  <c r="AJ81" i="38" s="1"/>
  <c r="AQ81" i="38" s="1"/>
  <c r="CX92" i="38"/>
  <c r="BM68" i="38"/>
  <c r="BJ38" i="38"/>
  <c r="BT68" i="38"/>
  <c r="R83" i="38"/>
  <c r="AC80" i="38"/>
  <c r="AJ80" i="38" s="1"/>
  <c r="AQ80" i="38" s="1"/>
  <c r="X80" i="38"/>
  <c r="AC76" i="38"/>
  <c r="AJ76" i="38" s="1"/>
  <c r="AQ76" i="38" s="1"/>
  <c r="X76" i="38"/>
  <c r="AC74" i="38"/>
  <c r="AJ74" i="38" s="1"/>
  <c r="AQ74" i="38" s="1"/>
  <c r="X74" i="38"/>
  <c r="AC73" i="38"/>
  <c r="AJ73" i="38" s="1"/>
  <c r="AQ73" i="38" s="1"/>
  <c r="X73" i="38"/>
  <c r="AC72" i="38"/>
  <c r="AJ72" i="38" s="1"/>
  <c r="AQ72" i="38" s="1"/>
  <c r="X72" i="38"/>
  <c r="AC71" i="38"/>
  <c r="AJ71" i="38" s="1"/>
  <c r="AQ71" i="38" s="1"/>
  <c r="X71" i="38"/>
  <c r="AC70" i="38"/>
  <c r="AJ70" i="38" s="1"/>
  <c r="AQ70" i="38" s="1"/>
  <c r="X70" i="38"/>
  <c r="AC64" i="38"/>
  <c r="AJ64" i="38" s="1"/>
  <c r="AQ64" i="38" s="1"/>
  <c r="X64" i="38"/>
  <c r="AC60" i="38"/>
  <c r="AJ60" i="38" s="1"/>
  <c r="AQ60" i="38" s="1"/>
  <c r="X60" i="38"/>
  <c r="AC56" i="38"/>
  <c r="AJ56" i="38" s="1"/>
  <c r="AQ56" i="38" s="1"/>
  <c r="X56" i="38"/>
  <c r="AC52" i="38"/>
  <c r="AJ52" i="38" s="1"/>
  <c r="AQ52" i="38" s="1"/>
  <c r="X52" i="38"/>
  <c r="AC75" i="38"/>
  <c r="AJ75" i="38" s="1"/>
  <c r="AQ75" i="38" s="1"/>
  <c r="X75" i="38"/>
  <c r="AC49" i="38"/>
  <c r="AJ49" i="38" s="1"/>
  <c r="AQ49" i="38" s="1"/>
  <c r="X49" i="38"/>
  <c r="CD93" i="38"/>
  <c r="CK93" i="38"/>
  <c r="AI68" i="38"/>
  <c r="CV39" i="38"/>
  <c r="BB25" i="38"/>
  <c r="BX25" i="38"/>
  <c r="BZ25" i="38" s="1"/>
  <c r="CV25" i="38"/>
  <c r="CX25" i="38" s="1"/>
  <c r="AP39" i="38"/>
  <c r="AF38" i="38"/>
  <c r="AI39" i="38"/>
  <c r="BC22" i="38"/>
  <c r="BM29" i="38"/>
  <c r="S6" i="38"/>
  <c r="S5" i="38" s="1"/>
  <c r="X5" i="38" s="1"/>
  <c r="BX18" i="38"/>
  <c r="L39" i="38"/>
  <c r="Y38" i="38"/>
  <c r="V36" i="38"/>
  <c r="Y35" i="38"/>
  <c r="Z29" i="38"/>
  <c r="AB15" i="38"/>
  <c r="Z30" i="38"/>
  <c r="Z35" i="38"/>
  <c r="AI15" i="38"/>
  <c r="CP29" i="38"/>
  <c r="F27" i="38"/>
  <c r="F26" i="38"/>
  <c r="K10" i="38"/>
  <c r="E34" i="38"/>
  <c r="E4" i="38"/>
  <c r="F5" i="38" s="1"/>
  <c r="AG8" i="38"/>
  <c r="AG24" i="38"/>
  <c r="AG23" i="38"/>
  <c r="AF4" i="38"/>
  <c r="AG5" i="38" s="1"/>
  <c r="AF33" i="38"/>
  <c r="BX68" i="38"/>
  <c r="CR35" i="38"/>
  <c r="BD29" i="38"/>
  <c r="R15" i="38"/>
  <c r="H35" i="38"/>
  <c r="I35" i="38" s="1"/>
  <c r="I30" i="38"/>
  <c r="I29" i="38"/>
  <c r="H4" i="38"/>
  <c r="I5" i="38" s="1"/>
  <c r="CV10" i="38"/>
  <c r="BJ33" i="38"/>
  <c r="BM33" i="38" s="1"/>
  <c r="BK24" i="38"/>
  <c r="BK23" i="38"/>
  <c r="BK8" i="38"/>
  <c r="BJ4" i="38"/>
  <c r="BK5" i="38" s="1"/>
  <c r="O33" i="38"/>
  <c r="P8" i="38"/>
  <c r="P24" i="38"/>
  <c r="P23" i="38"/>
  <c r="O4" i="38"/>
  <c r="P5" i="38" s="1"/>
  <c r="AB22" i="38"/>
  <c r="AT33" i="38"/>
  <c r="AU33" i="38" s="1"/>
  <c r="AM34" i="38"/>
  <c r="BQ33" i="38"/>
  <c r="BK34" i="38"/>
  <c r="AN33" i="38" l="1"/>
  <c r="AP33" i="38"/>
  <c r="AW111" i="38"/>
  <c r="BB111" i="38" s="1"/>
  <c r="BG44" i="38"/>
  <c r="BN44" i="38" s="1"/>
  <c r="BU44" i="38" s="1"/>
  <c r="CE44" i="38" s="1"/>
  <c r="CL44" i="38" s="1"/>
  <c r="CS44" i="38" s="1"/>
  <c r="CX44" i="38" s="1"/>
  <c r="AW133" i="38"/>
  <c r="BB133" i="38" s="1"/>
  <c r="BG133" i="38"/>
  <c r="BN133" i="38" s="1"/>
  <c r="BU133" i="38" s="1"/>
  <c r="CE133" i="38" s="1"/>
  <c r="CL133" i="38" s="1"/>
  <c r="CS133" i="38" s="1"/>
  <c r="CX133" i="38" s="1"/>
  <c r="CD38" i="38"/>
  <c r="K34" i="38"/>
  <c r="BR134" i="38"/>
  <c r="BR5" i="38"/>
  <c r="BR22" i="38"/>
  <c r="BR131" i="38"/>
  <c r="BR50" i="38"/>
  <c r="BR69" i="38"/>
  <c r="BR13" i="38"/>
  <c r="BR51" i="38"/>
  <c r="BR83" i="38"/>
  <c r="BR116" i="38"/>
  <c r="BR138" i="38"/>
  <c r="CD33" i="38"/>
  <c r="BR7" i="38"/>
  <c r="BR15" i="38"/>
  <c r="BR59" i="38"/>
  <c r="BR90" i="38"/>
  <c r="BR110" i="38"/>
  <c r="BR4" i="38"/>
  <c r="BR43" i="38"/>
  <c r="BR68" i="38"/>
  <c r="BR91" i="38"/>
  <c r="BR123" i="38"/>
  <c r="AB33" i="38"/>
  <c r="BR11" i="38"/>
  <c r="BR42" i="38"/>
  <c r="BR58" i="38"/>
  <c r="BR77" i="38"/>
  <c r="BR96" i="38"/>
  <c r="BR122" i="38"/>
  <c r="AV44" i="38"/>
  <c r="BG111" i="38"/>
  <c r="BN111" i="38" s="1"/>
  <c r="BU111" i="38" s="1"/>
  <c r="CE111" i="38" s="1"/>
  <c r="CL111" i="38" s="1"/>
  <c r="CS111" i="38" s="1"/>
  <c r="CX111" i="38" s="1"/>
  <c r="S18" i="38"/>
  <c r="X18" i="38" s="1"/>
  <c r="AW127" i="38"/>
  <c r="BB127" i="38" s="1"/>
  <c r="X19" i="38"/>
  <c r="BG127" i="38"/>
  <c r="BN127" i="38" s="1"/>
  <c r="BU127" i="38" s="1"/>
  <c r="CE127" i="38" s="1"/>
  <c r="CL127" i="38" s="1"/>
  <c r="CS127" i="38" s="1"/>
  <c r="O204" i="39"/>
  <c r="F144" i="20" s="1"/>
  <c r="AW50" i="38"/>
  <c r="BB50" i="38" s="1"/>
  <c r="BG50" i="38"/>
  <c r="BN50" i="38" s="1"/>
  <c r="BU50" i="38" s="1"/>
  <c r="CE50" i="38" s="1"/>
  <c r="CL50" i="38" s="1"/>
  <c r="CS50" i="38" s="1"/>
  <c r="CX50" i="38" s="1"/>
  <c r="AW91" i="38"/>
  <c r="BB91" i="38" s="1"/>
  <c r="BZ101" i="38"/>
  <c r="L38" i="38"/>
  <c r="L124" i="38" s="1"/>
  <c r="N119" i="38" s="1"/>
  <c r="CK35" i="38"/>
  <c r="BK33" i="38"/>
  <c r="AC29" i="38"/>
  <c r="AJ30" i="38"/>
  <c r="BR12" i="38"/>
  <c r="BR16" i="38"/>
  <c r="BR41" i="38"/>
  <c r="BR46" i="38"/>
  <c r="BR54" i="38"/>
  <c r="BR62" i="38"/>
  <c r="BR72" i="38"/>
  <c r="BR86" i="38"/>
  <c r="BR105" i="38"/>
  <c r="BR100" i="38"/>
  <c r="BR119" i="38"/>
  <c r="BR130" i="38"/>
  <c r="K33" i="38"/>
  <c r="CD35" i="38"/>
  <c r="BK35" i="38"/>
  <c r="BQ36" i="38"/>
  <c r="BR36" i="38" s="1"/>
  <c r="BR6" i="38"/>
  <c r="BR18" i="38"/>
  <c r="BR75" i="38"/>
  <c r="BR47" i="38"/>
  <c r="BR55" i="38"/>
  <c r="BR63" i="38"/>
  <c r="BR73" i="38"/>
  <c r="BR87" i="38"/>
  <c r="BR106" i="38"/>
  <c r="BR101" i="38"/>
  <c r="BR125" i="38"/>
  <c r="BR129" i="38"/>
  <c r="R34" i="38"/>
  <c r="I34" i="38"/>
  <c r="CQ76" i="38"/>
  <c r="CQ123" i="38"/>
  <c r="CQ66" i="38"/>
  <c r="CQ97" i="38"/>
  <c r="CQ70" i="38"/>
  <c r="CQ50" i="38"/>
  <c r="CQ68" i="38"/>
  <c r="CQ86" i="38"/>
  <c r="CQ120" i="38"/>
  <c r="CQ65" i="38"/>
  <c r="CQ43" i="38"/>
  <c r="CQ87" i="38"/>
  <c r="CQ75" i="38"/>
  <c r="CQ46" i="38"/>
  <c r="CQ101" i="38"/>
  <c r="CQ45" i="38"/>
  <c r="CQ74" i="38"/>
  <c r="CQ49" i="38"/>
  <c r="CQ89" i="38"/>
  <c r="CQ72" i="38"/>
  <c r="CQ54" i="38"/>
  <c r="CQ77" i="38"/>
  <c r="CQ90" i="38"/>
  <c r="CQ116" i="38"/>
  <c r="CQ85" i="38"/>
  <c r="CQ51" i="38"/>
  <c r="CQ121" i="38"/>
  <c r="CQ88" i="38"/>
  <c r="CQ62" i="38"/>
  <c r="CQ105" i="38"/>
  <c r="CQ98" i="38"/>
  <c r="CQ52" i="38"/>
  <c r="CQ61" i="38"/>
  <c r="CQ104" i="38"/>
  <c r="CQ42" i="38"/>
  <c r="CQ58" i="38"/>
  <c r="CQ102" i="38"/>
  <c r="CQ94" i="38"/>
  <c r="CQ39" i="38"/>
  <c r="CQ111" i="38"/>
  <c r="CQ59" i="38"/>
  <c r="CQ69" i="38"/>
  <c r="CQ122" i="38"/>
  <c r="BZ66" i="38"/>
  <c r="CK33" i="38"/>
  <c r="CQ124" i="38"/>
  <c r="CQ53" i="38"/>
  <c r="CQ100" i="38"/>
  <c r="CQ38" i="38"/>
  <c r="CQ55" i="38"/>
  <c r="CQ78" i="38"/>
  <c r="CQ91" i="38"/>
  <c r="CQ117" i="38"/>
  <c r="CQ71" i="38"/>
  <c r="CQ56" i="38"/>
  <c r="CQ79" i="38"/>
  <c r="CQ96" i="38"/>
  <c r="CQ118" i="38"/>
  <c r="CQ80" i="38"/>
  <c r="CQ95" i="38"/>
  <c r="CQ138" i="38"/>
  <c r="CQ44" i="38"/>
  <c r="CQ60" i="38"/>
  <c r="CQ81" i="38"/>
  <c r="CQ99" i="38"/>
  <c r="CQ40" i="38"/>
  <c r="CQ73" i="38"/>
  <c r="CQ93" i="38"/>
  <c r="CQ119" i="38"/>
  <c r="CQ47" i="38"/>
  <c r="CQ63" i="38"/>
  <c r="CQ83" i="38"/>
  <c r="CQ106" i="38"/>
  <c r="CQ57" i="38"/>
  <c r="CQ48" i="38"/>
  <c r="CQ64" i="38"/>
  <c r="CQ84" i="38"/>
  <c r="CQ110" i="38"/>
  <c r="CI33" i="38"/>
  <c r="CD34" i="38"/>
  <c r="BZ99" i="38"/>
  <c r="BR66" i="38"/>
  <c r="BR38" i="38"/>
  <c r="BR39" i="38"/>
  <c r="BR79" i="38"/>
  <c r="BR44" i="38"/>
  <c r="BR48" i="38"/>
  <c r="BR52" i="38"/>
  <c r="BR56" i="38"/>
  <c r="BR60" i="38"/>
  <c r="BR64" i="38"/>
  <c r="BR70" i="38"/>
  <c r="BR76" i="38"/>
  <c r="BR84" i="38"/>
  <c r="BR88" i="38"/>
  <c r="BR93" i="38"/>
  <c r="BR94" i="38"/>
  <c r="BR98" i="38"/>
  <c r="BR102" i="38"/>
  <c r="BR111" i="38"/>
  <c r="BR120" i="38"/>
  <c r="BR126" i="38"/>
  <c r="BR128" i="38"/>
  <c r="BR133" i="38"/>
  <c r="BZ111" i="38"/>
  <c r="BR74" i="38"/>
  <c r="BR19" i="38"/>
  <c r="BR10" i="38"/>
  <c r="BR78" i="38"/>
  <c r="BR40" i="38"/>
  <c r="BR81" i="38"/>
  <c r="BR45" i="38"/>
  <c r="BR49" i="38"/>
  <c r="BR53" i="38"/>
  <c r="BR57" i="38"/>
  <c r="BR61" i="38"/>
  <c r="BR65" i="38"/>
  <c r="BR71" i="38"/>
  <c r="BR80" i="38"/>
  <c r="BR85" i="38"/>
  <c r="BR89" i="38"/>
  <c r="BR104" i="38"/>
  <c r="BR95" i="38"/>
  <c r="BR99" i="38"/>
  <c r="BR117" i="38"/>
  <c r="BR118" i="38"/>
  <c r="BR121" i="38"/>
  <c r="BR127" i="38"/>
  <c r="BR132" i="38"/>
  <c r="BZ131" i="38"/>
  <c r="CX13" i="38"/>
  <c r="BZ97" i="38"/>
  <c r="AZ124" i="38"/>
  <c r="BA124" i="38" s="1"/>
  <c r="BA133" i="38"/>
  <c r="BA134" i="38"/>
  <c r="BA138" i="38"/>
  <c r="BA130" i="38"/>
  <c r="BA131" i="38"/>
  <c r="BA127" i="38"/>
  <c r="BA132" i="38"/>
  <c r="BA128" i="38"/>
  <c r="BA129" i="38"/>
  <c r="BA123" i="38"/>
  <c r="BA122" i="38"/>
  <c r="BA121" i="38"/>
  <c r="BA126" i="38"/>
  <c r="BA125" i="38"/>
  <c r="BA117" i="38"/>
  <c r="BA120" i="38"/>
  <c r="BA119" i="38"/>
  <c r="BA102" i="38"/>
  <c r="BA101" i="38"/>
  <c r="BA100" i="38"/>
  <c r="BA99" i="38"/>
  <c r="BA98" i="38"/>
  <c r="BA97" i="38"/>
  <c r="BA96" i="38"/>
  <c r="BA111" i="38"/>
  <c r="BA106" i="38"/>
  <c r="BA118" i="38"/>
  <c r="BA116" i="38"/>
  <c r="BA93" i="38"/>
  <c r="BA110" i="38"/>
  <c r="BA104" i="38"/>
  <c r="BA94" i="38"/>
  <c r="BA80" i="38"/>
  <c r="BA79" i="38"/>
  <c r="BA78" i="38"/>
  <c r="BA77" i="38"/>
  <c r="BA76" i="38"/>
  <c r="BA75" i="38"/>
  <c r="BA74" i="38"/>
  <c r="BA73" i="38"/>
  <c r="BA72" i="38"/>
  <c r="BA71" i="38"/>
  <c r="BA70" i="38"/>
  <c r="BA81" i="38"/>
  <c r="BA95" i="38"/>
  <c r="BA88" i="38"/>
  <c r="BA84" i="38"/>
  <c r="BA89" i="38"/>
  <c r="BA85" i="38"/>
  <c r="BA66" i="38"/>
  <c r="BA105" i="38"/>
  <c r="BA90" i="38"/>
  <c r="BA86" i="38"/>
  <c r="BA69" i="38"/>
  <c r="BA68" i="38"/>
  <c r="BA65" i="38"/>
  <c r="BA64" i="38"/>
  <c r="BA63" i="38"/>
  <c r="BA62" i="38"/>
  <c r="BA61" i="38"/>
  <c r="BA60" i="38"/>
  <c r="BA59" i="38"/>
  <c r="BA58" i="38"/>
  <c r="BA57" i="38"/>
  <c r="BA56" i="38"/>
  <c r="BA55" i="38"/>
  <c r="BA54" i="38"/>
  <c r="BA53" i="38"/>
  <c r="BA52" i="38"/>
  <c r="BA51" i="38"/>
  <c r="BA50" i="38"/>
  <c r="BA48" i="38"/>
  <c r="BA46" i="38"/>
  <c r="BA44" i="38"/>
  <c r="BA42" i="38"/>
  <c r="BA12" i="38"/>
  <c r="BA7" i="38"/>
  <c r="BA87" i="38"/>
  <c r="BA41" i="38"/>
  <c r="BA40" i="38"/>
  <c r="BA39" i="38"/>
  <c r="BA15" i="38"/>
  <c r="BA13" i="38"/>
  <c r="BA49" i="38"/>
  <c r="BA47" i="38"/>
  <c r="BA45" i="38"/>
  <c r="BA43" i="38"/>
  <c r="BA38" i="38"/>
  <c r="BA18" i="38"/>
  <c r="BA16" i="38"/>
  <c r="BA10" i="38"/>
  <c r="BA11" i="38"/>
  <c r="BA19" i="38"/>
  <c r="BA4" i="38"/>
  <c r="BA91" i="38"/>
  <c r="BA83" i="38"/>
  <c r="BA6" i="38"/>
  <c r="P138" i="38"/>
  <c r="P134" i="38"/>
  <c r="P133" i="38"/>
  <c r="P131" i="38"/>
  <c r="P132" i="38"/>
  <c r="P128" i="38"/>
  <c r="P129" i="38"/>
  <c r="P127" i="38"/>
  <c r="P123" i="38"/>
  <c r="P122" i="38"/>
  <c r="P121" i="38"/>
  <c r="P130" i="38"/>
  <c r="P116" i="38"/>
  <c r="P126" i="38"/>
  <c r="P118" i="38"/>
  <c r="P117" i="38"/>
  <c r="P120" i="38"/>
  <c r="P119" i="38"/>
  <c r="P104" i="38"/>
  <c r="P102" i="38"/>
  <c r="P101" i="38"/>
  <c r="P100" i="38"/>
  <c r="P99" i="38"/>
  <c r="P98" i="38"/>
  <c r="P97" i="38"/>
  <c r="P96" i="38"/>
  <c r="P125" i="38"/>
  <c r="P110" i="38"/>
  <c r="P106" i="38"/>
  <c r="P83" i="38"/>
  <c r="P111" i="38"/>
  <c r="P93" i="38"/>
  <c r="P95" i="38"/>
  <c r="P91" i="38"/>
  <c r="P90" i="38"/>
  <c r="P89" i="38"/>
  <c r="P88" i="38"/>
  <c r="P87" i="38"/>
  <c r="P86" i="38"/>
  <c r="P85" i="38"/>
  <c r="P84" i="38"/>
  <c r="P80" i="38"/>
  <c r="P79" i="38"/>
  <c r="P78" i="38"/>
  <c r="P77" i="38"/>
  <c r="P76" i="38"/>
  <c r="P75" i="38"/>
  <c r="P74" i="38"/>
  <c r="P73" i="38"/>
  <c r="P72" i="38"/>
  <c r="P71" i="38"/>
  <c r="P70" i="38"/>
  <c r="P105" i="38"/>
  <c r="P94" i="38"/>
  <c r="P81" i="38"/>
  <c r="P69" i="38"/>
  <c r="P66" i="38"/>
  <c r="P65" i="38"/>
  <c r="P64" i="38"/>
  <c r="P63" i="38"/>
  <c r="P62" i="38"/>
  <c r="P61" i="38"/>
  <c r="P60" i="38"/>
  <c r="P59" i="38"/>
  <c r="P58" i="38"/>
  <c r="P57" i="38"/>
  <c r="P56" i="38"/>
  <c r="P55" i="38"/>
  <c r="P54" i="38"/>
  <c r="P53" i="38"/>
  <c r="P52" i="38"/>
  <c r="P51" i="38"/>
  <c r="P50" i="38"/>
  <c r="P48" i="38"/>
  <c r="P46" i="38"/>
  <c r="P44" i="38"/>
  <c r="P42" i="38"/>
  <c r="O36" i="38"/>
  <c r="P13" i="38"/>
  <c r="P41" i="38"/>
  <c r="P40" i="38"/>
  <c r="P16" i="38"/>
  <c r="P15" i="38"/>
  <c r="P68" i="38"/>
  <c r="P49" i="38"/>
  <c r="P47" i="38"/>
  <c r="P45" i="38"/>
  <c r="P43" i="38"/>
  <c r="P39" i="38"/>
  <c r="P19" i="38"/>
  <c r="P18" i="38"/>
  <c r="P11" i="38"/>
  <c r="P10" i="38"/>
  <c r="P38" i="38"/>
  <c r="AB4" i="38"/>
  <c r="P12" i="38"/>
  <c r="P7" i="38"/>
  <c r="P6" i="38"/>
  <c r="P4" i="38"/>
  <c r="P22" i="38"/>
  <c r="BK138" i="38"/>
  <c r="BK133" i="38"/>
  <c r="BK134" i="38"/>
  <c r="BK130" i="38"/>
  <c r="BK131" i="38"/>
  <c r="BK127" i="38"/>
  <c r="BK132" i="38"/>
  <c r="BK128" i="38"/>
  <c r="BK129" i="38"/>
  <c r="BK126" i="38"/>
  <c r="BK125" i="38"/>
  <c r="BK123" i="38"/>
  <c r="BK122" i="38"/>
  <c r="BK121" i="38"/>
  <c r="BK120" i="38"/>
  <c r="BK119" i="38"/>
  <c r="BK118" i="38"/>
  <c r="BK117" i="38"/>
  <c r="BK116" i="38"/>
  <c r="BK111" i="38"/>
  <c r="BK110" i="38"/>
  <c r="BK106" i="38"/>
  <c r="BK105" i="38"/>
  <c r="BK104" i="38"/>
  <c r="BK100" i="38"/>
  <c r="BK96" i="38"/>
  <c r="BK101" i="38"/>
  <c r="BK97" i="38"/>
  <c r="BK95" i="38"/>
  <c r="BK94" i="38"/>
  <c r="BK91" i="38"/>
  <c r="BK90" i="38"/>
  <c r="BK89" i="38"/>
  <c r="BK88" i="38"/>
  <c r="BK87" i="38"/>
  <c r="BK86" i="38"/>
  <c r="BK85" i="38"/>
  <c r="BK84" i="38"/>
  <c r="BK83" i="38"/>
  <c r="BK102" i="38"/>
  <c r="BK98" i="38"/>
  <c r="BK81" i="38"/>
  <c r="BK93" i="38"/>
  <c r="BK80" i="38"/>
  <c r="BK79" i="38"/>
  <c r="BK78" i="38"/>
  <c r="BK77" i="38"/>
  <c r="BK76" i="38"/>
  <c r="BK75" i="38"/>
  <c r="BK74" i="38"/>
  <c r="BK69" i="38"/>
  <c r="BK68" i="38"/>
  <c r="BK65" i="38"/>
  <c r="BK64" i="38"/>
  <c r="BK63" i="38"/>
  <c r="BK62" i="38"/>
  <c r="BK61" i="38"/>
  <c r="BK60" i="38"/>
  <c r="BK59" i="38"/>
  <c r="BK58" i="38"/>
  <c r="BK57" i="38"/>
  <c r="BK56" i="38"/>
  <c r="BK55" i="38"/>
  <c r="BK54" i="38"/>
  <c r="BK53" i="38"/>
  <c r="BK52" i="38"/>
  <c r="BK51" i="38"/>
  <c r="BK50" i="38"/>
  <c r="BK49" i="38"/>
  <c r="BK48" i="38"/>
  <c r="BK47" i="38"/>
  <c r="BK46" i="38"/>
  <c r="BK45" i="38"/>
  <c r="BK44" i="38"/>
  <c r="BK43" i="38"/>
  <c r="BK42" i="38"/>
  <c r="BK99" i="38"/>
  <c r="BK73" i="38"/>
  <c r="BK72" i="38"/>
  <c r="BK71" i="38"/>
  <c r="BK70" i="38"/>
  <c r="BK66" i="38"/>
  <c r="BK38" i="38"/>
  <c r="BJ36" i="38"/>
  <c r="BK36" i="38" s="1"/>
  <c r="BK12" i="38"/>
  <c r="BK7" i="38"/>
  <c r="BK15" i="38"/>
  <c r="BK13" i="38"/>
  <c r="BK18" i="38"/>
  <c r="BK16" i="38"/>
  <c r="BK10" i="38"/>
  <c r="BK11" i="38"/>
  <c r="BT4" i="38"/>
  <c r="BK41" i="38"/>
  <c r="BK40" i="38"/>
  <c r="BK39" i="38"/>
  <c r="BK22" i="38"/>
  <c r="BK19" i="38"/>
  <c r="BK4" i="38"/>
  <c r="BK6" i="38"/>
  <c r="BM4" i="38"/>
  <c r="I138" i="38"/>
  <c r="I133" i="38"/>
  <c r="I134" i="38"/>
  <c r="I130" i="38"/>
  <c r="I131" i="38"/>
  <c r="I127" i="38"/>
  <c r="I132" i="38"/>
  <c r="I128" i="38"/>
  <c r="I129" i="38"/>
  <c r="I125" i="38"/>
  <c r="I126" i="38"/>
  <c r="I123" i="38"/>
  <c r="I122" i="38"/>
  <c r="I121" i="38"/>
  <c r="I120" i="38"/>
  <c r="I119" i="38"/>
  <c r="I118" i="38"/>
  <c r="I117" i="38"/>
  <c r="I116" i="38"/>
  <c r="I111" i="38"/>
  <c r="I110" i="38"/>
  <c r="I102" i="38"/>
  <c r="I101" i="38"/>
  <c r="I100" i="38"/>
  <c r="I99" i="38"/>
  <c r="I98" i="38"/>
  <c r="I97" i="38"/>
  <c r="I96" i="38"/>
  <c r="I95" i="38"/>
  <c r="I94" i="38"/>
  <c r="I106" i="38"/>
  <c r="I105" i="38"/>
  <c r="I93" i="38"/>
  <c r="I104" i="38"/>
  <c r="I91" i="38"/>
  <c r="I90" i="38"/>
  <c r="I89" i="38"/>
  <c r="I88" i="38"/>
  <c r="I87" i="38"/>
  <c r="I86" i="38"/>
  <c r="I85" i="38"/>
  <c r="I84" i="38"/>
  <c r="I81" i="38"/>
  <c r="I83" i="38"/>
  <c r="I80" i="38"/>
  <c r="I76" i="38"/>
  <c r="I66" i="38"/>
  <c r="I79" i="38"/>
  <c r="I75" i="38"/>
  <c r="I69" i="38"/>
  <c r="I65" i="38"/>
  <c r="I64" i="38"/>
  <c r="I63" i="38"/>
  <c r="I62" i="38"/>
  <c r="I61" i="38"/>
  <c r="I60" i="38"/>
  <c r="I59" i="38"/>
  <c r="I58" i="38"/>
  <c r="I57" i="38"/>
  <c r="I56" i="38"/>
  <c r="I55" i="38"/>
  <c r="I54" i="38"/>
  <c r="I53" i="38"/>
  <c r="I52" i="38"/>
  <c r="I51" i="38"/>
  <c r="I50" i="38"/>
  <c r="I49" i="38"/>
  <c r="I48" i="38"/>
  <c r="I47" i="38"/>
  <c r="I46" i="38"/>
  <c r="I45" i="38"/>
  <c r="I44" i="38"/>
  <c r="I43" i="38"/>
  <c r="I42" i="38"/>
  <c r="I78" i="38"/>
  <c r="I68" i="38"/>
  <c r="I77" i="38"/>
  <c r="I72" i="38"/>
  <c r="I41" i="38"/>
  <c r="I40" i="38"/>
  <c r="I22" i="38"/>
  <c r="I12" i="38"/>
  <c r="I7" i="38"/>
  <c r="I73" i="38"/>
  <c r="I39" i="38"/>
  <c r="H36" i="38"/>
  <c r="I13" i="38"/>
  <c r="I74" i="38"/>
  <c r="I70" i="38"/>
  <c r="I38" i="38"/>
  <c r="I16" i="38"/>
  <c r="I15" i="38"/>
  <c r="I11" i="38"/>
  <c r="R4" i="38"/>
  <c r="I71" i="38"/>
  <c r="I19" i="38"/>
  <c r="I10" i="38"/>
  <c r="I6" i="38"/>
  <c r="I4" i="38"/>
  <c r="I18" i="38"/>
  <c r="AG33" i="38"/>
  <c r="M24" i="38"/>
  <c r="M23" i="38"/>
  <c r="L33" i="38"/>
  <c r="M33" i="38" s="1"/>
  <c r="M8" i="38"/>
  <c r="L4" i="38"/>
  <c r="M5" i="38" s="1"/>
  <c r="AF124" i="38"/>
  <c r="AP38" i="38"/>
  <c r="BS138" i="38"/>
  <c r="BS124" i="38"/>
  <c r="BS119" i="38"/>
  <c r="BS118" i="38"/>
  <c r="BS117" i="38"/>
  <c r="BS116" i="38"/>
  <c r="CD124" i="38"/>
  <c r="BS121" i="38"/>
  <c r="BS122" i="38"/>
  <c r="BS111" i="38"/>
  <c r="BS110" i="38"/>
  <c r="BS106" i="38"/>
  <c r="BS105" i="38"/>
  <c r="BS104" i="38"/>
  <c r="BS123" i="38"/>
  <c r="BS99" i="38"/>
  <c r="BS100" i="38"/>
  <c r="BS96" i="38"/>
  <c r="BS95" i="38"/>
  <c r="BS94" i="38"/>
  <c r="BS91" i="38"/>
  <c r="BS90" i="38"/>
  <c r="BS89" i="38"/>
  <c r="BS88" i="38"/>
  <c r="BS87" i="38"/>
  <c r="BS86" i="38"/>
  <c r="BS85" i="38"/>
  <c r="BS84" i="38"/>
  <c r="BS83" i="38"/>
  <c r="BS101" i="38"/>
  <c r="BS97" i="38"/>
  <c r="BS81" i="38"/>
  <c r="BS102" i="38"/>
  <c r="BS93" i="38"/>
  <c r="BS120" i="38"/>
  <c r="BS80" i="38"/>
  <c r="BS79" i="38"/>
  <c r="BS78" i="38"/>
  <c r="BS77" i="38"/>
  <c r="BS76" i="38"/>
  <c r="BS75" i="38"/>
  <c r="BS74" i="38"/>
  <c r="BS73" i="38"/>
  <c r="BS72" i="38"/>
  <c r="BS71" i="38"/>
  <c r="BS70" i="38"/>
  <c r="BS69" i="38"/>
  <c r="BS68" i="38"/>
  <c r="BS65" i="38"/>
  <c r="BS64" i="38"/>
  <c r="BS63" i="38"/>
  <c r="BS62" i="38"/>
  <c r="BS61" i="38"/>
  <c r="BS60" i="38"/>
  <c r="BS59" i="38"/>
  <c r="BS58" i="38"/>
  <c r="BS57" i="38"/>
  <c r="BS56" i="38"/>
  <c r="BS55" i="38"/>
  <c r="BS54" i="38"/>
  <c r="BS53" i="38"/>
  <c r="BS52" i="38"/>
  <c r="BS51" i="38"/>
  <c r="BS50" i="38"/>
  <c r="BS49" i="38"/>
  <c r="BS48" i="38"/>
  <c r="BS47" i="38"/>
  <c r="BS46" i="38"/>
  <c r="BS45" i="38"/>
  <c r="BS44" i="38"/>
  <c r="BS43" i="38"/>
  <c r="BS42" i="38"/>
  <c r="BS66" i="38"/>
  <c r="BS38" i="38"/>
  <c r="BS41" i="38"/>
  <c r="BS40" i="38"/>
  <c r="BS39" i="38"/>
  <c r="BS98" i="38"/>
  <c r="BG49" i="38"/>
  <c r="BN49" i="38" s="1"/>
  <c r="BU49" i="38" s="1"/>
  <c r="AW49" i="38"/>
  <c r="BB49" i="38" s="1"/>
  <c r="AV49" i="38"/>
  <c r="AW75" i="38"/>
  <c r="BB75" i="38" s="1"/>
  <c r="BG75" i="38"/>
  <c r="BN75" i="38" s="1"/>
  <c r="BU75" i="38" s="1"/>
  <c r="CE75" i="38" s="1"/>
  <c r="CL75" i="38" s="1"/>
  <c r="CS75" i="38" s="1"/>
  <c r="CX75" i="38" s="1"/>
  <c r="AV75" i="38"/>
  <c r="BG56" i="38"/>
  <c r="BN56" i="38" s="1"/>
  <c r="BU56" i="38" s="1"/>
  <c r="AW56" i="38"/>
  <c r="BB56" i="38" s="1"/>
  <c r="AV56" i="38"/>
  <c r="BG64" i="38"/>
  <c r="BN64" i="38" s="1"/>
  <c r="BU64" i="38" s="1"/>
  <c r="AW64" i="38"/>
  <c r="BB64" i="38" s="1"/>
  <c r="AV64" i="38"/>
  <c r="AW71" i="38"/>
  <c r="BB71" i="38" s="1"/>
  <c r="BG71" i="38"/>
  <c r="BN71" i="38" s="1"/>
  <c r="BU71" i="38" s="1"/>
  <c r="CE71" i="38" s="1"/>
  <c r="CL71" i="38" s="1"/>
  <c r="CS71" i="38" s="1"/>
  <c r="CX71" i="38" s="1"/>
  <c r="AV71" i="38"/>
  <c r="AW73" i="38"/>
  <c r="BB73" i="38" s="1"/>
  <c r="BG73" i="38"/>
  <c r="BN73" i="38" s="1"/>
  <c r="BU73" i="38" s="1"/>
  <c r="CE73" i="38" s="1"/>
  <c r="CL73" i="38" s="1"/>
  <c r="CS73" i="38" s="1"/>
  <c r="CX73" i="38" s="1"/>
  <c r="AV73" i="38"/>
  <c r="AW76" i="38"/>
  <c r="BB76" i="38" s="1"/>
  <c r="BG76" i="38"/>
  <c r="BN76" i="38" s="1"/>
  <c r="BU76" i="38" s="1"/>
  <c r="CE76" i="38" s="1"/>
  <c r="CL76" i="38" s="1"/>
  <c r="CS76" i="38" s="1"/>
  <c r="CX76" i="38" s="1"/>
  <c r="AV76" i="38"/>
  <c r="B114" i="38"/>
  <c r="C114" i="38" s="1"/>
  <c r="B109" i="38"/>
  <c r="B113" i="38"/>
  <c r="C113" i="38" s="1"/>
  <c r="C36" i="38"/>
  <c r="CW30" i="38"/>
  <c r="Z138" i="38"/>
  <c r="Z133" i="38"/>
  <c r="Z134" i="38"/>
  <c r="Z130" i="38"/>
  <c r="Z131" i="38"/>
  <c r="Z127" i="38"/>
  <c r="Z132" i="38"/>
  <c r="Z128" i="38"/>
  <c r="Z129" i="38"/>
  <c r="Z126" i="38"/>
  <c r="Z123" i="38"/>
  <c r="Z122" i="38"/>
  <c r="Z121" i="38"/>
  <c r="Z120" i="38"/>
  <c r="Z119" i="38"/>
  <c r="Z111" i="38"/>
  <c r="Z110" i="38"/>
  <c r="Z125" i="38"/>
  <c r="Z116" i="38"/>
  <c r="Z102" i="38"/>
  <c r="Z101" i="38"/>
  <c r="Z100" i="38"/>
  <c r="Z99" i="38"/>
  <c r="Z98" i="38"/>
  <c r="Z97" i="38"/>
  <c r="Z96" i="38"/>
  <c r="Z95" i="38"/>
  <c r="Z94" i="38"/>
  <c r="Z118" i="38"/>
  <c r="Z117" i="38"/>
  <c r="Z106" i="38"/>
  <c r="Z105" i="38"/>
  <c r="Z104" i="38"/>
  <c r="Z93" i="38"/>
  <c r="Z91" i="38"/>
  <c r="Z90" i="38"/>
  <c r="Z89" i="38"/>
  <c r="Z88" i="38"/>
  <c r="Z87" i="38"/>
  <c r="Z86" i="38"/>
  <c r="Z85" i="38"/>
  <c r="Z84" i="38"/>
  <c r="Z83" i="38"/>
  <c r="Z81" i="38"/>
  <c r="Z77" i="38"/>
  <c r="Z80" i="38"/>
  <c r="Z76" i="38"/>
  <c r="Z74" i="38"/>
  <c r="Z73" i="38"/>
  <c r="Z72" i="38"/>
  <c r="Z71" i="38"/>
  <c r="Z70" i="38"/>
  <c r="Z69" i="38"/>
  <c r="Z68" i="38"/>
  <c r="Z65" i="38"/>
  <c r="Z64" i="38"/>
  <c r="Z63" i="38"/>
  <c r="Z62" i="38"/>
  <c r="Z61" i="38"/>
  <c r="Z60" i="38"/>
  <c r="Z59" i="38"/>
  <c r="Z58" i="38"/>
  <c r="Z57" i="38"/>
  <c r="Z56" i="38"/>
  <c r="Z55" i="38"/>
  <c r="Z54" i="38"/>
  <c r="Z53" i="38"/>
  <c r="Z52" i="38"/>
  <c r="Z51" i="38"/>
  <c r="Z50" i="38"/>
  <c r="Z49" i="38"/>
  <c r="Z48" i="38"/>
  <c r="Z47" i="38"/>
  <c r="Z46" i="38"/>
  <c r="Z45" i="38"/>
  <c r="Z44" i="38"/>
  <c r="Z43" i="38"/>
  <c r="Z42" i="38"/>
  <c r="Z79" i="38"/>
  <c r="Z75" i="38"/>
  <c r="Z66" i="38"/>
  <c r="Z41" i="38"/>
  <c r="Z40" i="38"/>
  <c r="Z39" i="38"/>
  <c r="Y36" i="38"/>
  <c r="Z12" i="38"/>
  <c r="Z7" i="38"/>
  <c r="Z38" i="38"/>
  <c r="Z15" i="38"/>
  <c r="Z13" i="38"/>
  <c r="Z18" i="38"/>
  <c r="Z16" i="38"/>
  <c r="Z10" i="38"/>
  <c r="Z22" i="38"/>
  <c r="Z19" i="38"/>
  <c r="Z78" i="38"/>
  <c r="Z4" i="38"/>
  <c r="Z6" i="38"/>
  <c r="Z11" i="38"/>
  <c r="AI4" i="38"/>
  <c r="AW7" i="38"/>
  <c r="BB7" i="38" s="1"/>
  <c r="BG7" i="38"/>
  <c r="BN7" i="38" s="1"/>
  <c r="BU7" i="38" s="1"/>
  <c r="AV7" i="38"/>
  <c r="AJ24" i="38"/>
  <c r="AC23" i="38"/>
  <c r="BG47" i="38"/>
  <c r="BN47" i="38" s="1"/>
  <c r="BU47" i="38" s="1"/>
  <c r="AW47" i="38"/>
  <c r="BB47" i="38" s="1"/>
  <c r="AV47" i="38"/>
  <c r="BG53" i="38"/>
  <c r="BN53" i="38" s="1"/>
  <c r="BU53" i="38" s="1"/>
  <c r="AW53" i="38"/>
  <c r="BB53" i="38" s="1"/>
  <c r="AV53" i="38"/>
  <c r="BG61" i="38"/>
  <c r="BN61" i="38" s="1"/>
  <c r="BU61" i="38" s="1"/>
  <c r="AW61" i="38"/>
  <c r="BB61" i="38" s="1"/>
  <c r="AV61" i="38"/>
  <c r="AV86" i="38"/>
  <c r="BG86" i="38"/>
  <c r="BN86" i="38" s="1"/>
  <c r="BU86" i="38" s="1"/>
  <c r="AW86" i="38"/>
  <c r="BB86" i="38" s="1"/>
  <c r="BF22" i="38"/>
  <c r="AP22" i="38"/>
  <c r="AM124" i="38"/>
  <c r="BF38" i="38"/>
  <c r="AP34" i="38"/>
  <c r="M27" i="38"/>
  <c r="M26" i="38"/>
  <c r="L34" i="38"/>
  <c r="M34" i="38" s="1"/>
  <c r="AZ35" i="38"/>
  <c r="CE42" i="38"/>
  <c r="CL42" i="38" s="1"/>
  <c r="CS42" i="38" s="1"/>
  <c r="CX42" i="38" s="1"/>
  <c r="BZ42" i="38"/>
  <c r="AQ11" i="38"/>
  <c r="CI138" i="38"/>
  <c r="CI134" i="38"/>
  <c r="CI132" i="38"/>
  <c r="CI128" i="38"/>
  <c r="CI133" i="38"/>
  <c r="CI129" i="38"/>
  <c r="CI130" i="38"/>
  <c r="CI126" i="38"/>
  <c r="CI131" i="38"/>
  <c r="CI127" i="38"/>
  <c r="CI119" i="38"/>
  <c r="CI118" i="38"/>
  <c r="CI117" i="38"/>
  <c r="CI116" i="38"/>
  <c r="CI123" i="38"/>
  <c r="CI122" i="38"/>
  <c r="CI121" i="38"/>
  <c r="CI120" i="38"/>
  <c r="CI125" i="38"/>
  <c r="CI111" i="38"/>
  <c r="CI110" i="38"/>
  <c r="CI106" i="38"/>
  <c r="CI105" i="38"/>
  <c r="CI104" i="38"/>
  <c r="CI100" i="38"/>
  <c r="CI96" i="38"/>
  <c r="CI94" i="38"/>
  <c r="CI101" i="38"/>
  <c r="CI97" i="38"/>
  <c r="CI91" i="38"/>
  <c r="CI90" i="38"/>
  <c r="CI89" i="38"/>
  <c r="CI88" i="38"/>
  <c r="CI87" i="38"/>
  <c r="CI86" i="38"/>
  <c r="CI85" i="38"/>
  <c r="CI84" i="38"/>
  <c r="CI83" i="38"/>
  <c r="CI102" i="38"/>
  <c r="CI98" i="38"/>
  <c r="CI81" i="38"/>
  <c r="CI80" i="38"/>
  <c r="CI93" i="38"/>
  <c r="CI95" i="38"/>
  <c r="CI99" i="38"/>
  <c r="CI79" i="38"/>
  <c r="CI78" i="38"/>
  <c r="CI77" i="38"/>
  <c r="CI76" i="38"/>
  <c r="CI75" i="38"/>
  <c r="CI74" i="38"/>
  <c r="CI73" i="38"/>
  <c r="CI72" i="38"/>
  <c r="CI71" i="38"/>
  <c r="CI70" i="38"/>
  <c r="CI69" i="38"/>
  <c r="CI68" i="38"/>
  <c r="CI66" i="38"/>
  <c r="CI65" i="38"/>
  <c r="CI64" i="38"/>
  <c r="CI63" i="38"/>
  <c r="CI62" i="38"/>
  <c r="CI61" i="38"/>
  <c r="CI60" i="38"/>
  <c r="CI59" i="38"/>
  <c r="CI58" i="38"/>
  <c r="CI57" i="38"/>
  <c r="CI56" i="38"/>
  <c r="CI55" i="38"/>
  <c r="CI54" i="38"/>
  <c r="CI53" i="38"/>
  <c r="CI52" i="38"/>
  <c r="CI51" i="38"/>
  <c r="CI50" i="38"/>
  <c r="CI49" i="38"/>
  <c r="CI48" i="38"/>
  <c r="CI47" i="38"/>
  <c r="CI46" i="38"/>
  <c r="CI45" i="38"/>
  <c r="CI44" i="38"/>
  <c r="CI43" i="38"/>
  <c r="CI42" i="38"/>
  <c r="CI38" i="38"/>
  <c r="CI18" i="38"/>
  <c r="CI16" i="38"/>
  <c r="CI10" i="38"/>
  <c r="CI22" i="38"/>
  <c r="CI19" i="38"/>
  <c r="CI11" i="38"/>
  <c r="CH36" i="38"/>
  <c r="CI12" i="38"/>
  <c r="CI7" i="38"/>
  <c r="CI41" i="38"/>
  <c r="CI40" i="38"/>
  <c r="CI39" i="38"/>
  <c r="CI13" i="38"/>
  <c r="CI6" i="38"/>
  <c r="CR4" i="38"/>
  <c r="CI15" i="38"/>
  <c r="CI4" i="38"/>
  <c r="BZ41" i="38"/>
  <c r="BG55" i="38"/>
  <c r="BN55" i="38" s="1"/>
  <c r="BU55" i="38" s="1"/>
  <c r="AW55" i="38"/>
  <c r="BB55" i="38" s="1"/>
  <c r="AV55" i="38"/>
  <c r="BG63" i="38"/>
  <c r="BN63" i="38" s="1"/>
  <c r="BU63" i="38" s="1"/>
  <c r="AW63" i="38"/>
  <c r="BB63" i="38" s="1"/>
  <c r="AV63" i="38"/>
  <c r="AT124" i="38"/>
  <c r="AQ110" i="38"/>
  <c r="BG132" i="38"/>
  <c r="BN132" i="38" s="1"/>
  <c r="BU132" i="38" s="1"/>
  <c r="AW132" i="38"/>
  <c r="BB132" i="38" s="1"/>
  <c r="AV132" i="38"/>
  <c r="AW122" i="38"/>
  <c r="BB122" i="38" s="1"/>
  <c r="BG122" i="38"/>
  <c r="BN122" i="38" s="1"/>
  <c r="BU122" i="38" s="1"/>
  <c r="CE122" i="38" s="1"/>
  <c r="CL122" i="38" s="1"/>
  <c r="CS122" i="38" s="1"/>
  <c r="CX122" i="38" s="1"/>
  <c r="AV122" i="38"/>
  <c r="BG128" i="38"/>
  <c r="BN128" i="38" s="1"/>
  <c r="BU128" i="38" s="1"/>
  <c r="AW128" i="38"/>
  <c r="BB128" i="38" s="1"/>
  <c r="AV128" i="38"/>
  <c r="BG134" i="38"/>
  <c r="BN134" i="38" s="1"/>
  <c r="BU134" i="38" s="1"/>
  <c r="AW134" i="38"/>
  <c r="BB134" i="38" s="1"/>
  <c r="AV134" i="38"/>
  <c r="BX116" i="38"/>
  <c r="CC138" i="38"/>
  <c r="CC123" i="38"/>
  <c r="CC122" i="38"/>
  <c r="CC121" i="38"/>
  <c r="CC120" i="38"/>
  <c r="CC118" i="38"/>
  <c r="CC117" i="38"/>
  <c r="CC116" i="38"/>
  <c r="CC124" i="38"/>
  <c r="CC111" i="38"/>
  <c r="CC110" i="38"/>
  <c r="CC102" i="38"/>
  <c r="CC101" i="38"/>
  <c r="CC100" i="38"/>
  <c r="CC99" i="38"/>
  <c r="CC98" i="38"/>
  <c r="CC97" i="38"/>
  <c r="CC96" i="38"/>
  <c r="CC95" i="38"/>
  <c r="CC119" i="38"/>
  <c r="CC104" i="38"/>
  <c r="CC94" i="38"/>
  <c r="CC105" i="38"/>
  <c r="CC93" i="38"/>
  <c r="CC106" i="38"/>
  <c r="CC79" i="38"/>
  <c r="CC78" i="38"/>
  <c r="CC77" i="38"/>
  <c r="CC76" i="38"/>
  <c r="CC75" i="38"/>
  <c r="CC74" i="38"/>
  <c r="CC73" i="38"/>
  <c r="CC72" i="38"/>
  <c r="CC71" i="38"/>
  <c r="CC70" i="38"/>
  <c r="CC69" i="38"/>
  <c r="CC91" i="38"/>
  <c r="CC90" i="38"/>
  <c r="CC89" i="38"/>
  <c r="CC88" i="38"/>
  <c r="CC87" i="38"/>
  <c r="CC86" i="38"/>
  <c r="CC85" i="38"/>
  <c r="CC84" i="38"/>
  <c r="CC83" i="38"/>
  <c r="CC81" i="38"/>
  <c r="CC80" i="38"/>
  <c r="CC66" i="38"/>
  <c r="CC68" i="38"/>
  <c r="CC65" i="38"/>
  <c r="CC64" i="38"/>
  <c r="CC63" i="38"/>
  <c r="CC62" i="38"/>
  <c r="CC61" i="38"/>
  <c r="CC60" i="38"/>
  <c r="CC59" i="38"/>
  <c r="CC58" i="38"/>
  <c r="CC57" i="38"/>
  <c r="CC56" i="38"/>
  <c r="CC55" i="38"/>
  <c r="CC54" i="38"/>
  <c r="CC53" i="38"/>
  <c r="CC52" i="38"/>
  <c r="CC51" i="38"/>
  <c r="CC50" i="38"/>
  <c r="CC49" i="38"/>
  <c r="CC47" i="38"/>
  <c r="CC45" i="38"/>
  <c r="CC43" i="38"/>
  <c r="CC41" i="38"/>
  <c r="CC40" i="38"/>
  <c r="CC39" i="38"/>
  <c r="CC38" i="38"/>
  <c r="CC48" i="38"/>
  <c r="CC46" i="38"/>
  <c r="CC44" i="38"/>
  <c r="CC42" i="38"/>
  <c r="R33" i="38"/>
  <c r="P33" i="38"/>
  <c r="BT33" i="38"/>
  <c r="AG138" i="38"/>
  <c r="AG133" i="38"/>
  <c r="AG134" i="38"/>
  <c r="AG131" i="38"/>
  <c r="AG132" i="38"/>
  <c r="AG128" i="38"/>
  <c r="AG129" i="38"/>
  <c r="AG130" i="38"/>
  <c r="AG127" i="38"/>
  <c r="AG123" i="38"/>
  <c r="AG122" i="38"/>
  <c r="AG121" i="38"/>
  <c r="AG125" i="38"/>
  <c r="AG126" i="38"/>
  <c r="AG124" i="38"/>
  <c r="AG120" i="38"/>
  <c r="AG119" i="38"/>
  <c r="AG116" i="38"/>
  <c r="AG102" i="38"/>
  <c r="AG101" i="38"/>
  <c r="AG100" i="38"/>
  <c r="AG99" i="38"/>
  <c r="AG98" i="38"/>
  <c r="AG97" i="38"/>
  <c r="AG96" i="38"/>
  <c r="AG111" i="38"/>
  <c r="AG110" i="38"/>
  <c r="AG118" i="38"/>
  <c r="AG104" i="38"/>
  <c r="AG93" i="38"/>
  <c r="AG117" i="38"/>
  <c r="AG105" i="38"/>
  <c r="AG95" i="38"/>
  <c r="AG94" i="38"/>
  <c r="AG81" i="38"/>
  <c r="AG80" i="38"/>
  <c r="AG79" i="38"/>
  <c r="AG78" i="38"/>
  <c r="AG77" i="38"/>
  <c r="AG76" i="38"/>
  <c r="AG75" i="38"/>
  <c r="AG74" i="38"/>
  <c r="AG73" i="38"/>
  <c r="AG72" i="38"/>
  <c r="AG71" i="38"/>
  <c r="AG70" i="38"/>
  <c r="AG106" i="38"/>
  <c r="AG83" i="38"/>
  <c r="AG91" i="38"/>
  <c r="AG87" i="38"/>
  <c r="AG66" i="38"/>
  <c r="AG88" i="38"/>
  <c r="AG84" i="38"/>
  <c r="AG89" i="38"/>
  <c r="AG85" i="38"/>
  <c r="AG69" i="38"/>
  <c r="AG68" i="38"/>
  <c r="AG65" i="38"/>
  <c r="AG64" i="38"/>
  <c r="AG63" i="38"/>
  <c r="AG62" i="38"/>
  <c r="AG61" i="38"/>
  <c r="AG60" i="38"/>
  <c r="AG59" i="38"/>
  <c r="AG58" i="38"/>
  <c r="AG57" i="38"/>
  <c r="AG56" i="38"/>
  <c r="AG55" i="38"/>
  <c r="AG54" i="38"/>
  <c r="AG53" i="38"/>
  <c r="AG52" i="38"/>
  <c r="AG51" i="38"/>
  <c r="AG50" i="38"/>
  <c r="AG48" i="38"/>
  <c r="AG46" i="38"/>
  <c r="AG44" i="38"/>
  <c r="AG42" i="38"/>
  <c r="AG15" i="38"/>
  <c r="AG13" i="38"/>
  <c r="AG90" i="38"/>
  <c r="AG41" i="38"/>
  <c r="AG40" i="38"/>
  <c r="AG39" i="38"/>
  <c r="AG18" i="38"/>
  <c r="AG16" i="38"/>
  <c r="AG49" i="38"/>
  <c r="AG47" i="38"/>
  <c r="AG45" i="38"/>
  <c r="AG43" i="38"/>
  <c r="AG38" i="38"/>
  <c r="AG22" i="38"/>
  <c r="AG19" i="38"/>
  <c r="AG11" i="38"/>
  <c r="AG86" i="38"/>
  <c r="AG12" i="38"/>
  <c r="AG4" i="38"/>
  <c r="AF36" i="38"/>
  <c r="AG6" i="38"/>
  <c r="AG10" i="38"/>
  <c r="AG7" i="38"/>
  <c r="AP4" i="38"/>
  <c r="Y124" i="38"/>
  <c r="Z124" i="38" s="1"/>
  <c r="AI38" i="38"/>
  <c r="BJ124" i="38"/>
  <c r="BT38" i="38"/>
  <c r="BG81" i="38"/>
  <c r="BN81" i="38" s="1"/>
  <c r="BU81" i="38" s="1"/>
  <c r="CE81" i="38" s="1"/>
  <c r="CL81" i="38" s="1"/>
  <c r="CS81" i="38" s="1"/>
  <c r="CX81" i="38" s="1"/>
  <c r="AW81" i="38"/>
  <c r="BB81" i="38" s="1"/>
  <c r="AV81" i="38"/>
  <c r="BY29" i="38"/>
  <c r="BY30" i="38"/>
  <c r="BX4" i="38"/>
  <c r="BY5" i="38" s="1"/>
  <c r="BY8" i="38"/>
  <c r="BT34" i="38"/>
  <c r="AU138" i="38"/>
  <c r="AU133" i="38"/>
  <c r="AU129" i="38"/>
  <c r="AU134" i="38"/>
  <c r="AU130" i="38"/>
  <c r="AU126" i="38"/>
  <c r="AU131" i="38"/>
  <c r="AU127" i="38"/>
  <c r="AU132" i="38"/>
  <c r="AU125" i="38"/>
  <c r="AU128" i="38"/>
  <c r="AU124" i="38"/>
  <c r="AU123" i="38"/>
  <c r="AU122" i="38"/>
  <c r="AU121" i="38"/>
  <c r="AU120" i="38"/>
  <c r="AU119" i="38"/>
  <c r="AU118" i="38"/>
  <c r="AU117" i="38"/>
  <c r="AU116" i="38"/>
  <c r="AU106" i="38"/>
  <c r="AU105" i="38"/>
  <c r="AU104" i="38"/>
  <c r="AU111" i="38"/>
  <c r="AU110" i="38"/>
  <c r="AU99" i="38"/>
  <c r="AU100" i="38"/>
  <c r="AU96" i="38"/>
  <c r="AU91" i="38"/>
  <c r="AU90" i="38"/>
  <c r="AU89" i="38"/>
  <c r="AU88" i="38"/>
  <c r="AU87" i="38"/>
  <c r="AU86" i="38"/>
  <c r="AU85" i="38"/>
  <c r="AU84" i="38"/>
  <c r="AU83" i="38"/>
  <c r="AU101" i="38"/>
  <c r="AU97" i="38"/>
  <c r="AU95" i="38"/>
  <c r="AU94" i="38"/>
  <c r="AU81" i="38"/>
  <c r="AU102" i="38"/>
  <c r="AU93" i="38"/>
  <c r="AU80" i="38"/>
  <c r="AU79" i="38"/>
  <c r="AU78" i="38"/>
  <c r="AU77" i="38"/>
  <c r="AU76" i="38"/>
  <c r="AU75" i="38"/>
  <c r="AU74" i="38"/>
  <c r="AU69" i="38"/>
  <c r="AU68" i="38"/>
  <c r="AU65" i="38"/>
  <c r="AU64" i="38"/>
  <c r="AU63" i="38"/>
  <c r="AU62" i="38"/>
  <c r="AU61" i="38"/>
  <c r="AU60" i="38"/>
  <c r="AU59" i="38"/>
  <c r="AU58" i="38"/>
  <c r="AU57" i="38"/>
  <c r="AU56" i="38"/>
  <c r="AU55" i="38"/>
  <c r="AU54" i="38"/>
  <c r="AU53" i="38"/>
  <c r="AU52" i="38"/>
  <c r="AU51" i="38"/>
  <c r="AU50" i="38"/>
  <c r="AU49" i="38"/>
  <c r="AU48" i="38"/>
  <c r="AU47" i="38"/>
  <c r="AU46" i="38"/>
  <c r="AU45" i="38"/>
  <c r="AU44" i="38"/>
  <c r="AU43" i="38"/>
  <c r="AU42" i="38"/>
  <c r="AU73" i="38"/>
  <c r="AU72" i="38"/>
  <c r="AU71" i="38"/>
  <c r="AU70" i="38"/>
  <c r="AU38" i="38"/>
  <c r="AU22" i="38"/>
  <c r="AU19" i="38"/>
  <c r="AU11" i="38"/>
  <c r="AU66" i="38"/>
  <c r="AT36" i="38"/>
  <c r="AU12" i="38"/>
  <c r="AU15" i="38"/>
  <c r="AU13" i="38"/>
  <c r="AU7" i="38"/>
  <c r="AU41" i="38"/>
  <c r="AU18" i="38"/>
  <c r="AU40" i="38"/>
  <c r="AU6" i="38"/>
  <c r="AU39" i="38"/>
  <c r="AU16" i="38"/>
  <c r="AU10" i="38"/>
  <c r="AU4" i="38"/>
  <c r="AU98" i="38"/>
  <c r="CB133" i="38"/>
  <c r="CB134" i="38"/>
  <c r="CB131" i="38"/>
  <c r="CB132" i="38"/>
  <c r="CB128" i="38"/>
  <c r="CB129" i="38"/>
  <c r="CB138" i="38"/>
  <c r="CB124" i="38"/>
  <c r="CB130" i="38"/>
  <c r="CB126" i="38"/>
  <c r="CB123" i="38"/>
  <c r="CB122" i="38"/>
  <c r="CB121" i="38"/>
  <c r="CB120" i="38"/>
  <c r="CB119" i="38"/>
  <c r="CB118" i="38"/>
  <c r="CB117" i="38"/>
  <c r="CB116" i="38"/>
  <c r="CB127" i="38"/>
  <c r="CB125" i="38"/>
  <c r="CB111" i="38"/>
  <c r="CB110" i="38"/>
  <c r="CB106" i="38"/>
  <c r="CB105" i="38"/>
  <c r="CB104" i="38"/>
  <c r="CB102" i="38"/>
  <c r="CB101" i="38"/>
  <c r="CB100" i="38"/>
  <c r="CB99" i="38"/>
  <c r="CB98" i="38"/>
  <c r="CB97" i="38"/>
  <c r="CB96" i="38"/>
  <c r="CB95" i="38"/>
  <c r="CB94" i="38"/>
  <c r="CB91" i="38"/>
  <c r="CB90" i="38"/>
  <c r="CB89" i="38"/>
  <c r="CB88" i="38"/>
  <c r="CB87" i="38"/>
  <c r="CB86" i="38"/>
  <c r="CB85" i="38"/>
  <c r="CB84" i="38"/>
  <c r="CB83" i="38"/>
  <c r="CB81" i="38"/>
  <c r="CB80" i="38"/>
  <c r="CB93" i="38"/>
  <c r="CB79" i="38"/>
  <c r="CB78" i="38"/>
  <c r="CB77" i="38"/>
  <c r="CB76" i="38"/>
  <c r="CB75" i="38"/>
  <c r="CB74" i="38"/>
  <c r="CB73" i="38"/>
  <c r="CB72" i="38"/>
  <c r="CB71" i="38"/>
  <c r="CB70" i="38"/>
  <c r="CB69" i="38"/>
  <c r="CB66" i="38"/>
  <c r="CB63" i="38"/>
  <c r="CB59" i="38"/>
  <c r="CB55" i="38"/>
  <c r="CB51" i="38"/>
  <c r="CB48" i="38"/>
  <c r="CB46" i="38"/>
  <c r="CB44" i="38"/>
  <c r="CB42" i="38"/>
  <c r="CB15" i="38"/>
  <c r="CB13" i="38"/>
  <c r="CB64" i="38"/>
  <c r="CB60" i="38"/>
  <c r="CB56" i="38"/>
  <c r="CB52" i="38"/>
  <c r="CB18" i="38"/>
  <c r="CB16" i="38"/>
  <c r="CB10" i="38"/>
  <c r="CB65" i="38"/>
  <c r="CB61" i="38"/>
  <c r="CB57" i="38"/>
  <c r="CB53" i="38"/>
  <c r="CB49" i="38"/>
  <c r="CB47" i="38"/>
  <c r="CB45" i="38"/>
  <c r="CB43" i="38"/>
  <c r="CB41" i="38"/>
  <c r="CB40" i="38"/>
  <c r="CB39" i="38"/>
  <c r="CB22" i="38"/>
  <c r="CB19" i="38"/>
  <c r="CB11" i="38"/>
  <c r="CB6" i="38"/>
  <c r="CA36" i="38"/>
  <c r="CB36" i="38" s="1"/>
  <c r="CB7" i="38"/>
  <c r="CB4" i="38"/>
  <c r="CB38" i="38"/>
  <c r="CB62" i="38"/>
  <c r="CB58" i="38"/>
  <c r="CB54" i="38"/>
  <c r="CB50" i="38"/>
  <c r="CB12" i="38"/>
  <c r="CK4" i="38"/>
  <c r="CB68" i="38"/>
  <c r="CB33" i="38"/>
  <c r="AJ19" i="38"/>
  <c r="AC18" i="38"/>
  <c r="AJ27" i="38"/>
  <c r="AC26" i="38"/>
  <c r="CH124" i="38"/>
  <c r="CI124" i="38" s="1"/>
  <c r="CR38" i="38"/>
  <c r="BG54" i="38"/>
  <c r="BN54" i="38" s="1"/>
  <c r="BU54" i="38" s="1"/>
  <c r="AW54" i="38"/>
  <c r="BB54" i="38" s="1"/>
  <c r="AV54" i="38"/>
  <c r="BG62" i="38"/>
  <c r="BN62" i="38" s="1"/>
  <c r="BU62" i="38" s="1"/>
  <c r="AW62" i="38"/>
  <c r="BB62" i="38" s="1"/>
  <c r="AV62" i="38"/>
  <c r="X84" i="38"/>
  <c r="S83" i="38"/>
  <c r="X83" i="38" s="1"/>
  <c r="AC84" i="38"/>
  <c r="AM36" i="38"/>
  <c r="AC12" i="38"/>
  <c r="X12" i="38"/>
  <c r="S10" i="38"/>
  <c r="BZ13" i="38"/>
  <c r="AC39" i="38"/>
  <c r="AJ40" i="38"/>
  <c r="CV18" i="38"/>
  <c r="BQ114" i="38"/>
  <c r="BQ113" i="38"/>
  <c r="BQ109" i="38"/>
  <c r="BR124" i="38"/>
  <c r="CX131" i="38"/>
  <c r="BZ96" i="38"/>
  <c r="C206" i="39"/>
  <c r="CV116" i="38"/>
  <c r="BG129" i="38"/>
  <c r="BN129" i="38" s="1"/>
  <c r="BU129" i="38" s="1"/>
  <c r="AW129" i="38"/>
  <c r="BB129" i="38" s="1"/>
  <c r="AV129" i="38"/>
  <c r="BZ98" i="38"/>
  <c r="BG120" i="38"/>
  <c r="BN120" i="38" s="1"/>
  <c r="BU120" i="38" s="1"/>
  <c r="AW120" i="38"/>
  <c r="BB120" i="38" s="1"/>
  <c r="AV120" i="38"/>
  <c r="AC126" i="38"/>
  <c r="X126" i="38"/>
  <c r="S125" i="38"/>
  <c r="X125" i="38" s="1"/>
  <c r="CX127" i="38"/>
  <c r="CV125" i="38"/>
  <c r="BF34" i="38"/>
  <c r="AN34" i="38"/>
  <c r="BR33" i="38"/>
  <c r="CV34" i="38"/>
  <c r="CW34" i="38" s="1"/>
  <c r="CW27" i="38"/>
  <c r="CW26" i="38"/>
  <c r="F134" i="38"/>
  <c r="F138" i="38"/>
  <c r="F132" i="38"/>
  <c r="F133" i="38"/>
  <c r="F129" i="38"/>
  <c r="F130" i="38"/>
  <c r="F126" i="38"/>
  <c r="F128" i="38"/>
  <c r="F131" i="38"/>
  <c r="F127" i="38"/>
  <c r="F123" i="38"/>
  <c r="F122" i="38"/>
  <c r="F121" i="38"/>
  <c r="F120" i="38"/>
  <c r="F119" i="38"/>
  <c r="F118" i="38"/>
  <c r="F117" i="38"/>
  <c r="F125" i="38"/>
  <c r="F111" i="38"/>
  <c r="F110" i="38"/>
  <c r="F106" i="38"/>
  <c r="F105" i="38"/>
  <c r="F104" i="38"/>
  <c r="F100" i="38"/>
  <c r="F96" i="38"/>
  <c r="F93" i="38"/>
  <c r="F101" i="38"/>
  <c r="F97" i="38"/>
  <c r="F95" i="38"/>
  <c r="F91" i="38"/>
  <c r="F90" i="38"/>
  <c r="F89" i="38"/>
  <c r="F88" i="38"/>
  <c r="F87" i="38"/>
  <c r="F86" i="38"/>
  <c r="F85" i="38"/>
  <c r="F84" i="38"/>
  <c r="F102" i="38"/>
  <c r="F98" i="38"/>
  <c r="F83" i="38"/>
  <c r="F81" i="38"/>
  <c r="F116" i="38"/>
  <c r="F99" i="38"/>
  <c r="F94" i="38"/>
  <c r="F80" i="38"/>
  <c r="F79" i="38"/>
  <c r="F78" i="38"/>
  <c r="F77" i="38"/>
  <c r="F76" i="38"/>
  <c r="F75" i="38"/>
  <c r="F69" i="38"/>
  <c r="F65" i="38"/>
  <c r="F64" i="38"/>
  <c r="F63" i="38"/>
  <c r="F62" i="38"/>
  <c r="F61" i="38"/>
  <c r="F60" i="38"/>
  <c r="F59" i="38"/>
  <c r="F58" i="38"/>
  <c r="F57" i="38"/>
  <c r="F56" i="38"/>
  <c r="F55" i="38"/>
  <c r="F54" i="38"/>
  <c r="F53" i="38"/>
  <c r="F52" i="38"/>
  <c r="F51" i="38"/>
  <c r="F50" i="38"/>
  <c r="F49" i="38"/>
  <c r="F48" i="38"/>
  <c r="F47" i="38"/>
  <c r="F46" i="38"/>
  <c r="F45" i="38"/>
  <c r="F44" i="38"/>
  <c r="F43" i="38"/>
  <c r="F42" i="38"/>
  <c r="F74" i="38"/>
  <c r="F73" i="38"/>
  <c r="F72" i="38"/>
  <c r="F71" i="38"/>
  <c r="F70" i="38"/>
  <c r="F68" i="38"/>
  <c r="F66" i="38"/>
  <c r="F39" i="38"/>
  <c r="F16" i="38"/>
  <c r="F15" i="38"/>
  <c r="F38" i="38"/>
  <c r="F19" i="38"/>
  <c r="F18" i="38"/>
  <c r="F11" i="38"/>
  <c r="F22" i="38"/>
  <c r="F12" i="38"/>
  <c r="F7" i="38"/>
  <c r="F6" i="38"/>
  <c r="F4" i="38"/>
  <c r="F13" i="38"/>
  <c r="K4" i="38"/>
  <c r="F41" i="38"/>
  <c r="F40" i="38"/>
  <c r="E36" i="38"/>
  <c r="F36" i="38" s="1"/>
  <c r="F10" i="38"/>
  <c r="AI35" i="38"/>
  <c r="AB35" i="38"/>
  <c r="N74" i="38"/>
  <c r="BM22" i="38"/>
  <c r="BC36" i="38"/>
  <c r="BD22" i="38"/>
  <c r="BG52" i="38"/>
  <c r="BN52" i="38" s="1"/>
  <c r="BU52" i="38" s="1"/>
  <c r="AW52" i="38"/>
  <c r="BB52" i="38" s="1"/>
  <c r="AV52" i="38"/>
  <c r="BG60" i="38"/>
  <c r="BN60" i="38" s="1"/>
  <c r="BU60" i="38" s="1"/>
  <c r="AW60" i="38"/>
  <c r="BB60" i="38" s="1"/>
  <c r="AV60" i="38"/>
  <c r="AW70" i="38"/>
  <c r="BB70" i="38" s="1"/>
  <c r="BG70" i="38"/>
  <c r="BN70" i="38" s="1"/>
  <c r="BU70" i="38" s="1"/>
  <c r="CE70" i="38" s="1"/>
  <c r="CL70" i="38" s="1"/>
  <c r="CS70" i="38" s="1"/>
  <c r="CX70" i="38" s="1"/>
  <c r="AV70" i="38"/>
  <c r="AW72" i="38"/>
  <c r="BB72" i="38" s="1"/>
  <c r="BG72" i="38"/>
  <c r="BN72" i="38" s="1"/>
  <c r="BU72" i="38" s="1"/>
  <c r="CE72" i="38" s="1"/>
  <c r="CL72" i="38" s="1"/>
  <c r="CS72" i="38" s="1"/>
  <c r="CX72" i="38" s="1"/>
  <c r="AV72" i="38"/>
  <c r="AW74" i="38"/>
  <c r="BB74" i="38" s="1"/>
  <c r="BG74" i="38"/>
  <c r="BN74" i="38" s="1"/>
  <c r="BU74" i="38" s="1"/>
  <c r="CE74" i="38" s="1"/>
  <c r="CL74" i="38" s="1"/>
  <c r="CS74" i="38" s="1"/>
  <c r="CX74" i="38" s="1"/>
  <c r="AV74" i="38"/>
  <c r="AW80" i="38"/>
  <c r="BB80" i="38" s="1"/>
  <c r="BG80" i="38"/>
  <c r="BN80" i="38" s="1"/>
  <c r="BU80" i="38" s="1"/>
  <c r="CE80" i="38" s="1"/>
  <c r="CL80" i="38" s="1"/>
  <c r="CS80" i="38" s="1"/>
  <c r="CX80" i="38" s="1"/>
  <c r="AV80" i="38"/>
  <c r="C141" i="38"/>
  <c r="C142" i="38"/>
  <c r="AV89" i="38"/>
  <c r="BG89" i="38"/>
  <c r="BN89" i="38" s="1"/>
  <c r="BU89" i="38" s="1"/>
  <c r="AW89" i="38"/>
  <c r="BB89" i="38" s="1"/>
  <c r="AI33" i="38"/>
  <c r="H124" i="38"/>
  <c r="R38" i="38"/>
  <c r="AU34" i="38"/>
  <c r="BG57" i="38"/>
  <c r="BN57" i="38" s="1"/>
  <c r="BU57" i="38" s="1"/>
  <c r="AW57" i="38"/>
  <c r="BB57" i="38" s="1"/>
  <c r="AV57" i="38"/>
  <c r="BG65" i="38"/>
  <c r="BN65" i="38" s="1"/>
  <c r="BU65" i="38" s="1"/>
  <c r="AW65" i="38"/>
  <c r="BB65" i="38" s="1"/>
  <c r="AV65" i="38"/>
  <c r="BR34" i="38"/>
  <c r="AC16" i="38"/>
  <c r="X16" i="38"/>
  <c r="S15" i="38"/>
  <c r="BX29" i="38"/>
  <c r="BX35" i="38" s="1"/>
  <c r="AT22" i="38"/>
  <c r="AU23" i="38"/>
  <c r="BG45" i="38"/>
  <c r="BN45" i="38" s="1"/>
  <c r="BU45" i="38" s="1"/>
  <c r="AW45" i="38"/>
  <c r="BB45" i="38" s="1"/>
  <c r="AV45" i="38"/>
  <c r="BG95" i="38"/>
  <c r="BN95" i="38" s="1"/>
  <c r="BU95" i="38" s="1"/>
  <c r="AW95" i="38"/>
  <c r="BB95" i="38" s="1"/>
  <c r="AV95" i="38"/>
  <c r="AI34" i="38"/>
  <c r="AZ34" i="38"/>
  <c r="BA34" i="38" s="1"/>
  <c r="BA27" i="38"/>
  <c r="BA26" i="38"/>
  <c r="O124" i="38"/>
  <c r="P124" i="38" s="1"/>
  <c r="AB38" i="38"/>
  <c r="BX38" i="38"/>
  <c r="BG43" i="38"/>
  <c r="BN43" i="38" s="1"/>
  <c r="BU43" i="38" s="1"/>
  <c r="AW43" i="38"/>
  <c r="BB43" i="38" s="1"/>
  <c r="AV43" i="38"/>
  <c r="BG51" i="38"/>
  <c r="BN51" i="38" s="1"/>
  <c r="BU51" i="38" s="1"/>
  <c r="AW51" i="38"/>
  <c r="BB51" i="38" s="1"/>
  <c r="AV51" i="38"/>
  <c r="BG59" i="38"/>
  <c r="BN59" i="38" s="1"/>
  <c r="BU59" i="38" s="1"/>
  <c r="AW59" i="38"/>
  <c r="BB59" i="38" s="1"/>
  <c r="AV59" i="38"/>
  <c r="S68" i="38"/>
  <c r="X68" i="38" s="1"/>
  <c r="AC69" i="38"/>
  <c r="X69" i="38"/>
  <c r="AW77" i="38"/>
  <c r="BB77" i="38" s="1"/>
  <c r="BG77" i="38"/>
  <c r="BN77" i="38" s="1"/>
  <c r="BU77" i="38" s="1"/>
  <c r="CE77" i="38" s="1"/>
  <c r="CL77" i="38" s="1"/>
  <c r="CS77" i="38" s="1"/>
  <c r="CX77" i="38" s="1"/>
  <c r="AV77" i="38"/>
  <c r="AV87" i="38"/>
  <c r="BG87" i="38"/>
  <c r="BN87" i="38" s="1"/>
  <c r="BU87" i="38" s="1"/>
  <c r="AW87" i="38"/>
  <c r="BB87" i="38" s="1"/>
  <c r="AW78" i="38"/>
  <c r="BB78" i="38" s="1"/>
  <c r="BG78" i="38"/>
  <c r="BN78" i="38" s="1"/>
  <c r="BU78" i="38" s="1"/>
  <c r="CE78" i="38" s="1"/>
  <c r="CL78" i="38" s="1"/>
  <c r="CS78" i="38" s="1"/>
  <c r="CX78" i="38" s="1"/>
  <c r="AV78" i="38"/>
  <c r="BG106" i="38"/>
  <c r="BN106" i="38" s="1"/>
  <c r="BU106" i="38" s="1"/>
  <c r="AW106" i="38"/>
  <c r="BB106" i="38" s="1"/>
  <c r="AV106" i="38"/>
  <c r="X94" i="38"/>
  <c r="AC94" i="38"/>
  <c r="S93" i="38"/>
  <c r="X93" i="38" s="1"/>
  <c r="BM35" i="38"/>
  <c r="D141" i="38"/>
  <c r="AW121" i="38"/>
  <c r="BB121" i="38" s="1"/>
  <c r="BG121" i="38"/>
  <c r="BN121" i="38" s="1"/>
  <c r="BU121" i="38" s="1"/>
  <c r="CE121" i="38" s="1"/>
  <c r="CL121" i="38" s="1"/>
  <c r="CS121" i="38" s="1"/>
  <c r="CX121" i="38" s="1"/>
  <c r="AV121" i="38"/>
  <c r="AW123" i="38"/>
  <c r="BB123" i="38" s="1"/>
  <c r="BG123" i="38"/>
  <c r="BN123" i="38" s="1"/>
  <c r="BU123" i="38" s="1"/>
  <c r="CE123" i="38" s="1"/>
  <c r="CL123" i="38" s="1"/>
  <c r="CS123" i="38" s="1"/>
  <c r="CX123" i="38" s="1"/>
  <c r="AV123" i="38"/>
  <c r="BZ102" i="38"/>
  <c r="BZ127" i="38"/>
  <c r="BX125" i="38"/>
  <c r="R35" i="38"/>
  <c r="K35" i="38"/>
  <c r="F34" i="38"/>
  <c r="V114" i="38"/>
  <c r="V113" i="38"/>
  <c r="V109" i="38"/>
  <c r="W36" i="38"/>
  <c r="CW8" i="38"/>
  <c r="AC6" i="38"/>
  <c r="AC5" i="38" s="1"/>
  <c r="X6" i="38"/>
  <c r="AV90" i="38"/>
  <c r="BG90" i="38"/>
  <c r="BN90" i="38" s="1"/>
  <c r="BU90" i="38" s="1"/>
  <c r="AW90" i="38"/>
  <c r="BB90" i="38" s="1"/>
  <c r="BY26" i="38"/>
  <c r="BX34" i="38"/>
  <c r="BY34" i="38" s="1"/>
  <c r="BY27" i="38"/>
  <c r="CB34" i="38"/>
  <c r="CE48" i="38"/>
  <c r="CL48" i="38" s="1"/>
  <c r="CS48" i="38" s="1"/>
  <c r="CX48" i="38" s="1"/>
  <c r="BZ48" i="38"/>
  <c r="BG8" i="38"/>
  <c r="BN8" i="38" s="1"/>
  <c r="BU8" i="38" s="1"/>
  <c r="AW8" i="38"/>
  <c r="BB8" i="38" s="1"/>
  <c r="AV8" i="38"/>
  <c r="S22" i="38"/>
  <c r="X22" i="38" s="1"/>
  <c r="X23" i="38"/>
  <c r="AV85" i="38"/>
  <c r="BG85" i="38"/>
  <c r="BN85" i="38" s="1"/>
  <c r="BU85" i="38" s="1"/>
  <c r="AW85" i="38"/>
  <c r="BB85" i="38" s="1"/>
  <c r="AV88" i="38"/>
  <c r="BG88" i="38"/>
  <c r="BN88" i="38" s="1"/>
  <c r="BU88" i="38" s="1"/>
  <c r="AW88" i="38"/>
  <c r="BB88" i="38" s="1"/>
  <c r="L35" i="38"/>
  <c r="M35" i="38" s="1"/>
  <c r="M30" i="38"/>
  <c r="M29" i="38"/>
  <c r="CV29" i="38"/>
  <c r="CV35" i="38" s="1"/>
  <c r="CV68" i="38"/>
  <c r="CV24" i="38"/>
  <c r="AZ23" i="38"/>
  <c r="AZ33" i="38" s="1"/>
  <c r="BA33" i="38" s="1"/>
  <c r="BX24" i="38"/>
  <c r="BY24" i="38" s="1"/>
  <c r="CP138" i="38"/>
  <c r="CP133" i="38"/>
  <c r="CP132" i="38"/>
  <c r="CP129" i="38"/>
  <c r="CP130" i="38"/>
  <c r="CP126" i="38"/>
  <c r="CP134" i="38"/>
  <c r="CP131" i="38"/>
  <c r="CP127" i="38"/>
  <c r="CP124" i="38"/>
  <c r="CP125" i="38"/>
  <c r="CP128" i="38"/>
  <c r="CP119" i="38"/>
  <c r="CP118" i="38"/>
  <c r="CP111" i="38"/>
  <c r="CP110" i="38"/>
  <c r="CP117" i="38"/>
  <c r="CP116" i="38"/>
  <c r="CP123" i="38"/>
  <c r="CP122" i="38"/>
  <c r="CP121" i="38"/>
  <c r="CP120" i="38"/>
  <c r="CP102" i="38"/>
  <c r="CP101" i="38"/>
  <c r="CP100" i="38"/>
  <c r="CP99" i="38"/>
  <c r="CP98" i="38"/>
  <c r="CP97" i="38"/>
  <c r="CP96" i="38"/>
  <c r="CP95" i="38"/>
  <c r="CP94" i="38"/>
  <c r="CP106" i="38"/>
  <c r="CP105" i="38"/>
  <c r="CP104" i="38"/>
  <c r="CP93" i="38"/>
  <c r="CP91" i="38"/>
  <c r="CP90" i="38"/>
  <c r="CP89" i="38"/>
  <c r="CP88" i="38"/>
  <c r="CP87" i="38"/>
  <c r="CP86" i="38"/>
  <c r="CP85" i="38"/>
  <c r="CP84" i="38"/>
  <c r="CP83" i="38"/>
  <c r="CP81" i="38"/>
  <c r="CP80" i="38"/>
  <c r="CP77" i="38"/>
  <c r="CP73" i="38"/>
  <c r="CP72" i="38"/>
  <c r="CP71" i="38"/>
  <c r="CP70" i="38"/>
  <c r="CP69" i="38"/>
  <c r="CP76" i="38"/>
  <c r="CP68" i="38"/>
  <c r="CP65" i="38"/>
  <c r="CP64" i="38"/>
  <c r="CP63" i="38"/>
  <c r="CP62" i="38"/>
  <c r="CP61" i="38"/>
  <c r="CP60" i="38"/>
  <c r="CP59" i="38"/>
  <c r="CP58" i="38"/>
  <c r="CP57" i="38"/>
  <c r="CP56" i="38"/>
  <c r="CP55" i="38"/>
  <c r="CP54" i="38"/>
  <c r="CP53" i="38"/>
  <c r="CP52" i="38"/>
  <c r="CP51" i="38"/>
  <c r="CP50" i="38"/>
  <c r="CP49" i="38"/>
  <c r="CP48" i="38"/>
  <c r="CP47" i="38"/>
  <c r="CP46" i="38"/>
  <c r="CP45" i="38"/>
  <c r="CP44" i="38"/>
  <c r="CP43" i="38"/>
  <c r="CP42" i="38"/>
  <c r="CP79" i="38"/>
  <c r="CP75" i="38"/>
  <c r="CP66" i="38"/>
  <c r="CP78" i="38"/>
  <c r="CP41" i="38"/>
  <c r="CP40" i="38"/>
  <c r="CP39" i="38"/>
  <c r="CP22" i="38"/>
  <c r="CP19" i="38"/>
  <c r="CP11" i="38"/>
  <c r="CP6" i="38"/>
  <c r="CP38" i="38"/>
  <c r="CO36" i="38"/>
  <c r="CP36" i="38" s="1"/>
  <c r="CP12" i="38"/>
  <c r="CP74" i="38"/>
  <c r="CP15" i="38"/>
  <c r="CP13" i="38"/>
  <c r="CP18" i="38"/>
  <c r="CP16" i="38"/>
  <c r="CP10" i="38"/>
  <c r="CP7" i="38"/>
  <c r="CP4" i="38"/>
  <c r="E124" i="38"/>
  <c r="K38" i="38"/>
  <c r="BG58" i="38"/>
  <c r="BN58" i="38" s="1"/>
  <c r="BU58" i="38" s="1"/>
  <c r="AW58" i="38"/>
  <c r="BB58" i="38" s="1"/>
  <c r="AV58" i="38"/>
  <c r="AN38" i="38"/>
  <c r="AN22" i="38"/>
  <c r="AG34" i="38"/>
  <c r="CK22" i="38"/>
  <c r="BA29" i="38"/>
  <c r="X39" i="38"/>
  <c r="CE46" i="38"/>
  <c r="CL46" i="38" s="1"/>
  <c r="CS46" i="38" s="1"/>
  <c r="CX46" i="38" s="1"/>
  <c r="BZ46" i="38"/>
  <c r="CR34" i="38"/>
  <c r="BC124" i="38"/>
  <c r="BM38" i="38"/>
  <c r="BD38" i="38"/>
  <c r="AW79" i="38"/>
  <c r="BB79" i="38" s="1"/>
  <c r="BG79" i="38"/>
  <c r="BN79" i="38" s="1"/>
  <c r="BU79" i="38" s="1"/>
  <c r="CE79" i="38" s="1"/>
  <c r="CL79" i="38" s="1"/>
  <c r="CS79" i="38" s="1"/>
  <c r="CX79" i="38" s="1"/>
  <c r="AV79" i="38"/>
  <c r="CD4" i="38"/>
  <c r="BZ100" i="38"/>
  <c r="CE130" i="38"/>
  <c r="CL130" i="38" s="1"/>
  <c r="CS130" i="38" s="1"/>
  <c r="CX130" i="38" s="1"/>
  <c r="BZ130" i="38"/>
  <c r="BZ119" i="38"/>
  <c r="AJ105" i="38"/>
  <c r="AC104" i="38"/>
  <c r="AJ117" i="38"/>
  <c r="AC116" i="38"/>
  <c r="BZ118" i="38"/>
  <c r="CE138" i="38"/>
  <c r="CL138" i="38" s="1"/>
  <c r="BZ138" i="38"/>
  <c r="CK38" i="38"/>
  <c r="BZ44" i="38" l="1"/>
  <c r="BZ50" i="38"/>
  <c r="BZ133" i="38"/>
  <c r="N121" i="38"/>
  <c r="N66" i="38"/>
  <c r="N81" i="38"/>
  <c r="N55" i="38"/>
  <c r="N88" i="38"/>
  <c r="N47" i="38"/>
  <c r="N138" i="38"/>
  <c r="N63" i="38"/>
  <c r="N93" i="38"/>
  <c r="BR142" i="38"/>
  <c r="BR141" i="38"/>
  <c r="F145" i="20"/>
  <c r="BZ74" i="38"/>
  <c r="O206" i="39"/>
  <c r="BZ75" i="38"/>
  <c r="BZ71" i="38"/>
  <c r="N68" i="38"/>
  <c r="N49" i="38"/>
  <c r="N57" i="38"/>
  <c r="N65" i="38"/>
  <c r="N76" i="38"/>
  <c r="N97" i="38"/>
  <c r="N90" i="38"/>
  <c r="N104" i="38"/>
  <c r="N123" i="38"/>
  <c r="N98" i="38"/>
  <c r="N43" i="38"/>
  <c r="N51" i="38"/>
  <c r="N59" i="38"/>
  <c r="N70" i="38"/>
  <c r="N78" i="38"/>
  <c r="N84" i="38"/>
  <c r="N94" i="38"/>
  <c r="N106" i="38"/>
  <c r="N118" i="38"/>
  <c r="N41" i="38"/>
  <c r="N45" i="38"/>
  <c r="N53" i="38"/>
  <c r="N61" i="38"/>
  <c r="N72" i="38"/>
  <c r="N80" i="38"/>
  <c r="N86" i="38"/>
  <c r="N96" i="38"/>
  <c r="N111" i="38"/>
  <c r="N120" i="38"/>
  <c r="BZ76" i="38"/>
  <c r="BZ78" i="38"/>
  <c r="BZ73" i="38"/>
  <c r="N38" i="38"/>
  <c r="N42" i="38"/>
  <c r="N46" i="38"/>
  <c r="N50" i="38"/>
  <c r="N54" i="38"/>
  <c r="N58" i="38"/>
  <c r="N62" i="38"/>
  <c r="N69" i="38"/>
  <c r="N73" i="38"/>
  <c r="N77" i="38"/>
  <c r="N102" i="38"/>
  <c r="N101" i="38"/>
  <c r="N87" i="38"/>
  <c r="N91" i="38"/>
  <c r="N100" i="38"/>
  <c r="N105" i="38"/>
  <c r="N116" i="38"/>
  <c r="N117" i="38"/>
  <c r="N124" i="38"/>
  <c r="N40" i="38"/>
  <c r="N39" i="38"/>
  <c r="N44" i="38"/>
  <c r="N48" i="38"/>
  <c r="N52" i="38"/>
  <c r="N56" i="38"/>
  <c r="N60" i="38"/>
  <c r="N64" i="38"/>
  <c r="N71" i="38"/>
  <c r="N75" i="38"/>
  <c r="N79" i="38"/>
  <c r="N83" i="38"/>
  <c r="N85" i="38"/>
  <c r="N89" i="38"/>
  <c r="N95" i="38"/>
  <c r="N99" i="38"/>
  <c r="N110" i="38"/>
  <c r="N122" i="38"/>
  <c r="S38" i="38"/>
  <c r="X38" i="38" s="1"/>
  <c r="BZ81" i="38"/>
  <c r="AC22" i="38"/>
  <c r="AQ30" i="38"/>
  <c r="AJ29" i="38"/>
  <c r="CD36" i="38"/>
  <c r="CQ141" i="38"/>
  <c r="CK124" i="38"/>
  <c r="BZ121" i="38"/>
  <c r="BS141" i="38"/>
  <c r="BY35" i="38"/>
  <c r="CW35" i="38"/>
  <c r="G138" i="38"/>
  <c r="K124" i="38"/>
  <c r="G124" i="38"/>
  <c r="G123" i="38"/>
  <c r="G122" i="38"/>
  <c r="G121" i="38"/>
  <c r="G120" i="38"/>
  <c r="G119" i="38"/>
  <c r="G118" i="38"/>
  <c r="G117" i="38"/>
  <c r="G116" i="38"/>
  <c r="G111" i="38"/>
  <c r="G110" i="38"/>
  <c r="G106" i="38"/>
  <c r="G105" i="38"/>
  <c r="G104" i="38"/>
  <c r="G102" i="38"/>
  <c r="G101" i="38"/>
  <c r="G100" i="38"/>
  <c r="G99" i="38"/>
  <c r="G98" i="38"/>
  <c r="G97" i="38"/>
  <c r="G96" i="38"/>
  <c r="G95" i="38"/>
  <c r="G91" i="38"/>
  <c r="G90" i="38"/>
  <c r="G89" i="38"/>
  <c r="G88" i="38"/>
  <c r="G87" i="38"/>
  <c r="G86" i="38"/>
  <c r="G85" i="38"/>
  <c r="G84" i="38"/>
  <c r="G83" i="38"/>
  <c r="G81" i="38"/>
  <c r="G94" i="38"/>
  <c r="G80" i="38"/>
  <c r="G79" i="38"/>
  <c r="G78" i="38"/>
  <c r="G77" i="38"/>
  <c r="G76" i="38"/>
  <c r="G75" i="38"/>
  <c r="G74" i="38"/>
  <c r="G73" i="38"/>
  <c r="G72" i="38"/>
  <c r="G71" i="38"/>
  <c r="G70" i="38"/>
  <c r="G93" i="38"/>
  <c r="G68" i="38"/>
  <c r="G66" i="38"/>
  <c r="G64" i="38"/>
  <c r="G60" i="38"/>
  <c r="G56" i="38"/>
  <c r="G52" i="38"/>
  <c r="G38" i="38"/>
  <c r="G65" i="38"/>
  <c r="G61" i="38"/>
  <c r="G57" i="38"/>
  <c r="G53" i="38"/>
  <c r="G50" i="38"/>
  <c r="G48" i="38"/>
  <c r="G46" i="38"/>
  <c r="G44" i="38"/>
  <c r="G42" i="38"/>
  <c r="G69" i="38"/>
  <c r="G62" i="38"/>
  <c r="G58" i="38"/>
  <c r="G54" i="38"/>
  <c r="G41" i="38"/>
  <c r="G40" i="38"/>
  <c r="G63" i="38"/>
  <c r="G59" i="38"/>
  <c r="G55" i="38"/>
  <c r="G51" i="38"/>
  <c r="G49" i="38"/>
  <c r="G47" i="38"/>
  <c r="G45" i="38"/>
  <c r="G43" i="38"/>
  <c r="G39" i="38"/>
  <c r="AQ27" i="38"/>
  <c r="AJ26" i="38"/>
  <c r="AT114" i="38"/>
  <c r="AT109" i="38"/>
  <c r="AT113" i="38"/>
  <c r="BL138" i="38"/>
  <c r="BT124" i="38"/>
  <c r="BL124" i="38"/>
  <c r="BL123" i="38"/>
  <c r="BL122" i="38"/>
  <c r="BL121" i="38"/>
  <c r="BL120" i="38"/>
  <c r="BL119" i="38"/>
  <c r="BL118" i="38"/>
  <c r="BL117" i="38"/>
  <c r="BL116" i="38"/>
  <c r="BL111" i="38"/>
  <c r="BL110" i="38"/>
  <c r="BL106" i="38"/>
  <c r="BL105" i="38"/>
  <c r="BL104" i="38"/>
  <c r="BL102" i="38"/>
  <c r="BL101" i="38"/>
  <c r="BL100" i="38"/>
  <c r="BL99" i="38"/>
  <c r="BL98" i="38"/>
  <c r="BL97" i="38"/>
  <c r="BL96" i="38"/>
  <c r="BL95" i="38"/>
  <c r="BL94" i="38"/>
  <c r="BL91" i="38"/>
  <c r="BL90" i="38"/>
  <c r="BL89" i="38"/>
  <c r="BL88" i="38"/>
  <c r="BL87" i="38"/>
  <c r="BL86" i="38"/>
  <c r="BL85" i="38"/>
  <c r="BL84" i="38"/>
  <c r="BL83" i="38"/>
  <c r="BL81" i="38"/>
  <c r="BL93" i="38"/>
  <c r="BL80" i="38"/>
  <c r="BL79" i="38"/>
  <c r="BL78" i="38"/>
  <c r="BL77" i="38"/>
  <c r="BL76" i="38"/>
  <c r="BL75" i="38"/>
  <c r="BL74" i="38"/>
  <c r="BL73" i="38"/>
  <c r="BL72" i="38"/>
  <c r="BL71" i="38"/>
  <c r="BL70" i="38"/>
  <c r="BL66" i="38"/>
  <c r="BL64" i="38"/>
  <c r="BL60" i="38"/>
  <c r="BL56" i="38"/>
  <c r="BL52" i="38"/>
  <c r="BL69" i="38"/>
  <c r="BL68" i="38"/>
  <c r="BL65" i="38"/>
  <c r="BL61" i="38"/>
  <c r="BL57" i="38"/>
  <c r="BL53" i="38"/>
  <c r="BL48" i="38"/>
  <c r="BL46" i="38"/>
  <c r="BL44" i="38"/>
  <c r="BL42" i="38"/>
  <c r="BL62" i="38"/>
  <c r="BL58" i="38"/>
  <c r="BL54" i="38"/>
  <c r="BL50" i="38"/>
  <c r="BL41" i="38"/>
  <c r="BL40" i="38"/>
  <c r="BL39" i="38"/>
  <c r="BL63" i="38"/>
  <c r="BL59" i="38"/>
  <c r="BL55" i="38"/>
  <c r="BL51" i="38"/>
  <c r="BL49" i="38"/>
  <c r="BL47" i="38"/>
  <c r="BL45" i="38"/>
  <c r="BL43" i="38"/>
  <c r="BL38" i="38"/>
  <c r="CE132" i="38"/>
  <c r="CL132" i="38" s="1"/>
  <c r="CS132" i="38" s="1"/>
  <c r="CX132" i="38" s="1"/>
  <c r="BZ132" i="38"/>
  <c r="BG110" i="38"/>
  <c r="AW110" i="38"/>
  <c r="AV110" i="38"/>
  <c r="CE63" i="38"/>
  <c r="CL63" i="38" s="1"/>
  <c r="CS63" i="38" s="1"/>
  <c r="CX63" i="38" s="1"/>
  <c r="BZ63" i="38"/>
  <c r="CH114" i="38"/>
  <c r="CH113" i="38"/>
  <c r="CH109" i="38"/>
  <c r="CR36" i="38"/>
  <c r="CI36" i="38"/>
  <c r="AN141" i="38"/>
  <c r="Y114" i="38"/>
  <c r="Y113" i="38"/>
  <c r="Y109" i="38"/>
  <c r="AI36" i="38"/>
  <c r="CE64" i="38"/>
  <c r="CL64" i="38" s="1"/>
  <c r="CS64" i="38" s="1"/>
  <c r="CX64" i="38" s="1"/>
  <c r="BZ64" i="38"/>
  <c r="H113" i="38"/>
  <c r="H109" i="38"/>
  <c r="H114" i="38"/>
  <c r="R36" i="38"/>
  <c r="O114" i="38"/>
  <c r="O113" i="38"/>
  <c r="O109" i="38"/>
  <c r="AB36" i="38"/>
  <c r="CE60" i="38"/>
  <c r="CL60" i="38" s="1"/>
  <c r="CS60" i="38" s="1"/>
  <c r="CX60" i="38" s="1"/>
  <c r="BZ60" i="38"/>
  <c r="F141" i="38"/>
  <c r="BR114" i="38"/>
  <c r="T27" i="38"/>
  <c r="T26" i="38"/>
  <c r="S34" i="38"/>
  <c r="X34" i="38" s="1"/>
  <c r="X10" i="38"/>
  <c r="CE54" i="38"/>
  <c r="CL54" i="38" s="1"/>
  <c r="CS54" i="38" s="1"/>
  <c r="CX54" i="38" s="1"/>
  <c r="BZ54" i="38"/>
  <c r="AJ116" i="38"/>
  <c r="AQ117" i="38"/>
  <c r="S124" i="38"/>
  <c r="CE58" i="38"/>
  <c r="CL58" i="38" s="1"/>
  <c r="CS58" i="38" s="1"/>
  <c r="CX58" i="38" s="1"/>
  <c r="BZ58" i="38"/>
  <c r="CP142" i="38"/>
  <c r="CP141" i="38"/>
  <c r="CE8" i="38"/>
  <c r="CL8" i="38" s="1"/>
  <c r="CS8" i="38" s="1"/>
  <c r="CX8" i="38" s="1"/>
  <c r="BZ8" i="38"/>
  <c r="T24" i="38"/>
  <c r="T23" i="38"/>
  <c r="S33" i="38"/>
  <c r="X33" i="38" s="1"/>
  <c r="T8" i="38"/>
  <c r="S4" i="38"/>
  <c r="T5" i="38" s="1"/>
  <c r="CV4" i="38"/>
  <c r="CW5" i="38" s="1"/>
  <c r="V112" i="38"/>
  <c r="W109" i="38"/>
  <c r="AC68" i="38"/>
  <c r="AJ69" i="38"/>
  <c r="CE59" i="38"/>
  <c r="CL59" i="38" s="1"/>
  <c r="CS59" i="38" s="1"/>
  <c r="CX59" i="38" s="1"/>
  <c r="BZ59" i="38"/>
  <c r="BZ79" i="38"/>
  <c r="S35" i="38"/>
  <c r="X35" i="38" s="1"/>
  <c r="T30" i="38"/>
  <c r="T29" i="38"/>
  <c r="X15" i="38"/>
  <c r="J138" i="38"/>
  <c r="J123" i="38"/>
  <c r="J122" i="38"/>
  <c r="J121" i="38"/>
  <c r="J120" i="38"/>
  <c r="J119" i="38"/>
  <c r="J118" i="38"/>
  <c r="J117" i="38"/>
  <c r="R124" i="38"/>
  <c r="J124" i="38"/>
  <c r="J116" i="38"/>
  <c r="J106" i="38"/>
  <c r="J105" i="38"/>
  <c r="J104" i="38"/>
  <c r="J102" i="38"/>
  <c r="J98" i="38"/>
  <c r="J94" i="38"/>
  <c r="J93" i="38"/>
  <c r="J111" i="38"/>
  <c r="J99" i="38"/>
  <c r="J91" i="38"/>
  <c r="J90" i="38"/>
  <c r="J89" i="38"/>
  <c r="J88" i="38"/>
  <c r="J87" i="38"/>
  <c r="J86" i="38"/>
  <c r="J85" i="38"/>
  <c r="J84" i="38"/>
  <c r="J100" i="38"/>
  <c r="J96" i="38"/>
  <c r="J83" i="38"/>
  <c r="J81" i="38"/>
  <c r="J101" i="38"/>
  <c r="J95" i="38"/>
  <c r="J80" i="38"/>
  <c r="J79" i="38"/>
  <c r="J78" i="38"/>
  <c r="J77" i="38"/>
  <c r="J76" i="38"/>
  <c r="J75" i="38"/>
  <c r="J97" i="38"/>
  <c r="J69" i="38"/>
  <c r="J65" i="38"/>
  <c r="J64" i="38"/>
  <c r="J63" i="38"/>
  <c r="J62" i="38"/>
  <c r="J61" i="38"/>
  <c r="J60" i="38"/>
  <c r="J59" i="38"/>
  <c r="J58" i="38"/>
  <c r="J57" i="38"/>
  <c r="J56" i="38"/>
  <c r="J55" i="38"/>
  <c r="J54" i="38"/>
  <c r="J53" i="38"/>
  <c r="J52" i="38"/>
  <c r="J51" i="38"/>
  <c r="J50" i="38"/>
  <c r="J49" i="38"/>
  <c r="J48" i="38"/>
  <c r="J47" i="38"/>
  <c r="J46" i="38"/>
  <c r="J45" i="38"/>
  <c r="J44" i="38"/>
  <c r="J43" i="38"/>
  <c r="J42" i="38"/>
  <c r="J110" i="38"/>
  <c r="J68" i="38"/>
  <c r="J74" i="38"/>
  <c r="J73" i="38"/>
  <c r="J72" i="38"/>
  <c r="J71" i="38"/>
  <c r="J70" i="38"/>
  <c r="J66" i="38"/>
  <c r="J39" i="38"/>
  <c r="J38" i="38"/>
  <c r="J41" i="38"/>
  <c r="J40" i="38"/>
  <c r="BC113" i="38"/>
  <c r="BC114" i="38"/>
  <c r="BC109" i="38"/>
  <c r="BM36" i="38"/>
  <c r="BD36" i="38"/>
  <c r="BZ122" i="38"/>
  <c r="AJ39" i="38"/>
  <c r="AQ40" i="38"/>
  <c r="CE62" i="38"/>
  <c r="CL62" i="38" s="1"/>
  <c r="CS62" i="38" s="1"/>
  <c r="CX62" i="38" s="1"/>
  <c r="BZ62" i="38"/>
  <c r="AU36" i="38"/>
  <c r="BY134" i="38"/>
  <c r="BY138" i="38"/>
  <c r="BY132" i="38"/>
  <c r="BY128" i="38"/>
  <c r="BY133" i="38"/>
  <c r="BY129" i="38"/>
  <c r="BY130" i="38"/>
  <c r="BY126" i="38"/>
  <c r="BY131" i="38"/>
  <c r="BY123" i="38"/>
  <c r="BY122" i="38"/>
  <c r="BY121" i="38"/>
  <c r="BY120" i="38"/>
  <c r="BY127" i="38"/>
  <c r="BY125" i="38"/>
  <c r="BY119" i="38"/>
  <c r="BY118" i="38"/>
  <c r="BY116" i="38"/>
  <c r="BY117" i="38"/>
  <c r="BY102" i="38"/>
  <c r="BY101" i="38"/>
  <c r="BY100" i="38"/>
  <c r="BY99" i="38"/>
  <c r="BY98" i="38"/>
  <c r="BY97" i="38"/>
  <c r="BY96" i="38"/>
  <c r="BY95" i="38"/>
  <c r="BY111" i="38"/>
  <c r="BY110" i="38"/>
  <c r="BY106" i="38"/>
  <c r="BY93" i="38"/>
  <c r="BY104" i="38"/>
  <c r="BY94" i="38"/>
  <c r="BY81" i="38"/>
  <c r="BY80" i="38"/>
  <c r="BY79" i="38"/>
  <c r="BY78" i="38"/>
  <c r="BY77" i="38"/>
  <c r="BY76" i="38"/>
  <c r="BY75" i="38"/>
  <c r="BY74" i="38"/>
  <c r="BY73" i="38"/>
  <c r="BY72" i="38"/>
  <c r="BY71" i="38"/>
  <c r="BY70" i="38"/>
  <c r="BY105" i="38"/>
  <c r="BY89" i="38"/>
  <c r="BY85" i="38"/>
  <c r="BY66" i="38"/>
  <c r="BY90" i="38"/>
  <c r="BY86" i="38"/>
  <c r="BY91" i="38"/>
  <c r="BY87" i="38"/>
  <c r="BY83" i="38"/>
  <c r="BY69" i="38"/>
  <c r="BY68" i="38"/>
  <c r="BY65" i="38"/>
  <c r="BY64" i="38"/>
  <c r="BY63" i="38"/>
  <c r="BY62" i="38"/>
  <c r="BY61" i="38"/>
  <c r="BY60" i="38"/>
  <c r="BY59" i="38"/>
  <c r="BY58" i="38"/>
  <c r="BY57" i="38"/>
  <c r="BY56" i="38"/>
  <c r="BY55" i="38"/>
  <c r="BY54" i="38"/>
  <c r="BY53" i="38"/>
  <c r="BY52" i="38"/>
  <c r="BY51" i="38"/>
  <c r="BY50" i="38"/>
  <c r="BY84" i="38"/>
  <c r="BY49" i="38"/>
  <c r="BY47" i="38"/>
  <c r="BY45" i="38"/>
  <c r="BY43" i="38"/>
  <c r="BY18" i="38"/>
  <c r="BY16" i="38"/>
  <c r="BY10" i="38"/>
  <c r="BY41" i="38"/>
  <c r="BY40" i="38"/>
  <c r="BY39" i="38"/>
  <c r="BY19" i="38"/>
  <c r="BY11" i="38"/>
  <c r="BY88" i="38"/>
  <c r="BY48" i="38"/>
  <c r="BY46" i="38"/>
  <c r="BY44" i="38"/>
  <c r="BY42" i="38"/>
  <c r="BY38" i="38"/>
  <c r="BY12" i="38"/>
  <c r="BY7" i="38"/>
  <c r="BY15" i="38"/>
  <c r="BY13" i="38"/>
  <c r="BY6" i="38"/>
  <c r="BY4" i="38"/>
  <c r="CV38" i="38"/>
  <c r="AA138" i="38"/>
  <c r="AI124" i="38"/>
  <c r="AA124" i="38"/>
  <c r="AA120" i="38"/>
  <c r="AA119" i="38"/>
  <c r="AA118" i="38"/>
  <c r="AA117" i="38"/>
  <c r="AA116" i="38"/>
  <c r="AA123" i="38"/>
  <c r="AA122" i="38"/>
  <c r="AA121" i="38"/>
  <c r="AA106" i="38"/>
  <c r="AA105" i="38"/>
  <c r="AA104" i="38"/>
  <c r="AA111" i="38"/>
  <c r="AA110" i="38"/>
  <c r="AA100" i="38"/>
  <c r="AA96" i="38"/>
  <c r="AA101" i="38"/>
  <c r="AA97" i="38"/>
  <c r="AA91" i="38"/>
  <c r="AA90" i="38"/>
  <c r="AA89" i="38"/>
  <c r="AA88" i="38"/>
  <c r="AA87" i="38"/>
  <c r="AA86" i="38"/>
  <c r="AA85" i="38"/>
  <c r="AA84" i="38"/>
  <c r="AA83" i="38"/>
  <c r="AA102" i="38"/>
  <c r="AA98" i="38"/>
  <c r="AA95" i="38"/>
  <c r="AA94" i="38"/>
  <c r="AA81" i="38"/>
  <c r="AA93" i="38"/>
  <c r="AA80" i="38"/>
  <c r="AA79" i="38"/>
  <c r="AA78" i="38"/>
  <c r="AA77" i="38"/>
  <c r="AA76" i="38"/>
  <c r="AA75" i="38"/>
  <c r="AA99" i="38"/>
  <c r="AA74" i="38"/>
  <c r="AA73" i="38"/>
  <c r="AA72" i="38"/>
  <c r="AA71" i="38"/>
  <c r="AA70" i="38"/>
  <c r="AA69" i="38"/>
  <c r="AA68" i="38"/>
  <c r="AA65" i="38"/>
  <c r="AA64" i="38"/>
  <c r="AA63" i="38"/>
  <c r="AA62" i="38"/>
  <c r="AA61" i="38"/>
  <c r="AA60" i="38"/>
  <c r="AA59" i="38"/>
  <c r="AA58" i="38"/>
  <c r="AA57" i="38"/>
  <c r="AA56" i="38"/>
  <c r="AA55" i="38"/>
  <c r="AA54" i="38"/>
  <c r="AA53" i="38"/>
  <c r="AA52" i="38"/>
  <c r="AA51" i="38"/>
  <c r="AA50" i="38"/>
  <c r="AA49" i="38"/>
  <c r="AA48" i="38"/>
  <c r="AA47" i="38"/>
  <c r="AA46" i="38"/>
  <c r="AA45" i="38"/>
  <c r="AA44" i="38"/>
  <c r="AA43" i="38"/>
  <c r="AA42" i="38"/>
  <c r="AA66" i="38"/>
  <c r="AA38" i="38"/>
  <c r="AA39" i="38"/>
  <c r="AA41" i="38"/>
  <c r="AA40" i="38"/>
  <c r="CC141" i="38"/>
  <c r="BZ123" i="38"/>
  <c r="CE128" i="38"/>
  <c r="CL128" i="38" s="1"/>
  <c r="CS128" i="38" s="1"/>
  <c r="CX128" i="38" s="1"/>
  <c r="BZ128" i="38"/>
  <c r="CI141" i="38"/>
  <c r="CI142" i="38"/>
  <c r="CE47" i="38"/>
  <c r="CL47" i="38" s="1"/>
  <c r="CS47" i="38" s="1"/>
  <c r="CX47" i="38" s="1"/>
  <c r="BZ47" i="38"/>
  <c r="AJ23" i="38"/>
  <c r="AQ24" i="38"/>
  <c r="CE7" i="38"/>
  <c r="CL7" i="38" s="1"/>
  <c r="CS7" i="38" s="1"/>
  <c r="CX7" i="38" s="1"/>
  <c r="BZ7" i="38"/>
  <c r="CE49" i="38"/>
  <c r="CL49" i="38" s="1"/>
  <c r="CS49" i="38" s="1"/>
  <c r="CX49" i="38" s="1"/>
  <c r="BZ49" i="38"/>
  <c r="AH138" i="38"/>
  <c r="AP124" i="38"/>
  <c r="AH124" i="38"/>
  <c r="AH120" i="38"/>
  <c r="AH119" i="38"/>
  <c r="AH118" i="38"/>
  <c r="AH111" i="38"/>
  <c r="AH110" i="38"/>
  <c r="AH116" i="38"/>
  <c r="AH123" i="38"/>
  <c r="AH122" i="38"/>
  <c r="AH121" i="38"/>
  <c r="AH117" i="38"/>
  <c r="AH102" i="38"/>
  <c r="AH101" i="38"/>
  <c r="AH100" i="38"/>
  <c r="AH99" i="38"/>
  <c r="AH98" i="38"/>
  <c r="AH97" i="38"/>
  <c r="AH96" i="38"/>
  <c r="AH95" i="38"/>
  <c r="AH94" i="38"/>
  <c r="AH106" i="38"/>
  <c r="AH105" i="38"/>
  <c r="AH104" i="38"/>
  <c r="AH93" i="38"/>
  <c r="AH91" i="38"/>
  <c r="AH90" i="38"/>
  <c r="AH89" i="38"/>
  <c r="AH88" i="38"/>
  <c r="AH87" i="38"/>
  <c r="AH86" i="38"/>
  <c r="AH85" i="38"/>
  <c r="AH84" i="38"/>
  <c r="AH83" i="38"/>
  <c r="AH81" i="38"/>
  <c r="AH78" i="38"/>
  <c r="AH74" i="38"/>
  <c r="AH73" i="38"/>
  <c r="AH72" i="38"/>
  <c r="AH71" i="38"/>
  <c r="AH70" i="38"/>
  <c r="AH77" i="38"/>
  <c r="AH69" i="38"/>
  <c r="AH68" i="38"/>
  <c r="AH65" i="38"/>
  <c r="AH64" i="38"/>
  <c r="AH63" i="38"/>
  <c r="AH62" i="38"/>
  <c r="AH61" i="38"/>
  <c r="AH60" i="38"/>
  <c r="AH59" i="38"/>
  <c r="AH58" i="38"/>
  <c r="AH57" i="38"/>
  <c r="AH56" i="38"/>
  <c r="AH55" i="38"/>
  <c r="AH54" i="38"/>
  <c r="AH53" i="38"/>
  <c r="AH52" i="38"/>
  <c r="AH51" i="38"/>
  <c r="AH50" i="38"/>
  <c r="AH49" i="38"/>
  <c r="AH48" i="38"/>
  <c r="AH47" i="38"/>
  <c r="AH46" i="38"/>
  <c r="AH45" i="38"/>
  <c r="AH44" i="38"/>
  <c r="AH43" i="38"/>
  <c r="AH42" i="38"/>
  <c r="AH80" i="38"/>
  <c r="AH76" i="38"/>
  <c r="AH79" i="38"/>
  <c r="AH41" i="38"/>
  <c r="AH40" i="38"/>
  <c r="AH39" i="38"/>
  <c r="AH38" i="38"/>
  <c r="AH75" i="38"/>
  <c r="AH66" i="38"/>
  <c r="BK141" i="38"/>
  <c r="BJ114" i="38"/>
  <c r="BJ113" i="38"/>
  <c r="BJ109" i="38"/>
  <c r="BT36" i="38"/>
  <c r="P141" i="38"/>
  <c r="P142" i="38"/>
  <c r="BE138" i="38"/>
  <c r="BE123" i="38"/>
  <c r="BE122" i="38"/>
  <c r="BE121" i="38"/>
  <c r="BE120" i="38"/>
  <c r="BE119" i="38"/>
  <c r="BE116" i="38"/>
  <c r="BM124" i="38"/>
  <c r="BE118" i="38"/>
  <c r="BE117" i="38"/>
  <c r="BE124" i="38"/>
  <c r="BE111" i="38"/>
  <c r="BE110" i="38"/>
  <c r="BE102" i="38"/>
  <c r="BE101" i="38"/>
  <c r="BE100" i="38"/>
  <c r="BE99" i="38"/>
  <c r="BE98" i="38"/>
  <c r="BE97" i="38"/>
  <c r="BE96" i="38"/>
  <c r="BE104" i="38"/>
  <c r="BE105" i="38"/>
  <c r="BE95" i="38"/>
  <c r="BE94" i="38"/>
  <c r="BE93" i="38"/>
  <c r="BE106" i="38"/>
  <c r="BE80" i="38"/>
  <c r="BE79" i="38"/>
  <c r="BE78" i="38"/>
  <c r="BE77" i="38"/>
  <c r="BE76" i="38"/>
  <c r="BE75" i="38"/>
  <c r="BE74" i="38"/>
  <c r="BE73" i="38"/>
  <c r="BE72" i="38"/>
  <c r="BE71" i="38"/>
  <c r="BE70" i="38"/>
  <c r="BE91" i="38"/>
  <c r="BE90" i="38"/>
  <c r="BE89" i="38"/>
  <c r="BE88" i="38"/>
  <c r="BE87" i="38"/>
  <c r="BE86" i="38"/>
  <c r="BE85" i="38"/>
  <c r="BE84" i="38"/>
  <c r="BE83" i="38"/>
  <c r="BE81" i="38"/>
  <c r="BE69" i="38"/>
  <c r="BE68" i="38"/>
  <c r="BE66" i="38"/>
  <c r="BE65" i="38"/>
  <c r="BE64" i="38"/>
  <c r="BE63" i="38"/>
  <c r="BE62" i="38"/>
  <c r="BE61" i="38"/>
  <c r="BE60" i="38"/>
  <c r="BE59" i="38"/>
  <c r="BE58" i="38"/>
  <c r="BE57" i="38"/>
  <c r="BE56" i="38"/>
  <c r="BE55" i="38"/>
  <c r="BE54" i="38"/>
  <c r="BE53" i="38"/>
  <c r="BE52" i="38"/>
  <c r="BE51" i="38"/>
  <c r="BE50" i="38"/>
  <c r="BE48" i="38"/>
  <c r="BE46" i="38"/>
  <c r="BE44" i="38"/>
  <c r="BE42" i="38"/>
  <c r="BE41" i="38"/>
  <c r="BE40" i="38"/>
  <c r="BE39" i="38"/>
  <c r="BE38" i="38"/>
  <c r="BE49" i="38"/>
  <c r="BE47" i="38"/>
  <c r="BE45" i="38"/>
  <c r="BE43" i="38"/>
  <c r="BD124" i="38"/>
  <c r="BD142" i="38" s="1"/>
  <c r="CE51" i="38"/>
  <c r="CL51" i="38" s="1"/>
  <c r="CS51" i="38" s="1"/>
  <c r="CX51" i="38" s="1"/>
  <c r="BZ51" i="38"/>
  <c r="BX124" i="38"/>
  <c r="BY124" i="38" s="1"/>
  <c r="BD141" i="38"/>
  <c r="AJ126" i="38"/>
  <c r="AC125" i="38"/>
  <c r="BZ70" i="38"/>
  <c r="BX23" i="38"/>
  <c r="CE85" i="38"/>
  <c r="CL85" i="38" s="1"/>
  <c r="CS85" i="38" s="1"/>
  <c r="CX85" i="38" s="1"/>
  <c r="BZ85" i="38"/>
  <c r="W113" i="38"/>
  <c r="AJ94" i="38"/>
  <c r="AC93" i="38"/>
  <c r="CE106" i="38"/>
  <c r="CL106" i="38" s="1"/>
  <c r="CS106" i="38" s="1"/>
  <c r="CX106" i="38" s="1"/>
  <c r="BZ106" i="38"/>
  <c r="CE57" i="38"/>
  <c r="CL57" i="38" s="1"/>
  <c r="CS57" i="38" s="1"/>
  <c r="CX57" i="38" s="1"/>
  <c r="BZ57" i="38"/>
  <c r="CE89" i="38"/>
  <c r="CL89" i="38" s="1"/>
  <c r="CS89" i="38" s="1"/>
  <c r="CX89" i="38" s="1"/>
  <c r="BZ89" i="38"/>
  <c r="F124" i="38"/>
  <c r="F142" i="38" s="1"/>
  <c r="BQ112" i="38"/>
  <c r="BR109" i="38"/>
  <c r="AJ12" i="38"/>
  <c r="AC10" i="38"/>
  <c r="AJ84" i="38"/>
  <c r="AC83" i="38"/>
  <c r="BZ72" i="38"/>
  <c r="CJ138" i="38"/>
  <c r="CR124" i="38"/>
  <c r="CJ124" i="38"/>
  <c r="CJ123" i="38"/>
  <c r="CJ122" i="38"/>
  <c r="CJ121" i="38"/>
  <c r="CJ120" i="38"/>
  <c r="CJ119" i="38"/>
  <c r="CJ118" i="38"/>
  <c r="CJ117" i="38"/>
  <c r="CJ116" i="38"/>
  <c r="CJ111" i="38"/>
  <c r="CJ110" i="38"/>
  <c r="CJ106" i="38"/>
  <c r="CJ105" i="38"/>
  <c r="CJ104" i="38"/>
  <c r="CJ102" i="38"/>
  <c r="CJ101" i="38"/>
  <c r="CJ100" i="38"/>
  <c r="CJ99" i="38"/>
  <c r="CJ98" i="38"/>
  <c r="CJ97" i="38"/>
  <c r="CJ96" i="38"/>
  <c r="CJ95" i="38"/>
  <c r="CJ94" i="38"/>
  <c r="CJ91" i="38"/>
  <c r="CJ90" i="38"/>
  <c r="CJ89" i="38"/>
  <c r="CJ88" i="38"/>
  <c r="CJ87" i="38"/>
  <c r="CJ86" i="38"/>
  <c r="CJ85" i="38"/>
  <c r="CJ84" i="38"/>
  <c r="CJ83" i="38"/>
  <c r="CJ81" i="38"/>
  <c r="CJ80" i="38"/>
  <c r="CJ93" i="38"/>
  <c r="CJ79" i="38"/>
  <c r="CJ78" i="38"/>
  <c r="CJ77" i="38"/>
  <c r="CJ76" i="38"/>
  <c r="CJ75" i="38"/>
  <c r="CJ74" i="38"/>
  <c r="CJ73" i="38"/>
  <c r="CJ72" i="38"/>
  <c r="CJ71" i="38"/>
  <c r="CJ70" i="38"/>
  <c r="CJ69" i="38"/>
  <c r="CJ66" i="38"/>
  <c r="CJ62" i="38"/>
  <c r="CJ58" i="38"/>
  <c r="CJ54" i="38"/>
  <c r="CJ50" i="38"/>
  <c r="CJ68" i="38"/>
  <c r="CJ63" i="38"/>
  <c r="CJ59" i="38"/>
  <c r="CJ55" i="38"/>
  <c r="CJ51" i="38"/>
  <c r="CJ49" i="38"/>
  <c r="CJ47" i="38"/>
  <c r="CJ45" i="38"/>
  <c r="CJ43" i="38"/>
  <c r="CJ64" i="38"/>
  <c r="CJ60" i="38"/>
  <c r="CJ56" i="38"/>
  <c r="CJ52" i="38"/>
  <c r="CJ41" i="38"/>
  <c r="CJ40" i="38"/>
  <c r="CJ39" i="38"/>
  <c r="CJ48" i="38"/>
  <c r="CJ46" i="38"/>
  <c r="CJ44" i="38"/>
  <c r="CJ42" i="38"/>
  <c r="CJ57" i="38"/>
  <c r="CJ38" i="38"/>
  <c r="CJ53" i="38"/>
  <c r="CJ65" i="38"/>
  <c r="CJ61" i="38"/>
  <c r="AQ19" i="38"/>
  <c r="AJ18" i="38"/>
  <c r="AU141" i="38"/>
  <c r="AU142" i="38"/>
  <c r="AF114" i="38"/>
  <c r="AF113" i="38"/>
  <c r="AF109" i="38"/>
  <c r="AP36" i="38"/>
  <c r="AG36" i="38"/>
  <c r="CE134" i="38"/>
  <c r="CL134" i="38" s="1"/>
  <c r="CS134" i="38" s="1"/>
  <c r="CX134" i="38" s="1"/>
  <c r="BZ134" i="38"/>
  <c r="BA35" i="38"/>
  <c r="AO138" i="38"/>
  <c r="AO123" i="38"/>
  <c r="AO122" i="38"/>
  <c r="AO121" i="38"/>
  <c r="BF124" i="38"/>
  <c r="AO124" i="38"/>
  <c r="AO118" i="38"/>
  <c r="AO116" i="38"/>
  <c r="AO120" i="38"/>
  <c r="AO117" i="38"/>
  <c r="AO119" i="38"/>
  <c r="AO102" i="38"/>
  <c r="AO101" i="38"/>
  <c r="AO100" i="38"/>
  <c r="AO99" i="38"/>
  <c r="AO98" i="38"/>
  <c r="AO97" i="38"/>
  <c r="AO96" i="38"/>
  <c r="AO111" i="38"/>
  <c r="AO110" i="38"/>
  <c r="AO106" i="38"/>
  <c r="AO93" i="38"/>
  <c r="AO104" i="38"/>
  <c r="AO95" i="38"/>
  <c r="AO94" i="38"/>
  <c r="AO91" i="38"/>
  <c r="AO90" i="38"/>
  <c r="AO89" i="38"/>
  <c r="AO88" i="38"/>
  <c r="AO87" i="38"/>
  <c r="AO86" i="38"/>
  <c r="AO85" i="38"/>
  <c r="AO84" i="38"/>
  <c r="AO80" i="38"/>
  <c r="AO79" i="38"/>
  <c r="AO78" i="38"/>
  <c r="AO77" i="38"/>
  <c r="AO76" i="38"/>
  <c r="AO75" i="38"/>
  <c r="AO74" i="38"/>
  <c r="AO73" i="38"/>
  <c r="AO72" i="38"/>
  <c r="AO71" i="38"/>
  <c r="AO70" i="38"/>
  <c r="AO105" i="38"/>
  <c r="AO83" i="38"/>
  <c r="AO66" i="38"/>
  <c r="AO81" i="38"/>
  <c r="AO69" i="38"/>
  <c r="AO68" i="38"/>
  <c r="AO65" i="38"/>
  <c r="AO64" i="38"/>
  <c r="AO63" i="38"/>
  <c r="AO62" i="38"/>
  <c r="AO61" i="38"/>
  <c r="AO60" i="38"/>
  <c r="AO59" i="38"/>
  <c r="AO58" i="38"/>
  <c r="AO57" i="38"/>
  <c r="AO56" i="38"/>
  <c r="AO55" i="38"/>
  <c r="AO54" i="38"/>
  <c r="AO53" i="38"/>
  <c r="AO52" i="38"/>
  <c r="AO51" i="38"/>
  <c r="AO49" i="38"/>
  <c r="AO47" i="38"/>
  <c r="AO45" i="38"/>
  <c r="AO43" i="38"/>
  <c r="AO41" i="38"/>
  <c r="AO40" i="38"/>
  <c r="AO39" i="38"/>
  <c r="AO38" i="38"/>
  <c r="AO44" i="38"/>
  <c r="AO42" i="38"/>
  <c r="AO48" i="38"/>
  <c r="AO50" i="38"/>
  <c r="AO46" i="38"/>
  <c r="AN124" i="38"/>
  <c r="AN142" i="38" s="1"/>
  <c r="CE53" i="38"/>
  <c r="CL53" i="38" s="1"/>
  <c r="CS53" i="38" s="1"/>
  <c r="CX53" i="38" s="1"/>
  <c r="BZ53" i="38"/>
  <c r="Z36" i="38"/>
  <c r="M138" i="38"/>
  <c r="M133" i="38"/>
  <c r="M129" i="38"/>
  <c r="M130" i="38"/>
  <c r="M126" i="38"/>
  <c r="M131" i="38"/>
  <c r="M127" i="38"/>
  <c r="M128" i="38"/>
  <c r="M125" i="38"/>
  <c r="M123" i="38"/>
  <c r="M122" i="38"/>
  <c r="M121" i="38"/>
  <c r="M132" i="38"/>
  <c r="M124" i="38"/>
  <c r="M120" i="38"/>
  <c r="M119" i="38"/>
  <c r="M111" i="38"/>
  <c r="M110" i="38"/>
  <c r="M134" i="38"/>
  <c r="M118" i="38"/>
  <c r="M117" i="38"/>
  <c r="M116" i="38"/>
  <c r="M102" i="38"/>
  <c r="M101" i="38"/>
  <c r="M100" i="38"/>
  <c r="M99" i="38"/>
  <c r="M98" i="38"/>
  <c r="M97" i="38"/>
  <c r="M96" i="38"/>
  <c r="M95" i="38"/>
  <c r="M94" i="38"/>
  <c r="M106" i="38"/>
  <c r="M105" i="38"/>
  <c r="M104" i="38"/>
  <c r="M93" i="38"/>
  <c r="M91" i="38"/>
  <c r="M90" i="38"/>
  <c r="M89" i="38"/>
  <c r="M88" i="38"/>
  <c r="M87" i="38"/>
  <c r="M86" i="38"/>
  <c r="M85" i="38"/>
  <c r="M84" i="38"/>
  <c r="M83" i="38"/>
  <c r="M79" i="38"/>
  <c r="M75" i="38"/>
  <c r="M66" i="38"/>
  <c r="M78" i="38"/>
  <c r="M74" i="38"/>
  <c r="M73" i="38"/>
  <c r="M72" i="38"/>
  <c r="M71" i="38"/>
  <c r="M70" i="38"/>
  <c r="M69" i="38"/>
  <c r="M65" i="38"/>
  <c r="M64" i="38"/>
  <c r="M63" i="38"/>
  <c r="M62" i="38"/>
  <c r="M61" i="38"/>
  <c r="M60" i="38"/>
  <c r="M59" i="38"/>
  <c r="M58" i="38"/>
  <c r="M57" i="38"/>
  <c r="M56" i="38"/>
  <c r="M55" i="38"/>
  <c r="M54" i="38"/>
  <c r="M53" i="38"/>
  <c r="M52" i="38"/>
  <c r="M51" i="38"/>
  <c r="M50" i="38"/>
  <c r="M49" i="38"/>
  <c r="M48" i="38"/>
  <c r="M47" i="38"/>
  <c r="M46" i="38"/>
  <c r="M45" i="38"/>
  <c r="M44" i="38"/>
  <c r="M43" i="38"/>
  <c r="M42" i="38"/>
  <c r="M81" i="38"/>
  <c r="M77" i="38"/>
  <c r="M68" i="38"/>
  <c r="M80" i="38"/>
  <c r="M41" i="38"/>
  <c r="M40" i="38"/>
  <c r="M19" i="38"/>
  <c r="M18" i="38"/>
  <c r="M11" i="38"/>
  <c r="M10" i="38"/>
  <c r="M39" i="38"/>
  <c r="M22" i="38"/>
  <c r="M12" i="38"/>
  <c r="M76" i="38"/>
  <c r="M38" i="38"/>
  <c r="L36" i="38"/>
  <c r="M13" i="38"/>
  <c r="M16" i="38"/>
  <c r="M15" i="38"/>
  <c r="M7" i="38"/>
  <c r="M6" i="38"/>
  <c r="M4" i="38"/>
  <c r="I141" i="38"/>
  <c r="I36" i="38"/>
  <c r="CV23" i="38"/>
  <c r="CE95" i="38"/>
  <c r="CL95" i="38" s="1"/>
  <c r="CS95" i="38" s="1"/>
  <c r="CX95" i="38" s="1"/>
  <c r="BZ95" i="38"/>
  <c r="AM114" i="38"/>
  <c r="AM113" i="38"/>
  <c r="AM109" i="38"/>
  <c r="BF36" i="38"/>
  <c r="AN36" i="38"/>
  <c r="CB142" i="38"/>
  <c r="CB141" i="38"/>
  <c r="AJ104" i="38"/>
  <c r="AQ105" i="38"/>
  <c r="CO109" i="38"/>
  <c r="CO113" i="38"/>
  <c r="CP113" i="38" s="1"/>
  <c r="CO114" i="38"/>
  <c r="CP114" i="38" s="1"/>
  <c r="AZ22" i="38"/>
  <c r="BA23" i="38"/>
  <c r="CE88" i="38"/>
  <c r="CL88" i="38" s="1"/>
  <c r="CS88" i="38" s="1"/>
  <c r="CX88" i="38" s="1"/>
  <c r="BZ88" i="38"/>
  <c r="CE90" i="38"/>
  <c r="CL90" i="38" s="1"/>
  <c r="CS90" i="38" s="1"/>
  <c r="CX90" i="38" s="1"/>
  <c r="BZ90" i="38"/>
  <c r="AJ6" i="38"/>
  <c r="AJ5" i="38" s="1"/>
  <c r="CW24" i="38"/>
  <c r="W114" i="38"/>
  <c r="CE87" i="38"/>
  <c r="CL87" i="38" s="1"/>
  <c r="CS87" i="38" s="1"/>
  <c r="CX87" i="38" s="1"/>
  <c r="BZ87" i="38"/>
  <c r="CE43" i="38"/>
  <c r="CL43" i="38" s="1"/>
  <c r="CS43" i="38" s="1"/>
  <c r="CX43" i="38" s="1"/>
  <c r="BZ43" i="38"/>
  <c r="Q138" i="38"/>
  <c r="AB124" i="38"/>
  <c r="Q123" i="38"/>
  <c r="Q122" i="38"/>
  <c r="Q121" i="38"/>
  <c r="Q120" i="38"/>
  <c r="Q119" i="38"/>
  <c r="Q111" i="38"/>
  <c r="Q110" i="38"/>
  <c r="Q102" i="38"/>
  <c r="Q101" i="38"/>
  <c r="Q100" i="38"/>
  <c r="Q99" i="38"/>
  <c r="Q98" i="38"/>
  <c r="Q97" i="38"/>
  <c r="Q96" i="38"/>
  <c r="Q95" i="38"/>
  <c r="Q94" i="38"/>
  <c r="Q124" i="38"/>
  <c r="Q106" i="38"/>
  <c r="Q105" i="38"/>
  <c r="Q118" i="38"/>
  <c r="Q116" i="38"/>
  <c r="Q117" i="38"/>
  <c r="Q93" i="38"/>
  <c r="Q91" i="38"/>
  <c r="Q90" i="38"/>
  <c r="Q89" i="38"/>
  <c r="Q88" i="38"/>
  <c r="Q87" i="38"/>
  <c r="Q86" i="38"/>
  <c r="Q85" i="38"/>
  <c r="Q84" i="38"/>
  <c r="Q83" i="38"/>
  <c r="Q81" i="38"/>
  <c r="Q104" i="38"/>
  <c r="Q77" i="38"/>
  <c r="Q80" i="38"/>
  <c r="Q76" i="38"/>
  <c r="Q69" i="38"/>
  <c r="Q66" i="38"/>
  <c r="Q65" i="38"/>
  <c r="Q64" i="38"/>
  <c r="Q63" i="38"/>
  <c r="Q62" i="38"/>
  <c r="Q61" i="38"/>
  <c r="Q60" i="38"/>
  <c r="Q59" i="38"/>
  <c r="Q58" i="38"/>
  <c r="Q57" i="38"/>
  <c r="Q56" i="38"/>
  <c r="Q55" i="38"/>
  <c r="Q54" i="38"/>
  <c r="Q53" i="38"/>
  <c r="Q52" i="38"/>
  <c r="Q51" i="38"/>
  <c r="Q50" i="38"/>
  <c r="Q49" i="38"/>
  <c r="Q48" i="38"/>
  <c r="Q47" i="38"/>
  <c r="Q46" i="38"/>
  <c r="Q45" i="38"/>
  <c r="Q44" i="38"/>
  <c r="Q43" i="38"/>
  <c r="Q42" i="38"/>
  <c r="Q79" i="38"/>
  <c r="Q75" i="38"/>
  <c r="Q74" i="38"/>
  <c r="Q73" i="38"/>
  <c r="Q72" i="38"/>
  <c r="Q71" i="38"/>
  <c r="Q70" i="38"/>
  <c r="Q68" i="38"/>
  <c r="Q41" i="38"/>
  <c r="Q40" i="38"/>
  <c r="Q39" i="38"/>
  <c r="Q78" i="38"/>
  <c r="Q38" i="38"/>
  <c r="CE45" i="38"/>
  <c r="CL45" i="38" s="1"/>
  <c r="CS45" i="38" s="1"/>
  <c r="CX45" i="38" s="1"/>
  <c r="BZ45" i="38"/>
  <c r="AC15" i="38"/>
  <c r="AJ16" i="38"/>
  <c r="BZ77" i="38"/>
  <c r="CE65" i="38"/>
  <c r="CL65" i="38" s="1"/>
  <c r="CS65" i="38" s="1"/>
  <c r="CX65" i="38" s="1"/>
  <c r="BZ65" i="38"/>
  <c r="CE52" i="38"/>
  <c r="CL52" i="38" s="1"/>
  <c r="CS52" i="38" s="1"/>
  <c r="CX52" i="38" s="1"/>
  <c r="BZ52" i="38"/>
  <c r="E114" i="38"/>
  <c r="E113" i="38"/>
  <c r="E109" i="38"/>
  <c r="K36" i="38"/>
  <c r="CE120" i="38"/>
  <c r="CL120" i="38" s="1"/>
  <c r="CS120" i="38" s="1"/>
  <c r="CX120" i="38" s="1"/>
  <c r="BZ120" i="38"/>
  <c r="CE129" i="38"/>
  <c r="CL129" i="38" s="1"/>
  <c r="CS129" i="38" s="1"/>
  <c r="CX129" i="38" s="1"/>
  <c r="BZ129" i="38"/>
  <c r="BR113" i="38"/>
  <c r="CA114" i="38"/>
  <c r="CA113" i="38"/>
  <c r="CA109" i="38"/>
  <c r="CD109" i="38" s="1"/>
  <c r="CK36" i="38"/>
  <c r="AG141" i="38"/>
  <c r="AG142" i="38"/>
  <c r="BZ80" i="38"/>
  <c r="CE55" i="38"/>
  <c r="CL55" i="38" s="1"/>
  <c r="CS55" i="38" s="1"/>
  <c r="CX55" i="38" s="1"/>
  <c r="BZ55" i="38"/>
  <c r="BG11" i="38"/>
  <c r="AW11" i="38"/>
  <c r="AV11" i="38"/>
  <c r="CE86" i="38"/>
  <c r="CL86" i="38" s="1"/>
  <c r="CS86" i="38" s="1"/>
  <c r="CX86" i="38" s="1"/>
  <c r="BZ86" i="38"/>
  <c r="CE61" i="38"/>
  <c r="CL61" i="38" s="1"/>
  <c r="CS61" i="38" s="1"/>
  <c r="CX61" i="38" s="1"/>
  <c r="BZ61" i="38"/>
  <c r="Z142" i="38"/>
  <c r="Z141" i="38"/>
  <c r="CW29" i="38"/>
  <c r="B112" i="38"/>
  <c r="C109" i="38"/>
  <c r="CE56" i="38"/>
  <c r="CL56" i="38" s="1"/>
  <c r="CS56" i="38" s="1"/>
  <c r="CX56" i="38" s="1"/>
  <c r="BZ56" i="38"/>
  <c r="I124" i="38"/>
  <c r="I142" i="38" s="1"/>
  <c r="BK124" i="38"/>
  <c r="BK142" i="38" s="1"/>
  <c r="P36" i="38"/>
  <c r="AJ22" i="38" l="1"/>
  <c r="N141" i="38"/>
  <c r="AC38" i="38"/>
  <c r="AC124" i="38" s="1"/>
  <c r="AE124" i="38" s="1"/>
  <c r="AQ29" i="38"/>
  <c r="AV29" i="38" s="1"/>
  <c r="AV30" i="38"/>
  <c r="BG30" i="38"/>
  <c r="AW30" i="38"/>
  <c r="AA141" i="38"/>
  <c r="CJ141" i="38"/>
  <c r="AO141" i="38"/>
  <c r="AE122" i="38"/>
  <c r="AE44" i="38"/>
  <c r="AE66" i="38"/>
  <c r="B137" i="38"/>
  <c r="C112" i="38"/>
  <c r="CK113" i="38"/>
  <c r="CB113" i="38"/>
  <c r="K113" i="38"/>
  <c r="F113" i="38"/>
  <c r="AC35" i="38"/>
  <c r="AD35" i="38" s="1"/>
  <c r="AD29" i="38"/>
  <c r="AD30" i="38"/>
  <c r="L114" i="38"/>
  <c r="M114" i="38" s="1"/>
  <c r="L113" i="38"/>
  <c r="M113" i="38" s="1"/>
  <c r="L109" i="38"/>
  <c r="AQ12" i="38"/>
  <c r="AJ10" i="38"/>
  <c r="BN11" i="38"/>
  <c r="CA112" i="38"/>
  <c r="CD112" i="38" s="1"/>
  <c r="CK109" i="38"/>
  <c r="CB109" i="38"/>
  <c r="CD113" i="38"/>
  <c r="K109" i="38"/>
  <c r="E112" i="38"/>
  <c r="F109" i="38"/>
  <c r="AQ16" i="38"/>
  <c r="AJ15" i="38"/>
  <c r="Q141" i="38"/>
  <c r="AQ6" i="38"/>
  <c r="AQ5" i="38" s="1"/>
  <c r="AV5" i="38" s="1"/>
  <c r="AZ36" i="38"/>
  <c r="BA22" i="38"/>
  <c r="BG105" i="38"/>
  <c r="AQ104" i="38"/>
  <c r="AV104" i="38" s="1"/>
  <c r="AW105" i="38"/>
  <c r="AV105" i="38"/>
  <c r="BF114" i="38"/>
  <c r="AN114" i="38"/>
  <c r="AP114" i="38"/>
  <c r="AG114" i="38"/>
  <c r="AD26" i="38"/>
  <c r="AC34" i="38"/>
  <c r="AD34" i="38" s="1"/>
  <c r="AD27" i="38"/>
  <c r="BQ137" i="38"/>
  <c r="BR112" i="38"/>
  <c r="BT114" i="38"/>
  <c r="BK114" i="38"/>
  <c r="BM113" i="38"/>
  <c r="BD113" i="38"/>
  <c r="CW138" i="38"/>
  <c r="CW133" i="38"/>
  <c r="CW134" i="38"/>
  <c r="CW130" i="38"/>
  <c r="CW132" i="38"/>
  <c r="CW131" i="38"/>
  <c r="CW127" i="38"/>
  <c r="CW128" i="38"/>
  <c r="CW123" i="38"/>
  <c r="CW122" i="38"/>
  <c r="CW121" i="38"/>
  <c r="CW120" i="38"/>
  <c r="CW126" i="38"/>
  <c r="CW129" i="38"/>
  <c r="CW125" i="38"/>
  <c r="CW119" i="38"/>
  <c r="CW118" i="38"/>
  <c r="CW117" i="38"/>
  <c r="CW116" i="38"/>
  <c r="CW111" i="38"/>
  <c r="CW110" i="38"/>
  <c r="CW102" i="38"/>
  <c r="CW101" i="38"/>
  <c r="CW100" i="38"/>
  <c r="CW99" i="38"/>
  <c r="CW98" i="38"/>
  <c r="CW97" i="38"/>
  <c r="CW96" i="38"/>
  <c r="CW95" i="38"/>
  <c r="CW106" i="38"/>
  <c r="CW81" i="38"/>
  <c r="CW94" i="38"/>
  <c r="CW93" i="38"/>
  <c r="CW104" i="38"/>
  <c r="CW79" i="38"/>
  <c r="CW78" i="38"/>
  <c r="CW77" i="38"/>
  <c r="CW76" i="38"/>
  <c r="CW75" i="38"/>
  <c r="CW74" i="38"/>
  <c r="CW73" i="38"/>
  <c r="CW72" i="38"/>
  <c r="CW71" i="38"/>
  <c r="CW70" i="38"/>
  <c r="CW69" i="38"/>
  <c r="CW105" i="38"/>
  <c r="CW90" i="38"/>
  <c r="CW86" i="38"/>
  <c r="CW91" i="38"/>
  <c r="CW87" i="38"/>
  <c r="CW83" i="38"/>
  <c r="CW88" i="38"/>
  <c r="CW84" i="38"/>
  <c r="CW80" i="38"/>
  <c r="CW68" i="38"/>
  <c r="CW65" i="38"/>
  <c r="CW64" i="38"/>
  <c r="CW63" i="38"/>
  <c r="CW62" i="38"/>
  <c r="CW61" i="38"/>
  <c r="CW60" i="38"/>
  <c r="CW59" i="38"/>
  <c r="CW58" i="38"/>
  <c r="CW57" i="38"/>
  <c r="CW56" i="38"/>
  <c r="CW55" i="38"/>
  <c r="CW54" i="38"/>
  <c r="CW53" i="38"/>
  <c r="CW52" i="38"/>
  <c r="CW51" i="38"/>
  <c r="CW50" i="38"/>
  <c r="CW89" i="38"/>
  <c r="CW48" i="38"/>
  <c r="CW46" i="38"/>
  <c r="CW44" i="38"/>
  <c r="CW42" i="38"/>
  <c r="CW12" i="38"/>
  <c r="CW7" i="38"/>
  <c r="CW40" i="38"/>
  <c r="CW39" i="38"/>
  <c r="CW15" i="38"/>
  <c r="CW13" i="38"/>
  <c r="CW85" i="38"/>
  <c r="CW49" i="38"/>
  <c r="CW47" i="38"/>
  <c r="CW45" i="38"/>
  <c r="CW43" i="38"/>
  <c r="CW41" i="38"/>
  <c r="CW38" i="38"/>
  <c r="CW18" i="38"/>
  <c r="CW16" i="38"/>
  <c r="CW10" i="38"/>
  <c r="CW19" i="38"/>
  <c r="CW6" i="38"/>
  <c r="CW66" i="38"/>
  <c r="CW4" i="38"/>
  <c r="CW11" i="38"/>
  <c r="U138" i="38"/>
  <c r="U124" i="38"/>
  <c r="U120" i="38"/>
  <c r="U119" i="38"/>
  <c r="U111" i="38"/>
  <c r="U110" i="38"/>
  <c r="U118" i="38"/>
  <c r="U117" i="38"/>
  <c r="U116" i="38"/>
  <c r="U123" i="38"/>
  <c r="U122" i="38"/>
  <c r="U121" i="38"/>
  <c r="U102" i="38"/>
  <c r="U101" i="38"/>
  <c r="U100" i="38"/>
  <c r="U99" i="38"/>
  <c r="U98" i="38"/>
  <c r="U97" i="38"/>
  <c r="U96" i="38"/>
  <c r="U95" i="38"/>
  <c r="U94" i="38"/>
  <c r="U106" i="38"/>
  <c r="U105" i="38"/>
  <c r="U93" i="38"/>
  <c r="U104" i="38"/>
  <c r="U91" i="38"/>
  <c r="U90" i="38"/>
  <c r="U89" i="38"/>
  <c r="U88" i="38"/>
  <c r="U87" i="38"/>
  <c r="U86" i="38"/>
  <c r="U85" i="38"/>
  <c r="U84" i="38"/>
  <c r="U81" i="38"/>
  <c r="U79" i="38"/>
  <c r="U75" i="38"/>
  <c r="U74" i="38"/>
  <c r="U73" i="38"/>
  <c r="U72" i="38"/>
  <c r="U71" i="38"/>
  <c r="U70" i="38"/>
  <c r="U83" i="38"/>
  <c r="U78" i="38"/>
  <c r="U69" i="38"/>
  <c r="U66" i="38"/>
  <c r="U65" i="38"/>
  <c r="U64" i="38"/>
  <c r="U63" i="38"/>
  <c r="U62" i="38"/>
  <c r="U61" i="38"/>
  <c r="U60" i="38"/>
  <c r="U59" i="38"/>
  <c r="U58" i="38"/>
  <c r="U57" i="38"/>
  <c r="U56" i="38"/>
  <c r="U55" i="38"/>
  <c r="U54" i="38"/>
  <c r="U53" i="38"/>
  <c r="U52" i="38"/>
  <c r="U51" i="38"/>
  <c r="U50" i="38"/>
  <c r="U49" i="38"/>
  <c r="U48" i="38"/>
  <c r="U47" i="38"/>
  <c r="U46" i="38"/>
  <c r="U45" i="38"/>
  <c r="U44" i="38"/>
  <c r="U43" i="38"/>
  <c r="U42" i="38"/>
  <c r="U77" i="38"/>
  <c r="U68" i="38"/>
  <c r="U41" i="38"/>
  <c r="U40" i="38"/>
  <c r="U80" i="38"/>
  <c r="U39" i="38"/>
  <c r="U38" i="38"/>
  <c r="U76" i="38"/>
  <c r="X124" i="38"/>
  <c r="AI113" i="38"/>
  <c r="Z113" i="38"/>
  <c r="BB110" i="38"/>
  <c r="AT112" i="38"/>
  <c r="AU109" i="38"/>
  <c r="BG24" i="38"/>
  <c r="AW24" i="38"/>
  <c r="AQ23" i="38"/>
  <c r="AV24" i="38"/>
  <c r="AW40" i="38"/>
  <c r="AV40" i="38"/>
  <c r="AQ39" i="38"/>
  <c r="BG40" i="38"/>
  <c r="J141" i="38"/>
  <c r="T138" i="38"/>
  <c r="T133" i="38"/>
  <c r="T134" i="38"/>
  <c r="T130" i="38"/>
  <c r="T131" i="38"/>
  <c r="T127" i="38"/>
  <c r="T132" i="38"/>
  <c r="T128" i="38"/>
  <c r="T125" i="38"/>
  <c r="T124" i="38"/>
  <c r="T123" i="38"/>
  <c r="T122" i="38"/>
  <c r="T121" i="38"/>
  <c r="T126" i="38"/>
  <c r="T129" i="38"/>
  <c r="T116" i="38"/>
  <c r="T120" i="38"/>
  <c r="T119" i="38"/>
  <c r="T118" i="38"/>
  <c r="T117" i="38"/>
  <c r="T104" i="38"/>
  <c r="T111" i="38"/>
  <c r="T110" i="38"/>
  <c r="T102" i="38"/>
  <c r="T101" i="38"/>
  <c r="T100" i="38"/>
  <c r="T99" i="38"/>
  <c r="T98" i="38"/>
  <c r="T97" i="38"/>
  <c r="T96" i="38"/>
  <c r="T83" i="38"/>
  <c r="T95" i="38"/>
  <c r="T94" i="38"/>
  <c r="T105" i="38"/>
  <c r="T93" i="38"/>
  <c r="T106" i="38"/>
  <c r="T80" i="38"/>
  <c r="T79" i="38"/>
  <c r="T78" i="38"/>
  <c r="T77" i="38"/>
  <c r="T76" i="38"/>
  <c r="T75" i="38"/>
  <c r="T74" i="38"/>
  <c r="T73" i="38"/>
  <c r="T72" i="38"/>
  <c r="T71" i="38"/>
  <c r="T70" i="38"/>
  <c r="T88" i="38"/>
  <c r="T84" i="38"/>
  <c r="T81" i="38"/>
  <c r="T89" i="38"/>
  <c r="T85" i="38"/>
  <c r="T90" i="38"/>
  <c r="T86" i="38"/>
  <c r="T69" i="38"/>
  <c r="T66" i="38"/>
  <c r="T65" i="38"/>
  <c r="T64" i="38"/>
  <c r="T63" i="38"/>
  <c r="T62" i="38"/>
  <c r="T61" i="38"/>
  <c r="T60" i="38"/>
  <c r="T59" i="38"/>
  <c r="T58" i="38"/>
  <c r="T57" i="38"/>
  <c r="T56" i="38"/>
  <c r="T55" i="38"/>
  <c r="T54" i="38"/>
  <c r="T53" i="38"/>
  <c r="T52" i="38"/>
  <c r="T51" i="38"/>
  <c r="T49" i="38"/>
  <c r="T47" i="38"/>
  <c r="T45" i="38"/>
  <c r="T43" i="38"/>
  <c r="T22" i="38"/>
  <c r="T12" i="38"/>
  <c r="T7" i="38"/>
  <c r="T91" i="38"/>
  <c r="T68" i="38"/>
  <c r="T41" i="38"/>
  <c r="T40" i="38"/>
  <c r="S36" i="38"/>
  <c r="T13" i="38"/>
  <c r="T50" i="38"/>
  <c r="T48" i="38"/>
  <c r="T46" i="38"/>
  <c r="T44" i="38"/>
  <c r="T42" i="38"/>
  <c r="T39" i="38"/>
  <c r="T16" i="38"/>
  <c r="T15" i="38"/>
  <c r="T87" i="38"/>
  <c r="T18" i="38"/>
  <c r="X4" i="38"/>
  <c r="T11" i="38"/>
  <c r="T10" i="38"/>
  <c r="T19" i="38"/>
  <c r="T6" i="38"/>
  <c r="T4" i="38"/>
  <c r="T38" i="38"/>
  <c r="BG117" i="38"/>
  <c r="AQ116" i="38"/>
  <c r="AV116" i="38" s="1"/>
  <c r="AW117" i="38"/>
  <c r="AV117" i="38"/>
  <c r="T34" i="38"/>
  <c r="O112" i="38"/>
  <c r="AB109" i="38"/>
  <c r="P109" i="38"/>
  <c r="R114" i="38"/>
  <c r="I114" i="38"/>
  <c r="AI114" i="38"/>
  <c r="Z114" i="38"/>
  <c r="CH112" i="38"/>
  <c r="CR109" i="38"/>
  <c r="CI109" i="38"/>
  <c r="BN110" i="38"/>
  <c r="AU114" i="38"/>
  <c r="G141" i="38"/>
  <c r="BX22" i="38"/>
  <c r="BY23" i="38"/>
  <c r="BX33" i="38"/>
  <c r="AQ126" i="38"/>
  <c r="AJ125" i="38"/>
  <c r="BE141" i="38"/>
  <c r="K114" i="38"/>
  <c r="F114" i="38"/>
  <c r="AM112" i="38"/>
  <c r="BF109" i="38"/>
  <c r="AN109" i="38"/>
  <c r="CV22" i="38"/>
  <c r="CV36" i="38" s="1"/>
  <c r="CW23" i="38"/>
  <c r="M142" i="38"/>
  <c r="M141" i="38"/>
  <c r="M36" i="38"/>
  <c r="AF112" i="38"/>
  <c r="AP109" i="38"/>
  <c r="AG109" i="38"/>
  <c r="BG19" i="38"/>
  <c r="AW19" i="38"/>
  <c r="AQ18" i="38"/>
  <c r="AV18" i="38" s="1"/>
  <c r="AV19" i="38"/>
  <c r="BJ112" i="38"/>
  <c r="BT109" i="38"/>
  <c r="BK109" i="38"/>
  <c r="CV124" i="38"/>
  <c r="CW124" i="38" s="1"/>
  <c r="BC112" i="38"/>
  <c r="BM109" i="38"/>
  <c r="BD109" i="38"/>
  <c r="AB113" i="38"/>
  <c r="P113" i="38"/>
  <c r="H112" i="38"/>
  <c r="R109" i="38"/>
  <c r="I109" i="38"/>
  <c r="CR113" i="38"/>
  <c r="CI113" i="38"/>
  <c r="BL141" i="38"/>
  <c r="CV33" i="38"/>
  <c r="CK114" i="38"/>
  <c r="CB114" i="38"/>
  <c r="BB11" i="38"/>
  <c r="AD24" i="38"/>
  <c r="AD23" i="38"/>
  <c r="AC33" i="38"/>
  <c r="AD33" i="38" s="1"/>
  <c r="AD8" i="38"/>
  <c r="AC4" i="38"/>
  <c r="AD5" i="38" s="1"/>
  <c r="CO112" i="38"/>
  <c r="CP109" i="38"/>
  <c r="BF113" i="38"/>
  <c r="AN113" i="38"/>
  <c r="AP113" i="38"/>
  <c r="AG113" i="38"/>
  <c r="AQ84" i="38"/>
  <c r="AJ83" i="38"/>
  <c r="AQ94" i="38"/>
  <c r="AJ93" i="38"/>
  <c r="BT113" i="38"/>
  <c r="BK113" i="38"/>
  <c r="AH141" i="38"/>
  <c r="BM114" i="38"/>
  <c r="BD114" i="38"/>
  <c r="T35" i="38"/>
  <c r="AQ69" i="38"/>
  <c r="AJ68" i="38"/>
  <c r="V137" i="38"/>
  <c r="W112" i="38"/>
  <c r="T33" i="38"/>
  <c r="CD114" i="38"/>
  <c r="AB114" i="38"/>
  <c r="P114" i="38"/>
  <c r="R113" i="38"/>
  <c r="I113" i="38"/>
  <c r="Y112" i="38"/>
  <c r="AI109" i="38"/>
  <c r="Z109" i="38"/>
  <c r="CR114" i="38"/>
  <c r="CI114" i="38"/>
  <c r="AU113" i="38"/>
  <c r="AQ26" i="38"/>
  <c r="AV26" i="38" s="1"/>
  <c r="AW27" i="38"/>
  <c r="BG27" i="38"/>
  <c r="AV27" i="38"/>
  <c r="AE79" i="38" l="1"/>
  <c r="AE138" i="38"/>
  <c r="AE96" i="38"/>
  <c r="AE57" i="38"/>
  <c r="AE102" i="38"/>
  <c r="AE60" i="38"/>
  <c r="AE97" i="38"/>
  <c r="AE40" i="38"/>
  <c r="AE49" i="38"/>
  <c r="AE65" i="38"/>
  <c r="AE85" i="38"/>
  <c r="AE110" i="38"/>
  <c r="AE70" i="38"/>
  <c r="AE52" i="38"/>
  <c r="AE93" i="38"/>
  <c r="AE88" i="38"/>
  <c r="AE117" i="38"/>
  <c r="AE71" i="38"/>
  <c r="AE45" i="38"/>
  <c r="AE53" i="38"/>
  <c r="AE61" i="38"/>
  <c r="AE75" i="38"/>
  <c r="AE81" i="38"/>
  <c r="AE89" i="38"/>
  <c r="AE101" i="38"/>
  <c r="AE118" i="38"/>
  <c r="AE39" i="38"/>
  <c r="AE74" i="38"/>
  <c r="AE48" i="38"/>
  <c r="AE56" i="38"/>
  <c r="AE64" i="38"/>
  <c r="AE78" i="38"/>
  <c r="AE84" i="38"/>
  <c r="AE98" i="38"/>
  <c r="AE106" i="38"/>
  <c r="AE121" i="38"/>
  <c r="AE41" i="38"/>
  <c r="AE72" i="38"/>
  <c r="AE42" i="38"/>
  <c r="AE46" i="38"/>
  <c r="AE50" i="38"/>
  <c r="AE54" i="38"/>
  <c r="AE58" i="38"/>
  <c r="AE62" i="38"/>
  <c r="AE68" i="38"/>
  <c r="AE76" i="38"/>
  <c r="AE80" i="38"/>
  <c r="AE99" i="38"/>
  <c r="AE86" i="38"/>
  <c r="AE90" i="38"/>
  <c r="AE94" i="38"/>
  <c r="AE104" i="38"/>
  <c r="AE111" i="38"/>
  <c r="AE119" i="38"/>
  <c r="AE123" i="38"/>
  <c r="AE38" i="38"/>
  <c r="AE73" i="38"/>
  <c r="AE43" i="38"/>
  <c r="AE47" i="38"/>
  <c r="AE51" i="38"/>
  <c r="AE55" i="38"/>
  <c r="AE59" i="38"/>
  <c r="AE63" i="38"/>
  <c r="AE69" i="38"/>
  <c r="AE77" i="38"/>
  <c r="AE100" i="38"/>
  <c r="AE83" i="38"/>
  <c r="AE87" i="38"/>
  <c r="AE91" i="38"/>
  <c r="AE95" i="38"/>
  <c r="AE105" i="38"/>
  <c r="AE116" i="38"/>
  <c r="AE120" i="38"/>
  <c r="AW29" i="38"/>
  <c r="BB29" i="38" s="1"/>
  <c r="BB30" i="38"/>
  <c r="BN30" i="38"/>
  <c r="BG29" i="38"/>
  <c r="AJ38" i="38"/>
  <c r="AJ124" i="38" s="1"/>
  <c r="AL138" i="38" s="1"/>
  <c r="AV84" i="38"/>
  <c r="BG84" i="38"/>
  <c r="AW84" i="38"/>
  <c r="AQ83" i="38"/>
  <c r="AV83" i="38" s="1"/>
  <c r="BY22" i="38"/>
  <c r="BX36" i="38"/>
  <c r="O137" i="38"/>
  <c r="AB112" i="38"/>
  <c r="P112" i="38"/>
  <c r="BN40" i="38"/>
  <c r="BG39" i="38"/>
  <c r="AW23" i="38"/>
  <c r="BB24" i="38"/>
  <c r="E137" i="38"/>
  <c r="K112" i="38"/>
  <c r="F112" i="38"/>
  <c r="AJ34" i="38"/>
  <c r="AK34" i="38" s="1"/>
  <c r="AK27" i="38"/>
  <c r="AK26" i="38"/>
  <c r="AM137" i="38"/>
  <c r="BF112" i="38"/>
  <c r="AN112" i="38"/>
  <c r="AT137" i="38"/>
  <c r="AU112" i="38"/>
  <c r="AW104" i="38"/>
  <c r="BB104" i="38" s="1"/>
  <c r="BB105" i="38"/>
  <c r="AZ114" i="38"/>
  <c r="AZ113" i="38"/>
  <c r="AZ109" i="38"/>
  <c r="BA36" i="38"/>
  <c r="BN27" i="38"/>
  <c r="BG26" i="38"/>
  <c r="BG69" i="38"/>
  <c r="AQ68" i="38"/>
  <c r="AV68" i="38" s="1"/>
  <c r="AW69" i="38"/>
  <c r="AV69" i="38"/>
  <c r="CW33" i="38"/>
  <c r="AW18" i="38"/>
  <c r="BB18" i="38" s="1"/>
  <c r="BB19" i="38"/>
  <c r="AW126" i="38"/>
  <c r="AV126" i="38"/>
  <c r="BG126" i="38"/>
  <c r="AQ125" i="38"/>
  <c r="AV125" i="38" s="1"/>
  <c r="CH137" i="38"/>
  <c r="CR112" i="38"/>
  <c r="CI112" i="38"/>
  <c r="BG116" i="38"/>
  <c r="BN117" i="38"/>
  <c r="S113" i="38"/>
  <c r="S114" i="38"/>
  <c r="S109" i="38"/>
  <c r="X36" i="38"/>
  <c r="T36" i="38"/>
  <c r="AV39" i="38"/>
  <c r="BN24" i="38"/>
  <c r="BG23" i="38"/>
  <c r="AJ35" i="38"/>
  <c r="AK35" i="38" s="1"/>
  <c r="AK29" i="38"/>
  <c r="AK30" i="38"/>
  <c r="CA137" i="38"/>
  <c r="CD137" i="38" s="1"/>
  <c r="CK112" i="38"/>
  <c r="CB112" i="38"/>
  <c r="BG12" i="38"/>
  <c r="AW12" i="38"/>
  <c r="AV12" i="38"/>
  <c r="AQ10" i="38"/>
  <c r="CV114" i="38"/>
  <c r="CV113" i="38"/>
  <c r="CV109" i="38"/>
  <c r="AW26" i="38"/>
  <c r="BB26" i="38" s="1"/>
  <c r="BB27" i="38"/>
  <c r="Y137" i="38"/>
  <c r="AI112" i="38"/>
  <c r="Z112" i="38"/>
  <c r="BG94" i="38"/>
  <c r="AW94" i="38"/>
  <c r="AQ93" i="38"/>
  <c r="AV93" i="38" s="1"/>
  <c r="AV94" i="38"/>
  <c r="CO137" i="38"/>
  <c r="CP112" i="38"/>
  <c r="BJ137" i="38"/>
  <c r="BT112" i="38"/>
  <c r="BK112" i="38"/>
  <c r="BN19" i="38"/>
  <c r="BG18" i="38"/>
  <c r="BY33" i="38"/>
  <c r="BU110" i="38"/>
  <c r="U141" i="38"/>
  <c r="BQ139" i="38"/>
  <c r="BR137" i="38"/>
  <c r="BG104" i="38"/>
  <c r="BN105" i="38"/>
  <c r="AJ33" i="38"/>
  <c r="AK33" i="38" s="1"/>
  <c r="AK24" i="38"/>
  <c r="AK23" i="38"/>
  <c r="AK8" i="38"/>
  <c r="AJ4" i="38"/>
  <c r="AK5" i="38" s="1"/>
  <c r="BG16" i="38"/>
  <c r="AW16" i="38"/>
  <c r="AQ15" i="38"/>
  <c r="AV16" i="38"/>
  <c r="L112" i="38"/>
  <c r="M109" i="38"/>
  <c r="B139" i="38"/>
  <c r="C139" i="38" s="1"/>
  <c r="C137" i="38"/>
  <c r="BC137" i="38"/>
  <c r="BM112" i="38"/>
  <c r="BD112" i="38"/>
  <c r="V139" i="38"/>
  <c r="W137" i="38"/>
  <c r="AD138" i="38"/>
  <c r="AD133" i="38"/>
  <c r="AD129" i="38"/>
  <c r="AD130" i="38"/>
  <c r="AD126" i="38"/>
  <c r="AD131" i="38"/>
  <c r="AD127" i="38"/>
  <c r="AD134" i="38"/>
  <c r="AD125" i="38"/>
  <c r="AD132" i="38"/>
  <c r="AD124" i="38"/>
  <c r="AD123" i="38"/>
  <c r="AD122" i="38"/>
  <c r="AD121" i="38"/>
  <c r="AD120" i="38"/>
  <c r="AD119" i="38"/>
  <c r="AD128" i="38"/>
  <c r="AD116" i="38"/>
  <c r="AD111" i="38"/>
  <c r="AD110" i="38"/>
  <c r="AD118" i="38"/>
  <c r="AD117" i="38"/>
  <c r="AD102" i="38"/>
  <c r="AD101" i="38"/>
  <c r="AD100" i="38"/>
  <c r="AD99" i="38"/>
  <c r="AD98" i="38"/>
  <c r="AD97" i="38"/>
  <c r="AD96" i="38"/>
  <c r="AD95" i="38"/>
  <c r="AD94" i="38"/>
  <c r="AD106" i="38"/>
  <c r="AD105" i="38"/>
  <c r="AD104" i="38"/>
  <c r="AD93" i="38"/>
  <c r="AD91" i="38"/>
  <c r="AD90" i="38"/>
  <c r="AD89" i="38"/>
  <c r="AD88" i="38"/>
  <c r="AD87" i="38"/>
  <c r="AD86" i="38"/>
  <c r="AD85" i="38"/>
  <c r="AD84" i="38"/>
  <c r="AD83" i="38"/>
  <c r="AD81" i="38"/>
  <c r="AD80" i="38"/>
  <c r="AD76" i="38"/>
  <c r="AD79" i="38"/>
  <c r="AD75" i="38"/>
  <c r="AD69" i="38"/>
  <c r="AD68" i="38"/>
  <c r="AD65" i="38"/>
  <c r="AD64" i="38"/>
  <c r="AD63" i="38"/>
  <c r="AD62" i="38"/>
  <c r="AD61" i="38"/>
  <c r="AD60" i="38"/>
  <c r="AD59" i="38"/>
  <c r="AD58" i="38"/>
  <c r="AD57" i="38"/>
  <c r="AD56" i="38"/>
  <c r="AD55" i="38"/>
  <c r="AD54" i="38"/>
  <c r="AD53" i="38"/>
  <c r="AD52" i="38"/>
  <c r="AD51" i="38"/>
  <c r="AD50" i="38"/>
  <c r="AD49" i="38"/>
  <c r="AD48" i="38"/>
  <c r="AD47" i="38"/>
  <c r="AD46" i="38"/>
  <c r="AD45" i="38"/>
  <c r="AD44" i="38"/>
  <c r="AD43" i="38"/>
  <c r="AD42" i="38"/>
  <c r="AD78" i="38"/>
  <c r="AD66" i="38"/>
  <c r="AD77" i="38"/>
  <c r="AD73" i="38"/>
  <c r="AD41" i="38"/>
  <c r="AD40" i="38"/>
  <c r="AD39" i="38"/>
  <c r="AD22" i="38"/>
  <c r="AD19" i="38"/>
  <c r="AD11" i="38"/>
  <c r="AD74" i="38"/>
  <c r="AD70" i="38"/>
  <c r="AD38" i="38"/>
  <c r="AC36" i="38"/>
  <c r="AD36" i="38" s="1"/>
  <c r="AD12" i="38"/>
  <c r="AD71" i="38"/>
  <c r="AD15" i="38"/>
  <c r="AD13" i="38"/>
  <c r="AD72" i="38"/>
  <c r="AD16" i="38"/>
  <c r="AD10" i="38"/>
  <c r="AD7" i="38"/>
  <c r="AD6" i="38"/>
  <c r="AD18" i="38"/>
  <c r="AD4" i="38"/>
  <c r="H137" i="38"/>
  <c r="R112" i="38"/>
  <c r="I112" i="38"/>
  <c r="AF137" i="38"/>
  <c r="AP112" i="38"/>
  <c r="AG112" i="38"/>
  <c r="AW116" i="38"/>
  <c r="BB116" i="38" s="1"/>
  <c r="BB117" i="38"/>
  <c r="T141" i="38"/>
  <c r="T142" i="38"/>
  <c r="AW39" i="38"/>
  <c r="BB40" i="38"/>
  <c r="AQ22" i="38"/>
  <c r="AV22" i="38" s="1"/>
  <c r="AV23" i="38"/>
  <c r="CW22" i="38"/>
  <c r="CW141" i="38" s="1"/>
  <c r="CW36" i="38"/>
  <c r="BA142" i="38"/>
  <c r="BA141" i="38"/>
  <c r="BG6" i="38"/>
  <c r="BG5" i="38" s="1"/>
  <c r="AW6" i="38"/>
  <c r="AW5" i="38" s="1"/>
  <c r="BB5" i="38" s="1"/>
  <c r="AV6" i="38"/>
  <c r="BU11" i="38"/>
  <c r="AE141" i="38" l="1"/>
  <c r="AL70" i="38"/>
  <c r="AL42" i="38"/>
  <c r="AL47" i="38"/>
  <c r="BU30" i="38"/>
  <c r="BN29" i="38"/>
  <c r="AL66" i="38"/>
  <c r="AL77" i="38"/>
  <c r="AL52" i="38"/>
  <c r="AL38" i="38"/>
  <c r="AL72" i="38"/>
  <c r="AL54" i="38"/>
  <c r="AL41" i="38"/>
  <c r="AL44" i="38"/>
  <c r="AL55" i="38"/>
  <c r="AL40" i="38"/>
  <c r="AL73" i="38"/>
  <c r="AL48" i="38"/>
  <c r="AL89" i="38"/>
  <c r="AL39" i="38"/>
  <c r="AL71" i="38"/>
  <c r="AL43" i="38"/>
  <c r="AL50" i="38"/>
  <c r="AL63" i="38"/>
  <c r="AL86" i="38"/>
  <c r="AL74" i="38"/>
  <c r="AL46" i="38"/>
  <c r="AL51" i="38"/>
  <c r="AL59" i="38"/>
  <c r="AL98" i="38"/>
  <c r="AL64" i="38"/>
  <c r="AL99" i="38"/>
  <c r="AL58" i="38"/>
  <c r="AL79" i="38"/>
  <c r="AL104" i="38"/>
  <c r="AL111" i="38"/>
  <c r="AL80" i="38"/>
  <c r="AL105" i="38"/>
  <c r="AL119" i="38"/>
  <c r="AL56" i="38"/>
  <c r="AL60" i="38"/>
  <c r="AL65" i="38"/>
  <c r="AL83" i="38"/>
  <c r="AL90" i="38"/>
  <c r="AL94" i="38"/>
  <c r="AL102" i="38"/>
  <c r="AL120" i="38"/>
  <c r="AL78" i="38"/>
  <c r="AL45" i="38"/>
  <c r="AL49" i="38"/>
  <c r="AL53" i="38"/>
  <c r="AL57" i="38"/>
  <c r="AL61" i="38"/>
  <c r="AL75" i="38"/>
  <c r="AL85" i="38"/>
  <c r="AL91" i="38"/>
  <c r="AL96" i="38"/>
  <c r="AL110" i="38"/>
  <c r="AL122" i="38"/>
  <c r="AQ38" i="38"/>
  <c r="AV38" i="38" s="1"/>
  <c r="AL69" i="38"/>
  <c r="AL81" i="38"/>
  <c r="AL87" i="38"/>
  <c r="AL116" i="38"/>
  <c r="AL95" i="38"/>
  <c r="AL100" i="38"/>
  <c r="AL118" i="38"/>
  <c r="AL123" i="38"/>
  <c r="AL124" i="38"/>
  <c r="AL62" i="38"/>
  <c r="AL68" i="38"/>
  <c r="AL76" i="38"/>
  <c r="AL84" i="38"/>
  <c r="AL88" i="38"/>
  <c r="AL93" i="38"/>
  <c r="AL106" i="38"/>
  <c r="AL97" i="38"/>
  <c r="AL101" i="38"/>
  <c r="AL117" i="38"/>
  <c r="AL121" i="38"/>
  <c r="W139" i="38"/>
  <c r="AK138" i="38"/>
  <c r="AK133" i="38"/>
  <c r="AK134" i="38"/>
  <c r="AK130" i="38"/>
  <c r="AK131" i="38"/>
  <c r="AK127" i="38"/>
  <c r="AK132" i="38"/>
  <c r="AK128" i="38"/>
  <c r="AK123" i="38"/>
  <c r="AK122" i="38"/>
  <c r="AK121" i="38"/>
  <c r="AK129" i="38"/>
  <c r="AK126" i="38"/>
  <c r="AK124" i="38"/>
  <c r="AK120" i="38"/>
  <c r="AK116" i="38"/>
  <c r="AK119" i="38"/>
  <c r="AK117" i="38"/>
  <c r="AK118" i="38"/>
  <c r="AK111" i="38"/>
  <c r="AK110" i="38"/>
  <c r="AK102" i="38"/>
  <c r="AK101" i="38"/>
  <c r="AK100" i="38"/>
  <c r="AK99" i="38"/>
  <c r="AK98" i="38"/>
  <c r="AK97" i="38"/>
  <c r="AK96" i="38"/>
  <c r="AK104" i="38"/>
  <c r="AK95" i="38"/>
  <c r="AK94" i="38"/>
  <c r="AK105" i="38"/>
  <c r="AK93" i="38"/>
  <c r="AK125" i="38"/>
  <c r="AK106" i="38"/>
  <c r="AK80" i="38"/>
  <c r="AK79" i="38"/>
  <c r="AK78" i="38"/>
  <c r="AK77" i="38"/>
  <c r="AK76" i="38"/>
  <c r="AK75" i="38"/>
  <c r="AK74" i="38"/>
  <c r="AK73" i="38"/>
  <c r="AK72" i="38"/>
  <c r="AK71" i="38"/>
  <c r="AK70" i="38"/>
  <c r="AK83" i="38"/>
  <c r="AK91" i="38"/>
  <c r="AK90" i="38"/>
  <c r="AK89" i="38"/>
  <c r="AK88" i="38"/>
  <c r="AK87" i="38"/>
  <c r="AK86" i="38"/>
  <c r="AK85" i="38"/>
  <c r="AK84" i="38"/>
  <c r="AK81" i="38"/>
  <c r="AK66" i="38"/>
  <c r="AK69" i="38"/>
  <c r="AK68" i="38"/>
  <c r="AK65" i="38"/>
  <c r="AK64" i="38"/>
  <c r="AK63" i="38"/>
  <c r="AK62" i="38"/>
  <c r="AK61" i="38"/>
  <c r="AK60" i="38"/>
  <c r="AK59" i="38"/>
  <c r="AK58" i="38"/>
  <c r="AK57" i="38"/>
  <c r="AK56" i="38"/>
  <c r="AK55" i="38"/>
  <c r="AK54" i="38"/>
  <c r="AK53" i="38"/>
  <c r="AK52" i="38"/>
  <c r="AK51" i="38"/>
  <c r="AK49" i="38"/>
  <c r="AK47" i="38"/>
  <c r="AK45" i="38"/>
  <c r="AK43" i="38"/>
  <c r="AJ36" i="38"/>
  <c r="AK36" i="38" s="1"/>
  <c r="AK12" i="38"/>
  <c r="AK7" i="38"/>
  <c r="AK41" i="38"/>
  <c r="AK40" i="38"/>
  <c r="AK39" i="38"/>
  <c r="AK15" i="38"/>
  <c r="AK13" i="38"/>
  <c r="AK50" i="38"/>
  <c r="AK48" i="38"/>
  <c r="AK46" i="38"/>
  <c r="AK44" i="38"/>
  <c r="AK42" i="38"/>
  <c r="AK38" i="38"/>
  <c r="AK18" i="38"/>
  <c r="AK16" i="38"/>
  <c r="AK10" i="38"/>
  <c r="AK11" i="38"/>
  <c r="AK4" i="38"/>
  <c r="AK22" i="38"/>
  <c r="AK19" i="38"/>
  <c r="AK6" i="38"/>
  <c r="BJ139" i="38"/>
  <c r="BT137" i="38"/>
  <c r="BK137" i="38"/>
  <c r="BG22" i="38"/>
  <c r="X113" i="38"/>
  <c r="T113" i="38"/>
  <c r="AW68" i="38"/>
  <c r="BB68" i="38" s="1"/>
  <c r="BB69" i="38"/>
  <c r="BU27" i="38"/>
  <c r="BN26" i="38"/>
  <c r="BA113" i="38"/>
  <c r="E139" i="38"/>
  <c r="K137" i="38"/>
  <c r="F137" i="38"/>
  <c r="BN39" i="38"/>
  <c r="BU40" i="38"/>
  <c r="BX114" i="38"/>
  <c r="BX113" i="38"/>
  <c r="BX109" i="38"/>
  <c r="BY36" i="38"/>
  <c r="BB84" i="38"/>
  <c r="AW83" i="38"/>
  <c r="BB83" i="38" s="1"/>
  <c r="AR8" i="38"/>
  <c r="AR24" i="38"/>
  <c r="AR23" i="38"/>
  <c r="AQ33" i="38"/>
  <c r="AV33" i="38" s="1"/>
  <c r="AQ4" i="38"/>
  <c r="AR5" i="38" s="1"/>
  <c r="BB6" i="38"/>
  <c r="AP137" i="38"/>
  <c r="AF139" i="38"/>
  <c r="AG137" i="38"/>
  <c r="H139" i="38"/>
  <c r="R137" i="38"/>
  <c r="I137" i="38"/>
  <c r="AR30" i="38"/>
  <c r="AR29" i="38"/>
  <c r="AQ35" i="38"/>
  <c r="AV35" i="38" s="1"/>
  <c r="AV15" i="38"/>
  <c r="CE110" i="38"/>
  <c r="BZ110" i="38"/>
  <c r="BU19" i="38"/>
  <c r="BN18" i="38"/>
  <c r="AW93" i="38"/>
  <c r="BB93" i="38" s="1"/>
  <c r="BB94" i="38"/>
  <c r="Y139" i="38"/>
  <c r="AI137" i="38"/>
  <c r="Z137" i="38"/>
  <c r="CV112" i="38"/>
  <c r="CW109" i="38"/>
  <c r="BB12" i="38"/>
  <c r="AW10" i="38"/>
  <c r="CK137" i="38"/>
  <c r="CA139" i="38"/>
  <c r="CD139" i="38" s="1"/>
  <c r="CB137" i="38"/>
  <c r="BU24" i="38"/>
  <c r="BN23" i="38"/>
  <c r="BU117" i="38"/>
  <c r="BN116" i="38"/>
  <c r="CH139" i="38"/>
  <c r="CR137" i="38"/>
  <c r="CI137" i="38"/>
  <c r="BB126" i="38"/>
  <c r="AW125" i="38"/>
  <c r="BB125" i="38" s="1"/>
  <c r="BA114" i="38"/>
  <c r="AM139" i="38"/>
  <c r="BF137" i="38"/>
  <c r="AN137" i="38"/>
  <c r="BY142" i="38"/>
  <c r="BY141" i="38"/>
  <c r="BN84" i="38"/>
  <c r="BG83" i="38"/>
  <c r="CE11" i="38"/>
  <c r="BZ11" i="38"/>
  <c r="BN6" i="38"/>
  <c r="BN5" i="38" s="1"/>
  <c r="BB39" i="38"/>
  <c r="AD141" i="38"/>
  <c r="AD142" i="38"/>
  <c r="AC113" i="38"/>
  <c r="AD113" i="38" s="1"/>
  <c r="AC109" i="38"/>
  <c r="AC114" i="38"/>
  <c r="AD114" i="38" s="1"/>
  <c r="AW15" i="38"/>
  <c r="BB16" i="38"/>
  <c r="BN104" i="38"/>
  <c r="BU105" i="38"/>
  <c r="BR139" i="38"/>
  <c r="CO139" i="38"/>
  <c r="CP139" i="38" s="1"/>
  <c r="CP137" i="38"/>
  <c r="BN94" i="38"/>
  <c r="BG93" i="38"/>
  <c r="CW113" i="38"/>
  <c r="BN12" i="38"/>
  <c r="BG10" i="38"/>
  <c r="CW142" i="38"/>
  <c r="S112" i="38"/>
  <c r="X109" i="38"/>
  <c r="T109" i="38"/>
  <c r="BG68" i="38"/>
  <c r="BN69" i="38"/>
  <c r="AT139" i="38"/>
  <c r="AU137" i="38"/>
  <c r="AW22" i="38"/>
  <c r="BB22" i="38" s="1"/>
  <c r="BB23" i="38"/>
  <c r="BC139" i="38"/>
  <c r="BM137" i="38"/>
  <c r="BD137" i="38"/>
  <c r="L137" i="38"/>
  <c r="M112" i="38"/>
  <c r="BN16" i="38"/>
  <c r="BG15" i="38"/>
  <c r="CW114" i="38"/>
  <c r="AR26" i="38"/>
  <c r="AQ34" i="38"/>
  <c r="AV34" i="38" s="1"/>
  <c r="AR27" i="38"/>
  <c r="AV10" i="38"/>
  <c r="X114" i="38"/>
  <c r="T114" i="38"/>
  <c r="BN126" i="38"/>
  <c r="BG125" i="38"/>
  <c r="AZ112" i="38"/>
  <c r="BA109" i="38"/>
  <c r="O139" i="38"/>
  <c r="AB137" i="38"/>
  <c r="P137" i="38"/>
  <c r="BG38" i="38" l="1"/>
  <c r="BG124" i="38" s="1"/>
  <c r="AQ124" i="38"/>
  <c r="AS138" i="38" s="1"/>
  <c r="AR33" i="38"/>
  <c r="BN22" i="38"/>
  <c r="BU29" i="38"/>
  <c r="BZ29" i="38" s="1"/>
  <c r="CE30" i="38"/>
  <c r="BZ30" i="38"/>
  <c r="AW38" i="38"/>
  <c r="AW124" i="38" s="1"/>
  <c r="AL141" i="38"/>
  <c r="BU126" i="38"/>
  <c r="BN125" i="38"/>
  <c r="AS78" i="38"/>
  <c r="AS72" i="38"/>
  <c r="AS70" i="38"/>
  <c r="AS86" i="38"/>
  <c r="AS66" i="38"/>
  <c r="AS69" i="38"/>
  <c r="AS68" i="38"/>
  <c r="AS62" i="38"/>
  <c r="AS61" i="38"/>
  <c r="AS58" i="38"/>
  <c r="AS57" i="38"/>
  <c r="AS54" i="38"/>
  <c r="AS53" i="38"/>
  <c r="AS51" i="38"/>
  <c r="AS88" i="38"/>
  <c r="AS50" i="38"/>
  <c r="AS46" i="38"/>
  <c r="AS44" i="38"/>
  <c r="AS42" i="38"/>
  <c r="AS40" i="38"/>
  <c r="AS39" i="38"/>
  <c r="AS38" i="38"/>
  <c r="AS49" i="38"/>
  <c r="AS47" i="38"/>
  <c r="AS45" i="38"/>
  <c r="AV124" i="38"/>
  <c r="BG35" i="38"/>
  <c r="BH35" i="38" s="1"/>
  <c r="BH29" i="38"/>
  <c r="BH30" i="38"/>
  <c r="BN68" i="38"/>
  <c r="BU69" i="38"/>
  <c r="S137" i="38"/>
  <c r="T112" i="38"/>
  <c r="X112" i="38"/>
  <c r="CE105" i="38"/>
  <c r="BU104" i="38"/>
  <c r="BZ104" i="38" s="1"/>
  <c r="BZ105" i="38"/>
  <c r="BH24" i="38"/>
  <c r="BH23" i="38"/>
  <c r="BG33" i="38"/>
  <c r="BH33" i="38" s="1"/>
  <c r="BH8" i="38"/>
  <c r="BG4" i="38"/>
  <c r="BH5" i="38" s="1"/>
  <c r="AR138" i="38"/>
  <c r="AR133" i="38"/>
  <c r="AR134" i="38"/>
  <c r="AR131" i="38"/>
  <c r="AR132" i="38"/>
  <c r="AR128" i="38"/>
  <c r="AR129" i="38"/>
  <c r="AR127" i="38"/>
  <c r="AR124" i="38"/>
  <c r="AR123" i="38"/>
  <c r="AR122" i="38"/>
  <c r="AR121" i="38"/>
  <c r="AR130" i="38"/>
  <c r="AR125" i="38"/>
  <c r="AR120" i="38"/>
  <c r="AR119" i="38"/>
  <c r="AR118" i="38"/>
  <c r="AR117" i="38"/>
  <c r="AR116" i="38"/>
  <c r="AR126" i="38"/>
  <c r="AR111" i="38"/>
  <c r="AR110" i="38"/>
  <c r="AR106" i="38"/>
  <c r="AR105" i="38"/>
  <c r="AR104" i="38"/>
  <c r="AR102" i="38"/>
  <c r="AR101" i="38"/>
  <c r="AR100" i="38"/>
  <c r="AR99" i="38"/>
  <c r="AR98" i="38"/>
  <c r="AR97" i="38"/>
  <c r="AR96" i="38"/>
  <c r="AR95" i="38"/>
  <c r="AR94" i="38"/>
  <c r="AR91" i="38"/>
  <c r="AR90" i="38"/>
  <c r="AR89" i="38"/>
  <c r="AR88" i="38"/>
  <c r="AR87" i="38"/>
  <c r="AR86" i="38"/>
  <c r="AR85" i="38"/>
  <c r="AR84" i="38"/>
  <c r="AR83" i="38"/>
  <c r="AR81" i="38"/>
  <c r="AR93" i="38"/>
  <c r="AR80" i="38"/>
  <c r="AR79" i="38"/>
  <c r="AR78" i="38"/>
  <c r="AR77" i="38"/>
  <c r="AR76" i="38"/>
  <c r="AR75" i="38"/>
  <c r="AR74" i="38"/>
  <c r="AR73" i="38"/>
  <c r="AR72" i="38"/>
  <c r="AR71" i="38"/>
  <c r="AR70" i="38"/>
  <c r="AR66" i="38"/>
  <c r="AR68" i="38"/>
  <c r="AR64" i="38"/>
  <c r="AR60" i="38"/>
  <c r="AR56" i="38"/>
  <c r="AR52" i="38"/>
  <c r="AR49" i="38"/>
  <c r="AR47" i="38"/>
  <c r="AR45" i="38"/>
  <c r="AR43" i="38"/>
  <c r="AR15" i="38"/>
  <c r="AR13" i="38"/>
  <c r="AR65" i="38"/>
  <c r="AR61" i="38"/>
  <c r="AR57" i="38"/>
  <c r="AR53" i="38"/>
  <c r="AR18" i="38"/>
  <c r="AR16" i="38"/>
  <c r="AR69" i="38"/>
  <c r="AR62" i="38"/>
  <c r="AR58" i="38"/>
  <c r="AR54" i="38"/>
  <c r="AR50" i="38"/>
  <c r="AR48" i="38"/>
  <c r="AR46" i="38"/>
  <c r="AR44" i="38"/>
  <c r="AR42" i="38"/>
  <c r="AR41" i="38"/>
  <c r="AR40" i="38"/>
  <c r="AR39" i="38"/>
  <c r="AR22" i="38"/>
  <c r="AR19" i="38"/>
  <c r="AR11" i="38"/>
  <c r="AR38" i="38"/>
  <c r="AR4" i="38"/>
  <c r="AR63" i="38"/>
  <c r="AR59" i="38"/>
  <c r="AR55" i="38"/>
  <c r="AR51" i="38"/>
  <c r="AR6" i="38"/>
  <c r="AQ36" i="38"/>
  <c r="AR12" i="38"/>
  <c r="AR7" i="38"/>
  <c r="AR10" i="38"/>
  <c r="AV4" i="38"/>
  <c r="BY114" i="38"/>
  <c r="AR34" i="38"/>
  <c r="BN15" i="38"/>
  <c r="BU16" i="38"/>
  <c r="AC112" i="38"/>
  <c r="AD109" i="38"/>
  <c r="BU84" i="38"/>
  <c r="BN83" i="38"/>
  <c r="CR139" i="38"/>
  <c r="CI139" i="38"/>
  <c r="CE24" i="38"/>
  <c r="BU23" i="38"/>
  <c r="BZ24" i="38"/>
  <c r="AX26" i="38"/>
  <c r="AW34" i="38"/>
  <c r="BB34" i="38" s="1"/>
  <c r="AX27" i="38"/>
  <c r="BB10" i="38"/>
  <c r="CL110" i="38"/>
  <c r="AR35" i="38"/>
  <c r="R139" i="38"/>
  <c r="I139" i="38"/>
  <c r="BU39" i="38"/>
  <c r="CE40" i="38"/>
  <c r="BZ40" i="38"/>
  <c r="K139" i="38"/>
  <c r="F139" i="38"/>
  <c r="BU26" i="38"/>
  <c r="BZ26" i="38" s="1"/>
  <c r="CE27" i="38"/>
  <c r="BZ27" i="38"/>
  <c r="BT139" i="38"/>
  <c r="BK139" i="38"/>
  <c r="AK142" i="38"/>
  <c r="AK141" i="38"/>
  <c r="AJ114" i="38"/>
  <c r="AK114" i="38" s="1"/>
  <c r="AJ113" i="38"/>
  <c r="AK113" i="38" s="1"/>
  <c r="AJ109" i="38"/>
  <c r="AB139" i="38"/>
  <c r="P139" i="38"/>
  <c r="AZ137" i="38"/>
  <c r="BA112" i="38"/>
  <c r="BM139" i="38"/>
  <c r="BD139" i="38"/>
  <c r="BH26" i="38"/>
  <c r="BG34" i="38"/>
  <c r="BH34" i="38" s="1"/>
  <c r="BH27" i="38"/>
  <c r="BF139" i="38"/>
  <c r="AN139" i="38"/>
  <c r="CV137" i="38"/>
  <c r="CW112" i="38"/>
  <c r="AI139" i="38"/>
  <c r="Z139" i="38"/>
  <c r="CE19" i="38"/>
  <c r="BU18" i="38"/>
  <c r="BZ18" i="38" s="1"/>
  <c r="BZ19" i="38"/>
  <c r="AX24" i="38"/>
  <c r="AX23" i="38"/>
  <c r="AW33" i="38"/>
  <c r="BB33" i="38" s="1"/>
  <c r="AX8" i="38"/>
  <c r="AW4" i="38"/>
  <c r="AX5" i="38" s="1"/>
  <c r="BX112" i="38"/>
  <c r="BY109" i="38"/>
  <c r="BI138" i="38"/>
  <c r="BI123" i="38"/>
  <c r="BI122" i="38"/>
  <c r="BI121" i="38"/>
  <c r="BI120" i="38"/>
  <c r="BI124" i="38"/>
  <c r="BI119" i="38"/>
  <c r="BI116" i="38"/>
  <c r="BI118" i="38"/>
  <c r="BI117" i="38"/>
  <c r="BI102" i="38"/>
  <c r="BI101" i="38"/>
  <c r="BI100" i="38"/>
  <c r="BI99" i="38"/>
  <c r="BI98" i="38"/>
  <c r="BI97" i="38"/>
  <c r="BI96" i="38"/>
  <c r="BI110" i="38"/>
  <c r="BI105" i="38"/>
  <c r="BI106" i="38"/>
  <c r="BI93" i="38"/>
  <c r="BI111" i="38"/>
  <c r="BI91" i="38"/>
  <c r="BI90" i="38"/>
  <c r="BI89" i="38"/>
  <c r="BI88" i="38"/>
  <c r="BI87" i="38"/>
  <c r="BI86" i="38"/>
  <c r="BI85" i="38"/>
  <c r="BI84" i="38"/>
  <c r="BI83" i="38"/>
  <c r="BI81" i="38"/>
  <c r="BI80" i="38"/>
  <c r="BI79" i="38"/>
  <c r="BI78" i="38"/>
  <c r="BI77" i="38"/>
  <c r="BI76" i="38"/>
  <c r="BI75" i="38"/>
  <c r="BI74" i="38"/>
  <c r="BI73" i="38"/>
  <c r="BI72" i="38"/>
  <c r="BI71" i="38"/>
  <c r="BI70" i="38"/>
  <c r="BI104" i="38"/>
  <c r="BI95" i="38"/>
  <c r="BI94" i="38"/>
  <c r="BI69" i="38"/>
  <c r="BI68" i="38"/>
  <c r="BI66" i="38"/>
  <c r="BI65" i="38"/>
  <c r="BI64" i="38"/>
  <c r="BI63" i="38"/>
  <c r="BI62" i="38"/>
  <c r="BI61" i="38"/>
  <c r="BI60" i="38"/>
  <c r="BI59" i="38"/>
  <c r="BI58" i="38"/>
  <c r="BI57" i="38"/>
  <c r="BI56" i="38"/>
  <c r="BI55" i="38"/>
  <c r="BI54" i="38"/>
  <c r="BI53" i="38"/>
  <c r="BI52" i="38"/>
  <c r="BI51" i="38"/>
  <c r="BI50" i="38"/>
  <c r="BI49" i="38"/>
  <c r="BI47" i="38"/>
  <c r="BI45" i="38"/>
  <c r="BI43" i="38"/>
  <c r="BI41" i="38"/>
  <c r="BI40" i="38"/>
  <c r="BI39" i="38"/>
  <c r="BI38" i="38"/>
  <c r="BI48" i="38"/>
  <c r="BI46" i="38"/>
  <c r="BI44" i="38"/>
  <c r="BI42" i="38"/>
  <c r="L139" i="38"/>
  <c r="M139" i="38" s="1"/>
  <c r="M137" i="38"/>
  <c r="AT141" i="38"/>
  <c r="AU139" i="38"/>
  <c r="BU12" i="38"/>
  <c r="BN10" i="38"/>
  <c r="BU94" i="38"/>
  <c r="BN93" i="38"/>
  <c r="AW35" i="38"/>
  <c r="BB35" i="38" s="1"/>
  <c r="AX29" i="38"/>
  <c r="AX30" i="38"/>
  <c r="BB15" i="38"/>
  <c r="BU6" i="38"/>
  <c r="BU5" i="38" s="1"/>
  <c r="BZ5" i="38" s="1"/>
  <c r="CL11" i="38"/>
  <c r="CE117" i="38"/>
  <c r="BU116" i="38"/>
  <c r="BZ116" i="38" s="1"/>
  <c r="BZ117" i="38"/>
  <c r="CK139" i="38"/>
  <c r="CB139" i="38"/>
  <c r="AP139" i="38"/>
  <c r="AG139" i="38"/>
  <c r="BY113" i="38"/>
  <c r="AS79" i="38" l="1"/>
  <c r="AS100" i="38"/>
  <c r="AS55" i="38"/>
  <c r="AS59" i="38"/>
  <c r="AS63" i="38"/>
  <c r="AS87" i="38"/>
  <c r="AS89" i="38"/>
  <c r="AS74" i="38"/>
  <c r="AS93" i="38"/>
  <c r="AS121" i="38"/>
  <c r="AS43" i="38"/>
  <c r="AS84" i="38"/>
  <c r="AS41" i="38"/>
  <c r="AS48" i="38"/>
  <c r="AS52" i="38"/>
  <c r="AS56" i="38"/>
  <c r="AS60" i="38"/>
  <c r="AS64" i="38"/>
  <c r="AS106" i="38"/>
  <c r="AS83" i="38"/>
  <c r="AS75" i="38"/>
  <c r="AS97" i="38"/>
  <c r="AS119" i="38"/>
  <c r="AS85" i="38"/>
  <c r="AS71" i="38"/>
  <c r="AS76" i="38"/>
  <c r="AS104" i="38"/>
  <c r="AS101" i="38"/>
  <c r="AS122" i="38"/>
  <c r="AS96" i="38"/>
  <c r="AS116" i="38"/>
  <c r="AS80" i="38"/>
  <c r="AS94" i="38"/>
  <c r="AS98" i="38"/>
  <c r="AS110" i="38"/>
  <c r="AS117" i="38"/>
  <c r="AS123" i="38"/>
  <c r="AS65" i="38"/>
  <c r="AS91" i="38"/>
  <c r="AS90" i="38"/>
  <c r="AS81" i="38"/>
  <c r="AS73" i="38"/>
  <c r="AS77" i="38"/>
  <c r="AS105" i="38"/>
  <c r="AS95" i="38"/>
  <c r="AS99" i="38"/>
  <c r="AS111" i="38"/>
  <c r="AS120" i="38"/>
  <c r="AS102" i="38"/>
  <c r="AS118" i="38"/>
  <c r="AS124" i="38"/>
  <c r="AX34" i="38"/>
  <c r="BB38" i="38"/>
  <c r="CE29" i="38"/>
  <c r="CL30" i="38"/>
  <c r="BN38" i="38"/>
  <c r="BN124" i="38" s="1"/>
  <c r="BP138" i="38" s="1"/>
  <c r="AX33" i="38"/>
  <c r="CV139" i="38"/>
  <c r="CW137" i="38"/>
  <c r="AY138" i="38"/>
  <c r="AY124" i="38"/>
  <c r="AY120" i="38"/>
  <c r="AY119" i="38"/>
  <c r="AY118" i="38"/>
  <c r="AY117" i="38"/>
  <c r="AY116" i="38"/>
  <c r="AY123" i="38"/>
  <c r="AY122" i="38"/>
  <c r="AY121" i="38"/>
  <c r="AY111" i="38"/>
  <c r="AY110" i="38"/>
  <c r="AY106" i="38"/>
  <c r="AY105" i="38"/>
  <c r="AY104" i="38"/>
  <c r="AY100" i="38"/>
  <c r="AY96" i="38"/>
  <c r="AY95" i="38"/>
  <c r="AY94" i="38"/>
  <c r="AY101" i="38"/>
  <c r="AY97" i="38"/>
  <c r="AY91" i="38"/>
  <c r="AY90" i="38"/>
  <c r="AY89" i="38"/>
  <c r="AY88" i="38"/>
  <c r="AY87" i="38"/>
  <c r="AY86" i="38"/>
  <c r="AY85" i="38"/>
  <c r="AY84" i="38"/>
  <c r="AY83" i="38"/>
  <c r="AY102" i="38"/>
  <c r="AY98" i="38"/>
  <c r="AY81" i="38"/>
  <c r="AY93" i="38"/>
  <c r="AY99" i="38"/>
  <c r="AY80" i="38"/>
  <c r="AY79" i="38"/>
  <c r="AY78" i="38"/>
  <c r="AY77" i="38"/>
  <c r="AY76" i="38"/>
  <c r="AY75" i="38"/>
  <c r="AY74" i="38"/>
  <c r="AY69" i="38"/>
  <c r="AY68" i="38"/>
  <c r="AY65" i="38"/>
  <c r="AY64" i="38"/>
  <c r="AY63" i="38"/>
  <c r="AY62" i="38"/>
  <c r="AY61" i="38"/>
  <c r="AY60" i="38"/>
  <c r="AY59" i="38"/>
  <c r="AY58" i="38"/>
  <c r="AY57" i="38"/>
  <c r="AY56" i="38"/>
  <c r="AY55" i="38"/>
  <c r="AY54" i="38"/>
  <c r="AY53" i="38"/>
  <c r="AY52" i="38"/>
  <c r="AY51" i="38"/>
  <c r="AY50" i="38"/>
  <c r="AY49" i="38"/>
  <c r="AY48" i="38"/>
  <c r="AY47" i="38"/>
  <c r="AY46" i="38"/>
  <c r="AY45" i="38"/>
  <c r="AY44" i="38"/>
  <c r="AY43" i="38"/>
  <c r="AY42" i="38"/>
  <c r="AY71" i="38"/>
  <c r="AY66" i="38"/>
  <c r="AY38" i="38"/>
  <c r="AY72" i="38"/>
  <c r="AY73" i="38"/>
  <c r="AY39" i="38"/>
  <c r="AY70" i="38"/>
  <c r="AY41" i="38"/>
  <c r="AY40" i="38"/>
  <c r="BB124" i="38"/>
  <c r="AJ112" i="38"/>
  <c r="AK109" i="38"/>
  <c r="CL27" i="38"/>
  <c r="CE26" i="38"/>
  <c r="BO24" i="38"/>
  <c r="BO23" i="38"/>
  <c r="BN33" i="38"/>
  <c r="BO33" i="38" s="1"/>
  <c r="BO8" i="38"/>
  <c r="BN4" i="38"/>
  <c r="BO5" i="38" s="1"/>
  <c r="BU93" i="38"/>
  <c r="BZ93" i="38" s="1"/>
  <c r="CE94" i="38"/>
  <c r="BZ94" i="38"/>
  <c r="BX137" i="38"/>
  <c r="BY112" i="38"/>
  <c r="AZ139" i="38"/>
  <c r="BA137" i="38"/>
  <c r="CL40" i="38"/>
  <c r="CE39" i="38"/>
  <c r="AC137" i="38"/>
  <c r="AD112" i="38"/>
  <c r="AR142" i="38"/>
  <c r="AR141" i="38"/>
  <c r="S139" i="38"/>
  <c r="T137" i="38"/>
  <c r="X137" i="38"/>
  <c r="CE116" i="38"/>
  <c r="CL117" i="38"/>
  <c r="CE6" i="38"/>
  <c r="CE5" i="38" s="1"/>
  <c r="BZ6" i="38"/>
  <c r="BO26" i="38"/>
  <c r="BN34" i="38"/>
  <c r="BO34" i="38" s="1"/>
  <c r="BO27" i="38"/>
  <c r="BZ39" i="38"/>
  <c r="BU22" i="38"/>
  <c r="BZ22" i="38" s="1"/>
  <c r="BZ23" i="38"/>
  <c r="BU15" i="38"/>
  <c r="CE16" i="38"/>
  <c r="BZ16" i="38"/>
  <c r="BH134" i="38"/>
  <c r="BH132" i="38"/>
  <c r="BH128" i="38"/>
  <c r="BH129" i="38"/>
  <c r="BH138" i="38"/>
  <c r="BH133" i="38"/>
  <c r="BH130" i="38"/>
  <c r="BH126" i="38"/>
  <c r="BH124" i="38"/>
  <c r="BH131" i="38"/>
  <c r="BH127" i="38"/>
  <c r="BH125" i="38"/>
  <c r="BH123" i="38"/>
  <c r="BH122" i="38"/>
  <c r="BH121" i="38"/>
  <c r="BH120" i="38"/>
  <c r="BH119" i="38"/>
  <c r="BH118" i="38"/>
  <c r="BH117" i="38"/>
  <c r="BH116" i="38"/>
  <c r="BH111" i="38"/>
  <c r="BH110" i="38"/>
  <c r="BH106" i="38"/>
  <c r="BH105" i="38"/>
  <c r="BH104" i="38"/>
  <c r="BH102" i="38"/>
  <c r="BH101" i="38"/>
  <c r="BH100" i="38"/>
  <c r="BH99" i="38"/>
  <c r="BH98" i="38"/>
  <c r="BH97" i="38"/>
  <c r="BH96" i="38"/>
  <c r="BH95" i="38"/>
  <c r="BH94" i="38"/>
  <c r="BH91" i="38"/>
  <c r="BH90" i="38"/>
  <c r="BH89" i="38"/>
  <c r="BH88" i="38"/>
  <c r="BH87" i="38"/>
  <c r="BH86" i="38"/>
  <c r="BH85" i="38"/>
  <c r="BH84" i="38"/>
  <c r="BH83" i="38"/>
  <c r="BH81" i="38"/>
  <c r="BH93" i="38"/>
  <c r="BH80" i="38"/>
  <c r="BH79" i="38"/>
  <c r="BH78" i="38"/>
  <c r="BH77" i="38"/>
  <c r="BH76" i="38"/>
  <c r="BH75" i="38"/>
  <c r="BH74" i="38"/>
  <c r="BH73" i="38"/>
  <c r="BH72" i="38"/>
  <c r="BH71" i="38"/>
  <c r="BH70" i="38"/>
  <c r="BH66" i="38"/>
  <c r="BH62" i="38"/>
  <c r="BH58" i="38"/>
  <c r="BH54" i="38"/>
  <c r="BH50" i="38"/>
  <c r="BH48" i="38"/>
  <c r="BH46" i="38"/>
  <c r="BH44" i="38"/>
  <c r="BH42" i="38"/>
  <c r="BH18" i="38"/>
  <c r="BH16" i="38"/>
  <c r="BH10" i="38"/>
  <c r="BH63" i="38"/>
  <c r="BH59" i="38"/>
  <c r="BH55" i="38"/>
  <c r="BH51" i="38"/>
  <c r="BH22" i="38"/>
  <c r="BH19" i="38"/>
  <c r="BH11" i="38"/>
  <c r="BH68" i="38"/>
  <c r="BH64" i="38"/>
  <c r="BH60" i="38"/>
  <c r="BH56" i="38"/>
  <c r="BH52" i="38"/>
  <c r="BH49" i="38"/>
  <c r="BH47" i="38"/>
  <c r="BH45" i="38"/>
  <c r="BH43" i="38"/>
  <c r="BH41" i="38"/>
  <c r="BH40" i="38"/>
  <c r="BH39" i="38"/>
  <c r="BG36" i="38"/>
  <c r="BH12" i="38"/>
  <c r="BH7" i="38"/>
  <c r="BH38" i="38"/>
  <c r="BH57" i="38"/>
  <c r="BH53" i="38"/>
  <c r="BH4" i="38"/>
  <c r="BH15" i="38"/>
  <c r="BH6" i="38"/>
  <c r="BH13" i="38"/>
  <c r="BH69" i="38"/>
  <c r="BH65" i="38"/>
  <c r="BH61" i="38"/>
  <c r="CE104" i="38"/>
  <c r="CL105" i="38"/>
  <c r="CE69" i="38"/>
  <c r="BU68" i="38"/>
  <c r="BZ68" i="38" s="1"/>
  <c r="BZ69" i="38"/>
  <c r="CS11" i="38"/>
  <c r="AX35" i="38"/>
  <c r="CE12" i="38"/>
  <c r="BZ12" i="38"/>
  <c r="BU10" i="38"/>
  <c r="BI141" i="38"/>
  <c r="AX138" i="38"/>
  <c r="AX134" i="38"/>
  <c r="AX133" i="38"/>
  <c r="AX132" i="38"/>
  <c r="AX128" i="38"/>
  <c r="AX129" i="38"/>
  <c r="AX130" i="38"/>
  <c r="AX126" i="38"/>
  <c r="AX127" i="38"/>
  <c r="AX125" i="38"/>
  <c r="AX124" i="38"/>
  <c r="AX120" i="38"/>
  <c r="AX119" i="38"/>
  <c r="AX118" i="38"/>
  <c r="AX116" i="38"/>
  <c r="AX111" i="38"/>
  <c r="AX110" i="38"/>
  <c r="AX123" i="38"/>
  <c r="AX122" i="38"/>
  <c r="AX121" i="38"/>
  <c r="AX117" i="38"/>
  <c r="AX131" i="38"/>
  <c r="AX102" i="38"/>
  <c r="AX101" i="38"/>
  <c r="AX100" i="38"/>
  <c r="AX99" i="38"/>
  <c r="AX98" i="38"/>
  <c r="AX97" i="38"/>
  <c r="AX96" i="38"/>
  <c r="AX95" i="38"/>
  <c r="AX94" i="38"/>
  <c r="AX106" i="38"/>
  <c r="AX105" i="38"/>
  <c r="AX104" i="38"/>
  <c r="AX93" i="38"/>
  <c r="AX91" i="38"/>
  <c r="AX90" i="38"/>
  <c r="AX89" i="38"/>
  <c r="AX88" i="38"/>
  <c r="AX87" i="38"/>
  <c r="AX86" i="38"/>
  <c r="AX85" i="38"/>
  <c r="AX84" i="38"/>
  <c r="AX83" i="38"/>
  <c r="AX81" i="38"/>
  <c r="AX80" i="38"/>
  <c r="AX76" i="38"/>
  <c r="AX73" i="38"/>
  <c r="AX72" i="38"/>
  <c r="AX71" i="38"/>
  <c r="AX70" i="38"/>
  <c r="AX66" i="38"/>
  <c r="AX79" i="38"/>
  <c r="AX75" i="38"/>
  <c r="AX69" i="38"/>
  <c r="AX68" i="38"/>
  <c r="AX65" i="38"/>
  <c r="AX64" i="38"/>
  <c r="AX63" i="38"/>
  <c r="AX62" i="38"/>
  <c r="AX61" i="38"/>
  <c r="AX60" i="38"/>
  <c r="AX59" i="38"/>
  <c r="AX58" i="38"/>
  <c r="AX57" i="38"/>
  <c r="AX56" i="38"/>
  <c r="AX55" i="38"/>
  <c r="AX54" i="38"/>
  <c r="AX53" i="38"/>
  <c r="AX52" i="38"/>
  <c r="AX51" i="38"/>
  <c r="AX50" i="38"/>
  <c r="AX49" i="38"/>
  <c r="AX48" i="38"/>
  <c r="AX47" i="38"/>
  <c r="AX46" i="38"/>
  <c r="AX45" i="38"/>
  <c r="AX44" i="38"/>
  <c r="AX43" i="38"/>
  <c r="AX42" i="38"/>
  <c r="AX78" i="38"/>
  <c r="AX74" i="38"/>
  <c r="AX41" i="38"/>
  <c r="AX40" i="38"/>
  <c r="AX39" i="38"/>
  <c r="AX18" i="38"/>
  <c r="AX16" i="38"/>
  <c r="AX10" i="38"/>
  <c r="AX77" i="38"/>
  <c r="AX38" i="38"/>
  <c r="AX22" i="38"/>
  <c r="AX19" i="38"/>
  <c r="AX11" i="38"/>
  <c r="AW36" i="38"/>
  <c r="AX12" i="38"/>
  <c r="AX7" i="38"/>
  <c r="AX13" i="38"/>
  <c r="AX6" i="38"/>
  <c r="AX4" i="38"/>
  <c r="AX15" i="38"/>
  <c r="BB4" i="38"/>
  <c r="CE18" i="38"/>
  <c r="CL19" i="38"/>
  <c r="CS110" i="38"/>
  <c r="CE23" i="38"/>
  <c r="CE22" i="38" s="1"/>
  <c r="CL24" i="38"/>
  <c r="CE84" i="38"/>
  <c r="BZ84" i="38"/>
  <c r="BU83" i="38"/>
  <c r="BZ83" i="38" s="1"/>
  <c r="BN35" i="38"/>
  <c r="BO35" i="38" s="1"/>
  <c r="BO29" i="38"/>
  <c r="BO30" i="38"/>
  <c r="AQ114" i="38"/>
  <c r="AQ113" i="38"/>
  <c r="AQ109" i="38"/>
  <c r="AV36" i="38"/>
  <c r="AR36" i="38"/>
  <c r="CE126" i="38"/>
  <c r="BU125" i="38"/>
  <c r="BZ125" i="38" s="1"/>
  <c r="BZ126" i="38"/>
  <c r="AS141" i="38" l="1"/>
  <c r="CS30" i="38"/>
  <c r="CL29" i="38"/>
  <c r="BP57" i="38"/>
  <c r="BP45" i="38"/>
  <c r="BP55" i="38"/>
  <c r="BP66" i="38"/>
  <c r="BP39" i="38"/>
  <c r="BP75" i="38"/>
  <c r="BP38" i="38"/>
  <c r="BP51" i="38"/>
  <c r="BP80" i="38"/>
  <c r="BP52" i="38"/>
  <c r="BP68" i="38"/>
  <c r="BP85" i="38"/>
  <c r="BP91" i="38"/>
  <c r="BP53" i="38"/>
  <c r="BP56" i="38"/>
  <c r="BP54" i="38"/>
  <c r="BP79" i="38"/>
  <c r="BP98" i="38"/>
  <c r="BP46" i="38"/>
  <c r="BP69" i="38"/>
  <c r="BP43" i="38"/>
  <c r="BP50" i="38"/>
  <c r="BP73" i="38"/>
  <c r="BP84" i="38"/>
  <c r="BP110" i="38"/>
  <c r="BP42" i="38"/>
  <c r="BP61" i="38"/>
  <c r="BP40" i="38"/>
  <c r="BP60" i="38"/>
  <c r="BP47" i="38"/>
  <c r="BP59" i="38"/>
  <c r="BP58" i="38"/>
  <c r="BP71" i="38"/>
  <c r="BP76" i="38"/>
  <c r="BP93" i="38"/>
  <c r="BP87" i="38"/>
  <c r="BP94" i="38"/>
  <c r="BP99" i="38"/>
  <c r="BP111" i="38"/>
  <c r="BP44" i="38"/>
  <c r="BP48" i="38"/>
  <c r="BP65" i="38"/>
  <c r="BP41" i="38"/>
  <c r="BP64" i="38"/>
  <c r="BP49" i="38"/>
  <c r="BP63" i="38"/>
  <c r="BP62" i="38"/>
  <c r="BP72" i="38"/>
  <c r="BP77" i="38"/>
  <c r="BP83" i="38"/>
  <c r="BP88" i="38"/>
  <c r="BP95" i="38"/>
  <c r="BP102" i="38"/>
  <c r="BP119" i="38"/>
  <c r="BP89" i="38"/>
  <c r="BP97" i="38"/>
  <c r="BP104" i="38"/>
  <c r="BP123" i="38"/>
  <c r="BP118" i="38"/>
  <c r="BP122" i="38"/>
  <c r="BP70" i="38"/>
  <c r="BP74" i="38"/>
  <c r="BP78" i="38"/>
  <c r="BP81" i="38"/>
  <c r="BP86" i="38"/>
  <c r="BP90" i="38"/>
  <c r="BP96" i="38"/>
  <c r="BP100" i="38"/>
  <c r="BP105" i="38"/>
  <c r="BP116" i="38"/>
  <c r="BP120" i="38"/>
  <c r="BP124" i="38"/>
  <c r="BP101" i="38"/>
  <c r="BP106" i="38"/>
  <c r="BP117" i="38"/>
  <c r="BP121" i="38"/>
  <c r="CL104" i="38"/>
  <c r="CS105" i="38"/>
  <c r="BU38" i="38"/>
  <c r="CS117" i="38"/>
  <c r="CL116" i="38"/>
  <c r="T139" i="38"/>
  <c r="X139" i="38"/>
  <c r="AJ137" i="38"/>
  <c r="AK112" i="38"/>
  <c r="BU35" i="38"/>
  <c r="BZ35" i="38" s="1"/>
  <c r="BV29" i="38"/>
  <c r="BV30" i="38"/>
  <c r="BZ15" i="38"/>
  <c r="CL39" i="38"/>
  <c r="CS40" i="38"/>
  <c r="CL94" i="38"/>
  <c r="CE93" i="38"/>
  <c r="AQ112" i="38"/>
  <c r="AV109" i="38"/>
  <c r="AR109" i="38"/>
  <c r="AW114" i="38"/>
  <c r="AW113" i="38"/>
  <c r="AW109" i="38"/>
  <c r="BB36" i="38"/>
  <c r="AX36" i="38"/>
  <c r="CL12" i="38"/>
  <c r="CE10" i="38"/>
  <c r="BH141" i="38"/>
  <c r="BH142" i="38"/>
  <c r="CW139" i="38"/>
  <c r="AX142" i="38"/>
  <c r="AX141" i="38"/>
  <c r="CE125" i="38"/>
  <c r="CL126" i="38"/>
  <c r="CL84" i="38"/>
  <c r="CE83" i="38"/>
  <c r="BU33" i="38"/>
  <c r="BZ33" i="38" s="1"/>
  <c r="BV24" i="38"/>
  <c r="BV23" i="38"/>
  <c r="BV8" i="38"/>
  <c r="BU4" i="38"/>
  <c r="BV5" i="38" s="1"/>
  <c r="AC139" i="38"/>
  <c r="AD139" i="38" s="1"/>
  <c r="AD137" i="38"/>
  <c r="BX139" i="38"/>
  <c r="BY137" i="38"/>
  <c r="BO138" i="38"/>
  <c r="BO133" i="38"/>
  <c r="BO134" i="38"/>
  <c r="BO129" i="38"/>
  <c r="BO130" i="38"/>
  <c r="BO126" i="38"/>
  <c r="BO131" i="38"/>
  <c r="BO127" i="38"/>
  <c r="BO128" i="38"/>
  <c r="BO125" i="38"/>
  <c r="BO124" i="38"/>
  <c r="BO119" i="38"/>
  <c r="BO118" i="38"/>
  <c r="BO117" i="38"/>
  <c r="BO116" i="38"/>
  <c r="BO123" i="38"/>
  <c r="BO122" i="38"/>
  <c r="BO121" i="38"/>
  <c r="BO120" i="38"/>
  <c r="BO132" i="38"/>
  <c r="BO106" i="38"/>
  <c r="BO105" i="38"/>
  <c r="BO104" i="38"/>
  <c r="BO111" i="38"/>
  <c r="BO101" i="38"/>
  <c r="BO97" i="38"/>
  <c r="BO102" i="38"/>
  <c r="BO98" i="38"/>
  <c r="BO91" i="38"/>
  <c r="BO90" i="38"/>
  <c r="BO89" i="38"/>
  <c r="BO88" i="38"/>
  <c r="BO87" i="38"/>
  <c r="BO86" i="38"/>
  <c r="BO85" i="38"/>
  <c r="BO84" i="38"/>
  <c r="BO83" i="38"/>
  <c r="BO110" i="38"/>
  <c r="BO99" i="38"/>
  <c r="BO81" i="38"/>
  <c r="BO96" i="38"/>
  <c r="BO100" i="38"/>
  <c r="BO95" i="38"/>
  <c r="BO80" i="38"/>
  <c r="BO79" i="38"/>
  <c r="BO78" i="38"/>
  <c r="BO77" i="38"/>
  <c r="BO76" i="38"/>
  <c r="BO75" i="38"/>
  <c r="BO74" i="38"/>
  <c r="BO94" i="38"/>
  <c r="BO69" i="38"/>
  <c r="BO68" i="38"/>
  <c r="BO65" i="38"/>
  <c r="BO64" i="38"/>
  <c r="BO63" i="38"/>
  <c r="BO62" i="38"/>
  <c r="BO61" i="38"/>
  <c r="BO60" i="38"/>
  <c r="BO59" i="38"/>
  <c r="BO58" i="38"/>
  <c r="BO57" i="38"/>
  <c r="BO56" i="38"/>
  <c r="BO55" i="38"/>
  <c r="BO54" i="38"/>
  <c r="BO53" i="38"/>
  <c r="BO52" i="38"/>
  <c r="BO51" i="38"/>
  <c r="BO50" i="38"/>
  <c r="BO49" i="38"/>
  <c r="BO48" i="38"/>
  <c r="BO47" i="38"/>
  <c r="BO46" i="38"/>
  <c r="BO45" i="38"/>
  <c r="BO44" i="38"/>
  <c r="BO43" i="38"/>
  <c r="BO42" i="38"/>
  <c r="BO66" i="38"/>
  <c r="BO93" i="38"/>
  <c r="BO71" i="38"/>
  <c r="BO38" i="38"/>
  <c r="BO22" i="38"/>
  <c r="BO19" i="38"/>
  <c r="BO11" i="38"/>
  <c r="BO6" i="38"/>
  <c r="BO72" i="38"/>
  <c r="BN36" i="38"/>
  <c r="BO36" i="38" s="1"/>
  <c r="BO12" i="38"/>
  <c r="BO73" i="38"/>
  <c r="BO15" i="38"/>
  <c r="BO13" i="38"/>
  <c r="BO41" i="38"/>
  <c r="BO40" i="38"/>
  <c r="BO39" i="38"/>
  <c r="BO18" i="38"/>
  <c r="BO16" i="38"/>
  <c r="BO7" i="38"/>
  <c r="BO4" i="38"/>
  <c r="BO70" i="38"/>
  <c r="BO10" i="38"/>
  <c r="CL26" i="38"/>
  <c r="CS27" i="38"/>
  <c r="AY141" i="38"/>
  <c r="CX11" i="38"/>
  <c r="AV113" i="38"/>
  <c r="AR113" i="38"/>
  <c r="CX110" i="38"/>
  <c r="AV114" i="38"/>
  <c r="AR114" i="38"/>
  <c r="CS24" i="38"/>
  <c r="CL23" i="38"/>
  <c r="CS19" i="38"/>
  <c r="CL18" i="38"/>
  <c r="BU34" i="38"/>
  <c r="BZ34" i="38" s="1"/>
  <c r="BV27" i="38"/>
  <c r="BV26" i="38"/>
  <c r="BZ10" i="38"/>
  <c r="CE68" i="38"/>
  <c r="CL69" i="38"/>
  <c r="BG114" i="38"/>
  <c r="BH114" i="38" s="1"/>
  <c r="BG113" i="38"/>
  <c r="BH113" i="38" s="1"/>
  <c r="BG109" i="38"/>
  <c r="BH36" i="38"/>
  <c r="CL16" i="38"/>
  <c r="CE15" i="38"/>
  <c r="CL6" i="38"/>
  <c r="CL5" i="38" s="1"/>
  <c r="CV141" i="38"/>
  <c r="BX141" i="38"/>
  <c r="BA139" i="38"/>
  <c r="BV34" i="38" l="1"/>
  <c r="CX30" i="38"/>
  <c r="CS29" i="38"/>
  <c r="CX29" i="38" s="1"/>
  <c r="BV35" i="38"/>
  <c r="BP141" i="38"/>
  <c r="CE38" i="38"/>
  <c r="CE124" i="38" s="1"/>
  <c r="CG123" i="38" s="1"/>
  <c r="BV33" i="38"/>
  <c r="CS6" i="38"/>
  <c r="CS5" i="38" s="1"/>
  <c r="CX5" i="38" s="1"/>
  <c r="BG112" i="38"/>
  <c r="BH109" i="38"/>
  <c r="CL22" i="38"/>
  <c r="CS26" i="38"/>
  <c r="CX26" i="38" s="1"/>
  <c r="CX27" i="38"/>
  <c r="BO142" i="38"/>
  <c r="BO141" i="38"/>
  <c r="BN114" i="38"/>
  <c r="BO114" i="38" s="1"/>
  <c r="BN109" i="38"/>
  <c r="BN113" i="38"/>
  <c r="BO113" i="38" s="1"/>
  <c r="BY139" i="38"/>
  <c r="BV138" i="38"/>
  <c r="BV133" i="38"/>
  <c r="BV134" i="38"/>
  <c r="BV130" i="38"/>
  <c r="BV131" i="38"/>
  <c r="BV127" i="38"/>
  <c r="BV132" i="38"/>
  <c r="BV128" i="38"/>
  <c r="BV126" i="38"/>
  <c r="BV129" i="38"/>
  <c r="BV125" i="38"/>
  <c r="BV123" i="38"/>
  <c r="BV122" i="38"/>
  <c r="BV121" i="38"/>
  <c r="BV120" i="38"/>
  <c r="BV119" i="38"/>
  <c r="BV118" i="38"/>
  <c r="BV117" i="38"/>
  <c r="BV111" i="38"/>
  <c r="BV110" i="38"/>
  <c r="BV102" i="38"/>
  <c r="BV101" i="38"/>
  <c r="BV100" i="38"/>
  <c r="BV99" i="38"/>
  <c r="BV98" i="38"/>
  <c r="BV97" i="38"/>
  <c r="BV96" i="38"/>
  <c r="BV95" i="38"/>
  <c r="BV94" i="38"/>
  <c r="BV116" i="38"/>
  <c r="BV106" i="38"/>
  <c r="BV105" i="38"/>
  <c r="BV104" i="38"/>
  <c r="BV93" i="38"/>
  <c r="BV91" i="38"/>
  <c r="BV90" i="38"/>
  <c r="BV89" i="38"/>
  <c r="BV88" i="38"/>
  <c r="BV87" i="38"/>
  <c r="BV86" i="38"/>
  <c r="BV85" i="38"/>
  <c r="BV84" i="38"/>
  <c r="BV83" i="38"/>
  <c r="BV81" i="38"/>
  <c r="BV80" i="38"/>
  <c r="BV76" i="38"/>
  <c r="BV79" i="38"/>
  <c r="BV75" i="38"/>
  <c r="BV69" i="38"/>
  <c r="BV68" i="38"/>
  <c r="BV65" i="38"/>
  <c r="BV64" i="38"/>
  <c r="BV63" i="38"/>
  <c r="BV62" i="38"/>
  <c r="BV61" i="38"/>
  <c r="BV60" i="38"/>
  <c r="BV59" i="38"/>
  <c r="BV58" i="38"/>
  <c r="BV57" i="38"/>
  <c r="BV56" i="38"/>
  <c r="BV55" i="38"/>
  <c r="BV54" i="38"/>
  <c r="BV53" i="38"/>
  <c r="BV52" i="38"/>
  <c r="BV51" i="38"/>
  <c r="BV50" i="38"/>
  <c r="BV49" i="38"/>
  <c r="BV48" i="38"/>
  <c r="BV47" i="38"/>
  <c r="BV46" i="38"/>
  <c r="BV45" i="38"/>
  <c r="BV44" i="38"/>
  <c r="BV43" i="38"/>
  <c r="BV42" i="38"/>
  <c r="BV78" i="38"/>
  <c r="BV74" i="38"/>
  <c r="BV77" i="38"/>
  <c r="BV73" i="38"/>
  <c r="BV66" i="38"/>
  <c r="BV41" i="38"/>
  <c r="BV40" i="38"/>
  <c r="BV39" i="38"/>
  <c r="BU36" i="38"/>
  <c r="BV12" i="38"/>
  <c r="BV7" i="38"/>
  <c r="BV70" i="38"/>
  <c r="BV38" i="38"/>
  <c r="BV15" i="38"/>
  <c r="BV13" i="38"/>
  <c r="BV71" i="38"/>
  <c r="BV18" i="38"/>
  <c r="BV16" i="38"/>
  <c r="BV10" i="38"/>
  <c r="BV19" i="38"/>
  <c r="BV36" i="38"/>
  <c r="BV4" i="38"/>
  <c r="BV6" i="38"/>
  <c r="BV72" i="38"/>
  <c r="BV11" i="38"/>
  <c r="BV22" i="38"/>
  <c r="BZ4" i="38"/>
  <c r="CL125" i="38"/>
  <c r="CS126" i="38"/>
  <c r="CE34" i="38"/>
  <c r="CF34" i="38" s="1"/>
  <c r="CF27" i="38"/>
  <c r="CF26" i="38"/>
  <c r="AW112" i="38"/>
  <c r="BB109" i="38"/>
  <c r="AX109" i="38"/>
  <c r="CS39" i="38"/>
  <c r="CX40" i="38"/>
  <c r="AJ139" i="38"/>
  <c r="AK139" i="38" s="1"/>
  <c r="AK137" i="38"/>
  <c r="CS116" i="38"/>
  <c r="CX116" i="38" s="1"/>
  <c r="CX117" i="38"/>
  <c r="CE35" i="38"/>
  <c r="CF35" i="38" s="1"/>
  <c r="CF29" i="38"/>
  <c r="CF30" i="38"/>
  <c r="CS23" i="38"/>
  <c r="CX24" i="38"/>
  <c r="CS12" i="38"/>
  <c r="CL10" i="38"/>
  <c r="BB113" i="38"/>
  <c r="AX113" i="38"/>
  <c r="AQ137" i="38"/>
  <c r="AV112" i="38"/>
  <c r="AR112" i="38"/>
  <c r="BU124" i="38"/>
  <c r="BV124" i="38" s="1"/>
  <c r="BZ38" i="38"/>
  <c r="CG94" i="38"/>
  <c r="CG69" i="38"/>
  <c r="CG81" i="38"/>
  <c r="CS16" i="38"/>
  <c r="CL15" i="38"/>
  <c r="BB114" i="38"/>
  <c r="AX114" i="38"/>
  <c r="CS104" i="38"/>
  <c r="CX104" i="38" s="1"/>
  <c r="CX105" i="38"/>
  <c r="CE33" i="38"/>
  <c r="CF33" i="38" s="1"/>
  <c r="CF23" i="38"/>
  <c r="CF8" i="38"/>
  <c r="CE4" i="38"/>
  <c r="CF5" i="38" s="1"/>
  <c r="CF24" i="38"/>
  <c r="CS69" i="38"/>
  <c r="CL68" i="38"/>
  <c r="CS18" i="38"/>
  <c r="CX18" i="38" s="1"/>
  <c r="CX19" i="38"/>
  <c r="CS84" i="38"/>
  <c r="CL83" i="38"/>
  <c r="CL93" i="38"/>
  <c r="CS94" i="38"/>
  <c r="CG50" i="38" l="1"/>
  <c r="CG72" i="38"/>
  <c r="CG110" i="38"/>
  <c r="CG49" i="38"/>
  <c r="CG58" i="38"/>
  <c r="CG83" i="38"/>
  <c r="CG100" i="38"/>
  <c r="CG38" i="38"/>
  <c r="CG62" i="38"/>
  <c r="CG84" i="38"/>
  <c r="CG116" i="38"/>
  <c r="CG138" i="38"/>
  <c r="CG39" i="38"/>
  <c r="CG54" i="38"/>
  <c r="CG65" i="38"/>
  <c r="CG73" i="38"/>
  <c r="CG88" i="38"/>
  <c r="CG95" i="38"/>
  <c r="CG117" i="38"/>
  <c r="CG44" i="38"/>
  <c r="CG57" i="38"/>
  <c r="CG68" i="38"/>
  <c r="CG77" i="38"/>
  <c r="CG91" i="38"/>
  <c r="CG96" i="38"/>
  <c r="CG121" i="38"/>
  <c r="CG43" i="38"/>
  <c r="CG42" i="38"/>
  <c r="CG53" i="38"/>
  <c r="CG61" i="38"/>
  <c r="CG104" i="38"/>
  <c r="CG76" i="38"/>
  <c r="CG87" i="38"/>
  <c r="CG105" i="38"/>
  <c r="CG99" i="38"/>
  <c r="CG120" i="38"/>
  <c r="CG47" i="38"/>
  <c r="CG40" i="38"/>
  <c r="CG46" i="38"/>
  <c r="CG51" i="38"/>
  <c r="CG55" i="38"/>
  <c r="CG59" i="38"/>
  <c r="CG63" i="38"/>
  <c r="CG66" i="38"/>
  <c r="CG70" i="38"/>
  <c r="CG74" i="38"/>
  <c r="CG78" i="38"/>
  <c r="CG85" i="38"/>
  <c r="CG89" i="38"/>
  <c r="CG93" i="38"/>
  <c r="CG111" i="38"/>
  <c r="CG97" i="38"/>
  <c r="CG101" i="38"/>
  <c r="CG119" i="38"/>
  <c r="CG122" i="38"/>
  <c r="CG45" i="38"/>
  <c r="CG41" i="38"/>
  <c r="CG48" i="38"/>
  <c r="CG52" i="38"/>
  <c r="CG56" i="38"/>
  <c r="CG60" i="38"/>
  <c r="CG64" i="38"/>
  <c r="CG80" i="38"/>
  <c r="CG71" i="38"/>
  <c r="CG75" i="38"/>
  <c r="CG79" i="38"/>
  <c r="CG86" i="38"/>
  <c r="CG90" i="38"/>
  <c r="CG106" i="38"/>
  <c r="CG118" i="38"/>
  <c r="CG98" i="38"/>
  <c r="CG102" i="38"/>
  <c r="CG124" i="38"/>
  <c r="CL38" i="38"/>
  <c r="CL124" i="38" s="1"/>
  <c r="CN138" i="38" s="1"/>
  <c r="CX84" i="38"/>
  <c r="CS83" i="38"/>
  <c r="CX83" i="38" s="1"/>
  <c r="CS68" i="38"/>
  <c r="CX68" i="38" s="1"/>
  <c r="CX69" i="38"/>
  <c r="CS15" i="38"/>
  <c r="CX16" i="38"/>
  <c r="BU114" i="38"/>
  <c r="BU113" i="38"/>
  <c r="BU109" i="38"/>
  <c r="BZ36" i="38"/>
  <c r="CS93" i="38"/>
  <c r="CX93" i="38" s="1"/>
  <c r="CX94" i="38"/>
  <c r="CS22" i="38"/>
  <c r="CX22" i="38" s="1"/>
  <c r="CX23" i="38"/>
  <c r="BN112" i="38"/>
  <c r="BO109" i="38"/>
  <c r="BG137" i="38"/>
  <c r="BH112" i="38"/>
  <c r="CF138" i="38"/>
  <c r="CF133" i="38"/>
  <c r="CF134" i="38"/>
  <c r="CF130" i="38"/>
  <c r="CF131" i="38"/>
  <c r="CF127" i="38"/>
  <c r="CF132" i="38"/>
  <c r="CF128" i="38"/>
  <c r="CF129" i="38"/>
  <c r="CF126" i="38"/>
  <c r="CF124" i="38"/>
  <c r="CF123" i="38"/>
  <c r="CF122" i="38"/>
  <c r="CF121" i="38"/>
  <c r="CF120" i="38"/>
  <c r="CF125" i="38"/>
  <c r="CF119" i="38"/>
  <c r="CF118" i="38"/>
  <c r="CF117" i="38"/>
  <c r="CF116" i="38"/>
  <c r="CF111" i="38"/>
  <c r="CF110" i="38"/>
  <c r="CF106" i="38"/>
  <c r="CF105" i="38"/>
  <c r="CF104" i="38"/>
  <c r="CF102" i="38"/>
  <c r="CF101" i="38"/>
  <c r="CF100" i="38"/>
  <c r="CF99" i="38"/>
  <c r="CF98" i="38"/>
  <c r="CF97" i="38"/>
  <c r="CF96" i="38"/>
  <c r="CF95" i="38"/>
  <c r="CF94" i="38"/>
  <c r="CF91" i="38"/>
  <c r="CF90" i="38"/>
  <c r="CF89" i="38"/>
  <c r="CF88" i="38"/>
  <c r="CF87" i="38"/>
  <c r="CF86" i="38"/>
  <c r="CF85" i="38"/>
  <c r="CF84" i="38"/>
  <c r="CF83" i="38"/>
  <c r="CF81" i="38"/>
  <c r="CF80" i="38"/>
  <c r="CF93" i="38"/>
  <c r="CF79" i="38"/>
  <c r="CF78" i="38"/>
  <c r="CF77" i="38"/>
  <c r="CF76" i="38"/>
  <c r="CF75" i="38"/>
  <c r="CF74" i="38"/>
  <c r="CF73" i="38"/>
  <c r="CF72" i="38"/>
  <c r="CF71" i="38"/>
  <c r="CF70" i="38"/>
  <c r="CF69" i="38"/>
  <c r="CF66" i="38"/>
  <c r="CF64" i="38"/>
  <c r="CF60" i="38"/>
  <c r="CF56" i="38"/>
  <c r="CF52" i="38"/>
  <c r="CF49" i="38"/>
  <c r="CF47" i="38"/>
  <c r="CF45" i="38"/>
  <c r="CF43" i="38"/>
  <c r="CE36" i="38"/>
  <c r="CF12" i="38"/>
  <c r="CF7" i="38"/>
  <c r="CF65" i="38"/>
  <c r="CF61" i="38"/>
  <c r="CF57" i="38"/>
  <c r="CF53" i="38"/>
  <c r="CF15" i="38"/>
  <c r="CF13" i="38"/>
  <c r="CF68" i="38"/>
  <c r="CF62" i="38"/>
  <c r="CF58" i="38"/>
  <c r="CF54" i="38"/>
  <c r="CF50" i="38"/>
  <c r="CF48" i="38"/>
  <c r="CF46" i="38"/>
  <c r="CF44" i="38"/>
  <c r="CF42" i="38"/>
  <c r="CF41" i="38"/>
  <c r="CF40" i="38"/>
  <c r="CF39" i="38"/>
  <c r="CF18" i="38"/>
  <c r="CF16" i="38"/>
  <c r="CF10" i="38"/>
  <c r="CF11" i="38"/>
  <c r="CF6" i="38"/>
  <c r="CF22" i="38"/>
  <c r="CF19" i="38"/>
  <c r="CF4" i="38"/>
  <c r="CF63" i="38"/>
  <c r="CF59" i="38"/>
  <c r="CF55" i="38"/>
  <c r="CF51" i="38"/>
  <c r="CF38" i="38"/>
  <c r="CM26" i="38"/>
  <c r="CL34" i="38"/>
  <c r="CM34" i="38" s="1"/>
  <c r="CM27" i="38"/>
  <c r="AW137" i="38"/>
  <c r="BB112" i="38"/>
  <c r="AX112" i="38"/>
  <c r="BV141" i="38"/>
  <c r="BV142" i="38"/>
  <c r="CM8" i="38"/>
  <c r="CM24" i="38"/>
  <c r="CM23" i="38"/>
  <c r="CL33" i="38"/>
  <c r="CM33" i="38" s="1"/>
  <c r="CL4" i="38"/>
  <c r="CM5" i="38" s="1"/>
  <c r="CM30" i="38"/>
  <c r="CM29" i="38"/>
  <c r="CL35" i="38"/>
  <c r="CM35" i="38" s="1"/>
  <c r="BW138" i="38"/>
  <c r="BW124" i="38"/>
  <c r="BW123" i="38"/>
  <c r="BW122" i="38"/>
  <c r="BW121" i="38"/>
  <c r="BW120" i="38"/>
  <c r="BW119" i="38"/>
  <c r="BW118" i="38"/>
  <c r="BW117" i="38"/>
  <c r="BW116" i="38"/>
  <c r="BW106" i="38"/>
  <c r="BW105" i="38"/>
  <c r="BW104" i="38"/>
  <c r="BW110" i="38"/>
  <c r="BW100" i="38"/>
  <c r="BW96" i="38"/>
  <c r="BW101" i="38"/>
  <c r="BW97" i="38"/>
  <c r="BW91" i="38"/>
  <c r="BW90" i="38"/>
  <c r="BW89" i="38"/>
  <c r="BW88" i="38"/>
  <c r="BW87" i="38"/>
  <c r="BW86" i="38"/>
  <c r="BW85" i="38"/>
  <c r="BW84" i="38"/>
  <c r="BW83" i="38"/>
  <c r="BW111" i="38"/>
  <c r="BW102" i="38"/>
  <c r="BW98" i="38"/>
  <c r="BW81" i="38"/>
  <c r="BW95" i="38"/>
  <c r="BW93" i="38"/>
  <c r="BW99" i="38"/>
  <c r="BW94" i="38"/>
  <c r="BW80" i="38"/>
  <c r="BW79" i="38"/>
  <c r="BW78" i="38"/>
  <c r="BW77" i="38"/>
  <c r="BW76" i="38"/>
  <c r="BW75" i="38"/>
  <c r="BW74" i="38"/>
  <c r="BW69" i="38"/>
  <c r="BW68" i="38"/>
  <c r="BW65" i="38"/>
  <c r="BW64" i="38"/>
  <c r="BW63" i="38"/>
  <c r="BW62" i="38"/>
  <c r="BW61" i="38"/>
  <c r="BW60" i="38"/>
  <c r="BW59" i="38"/>
  <c r="BW58" i="38"/>
  <c r="BW57" i="38"/>
  <c r="BW56" i="38"/>
  <c r="BW55" i="38"/>
  <c r="BW54" i="38"/>
  <c r="BW53" i="38"/>
  <c r="BW52" i="38"/>
  <c r="BW51" i="38"/>
  <c r="BW50" i="38"/>
  <c r="BW49" i="38"/>
  <c r="BW48" i="38"/>
  <c r="BW47" i="38"/>
  <c r="BW46" i="38"/>
  <c r="BW45" i="38"/>
  <c r="BW44" i="38"/>
  <c r="BW43" i="38"/>
  <c r="BW42" i="38"/>
  <c r="BW73" i="38"/>
  <c r="BW72" i="38"/>
  <c r="BW71" i="38"/>
  <c r="BW70" i="38"/>
  <c r="BW66" i="38"/>
  <c r="BW38" i="38"/>
  <c r="BW41" i="38"/>
  <c r="BW40" i="38"/>
  <c r="BW39" i="38"/>
  <c r="BZ124" i="38"/>
  <c r="AQ139" i="38"/>
  <c r="AV137" i="38"/>
  <c r="AR137" i="38"/>
  <c r="CX12" i="38"/>
  <c r="CS10" i="38"/>
  <c r="CX39" i="38"/>
  <c r="CS125" i="38"/>
  <c r="CX125" i="38" s="1"/>
  <c r="CX126" i="38"/>
  <c r="CX6" i="38"/>
  <c r="CN43" i="38" l="1"/>
  <c r="CG141" i="38"/>
  <c r="CN58" i="38"/>
  <c r="CN51" i="38"/>
  <c r="CN38" i="38"/>
  <c r="CN75" i="38"/>
  <c r="CN59" i="38"/>
  <c r="CN50" i="38"/>
  <c r="CN63" i="38"/>
  <c r="CN45" i="38"/>
  <c r="CN48" i="38"/>
  <c r="CN49" i="38"/>
  <c r="CN57" i="38"/>
  <c r="CN39" i="38"/>
  <c r="CN62" i="38"/>
  <c r="CN64" i="38"/>
  <c r="CN40" i="38"/>
  <c r="CN46" i="38"/>
  <c r="CN68" i="38"/>
  <c r="CN55" i="38"/>
  <c r="CN47" i="38"/>
  <c r="CN41" i="38"/>
  <c r="CN66" i="38"/>
  <c r="CN52" i="38"/>
  <c r="CN77" i="38"/>
  <c r="CN86" i="38"/>
  <c r="CN44" i="38"/>
  <c r="CN65" i="38"/>
  <c r="CN69" i="38"/>
  <c r="CN87" i="38"/>
  <c r="CN54" i="38"/>
  <c r="CN42" i="38"/>
  <c r="CN53" i="38"/>
  <c r="CN56" i="38"/>
  <c r="CN72" i="38"/>
  <c r="CN93" i="38"/>
  <c r="CN90" i="38"/>
  <c r="CN73" i="38"/>
  <c r="CN80" i="38"/>
  <c r="CN99" i="38"/>
  <c r="CN61" i="38"/>
  <c r="CN60" i="38"/>
  <c r="CN71" i="38"/>
  <c r="CN76" i="38"/>
  <c r="CN81" i="38"/>
  <c r="CN98" i="38"/>
  <c r="CN70" i="38"/>
  <c r="CN74" i="38"/>
  <c r="CN78" i="38"/>
  <c r="CN84" i="38"/>
  <c r="CN91" i="38"/>
  <c r="CN118" i="38"/>
  <c r="CN94" i="38"/>
  <c r="CN119" i="38"/>
  <c r="CN102" i="38"/>
  <c r="CN110" i="38"/>
  <c r="CN79" i="38"/>
  <c r="CN83" i="38"/>
  <c r="CN88" i="38"/>
  <c r="CN97" i="38"/>
  <c r="CN104" i="38"/>
  <c r="CN122" i="38"/>
  <c r="CN85" i="38"/>
  <c r="CN89" i="38"/>
  <c r="CN95" i="38"/>
  <c r="CN101" i="38"/>
  <c r="CN111" i="38"/>
  <c r="CN123" i="38"/>
  <c r="CN96" i="38"/>
  <c r="CN100" i="38"/>
  <c r="CN105" i="38"/>
  <c r="CN116" i="38"/>
  <c r="CN120" i="38"/>
  <c r="CN124" i="38"/>
  <c r="CN106" i="38"/>
  <c r="CN117" i="38"/>
  <c r="CN121" i="38"/>
  <c r="CE114" i="38"/>
  <c r="CF114" i="38" s="1"/>
  <c r="CE113" i="38"/>
  <c r="CF113" i="38" s="1"/>
  <c r="CE109" i="38"/>
  <c r="BN137" i="38"/>
  <c r="BO112" i="38"/>
  <c r="BW141" i="38"/>
  <c r="AW139" i="38"/>
  <c r="AX137" i="38"/>
  <c r="BB137" i="38"/>
  <c r="CS38" i="38"/>
  <c r="CT26" i="38"/>
  <c r="CS34" i="38"/>
  <c r="CX34" i="38" s="1"/>
  <c r="CT27" i="38"/>
  <c r="CX10" i="38"/>
  <c r="AQ140" i="38"/>
  <c r="AR139" i="38"/>
  <c r="AV139" i="38"/>
  <c r="CM138" i="38"/>
  <c r="CM133" i="38"/>
  <c r="CM134" i="38"/>
  <c r="CM131" i="38"/>
  <c r="CM128" i="38"/>
  <c r="CM132" i="38"/>
  <c r="CM129" i="38"/>
  <c r="CM125" i="38"/>
  <c r="CM126" i="38"/>
  <c r="CM124" i="38"/>
  <c r="CM130" i="38"/>
  <c r="CM123" i="38"/>
  <c r="CM122" i="38"/>
  <c r="CM121" i="38"/>
  <c r="CM120" i="38"/>
  <c r="CM119" i="38"/>
  <c r="CM118" i="38"/>
  <c r="CM117" i="38"/>
  <c r="CM116" i="38"/>
  <c r="CM127" i="38"/>
  <c r="CM106" i="38"/>
  <c r="CM105" i="38"/>
  <c r="CM104" i="38"/>
  <c r="CM111" i="38"/>
  <c r="CM110" i="38"/>
  <c r="CM101" i="38"/>
  <c r="CM97" i="38"/>
  <c r="CM102" i="38"/>
  <c r="CM98" i="38"/>
  <c r="CM91" i="38"/>
  <c r="CM90" i="38"/>
  <c r="CM89" i="38"/>
  <c r="CM88" i="38"/>
  <c r="CM87" i="38"/>
  <c r="CM86" i="38"/>
  <c r="CM85" i="38"/>
  <c r="CM84" i="38"/>
  <c r="CM83" i="38"/>
  <c r="CM99" i="38"/>
  <c r="CM95" i="38"/>
  <c r="CM94" i="38"/>
  <c r="CM81" i="38"/>
  <c r="CM80" i="38"/>
  <c r="CM96" i="38"/>
  <c r="CM100" i="38"/>
  <c r="CM79" i="38"/>
  <c r="CM78" i="38"/>
  <c r="CM77" i="38"/>
  <c r="CM76" i="38"/>
  <c r="CM75" i="38"/>
  <c r="CM74" i="38"/>
  <c r="CM68" i="38"/>
  <c r="CM66" i="38"/>
  <c r="CM65" i="38"/>
  <c r="CM64" i="38"/>
  <c r="CM63" i="38"/>
  <c r="CM62" i="38"/>
  <c r="CM61" i="38"/>
  <c r="CM60" i="38"/>
  <c r="CM59" i="38"/>
  <c r="CM58" i="38"/>
  <c r="CM57" i="38"/>
  <c r="CM56" i="38"/>
  <c r="CM55" i="38"/>
  <c r="CM54" i="38"/>
  <c r="CM53" i="38"/>
  <c r="CM52" i="38"/>
  <c r="CM51" i="38"/>
  <c r="CM50" i="38"/>
  <c r="CM49" i="38"/>
  <c r="CM48" i="38"/>
  <c r="CM47" i="38"/>
  <c r="CM46" i="38"/>
  <c r="CM45" i="38"/>
  <c r="CM44" i="38"/>
  <c r="CM43" i="38"/>
  <c r="CM42" i="38"/>
  <c r="CM93" i="38"/>
  <c r="CM73" i="38"/>
  <c r="CM72" i="38"/>
  <c r="CM71" i="38"/>
  <c r="CM70" i="38"/>
  <c r="CM69" i="38"/>
  <c r="CM38" i="38"/>
  <c r="CM15" i="38"/>
  <c r="CM13" i="38"/>
  <c r="CM18" i="38"/>
  <c r="CM16" i="38"/>
  <c r="CM10" i="38"/>
  <c r="CM22" i="38"/>
  <c r="CM19" i="38"/>
  <c r="CM11" i="38"/>
  <c r="CM6" i="38"/>
  <c r="CM41" i="38"/>
  <c r="CM40" i="38"/>
  <c r="CM39" i="38"/>
  <c r="CM7" i="38"/>
  <c r="CM4" i="38"/>
  <c r="CM12" i="38"/>
  <c r="CL36" i="38"/>
  <c r="CF141" i="38"/>
  <c r="CF142" i="38"/>
  <c r="BG139" i="38"/>
  <c r="BH137" i="38"/>
  <c r="BU112" i="38"/>
  <c r="BZ109" i="38"/>
  <c r="BV109" i="38"/>
  <c r="CS35" i="38"/>
  <c r="CX35" i="38" s="1"/>
  <c r="CT29" i="38"/>
  <c r="CT30" i="38"/>
  <c r="CX15" i="38"/>
  <c r="BZ114" i="38"/>
  <c r="BV114" i="38"/>
  <c r="CT24" i="38"/>
  <c r="CT23" i="38"/>
  <c r="CS33" i="38"/>
  <c r="CX33" i="38" s="1"/>
  <c r="CT8" i="38"/>
  <c r="CS4" i="38"/>
  <c r="CT5" i="38" s="1"/>
  <c r="CF36" i="38"/>
  <c r="BZ113" i="38"/>
  <c r="BV113" i="38"/>
  <c r="CT34" i="38" l="1"/>
  <c r="CT33" i="38"/>
  <c r="CN141" i="38"/>
  <c r="BU137" i="38"/>
  <c r="BZ112" i="38"/>
  <c r="BV112" i="38"/>
  <c r="AX139" i="38"/>
  <c r="BB139" i="38"/>
  <c r="BN139" i="38"/>
  <c r="BO139" i="38" s="1"/>
  <c r="BO137" i="38"/>
  <c r="CT138" i="38"/>
  <c r="CT134" i="38"/>
  <c r="CT132" i="38"/>
  <c r="CT128" i="38"/>
  <c r="CT129" i="38"/>
  <c r="CT130" i="38"/>
  <c r="CT126" i="38"/>
  <c r="CT127" i="38"/>
  <c r="CT125" i="38"/>
  <c r="CT131" i="38"/>
  <c r="CT123" i="38"/>
  <c r="CT122" i="38"/>
  <c r="CT121" i="38"/>
  <c r="CT120" i="38"/>
  <c r="CT119" i="38"/>
  <c r="CT118" i="38"/>
  <c r="CT111" i="38"/>
  <c r="CT110" i="38"/>
  <c r="CT133" i="38"/>
  <c r="CT102" i="38"/>
  <c r="CT101" i="38"/>
  <c r="CT100" i="38"/>
  <c r="CT99" i="38"/>
  <c r="CT98" i="38"/>
  <c r="CT97" i="38"/>
  <c r="CT96" i="38"/>
  <c r="CT95" i="38"/>
  <c r="CT94" i="38"/>
  <c r="CT117" i="38"/>
  <c r="CT116" i="38"/>
  <c r="CT106" i="38"/>
  <c r="CT105" i="38"/>
  <c r="CT104" i="38"/>
  <c r="CT93" i="38"/>
  <c r="CT91" i="38"/>
  <c r="CT90" i="38"/>
  <c r="CT89" i="38"/>
  <c r="CT88" i="38"/>
  <c r="CT87" i="38"/>
  <c r="CT86" i="38"/>
  <c r="CT85" i="38"/>
  <c r="CT84" i="38"/>
  <c r="CT83" i="38"/>
  <c r="CT80" i="38"/>
  <c r="CT81" i="38"/>
  <c r="CT76" i="38"/>
  <c r="CT79" i="38"/>
  <c r="CT75" i="38"/>
  <c r="CT68" i="38"/>
  <c r="CT65" i="38"/>
  <c r="CT64" i="38"/>
  <c r="CT63" i="38"/>
  <c r="CT62" i="38"/>
  <c r="CT61" i="38"/>
  <c r="CT60" i="38"/>
  <c r="CT59" i="38"/>
  <c r="CT58" i="38"/>
  <c r="CT57" i="38"/>
  <c r="CT56" i="38"/>
  <c r="CT55" i="38"/>
  <c r="CT54" i="38"/>
  <c r="CT53" i="38"/>
  <c r="CT52" i="38"/>
  <c r="CT51" i="38"/>
  <c r="CT50" i="38"/>
  <c r="CT49" i="38"/>
  <c r="CT48" i="38"/>
  <c r="CT47" i="38"/>
  <c r="CT46" i="38"/>
  <c r="CT45" i="38"/>
  <c r="CT44" i="38"/>
  <c r="CT43" i="38"/>
  <c r="CT42" i="38"/>
  <c r="CT41" i="38"/>
  <c r="CT78" i="38"/>
  <c r="CT74" i="38"/>
  <c r="CT73" i="38"/>
  <c r="CT72" i="38"/>
  <c r="CT71" i="38"/>
  <c r="CT70" i="38"/>
  <c r="CT69" i="38"/>
  <c r="CT66" i="38"/>
  <c r="CT40" i="38"/>
  <c r="CT39" i="38"/>
  <c r="CT18" i="38"/>
  <c r="CT16" i="38"/>
  <c r="CT10" i="38"/>
  <c r="CT38" i="38"/>
  <c r="CT22" i="38"/>
  <c r="CT19" i="38"/>
  <c r="CT11" i="38"/>
  <c r="CS36" i="38"/>
  <c r="CT12" i="38"/>
  <c r="CT7" i="38"/>
  <c r="CT77" i="38"/>
  <c r="CT15" i="38"/>
  <c r="CT6" i="38"/>
  <c r="CT13" i="38"/>
  <c r="CT4" i="38"/>
  <c r="CX4" i="38"/>
  <c r="CT35" i="38"/>
  <c r="CL114" i="38"/>
  <c r="CM114" i="38" s="1"/>
  <c r="CL113" i="38"/>
  <c r="CM113" i="38" s="1"/>
  <c r="CL109" i="38"/>
  <c r="CM36" i="38"/>
  <c r="CS124" i="38"/>
  <c r="CT124" i="38" s="1"/>
  <c r="CX38" i="38"/>
  <c r="CE112" i="38"/>
  <c r="CF109" i="38"/>
  <c r="BG140" i="38"/>
  <c r="BH139" i="38"/>
  <c r="CM142" i="38"/>
  <c r="CM141" i="38"/>
  <c r="CE137" i="38" l="1"/>
  <c r="CF112" i="38"/>
  <c r="CL112" i="38"/>
  <c r="CM109" i="38"/>
  <c r="CS114" i="38"/>
  <c r="CS113" i="38"/>
  <c r="CS109" i="38"/>
  <c r="CX36" i="38"/>
  <c r="CT36" i="38"/>
  <c r="CU138" i="38"/>
  <c r="CU124" i="38"/>
  <c r="CU123" i="38"/>
  <c r="CU122" i="38"/>
  <c r="CU121" i="38"/>
  <c r="CU120" i="38"/>
  <c r="CU119" i="38"/>
  <c r="CU118" i="38"/>
  <c r="CU117" i="38"/>
  <c r="CU116" i="38"/>
  <c r="CU106" i="38"/>
  <c r="CU105" i="38"/>
  <c r="CU104" i="38"/>
  <c r="CU111" i="38"/>
  <c r="CU110" i="38"/>
  <c r="CU100" i="38"/>
  <c r="CU96" i="38"/>
  <c r="CU101" i="38"/>
  <c r="CU97" i="38"/>
  <c r="CU91" i="38"/>
  <c r="CU90" i="38"/>
  <c r="CU89" i="38"/>
  <c r="CU88" i="38"/>
  <c r="CU87" i="38"/>
  <c r="CU86" i="38"/>
  <c r="CU85" i="38"/>
  <c r="CU84" i="38"/>
  <c r="CU83" i="38"/>
  <c r="CU102" i="38"/>
  <c r="CU98" i="38"/>
  <c r="CU94" i="38"/>
  <c r="CU81" i="38"/>
  <c r="CU80" i="38"/>
  <c r="CU99" i="38"/>
  <c r="CU93" i="38"/>
  <c r="CU79" i="38"/>
  <c r="CU78" i="38"/>
  <c r="CU77" i="38"/>
  <c r="CU76" i="38"/>
  <c r="CU75" i="38"/>
  <c r="CU74" i="38"/>
  <c r="CU95" i="38"/>
  <c r="CU68" i="38"/>
  <c r="CU65" i="38"/>
  <c r="CU64" i="38"/>
  <c r="CU63" i="38"/>
  <c r="CU62" i="38"/>
  <c r="CU61" i="38"/>
  <c r="CU60" i="38"/>
  <c r="CU59" i="38"/>
  <c r="CU58" i="38"/>
  <c r="CU57" i="38"/>
  <c r="CU56" i="38"/>
  <c r="CU55" i="38"/>
  <c r="CU54" i="38"/>
  <c r="CU53" i="38"/>
  <c r="CU52" i="38"/>
  <c r="CU51" i="38"/>
  <c r="CU50" i="38"/>
  <c r="CU49" i="38"/>
  <c r="CU48" i="38"/>
  <c r="CU47" i="38"/>
  <c r="CU46" i="38"/>
  <c r="CU45" i="38"/>
  <c r="CU44" i="38"/>
  <c r="CU43" i="38"/>
  <c r="CU42" i="38"/>
  <c r="CU73" i="38"/>
  <c r="CU72" i="38"/>
  <c r="CU71" i="38"/>
  <c r="CU70" i="38"/>
  <c r="CU69" i="38"/>
  <c r="CU66" i="38"/>
  <c r="CU41" i="38"/>
  <c r="CU38" i="38"/>
  <c r="CU40" i="38"/>
  <c r="CU39" i="38"/>
  <c r="CX124" i="38"/>
  <c r="CT142" i="38"/>
  <c r="CT141" i="38"/>
  <c r="BU139" i="38"/>
  <c r="BZ137" i="38"/>
  <c r="BV137" i="38"/>
  <c r="CU141" i="38" l="1"/>
  <c r="CS112" i="38"/>
  <c r="CX109" i="38"/>
  <c r="CT109" i="38"/>
  <c r="CL137" i="38"/>
  <c r="CM112" i="38"/>
  <c r="BZ139" i="38"/>
  <c r="BV139" i="38"/>
  <c r="CX113" i="38"/>
  <c r="CT113" i="38"/>
  <c r="CX114" i="38"/>
  <c r="CT114" i="38"/>
  <c r="CE139" i="38"/>
  <c r="CF139" i="38" s="1"/>
  <c r="CF137" i="38"/>
  <c r="CL139" i="38" l="1"/>
  <c r="CM139" i="38" s="1"/>
  <c r="CM137" i="38"/>
  <c r="CS137" i="38"/>
  <c r="CX112" i="38"/>
  <c r="CT112" i="38"/>
  <c r="CS139" i="38" l="1"/>
  <c r="CX137" i="38"/>
  <c r="CT137" i="38"/>
  <c r="CX139" i="38" l="1"/>
  <c r="CT139" i="38"/>
  <c r="O205" i="37" l="1"/>
  <c r="O203" i="37"/>
  <c r="O202" i="37"/>
  <c r="O201" i="37"/>
  <c r="O200" i="37"/>
  <c r="O199" i="37"/>
  <c r="O198" i="37"/>
  <c r="O197" i="37"/>
  <c r="O196" i="37"/>
  <c r="O195" i="37"/>
  <c r="O194" i="37"/>
  <c r="B193" i="37"/>
  <c r="O192" i="37"/>
  <c r="O191" i="37"/>
  <c r="O190" i="37"/>
  <c r="O189" i="37"/>
  <c r="B188" i="37"/>
  <c r="O187" i="37"/>
  <c r="O186" i="37"/>
  <c r="O185" i="37"/>
  <c r="O184" i="37"/>
  <c r="O183" i="37"/>
  <c r="O182" i="37"/>
  <c r="O181" i="37"/>
  <c r="O180" i="37"/>
  <c r="O179" i="37"/>
  <c r="O178" i="37"/>
  <c r="O177" i="37"/>
  <c r="O176" i="37"/>
  <c r="O175" i="37"/>
  <c r="O174" i="37"/>
  <c r="O173" i="37"/>
  <c r="B172" i="37"/>
  <c r="O171" i="37"/>
  <c r="O170" i="37"/>
  <c r="O169" i="37"/>
  <c r="O168" i="37"/>
  <c r="O167" i="37"/>
  <c r="O166" i="37"/>
  <c r="O165" i="37"/>
  <c r="O164" i="37"/>
  <c r="O163" i="37"/>
  <c r="O162" i="37"/>
  <c r="O161" i="37"/>
  <c r="O160" i="37"/>
  <c r="O159" i="37"/>
  <c r="O158" i="37"/>
  <c r="O157" i="37"/>
  <c r="O156" i="37"/>
  <c r="O155" i="37"/>
  <c r="O154" i="37"/>
  <c r="O153" i="37"/>
  <c r="O152" i="37"/>
  <c r="O151" i="37"/>
  <c r="O150" i="37"/>
  <c r="O149" i="37"/>
  <c r="O148" i="37"/>
  <c r="O147" i="37"/>
  <c r="O146" i="37"/>
  <c r="O145" i="37"/>
  <c r="O144" i="37"/>
  <c r="O143" i="37"/>
  <c r="O142" i="37"/>
  <c r="O141" i="37"/>
  <c r="O140" i="37"/>
  <c r="B139" i="37"/>
  <c r="O138" i="37"/>
  <c r="O137" i="37"/>
  <c r="O136" i="37"/>
  <c r="O135" i="37"/>
  <c r="O134" i="37"/>
  <c r="O133" i="37"/>
  <c r="O132" i="37"/>
  <c r="O131" i="37"/>
  <c r="O130" i="37"/>
  <c r="O129" i="37"/>
  <c r="O128" i="37"/>
  <c r="O127" i="37"/>
  <c r="O126" i="37"/>
  <c r="O125" i="37"/>
  <c r="O124" i="37"/>
  <c r="O123" i="37"/>
  <c r="O122" i="37"/>
  <c r="O121" i="37"/>
  <c r="O120" i="37"/>
  <c r="O119" i="37"/>
  <c r="O118" i="37"/>
  <c r="O117" i="37"/>
  <c r="O116" i="37"/>
  <c r="O115" i="37"/>
  <c r="O114" i="37"/>
  <c r="O113" i="37"/>
  <c r="O112" i="37"/>
  <c r="O111" i="37"/>
  <c r="O110" i="37"/>
  <c r="O109" i="37"/>
  <c r="O108" i="37"/>
  <c r="O107" i="37"/>
  <c r="O106" i="37"/>
  <c r="O105" i="37"/>
  <c r="O104" i="37"/>
  <c r="O103" i="37"/>
  <c r="O102" i="37"/>
  <c r="O101" i="37"/>
  <c r="O100" i="37"/>
  <c r="O99" i="37"/>
  <c r="O98" i="37"/>
  <c r="O97" i="37"/>
  <c r="O96" i="37"/>
  <c r="B95" i="37"/>
  <c r="O94" i="37"/>
  <c r="O93" i="37"/>
  <c r="O92" i="37"/>
  <c r="O91" i="37"/>
  <c r="O90" i="37"/>
  <c r="O89" i="37"/>
  <c r="O88" i="37"/>
  <c r="O87" i="37"/>
  <c r="O86" i="37"/>
  <c r="O85" i="37"/>
  <c r="O84" i="37"/>
  <c r="O83" i="37"/>
  <c r="O82" i="37"/>
  <c r="O81" i="37"/>
  <c r="O80" i="37"/>
  <c r="O79" i="37"/>
  <c r="O78" i="37"/>
  <c r="O77" i="37"/>
  <c r="O76" i="37"/>
  <c r="O75" i="37"/>
  <c r="O74" i="37"/>
  <c r="O73" i="37"/>
  <c r="O72" i="37"/>
  <c r="O71" i="37"/>
  <c r="O70" i="37"/>
  <c r="O69" i="37"/>
  <c r="O68" i="37"/>
  <c r="O67" i="37"/>
  <c r="O66" i="37"/>
  <c r="O65" i="37"/>
  <c r="O64" i="37"/>
  <c r="O63" i="37"/>
  <c r="O62" i="37"/>
  <c r="O61" i="37"/>
  <c r="O60" i="37"/>
  <c r="O59" i="37"/>
  <c r="O58" i="37"/>
  <c r="O57" i="37"/>
  <c r="O56" i="37"/>
  <c r="O55" i="37"/>
  <c r="O54" i="37"/>
  <c r="O53" i="37"/>
  <c r="O52" i="37"/>
  <c r="O51" i="37"/>
  <c r="O50" i="37"/>
  <c r="O49" i="37"/>
  <c r="O48" i="37"/>
  <c r="O47" i="37"/>
  <c r="O46" i="37"/>
  <c r="O45" i="37"/>
  <c r="O44" i="37"/>
  <c r="O43" i="37"/>
  <c r="O42" i="37"/>
  <c r="O41" i="37"/>
  <c r="O40" i="37"/>
  <c r="O39" i="37"/>
  <c r="B38" i="37"/>
  <c r="O35" i="37"/>
  <c r="O33" i="37"/>
  <c r="O32" i="37"/>
  <c r="O31" i="37"/>
  <c r="O30" i="37"/>
  <c r="B29" i="37"/>
  <c r="O28" i="37"/>
  <c r="O27" i="37"/>
  <c r="O26" i="37"/>
  <c r="O25" i="37"/>
  <c r="O24" i="37"/>
  <c r="O23" i="37"/>
  <c r="O22" i="37"/>
  <c r="O21" i="37"/>
  <c r="O20" i="37"/>
  <c r="O19" i="37"/>
  <c r="I4" i="37"/>
  <c r="I34" i="37" s="1"/>
  <c r="E4" i="37"/>
  <c r="E34" i="37" s="1"/>
  <c r="E204" i="37" s="1"/>
  <c r="B18" i="37"/>
  <c r="O17" i="37"/>
  <c r="O16" i="37"/>
  <c r="O15" i="37"/>
  <c r="O14" i="37"/>
  <c r="O13" i="37"/>
  <c r="O12" i="37"/>
  <c r="O11" i="37"/>
  <c r="O10" i="37"/>
  <c r="O9" i="37"/>
  <c r="O8" i="37"/>
  <c r="O7" i="37"/>
  <c r="O6" i="37"/>
  <c r="N206" i="37"/>
  <c r="F4" i="37"/>
  <c r="F34" i="37" s="1"/>
  <c r="F204" i="37" s="1"/>
  <c r="B4" i="37"/>
  <c r="B34" i="37" s="1"/>
  <c r="L206" i="37"/>
  <c r="K4" i="37"/>
  <c r="K34" i="37" s="1"/>
  <c r="G4" i="37"/>
  <c r="G34" i="37" s="1"/>
  <c r="C4" i="37"/>
  <c r="C34" i="37" s="1"/>
  <c r="C204" i="37" s="1"/>
  <c r="AZ141" i="36"/>
  <c r="CR138" i="36"/>
  <c r="CO138" i="36"/>
  <c r="CH138" i="36"/>
  <c r="CA138" i="36"/>
  <c r="CK138" i="36" s="1"/>
  <c r="BQ138" i="36"/>
  <c r="BJ138" i="36"/>
  <c r="BC138" i="36"/>
  <c r="BM138" i="36" s="1"/>
  <c r="AT138" i="36"/>
  <c r="AZ138" i="36" s="1"/>
  <c r="AM138" i="36"/>
  <c r="BF138" i="36" s="1"/>
  <c r="AF138" i="36"/>
  <c r="Y138" i="36"/>
  <c r="R138" i="36"/>
  <c r="O138" i="36"/>
  <c r="AB138" i="36" s="1"/>
  <c r="K138" i="36"/>
  <c r="H138" i="36"/>
  <c r="E138" i="36"/>
  <c r="L138" i="36" s="1"/>
  <c r="B138" i="36"/>
  <c r="CR136" i="36"/>
  <c r="CL136" i="36"/>
  <c r="CS136" i="36" s="1"/>
  <c r="CK136" i="36"/>
  <c r="CD136" i="36"/>
  <c r="BX136" i="36"/>
  <c r="BZ136" i="36" s="1"/>
  <c r="BT136" i="36"/>
  <c r="BM136" i="36"/>
  <c r="BG136" i="36"/>
  <c r="BN136" i="36" s="1"/>
  <c r="BU136" i="36" s="1"/>
  <c r="BF136" i="36"/>
  <c r="AZ136" i="36"/>
  <c r="AT136" i="36"/>
  <c r="AP136" i="36"/>
  <c r="AJ136" i="36"/>
  <c r="AQ136" i="36" s="1"/>
  <c r="AV136" i="36" s="1"/>
  <c r="AI136" i="36"/>
  <c r="AB136" i="36"/>
  <c r="X136" i="36"/>
  <c r="R136" i="36"/>
  <c r="K136" i="36"/>
  <c r="CS135" i="36"/>
  <c r="CR135" i="36"/>
  <c r="CL135" i="36"/>
  <c r="CK135" i="36"/>
  <c r="CD135" i="36"/>
  <c r="BT135" i="36"/>
  <c r="BM135" i="36"/>
  <c r="BF135" i="36"/>
  <c r="AT135" i="36"/>
  <c r="AQ135" i="36"/>
  <c r="BG135" i="36" s="1"/>
  <c r="BN135" i="36" s="1"/>
  <c r="BU135" i="36" s="1"/>
  <c r="AP135" i="36"/>
  <c r="AJ135" i="36"/>
  <c r="AI135" i="36"/>
  <c r="AB135" i="36"/>
  <c r="X135" i="36"/>
  <c r="R135" i="36"/>
  <c r="K135" i="36"/>
  <c r="CO134" i="36"/>
  <c r="CH134" i="36"/>
  <c r="CA134" i="36"/>
  <c r="BQ134" i="36"/>
  <c r="BJ134" i="36"/>
  <c r="BT134" i="36" s="1"/>
  <c r="BC134" i="36"/>
  <c r="BM134" i="36" s="1"/>
  <c r="AT134" i="36"/>
  <c r="AM134" i="36"/>
  <c r="AF134" i="36"/>
  <c r="Y134" i="36"/>
  <c r="AI134" i="36" s="1"/>
  <c r="O134" i="36"/>
  <c r="H134" i="36"/>
  <c r="E134" i="36"/>
  <c r="B134" i="36"/>
  <c r="CO133" i="36"/>
  <c r="CH133" i="36"/>
  <c r="CA133" i="36"/>
  <c r="BX133" i="36"/>
  <c r="BQ133" i="36"/>
  <c r="BJ133" i="36"/>
  <c r="BC133" i="36"/>
  <c r="BM133" i="36" s="1"/>
  <c r="AT133" i="36"/>
  <c r="AZ133" i="36" s="1"/>
  <c r="CV133" i="36" s="1"/>
  <c r="AM133" i="36"/>
  <c r="AF133" i="36"/>
  <c r="Y133" i="36"/>
  <c r="O133" i="36"/>
  <c r="H133" i="36"/>
  <c r="E133" i="36"/>
  <c r="B133" i="36"/>
  <c r="CO132" i="36"/>
  <c r="CH132" i="36"/>
  <c r="CA132" i="36"/>
  <c r="BQ132" i="36"/>
  <c r="BJ132" i="36"/>
  <c r="BC132" i="36"/>
  <c r="AZ132" i="36"/>
  <c r="AT132" i="36"/>
  <c r="AM132" i="36"/>
  <c r="AF132" i="36"/>
  <c r="Y132" i="36"/>
  <c r="O132" i="36"/>
  <c r="H132" i="36"/>
  <c r="E132" i="36"/>
  <c r="B132" i="36"/>
  <c r="CO131" i="36"/>
  <c r="CH131" i="36"/>
  <c r="CA131" i="36"/>
  <c r="BQ131" i="36"/>
  <c r="BJ131" i="36"/>
  <c r="BC131" i="36"/>
  <c r="AT131" i="36"/>
  <c r="AZ131" i="36" s="1"/>
  <c r="AM131" i="36"/>
  <c r="AF131" i="36"/>
  <c r="Y131" i="36"/>
  <c r="O131" i="36"/>
  <c r="H131" i="36"/>
  <c r="R131" i="36" s="1"/>
  <c r="E131" i="36"/>
  <c r="B131" i="36"/>
  <c r="CO130" i="36"/>
  <c r="CH130" i="36"/>
  <c r="CA130" i="36"/>
  <c r="BX130" i="36"/>
  <c r="BQ130" i="36"/>
  <c r="BJ130" i="36"/>
  <c r="BC130" i="36"/>
  <c r="AZ130" i="36"/>
  <c r="AT130" i="36"/>
  <c r="AM130" i="36"/>
  <c r="AF130" i="36"/>
  <c r="Y130" i="36"/>
  <c r="O130" i="36"/>
  <c r="H130" i="36"/>
  <c r="R130" i="36" s="1"/>
  <c r="E130" i="36"/>
  <c r="B130" i="36"/>
  <c r="CO129" i="36"/>
  <c r="CH129" i="36"/>
  <c r="CA129" i="36"/>
  <c r="BQ129" i="36"/>
  <c r="BJ129" i="36"/>
  <c r="BC129" i="36"/>
  <c r="AT129" i="36"/>
  <c r="AM129" i="36"/>
  <c r="BF129" i="36" s="1"/>
  <c r="AF129" i="36"/>
  <c r="Y129" i="36"/>
  <c r="O129" i="36"/>
  <c r="AB129" i="36" s="1"/>
  <c r="H129" i="36"/>
  <c r="R129" i="36" s="1"/>
  <c r="E129" i="36"/>
  <c r="B129" i="36"/>
  <c r="CV128" i="36"/>
  <c r="CO128" i="36"/>
  <c r="CH128" i="36"/>
  <c r="CA128" i="36"/>
  <c r="BQ128" i="36"/>
  <c r="BJ128" i="36"/>
  <c r="BT128" i="36" s="1"/>
  <c r="BC128" i="36"/>
  <c r="AZ128" i="36"/>
  <c r="BX128" i="36" s="1"/>
  <c r="AT128" i="36"/>
  <c r="AM128" i="36"/>
  <c r="BF128" i="36" s="1"/>
  <c r="AF128" i="36"/>
  <c r="Y128" i="36"/>
  <c r="AI128" i="36" s="1"/>
  <c r="O128" i="36"/>
  <c r="H128" i="36"/>
  <c r="E128" i="36"/>
  <c r="B128" i="36"/>
  <c r="CO127" i="36"/>
  <c r="CH127" i="36"/>
  <c r="CA127" i="36"/>
  <c r="BQ127" i="36"/>
  <c r="BJ127" i="36"/>
  <c r="BT127" i="36" s="1"/>
  <c r="BC127" i="36"/>
  <c r="AZ127" i="36"/>
  <c r="AT127" i="36"/>
  <c r="AM127" i="36"/>
  <c r="AF127" i="36"/>
  <c r="Y127" i="36"/>
  <c r="O127" i="36"/>
  <c r="AB127" i="36" s="1"/>
  <c r="H127" i="36"/>
  <c r="E127" i="36"/>
  <c r="B127" i="36"/>
  <c r="CO126" i="36"/>
  <c r="CH126" i="36"/>
  <c r="CA126" i="36"/>
  <c r="BQ126" i="36"/>
  <c r="BJ126" i="36"/>
  <c r="BT126" i="36" s="1"/>
  <c r="BC126" i="36"/>
  <c r="AT126" i="36"/>
  <c r="AM126" i="36"/>
  <c r="AF126" i="36"/>
  <c r="Y126" i="36"/>
  <c r="O126" i="36"/>
  <c r="H126" i="36"/>
  <c r="E126" i="36"/>
  <c r="B126" i="36"/>
  <c r="V125" i="36"/>
  <c r="CO123" i="36"/>
  <c r="CH123" i="36"/>
  <c r="CR123" i="36" s="1"/>
  <c r="CA123" i="36"/>
  <c r="BQ123" i="36"/>
  <c r="BJ123" i="36"/>
  <c r="BC123" i="36"/>
  <c r="BM123" i="36" s="1"/>
  <c r="AT123" i="36"/>
  <c r="AM123" i="36"/>
  <c r="AF123" i="36"/>
  <c r="Y123" i="36"/>
  <c r="AI123" i="36" s="1"/>
  <c r="O123" i="36"/>
  <c r="H123" i="36"/>
  <c r="E123" i="36"/>
  <c r="B123" i="36"/>
  <c r="CO122" i="36"/>
  <c r="CH122" i="36"/>
  <c r="CA122" i="36"/>
  <c r="BQ122" i="36"/>
  <c r="BJ122" i="36"/>
  <c r="BC122" i="36"/>
  <c r="AT122" i="36"/>
  <c r="AM122" i="36"/>
  <c r="AF122" i="36"/>
  <c r="Y122" i="36"/>
  <c r="AI122" i="36" s="1"/>
  <c r="O122" i="36"/>
  <c r="H122" i="36"/>
  <c r="E122" i="36"/>
  <c r="B122" i="36"/>
  <c r="CO121" i="36"/>
  <c r="CH121" i="36"/>
  <c r="CA121" i="36"/>
  <c r="BQ121" i="36"/>
  <c r="BJ121" i="36"/>
  <c r="BC121" i="36"/>
  <c r="AT121" i="36"/>
  <c r="AM121" i="36"/>
  <c r="AF121" i="36"/>
  <c r="Y121" i="36"/>
  <c r="AI121" i="36" s="1"/>
  <c r="O121" i="36"/>
  <c r="H121" i="36"/>
  <c r="E121" i="36"/>
  <c r="B121" i="36"/>
  <c r="CO120" i="36"/>
  <c r="CH120" i="36"/>
  <c r="CA120" i="36"/>
  <c r="BQ120" i="36"/>
  <c r="BJ120" i="36"/>
  <c r="BC120" i="36"/>
  <c r="AT120" i="36"/>
  <c r="AM120" i="36"/>
  <c r="AF120" i="36"/>
  <c r="Y120" i="36"/>
  <c r="O120" i="36"/>
  <c r="H120" i="36"/>
  <c r="E120" i="36"/>
  <c r="B120" i="36"/>
  <c r="CO119" i="36"/>
  <c r="CH119" i="36"/>
  <c r="CA119" i="36"/>
  <c r="BQ119" i="36"/>
  <c r="BJ119" i="36"/>
  <c r="BC119" i="36"/>
  <c r="AT119" i="36"/>
  <c r="AM119" i="36"/>
  <c r="AF119" i="36"/>
  <c r="Y119" i="36"/>
  <c r="O119" i="36"/>
  <c r="H119" i="36"/>
  <c r="E119" i="36"/>
  <c r="B119" i="36"/>
  <c r="CO118" i="36"/>
  <c r="CH118" i="36"/>
  <c r="CA118" i="36"/>
  <c r="BQ118" i="36"/>
  <c r="BJ118" i="36"/>
  <c r="BC118" i="36"/>
  <c r="AT118" i="36"/>
  <c r="AM118" i="36"/>
  <c r="AF118" i="36"/>
  <c r="Y118" i="36"/>
  <c r="O118" i="36"/>
  <c r="H118" i="36"/>
  <c r="E118" i="36"/>
  <c r="B118" i="36"/>
  <c r="CO117" i="36"/>
  <c r="CH117" i="36"/>
  <c r="CA117" i="36"/>
  <c r="BQ117" i="36"/>
  <c r="BJ117" i="36"/>
  <c r="BC117" i="36"/>
  <c r="AT117" i="36"/>
  <c r="AM117" i="36"/>
  <c r="AF117" i="36"/>
  <c r="Y117" i="36"/>
  <c r="O117" i="36"/>
  <c r="H117" i="36"/>
  <c r="E117" i="36"/>
  <c r="B117" i="36"/>
  <c r="V116" i="36"/>
  <c r="B116" i="36"/>
  <c r="CX115" i="36"/>
  <c r="CR115" i="36"/>
  <c r="CK115" i="36"/>
  <c r="BZ115" i="36"/>
  <c r="BT115" i="36"/>
  <c r="BM115" i="36"/>
  <c r="AP115" i="36"/>
  <c r="AI115" i="36"/>
  <c r="CO111" i="36"/>
  <c r="CH111" i="36"/>
  <c r="CR111" i="36" s="1"/>
  <c r="CA111" i="36"/>
  <c r="BQ111" i="36"/>
  <c r="CD111" i="36" s="1"/>
  <c r="BJ111" i="36"/>
  <c r="BC111" i="36"/>
  <c r="AT111" i="36"/>
  <c r="AZ111" i="36" s="1"/>
  <c r="AM111" i="36"/>
  <c r="AF111" i="36"/>
  <c r="Y111" i="36"/>
  <c r="O111" i="36"/>
  <c r="H111" i="36"/>
  <c r="E111" i="36"/>
  <c r="B111" i="36"/>
  <c r="CO110" i="36"/>
  <c r="CH110" i="36"/>
  <c r="CA110" i="36"/>
  <c r="BQ110" i="36"/>
  <c r="BJ110" i="36"/>
  <c r="BC110" i="36"/>
  <c r="AT110" i="36"/>
  <c r="AM110" i="36"/>
  <c r="AF110" i="36"/>
  <c r="Y110" i="36"/>
  <c r="AI110" i="36" s="1"/>
  <c r="O110" i="36"/>
  <c r="H110" i="36"/>
  <c r="E110" i="36"/>
  <c r="B110" i="36"/>
  <c r="CS108" i="36"/>
  <c r="CR108" i="36"/>
  <c r="CL108" i="36"/>
  <c r="CK108" i="36"/>
  <c r="CD108" i="36"/>
  <c r="BT108" i="36"/>
  <c r="BN108" i="36"/>
  <c r="BU108" i="36" s="1"/>
  <c r="BM108" i="36"/>
  <c r="BF108" i="36"/>
  <c r="AZ108" i="36"/>
  <c r="AT108" i="36"/>
  <c r="AV108" i="36" s="1"/>
  <c r="AQ108" i="36"/>
  <c r="BG108" i="36" s="1"/>
  <c r="AP108" i="36"/>
  <c r="AJ108" i="36"/>
  <c r="AI108" i="36"/>
  <c r="AB108" i="36"/>
  <c r="X108" i="36"/>
  <c r="R108" i="36"/>
  <c r="K108" i="36"/>
  <c r="CR107" i="36"/>
  <c r="CL107" i="36"/>
  <c r="CS107" i="36" s="1"/>
  <c r="CK107" i="36"/>
  <c r="CD107" i="36"/>
  <c r="BT107" i="36"/>
  <c r="BM107" i="36"/>
  <c r="BF107" i="36"/>
  <c r="AT107" i="36"/>
  <c r="AQ107" i="36"/>
  <c r="AP107" i="36"/>
  <c r="AJ107" i="36"/>
  <c r="AI107" i="36"/>
  <c r="AB107" i="36"/>
  <c r="X107" i="36"/>
  <c r="R107" i="36"/>
  <c r="K107" i="36"/>
  <c r="CO106" i="36"/>
  <c r="CH106" i="36"/>
  <c r="CA106" i="36"/>
  <c r="BQ106" i="36"/>
  <c r="BJ106" i="36"/>
  <c r="BC106" i="36"/>
  <c r="AT106" i="36"/>
  <c r="AM106" i="36"/>
  <c r="AF106" i="36"/>
  <c r="Y106" i="36"/>
  <c r="O106" i="36"/>
  <c r="H106" i="36"/>
  <c r="E106" i="36"/>
  <c r="B106" i="36"/>
  <c r="CO105" i="36"/>
  <c r="CH105" i="36"/>
  <c r="CH104" i="36" s="1"/>
  <c r="CA105" i="36"/>
  <c r="BQ105" i="36"/>
  <c r="BJ105" i="36"/>
  <c r="BC105" i="36"/>
  <c r="AT105" i="36"/>
  <c r="AM105" i="36"/>
  <c r="AF105" i="36"/>
  <c r="Y105" i="36"/>
  <c r="O105" i="36"/>
  <c r="H105" i="36"/>
  <c r="E105" i="36"/>
  <c r="B105" i="36"/>
  <c r="B104" i="36" s="1"/>
  <c r="BQ104" i="36"/>
  <c r="AT104" i="36"/>
  <c r="V104" i="36"/>
  <c r="CR103" i="36"/>
  <c r="CK103" i="36"/>
  <c r="CD103" i="36"/>
  <c r="BT103" i="36"/>
  <c r="BM103" i="36"/>
  <c r="BF103" i="36"/>
  <c r="BB103" i="36"/>
  <c r="AP103" i="36"/>
  <c r="AJ103" i="36"/>
  <c r="AQ103" i="36" s="1"/>
  <c r="AI103" i="36"/>
  <c r="AC103" i="36"/>
  <c r="AB103" i="36"/>
  <c r="X103" i="36"/>
  <c r="R103" i="36"/>
  <c r="K103" i="36"/>
  <c r="CV102" i="36"/>
  <c r="CO102" i="36"/>
  <c r="CH102" i="36"/>
  <c r="CA102" i="36"/>
  <c r="BQ102" i="36"/>
  <c r="BJ102" i="36"/>
  <c r="BC102" i="36"/>
  <c r="AZ102" i="36"/>
  <c r="BX102" i="36" s="1"/>
  <c r="AT102" i="36"/>
  <c r="AM102" i="36"/>
  <c r="AF102" i="36"/>
  <c r="Y102" i="36"/>
  <c r="O102" i="36"/>
  <c r="H102" i="36"/>
  <c r="E102" i="36"/>
  <c r="B102" i="36"/>
  <c r="CO101" i="36"/>
  <c r="CH101" i="36"/>
  <c r="CA101" i="36"/>
  <c r="BQ101" i="36"/>
  <c r="BJ101" i="36"/>
  <c r="BC101" i="36"/>
  <c r="AZ101" i="36"/>
  <c r="AT101" i="36"/>
  <c r="AM101" i="36"/>
  <c r="AF101" i="36"/>
  <c r="Y101" i="36"/>
  <c r="O101" i="36"/>
  <c r="H101" i="36"/>
  <c r="E101" i="36"/>
  <c r="B101" i="36"/>
  <c r="CO100" i="36"/>
  <c r="CH100" i="36"/>
  <c r="CR100" i="36" s="1"/>
  <c r="CA100" i="36"/>
  <c r="BX100" i="36"/>
  <c r="BQ100" i="36"/>
  <c r="BJ100" i="36"/>
  <c r="BT100" i="36" s="1"/>
  <c r="BC100" i="36"/>
  <c r="AZ100" i="36"/>
  <c r="AT100" i="36"/>
  <c r="AM100" i="36"/>
  <c r="AF100" i="36"/>
  <c r="Y100" i="36"/>
  <c r="O100" i="36"/>
  <c r="H100" i="36"/>
  <c r="E100" i="36"/>
  <c r="B100" i="36"/>
  <c r="CO99" i="36"/>
  <c r="CH99" i="36"/>
  <c r="CA99" i="36"/>
  <c r="BQ99" i="36"/>
  <c r="BJ99" i="36"/>
  <c r="BC99" i="36"/>
  <c r="AT99" i="36"/>
  <c r="AM99" i="36"/>
  <c r="AF99" i="36"/>
  <c r="Y99" i="36"/>
  <c r="O99" i="36"/>
  <c r="H99" i="36"/>
  <c r="E99" i="36"/>
  <c r="B99" i="36"/>
  <c r="CO98" i="36"/>
  <c r="CH98" i="36"/>
  <c r="CA98" i="36"/>
  <c r="BQ98" i="36"/>
  <c r="BJ98" i="36"/>
  <c r="BC98" i="36"/>
  <c r="AT98" i="36"/>
  <c r="AM98" i="36"/>
  <c r="AF98" i="36"/>
  <c r="Y98" i="36"/>
  <c r="AI98" i="36" s="1"/>
  <c r="O98" i="36"/>
  <c r="H98" i="36"/>
  <c r="E98" i="36"/>
  <c r="B98" i="36"/>
  <c r="CO97" i="36"/>
  <c r="CH97" i="36"/>
  <c r="CA97" i="36"/>
  <c r="BQ97" i="36"/>
  <c r="BJ97" i="36"/>
  <c r="BC97" i="36"/>
  <c r="AT97" i="36"/>
  <c r="AM97" i="36"/>
  <c r="AF97" i="36"/>
  <c r="Y97" i="36"/>
  <c r="O97" i="36"/>
  <c r="H97" i="36"/>
  <c r="E97" i="36"/>
  <c r="B97" i="36"/>
  <c r="CO96" i="36"/>
  <c r="CH96" i="36"/>
  <c r="CA96" i="36"/>
  <c r="BQ96" i="36"/>
  <c r="BJ96" i="36"/>
  <c r="BC96" i="36"/>
  <c r="BM96" i="36" s="1"/>
  <c r="AT96" i="36"/>
  <c r="AM96" i="36"/>
  <c r="AF96" i="36"/>
  <c r="Y96" i="36"/>
  <c r="O96" i="36"/>
  <c r="H96" i="36"/>
  <c r="E96" i="36"/>
  <c r="B96" i="36"/>
  <c r="CO95" i="36"/>
  <c r="CH95" i="36"/>
  <c r="CA95" i="36"/>
  <c r="BQ95" i="36"/>
  <c r="BJ95" i="36"/>
  <c r="BC95" i="36"/>
  <c r="AT95" i="36"/>
  <c r="AM95" i="36"/>
  <c r="AF95" i="36"/>
  <c r="Y95" i="36"/>
  <c r="O95" i="36"/>
  <c r="H95" i="36"/>
  <c r="E95" i="36"/>
  <c r="B95" i="36"/>
  <c r="CO94" i="36"/>
  <c r="CH94" i="36"/>
  <c r="CA94" i="36"/>
  <c r="BQ94" i="36"/>
  <c r="BJ94" i="36"/>
  <c r="BC94" i="36"/>
  <c r="AT94" i="36"/>
  <c r="AM94" i="36"/>
  <c r="AF94" i="36"/>
  <c r="Y94" i="36"/>
  <c r="O94" i="36"/>
  <c r="H94" i="36"/>
  <c r="E94" i="36"/>
  <c r="B94" i="36"/>
  <c r="V93" i="36"/>
  <c r="CR92" i="36"/>
  <c r="CK92" i="36"/>
  <c r="CD92" i="36"/>
  <c r="BT92" i="36"/>
  <c r="BM92" i="36"/>
  <c r="BF92" i="36"/>
  <c r="AT92" i="36"/>
  <c r="AZ92" i="36" s="1"/>
  <c r="AP92" i="36"/>
  <c r="AJ92" i="36"/>
  <c r="AQ92" i="36" s="1"/>
  <c r="AW92" i="36" s="1"/>
  <c r="AI92" i="36"/>
  <c r="AB92" i="36"/>
  <c r="X92" i="36"/>
  <c r="R92" i="36"/>
  <c r="K92" i="36"/>
  <c r="CO91" i="36"/>
  <c r="CH91" i="36"/>
  <c r="CA91" i="36"/>
  <c r="BQ91" i="36"/>
  <c r="BJ91" i="36"/>
  <c r="BC91" i="36"/>
  <c r="AT91" i="36"/>
  <c r="AZ91" i="36" s="1"/>
  <c r="AM91" i="36"/>
  <c r="AF91" i="36"/>
  <c r="Y91" i="36"/>
  <c r="O91" i="36"/>
  <c r="H91" i="36"/>
  <c r="E91" i="36"/>
  <c r="B91" i="36"/>
  <c r="CO90" i="36"/>
  <c r="CH90" i="36"/>
  <c r="CA90" i="36"/>
  <c r="BQ90" i="36"/>
  <c r="BJ90" i="36"/>
  <c r="BC90" i="36"/>
  <c r="AT90" i="36"/>
  <c r="AZ90" i="36" s="1"/>
  <c r="BX90" i="36" s="1"/>
  <c r="AM90" i="36"/>
  <c r="AF90" i="36"/>
  <c r="Y90" i="36"/>
  <c r="O90" i="36"/>
  <c r="H90" i="36"/>
  <c r="E90" i="36"/>
  <c r="B90" i="36"/>
  <c r="CO89" i="36"/>
  <c r="CH89" i="36"/>
  <c r="CA89" i="36"/>
  <c r="BQ89" i="36"/>
  <c r="BJ89" i="36"/>
  <c r="BC89" i="36"/>
  <c r="AT89" i="36"/>
  <c r="AZ89" i="36" s="1"/>
  <c r="AM89" i="36"/>
  <c r="AF89" i="36"/>
  <c r="Y89" i="36"/>
  <c r="O89" i="36"/>
  <c r="H89" i="36"/>
  <c r="E89" i="36"/>
  <c r="B89" i="36"/>
  <c r="CO88" i="36"/>
  <c r="CH88" i="36"/>
  <c r="CA88" i="36"/>
  <c r="BQ88" i="36"/>
  <c r="BJ88" i="36"/>
  <c r="BC88" i="36"/>
  <c r="AT88" i="36"/>
  <c r="AZ88" i="36" s="1"/>
  <c r="AM88" i="36"/>
  <c r="AF88" i="36"/>
  <c r="Y88" i="36"/>
  <c r="O88" i="36"/>
  <c r="H88" i="36"/>
  <c r="E88" i="36"/>
  <c r="B88" i="36"/>
  <c r="CO87" i="36"/>
  <c r="CH87" i="36"/>
  <c r="CA87" i="36"/>
  <c r="BQ87" i="36"/>
  <c r="BJ87" i="36"/>
  <c r="BC87" i="36"/>
  <c r="AT87" i="36"/>
  <c r="AZ87" i="36" s="1"/>
  <c r="BX87" i="36" s="1"/>
  <c r="AM87" i="36"/>
  <c r="AF87" i="36"/>
  <c r="Y87" i="36"/>
  <c r="O87" i="36"/>
  <c r="H87" i="36"/>
  <c r="E87" i="36"/>
  <c r="B87" i="36"/>
  <c r="CO86" i="36"/>
  <c r="CH86" i="36"/>
  <c r="CA86" i="36"/>
  <c r="BQ86" i="36"/>
  <c r="BJ86" i="36"/>
  <c r="BC86" i="36"/>
  <c r="BM86" i="36" s="1"/>
  <c r="AT86" i="36"/>
  <c r="AZ86" i="36" s="1"/>
  <c r="AM86" i="36"/>
  <c r="AF86" i="36"/>
  <c r="Y86" i="36"/>
  <c r="O86" i="36"/>
  <c r="H86" i="36"/>
  <c r="E86" i="36"/>
  <c r="B86" i="36"/>
  <c r="CO85" i="36"/>
  <c r="CH85" i="36"/>
  <c r="CA85" i="36"/>
  <c r="BQ85" i="36"/>
  <c r="BJ85" i="36"/>
  <c r="BC85" i="36"/>
  <c r="AZ85" i="36"/>
  <c r="CV85" i="36" s="1"/>
  <c r="AT85" i="36"/>
  <c r="AM85" i="36"/>
  <c r="AF85" i="36"/>
  <c r="Y85" i="36"/>
  <c r="O85" i="36"/>
  <c r="H85" i="36"/>
  <c r="E85" i="36"/>
  <c r="B85" i="36"/>
  <c r="CO84" i="36"/>
  <c r="CH84" i="36"/>
  <c r="CA84" i="36"/>
  <c r="BQ84" i="36"/>
  <c r="BJ84" i="36"/>
  <c r="BT84" i="36" s="1"/>
  <c r="BC84" i="36"/>
  <c r="AZ84" i="36"/>
  <c r="AT84" i="36"/>
  <c r="AM84" i="36"/>
  <c r="AF84" i="36"/>
  <c r="Y84" i="36"/>
  <c r="O84" i="36"/>
  <c r="H84" i="36"/>
  <c r="E84" i="36"/>
  <c r="B84" i="36"/>
  <c r="V83" i="36"/>
  <c r="CR82" i="36"/>
  <c r="CL82" i="36"/>
  <c r="CS82" i="36" s="1"/>
  <c r="CK82" i="36"/>
  <c r="CD82" i="36"/>
  <c r="BX82" i="36"/>
  <c r="BU82" i="36"/>
  <c r="BT82" i="36"/>
  <c r="BM82" i="36"/>
  <c r="BG82" i="36"/>
  <c r="BN82" i="36" s="1"/>
  <c r="BF82" i="36"/>
  <c r="AZ82" i="36"/>
  <c r="AT82" i="36"/>
  <c r="AP82" i="36"/>
  <c r="AJ82" i="36"/>
  <c r="AQ82" i="36" s="1"/>
  <c r="AW82" i="36" s="1"/>
  <c r="AI82" i="36"/>
  <c r="AB82" i="36"/>
  <c r="X82" i="36"/>
  <c r="R82" i="36"/>
  <c r="K82" i="36"/>
  <c r="CO81" i="36"/>
  <c r="CH81" i="36"/>
  <c r="CA81" i="36"/>
  <c r="BQ81" i="36"/>
  <c r="BJ81" i="36"/>
  <c r="BC81" i="36"/>
  <c r="AT81" i="36"/>
  <c r="AZ81" i="36" s="1"/>
  <c r="AM81" i="36"/>
  <c r="AF81" i="36"/>
  <c r="Y81" i="36"/>
  <c r="AI81" i="36" s="1"/>
  <c r="O81" i="36"/>
  <c r="H81" i="36"/>
  <c r="E81" i="36"/>
  <c r="B81" i="36"/>
  <c r="CO80" i="36"/>
  <c r="CH80" i="36"/>
  <c r="CA80" i="36"/>
  <c r="BQ80" i="36"/>
  <c r="BJ80" i="36"/>
  <c r="BC80" i="36"/>
  <c r="AZ80" i="36"/>
  <c r="AT80" i="36"/>
  <c r="AM80" i="36"/>
  <c r="AF80" i="36"/>
  <c r="Y80" i="36"/>
  <c r="O80" i="36"/>
  <c r="H80" i="36"/>
  <c r="E80" i="36"/>
  <c r="B80" i="36"/>
  <c r="CO79" i="36"/>
  <c r="CH79" i="36"/>
  <c r="CA79" i="36"/>
  <c r="BQ79" i="36"/>
  <c r="BJ79" i="36"/>
  <c r="BC79" i="36"/>
  <c r="AZ79" i="36"/>
  <c r="BX79" i="36" s="1"/>
  <c r="AT79" i="36"/>
  <c r="AM79" i="36"/>
  <c r="AF79" i="36"/>
  <c r="Y79" i="36"/>
  <c r="O79" i="36"/>
  <c r="AB79" i="36" s="1"/>
  <c r="H79" i="36"/>
  <c r="E79" i="36"/>
  <c r="L79" i="36" s="1"/>
  <c r="B79" i="36"/>
  <c r="CO78" i="36"/>
  <c r="CH78" i="36"/>
  <c r="CA78" i="36"/>
  <c r="BQ78" i="36"/>
  <c r="BJ78" i="36"/>
  <c r="BT78" i="36" s="1"/>
  <c r="BC78" i="36"/>
  <c r="AZ78" i="36"/>
  <c r="AT78" i="36"/>
  <c r="AM78" i="36"/>
  <c r="AF78" i="36"/>
  <c r="Y78" i="36"/>
  <c r="O78" i="36"/>
  <c r="H78" i="36"/>
  <c r="E78" i="36"/>
  <c r="B78" i="36"/>
  <c r="CO77" i="36"/>
  <c r="CH77" i="36"/>
  <c r="CA77" i="36"/>
  <c r="BQ77" i="36"/>
  <c r="BJ77" i="36"/>
  <c r="BC77" i="36"/>
  <c r="AT77" i="36"/>
  <c r="AM77" i="36"/>
  <c r="AF77" i="36"/>
  <c r="Y77" i="36"/>
  <c r="O77" i="36"/>
  <c r="H77" i="36"/>
  <c r="E77" i="36"/>
  <c r="B77" i="36"/>
  <c r="CV76" i="36"/>
  <c r="CO76" i="36"/>
  <c r="CH76" i="36"/>
  <c r="CA76" i="36"/>
  <c r="BQ76" i="36"/>
  <c r="BJ76" i="36"/>
  <c r="BT76" i="36" s="1"/>
  <c r="BC76" i="36"/>
  <c r="AZ76" i="36"/>
  <c r="AT76" i="36"/>
  <c r="AM76" i="36"/>
  <c r="AF76" i="36"/>
  <c r="Y76" i="36"/>
  <c r="O76" i="36"/>
  <c r="H76" i="36"/>
  <c r="E76" i="36"/>
  <c r="B76" i="36"/>
  <c r="CO75" i="36"/>
  <c r="CH75" i="36"/>
  <c r="CA75" i="36"/>
  <c r="BQ75" i="36"/>
  <c r="BJ75" i="36"/>
  <c r="BC75" i="36"/>
  <c r="AT75" i="36"/>
  <c r="AZ75" i="36" s="1"/>
  <c r="AM75" i="36"/>
  <c r="AF75" i="36"/>
  <c r="Y75" i="36"/>
  <c r="O75" i="36"/>
  <c r="H75" i="36"/>
  <c r="E75" i="36"/>
  <c r="B75" i="36"/>
  <c r="CO74" i="36"/>
  <c r="CH74" i="36"/>
  <c r="CA74" i="36"/>
  <c r="BQ74" i="36"/>
  <c r="BJ74" i="36"/>
  <c r="BC74" i="36"/>
  <c r="AZ74" i="36"/>
  <c r="AT74" i="36"/>
  <c r="AM74" i="36"/>
  <c r="AF74" i="36"/>
  <c r="AI74" i="36" s="1"/>
  <c r="Y74" i="36"/>
  <c r="O74" i="36"/>
  <c r="H74" i="36"/>
  <c r="E74" i="36"/>
  <c r="B74" i="36"/>
  <c r="CO73" i="36"/>
  <c r="CH73" i="36"/>
  <c r="CA73" i="36"/>
  <c r="BQ73" i="36"/>
  <c r="BJ73" i="36"/>
  <c r="BC73" i="36"/>
  <c r="AT73" i="36"/>
  <c r="AM73" i="36"/>
  <c r="AF73" i="36"/>
  <c r="Y73" i="36"/>
  <c r="O73" i="36"/>
  <c r="H73" i="36"/>
  <c r="E73" i="36"/>
  <c r="B73" i="36"/>
  <c r="CV72" i="36"/>
  <c r="CO72" i="36"/>
  <c r="CH72" i="36"/>
  <c r="CA72" i="36"/>
  <c r="BQ72" i="36"/>
  <c r="BJ72" i="36"/>
  <c r="BC72" i="36"/>
  <c r="BM72" i="36" s="1"/>
  <c r="AZ72" i="36"/>
  <c r="AT72" i="36"/>
  <c r="AM72" i="36"/>
  <c r="AF72" i="36"/>
  <c r="Y72" i="36"/>
  <c r="O72" i="36"/>
  <c r="AB72" i="36" s="1"/>
  <c r="H72" i="36"/>
  <c r="E72" i="36"/>
  <c r="B72" i="36"/>
  <c r="CO71" i="36"/>
  <c r="CH71" i="36"/>
  <c r="CA71" i="36"/>
  <c r="BQ71" i="36"/>
  <c r="BJ71" i="36"/>
  <c r="BT71" i="36" s="1"/>
  <c r="BC71" i="36"/>
  <c r="AT71" i="36"/>
  <c r="AZ71" i="36" s="1"/>
  <c r="AM71" i="36"/>
  <c r="AF71" i="36"/>
  <c r="AI71" i="36" s="1"/>
  <c r="Y71" i="36"/>
  <c r="O71" i="36"/>
  <c r="H71" i="36"/>
  <c r="E71" i="36"/>
  <c r="B71" i="36"/>
  <c r="CO70" i="36"/>
  <c r="CH70" i="36"/>
  <c r="CA70" i="36"/>
  <c r="CK70" i="36" s="1"/>
  <c r="BQ70" i="36"/>
  <c r="BJ70" i="36"/>
  <c r="BC70" i="36"/>
  <c r="AT70" i="36"/>
  <c r="AZ70" i="36" s="1"/>
  <c r="AM70" i="36"/>
  <c r="AF70" i="36"/>
  <c r="Y70" i="36"/>
  <c r="O70" i="36"/>
  <c r="H70" i="36"/>
  <c r="E70" i="36"/>
  <c r="B70" i="36"/>
  <c r="CO69" i="36"/>
  <c r="CH69" i="36"/>
  <c r="CA69" i="36"/>
  <c r="BQ69" i="36"/>
  <c r="BJ69" i="36"/>
  <c r="BT69" i="36" s="1"/>
  <c r="BC69" i="36"/>
  <c r="AT69" i="36"/>
  <c r="AZ69" i="36" s="1"/>
  <c r="AM69" i="36"/>
  <c r="AF69" i="36"/>
  <c r="AP69" i="36" s="1"/>
  <c r="Y69" i="36"/>
  <c r="O69" i="36"/>
  <c r="H69" i="36"/>
  <c r="E69" i="36"/>
  <c r="B69" i="36"/>
  <c r="V68" i="36"/>
  <c r="CR67" i="36"/>
  <c r="CL67" i="36"/>
  <c r="CS67" i="36" s="1"/>
  <c r="CK67" i="36"/>
  <c r="CD67" i="36"/>
  <c r="BT67" i="36"/>
  <c r="BM67" i="36"/>
  <c r="BF67" i="36"/>
  <c r="AT67" i="36"/>
  <c r="AZ67" i="36" s="1"/>
  <c r="AP67" i="36"/>
  <c r="AJ67" i="36"/>
  <c r="AQ67" i="36" s="1"/>
  <c r="AI67" i="36"/>
  <c r="AB67" i="36"/>
  <c r="X67" i="36"/>
  <c r="R67" i="36"/>
  <c r="K67" i="36"/>
  <c r="CR66" i="36"/>
  <c r="CK66" i="36"/>
  <c r="CD66" i="36"/>
  <c r="BT66" i="36"/>
  <c r="BM66" i="36"/>
  <c r="BF66" i="36"/>
  <c r="AT66" i="36"/>
  <c r="AP66" i="36"/>
  <c r="AI66" i="36"/>
  <c r="AB66" i="36"/>
  <c r="R66" i="36"/>
  <c r="L66" i="36"/>
  <c r="S66" i="36" s="1"/>
  <c r="K66" i="36"/>
  <c r="CR65" i="36"/>
  <c r="CK65" i="36"/>
  <c r="BT65" i="36"/>
  <c r="BM65" i="36"/>
  <c r="AT65" i="36"/>
  <c r="AZ65" i="36" s="1"/>
  <c r="AI65" i="36"/>
  <c r="R65" i="36"/>
  <c r="L65" i="36"/>
  <c r="S65" i="36" s="1"/>
  <c r="X65" i="36" s="1"/>
  <c r="K65" i="36"/>
  <c r="CO64" i="36"/>
  <c r="CH64" i="36"/>
  <c r="CA64" i="36"/>
  <c r="BQ64" i="36"/>
  <c r="BJ64" i="36"/>
  <c r="BC64" i="36"/>
  <c r="AT64" i="36"/>
  <c r="AZ64" i="36" s="1"/>
  <c r="AM64" i="36"/>
  <c r="AF64" i="36"/>
  <c r="Y64" i="36"/>
  <c r="O64" i="36"/>
  <c r="H64" i="36"/>
  <c r="E64" i="36"/>
  <c r="B64" i="36"/>
  <c r="CO63" i="36"/>
  <c r="CH63" i="36"/>
  <c r="CA63" i="36"/>
  <c r="BQ63" i="36"/>
  <c r="BJ63" i="36"/>
  <c r="BC63" i="36"/>
  <c r="AT63" i="36"/>
  <c r="AZ63" i="36" s="1"/>
  <c r="AM63" i="36"/>
  <c r="AF63" i="36"/>
  <c r="Y63" i="36"/>
  <c r="O63" i="36"/>
  <c r="H63" i="36"/>
  <c r="E63" i="36"/>
  <c r="B63" i="36"/>
  <c r="CO62" i="36"/>
  <c r="CH62" i="36"/>
  <c r="CA62" i="36"/>
  <c r="BQ62" i="36"/>
  <c r="BJ62" i="36"/>
  <c r="BC62" i="36"/>
  <c r="AT62" i="36"/>
  <c r="AZ62" i="36" s="1"/>
  <c r="AM62" i="36"/>
  <c r="AF62" i="36"/>
  <c r="Y62" i="36"/>
  <c r="O62" i="36"/>
  <c r="H62" i="36"/>
  <c r="E62" i="36"/>
  <c r="B62" i="36"/>
  <c r="CO61" i="36"/>
  <c r="CH61" i="36"/>
  <c r="CA61" i="36"/>
  <c r="BQ61" i="36"/>
  <c r="BJ61" i="36"/>
  <c r="BC61" i="36"/>
  <c r="AT61" i="36"/>
  <c r="AZ61" i="36" s="1"/>
  <c r="AM61" i="36"/>
  <c r="AF61" i="36"/>
  <c r="Y61" i="36"/>
  <c r="O61" i="36"/>
  <c r="H61" i="36"/>
  <c r="E61" i="36"/>
  <c r="B61" i="36"/>
  <c r="CO60" i="36"/>
  <c r="CH60" i="36"/>
  <c r="CA60" i="36"/>
  <c r="BQ60" i="36"/>
  <c r="BJ60" i="36"/>
  <c r="BC60" i="36"/>
  <c r="AT60" i="36"/>
  <c r="AZ60" i="36" s="1"/>
  <c r="AM60" i="36"/>
  <c r="AF60" i="36"/>
  <c r="Y60" i="36"/>
  <c r="O60" i="36"/>
  <c r="AB60" i="36" s="1"/>
  <c r="H60" i="36"/>
  <c r="E60" i="36"/>
  <c r="B60" i="36"/>
  <c r="CO59" i="36"/>
  <c r="CH59" i="36"/>
  <c r="CA59" i="36"/>
  <c r="BQ59" i="36"/>
  <c r="BJ59" i="36"/>
  <c r="BT59" i="36" s="1"/>
  <c r="BC59" i="36"/>
  <c r="AT59" i="36"/>
  <c r="AZ59" i="36" s="1"/>
  <c r="AM59" i="36"/>
  <c r="AF59" i="36"/>
  <c r="Y59" i="36"/>
  <c r="O59" i="36"/>
  <c r="H59" i="36"/>
  <c r="E59" i="36"/>
  <c r="B59" i="36"/>
  <c r="CO58" i="36"/>
  <c r="CH58" i="36"/>
  <c r="CA58" i="36"/>
  <c r="BQ58" i="36"/>
  <c r="BJ58" i="36"/>
  <c r="BC58" i="36"/>
  <c r="AT58" i="36"/>
  <c r="AZ58" i="36" s="1"/>
  <c r="AM58" i="36"/>
  <c r="AF58" i="36"/>
  <c r="Y58" i="36"/>
  <c r="O58" i="36"/>
  <c r="AB58" i="36" s="1"/>
  <c r="H58" i="36"/>
  <c r="E58" i="36"/>
  <c r="B58" i="36"/>
  <c r="CO57" i="36"/>
  <c r="CH57" i="36"/>
  <c r="CA57" i="36"/>
  <c r="CK57" i="36" s="1"/>
  <c r="BQ57" i="36"/>
  <c r="BJ57" i="36"/>
  <c r="BC57" i="36"/>
  <c r="AT57" i="36"/>
  <c r="AZ57" i="36" s="1"/>
  <c r="AM57" i="36"/>
  <c r="AF57" i="36"/>
  <c r="Y57" i="36"/>
  <c r="O57" i="36"/>
  <c r="H57" i="36"/>
  <c r="E57" i="36"/>
  <c r="L57" i="36" s="1"/>
  <c r="B57" i="36"/>
  <c r="CO56" i="36"/>
  <c r="CH56" i="36"/>
  <c r="CA56" i="36"/>
  <c r="CK56" i="36" s="1"/>
  <c r="BQ56" i="36"/>
  <c r="BJ56" i="36"/>
  <c r="BC56" i="36"/>
  <c r="AT56" i="36"/>
  <c r="AZ56" i="36" s="1"/>
  <c r="AM56" i="36"/>
  <c r="AF56" i="36"/>
  <c r="Y56" i="36"/>
  <c r="O56" i="36"/>
  <c r="H56" i="36"/>
  <c r="E56" i="36"/>
  <c r="B56" i="36"/>
  <c r="CO55" i="36"/>
  <c r="CH55" i="36"/>
  <c r="CA55" i="36"/>
  <c r="CK55" i="36" s="1"/>
  <c r="BQ55" i="36"/>
  <c r="BJ55" i="36"/>
  <c r="BT55" i="36" s="1"/>
  <c r="BC55" i="36"/>
  <c r="AZ55" i="36"/>
  <c r="AT55" i="36"/>
  <c r="AM55" i="36"/>
  <c r="AF55" i="36"/>
  <c r="Y55" i="36"/>
  <c r="O55" i="36"/>
  <c r="H55" i="36"/>
  <c r="E55" i="36"/>
  <c r="B55" i="36"/>
  <c r="CO54" i="36"/>
  <c r="CH54" i="36"/>
  <c r="CR54" i="36" s="1"/>
  <c r="CA54" i="36"/>
  <c r="BQ54" i="36"/>
  <c r="BJ54" i="36"/>
  <c r="BC54" i="36"/>
  <c r="AZ54" i="36"/>
  <c r="AT54" i="36"/>
  <c r="AM54" i="36"/>
  <c r="AF54" i="36"/>
  <c r="Y54" i="36"/>
  <c r="O54" i="36"/>
  <c r="H54" i="36"/>
  <c r="E54" i="36"/>
  <c r="B54" i="36"/>
  <c r="CO53" i="36"/>
  <c r="CH53" i="36"/>
  <c r="CA53" i="36"/>
  <c r="BQ53" i="36"/>
  <c r="BJ53" i="36"/>
  <c r="BC53" i="36"/>
  <c r="AZ53" i="36"/>
  <c r="AT53" i="36"/>
  <c r="AM53" i="36"/>
  <c r="AF53" i="36"/>
  <c r="Y53" i="36"/>
  <c r="O53" i="36"/>
  <c r="H53" i="36"/>
  <c r="E53" i="36"/>
  <c r="B53" i="36"/>
  <c r="CO52" i="36"/>
  <c r="CH52" i="36"/>
  <c r="CR52" i="36" s="1"/>
  <c r="CA52" i="36"/>
  <c r="BQ52" i="36"/>
  <c r="BJ52" i="36"/>
  <c r="BC52" i="36"/>
  <c r="AZ52" i="36"/>
  <c r="AT52" i="36"/>
  <c r="AM52" i="36"/>
  <c r="AF52" i="36"/>
  <c r="Y52" i="36"/>
  <c r="O52" i="36"/>
  <c r="H52" i="36"/>
  <c r="E52" i="36"/>
  <c r="B52" i="36"/>
  <c r="CO51" i="36"/>
  <c r="CH51" i="36"/>
  <c r="CA51" i="36"/>
  <c r="BQ51" i="36"/>
  <c r="BJ51" i="36"/>
  <c r="BT51" i="36" s="1"/>
  <c r="BC51" i="36"/>
  <c r="AZ51" i="36"/>
  <c r="AT51" i="36"/>
  <c r="AM51" i="36"/>
  <c r="AF51" i="36"/>
  <c r="Y51" i="36"/>
  <c r="O51" i="36"/>
  <c r="H51" i="36"/>
  <c r="E51" i="36"/>
  <c r="B51" i="36"/>
  <c r="CO50" i="36"/>
  <c r="CH50" i="36"/>
  <c r="CA50" i="36"/>
  <c r="BQ50" i="36"/>
  <c r="BJ50" i="36"/>
  <c r="BC50" i="36"/>
  <c r="AZ50" i="36"/>
  <c r="AT50" i="36"/>
  <c r="AM50" i="36"/>
  <c r="AF50" i="36"/>
  <c r="Y50" i="36"/>
  <c r="O50" i="36"/>
  <c r="H50" i="36"/>
  <c r="E50" i="36"/>
  <c r="B50" i="36"/>
  <c r="CO49" i="36"/>
  <c r="CH49" i="36"/>
  <c r="CA49" i="36"/>
  <c r="BQ49" i="36"/>
  <c r="BJ49" i="36"/>
  <c r="BC49" i="36"/>
  <c r="AT49" i="36"/>
  <c r="AZ49" i="36" s="1"/>
  <c r="AM49" i="36"/>
  <c r="AF49" i="36"/>
  <c r="Y49" i="36"/>
  <c r="O49" i="36"/>
  <c r="H49" i="36"/>
  <c r="E49" i="36"/>
  <c r="B49" i="36"/>
  <c r="CO48" i="36"/>
  <c r="CH48" i="36"/>
  <c r="CA48" i="36"/>
  <c r="BQ48" i="36"/>
  <c r="BJ48" i="36"/>
  <c r="BC48" i="36"/>
  <c r="AZ48" i="36"/>
  <c r="AT48" i="36"/>
  <c r="AM48" i="36"/>
  <c r="AF48" i="36"/>
  <c r="Y48" i="36"/>
  <c r="O48" i="36"/>
  <c r="H48" i="36"/>
  <c r="E48" i="36"/>
  <c r="B48" i="36"/>
  <c r="CO47" i="36"/>
  <c r="CH47" i="36"/>
  <c r="CA47" i="36"/>
  <c r="BQ47" i="36"/>
  <c r="BJ47" i="36"/>
  <c r="BC47" i="36"/>
  <c r="AZ47" i="36"/>
  <c r="AT47" i="36"/>
  <c r="AM47" i="36"/>
  <c r="AF47" i="36"/>
  <c r="Y47" i="36"/>
  <c r="O47" i="36"/>
  <c r="H47" i="36"/>
  <c r="E47" i="36"/>
  <c r="B47" i="36"/>
  <c r="CO46" i="36"/>
  <c r="CH46" i="36"/>
  <c r="CA46" i="36"/>
  <c r="BQ46" i="36"/>
  <c r="BJ46" i="36"/>
  <c r="BC46" i="36"/>
  <c r="AZ46" i="36"/>
  <c r="AT46" i="36"/>
  <c r="AM46" i="36"/>
  <c r="AF46" i="36"/>
  <c r="Y46" i="36"/>
  <c r="O46" i="36"/>
  <c r="H46" i="36"/>
  <c r="E46" i="36"/>
  <c r="B46" i="36"/>
  <c r="CO45" i="36"/>
  <c r="CH45" i="36"/>
  <c r="CA45" i="36"/>
  <c r="BQ45" i="36"/>
  <c r="BJ45" i="36"/>
  <c r="BC45" i="36"/>
  <c r="AT45" i="36"/>
  <c r="AZ45" i="36" s="1"/>
  <c r="AM45" i="36"/>
  <c r="AF45" i="36"/>
  <c r="Y45" i="36"/>
  <c r="O45" i="36"/>
  <c r="H45" i="36"/>
  <c r="E45" i="36"/>
  <c r="B45" i="36"/>
  <c r="CO44" i="36"/>
  <c r="CH44" i="36"/>
  <c r="CA44" i="36"/>
  <c r="BQ44" i="36"/>
  <c r="BJ44" i="36"/>
  <c r="BC44" i="36"/>
  <c r="AT44" i="36"/>
  <c r="AZ44" i="36" s="1"/>
  <c r="AM44" i="36"/>
  <c r="AF44" i="36"/>
  <c r="Y44" i="36"/>
  <c r="O44" i="36"/>
  <c r="H44" i="36"/>
  <c r="E44" i="36"/>
  <c r="B44" i="36"/>
  <c r="CO43" i="36"/>
  <c r="CH43" i="36"/>
  <c r="CA43" i="36"/>
  <c r="BQ43" i="36"/>
  <c r="BJ43" i="36"/>
  <c r="BC43" i="36"/>
  <c r="AT43" i="36"/>
  <c r="AZ43" i="36" s="1"/>
  <c r="AM43" i="36"/>
  <c r="AF43" i="36"/>
  <c r="Y43" i="36"/>
  <c r="O43" i="36"/>
  <c r="H43" i="36"/>
  <c r="E43" i="36"/>
  <c r="B43" i="36"/>
  <c r="CO42" i="36"/>
  <c r="CH42" i="36"/>
  <c r="CA42" i="36"/>
  <c r="BQ42" i="36"/>
  <c r="BJ42" i="36"/>
  <c r="BC42" i="36"/>
  <c r="AZ42" i="36"/>
  <c r="AT42" i="36"/>
  <c r="AM42" i="36"/>
  <c r="AF42" i="36"/>
  <c r="Y42" i="36"/>
  <c r="O42" i="36"/>
  <c r="H42" i="36"/>
  <c r="E42" i="36"/>
  <c r="B42" i="36"/>
  <c r="CO41" i="36"/>
  <c r="CH41" i="36"/>
  <c r="CA41" i="36"/>
  <c r="BQ41" i="36"/>
  <c r="BJ41" i="36"/>
  <c r="BC41" i="36"/>
  <c r="AZ41" i="36"/>
  <c r="AT41" i="36"/>
  <c r="AM41" i="36"/>
  <c r="AF41" i="36"/>
  <c r="Y41" i="36"/>
  <c r="O41" i="36"/>
  <c r="H41" i="36"/>
  <c r="E41" i="36"/>
  <c r="B41" i="36"/>
  <c r="CO40" i="36"/>
  <c r="CH40" i="36"/>
  <c r="CA40" i="36"/>
  <c r="BQ40" i="36"/>
  <c r="BJ40" i="36"/>
  <c r="BC40" i="36"/>
  <c r="AT40" i="36"/>
  <c r="AZ40" i="36" s="1"/>
  <c r="CV40" i="36" s="1"/>
  <c r="AM40" i="36"/>
  <c r="AF40" i="36"/>
  <c r="Y40" i="36"/>
  <c r="O40" i="36"/>
  <c r="H40" i="36"/>
  <c r="E40" i="36"/>
  <c r="B40" i="36"/>
  <c r="V39" i="36"/>
  <c r="V38" i="36"/>
  <c r="V124" i="36" s="1"/>
  <c r="CX37" i="36"/>
  <c r="CR37" i="36"/>
  <c r="CK37" i="36"/>
  <c r="BZ37" i="36"/>
  <c r="BT37" i="36"/>
  <c r="BM37" i="36"/>
  <c r="AP37" i="36"/>
  <c r="AI37" i="36"/>
  <c r="CR32" i="36"/>
  <c r="CL32" i="36"/>
  <c r="CS32" i="36" s="1"/>
  <c r="CX32" i="36" s="1"/>
  <c r="CK32" i="36"/>
  <c r="CD32" i="36"/>
  <c r="BZ32" i="36"/>
  <c r="BT32" i="36"/>
  <c r="BN32" i="36"/>
  <c r="BU32" i="36" s="1"/>
  <c r="BM32" i="36"/>
  <c r="BG32" i="36"/>
  <c r="BF32" i="36"/>
  <c r="BB32" i="36"/>
  <c r="AV32" i="36"/>
  <c r="AP32" i="36"/>
  <c r="AJ32" i="36"/>
  <c r="AQ32" i="36" s="1"/>
  <c r="AI32" i="36"/>
  <c r="AB32" i="36"/>
  <c r="X32" i="36"/>
  <c r="K32" i="36"/>
  <c r="CR31" i="36"/>
  <c r="CL31" i="36"/>
  <c r="CS31" i="36" s="1"/>
  <c r="CK31" i="36"/>
  <c r="CD31" i="36"/>
  <c r="BT31" i="36"/>
  <c r="BM31" i="36"/>
  <c r="BF31" i="36"/>
  <c r="AZ31" i="36"/>
  <c r="AT31" i="36"/>
  <c r="AQ31" i="36"/>
  <c r="AP31" i="36"/>
  <c r="AJ31" i="36"/>
  <c r="AI31" i="36"/>
  <c r="AB31" i="36"/>
  <c r="X31" i="36"/>
  <c r="R31" i="36"/>
  <c r="K31" i="36"/>
  <c r="CO30" i="36"/>
  <c r="CH30" i="36"/>
  <c r="CA30" i="36"/>
  <c r="CA29" i="36" s="1"/>
  <c r="BX30" i="36"/>
  <c r="BQ30" i="36"/>
  <c r="BQ29" i="36" s="1"/>
  <c r="BJ30" i="36"/>
  <c r="BJ29" i="36" s="1"/>
  <c r="BC30" i="36"/>
  <c r="BC29" i="36" s="1"/>
  <c r="BM29" i="36" s="1"/>
  <c r="AZ30" i="36"/>
  <c r="AT30" i="36"/>
  <c r="AM30" i="36"/>
  <c r="AF30" i="36"/>
  <c r="AF29" i="36" s="1"/>
  <c r="Y30" i="36"/>
  <c r="Y29" i="36" s="1"/>
  <c r="O30" i="36"/>
  <c r="H30" i="36"/>
  <c r="H29" i="36" s="1"/>
  <c r="E30" i="36"/>
  <c r="B30" i="36"/>
  <c r="CO29" i="36"/>
  <c r="AT29" i="36"/>
  <c r="V29" i="36"/>
  <c r="B29" i="36"/>
  <c r="CR28" i="36"/>
  <c r="CL28" i="36"/>
  <c r="CS28" i="36" s="1"/>
  <c r="CK28" i="36"/>
  <c r="CD28" i="36"/>
  <c r="BT28" i="36"/>
  <c r="BM28" i="36"/>
  <c r="BF28" i="36"/>
  <c r="AT28" i="36"/>
  <c r="AP28" i="36"/>
  <c r="AJ28" i="36"/>
  <c r="AQ28" i="36" s="1"/>
  <c r="BG28" i="36" s="1"/>
  <c r="BN28" i="36" s="1"/>
  <c r="BU28" i="36" s="1"/>
  <c r="AI28" i="36"/>
  <c r="AB28" i="36"/>
  <c r="X28" i="36"/>
  <c r="R28" i="36"/>
  <c r="K28" i="36"/>
  <c r="CO27" i="36"/>
  <c r="CO26" i="36" s="1"/>
  <c r="CH27" i="36"/>
  <c r="CA27" i="36"/>
  <c r="BQ27" i="36"/>
  <c r="BJ27" i="36"/>
  <c r="BJ26" i="36" s="1"/>
  <c r="BC27" i="36"/>
  <c r="BC26" i="36" s="1"/>
  <c r="AT27" i="36"/>
  <c r="AZ27" i="36" s="1"/>
  <c r="AM27" i="36"/>
  <c r="BF27" i="36" s="1"/>
  <c r="AF27" i="36"/>
  <c r="Y27" i="36"/>
  <c r="Y26" i="36" s="1"/>
  <c r="O27" i="36"/>
  <c r="H27" i="36"/>
  <c r="H26" i="36" s="1"/>
  <c r="E27" i="36"/>
  <c r="B27" i="36"/>
  <c r="CH26" i="36"/>
  <c r="AM26" i="36"/>
  <c r="V26" i="36"/>
  <c r="B26" i="36"/>
  <c r="CS25" i="36"/>
  <c r="CR25" i="36"/>
  <c r="CL25" i="36"/>
  <c r="CK25" i="36"/>
  <c r="CD25" i="36"/>
  <c r="BT25" i="36"/>
  <c r="BM25" i="36"/>
  <c r="BF25" i="36"/>
  <c r="AZ25" i="36"/>
  <c r="AT25" i="36"/>
  <c r="AP25" i="36"/>
  <c r="AJ25" i="36"/>
  <c r="AQ25" i="36" s="1"/>
  <c r="AI25" i="36"/>
  <c r="AB25" i="36"/>
  <c r="X25" i="36"/>
  <c r="R25" i="36"/>
  <c r="K25" i="36"/>
  <c r="CO24" i="36"/>
  <c r="CO23" i="36" s="1"/>
  <c r="CH24" i="36"/>
  <c r="CK24" i="36" s="1"/>
  <c r="CA24" i="36"/>
  <c r="BQ24" i="36"/>
  <c r="BJ24" i="36"/>
  <c r="BC24" i="36"/>
  <c r="BC23" i="36" s="1"/>
  <c r="AM24" i="36"/>
  <c r="AF24" i="36"/>
  <c r="AP24" i="36" s="1"/>
  <c r="Y24" i="36"/>
  <c r="V24" i="36"/>
  <c r="AT24" i="36" s="1"/>
  <c r="O24" i="36"/>
  <c r="H24" i="36"/>
  <c r="H23" i="36" s="1"/>
  <c r="E24" i="36"/>
  <c r="E23" i="36" s="1"/>
  <c r="B24" i="36"/>
  <c r="B23" i="36" s="1"/>
  <c r="B22" i="36" s="1"/>
  <c r="CA23" i="36"/>
  <c r="BJ23" i="36"/>
  <c r="V23" i="36"/>
  <c r="CS21" i="36"/>
  <c r="CR21" i="36"/>
  <c r="CL21" i="36"/>
  <c r="CK21" i="36"/>
  <c r="CD21" i="36"/>
  <c r="BT21" i="36"/>
  <c r="BM21" i="36"/>
  <c r="BF21" i="36"/>
  <c r="AZ21" i="36"/>
  <c r="AV21" i="36"/>
  <c r="AT21" i="36"/>
  <c r="AP21" i="36"/>
  <c r="AJ21" i="36"/>
  <c r="AQ21" i="36" s="1"/>
  <c r="AI21" i="36"/>
  <c r="AB21" i="36"/>
  <c r="X21" i="36"/>
  <c r="R21" i="36"/>
  <c r="K21" i="36"/>
  <c r="CR20" i="36"/>
  <c r="CL20" i="36"/>
  <c r="CS20" i="36" s="1"/>
  <c r="CK20" i="36"/>
  <c r="CD20" i="36"/>
  <c r="BT20" i="36"/>
  <c r="BM20" i="36"/>
  <c r="BF20" i="36"/>
  <c r="AT20" i="36"/>
  <c r="AZ20" i="36" s="1"/>
  <c r="AP20" i="36"/>
  <c r="AJ20" i="36"/>
  <c r="AQ20" i="36" s="1"/>
  <c r="AV20" i="36" s="1"/>
  <c r="AI20" i="36"/>
  <c r="AB20" i="36"/>
  <c r="X20" i="36"/>
  <c r="R20" i="36"/>
  <c r="K20" i="36"/>
  <c r="CO19" i="36"/>
  <c r="CO18" i="36" s="1"/>
  <c r="CH19" i="36"/>
  <c r="CH18" i="36" s="1"/>
  <c r="CA19" i="36"/>
  <c r="BQ19" i="36"/>
  <c r="BJ19" i="36"/>
  <c r="BC19" i="36"/>
  <c r="AZ19" i="36"/>
  <c r="AT19" i="36"/>
  <c r="AM19" i="36"/>
  <c r="AM18" i="36" s="1"/>
  <c r="AF19" i="36"/>
  <c r="Y19" i="36"/>
  <c r="O19" i="36"/>
  <c r="O18" i="36" s="1"/>
  <c r="H19" i="36"/>
  <c r="E19" i="36"/>
  <c r="B19" i="36"/>
  <c r="BQ18" i="36"/>
  <c r="BC18" i="36"/>
  <c r="AT18" i="36"/>
  <c r="AF18" i="36"/>
  <c r="V18" i="36"/>
  <c r="B18" i="36"/>
  <c r="CR17" i="36"/>
  <c r="CL17" i="36"/>
  <c r="CS17" i="36" s="1"/>
  <c r="CK17" i="36"/>
  <c r="CD17" i="36"/>
  <c r="BT17" i="36"/>
  <c r="BM17" i="36"/>
  <c r="BF17" i="36"/>
  <c r="AT17" i="36"/>
  <c r="AP17" i="36"/>
  <c r="AJ17" i="36"/>
  <c r="AQ17" i="36" s="1"/>
  <c r="AI17" i="36"/>
  <c r="AB17" i="36"/>
  <c r="X17" i="36"/>
  <c r="R17" i="36"/>
  <c r="K17" i="36"/>
  <c r="CO16" i="36"/>
  <c r="CH16" i="36"/>
  <c r="CH15" i="36" s="1"/>
  <c r="CA16" i="36"/>
  <c r="CA15" i="36" s="1"/>
  <c r="BQ16" i="36"/>
  <c r="BQ15" i="36" s="1"/>
  <c r="BJ16" i="36"/>
  <c r="BJ15" i="36" s="1"/>
  <c r="BK30" i="36" s="1"/>
  <c r="BC16" i="36"/>
  <c r="AT16" i="36"/>
  <c r="AM16" i="36"/>
  <c r="AM15" i="36" s="1"/>
  <c r="AF16" i="36"/>
  <c r="AF15" i="36" s="1"/>
  <c r="Y16" i="36"/>
  <c r="Y15" i="36" s="1"/>
  <c r="O16" i="36"/>
  <c r="O15" i="36" s="1"/>
  <c r="H16" i="36"/>
  <c r="H15" i="36" s="1"/>
  <c r="E16" i="36"/>
  <c r="B16" i="36"/>
  <c r="V15" i="36"/>
  <c r="W30" i="36" s="1"/>
  <c r="B15" i="36"/>
  <c r="B35" i="36" s="1"/>
  <c r="CR14" i="36"/>
  <c r="CL14" i="36"/>
  <c r="CS14" i="36" s="1"/>
  <c r="CK14" i="36"/>
  <c r="CD14" i="36"/>
  <c r="BT14" i="36"/>
  <c r="BM14" i="36"/>
  <c r="BF14" i="36"/>
  <c r="AZ14" i="36"/>
  <c r="AT14" i="36"/>
  <c r="AP14" i="36"/>
  <c r="AJ14" i="36"/>
  <c r="AQ14" i="36" s="1"/>
  <c r="AI14" i="36"/>
  <c r="AB14" i="36"/>
  <c r="X14" i="36"/>
  <c r="R14" i="36"/>
  <c r="K14" i="36"/>
  <c r="CO13" i="36"/>
  <c r="CH13" i="36"/>
  <c r="CA13" i="36"/>
  <c r="BQ13" i="36"/>
  <c r="BJ13" i="36"/>
  <c r="BC13" i="36"/>
  <c r="AZ13" i="36"/>
  <c r="CV13" i="36" s="1"/>
  <c r="AT13" i="36"/>
  <c r="AM13" i="36"/>
  <c r="AF13" i="36"/>
  <c r="Y13" i="36"/>
  <c r="O13" i="36"/>
  <c r="H13" i="36"/>
  <c r="E13" i="36"/>
  <c r="B13" i="36"/>
  <c r="CO12" i="36"/>
  <c r="CH12" i="36"/>
  <c r="CA12" i="36"/>
  <c r="BQ12" i="36"/>
  <c r="BJ12" i="36"/>
  <c r="BC12" i="36"/>
  <c r="AT12" i="36"/>
  <c r="AZ12" i="36" s="1"/>
  <c r="AM12" i="36"/>
  <c r="AF12" i="36"/>
  <c r="Y12" i="36"/>
  <c r="O12" i="36"/>
  <c r="H12" i="36"/>
  <c r="E12" i="36"/>
  <c r="B12" i="36"/>
  <c r="CO11" i="36"/>
  <c r="CH11" i="36"/>
  <c r="CA11" i="36"/>
  <c r="BQ11" i="36"/>
  <c r="BJ11" i="36"/>
  <c r="BC11" i="36"/>
  <c r="AZ11" i="36"/>
  <c r="AT11" i="36"/>
  <c r="AM11" i="36"/>
  <c r="AF11" i="36"/>
  <c r="Y11" i="36"/>
  <c r="O11" i="36"/>
  <c r="H11" i="36"/>
  <c r="E11" i="36"/>
  <c r="B11" i="36"/>
  <c r="AT10" i="36"/>
  <c r="V10" i="36"/>
  <c r="B10" i="36"/>
  <c r="B34" i="36" s="1"/>
  <c r="CS9" i="36"/>
  <c r="CR9" i="36"/>
  <c r="CL9" i="36"/>
  <c r="CK9" i="36"/>
  <c r="CD9" i="36"/>
  <c r="BT9" i="36"/>
  <c r="BM9" i="36"/>
  <c r="BF9" i="36"/>
  <c r="BB9" i="36"/>
  <c r="AT9" i="36"/>
  <c r="AZ9" i="36" s="1"/>
  <c r="AP9" i="36"/>
  <c r="AJ9" i="36"/>
  <c r="AQ9" i="36" s="1"/>
  <c r="AI9" i="36"/>
  <c r="AB9" i="36"/>
  <c r="X9" i="36"/>
  <c r="R9" i="36"/>
  <c r="K9" i="36"/>
  <c r="CO8" i="36"/>
  <c r="CH8" i="36"/>
  <c r="CA8" i="36"/>
  <c r="BQ8" i="36"/>
  <c r="BJ8" i="36"/>
  <c r="BC8" i="36"/>
  <c r="AZ8" i="36"/>
  <c r="CV8" i="36" s="1"/>
  <c r="AT8" i="36"/>
  <c r="AM8" i="36"/>
  <c r="AF8" i="36"/>
  <c r="Y8" i="36"/>
  <c r="O8" i="36"/>
  <c r="AB8" i="36" s="1"/>
  <c r="H8" i="36"/>
  <c r="E8" i="36"/>
  <c r="B8" i="36"/>
  <c r="CO7" i="36"/>
  <c r="CH7" i="36"/>
  <c r="CA7" i="36"/>
  <c r="BQ7" i="36"/>
  <c r="BJ7" i="36"/>
  <c r="BC7" i="36"/>
  <c r="AT7" i="36"/>
  <c r="AZ7" i="36" s="1"/>
  <c r="AM7" i="36"/>
  <c r="AF7" i="36"/>
  <c r="Y7" i="36"/>
  <c r="O7" i="36"/>
  <c r="H7" i="36"/>
  <c r="E7" i="36"/>
  <c r="B7" i="36"/>
  <c r="CO6" i="36"/>
  <c r="CH6" i="36"/>
  <c r="CA6" i="36"/>
  <c r="BQ6" i="36"/>
  <c r="BJ6" i="36"/>
  <c r="BC6" i="36"/>
  <c r="AZ6" i="36"/>
  <c r="AT6" i="36"/>
  <c r="AM6" i="36"/>
  <c r="AF6" i="36"/>
  <c r="Y6" i="36"/>
  <c r="Y5" i="36" s="1"/>
  <c r="O6" i="36"/>
  <c r="H6" i="36"/>
  <c r="E6" i="36"/>
  <c r="B6" i="36"/>
  <c r="W8" i="36"/>
  <c r="V4" i="36"/>
  <c r="AF104" i="36" l="1"/>
  <c r="BF111" i="36"/>
  <c r="BF12" i="36"/>
  <c r="BT87" i="36"/>
  <c r="BM88" i="36"/>
  <c r="AI90" i="36"/>
  <c r="AP94" i="36"/>
  <c r="CD79" i="36"/>
  <c r="L80" i="36"/>
  <c r="AP80" i="36"/>
  <c r="AI87" i="36"/>
  <c r="BM87" i="36"/>
  <c r="BM91" i="36"/>
  <c r="CR91" i="36"/>
  <c r="CK19" i="36"/>
  <c r="AI40" i="36"/>
  <c r="AI43" i="36"/>
  <c r="AI59" i="36"/>
  <c r="AI72" i="36"/>
  <c r="BF100" i="36"/>
  <c r="AB40" i="36"/>
  <c r="CK40" i="36"/>
  <c r="L41" i="36"/>
  <c r="S41" i="36" s="1"/>
  <c r="BM41" i="36"/>
  <c r="AP97" i="36"/>
  <c r="BT97" i="36"/>
  <c r="AB98" i="36"/>
  <c r="BJ116" i="36"/>
  <c r="BT116" i="36" s="1"/>
  <c r="BQ68" i="36"/>
  <c r="H35" i="36"/>
  <c r="BF75" i="36"/>
  <c r="BM12" i="36"/>
  <c r="CR12" i="36"/>
  <c r="BT13" i="36"/>
  <c r="BT43" i="36"/>
  <c r="AI45" i="36"/>
  <c r="BT45" i="36"/>
  <c r="CD46" i="36"/>
  <c r="AI47" i="36"/>
  <c r="AP48" i="36"/>
  <c r="BM48" i="36"/>
  <c r="AI50" i="36"/>
  <c r="K51" i="36"/>
  <c r="CR51" i="36"/>
  <c r="BT52" i="36"/>
  <c r="AI61" i="36"/>
  <c r="BM101" i="36"/>
  <c r="BF102" i="36"/>
  <c r="AP118" i="36"/>
  <c r="AI126" i="36"/>
  <c r="BF81" i="36"/>
  <c r="AI95" i="36"/>
  <c r="CD13" i="36"/>
  <c r="AP19" i="36"/>
  <c r="AF23" i="36"/>
  <c r="AI24" i="36"/>
  <c r="BM30" i="36"/>
  <c r="AB45" i="36"/>
  <c r="CR46" i="36"/>
  <c r="BT48" i="36"/>
  <c r="BM49" i="36"/>
  <c r="CR49" i="36"/>
  <c r="BM53" i="36"/>
  <c r="BT54" i="36"/>
  <c r="AB55" i="36"/>
  <c r="R59" i="36"/>
  <c r="AP99" i="36"/>
  <c r="BT99" i="36"/>
  <c r="AI102" i="36"/>
  <c r="CK102" i="36"/>
  <c r="AP119" i="36"/>
  <c r="AP123" i="36"/>
  <c r="Z30" i="36"/>
  <c r="BJ39" i="36"/>
  <c r="AC41" i="36"/>
  <c r="AJ41" i="36" s="1"/>
  <c r="AQ41" i="36" s="1"/>
  <c r="BT42" i="36"/>
  <c r="AI53" i="36"/>
  <c r="BT61" i="36"/>
  <c r="AB62" i="36"/>
  <c r="AI63" i="36"/>
  <c r="BT63" i="36"/>
  <c r="AB64" i="36"/>
  <c r="CD72" i="36"/>
  <c r="CR73" i="36"/>
  <c r="BM74" i="36"/>
  <c r="AB77" i="36"/>
  <c r="BM78" i="36"/>
  <c r="CR85" i="36"/>
  <c r="AB86" i="36"/>
  <c r="CK88" i="36"/>
  <c r="AB90" i="36"/>
  <c r="AP91" i="36"/>
  <c r="BT91" i="36"/>
  <c r="BT95" i="36"/>
  <c r="CA18" i="36"/>
  <c r="CD24" i="36"/>
  <c r="K50" i="36"/>
  <c r="CR53" i="36"/>
  <c r="AI58" i="36"/>
  <c r="CD76" i="36"/>
  <c r="AM83" i="36"/>
  <c r="BF97" i="36"/>
  <c r="BQ125" i="36"/>
  <c r="CD131" i="36"/>
  <c r="AB30" i="36"/>
  <c r="CD30" i="36"/>
  <c r="BT40" i="36"/>
  <c r="BT41" i="36"/>
  <c r="AB53" i="36"/>
  <c r="BT53" i="36"/>
  <c r="AP55" i="36"/>
  <c r="BM55" i="36"/>
  <c r="BF56" i="36"/>
  <c r="CD58" i="36"/>
  <c r="AI60" i="36"/>
  <c r="AI62" i="36"/>
  <c r="BT62" i="36"/>
  <c r="AB63" i="36"/>
  <c r="BT64" i="36"/>
  <c r="BT72" i="36"/>
  <c r="BT74" i="36"/>
  <c r="CR76" i="36"/>
  <c r="AP77" i="36"/>
  <c r="BT77" i="36"/>
  <c r="BT81" i="36"/>
  <c r="AI85" i="36"/>
  <c r="CK85" i="36"/>
  <c r="BT88" i="36"/>
  <c r="AB89" i="36"/>
  <c r="CK89" i="36"/>
  <c r="CK91" i="36"/>
  <c r="CD95" i="36"/>
  <c r="BT96" i="36"/>
  <c r="AP98" i="36"/>
  <c r="AP100" i="36"/>
  <c r="CD105" i="36"/>
  <c r="AI106" i="36"/>
  <c r="BM106" i="36"/>
  <c r="AP111" i="36"/>
  <c r="BT111" i="36"/>
  <c r="AI117" i="36"/>
  <c r="CR117" i="36"/>
  <c r="AI119" i="36"/>
  <c r="AB121" i="36"/>
  <c r="AP122" i="36"/>
  <c r="BT122" i="36"/>
  <c r="AB123" i="36"/>
  <c r="CD126" i="36"/>
  <c r="K127" i="36"/>
  <c r="AP127" i="36"/>
  <c r="AP128" i="36"/>
  <c r="BT129" i="36"/>
  <c r="CR132" i="36"/>
  <c r="AI120" i="36"/>
  <c r="AF116" i="36"/>
  <c r="BF120" i="36"/>
  <c r="BQ116" i="36"/>
  <c r="AI118" i="36"/>
  <c r="BF119" i="36"/>
  <c r="AB120" i="36"/>
  <c r="O104" i="36"/>
  <c r="BF94" i="36"/>
  <c r="AB95" i="36"/>
  <c r="AI96" i="36"/>
  <c r="CD96" i="36"/>
  <c r="R98" i="36"/>
  <c r="BM98" i="36"/>
  <c r="R99" i="36"/>
  <c r="AI100" i="36"/>
  <c r="BF101" i="36"/>
  <c r="BT101" i="36"/>
  <c r="AB102" i="36"/>
  <c r="AI94" i="36"/>
  <c r="CK94" i="36"/>
  <c r="AI99" i="36"/>
  <c r="CK101" i="36"/>
  <c r="AB85" i="36"/>
  <c r="BQ83" i="36"/>
  <c r="CR87" i="36"/>
  <c r="AI89" i="36"/>
  <c r="BM84" i="36"/>
  <c r="K85" i="36"/>
  <c r="AB87" i="36"/>
  <c r="BM90" i="36"/>
  <c r="CR90" i="36"/>
  <c r="AI111" i="36"/>
  <c r="AB110" i="36"/>
  <c r="BM69" i="36"/>
  <c r="BM71" i="36"/>
  <c r="AP73" i="36"/>
  <c r="BF74" i="36"/>
  <c r="AB75" i="36"/>
  <c r="AI76" i="36"/>
  <c r="BM76" i="36"/>
  <c r="BF78" i="36"/>
  <c r="BF79" i="36"/>
  <c r="BF80" i="36"/>
  <c r="AP81" i="36"/>
  <c r="AI70" i="36"/>
  <c r="BM70" i="36"/>
  <c r="CR70" i="36"/>
  <c r="AB73" i="36"/>
  <c r="L75" i="36"/>
  <c r="BM40" i="36"/>
  <c r="CR41" i="36"/>
  <c r="AB42" i="36"/>
  <c r="AB43" i="36"/>
  <c r="AM39" i="36"/>
  <c r="AP39" i="36" s="1"/>
  <c r="CD43" i="36"/>
  <c r="AI44" i="36"/>
  <c r="BM44" i="36"/>
  <c r="K45" i="36"/>
  <c r="AI46" i="36"/>
  <c r="AP47" i="36"/>
  <c r="BM47" i="36"/>
  <c r="AB49" i="36"/>
  <c r="BM50" i="36"/>
  <c r="AP51" i="36"/>
  <c r="BM51" i="36"/>
  <c r="AP52" i="36"/>
  <c r="BM52" i="36"/>
  <c r="AB54" i="36"/>
  <c r="R55" i="36"/>
  <c r="R56" i="36"/>
  <c r="CD56" i="36"/>
  <c r="AI57" i="36"/>
  <c r="R58" i="36"/>
  <c r="BT58" i="36"/>
  <c r="AB59" i="36"/>
  <c r="BM63" i="36"/>
  <c r="CR63" i="36"/>
  <c r="BF58" i="36"/>
  <c r="Y39" i="36"/>
  <c r="AI41" i="36"/>
  <c r="CK41" i="36"/>
  <c r="AI42" i="36"/>
  <c r="BM42" i="36"/>
  <c r="CK42" i="36"/>
  <c r="CD44" i="36"/>
  <c r="BM45" i="36"/>
  <c r="CR45" i="36"/>
  <c r="R46" i="36"/>
  <c r="BF46" i="36"/>
  <c r="BT46" i="36"/>
  <c r="BT47" i="36"/>
  <c r="AI48" i="36"/>
  <c r="CK48" i="36"/>
  <c r="AI49" i="36"/>
  <c r="BT49" i="36"/>
  <c r="BT50" i="36"/>
  <c r="AB51" i="36"/>
  <c r="AB52" i="36"/>
  <c r="AI54" i="36"/>
  <c r="BM54" i="36"/>
  <c r="AI56" i="36"/>
  <c r="BT60" i="36"/>
  <c r="AB61" i="36"/>
  <c r="BM62" i="36"/>
  <c r="CR62" i="36"/>
  <c r="AI64" i="36"/>
  <c r="BM64" i="36"/>
  <c r="BF24" i="36"/>
  <c r="BF127" i="36"/>
  <c r="BM128" i="36"/>
  <c r="BM129" i="36"/>
  <c r="BF133" i="36"/>
  <c r="CR133" i="36"/>
  <c r="AB126" i="36"/>
  <c r="CD127" i="36"/>
  <c r="CR128" i="36"/>
  <c r="L131" i="36"/>
  <c r="S131" i="36" s="1"/>
  <c r="AP131" i="36"/>
  <c r="BT131" i="36"/>
  <c r="CK131" i="36"/>
  <c r="BF132" i="36"/>
  <c r="AB134" i="36"/>
  <c r="AI127" i="36"/>
  <c r="CH5" i="36"/>
  <c r="BF7" i="36"/>
  <c r="E5" i="36"/>
  <c r="CK6" i="36"/>
  <c r="CA5" i="36"/>
  <c r="CK5" i="36" s="1"/>
  <c r="CR7" i="36"/>
  <c r="BT8" i="36"/>
  <c r="K13" i="36"/>
  <c r="AP6" i="36"/>
  <c r="AF5" i="36"/>
  <c r="AI5" i="36" s="1"/>
  <c r="BC5" i="36"/>
  <c r="BD8" i="36" s="1"/>
  <c r="R6" i="36"/>
  <c r="H5" i="36"/>
  <c r="AM5" i="36"/>
  <c r="BJ5" i="36"/>
  <c r="CO5" i="36"/>
  <c r="CD8" i="36"/>
  <c r="AP11" i="36"/>
  <c r="BC10" i="36"/>
  <c r="BC34" i="36" s="1"/>
  <c r="CK11" i="36"/>
  <c r="O5" i="36"/>
  <c r="AB5" i="36" s="1"/>
  <c r="BQ5" i="36"/>
  <c r="BM7" i="36"/>
  <c r="BM8" i="36"/>
  <c r="AM10" i="36"/>
  <c r="AM4" i="36" s="1"/>
  <c r="AN5" i="36" s="1"/>
  <c r="AI13" i="36"/>
  <c r="AI16" i="36"/>
  <c r="W61" i="36"/>
  <c r="W5" i="36"/>
  <c r="CK18" i="36"/>
  <c r="W62" i="36"/>
  <c r="W13" i="36"/>
  <c r="W15" i="36"/>
  <c r="W48" i="36"/>
  <c r="BX8" i="36"/>
  <c r="BX13" i="36"/>
  <c r="W44" i="36"/>
  <c r="W52" i="36"/>
  <c r="W58" i="36"/>
  <c r="R13" i="36"/>
  <c r="R30" i="36"/>
  <c r="R44" i="36"/>
  <c r="R63" i="36"/>
  <c r="R85" i="36"/>
  <c r="R121" i="36"/>
  <c r="R119" i="36"/>
  <c r="R122" i="36"/>
  <c r="R126" i="36"/>
  <c r="AB88" i="36"/>
  <c r="O29" i="36"/>
  <c r="AB29" i="36" s="1"/>
  <c r="S57" i="36"/>
  <c r="AC57" i="36" s="1"/>
  <c r="AJ57" i="36" s="1"/>
  <c r="AQ57" i="36" s="1"/>
  <c r="R70" i="36"/>
  <c r="S80" i="36"/>
  <c r="AC80" i="36" s="1"/>
  <c r="AJ80" i="36" s="1"/>
  <c r="AQ80" i="36" s="1"/>
  <c r="R89" i="36"/>
  <c r="R96" i="36"/>
  <c r="R106" i="36"/>
  <c r="R118" i="36"/>
  <c r="O35" i="36"/>
  <c r="P35" i="36" s="1"/>
  <c r="R19" i="36"/>
  <c r="R57" i="36"/>
  <c r="R64" i="36"/>
  <c r="R95" i="36"/>
  <c r="R102" i="36"/>
  <c r="R105" i="36"/>
  <c r="R110" i="36"/>
  <c r="O116" i="36"/>
  <c r="R120" i="36"/>
  <c r="R134" i="36"/>
  <c r="O18" i="37"/>
  <c r="R16" i="36"/>
  <c r="H22" i="36"/>
  <c r="L54" i="36"/>
  <c r="K16" i="36"/>
  <c r="K8" i="36"/>
  <c r="L51" i="36"/>
  <c r="L46" i="36"/>
  <c r="S46" i="36" s="1"/>
  <c r="AC46" i="36" s="1"/>
  <c r="AJ46" i="36" s="1"/>
  <c r="AQ46" i="36" s="1"/>
  <c r="L85" i="36"/>
  <c r="S85" i="36" s="1"/>
  <c r="AC85" i="36" s="1"/>
  <c r="AJ85" i="36" s="1"/>
  <c r="AQ85" i="36" s="1"/>
  <c r="BG85" i="36" s="1"/>
  <c r="BN85" i="36" s="1"/>
  <c r="BU85" i="36" s="1"/>
  <c r="CE85" i="36" s="1"/>
  <c r="CL85" i="36" s="1"/>
  <c r="CS85" i="36" s="1"/>
  <c r="CX85" i="36" s="1"/>
  <c r="L90" i="36"/>
  <c r="S90" i="36" s="1"/>
  <c r="X90" i="36" s="1"/>
  <c r="K101" i="36"/>
  <c r="H10" i="36"/>
  <c r="H18" i="36"/>
  <c r="R18" i="36" s="1"/>
  <c r="L45" i="36"/>
  <c r="L52" i="36"/>
  <c r="S52" i="36" s="1"/>
  <c r="AC52" i="36" s="1"/>
  <c r="AJ52" i="36" s="1"/>
  <c r="AQ52" i="36" s="1"/>
  <c r="K55" i="36"/>
  <c r="L56" i="36"/>
  <c r="S56" i="36" s="1"/>
  <c r="AC56" i="36" s="1"/>
  <c r="AJ56" i="36" s="1"/>
  <c r="AQ56" i="36" s="1"/>
  <c r="AV56" i="36" s="1"/>
  <c r="R69" i="36"/>
  <c r="R71" i="36"/>
  <c r="R76" i="36"/>
  <c r="L84" i="36"/>
  <c r="S84" i="36" s="1"/>
  <c r="R133" i="36"/>
  <c r="O188" i="37"/>
  <c r="H83" i="36"/>
  <c r="L86" i="36"/>
  <c r="S86" i="36" s="1"/>
  <c r="X86" i="36" s="1"/>
  <c r="K89" i="36"/>
  <c r="K7" i="36"/>
  <c r="L12" i="36"/>
  <c r="L19" i="36"/>
  <c r="L18" i="36" s="1"/>
  <c r="K27" i="36"/>
  <c r="H39" i="36"/>
  <c r="L42" i="36"/>
  <c r="L43" i="36"/>
  <c r="S43" i="36" s="1"/>
  <c r="AC43" i="36" s="1"/>
  <c r="AJ43" i="36" s="1"/>
  <c r="AQ43" i="36" s="1"/>
  <c r="L48" i="36"/>
  <c r="S48" i="36" s="1"/>
  <c r="AC48" i="36" s="1"/>
  <c r="AJ48" i="36" s="1"/>
  <c r="AQ48" i="36" s="1"/>
  <c r="L49" i="36"/>
  <c r="S49" i="36" s="1"/>
  <c r="L53" i="36"/>
  <c r="L58" i="36"/>
  <c r="S58" i="36" s="1"/>
  <c r="AC58" i="36" s="1"/>
  <c r="AJ58" i="36" s="1"/>
  <c r="AQ58" i="36" s="1"/>
  <c r="AV58" i="36" s="1"/>
  <c r="K69" i="36"/>
  <c r="K71" i="36"/>
  <c r="L76" i="36"/>
  <c r="S76" i="36" s="1"/>
  <c r="L88" i="36"/>
  <c r="S88" i="36" s="1"/>
  <c r="AC88" i="36" s="1"/>
  <c r="AJ88" i="36" s="1"/>
  <c r="AQ88" i="36" s="1"/>
  <c r="L102" i="36"/>
  <c r="S102" i="36" s="1"/>
  <c r="X102" i="36" s="1"/>
  <c r="H116" i="36"/>
  <c r="L129" i="36"/>
  <c r="S129" i="36" s="1"/>
  <c r="AC129" i="36" s="1"/>
  <c r="AJ129" i="36" s="1"/>
  <c r="AQ129" i="36" s="1"/>
  <c r="L133" i="36"/>
  <c r="S133" i="36" s="1"/>
  <c r="X133" i="36" s="1"/>
  <c r="K134" i="36"/>
  <c r="L27" i="36"/>
  <c r="S27" i="36" s="1"/>
  <c r="AC27" i="36" s="1"/>
  <c r="K86" i="36"/>
  <c r="E93" i="36"/>
  <c r="L69" i="36"/>
  <c r="S69" i="36" s="1"/>
  <c r="K42" i="36"/>
  <c r="E68" i="36"/>
  <c r="K53" i="36"/>
  <c r="E15" i="36"/>
  <c r="K15" i="36" s="1"/>
  <c r="L24" i="36"/>
  <c r="L23" i="36" s="1"/>
  <c r="K49" i="36"/>
  <c r="K75" i="36"/>
  <c r="L16" i="36"/>
  <c r="S16" i="36" s="1"/>
  <c r="S15" i="36" s="1"/>
  <c r="X15" i="36" s="1"/>
  <c r="E18" i="36"/>
  <c r="K47" i="36"/>
  <c r="K48" i="36"/>
  <c r="K54" i="36"/>
  <c r="L72" i="36"/>
  <c r="S72" i="36" s="1"/>
  <c r="AC72" i="36" s="1"/>
  <c r="AJ72" i="36" s="1"/>
  <c r="AQ72" i="36" s="1"/>
  <c r="K88" i="36"/>
  <c r="L89" i="36"/>
  <c r="S89" i="36" s="1"/>
  <c r="AC89" i="36" s="1"/>
  <c r="AJ89" i="36" s="1"/>
  <c r="AQ89" i="36" s="1"/>
  <c r="AV89" i="36" s="1"/>
  <c r="O139" i="37"/>
  <c r="R117" i="36"/>
  <c r="AP117" i="36"/>
  <c r="BT118" i="36"/>
  <c r="AB119" i="36"/>
  <c r="BM119" i="36"/>
  <c r="BT119" i="36"/>
  <c r="CO116" i="36"/>
  <c r="BT120" i="36"/>
  <c r="BT121" i="36"/>
  <c r="AB122" i="36"/>
  <c r="CR122" i="36"/>
  <c r="CD123" i="36"/>
  <c r="O193" i="37"/>
  <c r="Y116" i="36"/>
  <c r="AI116" i="36" s="1"/>
  <c r="AB117" i="36"/>
  <c r="BT117" i="36"/>
  <c r="AB118" i="36"/>
  <c r="BM118" i="36"/>
  <c r="CR118" i="36"/>
  <c r="R123" i="36"/>
  <c r="BF123" i="36"/>
  <c r="BT123" i="36"/>
  <c r="L106" i="36"/>
  <c r="S106" i="36" s="1"/>
  <c r="X106" i="36" s="1"/>
  <c r="CA104" i="36"/>
  <c r="CK104" i="36" s="1"/>
  <c r="K94" i="36"/>
  <c r="CD94" i="36"/>
  <c r="AI97" i="36"/>
  <c r="BF98" i="36"/>
  <c r="BT98" i="36"/>
  <c r="AB99" i="36"/>
  <c r="BM99" i="36"/>
  <c r="CR99" i="36"/>
  <c r="BM100" i="36"/>
  <c r="CK100" i="36"/>
  <c r="BM102" i="36"/>
  <c r="G204" i="37"/>
  <c r="E206" i="37"/>
  <c r="Y93" i="36"/>
  <c r="BM97" i="36"/>
  <c r="AB100" i="36"/>
  <c r="K102" i="36"/>
  <c r="AB94" i="36"/>
  <c r="CK95" i="36"/>
  <c r="CR97" i="36"/>
  <c r="R100" i="36"/>
  <c r="O172" i="37"/>
  <c r="CD110" i="36"/>
  <c r="K84" i="36"/>
  <c r="BF91" i="36"/>
  <c r="AP110" i="36"/>
  <c r="B83" i="36"/>
  <c r="BF84" i="36"/>
  <c r="BM85" i="36"/>
  <c r="AI86" i="36"/>
  <c r="AP87" i="36"/>
  <c r="CK87" i="36"/>
  <c r="K90" i="36"/>
  <c r="AP90" i="36"/>
  <c r="AP86" i="36"/>
  <c r="CR86" i="36"/>
  <c r="BF87" i="36"/>
  <c r="R88" i="36"/>
  <c r="BF88" i="36"/>
  <c r="AB76" i="36"/>
  <c r="O68" i="36"/>
  <c r="AI69" i="36"/>
  <c r="CO68" i="36"/>
  <c r="L70" i="36"/>
  <c r="S70" i="36" s="1"/>
  <c r="R73" i="36"/>
  <c r="AI73" i="36"/>
  <c r="R77" i="36"/>
  <c r="AI77" i="36"/>
  <c r="CR77" i="36"/>
  <c r="AP78" i="36"/>
  <c r="S79" i="36"/>
  <c r="AC79" i="36" s="1"/>
  <c r="AJ79" i="36" s="1"/>
  <c r="AQ79" i="36" s="1"/>
  <c r="R79" i="36"/>
  <c r="CD80" i="36"/>
  <c r="BM81" i="36"/>
  <c r="AM68" i="36"/>
  <c r="AP70" i="36"/>
  <c r="R72" i="36"/>
  <c r="BF73" i="36"/>
  <c r="AP74" i="36"/>
  <c r="S75" i="36"/>
  <c r="X75" i="36" s="1"/>
  <c r="BF77" i="36"/>
  <c r="CR78" i="36"/>
  <c r="K80" i="36"/>
  <c r="L81" i="36"/>
  <c r="S81" i="36" s="1"/>
  <c r="X81" i="36" s="1"/>
  <c r="Y68" i="36"/>
  <c r="H68" i="36"/>
  <c r="K70" i="36"/>
  <c r="BT70" i="36"/>
  <c r="L71" i="36"/>
  <c r="S71" i="36" s="1"/>
  <c r="CK71" i="36"/>
  <c r="K72" i="36"/>
  <c r="L74" i="36"/>
  <c r="S74" i="36" s="1"/>
  <c r="AC74" i="36" s="1"/>
  <c r="AJ74" i="36" s="1"/>
  <c r="AQ74" i="36" s="1"/>
  <c r="AV74" i="36" s="1"/>
  <c r="CR74" i="36"/>
  <c r="BT75" i="36"/>
  <c r="CR75" i="36"/>
  <c r="K76" i="36"/>
  <c r="CK77" i="36"/>
  <c r="L78" i="36"/>
  <c r="S78" i="36" s="1"/>
  <c r="X78" i="36" s="1"/>
  <c r="AI78" i="36"/>
  <c r="K79" i="36"/>
  <c r="AP79" i="36"/>
  <c r="AB80" i="36"/>
  <c r="CK80" i="36"/>
  <c r="R81" i="36"/>
  <c r="CK81" i="36"/>
  <c r="O95" i="37"/>
  <c r="BQ39" i="36"/>
  <c r="K44" i="36"/>
  <c r="BC39" i="36"/>
  <c r="L40" i="36"/>
  <c r="S40" i="36" s="1"/>
  <c r="R41" i="36"/>
  <c r="BF41" i="36"/>
  <c r="CD42" i="36"/>
  <c r="CR42" i="36"/>
  <c r="K43" i="36"/>
  <c r="AP43" i="36"/>
  <c r="BM43" i="36"/>
  <c r="CK43" i="36"/>
  <c r="L44" i="36"/>
  <c r="S44" i="36" s="1"/>
  <c r="X44" i="36" s="1"/>
  <c r="CR44" i="36"/>
  <c r="AB46" i="36"/>
  <c r="BM46" i="36"/>
  <c r="L47" i="36"/>
  <c r="S47" i="36" s="1"/>
  <c r="X47" i="36" s="1"/>
  <c r="R47" i="36"/>
  <c r="CR47" i="36"/>
  <c r="CR48" i="36"/>
  <c r="AB50" i="36"/>
  <c r="S51" i="36"/>
  <c r="AC51" i="36" s="1"/>
  <c r="AJ51" i="36" s="1"/>
  <c r="AQ51" i="36" s="1"/>
  <c r="R51" i="36"/>
  <c r="S53" i="36"/>
  <c r="AC53" i="36" s="1"/>
  <c r="AJ53" i="36" s="1"/>
  <c r="AQ53" i="36" s="1"/>
  <c r="R53" i="36"/>
  <c r="BF53" i="36"/>
  <c r="S54" i="36"/>
  <c r="AC54" i="36" s="1"/>
  <c r="AJ54" i="36" s="1"/>
  <c r="AQ54" i="36" s="1"/>
  <c r="R54" i="36"/>
  <c r="BF54" i="36"/>
  <c r="L55" i="36"/>
  <c r="S55" i="36" s="1"/>
  <c r="AC55" i="36" s="1"/>
  <c r="AJ55" i="36" s="1"/>
  <c r="AQ55" i="36" s="1"/>
  <c r="CR55" i="36"/>
  <c r="BM56" i="36"/>
  <c r="CR56" i="36"/>
  <c r="AP57" i="36"/>
  <c r="BM57" i="36"/>
  <c r="CR57" i="36"/>
  <c r="CK58" i="36"/>
  <c r="L59" i="36"/>
  <c r="S59" i="36" s="1"/>
  <c r="AC59" i="36" s="1"/>
  <c r="AJ59" i="36" s="1"/>
  <c r="AQ59" i="36" s="1"/>
  <c r="L60" i="36"/>
  <c r="S60" i="36" s="1"/>
  <c r="AC60" i="36" s="1"/>
  <c r="AJ60" i="36" s="1"/>
  <c r="AQ60" i="36" s="1"/>
  <c r="AV60" i="36" s="1"/>
  <c r="L61" i="36"/>
  <c r="S61" i="36" s="1"/>
  <c r="AC61" i="36" s="1"/>
  <c r="AJ61" i="36" s="1"/>
  <c r="AQ61" i="36" s="1"/>
  <c r="L62" i="36"/>
  <c r="S62" i="36" s="1"/>
  <c r="AC62" i="36" s="1"/>
  <c r="AJ62" i="36" s="1"/>
  <c r="AQ62" i="36" s="1"/>
  <c r="CD64" i="36"/>
  <c r="CK49" i="36"/>
  <c r="L50" i="36"/>
  <c r="S50" i="36" s="1"/>
  <c r="X50" i="36" s="1"/>
  <c r="R50" i="36"/>
  <c r="BF50" i="36"/>
  <c r="CR50" i="36"/>
  <c r="K52" i="36"/>
  <c r="AB56" i="36"/>
  <c r="BT56" i="36"/>
  <c r="AB57" i="36"/>
  <c r="BT57" i="36"/>
  <c r="AP58" i="36"/>
  <c r="BM58" i="36"/>
  <c r="BM59" i="36"/>
  <c r="BM60" i="36"/>
  <c r="BM61" i="36"/>
  <c r="L63" i="36"/>
  <c r="S63" i="36" s="1"/>
  <c r="X63" i="36" s="1"/>
  <c r="L64" i="36"/>
  <c r="S64" i="36" s="1"/>
  <c r="X64" i="36" s="1"/>
  <c r="O38" i="37"/>
  <c r="AF39" i="36"/>
  <c r="AI39" i="36" s="1"/>
  <c r="CR43" i="36"/>
  <c r="BT44" i="36"/>
  <c r="AB48" i="36"/>
  <c r="E39" i="36"/>
  <c r="K40" i="36"/>
  <c r="R43" i="36"/>
  <c r="BF40" i="36"/>
  <c r="CD40" i="36"/>
  <c r="CR40" i="36"/>
  <c r="K41" i="36"/>
  <c r="S42" i="36"/>
  <c r="X42" i="36" s="1"/>
  <c r="R42" i="36"/>
  <c r="BF42" i="36"/>
  <c r="AB44" i="36"/>
  <c r="AP44" i="36"/>
  <c r="S45" i="36"/>
  <c r="AC45" i="36" s="1"/>
  <c r="AJ45" i="36" s="1"/>
  <c r="AQ45" i="36" s="1"/>
  <c r="R45" i="36"/>
  <c r="BF45" i="36"/>
  <c r="CD45" i="36"/>
  <c r="K46" i="36"/>
  <c r="AB47" i="36"/>
  <c r="R48" i="36"/>
  <c r="R49" i="36"/>
  <c r="BF49" i="36"/>
  <c r="AI51" i="36"/>
  <c r="R52" i="36"/>
  <c r="AI52" i="36"/>
  <c r="AI55" i="36"/>
  <c r="R60" i="36"/>
  <c r="R61" i="36"/>
  <c r="R62" i="36"/>
  <c r="C206" i="37"/>
  <c r="K23" i="36"/>
  <c r="Y23" i="36"/>
  <c r="CH23" i="36"/>
  <c r="CK23" i="36" s="1"/>
  <c r="E26" i="36"/>
  <c r="K26" i="36" s="1"/>
  <c r="O29" i="37"/>
  <c r="BT29" i="36"/>
  <c r="C23" i="36"/>
  <c r="AM23" i="36"/>
  <c r="BF23" i="36" s="1"/>
  <c r="BQ23" i="36"/>
  <c r="BT23" i="36" s="1"/>
  <c r="K24" i="36"/>
  <c r="L30" i="36"/>
  <c r="S30" i="36" s="1"/>
  <c r="H125" i="36"/>
  <c r="BJ125" i="36"/>
  <c r="BT125" i="36" s="1"/>
  <c r="L128" i="36"/>
  <c r="S128" i="36" s="1"/>
  <c r="AC128" i="36" s="1"/>
  <c r="AJ128" i="36" s="1"/>
  <c r="AQ128" i="36" s="1"/>
  <c r="X129" i="36"/>
  <c r="AB131" i="36"/>
  <c r="AB133" i="36"/>
  <c r="H4" i="37"/>
  <c r="H34" i="37" s="1"/>
  <c r="H204" i="37" s="1"/>
  <c r="L126" i="36"/>
  <c r="S126" i="36" s="1"/>
  <c r="L127" i="36"/>
  <c r="S127" i="36" s="1"/>
  <c r="CR127" i="36"/>
  <c r="K129" i="36"/>
  <c r="BM130" i="36"/>
  <c r="CD130" i="36"/>
  <c r="K131" i="36"/>
  <c r="AI131" i="36"/>
  <c r="AI132" i="36"/>
  <c r="K133" i="36"/>
  <c r="CD134" i="36"/>
  <c r="AM125" i="36"/>
  <c r="BT130" i="36"/>
  <c r="L132" i="36"/>
  <c r="S132" i="36" s="1"/>
  <c r="AP132" i="36"/>
  <c r="CK132" i="36"/>
  <c r="L134" i="36"/>
  <c r="S134" i="36" s="1"/>
  <c r="AC134" i="36" s="1"/>
  <c r="AJ134" i="36" s="1"/>
  <c r="AQ134" i="36" s="1"/>
  <c r="J4" i="37"/>
  <c r="J34" i="37" s="1"/>
  <c r="J204" i="37" s="1"/>
  <c r="L7" i="36"/>
  <c r="S7" i="36" s="1"/>
  <c r="X7" i="36" s="1"/>
  <c r="R8" i="36"/>
  <c r="AI8" i="36"/>
  <c r="AB13" i="36"/>
  <c r="CO10" i="36"/>
  <c r="CO34" i="36" s="1"/>
  <c r="CP34" i="36" s="1"/>
  <c r="BK29" i="36"/>
  <c r="P30" i="36"/>
  <c r="C35" i="36"/>
  <c r="CO33" i="36"/>
  <c r="CP33" i="36" s="1"/>
  <c r="CD11" i="36"/>
  <c r="C27" i="36"/>
  <c r="L11" i="36"/>
  <c r="S11" i="36" s="1"/>
  <c r="K12" i="36"/>
  <c r="B4" i="36"/>
  <c r="BM13" i="36"/>
  <c r="R15" i="36"/>
  <c r="AB15" i="36"/>
  <c r="AB16" i="36"/>
  <c r="BT16" i="36"/>
  <c r="C26" i="36"/>
  <c r="D4" i="37"/>
  <c r="D34" i="37" s="1"/>
  <c r="D204" i="37" s="1"/>
  <c r="CR27" i="36"/>
  <c r="AC65" i="36"/>
  <c r="AJ65" i="36" s="1"/>
  <c r="AQ65" i="36" s="1"/>
  <c r="BG65" i="36" s="1"/>
  <c r="BN65" i="36" s="1"/>
  <c r="BU65" i="36" s="1"/>
  <c r="CE65" i="36" s="1"/>
  <c r="CL65" i="36" s="1"/>
  <c r="CS65" i="36" s="1"/>
  <c r="CD16" i="36"/>
  <c r="CD18" i="36"/>
  <c r="CO22" i="36"/>
  <c r="CH39" i="36"/>
  <c r="CO39" i="36"/>
  <c r="CK90" i="36"/>
  <c r="CA93" i="36"/>
  <c r="CD100" i="36"/>
  <c r="CD106" i="36"/>
  <c r="CD48" i="36"/>
  <c r="CD49" i="36"/>
  <c r="CK73" i="36"/>
  <c r="CD77" i="36"/>
  <c r="CR88" i="36"/>
  <c r="CR89" i="36"/>
  <c r="CH93" i="36"/>
  <c r="CR94" i="36"/>
  <c r="CO93" i="36"/>
  <c r="CR101" i="36"/>
  <c r="CK105" i="36"/>
  <c r="CK127" i="36"/>
  <c r="CK86" i="36"/>
  <c r="CD6" i="36"/>
  <c r="CD19" i="36"/>
  <c r="CD23" i="36"/>
  <c r="CR24" i="36"/>
  <c r="CD29" i="36"/>
  <c r="CK44" i="36"/>
  <c r="CK45" i="36"/>
  <c r="CK46" i="36"/>
  <c r="CD55" i="36"/>
  <c r="CR58" i="36"/>
  <c r="CR59" i="36"/>
  <c r="CR60" i="36"/>
  <c r="CR61" i="36"/>
  <c r="CK64" i="36"/>
  <c r="CD73" i="36"/>
  <c r="CR80" i="36"/>
  <c r="CD81" i="36"/>
  <c r="CR81" i="36"/>
  <c r="CR98" i="36"/>
  <c r="CR102" i="36"/>
  <c r="CK111" i="36"/>
  <c r="CR119" i="36"/>
  <c r="CR120" i="36"/>
  <c r="CR121" i="36"/>
  <c r="CK128" i="36"/>
  <c r="CR131" i="36"/>
  <c r="AV92" i="36"/>
  <c r="CV86" i="36"/>
  <c r="BX86" i="36"/>
  <c r="CV89" i="36"/>
  <c r="BX89" i="36"/>
  <c r="CV90" i="36"/>
  <c r="BX85" i="36"/>
  <c r="BG92" i="36"/>
  <c r="BN92" i="36" s="1"/>
  <c r="BU92" i="36" s="1"/>
  <c r="CE92" i="36" s="1"/>
  <c r="CL92" i="36" s="1"/>
  <c r="CS92" i="36" s="1"/>
  <c r="C131" i="36"/>
  <c r="C127" i="36"/>
  <c r="C121" i="36"/>
  <c r="C120" i="36"/>
  <c r="C128" i="36"/>
  <c r="C111" i="36"/>
  <c r="C104" i="36"/>
  <c r="C100" i="36"/>
  <c r="C96" i="36"/>
  <c r="C95" i="36"/>
  <c r="C87" i="36"/>
  <c r="C80" i="36"/>
  <c r="C84" i="36"/>
  <c r="C85" i="36"/>
  <c r="C86" i="36"/>
  <c r="C77" i="36"/>
  <c r="C74" i="36"/>
  <c r="C81" i="36"/>
  <c r="C72" i="36"/>
  <c r="C71" i="36"/>
  <c r="C65" i="36"/>
  <c r="C66" i="36"/>
  <c r="C62" i="36"/>
  <c r="C61" i="36"/>
  <c r="C58" i="36"/>
  <c r="C57" i="36"/>
  <c r="C54" i="36"/>
  <c r="C53" i="36"/>
  <c r="C50" i="36"/>
  <c r="C49" i="36"/>
  <c r="C46" i="36"/>
  <c r="C45" i="36"/>
  <c r="C42" i="36"/>
  <c r="B36" i="36"/>
  <c r="C41" i="36"/>
  <c r="C16" i="36"/>
  <c r="C19" i="36"/>
  <c r="C18" i="36"/>
  <c r="C6" i="36"/>
  <c r="C22" i="36"/>
  <c r="C12" i="36"/>
  <c r="CP8" i="36"/>
  <c r="AI6" i="36"/>
  <c r="AB6" i="36"/>
  <c r="AN24" i="36"/>
  <c r="AM33" i="36"/>
  <c r="AN33" i="36" s="1"/>
  <c r="AN8" i="36"/>
  <c r="BX6" i="36"/>
  <c r="CD7" i="36"/>
  <c r="BT7" i="36"/>
  <c r="BF8" i="36"/>
  <c r="AP8" i="36"/>
  <c r="CR8" i="36"/>
  <c r="CK8" i="36"/>
  <c r="BG9" i="36"/>
  <c r="BN9" i="36" s="1"/>
  <c r="BU9" i="36" s="1"/>
  <c r="AV9" i="36"/>
  <c r="R12" i="36"/>
  <c r="AB12" i="36"/>
  <c r="O10" i="36"/>
  <c r="AP12" i="36"/>
  <c r="AF10" i="36"/>
  <c r="AI12" i="36"/>
  <c r="CV12" i="36"/>
  <c r="BX12" i="36"/>
  <c r="CK15" i="36"/>
  <c r="CA35" i="36"/>
  <c r="CB29" i="36"/>
  <c r="CR16" i="36"/>
  <c r="CO15" i="36"/>
  <c r="CR15" i="36" s="1"/>
  <c r="CP23" i="36"/>
  <c r="AB24" i="36"/>
  <c r="R24" i="36"/>
  <c r="CK27" i="36"/>
  <c r="CA26" i="36"/>
  <c r="V22" i="36"/>
  <c r="CB30" i="36"/>
  <c r="CV31" i="36"/>
  <c r="CX31" i="36" s="1"/>
  <c r="BX31" i="36"/>
  <c r="AW41" i="36"/>
  <c r="BB41" i="36" s="1"/>
  <c r="BG41" i="36"/>
  <c r="BN41" i="36" s="1"/>
  <c r="BU41" i="36" s="1"/>
  <c r="CE41" i="36" s="1"/>
  <c r="CL41" i="36" s="1"/>
  <c r="CS41" i="36" s="1"/>
  <c r="AV41" i="36"/>
  <c r="BC33" i="36"/>
  <c r="BD33" i="36" s="1"/>
  <c r="R7" i="36"/>
  <c r="AB7" i="36"/>
  <c r="AP7" i="36"/>
  <c r="AI7" i="36"/>
  <c r="CV7" i="36"/>
  <c r="BX7" i="36"/>
  <c r="B33" i="36"/>
  <c r="C33" i="36" s="1"/>
  <c r="C8" i="36"/>
  <c r="CV6" i="36"/>
  <c r="CK7" i="36"/>
  <c r="L8" i="36"/>
  <c r="S8" i="36" s="1"/>
  <c r="H34" i="36"/>
  <c r="AU27" i="36"/>
  <c r="BT11" i="36"/>
  <c r="BM11" i="36"/>
  <c r="BJ10" i="36"/>
  <c r="BT19" i="36"/>
  <c r="BM19" i="36"/>
  <c r="BJ18" i="36"/>
  <c r="BT18" i="36" s="1"/>
  <c r="BM23" i="36"/>
  <c r="AT23" i="36"/>
  <c r="AZ24" i="36"/>
  <c r="BG25" i="36"/>
  <c r="BN25" i="36" s="1"/>
  <c r="BU25" i="36" s="1"/>
  <c r="AW25" i="36"/>
  <c r="BB25" i="36"/>
  <c r="BC22" i="36"/>
  <c r="BM26" i="36"/>
  <c r="CD27" i="36"/>
  <c r="BT27" i="36"/>
  <c r="BQ26" i="36"/>
  <c r="BT26" i="36" s="1"/>
  <c r="AV28" i="36"/>
  <c r="K30" i="36"/>
  <c r="AI29" i="36"/>
  <c r="BF30" i="36"/>
  <c r="AP30" i="36"/>
  <c r="AM29" i="36"/>
  <c r="AP29" i="36" s="1"/>
  <c r="AZ29" i="36"/>
  <c r="BX29" i="36"/>
  <c r="CR30" i="36"/>
  <c r="CK30" i="36"/>
  <c r="CH29" i="36"/>
  <c r="CI29" i="36" s="1"/>
  <c r="BG31" i="36"/>
  <c r="BN31" i="36" s="1"/>
  <c r="BU31" i="36" s="1"/>
  <c r="AW31" i="36"/>
  <c r="BB31" i="36" s="1"/>
  <c r="AV31" i="36"/>
  <c r="Y35" i="36"/>
  <c r="Z35" i="36" s="1"/>
  <c r="AT33" i="36"/>
  <c r="AU33" i="36" s="1"/>
  <c r="AU8" i="36"/>
  <c r="L6" i="36"/>
  <c r="BT6" i="36"/>
  <c r="BM6" i="36"/>
  <c r="CP27" i="36"/>
  <c r="R11" i="36"/>
  <c r="K11" i="36"/>
  <c r="AI11" i="36"/>
  <c r="AB11" i="36"/>
  <c r="Y10" i="36"/>
  <c r="BX11" i="36"/>
  <c r="AZ10" i="36"/>
  <c r="S12" i="36"/>
  <c r="CD12" i="36"/>
  <c r="BT12" i="36"/>
  <c r="BQ10" i="36"/>
  <c r="BF13" i="36"/>
  <c r="AP13" i="36"/>
  <c r="CR13" i="36"/>
  <c r="CK13" i="36"/>
  <c r="BG14" i="36"/>
  <c r="BN14" i="36" s="1"/>
  <c r="BU14" i="36" s="1"/>
  <c r="AW14" i="36"/>
  <c r="BB14" i="36" s="1"/>
  <c r="AV14" i="36"/>
  <c r="AN29" i="36"/>
  <c r="AN30" i="36"/>
  <c r="AP15" i="36"/>
  <c r="AF35" i="36"/>
  <c r="AG35" i="36" s="1"/>
  <c r="AG29" i="36"/>
  <c r="AZ16" i="36"/>
  <c r="AT15" i="36"/>
  <c r="AT4" i="36" s="1"/>
  <c r="AU5" i="36" s="1"/>
  <c r="BG17" i="36"/>
  <c r="BN17" i="36" s="1"/>
  <c r="BU17" i="36" s="1"/>
  <c r="AW17" i="36"/>
  <c r="AI19" i="36"/>
  <c r="AB19" i="36"/>
  <c r="Y18" i="36"/>
  <c r="AI18" i="36" s="1"/>
  <c r="BF18" i="36"/>
  <c r="BX19" i="36"/>
  <c r="AZ18" i="36"/>
  <c r="BG20" i="36"/>
  <c r="BN20" i="36" s="1"/>
  <c r="BU20" i="36" s="1"/>
  <c r="AW20" i="36"/>
  <c r="BB20" i="36" s="1"/>
  <c r="BJ22" i="36"/>
  <c r="C24" i="36"/>
  <c r="CP24" i="36"/>
  <c r="I26" i="36"/>
  <c r="BF26" i="36"/>
  <c r="CP26" i="36"/>
  <c r="R27" i="36"/>
  <c r="AB27" i="36"/>
  <c r="AP27" i="36"/>
  <c r="AI27" i="36"/>
  <c r="AF26" i="36"/>
  <c r="AI26" i="36" s="1"/>
  <c r="CV27" i="36"/>
  <c r="BX27" i="36"/>
  <c r="AW28" i="36"/>
  <c r="E29" i="36"/>
  <c r="C34" i="36"/>
  <c r="BX9" i="36"/>
  <c r="BZ9" i="36" s="1"/>
  <c r="CV9" i="36"/>
  <c r="CX9" i="36" s="1"/>
  <c r="CH10" i="36"/>
  <c r="CV11" i="36"/>
  <c r="CK12" i="36"/>
  <c r="CA10" i="36"/>
  <c r="E10" i="36"/>
  <c r="L13" i="36"/>
  <c r="S13" i="36" s="1"/>
  <c r="CV14" i="36"/>
  <c r="CX14" i="36" s="1"/>
  <c r="BX14" i="36"/>
  <c r="CI30" i="36"/>
  <c r="BM16" i="36"/>
  <c r="BF16" i="36"/>
  <c r="BC15" i="36"/>
  <c r="BQ35" i="36"/>
  <c r="BR35" i="36" s="1"/>
  <c r="BR29" i="36"/>
  <c r="CD15" i="36"/>
  <c r="AZ17" i="36"/>
  <c r="AV17" i="36"/>
  <c r="AP18" i="36"/>
  <c r="CR18" i="36"/>
  <c r="CV19" i="36"/>
  <c r="BG21" i="36"/>
  <c r="BN21" i="36" s="1"/>
  <c r="BU21" i="36" s="1"/>
  <c r="AW21" i="36"/>
  <c r="BB21" i="36" s="1"/>
  <c r="O23" i="36"/>
  <c r="BD23" i="36"/>
  <c r="AU24" i="36"/>
  <c r="BT24" i="36"/>
  <c r="BM24" i="36"/>
  <c r="AV25" i="36"/>
  <c r="O26" i="36"/>
  <c r="CR26" i="36"/>
  <c r="I27" i="36"/>
  <c r="Z29" i="36"/>
  <c r="AG30" i="36"/>
  <c r="BR30" i="36"/>
  <c r="BJ35" i="36"/>
  <c r="BF72" i="36"/>
  <c r="AP72" i="36"/>
  <c r="BF76" i="36"/>
  <c r="AP76" i="36"/>
  <c r="BM80" i="36"/>
  <c r="BT80" i="36"/>
  <c r="BF6" i="36"/>
  <c r="CR6" i="36"/>
  <c r="W7" i="36"/>
  <c r="BF11" i="36"/>
  <c r="CR11" i="36"/>
  <c r="W12" i="36"/>
  <c r="AI15" i="36"/>
  <c r="BT15" i="36"/>
  <c r="AP16" i="36"/>
  <c r="CK16" i="36"/>
  <c r="BF19" i="36"/>
  <c r="CR19" i="36"/>
  <c r="CV20" i="36"/>
  <c r="CX20" i="36" s="1"/>
  <c r="CV21" i="36"/>
  <c r="CX21" i="36" s="1"/>
  <c r="CV25" i="36"/>
  <c r="CX25" i="36" s="1"/>
  <c r="W27" i="36"/>
  <c r="BM27" i="36"/>
  <c r="AZ28" i="36"/>
  <c r="W29" i="36"/>
  <c r="AI30" i="36"/>
  <c r="BT30" i="36"/>
  <c r="V33" i="36"/>
  <c r="W33" i="36" s="1"/>
  <c r="V34" i="36"/>
  <c r="V35" i="36"/>
  <c r="W35" i="36" s="1"/>
  <c r="V36" i="36"/>
  <c r="R40" i="36"/>
  <c r="AP40" i="36"/>
  <c r="W41" i="36"/>
  <c r="AB41" i="36"/>
  <c r="W43" i="36"/>
  <c r="AC47" i="36"/>
  <c r="AJ47" i="36" s="1"/>
  <c r="AQ47" i="36" s="1"/>
  <c r="W47" i="36"/>
  <c r="W51" i="36"/>
  <c r="CD52" i="36"/>
  <c r="CK52" i="36"/>
  <c r="W55" i="36"/>
  <c r="W57" i="36"/>
  <c r="CV57" i="36"/>
  <c r="BX57" i="36"/>
  <c r="CD57" i="36"/>
  <c r="BF59" i="36"/>
  <c r="AP59" i="36"/>
  <c r="CD60" i="36"/>
  <c r="CK60" i="36"/>
  <c r="CV61" i="36"/>
  <c r="BX61" i="36"/>
  <c r="BF63" i="36"/>
  <c r="AP63" i="36"/>
  <c r="BG67" i="36"/>
  <c r="BN67" i="36" s="1"/>
  <c r="BU67" i="36" s="1"/>
  <c r="AW67" i="36"/>
  <c r="AV67" i="36"/>
  <c r="CR71" i="36"/>
  <c r="BX80" i="36"/>
  <c r="CV80" i="36"/>
  <c r="CD41" i="36"/>
  <c r="CD61" i="36"/>
  <c r="CK61" i="36"/>
  <c r="W131" i="36"/>
  <c r="W138" i="36"/>
  <c r="W132" i="36"/>
  <c r="W129" i="36"/>
  <c r="W127" i="36"/>
  <c r="W134" i="36"/>
  <c r="W130" i="36"/>
  <c r="W128" i="36"/>
  <c r="W124" i="36"/>
  <c r="W126" i="36"/>
  <c r="W125" i="36"/>
  <c r="W133" i="36"/>
  <c r="W123" i="36"/>
  <c r="W122" i="36"/>
  <c r="W121" i="36"/>
  <c r="W120" i="36"/>
  <c r="W119" i="36"/>
  <c r="W118" i="36"/>
  <c r="W117" i="36"/>
  <c r="W116" i="36"/>
  <c r="W110" i="36"/>
  <c r="W105" i="36"/>
  <c r="W104" i="36"/>
  <c r="W81" i="36"/>
  <c r="W80" i="36"/>
  <c r="W95" i="36"/>
  <c r="W90" i="36"/>
  <c r="W86" i="36"/>
  <c r="W100" i="36"/>
  <c r="W99" i="36"/>
  <c r="W98" i="36"/>
  <c r="W94" i="36"/>
  <c r="W93" i="36"/>
  <c r="W91" i="36"/>
  <c r="W87" i="36"/>
  <c r="W111" i="36"/>
  <c r="W106" i="36"/>
  <c r="W97" i="36"/>
  <c r="W89" i="36"/>
  <c r="W84" i="36"/>
  <c r="W83" i="36"/>
  <c r="W102" i="36"/>
  <c r="W101" i="36"/>
  <c r="W96" i="36"/>
  <c r="W85" i="36"/>
  <c r="W76" i="36"/>
  <c r="W72" i="36"/>
  <c r="W77" i="36"/>
  <c r="W73" i="36"/>
  <c r="W88" i="36"/>
  <c r="W78" i="36"/>
  <c r="W74" i="36"/>
  <c r="W79" i="36"/>
  <c r="W75" i="36"/>
  <c r="W38" i="36"/>
  <c r="W66" i="36"/>
  <c r="W71" i="36"/>
  <c r="W70" i="36"/>
  <c r="W69" i="36"/>
  <c r="W68" i="36"/>
  <c r="W65" i="36"/>
  <c r="K6" i="36"/>
  <c r="W6" i="36"/>
  <c r="W11" i="36"/>
  <c r="K19" i="36"/>
  <c r="W19" i="36"/>
  <c r="BX20" i="36"/>
  <c r="BX21" i="36"/>
  <c r="W22" i="36"/>
  <c r="W23" i="36"/>
  <c r="W24" i="36"/>
  <c r="BX25" i="36"/>
  <c r="W26" i="36"/>
  <c r="CV30" i="36"/>
  <c r="O39" i="36"/>
  <c r="CA39" i="36"/>
  <c r="CD39" i="36" s="1"/>
  <c r="BX40" i="36"/>
  <c r="X41" i="36"/>
  <c r="CV41" i="36"/>
  <c r="BX41" i="36"/>
  <c r="W42" i="36"/>
  <c r="AP42" i="36"/>
  <c r="BF44" i="36"/>
  <c r="W46" i="36"/>
  <c r="AP46" i="36"/>
  <c r="CD47" i="36"/>
  <c r="CK47" i="36"/>
  <c r="BF48" i="36"/>
  <c r="AC50" i="36"/>
  <c r="AJ50" i="36" s="1"/>
  <c r="AQ50" i="36" s="1"/>
  <c r="W50" i="36"/>
  <c r="AP50" i="36"/>
  <c r="CD51" i="36"/>
  <c r="CK51" i="36"/>
  <c r="BF52" i="36"/>
  <c r="X54" i="36"/>
  <c r="W54" i="36"/>
  <c r="AP54" i="36"/>
  <c r="W56" i="36"/>
  <c r="AP56" i="36"/>
  <c r="CV56" i="36"/>
  <c r="BX56" i="36"/>
  <c r="CD59" i="36"/>
  <c r="CK59" i="36"/>
  <c r="W60" i="36"/>
  <c r="CV60" i="36"/>
  <c r="BX60" i="36"/>
  <c r="BF62" i="36"/>
  <c r="AP62" i="36"/>
  <c r="CD63" i="36"/>
  <c r="CK63" i="36"/>
  <c r="W64" i="36"/>
  <c r="CV64" i="36"/>
  <c r="BX64" i="36"/>
  <c r="CK69" i="36"/>
  <c r="CA68" i="36"/>
  <c r="CA83" i="36"/>
  <c r="CK84" i="36"/>
  <c r="CD53" i="36"/>
  <c r="CK53" i="36"/>
  <c r="CV58" i="36"/>
  <c r="BX58" i="36"/>
  <c r="BF60" i="36"/>
  <c r="AP60" i="36"/>
  <c r="CV62" i="36"/>
  <c r="BX62" i="36"/>
  <c r="BF64" i="36"/>
  <c r="AP64" i="36"/>
  <c r="AZ66" i="36"/>
  <c r="AZ39" i="36" s="1"/>
  <c r="AT39" i="36"/>
  <c r="BX78" i="36"/>
  <c r="CV78" i="36"/>
  <c r="W4" i="36"/>
  <c r="W10" i="36"/>
  <c r="W16" i="36"/>
  <c r="W18" i="36"/>
  <c r="AT26" i="36"/>
  <c r="C29" i="36"/>
  <c r="I29" i="36"/>
  <c r="C30" i="36"/>
  <c r="I30" i="36"/>
  <c r="W39" i="36"/>
  <c r="B39" i="36"/>
  <c r="W40" i="36"/>
  <c r="AP41" i="36"/>
  <c r="BF43" i="36"/>
  <c r="W45" i="36"/>
  <c r="AP45" i="36"/>
  <c r="BF47" i="36"/>
  <c r="W49" i="36"/>
  <c r="AP49" i="36"/>
  <c r="CD50" i="36"/>
  <c r="CK50" i="36"/>
  <c r="BF51" i="36"/>
  <c r="W53" i="36"/>
  <c r="AP53" i="36"/>
  <c r="CD54" i="36"/>
  <c r="CK54" i="36"/>
  <c r="BF55" i="36"/>
  <c r="BF57" i="36"/>
  <c r="W59" i="36"/>
  <c r="CV59" i="36"/>
  <c r="BX59" i="36"/>
  <c r="BF61" i="36"/>
  <c r="AP61" i="36"/>
  <c r="CD62" i="36"/>
  <c r="CK62" i="36"/>
  <c r="W63" i="36"/>
  <c r="CV63" i="36"/>
  <c r="BX63" i="36"/>
  <c r="CR64" i="36"/>
  <c r="CR69" i="36"/>
  <c r="AB101" i="36"/>
  <c r="O93" i="36"/>
  <c r="BX42" i="36"/>
  <c r="CV42" i="36"/>
  <c r="BX43" i="36"/>
  <c r="CV43" i="36"/>
  <c r="BX44" i="36"/>
  <c r="CV44" i="36"/>
  <c r="BX45" i="36"/>
  <c r="CV45" i="36"/>
  <c r="BX46" i="36"/>
  <c r="CV46" i="36"/>
  <c r="BX47" i="36"/>
  <c r="CV47" i="36"/>
  <c r="BX48" i="36"/>
  <c r="CV48" i="36"/>
  <c r="BX49" i="36"/>
  <c r="CV49" i="36"/>
  <c r="BX50" i="36"/>
  <c r="CV50" i="36"/>
  <c r="BX51" i="36"/>
  <c r="CV51" i="36"/>
  <c r="BX52" i="36"/>
  <c r="CV52" i="36"/>
  <c r="BX53" i="36"/>
  <c r="CV53" i="36"/>
  <c r="BX54" i="36"/>
  <c r="CV54" i="36"/>
  <c r="BX55" i="36"/>
  <c r="CV55" i="36"/>
  <c r="K56" i="36"/>
  <c r="K57" i="36"/>
  <c r="K58" i="36"/>
  <c r="K59" i="36"/>
  <c r="K60" i="36"/>
  <c r="K61" i="36"/>
  <c r="K62" i="36"/>
  <c r="K63" i="36"/>
  <c r="K64" i="36"/>
  <c r="AB65" i="36"/>
  <c r="AC66" i="36"/>
  <c r="AJ66" i="36" s="1"/>
  <c r="AQ66" i="36" s="1"/>
  <c r="AV66" i="36" s="1"/>
  <c r="X66" i="36"/>
  <c r="BC68" i="36"/>
  <c r="BF68" i="36" s="1"/>
  <c r="B68" i="36"/>
  <c r="C68" i="36" s="1"/>
  <c r="AB69" i="36"/>
  <c r="AB70" i="36"/>
  <c r="AB71" i="36"/>
  <c r="L73" i="36"/>
  <c r="S73" i="36" s="1"/>
  <c r="K73" i="36"/>
  <c r="AB74" i="36"/>
  <c r="R74" i="36"/>
  <c r="BX74" i="36"/>
  <c r="CV74" i="36"/>
  <c r="L77" i="36"/>
  <c r="S77" i="36" s="1"/>
  <c r="K77" i="36"/>
  <c r="AC78" i="36"/>
  <c r="AJ78" i="36" s="1"/>
  <c r="AQ78" i="36" s="1"/>
  <c r="AV78" i="36" s="1"/>
  <c r="AB78" i="36"/>
  <c r="R78" i="36"/>
  <c r="CK79" i="36"/>
  <c r="CR79" i="36"/>
  <c r="X80" i="36"/>
  <c r="CV81" i="36"/>
  <c r="BX81" i="36"/>
  <c r="AP88" i="36"/>
  <c r="AI88" i="36"/>
  <c r="AF83" i="36"/>
  <c r="AP83" i="36" s="1"/>
  <c r="BM89" i="36"/>
  <c r="BC83" i="36"/>
  <c r="BF95" i="36"/>
  <c r="AP95" i="36"/>
  <c r="AM93" i="36"/>
  <c r="V140" i="36"/>
  <c r="BF65" i="36"/>
  <c r="AP65" i="36"/>
  <c r="CV65" i="36"/>
  <c r="BX65" i="36"/>
  <c r="BF69" i="36"/>
  <c r="CV69" i="36"/>
  <c r="BX69" i="36"/>
  <c r="BF70" i="36"/>
  <c r="CV70" i="36"/>
  <c r="BX70" i="36"/>
  <c r="BF71" i="36"/>
  <c r="AP71" i="36"/>
  <c r="CV71" i="36"/>
  <c r="BX71" i="36"/>
  <c r="AP75" i="36"/>
  <c r="AI75" i="36"/>
  <c r="BX75" i="36"/>
  <c r="CV75" i="36"/>
  <c r="CD65" i="36"/>
  <c r="BB67" i="36"/>
  <c r="CV67" i="36"/>
  <c r="CX67" i="36" s="1"/>
  <c r="BX67" i="36"/>
  <c r="CD69" i="36"/>
  <c r="CD70" i="36"/>
  <c r="CD71" i="36"/>
  <c r="CH68" i="36"/>
  <c r="CR72" i="36"/>
  <c r="AT68" i="36"/>
  <c r="AZ73" i="36"/>
  <c r="BJ68" i="36"/>
  <c r="BT73" i="36"/>
  <c r="CK75" i="36"/>
  <c r="CD75" i="36"/>
  <c r="AZ77" i="36"/>
  <c r="CV79" i="36"/>
  <c r="BT79" i="36"/>
  <c r="BM79" i="36"/>
  <c r="BX84" i="36"/>
  <c r="CV84" i="36"/>
  <c r="AI91" i="36"/>
  <c r="AF68" i="36"/>
  <c r="BX72" i="36"/>
  <c r="K74" i="36"/>
  <c r="CK74" i="36"/>
  <c r="R75" i="36"/>
  <c r="BM75" i="36"/>
  <c r="BX76" i="36"/>
  <c r="K78" i="36"/>
  <c r="CK78" i="36"/>
  <c r="K81" i="36"/>
  <c r="BQ93" i="36"/>
  <c r="R97" i="36"/>
  <c r="L97" i="36"/>
  <c r="S97" i="36" s="1"/>
  <c r="R84" i="36"/>
  <c r="O83" i="36"/>
  <c r="R83" i="36" s="1"/>
  <c r="AB84" i="36"/>
  <c r="CV91" i="36"/>
  <c r="BG91" i="36"/>
  <c r="BN91" i="36" s="1"/>
  <c r="BU91" i="36" s="1"/>
  <c r="CE91" i="36" s="1"/>
  <c r="CL91" i="36" s="1"/>
  <c r="CS91" i="36" s="1"/>
  <c r="BX91" i="36"/>
  <c r="CV111" i="36"/>
  <c r="BX111" i="36"/>
  <c r="CK72" i="36"/>
  <c r="BM73" i="36"/>
  <c r="CD74" i="36"/>
  <c r="CK76" i="36"/>
  <c r="BM77" i="36"/>
  <c r="CD78" i="36"/>
  <c r="AB81" i="36"/>
  <c r="BZ82" i="36"/>
  <c r="R87" i="36"/>
  <c r="L87" i="36"/>
  <c r="S87" i="36" s="1"/>
  <c r="K87" i="36"/>
  <c r="BF99" i="36"/>
  <c r="K105" i="36"/>
  <c r="L105" i="36"/>
  <c r="E104" i="36"/>
  <c r="L110" i="36"/>
  <c r="K110" i="36"/>
  <c r="E83" i="36"/>
  <c r="AV82" i="36"/>
  <c r="BF85" i="36"/>
  <c r="CD85" i="36"/>
  <c r="BT85" i="36"/>
  <c r="R86" i="36"/>
  <c r="CD86" i="36"/>
  <c r="BT86" i="36"/>
  <c r="BX88" i="36"/>
  <c r="CV88" i="36"/>
  <c r="AB91" i="36"/>
  <c r="BT94" i="36"/>
  <c r="BJ93" i="36"/>
  <c r="BT93" i="36" s="1"/>
  <c r="BM94" i="36"/>
  <c r="K95" i="36"/>
  <c r="L95" i="36"/>
  <c r="S95" i="36" s="1"/>
  <c r="BF96" i="36"/>
  <c r="AP96" i="36"/>
  <c r="CK97" i="36"/>
  <c r="CD97" i="36"/>
  <c r="CK98" i="36"/>
  <c r="CD98" i="36"/>
  <c r="CK99" i="36"/>
  <c r="CD99" i="36"/>
  <c r="CD102" i="36"/>
  <c r="BT102" i="36"/>
  <c r="BT105" i="36"/>
  <c r="BJ104" i="36"/>
  <c r="BT104" i="36" s="1"/>
  <c r="J206" i="37"/>
  <c r="AP84" i="36"/>
  <c r="AI84" i="36"/>
  <c r="CV87" i="36"/>
  <c r="R91" i="36"/>
  <c r="L91" i="36"/>
  <c r="S91" i="36" s="1"/>
  <c r="K91" i="36"/>
  <c r="AZ94" i="36"/>
  <c r="AT93" i="36"/>
  <c r="BM95" i="36"/>
  <c r="BC93" i="36"/>
  <c r="CR96" i="36"/>
  <c r="CK96" i="36"/>
  <c r="AI101" i="36"/>
  <c r="BX101" i="36"/>
  <c r="CV101" i="36"/>
  <c r="BG103" i="36"/>
  <c r="BN103" i="36" s="1"/>
  <c r="BU103" i="36" s="1"/>
  <c r="AV103" i="36"/>
  <c r="AM104" i="36"/>
  <c r="BF105" i="36"/>
  <c r="AP105" i="36"/>
  <c r="BM122" i="36"/>
  <c r="BF122" i="36"/>
  <c r="CK129" i="36"/>
  <c r="CA125" i="36"/>
  <c r="K130" i="36"/>
  <c r="L130" i="36"/>
  <c r="S130" i="36" s="1"/>
  <c r="E125" i="36"/>
  <c r="K125" i="36" s="1"/>
  <c r="CR84" i="36"/>
  <c r="CO83" i="36"/>
  <c r="Y83" i="36"/>
  <c r="BF89" i="36"/>
  <c r="CD89" i="36"/>
  <c r="BT89" i="36"/>
  <c r="R90" i="36"/>
  <c r="CD90" i="36"/>
  <c r="BT90" i="36"/>
  <c r="CV92" i="36"/>
  <c r="BX92" i="36"/>
  <c r="BB92" i="36"/>
  <c r="L94" i="36"/>
  <c r="AZ95" i="36"/>
  <c r="B93" i="36"/>
  <c r="C93" i="36" s="1"/>
  <c r="AP101" i="36"/>
  <c r="AF93" i="36"/>
  <c r="AP93" i="36" s="1"/>
  <c r="Y104" i="36"/>
  <c r="AI104" i="36" s="1"/>
  <c r="AI105" i="36"/>
  <c r="BG107" i="36"/>
  <c r="BN107" i="36" s="1"/>
  <c r="BU107" i="36" s="1"/>
  <c r="AW107" i="36"/>
  <c r="BT110" i="36"/>
  <c r="BJ83" i="36"/>
  <c r="BT83" i="36" s="1"/>
  <c r="CK120" i="36"/>
  <c r="CD120" i="36"/>
  <c r="CA116" i="36"/>
  <c r="AP121" i="36"/>
  <c r="BF121" i="36"/>
  <c r="AM116" i="36"/>
  <c r="BF106" i="36"/>
  <c r="AP106" i="36"/>
  <c r="AV107" i="36"/>
  <c r="AZ107" i="36"/>
  <c r="BM110" i="36"/>
  <c r="BC116" i="36"/>
  <c r="AZ123" i="36"/>
  <c r="CD125" i="36"/>
  <c r="AC131" i="36"/>
  <c r="AJ131" i="36" s="1"/>
  <c r="AQ131" i="36" s="1"/>
  <c r="AV131" i="36" s="1"/>
  <c r="X131" i="36"/>
  <c r="CD84" i="36"/>
  <c r="CD88" i="36"/>
  <c r="H93" i="36"/>
  <c r="K96" i="36"/>
  <c r="AB96" i="36"/>
  <c r="AZ96" i="36"/>
  <c r="CV100" i="36"/>
  <c r="R101" i="36"/>
  <c r="AB105" i="36"/>
  <c r="BM105" i="36"/>
  <c r="BC104" i="36"/>
  <c r="CR106" i="36"/>
  <c r="CV108" i="36"/>
  <c r="CX108" i="36" s="1"/>
  <c r="BX108" i="36"/>
  <c r="BZ108" i="36" s="1"/>
  <c r="AZ110" i="36"/>
  <c r="AT83" i="36"/>
  <c r="L111" i="36"/>
  <c r="S111" i="36" s="1"/>
  <c r="K111" i="36"/>
  <c r="AT116" i="36"/>
  <c r="BF117" i="36"/>
  <c r="BF118" i="36"/>
  <c r="AZ119" i="36"/>
  <c r="AP120" i="36"/>
  <c r="CK121" i="36"/>
  <c r="CD121" i="36"/>
  <c r="L122" i="36"/>
  <c r="S122" i="36" s="1"/>
  <c r="K122" i="36"/>
  <c r="AZ122" i="36"/>
  <c r="L123" i="36"/>
  <c r="S123" i="36" s="1"/>
  <c r="K123" i="36"/>
  <c r="AP133" i="36"/>
  <c r="AI133" i="36"/>
  <c r="AI138" i="36"/>
  <c r="AP138" i="36"/>
  <c r="AI79" i="36"/>
  <c r="R80" i="36"/>
  <c r="AI80" i="36"/>
  <c r="BB82" i="36"/>
  <c r="CV82" i="36"/>
  <c r="CX82" i="36" s="1"/>
  <c r="AP85" i="36"/>
  <c r="BF86" i="36"/>
  <c r="CD87" i="36"/>
  <c r="AP89" i="36"/>
  <c r="BF90" i="36"/>
  <c r="CD91" i="36"/>
  <c r="R94" i="36"/>
  <c r="CR95" i="36"/>
  <c r="L96" i="36"/>
  <c r="S96" i="36" s="1"/>
  <c r="K97" i="36"/>
  <c r="AB97" i="36"/>
  <c r="AZ97" i="36"/>
  <c r="L98" i="36"/>
  <c r="S98" i="36" s="1"/>
  <c r="K98" i="36"/>
  <c r="AZ98" i="36"/>
  <c r="L99" i="36"/>
  <c r="S99" i="36" s="1"/>
  <c r="K99" i="36"/>
  <c r="AZ99" i="36"/>
  <c r="L100" i="36"/>
  <c r="S100" i="36" s="1"/>
  <c r="K100" i="36"/>
  <c r="AZ105" i="36"/>
  <c r="CO104" i="36"/>
  <c r="CR104" i="36" s="1"/>
  <c r="CK106" i="36"/>
  <c r="BB108" i="36"/>
  <c r="BF110" i="36"/>
  <c r="CR110" i="36"/>
  <c r="CH83" i="36"/>
  <c r="AB111" i="36"/>
  <c r="R111" i="36"/>
  <c r="CK117" i="36"/>
  <c r="CD117" i="36"/>
  <c r="L118" i="36"/>
  <c r="S118" i="36" s="1"/>
  <c r="K118" i="36"/>
  <c r="AZ118" i="36"/>
  <c r="L119" i="36"/>
  <c r="S119" i="36" s="1"/>
  <c r="K119" i="36"/>
  <c r="L101" i="36"/>
  <c r="S101" i="36" s="1"/>
  <c r="CD101" i="36"/>
  <c r="K106" i="36"/>
  <c r="AB106" i="36"/>
  <c r="AZ106" i="36"/>
  <c r="BT106" i="36"/>
  <c r="CH116" i="36"/>
  <c r="CK118" i="36"/>
  <c r="CD118" i="36"/>
  <c r="L120" i="36"/>
  <c r="S120" i="36" s="1"/>
  <c r="K120" i="36"/>
  <c r="AZ120" i="36"/>
  <c r="BM120" i="36"/>
  <c r="CK122" i="36"/>
  <c r="CD122" i="36"/>
  <c r="AI130" i="36"/>
  <c r="AB130" i="36"/>
  <c r="AP102" i="36"/>
  <c r="H104" i="36"/>
  <c r="R104" i="36" s="1"/>
  <c r="CR105" i="36"/>
  <c r="CK110" i="36"/>
  <c r="L117" i="36"/>
  <c r="E116" i="36"/>
  <c r="K117" i="36"/>
  <c r="AZ117" i="36"/>
  <c r="BM117" i="36"/>
  <c r="CK119" i="36"/>
  <c r="CD119" i="36"/>
  <c r="L121" i="36"/>
  <c r="S121" i="36" s="1"/>
  <c r="K121" i="36"/>
  <c r="AZ121" i="36"/>
  <c r="BM121" i="36"/>
  <c r="CR126" i="36"/>
  <c r="CK126" i="36"/>
  <c r="CH125" i="36"/>
  <c r="CD129" i="36"/>
  <c r="AZ129" i="36"/>
  <c r="CV130" i="36"/>
  <c r="BX132" i="36"/>
  <c r="CV132" i="36"/>
  <c r="BM111" i="36"/>
  <c r="Y125" i="36"/>
  <c r="BX127" i="36"/>
  <c r="CV127" i="36"/>
  <c r="O125" i="36"/>
  <c r="AB128" i="36"/>
  <c r="AP129" i="36"/>
  <c r="AI129" i="36"/>
  <c r="AF125" i="36"/>
  <c r="AP125" i="36" s="1"/>
  <c r="BF130" i="36"/>
  <c r="AP130" i="36"/>
  <c r="CR130" i="36"/>
  <c r="CK130" i="36"/>
  <c r="BB138" i="36"/>
  <c r="BX138" i="36"/>
  <c r="CV138" i="36"/>
  <c r="CX138" i="36" s="1"/>
  <c r="K126" i="36"/>
  <c r="AZ126" i="36"/>
  <c r="AT125" i="36"/>
  <c r="BC125" i="36"/>
  <c r="BM125" i="36" s="1"/>
  <c r="BM126" i="36"/>
  <c r="R127" i="36"/>
  <c r="BM127" i="36"/>
  <c r="R128" i="36"/>
  <c r="BX131" i="36"/>
  <c r="CV131" i="36"/>
  <c r="AC132" i="36"/>
  <c r="AJ132" i="36" s="1"/>
  <c r="AQ132" i="36" s="1"/>
  <c r="X132" i="36"/>
  <c r="CD132" i="36"/>
  <c r="CK123" i="36"/>
  <c r="BF126" i="36"/>
  <c r="AP126" i="36"/>
  <c r="CO125" i="36"/>
  <c r="B125" i="36"/>
  <c r="C125" i="36" s="1"/>
  <c r="CR129" i="36"/>
  <c r="AZ134" i="36"/>
  <c r="CD138" i="36"/>
  <c r="BT138" i="36"/>
  <c r="K128" i="36"/>
  <c r="CD128" i="36"/>
  <c r="AB132" i="36"/>
  <c r="BT132" i="36"/>
  <c r="BM132" i="36"/>
  <c r="CD133" i="36"/>
  <c r="BT133" i="36"/>
  <c r="CK133" i="36"/>
  <c r="BF134" i="36"/>
  <c r="AP134" i="36"/>
  <c r="AZ135" i="36"/>
  <c r="AV135" i="36"/>
  <c r="BM131" i="36"/>
  <c r="BF131" i="36"/>
  <c r="R132" i="36"/>
  <c r="CR134" i="36"/>
  <c r="CK134" i="36"/>
  <c r="CV136" i="36"/>
  <c r="CX136" i="36" s="1"/>
  <c r="BB136" i="36"/>
  <c r="G206" i="37"/>
  <c r="M206" i="37"/>
  <c r="K132" i="36"/>
  <c r="F206" i="37"/>
  <c r="B37" i="37"/>
  <c r="B36" i="37" s="1"/>
  <c r="B204" i="37" s="1"/>
  <c r="B206" i="37" s="1"/>
  <c r="S138" i="36"/>
  <c r="AC49" i="36" l="1"/>
  <c r="AJ49" i="36" s="1"/>
  <c r="AQ49" i="36" s="1"/>
  <c r="X49" i="36"/>
  <c r="BF39" i="36"/>
  <c r="BD34" i="36"/>
  <c r="BD26" i="36"/>
  <c r="S24" i="36"/>
  <c r="X24" i="36" s="1"/>
  <c r="K39" i="36"/>
  <c r="BM116" i="36"/>
  <c r="BF10" i="36"/>
  <c r="BD27" i="36"/>
  <c r="BT39" i="36"/>
  <c r="R35" i="36"/>
  <c r="X59" i="36"/>
  <c r="BM10" i="36"/>
  <c r="X55" i="36"/>
  <c r="BM39" i="36"/>
  <c r="AN27" i="36"/>
  <c r="L5" i="36"/>
  <c r="CR5" i="36"/>
  <c r="CR116" i="36"/>
  <c r="CD83" i="36"/>
  <c r="I35" i="36"/>
  <c r="AM35" i="36"/>
  <c r="AN35" i="36" s="1"/>
  <c r="AM34" i="36"/>
  <c r="AN34" i="36" s="1"/>
  <c r="K68" i="36"/>
  <c r="X89" i="36"/>
  <c r="AB93" i="36"/>
  <c r="X58" i="36"/>
  <c r="AN26" i="36"/>
  <c r="CD5" i="36"/>
  <c r="BF5" i="36"/>
  <c r="CR93" i="36"/>
  <c r="CR23" i="36"/>
  <c r="BM104" i="36"/>
  <c r="I204" i="37"/>
  <c r="I206" i="37" s="1"/>
  <c r="K204" i="37"/>
  <c r="K206" i="37" s="1"/>
  <c r="H206" i="37"/>
  <c r="BT5" i="36"/>
  <c r="BM5" i="36"/>
  <c r="R5" i="36"/>
  <c r="BD24" i="36"/>
  <c r="AP5" i="36"/>
  <c r="K5" i="36"/>
  <c r="C134" i="36"/>
  <c r="C5" i="36"/>
  <c r="BZ14" i="36"/>
  <c r="BF34" i="36"/>
  <c r="C129" i="36"/>
  <c r="C10" i="36"/>
  <c r="C76" i="36"/>
  <c r="C40" i="36"/>
  <c r="C43" i="36"/>
  <c r="C47" i="36"/>
  <c r="C51" i="36"/>
  <c r="C55" i="36"/>
  <c r="C59" i="36"/>
  <c r="C63" i="36"/>
  <c r="C69" i="36"/>
  <c r="C75" i="36"/>
  <c r="C78" i="36"/>
  <c r="C89" i="36"/>
  <c r="C88" i="36"/>
  <c r="C91" i="36"/>
  <c r="C98" i="36"/>
  <c r="C132" i="36"/>
  <c r="C117" i="36"/>
  <c r="C123" i="36"/>
  <c r="C138" i="36"/>
  <c r="C7" i="36"/>
  <c r="C4" i="36"/>
  <c r="C11" i="36"/>
  <c r="C15" i="36"/>
  <c r="C13" i="36"/>
  <c r="C44" i="36"/>
  <c r="C48" i="36"/>
  <c r="C52" i="36"/>
  <c r="C56" i="36"/>
  <c r="C60" i="36"/>
  <c r="C64" i="36"/>
  <c r="C70" i="36"/>
  <c r="C79" i="36"/>
  <c r="C73" i="36"/>
  <c r="C83" i="36"/>
  <c r="C102" i="36"/>
  <c r="C94" i="36"/>
  <c r="C99" i="36"/>
  <c r="C105" i="36"/>
  <c r="C119" i="36"/>
  <c r="C133" i="36"/>
  <c r="C130" i="36"/>
  <c r="S26" i="36"/>
  <c r="X26" i="36" s="1"/>
  <c r="AC90" i="36"/>
  <c r="AJ90" i="36" s="1"/>
  <c r="AQ90" i="36" s="1"/>
  <c r="X57" i="36"/>
  <c r="AV85" i="36"/>
  <c r="AC75" i="36"/>
  <c r="AJ75" i="36" s="1"/>
  <c r="AQ75" i="36" s="1"/>
  <c r="O4" i="37"/>
  <c r="O34" i="37" s="1"/>
  <c r="R29" i="36"/>
  <c r="P29" i="36"/>
  <c r="AC102" i="36"/>
  <c r="AJ102" i="36" s="1"/>
  <c r="AQ102" i="36" s="1"/>
  <c r="AV102" i="36" s="1"/>
  <c r="AC44" i="36"/>
  <c r="AJ44" i="36" s="1"/>
  <c r="AQ44" i="36" s="1"/>
  <c r="AW44" i="36" s="1"/>
  <c r="BB44" i="36" s="1"/>
  <c r="R116" i="36"/>
  <c r="X60" i="36"/>
  <c r="X46" i="36"/>
  <c r="AW89" i="36"/>
  <c r="BB89" i="36" s="1"/>
  <c r="AW85" i="36"/>
  <c r="BB85" i="36" s="1"/>
  <c r="R68" i="36"/>
  <c r="X56" i="36"/>
  <c r="K18" i="36"/>
  <c r="X85" i="36"/>
  <c r="AC133" i="36"/>
  <c r="AJ133" i="36" s="1"/>
  <c r="AQ133" i="36" s="1"/>
  <c r="AW133" i="36" s="1"/>
  <c r="BB133" i="36" s="1"/>
  <c r="X134" i="36"/>
  <c r="X88" i="36"/>
  <c r="AC86" i="36"/>
  <c r="AJ86" i="36" s="1"/>
  <c r="AQ86" i="36" s="1"/>
  <c r="AW86" i="36" s="1"/>
  <c r="BB86" i="36" s="1"/>
  <c r="X61" i="36"/>
  <c r="X72" i="36"/>
  <c r="X74" i="36"/>
  <c r="X45" i="36"/>
  <c r="X51" i="36"/>
  <c r="L29" i="36"/>
  <c r="L26" i="36"/>
  <c r="X52" i="36"/>
  <c r="X27" i="36"/>
  <c r="K116" i="36"/>
  <c r="AC81" i="36"/>
  <c r="AJ81" i="36" s="1"/>
  <c r="AQ81" i="36" s="1"/>
  <c r="BG81" i="36" s="1"/>
  <c r="BN81" i="36" s="1"/>
  <c r="BU81" i="36" s="1"/>
  <c r="CE81" i="36" s="1"/>
  <c r="CL81" i="36" s="1"/>
  <c r="CS81" i="36" s="1"/>
  <c r="CX81" i="36" s="1"/>
  <c r="AC63" i="36"/>
  <c r="AJ63" i="36" s="1"/>
  <c r="AQ63" i="36" s="1"/>
  <c r="AV63" i="36" s="1"/>
  <c r="S19" i="36"/>
  <c r="X19" i="36" s="1"/>
  <c r="AC64" i="36"/>
  <c r="AJ64" i="36" s="1"/>
  <c r="AQ64" i="36" s="1"/>
  <c r="AV64" i="36" s="1"/>
  <c r="BG89" i="36"/>
  <c r="BN89" i="36" s="1"/>
  <c r="BU89" i="36" s="1"/>
  <c r="CE89" i="36" s="1"/>
  <c r="CL89" i="36" s="1"/>
  <c r="CS89" i="36" s="1"/>
  <c r="X53" i="36"/>
  <c r="X48" i="36"/>
  <c r="X62" i="36"/>
  <c r="AC7" i="36"/>
  <c r="AJ7" i="36" s="1"/>
  <c r="AQ7" i="36" s="1"/>
  <c r="AV7" i="36" s="1"/>
  <c r="X128" i="36"/>
  <c r="AC42" i="36"/>
  <c r="AJ42" i="36" s="1"/>
  <c r="AQ42" i="36" s="1"/>
  <c r="AV42" i="36" s="1"/>
  <c r="X79" i="36"/>
  <c r="BZ41" i="36"/>
  <c r="L39" i="36"/>
  <c r="E35" i="36"/>
  <c r="K35" i="36" s="1"/>
  <c r="F29" i="36"/>
  <c r="L68" i="36"/>
  <c r="CX41" i="36"/>
  <c r="X43" i="36"/>
  <c r="F30" i="36"/>
  <c r="X16" i="36"/>
  <c r="L125" i="36"/>
  <c r="AC16" i="36"/>
  <c r="L15" i="36"/>
  <c r="M30" i="36" s="1"/>
  <c r="O37" i="37"/>
  <c r="O36" i="37" s="1"/>
  <c r="AB116" i="36"/>
  <c r="AC106" i="36"/>
  <c r="AJ106" i="36" s="1"/>
  <c r="AQ106" i="36" s="1"/>
  <c r="BG106" i="36" s="1"/>
  <c r="BN106" i="36" s="1"/>
  <c r="BU106" i="36" s="1"/>
  <c r="CE106" i="36" s="1"/>
  <c r="CL106" i="36" s="1"/>
  <c r="CS106" i="36" s="1"/>
  <c r="AM38" i="36"/>
  <c r="AM124" i="36" s="1"/>
  <c r="AN124" i="36" s="1"/>
  <c r="CD104" i="36"/>
  <c r="X71" i="36"/>
  <c r="AC71" i="36"/>
  <c r="AJ71" i="36" s="1"/>
  <c r="AQ71" i="36" s="1"/>
  <c r="AC76" i="36"/>
  <c r="AJ76" i="36" s="1"/>
  <c r="AQ76" i="36" s="1"/>
  <c r="AW76" i="36" s="1"/>
  <c r="BB76" i="36" s="1"/>
  <c r="X76" i="36"/>
  <c r="AB68" i="36"/>
  <c r="BM68" i="36"/>
  <c r="X70" i="36"/>
  <c r="AC70" i="36"/>
  <c r="AJ70" i="36" s="1"/>
  <c r="AQ70" i="36" s="1"/>
  <c r="AI23" i="36"/>
  <c r="Y22" i="36"/>
  <c r="AN23" i="36"/>
  <c r="AP23" i="36"/>
  <c r="BF125" i="36"/>
  <c r="CK125" i="36"/>
  <c r="AC127" i="36"/>
  <c r="AJ127" i="36" s="1"/>
  <c r="AQ127" i="36" s="1"/>
  <c r="X127" i="36"/>
  <c r="BT35" i="36"/>
  <c r="AB18" i="36"/>
  <c r="C90" i="36"/>
  <c r="C116" i="36"/>
  <c r="C110" i="36"/>
  <c r="C97" i="36"/>
  <c r="C101" i="36"/>
  <c r="C106" i="36"/>
  <c r="C118" i="36"/>
  <c r="C122" i="36"/>
  <c r="C126" i="36"/>
  <c r="AV65" i="36"/>
  <c r="AW65" i="36"/>
  <c r="BB65" i="36" s="1"/>
  <c r="BZ65" i="36"/>
  <c r="CX65" i="36"/>
  <c r="CR39" i="36"/>
  <c r="CO38" i="36"/>
  <c r="CO124" i="36" s="1"/>
  <c r="CQ122" i="36" s="1"/>
  <c r="CK93" i="36"/>
  <c r="BZ92" i="36"/>
  <c r="CX89" i="36"/>
  <c r="CX92" i="36"/>
  <c r="X91" i="36"/>
  <c r="AC91" i="36"/>
  <c r="AJ91" i="36" s="1"/>
  <c r="AQ91" i="36" s="1"/>
  <c r="AW91" i="36" s="1"/>
  <c r="BB91" i="36" s="1"/>
  <c r="CX91" i="36"/>
  <c r="CR83" i="36"/>
  <c r="BZ91" i="36"/>
  <c r="BM83" i="36"/>
  <c r="BG134" i="36"/>
  <c r="BN134" i="36" s="1"/>
  <c r="BU134" i="36" s="1"/>
  <c r="CE134" i="36" s="1"/>
  <c r="CL134" i="36" s="1"/>
  <c r="CS134" i="36" s="1"/>
  <c r="AW134" i="36"/>
  <c r="BB134" i="36" s="1"/>
  <c r="AB125" i="36"/>
  <c r="R125" i="36"/>
  <c r="CV129" i="36"/>
  <c r="BX129" i="36"/>
  <c r="X96" i="36"/>
  <c r="AC96" i="36"/>
  <c r="AJ96" i="36" s="1"/>
  <c r="AQ96" i="36" s="1"/>
  <c r="R93" i="36"/>
  <c r="H38" i="36"/>
  <c r="CK116" i="36"/>
  <c r="CD116" i="36"/>
  <c r="CV95" i="36"/>
  <c r="BX95" i="36"/>
  <c r="AC84" i="36"/>
  <c r="AJ84" i="36" s="1"/>
  <c r="AQ84" i="36" s="1"/>
  <c r="X84" i="36"/>
  <c r="K83" i="36"/>
  <c r="E38" i="36"/>
  <c r="S105" i="36"/>
  <c r="L104" i="36"/>
  <c r="AV76" i="36"/>
  <c r="B38" i="36"/>
  <c r="B113" i="36" s="1"/>
  <c r="C113" i="36" s="1"/>
  <c r="AF38" i="36"/>
  <c r="BF83" i="36"/>
  <c r="O38" i="36"/>
  <c r="AB39" i="36"/>
  <c r="BG79" i="36"/>
  <c r="BN79" i="36" s="1"/>
  <c r="BU79" i="36" s="1"/>
  <c r="AW79" i="36"/>
  <c r="BB79" i="36" s="1"/>
  <c r="AV79" i="36"/>
  <c r="AW62" i="36"/>
  <c r="BB62" i="36" s="1"/>
  <c r="BG62" i="36"/>
  <c r="BN62" i="36" s="1"/>
  <c r="BU62" i="36" s="1"/>
  <c r="CE62" i="36" s="1"/>
  <c r="CL62" i="36" s="1"/>
  <c r="CS62" i="36" s="1"/>
  <c r="V114" i="36"/>
  <c r="V113" i="36"/>
  <c r="V109" i="36"/>
  <c r="BB28" i="36"/>
  <c r="BX28" i="36"/>
  <c r="BZ28" i="36" s="1"/>
  <c r="CV28" i="36"/>
  <c r="CX28" i="36" s="1"/>
  <c r="AZ26" i="36"/>
  <c r="AW59" i="36"/>
  <c r="BB59" i="36" s="1"/>
  <c r="BG59" i="36"/>
  <c r="BN59" i="36" s="1"/>
  <c r="BU59" i="36" s="1"/>
  <c r="CE59" i="36" s="1"/>
  <c r="CL59" i="36" s="1"/>
  <c r="CS59" i="36" s="1"/>
  <c r="CX59" i="36" s="1"/>
  <c r="BC35" i="36"/>
  <c r="BM35" i="36" s="1"/>
  <c r="BD29" i="36"/>
  <c r="BD30" i="36"/>
  <c r="BM15" i="36"/>
  <c r="BD35" i="36"/>
  <c r="AC13" i="36"/>
  <c r="AJ13" i="36" s="1"/>
  <c r="AQ13" i="36" s="1"/>
  <c r="X13" i="36"/>
  <c r="CV10" i="36"/>
  <c r="BF15" i="36"/>
  <c r="BX10" i="36"/>
  <c r="S6" i="36"/>
  <c r="S5" i="36" s="1"/>
  <c r="X5" i="36" s="1"/>
  <c r="H33" i="36"/>
  <c r="I8" i="36"/>
  <c r="I23" i="36"/>
  <c r="H4" i="36"/>
  <c r="I5" i="36" s="1"/>
  <c r="I24" i="36"/>
  <c r="CH22" i="36"/>
  <c r="CR22" i="36" s="1"/>
  <c r="CR29" i="36"/>
  <c r="AJ27" i="36"/>
  <c r="AC26" i="36"/>
  <c r="I34" i="36"/>
  <c r="CB24" i="36"/>
  <c r="CB23" i="36"/>
  <c r="CA4" i="36"/>
  <c r="CB5" i="36" s="1"/>
  <c r="CA33" i="36"/>
  <c r="CB8" i="36"/>
  <c r="S29" i="36"/>
  <c r="AC30" i="36"/>
  <c r="X30" i="36"/>
  <c r="AI125" i="36"/>
  <c r="S125" i="36"/>
  <c r="X125" i="36" s="1"/>
  <c r="AC126" i="36"/>
  <c r="X126" i="36"/>
  <c r="BG132" i="36"/>
  <c r="BN132" i="36" s="1"/>
  <c r="BU132" i="36" s="1"/>
  <c r="CE132" i="36" s="1"/>
  <c r="CL132" i="36" s="1"/>
  <c r="CS132" i="36" s="1"/>
  <c r="CX132" i="36" s="1"/>
  <c r="AW132" i="36"/>
  <c r="BB132" i="36" s="1"/>
  <c r="AV132" i="36"/>
  <c r="AZ125" i="36"/>
  <c r="CV126" i="36"/>
  <c r="BX126" i="36"/>
  <c r="AC121" i="36"/>
  <c r="AJ121" i="36" s="1"/>
  <c r="AQ121" i="36" s="1"/>
  <c r="X121" i="36"/>
  <c r="S117" i="36"/>
  <c r="L116" i="36"/>
  <c r="CV118" i="36"/>
  <c r="BX118" i="36"/>
  <c r="CE103" i="36"/>
  <c r="CL103" i="36" s="1"/>
  <c r="CS103" i="36" s="1"/>
  <c r="CX103" i="36" s="1"/>
  <c r="BZ103" i="36"/>
  <c r="AC87" i="36"/>
  <c r="AJ87" i="36" s="1"/>
  <c r="AQ87" i="36" s="1"/>
  <c r="X87" i="36"/>
  <c r="CR68" i="36"/>
  <c r="CH38" i="36"/>
  <c r="AC138" i="36"/>
  <c r="AJ138" i="36" s="1"/>
  <c r="AQ138" i="36" s="1"/>
  <c r="X138" i="36"/>
  <c r="BG133" i="36"/>
  <c r="BN133" i="36" s="1"/>
  <c r="BU133" i="36" s="1"/>
  <c r="CV134" i="36"/>
  <c r="BX134" i="36"/>
  <c r="AW129" i="36"/>
  <c r="BB129" i="36" s="1"/>
  <c r="BG129" i="36"/>
  <c r="BN129" i="36" s="1"/>
  <c r="BU129" i="36" s="1"/>
  <c r="CE129" i="36" s="1"/>
  <c r="CL129" i="36" s="1"/>
  <c r="CS129" i="36" s="1"/>
  <c r="AC122" i="36"/>
  <c r="AJ122" i="36" s="1"/>
  <c r="AQ122" i="36" s="1"/>
  <c r="X122" i="36"/>
  <c r="BX110" i="36"/>
  <c r="AZ83" i="36"/>
  <c r="AZ38" i="36" s="1"/>
  <c r="CV110" i="36"/>
  <c r="CV96" i="36"/>
  <c r="BX96" i="36"/>
  <c r="BZ85" i="36"/>
  <c r="BG131" i="36"/>
  <c r="BN131" i="36" s="1"/>
  <c r="BU131" i="36" s="1"/>
  <c r="CE131" i="36" s="1"/>
  <c r="CL131" i="36" s="1"/>
  <c r="CS131" i="36" s="1"/>
  <c r="CX131" i="36" s="1"/>
  <c r="AW131" i="36"/>
  <c r="BB131" i="36" s="1"/>
  <c r="BX107" i="36"/>
  <c r="BZ107" i="36" s="1"/>
  <c r="BB107" i="36"/>
  <c r="CV107" i="36"/>
  <c r="CX107" i="36" s="1"/>
  <c r="BF116" i="36"/>
  <c r="AP116" i="36"/>
  <c r="S94" i="36"/>
  <c r="L93" i="36"/>
  <c r="AI93" i="36"/>
  <c r="K93" i="36"/>
  <c r="X97" i="36"/>
  <c r="AC97" i="36"/>
  <c r="AJ97" i="36" s="1"/>
  <c r="AQ97" i="36" s="1"/>
  <c r="AW72" i="36"/>
  <c r="BB72" i="36" s="1"/>
  <c r="BG72" i="36"/>
  <c r="BN72" i="36" s="1"/>
  <c r="BU72" i="36" s="1"/>
  <c r="CE72" i="36" s="1"/>
  <c r="CL72" i="36" s="1"/>
  <c r="CS72" i="36" s="1"/>
  <c r="CX72" i="36" s="1"/>
  <c r="AV72" i="36"/>
  <c r="AW78" i="36"/>
  <c r="BB78" i="36" s="1"/>
  <c r="BG78" i="36"/>
  <c r="BN78" i="36" s="1"/>
  <c r="BU78" i="36" s="1"/>
  <c r="CE78" i="36" s="1"/>
  <c r="CL78" i="36" s="1"/>
  <c r="CS78" i="36" s="1"/>
  <c r="CX78" i="36" s="1"/>
  <c r="AW74" i="36"/>
  <c r="BB74" i="36" s="1"/>
  <c r="BG74" i="36"/>
  <c r="BN74" i="36" s="1"/>
  <c r="BU74" i="36" s="1"/>
  <c r="CE74" i="36" s="1"/>
  <c r="CL74" i="36" s="1"/>
  <c r="CS74" i="36" s="1"/>
  <c r="CX74" i="36" s="1"/>
  <c r="AV62" i="36"/>
  <c r="AW53" i="36"/>
  <c r="BB53" i="36" s="1"/>
  <c r="AV53" i="36"/>
  <c r="BG53" i="36"/>
  <c r="BN53" i="36" s="1"/>
  <c r="BU53" i="36" s="1"/>
  <c r="CE53" i="36" s="1"/>
  <c r="CL53" i="36" s="1"/>
  <c r="CS53" i="36" s="1"/>
  <c r="CX53" i="36" s="1"/>
  <c r="AW49" i="36"/>
  <c r="BB49" i="36" s="1"/>
  <c r="AV49" i="36"/>
  <c r="BG49" i="36"/>
  <c r="BN49" i="36" s="1"/>
  <c r="BU49" i="36" s="1"/>
  <c r="CE49" i="36" s="1"/>
  <c r="CL49" i="36" s="1"/>
  <c r="CS49" i="36" s="1"/>
  <c r="CX49" i="36" s="1"/>
  <c r="AV44" i="36"/>
  <c r="BG44" i="36"/>
  <c r="BN44" i="36" s="1"/>
  <c r="BU44" i="36" s="1"/>
  <c r="CE44" i="36" s="1"/>
  <c r="CL44" i="36" s="1"/>
  <c r="CS44" i="36" s="1"/>
  <c r="CX44" i="36" s="1"/>
  <c r="CK83" i="36"/>
  <c r="CK68" i="36"/>
  <c r="AW61" i="36"/>
  <c r="BB61" i="36" s="1"/>
  <c r="BG61" i="36"/>
  <c r="BN61" i="36" s="1"/>
  <c r="BU61" i="36" s="1"/>
  <c r="CE61" i="36" s="1"/>
  <c r="CL61" i="36" s="1"/>
  <c r="CS61" i="36" s="1"/>
  <c r="CX61" i="36" s="1"/>
  <c r="AW57" i="36"/>
  <c r="BB57" i="36" s="1"/>
  <c r="BG57" i="36"/>
  <c r="BN57" i="36" s="1"/>
  <c r="BU57" i="36" s="1"/>
  <c r="CE57" i="36" s="1"/>
  <c r="CL57" i="36" s="1"/>
  <c r="CS57" i="36" s="1"/>
  <c r="CX57" i="36" s="1"/>
  <c r="W36" i="36"/>
  <c r="BZ25" i="36"/>
  <c r="BZ21" i="36"/>
  <c r="AW58" i="36"/>
  <c r="BB58" i="36" s="1"/>
  <c r="BG58" i="36"/>
  <c r="BN58" i="36" s="1"/>
  <c r="BU58" i="36" s="1"/>
  <c r="CE58" i="36" s="1"/>
  <c r="CL58" i="36" s="1"/>
  <c r="CS58" i="36" s="1"/>
  <c r="CX58" i="36" s="1"/>
  <c r="AW55" i="36"/>
  <c r="BB55" i="36" s="1"/>
  <c r="AV55" i="36"/>
  <c r="BG55" i="36"/>
  <c r="BN55" i="36" s="1"/>
  <c r="BU55" i="36" s="1"/>
  <c r="CE55" i="36" s="1"/>
  <c r="CL55" i="36" s="1"/>
  <c r="CS55" i="36" s="1"/>
  <c r="CX55" i="36" s="1"/>
  <c r="BK35" i="36"/>
  <c r="BC38" i="36"/>
  <c r="AB23" i="36"/>
  <c r="R23" i="36"/>
  <c r="O22" i="36"/>
  <c r="CV18" i="36"/>
  <c r="T30" i="36"/>
  <c r="CH35" i="36"/>
  <c r="CK35" i="36" s="1"/>
  <c r="K10" i="36"/>
  <c r="F27" i="36"/>
  <c r="F26" i="36"/>
  <c r="E34" i="36"/>
  <c r="K34" i="36" s="1"/>
  <c r="CI26" i="36"/>
  <c r="CH34" i="36"/>
  <c r="CR34" i="36" s="1"/>
  <c r="CI27" i="36"/>
  <c r="CR10" i="36"/>
  <c r="BX26" i="36"/>
  <c r="AC12" i="36"/>
  <c r="AJ12" i="36" s="1"/>
  <c r="AQ12" i="36" s="1"/>
  <c r="X12" i="36"/>
  <c r="BK8" i="36"/>
  <c r="BK24" i="36"/>
  <c r="BK23" i="36"/>
  <c r="BJ4" i="36"/>
  <c r="BK5" i="36" s="1"/>
  <c r="BJ33" i="36"/>
  <c r="BM33" i="36" s="1"/>
  <c r="AU133" i="36"/>
  <c r="AU129" i="36"/>
  <c r="AU138" i="36"/>
  <c r="AU134" i="36"/>
  <c r="AU132" i="36"/>
  <c r="AU125" i="36"/>
  <c r="AU126" i="36"/>
  <c r="AU131" i="36"/>
  <c r="AU127" i="36"/>
  <c r="AU128" i="36"/>
  <c r="AU120" i="36"/>
  <c r="AU116" i="36"/>
  <c r="AU111" i="36"/>
  <c r="AU106" i="36"/>
  <c r="AU102" i="36"/>
  <c r="AU130" i="36"/>
  <c r="AU123" i="36"/>
  <c r="AU119" i="36"/>
  <c r="AU110" i="36"/>
  <c r="AU105" i="36"/>
  <c r="AU81" i="36"/>
  <c r="AU80" i="36"/>
  <c r="AU79" i="36"/>
  <c r="AU122" i="36"/>
  <c r="AU117" i="36"/>
  <c r="AU101" i="36"/>
  <c r="AU96" i="36"/>
  <c r="AU89" i="36"/>
  <c r="AU85" i="36"/>
  <c r="AU83" i="36"/>
  <c r="AU121" i="36"/>
  <c r="AU104" i="36"/>
  <c r="AU95" i="36"/>
  <c r="AU90" i="36"/>
  <c r="AU86" i="36"/>
  <c r="AU97" i="36"/>
  <c r="AU94" i="36"/>
  <c r="AU88" i="36"/>
  <c r="AU100" i="36"/>
  <c r="AU99" i="36"/>
  <c r="AU98" i="36"/>
  <c r="AU91" i="36"/>
  <c r="AU118" i="36"/>
  <c r="AU84" i="36"/>
  <c r="AU93" i="36"/>
  <c r="AU87" i="36"/>
  <c r="AU75" i="36"/>
  <c r="AU76" i="36"/>
  <c r="AU72" i="36"/>
  <c r="AU77" i="36"/>
  <c r="AU73" i="36"/>
  <c r="AU66" i="36"/>
  <c r="AU78" i="36"/>
  <c r="AU71" i="36"/>
  <c r="AU70" i="36"/>
  <c r="AU69" i="36"/>
  <c r="AU65" i="36"/>
  <c r="AU68" i="36"/>
  <c r="AU64" i="36"/>
  <c r="AU60" i="36"/>
  <c r="AU56" i="36"/>
  <c r="AU54" i="36"/>
  <c r="AU50" i="36"/>
  <c r="AU46" i="36"/>
  <c r="AU42" i="36"/>
  <c r="AU41" i="36"/>
  <c r="AU12" i="36"/>
  <c r="AU7" i="36"/>
  <c r="AU63" i="36"/>
  <c r="AU39" i="36"/>
  <c r="AU74" i="36"/>
  <c r="AU61" i="36"/>
  <c r="AU57" i="36"/>
  <c r="AU55" i="36"/>
  <c r="AU51" i="36"/>
  <c r="AU47" i="36"/>
  <c r="AU43" i="36"/>
  <c r="AU15" i="36"/>
  <c r="AU13" i="36"/>
  <c r="AU59" i="36"/>
  <c r="AU53" i="36"/>
  <c r="AU49" i="36"/>
  <c r="AU45" i="36"/>
  <c r="AU62" i="36"/>
  <c r="AU58" i="36"/>
  <c r="AU52" i="36"/>
  <c r="AU48" i="36"/>
  <c r="AU44" i="36"/>
  <c r="AU40" i="36"/>
  <c r="AU18" i="36"/>
  <c r="AU16" i="36"/>
  <c r="AU10" i="36"/>
  <c r="AU4" i="36"/>
  <c r="AU6" i="36"/>
  <c r="AU19" i="36"/>
  <c r="AU11" i="36"/>
  <c r="BX24" i="36"/>
  <c r="AZ23" i="36"/>
  <c r="CV24" i="36"/>
  <c r="P24" i="36"/>
  <c r="P23" i="36"/>
  <c r="O4" i="36"/>
  <c r="P5" i="36" s="1"/>
  <c r="O33" i="36"/>
  <c r="P8" i="36"/>
  <c r="CO35" i="36"/>
  <c r="CP35" i="36" s="1"/>
  <c r="CP29" i="36"/>
  <c r="CP30" i="36"/>
  <c r="CO4" i="36"/>
  <c r="CP5" i="36" s="1"/>
  <c r="AB10" i="36"/>
  <c r="P27" i="36"/>
  <c r="P26" i="36"/>
  <c r="O34" i="36"/>
  <c r="P34" i="36" s="1"/>
  <c r="AN138" i="36"/>
  <c r="AN132" i="36"/>
  <c r="AN128" i="36"/>
  <c r="AN133" i="36"/>
  <c r="AN134" i="36"/>
  <c r="AN129" i="36"/>
  <c r="AN125" i="36"/>
  <c r="AN130" i="36"/>
  <c r="AN123" i="36"/>
  <c r="AN122" i="36"/>
  <c r="AN121" i="36"/>
  <c r="AN120" i="36"/>
  <c r="AN119" i="36"/>
  <c r="AN118" i="36"/>
  <c r="AN117" i="36"/>
  <c r="AN116" i="36"/>
  <c r="AN131" i="36"/>
  <c r="AN127" i="36"/>
  <c r="AN106" i="36"/>
  <c r="AN105" i="36"/>
  <c r="AN104" i="36"/>
  <c r="AN126" i="36"/>
  <c r="AN111" i="36"/>
  <c r="AN101" i="36"/>
  <c r="AN100" i="36"/>
  <c r="AN99" i="36"/>
  <c r="AN98" i="36"/>
  <c r="AN97" i="36"/>
  <c r="AN96" i="36"/>
  <c r="AN95" i="36"/>
  <c r="AN94" i="36"/>
  <c r="AN93" i="36"/>
  <c r="AN91" i="36"/>
  <c r="AN87" i="36"/>
  <c r="AN80" i="36"/>
  <c r="AN88" i="36"/>
  <c r="AN84" i="36"/>
  <c r="AN83" i="36"/>
  <c r="AN110" i="36"/>
  <c r="AN86" i="36"/>
  <c r="AN85" i="36"/>
  <c r="AN102" i="36"/>
  <c r="AN90" i="36"/>
  <c r="AN78" i="36"/>
  <c r="AN74" i="36"/>
  <c r="AN75" i="36"/>
  <c r="AN79" i="36"/>
  <c r="AN76" i="36"/>
  <c r="AN72" i="36"/>
  <c r="AN71" i="36"/>
  <c r="AN70" i="36"/>
  <c r="AN69" i="36"/>
  <c r="AN68" i="36"/>
  <c r="AN65" i="36"/>
  <c r="AN81" i="36"/>
  <c r="AN77" i="36"/>
  <c r="AN73" i="36"/>
  <c r="AN89" i="36"/>
  <c r="AN66" i="36"/>
  <c r="AN64" i="36"/>
  <c r="AN63" i="36"/>
  <c r="AN62" i="36"/>
  <c r="AN61" i="36"/>
  <c r="AN60" i="36"/>
  <c r="AN59" i="36"/>
  <c r="AN58" i="36"/>
  <c r="AN57" i="36"/>
  <c r="AN56" i="36"/>
  <c r="AN55" i="36"/>
  <c r="AN54" i="36"/>
  <c r="AN53" i="36"/>
  <c r="AN52" i="36"/>
  <c r="AN51" i="36"/>
  <c r="AN50" i="36"/>
  <c r="AN49" i="36"/>
  <c r="AN48" i="36"/>
  <c r="AN47" i="36"/>
  <c r="AN46" i="36"/>
  <c r="AN45" i="36"/>
  <c r="AN44" i="36"/>
  <c r="AN43" i="36"/>
  <c r="AN42" i="36"/>
  <c r="AN41" i="36"/>
  <c r="AN38" i="36"/>
  <c r="AN19" i="36"/>
  <c r="AN11" i="36"/>
  <c r="AN6" i="36"/>
  <c r="AN7" i="36"/>
  <c r="AN12" i="36"/>
  <c r="AN40" i="36"/>
  <c r="AN39" i="36"/>
  <c r="AN15" i="36"/>
  <c r="AN13" i="36"/>
  <c r="AN10" i="36"/>
  <c r="AN18" i="36"/>
  <c r="AN16" i="36"/>
  <c r="AN4" i="36"/>
  <c r="Z8" i="36"/>
  <c r="Z24" i="36"/>
  <c r="Z23" i="36"/>
  <c r="Y4" i="36"/>
  <c r="Z5" i="36" s="1"/>
  <c r="Y33" i="36"/>
  <c r="Z33" i="36" s="1"/>
  <c r="CR125" i="36"/>
  <c r="CV117" i="36"/>
  <c r="BX117" i="36"/>
  <c r="AZ116" i="36"/>
  <c r="AC120" i="36"/>
  <c r="AJ120" i="36" s="1"/>
  <c r="AQ120" i="36" s="1"/>
  <c r="X120" i="36"/>
  <c r="CV99" i="36"/>
  <c r="BX99" i="36"/>
  <c r="CV98" i="36"/>
  <c r="BX98" i="36"/>
  <c r="CV97" i="36"/>
  <c r="BX97" i="36"/>
  <c r="AC123" i="36"/>
  <c r="AJ123" i="36" s="1"/>
  <c r="AQ123" i="36" s="1"/>
  <c r="X123" i="36"/>
  <c r="BX135" i="36"/>
  <c r="BZ135" i="36" s="1"/>
  <c r="BB135" i="36"/>
  <c r="CV135" i="36"/>
  <c r="CX135" i="36" s="1"/>
  <c r="AV134" i="36"/>
  <c r="AV129" i="36"/>
  <c r="CV121" i="36"/>
  <c r="BX121" i="36"/>
  <c r="AW128" i="36"/>
  <c r="BB128" i="36" s="1"/>
  <c r="AV128" i="36"/>
  <c r="BG128" i="36"/>
  <c r="BN128" i="36" s="1"/>
  <c r="BU128" i="36" s="1"/>
  <c r="AC119" i="36"/>
  <c r="AJ119" i="36" s="1"/>
  <c r="AQ119" i="36" s="1"/>
  <c r="X119" i="36"/>
  <c r="AC118" i="36"/>
  <c r="AJ118" i="36" s="1"/>
  <c r="AQ118" i="36" s="1"/>
  <c r="X118" i="36"/>
  <c r="CV119" i="36"/>
  <c r="BX119" i="36"/>
  <c r="CV123" i="36"/>
  <c r="BX123" i="36"/>
  <c r="AB104" i="36"/>
  <c r="AI83" i="36"/>
  <c r="Y38" i="36"/>
  <c r="X130" i="36"/>
  <c r="AC130" i="36"/>
  <c r="AJ130" i="36" s="1"/>
  <c r="AQ130" i="36" s="1"/>
  <c r="BF104" i="36"/>
  <c r="AP104" i="36"/>
  <c r="X95" i="36"/>
  <c r="AC95" i="36"/>
  <c r="AJ95" i="36" s="1"/>
  <c r="AQ95" i="36" s="1"/>
  <c r="S110" i="36"/>
  <c r="L83" i="36"/>
  <c r="AW88" i="36"/>
  <c r="BB88" i="36" s="1"/>
  <c r="BG88" i="36"/>
  <c r="BN88" i="36" s="1"/>
  <c r="BU88" i="36" s="1"/>
  <c r="CE88" i="36" s="1"/>
  <c r="CL88" i="36" s="1"/>
  <c r="CS88" i="36" s="1"/>
  <c r="CX88" i="36" s="1"/>
  <c r="AV88" i="36"/>
  <c r="AW81" i="36"/>
  <c r="BB81" i="36" s="1"/>
  <c r="AV81" i="36"/>
  <c r="BT68" i="36"/>
  <c r="BJ38" i="36"/>
  <c r="X69" i="36"/>
  <c r="S68" i="36"/>
  <c r="X68" i="36" s="1"/>
  <c r="AC69" i="36"/>
  <c r="AW75" i="36"/>
  <c r="BB75" i="36" s="1"/>
  <c r="AV75" i="36"/>
  <c r="BG75" i="36"/>
  <c r="BN75" i="36" s="1"/>
  <c r="BU75" i="36" s="1"/>
  <c r="CE75" i="36" s="1"/>
  <c r="CL75" i="36" s="1"/>
  <c r="CS75" i="36" s="1"/>
  <c r="CX75" i="36" s="1"/>
  <c r="AW56" i="36"/>
  <c r="BB56" i="36" s="1"/>
  <c r="BG56" i="36"/>
  <c r="BN56" i="36" s="1"/>
  <c r="BU56" i="36" s="1"/>
  <c r="CE56" i="36" s="1"/>
  <c r="CL56" i="36" s="1"/>
  <c r="CS56" i="36" s="1"/>
  <c r="CX56" i="36" s="1"/>
  <c r="AT38" i="36"/>
  <c r="AW48" i="36"/>
  <c r="BB48" i="36" s="1"/>
  <c r="AV48" i="36"/>
  <c r="BG48" i="36"/>
  <c r="BN48" i="36" s="1"/>
  <c r="BU48" i="36" s="1"/>
  <c r="CE48" i="36" s="1"/>
  <c r="CL48" i="36" s="1"/>
  <c r="CS48" i="36" s="1"/>
  <c r="CX48" i="36" s="1"/>
  <c r="AW54" i="36"/>
  <c r="BB54" i="36" s="1"/>
  <c r="AV54" i="36"/>
  <c r="BG54" i="36"/>
  <c r="BN54" i="36" s="1"/>
  <c r="BU54" i="36" s="1"/>
  <c r="CE54" i="36" s="1"/>
  <c r="CL54" i="36" s="1"/>
  <c r="CS54" i="36" s="1"/>
  <c r="CX54" i="36" s="1"/>
  <c r="AW50" i="36"/>
  <c r="BB50" i="36" s="1"/>
  <c r="AV50" i="36"/>
  <c r="BG50" i="36"/>
  <c r="BN50" i="36" s="1"/>
  <c r="BU50" i="36" s="1"/>
  <c r="CE50" i="36" s="1"/>
  <c r="CL50" i="36" s="1"/>
  <c r="CS50" i="36" s="1"/>
  <c r="CX50" i="36" s="1"/>
  <c r="AW46" i="36"/>
  <c r="BB46" i="36" s="1"/>
  <c r="AV46" i="36"/>
  <c r="BG46" i="36"/>
  <c r="BN46" i="36" s="1"/>
  <c r="BU46" i="36" s="1"/>
  <c r="CE46" i="36" s="1"/>
  <c r="CL46" i="36" s="1"/>
  <c r="CS46" i="36" s="1"/>
  <c r="CX46" i="36" s="1"/>
  <c r="AC40" i="36"/>
  <c r="X40" i="36"/>
  <c r="S39" i="36"/>
  <c r="BZ20" i="36"/>
  <c r="CK29" i="36"/>
  <c r="AU26" i="36"/>
  <c r="CD35" i="36"/>
  <c r="CB26" i="36"/>
  <c r="CA34" i="36"/>
  <c r="CK34" i="36" s="1"/>
  <c r="CB27" i="36"/>
  <c r="CK10" i="36"/>
  <c r="W34" i="36"/>
  <c r="E22" i="36"/>
  <c r="K22" i="36" s="1"/>
  <c r="K29" i="36"/>
  <c r="CV26" i="36"/>
  <c r="AC24" i="36"/>
  <c r="S23" i="36"/>
  <c r="AT35" i="36"/>
  <c r="AU29" i="36"/>
  <c r="AU30" i="36"/>
  <c r="AU35" i="36"/>
  <c r="AP35" i="36"/>
  <c r="BR26" i="36"/>
  <c r="BQ34" i="36"/>
  <c r="BR34" i="36" s="1"/>
  <c r="BR27" i="36"/>
  <c r="CD10" i="36"/>
  <c r="BA27" i="36"/>
  <c r="AZ34" i="36"/>
  <c r="Z26" i="36"/>
  <c r="Y34" i="36"/>
  <c r="Z27" i="36"/>
  <c r="AI10" i="36"/>
  <c r="AM22" i="36"/>
  <c r="BF22" i="36" s="1"/>
  <c r="BF29" i="36"/>
  <c r="CD26" i="36"/>
  <c r="BQ22" i="36"/>
  <c r="BT22" i="36" s="1"/>
  <c r="BM22" i="36"/>
  <c r="BM18" i="36"/>
  <c r="AC11" i="36"/>
  <c r="X11" i="36"/>
  <c r="S10" i="36"/>
  <c r="AT34" i="36"/>
  <c r="AC8" i="36"/>
  <c r="AJ8" i="36" s="1"/>
  <c r="AQ8" i="36" s="1"/>
  <c r="X8" i="36"/>
  <c r="BZ31" i="36"/>
  <c r="CB35" i="36"/>
  <c r="BQ4" i="36"/>
  <c r="BR5" i="36" s="1"/>
  <c r="BR24" i="36"/>
  <c r="BR23" i="36"/>
  <c r="BQ33" i="36"/>
  <c r="BR8" i="36"/>
  <c r="C36" i="36"/>
  <c r="C39" i="36"/>
  <c r="CV120" i="36"/>
  <c r="BX120" i="36"/>
  <c r="CV106" i="36"/>
  <c r="BX106" i="36"/>
  <c r="AC101" i="36"/>
  <c r="AJ101" i="36" s="1"/>
  <c r="AQ101" i="36" s="1"/>
  <c r="X101" i="36"/>
  <c r="CV105" i="36"/>
  <c r="BX105" i="36"/>
  <c r="AZ104" i="36"/>
  <c r="AC100" i="36"/>
  <c r="AJ100" i="36" s="1"/>
  <c r="AQ100" i="36" s="1"/>
  <c r="X100" i="36"/>
  <c r="AC99" i="36"/>
  <c r="AJ99" i="36" s="1"/>
  <c r="AQ99" i="36" s="1"/>
  <c r="X99" i="36"/>
  <c r="AC98" i="36"/>
  <c r="AJ98" i="36" s="1"/>
  <c r="AQ98" i="36" s="1"/>
  <c r="X98" i="36"/>
  <c r="CV122" i="36"/>
  <c r="BX122" i="36"/>
  <c r="AC111" i="36"/>
  <c r="AJ111" i="36" s="1"/>
  <c r="AQ111" i="36" s="1"/>
  <c r="X111" i="36"/>
  <c r="BM93" i="36"/>
  <c r="CV94" i="36"/>
  <c r="BX94" i="36"/>
  <c r="AZ93" i="36"/>
  <c r="AW102" i="36"/>
  <c r="BB102" i="36" s="1"/>
  <c r="K104" i="36"/>
  <c r="AB83" i="36"/>
  <c r="CD93" i="36"/>
  <c r="BQ38" i="36"/>
  <c r="AP68" i="36"/>
  <c r="AI68" i="36"/>
  <c r="CV77" i="36"/>
  <c r="BX77" i="36"/>
  <c r="CV73" i="36"/>
  <c r="BX73" i="36"/>
  <c r="BZ67" i="36"/>
  <c r="AZ68" i="36"/>
  <c r="BF93" i="36"/>
  <c r="BG90" i="36"/>
  <c r="BN90" i="36" s="1"/>
  <c r="BU90" i="36" s="1"/>
  <c r="AV90" i="36"/>
  <c r="AW90" i="36"/>
  <c r="BB90" i="36" s="1"/>
  <c r="BG80" i="36"/>
  <c r="BN80" i="36" s="1"/>
  <c r="BU80" i="36" s="1"/>
  <c r="CE80" i="36" s="1"/>
  <c r="CL80" i="36" s="1"/>
  <c r="CS80" i="36" s="1"/>
  <c r="CX80" i="36" s="1"/>
  <c r="AW80" i="36"/>
  <c r="BB80" i="36" s="1"/>
  <c r="AV80" i="36"/>
  <c r="AC77" i="36"/>
  <c r="AJ77" i="36" s="1"/>
  <c r="AQ77" i="36" s="1"/>
  <c r="X77" i="36"/>
  <c r="AC73" i="36"/>
  <c r="AJ73" i="36" s="1"/>
  <c r="AQ73" i="36" s="1"/>
  <c r="X73" i="36"/>
  <c r="AW66" i="36"/>
  <c r="BB66" i="36" s="1"/>
  <c r="BG66" i="36"/>
  <c r="BN66" i="36" s="1"/>
  <c r="BU66" i="36" s="1"/>
  <c r="CE66" i="36" s="1"/>
  <c r="CL66" i="36" s="1"/>
  <c r="CS66" i="36" s="1"/>
  <c r="AV61" i="36"/>
  <c r="AV59" i="36"/>
  <c r="AV57" i="36"/>
  <c r="AW60" i="36"/>
  <c r="BB60" i="36" s="1"/>
  <c r="BG60" i="36"/>
  <c r="BN60" i="36" s="1"/>
  <c r="BU60" i="36" s="1"/>
  <c r="CE60" i="36" s="1"/>
  <c r="CL60" i="36" s="1"/>
  <c r="CS60" i="36" s="1"/>
  <c r="CX60" i="36" s="1"/>
  <c r="AW45" i="36"/>
  <c r="BB45" i="36" s="1"/>
  <c r="AV45" i="36"/>
  <c r="BG45" i="36"/>
  <c r="BN45" i="36" s="1"/>
  <c r="BU45" i="36" s="1"/>
  <c r="CE45" i="36" s="1"/>
  <c r="CL45" i="36" s="1"/>
  <c r="CS45" i="36" s="1"/>
  <c r="CX45" i="36" s="1"/>
  <c r="R39" i="36"/>
  <c r="W142" i="36"/>
  <c r="W141" i="36"/>
  <c r="BX66" i="36"/>
  <c r="CV66" i="36"/>
  <c r="CX62" i="36"/>
  <c r="CD68" i="36"/>
  <c r="CA38" i="36"/>
  <c r="CK39" i="36"/>
  <c r="CV29" i="36"/>
  <c r="AW51" i="36"/>
  <c r="BB51" i="36" s="1"/>
  <c r="AV51" i="36"/>
  <c r="BG51" i="36"/>
  <c r="BN51" i="36" s="1"/>
  <c r="BU51" i="36" s="1"/>
  <c r="CE51" i="36" s="1"/>
  <c r="CL51" i="36" s="1"/>
  <c r="CS51" i="36" s="1"/>
  <c r="CX51" i="36" s="1"/>
  <c r="AW47" i="36"/>
  <c r="BB47" i="36" s="1"/>
  <c r="AV47" i="36"/>
  <c r="BG47" i="36"/>
  <c r="BN47" i="36" s="1"/>
  <c r="BU47" i="36" s="1"/>
  <c r="CE47" i="36" s="1"/>
  <c r="CL47" i="36" s="1"/>
  <c r="CS47" i="36" s="1"/>
  <c r="CX47" i="36" s="1"/>
  <c r="AW43" i="36"/>
  <c r="BB43" i="36" s="1"/>
  <c r="AV43" i="36"/>
  <c r="BG43" i="36"/>
  <c r="BN43" i="36" s="1"/>
  <c r="BU43" i="36" s="1"/>
  <c r="CE43" i="36" s="1"/>
  <c r="CL43" i="36" s="1"/>
  <c r="CS43" i="36" s="1"/>
  <c r="CX43" i="36" s="1"/>
  <c r="AW52" i="36"/>
  <c r="BB52" i="36" s="1"/>
  <c r="AV52" i="36"/>
  <c r="BG52" i="36"/>
  <c r="BN52" i="36" s="1"/>
  <c r="BU52" i="36" s="1"/>
  <c r="CE52" i="36" s="1"/>
  <c r="CL52" i="36" s="1"/>
  <c r="CS52" i="36" s="1"/>
  <c r="CX52" i="36" s="1"/>
  <c r="AB26" i="36"/>
  <c r="R26" i="36"/>
  <c r="BX17" i="36"/>
  <c r="BZ17" i="36" s="1"/>
  <c r="CV17" i="36"/>
  <c r="CX17" i="36" s="1"/>
  <c r="BB17" i="36"/>
  <c r="AF22" i="36"/>
  <c r="AP26" i="36"/>
  <c r="BX18" i="36"/>
  <c r="BX16" i="36"/>
  <c r="AZ15" i="36"/>
  <c r="CV16" i="36"/>
  <c r="BF35" i="36"/>
  <c r="AI35" i="36"/>
  <c r="AT22" i="36"/>
  <c r="AT36" i="36" s="1"/>
  <c r="AU23" i="36"/>
  <c r="BK26" i="36"/>
  <c r="BK27" i="36"/>
  <c r="BT10" i="36"/>
  <c r="BJ34" i="36"/>
  <c r="L10" i="36"/>
  <c r="R10" i="36"/>
  <c r="E4" i="36"/>
  <c r="F5" i="36" s="1"/>
  <c r="F24" i="36"/>
  <c r="F23" i="36"/>
  <c r="E33" i="36"/>
  <c r="F8" i="36"/>
  <c r="CI24" i="36"/>
  <c r="CI23" i="36"/>
  <c r="CH4" i="36"/>
  <c r="CI5" i="36" s="1"/>
  <c r="CH33" i="36"/>
  <c r="CR33" i="36" s="1"/>
  <c r="CI8" i="36"/>
  <c r="AG24" i="36"/>
  <c r="AG23" i="36"/>
  <c r="AF4" i="36"/>
  <c r="AG5" i="36" s="1"/>
  <c r="AF33" i="36"/>
  <c r="AP33" i="36" s="1"/>
  <c r="AG8" i="36"/>
  <c r="BC4" i="36"/>
  <c r="BD5" i="36" s="1"/>
  <c r="AB35" i="36"/>
  <c r="CA22" i="36"/>
  <c r="CK26" i="36"/>
  <c r="AG26" i="36"/>
  <c r="AF34" i="36"/>
  <c r="AP34" i="36" s="1"/>
  <c r="AG27" i="36"/>
  <c r="AP10" i="36"/>
  <c r="BA8" i="36"/>
  <c r="BA24" i="36"/>
  <c r="BA23" i="36"/>
  <c r="AZ33" i="36"/>
  <c r="BF33" i="36"/>
  <c r="BT34" i="36" l="1"/>
  <c r="AV133" i="36"/>
  <c r="AW42" i="36"/>
  <c r="BB42" i="36" s="1"/>
  <c r="CD33" i="36"/>
  <c r="AC19" i="36"/>
  <c r="CQ100" i="36"/>
  <c r="L38" i="36"/>
  <c r="L124" i="36" s="1"/>
  <c r="AW7" i="36"/>
  <c r="BB7" i="36" s="1"/>
  <c r="L35" i="36"/>
  <c r="M35" i="36" s="1"/>
  <c r="BG7" i="36"/>
  <c r="BN7" i="36" s="1"/>
  <c r="BU7" i="36" s="1"/>
  <c r="CE7" i="36" s="1"/>
  <c r="CL7" i="36" s="1"/>
  <c r="CS7" i="36" s="1"/>
  <c r="CX7" i="36" s="1"/>
  <c r="AV86" i="36"/>
  <c r="BZ89" i="36"/>
  <c r="BG102" i="36"/>
  <c r="BN102" i="36" s="1"/>
  <c r="BU102" i="36" s="1"/>
  <c r="CE102" i="36" s="1"/>
  <c r="CL102" i="36" s="1"/>
  <c r="CS102" i="36" s="1"/>
  <c r="CX102" i="36" s="1"/>
  <c r="BG64" i="36"/>
  <c r="BN64" i="36" s="1"/>
  <c r="BU64" i="36" s="1"/>
  <c r="BG86" i="36"/>
  <c r="BN86" i="36" s="1"/>
  <c r="BU86" i="36" s="1"/>
  <c r="BG63" i="36"/>
  <c r="BN63" i="36" s="1"/>
  <c r="BU63" i="36" s="1"/>
  <c r="CE63" i="36" s="1"/>
  <c r="CL63" i="36" s="1"/>
  <c r="CS63" i="36" s="1"/>
  <c r="CX63" i="36" s="1"/>
  <c r="AW63" i="36"/>
  <c r="BB63" i="36" s="1"/>
  <c r="AW64" i="36"/>
  <c r="BB64" i="36" s="1"/>
  <c r="M29" i="36"/>
  <c r="L22" i="36"/>
  <c r="BZ72" i="36"/>
  <c r="K33" i="36"/>
  <c r="BZ62" i="36"/>
  <c r="S18" i="36"/>
  <c r="X18" i="36" s="1"/>
  <c r="AV91" i="36"/>
  <c r="BZ78" i="36"/>
  <c r="F35" i="36"/>
  <c r="BG42" i="36"/>
  <c r="BN42" i="36" s="1"/>
  <c r="BU42" i="36" s="1"/>
  <c r="CE42" i="36" s="1"/>
  <c r="CL42" i="36" s="1"/>
  <c r="CS42" i="36" s="1"/>
  <c r="CX42" i="36" s="1"/>
  <c r="CX134" i="36"/>
  <c r="AV106" i="36"/>
  <c r="AC15" i="36"/>
  <c r="AD30" i="36" s="1"/>
  <c r="AJ16" i="36"/>
  <c r="BZ44" i="36"/>
  <c r="AW106" i="36"/>
  <c r="BB106" i="36" s="1"/>
  <c r="BZ74" i="36"/>
  <c r="CQ47" i="36"/>
  <c r="BZ106" i="36"/>
  <c r="B109" i="36"/>
  <c r="B112" i="36" s="1"/>
  <c r="CQ76" i="36"/>
  <c r="CX106" i="36"/>
  <c r="BG70" i="36"/>
  <c r="BN70" i="36" s="1"/>
  <c r="BU70" i="36" s="1"/>
  <c r="AW70" i="36"/>
  <c r="BB70" i="36" s="1"/>
  <c r="AV70" i="36"/>
  <c r="BZ75" i="36"/>
  <c r="BG76" i="36"/>
  <c r="BN76" i="36" s="1"/>
  <c r="BU76" i="36" s="1"/>
  <c r="BG71" i="36"/>
  <c r="BN71" i="36" s="1"/>
  <c r="BU71" i="36" s="1"/>
  <c r="AW71" i="36"/>
  <c r="BB71" i="36" s="1"/>
  <c r="AV71" i="36"/>
  <c r="CQ62" i="36"/>
  <c r="CQ43" i="36"/>
  <c r="CQ58" i="36"/>
  <c r="CQ70" i="36"/>
  <c r="CQ81" i="36"/>
  <c r="CQ42" i="36"/>
  <c r="CQ49" i="36"/>
  <c r="CQ89" i="36"/>
  <c r="CQ46" i="36"/>
  <c r="CQ61" i="36"/>
  <c r="CQ88" i="36"/>
  <c r="AM36" i="36"/>
  <c r="AM113" i="36" s="1"/>
  <c r="BG127" i="36"/>
  <c r="BN127" i="36" s="1"/>
  <c r="BU127" i="36" s="1"/>
  <c r="AW127" i="36"/>
  <c r="BB127" i="36" s="1"/>
  <c r="AV127" i="36"/>
  <c r="BZ132" i="36"/>
  <c r="AI34" i="36"/>
  <c r="R33" i="36"/>
  <c r="AG34" i="36"/>
  <c r="CI34" i="36"/>
  <c r="F34" i="36"/>
  <c r="CQ63" i="36"/>
  <c r="CQ50" i="36"/>
  <c r="CQ51" i="36"/>
  <c r="CQ48" i="36"/>
  <c r="CQ78" i="36"/>
  <c r="CQ123" i="36"/>
  <c r="CQ40" i="36"/>
  <c r="CQ54" i="36"/>
  <c r="CQ45" i="36"/>
  <c r="CQ60" i="36"/>
  <c r="CQ77" i="36"/>
  <c r="CQ91" i="36"/>
  <c r="CQ55" i="36"/>
  <c r="CQ64" i="36"/>
  <c r="CQ38" i="36"/>
  <c r="CQ94" i="36"/>
  <c r="CQ95" i="36"/>
  <c r="CQ96" i="36"/>
  <c r="CQ117" i="36"/>
  <c r="CQ44" i="36"/>
  <c r="CQ69" i="36"/>
  <c r="CQ74" i="36"/>
  <c r="CQ93" i="36"/>
  <c r="CQ99" i="36"/>
  <c r="CQ80" i="36"/>
  <c r="CQ121" i="36"/>
  <c r="BZ61" i="36"/>
  <c r="BZ59" i="36"/>
  <c r="CQ41" i="36"/>
  <c r="CQ57" i="36"/>
  <c r="CQ39" i="36"/>
  <c r="CQ56" i="36"/>
  <c r="CQ68" i="36"/>
  <c r="CQ72" i="36"/>
  <c r="CQ104" i="36"/>
  <c r="CQ73" i="36"/>
  <c r="CQ86" i="36"/>
  <c r="CQ84" i="36"/>
  <c r="CQ98" i="36"/>
  <c r="CQ87" i="36"/>
  <c r="CQ79" i="36"/>
  <c r="CQ105" i="36"/>
  <c r="CQ111" i="36"/>
  <c r="CQ119" i="36"/>
  <c r="CQ124" i="36"/>
  <c r="BZ52" i="36"/>
  <c r="CQ110" i="36"/>
  <c r="CQ116" i="36"/>
  <c r="CQ120" i="36"/>
  <c r="CQ138" i="36"/>
  <c r="BZ54" i="36"/>
  <c r="CQ53" i="36"/>
  <c r="CQ59" i="36"/>
  <c r="CQ52" i="36"/>
  <c r="CQ65" i="36"/>
  <c r="CQ71" i="36"/>
  <c r="CQ75" i="36"/>
  <c r="CQ66" i="36"/>
  <c r="CQ85" i="36"/>
  <c r="CQ90" i="36"/>
  <c r="CQ97" i="36"/>
  <c r="CQ83" i="36"/>
  <c r="CQ102" i="36"/>
  <c r="CQ101" i="36"/>
  <c r="CQ106" i="36"/>
  <c r="CQ118" i="36"/>
  <c r="CK33" i="36"/>
  <c r="BZ88" i="36"/>
  <c r="B114" i="36"/>
  <c r="C114" i="36" s="1"/>
  <c r="AG138" i="36"/>
  <c r="AG131" i="36"/>
  <c r="AG132" i="36"/>
  <c r="AG127" i="36"/>
  <c r="AG133" i="36"/>
  <c r="AG129" i="36"/>
  <c r="AG134" i="36"/>
  <c r="AG125" i="36"/>
  <c r="AG123" i="36"/>
  <c r="AG122" i="36"/>
  <c r="AG121" i="36"/>
  <c r="AG120" i="36"/>
  <c r="AG119" i="36"/>
  <c r="AG118" i="36"/>
  <c r="AG117" i="36"/>
  <c r="AG116" i="36"/>
  <c r="AG111" i="36"/>
  <c r="AG128" i="36"/>
  <c r="AG110" i="36"/>
  <c r="AG130" i="36"/>
  <c r="AG105" i="36"/>
  <c r="AG100" i="36"/>
  <c r="AG99" i="36"/>
  <c r="AG98" i="36"/>
  <c r="AG104" i="36"/>
  <c r="AG126" i="36"/>
  <c r="AG95" i="36"/>
  <c r="AG90" i="36"/>
  <c r="AG86" i="36"/>
  <c r="AG78" i="36"/>
  <c r="AG77" i="36"/>
  <c r="AG76" i="36"/>
  <c r="AG75" i="36"/>
  <c r="AG74" i="36"/>
  <c r="AG73" i="36"/>
  <c r="AG72" i="36"/>
  <c r="AG106" i="36"/>
  <c r="AG102" i="36"/>
  <c r="AG94" i="36"/>
  <c r="AG91" i="36"/>
  <c r="AG87" i="36"/>
  <c r="AG93" i="36"/>
  <c r="AG85" i="36"/>
  <c r="AG96" i="36"/>
  <c r="AG83" i="36"/>
  <c r="AG89" i="36"/>
  <c r="AG88" i="36"/>
  <c r="AG101" i="36"/>
  <c r="AG84" i="36"/>
  <c r="AG81" i="36"/>
  <c r="AG97" i="36"/>
  <c r="AG80" i="36"/>
  <c r="AG79" i="36"/>
  <c r="AG71" i="36"/>
  <c r="AG70" i="36"/>
  <c r="AG69" i="36"/>
  <c r="AG65" i="36"/>
  <c r="AG68" i="36"/>
  <c r="AG66" i="36"/>
  <c r="AG64" i="36"/>
  <c r="AG63" i="36"/>
  <c r="AG62" i="36"/>
  <c r="AG61" i="36"/>
  <c r="AG60" i="36"/>
  <c r="AG59" i="36"/>
  <c r="AG58" i="36"/>
  <c r="AG57" i="36"/>
  <c r="AG56" i="36"/>
  <c r="AG55" i="36"/>
  <c r="AG54" i="36"/>
  <c r="AG53" i="36"/>
  <c r="AG52" i="36"/>
  <c r="AG51" i="36"/>
  <c r="AG50" i="36"/>
  <c r="AG49" i="36"/>
  <c r="AG48" i="36"/>
  <c r="AG47" i="36"/>
  <c r="AG46" i="36"/>
  <c r="AG45" i="36"/>
  <c r="AG44" i="36"/>
  <c r="AG43" i="36"/>
  <c r="AG42" i="36"/>
  <c r="AG41" i="36"/>
  <c r="AG40" i="36"/>
  <c r="AG39" i="36"/>
  <c r="AG18" i="36"/>
  <c r="AG16" i="36"/>
  <c r="AG10" i="36"/>
  <c r="AG4" i="36"/>
  <c r="AG38" i="36"/>
  <c r="AG22" i="36"/>
  <c r="AG19" i="36"/>
  <c r="AG11" i="36"/>
  <c r="AG6" i="36"/>
  <c r="AF36" i="36"/>
  <c r="AG36" i="36" s="1"/>
  <c r="AG12" i="36"/>
  <c r="AG7" i="36"/>
  <c r="AP4" i="36"/>
  <c r="AG15" i="36"/>
  <c r="AG13" i="36"/>
  <c r="CV93" i="36"/>
  <c r="AW98" i="36"/>
  <c r="BB98" i="36" s="1"/>
  <c r="BG98" i="36"/>
  <c r="BN98" i="36" s="1"/>
  <c r="BU98" i="36" s="1"/>
  <c r="CE98" i="36" s="1"/>
  <c r="CL98" i="36" s="1"/>
  <c r="CS98" i="36" s="1"/>
  <c r="CX98" i="36" s="1"/>
  <c r="AV98" i="36"/>
  <c r="BR138" i="36"/>
  <c r="BR131" i="36"/>
  <c r="BR132" i="36"/>
  <c r="BR133" i="36"/>
  <c r="BR128" i="36"/>
  <c r="BR127" i="36"/>
  <c r="BR130" i="36"/>
  <c r="BR129" i="36"/>
  <c r="BR125" i="36"/>
  <c r="BR111" i="36"/>
  <c r="BR102" i="36"/>
  <c r="BR101" i="36"/>
  <c r="BR100" i="36"/>
  <c r="BR126" i="36"/>
  <c r="BR123" i="36"/>
  <c r="BR119" i="36"/>
  <c r="BR105" i="36"/>
  <c r="BR122" i="36"/>
  <c r="BR118" i="36"/>
  <c r="BR104" i="36"/>
  <c r="BR91" i="36"/>
  <c r="BR90" i="36"/>
  <c r="BR89" i="36"/>
  <c r="BR88" i="36"/>
  <c r="BR87" i="36"/>
  <c r="BR86" i="36"/>
  <c r="BR85" i="36"/>
  <c r="BR84" i="36"/>
  <c r="BR83" i="36"/>
  <c r="BR106" i="36"/>
  <c r="BR95" i="36"/>
  <c r="BR80" i="36"/>
  <c r="BR120" i="36"/>
  <c r="BR94" i="36"/>
  <c r="BR117" i="36"/>
  <c r="BR96" i="36"/>
  <c r="BR134" i="36"/>
  <c r="BR99" i="36"/>
  <c r="BR98" i="36"/>
  <c r="BR97" i="36"/>
  <c r="BR110" i="36"/>
  <c r="BR93" i="36"/>
  <c r="BR81" i="36"/>
  <c r="BR77" i="36"/>
  <c r="BR73" i="36"/>
  <c r="BR71" i="36"/>
  <c r="BR70" i="36"/>
  <c r="BR69" i="36"/>
  <c r="BR68" i="36"/>
  <c r="BR65" i="36"/>
  <c r="BR78" i="36"/>
  <c r="BR74" i="36"/>
  <c r="BR79" i="36"/>
  <c r="BR75" i="36"/>
  <c r="BR66" i="36"/>
  <c r="BR64" i="36"/>
  <c r="BR63" i="36"/>
  <c r="BR62" i="36"/>
  <c r="BR61" i="36"/>
  <c r="BR60" i="36"/>
  <c r="BR59" i="36"/>
  <c r="BR58" i="36"/>
  <c r="BR57" i="36"/>
  <c r="BR56" i="36"/>
  <c r="BR55" i="36"/>
  <c r="BR54" i="36"/>
  <c r="BR53" i="36"/>
  <c r="BR52" i="36"/>
  <c r="BR51" i="36"/>
  <c r="BR50" i="36"/>
  <c r="BR49" i="36"/>
  <c r="BR48" i="36"/>
  <c r="BR47" i="36"/>
  <c r="BR46" i="36"/>
  <c r="BR45" i="36"/>
  <c r="BR44" i="36"/>
  <c r="BR43" i="36"/>
  <c r="BR42" i="36"/>
  <c r="BR41" i="36"/>
  <c r="BR40" i="36"/>
  <c r="BR39" i="36"/>
  <c r="BR116" i="36"/>
  <c r="BR76" i="36"/>
  <c r="BR72" i="36"/>
  <c r="BR38" i="36"/>
  <c r="BR121" i="36"/>
  <c r="BR18" i="36"/>
  <c r="BR16" i="36"/>
  <c r="BR10" i="36"/>
  <c r="BR4" i="36"/>
  <c r="BR6" i="36"/>
  <c r="BQ36" i="36"/>
  <c r="BR36" i="36" s="1"/>
  <c r="BR22" i="36"/>
  <c r="BR19" i="36"/>
  <c r="BR11" i="36"/>
  <c r="BR12" i="36"/>
  <c r="BR7" i="36"/>
  <c r="BR15" i="36"/>
  <c r="BR13" i="36"/>
  <c r="CD4" i="36"/>
  <c r="BG8" i="36"/>
  <c r="BN8" i="36" s="1"/>
  <c r="BU8" i="36" s="1"/>
  <c r="AW8" i="36"/>
  <c r="BB8" i="36" s="1"/>
  <c r="AV8" i="36"/>
  <c r="AC10" i="36"/>
  <c r="AJ11" i="36"/>
  <c r="AW130" i="36"/>
  <c r="BB130" i="36" s="1"/>
  <c r="BG130" i="36"/>
  <c r="BN130" i="36" s="1"/>
  <c r="BU130" i="36" s="1"/>
  <c r="AV130" i="36"/>
  <c r="BD138" i="36"/>
  <c r="BD133" i="36"/>
  <c r="BD129" i="36"/>
  <c r="BD134" i="36"/>
  <c r="BD130" i="36"/>
  <c r="BD128" i="36"/>
  <c r="BD125" i="36"/>
  <c r="BD126" i="36"/>
  <c r="BD127" i="36"/>
  <c r="BD132" i="36"/>
  <c r="BD131" i="36"/>
  <c r="BD123" i="36"/>
  <c r="BD122" i="36"/>
  <c r="BD121" i="36"/>
  <c r="BD120" i="36"/>
  <c r="BD119" i="36"/>
  <c r="BD118" i="36"/>
  <c r="BD117" i="36"/>
  <c r="BD116" i="36"/>
  <c r="BD106" i="36"/>
  <c r="BD105" i="36"/>
  <c r="BD104" i="36"/>
  <c r="BD101" i="36"/>
  <c r="BD102" i="36"/>
  <c r="BD99" i="36"/>
  <c r="BD98" i="36"/>
  <c r="BD97" i="36"/>
  <c r="BD96" i="36"/>
  <c r="BD95" i="36"/>
  <c r="BD94" i="36"/>
  <c r="BD93" i="36"/>
  <c r="BD88" i="36"/>
  <c r="BD84" i="36"/>
  <c r="BD81" i="36"/>
  <c r="BD110" i="36"/>
  <c r="BD89" i="36"/>
  <c r="BD85" i="36"/>
  <c r="BD83" i="36"/>
  <c r="BD86" i="36"/>
  <c r="BD111" i="36"/>
  <c r="BD100" i="36"/>
  <c r="BD91" i="36"/>
  <c r="BD90" i="36"/>
  <c r="BD79" i="36"/>
  <c r="BD78" i="36"/>
  <c r="BD74" i="36"/>
  <c r="BD87" i="36"/>
  <c r="BD75" i="36"/>
  <c r="BD76" i="36"/>
  <c r="BD72" i="36"/>
  <c r="BD71" i="36"/>
  <c r="BD70" i="36"/>
  <c r="BD69" i="36"/>
  <c r="BD68" i="36"/>
  <c r="BD66" i="36"/>
  <c r="BD65" i="36"/>
  <c r="BD80" i="36"/>
  <c r="BD77" i="36"/>
  <c r="BD73" i="36"/>
  <c r="BD64" i="36"/>
  <c r="BD63" i="36"/>
  <c r="BD62" i="36"/>
  <c r="BD61" i="36"/>
  <c r="BD60" i="36"/>
  <c r="BD59" i="36"/>
  <c r="BD58" i="36"/>
  <c r="BD57" i="36"/>
  <c r="BD56" i="36"/>
  <c r="BD55" i="36"/>
  <c r="BD54" i="36"/>
  <c r="BD53" i="36"/>
  <c r="BD52" i="36"/>
  <c r="BD51" i="36"/>
  <c r="BD50" i="36"/>
  <c r="BD49" i="36"/>
  <c r="BD48" i="36"/>
  <c r="BD47" i="36"/>
  <c r="BD46" i="36"/>
  <c r="BD45" i="36"/>
  <c r="BD44" i="36"/>
  <c r="BD43" i="36"/>
  <c r="BD42" i="36"/>
  <c r="BD38" i="36"/>
  <c r="BC36" i="36"/>
  <c r="BD12" i="36"/>
  <c r="BD7" i="36"/>
  <c r="BM4" i="36"/>
  <c r="BD40" i="36"/>
  <c r="BD15" i="36"/>
  <c r="BD13" i="36"/>
  <c r="BD41" i="36"/>
  <c r="BD39" i="36"/>
  <c r="BD18" i="36"/>
  <c r="BD16" i="36"/>
  <c r="BD10" i="36"/>
  <c r="BD4" i="36"/>
  <c r="BD19" i="36"/>
  <c r="BD11" i="36"/>
  <c r="BD22" i="36"/>
  <c r="BD6" i="36"/>
  <c r="F33" i="36"/>
  <c r="BK34" i="36"/>
  <c r="CV15" i="36"/>
  <c r="CV4" i="36" s="1"/>
  <c r="CW5" i="36" s="1"/>
  <c r="AW100" i="36"/>
  <c r="BB100" i="36" s="1"/>
  <c r="BG100" i="36"/>
  <c r="BN100" i="36" s="1"/>
  <c r="BU100" i="36" s="1"/>
  <c r="AV100" i="36"/>
  <c r="CV104" i="36"/>
  <c r="S22" i="36"/>
  <c r="X22" i="36" s="1"/>
  <c r="X23" i="36"/>
  <c r="AC39" i="36"/>
  <c r="AJ40" i="36"/>
  <c r="AW119" i="36"/>
  <c r="BB119" i="36" s="1"/>
  <c r="BG119" i="36"/>
  <c r="BN119" i="36" s="1"/>
  <c r="BU119" i="36" s="1"/>
  <c r="CE119" i="36" s="1"/>
  <c r="CL119" i="36" s="1"/>
  <c r="CS119" i="36" s="1"/>
  <c r="CX119" i="36" s="1"/>
  <c r="AV119" i="36"/>
  <c r="BY24" i="36"/>
  <c r="BY8" i="36"/>
  <c r="AJ19" i="36"/>
  <c r="AC18" i="36"/>
  <c r="BX23" i="36"/>
  <c r="BY23" i="36" s="1"/>
  <c r="BG12" i="36"/>
  <c r="BN12" i="36" s="1"/>
  <c r="BU12" i="36" s="1"/>
  <c r="AW12" i="36"/>
  <c r="BB12" i="36" s="1"/>
  <c r="AV12" i="36"/>
  <c r="AZ124" i="36"/>
  <c r="BZ51" i="36"/>
  <c r="BY34" i="36"/>
  <c r="BY26" i="36"/>
  <c r="BX34" i="36"/>
  <c r="BY27" i="36"/>
  <c r="BA33" i="36"/>
  <c r="BQ124" i="36"/>
  <c r="CD38" i="36"/>
  <c r="CW8" i="36"/>
  <c r="CW24" i="36"/>
  <c r="AC23" i="36"/>
  <c r="AJ24" i="36"/>
  <c r="BZ46" i="36"/>
  <c r="Z134" i="36"/>
  <c r="Z130" i="36"/>
  <c r="Z131" i="36"/>
  <c r="Z133" i="36"/>
  <c r="Z126" i="36"/>
  <c r="Z138" i="36"/>
  <c r="Z132" i="36"/>
  <c r="Z129" i="36"/>
  <c r="Z127" i="36"/>
  <c r="Z102" i="36"/>
  <c r="Z101" i="36"/>
  <c r="Z122" i="36"/>
  <c r="Z118" i="36"/>
  <c r="Z128" i="36"/>
  <c r="Z125" i="36"/>
  <c r="Z121" i="36"/>
  <c r="Z117" i="36"/>
  <c r="Z111" i="36"/>
  <c r="Z110" i="36"/>
  <c r="Z106" i="36"/>
  <c r="Z91" i="36"/>
  <c r="Z90" i="36"/>
  <c r="Z89" i="36"/>
  <c r="Z88" i="36"/>
  <c r="Z87" i="36"/>
  <c r="Z86" i="36"/>
  <c r="Z85" i="36"/>
  <c r="Z84" i="36"/>
  <c r="Z83" i="36"/>
  <c r="Z119" i="36"/>
  <c r="Z97" i="36"/>
  <c r="Z81" i="36"/>
  <c r="Z123" i="36"/>
  <c r="Z105" i="36"/>
  <c r="Z96" i="36"/>
  <c r="Z120" i="36"/>
  <c r="Z116" i="36"/>
  <c r="Z100" i="36"/>
  <c r="Z99" i="36"/>
  <c r="Z98" i="36"/>
  <c r="Z95" i="36"/>
  <c r="Z104" i="36"/>
  <c r="Z94" i="36"/>
  <c r="Z79" i="36"/>
  <c r="Z75" i="36"/>
  <c r="Z71" i="36"/>
  <c r="Z70" i="36"/>
  <c r="Z69" i="36"/>
  <c r="Z68" i="36"/>
  <c r="Z65" i="36"/>
  <c r="Z76" i="36"/>
  <c r="Z72" i="36"/>
  <c r="Z93" i="36"/>
  <c r="Z80" i="36"/>
  <c r="Z77" i="36"/>
  <c r="Z73" i="36"/>
  <c r="Z66" i="36"/>
  <c r="Z64" i="36"/>
  <c r="Z63" i="36"/>
  <c r="Z62" i="36"/>
  <c r="Z61" i="36"/>
  <c r="Z60" i="36"/>
  <c r="Z59" i="36"/>
  <c r="Z58" i="36"/>
  <c r="Z57" i="36"/>
  <c r="Z56" i="36"/>
  <c r="Z55" i="36"/>
  <c r="Z54" i="36"/>
  <c r="Z53" i="36"/>
  <c r="Z52" i="36"/>
  <c r="Z51" i="36"/>
  <c r="Z50" i="36"/>
  <c r="Z49" i="36"/>
  <c r="Z48" i="36"/>
  <c r="Z47" i="36"/>
  <c r="Z46" i="36"/>
  <c r="Z45" i="36"/>
  <c r="Z44" i="36"/>
  <c r="Z43" i="36"/>
  <c r="Z42" i="36"/>
  <c r="Z41" i="36"/>
  <c r="Z40" i="36"/>
  <c r="Z39" i="36"/>
  <c r="Z38" i="36"/>
  <c r="Z78" i="36"/>
  <c r="Z74" i="36"/>
  <c r="Z15" i="36"/>
  <c r="Z13" i="36"/>
  <c r="Z4" i="36"/>
  <c r="Y36" i="36"/>
  <c r="Z36" i="36" s="1"/>
  <c r="Z18" i="36"/>
  <c r="Z16" i="36"/>
  <c r="Z10" i="36"/>
  <c r="Z22" i="36"/>
  <c r="Z19" i="36"/>
  <c r="Z11" i="36"/>
  <c r="Z6" i="36"/>
  <c r="Z12" i="36"/>
  <c r="AI4" i="36"/>
  <c r="Z7" i="36"/>
  <c r="BF4" i="36"/>
  <c r="X94" i="36"/>
  <c r="S93" i="36"/>
  <c r="X93" i="36" s="1"/>
  <c r="AC94" i="36"/>
  <c r="CH124" i="36"/>
  <c r="CI124" i="36" s="1"/>
  <c r="CR38" i="36"/>
  <c r="AW87" i="36"/>
  <c r="BB87" i="36" s="1"/>
  <c r="BG87" i="36"/>
  <c r="BN87" i="36" s="1"/>
  <c r="BU87" i="36" s="1"/>
  <c r="AV87" i="36"/>
  <c r="AC117" i="36"/>
  <c r="X117" i="36"/>
  <c r="S116" i="36"/>
  <c r="X116" i="36" s="1"/>
  <c r="CB33" i="36"/>
  <c r="I33" i="36"/>
  <c r="AC6" i="36"/>
  <c r="AC5" i="36" s="1"/>
  <c r="X6" i="36"/>
  <c r="BG13" i="36"/>
  <c r="BN13" i="36" s="1"/>
  <c r="BU13" i="36" s="1"/>
  <c r="AW13" i="36"/>
  <c r="BB13" i="36" s="1"/>
  <c r="AV13" i="36"/>
  <c r="BZ45" i="36"/>
  <c r="X105" i="36"/>
  <c r="AC105" i="36"/>
  <c r="S104" i="36"/>
  <c r="X104" i="36" s="1"/>
  <c r="CI33" i="36"/>
  <c r="CX66" i="36"/>
  <c r="AW99" i="36"/>
  <c r="BB99" i="36" s="1"/>
  <c r="BG99" i="36"/>
  <c r="BN99" i="36" s="1"/>
  <c r="BU99" i="36" s="1"/>
  <c r="CE99" i="36" s="1"/>
  <c r="CL99" i="36" s="1"/>
  <c r="CS99" i="36" s="1"/>
  <c r="CX99" i="36" s="1"/>
  <c r="AV99" i="36"/>
  <c r="AW101" i="36"/>
  <c r="BB101" i="36" s="1"/>
  <c r="BG101" i="36"/>
  <c r="BN101" i="36" s="1"/>
  <c r="BU101" i="36" s="1"/>
  <c r="AV101" i="36"/>
  <c r="S34" i="36"/>
  <c r="X34" i="36" s="1"/>
  <c r="T26" i="36"/>
  <c r="X10" i="36"/>
  <c r="T27" i="36"/>
  <c r="BA26" i="36"/>
  <c r="X39" i="36"/>
  <c r="BZ56" i="36"/>
  <c r="AT124" i="36"/>
  <c r="BZ48" i="36"/>
  <c r="AJ69" i="36"/>
  <c r="AC68" i="36"/>
  <c r="Y124" i="36"/>
  <c r="AI38" i="36"/>
  <c r="AW118" i="36"/>
  <c r="BB118" i="36" s="1"/>
  <c r="BG118" i="36"/>
  <c r="BN118" i="36" s="1"/>
  <c r="BU118" i="36" s="1"/>
  <c r="CE118" i="36" s="1"/>
  <c r="CL118" i="36" s="1"/>
  <c r="CS118" i="36" s="1"/>
  <c r="CX118" i="36" s="1"/>
  <c r="AV118" i="36"/>
  <c r="CE128" i="36"/>
  <c r="CL128" i="36" s="1"/>
  <c r="CS128" i="36" s="1"/>
  <c r="CX128" i="36" s="1"/>
  <c r="BZ128" i="36"/>
  <c r="AW120" i="36"/>
  <c r="BB120" i="36" s="1"/>
  <c r="BG120" i="36"/>
  <c r="BN120" i="36" s="1"/>
  <c r="BU120" i="36" s="1"/>
  <c r="CE120" i="36" s="1"/>
  <c r="CL120" i="36" s="1"/>
  <c r="CS120" i="36" s="1"/>
  <c r="CX120" i="36" s="1"/>
  <c r="AV120" i="36"/>
  <c r="CV116" i="36"/>
  <c r="AN22" i="36"/>
  <c r="AN141" i="36" s="1"/>
  <c r="AZ22" i="36"/>
  <c r="CV39" i="36"/>
  <c r="BK134" i="36"/>
  <c r="BK130" i="36"/>
  <c r="BK131" i="36"/>
  <c r="BK138" i="36"/>
  <c r="BK132" i="36"/>
  <c r="BK128" i="36"/>
  <c r="BK126" i="36"/>
  <c r="BK127" i="36"/>
  <c r="BK129" i="36"/>
  <c r="BK133" i="36"/>
  <c r="BK125" i="36"/>
  <c r="BK122" i="36"/>
  <c r="BK118" i="36"/>
  <c r="BK106" i="36"/>
  <c r="BK121" i="36"/>
  <c r="BK117" i="36"/>
  <c r="BK110" i="36"/>
  <c r="BK105" i="36"/>
  <c r="BK100" i="36"/>
  <c r="BK81" i="36"/>
  <c r="BK80" i="36"/>
  <c r="BK79" i="36"/>
  <c r="BK111" i="36"/>
  <c r="BK101" i="36"/>
  <c r="BK96" i="36"/>
  <c r="BK90" i="36"/>
  <c r="BK86" i="36"/>
  <c r="BK83" i="36"/>
  <c r="BK119" i="36"/>
  <c r="BK116" i="36"/>
  <c r="BK95" i="36"/>
  <c r="BK91" i="36"/>
  <c r="BK87" i="36"/>
  <c r="BK123" i="36"/>
  <c r="BK99" i="36"/>
  <c r="BK98" i="36"/>
  <c r="BK97" i="36"/>
  <c r="BK88" i="36"/>
  <c r="BK94" i="36"/>
  <c r="BK93" i="36"/>
  <c r="BK85" i="36"/>
  <c r="BK120" i="36"/>
  <c r="BK84" i="36"/>
  <c r="BK75" i="36"/>
  <c r="BK66" i="36"/>
  <c r="BK102" i="36"/>
  <c r="BK89" i="36"/>
  <c r="BK76" i="36"/>
  <c r="BK72" i="36"/>
  <c r="BK77" i="36"/>
  <c r="BK73" i="36"/>
  <c r="BK38" i="36"/>
  <c r="BJ36" i="36"/>
  <c r="BK36" i="36" s="1"/>
  <c r="BK104" i="36"/>
  <c r="BK74" i="36"/>
  <c r="BK68" i="36"/>
  <c r="BK69" i="36"/>
  <c r="BK61" i="36"/>
  <c r="BK57" i="36"/>
  <c r="BK52" i="36"/>
  <c r="BK48" i="36"/>
  <c r="BK44" i="36"/>
  <c r="BK15" i="36"/>
  <c r="BK13" i="36"/>
  <c r="BK78" i="36"/>
  <c r="BK64" i="36"/>
  <c r="BK60" i="36"/>
  <c r="BK70" i="36"/>
  <c r="BK65" i="36"/>
  <c r="BK62" i="36"/>
  <c r="BK58" i="36"/>
  <c r="BK53" i="36"/>
  <c r="BK49" i="36"/>
  <c r="BK45" i="36"/>
  <c r="BK40" i="36"/>
  <c r="BK18" i="36"/>
  <c r="BK16" i="36"/>
  <c r="BK10" i="36"/>
  <c r="BK4" i="36"/>
  <c r="BK51" i="36"/>
  <c r="BK47" i="36"/>
  <c r="BK41" i="36"/>
  <c r="BK71" i="36"/>
  <c r="BK63" i="36"/>
  <c r="BK59" i="36"/>
  <c r="BK54" i="36"/>
  <c r="BK50" i="36"/>
  <c r="BK46" i="36"/>
  <c r="BK42" i="36"/>
  <c r="BK39" i="36"/>
  <c r="BK22" i="36"/>
  <c r="BK19" i="36"/>
  <c r="BK11" i="36"/>
  <c r="BK6" i="36"/>
  <c r="BK56" i="36"/>
  <c r="BK55" i="36"/>
  <c r="BK43" i="36"/>
  <c r="BK7" i="36"/>
  <c r="BK12" i="36"/>
  <c r="BT4" i="36"/>
  <c r="BC124" i="36"/>
  <c r="BF124" i="36" s="1"/>
  <c r="BM38" i="36"/>
  <c r="BG97" i="36"/>
  <c r="BN97" i="36" s="1"/>
  <c r="BU97" i="36" s="1"/>
  <c r="CE97" i="36" s="1"/>
  <c r="CL97" i="36" s="1"/>
  <c r="CS97" i="36" s="1"/>
  <c r="CX97" i="36" s="1"/>
  <c r="AW97" i="36"/>
  <c r="BB97" i="36" s="1"/>
  <c r="AV97" i="36"/>
  <c r="BZ43" i="36"/>
  <c r="BZ81" i="36"/>
  <c r="CE86" i="36"/>
  <c r="CL86" i="36" s="1"/>
  <c r="CS86" i="36" s="1"/>
  <c r="CX86" i="36" s="1"/>
  <c r="BZ86" i="36"/>
  <c r="CV125" i="36"/>
  <c r="BZ7" i="36"/>
  <c r="CB131" i="36"/>
  <c r="CB138" i="36"/>
  <c r="CB132" i="36"/>
  <c r="CB133" i="36"/>
  <c r="CB130" i="36"/>
  <c r="CB127" i="36"/>
  <c r="CB129" i="36"/>
  <c r="CB126" i="36"/>
  <c r="CB122" i="36"/>
  <c r="CB121" i="36"/>
  <c r="CB120" i="36"/>
  <c r="CB119" i="36"/>
  <c r="CB118" i="36"/>
  <c r="CB117" i="36"/>
  <c r="CB116" i="36"/>
  <c r="CB128" i="36"/>
  <c r="CB111" i="36"/>
  <c r="CB106" i="36"/>
  <c r="CB105" i="36"/>
  <c r="CB104" i="36"/>
  <c r="CB134" i="36"/>
  <c r="CB123" i="36"/>
  <c r="CB100" i="36"/>
  <c r="CB125" i="36"/>
  <c r="CB101" i="36"/>
  <c r="CB99" i="36"/>
  <c r="CB98" i="36"/>
  <c r="CB97" i="36"/>
  <c r="CB96" i="36"/>
  <c r="CB95" i="36"/>
  <c r="CB94" i="36"/>
  <c r="CB93" i="36"/>
  <c r="CB91" i="36"/>
  <c r="CB87" i="36"/>
  <c r="CB80" i="36"/>
  <c r="CB88" i="36"/>
  <c r="CB84" i="36"/>
  <c r="CB110" i="36"/>
  <c r="CB86" i="36"/>
  <c r="CB85" i="36"/>
  <c r="CB89" i="36"/>
  <c r="CB83" i="36"/>
  <c r="CB77" i="36"/>
  <c r="CB73" i="36"/>
  <c r="CB78" i="36"/>
  <c r="CB74" i="36"/>
  <c r="CB102" i="36"/>
  <c r="CB81" i="36"/>
  <c r="CB75" i="36"/>
  <c r="CB71" i="36"/>
  <c r="CB70" i="36"/>
  <c r="CB69" i="36"/>
  <c r="CB68" i="36"/>
  <c r="CB65" i="36"/>
  <c r="CB64" i="36"/>
  <c r="CB79" i="36"/>
  <c r="CB76" i="36"/>
  <c r="CB72" i="36"/>
  <c r="CB66" i="36"/>
  <c r="CB90" i="36"/>
  <c r="CB63" i="36"/>
  <c r="CB62" i="36"/>
  <c r="CB61" i="36"/>
  <c r="CB60" i="36"/>
  <c r="CB59" i="36"/>
  <c r="CB58" i="36"/>
  <c r="CB57" i="36"/>
  <c r="CB56" i="36"/>
  <c r="CB55" i="36"/>
  <c r="CB54" i="36"/>
  <c r="CB53" i="36"/>
  <c r="CB52" i="36"/>
  <c r="CB51" i="36"/>
  <c r="CB50" i="36"/>
  <c r="CB49" i="36"/>
  <c r="CB48" i="36"/>
  <c r="CB47" i="36"/>
  <c r="CB46" i="36"/>
  <c r="CB45" i="36"/>
  <c r="CB44" i="36"/>
  <c r="CB43" i="36"/>
  <c r="CB42" i="36"/>
  <c r="CB41" i="36"/>
  <c r="CB39" i="36"/>
  <c r="CB38" i="36"/>
  <c r="CB18" i="36"/>
  <c r="CB16" i="36"/>
  <c r="CB10" i="36"/>
  <c r="CB4" i="36"/>
  <c r="CB6" i="36"/>
  <c r="CA36" i="36"/>
  <c r="CB36" i="36" s="1"/>
  <c r="CB22" i="36"/>
  <c r="CB19" i="36"/>
  <c r="CB11" i="36"/>
  <c r="CB40" i="36"/>
  <c r="CB12" i="36"/>
  <c r="CB7" i="36"/>
  <c r="CK4" i="36"/>
  <c r="CB13" i="36"/>
  <c r="CB15" i="36"/>
  <c r="M24" i="36"/>
  <c r="M23" i="36"/>
  <c r="L4" i="36"/>
  <c r="M5" i="36" s="1"/>
  <c r="L33" i="36"/>
  <c r="M33" i="36" s="1"/>
  <c r="M8" i="36"/>
  <c r="CW26" i="36"/>
  <c r="CV34" i="36"/>
  <c r="CW27" i="36"/>
  <c r="V112" i="36"/>
  <c r="W109" i="36"/>
  <c r="CE79" i="36"/>
  <c r="CL79" i="36" s="1"/>
  <c r="CS79" i="36" s="1"/>
  <c r="CX79" i="36" s="1"/>
  <c r="BZ79" i="36"/>
  <c r="AF124" i="36"/>
  <c r="AP38" i="36"/>
  <c r="BZ49" i="36"/>
  <c r="E124" i="36"/>
  <c r="F124" i="36" s="1"/>
  <c r="K38" i="36"/>
  <c r="BG96" i="36"/>
  <c r="BN96" i="36" s="1"/>
  <c r="BU96" i="36" s="1"/>
  <c r="CE96" i="36" s="1"/>
  <c r="CL96" i="36" s="1"/>
  <c r="CS96" i="36" s="1"/>
  <c r="CX96" i="36" s="1"/>
  <c r="AW96" i="36"/>
  <c r="BB96" i="36" s="1"/>
  <c r="AV96" i="36"/>
  <c r="BF38" i="36"/>
  <c r="C109" i="36"/>
  <c r="AM114" i="36"/>
  <c r="P138" i="36"/>
  <c r="P131" i="36"/>
  <c r="P132" i="36"/>
  <c r="P133" i="36"/>
  <c r="P130" i="36"/>
  <c r="P127" i="36"/>
  <c r="P128" i="36"/>
  <c r="P129" i="36"/>
  <c r="P123" i="36"/>
  <c r="P122" i="36"/>
  <c r="P121" i="36"/>
  <c r="P120" i="36"/>
  <c r="P119" i="36"/>
  <c r="P118" i="36"/>
  <c r="P117" i="36"/>
  <c r="P134" i="36"/>
  <c r="P116" i="36"/>
  <c r="P111" i="36"/>
  <c r="P126" i="36"/>
  <c r="P125" i="36"/>
  <c r="P110" i="36"/>
  <c r="P104" i="36"/>
  <c r="P106" i="36"/>
  <c r="P100" i="36"/>
  <c r="P99" i="36"/>
  <c r="P98" i="36"/>
  <c r="P105" i="36"/>
  <c r="P93" i="36"/>
  <c r="P96" i="36"/>
  <c r="P90" i="36"/>
  <c r="P86" i="36"/>
  <c r="P83" i="36"/>
  <c r="P79" i="36"/>
  <c r="P78" i="36"/>
  <c r="P77" i="36"/>
  <c r="P76" i="36"/>
  <c r="P75" i="36"/>
  <c r="P74" i="36"/>
  <c r="P73" i="36"/>
  <c r="P102" i="36"/>
  <c r="P101" i="36"/>
  <c r="P95" i="36"/>
  <c r="P91" i="36"/>
  <c r="P87" i="36"/>
  <c r="P85" i="36"/>
  <c r="P88" i="36"/>
  <c r="P94" i="36"/>
  <c r="P89" i="36"/>
  <c r="P97" i="36"/>
  <c r="P84" i="36"/>
  <c r="P80" i="36"/>
  <c r="P72" i="36"/>
  <c r="P81" i="36"/>
  <c r="P68" i="36"/>
  <c r="P66" i="36"/>
  <c r="P71" i="36"/>
  <c r="P70" i="36"/>
  <c r="P69" i="36"/>
  <c r="P65" i="36"/>
  <c r="P64" i="36"/>
  <c r="P63" i="36"/>
  <c r="P62" i="36"/>
  <c r="P61" i="36"/>
  <c r="P60" i="36"/>
  <c r="P59" i="36"/>
  <c r="P58" i="36"/>
  <c r="P57" i="36"/>
  <c r="P56" i="36"/>
  <c r="P55" i="36"/>
  <c r="P54" i="36"/>
  <c r="P53" i="36"/>
  <c r="P52" i="36"/>
  <c r="P51" i="36"/>
  <c r="P50" i="36"/>
  <c r="P49" i="36"/>
  <c r="P48" i="36"/>
  <c r="P47" i="36"/>
  <c r="P46" i="36"/>
  <c r="P45" i="36"/>
  <c r="P44" i="36"/>
  <c r="P43" i="36"/>
  <c r="P42" i="36"/>
  <c r="P41" i="36"/>
  <c r="P40" i="36"/>
  <c r="P39" i="36"/>
  <c r="P16" i="36"/>
  <c r="P15" i="36"/>
  <c r="AB4" i="36"/>
  <c r="P6" i="36"/>
  <c r="P4" i="36"/>
  <c r="P38" i="36"/>
  <c r="P19" i="36"/>
  <c r="P18" i="36"/>
  <c r="P11" i="36"/>
  <c r="P10" i="36"/>
  <c r="P22" i="36"/>
  <c r="P12" i="36"/>
  <c r="P7" i="36"/>
  <c r="O36" i="36"/>
  <c r="P13" i="36"/>
  <c r="AJ126" i="36"/>
  <c r="AC125" i="36"/>
  <c r="BZ131" i="36"/>
  <c r="AJ30" i="36"/>
  <c r="AC29" i="36"/>
  <c r="W114" i="36"/>
  <c r="O124" i="36"/>
  <c r="AB38" i="36"/>
  <c r="H124" i="36"/>
  <c r="I124" i="36" s="1"/>
  <c r="R38" i="36"/>
  <c r="CX129" i="36"/>
  <c r="D206" i="37"/>
  <c r="O206" i="37" s="1"/>
  <c r="O204" i="37"/>
  <c r="F132" i="36"/>
  <c r="F133" i="36"/>
  <c r="F134" i="36"/>
  <c r="F128" i="36"/>
  <c r="F131" i="36"/>
  <c r="F129" i="36"/>
  <c r="F130" i="36"/>
  <c r="F138" i="36"/>
  <c r="F125" i="36"/>
  <c r="F120" i="36"/>
  <c r="F106" i="36"/>
  <c r="F123" i="36"/>
  <c r="F119" i="36"/>
  <c r="F116" i="36"/>
  <c r="F110" i="36"/>
  <c r="F105" i="36"/>
  <c r="F83" i="36"/>
  <c r="F81" i="36"/>
  <c r="F80" i="36"/>
  <c r="F126" i="36"/>
  <c r="F122" i="36"/>
  <c r="F111" i="36"/>
  <c r="F96" i="36"/>
  <c r="F90" i="36"/>
  <c r="F86" i="36"/>
  <c r="F117" i="36"/>
  <c r="F104" i="36"/>
  <c r="F95" i="36"/>
  <c r="F91" i="36"/>
  <c r="F87" i="36"/>
  <c r="F121" i="36"/>
  <c r="F97" i="36"/>
  <c r="F89" i="36"/>
  <c r="F127" i="36"/>
  <c r="F102" i="36"/>
  <c r="F100" i="36"/>
  <c r="F99" i="36"/>
  <c r="F98" i="36"/>
  <c r="F84" i="36"/>
  <c r="F118" i="36"/>
  <c r="F101" i="36"/>
  <c r="F93" i="36"/>
  <c r="F85" i="36"/>
  <c r="F79" i="36"/>
  <c r="F75" i="36"/>
  <c r="F68" i="36"/>
  <c r="F76" i="36"/>
  <c r="F77" i="36"/>
  <c r="F73" i="36"/>
  <c r="F94" i="36"/>
  <c r="F39" i="36"/>
  <c r="F88" i="36"/>
  <c r="F78" i="36"/>
  <c r="F74" i="36"/>
  <c r="F66" i="36"/>
  <c r="F38" i="36"/>
  <c r="F72" i="36"/>
  <c r="F71" i="36"/>
  <c r="F61" i="36"/>
  <c r="F57" i="36"/>
  <c r="F54" i="36"/>
  <c r="F50" i="36"/>
  <c r="F46" i="36"/>
  <c r="F42" i="36"/>
  <c r="F19" i="36"/>
  <c r="F18" i="36"/>
  <c r="F11" i="36"/>
  <c r="F10" i="36"/>
  <c r="F6" i="36"/>
  <c r="F4" i="36"/>
  <c r="F7" i="36"/>
  <c r="K4" i="36"/>
  <c r="F70" i="36"/>
  <c r="F65" i="36"/>
  <c r="F56" i="36"/>
  <c r="F45" i="36"/>
  <c r="F62" i="36"/>
  <c r="F58" i="36"/>
  <c r="F55" i="36"/>
  <c r="F51" i="36"/>
  <c r="F47" i="36"/>
  <c r="F43" i="36"/>
  <c r="F40" i="36"/>
  <c r="F22" i="36"/>
  <c r="F12" i="36"/>
  <c r="F64" i="36"/>
  <c r="F53" i="36"/>
  <c r="F41" i="36"/>
  <c r="F69" i="36"/>
  <c r="F63" i="36"/>
  <c r="F59" i="36"/>
  <c r="F52" i="36"/>
  <c r="F48" i="36"/>
  <c r="F44" i="36"/>
  <c r="E36" i="36"/>
  <c r="F13" i="36"/>
  <c r="F60" i="36"/>
  <c r="F49" i="36"/>
  <c r="F15" i="36"/>
  <c r="F16" i="36"/>
  <c r="BA30" i="36"/>
  <c r="BA35" i="36"/>
  <c r="AZ35" i="36"/>
  <c r="BA29" i="36"/>
  <c r="AW77" i="36"/>
  <c r="BB77" i="36" s="1"/>
  <c r="BG77" i="36"/>
  <c r="BN77" i="36" s="1"/>
  <c r="BU77" i="36" s="1"/>
  <c r="CE77" i="36" s="1"/>
  <c r="CL77" i="36" s="1"/>
  <c r="CS77" i="36" s="1"/>
  <c r="CX77" i="36" s="1"/>
  <c r="AV77" i="36"/>
  <c r="BM34" i="36"/>
  <c r="AU34" i="36"/>
  <c r="BJ124" i="36"/>
  <c r="BT38" i="36"/>
  <c r="AC110" i="36"/>
  <c r="X110" i="36"/>
  <c r="S83" i="36"/>
  <c r="X83" i="36" s="1"/>
  <c r="BX116" i="36"/>
  <c r="AB34" i="36"/>
  <c r="CV23" i="36"/>
  <c r="CW23" i="36" s="1"/>
  <c r="AT113" i="36"/>
  <c r="AT114" i="36"/>
  <c r="AT109" i="36"/>
  <c r="BT33" i="36"/>
  <c r="BK33" i="36"/>
  <c r="CV68" i="36"/>
  <c r="CV83" i="36"/>
  <c r="AV138" i="36"/>
  <c r="BG138" i="36"/>
  <c r="BN138" i="36" s="1"/>
  <c r="BU138" i="36" s="1"/>
  <c r="BZ55" i="36"/>
  <c r="BX125" i="36"/>
  <c r="X29" i="36"/>
  <c r="S35" i="36"/>
  <c r="T29" i="36"/>
  <c r="AW84" i="36"/>
  <c r="BB84" i="36" s="1"/>
  <c r="AV84" i="36"/>
  <c r="BG84" i="36"/>
  <c r="BN84" i="36" s="1"/>
  <c r="BU84" i="36" s="1"/>
  <c r="AZ4" i="36"/>
  <c r="BA5" i="36" s="1"/>
  <c r="CK22" i="36"/>
  <c r="AG33" i="36"/>
  <c r="CI138" i="36"/>
  <c r="CI132" i="36"/>
  <c r="CI128" i="36"/>
  <c r="CI133" i="36"/>
  <c r="CI131" i="36"/>
  <c r="CI130" i="36"/>
  <c r="CI129" i="36"/>
  <c r="CI125" i="36"/>
  <c r="CI134" i="36"/>
  <c r="CI126" i="36"/>
  <c r="CI120" i="36"/>
  <c r="CI116" i="36"/>
  <c r="CI104" i="36"/>
  <c r="CI102" i="36"/>
  <c r="CI123" i="36"/>
  <c r="CI119" i="36"/>
  <c r="CI81" i="36"/>
  <c r="CI80" i="36"/>
  <c r="CI79" i="36"/>
  <c r="CI127" i="36"/>
  <c r="CI106" i="36"/>
  <c r="CI101" i="36"/>
  <c r="CI100" i="36"/>
  <c r="CI94" i="36"/>
  <c r="CI89" i="36"/>
  <c r="CI85" i="36"/>
  <c r="CI118" i="36"/>
  <c r="CI93" i="36"/>
  <c r="CI90" i="36"/>
  <c r="CI86" i="36"/>
  <c r="CI122" i="36"/>
  <c r="CI117" i="36"/>
  <c r="CI105" i="36"/>
  <c r="CI121" i="36"/>
  <c r="CI99" i="36"/>
  <c r="CI98" i="36"/>
  <c r="CI97" i="36"/>
  <c r="CI96" i="36"/>
  <c r="CI87" i="36"/>
  <c r="CI111" i="36"/>
  <c r="CI88" i="36"/>
  <c r="CI83" i="36"/>
  <c r="CI110" i="36"/>
  <c r="CI95" i="36"/>
  <c r="CI91" i="36"/>
  <c r="CI78" i="36"/>
  <c r="CI74" i="36"/>
  <c r="CI84" i="36"/>
  <c r="CI75" i="36"/>
  <c r="CI76" i="36"/>
  <c r="CI72" i="36"/>
  <c r="CI77" i="36"/>
  <c r="CI73" i="36"/>
  <c r="CI38" i="36"/>
  <c r="CI71" i="36"/>
  <c r="CI70" i="36"/>
  <c r="CI69" i="36"/>
  <c r="CI68" i="36"/>
  <c r="CI66" i="36"/>
  <c r="CI65" i="36"/>
  <c r="CI64" i="36"/>
  <c r="CI61" i="36"/>
  <c r="CI57" i="36"/>
  <c r="CI53" i="36"/>
  <c r="CI49" i="36"/>
  <c r="CI45" i="36"/>
  <c r="CI41" i="36"/>
  <c r="CI39" i="36"/>
  <c r="CI22" i="36"/>
  <c r="CI19" i="36"/>
  <c r="CI11" i="36"/>
  <c r="CI6" i="36"/>
  <c r="CR4" i="36"/>
  <c r="CI56" i="36"/>
  <c r="CI40" i="36"/>
  <c r="CI62" i="36"/>
  <c r="CI58" i="36"/>
  <c r="CI54" i="36"/>
  <c r="CI50" i="36"/>
  <c r="CI46" i="36"/>
  <c r="CI42" i="36"/>
  <c r="CI12" i="36"/>
  <c r="CI7" i="36"/>
  <c r="CI60" i="36"/>
  <c r="CI52" i="36"/>
  <c r="CI48" i="36"/>
  <c r="CI63" i="36"/>
  <c r="CI59" i="36"/>
  <c r="CI55" i="36"/>
  <c r="CI51" i="36"/>
  <c r="CI47" i="36"/>
  <c r="CI43" i="36"/>
  <c r="CI15" i="36"/>
  <c r="CI13" i="36"/>
  <c r="CI44" i="36"/>
  <c r="CH36" i="36"/>
  <c r="CI16" i="36"/>
  <c r="CI4" i="36"/>
  <c r="CI18" i="36"/>
  <c r="CI10" i="36"/>
  <c r="M27" i="36"/>
  <c r="M26" i="36"/>
  <c r="L34" i="36"/>
  <c r="M34" i="36" s="1"/>
  <c r="BX15" i="36"/>
  <c r="AP22" i="36"/>
  <c r="AI22" i="36"/>
  <c r="BZ57" i="36"/>
  <c r="CA124" i="36"/>
  <c r="CK38" i="36"/>
  <c r="BZ58" i="36"/>
  <c r="BZ66" i="36"/>
  <c r="AW73" i="36"/>
  <c r="BB73" i="36" s="1"/>
  <c r="BG73" i="36"/>
  <c r="BN73" i="36" s="1"/>
  <c r="BU73" i="36" s="1"/>
  <c r="CE73" i="36" s="1"/>
  <c r="CL73" i="36" s="1"/>
  <c r="CS73" i="36" s="1"/>
  <c r="CX73" i="36" s="1"/>
  <c r="AV73" i="36"/>
  <c r="CE90" i="36"/>
  <c r="CL90" i="36" s="1"/>
  <c r="CS90" i="36" s="1"/>
  <c r="CX90" i="36" s="1"/>
  <c r="BZ90" i="36"/>
  <c r="BX93" i="36"/>
  <c r="AW111" i="36"/>
  <c r="BB111" i="36" s="1"/>
  <c r="BG111" i="36"/>
  <c r="BN111" i="36" s="1"/>
  <c r="BU111" i="36" s="1"/>
  <c r="AV111" i="36"/>
  <c r="BX104" i="36"/>
  <c r="BR33" i="36"/>
  <c r="CD22" i="36"/>
  <c r="Z34" i="36"/>
  <c r="BA34" i="36"/>
  <c r="CD34" i="36"/>
  <c r="CB34" i="36"/>
  <c r="BZ80" i="36"/>
  <c r="BZ60" i="36"/>
  <c r="BZ50" i="36"/>
  <c r="BG95" i="36"/>
  <c r="BN95" i="36" s="1"/>
  <c r="BU95" i="36" s="1"/>
  <c r="CE95" i="36" s="1"/>
  <c r="CL95" i="36" s="1"/>
  <c r="CS95" i="36" s="1"/>
  <c r="CX95" i="36" s="1"/>
  <c r="AW95" i="36"/>
  <c r="BB95" i="36" s="1"/>
  <c r="AV95" i="36"/>
  <c r="AW123" i="36"/>
  <c r="BB123" i="36" s="1"/>
  <c r="BG123" i="36"/>
  <c r="BN123" i="36" s="1"/>
  <c r="BU123" i="36" s="1"/>
  <c r="CE123" i="36" s="1"/>
  <c r="CL123" i="36" s="1"/>
  <c r="CS123" i="36" s="1"/>
  <c r="CX123" i="36" s="1"/>
  <c r="AV123" i="36"/>
  <c r="AI33" i="36"/>
  <c r="CP138" i="36"/>
  <c r="CP133" i="36"/>
  <c r="CP129" i="36"/>
  <c r="CP134" i="36"/>
  <c r="CP130" i="36"/>
  <c r="CP125" i="36"/>
  <c r="CP126" i="36"/>
  <c r="CP131" i="36"/>
  <c r="CP124" i="36"/>
  <c r="CP123" i="36"/>
  <c r="CP132" i="36"/>
  <c r="CP110" i="36"/>
  <c r="CP102" i="36"/>
  <c r="CP101" i="36"/>
  <c r="CP100" i="36"/>
  <c r="CP128" i="36"/>
  <c r="CP127" i="36"/>
  <c r="CP121" i="36"/>
  <c r="CP117" i="36"/>
  <c r="CP120" i="36"/>
  <c r="CP116" i="36"/>
  <c r="CP106" i="36"/>
  <c r="CP91" i="36"/>
  <c r="CP90" i="36"/>
  <c r="CP89" i="36"/>
  <c r="CP88" i="36"/>
  <c r="CP87" i="36"/>
  <c r="CP86" i="36"/>
  <c r="CP85" i="36"/>
  <c r="CP84" i="36"/>
  <c r="CP83" i="36"/>
  <c r="CP122" i="36"/>
  <c r="CP119" i="36"/>
  <c r="CP111" i="36"/>
  <c r="CP104" i="36"/>
  <c r="CP93" i="36"/>
  <c r="CP79" i="36"/>
  <c r="CP96" i="36"/>
  <c r="CP94" i="36"/>
  <c r="CP105" i="36"/>
  <c r="CP118" i="36"/>
  <c r="CP99" i="36"/>
  <c r="CP98" i="36"/>
  <c r="CP97" i="36"/>
  <c r="CP80" i="36"/>
  <c r="CP76" i="36"/>
  <c r="CP72" i="36"/>
  <c r="CP71" i="36"/>
  <c r="CP70" i="36"/>
  <c r="CP69" i="36"/>
  <c r="CP68" i="36"/>
  <c r="CP65" i="36"/>
  <c r="CP64" i="36"/>
  <c r="CP77" i="36"/>
  <c r="CP73" i="36"/>
  <c r="CP95" i="36"/>
  <c r="CP81" i="36"/>
  <c r="CP78" i="36"/>
  <c r="CP74" i="36"/>
  <c r="CP63" i="36"/>
  <c r="CP62" i="36"/>
  <c r="CP61" i="36"/>
  <c r="CP60" i="36"/>
  <c r="CP59" i="36"/>
  <c r="CP58" i="36"/>
  <c r="CP57" i="36"/>
  <c r="CP56" i="36"/>
  <c r="CP55" i="36"/>
  <c r="CP54" i="36"/>
  <c r="CP53" i="36"/>
  <c r="CP52" i="36"/>
  <c r="CP51" i="36"/>
  <c r="CP50" i="36"/>
  <c r="CP49" i="36"/>
  <c r="CP48" i="36"/>
  <c r="CP47" i="36"/>
  <c r="CP46" i="36"/>
  <c r="CP45" i="36"/>
  <c r="CP44" i="36"/>
  <c r="CP43" i="36"/>
  <c r="CP42" i="36"/>
  <c r="CP41" i="36"/>
  <c r="CP40" i="36"/>
  <c r="CP39" i="36"/>
  <c r="CP38" i="36"/>
  <c r="CO36" i="36"/>
  <c r="CP36" i="36" s="1"/>
  <c r="CP66" i="36"/>
  <c r="CP12" i="36"/>
  <c r="CP7" i="36"/>
  <c r="CP75" i="36"/>
  <c r="CP15" i="36"/>
  <c r="CP13" i="36"/>
  <c r="CP18" i="36"/>
  <c r="CP16" i="36"/>
  <c r="CP10" i="36"/>
  <c r="CP4" i="36"/>
  <c r="CP22" i="36"/>
  <c r="CP6" i="36"/>
  <c r="CP19" i="36"/>
  <c r="CP11" i="36"/>
  <c r="AB33" i="36"/>
  <c r="P33" i="36"/>
  <c r="AU22" i="36"/>
  <c r="AU36" i="36"/>
  <c r="AU38" i="36"/>
  <c r="CR35" i="36"/>
  <c r="CI35" i="36"/>
  <c r="AB22" i="36"/>
  <c r="R22" i="36"/>
  <c r="BX39" i="36"/>
  <c r="BX83" i="36"/>
  <c r="AW122" i="36"/>
  <c r="BB122" i="36" s="1"/>
  <c r="BG122" i="36"/>
  <c r="BN122" i="36" s="1"/>
  <c r="BU122" i="36" s="1"/>
  <c r="CE122" i="36" s="1"/>
  <c r="CL122" i="36" s="1"/>
  <c r="CS122" i="36" s="1"/>
  <c r="CX122" i="36" s="1"/>
  <c r="AV122" i="36"/>
  <c r="BZ134" i="36"/>
  <c r="CE133" i="36"/>
  <c r="CL133" i="36" s="1"/>
  <c r="CS133" i="36" s="1"/>
  <c r="CX133" i="36" s="1"/>
  <c r="BZ133" i="36"/>
  <c r="BZ47" i="36"/>
  <c r="BX68" i="36"/>
  <c r="AW121" i="36"/>
  <c r="BB121" i="36" s="1"/>
  <c r="BG121" i="36"/>
  <c r="BN121" i="36" s="1"/>
  <c r="BU121" i="36" s="1"/>
  <c r="CE121" i="36" s="1"/>
  <c r="CL121" i="36" s="1"/>
  <c r="CS121" i="36" s="1"/>
  <c r="CX121" i="36" s="1"/>
  <c r="AV121" i="36"/>
  <c r="R34" i="36"/>
  <c r="AQ27" i="36"/>
  <c r="AJ26" i="36"/>
  <c r="I138" i="36"/>
  <c r="I134" i="36"/>
  <c r="I130" i="36"/>
  <c r="I131" i="36"/>
  <c r="I126" i="36"/>
  <c r="I125" i="36"/>
  <c r="I127" i="36"/>
  <c r="I128" i="36"/>
  <c r="I116" i="36"/>
  <c r="I133" i="36"/>
  <c r="I123" i="36"/>
  <c r="I122" i="36"/>
  <c r="I121" i="36"/>
  <c r="I120" i="36"/>
  <c r="I119" i="36"/>
  <c r="I118" i="36"/>
  <c r="I117" i="36"/>
  <c r="I102" i="36"/>
  <c r="I101" i="36"/>
  <c r="I104" i="36"/>
  <c r="I132" i="36"/>
  <c r="I91" i="36"/>
  <c r="I90" i="36"/>
  <c r="I89" i="36"/>
  <c r="I88" i="36"/>
  <c r="I87" i="36"/>
  <c r="I86" i="36"/>
  <c r="I85" i="36"/>
  <c r="I84" i="36"/>
  <c r="I129" i="36"/>
  <c r="I106" i="36"/>
  <c r="I105" i="36"/>
  <c r="I94" i="36"/>
  <c r="I93" i="36"/>
  <c r="I81" i="36"/>
  <c r="I110" i="36"/>
  <c r="I100" i="36"/>
  <c r="I99" i="36"/>
  <c r="I98" i="36"/>
  <c r="I97" i="36"/>
  <c r="I83" i="36"/>
  <c r="I111" i="36"/>
  <c r="I96" i="36"/>
  <c r="I95" i="36"/>
  <c r="I80" i="36"/>
  <c r="I78" i="36"/>
  <c r="I74" i="36"/>
  <c r="I72" i="36"/>
  <c r="I71" i="36"/>
  <c r="I70" i="36"/>
  <c r="I69" i="36"/>
  <c r="I65" i="36"/>
  <c r="I79" i="36"/>
  <c r="I75" i="36"/>
  <c r="I76" i="36"/>
  <c r="I77" i="36"/>
  <c r="I73" i="36"/>
  <c r="I66" i="36"/>
  <c r="I64" i="36"/>
  <c r="I63" i="36"/>
  <c r="I62" i="36"/>
  <c r="I61" i="36"/>
  <c r="I60" i="36"/>
  <c r="I59" i="36"/>
  <c r="I58" i="36"/>
  <c r="I57" i="36"/>
  <c r="I56" i="36"/>
  <c r="I55" i="36"/>
  <c r="I54" i="36"/>
  <c r="I53" i="36"/>
  <c r="I52" i="36"/>
  <c r="I51" i="36"/>
  <c r="I50" i="36"/>
  <c r="I49" i="36"/>
  <c r="I48" i="36"/>
  <c r="I47" i="36"/>
  <c r="I46" i="36"/>
  <c r="I45" i="36"/>
  <c r="I44" i="36"/>
  <c r="I43" i="36"/>
  <c r="I42" i="36"/>
  <c r="I41" i="36"/>
  <c r="I40" i="36"/>
  <c r="I39" i="36"/>
  <c r="I68" i="36"/>
  <c r="I38" i="36"/>
  <c r="H36" i="36"/>
  <c r="I36" i="36" s="1"/>
  <c r="I13" i="36"/>
  <c r="R4" i="36"/>
  <c r="I16" i="36"/>
  <c r="I15" i="36"/>
  <c r="I19" i="36"/>
  <c r="I18" i="36"/>
  <c r="I11" i="36"/>
  <c r="I10" i="36"/>
  <c r="I6" i="36"/>
  <c r="I4" i="36"/>
  <c r="I22" i="36"/>
  <c r="I7" i="36"/>
  <c r="I12" i="36"/>
  <c r="W113" i="36"/>
  <c r="B124" i="36"/>
  <c r="C38" i="36"/>
  <c r="C141" i="36" s="1"/>
  <c r="BZ53" i="36"/>
  <c r="BZ129" i="36"/>
  <c r="AO138" i="36"/>
  <c r="AO123" i="36"/>
  <c r="AO122" i="36"/>
  <c r="AO121" i="36"/>
  <c r="AO120" i="36"/>
  <c r="AO119" i="36"/>
  <c r="AO118" i="36"/>
  <c r="AO117" i="36"/>
  <c r="AO116" i="36"/>
  <c r="AO111" i="36"/>
  <c r="AO110" i="36"/>
  <c r="AO101" i="36"/>
  <c r="AO100" i="36"/>
  <c r="AO99" i="36"/>
  <c r="AO98" i="36"/>
  <c r="AO124" i="36"/>
  <c r="AO106" i="36"/>
  <c r="AO102" i="36"/>
  <c r="AO104" i="36"/>
  <c r="AO97" i="36"/>
  <c r="AO93" i="36"/>
  <c r="AO88" i="36"/>
  <c r="AO84" i="36"/>
  <c r="AO83" i="36"/>
  <c r="AO81" i="36"/>
  <c r="AO78" i="36"/>
  <c r="AO77" i="36"/>
  <c r="AO76" i="36"/>
  <c r="AO75" i="36"/>
  <c r="AO74" i="36"/>
  <c r="AO73" i="36"/>
  <c r="AO72" i="36"/>
  <c r="AO96" i="36"/>
  <c r="AO89" i="36"/>
  <c r="AO85" i="36"/>
  <c r="AO105" i="36"/>
  <c r="AO91" i="36"/>
  <c r="AO90" i="36"/>
  <c r="AO95" i="36"/>
  <c r="AO87" i="36"/>
  <c r="AO94" i="36"/>
  <c r="AO86" i="36"/>
  <c r="AO66" i="36"/>
  <c r="AO80" i="36"/>
  <c r="AO79" i="36"/>
  <c r="AO71" i="36"/>
  <c r="AO70" i="36"/>
  <c r="AO69" i="36"/>
  <c r="AO65" i="36"/>
  <c r="AO68" i="36"/>
  <c r="AO64" i="36"/>
  <c r="AO63" i="36"/>
  <c r="AO62" i="36"/>
  <c r="AO61" i="36"/>
  <c r="AO60" i="36"/>
  <c r="AO59" i="36"/>
  <c r="AO58" i="36"/>
  <c r="AO57" i="36"/>
  <c r="AO56" i="36"/>
  <c r="AO55" i="36"/>
  <c r="AO54" i="36"/>
  <c r="AO53" i="36"/>
  <c r="AO52" i="36"/>
  <c r="AO51" i="36"/>
  <c r="AO50" i="36"/>
  <c r="AO49" i="36"/>
  <c r="AO48" i="36"/>
  <c r="AO47" i="36"/>
  <c r="AO46" i="36"/>
  <c r="AO45" i="36"/>
  <c r="AO44" i="36"/>
  <c r="AO43" i="36"/>
  <c r="AO42" i="36"/>
  <c r="AO41" i="36"/>
  <c r="AO40" i="36"/>
  <c r="AO39" i="36"/>
  <c r="AO38" i="36"/>
  <c r="BF36" i="36" l="1"/>
  <c r="AM109" i="36"/>
  <c r="AN36" i="36"/>
  <c r="BZ102" i="36"/>
  <c r="N120" i="36"/>
  <c r="N102" i="36"/>
  <c r="N86" i="36"/>
  <c r="N76" i="36"/>
  <c r="N61" i="36"/>
  <c r="N41" i="36"/>
  <c r="N121" i="36"/>
  <c r="N100" i="36"/>
  <c r="N70" i="36"/>
  <c r="N47" i="36"/>
  <c r="N124" i="36"/>
  <c r="N88" i="36"/>
  <c r="N95" i="36"/>
  <c r="N56" i="36"/>
  <c r="N49" i="36"/>
  <c r="N104" i="36"/>
  <c r="N89" i="36"/>
  <c r="N68" i="36"/>
  <c r="N42" i="36"/>
  <c r="N58" i="36"/>
  <c r="BZ120" i="36"/>
  <c r="BZ63" i="36"/>
  <c r="CE64" i="36"/>
  <c r="CL64" i="36" s="1"/>
  <c r="CS64" i="36" s="1"/>
  <c r="CX64" i="36" s="1"/>
  <c r="BZ64" i="36"/>
  <c r="BZ97" i="36"/>
  <c r="N45" i="36"/>
  <c r="N44" i="36"/>
  <c r="N62" i="36"/>
  <c r="N53" i="36"/>
  <c r="N51" i="36"/>
  <c r="N71" i="36"/>
  <c r="N46" i="36"/>
  <c r="N60" i="36"/>
  <c r="N38" i="36"/>
  <c r="N75" i="36"/>
  <c r="N74" i="36"/>
  <c r="N96" i="36"/>
  <c r="N87" i="36"/>
  <c r="N105" i="36"/>
  <c r="N97" i="36"/>
  <c r="N93" i="36"/>
  <c r="N80" i="36"/>
  <c r="N119" i="36"/>
  <c r="N111" i="36"/>
  <c r="N138" i="36"/>
  <c r="N63" i="36"/>
  <c r="N48" i="36"/>
  <c r="N73" i="36"/>
  <c r="N59" i="36"/>
  <c r="N55" i="36"/>
  <c r="N72" i="36"/>
  <c r="N50" i="36"/>
  <c r="N64" i="36"/>
  <c r="N39" i="36"/>
  <c r="N79" i="36"/>
  <c r="N78" i="36"/>
  <c r="N98" i="36"/>
  <c r="N110" i="36"/>
  <c r="N106" i="36"/>
  <c r="N122" i="36"/>
  <c r="N94" i="36"/>
  <c r="N81" i="36"/>
  <c r="N123" i="36"/>
  <c r="N116" i="36"/>
  <c r="BZ42" i="36"/>
  <c r="N69" i="36"/>
  <c r="N52" i="36"/>
  <c r="N77" i="36"/>
  <c r="N43" i="36"/>
  <c r="N57" i="36"/>
  <c r="N40" i="36"/>
  <c r="N54" i="36"/>
  <c r="N65" i="36"/>
  <c r="N66" i="36"/>
  <c r="N91" i="36"/>
  <c r="N90" i="36"/>
  <c r="N99" i="36"/>
  <c r="N117" i="36"/>
  <c r="N85" i="36"/>
  <c r="N84" i="36"/>
  <c r="N118" i="36"/>
  <c r="N83" i="36"/>
  <c r="N101" i="36"/>
  <c r="BZ96" i="36"/>
  <c r="BZ119" i="36"/>
  <c r="BZ118" i="36"/>
  <c r="BZ99" i="36"/>
  <c r="AQ16" i="36"/>
  <c r="AJ15" i="36"/>
  <c r="AK30" i="36" s="1"/>
  <c r="BZ98" i="36"/>
  <c r="BZ73" i="36"/>
  <c r="CE71" i="36"/>
  <c r="CL71" i="36" s="1"/>
  <c r="CS71" i="36" s="1"/>
  <c r="CX71" i="36" s="1"/>
  <c r="BZ71" i="36"/>
  <c r="CE76" i="36"/>
  <c r="CL76" i="36" s="1"/>
  <c r="CS76" i="36" s="1"/>
  <c r="CX76" i="36" s="1"/>
  <c r="BZ76" i="36"/>
  <c r="CE70" i="36"/>
  <c r="CL70" i="36" s="1"/>
  <c r="CS70" i="36" s="1"/>
  <c r="CX70" i="36" s="1"/>
  <c r="BZ70" i="36"/>
  <c r="CE127" i="36"/>
  <c r="CL127" i="36" s="1"/>
  <c r="CS127" i="36" s="1"/>
  <c r="CX127" i="36" s="1"/>
  <c r="BZ127" i="36"/>
  <c r="CQ141" i="36"/>
  <c r="AU141" i="36"/>
  <c r="D138" i="36"/>
  <c r="D124" i="36"/>
  <c r="D123" i="36"/>
  <c r="D122" i="36"/>
  <c r="D121" i="36"/>
  <c r="D120" i="36"/>
  <c r="D119" i="36"/>
  <c r="D118" i="36"/>
  <c r="D117" i="36"/>
  <c r="D116" i="36"/>
  <c r="D111" i="36"/>
  <c r="D110" i="36"/>
  <c r="D104" i="36"/>
  <c r="D101" i="36"/>
  <c r="D100" i="36"/>
  <c r="D99" i="36"/>
  <c r="D98" i="36"/>
  <c r="D102" i="36"/>
  <c r="D93" i="36"/>
  <c r="D94" i="36"/>
  <c r="D88" i="36"/>
  <c r="D84" i="36"/>
  <c r="D81" i="36"/>
  <c r="D79" i="36"/>
  <c r="D78" i="36"/>
  <c r="D77" i="36"/>
  <c r="D76" i="36"/>
  <c r="D75" i="36"/>
  <c r="D74" i="36"/>
  <c r="D73" i="36"/>
  <c r="D97" i="36"/>
  <c r="D89" i="36"/>
  <c r="D85" i="36"/>
  <c r="D83" i="36"/>
  <c r="D105" i="36"/>
  <c r="D87" i="36"/>
  <c r="D86" i="36"/>
  <c r="D106" i="36"/>
  <c r="D96" i="36"/>
  <c r="D91" i="36"/>
  <c r="D80" i="36"/>
  <c r="D90" i="36"/>
  <c r="D72" i="36"/>
  <c r="D95" i="36"/>
  <c r="D68" i="36"/>
  <c r="D66" i="36"/>
  <c r="D71" i="36"/>
  <c r="D70" i="36"/>
  <c r="D69" i="36"/>
  <c r="D65" i="36"/>
  <c r="D64" i="36"/>
  <c r="D63" i="36"/>
  <c r="D62" i="36"/>
  <c r="D61" i="36"/>
  <c r="D60" i="36"/>
  <c r="D59" i="36"/>
  <c r="D58" i="36"/>
  <c r="D57" i="36"/>
  <c r="D56" i="36"/>
  <c r="D55" i="36"/>
  <c r="D54" i="36"/>
  <c r="D53" i="36"/>
  <c r="D52" i="36"/>
  <c r="D51" i="36"/>
  <c r="D50" i="36"/>
  <c r="D49" i="36"/>
  <c r="D48" i="36"/>
  <c r="D47" i="36"/>
  <c r="D46" i="36"/>
  <c r="D45" i="36"/>
  <c r="D44" i="36"/>
  <c r="D43" i="36"/>
  <c r="D42" i="36"/>
  <c r="D41" i="36"/>
  <c r="D40" i="36"/>
  <c r="D39" i="36"/>
  <c r="D38" i="36"/>
  <c r="C124" i="36"/>
  <c r="C142" i="36" s="1"/>
  <c r="AT112" i="36"/>
  <c r="AU109" i="36"/>
  <c r="F141" i="36"/>
  <c r="F142" i="36"/>
  <c r="AD29" i="36"/>
  <c r="AC35" i="36"/>
  <c r="AD35" i="36" s="1"/>
  <c r="AQ126" i="36"/>
  <c r="AJ125" i="36"/>
  <c r="AN113" i="36"/>
  <c r="CA114" i="36"/>
  <c r="CA113" i="36"/>
  <c r="CA109" i="36"/>
  <c r="CK36" i="36"/>
  <c r="BE138" i="36"/>
  <c r="BE123" i="36"/>
  <c r="BE122" i="36"/>
  <c r="BE121" i="36"/>
  <c r="BE120" i="36"/>
  <c r="BE119" i="36"/>
  <c r="BE118" i="36"/>
  <c r="BE117" i="36"/>
  <c r="BE116" i="36"/>
  <c r="BE111" i="36"/>
  <c r="BM124" i="36"/>
  <c r="BE110" i="36"/>
  <c r="BE102" i="36"/>
  <c r="BE99" i="36"/>
  <c r="BE98" i="36"/>
  <c r="BE106" i="36"/>
  <c r="BE105" i="36"/>
  <c r="BE97" i="36"/>
  <c r="BE93" i="36"/>
  <c r="BE89" i="36"/>
  <c r="BE85" i="36"/>
  <c r="BE83" i="36"/>
  <c r="BE78" i="36"/>
  <c r="BE77" i="36"/>
  <c r="BE76" i="36"/>
  <c r="BE75" i="36"/>
  <c r="BE74" i="36"/>
  <c r="BE73" i="36"/>
  <c r="BE72" i="36"/>
  <c r="BE96" i="36"/>
  <c r="BE90" i="36"/>
  <c r="BE86" i="36"/>
  <c r="BE104" i="36"/>
  <c r="BE100" i="36"/>
  <c r="BE95" i="36"/>
  <c r="BE94" i="36"/>
  <c r="BE91" i="36"/>
  <c r="BE124" i="36"/>
  <c r="BE84" i="36"/>
  <c r="BE87" i="36"/>
  <c r="BE88" i="36"/>
  <c r="BE81" i="36"/>
  <c r="BE80" i="36"/>
  <c r="BE101" i="36"/>
  <c r="BE68" i="36"/>
  <c r="BE64" i="36"/>
  <c r="BE63" i="36"/>
  <c r="BE62" i="36"/>
  <c r="BE61" i="36"/>
  <c r="BE60" i="36"/>
  <c r="BE59" i="36"/>
  <c r="BE58" i="36"/>
  <c r="BE57" i="36"/>
  <c r="BE56" i="36"/>
  <c r="BE55" i="36"/>
  <c r="BE54" i="36"/>
  <c r="BE53" i="36"/>
  <c r="BE52" i="36"/>
  <c r="BE51" i="36"/>
  <c r="BE50" i="36"/>
  <c r="BE49" i="36"/>
  <c r="BE48" i="36"/>
  <c r="BE47" i="36"/>
  <c r="BE46" i="36"/>
  <c r="BE45" i="36"/>
  <c r="BE44" i="36"/>
  <c r="BE43" i="36"/>
  <c r="BE42" i="36"/>
  <c r="BE41" i="36"/>
  <c r="BE40" i="36"/>
  <c r="BE39" i="36"/>
  <c r="BE79" i="36"/>
  <c r="BE66" i="36"/>
  <c r="BE71" i="36"/>
  <c r="BE38" i="36"/>
  <c r="BE65" i="36"/>
  <c r="BE69" i="36"/>
  <c r="BE70" i="36"/>
  <c r="T34" i="36"/>
  <c r="AJ105" i="36"/>
  <c r="AC104" i="36"/>
  <c r="CE87" i="36"/>
  <c r="CL87" i="36" s="1"/>
  <c r="CS87" i="36" s="1"/>
  <c r="CX87" i="36" s="1"/>
  <c r="BZ87" i="36"/>
  <c r="AJ94" i="36"/>
  <c r="AC93" i="36"/>
  <c r="Y109" i="36"/>
  <c r="Y114" i="36"/>
  <c r="Y113" i="36"/>
  <c r="AI36" i="36"/>
  <c r="CV33" i="36"/>
  <c r="AJ39" i="36"/>
  <c r="AQ40" i="36"/>
  <c r="CE100" i="36"/>
  <c r="CL100" i="36" s="1"/>
  <c r="CS100" i="36" s="1"/>
  <c r="CX100" i="36" s="1"/>
  <c r="BZ100" i="36"/>
  <c r="CW30" i="36"/>
  <c r="CW29" i="36"/>
  <c r="CV35" i="36"/>
  <c r="BD141" i="36"/>
  <c r="CE130" i="36"/>
  <c r="CL130" i="36" s="1"/>
  <c r="CS130" i="36" s="1"/>
  <c r="CX130" i="36" s="1"/>
  <c r="BZ130" i="36"/>
  <c r="BG27" i="36"/>
  <c r="AW27" i="36"/>
  <c r="AQ26" i="36"/>
  <c r="AV26" i="36" s="1"/>
  <c r="AV27" i="36"/>
  <c r="CO114" i="36"/>
  <c r="CP114" i="36" s="1"/>
  <c r="CO109" i="36"/>
  <c r="CO113" i="36"/>
  <c r="CP113" i="36" s="1"/>
  <c r="CE111" i="36"/>
  <c r="CL111" i="36" s="1"/>
  <c r="CS111" i="36" s="1"/>
  <c r="CX111" i="36" s="1"/>
  <c r="BZ111" i="36"/>
  <c r="BA134" i="36"/>
  <c r="BA130" i="36"/>
  <c r="BA131" i="36"/>
  <c r="BA126" i="36"/>
  <c r="BA138" i="36"/>
  <c r="BA133" i="36"/>
  <c r="BA132" i="36"/>
  <c r="BA127" i="36"/>
  <c r="BA123" i="36"/>
  <c r="BA122" i="36"/>
  <c r="BA121" i="36"/>
  <c r="BA120" i="36"/>
  <c r="BA119" i="36"/>
  <c r="BA118" i="36"/>
  <c r="BA117" i="36"/>
  <c r="BA116" i="36"/>
  <c r="BA129" i="36"/>
  <c r="BA125" i="36"/>
  <c r="BA124" i="36"/>
  <c r="BA111" i="36"/>
  <c r="BA110" i="36"/>
  <c r="BA128" i="36"/>
  <c r="BA106" i="36"/>
  <c r="BA99" i="36"/>
  <c r="BA98" i="36"/>
  <c r="BA105" i="36"/>
  <c r="BA100" i="36"/>
  <c r="BA96" i="36"/>
  <c r="BA90" i="36"/>
  <c r="BA86" i="36"/>
  <c r="BA78" i="36"/>
  <c r="BA77" i="36"/>
  <c r="BA76" i="36"/>
  <c r="BA75" i="36"/>
  <c r="BA74" i="36"/>
  <c r="BA73" i="36"/>
  <c r="BA72" i="36"/>
  <c r="BA101" i="36"/>
  <c r="BA95" i="36"/>
  <c r="BA91" i="36"/>
  <c r="BA87" i="36"/>
  <c r="BA89" i="36"/>
  <c r="BA104" i="36"/>
  <c r="BA93" i="36"/>
  <c r="BA88" i="36"/>
  <c r="BA102" i="36"/>
  <c r="BA97" i="36"/>
  <c r="BA94" i="36"/>
  <c r="BA85" i="36"/>
  <c r="BA83" i="36"/>
  <c r="BA66" i="36"/>
  <c r="BA84" i="36"/>
  <c r="BA80" i="36"/>
  <c r="BA79" i="36"/>
  <c r="BA81" i="36"/>
  <c r="BA71" i="36"/>
  <c r="BA70" i="36"/>
  <c r="BA69" i="36"/>
  <c r="BA65" i="36"/>
  <c r="BA64" i="36"/>
  <c r="BA63" i="36"/>
  <c r="BA62" i="36"/>
  <c r="BA61" i="36"/>
  <c r="BA60" i="36"/>
  <c r="BA59" i="36"/>
  <c r="BA58" i="36"/>
  <c r="BA57" i="36"/>
  <c r="BA56" i="36"/>
  <c r="BA55" i="36"/>
  <c r="BA54" i="36"/>
  <c r="BA53" i="36"/>
  <c r="BA52" i="36"/>
  <c r="BA51" i="36"/>
  <c r="BA50" i="36"/>
  <c r="BA49" i="36"/>
  <c r="BA48" i="36"/>
  <c r="BA47" i="36"/>
  <c r="BA46" i="36"/>
  <c r="BA45" i="36"/>
  <c r="BA44" i="36"/>
  <c r="BA43" i="36"/>
  <c r="BA42" i="36"/>
  <c r="BA41" i="36"/>
  <c r="BA40" i="36"/>
  <c r="BA39" i="36"/>
  <c r="BA15" i="36"/>
  <c r="BA13" i="36"/>
  <c r="BA10" i="36"/>
  <c r="BA38" i="36"/>
  <c r="BA18" i="36"/>
  <c r="BA16" i="36"/>
  <c r="BA4" i="36"/>
  <c r="BA22" i="36"/>
  <c r="BA19" i="36"/>
  <c r="BA11" i="36"/>
  <c r="BA6" i="36"/>
  <c r="BA68" i="36"/>
  <c r="AZ36" i="36"/>
  <c r="BA36" i="36" s="1"/>
  <c r="BA7" i="36"/>
  <c r="BA12" i="36"/>
  <c r="AU114" i="36"/>
  <c r="AJ110" i="36"/>
  <c r="AC83" i="36"/>
  <c r="AC38" i="36" s="1"/>
  <c r="Q138" i="36"/>
  <c r="AB124" i="36"/>
  <c r="Q116" i="36"/>
  <c r="Q124" i="36"/>
  <c r="Q102" i="36"/>
  <c r="Q101" i="36"/>
  <c r="Q122" i="36"/>
  <c r="Q118" i="36"/>
  <c r="Q110" i="36"/>
  <c r="Q105" i="36"/>
  <c r="Q121" i="36"/>
  <c r="Q117" i="36"/>
  <c r="Q91" i="36"/>
  <c r="Q90" i="36"/>
  <c r="Q89" i="36"/>
  <c r="Q88" i="36"/>
  <c r="Q87" i="36"/>
  <c r="Q86" i="36"/>
  <c r="Q85" i="36"/>
  <c r="Q84" i="36"/>
  <c r="Q123" i="36"/>
  <c r="Q106" i="36"/>
  <c r="Q100" i="36"/>
  <c r="Q99" i="36"/>
  <c r="Q98" i="36"/>
  <c r="Q95" i="36"/>
  <c r="Q120" i="36"/>
  <c r="Q104" i="36"/>
  <c r="Q94" i="36"/>
  <c r="Q96" i="36"/>
  <c r="Q119" i="36"/>
  <c r="Q97" i="36"/>
  <c r="Q93" i="36"/>
  <c r="Q76" i="36"/>
  <c r="Q72" i="36"/>
  <c r="Q71" i="36"/>
  <c r="Q70" i="36"/>
  <c r="Q69" i="36"/>
  <c r="Q66" i="36"/>
  <c r="Q65" i="36"/>
  <c r="Q83" i="36"/>
  <c r="Q81" i="36"/>
  <c r="Q77" i="36"/>
  <c r="Q73" i="36"/>
  <c r="Q78" i="36"/>
  <c r="Q74" i="36"/>
  <c r="Q111" i="36"/>
  <c r="Q64" i="36"/>
  <c r="Q63" i="36"/>
  <c r="Q62" i="36"/>
  <c r="Q61" i="36"/>
  <c r="Q60" i="36"/>
  <c r="Q59" i="36"/>
  <c r="Q58" i="36"/>
  <c r="Q57" i="36"/>
  <c r="Q56" i="36"/>
  <c r="Q55" i="36"/>
  <c r="Q54" i="36"/>
  <c r="Q53" i="36"/>
  <c r="Q52" i="36"/>
  <c r="Q51" i="36"/>
  <c r="Q50" i="36"/>
  <c r="Q49" i="36"/>
  <c r="Q48" i="36"/>
  <c r="Q47" i="36"/>
  <c r="Q46" i="36"/>
  <c r="Q45" i="36"/>
  <c r="Q44" i="36"/>
  <c r="Q43" i="36"/>
  <c r="Q42" i="36"/>
  <c r="Q41" i="36"/>
  <c r="Q40" i="36"/>
  <c r="Q75" i="36"/>
  <c r="Q39" i="36"/>
  <c r="Q80" i="36"/>
  <c r="Q79" i="36"/>
  <c r="Q68" i="36"/>
  <c r="Q38" i="36"/>
  <c r="AQ30" i="36"/>
  <c r="AJ29" i="36"/>
  <c r="P141" i="36"/>
  <c r="AN114" i="36"/>
  <c r="AH138" i="36"/>
  <c r="AH111" i="36"/>
  <c r="AH102" i="36"/>
  <c r="AH101" i="36"/>
  <c r="AP124" i="36"/>
  <c r="AH122" i="36"/>
  <c r="AH118" i="36"/>
  <c r="AH104" i="36"/>
  <c r="AH121" i="36"/>
  <c r="AH117" i="36"/>
  <c r="AH91" i="36"/>
  <c r="AH90" i="36"/>
  <c r="AH89" i="36"/>
  <c r="AH88" i="36"/>
  <c r="AH87" i="36"/>
  <c r="AH86" i="36"/>
  <c r="AH85" i="36"/>
  <c r="AH84" i="36"/>
  <c r="AH83" i="36"/>
  <c r="AH120" i="36"/>
  <c r="AH116" i="36"/>
  <c r="AH106" i="36"/>
  <c r="AH94" i="36"/>
  <c r="AH79" i="36"/>
  <c r="AH124" i="36"/>
  <c r="AH119" i="36"/>
  <c r="AH105" i="36"/>
  <c r="AH97" i="36"/>
  <c r="AH93" i="36"/>
  <c r="AH123" i="36"/>
  <c r="AH110" i="36"/>
  <c r="AH96" i="36"/>
  <c r="AH95" i="36"/>
  <c r="AH100" i="36"/>
  <c r="AH99" i="36"/>
  <c r="AH98" i="36"/>
  <c r="AH77" i="36"/>
  <c r="AH73" i="36"/>
  <c r="AH71" i="36"/>
  <c r="AH70" i="36"/>
  <c r="AH69" i="36"/>
  <c r="AH68" i="36"/>
  <c r="AH65" i="36"/>
  <c r="AH80" i="36"/>
  <c r="AH78" i="36"/>
  <c r="AH74" i="36"/>
  <c r="AH75" i="36"/>
  <c r="AH66" i="36"/>
  <c r="AH76" i="36"/>
  <c r="AH72" i="36"/>
  <c r="AH64" i="36"/>
  <c r="AH63" i="36"/>
  <c r="AH62" i="36"/>
  <c r="AH61" i="36"/>
  <c r="AH60" i="36"/>
  <c r="AH59" i="36"/>
  <c r="AH58" i="36"/>
  <c r="AH57" i="36"/>
  <c r="AH56" i="36"/>
  <c r="AH55" i="36"/>
  <c r="AH54" i="36"/>
  <c r="AH53" i="36"/>
  <c r="AH52" i="36"/>
  <c r="AH51" i="36"/>
  <c r="AH50" i="36"/>
  <c r="AH49" i="36"/>
  <c r="AH48" i="36"/>
  <c r="AH47" i="36"/>
  <c r="AH46" i="36"/>
  <c r="AH45" i="36"/>
  <c r="AH44" i="36"/>
  <c r="AH43" i="36"/>
  <c r="AH42" i="36"/>
  <c r="AH41" i="36"/>
  <c r="AH40" i="36"/>
  <c r="AH39" i="36"/>
  <c r="AH38" i="36"/>
  <c r="AH81" i="36"/>
  <c r="AA138" i="36"/>
  <c r="AI124" i="36"/>
  <c r="AA124" i="36"/>
  <c r="AA121" i="36"/>
  <c r="AA117" i="36"/>
  <c r="AA111" i="36"/>
  <c r="AA110" i="36"/>
  <c r="AA106" i="36"/>
  <c r="AA102" i="36"/>
  <c r="AA120" i="36"/>
  <c r="AA116" i="36"/>
  <c r="AA105" i="36"/>
  <c r="AA81" i="36"/>
  <c r="AA80" i="36"/>
  <c r="AA123" i="36"/>
  <c r="AA122" i="36"/>
  <c r="AA96" i="36"/>
  <c r="AA89" i="36"/>
  <c r="AA85" i="36"/>
  <c r="AA104" i="36"/>
  <c r="AA101" i="36"/>
  <c r="AA95" i="36"/>
  <c r="AA90" i="36"/>
  <c r="AA86" i="36"/>
  <c r="AA100" i="36"/>
  <c r="AA99" i="36"/>
  <c r="AA98" i="36"/>
  <c r="AA87" i="36"/>
  <c r="AA118" i="36"/>
  <c r="AA94" i="36"/>
  <c r="AA88" i="36"/>
  <c r="AA119" i="36"/>
  <c r="AA97" i="36"/>
  <c r="AA93" i="36"/>
  <c r="AA91" i="36"/>
  <c r="AA76" i="36"/>
  <c r="AA72" i="36"/>
  <c r="AA66" i="36"/>
  <c r="AA77" i="36"/>
  <c r="AA73" i="36"/>
  <c r="AA84" i="36"/>
  <c r="AA83" i="36"/>
  <c r="AA78" i="36"/>
  <c r="AA74" i="36"/>
  <c r="AA71" i="36"/>
  <c r="AA70" i="36"/>
  <c r="AA69" i="36"/>
  <c r="AA68" i="36"/>
  <c r="AA65" i="36"/>
  <c r="AA38" i="36"/>
  <c r="AA79" i="36"/>
  <c r="AA75" i="36"/>
  <c r="AA61" i="36"/>
  <c r="AA57" i="36"/>
  <c r="AA55" i="36"/>
  <c r="AA51" i="36"/>
  <c r="AA47" i="36"/>
  <c r="AA43" i="36"/>
  <c r="AA56" i="36"/>
  <c r="AA54" i="36"/>
  <c r="AA50" i="36"/>
  <c r="AA41" i="36"/>
  <c r="AA62" i="36"/>
  <c r="AA58" i="36"/>
  <c r="AA52" i="36"/>
  <c r="AA48" i="36"/>
  <c r="AA44" i="36"/>
  <c r="AA40" i="36"/>
  <c r="AA39" i="36"/>
  <c r="AA60" i="36"/>
  <c r="AA46" i="36"/>
  <c r="AA42" i="36"/>
  <c r="AA63" i="36"/>
  <c r="AA59" i="36"/>
  <c r="AA53" i="36"/>
  <c r="AA49" i="36"/>
  <c r="AA45" i="36"/>
  <c r="AA64" i="36"/>
  <c r="AJ6" i="36"/>
  <c r="AJ5" i="36" s="1"/>
  <c r="Z141" i="36"/>
  <c r="CW134" i="36"/>
  <c r="CW130" i="36"/>
  <c r="CW138" i="36"/>
  <c r="CW131" i="36"/>
  <c r="CW133" i="36"/>
  <c r="CW132" i="36"/>
  <c r="CW126" i="36"/>
  <c r="CW123" i="36"/>
  <c r="CW127" i="36"/>
  <c r="CW129" i="36"/>
  <c r="CW128" i="36"/>
  <c r="CW122" i="36"/>
  <c r="CW121" i="36"/>
  <c r="CW120" i="36"/>
  <c r="CW119" i="36"/>
  <c r="CW118" i="36"/>
  <c r="CW117" i="36"/>
  <c r="CW116" i="36"/>
  <c r="CW111" i="36"/>
  <c r="CW110" i="36"/>
  <c r="CW106" i="36"/>
  <c r="CW101" i="36"/>
  <c r="CW99" i="36"/>
  <c r="CW98" i="36"/>
  <c r="CW97" i="36"/>
  <c r="CW105" i="36"/>
  <c r="CW102" i="36"/>
  <c r="CW125" i="36"/>
  <c r="CW96" i="36"/>
  <c r="CW88" i="36"/>
  <c r="CW84" i="36"/>
  <c r="CW80" i="36"/>
  <c r="CW78" i="36"/>
  <c r="CW77" i="36"/>
  <c r="CW76" i="36"/>
  <c r="CW75" i="36"/>
  <c r="CW74" i="36"/>
  <c r="CW73" i="36"/>
  <c r="CW72" i="36"/>
  <c r="CW104" i="36"/>
  <c r="CW100" i="36"/>
  <c r="CW95" i="36"/>
  <c r="CW89" i="36"/>
  <c r="CW85" i="36"/>
  <c r="CW91" i="36"/>
  <c r="CW94" i="36"/>
  <c r="CW90" i="36"/>
  <c r="CW87" i="36"/>
  <c r="CW83" i="36"/>
  <c r="CW71" i="36"/>
  <c r="CW93" i="36"/>
  <c r="CW66" i="36"/>
  <c r="CW79" i="36"/>
  <c r="CW63" i="36"/>
  <c r="CW62" i="36"/>
  <c r="CW61" i="36"/>
  <c r="CW60" i="36"/>
  <c r="CW59" i="36"/>
  <c r="CW58" i="36"/>
  <c r="CW57" i="36"/>
  <c r="CW56" i="36"/>
  <c r="CW55" i="36"/>
  <c r="CW54" i="36"/>
  <c r="CW53" i="36"/>
  <c r="CW52" i="36"/>
  <c r="CW51" i="36"/>
  <c r="CW50" i="36"/>
  <c r="CW49" i="36"/>
  <c r="CW48" i="36"/>
  <c r="CW47" i="36"/>
  <c r="CW46" i="36"/>
  <c r="CW45" i="36"/>
  <c r="CW44" i="36"/>
  <c r="CW43" i="36"/>
  <c r="CW42" i="36"/>
  <c r="CW41" i="36"/>
  <c r="CW40" i="36"/>
  <c r="CW39" i="36"/>
  <c r="CW81" i="36"/>
  <c r="CW15" i="36"/>
  <c r="CW13" i="36"/>
  <c r="CW4" i="36"/>
  <c r="CW70" i="36"/>
  <c r="CW65" i="36"/>
  <c r="CW86" i="36"/>
  <c r="CW68" i="36"/>
  <c r="CW18" i="36"/>
  <c r="CW16" i="36"/>
  <c r="CW10" i="36"/>
  <c r="CW69" i="36"/>
  <c r="CW64" i="36"/>
  <c r="CW19" i="36"/>
  <c r="CW11" i="36"/>
  <c r="CW6" i="36"/>
  <c r="CW12" i="36"/>
  <c r="CW7" i="36"/>
  <c r="BS138" i="36"/>
  <c r="BS124" i="36"/>
  <c r="BS122" i="36"/>
  <c r="BS118" i="36"/>
  <c r="BS104" i="36"/>
  <c r="BS101" i="36"/>
  <c r="CD124" i="36"/>
  <c r="BS121" i="36"/>
  <c r="BS117" i="36"/>
  <c r="BS111" i="36"/>
  <c r="BS102" i="36"/>
  <c r="BS81" i="36"/>
  <c r="BS80" i="36"/>
  <c r="BS79" i="36"/>
  <c r="BS120" i="36"/>
  <c r="BS100" i="36"/>
  <c r="BS94" i="36"/>
  <c r="BS88" i="36"/>
  <c r="BS84" i="36"/>
  <c r="BS93" i="36"/>
  <c r="BS89" i="36"/>
  <c r="BS85" i="36"/>
  <c r="BS119" i="36"/>
  <c r="BS116" i="36"/>
  <c r="BS110" i="36"/>
  <c r="BS105" i="36"/>
  <c r="BS99" i="36"/>
  <c r="BS98" i="36"/>
  <c r="BS97" i="36"/>
  <c r="BS87" i="36"/>
  <c r="BS86" i="36"/>
  <c r="BS95" i="36"/>
  <c r="BS91" i="36"/>
  <c r="BS106" i="36"/>
  <c r="BS96" i="36"/>
  <c r="BS78" i="36"/>
  <c r="BS74" i="36"/>
  <c r="BS123" i="36"/>
  <c r="BS83" i="36"/>
  <c r="BS75" i="36"/>
  <c r="BS90" i="36"/>
  <c r="BS76" i="36"/>
  <c r="BS72" i="36"/>
  <c r="BS38" i="36"/>
  <c r="BS77" i="36"/>
  <c r="BS73" i="36"/>
  <c r="BS68" i="36"/>
  <c r="BS66" i="36"/>
  <c r="BS71" i="36"/>
  <c r="BS64" i="36"/>
  <c r="BS60" i="36"/>
  <c r="BS56" i="36"/>
  <c r="BS55" i="36"/>
  <c r="BS51" i="36"/>
  <c r="BS47" i="36"/>
  <c r="BS43" i="36"/>
  <c r="BS40" i="36"/>
  <c r="BS70" i="36"/>
  <c r="BS65" i="36"/>
  <c r="BS42" i="36"/>
  <c r="BS61" i="36"/>
  <c r="BS57" i="36"/>
  <c r="BS52" i="36"/>
  <c r="BS48" i="36"/>
  <c r="BS44" i="36"/>
  <c r="BS39" i="36"/>
  <c r="BS63" i="36"/>
  <c r="BS54" i="36"/>
  <c r="BS50" i="36"/>
  <c r="BS69" i="36"/>
  <c r="BS62" i="36"/>
  <c r="BS58" i="36"/>
  <c r="BS53" i="36"/>
  <c r="BS49" i="36"/>
  <c r="BS45" i="36"/>
  <c r="BS41" i="36"/>
  <c r="BS59" i="36"/>
  <c r="BS46" i="36"/>
  <c r="CE12" i="36"/>
  <c r="CL12" i="36" s="1"/>
  <c r="CS12" i="36" s="1"/>
  <c r="CX12" i="36" s="1"/>
  <c r="BZ12" i="36"/>
  <c r="BX22" i="36"/>
  <c r="BC113" i="36"/>
  <c r="BC114" i="36"/>
  <c r="BF114" i="36" s="1"/>
  <c r="BC109" i="36"/>
  <c r="BM36" i="36"/>
  <c r="BD36" i="36"/>
  <c r="BR141" i="36"/>
  <c r="AO141" i="36"/>
  <c r="I142" i="36"/>
  <c r="I141" i="36"/>
  <c r="H114" i="36"/>
  <c r="H109" i="36"/>
  <c r="H113" i="36"/>
  <c r="R36" i="36"/>
  <c r="CP141" i="36"/>
  <c r="CP142" i="36"/>
  <c r="CC138" i="36"/>
  <c r="CC123" i="36"/>
  <c r="CC122" i="36"/>
  <c r="CC121" i="36"/>
  <c r="CC120" i="36"/>
  <c r="CC119" i="36"/>
  <c r="CC118" i="36"/>
  <c r="CC117" i="36"/>
  <c r="CC116" i="36"/>
  <c r="CC111" i="36"/>
  <c r="CC124" i="36"/>
  <c r="CC110" i="36"/>
  <c r="CK124" i="36"/>
  <c r="CC105" i="36"/>
  <c r="CC101" i="36"/>
  <c r="CC99" i="36"/>
  <c r="CC98" i="36"/>
  <c r="CC97" i="36"/>
  <c r="CC104" i="36"/>
  <c r="CC102" i="36"/>
  <c r="CC95" i="36"/>
  <c r="CC88" i="36"/>
  <c r="CC84" i="36"/>
  <c r="CC81" i="36"/>
  <c r="CC78" i="36"/>
  <c r="CC77" i="36"/>
  <c r="CC76" i="36"/>
  <c r="CC75" i="36"/>
  <c r="CC74" i="36"/>
  <c r="CC73" i="36"/>
  <c r="CC72" i="36"/>
  <c r="CC94" i="36"/>
  <c r="CC89" i="36"/>
  <c r="CC85" i="36"/>
  <c r="CC100" i="36"/>
  <c r="CC86" i="36"/>
  <c r="CC106" i="36"/>
  <c r="CC91" i="36"/>
  <c r="CC93" i="36"/>
  <c r="CC90" i="36"/>
  <c r="CC80" i="36"/>
  <c r="CC66" i="36"/>
  <c r="CC96" i="36"/>
  <c r="CC79" i="36"/>
  <c r="CC83" i="36"/>
  <c r="CC68" i="36"/>
  <c r="CC63" i="36"/>
  <c r="CC62" i="36"/>
  <c r="CC61" i="36"/>
  <c r="CC60" i="36"/>
  <c r="CC59" i="36"/>
  <c r="CC58" i="36"/>
  <c r="CC57" i="36"/>
  <c r="CC56" i="36"/>
  <c r="CC55" i="36"/>
  <c r="CC54" i="36"/>
  <c r="CC53" i="36"/>
  <c r="CC52" i="36"/>
  <c r="CC51" i="36"/>
  <c r="CC50" i="36"/>
  <c r="CC49" i="36"/>
  <c r="CC48" i="36"/>
  <c r="CC47" i="36"/>
  <c r="CC46" i="36"/>
  <c r="CC45" i="36"/>
  <c r="CC44" i="36"/>
  <c r="CC43" i="36"/>
  <c r="CC42" i="36"/>
  <c r="CC41" i="36"/>
  <c r="CC40" i="36"/>
  <c r="CC39" i="36"/>
  <c r="CC71" i="36"/>
  <c r="CC70" i="36"/>
  <c r="CC69" i="36"/>
  <c r="CC65" i="36"/>
  <c r="CC87" i="36"/>
  <c r="CC64" i="36"/>
  <c r="CC38" i="36"/>
  <c r="BX35" i="36"/>
  <c r="BY35" i="36" s="1"/>
  <c r="BY29" i="36"/>
  <c r="BY30" i="36"/>
  <c r="CH114" i="36"/>
  <c r="CH113" i="36"/>
  <c r="CH109" i="36"/>
  <c r="CR36" i="36"/>
  <c r="CI36" i="36"/>
  <c r="CE84" i="36"/>
  <c r="CL84" i="36" s="1"/>
  <c r="CS84" i="36" s="1"/>
  <c r="CX84" i="36" s="1"/>
  <c r="BZ84" i="36"/>
  <c r="T35" i="36"/>
  <c r="X35" i="36"/>
  <c r="AU113" i="36"/>
  <c r="BZ123" i="36"/>
  <c r="E114" i="36"/>
  <c r="E113" i="36"/>
  <c r="E109" i="36"/>
  <c r="K36" i="36"/>
  <c r="F36" i="36"/>
  <c r="J138" i="36"/>
  <c r="J122" i="36"/>
  <c r="J118" i="36"/>
  <c r="J102" i="36"/>
  <c r="R124" i="36"/>
  <c r="J121" i="36"/>
  <c r="J117" i="36"/>
  <c r="J110" i="36"/>
  <c r="J106" i="36"/>
  <c r="J83" i="36"/>
  <c r="J81" i="36"/>
  <c r="J80" i="36"/>
  <c r="J104" i="36"/>
  <c r="J101" i="36"/>
  <c r="J100" i="36"/>
  <c r="J99" i="36"/>
  <c r="J98" i="36"/>
  <c r="J97" i="36"/>
  <c r="J89" i="36"/>
  <c r="J85" i="36"/>
  <c r="J111" i="36"/>
  <c r="J96" i="36"/>
  <c r="J90" i="36"/>
  <c r="J86" i="36"/>
  <c r="J119" i="36"/>
  <c r="J91" i="36"/>
  <c r="J120" i="36"/>
  <c r="J116" i="36"/>
  <c r="J105" i="36"/>
  <c r="J94" i="36"/>
  <c r="J93" i="36"/>
  <c r="J88" i="36"/>
  <c r="J124" i="36"/>
  <c r="J87" i="36"/>
  <c r="J84" i="36"/>
  <c r="J79" i="36"/>
  <c r="J75" i="36"/>
  <c r="J68" i="36"/>
  <c r="J123" i="36"/>
  <c r="J76" i="36"/>
  <c r="J77" i="36"/>
  <c r="J73" i="36"/>
  <c r="J66" i="36"/>
  <c r="J95" i="36"/>
  <c r="J72" i="36"/>
  <c r="J39" i="36"/>
  <c r="J71" i="36"/>
  <c r="J70" i="36"/>
  <c r="J69" i="36"/>
  <c r="J65" i="36"/>
  <c r="J38" i="36"/>
  <c r="J63" i="36"/>
  <c r="J59" i="36"/>
  <c r="J52" i="36"/>
  <c r="J48" i="36"/>
  <c r="J44" i="36"/>
  <c r="J41" i="36"/>
  <c r="J55" i="36"/>
  <c r="J43" i="36"/>
  <c r="J64" i="36"/>
  <c r="J60" i="36"/>
  <c r="J56" i="36"/>
  <c r="J53" i="36"/>
  <c r="J49" i="36"/>
  <c r="J45" i="36"/>
  <c r="J62" i="36"/>
  <c r="J58" i="36"/>
  <c r="J51" i="36"/>
  <c r="J61" i="36"/>
  <c r="J57" i="36"/>
  <c r="J54" i="36"/>
  <c r="J50" i="36"/>
  <c r="J46" i="36"/>
  <c r="J42" i="36"/>
  <c r="J40" i="36"/>
  <c r="J78" i="36"/>
  <c r="J74" i="36"/>
  <c r="J47" i="36"/>
  <c r="O114" i="36"/>
  <c r="O113" i="36"/>
  <c r="O109" i="36"/>
  <c r="AB36" i="36"/>
  <c r="P36" i="36"/>
  <c r="G138" i="36"/>
  <c r="K124" i="36"/>
  <c r="G124" i="36"/>
  <c r="G123" i="36"/>
  <c r="G122" i="36"/>
  <c r="G121" i="36"/>
  <c r="G120" i="36"/>
  <c r="G119" i="36"/>
  <c r="G118" i="36"/>
  <c r="G117" i="36"/>
  <c r="G106" i="36"/>
  <c r="G105" i="36"/>
  <c r="G116" i="36"/>
  <c r="G110" i="36"/>
  <c r="G111" i="36"/>
  <c r="G104" i="36"/>
  <c r="G101" i="36"/>
  <c r="G100" i="36"/>
  <c r="G99" i="36"/>
  <c r="G98" i="36"/>
  <c r="G97" i="36"/>
  <c r="G96" i="36"/>
  <c r="G95" i="36"/>
  <c r="G94" i="36"/>
  <c r="G91" i="36"/>
  <c r="G87" i="36"/>
  <c r="G93" i="36"/>
  <c r="G88" i="36"/>
  <c r="G84" i="36"/>
  <c r="G102" i="36"/>
  <c r="G90" i="36"/>
  <c r="G85" i="36"/>
  <c r="G86" i="36"/>
  <c r="G81" i="36"/>
  <c r="G76" i="36"/>
  <c r="G66" i="36"/>
  <c r="G77" i="36"/>
  <c r="G73" i="36"/>
  <c r="G80" i="36"/>
  <c r="G78" i="36"/>
  <c r="G74" i="36"/>
  <c r="G72" i="36"/>
  <c r="G71" i="36"/>
  <c r="G70" i="36"/>
  <c r="G69" i="36"/>
  <c r="G65" i="36"/>
  <c r="G38" i="36"/>
  <c r="G75" i="36"/>
  <c r="G89" i="36"/>
  <c r="G83" i="36"/>
  <c r="G79" i="36"/>
  <c r="G64" i="36"/>
  <c r="G63" i="36"/>
  <c r="G62" i="36"/>
  <c r="G61" i="36"/>
  <c r="G60" i="36"/>
  <c r="G59" i="36"/>
  <c r="G58" i="36"/>
  <c r="G57" i="36"/>
  <c r="G56" i="36"/>
  <c r="G55" i="36"/>
  <c r="G54" i="36"/>
  <c r="G53" i="36"/>
  <c r="G52" i="36"/>
  <c r="G51" i="36"/>
  <c r="G50" i="36"/>
  <c r="G49" i="36"/>
  <c r="G48" i="36"/>
  <c r="G47" i="36"/>
  <c r="G46" i="36"/>
  <c r="G45" i="36"/>
  <c r="G44" i="36"/>
  <c r="G43" i="36"/>
  <c r="G42" i="36"/>
  <c r="G40" i="36"/>
  <c r="G39" i="36"/>
  <c r="G68" i="36"/>
  <c r="G41" i="36"/>
  <c r="V137" i="36"/>
  <c r="W112" i="36"/>
  <c r="CW34" i="36"/>
  <c r="M133" i="36"/>
  <c r="M129" i="36"/>
  <c r="M134" i="36"/>
  <c r="M126" i="36"/>
  <c r="M125" i="36"/>
  <c r="M116" i="36"/>
  <c r="M124" i="36"/>
  <c r="M111" i="36"/>
  <c r="M102" i="36"/>
  <c r="M101" i="36"/>
  <c r="M132" i="36"/>
  <c r="M128" i="36"/>
  <c r="M130" i="36"/>
  <c r="M121" i="36"/>
  <c r="M117" i="36"/>
  <c r="M105" i="36"/>
  <c r="M131" i="36"/>
  <c r="M120" i="36"/>
  <c r="M104" i="36"/>
  <c r="M91" i="36"/>
  <c r="M90" i="36"/>
  <c r="M89" i="36"/>
  <c r="M88" i="36"/>
  <c r="M87" i="36"/>
  <c r="M86" i="36"/>
  <c r="M85" i="36"/>
  <c r="M84" i="36"/>
  <c r="M127" i="36"/>
  <c r="M110" i="36"/>
  <c r="M95" i="36"/>
  <c r="M80" i="36"/>
  <c r="M138" i="36"/>
  <c r="M119" i="36"/>
  <c r="M118" i="36"/>
  <c r="M94" i="36"/>
  <c r="M93" i="36"/>
  <c r="M123" i="36"/>
  <c r="M122" i="36"/>
  <c r="M106" i="36"/>
  <c r="M97" i="36"/>
  <c r="M83" i="36"/>
  <c r="M98" i="36"/>
  <c r="M81" i="36"/>
  <c r="M77" i="36"/>
  <c r="M73" i="36"/>
  <c r="M72" i="36"/>
  <c r="M71" i="36"/>
  <c r="M70" i="36"/>
  <c r="M69" i="36"/>
  <c r="M65" i="36"/>
  <c r="M96" i="36"/>
  <c r="M78" i="36"/>
  <c r="M74" i="36"/>
  <c r="M100" i="36"/>
  <c r="M79" i="36"/>
  <c r="M75" i="36"/>
  <c r="M68" i="36"/>
  <c r="M64" i="36"/>
  <c r="M63" i="36"/>
  <c r="M62" i="36"/>
  <c r="M61" i="36"/>
  <c r="M60" i="36"/>
  <c r="M59" i="36"/>
  <c r="M58" i="36"/>
  <c r="M57" i="36"/>
  <c r="M56" i="36"/>
  <c r="M55" i="36"/>
  <c r="M54" i="36"/>
  <c r="M53" i="36"/>
  <c r="M52" i="36"/>
  <c r="M51" i="36"/>
  <c r="M50" i="36"/>
  <c r="M49" i="36"/>
  <c r="M48" i="36"/>
  <c r="M47" i="36"/>
  <c r="M46" i="36"/>
  <c r="M45" i="36"/>
  <c r="M44" i="36"/>
  <c r="M43" i="36"/>
  <c r="M42" i="36"/>
  <c r="M41" i="36"/>
  <c r="M40" i="36"/>
  <c r="M66" i="36"/>
  <c r="M39" i="36"/>
  <c r="M22" i="36"/>
  <c r="M12" i="36"/>
  <c r="M7" i="36"/>
  <c r="L36" i="36"/>
  <c r="M36" i="36" s="1"/>
  <c r="M13" i="36"/>
  <c r="M99" i="36"/>
  <c r="M76" i="36"/>
  <c r="M38" i="36"/>
  <c r="M16" i="36"/>
  <c r="M15" i="36"/>
  <c r="M18" i="36"/>
  <c r="M10" i="36"/>
  <c r="M6" i="36"/>
  <c r="M19" i="36"/>
  <c r="M11" i="36"/>
  <c r="M4" i="36"/>
  <c r="CB141" i="36"/>
  <c r="BK141" i="36"/>
  <c r="BJ114" i="36"/>
  <c r="BJ109" i="36"/>
  <c r="BJ113" i="36"/>
  <c r="BT36" i="36"/>
  <c r="CV38" i="36"/>
  <c r="CW38" i="36" s="1"/>
  <c r="AN142" i="36"/>
  <c r="BZ121" i="36"/>
  <c r="S38" i="36"/>
  <c r="CE13" i="36"/>
  <c r="CL13" i="36" s="1"/>
  <c r="CS13" i="36" s="1"/>
  <c r="CX13" i="36" s="1"/>
  <c r="BZ13" i="36"/>
  <c r="AC116" i="36"/>
  <c r="AJ117" i="36"/>
  <c r="AQ24" i="36"/>
  <c r="AJ23" i="36"/>
  <c r="BX33" i="36"/>
  <c r="AQ11" i="36"/>
  <c r="AJ10" i="36"/>
  <c r="CE8" i="36"/>
  <c r="CL8" i="36" s="1"/>
  <c r="CS8" i="36" s="1"/>
  <c r="CX8" i="36" s="1"/>
  <c r="BZ8" i="36"/>
  <c r="BR124" i="36"/>
  <c r="BR142" i="36" s="1"/>
  <c r="AG141" i="36"/>
  <c r="BX38" i="36"/>
  <c r="CI141" i="36"/>
  <c r="CI142" i="36"/>
  <c r="CE138" i="36"/>
  <c r="CL138" i="36" s="1"/>
  <c r="BZ138" i="36"/>
  <c r="CV22" i="36"/>
  <c r="BT124" i="36"/>
  <c r="BL124" i="36"/>
  <c r="BL138" i="36"/>
  <c r="BL123" i="36"/>
  <c r="BL122" i="36"/>
  <c r="BL121" i="36"/>
  <c r="BL120" i="36"/>
  <c r="BL119" i="36"/>
  <c r="BL118" i="36"/>
  <c r="BL117" i="36"/>
  <c r="BL116" i="36"/>
  <c r="BL106" i="36"/>
  <c r="BL105" i="36"/>
  <c r="BL104" i="36"/>
  <c r="BL110" i="36"/>
  <c r="BL100" i="36"/>
  <c r="BL111" i="36"/>
  <c r="BL101" i="36"/>
  <c r="BL99" i="36"/>
  <c r="BL98" i="36"/>
  <c r="BL97" i="36"/>
  <c r="BL96" i="36"/>
  <c r="BL95" i="36"/>
  <c r="BL94" i="36"/>
  <c r="BL93" i="36"/>
  <c r="BL91" i="36"/>
  <c r="BL87" i="36"/>
  <c r="BL79" i="36"/>
  <c r="BL102" i="36"/>
  <c r="BL88" i="36"/>
  <c r="BL84" i="36"/>
  <c r="BL86" i="36"/>
  <c r="BL85" i="36"/>
  <c r="BL90" i="36"/>
  <c r="BL89" i="36"/>
  <c r="BL83" i="36"/>
  <c r="BL81" i="36"/>
  <c r="BL76" i="36"/>
  <c r="BL72" i="36"/>
  <c r="BL77" i="36"/>
  <c r="BL73" i="36"/>
  <c r="BL80" i="36"/>
  <c r="BL78" i="36"/>
  <c r="BL74" i="36"/>
  <c r="BL71" i="36"/>
  <c r="BL70" i="36"/>
  <c r="BL69" i="36"/>
  <c r="BL68" i="36"/>
  <c r="BL65" i="36"/>
  <c r="BL66" i="36"/>
  <c r="BL64" i="36"/>
  <c r="BL63" i="36"/>
  <c r="BL62" i="36"/>
  <c r="BL61" i="36"/>
  <c r="BL60" i="36"/>
  <c r="BL59" i="36"/>
  <c r="BL58" i="36"/>
  <c r="BL57" i="36"/>
  <c r="BL56" i="36"/>
  <c r="BL55" i="36"/>
  <c r="BL54" i="36"/>
  <c r="BL53" i="36"/>
  <c r="BL52" i="36"/>
  <c r="BL51" i="36"/>
  <c r="BL50" i="36"/>
  <c r="BL49" i="36"/>
  <c r="BL48" i="36"/>
  <c r="BL47" i="36"/>
  <c r="BL46" i="36"/>
  <c r="BL45" i="36"/>
  <c r="BL44" i="36"/>
  <c r="BL43" i="36"/>
  <c r="BL42" i="36"/>
  <c r="BL40" i="36"/>
  <c r="BL38" i="36"/>
  <c r="BL75" i="36"/>
  <c r="BL39" i="36"/>
  <c r="BL41" i="36"/>
  <c r="BZ95" i="36"/>
  <c r="P124" i="36"/>
  <c r="P142" i="36" s="1"/>
  <c r="AM112" i="36"/>
  <c r="BF109" i="36"/>
  <c r="AN109" i="36"/>
  <c r="B137" i="36"/>
  <c r="C112" i="36"/>
  <c r="CB124" i="36"/>
  <c r="CB142" i="36" s="1"/>
  <c r="BK124" i="36"/>
  <c r="BK142" i="36" s="1"/>
  <c r="AJ68" i="36"/>
  <c r="AQ69" i="36"/>
  <c r="AU124" i="36"/>
  <c r="AU142" i="36" s="1"/>
  <c r="CE101" i="36"/>
  <c r="CL101" i="36" s="1"/>
  <c r="CS101" i="36" s="1"/>
  <c r="CX101" i="36" s="1"/>
  <c r="BZ101" i="36"/>
  <c r="BZ77" i="36"/>
  <c r="S33" i="36"/>
  <c r="X33" i="36" s="1"/>
  <c r="T8" i="36"/>
  <c r="T24" i="36"/>
  <c r="T23" i="36"/>
  <c r="S4" i="36"/>
  <c r="T5" i="36" s="1"/>
  <c r="CJ138" i="36"/>
  <c r="CR124" i="36"/>
  <c r="CJ124" i="36"/>
  <c r="CJ123" i="36"/>
  <c r="CJ122" i="36"/>
  <c r="CJ121" i="36"/>
  <c r="CJ120" i="36"/>
  <c r="CJ119" i="36"/>
  <c r="CJ118" i="36"/>
  <c r="CJ117" i="36"/>
  <c r="CJ116" i="36"/>
  <c r="CJ106" i="36"/>
  <c r="CJ105" i="36"/>
  <c r="CJ104" i="36"/>
  <c r="CJ110" i="36"/>
  <c r="CJ100" i="36"/>
  <c r="CJ99" i="36"/>
  <c r="CJ98" i="36"/>
  <c r="CJ97" i="36"/>
  <c r="CJ96" i="36"/>
  <c r="CJ95" i="36"/>
  <c r="CJ94" i="36"/>
  <c r="CJ93" i="36"/>
  <c r="CJ90" i="36"/>
  <c r="CJ86" i="36"/>
  <c r="CJ91" i="36"/>
  <c r="CJ87" i="36"/>
  <c r="CJ83" i="36"/>
  <c r="CJ111" i="36"/>
  <c r="CJ102" i="36"/>
  <c r="CJ88" i="36"/>
  <c r="CJ85" i="36"/>
  <c r="CJ84" i="36"/>
  <c r="CJ80" i="36"/>
  <c r="CJ75" i="36"/>
  <c r="CJ76" i="36"/>
  <c r="CJ72" i="36"/>
  <c r="CJ89" i="36"/>
  <c r="CJ81" i="36"/>
  <c r="CJ79" i="36"/>
  <c r="CJ77" i="36"/>
  <c r="CJ73" i="36"/>
  <c r="CJ71" i="36"/>
  <c r="CJ70" i="36"/>
  <c r="CJ69" i="36"/>
  <c r="CJ68" i="36"/>
  <c r="CJ66" i="36"/>
  <c r="CJ65" i="36"/>
  <c r="CJ64" i="36"/>
  <c r="CJ101" i="36"/>
  <c r="CJ74" i="36"/>
  <c r="CJ63" i="36"/>
  <c r="CJ62" i="36"/>
  <c r="CJ61" i="36"/>
  <c r="CJ60" i="36"/>
  <c r="CJ59" i="36"/>
  <c r="CJ58" i="36"/>
  <c r="CJ57" i="36"/>
  <c r="CJ56" i="36"/>
  <c r="CJ55" i="36"/>
  <c r="CJ54" i="36"/>
  <c r="CJ53" i="36"/>
  <c r="CJ52" i="36"/>
  <c r="CJ51" i="36"/>
  <c r="CJ50" i="36"/>
  <c r="CJ49" i="36"/>
  <c r="CJ48" i="36"/>
  <c r="CJ47" i="36"/>
  <c r="CJ46" i="36"/>
  <c r="CJ45" i="36"/>
  <c r="CJ44" i="36"/>
  <c r="CJ43" i="36"/>
  <c r="CJ42" i="36"/>
  <c r="CJ41" i="36"/>
  <c r="CJ38" i="36"/>
  <c r="CJ78" i="36"/>
  <c r="CJ40" i="36"/>
  <c r="CJ39" i="36"/>
  <c r="Z124" i="36"/>
  <c r="Z142" i="36" s="1"/>
  <c r="AC22" i="36"/>
  <c r="BZ122" i="36"/>
  <c r="AQ19" i="36"/>
  <c r="AJ18" i="36"/>
  <c r="BX4" i="36"/>
  <c r="BY5" i="36" s="1"/>
  <c r="BD124" i="36"/>
  <c r="BD142" i="36" s="1"/>
  <c r="AC34" i="36"/>
  <c r="AD34" i="36" s="1"/>
  <c r="AD27" i="36"/>
  <c r="AD26" i="36"/>
  <c r="BQ114" i="36"/>
  <c r="BQ113" i="36"/>
  <c r="BQ109" i="36"/>
  <c r="CD36" i="36"/>
  <c r="AF114" i="36"/>
  <c r="AF113" i="36"/>
  <c r="AF109" i="36"/>
  <c r="AP36" i="36"/>
  <c r="AG124" i="36"/>
  <c r="AG142" i="36" s="1"/>
  <c r="N141" i="36" l="1"/>
  <c r="AW16" i="36"/>
  <c r="AQ15" i="36"/>
  <c r="AV15" i="36" s="1"/>
  <c r="AV16" i="36"/>
  <c r="BG16" i="36"/>
  <c r="AJ22" i="36"/>
  <c r="J141" i="36"/>
  <c r="AH141" i="36"/>
  <c r="BG19" i="36"/>
  <c r="AW19" i="36"/>
  <c r="AQ18" i="36"/>
  <c r="AV18" i="36" s="1"/>
  <c r="AV19" i="36"/>
  <c r="BX124" i="36"/>
  <c r="BJ112" i="36"/>
  <c r="BT109" i="36"/>
  <c r="BK109" i="36"/>
  <c r="CJ141" i="36"/>
  <c r="T33" i="36"/>
  <c r="S124" i="36"/>
  <c r="T124" i="36" s="1"/>
  <c r="X38" i="36"/>
  <c r="BT114" i="36"/>
  <c r="BK114" i="36"/>
  <c r="V139" i="36"/>
  <c r="W137" i="36"/>
  <c r="G141" i="36"/>
  <c r="E112" i="36"/>
  <c r="K109" i="36"/>
  <c r="F109" i="36"/>
  <c r="R114" i="36"/>
  <c r="I114" i="36"/>
  <c r="AC124" i="36"/>
  <c r="CW22" i="36"/>
  <c r="AC33" i="36"/>
  <c r="AD33" i="36" s="1"/>
  <c r="AD8" i="36"/>
  <c r="AD23" i="36"/>
  <c r="AD24" i="36"/>
  <c r="AC4" i="36"/>
  <c r="AD5" i="36" s="1"/>
  <c r="AA141" i="36"/>
  <c r="AK29" i="36"/>
  <c r="AJ35" i="36"/>
  <c r="AK35" i="36" s="1"/>
  <c r="Q141" i="36"/>
  <c r="AI113" i="36"/>
  <c r="Z113" i="36"/>
  <c r="AJ93" i="36"/>
  <c r="AQ94" i="36"/>
  <c r="CK114" i="36"/>
  <c r="CB114" i="36"/>
  <c r="D141" i="36"/>
  <c r="AP114" i="36"/>
  <c r="AG114" i="36"/>
  <c r="BL141" i="36"/>
  <c r="O112" i="36"/>
  <c r="AB109" i="36"/>
  <c r="P109" i="36"/>
  <c r="K113" i="36"/>
  <c r="F113" i="36"/>
  <c r="CH112" i="36"/>
  <c r="CR109" i="36"/>
  <c r="CI109" i="36"/>
  <c r="CC141" i="36"/>
  <c r="BM109" i="36"/>
  <c r="BC112" i="36"/>
  <c r="BD109" i="36"/>
  <c r="CW141" i="36"/>
  <c r="AQ6" i="36"/>
  <c r="AQ5" i="36" s="1"/>
  <c r="AV5" i="36" s="1"/>
  <c r="BG30" i="36"/>
  <c r="AW30" i="36"/>
  <c r="AQ29" i="36"/>
  <c r="AV30" i="36"/>
  <c r="AQ110" i="36"/>
  <c r="AJ83" i="36"/>
  <c r="CO112" i="36"/>
  <c r="CP109" i="36"/>
  <c r="AW26" i="36"/>
  <c r="BB26" i="36" s="1"/>
  <c r="BB27" i="36"/>
  <c r="AI114" i="36"/>
  <c r="Z114" i="36"/>
  <c r="AJ104" i="36"/>
  <c r="AQ105" i="36"/>
  <c r="BG126" i="36"/>
  <c r="AW126" i="36"/>
  <c r="AQ125" i="36"/>
  <c r="AV125" i="36" s="1"/>
  <c r="AV126" i="36"/>
  <c r="AF112" i="36"/>
  <c r="AP109" i="36"/>
  <c r="AG109" i="36"/>
  <c r="BQ112" i="36"/>
  <c r="CD109" i="36"/>
  <c r="BR109" i="36"/>
  <c r="BY138" i="36"/>
  <c r="BY132" i="36"/>
  <c r="BY128" i="36"/>
  <c r="BY133" i="36"/>
  <c r="BY134" i="36"/>
  <c r="BY123" i="36"/>
  <c r="BY125" i="36"/>
  <c r="BY131" i="36"/>
  <c r="BY127" i="36"/>
  <c r="BY122" i="36"/>
  <c r="BY121" i="36"/>
  <c r="BY120" i="36"/>
  <c r="BY119" i="36"/>
  <c r="BY118" i="36"/>
  <c r="BY117" i="36"/>
  <c r="BY116" i="36"/>
  <c r="BY130" i="36"/>
  <c r="BY124" i="36"/>
  <c r="BY111" i="36"/>
  <c r="BY129" i="36"/>
  <c r="BY126" i="36"/>
  <c r="BY110" i="36"/>
  <c r="BY104" i="36"/>
  <c r="BY102" i="36"/>
  <c r="BY99" i="36"/>
  <c r="BY98" i="36"/>
  <c r="BY97" i="36"/>
  <c r="BY105" i="36"/>
  <c r="BY94" i="36"/>
  <c r="BY89" i="36"/>
  <c r="BY85" i="36"/>
  <c r="BY81" i="36"/>
  <c r="BY78" i="36"/>
  <c r="BY77" i="36"/>
  <c r="BY76" i="36"/>
  <c r="BY75" i="36"/>
  <c r="BY74" i="36"/>
  <c r="BY73" i="36"/>
  <c r="BY72" i="36"/>
  <c r="BY106" i="36"/>
  <c r="BY101" i="36"/>
  <c r="BY100" i="36"/>
  <c r="BY93" i="36"/>
  <c r="BY90" i="36"/>
  <c r="BY86" i="36"/>
  <c r="BY83" i="36"/>
  <c r="BY95" i="36"/>
  <c r="BY84" i="36"/>
  <c r="BY96" i="36"/>
  <c r="BY87" i="36"/>
  <c r="BY88" i="36"/>
  <c r="BY91" i="36"/>
  <c r="BY79" i="36"/>
  <c r="BY71" i="36"/>
  <c r="BY70" i="36"/>
  <c r="BY69" i="36"/>
  <c r="BY65" i="36"/>
  <c r="BY80" i="36"/>
  <c r="BY63" i="36"/>
  <c r="BY62" i="36"/>
  <c r="BY61" i="36"/>
  <c r="BY60" i="36"/>
  <c r="BY59" i="36"/>
  <c r="BY58" i="36"/>
  <c r="BY57" i="36"/>
  <c r="BY56" i="36"/>
  <c r="BY55" i="36"/>
  <c r="BY54" i="36"/>
  <c r="BY53" i="36"/>
  <c r="BY52" i="36"/>
  <c r="BY51" i="36"/>
  <c r="BY50" i="36"/>
  <c r="BY49" i="36"/>
  <c r="BY48" i="36"/>
  <c r="BY47" i="36"/>
  <c r="BY46" i="36"/>
  <c r="BY45" i="36"/>
  <c r="BY44" i="36"/>
  <c r="BY43" i="36"/>
  <c r="BY42" i="36"/>
  <c r="BY41" i="36"/>
  <c r="BY40" i="36"/>
  <c r="BY39" i="36"/>
  <c r="BY66" i="36"/>
  <c r="BY64" i="36"/>
  <c r="BY68" i="36"/>
  <c r="BY22" i="36"/>
  <c r="BY19" i="36"/>
  <c r="BY11" i="36"/>
  <c r="BY6" i="36"/>
  <c r="BY38" i="36"/>
  <c r="BX36" i="36"/>
  <c r="BY36" i="36" s="1"/>
  <c r="BY12" i="36"/>
  <c r="BY7" i="36"/>
  <c r="BY15" i="36"/>
  <c r="BY13" i="36"/>
  <c r="BY18" i="36"/>
  <c r="BY16" i="36"/>
  <c r="BY4" i="36"/>
  <c r="BY10" i="36"/>
  <c r="T138" i="36"/>
  <c r="T134" i="36"/>
  <c r="T130" i="36"/>
  <c r="T131" i="36"/>
  <c r="T126" i="36"/>
  <c r="T125" i="36"/>
  <c r="T129" i="36"/>
  <c r="T127" i="36"/>
  <c r="T132" i="36"/>
  <c r="T128" i="36"/>
  <c r="T123" i="36"/>
  <c r="T122" i="36"/>
  <c r="T121" i="36"/>
  <c r="T120" i="36"/>
  <c r="T119" i="36"/>
  <c r="T118" i="36"/>
  <c r="T117" i="36"/>
  <c r="T116" i="36"/>
  <c r="T111" i="36"/>
  <c r="T110" i="36"/>
  <c r="T104" i="36"/>
  <c r="T133" i="36"/>
  <c r="T102" i="36"/>
  <c r="T100" i="36"/>
  <c r="T99" i="36"/>
  <c r="T98" i="36"/>
  <c r="T106" i="36"/>
  <c r="T93" i="36"/>
  <c r="T101" i="36"/>
  <c r="T97" i="36"/>
  <c r="T89" i="36"/>
  <c r="T85" i="36"/>
  <c r="T81" i="36"/>
  <c r="T79" i="36"/>
  <c r="T78" i="36"/>
  <c r="T77" i="36"/>
  <c r="T76" i="36"/>
  <c r="T75" i="36"/>
  <c r="T74" i="36"/>
  <c r="T73" i="36"/>
  <c r="T72" i="36"/>
  <c r="T96" i="36"/>
  <c r="T90" i="36"/>
  <c r="T86" i="36"/>
  <c r="T83" i="36"/>
  <c r="T91" i="36"/>
  <c r="T88" i="36"/>
  <c r="T105" i="36"/>
  <c r="T94" i="36"/>
  <c r="T87" i="36"/>
  <c r="T84" i="36"/>
  <c r="T95" i="36"/>
  <c r="T80" i="36"/>
  <c r="T68" i="36"/>
  <c r="T64" i="36"/>
  <c r="T63" i="36"/>
  <c r="T62" i="36"/>
  <c r="T61" i="36"/>
  <c r="T60" i="36"/>
  <c r="T59" i="36"/>
  <c r="T58" i="36"/>
  <c r="T57" i="36"/>
  <c r="T56" i="36"/>
  <c r="T55" i="36"/>
  <c r="T54" i="36"/>
  <c r="T53" i="36"/>
  <c r="T52" i="36"/>
  <c r="T51" i="36"/>
  <c r="T50" i="36"/>
  <c r="T49" i="36"/>
  <c r="T48" i="36"/>
  <c r="T47" i="36"/>
  <c r="T46" i="36"/>
  <c r="T45" i="36"/>
  <c r="T44" i="36"/>
  <c r="T43" i="36"/>
  <c r="T42" i="36"/>
  <c r="T41" i="36"/>
  <c r="T40" i="36"/>
  <c r="T66" i="36"/>
  <c r="T69" i="36"/>
  <c r="S36" i="36"/>
  <c r="T36" i="36" s="1"/>
  <c r="T13" i="36"/>
  <c r="T70" i="36"/>
  <c r="T65" i="36"/>
  <c r="T16" i="36"/>
  <c r="T15" i="36"/>
  <c r="T71" i="36"/>
  <c r="T39" i="36"/>
  <c r="T19" i="36"/>
  <c r="T18" i="36"/>
  <c r="T11" i="36"/>
  <c r="T10" i="36"/>
  <c r="T6" i="36"/>
  <c r="T4" i="36"/>
  <c r="T38" i="36"/>
  <c r="T12" i="36"/>
  <c r="T22" i="36"/>
  <c r="X4" i="36"/>
  <c r="T7" i="36"/>
  <c r="AQ68" i="36"/>
  <c r="AV68" i="36" s="1"/>
  <c r="BG69" i="36"/>
  <c r="AW69" i="36"/>
  <c r="AV69" i="36"/>
  <c r="BY33" i="36"/>
  <c r="BG24" i="36"/>
  <c r="AW24" i="36"/>
  <c r="AQ23" i="36"/>
  <c r="AV24" i="36"/>
  <c r="M142" i="36"/>
  <c r="M141" i="36"/>
  <c r="AP113" i="36"/>
  <c r="AG113" i="36"/>
  <c r="CD113" i="36"/>
  <c r="BR113" i="36"/>
  <c r="AM137" i="36"/>
  <c r="BF112" i="36"/>
  <c r="AN112" i="36"/>
  <c r="AK26" i="36"/>
  <c r="AJ34" i="36"/>
  <c r="AK34" i="36" s="1"/>
  <c r="AK27" i="36"/>
  <c r="AJ116" i="36"/>
  <c r="AQ117" i="36"/>
  <c r="BT113" i="36"/>
  <c r="BK113" i="36"/>
  <c r="L114" i="36"/>
  <c r="M114" i="36" s="1"/>
  <c r="L113" i="36"/>
  <c r="M113" i="36" s="1"/>
  <c r="L109" i="36"/>
  <c r="AB113" i="36"/>
  <c r="P113" i="36"/>
  <c r="K114" i="36"/>
  <c r="F114" i="36"/>
  <c r="CR113" i="36"/>
  <c r="CI113" i="36"/>
  <c r="R113" i="36"/>
  <c r="I113" i="36"/>
  <c r="BM114" i="36"/>
  <c r="BD114" i="36"/>
  <c r="BS141" i="36"/>
  <c r="BA142" i="36"/>
  <c r="BA141" i="36"/>
  <c r="BN27" i="36"/>
  <c r="BG26" i="36"/>
  <c r="CW33" i="36"/>
  <c r="Y112" i="36"/>
  <c r="AI109" i="36"/>
  <c r="Z109" i="36"/>
  <c r="CA112" i="36"/>
  <c r="CK109" i="36"/>
  <c r="CB109" i="36"/>
  <c r="CD114" i="36"/>
  <c r="BR114" i="36"/>
  <c r="B139" i="36"/>
  <c r="C139" i="36" s="1"/>
  <c r="C137" i="36"/>
  <c r="AQ10" i="36"/>
  <c r="BG11" i="36"/>
  <c r="AW11" i="36"/>
  <c r="AV11" i="36"/>
  <c r="CV124" i="36"/>
  <c r="AB114" i="36"/>
  <c r="P114" i="36"/>
  <c r="CR114" i="36"/>
  <c r="CI114" i="36"/>
  <c r="H112" i="36"/>
  <c r="R109" i="36"/>
  <c r="I109" i="36"/>
  <c r="BM113" i="36"/>
  <c r="BD113" i="36"/>
  <c r="CV36" i="36"/>
  <c r="AZ109" i="36"/>
  <c r="AZ114" i="36"/>
  <c r="AZ113" i="36"/>
  <c r="CW35" i="36"/>
  <c r="AW40" i="36"/>
  <c r="BG40" i="36"/>
  <c r="AV40" i="36"/>
  <c r="AQ39" i="36"/>
  <c r="BE141" i="36"/>
  <c r="CK113" i="36"/>
  <c r="CB113" i="36"/>
  <c r="BF113" i="36"/>
  <c r="AT137" i="36"/>
  <c r="AU112" i="36"/>
  <c r="AW15" i="36" l="1"/>
  <c r="BB15" i="36" s="1"/>
  <c r="BB16" i="36"/>
  <c r="BN16" i="36"/>
  <c r="BG15" i="36"/>
  <c r="BH30" i="36" s="1"/>
  <c r="AR30" i="36"/>
  <c r="AJ38" i="36"/>
  <c r="AJ124" i="36" s="1"/>
  <c r="AL124" i="36" s="1"/>
  <c r="AT139" i="36"/>
  <c r="AU137" i="36"/>
  <c r="BA114" i="36"/>
  <c r="R112" i="36"/>
  <c r="H137" i="36"/>
  <c r="I112" i="36"/>
  <c r="L112" i="36"/>
  <c r="M109" i="36"/>
  <c r="AV39" i="36"/>
  <c r="BN40" i="36"/>
  <c r="BG39" i="36"/>
  <c r="BA113" i="36"/>
  <c r="CV114" i="36"/>
  <c r="CV113" i="36"/>
  <c r="CV109" i="36"/>
  <c r="CW36" i="36"/>
  <c r="CW124" i="36"/>
  <c r="CW142" i="36" s="1"/>
  <c r="AR26" i="36"/>
  <c r="AQ34" i="36"/>
  <c r="AV34" i="36" s="1"/>
  <c r="AR27" i="36"/>
  <c r="AV10" i="36"/>
  <c r="BN24" i="36"/>
  <c r="BG23" i="36"/>
  <c r="AW68" i="36"/>
  <c r="BB68" i="36" s="1"/>
  <c r="BB69" i="36"/>
  <c r="T142" i="36"/>
  <c r="T141" i="36"/>
  <c r="AW29" i="36"/>
  <c r="BB30" i="36"/>
  <c r="CH137" i="36"/>
  <c r="CR112" i="36"/>
  <c r="CI112" i="36"/>
  <c r="BG94" i="36"/>
  <c r="AW94" i="36"/>
  <c r="AQ93" i="36"/>
  <c r="AV93" i="36" s="1"/>
  <c r="AV94" i="36"/>
  <c r="AE138" i="36"/>
  <c r="AE124" i="36"/>
  <c r="AE120" i="36"/>
  <c r="AE116" i="36"/>
  <c r="AE101" i="36"/>
  <c r="AE123" i="36"/>
  <c r="AE119" i="36"/>
  <c r="AE110" i="36"/>
  <c r="AE106" i="36"/>
  <c r="AE102" i="36"/>
  <c r="AE81" i="36"/>
  <c r="AE80" i="36"/>
  <c r="AE79" i="36"/>
  <c r="AE104" i="36"/>
  <c r="AE100" i="36"/>
  <c r="AE99" i="36"/>
  <c r="AE98" i="36"/>
  <c r="AE97" i="36"/>
  <c r="AE88" i="36"/>
  <c r="AE84" i="36"/>
  <c r="AE83" i="36"/>
  <c r="AE96" i="36"/>
  <c r="AE89" i="36"/>
  <c r="AE85" i="36"/>
  <c r="AE118" i="36"/>
  <c r="AE117" i="36"/>
  <c r="AE94" i="36"/>
  <c r="AE111" i="36"/>
  <c r="AE93" i="36"/>
  <c r="AE91" i="36"/>
  <c r="AE86" i="36"/>
  <c r="AE87" i="36"/>
  <c r="AE75" i="36"/>
  <c r="AE66" i="36"/>
  <c r="AE122" i="36"/>
  <c r="AE76" i="36"/>
  <c r="AE72" i="36"/>
  <c r="AE95" i="36"/>
  <c r="AE90" i="36"/>
  <c r="AE77" i="36"/>
  <c r="AE73" i="36"/>
  <c r="AE105" i="36"/>
  <c r="AE38" i="36"/>
  <c r="AE121" i="36"/>
  <c r="AE78" i="36"/>
  <c r="AE74" i="36"/>
  <c r="AE71" i="36"/>
  <c r="AE70" i="36"/>
  <c r="AE69" i="36"/>
  <c r="AE68" i="36"/>
  <c r="AE65" i="36"/>
  <c r="AE62" i="36"/>
  <c r="AE58" i="36"/>
  <c r="AE52" i="36"/>
  <c r="AE48" i="36"/>
  <c r="AE44" i="36"/>
  <c r="AE61" i="36"/>
  <c r="AE55" i="36"/>
  <c r="AE63" i="36"/>
  <c r="AE59" i="36"/>
  <c r="AE53" i="36"/>
  <c r="AE49" i="36"/>
  <c r="AE45" i="36"/>
  <c r="AE41" i="36"/>
  <c r="AE47" i="36"/>
  <c r="AE64" i="36"/>
  <c r="AE60" i="36"/>
  <c r="AE56" i="36"/>
  <c r="AE54" i="36"/>
  <c r="AE50" i="36"/>
  <c r="AE46" i="36"/>
  <c r="AE42" i="36"/>
  <c r="AE57" i="36"/>
  <c r="AE51" i="36"/>
  <c r="AE43" i="36"/>
  <c r="AE40" i="36"/>
  <c r="AE39" i="36"/>
  <c r="BN69" i="36"/>
  <c r="BG68" i="36"/>
  <c r="BY142" i="36"/>
  <c r="BY141" i="36"/>
  <c r="AW125" i="36"/>
  <c r="BB125" i="36" s="1"/>
  <c r="BB126" i="36"/>
  <c r="AW110" i="36"/>
  <c r="BG110" i="36"/>
  <c r="AQ83" i="36"/>
  <c r="AV83" i="36" s="1"/>
  <c r="AV110" i="36"/>
  <c r="BN30" i="36"/>
  <c r="BG29" i="36"/>
  <c r="O137" i="36"/>
  <c r="AB112" i="36"/>
  <c r="P112" i="36"/>
  <c r="AD138" i="36"/>
  <c r="AD133" i="36"/>
  <c r="AD129" i="36"/>
  <c r="AD134" i="36"/>
  <c r="AD132" i="36"/>
  <c r="AD130" i="36"/>
  <c r="AD125" i="36"/>
  <c r="AD128" i="36"/>
  <c r="AD126" i="36"/>
  <c r="AD127" i="36"/>
  <c r="AD124" i="36"/>
  <c r="AD123" i="36"/>
  <c r="AD122" i="36"/>
  <c r="AD121" i="36"/>
  <c r="AD120" i="36"/>
  <c r="AD119" i="36"/>
  <c r="AD118" i="36"/>
  <c r="AD117" i="36"/>
  <c r="AD116" i="36"/>
  <c r="AD102" i="36"/>
  <c r="AD101" i="36"/>
  <c r="AD104" i="36"/>
  <c r="AD91" i="36"/>
  <c r="AD90" i="36"/>
  <c r="AD89" i="36"/>
  <c r="AD88" i="36"/>
  <c r="AD87" i="36"/>
  <c r="AD86" i="36"/>
  <c r="AD85" i="36"/>
  <c r="AD84" i="36"/>
  <c r="AD83" i="36"/>
  <c r="AD111" i="36"/>
  <c r="AD110" i="36"/>
  <c r="AD105" i="36"/>
  <c r="AD94" i="36"/>
  <c r="AD93" i="36"/>
  <c r="AD80" i="36"/>
  <c r="AD100" i="36"/>
  <c r="AD99" i="36"/>
  <c r="AD98" i="36"/>
  <c r="AD97" i="36"/>
  <c r="AD106" i="36"/>
  <c r="AD95" i="36"/>
  <c r="AD131" i="36"/>
  <c r="AD78" i="36"/>
  <c r="AD74" i="36"/>
  <c r="AD71" i="36"/>
  <c r="AD70" i="36"/>
  <c r="AD69" i="36"/>
  <c r="AD68" i="36"/>
  <c r="AD65" i="36"/>
  <c r="AD96" i="36"/>
  <c r="AD79" i="36"/>
  <c r="AD75" i="36"/>
  <c r="AD81" i="36"/>
  <c r="AD76" i="36"/>
  <c r="AD72" i="36"/>
  <c r="AD64" i="36"/>
  <c r="AD63" i="36"/>
  <c r="AD62" i="36"/>
  <c r="AD61" i="36"/>
  <c r="AD60" i="36"/>
  <c r="AD59" i="36"/>
  <c r="AD58" i="36"/>
  <c r="AD57" i="36"/>
  <c r="AD56" i="36"/>
  <c r="AD55" i="36"/>
  <c r="AD54" i="36"/>
  <c r="AD53" i="36"/>
  <c r="AD52" i="36"/>
  <c r="AD51" i="36"/>
  <c r="AD50" i="36"/>
  <c r="AD49" i="36"/>
  <c r="AD48" i="36"/>
  <c r="AD47" i="36"/>
  <c r="AD46" i="36"/>
  <c r="AD45" i="36"/>
  <c r="AD44" i="36"/>
  <c r="AD43" i="36"/>
  <c r="AD42" i="36"/>
  <c r="AD41" i="36"/>
  <c r="AD40" i="36"/>
  <c r="AD39" i="36"/>
  <c r="AD77" i="36"/>
  <c r="AD73" i="36"/>
  <c r="AD38" i="36"/>
  <c r="AD66" i="36"/>
  <c r="AC36" i="36"/>
  <c r="AD36" i="36" s="1"/>
  <c r="AD12" i="36"/>
  <c r="AD7" i="36"/>
  <c r="AD15" i="36"/>
  <c r="AD13" i="36"/>
  <c r="AD18" i="36"/>
  <c r="AD16" i="36"/>
  <c r="AD10" i="36"/>
  <c r="AD4" i="36"/>
  <c r="AD22" i="36"/>
  <c r="AD6" i="36"/>
  <c r="AD19" i="36"/>
  <c r="AD11" i="36"/>
  <c r="E137" i="36"/>
  <c r="K112" i="36"/>
  <c r="F112" i="36"/>
  <c r="W139" i="36"/>
  <c r="U138" i="36"/>
  <c r="U116" i="36"/>
  <c r="U124" i="36"/>
  <c r="U102" i="36"/>
  <c r="U101" i="36"/>
  <c r="U120" i="36"/>
  <c r="U111" i="36"/>
  <c r="U106" i="36"/>
  <c r="U123" i="36"/>
  <c r="U119" i="36"/>
  <c r="U110" i="36"/>
  <c r="U105" i="36"/>
  <c r="U91" i="36"/>
  <c r="U90" i="36"/>
  <c r="U89" i="36"/>
  <c r="U88" i="36"/>
  <c r="U87" i="36"/>
  <c r="U86" i="36"/>
  <c r="U85" i="36"/>
  <c r="U84" i="36"/>
  <c r="U117" i="36"/>
  <c r="U104" i="36"/>
  <c r="U96" i="36"/>
  <c r="U83" i="36"/>
  <c r="U121" i="36"/>
  <c r="U118" i="36"/>
  <c r="U95" i="36"/>
  <c r="U122" i="36"/>
  <c r="U94" i="36"/>
  <c r="U97" i="36"/>
  <c r="U93" i="36"/>
  <c r="U99" i="36"/>
  <c r="U79" i="36"/>
  <c r="U75" i="36"/>
  <c r="U71" i="36"/>
  <c r="U70" i="36"/>
  <c r="U69" i="36"/>
  <c r="U66" i="36"/>
  <c r="U65" i="36"/>
  <c r="U98" i="36"/>
  <c r="U80" i="36"/>
  <c r="U76" i="36"/>
  <c r="U72" i="36"/>
  <c r="U77" i="36"/>
  <c r="U73" i="36"/>
  <c r="U68" i="36"/>
  <c r="U64" i="36"/>
  <c r="U63" i="36"/>
  <c r="U62" i="36"/>
  <c r="U61" i="36"/>
  <c r="U60" i="36"/>
  <c r="U59" i="36"/>
  <c r="U58" i="36"/>
  <c r="U57" i="36"/>
  <c r="U56" i="36"/>
  <c r="U55" i="36"/>
  <c r="U54" i="36"/>
  <c r="U53" i="36"/>
  <c r="U52" i="36"/>
  <c r="U51" i="36"/>
  <c r="U50" i="36"/>
  <c r="U49" i="36"/>
  <c r="U48" i="36"/>
  <c r="U47" i="36"/>
  <c r="U46" i="36"/>
  <c r="U45" i="36"/>
  <c r="U44" i="36"/>
  <c r="U43" i="36"/>
  <c r="U42" i="36"/>
  <c r="U41" i="36"/>
  <c r="U40" i="36"/>
  <c r="U78" i="36"/>
  <c r="U74" i="36"/>
  <c r="U39" i="36"/>
  <c r="U100" i="36"/>
  <c r="U81" i="36"/>
  <c r="U38" i="36"/>
  <c r="X124" i="36"/>
  <c r="BJ137" i="36"/>
  <c r="BT112" i="36"/>
  <c r="BK112" i="36"/>
  <c r="AW39" i="36"/>
  <c r="BB40" i="36"/>
  <c r="AZ112" i="36"/>
  <c r="BA109" i="36"/>
  <c r="AW10" i="36"/>
  <c r="BB11" i="36"/>
  <c r="Y137" i="36"/>
  <c r="AI112" i="36"/>
  <c r="Z112" i="36"/>
  <c r="BU27" i="36"/>
  <c r="BN26" i="36"/>
  <c r="AW117" i="36"/>
  <c r="BG117" i="36"/>
  <c r="AQ116" i="36"/>
  <c r="AV116" i="36" s="1"/>
  <c r="AV117" i="36"/>
  <c r="AM139" i="36"/>
  <c r="AN137" i="36"/>
  <c r="AQ22" i="36"/>
  <c r="AV22" i="36" s="1"/>
  <c r="AV23" i="36"/>
  <c r="BX114" i="36"/>
  <c r="BX113" i="36"/>
  <c r="BX109" i="36"/>
  <c r="AF137" i="36"/>
  <c r="AP112" i="36"/>
  <c r="AG112" i="36"/>
  <c r="BN126" i="36"/>
  <c r="BG125" i="36"/>
  <c r="AK8" i="36"/>
  <c r="AK24" i="36"/>
  <c r="AK23" i="36"/>
  <c r="AJ4" i="36"/>
  <c r="AK5" i="36" s="1"/>
  <c r="AJ33" i="36"/>
  <c r="AK33" i="36" s="1"/>
  <c r="AW18" i="36"/>
  <c r="BB18" i="36" s="1"/>
  <c r="BB19" i="36"/>
  <c r="BN11" i="36"/>
  <c r="BG10" i="36"/>
  <c r="CA137" i="36"/>
  <c r="CK112" i="36"/>
  <c r="CB112" i="36"/>
  <c r="AW23" i="36"/>
  <c r="BB24" i="36"/>
  <c r="S114" i="36"/>
  <c r="S113" i="36"/>
  <c r="S109" i="36"/>
  <c r="X36" i="36"/>
  <c r="BQ137" i="36"/>
  <c r="CD112" i="36"/>
  <c r="BR112" i="36"/>
  <c r="BG105" i="36"/>
  <c r="AW105" i="36"/>
  <c r="AQ104" i="36"/>
  <c r="AV104" i="36" s="1"/>
  <c r="AV105" i="36"/>
  <c r="CO137" i="36"/>
  <c r="CP112" i="36"/>
  <c r="AV29" i="36"/>
  <c r="AQ35" i="36"/>
  <c r="AR29" i="36"/>
  <c r="AW6" i="36"/>
  <c r="AW5" i="36" s="1"/>
  <c r="BB5" i="36" s="1"/>
  <c r="BG6" i="36"/>
  <c r="BG5" i="36" s="1"/>
  <c r="AV6" i="36"/>
  <c r="BC137" i="36"/>
  <c r="BF137" i="36" s="1"/>
  <c r="BM112" i="36"/>
  <c r="BD112" i="36"/>
  <c r="BN19" i="36"/>
  <c r="BG18" i="36"/>
  <c r="AL41" i="36" l="1"/>
  <c r="AL58" i="36"/>
  <c r="AL71" i="36"/>
  <c r="AL49" i="36"/>
  <c r="AL80" i="36"/>
  <c r="AL45" i="36"/>
  <c r="AL53" i="36"/>
  <c r="AL96" i="36"/>
  <c r="AL100" i="36"/>
  <c r="AL38" i="36"/>
  <c r="AL46" i="36"/>
  <c r="AL54" i="36"/>
  <c r="AL77" i="36"/>
  <c r="AL88" i="36"/>
  <c r="AL42" i="36"/>
  <c r="AL50" i="36"/>
  <c r="AL62" i="36"/>
  <c r="AL118" i="36"/>
  <c r="AL40" i="36"/>
  <c r="AL44" i="36"/>
  <c r="AL48" i="36"/>
  <c r="AL52" i="36"/>
  <c r="AL56" i="36"/>
  <c r="AL60" i="36"/>
  <c r="AL64" i="36"/>
  <c r="AL78" i="36"/>
  <c r="AL65" i="36"/>
  <c r="AL79" i="36"/>
  <c r="AL98" i="36"/>
  <c r="AL84" i="36"/>
  <c r="AL91" i="36"/>
  <c r="AL57" i="36"/>
  <c r="AL61" i="36"/>
  <c r="AL75" i="36"/>
  <c r="AL73" i="36"/>
  <c r="AL68" i="36"/>
  <c r="AL106" i="36"/>
  <c r="AL99" i="36"/>
  <c r="AL86" i="36"/>
  <c r="AL120" i="36"/>
  <c r="AL39" i="36"/>
  <c r="AL43" i="36"/>
  <c r="AL47" i="36"/>
  <c r="AL51" i="36"/>
  <c r="AL55" i="36"/>
  <c r="AL59" i="36"/>
  <c r="AL63" i="36"/>
  <c r="AL66" i="36"/>
  <c r="AL117" i="36"/>
  <c r="AL72" i="36"/>
  <c r="AL97" i="36"/>
  <c r="AL83" i="36"/>
  <c r="AL90" i="36"/>
  <c r="BU16" i="36"/>
  <c r="BN15" i="36"/>
  <c r="BO30" i="36" s="1"/>
  <c r="AL74" i="36"/>
  <c r="AL81" i="36"/>
  <c r="AL70" i="36"/>
  <c r="AL93" i="36"/>
  <c r="AL94" i="36"/>
  <c r="AL122" i="36"/>
  <c r="AL87" i="36"/>
  <c r="AL123" i="36"/>
  <c r="AX30" i="36"/>
  <c r="AL105" i="36"/>
  <c r="AL101" i="36"/>
  <c r="AL104" i="36"/>
  <c r="AL110" i="36"/>
  <c r="AL102" i="36"/>
  <c r="AL69" i="36"/>
  <c r="AL76" i="36"/>
  <c r="AL111" i="36"/>
  <c r="AL95" i="36"/>
  <c r="AL121" i="36"/>
  <c r="AL85" i="36"/>
  <c r="AL89" i="36"/>
  <c r="AL119" i="36"/>
  <c r="AL116" i="36"/>
  <c r="AL138" i="36"/>
  <c r="BB6" i="36"/>
  <c r="AW104" i="36"/>
  <c r="BB104" i="36" s="1"/>
  <c r="BB105" i="36"/>
  <c r="X114" i="36"/>
  <c r="T114" i="36"/>
  <c r="AK138" i="36"/>
  <c r="AK134" i="36"/>
  <c r="AK130" i="36"/>
  <c r="AK131" i="36"/>
  <c r="AK133" i="36"/>
  <c r="AK126" i="36"/>
  <c r="AK132" i="36"/>
  <c r="AK128" i="36"/>
  <c r="AK127" i="36"/>
  <c r="AK123" i="36"/>
  <c r="AK122" i="36"/>
  <c r="AK121" i="36"/>
  <c r="AK120" i="36"/>
  <c r="AK119" i="36"/>
  <c r="AK118" i="36"/>
  <c r="AK117" i="36"/>
  <c r="AK116" i="36"/>
  <c r="AK124" i="36"/>
  <c r="AK111" i="36"/>
  <c r="AK110" i="36"/>
  <c r="AK125" i="36"/>
  <c r="AK106" i="36"/>
  <c r="AK102" i="36"/>
  <c r="AK100" i="36"/>
  <c r="AK99" i="36"/>
  <c r="AK98" i="36"/>
  <c r="AK105" i="36"/>
  <c r="AK129" i="36"/>
  <c r="AK96" i="36"/>
  <c r="AK89" i="36"/>
  <c r="AK85" i="36"/>
  <c r="AK81" i="36"/>
  <c r="AK78" i="36"/>
  <c r="AK77" i="36"/>
  <c r="AK76" i="36"/>
  <c r="AK75" i="36"/>
  <c r="AK74" i="36"/>
  <c r="AK73" i="36"/>
  <c r="AK72" i="36"/>
  <c r="AK104" i="36"/>
  <c r="AK101" i="36"/>
  <c r="AK95" i="36"/>
  <c r="AK90" i="36"/>
  <c r="AK86" i="36"/>
  <c r="AK87" i="36"/>
  <c r="AK94" i="36"/>
  <c r="AK88" i="36"/>
  <c r="AK97" i="36"/>
  <c r="AK91" i="36"/>
  <c r="AK83" i="36"/>
  <c r="AK80" i="36"/>
  <c r="AK93" i="36"/>
  <c r="AK79" i="36"/>
  <c r="AK64" i="36"/>
  <c r="AK63" i="36"/>
  <c r="AK62" i="36"/>
  <c r="AK61" i="36"/>
  <c r="AK60" i="36"/>
  <c r="AK59" i="36"/>
  <c r="AK58" i="36"/>
  <c r="AK57" i="36"/>
  <c r="AK56" i="36"/>
  <c r="AK55" i="36"/>
  <c r="AK54" i="36"/>
  <c r="AK53" i="36"/>
  <c r="AK52" i="36"/>
  <c r="AK51" i="36"/>
  <c r="AK50" i="36"/>
  <c r="AK49" i="36"/>
  <c r="AK48" i="36"/>
  <c r="AK47" i="36"/>
  <c r="AK46" i="36"/>
  <c r="AK45" i="36"/>
  <c r="AK44" i="36"/>
  <c r="AK43" i="36"/>
  <c r="AK42" i="36"/>
  <c r="AK41" i="36"/>
  <c r="AK40" i="36"/>
  <c r="AK39" i="36"/>
  <c r="AK71" i="36"/>
  <c r="AK70" i="36"/>
  <c r="AK69" i="36"/>
  <c r="AK65" i="36"/>
  <c r="AK15" i="36"/>
  <c r="AK13" i="36"/>
  <c r="AK4" i="36"/>
  <c r="AK84" i="36"/>
  <c r="AK68" i="36"/>
  <c r="AK66" i="36"/>
  <c r="AK38" i="36"/>
  <c r="AK18" i="36"/>
  <c r="AK16" i="36"/>
  <c r="AK10" i="36"/>
  <c r="AJ36" i="36"/>
  <c r="AK36" i="36" s="1"/>
  <c r="AK22" i="36"/>
  <c r="AK19" i="36"/>
  <c r="AK11" i="36"/>
  <c r="AK6" i="36"/>
  <c r="AK12" i="36"/>
  <c r="AK7" i="36"/>
  <c r="BY113" i="36"/>
  <c r="CE27" i="36"/>
  <c r="BU26" i="36"/>
  <c r="BZ26" i="36" s="1"/>
  <c r="BZ27" i="36"/>
  <c r="BU19" i="36"/>
  <c r="BN18" i="36"/>
  <c r="CO139" i="36"/>
  <c r="CP139" i="36" s="1"/>
  <c r="CP137" i="36"/>
  <c r="BG104" i="36"/>
  <c r="BN105" i="36"/>
  <c r="CK137" i="36"/>
  <c r="CA139" i="36"/>
  <c r="CB137" i="36"/>
  <c r="AF139" i="36"/>
  <c r="AP137" i="36"/>
  <c r="AG137" i="36"/>
  <c r="BY114" i="36"/>
  <c r="BG116" i="36"/>
  <c r="BN117" i="36"/>
  <c r="AX26" i="36"/>
  <c r="AW34" i="36"/>
  <c r="BB34" i="36" s="1"/>
  <c r="AX27" i="36"/>
  <c r="BB10" i="36"/>
  <c r="BT137" i="36"/>
  <c r="BJ139" i="36"/>
  <c r="BK137" i="36"/>
  <c r="U141" i="36"/>
  <c r="BU30" i="36"/>
  <c r="BN29" i="36"/>
  <c r="AW83" i="36"/>
  <c r="BB83" i="36" s="1"/>
  <c r="BB110" i="36"/>
  <c r="AE141" i="36"/>
  <c r="BB29" i="36"/>
  <c r="AW35" i="36"/>
  <c r="AX29" i="36"/>
  <c r="CV112" i="36"/>
  <c r="CW109" i="36"/>
  <c r="AQ38" i="36"/>
  <c r="H139" i="36"/>
  <c r="R137" i="36"/>
  <c r="I137" i="36"/>
  <c r="AV35" i="36"/>
  <c r="AR35" i="36"/>
  <c r="BB39" i="36"/>
  <c r="AD142" i="36"/>
  <c r="AD141" i="36"/>
  <c r="BG22" i="36"/>
  <c r="CW113" i="36"/>
  <c r="BC139" i="36"/>
  <c r="BF139" i="36" s="1"/>
  <c r="BM137" i="36"/>
  <c r="BD137" i="36"/>
  <c r="BQ139" i="36"/>
  <c r="CD137" i="36"/>
  <c r="BR137" i="36"/>
  <c r="BN6" i="36"/>
  <c r="BN5" i="36" s="1"/>
  <c r="S112" i="36"/>
  <c r="X109" i="36"/>
  <c r="T109" i="36"/>
  <c r="AW22" i="36"/>
  <c r="BB22" i="36" s="1"/>
  <c r="BB23" i="36"/>
  <c r="BH26" i="36"/>
  <c r="BG34" i="36"/>
  <c r="BH34" i="36" s="1"/>
  <c r="BH27" i="36"/>
  <c r="BU126" i="36"/>
  <c r="BN125" i="36"/>
  <c r="AN139" i="36"/>
  <c r="AW116" i="36"/>
  <c r="BB116" i="36" s="1"/>
  <c r="BB117" i="36"/>
  <c r="AR24" i="36"/>
  <c r="AR23" i="36"/>
  <c r="AQ4" i="36"/>
  <c r="AR5" i="36" s="1"/>
  <c r="AQ33" i="36"/>
  <c r="AV33" i="36" s="1"/>
  <c r="AR8" i="36"/>
  <c r="X113" i="36"/>
  <c r="T113" i="36"/>
  <c r="BU11" i="36"/>
  <c r="BN10" i="36"/>
  <c r="BX112" i="36"/>
  <c r="BY109" i="36"/>
  <c r="Y139" i="36"/>
  <c r="AI137" i="36"/>
  <c r="Z137" i="36"/>
  <c r="AZ137" i="36"/>
  <c r="BA112" i="36"/>
  <c r="AC114" i="36"/>
  <c r="AD114" i="36" s="1"/>
  <c r="AC113" i="36"/>
  <c r="AD113" i="36" s="1"/>
  <c r="AC109" i="36"/>
  <c r="AB137" i="36"/>
  <c r="O139" i="36"/>
  <c r="P137" i="36"/>
  <c r="BN68" i="36"/>
  <c r="BU69" i="36"/>
  <c r="AW93" i="36"/>
  <c r="BB93" i="36" s="1"/>
  <c r="BB94" i="36"/>
  <c r="CH139" i="36"/>
  <c r="CR137" i="36"/>
  <c r="CI137" i="36"/>
  <c r="BN23" i="36"/>
  <c r="BU24" i="36"/>
  <c r="CW114" i="36"/>
  <c r="BN39" i="36"/>
  <c r="BU40" i="36"/>
  <c r="L137" i="36"/>
  <c r="M112" i="36"/>
  <c r="AT141" i="36"/>
  <c r="AU139" i="36"/>
  <c r="K137" i="36"/>
  <c r="E139" i="36"/>
  <c r="F137" i="36"/>
  <c r="BH29" i="36"/>
  <c r="BG35" i="36"/>
  <c r="BH35" i="36" s="1"/>
  <c r="BN110" i="36"/>
  <c r="BG83" i="36"/>
  <c r="BN94" i="36"/>
  <c r="BG93" i="36"/>
  <c r="AR34" i="36"/>
  <c r="BN22" i="36" l="1"/>
  <c r="BG38" i="36"/>
  <c r="BG124" i="36" s="1"/>
  <c r="BI138" i="36" s="1"/>
  <c r="AL141" i="36"/>
  <c r="BU15" i="36"/>
  <c r="BZ15" i="36" s="1"/>
  <c r="CE16" i="36"/>
  <c r="BZ16" i="36"/>
  <c r="BI43" i="36"/>
  <c r="AB139" i="36"/>
  <c r="P139" i="36"/>
  <c r="AR33" i="36"/>
  <c r="BH24" i="36"/>
  <c r="BH23" i="36"/>
  <c r="BG4" i="36"/>
  <c r="BH5" i="36" s="1"/>
  <c r="BG33" i="36"/>
  <c r="BH33" i="36" s="1"/>
  <c r="BH8" i="36"/>
  <c r="CD139" i="36"/>
  <c r="BR139" i="36"/>
  <c r="R139" i="36"/>
  <c r="I139" i="36"/>
  <c r="CV137" i="36"/>
  <c r="CW112" i="36"/>
  <c r="BU29" i="36"/>
  <c r="CE30" i="36"/>
  <c r="BZ30" i="36"/>
  <c r="AP139" i="36"/>
  <c r="AG139" i="36"/>
  <c r="BN104" i="36"/>
  <c r="BU105" i="36"/>
  <c r="AK142" i="36"/>
  <c r="AK141" i="36"/>
  <c r="BN93" i="36"/>
  <c r="BU94" i="36"/>
  <c r="L139" i="36"/>
  <c r="M139" i="36" s="1"/>
  <c r="M137" i="36"/>
  <c r="CE69" i="36"/>
  <c r="BU68" i="36"/>
  <c r="BZ68" i="36" s="1"/>
  <c r="BZ69" i="36"/>
  <c r="BX137" i="36"/>
  <c r="BY112" i="36"/>
  <c r="AX34" i="36"/>
  <c r="CL27" i="36"/>
  <c r="CE26" i="36"/>
  <c r="AX24" i="36"/>
  <c r="AX23" i="36"/>
  <c r="AW4" i="36"/>
  <c r="AX5" i="36" s="1"/>
  <c r="AW33" i="36"/>
  <c r="BB33" i="36" s="1"/>
  <c r="AX8" i="36"/>
  <c r="AR131" i="36"/>
  <c r="AR132" i="36"/>
  <c r="AR138" i="36"/>
  <c r="AR130" i="36"/>
  <c r="AR127" i="36"/>
  <c r="AR133" i="36"/>
  <c r="AR128" i="36"/>
  <c r="AR129" i="36"/>
  <c r="AR125" i="36"/>
  <c r="AR134" i="36"/>
  <c r="AR123" i="36"/>
  <c r="AR122" i="36"/>
  <c r="AR121" i="36"/>
  <c r="AR120" i="36"/>
  <c r="AR119" i="36"/>
  <c r="AR118" i="36"/>
  <c r="AR117" i="36"/>
  <c r="AR116" i="36"/>
  <c r="AR111" i="36"/>
  <c r="AR106" i="36"/>
  <c r="AR105" i="36"/>
  <c r="AR104" i="36"/>
  <c r="AR100" i="36"/>
  <c r="AR99" i="36"/>
  <c r="AR98" i="36"/>
  <c r="AR97" i="36"/>
  <c r="AR96" i="36"/>
  <c r="AR95" i="36"/>
  <c r="AR94" i="36"/>
  <c r="AR93" i="36"/>
  <c r="AR90" i="36"/>
  <c r="AR86" i="36"/>
  <c r="AR79" i="36"/>
  <c r="AR126" i="36"/>
  <c r="AR102" i="36"/>
  <c r="AR91" i="36"/>
  <c r="AR87" i="36"/>
  <c r="AR110" i="36"/>
  <c r="AR101" i="36"/>
  <c r="AR85" i="36"/>
  <c r="AR83" i="36"/>
  <c r="AR89" i="36"/>
  <c r="AR88" i="36"/>
  <c r="AR77" i="36"/>
  <c r="AR73" i="36"/>
  <c r="AR84" i="36"/>
  <c r="AR81" i="36"/>
  <c r="AR78" i="36"/>
  <c r="AR74" i="36"/>
  <c r="AR75" i="36"/>
  <c r="AR71" i="36"/>
  <c r="AR70" i="36"/>
  <c r="AR69" i="36"/>
  <c r="AR68" i="36"/>
  <c r="AR65" i="36"/>
  <c r="AR66" i="36"/>
  <c r="AR80" i="36"/>
  <c r="AR76" i="36"/>
  <c r="AR72" i="36"/>
  <c r="AR64" i="36"/>
  <c r="AR63" i="36"/>
  <c r="AR62" i="36"/>
  <c r="AR61" i="36"/>
  <c r="AR60" i="36"/>
  <c r="AR59" i="36"/>
  <c r="AR58" i="36"/>
  <c r="AR57" i="36"/>
  <c r="AR56" i="36"/>
  <c r="AR55" i="36"/>
  <c r="AR54" i="36"/>
  <c r="AR53" i="36"/>
  <c r="AR52" i="36"/>
  <c r="AR51" i="36"/>
  <c r="AR50" i="36"/>
  <c r="AR49" i="36"/>
  <c r="AR48" i="36"/>
  <c r="AR47" i="36"/>
  <c r="AR46" i="36"/>
  <c r="AR45" i="36"/>
  <c r="AR44" i="36"/>
  <c r="AR43" i="36"/>
  <c r="AR42" i="36"/>
  <c r="AR40" i="36"/>
  <c r="AR39" i="36"/>
  <c r="AR18" i="36"/>
  <c r="AR16" i="36"/>
  <c r="AR10" i="36"/>
  <c r="AR4" i="36"/>
  <c r="AR22" i="36"/>
  <c r="AR19" i="36"/>
  <c r="AR11" i="36"/>
  <c r="AR6" i="36"/>
  <c r="AR41" i="36"/>
  <c r="AR38" i="36"/>
  <c r="AQ36" i="36"/>
  <c r="AR36" i="36" s="1"/>
  <c r="AR12" i="36"/>
  <c r="AR7" i="36"/>
  <c r="AR15" i="36"/>
  <c r="AR13" i="36"/>
  <c r="AV4" i="36"/>
  <c r="BU6" i="36"/>
  <c r="BU5" i="36" s="1"/>
  <c r="BZ5" i="36" s="1"/>
  <c r="AQ124" i="36"/>
  <c r="AV38" i="36"/>
  <c r="BU110" i="36"/>
  <c r="BN83" i="36"/>
  <c r="K139" i="36"/>
  <c r="F139" i="36"/>
  <c r="BU39" i="36"/>
  <c r="CE40" i="36"/>
  <c r="BZ40" i="36"/>
  <c r="BU23" i="36"/>
  <c r="CE24" i="36"/>
  <c r="BZ24" i="36"/>
  <c r="CR139" i="36"/>
  <c r="CI139" i="36"/>
  <c r="AC112" i="36"/>
  <c r="AD109" i="36"/>
  <c r="AI139" i="36"/>
  <c r="Z139" i="36"/>
  <c r="BN34" i="36"/>
  <c r="BO34" i="36" s="1"/>
  <c r="BO27" i="36"/>
  <c r="BO26" i="36"/>
  <c r="BU125" i="36"/>
  <c r="BZ125" i="36" s="1"/>
  <c r="CE126" i="36"/>
  <c r="BZ126" i="36"/>
  <c r="BB35" i="36"/>
  <c r="AX35" i="36"/>
  <c r="BU117" i="36"/>
  <c r="BN116" i="36"/>
  <c r="CK139" i="36"/>
  <c r="CB139" i="36"/>
  <c r="BU18" i="36"/>
  <c r="BZ18" i="36" s="1"/>
  <c r="CE19" i="36"/>
  <c r="BZ19" i="36"/>
  <c r="AZ139" i="36"/>
  <c r="BA137" i="36"/>
  <c r="BU10" i="36"/>
  <c r="CE11" i="36"/>
  <c r="BZ11" i="36"/>
  <c r="S137" i="36"/>
  <c r="X112" i="36"/>
  <c r="T112" i="36"/>
  <c r="BM139" i="36"/>
  <c r="BD139" i="36"/>
  <c r="AW38" i="36"/>
  <c r="BO29" i="36"/>
  <c r="BN35" i="36"/>
  <c r="BO35" i="36" s="1"/>
  <c r="BT139" i="36"/>
  <c r="BK139" i="36"/>
  <c r="AJ109" i="36"/>
  <c r="AJ113" i="36"/>
  <c r="AK113" i="36" s="1"/>
  <c r="AJ114" i="36"/>
  <c r="AK114" i="36" s="1"/>
  <c r="BV30" i="36" l="1"/>
  <c r="BI95" i="36"/>
  <c r="BI51" i="36"/>
  <c r="BI41" i="36"/>
  <c r="BI79" i="36"/>
  <c r="BI68" i="36"/>
  <c r="BI45" i="36"/>
  <c r="BI50" i="36"/>
  <c r="BI49" i="36"/>
  <c r="BI70" i="36"/>
  <c r="BI39" i="36"/>
  <c r="BI46" i="36"/>
  <c r="BI56" i="36"/>
  <c r="BI59" i="36"/>
  <c r="BI72" i="36"/>
  <c r="BI121" i="36"/>
  <c r="BI93" i="36"/>
  <c r="BI66" i="36"/>
  <c r="BI42" i="36"/>
  <c r="BI47" i="36"/>
  <c r="BI55" i="36"/>
  <c r="BI64" i="36"/>
  <c r="BI96" i="36"/>
  <c r="BI110" i="36"/>
  <c r="BI63" i="36"/>
  <c r="BI80" i="36"/>
  <c r="BI84" i="36"/>
  <c r="BI38" i="36"/>
  <c r="BI40" i="36"/>
  <c r="BI44" i="36"/>
  <c r="BI48" i="36"/>
  <c r="BI52" i="36"/>
  <c r="BI60" i="36"/>
  <c r="BI71" i="36"/>
  <c r="BI89" i="36"/>
  <c r="BI98" i="36"/>
  <c r="BI90" i="36"/>
  <c r="BI76" i="36"/>
  <c r="BI117" i="36"/>
  <c r="BI53" i="36"/>
  <c r="BI57" i="36"/>
  <c r="BI61" i="36"/>
  <c r="BI65" i="36"/>
  <c r="BI91" i="36"/>
  <c r="BI86" i="36"/>
  <c r="BI83" i="36"/>
  <c r="BI97" i="36"/>
  <c r="BI73" i="36"/>
  <c r="BI77" i="36"/>
  <c r="BI88" i="36"/>
  <c r="BI99" i="36"/>
  <c r="BI111" i="36"/>
  <c r="BI118" i="36"/>
  <c r="BI122" i="36"/>
  <c r="BI54" i="36"/>
  <c r="BI58" i="36"/>
  <c r="BI62" i="36"/>
  <c r="BI69" i="36"/>
  <c r="BI105" i="36"/>
  <c r="BI87" i="36"/>
  <c r="BI85" i="36"/>
  <c r="BI100" i="36"/>
  <c r="BI74" i="36"/>
  <c r="BI78" i="36"/>
  <c r="BI94" i="36"/>
  <c r="BI101" i="36"/>
  <c r="BI124" i="36"/>
  <c r="BI119" i="36"/>
  <c r="BI123" i="36"/>
  <c r="BI106" i="36"/>
  <c r="BI75" i="36"/>
  <c r="BI81" i="36"/>
  <c r="BI102" i="36"/>
  <c r="BI104" i="36"/>
  <c r="BI116" i="36"/>
  <c r="BI120" i="36"/>
  <c r="CL16" i="36"/>
  <c r="CE15" i="36"/>
  <c r="CF30" i="36" s="1"/>
  <c r="BN38" i="36"/>
  <c r="BN124" i="36" s="1"/>
  <c r="BP138" i="36" s="1"/>
  <c r="BU22" i="36"/>
  <c r="BZ22" i="36" s="1"/>
  <c r="BZ23" i="36"/>
  <c r="AX138" i="36"/>
  <c r="AX132" i="36"/>
  <c r="AX128" i="36"/>
  <c r="AX133" i="36"/>
  <c r="AX134" i="36"/>
  <c r="AX130" i="36"/>
  <c r="AX125" i="36"/>
  <c r="AX129" i="36"/>
  <c r="AX126" i="36"/>
  <c r="AX111" i="36"/>
  <c r="AX102" i="36"/>
  <c r="AX101" i="36"/>
  <c r="AX100" i="36"/>
  <c r="AX131" i="36"/>
  <c r="AX123" i="36"/>
  <c r="AX119" i="36"/>
  <c r="AX104" i="36"/>
  <c r="AX122" i="36"/>
  <c r="AX118" i="36"/>
  <c r="AX91" i="36"/>
  <c r="AX90" i="36"/>
  <c r="AX89" i="36"/>
  <c r="AX88" i="36"/>
  <c r="AX87" i="36"/>
  <c r="AX86" i="36"/>
  <c r="AX85" i="36"/>
  <c r="AX84" i="36"/>
  <c r="AX83" i="36"/>
  <c r="AX121" i="36"/>
  <c r="AX116" i="36"/>
  <c r="AX110" i="36"/>
  <c r="AX94" i="36"/>
  <c r="AX80" i="36"/>
  <c r="AX106" i="36"/>
  <c r="AX97" i="36"/>
  <c r="AX93" i="36"/>
  <c r="AX117" i="36"/>
  <c r="AX99" i="36"/>
  <c r="AX98" i="36"/>
  <c r="AX120" i="36"/>
  <c r="AX96" i="36"/>
  <c r="AX127" i="36"/>
  <c r="AX105" i="36"/>
  <c r="AX81" i="36"/>
  <c r="AX79" i="36"/>
  <c r="AX77" i="36"/>
  <c r="AX73" i="36"/>
  <c r="AX71" i="36"/>
  <c r="AX70" i="36"/>
  <c r="AX69" i="36"/>
  <c r="AX68" i="36"/>
  <c r="AX65" i="36"/>
  <c r="AX95" i="36"/>
  <c r="AX78" i="36"/>
  <c r="AX74" i="36"/>
  <c r="AX75" i="36"/>
  <c r="AX76" i="36"/>
  <c r="AX72" i="36"/>
  <c r="AX64" i="36"/>
  <c r="AX63" i="36"/>
  <c r="AX62" i="36"/>
  <c r="AX61" i="36"/>
  <c r="AX60" i="36"/>
  <c r="AX59" i="36"/>
  <c r="AX58" i="36"/>
  <c r="AX57" i="36"/>
  <c r="AX56" i="36"/>
  <c r="AX55" i="36"/>
  <c r="AX54" i="36"/>
  <c r="AX53" i="36"/>
  <c r="AX52" i="36"/>
  <c r="AX51" i="36"/>
  <c r="AX50" i="36"/>
  <c r="AX49" i="36"/>
  <c r="AX48" i="36"/>
  <c r="AX47" i="36"/>
  <c r="AX46" i="36"/>
  <c r="AX45" i="36"/>
  <c r="AX44" i="36"/>
  <c r="AX43" i="36"/>
  <c r="AX42" i="36"/>
  <c r="AX41" i="36"/>
  <c r="AX40" i="36"/>
  <c r="AX39" i="36"/>
  <c r="AX66" i="36"/>
  <c r="AX38" i="36"/>
  <c r="AX22" i="36"/>
  <c r="AX19" i="36"/>
  <c r="AX11" i="36"/>
  <c r="AX6" i="36"/>
  <c r="AW36" i="36"/>
  <c r="AX12" i="36"/>
  <c r="AX7" i="36"/>
  <c r="AX15" i="36"/>
  <c r="AX13" i="36"/>
  <c r="AX18" i="36"/>
  <c r="AX10" i="36"/>
  <c r="AX16" i="36"/>
  <c r="AX4" i="36"/>
  <c r="BB4" i="36"/>
  <c r="CL69" i="36"/>
  <c r="CE68" i="36"/>
  <c r="CE105" i="36"/>
  <c r="BU104" i="36"/>
  <c r="BZ104" i="36" s="1"/>
  <c r="BZ105" i="36"/>
  <c r="BH132" i="36"/>
  <c r="BH128" i="36"/>
  <c r="BH133" i="36"/>
  <c r="BH134" i="36"/>
  <c r="BH124" i="36"/>
  <c r="BH129" i="36"/>
  <c r="BH125" i="36"/>
  <c r="BH131" i="36"/>
  <c r="BH123" i="36"/>
  <c r="BH122" i="36"/>
  <c r="BH121" i="36"/>
  <c r="BH120" i="36"/>
  <c r="BH119" i="36"/>
  <c r="BH118" i="36"/>
  <c r="BH117" i="36"/>
  <c r="BH116" i="36"/>
  <c r="BH111" i="36"/>
  <c r="BH106" i="36"/>
  <c r="BH105" i="36"/>
  <c r="BH104" i="36"/>
  <c r="BH138" i="36"/>
  <c r="BH100" i="36"/>
  <c r="BH130" i="36"/>
  <c r="BH101" i="36"/>
  <c r="BH99" i="36"/>
  <c r="BH98" i="36"/>
  <c r="BH97" i="36"/>
  <c r="BH96" i="36"/>
  <c r="BH95" i="36"/>
  <c r="BH94" i="36"/>
  <c r="BH93" i="36"/>
  <c r="BH127" i="36"/>
  <c r="BH110" i="36"/>
  <c r="BH102" i="36"/>
  <c r="BH91" i="36"/>
  <c r="BH87" i="36"/>
  <c r="BH80" i="36"/>
  <c r="BH88" i="36"/>
  <c r="BH84" i="36"/>
  <c r="BH126" i="36"/>
  <c r="BH90" i="36"/>
  <c r="BH89" i="36"/>
  <c r="BH77" i="36"/>
  <c r="BH73" i="36"/>
  <c r="BH85" i="36"/>
  <c r="BH79" i="36"/>
  <c r="BH78" i="36"/>
  <c r="BH74" i="36"/>
  <c r="BH81" i="36"/>
  <c r="BH75" i="36"/>
  <c r="BH71" i="36"/>
  <c r="BH70" i="36"/>
  <c r="BH69" i="36"/>
  <c r="BH68" i="36"/>
  <c r="BH66" i="36"/>
  <c r="BH65" i="36"/>
  <c r="BH76" i="36"/>
  <c r="BH72" i="36"/>
  <c r="BH86" i="36"/>
  <c r="BH83" i="36"/>
  <c r="BH64" i="36"/>
  <c r="BH63" i="36"/>
  <c r="BH62" i="36"/>
  <c r="BH61" i="36"/>
  <c r="BH60" i="36"/>
  <c r="BH59" i="36"/>
  <c r="BH58" i="36"/>
  <c r="BH57" i="36"/>
  <c r="BH56" i="36"/>
  <c r="BH55" i="36"/>
  <c r="BH54" i="36"/>
  <c r="BH53" i="36"/>
  <c r="BH52" i="36"/>
  <c r="BH51" i="36"/>
  <c r="BH50" i="36"/>
  <c r="BH49" i="36"/>
  <c r="BH48" i="36"/>
  <c r="BH47" i="36"/>
  <c r="BH46" i="36"/>
  <c r="BH45" i="36"/>
  <c r="BH44" i="36"/>
  <c r="BH43" i="36"/>
  <c r="BH42" i="36"/>
  <c r="BH39" i="36"/>
  <c r="BH22" i="36"/>
  <c r="BH19" i="36"/>
  <c r="BH11" i="36"/>
  <c r="BH6" i="36"/>
  <c r="BH40" i="36"/>
  <c r="BH41" i="36"/>
  <c r="BH12" i="36"/>
  <c r="BH7" i="36"/>
  <c r="BH38" i="36"/>
  <c r="BG36" i="36"/>
  <c r="BH15" i="36"/>
  <c r="BH13" i="36"/>
  <c r="BH10" i="36"/>
  <c r="BH18" i="36"/>
  <c r="BH16" i="36"/>
  <c r="BH4" i="36"/>
  <c r="CS27" i="36"/>
  <c r="CL26" i="36"/>
  <c r="BX139" i="36"/>
  <c r="BY137" i="36"/>
  <c r="CL30" i="36"/>
  <c r="CE29" i="36"/>
  <c r="CV139" i="36"/>
  <c r="CW137" i="36"/>
  <c r="S139" i="36"/>
  <c r="T137" i="36"/>
  <c r="X137" i="36"/>
  <c r="CV141" i="36"/>
  <c r="BX141" i="36"/>
  <c r="BA139" i="36"/>
  <c r="AJ112" i="36"/>
  <c r="AK109" i="36"/>
  <c r="CL11" i="36"/>
  <c r="CE10" i="36"/>
  <c r="BU116" i="36"/>
  <c r="BZ116" i="36" s="1"/>
  <c r="CE117" i="36"/>
  <c r="BZ117" i="36"/>
  <c r="CL126" i="36"/>
  <c r="CE125" i="36"/>
  <c r="CL40" i="36"/>
  <c r="CE39" i="36"/>
  <c r="CE6" i="36"/>
  <c r="CE5" i="36" s="1"/>
  <c r="BZ6" i="36"/>
  <c r="BZ29" i="36"/>
  <c r="BU35" i="36"/>
  <c r="BV29" i="36"/>
  <c r="CL19" i="36"/>
  <c r="CE18" i="36"/>
  <c r="AS138" i="36"/>
  <c r="AS123" i="36"/>
  <c r="AS122" i="36"/>
  <c r="AS121" i="36"/>
  <c r="AS120" i="36"/>
  <c r="AS119" i="36"/>
  <c r="AS118" i="36"/>
  <c r="AS117" i="36"/>
  <c r="AS116" i="36"/>
  <c r="AS124" i="36"/>
  <c r="AS111" i="36"/>
  <c r="AS110" i="36"/>
  <c r="AS104" i="36"/>
  <c r="AS100" i="36"/>
  <c r="AS99" i="36"/>
  <c r="AS98" i="36"/>
  <c r="AS101" i="36"/>
  <c r="AS106" i="36"/>
  <c r="AS102" i="36"/>
  <c r="AS94" i="36"/>
  <c r="AS91" i="36"/>
  <c r="AS87" i="36"/>
  <c r="AS80" i="36"/>
  <c r="AS78" i="36"/>
  <c r="AS77" i="36"/>
  <c r="AS76" i="36"/>
  <c r="AS75" i="36"/>
  <c r="AS74" i="36"/>
  <c r="AS73" i="36"/>
  <c r="AS72" i="36"/>
  <c r="AS105" i="36"/>
  <c r="AS97" i="36"/>
  <c r="AS93" i="36"/>
  <c r="AS88" i="36"/>
  <c r="AS84" i="36"/>
  <c r="AS83" i="36"/>
  <c r="AS96" i="36"/>
  <c r="AS90" i="36"/>
  <c r="AS95" i="36"/>
  <c r="AS89" i="36"/>
  <c r="AS86" i="36"/>
  <c r="AS81" i="36"/>
  <c r="AS66" i="36"/>
  <c r="AS85" i="36"/>
  <c r="AS64" i="36"/>
  <c r="AS63" i="36"/>
  <c r="AS62" i="36"/>
  <c r="AS61" i="36"/>
  <c r="AS60" i="36"/>
  <c r="AS59" i="36"/>
  <c r="AS58" i="36"/>
  <c r="AS57" i="36"/>
  <c r="AS56" i="36"/>
  <c r="AS55" i="36"/>
  <c r="AS54" i="36"/>
  <c r="AS53" i="36"/>
  <c r="AS52" i="36"/>
  <c r="AS51" i="36"/>
  <c r="AS50" i="36"/>
  <c r="AS49" i="36"/>
  <c r="AS48" i="36"/>
  <c r="AS47" i="36"/>
  <c r="AS46" i="36"/>
  <c r="AS45" i="36"/>
  <c r="AS44" i="36"/>
  <c r="AS43" i="36"/>
  <c r="AS42" i="36"/>
  <c r="AS41" i="36"/>
  <c r="AS40" i="36"/>
  <c r="AS39" i="36"/>
  <c r="AS79" i="36"/>
  <c r="AS71" i="36"/>
  <c r="AS70" i="36"/>
  <c r="AS69" i="36"/>
  <c r="AS65" i="36"/>
  <c r="AS68" i="36"/>
  <c r="AS38" i="36"/>
  <c r="AV124" i="36"/>
  <c r="AQ114" i="36"/>
  <c r="AQ113" i="36"/>
  <c r="AQ109" i="36"/>
  <c r="AV36" i="36"/>
  <c r="AR141" i="36"/>
  <c r="AW124" i="36"/>
  <c r="BB38" i="36"/>
  <c r="BV26" i="36"/>
  <c r="BV27" i="36"/>
  <c r="BU34" i="36"/>
  <c r="BZ34" i="36" s="1"/>
  <c r="BZ10" i="36"/>
  <c r="AC137" i="36"/>
  <c r="AD112" i="36"/>
  <c r="CL24" i="36"/>
  <c r="CE23" i="36"/>
  <c r="BZ39" i="36"/>
  <c r="CE110" i="36"/>
  <c r="BU83" i="36"/>
  <c r="BZ83" i="36" s="1"/>
  <c r="BZ110" i="36"/>
  <c r="BN33" i="36"/>
  <c r="BO33" i="36" s="1"/>
  <c r="BO8" i="36"/>
  <c r="BO23" i="36"/>
  <c r="BN4" i="36"/>
  <c r="BO5" i="36" s="1"/>
  <c r="BO24" i="36"/>
  <c r="AR124" i="36"/>
  <c r="AR142" i="36" s="1"/>
  <c r="AX33" i="36"/>
  <c r="BU93" i="36"/>
  <c r="BZ93" i="36" s="1"/>
  <c r="CE94" i="36"/>
  <c r="BZ94" i="36"/>
  <c r="CE22" i="36" l="1"/>
  <c r="BI141" i="36"/>
  <c r="CS16" i="36"/>
  <c r="CL15" i="36"/>
  <c r="CM30" i="36" s="1"/>
  <c r="BV34" i="36"/>
  <c r="BP38" i="36"/>
  <c r="BP41" i="36"/>
  <c r="BP49" i="36"/>
  <c r="BP50" i="36"/>
  <c r="BP39" i="36"/>
  <c r="BP61" i="36"/>
  <c r="BP45" i="36"/>
  <c r="BP77" i="36"/>
  <c r="BP44" i="36"/>
  <c r="BP55" i="36"/>
  <c r="BP40" i="36"/>
  <c r="BP42" i="36"/>
  <c r="BP46" i="36"/>
  <c r="BP52" i="36"/>
  <c r="BP85" i="36"/>
  <c r="BP66" i="36"/>
  <c r="BP43" i="36"/>
  <c r="BP48" i="36"/>
  <c r="BP54" i="36"/>
  <c r="BP69" i="36"/>
  <c r="BP62" i="36"/>
  <c r="BP76" i="36"/>
  <c r="BP47" i="36"/>
  <c r="BP51" i="36"/>
  <c r="BP59" i="36"/>
  <c r="BP74" i="36"/>
  <c r="BP79" i="36"/>
  <c r="BP57" i="36"/>
  <c r="BP78" i="36"/>
  <c r="BP70" i="36"/>
  <c r="BP87" i="36"/>
  <c r="BP53" i="36"/>
  <c r="BP58" i="36"/>
  <c r="BP63" i="36"/>
  <c r="BP68" i="36"/>
  <c r="BP81" i="36"/>
  <c r="BP91" i="36"/>
  <c r="BP56" i="36"/>
  <c r="BP60" i="36"/>
  <c r="BP64" i="36"/>
  <c r="BP65" i="36"/>
  <c r="BP71" i="36"/>
  <c r="BP84" i="36"/>
  <c r="BP80" i="36"/>
  <c r="BP94" i="36"/>
  <c r="BP73" i="36"/>
  <c r="BP72" i="36"/>
  <c r="BP88" i="36"/>
  <c r="BP106" i="36"/>
  <c r="BP101" i="36"/>
  <c r="BP96" i="36"/>
  <c r="BP118" i="36"/>
  <c r="BP90" i="36"/>
  <c r="BP99" i="36"/>
  <c r="BP119" i="36"/>
  <c r="BP102" i="36"/>
  <c r="BP100" i="36"/>
  <c r="BP123" i="36"/>
  <c r="BP75" i="36"/>
  <c r="BP111" i="36"/>
  <c r="BP86" i="36"/>
  <c r="BP95" i="36"/>
  <c r="BP105" i="36"/>
  <c r="BP122" i="36"/>
  <c r="BP89" i="36"/>
  <c r="BP83" i="36"/>
  <c r="BP93" i="36"/>
  <c r="BP97" i="36"/>
  <c r="BP110" i="36"/>
  <c r="BP116" i="36"/>
  <c r="BP120" i="36"/>
  <c r="BP124" i="36"/>
  <c r="AS141" i="36"/>
  <c r="BP98" i="36"/>
  <c r="BP104" i="36"/>
  <c r="BP117" i="36"/>
  <c r="BP121" i="36"/>
  <c r="CL110" i="36"/>
  <c r="CE83" i="36"/>
  <c r="CS24" i="36"/>
  <c r="CL23" i="36"/>
  <c r="AV113" i="36"/>
  <c r="AR113" i="36"/>
  <c r="AY124" i="36"/>
  <c r="AY123" i="36"/>
  <c r="AY122" i="36"/>
  <c r="AY121" i="36"/>
  <c r="AY120" i="36"/>
  <c r="AY119" i="36"/>
  <c r="AY118" i="36"/>
  <c r="AY117" i="36"/>
  <c r="AY116" i="36"/>
  <c r="AY101" i="36"/>
  <c r="AY106" i="36"/>
  <c r="AY102" i="36"/>
  <c r="AY81" i="36"/>
  <c r="AY80" i="36"/>
  <c r="AY79" i="36"/>
  <c r="AY104" i="36"/>
  <c r="AY97" i="36"/>
  <c r="AY93" i="36"/>
  <c r="AY88" i="36"/>
  <c r="AY84" i="36"/>
  <c r="AY111" i="36"/>
  <c r="AY99" i="36"/>
  <c r="AY98" i="36"/>
  <c r="AY96" i="36"/>
  <c r="AY89" i="36"/>
  <c r="AY85" i="36"/>
  <c r="AY83" i="36"/>
  <c r="AY138" i="36"/>
  <c r="AY100" i="36"/>
  <c r="AY91" i="36"/>
  <c r="AY105" i="36"/>
  <c r="AY90" i="36"/>
  <c r="AY110" i="36"/>
  <c r="AY95" i="36"/>
  <c r="AY87" i="36"/>
  <c r="AY78" i="36"/>
  <c r="AY74" i="36"/>
  <c r="AY94" i="36"/>
  <c r="AY75" i="36"/>
  <c r="AY86" i="36"/>
  <c r="AY76" i="36"/>
  <c r="AY72" i="36"/>
  <c r="AY66" i="36"/>
  <c r="AY68" i="36"/>
  <c r="AY38" i="36"/>
  <c r="AY71" i="36"/>
  <c r="AY70" i="36"/>
  <c r="AY69" i="36"/>
  <c r="AY65" i="36"/>
  <c r="AY61" i="36"/>
  <c r="AY57" i="36"/>
  <c r="AY55" i="36"/>
  <c r="AY51" i="36"/>
  <c r="AY47" i="36"/>
  <c r="AY43" i="36"/>
  <c r="AY40" i="36"/>
  <c r="AY64" i="36"/>
  <c r="AY54" i="36"/>
  <c r="AY46" i="36"/>
  <c r="AY42" i="36"/>
  <c r="AY77" i="36"/>
  <c r="AY73" i="36"/>
  <c r="AY62" i="36"/>
  <c r="AY58" i="36"/>
  <c r="AY52" i="36"/>
  <c r="AY48" i="36"/>
  <c r="AY44" i="36"/>
  <c r="AY39" i="36"/>
  <c r="AY60" i="36"/>
  <c r="AY56" i="36"/>
  <c r="AY63" i="36"/>
  <c r="AY59" i="36"/>
  <c r="AY53" i="36"/>
  <c r="AY49" i="36"/>
  <c r="AY45" i="36"/>
  <c r="AY41" i="36"/>
  <c r="AY50" i="36"/>
  <c r="BB124" i="36"/>
  <c r="AV114" i="36"/>
  <c r="AR114" i="36"/>
  <c r="CS19" i="36"/>
  <c r="CL18" i="36"/>
  <c r="CL39" i="36"/>
  <c r="CS40" i="36"/>
  <c r="CL117" i="36"/>
  <c r="CE116" i="36"/>
  <c r="T139" i="36"/>
  <c r="X139" i="36"/>
  <c r="CE35" i="36"/>
  <c r="CF35" i="36" s="1"/>
  <c r="CF29" i="36"/>
  <c r="AX124" i="36"/>
  <c r="AX142" i="36" s="1"/>
  <c r="CE93" i="36"/>
  <c r="CL94" i="36"/>
  <c r="BO138" i="36"/>
  <c r="BO133" i="36"/>
  <c r="BO129" i="36"/>
  <c r="BO134" i="36"/>
  <c r="BO130" i="36"/>
  <c r="BO125" i="36"/>
  <c r="BO126" i="36"/>
  <c r="BO124" i="36"/>
  <c r="BO127" i="36"/>
  <c r="BO123" i="36"/>
  <c r="BO122" i="36"/>
  <c r="BO121" i="36"/>
  <c r="BO120" i="36"/>
  <c r="BO119" i="36"/>
  <c r="BO118" i="36"/>
  <c r="BO117" i="36"/>
  <c r="BO116" i="36"/>
  <c r="BO132" i="36"/>
  <c r="BO111" i="36"/>
  <c r="BO102" i="36"/>
  <c r="BO128" i="36"/>
  <c r="BO106" i="36"/>
  <c r="BO81" i="36"/>
  <c r="BO80" i="36"/>
  <c r="BO79" i="36"/>
  <c r="BO131" i="36"/>
  <c r="BO105" i="36"/>
  <c r="BO93" i="36"/>
  <c r="BO89" i="36"/>
  <c r="BO85" i="36"/>
  <c r="BO110" i="36"/>
  <c r="BO99" i="36"/>
  <c r="BO98" i="36"/>
  <c r="BO97" i="36"/>
  <c r="BO96" i="36"/>
  <c r="BO90" i="36"/>
  <c r="BO86" i="36"/>
  <c r="BO83" i="36"/>
  <c r="BO95" i="36"/>
  <c r="BO94" i="36"/>
  <c r="BO91" i="36"/>
  <c r="BO100" i="36"/>
  <c r="BO84" i="36"/>
  <c r="BO104" i="36"/>
  <c r="BO87" i="36"/>
  <c r="BO101" i="36"/>
  <c r="BO78" i="36"/>
  <c r="BO74" i="36"/>
  <c r="BO66" i="36"/>
  <c r="BO75" i="36"/>
  <c r="BO88" i="36"/>
  <c r="BO76" i="36"/>
  <c r="BO72" i="36"/>
  <c r="BO68" i="36"/>
  <c r="BO38" i="36"/>
  <c r="BO71" i="36"/>
  <c r="BO70" i="36"/>
  <c r="BO69" i="36"/>
  <c r="BO65" i="36"/>
  <c r="BO62" i="36"/>
  <c r="BO58" i="36"/>
  <c r="BO53" i="36"/>
  <c r="BO49" i="36"/>
  <c r="BO45" i="36"/>
  <c r="BO39" i="36"/>
  <c r="BO12" i="36"/>
  <c r="BO7" i="36"/>
  <c r="BO61" i="36"/>
  <c r="BO63" i="36"/>
  <c r="BO59" i="36"/>
  <c r="BO54" i="36"/>
  <c r="BO50" i="36"/>
  <c r="BO46" i="36"/>
  <c r="BO42" i="36"/>
  <c r="BO41" i="36"/>
  <c r="BO15" i="36"/>
  <c r="BO13" i="36"/>
  <c r="BO52" i="36"/>
  <c r="BO48" i="36"/>
  <c r="BO40" i="36"/>
  <c r="BO77" i="36"/>
  <c r="BO73" i="36"/>
  <c r="BO64" i="36"/>
  <c r="BO60" i="36"/>
  <c r="BO56" i="36"/>
  <c r="BO55" i="36"/>
  <c r="BO51" i="36"/>
  <c r="BO47" i="36"/>
  <c r="BO43" i="36"/>
  <c r="BN36" i="36"/>
  <c r="BO36" i="36" s="1"/>
  <c r="BO18" i="36"/>
  <c r="BO16" i="36"/>
  <c r="BO10" i="36"/>
  <c r="BO4" i="36"/>
  <c r="BO57" i="36"/>
  <c r="BO44" i="36"/>
  <c r="BO19" i="36"/>
  <c r="BO11" i="36"/>
  <c r="BO22" i="36"/>
  <c r="BO6" i="36"/>
  <c r="BU38" i="36"/>
  <c r="AC139" i="36"/>
  <c r="AD139" i="36" s="1"/>
  <c r="AD137" i="36"/>
  <c r="CL6" i="36"/>
  <c r="CL5" i="36" s="1"/>
  <c r="AJ137" i="36"/>
  <c r="AK112" i="36"/>
  <c r="CS30" i="36"/>
  <c r="CL29" i="36"/>
  <c r="CL105" i="36"/>
  <c r="CE104" i="36"/>
  <c r="AX141" i="36"/>
  <c r="BZ35" i="36"/>
  <c r="BV35" i="36"/>
  <c r="BV8" i="36"/>
  <c r="BV24" i="36"/>
  <c r="BV23" i="36"/>
  <c r="BU4" i="36"/>
  <c r="BV5" i="36" s="1"/>
  <c r="BU33" i="36"/>
  <c r="BZ33" i="36" s="1"/>
  <c r="CL125" i="36"/>
  <c r="CS126" i="36"/>
  <c r="CF26" i="36"/>
  <c r="CF27" i="36"/>
  <c r="CE34" i="36"/>
  <c r="CF34" i="36" s="1"/>
  <c r="CW139" i="36"/>
  <c r="CS26" i="36"/>
  <c r="CX26" i="36" s="1"/>
  <c r="CX27" i="36"/>
  <c r="BG114" i="36"/>
  <c r="BH114" i="36" s="1"/>
  <c r="BG113" i="36"/>
  <c r="BH113" i="36" s="1"/>
  <c r="BG109" i="36"/>
  <c r="BH36" i="36"/>
  <c r="AW114" i="36"/>
  <c r="AW113" i="36"/>
  <c r="AW109" i="36"/>
  <c r="BB36" i="36"/>
  <c r="AQ112" i="36"/>
  <c r="AV109" i="36"/>
  <c r="AR109" i="36"/>
  <c r="CS11" i="36"/>
  <c r="CL10" i="36"/>
  <c r="BY139" i="36"/>
  <c r="BH141" i="36"/>
  <c r="BH142" i="36"/>
  <c r="CL68" i="36"/>
  <c r="CS69" i="36"/>
  <c r="AX36" i="36"/>
  <c r="CX16" i="36" l="1"/>
  <c r="CS15" i="36"/>
  <c r="CX15" i="36" s="1"/>
  <c r="CE38" i="36"/>
  <c r="CE124" i="36" s="1"/>
  <c r="CG122" i="36" s="1"/>
  <c r="BP141" i="36"/>
  <c r="CS10" i="36"/>
  <c r="CX11" i="36"/>
  <c r="CL22" i="36"/>
  <c r="BB114" i="36"/>
  <c r="AX114" i="36"/>
  <c r="AW112" i="36"/>
  <c r="BB109" i="36"/>
  <c r="AX109" i="36"/>
  <c r="BG112" i="36"/>
  <c r="BH109" i="36"/>
  <c r="CM26" i="36"/>
  <c r="CL34" i="36"/>
  <c r="CM34" i="36" s="1"/>
  <c r="CM27" i="36"/>
  <c r="BB113" i="36"/>
  <c r="AX113" i="36"/>
  <c r="CS105" i="36"/>
  <c r="CL104" i="36"/>
  <c r="AJ139" i="36"/>
  <c r="AK139" i="36" s="1"/>
  <c r="AK137" i="36"/>
  <c r="BO141" i="36"/>
  <c r="BO142" i="36"/>
  <c r="CS117" i="36"/>
  <c r="CL116" i="36"/>
  <c r="CS18" i="36"/>
  <c r="CX18" i="36" s="1"/>
  <c r="CX19" i="36"/>
  <c r="CS23" i="36"/>
  <c r="CX24" i="36"/>
  <c r="BV33" i="36"/>
  <c r="CM29" i="36"/>
  <c r="CL35" i="36"/>
  <c r="CM35" i="36" s="1"/>
  <c r="CF8" i="36"/>
  <c r="CF24" i="36"/>
  <c r="CF23" i="36"/>
  <c r="CE4" i="36"/>
  <c r="CF5" i="36" s="1"/>
  <c r="CE33" i="36"/>
  <c r="CF33" i="36" s="1"/>
  <c r="BU124" i="36"/>
  <c r="BV124" i="36" s="1"/>
  <c r="BZ38" i="36"/>
  <c r="BN113" i="36"/>
  <c r="BO113" i="36" s="1"/>
  <c r="BN109" i="36"/>
  <c r="BN114" i="36"/>
  <c r="BO114" i="36" s="1"/>
  <c r="CS39" i="36"/>
  <c r="CX40" i="36"/>
  <c r="AY141" i="36"/>
  <c r="AQ137" i="36"/>
  <c r="AV112" i="36"/>
  <c r="AR112" i="36"/>
  <c r="CS68" i="36"/>
  <c r="CX68" i="36" s="1"/>
  <c r="CX69" i="36"/>
  <c r="CS125" i="36"/>
  <c r="CX125" i="36" s="1"/>
  <c r="CX126" i="36"/>
  <c r="BV138" i="36"/>
  <c r="BV134" i="36"/>
  <c r="BV130" i="36"/>
  <c r="BV131" i="36"/>
  <c r="BV132" i="36"/>
  <c r="BV126" i="36"/>
  <c r="BV129" i="36"/>
  <c r="BV127" i="36"/>
  <c r="BV128" i="36"/>
  <c r="BV123" i="36"/>
  <c r="BV125" i="36"/>
  <c r="BV122" i="36"/>
  <c r="BV121" i="36"/>
  <c r="BV120" i="36"/>
  <c r="BV119" i="36"/>
  <c r="BV118" i="36"/>
  <c r="BV117" i="36"/>
  <c r="BV116" i="36"/>
  <c r="BV102" i="36"/>
  <c r="BV101" i="36"/>
  <c r="BV100" i="36"/>
  <c r="BV133" i="36"/>
  <c r="BV110" i="36"/>
  <c r="BV106" i="36"/>
  <c r="BV105" i="36"/>
  <c r="BV91" i="36"/>
  <c r="BV90" i="36"/>
  <c r="BV89" i="36"/>
  <c r="BV88" i="36"/>
  <c r="BV87" i="36"/>
  <c r="BV86" i="36"/>
  <c r="BV85" i="36"/>
  <c r="BV84" i="36"/>
  <c r="BV83" i="36"/>
  <c r="BV96" i="36"/>
  <c r="BV79" i="36"/>
  <c r="BV111" i="36"/>
  <c r="BV99" i="36"/>
  <c r="BV98" i="36"/>
  <c r="BV97" i="36"/>
  <c r="BV95" i="36"/>
  <c r="BV104" i="36"/>
  <c r="BV94" i="36"/>
  <c r="BV93" i="36"/>
  <c r="BV80" i="36"/>
  <c r="BV76" i="36"/>
  <c r="BV72" i="36"/>
  <c r="BV71" i="36"/>
  <c r="BV70" i="36"/>
  <c r="BV69" i="36"/>
  <c r="BV68" i="36"/>
  <c r="BV65" i="36"/>
  <c r="BV77" i="36"/>
  <c r="BV73" i="36"/>
  <c r="BV81" i="36"/>
  <c r="BV78" i="36"/>
  <c r="BV74" i="36"/>
  <c r="BV66" i="36"/>
  <c r="BV64" i="36"/>
  <c r="BV63" i="36"/>
  <c r="BV62" i="36"/>
  <c r="BV61" i="36"/>
  <c r="BV60" i="36"/>
  <c r="BV59" i="36"/>
  <c r="BV58" i="36"/>
  <c r="BV57" i="36"/>
  <c r="BV56" i="36"/>
  <c r="BV55" i="36"/>
  <c r="BV54" i="36"/>
  <c r="BV53" i="36"/>
  <c r="BV52" i="36"/>
  <c r="BV51" i="36"/>
  <c r="BV50" i="36"/>
  <c r="BV49" i="36"/>
  <c r="BV48" i="36"/>
  <c r="BV47" i="36"/>
  <c r="BV46" i="36"/>
  <c r="BV45" i="36"/>
  <c r="BV44" i="36"/>
  <c r="BV43" i="36"/>
  <c r="BV42" i="36"/>
  <c r="BV41" i="36"/>
  <c r="BV40" i="36"/>
  <c r="BV39" i="36"/>
  <c r="BU36" i="36"/>
  <c r="BV36" i="36" s="1"/>
  <c r="BV75" i="36"/>
  <c r="BV38" i="36"/>
  <c r="BV15" i="36"/>
  <c r="BV13" i="36"/>
  <c r="BV4" i="36"/>
  <c r="BV18" i="36"/>
  <c r="BV16" i="36"/>
  <c r="BV10" i="36"/>
  <c r="BV22" i="36"/>
  <c r="BV19" i="36"/>
  <c r="BV11" i="36"/>
  <c r="BV6" i="36"/>
  <c r="BV7" i="36"/>
  <c r="BV12" i="36"/>
  <c r="BZ4" i="36"/>
  <c r="CS29" i="36"/>
  <c r="CX30" i="36"/>
  <c r="CS6" i="36"/>
  <c r="CS5" i="36" s="1"/>
  <c r="CX5" i="36" s="1"/>
  <c r="CS94" i="36"/>
  <c r="CL93" i="36"/>
  <c r="CS110" i="36"/>
  <c r="CL83" i="36"/>
  <c r="CG106" i="36" l="1"/>
  <c r="CG52" i="36"/>
  <c r="CG47" i="36"/>
  <c r="CG93" i="36"/>
  <c r="CG85" i="36"/>
  <c r="CG60" i="36"/>
  <c r="CG42" i="36"/>
  <c r="CG71" i="36"/>
  <c r="CG73" i="36"/>
  <c r="CG91" i="36"/>
  <c r="CG123" i="36"/>
  <c r="CG39" i="36"/>
  <c r="CG43" i="36"/>
  <c r="CG48" i="36"/>
  <c r="CG55" i="36"/>
  <c r="CG63" i="36"/>
  <c r="CG79" i="36"/>
  <c r="CG84" i="36"/>
  <c r="CG76" i="36"/>
  <c r="CG105" i="36"/>
  <c r="CG124" i="36"/>
  <c r="CG38" i="36"/>
  <c r="CG40" i="36"/>
  <c r="CG44" i="36"/>
  <c r="CG50" i="36"/>
  <c r="CG56" i="36"/>
  <c r="CG64" i="36"/>
  <c r="CG81" i="36"/>
  <c r="CG88" i="36"/>
  <c r="CG77" i="36"/>
  <c r="CG97" i="36"/>
  <c r="CG120" i="36"/>
  <c r="CG68" i="36"/>
  <c r="CG41" i="36"/>
  <c r="CG46" i="36"/>
  <c r="CG51" i="36"/>
  <c r="CG59" i="36"/>
  <c r="CG70" i="36"/>
  <c r="CG90" i="36"/>
  <c r="CG72" i="36"/>
  <c r="CG87" i="36"/>
  <c r="CG100" i="36"/>
  <c r="CG138" i="36"/>
  <c r="CT30" i="36"/>
  <c r="CG116" i="36"/>
  <c r="CG119" i="36"/>
  <c r="CG45" i="36"/>
  <c r="CG49" i="36"/>
  <c r="CG53" i="36"/>
  <c r="CG57" i="36"/>
  <c r="CG61" i="36"/>
  <c r="CG65" i="36"/>
  <c r="CG86" i="36"/>
  <c r="CG83" i="36"/>
  <c r="CG94" i="36"/>
  <c r="CG95" i="36"/>
  <c r="CG74" i="36"/>
  <c r="CG78" i="36"/>
  <c r="CG96" i="36"/>
  <c r="CG98" i="36"/>
  <c r="CG110" i="36"/>
  <c r="CG117" i="36"/>
  <c r="CG121" i="36"/>
  <c r="CG54" i="36"/>
  <c r="CG58" i="36"/>
  <c r="CG62" i="36"/>
  <c r="CG69" i="36"/>
  <c r="CG66" i="36"/>
  <c r="CG89" i="36"/>
  <c r="CG104" i="36"/>
  <c r="CG102" i="36"/>
  <c r="CG75" i="36"/>
  <c r="CG80" i="36"/>
  <c r="CG101" i="36"/>
  <c r="CG99" i="36"/>
  <c r="CG111" i="36"/>
  <c r="CG118" i="36"/>
  <c r="CL38" i="36"/>
  <c r="CL124" i="36" s="1"/>
  <c r="CN138" i="36" s="1"/>
  <c r="CX39" i="36"/>
  <c r="CS22" i="36"/>
  <c r="CX22" i="36" s="1"/>
  <c r="CX23" i="36"/>
  <c r="CS116" i="36"/>
  <c r="CX116" i="36" s="1"/>
  <c r="CX117" i="36"/>
  <c r="CS93" i="36"/>
  <c r="CX93" i="36" s="1"/>
  <c r="CX94" i="36"/>
  <c r="CX29" i="36"/>
  <c r="CT29" i="36"/>
  <c r="CS35" i="36"/>
  <c r="AQ139" i="36"/>
  <c r="AV137" i="36"/>
  <c r="AR137" i="36"/>
  <c r="BW138" i="36"/>
  <c r="BW124" i="36"/>
  <c r="BW123" i="36"/>
  <c r="BW111" i="36"/>
  <c r="BW121" i="36"/>
  <c r="BW117" i="36"/>
  <c r="BW105" i="36"/>
  <c r="BW100" i="36"/>
  <c r="BW120" i="36"/>
  <c r="BW116" i="36"/>
  <c r="BW104" i="36"/>
  <c r="BW101" i="36"/>
  <c r="BW81" i="36"/>
  <c r="BW80" i="36"/>
  <c r="BW79" i="36"/>
  <c r="BW99" i="36"/>
  <c r="BW98" i="36"/>
  <c r="BW97" i="36"/>
  <c r="BW95" i="36"/>
  <c r="BW91" i="36"/>
  <c r="BW87" i="36"/>
  <c r="BW119" i="36"/>
  <c r="BW118" i="36"/>
  <c r="BW110" i="36"/>
  <c r="BW102" i="36"/>
  <c r="BW94" i="36"/>
  <c r="BW88" i="36"/>
  <c r="BW84" i="36"/>
  <c r="BW122" i="36"/>
  <c r="BW106" i="36"/>
  <c r="BW93" i="36"/>
  <c r="BW86" i="36"/>
  <c r="BW85" i="36"/>
  <c r="BW96" i="36"/>
  <c r="BW90" i="36"/>
  <c r="BW89" i="36"/>
  <c r="BW83" i="36"/>
  <c r="BW77" i="36"/>
  <c r="BW73" i="36"/>
  <c r="BW78" i="36"/>
  <c r="BW74" i="36"/>
  <c r="BW75" i="36"/>
  <c r="BW68" i="36"/>
  <c r="BW38" i="36"/>
  <c r="BW71" i="36"/>
  <c r="BW70" i="36"/>
  <c r="BW69" i="36"/>
  <c r="BW65" i="36"/>
  <c r="BW66" i="36"/>
  <c r="BW61" i="36"/>
  <c r="BW57" i="36"/>
  <c r="BW53" i="36"/>
  <c r="BW49" i="36"/>
  <c r="BW45" i="36"/>
  <c r="BW41" i="36"/>
  <c r="BW76" i="36"/>
  <c r="BW64" i="36"/>
  <c r="BW56" i="36"/>
  <c r="BW44" i="36"/>
  <c r="BW62" i="36"/>
  <c r="BW58" i="36"/>
  <c r="BW54" i="36"/>
  <c r="BW50" i="36"/>
  <c r="BW46" i="36"/>
  <c r="BW42" i="36"/>
  <c r="BW60" i="36"/>
  <c r="BW52" i="36"/>
  <c r="BW63" i="36"/>
  <c r="BW59" i="36"/>
  <c r="BW55" i="36"/>
  <c r="BW51" i="36"/>
  <c r="BW47" i="36"/>
  <c r="BW43" i="36"/>
  <c r="BW40" i="36"/>
  <c r="BW72" i="36"/>
  <c r="BW48" i="36"/>
  <c r="BW39" i="36"/>
  <c r="BZ124" i="36"/>
  <c r="AW137" i="36"/>
  <c r="BB112" i="36"/>
  <c r="AX112" i="36"/>
  <c r="CS83" i="36"/>
  <c r="CX83" i="36" s="1"/>
  <c r="CX110" i="36"/>
  <c r="CM24" i="36"/>
  <c r="CM23" i="36"/>
  <c r="CL4" i="36"/>
  <c r="CM5" i="36" s="1"/>
  <c r="CL33" i="36"/>
  <c r="CM33" i="36" s="1"/>
  <c r="CM8" i="36"/>
  <c r="BV141" i="36"/>
  <c r="BV142" i="36"/>
  <c r="BN112" i="36"/>
  <c r="BO109" i="36"/>
  <c r="CS104" i="36"/>
  <c r="CX104" i="36" s="1"/>
  <c r="CX105" i="36"/>
  <c r="BG137" i="36"/>
  <c r="BH112" i="36"/>
  <c r="CX6" i="36"/>
  <c r="BU114" i="36"/>
  <c r="BU113" i="36"/>
  <c r="BU109" i="36"/>
  <c r="BZ36" i="36"/>
  <c r="CF134" i="36"/>
  <c r="CF130" i="36"/>
  <c r="CF131" i="36"/>
  <c r="CF132" i="36"/>
  <c r="CF128" i="36"/>
  <c r="CF126" i="36"/>
  <c r="CF124" i="36"/>
  <c r="CF127" i="36"/>
  <c r="CF123" i="36"/>
  <c r="CF129" i="36"/>
  <c r="CF125" i="36"/>
  <c r="CF122" i="36"/>
  <c r="CF121" i="36"/>
  <c r="CF120" i="36"/>
  <c r="CF119" i="36"/>
  <c r="CF118" i="36"/>
  <c r="CF117" i="36"/>
  <c r="CF116" i="36"/>
  <c r="CF106" i="36"/>
  <c r="CF105" i="36"/>
  <c r="CF104" i="36"/>
  <c r="CF138" i="36"/>
  <c r="CF110" i="36"/>
  <c r="CF111" i="36"/>
  <c r="CF100" i="36"/>
  <c r="CF99" i="36"/>
  <c r="CF98" i="36"/>
  <c r="CF97" i="36"/>
  <c r="CF96" i="36"/>
  <c r="CF95" i="36"/>
  <c r="CF94" i="36"/>
  <c r="CF93" i="36"/>
  <c r="CF90" i="36"/>
  <c r="CF86" i="36"/>
  <c r="CF83" i="36"/>
  <c r="CF79" i="36"/>
  <c r="CF91" i="36"/>
  <c r="CF87" i="36"/>
  <c r="CF133" i="36"/>
  <c r="CF85" i="36"/>
  <c r="CF101" i="36"/>
  <c r="CF84" i="36"/>
  <c r="CF102" i="36"/>
  <c r="CF89" i="36"/>
  <c r="CF81" i="36"/>
  <c r="CF76" i="36"/>
  <c r="CF72" i="36"/>
  <c r="CF88" i="36"/>
  <c r="CF77" i="36"/>
  <c r="CF73" i="36"/>
  <c r="CF80" i="36"/>
  <c r="CF78" i="36"/>
  <c r="CF74" i="36"/>
  <c r="CF71" i="36"/>
  <c r="CF70" i="36"/>
  <c r="CF69" i="36"/>
  <c r="CF68" i="36"/>
  <c r="CF65" i="36"/>
  <c r="CF64" i="36"/>
  <c r="CE36" i="36"/>
  <c r="CF36" i="36" s="1"/>
  <c r="CF63" i="36"/>
  <c r="CF62" i="36"/>
  <c r="CF61" i="36"/>
  <c r="CF60" i="36"/>
  <c r="CF59" i="36"/>
  <c r="CF58" i="36"/>
  <c r="CF57" i="36"/>
  <c r="CF56" i="36"/>
  <c r="CF55" i="36"/>
  <c r="CF54" i="36"/>
  <c r="CF53" i="36"/>
  <c r="CF52" i="36"/>
  <c r="CF51" i="36"/>
  <c r="CF50" i="36"/>
  <c r="CF49" i="36"/>
  <c r="CF48" i="36"/>
  <c r="CF47" i="36"/>
  <c r="CF46" i="36"/>
  <c r="CF45" i="36"/>
  <c r="CF44" i="36"/>
  <c r="CF43" i="36"/>
  <c r="CF42" i="36"/>
  <c r="CF41" i="36"/>
  <c r="CF75" i="36"/>
  <c r="CF15" i="36"/>
  <c r="CF13" i="36"/>
  <c r="CF4" i="36"/>
  <c r="CF40" i="36"/>
  <c r="CF18" i="36"/>
  <c r="CF16" i="36"/>
  <c r="CF10" i="36"/>
  <c r="CF66" i="36"/>
  <c r="CF39" i="36"/>
  <c r="CF38" i="36"/>
  <c r="CF22" i="36"/>
  <c r="CF19" i="36"/>
  <c r="CF11" i="36"/>
  <c r="CF6" i="36"/>
  <c r="CF7" i="36"/>
  <c r="CF12" i="36"/>
  <c r="CT26" i="36"/>
  <c r="CS34" i="36"/>
  <c r="CX34" i="36" s="1"/>
  <c r="CT27" i="36"/>
  <c r="CX10" i="36"/>
  <c r="CG141" i="36" l="1"/>
  <c r="CT34" i="36"/>
  <c r="CN38" i="36"/>
  <c r="CN40" i="36"/>
  <c r="CN57" i="36"/>
  <c r="CN64" i="36"/>
  <c r="CN46" i="36"/>
  <c r="CN74" i="36"/>
  <c r="CN50" i="36"/>
  <c r="CN78" i="36"/>
  <c r="CN45" i="36"/>
  <c r="CN58" i="36"/>
  <c r="CN93" i="36"/>
  <c r="CN41" i="36"/>
  <c r="CN52" i="36"/>
  <c r="CN66" i="36"/>
  <c r="CN99" i="36"/>
  <c r="CN39" i="36"/>
  <c r="CN42" i="36"/>
  <c r="CN48" i="36"/>
  <c r="CN53" i="36"/>
  <c r="CN59" i="36"/>
  <c r="CN69" i="36"/>
  <c r="CN91" i="36"/>
  <c r="CN111" i="36"/>
  <c r="CN73" i="36"/>
  <c r="CN44" i="36"/>
  <c r="CN49" i="36"/>
  <c r="CN54" i="36"/>
  <c r="CN62" i="36"/>
  <c r="CN80" i="36"/>
  <c r="CN90" i="36"/>
  <c r="CN123" i="36"/>
  <c r="CN63" i="36"/>
  <c r="CN71" i="36"/>
  <c r="CN84" i="36"/>
  <c r="CN95" i="36"/>
  <c r="CN117" i="36"/>
  <c r="CN77" i="36"/>
  <c r="CN43" i="36"/>
  <c r="CN47" i="36"/>
  <c r="CN51" i="36"/>
  <c r="CN55" i="36"/>
  <c r="CN61" i="36"/>
  <c r="CN65" i="36"/>
  <c r="CN76" i="36"/>
  <c r="CN79" i="36"/>
  <c r="CN85" i="36"/>
  <c r="CN102" i="36"/>
  <c r="CN119" i="36"/>
  <c r="CN70" i="36"/>
  <c r="CN75" i="36"/>
  <c r="CN101" i="36"/>
  <c r="CN100" i="36"/>
  <c r="CN96" i="36"/>
  <c r="CN106" i="36"/>
  <c r="CN122" i="36"/>
  <c r="CN121" i="36"/>
  <c r="CN86" i="36"/>
  <c r="CN89" i="36"/>
  <c r="CN97" i="36"/>
  <c r="CN105" i="36"/>
  <c r="CN118" i="36"/>
  <c r="CN124" i="36"/>
  <c r="CN56" i="36"/>
  <c r="CN60" i="36"/>
  <c r="CN88" i="36"/>
  <c r="CN68" i="36"/>
  <c r="CN72" i="36"/>
  <c r="CN83" i="36"/>
  <c r="CN87" i="36"/>
  <c r="CN110" i="36"/>
  <c r="CN81" i="36"/>
  <c r="CN94" i="36"/>
  <c r="CN98" i="36"/>
  <c r="CN104" i="36"/>
  <c r="CN116" i="36"/>
  <c r="CN120" i="36"/>
  <c r="CS38" i="36"/>
  <c r="CX38" i="36" s="1"/>
  <c r="CM131" i="36"/>
  <c r="CM132" i="36"/>
  <c r="CM133" i="36"/>
  <c r="CM130" i="36"/>
  <c r="CM128" i="36"/>
  <c r="CM127" i="36"/>
  <c r="CM124" i="36"/>
  <c r="CM126" i="36"/>
  <c r="CM134" i="36"/>
  <c r="CM125" i="36"/>
  <c r="CM111" i="36"/>
  <c r="CM129" i="36"/>
  <c r="CM123" i="36"/>
  <c r="CM119" i="36"/>
  <c r="CM110" i="36"/>
  <c r="CM105" i="36"/>
  <c r="CM101" i="36"/>
  <c r="CM138" i="36"/>
  <c r="CM122" i="36"/>
  <c r="CM118" i="36"/>
  <c r="CM104" i="36"/>
  <c r="CM102" i="36"/>
  <c r="CM81" i="36"/>
  <c r="CM80" i="36"/>
  <c r="CM79" i="36"/>
  <c r="CM120" i="36"/>
  <c r="CM99" i="36"/>
  <c r="CM98" i="36"/>
  <c r="CM97" i="36"/>
  <c r="CM95" i="36"/>
  <c r="CM88" i="36"/>
  <c r="CM84" i="36"/>
  <c r="CM117" i="36"/>
  <c r="CM94" i="36"/>
  <c r="CM89" i="36"/>
  <c r="CM85" i="36"/>
  <c r="CM121" i="36"/>
  <c r="CM100" i="36"/>
  <c r="CM86" i="36"/>
  <c r="CM91" i="36"/>
  <c r="CM116" i="36"/>
  <c r="CM106" i="36"/>
  <c r="CM93" i="36"/>
  <c r="CM90" i="36"/>
  <c r="CM77" i="36"/>
  <c r="CM73" i="36"/>
  <c r="CM87" i="36"/>
  <c r="CM78" i="36"/>
  <c r="CM74" i="36"/>
  <c r="CM83" i="36"/>
  <c r="CM75" i="36"/>
  <c r="CM71" i="36"/>
  <c r="CM70" i="36"/>
  <c r="CM69" i="36"/>
  <c r="CM68" i="36"/>
  <c r="CM66" i="36"/>
  <c r="CM65" i="36"/>
  <c r="CM64" i="36"/>
  <c r="CM38" i="36"/>
  <c r="CM96" i="36"/>
  <c r="CM76" i="36"/>
  <c r="CM72" i="36"/>
  <c r="CM62" i="36"/>
  <c r="CM58" i="36"/>
  <c r="CM54" i="36"/>
  <c r="CM50" i="36"/>
  <c r="CM46" i="36"/>
  <c r="CM42" i="36"/>
  <c r="CM18" i="36"/>
  <c r="CM16" i="36"/>
  <c r="CM10" i="36"/>
  <c r="CM4" i="36"/>
  <c r="CM6" i="36"/>
  <c r="CM53" i="36"/>
  <c r="CM49" i="36"/>
  <c r="CM63" i="36"/>
  <c r="CM59" i="36"/>
  <c r="CM55" i="36"/>
  <c r="CM51" i="36"/>
  <c r="CM47" i="36"/>
  <c r="CM43" i="36"/>
  <c r="CM40" i="36"/>
  <c r="CL36" i="36"/>
  <c r="CM22" i="36"/>
  <c r="CM19" i="36"/>
  <c r="CM11" i="36"/>
  <c r="CM61" i="36"/>
  <c r="CM45" i="36"/>
  <c r="CM41" i="36"/>
  <c r="CM60" i="36"/>
  <c r="CM56" i="36"/>
  <c r="CM52" i="36"/>
  <c r="CM48" i="36"/>
  <c r="CM44" i="36"/>
  <c r="CM39" i="36"/>
  <c r="CM12" i="36"/>
  <c r="CM7" i="36"/>
  <c r="CM57" i="36"/>
  <c r="CM15" i="36"/>
  <c r="CM13" i="36"/>
  <c r="CF142" i="36"/>
  <c r="CF141" i="36"/>
  <c r="CE114" i="36"/>
  <c r="CF114" i="36" s="1"/>
  <c r="CE113" i="36"/>
  <c r="CF113" i="36" s="1"/>
  <c r="CE109" i="36"/>
  <c r="BZ113" i="36"/>
  <c r="BV113" i="36"/>
  <c r="CX35" i="36"/>
  <c r="CT35" i="36"/>
  <c r="BZ114" i="36"/>
  <c r="BV114" i="36"/>
  <c r="BG139" i="36"/>
  <c r="BH137" i="36"/>
  <c r="BN137" i="36"/>
  <c r="BO112" i="36"/>
  <c r="AW139" i="36"/>
  <c r="BB137" i="36"/>
  <c r="AX137" i="36"/>
  <c r="CS124" i="36"/>
  <c r="BU112" i="36"/>
  <c r="BZ109" i="36"/>
  <c r="BV109" i="36"/>
  <c r="CT24" i="36"/>
  <c r="CT23" i="36"/>
  <c r="CS4" i="36"/>
  <c r="CT5" i="36" s="1"/>
  <c r="CS33" i="36"/>
  <c r="CX33" i="36" s="1"/>
  <c r="CT8" i="36"/>
  <c r="BW141" i="36"/>
  <c r="AQ140" i="36"/>
  <c r="AV139" i="36"/>
  <c r="AR139" i="36"/>
  <c r="CN141" i="36" l="1"/>
  <c r="CT33" i="36"/>
  <c r="BB139" i="36"/>
  <c r="AX139" i="36"/>
  <c r="BG140" i="36"/>
  <c r="BH139" i="36"/>
  <c r="CM142" i="36"/>
  <c r="CM141" i="36"/>
  <c r="CT138" i="36"/>
  <c r="CT132" i="36"/>
  <c r="CT128" i="36"/>
  <c r="CT133" i="36"/>
  <c r="CT131" i="36"/>
  <c r="CT130" i="36"/>
  <c r="CT125" i="36"/>
  <c r="CT134" i="36"/>
  <c r="CT129" i="36"/>
  <c r="CT123" i="36"/>
  <c r="CT102" i="36"/>
  <c r="CT101" i="36"/>
  <c r="CT100" i="36"/>
  <c r="CT120" i="36"/>
  <c r="CT116" i="36"/>
  <c r="CT111" i="36"/>
  <c r="CT104" i="36"/>
  <c r="CT126" i="36"/>
  <c r="CT119" i="36"/>
  <c r="CT91" i="36"/>
  <c r="CT90" i="36"/>
  <c r="CT89" i="36"/>
  <c r="CT88" i="36"/>
  <c r="CT87" i="36"/>
  <c r="CT86" i="36"/>
  <c r="CT85" i="36"/>
  <c r="CT84" i="36"/>
  <c r="CT83" i="36"/>
  <c r="CT121" i="36"/>
  <c r="CT110" i="36"/>
  <c r="CT106" i="36"/>
  <c r="CT99" i="36"/>
  <c r="CT98" i="36"/>
  <c r="CT97" i="36"/>
  <c r="CT94" i="36"/>
  <c r="CT127" i="36"/>
  <c r="CT93" i="36"/>
  <c r="CT118" i="36"/>
  <c r="CT105" i="36"/>
  <c r="CT124" i="36"/>
  <c r="CT96" i="36"/>
  <c r="CT117" i="36"/>
  <c r="CT95" i="36"/>
  <c r="CT79" i="36"/>
  <c r="CT75" i="36"/>
  <c r="CT71" i="36"/>
  <c r="CT70" i="36"/>
  <c r="CT69" i="36"/>
  <c r="CT68" i="36"/>
  <c r="CT65" i="36"/>
  <c r="CT64" i="36"/>
  <c r="CT122" i="36"/>
  <c r="CT81" i="36"/>
  <c r="CT76" i="36"/>
  <c r="CT72" i="36"/>
  <c r="CT80" i="36"/>
  <c r="CT77" i="36"/>
  <c r="CT73" i="36"/>
  <c r="CT74" i="36"/>
  <c r="CT63" i="36"/>
  <c r="CT62" i="36"/>
  <c r="CT61" i="36"/>
  <c r="CT60" i="36"/>
  <c r="CT59" i="36"/>
  <c r="CT58" i="36"/>
  <c r="CT57" i="36"/>
  <c r="CT56" i="36"/>
  <c r="CT55" i="36"/>
  <c r="CT54" i="36"/>
  <c r="CT53" i="36"/>
  <c r="CT52" i="36"/>
  <c r="CT51" i="36"/>
  <c r="CT50" i="36"/>
  <c r="CT49" i="36"/>
  <c r="CT48" i="36"/>
  <c r="CT47" i="36"/>
  <c r="CT46" i="36"/>
  <c r="CT45" i="36"/>
  <c r="CT44" i="36"/>
  <c r="CT43" i="36"/>
  <c r="CT42" i="36"/>
  <c r="CT41" i="36"/>
  <c r="CT40" i="36"/>
  <c r="CT39" i="36"/>
  <c r="CT78" i="36"/>
  <c r="CT66" i="36"/>
  <c r="CT38" i="36"/>
  <c r="CT22" i="36"/>
  <c r="CT19" i="36"/>
  <c r="CT11" i="36"/>
  <c r="CT6" i="36"/>
  <c r="CT7" i="36"/>
  <c r="CT12" i="36"/>
  <c r="CS36" i="36"/>
  <c r="CT15" i="36"/>
  <c r="CT13" i="36"/>
  <c r="CT16" i="36"/>
  <c r="CT4" i="36"/>
  <c r="CT18" i="36"/>
  <c r="CT10" i="36"/>
  <c r="CX4" i="36"/>
  <c r="CU138" i="36"/>
  <c r="CU124" i="36"/>
  <c r="CU123" i="36"/>
  <c r="CU110" i="36"/>
  <c r="CU119" i="36"/>
  <c r="CU122" i="36"/>
  <c r="CU118" i="36"/>
  <c r="CU106" i="36"/>
  <c r="CU100" i="36"/>
  <c r="CU81" i="36"/>
  <c r="CU80" i="36"/>
  <c r="CU79" i="36"/>
  <c r="CU93" i="36"/>
  <c r="CU90" i="36"/>
  <c r="CU86" i="36"/>
  <c r="CU116" i="36"/>
  <c r="CU105" i="36"/>
  <c r="CU96" i="36"/>
  <c r="CU91" i="36"/>
  <c r="CU87" i="36"/>
  <c r="CU83" i="36"/>
  <c r="CU120" i="36"/>
  <c r="CU117" i="36"/>
  <c r="CU111" i="36"/>
  <c r="CU101" i="36"/>
  <c r="CU88" i="36"/>
  <c r="CU102" i="36"/>
  <c r="CU99" i="36"/>
  <c r="CU98" i="36"/>
  <c r="CU97" i="36"/>
  <c r="CU95" i="36"/>
  <c r="CU85" i="36"/>
  <c r="CU121" i="36"/>
  <c r="CU104" i="36"/>
  <c r="CU94" i="36"/>
  <c r="CU84" i="36"/>
  <c r="CU89" i="36"/>
  <c r="CU76" i="36"/>
  <c r="CU72" i="36"/>
  <c r="CU66" i="36"/>
  <c r="CU77" i="36"/>
  <c r="CU73" i="36"/>
  <c r="CU78" i="36"/>
  <c r="CU74" i="36"/>
  <c r="CU70" i="36"/>
  <c r="CU69" i="36"/>
  <c r="CU68" i="36"/>
  <c r="CU65" i="36"/>
  <c r="CU64" i="36"/>
  <c r="CU38" i="36"/>
  <c r="CU75" i="36"/>
  <c r="CU71" i="36"/>
  <c r="CU61" i="36"/>
  <c r="CU57" i="36"/>
  <c r="CU54" i="36"/>
  <c r="CU50" i="36"/>
  <c r="CU46" i="36"/>
  <c r="CU42" i="36"/>
  <c r="CU40" i="36"/>
  <c r="CU53" i="36"/>
  <c r="CU49" i="36"/>
  <c r="CU45" i="36"/>
  <c r="CU62" i="36"/>
  <c r="CU58" i="36"/>
  <c r="CU51" i="36"/>
  <c r="CU47" i="36"/>
  <c r="CU43" i="36"/>
  <c r="CU60" i="36"/>
  <c r="CU56" i="36"/>
  <c r="CU41" i="36"/>
  <c r="CU63" i="36"/>
  <c r="CU59" i="36"/>
  <c r="CU55" i="36"/>
  <c r="CU52" i="36"/>
  <c r="CU48" i="36"/>
  <c r="CU44" i="36"/>
  <c r="CU39" i="36"/>
  <c r="CX124" i="36"/>
  <c r="CL114" i="36"/>
  <c r="CM114" i="36" s="1"/>
  <c r="CL113" i="36"/>
  <c r="CM113" i="36" s="1"/>
  <c r="CL109" i="36"/>
  <c r="CM36" i="36"/>
  <c r="BN139" i="36"/>
  <c r="BO139" i="36" s="1"/>
  <c r="BO137" i="36"/>
  <c r="BU137" i="36"/>
  <c r="BZ112" i="36"/>
  <c r="BV112" i="36"/>
  <c r="CE112" i="36"/>
  <c r="CF109" i="36"/>
  <c r="CE137" i="36" l="1"/>
  <c r="CF112" i="36"/>
  <c r="CS114" i="36"/>
  <c r="CS113" i="36"/>
  <c r="CS109" i="36"/>
  <c r="CX36" i="36"/>
  <c r="CU141" i="36"/>
  <c r="BU139" i="36"/>
  <c r="BZ137" i="36"/>
  <c r="BV137" i="36"/>
  <c r="CL112" i="36"/>
  <c r="CM109" i="36"/>
  <c r="CT141" i="36"/>
  <c r="CT142" i="36"/>
  <c r="CT36" i="36"/>
  <c r="BZ139" i="36" l="1"/>
  <c r="BV139" i="36"/>
  <c r="CX113" i="36"/>
  <c r="CT113" i="36"/>
  <c r="CL137" i="36"/>
  <c r="CM112" i="36"/>
  <c r="CX114" i="36"/>
  <c r="CT114" i="36"/>
  <c r="CS112" i="36"/>
  <c r="CX109" i="36"/>
  <c r="CT109" i="36"/>
  <c r="CE139" i="36"/>
  <c r="CF139" i="36" s="1"/>
  <c r="CF137" i="36"/>
  <c r="CS137" i="36" l="1"/>
  <c r="CX112" i="36"/>
  <c r="CT112" i="36"/>
  <c r="CL139" i="36"/>
  <c r="CM139" i="36" s="1"/>
  <c r="CM137" i="36"/>
  <c r="CS139" i="36" l="1"/>
  <c r="CX137" i="36"/>
  <c r="CT137" i="36"/>
  <c r="CX139" i="36" l="1"/>
  <c r="CT139" i="36"/>
  <c r="O205" i="35" l="1"/>
  <c r="O203" i="35"/>
  <c r="O202" i="35"/>
  <c r="O201" i="35"/>
  <c r="O200" i="35"/>
  <c r="O199" i="35"/>
  <c r="O198" i="35"/>
  <c r="O197" i="35"/>
  <c r="O196" i="35"/>
  <c r="O195" i="35"/>
  <c r="O194" i="35"/>
  <c r="B193" i="35"/>
  <c r="O192" i="35"/>
  <c r="O191" i="35"/>
  <c r="O190" i="35"/>
  <c r="O189" i="35"/>
  <c r="B188" i="35"/>
  <c r="O187" i="35"/>
  <c r="O186" i="35"/>
  <c r="O185" i="35"/>
  <c r="O184" i="35"/>
  <c r="O183" i="35"/>
  <c r="O182" i="35"/>
  <c r="O181" i="35"/>
  <c r="O180" i="35"/>
  <c r="O179" i="35"/>
  <c r="O178" i="35"/>
  <c r="O177" i="35"/>
  <c r="O176" i="35"/>
  <c r="O175" i="35"/>
  <c r="O174" i="35"/>
  <c r="O173" i="35"/>
  <c r="B172" i="35"/>
  <c r="O171" i="35"/>
  <c r="O170" i="35"/>
  <c r="O169" i="35"/>
  <c r="O168" i="35"/>
  <c r="O167" i="35"/>
  <c r="O166" i="35"/>
  <c r="O165" i="35"/>
  <c r="O164" i="35"/>
  <c r="O163" i="35"/>
  <c r="O162" i="35"/>
  <c r="O161" i="35"/>
  <c r="O160" i="35"/>
  <c r="O159" i="35"/>
  <c r="O158" i="35"/>
  <c r="O157" i="35"/>
  <c r="O156" i="35"/>
  <c r="O155" i="35"/>
  <c r="O154" i="35"/>
  <c r="O153" i="35"/>
  <c r="O152" i="35"/>
  <c r="O151" i="35"/>
  <c r="O150" i="35"/>
  <c r="O149" i="35"/>
  <c r="O148" i="35"/>
  <c r="O147" i="35"/>
  <c r="O146" i="35"/>
  <c r="O145" i="35"/>
  <c r="O144" i="35"/>
  <c r="O143" i="35"/>
  <c r="O142" i="35"/>
  <c r="O141" i="35"/>
  <c r="O140" i="35"/>
  <c r="B139" i="35"/>
  <c r="O138" i="35"/>
  <c r="O137" i="35"/>
  <c r="O136" i="35"/>
  <c r="O135" i="35"/>
  <c r="O134" i="35"/>
  <c r="O133" i="35"/>
  <c r="O132" i="35"/>
  <c r="O131" i="35"/>
  <c r="O130" i="35"/>
  <c r="O129" i="35"/>
  <c r="O128" i="35"/>
  <c r="O127" i="35"/>
  <c r="O126" i="35"/>
  <c r="O125" i="35"/>
  <c r="O124" i="35"/>
  <c r="O123" i="35"/>
  <c r="O122" i="35"/>
  <c r="O121" i="35"/>
  <c r="O120" i="35"/>
  <c r="O119" i="35"/>
  <c r="O118" i="35"/>
  <c r="O117" i="35"/>
  <c r="O116" i="35"/>
  <c r="O115" i="35"/>
  <c r="O114" i="35"/>
  <c r="O113" i="35"/>
  <c r="O112" i="35"/>
  <c r="O111" i="35"/>
  <c r="O110" i="35"/>
  <c r="O109" i="35"/>
  <c r="O108" i="35"/>
  <c r="O107" i="35"/>
  <c r="O106" i="35"/>
  <c r="O105" i="35"/>
  <c r="O104" i="35"/>
  <c r="O103" i="35"/>
  <c r="O102" i="35"/>
  <c r="O101" i="35"/>
  <c r="O100" i="35"/>
  <c r="O99" i="35"/>
  <c r="O98" i="35"/>
  <c r="O97" i="35"/>
  <c r="O96" i="35"/>
  <c r="B95" i="35"/>
  <c r="O94" i="35"/>
  <c r="O93" i="35"/>
  <c r="O92" i="35"/>
  <c r="O91" i="35"/>
  <c r="O90" i="35"/>
  <c r="O89" i="35"/>
  <c r="O88" i="35"/>
  <c r="O87" i="35"/>
  <c r="O86" i="35"/>
  <c r="O85" i="35"/>
  <c r="O84" i="35"/>
  <c r="O83" i="35"/>
  <c r="O82" i="35"/>
  <c r="O81" i="35"/>
  <c r="O80" i="35"/>
  <c r="O79" i="35"/>
  <c r="O78" i="35"/>
  <c r="O77" i="35"/>
  <c r="O76" i="35"/>
  <c r="O75" i="35"/>
  <c r="O74" i="35"/>
  <c r="O73" i="35"/>
  <c r="O72" i="35"/>
  <c r="O71" i="35"/>
  <c r="O70" i="35"/>
  <c r="O69" i="35"/>
  <c r="O68" i="35"/>
  <c r="O67" i="35"/>
  <c r="O66" i="35"/>
  <c r="O65" i="35"/>
  <c r="O64" i="35"/>
  <c r="O63" i="35"/>
  <c r="O62" i="35"/>
  <c r="O61" i="35"/>
  <c r="O60" i="35"/>
  <c r="O59" i="35"/>
  <c r="O58" i="35"/>
  <c r="O57" i="35"/>
  <c r="O56" i="35"/>
  <c r="O55" i="35"/>
  <c r="O54" i="35"/>
  <c r="O53" i="35"/>
  <c r="O52" i="35"/>
  <c r="O51" i="35"/>
  <c r="O50" i="35"/>
  <c r="O49" i="35"/>
  <c r="O48" i="35"/>
  <c r="O47" i="35"/>
  <c r="O46" i="35"/>
  <c r="O45" i="35"/>
  <c r="O44" i="35"/>
  <c r="O43" i="35"/>
  <c r="O42" i="35"/>
  <c r="O41" i="35"/>
  <c r="O40" i="35"/>
  <c r="O39" i="35"/>
  <c r="B38" i="35"/>
  <c r="O35" i="35"/>
  <c r="O33" i="35"/>
  <c r="O32" i="35"/>
  <c r="O31" i="35"/>
  <c r="O30" i="35"/>
  <c r="B29" i="35"/>
  <c r="O28" i="35"/>
  <c r="O27" i="35"/>
  <c r="O26" i="35"/>
  <c r="O25" i="35"/>
  <c r="O24" i="35"/>
  <c r="O23" i="35"/>
  <c r="O22" i="35"/>
  <c r="O21" i="35"/>
  <c r="O20" i="35"/>
  <c r="O19" i="35"/>
  <c r="B18" i="35"/>
  <c r="O17" i="35"/>
  <c r="O16" i="35"/>
  <c r="O15" i="35"/>
  <c r="O14" i="35"/>
  <c r="O13" i="35"/>
  <c r="O12" i="35"/>
  <c r="O11" i="35"/>
  <c r="O10" i="35"/>
  <c r="O9" i="35"/>
  <c r="O8" i="35"/>
  <c r="O7" i="35"/>
  <c r="O6" i="35"/>
  <c r="B4" i="35"/>
  <c r="B34" i="35" s="1"/>
  <c r="AZ141" i="34"/>
  <c r="CR138" i="34"/>
  <c r="CO138" i="34"/>
  <c r="CK138" i="34"/>
  <c r="CH138" i="34"/>
  <c r="CA138" i="34"/>
  <c r="BT138" i="34"/>
  <c r="BQ138" i="34"/>
  <c r="CD138" i="34" s="1"/>
  <c r="BM138" i="34"/>
  <c r="BJ138" i="34"/>
  <c r="BC138" i="34"/>
  <c r="AZ138" i="34"/>
  <c r="AT138" i="34"/>
  <c r="AM138" i="34"/>
  <c r="BF138" i="34" s="1"/>
  <c r="AI138" i="34"/>
  <c r="AF138" i="34"/>
  <c r="AB138" i="34"/>
  <c r="Y138" i="34"/>
  <c r="O138" i="34"/>
  <c r="H138" i="34"/>
  <c r="K138" i="34" s="1"/>
  <c r="E138" i="34"/>
  <c r="B138" i="34"/>
  <c r="CS136" i="34"/>
  <c r="CR136" i="34"/>
  <c r="CL136" i="34"/>
  <c r="CK136" i="34"/>
  <c r="CD136" i="34"/>
  <c r="BT136" i="34"/>
  <c r="BM136" i="34"/>
  <c r="BF136" i="34"/>
  <c r="AT136" i="34"/>
  <c r="AP136" i="34"/>
  <c r="AJ136" i="34"/>
  <c r="AQ136" i="34" s="1"/>
  <c r="BG136" i="34" s="1"/>
  <c r="BN136" i="34" s="1"/>
  <c r="BU136" i="34" s="1"/>
  <c r="AI136" i="34"/>
  <c r="AB136" i="34"/>
  <c r="X136" i="34"/>
  <c r="R136" i="34"/>
  <c r="K136" i="34"/>
  <c r="CS135" i="34"/>
  <c r="CR135" i="34"/>
  <c r="CL135" i="34"/>
  <c r="CK135" i="34"/>
  <c r="CD135" i="34"/>
  <c r="BT135" i="34"/>
  <c r="BM135" i="34"/>
  <c r="BF135" i="34"/>
  <c r="AT135" i="34"/>
  <c r="AZ135" i="34" s="1"/>
  <c r="AQ135" i="34"/>
  <c r="BG135" i="34" s="1"/>
  <c r="BN135" i="34" s="1"/>
  <c r="BU135" i="34" s="1"/>
  <c r="AP135" i="34"/>
  <c r="AJ135" i="34"/>
  <c r="AI135" i="34"/>
  <c r="AB135" i="34"/>
  <c r="X135" i="34"/>
  <c r="R135" i="34"/>
  <c r="K135" i="34"/>
  <c r="CO134" i="34"/>
  <c r="CH134" i="34"/>
  <c r="CA134" i="34"/>
  <c r="BQ134" i="34"/>
  <c r="BT134" i="34" s="1"/>
  <c r="BJ134" i="34"/>
  <c r="BC134" i="34"/>
  <c r="AT134" i="34"/>
  <c r="AM134" i="34"/>
  <c r="AF134" i="34"/>
  <c r="Y134" i="34"/>
  <c r="O134" i="34"/>
  <c r="H134" i="34"/>
  <c r="E134" i="34"/>
  <c r="B134" i="34"/>
  <c r="CO133" i="34"/>
  <c r="CH133" i="34"/>
  <c r="CR133" i="34" s="1"/>
  <c r="CA133" i="34"/>
  <c r="BX133" i="34"/>
  <c r="BQ133" i="34"/>
  <c r="BJ133" i="34"/>
  <c r="BC133" i="34"/>
  <c r="AZ133" i="34"/>
  <c r="AT133" i="34"/>
  <c r="AM133" i="34"/>
  <c r="AF133" i="34"/>
  <c r="AP133" i="34" s="1"/>
  <c r="Y133" i="34"/>
  <c r="O133" i="34"/>
  <c r="H133" i="34"/>
  <c r="E133" i="34"/>
  <c r="B133" i="34"/>
  <c r="CO132" i="34"/>
  <c r="CH132" i="34"/>
  <c r="CA132" i="34"/>
  <c r="BQ132" i="34"/>
  <c r="CD132" i="34" s="1"/>
  <c r="BJ132" i="34"/>
  <c r="BC132" i="34"/>
  <c r="AT132" i="34"/>
  <c r="AM132" i="34"/>
  <c r="AF132" i="34"/>
  <c r="Y132" i="34"/>
  <c r="O132" i="34"/>
  <c r="H132" i="34"/>
  <c r="E132" i="34"/>
  <c r="B132" i="34"/>
  <c r="CO131" i="34"/>
  <c r="CH131" i="34"/>
  <c r="CA131" i="34"/>
  <c r="BQ131" i="34"/>
  <c r="BJ131" i="34"/>
  <c r="BC131" i="34"/>
  <c r="AT131" i="34"/>
  <c r="AZ131" i="34" s="1"/>
  <c r="AM131" i="34"/>
  <c r="AF131" i="34"/>
  <c r="Y131" i="34"/>
  <c r="O131" i="34"/>
  <c r="H131" i="34"/>
  <c r="E131" i="34"/>
  <c r="B131" i="34"/>
  <c r="CO130" i="34"/>
  <c r="CH130" i="34"/>
  <c r="CA130" i="34"/>
  <c r="BQ130" i="34"/>
  <c r="CD130" i="34" s="1"/>
  <c r="BJ130" i="34"/>
  <c r="BC130" i="34"/>
  <c r="AZ130" i="34"/>
  <c r="AT130" i="34"/>
  <c r="AM130" i="34"/>
  <c r="AF130" i="34"/>
  <c r="Y130" i="34"/>
  <c r="O130" i="34"/>
  <c r="H130" i="34"/>
  <c r="E130" i="34"/>
  <c r="B130" i="34"/>
  <c r="CO129" i="34"/>
  <c r="CH129" i="34"/>
  <c r="CA129" i="34"/>
  <c r="BQ129" i="34"/>
  <c r="BJ129" i="34"/>
  <c r="BT129" i="34" s="1"/>
  <c r="BC129" i="34"/>
  <c r="AT129" i="34"/>
  <c r="AZ129" i="34" s="1"/>
  <c r="AM129" i="34"/>
  <c r="AF129" i="34"/>
  <c r="AP129" i="34" s="1"/>
  <c r="Y129" i="34"/>
  <c r="O129" i="34"/>
  <c r="H129" i="34"/>
  <c r="E129" i="34"/>
  <c r="B129" i="34"/>
  <c r="CO128" i="34"/>
  <c r="CH128" i="34"/>
  <c r="CA128" i="34"/>
  <c r="CD128" i="34" s="1"/>
  <c r="BQ128" i="34"/>
  <c r="BJ128" i="34"/>
  <c r="BT128" i="34" s="1"/>
  <c r="BC128" i="34"/>
  <c r="AT128" i="34"/>
  <c r="AM128" i="34"/>
  <c r="AF128" i="34"/>
  <c r="Y128" i="34"/>
  <c r="O128" i="34"/>
  <c r="H128" i="34"/>
  <c r="E128" i="34"/>
  <c r="B128" i="34"/>
  <c r="CO127" i="34"/>
  <c r="CH127" i="34"/>
  <c r="CA127" i="34"/>
  <c r="CK127" i="34" s="1"/>
  <c r="BX127" i="34"/>
  <c r="BQ127" i="34"/>
  <c r="BJ127" i="34"/>
  <c r="BC127" i="34"/>
  <c r="BM127" i="34" s="1"/>
  <c r="AT127" i="34"/>
  <c r="AZ127" i="34" s="1"/>
  <c r="CV127" i="34" s="1"/>
  <c r="AM127" i="34"/>
  <c r="AF127" i="34"/>
  <c r="Y127" i="34"/>
  <c r="O127" i="34"/>
  <c r="H127" i="34"/>
  <c r="E127" i="34"/>
  <c r="B127" i="34"/>
  <c r="CV126" i="34"/>
  <c r="CO126" i="34"/>
  <c r="CH126" i="34"/>
  <c r="CA126" i="34"/>
  <c r="BQ126" i="34"/>
  <c r="BJ126" i="34"/>
  <c r="BC126" i="34"/>
  <c r="AZ126" i="34"/>
  <c r="AT126" i="34"/>
  <c r="AM126" i="34"/>
  <c r="BF126" i="34" s="1"/>
  <c r="AF126" i="34"/>
  <c r="Y126" i="34"/>
  <c r="AI126" i="34" s="1"/>
  <c r="O126" i="34"/>
  <c r="H126" i="34"/>
  <c r="E126" i="34"/>
  <c r="B126" i="34"/>
  <c r="AT125" i="34"/>
  <c r="V125" i="34"/>
  <c r="CO123" i="34"/>
  <c r="CH123" i="34"/>
  <c r="CA123" i="34"/>
  <c r="BQ123" i="34"/>
  <c r="BJ123" i="34"/>
  <c r="BC123" i="34"/>
  <c r="BM123" i="34" s="1"/>
  <c r="AT123" i="34"/>
  <c r="AZ123" i="34" s="1"/>
  <c r="CV123" i="34" s="1"/>
  <c r="AM123" i="34"/>
  <c r="AF123" i="34"/>
  <c r="Y123" i="34"/>
  <c r="AI123" i="34" s="1"/>
  <c r="O123" i="34"/>
  <c r="H123" i="34"/>
  <c r="E123" i="34"/>
  <c r="B123" i="34"/>
  <c r="CO122" i="34"/>
  <c r="CH122" i="34"/>
  <c r="CA122" i="34"/>
  <c r="BQ122" i="34"/>
  <c r="BJ122" i="34"/>
  <c r="BC122" i="34"/>
  <c r="AT122" i="34"/>
  <c r="AZ122" i="34" s="1"/>
  <c r="AM122" i="34"/>
  <c r="AF122" i="34"/>
  <c r="Y122" i="34"/>
  <c r="O122" i="34"/>
  <c r="H122" i="34"/>
  <c r="E122" i="34"/>
  <c r="B122" i="34"/>
  <c r="CO121" i="34"/>
  <c r="CH121" i="34"/>
  <c r="CA121" i="34"/>
  <c r="BQ121" i="34"/>
  <c r="BJ121" i="34"/>
  <c r="BC121" i="34"/>
  <c r="AT121" i="34"/>
  <c r="AZ121" i="34" s="1"/>
  <c r="AM121" i="34"/>
  <c r="AF121" i="34"/>
  <c r="Y121" i="34"/>
  <c r="AI121" i="34" s="1"/>
  <c r="O121" i="34"/>
  <c r="H121" i="34"/>
  <c r="E121" i="34"/>
  <c r="B121" i="34"/>
  <c r="CO120" i="34"/>
  <c r="CH120" i="34"/>
  <c r="CA120" i="34"/>
  <c r="BQ120" i="34"/>
  <c r="BJ120" i="34"/>
  <c r="BC120" i="34"/>
  <c r="AT120" i="34"/>
  <c r="AM120" i="34"/>
  <c r="AF120" i="34"/>
  <c r="Y120" i="34"/>
  <c r="O120" i="34"/>
  <c r="H120" i="34"/>
  <c r="E120" i="34"/>
  <c r="B120" i="34"/>
  <c r="CO119" i="34"/>
  <c r="CH119" i="34"/>
  <c r="CR119" i="34" s="1"/>
  <c r="CA119" i="34"/>
  <c r="BQ119" i="34"/>
  <c r="BJ119" i="34"/>
  <c r="BC119" i="34"/>
  <c r="AT119" i="34"/>
  <c r="AM119" i="34"/>
  <c r="AF119" i="34"/>
  <c r="Y119" i="34"/>
  <c r="AI119" i="34" s="1"/>
  <c r="O119" i="34"/>
  <c r="H119" i="34"/>
  <c r="E119" i="34"/>
  <c r="B119" i="34"/>
  <c r="CO118" i="34"/>
  <c r="CH118" i="34"/>
  <c r="CA118" i="34"/>
  <c r="BQ118" i="34"/>
  <c r="BJ118" i="34"/>
  <c r="BC118" i="34"/>
  <c r="AT118" i="34"/>
  <c r="AM118" i="34"/>
  <c r="AF118" i="34"/>
  <c r="Y118" i="34"/>
  <c r="O118" i="34"/>
  <c r="H118" i="34"/>
  <c r="E118" i="34"/>
  <c r="B118" i="34"/>
  <c r="CO117" i="34"/>
  <c r="CH117" i="34"/>
  <c r="CR117" i="34" s="1"/>
  <c r="CA117" i="34"/>
  <c r="BQ117" i="34"/>
  <c r="BJ117" i="34"/>
  <c r="BC117" i="34"/>
  <c r="BC116" i="34" s="1"/>
  <c r="AT117" i="34"/>
  <c r="AZ117" i="34" s="1"/>
  <c r="AM117" i="34"/>
  <c r="AP117" i="34" s="1"/>
  <c r="AF117" i="34"/>
  <c r="Y117" i="34"/>
  <c r="AI117" i="34" s="1"/>
  <c r="O117" i="34"/>
  <c r="H117" i="34"/>
  <c r="E117" i="34"/>
  <c r="B117" i="34"/>
  <c r="AT116" i="34"/>
  <c r="V116" i="34"/>
  <c r="B116" i="34"/>
  <c r="CX115" i="34"/>
  <c r="CR115" i="34"/>
  <c r="CK115" i="34"/>
  <c r="BZ115" i="34"/>
  <c r="BT115" i="34"/>
  <c r="BM115" i="34"/>
  <c r="AP115" i="34"/>
  <c r="AI115" i="34"/>
  <c r="CO111" i="34"/>
  <c r="CH111" i="34"/>
  <c r="CA111" i="34"/>
  <c r="CD111" i="34" s="1"/>
  <c r="BQ111" i="34"/>
  <c r="BJ111" i="34"/>
  <c r="BC111" i="34"/>
  <c r="AT111" i="34"/>
  <c r="AM111" i="34"/>
  <c r="AF111" i="34"/>
  <c r="Y111" i="34"/>
  <c r="O111" i="34"/>
  <c r="H111" i="34"/>
  <c r="E111" i="34"/>
  <c r="B111" i="34"/>
  <c r="CO110" i="34"/>
  <c r="CH110" i="34"/>
  <c r="CA110" i="34"/>
  <c r="BQ110" i="34"/>
  <c r="BJ110" i="34"/>
  <c r="BC110" i="34"/>
  <c r="AT110" i="34"/>
  <c r="AZ110" i="34" s="1"/>
  <c r="AM110" i="34"/>
  <c r="AF110" i="34"/>
  <c r="Y110" i="34"/>
  <c r="O110" i="34"/>
  <c r="H110" i="34"/>
  <c r="E110" i="34"/>
  <c r="B110" i="34"/>
  <c r="CR108" i="34"/>
  <c r="CL108" i="34"/>
  <c r="CS108" i="34" s="1"/>
  <c r="CK108" i="34"/>
  <c r="CD108" i="34"/>
  <c r="BT108" i="34"/>
  <c r="BM108" i="34"/>
  <c r="BF108" i="34"/>
  <c r="AZ108" i="34"/>
  <c r="BB108" i="34" s="1"/>
  <c r="AT108" i="34"/>
  <c r="AP108" i="34"/>
  <c r="AJ108" i="34"/>
  <c r="AQ108" i="34" s="1"/>
  <c r="AI108" i="34"/>
  <c r="AB108" i="34"/>
  <c r="X108" i="34"/>
  <c r="R108" i="34"/>
  <c r="K108" i="34"/>
  <c r="CS107" i="34"/>
  <c r="CR107" i="34"/>
  <c r="CL107" i="34"/>
  <c r="CK107" i="34"/>
  <c r="CD107" i="34"/>
  <c r="BT107" i="34"/>
  <c r="BM107" i="34"/>
  <c r="BF107" i="34"/>
  <c r="AT107" i="34"/>
  <c r="AZ107" i="34" s="1"/>
  <c r="AP107" i="34"/>
  <c r="AJ107" i="34"/>
  <c r="AQ107" i="34" s="1"/>
  <c r="AI107" i="34"/>
  <c r="AB107" i="34"/>
  <c r="X107" i="34"/>
  <c r="R107" i="34"/>
  <c r="K107" i="34"/>
  <c r="CO106" i="34"/>
  <c r="CH106" i="34"/>
  <c r="CA106" i="34"/>
  <c r="BQ106" i="34"/>
  <c r="BJ106" i="34"/>
  <c r="BJ104" i="34" s="1"/>
  <c r="BC106" i="34"/>
  <c r="AZ106" i="34"/>
  <c r="AT106" i="34"/>
  <c r="AM106" i="34"/>
  <c r="AF106" i="34"/>
  <c r="Y106" i="34"/>
  <c r="O106" i="34"/>
  <c r="H106" i="34"/>
  <c r="E106" i="34"/>
  <c r="B106" i="34"/>
  <c r="CO105" i="34"/>
  <c r="CH105" i="34"/>
  <c r="CA105" i="34"/>
  <c r="BQ105" i="34"/>
  <c r="BJ105" i="34"/>
  <c r="BC105" i="34"/>
  <c r="BM105" i="34" s="1"/>
  <c r="AZ105" i="34"/>
  <c r="AT105" i="34"/>
  <c r="AM105" i="34"/>
  <c r="AF105" i="34"/>
  <c r="AP105" i="34" s="1"/>
  <c r="Y105" i="34"/>
  <c r="O105" i="34"/>
  <c r="H105" i="34"/>
  <c r="E105" i="34"/>
  <c r="B105" i="34"/>
  <c r="B104" i="34" s="1"/>
  <c r="BQ104" i="34"/>
  <c r="AT104" i="34"/>
  <c r="AM104" i="34"/>
  <c r="V104" i="34"/>
  <c r="CR103" i="34"/>
  <c r="CK103" i="34"/>
  <c r="CD103" i="34"/>
  <c r="BT103" i="34"/>
  <c r="BM103" i="34"/>
  <c r="BF103" i="34"/>
  <c r="BB103" i="34"/>
  <c r="AP103" i="34"/>
  <c r="AI103" i="34"/>
  <c r="AC103" i="34"/>
  <c r="AJ103" i="34" s="1"/>
  <c r="AQ103" i="34" s="1"/>
  <c r="AB103" i="34"/>
  <c r="X103" i="34"/>
  <c r="R103" i="34"/>
  <c r="K103" i="34"/>
  <c r="CO102" i="34"/>
  <c r="CH102" i="34"/>
  <c r="CA102" i="34"/>
  <c r="BQ102" i="34"/>
  <c r="BJ102" i="34"/>
  <c r="BC102" i="34"/>
  <c r="AT102" i="34"/>
  <c r="AM102" i="34"/>
  <c r="AF102" i="34"/>
  <c r="Y102" i="34"/>
  <c r="O102" i="34"/>
  <c r="H102" i="34"/>
  <c r="E102" i="34"/>
  <c r="B102" i="34"/>
  <c r="CO101" i="34"/>
  <c r="CH101" i="34"/>
  <c r="CA101" i="34"/>
  <c r="BQ101" i="34"/>
  <c r="BJ101" i="34"/>
  <c r="BC101" i="34"/>
  <c r="AT101" i="34"/>
  <c r="AM101" i="34"/>
  <c r="AF101" i="34"/>
  <c r="AP101" i="34" s="1"/>
  <c r="Y101" i="34"/>
  <c r="O101" i="34"/>
  <c r="H101" i="34"/>
  <c r="E101" i="34"/>
  <c r="B101" i="34"/>
  <c r="CO100" i="34"/>
  <c r="CH100" i="34"/>
  <c r="CA100" i="34"/>
  <c r="BQ100" i="34"/>
  <c r="BJ100" i="34"/>
  <c r="BC100" i="34"/>
  <c r="AZ100" i="34"/>
  <c r="CV100" i="34" s="1"/>
  <c r="AT100" i="34"/>
  <c r="AM100" i="34"/>
  <c r="AF100" i="34"/>
  <c r="Y100" i="34"/>
  <c r="AI100" i="34" s="1"/>
  <c r="O100" i="34"/>
  <c r="H100" i="34"/>
  <c r="E100" i="34"/>
  <c r="B100" i="34"/>
  <c r="CO99" i="34"/>
  <c r="CH99" i="34"/>
  <c r="CA99" i="34"/>
  <c r="BQ99" i="34"/>
  <c r="CD99" i="34" s="1"/>
  <c r="BJ99" i="34"/>
  <c r="BC99" i="34"/>
  <c r="AZ99" i="34"/>
  <c r="AT99" i="34"/>
  <c r="AM99" i="34"/>
  <c r="AF99" i="34"/>
  <c r="Y99" i="34"/>
  <c r="O99" i="34"/>
  <c r="H99" i="34"/>
  <c r="E99" i="34"/>
  <c r="B99" i="34"/>
  <c r="CO98" i="34"/>
  <c r="CH98" i="34"/>
  <c r="CA98" i="34"/>
  <c r="BQ98" i="34"/>
  <c r="BJ98" i="34"/>
  <c r="BT98" i="34" s="1"/>
  <c r="BC98" i="34"/>
  <c r="AT98" i="34"/>
  <c r="AZ98" i="34" s="1"/>
  <c r="AM98" i="34"/>
  <c r="AF98" i="34"/>
  <c r="Y98" i="34"/>
  <c r="O98" i="34"/>
  <c r="H98" i="34"/>
  <c r="E98" i="34"/>
  <c r="B98" i="34"/>
  <c r="CO97" i="34"/>
  <c r="CH97" i="34"/>
  <c r="CA97" i="34"/>
  <c r="CK97" i="34" s="1"/>
  <c r="BQ97" i="34"/>
  <c r="BJ97" i="34"/>
  <c r="BC97" i="34"/>
  <c r="AT97" i="34"/>
  <c r="AZ97" i="34" s="1"/>
  <c r="AM97" i="34"/>
  <c r="AF97" i="34"/>
  <c r="Y97" i="34"/>
  <c r="O97" i="34"/>
  <c r="H97" i="34"/>
  <c r="E97" i="34"/>
  <c r="B97" i="34"/>
  <c r="CO96" i="34"/>
  <c r="CH96" i="34"/>
  <c r="CA96" i="34"/>
  <c r="BQ96" i="34"/>
  <c r="BJ96" i="34"/>
  <c r="BT96" i="34" s="1"/>
  <c r="BC96" i="34"/>
  <c r="AT96" i="34"/>
  <c r="AZ96" i="34" s="1"/>
  <c r="AM96" i="34"/>
  <c r="AF96" i="34"/>
  <c r="Y96" i="34"/>
  <c r="O96" i="34"/>
  <c r="H96" i="34"/>
  <c r="E96" i="34"/>
  <c r="B96" i="34"/>
  <c r="CO95" i="34"/>
  <c r="CH95" i="34"/>
  <c r="CA95" i="34"/>
  <c r="CK95" i="34" s="1"/>
  <c r="BQ95" i="34"/>
  <c r="BJ95" i="34"/>
  <c r="BC95" i="34"/>
  <c r="AT95" i="34"/>
  <c r="AZ95" i="34" s="1"/>
  <c r="AM95" i="34"/>
  <c r="AF95" i="34"/>
  <c r="Y95" i="34"/>
  <c r="O95" i="34"/>
  <c r="H95" i="34"/>
  <c r="E95" i="34"/>
  <c r="B95" i="34"/>
  <c r="B93" i="34" s="1"/>
  <c r="CO94" i="34"/>
  <c r="CH94" i="34"/>
  <c r="CA94" i="34"/>
  <c r="BQ94" i="34"/>
  <c r="BJ94" i="34"/>
  <c r="BT94" i="34" s="1"/>
  <c r="BC94" i="34"/>
  <c r="AT94" i="34"/>
  <c r="AZ94" i="34" s="1"/>
  <c r="AM94" i="34"/>
  <c r="AF94" i="34"/>
  <c r="AF93" i="34" s="1"/>
  <c r="Y94" i="34"/>
  <c r="O94" i="34"/>
  <c r="H94" i="34"/>
  <c r="E94" i="34"/>
  <c r="B94" i="34"/>
  <c r="AT93" i="34"/>
  <c r="V93" i="34"/>
  <c r="CR92" i="34"/>
  <c r="CK92" i="34"/>
  <c r="CD92" i="34"/>
  <c r="BT92" i="34"/>
  <c r="BM92" i="34"/>
  <c r="BF92" i="34"/>
  <c r="AT92" i="34"/>
  <c r="AZ92" i="34" s="1"/>
  <c r="AQ92" i="34"/>
  <c r="AP92" i="34"/>
  <c r="AJ92" i="34"/>
  <c r="AI92" i="34"/>
  <c r="AB92" i="34"/>
  <c r="X92" i="34"/>
  <c r="R92" i="34"/>
  <c r="K92" i="34"/>
  <c r="CO91" i="34"/>
  <c r="CH91" i="34"/>
  <c r="CA91" i="34"/>
  <c r="BQ91" i="34"/>
  <c r="BJ91" i="34"/>
  <c r="BC91" i="34"/>
  <c r="AT91" i="34"/>
  <c r="AZ91" i="34" s="1"/>
  <c r="AM91" i="34"/>
  <c r="AF91" i="34"/>
  <c r="Y91" i="34"/>
  <c r="O91" i="34"/>
  <c r="H91" i="34"/>
  <c r="E91" i="34"/>
  <c r="B91" i="34"/>
  <c r="CO90" i="34"/>
  <c r="CH90" i="34"/>
  <c r="CA90" i="34"/>
  <c r="BQ90" i="34"/>
  <c r="BJ90" i="34"/>
  <c r="BC90" i="34"/>
  <c r="AT90" i="34"/>
  <c r="AZ90" i="34" s="1"/>
  <c r="AM90" i="34"/>
  <c r="AF90" i="34"/>
  <c r="Y90" i="34"/>
  <c r="O90" i="34"/>
  <c r="H90" i="34"/>
  <c r="E90" i="34"/>
  <c r="B90" i="34"/>
  <c r="CO89" i="34"/>
  <c r="CH89" i="34"/>
  <c r="CA89" i="34"/>
  <c r="BQ89" i="34"/>
  <c r="BJ89" i="34"/>
  <c r="BC89" i="34"/>
  <c r="AT89" i="34"/>
  <c r="AZ89" i="34" s="1"/>
  <c r="AM89" i="34"/>
  <c r="AF89" i="34"/>
  <c r="Y89" i="34"/>
  <c r="O89" i="34"/>
  <c r="H89" i="34"/>
  <c r="E89" i="34"/>
  <c r="B89" i="34"/>
  <c r="CO88" i="34"/>
  <c r="CH88" i="34"/>
  <c r="CA88" i="34"/>
  <c r="BQ88" i="34"/>
  <c r="BJ88" i="34"/>
  <c r="BC88" i="34"/>
  <c r="AT88" i="34"/>
  <c r="AZ88" i="34" s="1"/>
  <c r="AM88" i="34"/>
  <c r="AF88" i="34"/>
  <c r="Y88" i="34"/>
  <c r="O88" i="34"/>
  <c r="H88" i="34"/>
  <c r="E88" i="34"/>
  <c r="B88" i="34"/>
  <c r="CO87" i="34"/>
  <c r="CH87" i="34"/>
  <c r="CA87" i="34"/>
  <c r="BQ87" i="34"/>
  <c r="BJ87" i="34"/>
  <c r="BC87" i="34"/>
  <c r="AT87" i="34"/>
  <c r="AZ87" i="34" s="1"/>
  <c r="AM87" i="34"/>
  <c r="AF87" i="34"/>
  <c r="Y87" i="34"/>
  <c r="O87" i="34"/>
  <c r="H87" i="34"/>
  <c r="E87" i="34"/>
  <c r="B87" i="34"/>
  <c r="CO86" i="34"/>
  <c r="CH86" i="34"/>
  <c r="CA86" i="34"/>
  <c r="BQ86" i="34"/>
  <c r="BJ86" i="34"/>
  <c r="BC86" i="34"/>
  <c r="AT86" i="34"/>
  <c r="AZ86" i="34" s="1"/>
  <c r="AM86" i="34"/>
  <c r="AF86" i="34"/>
  <c r="Y86" i="34"/>
  <c r="O86" i="34"/>
  <c r="H86" i="34"/>
  <c r="E86" i="34"/>
  <c r="B86" i="34"/>
  <c r="CO85" i="34"/>
  <c r="CH85" i="34"/>
  <c r="CA85" i="34"/>
  <c r="BQ85" i="34"/>
  <c r="BJ85" i="34"/>
  <c r="BC85" i="34"/>
  <c r="AT85" i="34"/>
  <c r="AZ85" i="34" s="1"/>
  <c r="AM85" i="34"/>
  <c r="AF85" i="34"/>
  <c r="Y85" i="34"/>
  <c r="O85" i="34"/>
  <c r="H85" i="34"/>
  <c r="E85" i="34"/>
  <c r="B85" i="34"/>
  <c r="CO84" i="34"/>
  <c r="CH84" i="34"/>
  <c r="CA84" i="34"/>
  <c r="BQ84" i="34"/>
  <c r="BJ84" i="34"/>
  <c r="BC84" i="34"/>
  <c r="AT84" i="34"/>
  <c r="AZ84" i="34" s="1"/>
  <c r="AM84" i="34"/>
  <c r="AF84" i="34"/>
  <c r="Y84" i="34"/>
  <c r="O84" i="34"/>
  <c r="H84" i="34"/>
  <c r="E84" i="34"/>
  <c r="B84" i="34"/>
  <c r="V83" i="34"/>
  <c r="B83" i="34"/>
  <c r="CR82" i="34"/>
  <c r="CL82" i="34"/>
  <c r="CS82" i="34" s="1"/>
  <c r="CK82" i="34"/>
  <c r="CD82" i="34"/>
  <c r="BT82" i="34"/>
  <c r="BM82" i="34"/>
  <c r="BF82" i="34"/>
  <c r="AT82" i="34"/>
  <c r="AP82" i="34"/>
  <c r="AJ82" i="34"/>
  <c r="AQ82" i="34" s="1"/>
  <c r="AI82" i="34"/>
  <c r="AB82" i="34"/>
  <c r="X82" i="34"/>
  <c r="R82" i="34"/>
  <c r="K82" i="34"/>
  <c r="CO81" i="34"/>
  <c r="CH81" i="34"/>
  <c r="CA81" i="34"/>
  <c r="BQ81" i="34"/>
  <c r="BJ81" i="34"/>
  <c r="BC81" i="34"/>
  <c r="AZ81" i="34"/>
  <c r="CV81" i="34" s="1"/>
  <c r="AT81" i="34"/>
  <c r="AM81" i="34"/>
  <c r="AF81" i="34"/>
  <c r="Y81" i="34"/>
  <c r="O81" i="34"/>
  <c r="H81" i="34"/>
  <c r="E81" i="34"/>
  <c r="B81" i="34"/>
  <c r="CO80" i="34"/>
  <c r="CH80" i="34"/>
  <c r="CA80" i="34"/>
  <c r="BQ80" i="34"/>
  <c r="BJ80" i="34"/>
  <c r="BC80" i="34"/>
  <c r="AZ80" i="34"/>
  <c r="CV80" i="34" s="1"/>
  <c r="AT80" i="34"/>
  <c r="AM80" i="34"/>
  <c r="AF80" i="34"/>
  <c r="Y80" i="34"/>
  <c r="O80" i="34"/>
  <c r="H80" i="34"/>
  <c r="E80" i="34"/>
  <c r="B80" i="34"/>
  <c r="CO79" i="34"/>
  <c r="CH79" i="34"/>
  <c r="CA79" i="34"/>
  <c r="BQ79" i="34"/>
  <c r="BJ79" i="34"/>
  <c r="BC79" i="34"/>
  <c r="AZ79" i="34"/>
  <c r="CV79" i="34" s="1"/>
  <c r="AT79" i="34"/>
  <c r="AM79" i="34"/>
  <c r="AF79" i="34"/>
  <c r="Y79" i="34"/>
  <c r="O79" i="34"/>
  <c r="H79" i="34"/>
  <c r="E79" i="34"/>
  <c r="B79" i="34"/>
  <c r="CO78" i="34"/>
  <c r="CH78" i="34"/>
  <c r="CA78" i="34"/>
  <c r="BQ78" i="34"/>
  <c r="BJ78" i="34"/>
  <c r="BC78" i="34"/>
  <c r="AZ78" i="34"/>
  <c r="CV78" i="34" s="1"/>
  <c r="AT78" i="34"/>
  <c r="AM78" i="34"/>
  <c r="AF78" i="34"/>
  <c r="Y78" i="34"/>
  <c r="O78" i="34"/>
  <c r="H78" i="34"/>
  <c r="E78" i="34"/>
  <c r="B78" i="34"/>
  <c r="CO77" i="34"/>
  <c r="CH77" i="34"/>
  <c r="CA77" i="34"/>
  <c r="BQ77" i="34"/>
  <c r="BJ77" i="34"/>
  <c r="BC77" i="34"/>
  <c r="AT77" i="34"/>
  <c r="AZ77" i="34" s="1"/>
  <c r="AM77" i="34"/>
  <c r="AF77" i="34"/>
  <c r="Y77" i="34"/>
  <c r="O77" i="34"/>
  <c r="H77" i="34"/>
  <c r="E77" i="34"/>
  <c r="B77" i="34"/>
  <c r="CO76" i="34"/>
  <c r="CH76" i="34"/>
  <c r="CA76" i="34"/>
  <c r="BQ76" i="34"/>
  <c r="BJ76" i="34"/>
  <c r="BC76" i="34"/>
  <c r="AT76" i="34"/>
  <c r="AZ76" i="34" s="1"/>
  <c r="AM76" i="34"/>
  <c r="AF76" i="34"/>
  <c r="Y76" i="34"/>
  <c r="O76" i="34"/>
  <c r="H76" i="34"/>
  <c r="E76" i="34"/>
  <c r="B76" i="34"/>
  <c r="CO75" i="34"/>
  <c r="CH75" i="34"/>
  <c r="CA75" i="34"/>
  <c r="BQ75" i="34"/>
  <c r="BJ75" i="34"/>
  <c r="BC75" i="34"/>
  <c r="AT75" i="34"/>
  <c r="AZ75" i="34" s="1"/>
  <c r="AM75" i="34"/>
  <c r="AF75" i="34"/>
  <c r="Y75" i="34"/>
  <c r="O75" i="34"/>
  <c r="H75" i="34"/>
  <c r="E75" i="34"/>
  <c r="B75" i="34"/>
  <c r="CO74" i="34"/>
  <c r="CH74" i="34"/>
  <c r="CA74" i="34"/>
  <c r="BQ74" i="34"/>
  <c r="BJ74" i="34"/>
  <c r="BC74" i="34"/>
  <c r="AT74" i="34"/>
  <c r="AZ74" i="34" s="1"/>
  <c r="AM74" i="34"/>
  <c r="AF74" i="34"/>
  <c r="Y74" i="34"/>
  <c r="O74" i="34"/>
  <c r="H74" i="34"/>
  <c r="E74" i="34"/>
  <c r="B74" i="34"/>
  <c r="CO73" i="34"/>
  <c r="CH73" i="34"/>
  <c r="CA73" i="34"/>
  <c r="CD73" i="34" s="1"/>
  <c r="BQ73" i="34"/>
  <c r="BJ73" i="34"/>
  <c r="BT73" i="34" s="1"/>
  <c r="BC73" i="34"/>
  <c r="AT73" i="34"/>
  <c r="AZ73" i="34" s="1"/>
  <c r="AM73" i="34"/>
  <c r="AF73" i="34"/>
  <c r="Y73" i="34"/>
  <c r="O73" i="34"/>
  <c r="H73" i="34"/>
  <c r="E73" i="34"/>
  <c r="L73" i="34" s="1"/>
  <c r="B73" i="34"/>
  <c r="CO72" i="34"/>
  <c r="CH72" i="34"/>
  <c r="CA72" i="34"/>
  <c r="CK72" i="34" s="1"/>
  <c r="BQ72" i="34"/>
  <c r="BJ72" i="34"/>
  <c r="BC72" i="34"/>
  <c r="AT72" i="34"/>
  <c r="AZ72" i="34" s="1"/>
  <c r="AM72" i="34"/>
  <c r="BF72" i="34" s="1"/>
  <c r="AF72" i="34"/>
  <c r="Y72" i="34"/>
  <c r="O72" i="34"/>
  <c r="AB72" i="34" s="1"/>
  <c r="H72" i="34"/>
  <c r="E72" i="34"/>
  <c r="B72" i="34"/>
  <c r="CO71" i="34"/>
  <c r="CH71" i="34"/>
  <c r="CA71" i="34"/>
  <c r="BQ71" i="34"/>
  <c r="BJ71" i="34"/>
  <c r="BT71" i="34" s="1"/>
  <c r="BC71" i="34"/>
  <c r="AT71" i="34"/>
  <c r="AZ71" i="34" s="1"/>
  <c r="AM71" i="34"/>
  <c r="AF71" i="34"/>
  <c r="Y71" i="34"/>
  <c r="O71" i="34"/>
  <c r="H71" i="34"/>
  <c r="E71" i="34"/>
  <c r="B71" i="34"/>
  <c r="CO70" i="34"/>
  <c r="CH70" i="34"/>
  <c r="CA70" i="34"/>
  <c r="BQ70" i="34"/>
  <c r="BJ70" i="34"/>
  <c r="BC70" i="34"/>
  <c r="AT70" i="34"/>
  <c r="AZ70" i="34" s="1"/>
  <c r="AM70" i="34"/>
  <c r="AF70" i="34"/>
  <c r="Y70" i="34"/>
  <c r="O70" i="34"/>
  <c r="H70" i="34"/>
  <c r="E70" i="34"/>
  <c r="B70" i="34"/>
  <c r="CO69" i="34"/>
  <c r="CH69" i="34"/>
  <c r="CA69" i="34"/>
  <c r="BQ69" i="34"/>
  <c r="BJ69" i="34"/>
  <c r="BC69" i="34"/>
  <c r="AT69" i="34"/>
  <c r="AM69" i="34"/>
  <c r="AF69" i="34"/>
  <c r="Y69" i="34"/>
  <c r="O69" i="34"/>
  <c r="H69" i="34"/>
  <c r="E69" i="34"/>
  <c r="B69" i="34"/>
  <c r="AT68" i="34"/>
  <c r="V68" i="34"/>
  <c r="B68" i="34"/>
  <c r="CR67" i="34"/>
  <c r="CL67" i="34"/>
  <c r="CS67" i="34" s="1"/>
  <c r="CK67" i="34"/>
  <c r="CD67" i="34"/>
  <c r="BT67" i="34"/>
  <c r="BM67" i="34"/>
  <c r="BF67" i="34"/>
  <c r="AT67" i="34"/>
  <c r="AP67" i="34"/>
  <c r="AJ67" i="34"/>
  <c r="AQ67" i="34" s="1"/>
  <c r="AI67" i="34"/>
  <c r="AB67" i="34"/>
  <c r="X67" i="34"/>
  <c r="R67" i="34"/>
  <c r="K67" i="34"/>
  <c r="CR66" i="34"/>
  <c r="CK66" i="34"/>
  <c r="CD66" i="34"/>
  <c r="BT66" i="34"/>
  <c r="BM66" i="34"/>
  <c r="BF66" i="34"/>
  <c r="AT66" i="34"/>
  <c r="AP66" i="34"/>
  <c r="AI66" i="34"/>
  <c r="AB66" i="34"/>
  <c r="R66" i="34"/>
  <c r="L66" i="34"/>
  <c r="S66" i="34" s="1"/>
  <c r="K66" i="34"/>
  <c r="CK65" i="34"/>
  <c r="BT65" i="34"/>
  <c r="BF65" i="34"/>
  <c r="BM65" i="34"/>
  <c r="AT65" i="34"/>
  <c r="AP65" i="34"/>
  <c r="AI65" i="34"/>
  <c r="R65" i="34"/>
  <c r="CO64" i="34"/>
  <c r="CH64" i="34"/>
  <c r="CA64" i="34"/>
  <c r="BQ64" i="34"/>
  <c r="BJ64" i="34"/>
  <c r="BC64" i="34"/>
  <c r="AT64" i="34"/>
  <c r="AM64" i="34"/>
  <c r="AF64" i="34"/>
  <c r="Y64" i="34"/>
  <c r="O64" i="34"/>
  <c r="H64" i="34"/>
  <c r="E64" i="34"/>
  <c r="B64" i="34"/>
  <c r="CO63" i="34"/>
  <c r="CH63" i="34"/>
  <c r="CA63" i="34"/>
  <c r="BQ63" i="34"/>
  <c r="BJ63" i="34"/>
  <c r="BC63" i="34"/>
  <c r="BM63" i="34" s="1"/>
  <c r="AT63" i="34"/>
  <c r="AZ63" i="34" s="1"/>
  <c r="AM63" i="34"/>
  <c r="AF63" i="34"/>
  <c r="Y63" i="34"/>
  <c r="AI63" i="34" s="1"/>
  <c r="O63" i="34"/>
  <c r="H63" i="34"/>
  <c r="E63" i="34"/>
  <c r="B63" i="34"/>
  <c r="CO62" i="34"/>
  <c r="CH62" i="34"/>
  <c r="CA62" i="34"/>
  <c r="BQ62" i="34"/>
  <c r="BJ62" i="34"/>
  <c r="BC62" i="34"/>
  <c r="AT62" i="34"/>
  <c r="AZ62" i="34" s="1"/>
  <c r="CV62" i="34" s="1"/>
  <c r="AM62" i="34"/>
  <c r="AF62" i="34"/>
  <c r="Y62" i="34"/>
  <c r="O62" i="34"/>
  <c r="H62" i="34"/>
  <c r="E62" i="34"/>
  <c r="B62" i="34"/>
  <c r="CO61" i="34"/>
  <c r="CH61" i="34"/>
  <c r="CA61" i="34"/>
  <c r="BQ61" i="34"/>
  <c r="BJ61" i="34"/>
  <c r="BC61" i="34"/>
  <c r="BM61" i="34" s="1"/>
  <c r="AZ61" i="34"/>
  <c r="CV61" i="34" s="1"/>
  <c r="AT61" i="34"/>
  <c r="AM61" i="34"/>
  <c r="AF61" i="34"/>
  <c r="AP61" i="34" s="1"/>
  <c r="Y61" i="34"/>
  <c r="O61" i="34"/>
  <c r="H61" i="34"/>
  <c r="E61" i="34"/>
  <c r="B61" i="34"/>
  <c r="CO60" i="34"/>
  <c r="CH60" i="34"/>
  <c r="CA60" i="34"/>
  <c r="BQ60" i="34"/>
  <c r="BJ60" i="34"/>
  <c r="BC60" i="34"/>
  <c r="AT60" i="34"/>
  <c r="AZ60" i="34" s="1"/>
  <c r="CV60" i="34" s="1"/>
  <c r="AM60" i="34"/>
  <c r="AF60" i="34"/>
  <c r="Y60" i="34"/>
  <c r="O60" i="34"/>
  <c r="H60" i="34"/>
  <c r="E60" i="34"/>
  <c r="B60" i="34"/>
  <c r="CO59" i="34"/>
  <c r="CH59" i="34"/>
  <c r="CA59" i="34"/>
  <c r="BQ59" i="34"/>
  <c r="BJ59" i="34"/>
  <c r="BT59" i="34" s="1"/>
  <c r="BC59" i="34"/>
  <c r="AZ59" i="34"/>
  <c r="CV59" i="34" s="1"/>
  <c r="AT59" i="34"/>
  <c r="AM59" i="34"/>
  <c r="AF59" i="34"/>
  <c r="Y59" i="34"/>
  <c r="O59" i="34"/>
  <c r="H59" i="34"/>
  <c r="E59" i="34"/>
  <c r="B59" i="34"/>
  <c r="CO58" i="34"/>
  <c r="CH58" i="34"/>
  <c r="CA58" i="34"/>
  <c r="BQ58" i="34"/>
  <c r="BJ58" i="34"/>
  <c r="BC58" i="34"/>
  <c r="BM58" i="34" s="1"/>
  <c r="AT58" i="34"/>
  <c r="AZ58" i="34" s="1"/>
  <c r="CV58" i="34" s="1"/>
  <c r="AM58" i="34"/>
  <c r="AF58" i="34"/>
  <c r="Y58" i="34"/>
  <c r="AI58" i="34" s="1"/>
  <c r="O58" i="34"/>
  <c r="H58" i="34"/>
  <c r="E58" i="34"/>
  <c r="B58" i="34"/>
  <c r="CO57" i="34"/>
  <c r="CH57" i="34"/>
  <c r="CA57" i="34"/>
  <c r="BQ57" i="34"/>
  <c r="BJ57" i="34"/>
  <c r="BC57" i="34"/>
  <c r="AZ57" i="34"/>
  <c r="CV57" i="34" s="1"/>
  <c r="AT57" i="34"/>
  <c r="AM57" i="34"/>
  <c r="AF57" i="34"/>
  <c r="Y57" i="34"/>
  <c r="O57" i="34"/>
  <c r="H57" i="34"/>
  <c r="E57" i="34"/>
  <c r="B57" i="34"/>
  <c r="CO56" i="34"/>
  <c r="CH56" i="34"/>
  <c r="CA56" i="34"/>
  <c r="BQ56" i="34"/>
  <c r="BJ56" i="34"/>
  <c r="BT56" i="34" s="1"/>
  <c r="BC56" i="34"/>
  <c r="AZ56" i="34"/>
  <c r="AT56" i="34"/>
  <c r="AM56" i="34"/>
  <c r="AF56" i="34"/>
  <c r="Y56" i="34"/>
  <c r="O56" i="34"/>
  <c r="H56" i="34"/>
  <c r="E56" i="34"/>
  <c r="B56" i="34"/>
  <c r="CO55" i="34"/>
  <c r="CH55" i="34"/>
  <c r="CA55" i="34"/>
  <c r="BQ55" i="34"/>
  <c r="BJ55" i="34"/>
  <c r="BC55" i="34"/>
  <c r="BM55" i="34" s="1"/>
  <c r="AT55" i="34"/>
  <c r="AZ55" i="34" s="1"/>
  <c r="BX55" i="34" s="1"/>
  <c r="AM55" i="34"/>
  <c r="AF55" i="34"/>
  <c r="Y55" i="34"/>
  <c r="O55" i="34"/>
  <c r="H55" i="34"/>
  <c r="E55" i="34"/>
  <c r="B55" i="34"/>
  <c r="CO54" i="34"/>
  <c r="CH54" i="34"/>
  <c r="CA54" i="34"/>
  <c r="BQ54" i="34"/>
  <c r="BJ54" i="34"/>
  <c r="BC54" i="34"/>
  <c r="AT54" i="34"/>
  <c r="AZ54" i="34" s="1"/>
  <c r="BX54" i="34" s="1"/>
  <c r="AM54" i="34"/>
  <c r="AF54" i="34"/>
  <c r="Y54" i="34"/>
  <c r="O54" i="34"/>
  <c r="H54" i="34"/>
  <c r="E54" i="34"/>
  <c r="B54" i="34"/>
  <c r="CO53" i="34"/>
  <c r="CH53" i="34"/>
  <c r="CR53" i="34" s="1"/>
  <c r="CA53" i="34"/>
  <c r="BQ53" i="34"/>
  <c r="BJ53" i="34"/>
  <c r="BC53" i="34"/>
  <c r="AT53" i="34"/>
  <c r="AZ53" i="34" s="1"/>
  <c r="BX53" i="34" s="1"/>
  <c r="AM53" i="34"/>
  <c r="AF53" i="34"/>
  <c r="Y53" i="34"/>
  <c r="AI53" i="34" s="1"/>
  <c r="O53" i="34"/>
  <c r="H53" i="34"/>
  <c r="E53" i="34"/>
  <c r="B53" i="34"/>
  <c r="CO52" i="34"/>
  <c r="CH52" i="34"/>
  <c r="CA52" i="34"/>
  <c r="BQ52" i="34"/>
  <c r="BJ52" i="34"/>
  <c r="BC52" i="34"/>
  <c r="AT52" i="34"/>
  <c r="AZ52" i="34" s="1"/>
  <c r="BX52" i="34" s="1"/>
  <c r="AM52" i="34"/>
  <c r="AF52" i="34"/>
  <c r="Y52" i="34"/>
  <c r="O52" i="34"/>
  <c r="H52" i="34"/>
  <c r="E52" i="34"/>
  <c r="B52" i="34"/>
  <c r="CO51" i="34"/>
  <c r="CH51" i="34"/>
  <c r="CR51" i="34" s="1"/>
  <c r="CA51" i="34"/>
  <c r="BQ51" i="34"/>
  <c r="BJ51" i="34"/>
  <c r="BC51" i="34"/>
  <c r="BM51" i="34" s="1"/>
  <c r="AT51" i="34"/>
  <c r="AZ51" i="34" s="1"/>
  <c r="BX51" i="34" s="1"/>
  <c r="AM51" i="34"/>
  <c r="AF51" i="34"/>
  <c r="Y51" i="34"/>
  <c r="O51" i="34"/>
  <c r="H51" i="34"/>
  <c r="E51" i="34"/>
  <c r="B51" i="34"/>
  <c r="CO50" i="34"/>
  <c r="CH50" i="34"/>
  <c r="CA50" i="34"/>
  <c r="BQ50" i="34"/>
  <c r="BT50" i="34" s="1"/>
  <c r="BJ50" i="34"/>
  <c r="BC50" i="34"/>
  <c r="AT50" i="34"/>
  <c r="AZ50" i="34" s="1"/>
  <c r="BX50" i="34" s="1"/>
  <c r="AM50" i="34"/>
  <c r="AF50" i="34"/>
  <c r="Y50" i="34"/>
  <c r="O50" i="34"/>
  <c r="H50" i="34"/>
  <c r="E50" i="34"/>
  <c r="B50" i="34"/>
  <c r="CO49" i="34"/>
  <c r="CH49" i="34"/>
  <c r="CA49" i="34"/>
  <c r="BQ49" i="34"/>
  <c r="BJ49" i="34"/>
  <c r="BC49" i="34"/>
  <c r="AT49" i="34"/>
  <c r="AZ49" i="34" s="1"/>
  <c r="CV49" i="34" s="1"/>
  <c r="AM49" i="34"/>
  <c r="AF49" i="34"/>
  <c r="Y49" i="34"/>
  <c r="O49" i="34"/>
  <c r="H49" i="34"/>
  <c r="E49" i="34"/>
  <c r="B49" i="34"/>
  <c r="CO48" i="34"/>
  <c r="CH48" i="34"/>
  <c r="CA48" i="34"/>
  <c r="BQ48" i="34"/>
  <c r="BJ48" i="34"/>
  <c r="BC48" i="34"/>
  <c r="AT48" i="34"/>
  <c r="AZ48" i="34" s="1"/>
  <c r="CV48" i="34" s="1"/>
  <c r="AM48" i="34"/>
  <c r="AF48" i="34"/>
  <c r="Y48" i="34"/>
  <c r="O48" i="34"/>
  <c r="H48" i="34"/>
  <c r="E48" i="34"/>
  <c r="B48" i="34"/>
  <c r="CO47" i="34"/>
  <c r="CH47" i="34"/>
  <c r="CA47" i="34"/>
  <c r="BQ47" i="34"/>
  <c r="BJ47" i="34"/>
  <c r="BC47" i="34"/>
  <c r="AZ47" i="34"/>
  <c r="CV47" i="34" s="1"/>
  <c r="AT47" i="34"/>
  <c r="AM47" i="34"/>
  <c r="AF47" i="34"/>
  <c r="Y47" i="34"/>
  <c r="O47" i="34"/>
  <c r="H47" i="34"/>
  <c r="E47" i="34"/>
  <c r="B47" i="34"/>
  <c r="CO46" i="34"/>
  <c r="CH46" i="34"/>
  <c r="CA46" i="34"/>
  <c r="BQ46" i="34"/>
  <c r="BJ46" i="34"/>
  <c r="BC46" i="34"/>
  <c r="AZ46" i="34"/>
  <c r="CV46" i="34" s="1"/>
  <c r="AT46" i="34"/>
  <c r="AM46" i="34"/>
  <c r="AF46" i="34"/>
  <c r="Y46" i="34"/>
  <c r="O46" i="34"/>
  <c r="H46" i="34"/>
  <c r="E46" i="34"/>
  <c r="B46" i="34"/>
  <c r="CO45" i="34"/>
  <c r="CH45" i="34"/>
  <c r="CA45" i="34"/>
  <c r="BQ45" i="34"/>
  <c r="BJ45" i="34"/>
  <c r="BC45" i="34"/>
  <c r="AZ45" i="34"/>
  <c r="CV45" i="34" s="1"/>
  <c r="AT45" i="34"/>
  <c r="AM45" i="34"/>
  <c r="AF45" i="34"/>
  <c r="Y45" i="34"/>
  <c r="O45" i="34"/>
  <c r="H45" i="34"/>
  <c r="E45" i="34"/>
  <c r="B45" i="34"/>
  <c r="CO44" i="34"/>
  <c r="CH44" i="34"/>
  <c r="CA44" i="34"/>
  <c r="BQ44" i="34"/>
  <c r="BJ44" i="34"/>
  <c r="BC44" i="34"/>
  <c r="AT44" i="34"/>
  <c r="AZ44" i="34" s="1"/>
  <c r="AM44" i="34"/>
  <c r="BF44" i="34" s="1"/>
  <c r="AF44" i="34"/>
  <c r="Y44" i="34"/>
  <c r="O44" i="34"/>
  <c r="H44" i="34"/>
  <c r="E44" i="34"/>
  <c r="B44" i="34"/>
  <c r="CO43" i="34"/>
  <c r="CH43" i="34"/>
  <c r="CA43" i="34"/>
  <c r="BQ43" i="34"/>
  <c r="BJ43" i="34"/>
  <c r="BC43" i="34"/>
  <c r="AZ43" i="34"/>
  <c r="BX43" i="34" s="1"/>
  <c r="AT43" i="34"/>
  <c r="AM43" i="34"/>
  <c r="AF43" i="34"/>
  <c r="Y43" i="34"/>
  <c r="O43" i="34"/>
  <c r="H43" i="34"/>
  <c r="E43" i="34"/>
  <c r="B43" i="34"/>
  <c r="CO42" i="34"/>
  <c r="CH42" i="34"/>
  <c r="CA42" i="34"/>
  <c r="BQ42" i="34"/>
  <c r="BJ42" i="34"/>
  <c r="BC42" i="34"/>
  <c r="AZ42" i="34"/>
  <c r="BX42" i="34" s="1"/>
  <c r="AT42" i="34"/>
  <c r="AM42" i="34"/>
  <c r="AF42" i="34"/>
  <c r="Y42" i="34"/>
  <c r="O42" i="34"/>
  <c r="H42" i="34"/>
  <c r="E42" i="34"/>
  <c r="B42" i="34"/>
  <c r="CO41" i="34"/>
  <c r="CH41" i="34"/>
  <c r="CA41" i="34"/>
  <c r="BQ41" i="34"/>
  <c r="BJ41" i="34"/>
  <c r="BC41" i="34"/>
  <c r="AT41" i="34"/>
  <c r="AZ41" i="34" s="1"/>
  <c r="BX41" i="34" s="1"/>
  <c r="AM41" i="34"/>
  <c r="AF41" i="34"/>
  <c r="Y41" i="34"/>
  <c r="O41" i="34"/>
  <c r="H41" i="34"/>
  <c r="E41" i="34"/>
  <c r="B41" i="34"/>
  <c r="CO40" i="34"/>
  <c r="CH40" i="34"/>
  <c r="CA40" i="34"/>
  <c r="BQ40" i="34"/>
  <c r="BJ40" i="34"/>
  <c r="BC40" i="34"/>
  <c r="AZ40" i="34"/>
  <c r="BX40" i="34" s="1"/>
  <c r="AT40" i="34"/>
  <c r="AM40" i="34"/>
  <c r="AF40" i="34"/>
  <c r="Y40" i="34"/>
  <c r="O40" i="34"/>
  <c r="H40" i="34"/>
  <c r="E40" i="34"/>
  <c r="B40" i="34"/>
  <c r="AT39" i="34"/>
  <c r="V39" i="34"/>
  <c r="V38" i="34" s="1"/>
  <c r="V124" i="34" s="1"/>
  <c r="B39" i="34"/>
  <c r="CX37" i="34"/>
  <c r="CR37" i="34"/>
  <c r="CK37" i="34"/>
  <c r="BZ37" i="34"/>
  <c r="BT37" i="34"/>
  <c r="BM37" i="34"/>
  <c r="AP37" i="34"/>
  <c r="AI37" i="34"/>
  <c r="CR32" i="34"/>
  <c r="CL32" i="34"/>
  <c r="CS32" i="34" s="1"/>
  <c r="CX32" i="34" s="1"/>
  <c r="CK32" i="34"/>
  <c r="CD32" i="34"/>
  <c r="BT32" i="34"/>
  <c r="BN32" i="34"/>
  <c r="BU32" i="34" s="1"/>
  <c r="BZ32" i="34" s="1"/>
  <c r="BM32" i="34"/>
  <c r="BG32" i="34"/>
  <c r="BF32" i="34"/>
  <c r="BB32" i="34"/>
  <c r="AP32" i="34"/>
  <c r="AJ32" i="34"/>
  <c r="AQ32" i="34" s="1"/>
  <c r="AV32" i="34" s="1"/>
  <c r="AI32" i="34"/>
  <c r="AB32" i="34"/>
  <c r="X32" i="34"/>
  <c r="K32" i="34"/>
  <c r="CS31" i="34"/>
  <c r="CR31" i="34"/>
  <c r="CL31" i="34"/>
  <c r="CK31" i="34"/>
  <c r="CD31" i="34"/>
  <c r="BT31" i="34"/>
  <c r="BM31" i="34"/>
  <c r="BF31" i="34"/>
  <c r="AZ31" i="34"/>
  <c r="BX31" i="34" s="1"/>
  <c r="AT31" i="34"/>
  <c r="AP31" i="34"/>
  <c r="AJ31" i="34"/>
  <c r="AQ31" i="34" s="1"/>
  <c r="AI31" i="34"/>
  <c r="AB31" i="34"/>
  <c r="X31" i="34"/>
  <c r="R31" i="34"/>
  <c r="K31" i="34"/>
  <c r="CO30" i="34"/>
  <c r="CH30" i="34"/>
  <c r="CA30" i="34"/>
  <c r="BQ30" i="34"/>
  <c r="BQ29" i="34" s="1"/>
  <c r="BJ30" i="34"/>
  <c r="BC30" i="34"/>
  <c r="BC29" i="34" s="1"/>
  <c r="AZ30" i="34"/>
  <c r="BX30" i="34" s="1"/>
  <c r="AT30" i="34"/>
  <c r="AM30" i="34"/>
  <c r="AF30" i="34"/>
  <c r="AP30" i="34" s="1"/>
  <c r="Y30" i="34"/>
  <c r="O30" i="34"/>
  <c r="H30" i="34"/>
  <c r="E30" i="34"/>
  <c r="E29" i="34" s="1"/>
  <c r="B30" i="34"/>
  <c r="CO29" i="34"/>
  <c r="AT29" i="34"/>
  <c r="AM29" i="34"/>
  <c r="V29" i="34"/>
  <c r="O29" i="34"/>
  <c r="H29" i="34"/>
  <c r="B29" i="34"/>
  <c r="CR28" i="34"/>
  <c r="CL28" i="34"/>
  <c r="CS28" i="34" s="1"/>
  <c r="CK28" i="34"/>
  <c r="CD28" i="34"/>
  <c r="BT28" i="34"/>
  <c r="BN28" i="34"/>
  <c r="BU28" i="34" s="1"/>
  <c r="BM28" i="34"/>
  <c r="BG28" i="34"/>
  <c r="BF28" i="34"/>
  <c r="AW28" i="34"/>
  <c r="AT28" i="34"/>
  <c r="AV28" i="34" s="1"/>
  <c r="AQ28" i="34"/>
  <c r="AP28" i="34"/>
  <c r="AJ28" i="34"/>
  <c r="AI28" i="34"/>
  <c r="AB28" i="34"/>
  <c r="X28" i="34"/>
  <c r="R28" i="34"/>
  <c r="K28" i="34"/>
  <c r="CO27" i="34"/>
  <c r="CH27" i="34"/>
  <c r="CH26" i="34" s="1"/>
  <c r="CA27" i="34"/>
  <c r="BQ27" i="34"/>
  <c r="BQ26" i="34" s="1"/>
  <c r="BJ27" i="34"/>
  <c r="BJ26" i="34" s="1"/>
  <c r="BC27" i="34"/>
  <c r="AT27" i="34"/>
  <c r="AM27" i="34"/>
  <c r="AM26" i="34" s="1"/>
  <c r="AF27" i="34"/>
  <c r="AF26" i="34" s="1"/>
  <c r="Y27" i="34"/>
  <c r="O27" i="34"/>
  <c r="H27" i="34"/>
  <c r="H26" i="34" s="1"/>
  <c r="E27" i="34"/>
  <c r="B27" i="34"/>
  <c r="B26" i="34" s="1"/>
  <c r="V26" i="34"/>
  <c r="CR25" i="34"/>
  <c r="CL25" i="34"/>
  <c r="CS25" i="34" s="1"/>
  <c r="CK25" i="34"/>
  <c r="CD25" i="34"/>
  <c r="BT25" i="34"/>
  <c r="BM25" i="34"/>
  <c r="BF25" i="34"/>
  <c r="AZ25" i="34"/>
  <c r="AT25" i="34"/>
  <c r="AQ25" i="34"/>
  <c r="AV25" i="34" s="1"/>
  <c r="AP25" i="34"/>
  <c r="AJ25" i="34"/>
  <c r="AI25" i="34"/>
  <c r="AB25" i="34"/>
  <c r="X25" i="34"/>
  <c r="R25" i="34"/>
  <c r="K25" i="34"/>
  <c r="CO24" i="34"/>
  <c r="CO23" i="34" s="1"/>
  <c r="CH24" i="34"/>
  <c r="CA24" i="34"/>
  <c r="BQ24" i="34"/>
  <c r="BJ24" i="34"/>
  <c r="BC24" i="34"/>
  <c r="BC23" i="34" s="1"/>
  <c r="AM24" i="34"/>
  <c r="AF24" i="34"/>
  <c r="AF23" i="34" s="1"/>
  <c r="Y24" i="34"/>
  <c r="Y23" i="34" s="1"/>
  <c r="V24" i="34"/>
  <c r="AT24" i="34" s="1"/>
  <c r="O24" i="34"/>
  <c r="O23" i="34" s="1"/>
  <c r="H24" i="34"/>
  <c r="E24" i="34"/>
  <c r="E23" i="34" s="1"/>
  <c r="B24" i="34"/>
  <c r="B23" i="34" s="1"/>
  <c r="CA23" i="34"/>
  <c r="CR21" i="34"/>
  <c r="CL21" i="34"/>
  <c r="CS21" i="34" s="1"/>
  <c r="CK21" i="34"/>
  <c r="CD21" i="34"/>
  <c r="BT21" i="34"/>
  <c r="BM21" i="34"/>
  <c r="BF21" i="34"/>
  <c r="AZ21" i="34"/>
  <c r="AT21" i="34"/>
  <c r="AQ21" i="34"/>
  <c r="AV21" i="34" s="1"/>
  <c r="AP21" i="34"/>
  <c r="AJ21" i="34"/>
  <c r="AI21" i="34"/>
  <c r="AB21" i="34"/>
  <c r="X21" i="34"/>
  <c r="R21" i="34"/>
  <c r="K21" i="34"/>
  <c r="CR20" i="34"/>
  <c r="CL20" i="34"/>
  <c r="CS20" i="34" s="1"/>
  <c r="CK20" i="34"/>
  <c r="CD20" i="34"/>
  <c r="BT20" i="34"/>
  <c r="BM20" i="34"/>
  <c r="BF20" i="34"/>
  <c r="AZ20" i="34"/>
  <c r="AT20" i="34"/>
  <c r="AP20" i="34"/>
  <c r="AJ20" i="34"/>
  <c r="AQ20" i="34" s="1"/>
  <c r="AV20" i="34" s="1"/>
  <c r="AI20" i="34"/>
  <c r="AB20" i="34"/>
  <c r="X20" i="34"/>
  <c r="R20" i="34"/>
  <c r="K20" i="34"/>
  <c r="CO19" i="34"/>
  <c r="CO18" i="34" s="1"/>
  <c r="CH19" i="34"/>
  <c r="CA19" i="34"/>
  <c r="BQ19" i="34"/>
  <c r="BQ18" i="34" s="1"/>
  <c r="BJ19" i="34"/>
  <c r="BC19" i="34"/>
  <c r="AT19" i="34"/>
  <c r="AZ19" i="34" s="1"/>
  <c r="AM19" i="34"/>
  <c r="AF19" i="34"/>
  <c r="AF18" i="34" s="1"/>
  <c r="Y19" i="34"/>
  <c r="O19" i="34"/>
  <c r="H19" i="34"/>
  <c r="E19" i="34"/>
  <c r="E18" i="34" s="1"/>
  <c r="B19" i="34"/>
  <c r="CA18" i="34"/>
  <c r="Y18" i="34"/>
  <c r="V18" i="34"/>
  <c r="B18" i="34"/>
  <c r="CR17" i="34"/>
  <c r="CL17" i="34"/>
  <c r="CS17" i="34" s="1"/>
  <c r="CK17" i="34"/>
  <c r="CD17" i="34"/>
  <c r="BT17" i="34"/>
  <c r="BM17" i="34"/>
  <c r="BF17" i="34"/>
  <c r="AT17" i="34"/>
  <c r="AZ17" i="34" s="1"/>
  <c r="AP17" i="34"/>
  <c r="AJ17" i="34"/>
  <c r="AQ17" i="34" s="1"/>
  <c r="AI17" i="34"/>
  <c r="AB17" i="34"/>
  <c r="X17" i="34"/>
  <c r="R17" i="34"/>
  <c r="K17" i="34"/>
  <c r="CO16" i="34"/>
  <c r="CO15" i="34" s="1"/>
  <c r="CH16" i="34"/>
  <c r="CH15" i="34" s="1"/>
  <c r="CA16" i="34"/>
  <c r="CA15" i="34" s="1"/>
  <c r="BQ16" i="34"/>
  <c r="BJ16" i="34"/>
  <c r="BJ15" i="34" s="1"/>
  <c r="BC16" i="34"/>
  <c r="BC15" i="34" s="1"/>
  <c r="AT16" i="34"/>
  <c r="AZ16" i="34" s="1"/>
  <c r="AM16" i="34"/>
  <c r="AF16" i="34"/>
  <c r="Y16" i="34"/>
  <c r="Y15" i="34" s="1"/>
  <c r="O16" i="34"/>
  <c r="O15" i="34" s="1"/>
  <c r="H16" i="34"/>
  <c r="H15" i="34" s="1"/>
  <c r="E16" i="34"/>
  <c r="E15" i="34" s="1"/>
  <c r="B16" i="34"/>
  <c r="V15" i="34"/>
  <c r="W30" i="34" s="1"/>
  <c r="B15" i="34"/>
  <c r="CR14" i="34"/>
  <c r="CL14" i="34"/>
  <c r="CS14" i="34" s="1"/>
  <c r="CK14" i="34"/>
  <c r="CD14" i="34"/>
  <c r="BT14" i="34"/>
  <c r="BM14" i="34"/>
  <c r="BF14" i="34"/>
  <c r="AT14" i="34"/>
  <c r="AZ14" i="34" s="1"/>
  <c r="BX14" i="34" s="1"/>
  <c r="AP14" i="34"/>
  <c r="AJ14" i="34"/>
  <c r="AQ14" i="34" s="1"/>
  <c r="AI14" i="34"/>
  <c r="AB14" i="34"/>
  <c r="X14" i="34"/>
  <c r="R14" i="34"/>
  <c r="K14" i="34"/>
  <c r="CO13" i="34"/>
  <c r="CH13" i="34"/>
  <c r="CA13" i="34"/>
  <c r="BQ13" i="34"/>
  <c r="BJ13" i="34"/>
  <c r="BC13" i="34"/>
  <c r="AZ13" i="34"/>
  <c r="BX13" i="34" s="1"/>
  <c r="AT13" i="34"/>
  <c r="AM13" i="34"/>
  <c r="AF13" i="34"/>
  <c r="Y13" i="34"/>
  <c r="O13" i="34"/>
  <c r="H13" i="34"/>
  <c r="E13" i="34"/>
  <c r="B13" i="34"/>
  <c r="B10" i="34" s="1"/>
  <c r="CO12" i="34"/>
  <c r="CH12" i="34"/>
  <c r="CA12" i="34"/>
  <c r="CD12" i="34" s="1"/>
  <c r="BQ12" i="34"/>
  <c r="BJ12" i="34"/>
  <c r="BT12" i="34" s="1"/>
  <c r="BC12" i="34"/>
  <c r="BF12" i="34" s="1"/>
  <c r="AT12" i="34"/>
  <c r="AM12" i="34"/>
  <c r="AF12" i="34"/>
  <c r="Y12" i="34"/>
  <c r="AI12" i="34" s="1"/>
  <c r="O12" i="34"/>
  <c r="H12" i="34"/>
  <c r="E12" i="34"/>
  <c r="B12" i="34"/>
  <c r="CO11" i="34"/>
  <c r="CH11" i="34"/>
  <c r="CA11" i="34"/>
  <c r="BQ11" i="34"/>
  <c r="CD11" i="34" s="1"/>
  <c r="BJ11" i="34"/>
  <c r="BC11" i="34"/>
  <c r="AT11" i="34"/>
  <c r="AZ11" i="34" s="1"/>
  <c r="AM11" i="34"/>
  <c r="AF11" i="34"/>
  <c r="Y11" i="34"/>
  <c r="O11" i="34"/>
  <c r="H11" i="34"/>
  <c r="E11" i="34"/>
  <c r="B11" i="34"/>
  <c r="V10" i="34"/>
  <c r="CR9" i="34"/>
  <c r="CL9" i="34"/>
  <c r="CS9" i="34" s="1"/>
  <c r="CK9" i="34"/>
  <c r="CD9" i="34"/>
  <c r="BT9" i="34"/>
  <c r="BM9" i="34"/>
  <c r="BF9" i="34"/>
  <c r="AT9" i="34"/>
  <c r="AZ9" i="34" s="1"/>
  <c r="AP9" i="34"/>
  <c r="AJ9" i="34"/>
  <c r="AQ9" i="34" s="1"/>
  <c r="AI9" i="34"/>
  <c r="AB9" i="34"/>
  <c r="X9" i="34"/>
  <c r="R9" i="34"/>
  <c r="K9" i="34"/>
  <c r="CO8" i="34"/>
  <c r="CH8" i="34"/>
  <c r="CA8" i="34"/>
  <c r="BQ8" i="34"/>
  <c r="BJ8" i="34"/>
  <c r="BC8" i="34"/>
  <c r="AT8" i="34"/>
  <c r="AZ8" i="34" s="1"/>
  <c r="BX8" i="34" s="1"/>
  <c r="AM8" i="34"/>
  <c r="AF8" i="34"/>
  <c r="Y8" i="34"/>
  <c r="AI8" i="34" s="1"/>
  <c r="O8" i="34"/>
  <c r="H8" i="34"/>
  <c r="E8" i="34"/>
  <c r="B8" i="34"/>
  <c r="CO7" i="34"/>
  <c r="CH7" i="34"/>
  <c r="CA7" i="34"/>
  <c r="BQ7" i="34"/>
  <c r="BJ7" i="34"/>
  <c r="BC7" i="34"/>
  <c r="AT7" i="34"/>
  <c r="AM7" i="34"/>
  <c r="AF7" i="34"/>
  <c r="Y7" i="34"/>
  <c r="O7" i="34"/>
  <c r="H7" i="34"/>
  <c r="E7" i="34"/>
  <c r="B7" i="34"/>
  <c r="CO6" i="34"/>
  <c r="CH6" i="34"/>
  <c r="CA6" i="34"/>
  <c r="BQ6" i="34"/>
  <c r="BJ6" i="34"/>
  <c r="BC6" i="34"/>
  <c r="AT6" i="34"/>
  <c r="AZ6" i="34" s="1"/>
  <c r="AM6" i="34"/>
  <c r="AF6" i="34"/>
  <c r="Y6" i="34"/>
  <c r="O6" i="34"/>
  <c r="H6" i="34"/>
  <c r="E6" i="34"/>
  <c r="B6" i="34"/>
  <c r="W8" i="34"/>
  <c r="BF16" i="34" l="1"/>
  <c r="BF89" i="34"/>
  <c r="AP13" i="34"/>
  <c r="CR13" i="34"/>
  <c r="AM15" i="34"/>
  <c r="CD24" i="34"/>
  <c r="CR73" i="34"/>
  <c r="AI77" i="34"/>
  <c r="CK77" i="34"/>
  <c r="K78" i="34"/>
  <c r="CR78" i="34"/>
  <c r="AI80" i="34"/>
  <c r="AP81" i="34"/>
  <c r="BM81" i="34"/>
  <c r="AB85" i="34"/>
  <c r="AP86" i="34"/>
  <c r="CK87" i="34"/>
  <c r="AP88" i="34"/>
  <c r="AP90" i="34"/>
  <c r="BF99" i="34"/>
  <c r="CK129" i="34"/>
  <c r="R130" i="34"/>
  <c r="AI16" i="34"/>
  <c r="CK24" i="34"/>
  <c r="AI78" i="34"/>
  <c r="CK78" i="34"/>
  <c r="BT81" i="34"/>
  <c r="AP85" i="34"/>
  <c r="BT85" i="34"/>
  <c r="AB86" i="34"/>
  <c r="AP87" i="34"/>
  <c r="CD90" i="34"/>
  <c r="AP91" i="34"/>
  <c r="BT91" i="34"/>
  <c r="BM95" i="34"/>
  <c r="AI102" i="34"/>
  <c r="AI111" i="34"/>
  <c r="BM111" i="34"/>
  <c r="AF116" i="34"/>
  <c r="CD126" i="34"/>
  <c r="BM128" i="34"/>
  <c r="CD129" i="34"/>
  <c r="BF29" i="34"/>
  <c r="CR42" i="34"/>
  <c r="BT43" i="34"/>
  <c r="BT46" i="34"/>
  <c r="CR48" i="34"/>
  <c r="AP62" i="34"/>
  <c r="CK63" i="34"/>
  <c r="BT64" i="34"/>
  <c r="AP74" i="34"/>
  <c r="BT74" i="34"/>
  <c r="AB75" i="34"/>
  <c r="CK75" i="34"/>
  <c r="AP76" i="34"/>
  <c r="AB77" i="34"/>
  <c r="AI81" i="34"/>
  <c r="CK81" i="34"/>
  <c r="Y83" i="34"/>
  <c r="E104" i="34"/>
  <c r="CH104" i="34"/>
  <c r="BF106" i="34"/>
  <c r="CR106" i="34"/>
  <c r="BF48" i="34"/>
  <c r="BF64" i="34"/>
  <c r="BF74" i="34"/>
  <c r="BJ83" i="34"/>
  <c r="CO83" i="34"/>
  <c r="CD85" i="34"/>
  <c r="BF91" i="34"/>
  <c r="BF100" i="34"/>
  <c r="CK110" i="34"/>
  <c r="AI18" i="34"/>
  <c r="CD30" i="34"/>
  <c r="AP40" i="34"/>
  <c r="BM40" i="34"/>
  <c r="AM39" i="34"/>
  <c r="BQ39" i="34"/>
  <c r="Y39" i="34"/>
  <c r="AP43" i="34"/>
  <c r="BM43" i="34"/>
  <c r="CK45" i="34"/>
  <c r="BM46" i="34"/>
  <c r="BT47" i="34"/>
  <c r="CK48" i="34"/>
  <c r="AP49" i="34"/>
  <c r="BT49" i="34"/>
  <c r="L53" i="34"/>
  <c r="BT58" i="34"/>
  <c r="AB59" i="34"/>
  <c r="BT61" i="34"/>
  <c r="AB62" i="34"/>
  <c r="CD69" i="34"/>
  <c r="AI70" i="34"/>
  <c r="BM70" i="34"/>
  <c r="CR70" i="34"/>
  <c r="BM72" i="34"/>
  <c r="CR72" i="34"/>
  <c r="BF84" i="34"/>
  <c r="BF86" i="34"/>
  <c r="Y93" i="34"/>
  <c r="BC93" i="34"/>
  <c r="BM96" i="34"/>
  <c r="AI101" i="34"/>
  <c r="BT102" i="34"/>
  <c r="AF104" i="34"/>
  <c r="AP104" i="34" s="1"/>
  <c r="CD105" i="34"/>
  <c r="AI106" i="34"/>
  <c r="CK106" i="34"/>
  <c r="BF131" i="34"/>
  <c r="AI7" i="34"/>
  <c r="BM19" i="34"/>
  <c r="AF29" i="34"/>
  <c r="AP29" i="34" s="1"/>
  <c r="AB40" i="34"/>
  <c r="BM41" i="34"/>
  <c r="CR41" i="34"/>
  <c r="BT42" i="34"/>
  <c r="AB43" i="34"/>
  <c r="BT45" i="34"/>
  <c r="AB46" i="34"/>
  <c r="BT52" i="34"/>
  <c r="BT19" i="34"/>
  <c r="AI75" i="34"/>
  <c r="BQ83" i="34"/>
  <c r="BT101" i="34"/>
  <c r="AB102" i="34"/>
  <c r="AI105" i="34"/>
  <c r="CK105" i="34"/>
  <c r="AP106" i="34"/>
  <c r="BM106" i="34"/>
  <c r="AI46" i="34"/>
  <c r="BF47" i="34"/>
  <c r="BF69" i="34"/>
  <c r="BF71" i="34"/>
  <c r="CD86" i="34"/>
  <c r="CD88" i="34"/>
  <c r="AI89" i="34"/>
  <c r="AB91" i="34"/>
  <c r="CD91" i="34"/>
  <c r="BM97" i="34"/>
  <c r="BT111" i="34"/>
  <c r="CD117" i="34"/>
  <c r="BM118" i="34"/>
  <c r="CR118" i="34"/>
  <c r="BF119" i="34"/>
  <c r="BT121" i="34"/>
  <c r="AB122" i="34"/>
  <c r="L123" i="34"/>
  <c r="BT123" i="34"/>
  <c r="AI134" i="34"/>
  <c r="BM134" i="34"/>
  <c r="E5" i="34"/>
  <c r="AF5" i="34"/>
  <c r="BF30" i="34"/>
  <c r="BM30" i="34"/>
  <c r="BM50" i="34"/>
  <c r="BM52" i="34"/>
  <c r="BF53" i="34"/>
  <c r="BM54" i="34"/>
  <c r="CR54" i="34"/>
  <c r="BF55" i="34"/>
  <c r="BT55" i="34"/>
  <c r="CR57" i="34"/>
  <c r="AI59" i="34"/>
  <c r="CD59" i="34"/>
  <c r="AB61" i="34"/>
  <c r="CR62" i="34"/>
  <c r="BF63" i="34"/>
  <c r="AI64" i="34"/>
  <c r="BM64" i="34"/>
  <c r="AP70" i="34"/>
  <c r="AP75" i="34"/>
  <c r="AI76" i="34"/>
  <c r="BT77" i="34"/>
  <c r="AI79" i="34"/>
  <c r="AI84" i="34"/>
  <c r="BF87" i="34"/>
  <c r="AP89" i="34"/>
  <c r="BT89" i="34"/>
  <c r="AB90" i="34"/>
  <c r="CK94" i="34"/>
  <c r="BT95" i="34"/>
  <c r="CK96" i="34"/>
  <c r="BT97" i="34"/>
  <c r="CD101" i="34"/>
  <c r="H104" i="34"/>
  <c r="BT120" i="34"/>
  <c r="AB121" i="34"/>
  <c r="AI122" i="34"/>
  <c r="CR130" i="34"/>
  <c r="BM132" i="34"/>
  <c r="CK133" i="34"/>
  <c r="BJ116" i="34"/>
  <c r="AI118" i="34"/>
  <c r="AI120" i="34"/>
  <c r="BF118" i="34"/>
  <c r="BF120" i="34"/>
  <c r="BM117" i="34"/>
  <c r="AB118" i="34"/>
  <c r="AP119" i="34"/>
  <c r="AB120" i="34"/>
  <c r="BT122" i="34"/>
  <c r="AB123" i="34"/>
  <c r="CK123" i="34"/>
  <c r="BF105" i="34"/>
  <c r="Y104" i="34"/>
  <c r="BC104" i="34"/>
  <c r="BM104" i="34" s="1"/>
  <c r="CA104" i="34"/>
  <c r="AB105" i="34"/>
  <c r="CR105" i="34"/>
  <c r="AB106" i="34"/>
  <c r="BF94" i="34"/>
  <c r="BM94" i="34"/>
  <c r="BF95" i="34"/>
  <c r="BF96" i="34"/>
  <c r="BF97" i="34"/>
  <c r="BF98" i="34"/>
  <c r="AI99" i="34"/>
  <c r="BM100" i="34"/>
  <c r="BF101" i="34"/>
  <c r="BJ93" i="34"/>
  <c r="BM93" i="34" s="1"/>
  <c r="CK98" i="34"/>
  <c r="BM99" i="34"/>
  <c r="CH93" i="34"/>
  <c r="AI94" i="34"/>
  <c r="AI95" i="34"/>
  <c r="AI96" i="34"/>
  <c r="AI97" i="34"/>
  <c r="AI98" i="34"/>
  <c r="BM98" i="34"/>
  <c r="CD84" i="34"/>
  <c r="AP110" i="34"/>
  <c r="AF83" i="34"/>
  <c r="BT84" i="34"/>
  <c r="R85" i="34"/>
  <c r="BF85" i="34"/>
  <c r="BM86" i="34"/>
  <c r="AI88" i="34"/>
  <c r="CR89" i="34"/>
  <c r="BF90" i="34"/>
  <c r="BT90" i="34"/>
  <c r="BF110" i="34"/>
  <c r="BT83" i="34"/>
  <c r="AB84" i="34"/>
  <c r="BM85" i="34"/>
  <c r="CR85" i="34"/>
  <c r="AI87" i="34"/>
  <c r="BM87" i="34"/>
  <c r="CR87" i="34"/>
  <c r="BF88" i="34"/>
  <c r="AB89" i="34"/>
  <c r="AI90" i="34"/>
  <c r="BJ68" i="34"/>
  <c r="BF73" i="34"/>
  <c r="AP77" i="34"/>
  <c r="Y68" i="34"/>
  <c r="Y38" i="34" s="1"/>
  <c r="AI69" i="34"/>
  <c r="AP72" i="34"/>
  <c r="R73" i="34"/>
  <c r="AI74" i="34"/>
  <c r="BM75" i="34"/>
  <c r="BF76" i="34"/>
  <c r="L78" i="34"/>
  <c r="S78" i="34" s="1"/>
  <c r="X78" i="34" s="1"/>
  <c r="L80" i="34"/>
  <c r="S80" i="34" s="1"/>
  <c r="BM80" i="34"/>
  <c r="L81" i="34"/>
  <c r="AM68" i="34"/>
  <c r="AP69" i="34"/>
  <c r="CO68" i="34"/>
  <c r="AB70" i="34"/>
  <c r="BF70" i="34"/>
  <c r="AI71" i="34"/>
  <c r="AI73" i="34"/>
  <c r="L74" i="34"/>
  <c r="S74" i="34" s="1"/>
  <c r="AC74" i="34" s="1"/>
  <c r="AJ74" i="34" s="1"/>
  <c r="AQ74" i="34" s="1"/>
  <c r="AV74" i="34" s="1"/>
  <c r="BT75" i="34"/>
  <c r="CK76" i="34"/>
  <c r="L77" i="34"/>
  <c r="BM77" i="34"/>
  <c r="AB79" i="34"/>
  <c r="AB80" i="34"/>
  <c r="AB81" i="34"/>
  <c r="CD58" i="34"/>
  <c r="BF62" i="34"/>
  <c r="CA39" i="34"/>
  <c r="BT41" i="34"/>
  <c r="AB42" i="34"/>
  <c r="AP44" i="34"/>
  <c r="BJ39" i="34"/>
  <c r="AB45" i="34"/>
  <c r="L47" i="34"/>
  <c r="S47" i="34" s="1"/>
  <c r="CR47" i="34"/>
  <c r="BT48" i="34"/>
  <c r="AI49" i="34"/>
  <c r="BM49" i="34"/>
  <c r="CK49" i="34"/>
  <c r="L50" i="34"/>
  <c r="L52" i="34"/>
  <c r="AP52" i="34"/>
  <c r="CR52" i="34"/>
  <c r="BT53" i="34"/>
  <c r="AB56" i="34"/>
  <c r="AI57" i="34"/>
  <c r="AP58" i="34"/>
  <c r="CR58" i="34"/>
  <c r="BM59" i="34"/>
  <c r="CR59" i="34"/>
  <c r="BF60" i="34"/>
  <c r="BT60" i="34"/>
  <c r="AP63" i="34"/>
  <c r="BT63" i="34"/>
  <c r="CD64" i="34"/>
  <c r="CD61" i="34"/>
  <c r="BT40" i="34"/>
  <c r="AB41" i="34"/>
  <c r="AP42" i="34"/>
  <c r="BM42" i="34"/>
  <c r="CR43" i="34"/>
  <c r="AB44" i="34"/>
  <c r="AI45" i="34"/>
  <c r="BM45" i="34"/>
  <c r="CR45" i="34"/>
  <c r="AI48" i="34"/>
  <c r="BM48" i="34"/>
  <c r="AB50" i="34"/>
  <c r="CK50" i="34"/>
  <c r="AI51" i="34"/>
  <c r="BT51" i="34"/>
  <c r="AP54" i="34"/>
  <c r="BT54" i="34"/>
  <c r="L56" i="34"/>
  <c r="S56" i="34" s="1"/>
  <c r="X56" i="34" s="1"/>
  <c r="AP56" i="34"/>
  <c r="BM56" i="34"/>
  <c r="CR56" i="34"/>
  <c r="BF57" i="34"/>
  <c r="BT57" i="34"/>
  <c r="AI60" i="34"/>
  <c r="BM60" i="34"/>
  <c r="AI62" i="34"/>
  <c r="BT62" i="34"/>
  <c r="AF22" i="34"/>
  <c r="AI27" i="34"/>
  <c r="BT24" i="34"/>
  <c r="Y26" i="34"/>
  <c r="AB27" i="34"/>
  <c r="CK27" i="34"/>
  <c r="R29" i="34"/>
  <c r="CA29" i="34"/>
  <c r="R30" i="34"/>
  <c r="CR30" i="34"/>
  <c r="BF27" i="34"/>
  <c r="O35" i="34"/>
  <c r="AP24" i="34"/>
  <c r="K27" i="34"/>
  <c r="AP27" i="34"/>
  <c r="BT27" i="34"/>
  <c r="CR27" i="34"/>
  <c r="AB30" i="34"/>
  <c r="CO125" i="34"/>
  <c r="AB128" i="34"/>
  <c r="AI132" i="34"/>
  <c r="CD134" i="34"/>
  <c r="BF130" i="34"/>
  <c r="AI128" i="34"/>
  <c r="CR126" i="34"/>
  <c r="AB129" i="34"/>
  <c r="BM131" i="34"/>
  <c r="BT132" i="34"/>
  <c r="AB133" i="34"/>
  <c r="BF8" i="34"/>
  <c r="BQ10" i="34"/>
  <c r="BQ34" i="34" s="1"/>
  <c r="AP12" i="34"/>
  <c r="Y5" i="34"/>
  <c r="BC5" i="34"/>
  <c r="CH5" i="34"/>
  <c r="CR5" i="34" s="1"/>
  <c r="CK8" i="34"/>
  <c r="H5" i="34"/>
  <c r="K5" i="34" s="1"/>
  <c r="BT6" i="34"/>
  <c r="BJ5" i="34"/>
  <c r="BK8" i="34" s="1"/>
  <c r="CA10" i="34"/>
  <c r="BF13" i="34"/>
  <c r="AG8" i="34"/>
  <c r="AI6" i="34"/>
  <c r="CO5" i="34"/>
  <c r="AB6" i="34"/>
  <c r="O5" i="34"/>
  <c r="AM5" i="34"/>
  <c r="AN24" i="34" s="1"/>
  <c r="BQ5" i="34"/>
  <c r="CK7" i="34"/>
  <c r="AP8" i="34"/>
  <c r="BT8" i="34"/>
  <c r="BM11" i="34"/>
  <c r="CK11" i="34"/>
  <c r="CD13" i="34"/>
  <c r="AB19" i="34"/>
  <c r="AI5" i="34"/>
  <c r="CA5" i="34"/>
  <c r="BM7" i="34"/>
  <c r="CR7" i="34"/>
  <c r="CD8" i="34"/>
  <c r="AF10" i="34"/>
  <c r="CV19" i="34"/>
  <c r="BX19" i="34"/>
  <c r="BB9" i="34"/>
  <c r="CV9" i="34"/>
  <c r="CX9" i="34" s="1"/>
  <c r="AT15" i="34"/>
  <c r="AT18" i="34"/>
  <c r="V23" i="34"/>
  <c r="V22" i="34" s="1"/>
  <c r="V4" i="34"/>
  <c r="W127" i="34" s="1"/>
  <c r="R40" i="34"/>
  <c r="R57" i="34"/>
  <c r="R61" i="34"/>
  <c r="R72" i="34"/>
  <c r="R86" i="34"/>
  <c r="R42" i="34"/>
  <c r="R64" i="34"/>
  <c r="O93" i="34"/>
  <c r="AB93" i="34" s="1"/>
  <c r="R100" i="34"/>
  <c r="R119" i="34"/>
  <c r="R121" i="34"/>
  <c r="O10" i="34"/>
  <c r="R56" i="34"/>
  <c r="O104" i="34"/>
  <c r="R104" i="34" s="1"/>
  <c r="R111" i="34"/>
  <c r="R122" i="34"/>
  <c r="R6" i="34"/>
  <c r="R12" i="34"/>
  <c r="R91" i="34"/>
  <c r="R99" i="34"/>
  <c r="R102" i="34"/>
  <c r="R24" i="34"/>
  <c r="R44" i="34"/>
  <c r="R52" i="34"/>
  <c r="R70" i="34"/>
  <c r="R76" i="34"/>
  <c r="R79" i="34"/>
  <c r="S81" i="34"/>
  <c r="AC81" i="34" s="1"/>
  <c r="AJ81" i="34" s="1"/>
  <c r="AQ81" i="34" s="1"/>
  <c r="R84" i="34"/>
  <c r="O39" i="34"/>
  <c r="R8" i="34"/>
  <c r="AB11" i="34"/>
  <c r="O18" i="34"/>
  <c r="AB18" i="34" s="1"/>
  <c r="O26" i="34"/>
  <c r="AB26" i="34" s="1"/>
  <c r="AB55" i="34"/>
  <c r="S73" i="34"/>
  <c r="R110" i="34"/>
  <c r="O116" i="34"/>
  <c r="S123" i="34"/>
  <c r="AC123" i="34" s="1"/>
  <c r="AJ123" i="34" s="1"/>
  <c r="AQ123" i="34" s="1"/>
  <c r="AV123" i="34" s="1"/>
  <c r="R132" i="34"/>
  <c r="R27" i="34"/>
  <c r="R11" i="34"/>
  <c r="AB13" i="34"/>
  <c r="R19" i="34"/>
  <c r="R41" i="34"/>
  <c r="R48" i="34"/>
  <c r="S50" i="34"/>
  <c r="X50" i="34" s="1"/>
  <c r="S52" i="34"/>
  <c r="AC52" i="34" s="1"/>
  <c r="AJ52" i="34" s="1"/>
  <c r="AQ52" i="34" s="1"/>
  <c r="R60" i="34"/>
  <c r="R71" i="34"/>
  <c r="R74" i="34"/>
  <c r="R77" i="34"/>
  <c r="R95" i="34"/>
  <c r="R96" i="34"/>
  <c r="R97" i="34"/>
  <c r="R98" i="34"/>
  <c r="R101" i="34"/>
  <c r="R118" i="34"/>
  <c r="R120" i="34"/>
  <c r="R123" i="34"/>
  <c r="R126" i="34"/>
  <c r="K30" i="34"/>
  <c r="K46" i="34"/>
  <c r="L122" i="34"/>
  <c r="S122" i="34" s="1"/>
  <c r="K128" i="34"/>
  <c r="K129" i="34"/>
  <c r="R131" i="34"/>
  <c r="K134" i="34"/>
  <c r="R53" i="34"/>
  <c r="L61" i="34"/>
  <c r="L62" i="34"/>
  <c r="L131" i="34"/>
  <c r="S131" i="34" s="1"/>
  <c r="R7" i="34"/>
  <c r="K13" i="34"/>
  <c r="K15" i="34"/>
  <c r="L40" i="34"/>
  <c r="S40" i="34" s="1"/>
  <c r="L41" i="34"/>
  <c r="S41" i="34" s="1"/>
  <c r="AC41" i="34" s="1"/>
  <c r="AJ41" i="34" s="1"/>
  <c r="AQ41" i="34" s="1"/>
  <c r="R51" i="34"/>
  <c r="K86" i="34"/>
  <c r="K88" i="34"/>
  <c r="K104" i="34"/>
  <c r="K8" i="34"/>
  <c r="K29" i="34"/>
  <c r="L55" i="34"/>
  <c r="S55" i="34" s="1"/>
  <c r="L59" i="34"/>
  <c r="L60" i="34"/>
  <c r="S60" i="34" s="1"/>
  <c r="K64" i="34"/>
  <c r="L76" i="34"/>
  <c r="S76" i="34" s="1"/>
  <c r="AC76" i="34" s="1"/>
  <c r="AJ76" i="34" s="1"/>
  <c r="AQ76" i="34" s="1"/>
  <c r="AV76" i="34" s="1"/>
  <c r="L94" i="34"/>
  <c r="R128" i="34"/>
  <c r="O29" i="35"/>
  <c r="L6" i="34"/>
  <c r="K7" i="34"/>
  <c r="L44" i="34"/>
  <c r="S44" i="34" s="1"/>
  <c r="AC44" i="34" s="1"/>
  <c r="AJ44" i="34" s="1"/>
  <c r="AQ44" i="34" s="1"/>
  <c r="L48" i="34"/>
  <c r="S48" i="34" s="1"/>
  <c r="X48" i="34" s="1"/>
  <c r="L51" i="34"/>
  <c r="S51" i="34" s="1"/>
  <c r="L57" i="34"/>
  <c r="S57" i="34" s="1"/>
  <c r="AC57" i="34" s="1"/>
  <c r="AJ57" i="34" s="1"/>
  <c r="AQ57" i="34" s="1"/>
  <c r="H68" i="34"/>
  <c r="L71" i="34"/>
  <c r="S71" i="34" s="1"/>
  <c r="AC71" i="34" s="1"/>
  <c r="AJ71" i="34" s="1"/>
  <c r="AQ71" i="34" s="1"/>
  <c r="AV71" i="34" s="1"/>
  <c r="L75" i="34"/>
  <c r="S75" i="34" s="1"/>
  <c r="K85" i="34"/>
  <c r="K87" i="34"/>
  <c r="H93" i="34"/>
  <c r="L121" i="34"/>
  <c r="S121" i="34" s="1"/>
  <c r="E93" i="34"/>
  <c r="E33" i="34"/>
  <c r="F33" i="34" s="1"/>
  <c r="K56" i="34"/>
  <c r="K45" i="34"/>
  <c r="O193" i="35"/>
  <c r="L27" i="34"/>
  <c r="S27" i="34" s="1"/>
  <c r="AC27" i="34" s="1"/>
  <c r="K44" i="34"/>
  <c r="L105" i="34"/>
  <c r="S105" i="34" s="1"/>
  <c r="L106" i="34"/>
  <c r="S106" i="34" s="1"/>
  <c r="X106" i="34" s="1"/>
  <c r="L128" i="34"/>
  <c r="S128" i="34" s="1"/>
  <c r="X128" i="34" s="1"/>
  <c r="K54" i="34"/>
  <c r="K58" i="34"/>
  <c r="O139" i="35"/>
  <c r="K43" i="34"/>
  <c r="K49" i="34"/>
  <c r="O188" i="35"/>
  <c r="K63" i="34"/>
  <c r="K94" i="34"/>
  <c r="O18" i="35"/>
  <c r="K40" i="34"/>
  <c r="E26" i="34"/>
  <c r="K26" i="34" s="1"/>
  <c r="K47" i="34"/>
  <c r="K51" i="34"/>
  <c r="K61" i="34"/>
  <c r="L129" i="34"/>
  <c r="S129" i="34" s="1"/>
  <c r="AC129" i="34" s="1"/>
  <c r="AJ129" i="34" s="1"/>
  <c r="AQ129" i="34" s="1"/>
  <c r="AV129" i="34" s="1"/>
  <c r="AM116" i="34"/>
  <c r="BF116" i="34" s="1"/>
  <c r="L117" i="34"/>
  <c r="AP118" i="34"/>
  <c r="BT118" i="34"/>
  <c r="CO116" i="34"/>
  <c r="AB119" i="34"/>
  <c r="BM119" i="34"/>
  <c r="AP120" i="34"/>
  <c r="BM116" i="34"/>
  <c r="H116" i="34"/>
  <c r="R116" i="34" s="1"/>
  <c r="BF117" i="34"/>
  <c r="Y116" i="34"/>
  <c r="AI116" i="34" s="1"/>
  <c r="BQ116" i="34"/>
  <c r="AB117" i="34"/>
  <c r="BT119" i="34"/>
  <c r="BM120" i="34"/>
  <c r="BM121" i="34"/>
  <c r="BM122" i="34"/>
  <c r="B38" i="34"/>
  <c r="B124" i="34" s="1"/>
  <c r="D39" i="34" s="1"/>
  <c r="AB94" i="34"/>
  <c r="CO93" i="34"/>
  <c r="CR93" i="34" s="1"/>
  <c r="AB96" i="34"/>
  <c r="AB97" i="34"/>
  <c r="AB98" i="34"/>
  <c r="AB99" i="34"/>
  <c r="AB100" i="34"/>
  <c r="L101" i="34"/>
  <c r="S101" i="34" s="1"/>
  <c r="X101" i="34" s="1"/>
  <c r="BM101" i="34"/>
  <c r="CR101" i="34"/>
  <c r="BM102" i="34"/>
  <c r="CR102" i="34"/>
  <c r="G204" i="35"/>
  <c r="G206" i="35" s="1"/>
  <c r="AM93" i="34"/>
  <c r="BF93" i="34" s="1"/>
  <c r="BQ93" i="34"/>
  <c r="BT93" i="34" s="1"/>
  <c r="AP94" i="34"/>
  <c r="AP95" i="34"/>
  <c r="K96" i="34"/>
  <c r="AP97" i="34"/>
  <c r="K98" i="34"/>
  <c r="AP98" i="34"/>
  <c r="AP99" i="34"/>
  <c r="AP100" i="34"/>
  <c r="CK100" i="34"/>
  <c r="K101" i="34"/>
  <c r="BF102" i="34"/>
  <c r="O172" i="35"/>
  <c r="CR91" i="34"/>
  <c r="CR111" i="34"/>
  <c r="H83" i="34"/>
  <c r="AP84" i="34"/>
  <c r="BM88" i="34"/>
  <c r="CK88" i="34"/>
  <c r="AI110" i="34"/>
  <c r="CD110" i="34"/>
  <c r="O83" i="34"/>
  <c r="AM83" i="34"/>
  <c r="AP83" i="34" s="1"/>
  <c r="BT86" i="34"/>
  <c r="R87" i="34"/>
  <c r="R88" i="34"/>
  <c r="K89" i="34"/>
  <c r="CD89" i="34"/>
  <c r="K90" i="34"/>
  <c r="AI91" i="34"/>
  <c r="L110" i="34"/>
  <c r="S110" i="34" s="1"/>
  <c r="L111" i="34"/>
  <c r="S111" i="34" s="1"/>
  <c r="AC111" i="34" s="1"/>
  <c r="AJ111" i="34" s="1"/>
  <c r="AQ111" i="34" s="1"/>
  <c r="AV111" i="34" s="1"/>
  <c r="E204" i="35"/>
  <c r="E206" i="35" s="1"/>
  <c r="BC83" i="34"/>
  <c r="BM83" i="34" s="1"/>
  <c r="K84" i="34"/>
  <c r="BM84" i="34"/>
  <c r="CK84" i="34"/>
  <c r="AI85" i="34"/>
  <c r="AI86" i="34"/>
  <c r="AB87" i="34"/>
  <c r="BT87" i="34"/>
  <c r="AB88" i="34"/>
  <c r="BT88" i="34"/>
  <c r="R89" i="34"/>
  <c r="R90" i="34"/>
  <c r="K91" i="34"/>
  <c r="AB110" i="34"/>
  <c r="BM110" i="34"/>
  <c r="AB111" i="34"/>
  <c r="BF111" i="34"/>
  <c r="CD70" i="34"/>
  <c r="AP71" i="34"/>
  <c r="AI72" i="34"/>
  <c r="AP73" i="34"/>
  <c r="R75" i="34"/>
  <c r="BF75" i="34"/>
  <c r="BF77" i="34"/>
  <c r="O68" i="34"/>
  <c r="AF68" i="34"/>
  <c r="AP68" i="34" s="1"/>
  <c r="BQ68" i="34"/>
  <c r="BT68" i="34" s="1"/>
  <c r="AB69" i="34"/>
  <c r="BM69" i="34"/>
  <c r="AB74" i="34"/>
  <c r="BM74" i="34"/>
  <c r="CD74" i="34"/>
  <c r="AB76" i="34"/>
  <c r="BM76" i="34"/>
  <c r="S77" i="34"/>
  <c r="X77" i="34" s="1"/>
  <c r="AP78" i="34"/>
  <c r="BT79" i="34"/>
  <c r="R80" i="34"/>
  <c r="O95" i="35"/>
  <c r="BC68" i="34"/>
  <c r="BF68" i="34" s="1"/>
  <c r="R69" i="34"/>
  <c r="L70" i="34"/>
  <c r="S70" i="34" s="1"/>
  <c r="AC70" i="34" s="1"/>
  <c r="AJ70" i="34" s="1"/>
  <c r="AQ70" i="34" s="1"/>
  <c r="BT70" i="34"/>
  <c r="AB71" i="34"/>
  <c r="BM71" i="34"/>
  <c r="CK71" i="34"/>
  <c r="L72" i="34"/>
  <c r="S72" i="34" s="1"/>
  <c r="AC72" i="34" s="1"/>
  <c r="AJ72" i="34" s="1"/>
  <c r="AQ72" i="34" s="1"/>
  <c r="AV72" i="34" s="1"/>
  <c r="BT72" i="34"/>
  <c r="AB73" i="34"/>
  <c r="BM73" i="34"/>
  <c r="CR74" i="34"/>
  <c r="CR76" i="34"/>
  <c r="CD77" i="34"/>
  <c r="BM78" i="34"/>
  <c r="L79" i="34"/>
  <c r="S79" i="34" s="1"/>
  <c r="AC79" i="34" s="1"/>
  <c r="AJ79" i="34" s="1"/>
  <c r="AQ79" i="34" s="1"/>
  <c r="AP79" i="34"/>
  <c r="BT80" i="34"/>
  <c r="R81" i="34"/>
  <c r="BT69" i="34"/>
  <c r="CR69" i="34"/>
  <c r="BT76" i="34"/>
  <c r="R78" i="34"/>
  <c r="BM79" i="34"/>
  <c r="AP80" i="34"/>
  <c r="CK80" i="34"/>
  <c r="BC39" i="34"/>
  <c r="BM39" i="34" s="1"/>
  <c r="K41" i="34"/>
  <c r="BT44" i="34"/>
  <c r="K48" i="34"/>
  <c r="AP48" i="34"/>
  <c r="AB49" i="34"/>
  <c r="K50" i="34"/>
  <c r="BF51" i="34"/>
  <c r="K52" i="34"/>
  <c r="AB53" i="34"/>
  <c r="AB54" i="34"/>
  <c r="K55" i="34"/>
  <c r="K57" i="34"/>
  <c r="AP57" i="34"/>
  <c r="AB58" i="34"/>
  <c r="K60" i="34"/>
  <c r="AP60" i="34"/>
  <c r="CD60" i="34"/>
  <c r="S61" i="34"/>
  <c r="X61" i="34" s="1"/>
  <c r="BF61" i="34"/>
  <c r="CR61" i="34"/>
  <c r="AB63" i="34"/>
  <c r="I204" i="35"/>
  <c r="I206" i="35" s="1"/>
  <c r="B37" i="35"/>
  <c r="B36" i="35" s="1"/>
  <c r="B204" i="35" s="1"/>
  <c r="B206" i="35" s="1"/>
  <c r="F204" i="35"/>
  <c r="F206" i="35" s="1"/>
  <c r="J204" i="35"/>
  <c r="J206" i="35" s="1"/>
  <c r="H39" i="34"/>
  <c r="AF39" i="34"/>
  <c r="AP41" i="34"/>
  <c r="L42" i="34"/>
  <c r="S42" i="34" s="1"/>
  <c r="AC42" i="34" s="1"/>
  <c r="AJ42" i="34" s="1"/>
  <c r="AQ42" i="34" s="1"/>
  <c r="L43" i="34"/>
  <c r="S43" i="34" s="1"/>
  <c r="AC43" i="34" s="1"/>
  <c r="AJ43" i="34" s="1"/>
  <c r="AQ43" i="34" s="1"/>
  <c r="R43" i="34"/>
  <c r="BM44" i="34"/>
  <c r="CK44" i="34"/>
  <c r="L45" i="34"/>
  <c r="S45" i="34" s="1"/>
  <c r="AC45" i="34" s="1"/>
  <c r="AJ45" i="34" s="1"/>
  <c r="AQ45" i="34" s="1"/>
  <c r="BF46" i="34"/>
  <c r="CR46" i="34"/>
  <c r="AI47" i="34"/>
  <c r="BM47" i="34"/>
  <c r="CK47" i="34"/>
  <c r="AB48" i="34"/>
  <c r="L49" i="34"/>
  <c r="S49" i="34" s="1"/>
  <c r="AC49" i="34" s="1"/>
  <c r="AJ49" i="34" s="1"/>
  <c r="AQ49" i="34" s="1"/>
  <c r="R49" i="34"/>
  <c r="BF49" i="34"/>
  <c r="CR49" i="34"/>
  <c r="AP50" i="34"/>
  <c r="CR50" i="34"/>
  <c r="AB51" i="34"/>
  <c r="AB52" i="34"/>
  <c r="K53" i="34"/>
  <c r="BM53" i="34"/>
  <c r="L54" i="34"/>
  <c r="S54" i="34" s="1"/>
  <c r="AC54" i="34" s="1"/>
  <c r="AJ54" i="34" s="1"/>
  <c r="AQ54" i="34" s="1"/>
  <c r="R54" i="34"/>
  <c r="R55" i="34"/>
  <c r="AI55" i="34"/>
  <c r="CR55" i="34"/>
  <c r="AB57" i="34"/>
  <c r="BM57" i="34"/>
  <c r="CD57" i="34"/>
  <c r="L58" i="34"/>
  <c r="S58" i="34" s="1"/>
  <c r="X58" i="34" s="1"/>
  <c r="R58" i="34"/>
  <c r="BF58" i="34"/>
  <c r="K59" i="34"/>
  <c r="AP59" i="34"/>
  <c r="AB60" i="34"/>
  <c r="CR60" i="34"/>
  <c r="K62" i="34"/>
  <c r="BM62" i="34"/>
  <c r="CD62" i="34"/>
  <c r="L63" i="34"/>
  <c r="S63" i="34" s="1"/>
  <c r="X63" i="34" s="1"/>
  <c r="R63" i="34"/>
  <c r="CD63" i="34"/>
  <c r="O38" i="35"/>
  <c r="CH39" i="34"/>
  <c r="K42" i="34"/>
  <c r="CR44" i="34"/>
  <c r="BF45" i="34"/>
  <c r="L46" i="34"/>
  <c r="S46" i="34" s="1"/>
  <c r="AC46" i="34" s="1"/>
  <c r="AJ46" i="34" s="1"/>
  <c r="AQ46" i="34" s="1"/>
  <c r="AB47" i="34"/>
  <c r="R50" i="34"/>
  <c r="S59" i="34"/>
  <c r="X59" i="34" s="1"/>
  <c r="R59" i="34"/>
  <c r="BF59" i="34"/>
  <c r="AI61" i="34"/>
  <c r="S62" i="34"/>
  <c r="X62" i="34" s="1"/>
  <c r="R62" i="34"/>
  <c r="AB23" i="34"/>
  <c r="B22" i="34"/>
  <c r="H23" i="34"/>
  <c r="K23" i="34" s="1"/>
  <c r="AM23" i="34"/>
  <c r="BQ23" i="34"/>
  <c r="BQ22" i="34" s="1"/>
  <c r="K24" i="34"/>
  <c r="BM24" i="34"/>
  <c r="AP26" i="34"/>
  <c r="AB24" i="34"/>
  <c r="AI23" i="34"/>
  <c r="AI26" i="34"/>
  <c r="BT26" i="34"/>
  <c r="E22" i="34"/>
  <c r="BJ23" i="34"/>
  <c r="CH23" i="34"/>
  <c r="CR23" i="34" s="1"/>
  <c r="L24" i="34"/>
  <c r="AI24" i="34"/>
  <c r="BC125" i="34"/>
  <c r="AB126" i="34"/>
  <c r="BF127" i="34"/>
  <c r="AF125" i="34"/>
  <c r="CR131" i="34"/>
  <c r="K132" i="34"/>
  <c r="AB132" i="34"/>
  <c r="BF133" i="34"/>
  <c r="B125" i="34"/>
  <c r="H125" i="34"/>
  <c r="AB131" i="34"/>
  <c r="L134" i="34"/>
  <c r="S134" i="34" s="1"/>
  <c r="AC134" i="34" s="1"/>
  <c r="AJ134" i="34" s="1"/>
  <c r="AQ134" i="34" s="1"/>
  <c r="AV134" i="34" s="1"/>
  <c r="AP126" i="34"/>
  <c r="R129" i="34"/>
  <c r="AI129" i="34"/>
  <c r="CR129" i="34"/>
  <c r="K131" i="34"/>
  <c r="CK131" i="34"/>
  <c r="L132" i="34"/>
  <c r="S132" i="34" s="1"/>
  <c r="AC132" i="34" s="1"/>
  <c r="AJ132" i="34" s="1"/>
  <c r="AQ132" i="34" s="1"/>
  <c r="AV132" i="34" s="1"/>
  <c r="AI133" i="34"/>
  <c r="R134" i="34"/>
  <c r="P8" i="34"/>
  <c r="BM6" i="34"/>
  <c r="CD6" i="34"/>
  <c r="BF7" i="34"/>
  <c r="L16" i="34"/>
  <c r="CR16" i="34"/>
  <c r="BC18" i="34"/>
  <c r="AB7" i="34"/>
  <c r="AP7" i="34"/>
  <c r="BM8" i="34"/>
  <c r="AI11" i="34"/>
  <c r="AB12" i="34"/>
  <c r="H10" i="34"/>
  <c r="I26" i="34" s="1"/>
  <c r="R16" i="34"/>
  <c r="CD16" i="34"/>
  <c r="BJ18" i="34"/>
  <c r="BJ33" i="34" s="1"/>
  <c r="AI19" i="34"/>
  <c r="CD7" i="34"/>
  <c r="BT11" i="34"/>
  <c r="L12" i="34"/>
  <c r="S12" i="34" s="1"/>
  <c r="AC12" i="34" s="1"/>
  <c r="AJ12" i="34" s="1"/>
  <c r="AQ12" i="34" s="1"/>
  <c r="AV12" i="34" s="1"/>
  <c r="AP19" i="34"/>
  <c r="AP6" i="34"/>
  <c r="L7" i="34"/>
  <c r="S7" i="34" s="1"/>
  <c r="AC7" i="34" s="1"/>
  <c r="AJ7" i="34" s="1"/>
  <c r="AQ7" i="34" s="1"/>
  <c r="BT7" i="34"/>
  <c r="AB8" i="34"/>
  <c r="CR8" i="34"/>
  <c r="E10" i="34"/>
  <c r="L11" i="34"/>
  <c r="S11" i="34" s="1"/>
  <c r="AP11" i="34"/>
  <c r="K12" i="34"/>
  <c r="BM13" i="34"/>
  <c r="K16" i="34"/>
  <c r="BM16" i="34"/>
  <c r="H18" i="34"/>
  <c r="R18" i="34" s="1"/>
  <c r="L19" i="34"/>
  <c r="CA68" i="34"/>
  <c r="BT39" i="34"/>
  <c r="AB39" i="34"/>
  <c r="R39" i="34"/>
  <c r="D38" i="34"/>
  <c r="CV44" i="34"/>
  <c r="BX44" i="34"/>
  <c r="AI39" i="34"/>
  <c r="CK104" i="34"/>
  <c r="CR12" i="34"/>
  <c r="CK13" i="34"/>
  <c r="CD27" i="34"/>
  <c r="CK6" i="34"/>
  <c r="CD18" i="34"/>
  <c r="CD19" i="34"/>
  <c r="CD23" i="34"/>
  <c r="CA26" i="34"/>
  <c r="CA22" i="34" s="1"/>
  <c r="CD22" i="34" s="1"/>
  <c r="CH29" i="34"/>
  <c r="CO39" i="34"/>
  <c r="CR40" i="34"/>
  <c r="CK46" i="34"/>
  <c r="CR65" i="34"/>
  <c r="CK69" i="34"/>
  <c r="CR71" i="34"/>
  <c r="CK73" i="34"/>
  <c r="CR75" i="34"/>
  <c r="CK79" i="34"/>
  <c r="CR81" i="34"/>
  <c r="CR84" i="34"/>
  <c r="CK86" i="34"/>
  <c r="CR88" i="34"/>
  <c r="CR94" i="34"/>
  <c r="CR95" i="34"/>
  <c r="CR96" i="34"/>
  <c r="CR97" i="34"/>
  <c r="CR98" i="34"/>
  <c r="CD100" i="34"/>
  <c r="CR100" i="34"/>
  <c r="CD104" i="34"/>
  <c r="CO104" i="34"/>
  <c r="CR104" i="34" s="1"/>
  <c r="CK118" i="34"/>
  <c r="CR120" i="34"/>
  <c r="CR121" i="34"/>
  <c r="CR122" i="34"/>
  <c r="CD123" i="34"/>
  <c r="CK130" i="34"/>
  <c r="CD50" i="34"/>
  <c r="CD72" i="34"/>
  <c r="CD76" i="34"/>
  <c r="CR79" i="34"/>
  <c r="CA83" i="34"/>
  <c r="CD83" i="34" s="1"/>
  <c r="CR86" i="34"/>
  <c r="CD87" i="34"/>
  <c r="CR90" i="34"/>
  <c r="CA93" i="34"/>
  <c r="CD96" i="34"/>
  <c r="CD97" i="34"/>
  <c r="CD98" i="34"/>
  <c r="CK99" i="34"/>
  <c r="CD106" i="34"/>
  <c r="CK117" i="34"/>
  <c r="CK119" i="34"/>
  <c r="CK126" i="34"/>
  <c r="CR127" i="34"/>
  <c r="CK26" i="34"/>
  <c r="CR29" i="34"/>
  <c r="CK30" i="34"/>
  <c r="CP23" i="34"/>
  <c r="CK12" i="34"/>
  <c r="CK19" i="34"/>
  <c r="CD29" i="34"/>
  <c r="CH68" i="34"/>
  <c r="CR68" i="34" s="1"/>
  <c r="CK70" i="34"/>
  <c r="CD71" i="34"/>
  <c r="CK74" i="34"/>
  <c r="CD75" i="34"/>
  <c r="CR77" i="34"/>
  <c r="CR80" i="34"/>
  <c r="CH83" i="34"/>
  <c r="CR83" i="34" s="1"/>
  <c r="CK85" i="34"/>
  <c r="CR99" i="34"/>
  <c r="CH116" i="34"/>
  <c r="CR116" i="34" s="1"/>
  <c r="CR123" i="34"/>
  <c r="CD133" i="34"/>
  <c r="CK134" i="34"/>
  <c r="BJ38" i="34"/>
  <c r="BJ124" i="34" s="1"/>
  <c r="BL138" i="34" s="1"/>
  <c r="AB83" i="34"/>
  <c r="AF38" i="34"/>
  <c r="AF124" i="34" s="1"/>
  <c r="AI83" i="34"/>
  <c r="AT83" i="34"/>
  <c r="AT38" i="34" s="1"/>
  <c r="AT124" i="34" s="1"/>
  <c r="AV92" i="34"/>
  <c r="CB30" i="34"/>
  <c r="CA4" i="34"/>
  <c r="CB5" i="34" s="1"/>
  <c r="CK15" i="34"/>
  <c r="CA35" i="34"/>
  <c r="CB29" i="34"/>
  <c r="C24" i="34"/>
  <c r="C23" i="34"/>
  <c r="B4" i="34"/>
  <c r="C5" i="34" s="1"/>
  <c r="B33" i="34"/>
  <c r="C33" i="34" s="1"/>
  <c r="C8" i="34"/>
  <c r="S19" i="34"/>
  <c r="L18" i="34"/>
  <c r="BD24" i="34"/>
  <c r="BD23" i="34"/>
  <c r="BC33" i="34"/>
  <c r="BD8" i="34"/>
  <c r="BX29" i="34"/>
  <c r="BZ31" i="34"/>
  <c r="AN8" i="34"/>
  <c r="BG9" i="34"/>
  <c r="BN9" i="34" s="1"/>
  <c r="BU9" i="34" s="1"/>
  <c r="AV9" i="34"/>
  <c r="BG14" i="34"/>
  <c r="BN14" i="34" s="1"/>
  <c r="BU14" i="34" s="1"/>
  <c r="BZ14" i="34" s="1"/>
  <c r="AW14" i="34"/>
  <c r="BB14" i="34" s="1"/>
  <c r="AV14" i="34"/>
  <c r="S26" i="34"/>
  <c r="X26" i="34" s="1"/>
  <c r="BG31" i="34"/>
  <c r="BN31" i="34" s="1"/>
  <c r="BU31" i="34" s="1"/>
  <c r="AW31" i="34"/>
  <c r="AV31" i="34"/>
  <c r="C27" i="34"/>
  <c r="C26" i="34"/>
  <c r="B34" i="34"/>
  <c r="C34" i="34" s="1"/>
  <c r="BG17" i="34"/>
  <c r="BN17" i="34" s="1"/>
  <c r="BU17" i="34" s="1"/>
  <c r="AW17" i="34"/>
  <c r="BB17" i="34" s="1"/>
  <c r="CV6" i="34"/>
  <c r="BX6" i="34"/>
  <c r="CI24" i="34"/>
  <c r="I24" i="34"/>
  <c r="CV11" i="34"/>
  <c r="BX11" i="34"/>
  <c r="BX16" i="34"/>
  <c r="AZ15" i="34"/>
  <c r="CV16" i="34"/>
  <c r="BX17" i="34"/>
  <c r="BZ17" i="34" s="1"/>
  <c r="CV17" i="34"/>
  <c r="CX17" i="34" s="1"/>
  <c r="AZ24" i="34"/>
  <c r="AT23" i="34"/>
  <c r="X41" i="34"/>
  <c r="W133" i="34"/>
  <c r="W102" i="34"/>
  <c r="W83" i="34"/>
  <c r="W79" i="34"/>
  <c r="W51" i="34"/>
  <c r="BF6" i="34"/>
  <c r="CR6" i="34"/>
  <c r="F8" i="34"/>
  <c r="L8" i="34"/>
  <c r="S8" i="34" s="1"/>
  <c r="Y10" i="34"/>
  <c r="BJ10" i="34"/>
  <c r="BF11" i="34"/>
  <c r="CR11" i="34"/>
  <c r="BM12" i="34"/>
  <c r="L13" i="34"/>
  <c r="S13" i="34" s="1"/>
  <c r="R13" i="34"/>
  <c r="AI13" i="34"/>
  <c r="BT13" i="34"/>
  <c r="AP16" i="34"/>
  <c r="CK16" i="34"/>
  <c r="AV17" i="34"/>
  <c r="AZ18" i="34"/>
  <c r="BF19" i="34"/>
  <c r="CR19" i="34"/>
  <c r="AW20" i="34"/>
  <c r="BB20" i="34" s="1"/>
  <c r="BG20" i="34"/>
  <c r="BN20" i="34" s="1"/>
  <c r="BU20" i="34" s="1"/>
  <c r="CV20" i="34"/>
  <c r="CX20" i="34" s="1"/>
  <c r="AW21" i="34"/>
  <c r="BB21" i="34" s="1"/>
  <c r="BG21" i="34"/>
  <c r="BN21" i="34" s="1"/>
  <c r="BU21" i="34" s="1"/>
  <c r="CV21" i="34"/>
  <c r="CX21" i="34" s="1"/>
  <c r="P23" i="34"/>
  <c r="BF23" i="34"/>
  <c r="BF24" i="34"/>
  <c r="CR24" i="34"/>
  <c r="AW25" i="34"/>
  <c r="BB25" i="34" s="1"/>
  <c r="BG25" i="34"/>
  <c r="BN25" i="34" s="1"/>
  <c r="BU25" i="34" s="1"/>
  <c r="CV25" i="34"/>
  <c r="CX25" i="34" s="1"/>
  <c r="W27" i="34"/>
  <c r="AG27" i="34"/>
  <c r="BM27" i="34"/>
  <c r="CB27" i="34"/>
  <c r="AZ28" i="34"/>
  <c r="F29" i="34"/>
  <c r="W29" i="34"/>
  <c r="F30" i="34"/>
  <c r="L30" i="34"/>
  <c r="AI30" i="34"/>
  <c r="AN30" i="34"/>
  <c r="BT30" i="34"/>
  <c r="CI30" i="34"/>
  <c r="BB31" i="34"/>
  <c r="V33" i="34"/>
  <c r="AF33" i="34"/>
  <c r="AG33" i="34" s="1"/>
  <c r="BQ33" i="34"/>
  <c r="BR33" i="34" s="1"/>
  <c r="CA33" i="34"/>
  <c r="CB33" i="34" s="1"/>
  <c r="E34" i="34"/>
  <c r="V34" i="34"/>
  <c r="AF34" i="34"/>
  <c r="E35" i="34"/>
  <c r="F35" i="34" s="1"/>
  <c r="P35" i="34"/>
  <c r="V35" i="34"/>
  <c r="AI40" i="34"/>
  <c r="BF41" i="34"/>
  <c r="CV41" i="34"/>
  <c r="AI42" i="34"/>
  <c r="BF43" i="34"/>
  <c r="CV43" i="34"/>
  <c r="AI44" i="34"/>
  <c r="X46" i="34"/>
  <c r="AC48" i="34"/>
  <c r="AJ48" i="34" s="1"/>
  <c r="AQ48" i="34" s="1"/>
  <c r="K6" i="34"/>
  <c r="CV8" i="34"/>
  <c r="K11" i="34"/>
  <c r="W11" i="34"/>
  <c r="CV13" i="34"/>
  <c r="K19" i="34"/>
  <c r="BX20" i="34"/>
  <c r="BZ20" i="34" s="1"/>
  <c r="BX21" i="34"/>
  <c r="W23" i="34"/>
  <c r="AG23" i="34"/>
  <c r="BR23" i="34"/>
  <c r="CB23" i="34"/>
  <c r="W24" i="34"/>
  <c r="AG24" i="34"/>
  <c r="BR24" i="34"/>
  <c r="CB24" i="34"/>
  <c r="BX25" i="34"/>
  <c r="F26" i="34"/>
  <c r="W26" i="34"/>
  <c r="AG26" i="34"/>
  <c r="CB26" i="34"/>
  <c r="F27" i="34"/>
  <c r="AN29" i="34"/>
  <c r="CI29" i="34"/>
  <c r="AU30" i="34"/>
  <c r="BD30" i="34"/>
  <c r="CP30" i="34"/>
  <c r="CV30" i="34"/>
  <c r="W34" i="34"/>
  <c r="AM35" i="34"/>
  <c r="CH35" i="34"/>
  <c r="V140" i="34"/>
  <c r="AP39" i="34"/>
  <c r="CK40" i="34"/>
  <c r="CD40" i="34"/>
  <c r="CK42" i="34"/>
  <c r="CD42" i="34"/>
  <c r="AC50" i="34"/>
  <c r="AJ50" i="34" s="1"/>
  <c r="AQ50" i="34" s="1"/>
  <c r="AZ7" i="34"/>
  <c r="BX9" i="34"/>
  <c r="BZ9" i="34" s="1"/>
  <c r="AM10" i="34"/>
  <c r="AP10" i="34" s="1"/>
  <c r="CH10" i="34"/>
  <c r="AZ12" i="34"/>
  <c r="AZ10" i="34" s="1"/>
  <c r="CV14" i="34"/>
  <c r="CX14" i="34" s="1"/>
  <c r="AF15" i="34"/>
  <c r="BF15" i="34"/>
  <c r="BQ15" i="34"/>
  <c r="BT15" i="34" s="1"/>
  <c r="CR15" i="34"/>
  <c r="AB16" i="34"/>
  <c r="AM18" i="34"/>
  <c r="BF18" i="34" s="1"/>
  <c r="CH18" i="34"/>
  <c r="CR18" i="34" s="1"/>
  <c r="AT26" i="34"/>
  <c r="BC26" i="34"/>
  <c r="CO26" i="34"/>
  <c r="CO22" i="34" s="1"/>
  <c r="AZ27" i="34"/>
  <c r="C29" i="34"/>
  <c r="I29" i="34"/>
  <c r="Y29" i="34"/>
  <c r="AU29" i="34"/>
  <c r="AZ29" i="34"/>
  <c r="BD29" i="34"/>
  <c r="BJ29" i="34"/>
  <c r="BK29" i="34" s="1"/>
  <c r="CP29" i="34"/>
  <c r="C30" i="34"/>
  <c r="I30" i="34"/>
  <c r="Z30" i="34"/>
  <c r="BK30" i="34"/>
  <c r="CV31" i="34"/>
  <c r="CX31" i="34" s="1"/>
  <c r="B35" i="34"/>
  <c r="C35" i="34" s="1"/>
  <c r="H35" i="34"/>
  <c r="R35" i="34" s="1"/>
  <c r="AT35" i="34"/>
  <c r="AU35" i="34" s="1"/>
  <c r="BC35" i="34"/>
  <c r="CO35" i="34"/>
  <c r="CP35" i="34" s="1"/>
  <c r="AM38" i="34"/>
  <c r="D138" i="34"/>
  <c r="D123" i="34"/>
  <c r="D122" i="34"/>
  <c r="D121" i="34"/>
  <c r="D120" i="34"/>
  <c r="D119" i="34"/>
  <c r="D118" i="34"/>
  <c r="D117" i="34"/>
  <c r="D124" i="34"/>
  <c r="D116" i="34"/>
  <c r="D106" i="34"/>
  <c r="D105" i="34"/>
  <c r="D111" i="34"/>
  <c r="D110" i="34"/>
  <c r="D104" i="34"/>
  <c r="D102" i="34"/>
  <c r="D101" i="34"/>
  <c r="D100" i="34"/>
  <c r="D99" i="34"/>
  <c r="D98" i="34"/>
  <c r="D96" i="34"/>
  <c r="D83" i="34"/>
  <c r="D81" i="34"/>
  <c r="D80" i="34"/>
  <c r="D79" i="34"/>
  <c r="D97" i="34"/>
  <c r="D94" i="34"/>
  <c r="D95" i="34"/>
  <c r="D93" i="34"/>
  <c r="D91" i="34"/>
  <c r="D90" i="34"/>
  <c r="D89" i="34"/>
  <c r="D88" i="34"/>
  <c r="D87" i="34"/>
  <c r="D86" i="34"/>
  <c r="D85" i="34"/>
  <c r="D84" i="34"/>
  <c r="D78" i="34"/>
  <c r="D77" i="34"/>
  <c r="D76" i="34"/>
  <c r="D75" i="34"/>
  <c r="D74" i="34"/>
  <c r="D73" i="34"/>
  <c r="D72" i="34"/>
  <c r="D71" i="34"/>
  <c r="D70" i="34"/>
  <c r="D69" i="34"/>
  <c r="D68" i="34"/>
  <c r="D66" i="34"/>
  <c r="D65" i="34"/>
  <c r="D64" i="34"/>
  <c r="D63" i="34"/>
  <c r="D62" i="34"/>
  <c r="D61" i="34"/>
  <c r="D60" i="34"/>
  <c r="D59" i="34"/>
  <c r="D58" i="34"/>
  <c r="D57" i="34"/>
  <c r="D56" i="34"/>
  <c r="D55" i="34"/>
  <c r="D54" i="34"/>
  <c r="D53" i="34"/>
  <c r="D52" i="34"/>
  <c r="D51" i="34"/>
  <c r="D49" i="34"/>
  <c r="D48" i="34"/>
  <c r="D47" i="34"/>
  <c r="D46" i="34"/>
  <c r="D45" i="34"/>
  <c r="D44" i="34"/>
  <c r="D43" i="34"/>
  <c r="D42" i="34"/>
  <c r="D41" i="34"/>
  <c r="D40" i="34"/>
  <c r="D50" i="34"/>
  <c r="BF40" i="34"/>
  <c r="CV40" i="34"/>
  <c r="AI41" i="34"/>
  <c r="BF42" i="34"/>
  <c r="CV42" i="34"/>
  <c r="AI43" i="34"/>
  <c r="AT10" i="34"/>
  <c r="BC10" i="34"/>
  <c r="CO10" i="34"/>
  <c r="CO4" i="34" s="1"/>
  <c r="CP5" i="34" s="1"/>
  <c r="R15" i="34"/>
  <c r="AB15" i="34"/>
  <c r="BM15" i="34"/>
  <c r="BT16" i="34"/>
  <c r="P29" i="34"/>
  <c r="P30" i="34"/>
  <c r="CK39" i="34"/>
  <c r="CD39" i="34"/>
  <c r="CK41" i="34"/>
  <c r="CD41" i="34"/>
  <c r="CK43" i="34"/>
  <c r="CD43" i="34"/>
  <c r="CD44" i="34"/>
  <c r="AP45" i="34"/>
  <c r="CD45" i="34"/>
  <c r="AP46" i="34"/>
  <c r="CD46" i="34"/>
  <c r="AP47" i="34"/>
  <c r="CD47" i="34"/>
  <c r="CD48" i="34"/>
  <c r="BF50" i="34"/>
  <c r="CV50" i="34"/>
  <c r="BF52" i="34"/>
  <c r="CV52" i="34"/>
  <c r="S53" i="34"/>
  <c r="BF54" i="34"/>
  <c r="CV54" i="34"/>
  <c r="BF56" i="34"/>
  <c r="CV56" i="34"/>
  <c r="BX56" i="34"/>
  <c r="X57" i="34"/>
  <c r="R45" i="34"/>
  <c r="R46" i="34"/>
  <c r="R47" i="34"/>
  <c r="CD51" i="34"/>
  <c r="CK51" i="34"/>
  <c r="CD53" i="34"/>
  <c r="CK53" i="34"/>
  <c r="CD55" i="34"/>
  <c r="CK55" i="34"/>
  <c r="BX45" i="34"/>
  <c r="BX46" i="34"/>
  <c r="BX47" i="34"/>
  <c r="BX48" i="34"/>
  <c r="BX49" i="34"/>
  <c r="AI50" i="34"/>
  <c r="CV51" i="34"/>
  <c r="AI52" i="34"/>
  <c r="CV53" i="34"/>
  <c r="AI54" i="34"/>
  <c r="CV55" i="34"/>
  <c r="AI56" i="34"/>
  <c r="CD56" i="34"/>
  <c r="CK56" i="34"/>
  <c r="X60" i="34"/>
  <c r="AC60" i="34"/>
  <c r="AJ60" i="34" s="1"/>
  <c r="AQ60" i="34" s="1"/>
  <c r="E39" i="34"/>
  <c r="CD49" i="34"/>
  <c r="AP51" i="34"/>
  <c r="CD52" i="34"/>
  <c r="CK52" i="34"/>
  <c r="AP53" i="34"/>
  <c r="CD54" i="34"/>
  <c r="CK54" i="34"/>
  <c r="AP55" i="34"/>
  <c r="CK57" i="34"/>
  <c r="CK58" i="34"/>
  <c r="CK59" i="34"/>
  <c r="CK60" i="34"/>
  <c r="CK61" i="34"/>
  <c r="CK62" i="34"/>
  <c r="CR63" i="34"/>
  <c r="L64" i="34"/>
  <c r="S64" i="34" s="1"/>
  <c r="AP64" i="34"/>
  <c r="K65" i="34"/>
  <c r="AB65" i="34"/>
  <c r="AZ65" i="34"/>
  <c r="BM68" i="34"/>
  <c r="CV73" i="34"/>
  <c r="BX73" i="34"/>
  <c r="CV77" i="34"/>
  <c r="BX77" i="34"/>
  <c r="CV63" i="34"/>
  <c r="BX63" i="34"/>
  <c r="CR64" i="34"/>
  <c r="L65" i="34"/>
  <c r="S65" i="34" s="1"/>
  <c r="AZ67" i="34"/>
  <c r="AV67" i="34"/>
  <c r="L69" i="34"/>
  <c r="E68" i="34"/>
  <c r="K69" i="34"/>
  <c r="CV72" i="34"/>
  <c r="BX72" i="34"/>
  <c r="CV76" i="34"/>
  <c r="BX76" i="34"/>
  <c r="AZ69" i="34"/>
  <c r="CV71" i="34"/>
  <c r="BX71" i="34"/>
  <c r="CV75" i="34"/>
  <c r="BX75" i="34"/>
  <c r="BX57" i="34"/>
  <c r="BX58" i="34"/>
  <c r="BX59" i="34"/>
  <c r="BX60" i="34"/>
  <c r="BX61" i="34"/>
  <c r="BX62" i="34"/>
  <c r="AB64" i="34"/>
  <c r="AZ64" i="34"/>
  <c r="CK64" i="34"/>
  <c r="CD65" i="34"/>
  <c r="AC66" i="34"/>
  <c r="AJ66" i="34" s="1"/>
  <c r="AQ66" i="34" s="1"/>
  <c r="AV66" i="34" s="1"/>
  <c r="X66" i="34"/>
  <c r="AZ66" i="34"/>
  <c r="BG67" i="34"/>
  <c r="BN67" i="34" s="1"/>
  <c r="BU67" i="34" s="1"/>
  <c r="AW67" i="34"/>
  <c r="CV70" i="34"/>
  <c r="BX70" i="34"/>
  <c r="AC73" i="34"/>
  <c r="AJ73" i="34" s="1"/>
  <c r="AQ73" i="34" s="1"/>
  <c r="AV73" i="34" s="1"/>
  <c r="X73" i="34"/>
  <c r="CV74" i="34"/>
  <c r="BX74" i="34"/>
  <c r="CV84" i="34"/>
  <c r="BX84" i="34"/>
  <c r="CV88" i="34"/>
  <c r="BX88" i="34"/>
  <c r="AC78" i="34"/>
  <c r="AJ78" i="34" s="1"/>
  <c r="AQ78" i="34" s="1"/>
  <c r="BT78" i="34"/>
  <c r="CD78" i="34"/>
  <c r="BG82" i="34"/>
  <c r="BN82" i="34" s="1"/>
  <c r="BU82" i="34" s="1"/>
  <c r="AW82" i="34"/>
  <c r="CV85" i="34"/>
  <c r="BX85" i="34"/>
  <c r="CV89" i="34"/>
  <c r="BX89" i="34"/>
  <c r="K70" i="34"/>
  <c r="K71" i="34"/>
  <c r="K72" i="34"/>
  <c r="K73" i="34"/>
  <c r="K74" i="34"/>
  <c r="K75" i="34"/>
  <c r="K76" i="34"/>
  <c r="K77" i="34"/>
  <c r="AB78" i="34"/>
  <c r="BF79" i="34"/>
  <c r="BF80" i="34"/>
  <c r="BF81" i="34"/>
  <c r="CV86" i="34"/>
  <c r="BX86" i="34"/>
  <c r="CV90" i="34"/>
  <c r="BX90" i="34"/>
  <c r="BF78" i="34"/>
  <c r="AV82" i="34"/>
  <c r="AZ82" i="34"/>
  <c r="CV87" i="34"/>
  <c r="BX87" i="34"/>
  <c r="CV91" i="34"/>
  <c r="BX91" i="34"/>
  <c r="BG91" i="34"/>
  <c r="BN91" i="34" s="1"/>
  <c r="BU91" i="34" s="1"/>
  <c r="CE91" i="34" s="1"/>
  <c r="CL91" i="34" s="1"/>
  <c r="CS91" i="34" s="1"/>
  <c r="S94" i="34"/>
  <c r="CD79" i="34"/>
  <c r="CD80" i="34"/>
  <c r="CD81" i="34"/>
  <c r="E83" i="34"/>
  <c r="L84" i="34"/>
  <c r="L85" i="34"/>
  <c r="S85" i="34" s="1"/>
  <c r="L86" i="34"/>
  <c r="S86" i="34" s="1"/>
  <c r="L87" i="34"/>
  <c r="S87" i="34" s="1"/>
  <c r="L88" i="34"/>
  <c r="S88" i="34" s="1"/>
  <c r="L89" i="34"/>
  <c r="S89" i="34" s="1"/>
  <c r="BM89" i="34"/>
  <c r="CK89" i="34"/>
  <c r="L90" i="34"/>
  <c r="S90" i="34" s="1"/>
  <c r="BM90" i="34"/>
  <c r="CK90" i="34"/>
  <c r="L91" i="34"/>
  <c r="S91" i="34" s="1"/>
  <c r="BM91" i="34"/>
  <c r="CK91" i="34"/>
  <c r="AW92" i="34"/>
  <c r="BB92" i="34" s="1"/>
  <c r="BG92" i="34"/>
  <c r="BN92" i="34" s="1"/>
  <c r="BU92" i="34" s="1"/>
  <c r="CE92" i="34" s="1"/>
  <c r="CL92" i="34" s="1"/>
  <c r="CS92" i="34" s="1"/>
  <c r="K93" i="34"/>
  <c r="AI93" i="34"/>
  <c r="R94" i="34"/>
  <c r="AB95" i="34"/>
  <c r="BX92" i="34"/>
  <c r="CV92" i="34"/>
  <c r="CV94" i="34"/>
  <c r="BX94" i="34"/>
  <c r="CV95" i="34"/>
  <c r="BX95" i="34"/>
  <c r="L97" i="34"/>
  <c r="S97" i="34" s="1"/>
  <c r="BX78" i="34"/>
  <c r="K79" i="34"/>
  <c r="BX79" i="34"/>
  <c r="K80" i="34"/>
  <c r="BX80" i="34"/>
  <c r="K81" i="34"/>
  <c r="BX81" i="34"/>
  <c r="CD94" i="34"/>
  <c r="K95" i="34"/>
  <c r="L95" i="34"/>
  <c r="S95" i="34" s="1"/>
  <c r="CD95" i="34"/>
  <c r="L96" i="34"/>
  <c r="S96" i="34" s="1"/>
  <c r="CV96" i="34"/>
  <c r="BX96" i="34"/>
  <c r="CV97" i="34"/>
  <c r="BX97" i="34"/>
  <c r="CV98" i="34"/>
  <c r="BX98" i="34"/>
  <c r="K97" i="34"/>
  <c r="K99" i="34"/>
  <c r="BT99" i="34"/>
  <c r="BX99" i="34"/>
  <c r="CV99" i="34"/>
  <c r="K100" i="34"/>
  <c r="BT100" i="34"/>
  <c r="BX100" i="34"/>
  <c r="AB101" i="34"/>
  <c r="AZ101" i="34"/>
  <c r="K102" i="34"/>
  <c r="L102" i="34"/>
  <c r="S102" i="34" s="1"/>
  <c r="AZ102" i="34"/>
  <c r="AC106" i="34"/>
  <c r="AJ106" i="34" s="1"/>
  <c r="AQ106" i="34" s="1"/>
  <c r="BG107" i="34"/>
  <c r="BN107" i="34" s="1"/>
  <c r="BU107" i="34" s="1"/>
  <c r="AW107" i="34"/>
  <c r="AV107" i="34"/>
  <c r="BG108" i="34"/>
  <c r="BN108" i="34" s="1"/>
  <c r="BU108" i="34" s="1"/>
  <c r="AV108" i="34"/>
  <c r="AC110" i="34"/>
  <c r="X110" i="34"/>
  <c r="L98" i="34"/>
  <c r="S98" i="34" s="1"/>
  <c r="L99" i="34"/>
  <c r="S99" i="34" s="1"/>
  <c r="L100" i="34"/>
  <c r="S100" i="34" s="1"/>
  <c r="AP96" i="34"/>
  <c r="AC101" i="34"/>
  <c r="AJ101" i="34" s="1"/>
  <c r="AQ101" i="34" s="1"/>
  <c r="CK101" i="34"/>
  <c r="AP102" i="34"/>
  <c r="CK102" i="34"/>
  <c r="BX107" i="34"/>
  <c r="BZ107" i="34" s="1"/>
  <c r="CV107" i="34"/>
  <c r="CX107" i="34" s="1"/>
  <c r="AZ104" i="34"/>
  <c r="BB107" i="34"/>
  <c r="CD102" i="34"/>
  <c r="AV103" i="34"/>
  <c r="BG103" i="34"/>
  <c r="BN103" i="34" s="1"/>
  <c r="BU103" i="34" s="1"/>
  <c r="CV110" i="34"/>
  <c r="BX110" i="34"/>
  <c r="AI104" i="34"/>
  <c r="R105" i="34"/>
  <c r="R106" i="34"/>
  <c r="K110" i="34"/>
  <c r="BT110" i="34"/>
  <c r="CR110" i="34"/>
  <c r="K111" i="34"/>
  <c r="BT104" i="34"/>
  <c r="K105" i="34"/>
  <c r="BT105" i="34"/>
  <c r="BX105" i="34"/>
  <c r="CV105" i="34"/>
  <c r="K106" i="34"/>
  <c r="BT106" i="34"/>
  <c r="BX106" i="34"/>
  <c r="CV106" i="34"/>
  <c r="CV108" i="34"/>
  <c r="CX108" i="34" s="1"/>
  <c r="AZ111" i="34"/>
  <c r="CV117" i="34"/>
  <c r="BX117" i="34"/>
  <c r="BX108" i="34"/>
  <c r="S117" i="34"/>
  <c r="AP111" i="34"/>
  <c r="CK111" i="34"/>
  <c r="CD121" i="34"/>
  <c r="CK121" i="34"/>
  <c r="CV122" i="34"/>
  <c r="BX122" i="34"/>
  <c r="CA116" i="34"/>
  <c r="R117" i="34"/>
  <c r="CD118" i="34"/>
  <c r="CD119" i="34"/>
  <c r="CD120" i="34"/>
  <c r="CK120" i="34"/>
  <c r="CV121" i="34"/>
  <c r="BX121" i="34"/>
  <c r="BF123" i="34"/>
  <c r="AP123" i="34"/>
  <c r="BT116" i="34"/>
  <c r="K117" i="34"/>
  <c r="BT117" i="34"/>
  <c r="L118" i="34"/>
  <c r="S118" i="34" s="1"/>
  <c r="K118" i="34"/>
  <c r="AZ118" i="34"/>
  <c r="L119" i="34"/>
  <c r="S119" i="34" s="1"/>
  <c r="K119" i="34"/>
  <c r="AZ119" i="34"/>
  <c r="L120" i="34"/>
  <c r="S120" i="34" s="1"/>
  <c r="K120" i="34"/>
  <c r="AZ120" i="34"/>
  <c r="BF122" i="34"/>
  <c r="AP122" i="34"/>
  <c r="E116" i="34"/>
  <c r="K116" i="34" s="1"/>
  <c r="BF121" i="34"/>
  <c r="AP121" i="34"/>
  <c r="CD122" i="34"/>
  <c r="CK122" i="34"/>
  <c r="BX123" i="34"/>
  <c r="BT126" i="34"/>
  <c r="BM126" i="34"/>
  <c r="BJ125" i="34"/>
  <c r="K121" i="34"/>
  <c r="K122" i="34"/>
  <c r="K123" i="34"/>
  <c r="R127" i="34"/>
  <c r="AB127" i="34"/>
  <c r="BF128" i="34"/>
  <c r="AP128" i="34"/>
  <c r="AP130" i="34"/>
  <c r="O125" i="34"/>
  <c r="CA125" i="34"/>
  <c r="L126" i="34"/>
  <c r="K126" i="34"/>
  <c r="E125" i="34"/>
  <c r="K125" i="34" s="1"/>
  <c r="CD127" i="34"/>
  <c r="BT127" i="34"/>
  <c r="AC128" i="34"/>
  <c r="AJ128" i="34" s="1"/>
  <c r="AQ128" i="34" s="1"/>
  <c r="AV128" i="34" s="1"/>
  <c r="BX129" i="34"/>
  <c r="CV129" i="34"/>
  <c r="L127" i="34"/>
  <c r="S127" i="34" s="1"/>
  <c r="K127" i="34"/>
  <c r="Y125" i="34"/>
  <c r="AI125" i="34" s="1"/>
  <c r="AM125" i="34"/>
  <c r="BF125" i="34" s="1"/>
  <c r="CR128" i="34"/>
  <c r="CK128" i="34"/>
  <c r="AI130" i="34"/>
  <c r="BX130" i="34"/>
  <c r="AP131" i="34"/>
  <c r="AI131" i="34"/>
  <c r="CV131" i="34"/>
  <c r="BX131" i="34"/>
  <c r="CD131" i="34"/>
  <c r="BT131" i="34"/>
  <c r="BQ125" i="34"/>
  <c r="CH125" i="34"/>
  <c r="CR125" i="34" s="1"/>
  <c r="L130" i="34"/>
  <c r="S130" i="34" s="1"/>
  <c r="AB130" i="34"/>
  <c r="BT130" i="34"/>
  <c r="BM130" i="34"/>
  <c r="CV130" i="34"/>
  <c r="R133" i="34"/>
  <c r="K133" i="34"/>
  <c r="BX126" i="34"/>
  <c r="AP127" i="34"/>
  <c r="AI127" i="34"/>
  <c r="AZ128" i="34"/>
  <c r="BM129" i="34"/>
  <c r="BF129" i="34"/>
  <c r="BF132" i="34"/>
  <c r="AP132" i="34"/>
  <c r="CR132" i="34"/>
  <c r="CK132" i="34"/>
  <c r="BT133" i="34"/>
  <c r="BM133" i="34"/>
  <c r="AB134" i="34"/>
  <c r="AZ134" i="34"/>
  <c r="AZ136" i="34"/>
  <c r="AV136" i="34"/>
  <c r="CV138" i="34"/>
  <c r="CX138" i="34" s="1"/>
  <c r="BB138" i="34"/>
  <c r="BX138" i="34"/>
  <c r="K204" i="35"/>
  <c r="K206" i="35" s="1"/>
  <c r="K130" i="34"/>
  <c r="AZ132" i="34"/>
  <c r="CV133" i="34"/>
  <c r="BF134" i="34"/>
  <c r="BX135" i="34"/>
  <c r="BZ135" i="34" s="1"/>
  <c r="CV135" i="34"/>
  <c r="CX135" i="34" s="1"/>
  <c r="L133" i="34"/>
  <c r="S133" i="34" s="1"/>
  <c r="AP134" i="34"/>
  <c r="CR134" i="34"/>
  <c r="BB135" i="34"/>
  <c r="AV135" i="34"/>
  <c r="L138" i="34"/>
  <c r="S138" i="34" s="1"/>
  <c r="R138" i="34"/>
  <c r="AP138" i="34"/>
  <c r="H204" i="35"/>
  <c r="H206" i="35" s="1"/>
  <c r="D204" i="35"/>
  <c r="D206" i="35" s="1"/>
  <c r="CD10" i="34" l="1"/>
  <c r="CA38" i="34"/>
  <c r="X47" i="34"/>
  <c r="AC47" i="34"/>
  <c r="AJ47" i="34" s="1"/>
  <c r="AQ47" i="34" s="1"/>
  <c r="AC131" i="34"/>
  <c r="AJ131" i="34" s="1"/>
  <c r="AQ131" i="34" s="1"/>
  <c r="X131" i="34"/>
  <c r="AC122" i="34"/>
  <c r="AJ122" i="34" s="1"/>
  <c r="AQ122" i="34" s="1"/>
  <c r="AV122" i="34" s="1"/>
  <c r="X122" i="34"/>
  <c r="K83" i="34"/>
  <c r="X52" i="34"/>
  <c r="BR26" i="34"/>
  <c r="BK23" i="34"/>
  <c r="R93" i="34"/>
  <c r="AB104" i="34"/>
  <c r="CK5" i="34"/>
  <c r="AB5" i="34"/>
  <c r="X111" i="34"/>
  <c r="CA34" i="34"/>
  <c r="CB34" i="34" s="1"/>
  <c r="BR27" i="34"/>
  <c r="CI8" i="34"/>
  <c r="BK24" i="34"/>
  <c r="CD26" i="34"/>
  <c r="CD93" i="34"/>
  <c r="BT18" i="34"/>
  <c r="CI23" i="34"/>
  <c r="AN23" i="34"/>
  <c r="BF5" i="34"/>
  <c r="CK23" i="34"/>
  <c r="CK93" i="34"/>
  <c r="Y124" i="34"/>
  <c r="AA55" i="34" s="1"/>
  <c r="X123" i="34"/>
  <c r="BL48" i="34"/>
  <c r="CO38" i="34"/>
  <c r="CO124" i="34" s="1"/>
  <c r="BF104" i="34"/>
  <c r="AP93" i="34"/>
  <c r="AA122" i="34"/>
  <c r="AC80" i="34"/>
  <c r="AJ80" i="34" s="1"/>
  <c r="AQ80" i="34" s="1"/>
  <c r="X80" i="34"/>
  <c r="X74" i="34"/>
  <c r="CD68" i="34"/>
  <c r="AB68" i="34"/>
  <c r="K68" i="34"/>
  <c r="AP38" i="34"/>
  <c r="BQ38" i="34"/>
  <c r="BQ124" i="34" s="1"/>
  <c r="CH22" i="34"/>
  <c r="CR22" i="34" s="1"/>
  <c r="L26" i="34"/>
  <c r="CK29" i="34"/>
  <c r="R26" i="34"/>
  <c r="S6" i="34"/>
  <c r="S5" i="34" s="1"/>
  <c r="X5" i="34" s="1"/>
  <c r="L5" i="34"/>
  <c r="AP5" i="34"/>
  <c r="BT5" i="34"/>
  <c r="CD5" i="34"/>
  <c r="BR8" i="34"/>
  <c r="R5" i="34"/>
  <c r="CB8" i="34"/>
  <c r="BM5" i="34"/>
  <c r="W6" i="34"/>
  <c r="W19" i="34"/>
  <c r="W52" i="34"/>
  <c r="W69" i="34"/>
  <c r="W87" i="34"/>
  <c r="W111" i="34"/>
  <c r="W130" i="34"/>
  <c r="W5" i="34"/>
  <c r="W38" i="34"/>
  <c r="W22" i="34"/>
  <c r="W4" i="34"/>
  <c r="W64" i="34"/>
  <c r="W73" i="34"/>
  <c r="W91" i="34"/>
  <c r="W117" i="34"/>
  <c r="W125" i="34"/>
  <c r="W141" i="34" s="1"/>
  <c r="W40" i="34"/>
  <c r="W46" i="34"/>
  <c r="W61" i="34"/>
  <c r="W77" i="34"/>
  <c r="W97" i="34"/>
  <c r="W121" i="34"/>
  <c r="W16" i="34"/>
  <c r="W42" i="34"/>
  <c r="V36" i="34"/>
  <c r="W7" i="34"/>
  <c r="W47" i="34"/>
  <c r="W53" i="34"/>
  <c r="W54" i="34"/>
  <c r="W58" i="34"/>
  <c r="W62" i="34"/>
  <c r="W80" i="34"/>
  <c r="W70" i="34"/>
  <c r="W74" i="34"/>
  <c r="W78" i="34"/>
  <c r="W84" i="34"/>
  <c r="W88" i="34"/>
  <c r="W94" i="34"/>
  <c r="W98" i="34"/>
  <c r="W104" i="34"/>
  <c r="W110" i="34"/>
  <c r="W118" i="34"/>
  <c r="W123" i="34"/>
  <c r="W138" i="34"/>
  <c r="W134" i="34"/>
  <c r="W129" i="34"/>
  <c r="H4" i="34"/>
  <c r="I5" i="34" s="1"/>
  <c r="E4" i="34"/>
  <c r="F5" i="34" s="1"/>
  <c r="W43" i="34"/>
  <c r="W13" i="34"/>
  <c r="W18" i="34"/>
  <c r="W44" i="34"/>
  <c r="W36" i="34"/>
  <c r="F24" i="34"/>
  <c r="K10" i="34"/>
  <c r="W12" i="34"/>
  <c r="W57" i="34"/>
  <c r="W48" i="34"/>
  <c r="W55" i="34"/>
  <c r="W56" i="34"/>
  <c r="W59" i="34"/>
  <c r="W63" i="34"/>
  <c r="W81" i="34"/>
  <c r="W71" i="34"/>
  <c r="W75" i="34"/>
  <c r="W93" i="34"/>
  <c r="W85" i="34"/>
  <c r="W89" i="34"/>
  <c r="W101" i="34"/>
  <c r="W99" i="34"/>
  <c r="W105" i="34"/>
  <c r="W122" i="34"/>
  <c r="W119" i="34"/>
  <c r="W124" i="34"/>
  <c r="W131" i="34"/>
  <c r="W126" i="34"/>
  <c r="I27" i="34"/>
  <c r="CO33" i="34"/>
  <c r="CP33" i="34" s="1"/>
  <c r="H33" i="34"/>
  <c r="F39" i="34"/>
  <c r="W41" i="34"/>
  <c r="W15" i="34"/>
  <c r="W39" i="34"/>
  <c r="W10" i="34"/>
  <c r="F23" i="34"/>
  <c r="W45" i="34"/>
  <c r="W49" i="34"/>
  <c r="W50" i="34"/>
  <c r="W66" i="34"/>
  <c r="W60" i="34"/>
  <c r="W65" i="34"/>
  <c r="W68" i="34"/>
  <c r="W72" i="34"/>
  <c r="W76" i="34"/>
  <c r="W95" i="34"/>
  <c r="W86" i="34"/>
  <c r="W90" i="34"/>
  <c r="W96" i="34"/>
  <c r="W100" i="34"/>
  <c r="W106" i="34"/>
  <c r="W116" i="34"/>
  <c r="W120" i="34"/>
  <c r="W128" i="34"/>
  <c r="W132" i="34"/>
  <c r="BM18" i="34"/>
  <c r="R10" i="34"/>
  <c r="X72" i="34"/>
  <c r="P27" i="34"/>
  <c r="O38" i="34"/>
  <c r="O124" i="34" s="1"/>
  <c r="Q81" i="34" s="1"/>
  <c r="X81" i="34"/>
  <c r="P26" i="34"/>
  <c r="X43" i="34"/>
  <c r="X45" i="34"/>
  <c r="X12" i="34"/>
  <c r="X71" i="34"/>
  <c r="X79" i="34"/>
  <c r="AC56" i="34"/>
  <c r="AJ56" i="34" s="1"/>
  <c r="AQ56" i="34" s="1"/>
  <c r="X49" i="34"/>
  <c r="P24" i="34"/>
  <c r="X44" i="34"/>
  <c r="X27" i="34"/>
  <c r="X7" i="34"/>
  <c r="X132" i="34"/>
  <c r="X134" i="34"/>
  <c r="AC77" i="34"/>
  <c r="AJ77" i="34" s="1"/>
  <c r="AQ77" i="34" s="1"/>
  <c r="AV77" i="34" s="1"/>
  <c r="X70" i="34"/>
  <c r="Q118" i="34"/>
  <c r="O22" i="34"/>
  <c r="O34" i="34"/>
  <c r="P34" i="34" s="1"/>
  <c r="X129" i="34"/>
  <c r="I8" i="34"/>
  <c r="X121" i="34"/>
  <c r="AC121" i="34"/>
  <c r="AJ121" i="34" s="1"/>
  <c r="AQ121" i="34" s="1"/>
  <c r="AV121" i="34" s="1"/>
  <c r="X75" i="34"/>
  <c r="AC75" i="34"/>
  <c r="AJ75" i="34" s="1"/>
  <c r="AQ75" i="34" s="1"/>
  <c r="AV75" i="34" s="1"/>
  <c r="X76" i="34"/>
  <c r="AC63" i="34"/>
  <c r="AJ63" i="34" s="1"/>
  <c r="AQ63" i="34" s="1"/>
  <c r="X42" i="34"/>
  <c r="I23" i="34"/>
  <c r="H34" i="34"/>
  <c r="AC62" i="34"/>
  <c r="AJ62" i="34" s="1"/>
  <c r="AQ62" i="34" s="1"/>
  <c r="H38" i="34"/>
  <c r="L104" i="34"/>
  <c r="AC61" i="34"/>
  <c r="AJ61" i="34" s="1"/>
  <c r="AQ61" i="34" s="1"/>
  <c r="AW61" i="34" s="1"/>
  <c r="BB61" i="34" s="1"/>
  <c r="AC59" i="34"/>
  <c r="AJ59" i="34" s="1"/>
  <c r="AQ59" i="34" s="1"/>
  <c r="AC58" i="34"/>
  <c r="AJ58" i="34" s="1"/>
  <c r="AQ58" i="34" s="1"/>
  <c r="AV58" i="34" s="1"/>
  <c r="X54" i="34"/>
  <c r="O4" i="35"/>
  <c r="O34" i="35" s="1"/>
  <c r="O37" i="35"/>
  <c r="O36" i="35" s="1"/>
  <c r="AP116" i="34"/>
  <c r="AB116" i="34"/>
  <c r="BF83" i="34"/>
  <c r="R83" i="34"/>
  <c r="AI68" i="34"/>
  <c r="R68" i="34"/>
  <c r="BC38" i="34"/>
  <c r="BC124" i="34" s="1"/>
  <c r="BM124" i="34" s="1"/>
  <c r="BF39" i="34"/>
  <c r="H22" i="34"/>
  <c r="R23" i="34"/>
  <c r="S24" i="34"/>
  <c r="L23" i="34"/>
  <c r="BT23" i="34"/>
  <c r="BM23" i="34"/>
  <c r="AP23" i="34"/>
  <c r="AM22" i="34"/>
  <c r="AP22" i="34" s="1"/>
  <c r="CK125" i="34"/>
  <c r="CD34" i="34"/>
  <c r="BM33" i="34"/>
  <c r="S16" i="34"/>
  <c r="L15" i="34"/>
  <c r="M30" i="34" s="1"/>
  <c r="O33" i="34"/>
  <c r="P33" i="34" s="1"/>
  <c r="O4" i="34"/>
  <c r="AP18" i="34"/>
  <c r="AM4" i="34"/>
  <c r="AN5" i="34" s="1"/>
  <c r="K18" i="34"/>
  <c r="CK68" i="34"/>
  <c r="BL68" i="34"/>
  <c r="BL84" i="34"/>
  <c r="BL104" i="34"/>
  <c r="BL44" i="34"/>
  <c r="BL42" i="34"/>
  <c r="BL40" i="34"/>
  <c r="BL54" i="34"/>
  <c r="BL72" i="34"/>
  <c r="BL88" i="34"/>
  <c r="BL102" i="34"/>
  <c r="BL43" i="34"/>
  <c r="BL41" i="34"/>
  <c r="BL59" i="34"/>
  <c r="BL76" i="34"/>
  <c r="BL94" i="34"/>
  <c r="BL124" i="34"/>
  <c r="BL55" i="34"/>
  <c r="BL66" i="34"/>
  <c r="BL79" i="34"/>
  <c r="BL98" i="34"/>
  <c r="BL121" i="34"/>
  <c r="BL45" i="34"/>
  <c r="BL49" i="34"/>
  <c r="BL56" i="34"/>
  <c r="BL60" i="34"/>
  <c r="BL63" i="34"/>
  <c r="BL69" i="34"/>
  <c r="BL73" i="34"/>
  <c r="BL77" i="34"/>
  <c r="BL80" i="34"/>
  <c r="BL85" i="34"/>
  <c r="BL89" i="34"/>
  <c r="BL95" i="34"/>
  <c r="BL99" i="34"/>
  <c r="BL105" i="34"/>
  <c r="BL111" i="34"/>
  <c r="BL118" i="34"/>
  <c r="BL122" i="34"/>
  <c r="BL51" i="34"/>
  <c r="BL46" i="34"/>
  <c r="BL50" i="34"/>
  <c r="BL57" i="34"/>
  <c r="BL61" i="34"/>
  <c r="BL64" i="34"/>
  <c r="BL70" i="34"/>
  <c r="BL74" i="34"/>
  <c r="BL93" i="34"/>
  <c r="BL81" i="34"/>
  <c r="BL86" i="34"/>
  <c r="BL90" i="34"/>
  <c r="BL96" i="34"/>
  <c r="BL100" i="34"/>
  <c r="BL106" i="34"/>
  <c r="BL116" i="34"/>
  <c r="BL119" i="34"/>
  <c r="BL123" i="34"/>
  <c r="BL53" i="34"/>
  <c r="BL47" i="34"/>
  <c r="BL52" i="34"/>
  <c r="BL58" i="34"/>
  <c r="BL62" i="34"/>
  <c r="BL65" i="34"/>
  <c r="BL71" i="34"/>
  <c r="BL75" i="34"/>
  <c r="BL78" i="34"/>
  <c r="BL83" i="34"/>
  <c r="BL87" i="34"/>
  <c r="BL91" i="34"/>
  <c r="BL97" i="34"/>
  <c r="BL110" i="34"/>
  <c r="BL101" i="34"/>
  <c r="BL117" i="34"/>
  <c r="BL120" i="34"/>
  <c r="BT124" i="34"/>
  <c r="AI124" i="34"/>
  <c r="AA48" i="34"/>
  <c r="AA78" i="34"/>
  <c r="AA84" i="34"/>
  <c r="AA100" i="34"/>
  <c r="AA54" i="34"/>
  <c r="AA71" i="34"/>
  <c r="AA88" i="34"/>
  <c r="AA110" i="34"/>
  <c r="AA65" i="34"/>
  <c r="AA75" i="34"/>
  <c r="AA94" i="34"/>
  <c r="AA120" i="34"/>
  <c r="AA45" i="34"/>
  <c r="AA49" i="34"/>
  <c r="AA56" i="34"/>
  <c r="AA66" i="34"/>
  <c r="AA61" i="34"/>
  <c r="AA68" i="34"/>
  <c r="AA72" i="34"/>
  <c r="AA76" i="34"/>
  <c r="AA81" i="34"/>
  <c r="AA85" i="34"/>
  <c r="AA89" i="34"/>
  <c r="AA95" i="34"/>
  <c r="AA97" i="34"/>
  <c r="AA104" i="34"/>
  <c r="AA111" i="34"/>
  <c r="AA116" i="34"/>
  <c r="AA121" i="34"/>
  <c r="AI38" i="34"/>
  <c r="AA43" i="34"/>
  <c r="AA44" i="34"/>
  <c r="AA42" i="34"/>
  <c r="AA51" i="34"/>
  <c r="AA46" i="34"/>
  <c r="AA50" i="34"/>
  <c r="AA57" i="34"/>
  <c r="AA58" i="34"/>
  <c r="AA62" i="34"/>
  <c r="AA69" i="34"/>
  <c r="AA73" i="34"/>
  <c r="AA77" i="34"/>
  <c r="AA93" i="34"/>
  <c r="AA86" i="34"/>
  <c r="AA90" i="34"/>
  <c r="AA101" i="34"/>
  <c r="AA98" i="34"/>
  <c r="AA105" i="34"/>
  <c r="AA118" i="34"/>
  <c r="AA117" i="34"/>
  <c r="AA124" i="34"/>
  <c r="AA41" i="34"/>
  <c r="AA39" i="34"/>
  <c r="AA40" i="34"/>
  <c r="AA53" i="34"/>
  <c r="AA47" i="34"/>
  <c r="AA52" i="34"/>
  <c r="AA64" i="34"/>
  <c r="AA59" i="34"/>
  <c r="AA63" i="34"/>
  <c r="AA70" i="34"/>
  <c r="AA74" i="34"/>
  <c r="AA79" i="34"/>
  <c r="AA83" i="34"/>
  <c r="AA87" i="34"/>
  <c r="AA91" i="34"/>
  <c r="AA102" i="34"/>
  <c r="AA99" i="34"/>
  <c r="AA106" i="34"/>
  <c r="AA119" i="34"/>
  <c r="AA123" i="34"/>
  <c r="AA138" i="34"/>
  <c r="BT38" i="34"/>
  <c r="CR39" i="34"/>
  <c r="CQ43" i="34"/>
  <c r="CQ41" i="34"/>
  <c r="CQ124" i="34"/>
  <c r="CQ122" i="34"/>
  <c r="CQ116" i="34"/>
  <c r="CQ105" i="34"/>
  <c r="CQ99" i="34"/>
  <c r="CQ95" i="34"/>
  <c r="CQ89" i="34"/>
  <c r="CQ85" i="34"/>
  <c r="CQ93" i="34"/>
  <c r="CQ78" i="34"/>
  <c r="CQ74" i="34"/>
  <c r="CQ70" i="34"/>
  <c r="CQ63" i="34"/>
  <c r="CQ60" i="34"/>
  <c r="CQ64" i="34"/>
  <c r="CQ49" i="34"/>
  <c r="CQ48" i="34"/>
  <c r="CQ44" i="34"/>
  <c r="CQ40" i="34"/>
  <c r="CQ38" i="34"/>
  <c r="CQ123" i="34"/>
  <c r="CQ119" i="34"/>
  <c r="CQ110" i="34"/>
  <c r="CQ104" i="34"/>
  <c r="CQ98" i="34"/>
  <c r="CQ102" i="34"/>
  <c r="CQ88" i="34"/>
  <c r="CQ84" i="34"/>
  <c r="CQ81" i="34"/>
  <c r="CQ77" i="34"/>
  <c r="CQ73" i="34"/>
  <c r="CQ69" i="34"/>
  <c r="CQ66" i="34"/>
  <c r="CQ59" i="34"/>
  <c r="CQ55" i="34"/>
  <c r="CQ54" i="34"/>
  <c r="CQ47" i="34"/>
  <c r="CQ56" i="34"/>
  <c r="CQ39" i="34"/>
  <c r="CQ120" i="34"/>
  <c r="CQ118" i="34"/>
  <c r="CQ111" i="34"/>
  <c r="CQ101" i="34"/>
  <c r="CQ97" i="34"/>
  <c r="CQ91" i="34"/>
  <c r="CQ87" i="34"/>
  <c r="CQ83" i="34"/>
  <c r="CQ80" i="34"/>
  <c r="CQ76" i="34"/>
  <c r="CQ72" i="34"/>
  <c r="CQ68" i="34"/>
  <c r="CQ62" i="34"/>
  <c r="CQ58" i="34"/>
  <c r="CQ53" i="34"/>
  <c r="CQ52" i="34"/>
  <c r="CQ46" i="34"/>
  <c r="CQ42" i="34"/>
  <c r="CQ138" i="34"/>
  <c r="CQ121" i="34"/>
  <c r="CQ117" i="34"/>
  <c r="CQ106" i="34"/>
  <c r="CQ100" i="34"/>
  <c r="CQ96" i="34"/>
  <c r="CQ90" i="34"/>
  <c r="CQ86" i="34"/>
  <c r="CQ94" i="34"/>
  <c r="CQ79" i="34"/>
  <c r="CQ75" i="34"/>
  <c r="CQ71" i="34"/>
  <c r="CQ65" i="34"/>
  <c r="CQ61" i="34"/>
  <c r="CQ57" i="34"/>
  <c r="CQ51" i="34"/>
  <c r="CQ50" i="34"/>
  <c r="CQ45" i="34"/>
  <c r="CD125" i="34"/>
  <c r="CP8" i="34"/>
  <c r="CP24" i="34"/>
  <c r="CK22" i="34"/>
  <c r="CD33" i="34"/>
  <c r="CK83" i="34"/>
  <c r="CH38" i="34"/>
  <c r="CK38" i="34" s="1"/>
  <c r="CD38" i="34"/>
  <c r="X91" i="34"/>
  <c r="AC91" i="34"/>
  <c r="AJ91" i="34" s="1"/>
  <c r="AQ91" i="34" s="1"/>
  <c r="AW91" i="34" s="1"/>
  <c r="BB91" i="34" s="1"/>
  <c r="CX92" i="34"/>
  <c r="CA124" i="34"/>
  <c r="CC123" i="34" s="1"/>
  <c r="BL39" i="34"/>
  <c r="BL38" i="34"/>
  <c r="F83" i="34"/>
  <c r="BZ91" i="34"/>
  <c r="CX91" i="34"/>
  <c r="BB136" i="34"/>
  <c r="BX136" i="34"/>
  <c r="BZ136" i="34" s="1"/>
  <c r="CV136" i="34"/>
  <c r="CX136" i="34" s="1"/>
  <c r="CV119" i="34"/>
  <c r="BX119" i="34"/>
  <c r="CV118" i="34"/>
  <c r="BX118" i="34"/>
  <c r="BG101" i="34"/>
  <c r="BN101" i="34" s="1"/>
  <c r="BU101" i="34" s="1"/>
  <c r="CE101" i="34" s="1"/>
  <c r="CL101" i="34" s="1"/>
  <c r="CS101" i="34" s="1"/>
  <c r="AW101" i="34"/>
  <c r="BB101" i="34" s="1"/>
  <c r="AW111" i="34"/>
  <c r="BB111" i="34" s="1"/>
  <c r="BG111" i="34"/>
  <c r="BN111" i="34" s="1"/>
  <c r="BU111" i="34" s="1"/>
  <c r="CE111" i="34" s="1"/>
  <c r="CL111" i="34" s="1"/>
  <c r="CS111" i="34" s="1"/>
  <c r="X102" i="34"/>
  <c r="AC102" i="34"/>
  <c r="AJ102" i="34" s="1"/>
  <c r="AQ102" i="34" s="1"/>
  <c r="X86" i="34"/>
  <c r="AC86" i="34"/>
  <c r="AJ86" i="34" s="1"/>
  <c r="AQ86" i="34" s="1"/>
  <c r="AW77" i="34"/>
  <c r="BB77" i="34" s="1"/>
  <c r="BG77" i="34"/>
  <c r="BN77" i="34" s="1"/>
  <c r="BU77" i="34" s="1"/>
  <c r="CE77" i="34" s="1"/>
  <c r="CL77" i="34" s="1"/>
  <c r="CS77" i="34" s="1"/>
  <c r="CX77" i="34" s="1"/>
  <c r="AW70" i="34"/>
  <c r="BB70" i="34" s="1"/>
  <c r="BG70" i="34"/>
  <c r="BN70" i="34" s="1"/>
  <c r="BU70" i="34" s="1"/>
  <c r="CE70" i="34" s="1"/>
  <c r="CL70" i="34" s="1"/>
  <c r="CS70" i="34" s="1"/>
  <c r="CX70" i="34" s="1"/>
  <c r="AV63" i="34"/>
  <c r="BG63" i="34"/>
  <c r="BN63" i="34" s="1"/>
  <c r="BU63" i="34" s="1"/>
  <c r="CE63" i="34" s="1"/>
  <c r="CL63" i="34" s="1"/>
  <c r="CS63" i="34" s="1"/>
  <c r="AW63" i="34"/>
  <c r="BB63" i="34" s="1"/>
  <c r="AV59" i="34"/>
  <c r="BG59" i="34"/>
  <c r="BN59" i="34" s="1"/>
  <c r="BU59" i="34" s="1"/>
  <c r="CE59" i="34" s="1"/>
  <c r="CL59" i="34" s="1"/>
  <c r="CS59" i="34" s="1"/>
  <c r="CX59" i="34" s="1"/>
  <c r="AW59" i="34"/>
  <c r="BB59" i="34" s="1"/>
  <c r="Y22" i="34"/>
  <c r="AI29" i="34"/>
  <c r="AB29" i="34"/>
  <c r="AG30" i="34"/>
  <c r="AF4" i="34"/>
  <c r="AG5" i="34" s="1"/>
  <c r="AP15" i="34"/>
  <c r="AF35" i="34"/>
  <c r="AP35" i="34" s="1"/>
  <c r="AG29" i="34"/>
  <c r="CV29" i="34"/>
  <c r="AW46" i="34"/>
  <c r="BB46" i="34" s="1"/>
  <c r="AV46" i="34"/>
  <c r="BG46" i="34"/>
  <c r="BN46" i="34" s="1"/>
  <c r="BU46" i="34" s="1"/>
  <c r="CE46" i="34" s="1"/>
  <c r="CL46" i="34" s="1"/>
  <c r="CS46" i="34" s="1"/>
  <c r="CX46" i="34" s="1"/>
  <c r="S30" i="34"/>
  <c r="L29" i="34"/>
  <c r="CR26" i="34"/>
  <c r="Y33" i="34"/>
  <c r="Z33" i="34" s="1"/>
  <c r="Z8" i="34"/>
  <c r="Z24" i="34"/>
  <c r="Z23" i="34"/>
  <c r="Y4" i="34"/>
  <c r="Z5" i="34" s="1"/>
  <c r="CV24" i="34"/>
  <c r="AZ23" i="34"/>
  <c r="BX24" i="34"/>
  <c r="BJ35" i="34"/>
  <c r="BM35" i="34" s="1"/>
  <c r="X6" i="34"/>
  <c r="AC6" i="34"/>
  <c r="AW42" i="34"/>
  <c r="BB42" i="34" s="1"/>
  <c r="BG42" i="34"/>
  <c r="BN42" i="34" s="1"/>
  <c r="BU42" i="34" s="1"/>
  <c r="AV42" i="34"/>
  <c r="BT125" i="34"/>
  <c r="CK116" i="34"/>
  <c r="CD116" i="34"/>
  <c r="AZ116" i="34"/>
  <c r="BX104" i="34"/>
  <c r="AC100" i="34"/>
  <c r="AJ100" i="34" s="1"/>
  <c r="AQ100" i="34" s="1"/>
  <c r="X100" i="34"/>
  <c r="AV78" i="34"/>
  <c r="BG78" i="34"/>
  <c r="BN78" i="34" s="1"/>
  <c r="BU78" i="34" s="1"/>
  <c r="CE78" i="34" s="1"/>
  <c r="CL78" i="34" s="1"/>
  <c r="CS78" i="34" s="1"/>
  <c r="CX78" i="34" s="1"/>
  <c r="AW78" i="34"/>
  <c r="BB78" i="34" s="1"/>
  <c r="I33" i="34"/>
  <c r="AZ33" i="34"/>
  <c r="BA8" i="34"/>
  <c r="BA33" i="34"/>
  <c r="BA24" i="34"/>
  <c r="BA23" i="34"/>
  <c r="AZ4" i="34"/>
  <c r="BA5" i="34" s="1"/>
  <c r="F34" i="34"/>
  <c r="AN138" i="34"/>
  <c r="AN133" i="34"/>
  <c r="AN134" i="34"/>
  <c r="AN130" i="34"/>
  <c r="AN126" i="34"/>
  <c r="AN131" i="34"/>
  <c r="AN127" i="34"/>
  <c r="AN132" i="34"/>
  <c r="AN129" i="34"/>
  <c r="AN128" i="34"/>
  <c r="AN125" i="34"/>
  <c r="AN123" i="34"/>
  <c r="AN122" i="34"/>
  <c r="AN121" i="34"/>
  <c r="AN120" i="34"/>
  <c r="AN119" i="34"/>
  <c r="AN118" i="34"/>
  <c r="AN117" i="34"/>
  <c r="AN116" i="34"/>
  <c r="AN111" i="34"/>
  <c r="AN102" i="34"/>
  <c r="AN101" i="34"/>
  <c r="AN106" i="34"/>
  <c r="AN105" i="34"/>
  <c r="AN104" i="34"/>
  <c r="AN110" i="34"/>
  <c r="AN100" i="34"/>
  <c r="AN99" i="34"/>
  <c r="AN98" i="34"/>
  <c r="AN97" i="34"/>
  <c r="AN96" i="34"/>
  <c r="AN95" i="34"/>
  <c r="AN94" i="34"/>
  <c r="AN91" i="34"/>
  <c r="AN90" i="34"/>
  <c r="AN89" i="34"/>
  <c r="AN88" i="34"/>
  <c r="AN87" i="34"/>
  <c r="AN86" i="34"/>
  <c r="AN85" i="34"/>
  <c r="AN84" i="34"/>
  <c r="AN83" i="34"/>
  <c r="AN81" i="34"/>
  <c r="AN80" i="34"/>
  <c r="AN79" i="34"/>
  <c r="AN78" i="34"/>
  <c r="AN93" i="34"/>
  <c r="AN66" i="34"/>
  <c r="AN77" i="34"/>
  <c r="AN76" i="34"/>
  <c r="AN75" i="34"/>
  <c r="AN74" i="34"/>
  <c r="AN73" i="34"/>
  <c r="AN72" i="34"/>
  <c r="AN71" i="34"/>
  <c r="AN70" i="34"/>
  <c r="AN69" i="34"/>
  <c r="AN68" i="34"/>
  <c r="AN65" i="34"/>
  <c r="AN64" i="34"/>
  <c r="AN63" i="34"/>
  <c r="AN62" i="34"/>
  <c r="AN61" i="34"/>
  <c r="AN60" i="34"/>
  <c r="AN59" i="34"/>
  <c r="AN58" i="34"/>
  <c r="AN57" i="34"/>
  <c r="AN55" i="34"/>
  <c r="AN53" i="34"/>
  <c r="AN51" i="34"/>
  <c r="AN49" i="34"/>
  <c r="AN48" i="34"/>
  <c r="AN47" i="34"/>
  <c r="AN46" i="34"/>
  <c r="AN45" i="34"/>
  <c r="AN56" i="34"/>
  <c r="AN54" i="34"/>
  <c r="AN52" i="34"/>
  <c r="AN50" i="34"/>
  <c r="AN44" i="34"/>
  <c r="AN42" i="34"/>
  <c r="AN40" i="34"/>
  <c r="AN38" i="34"/>
  <c r="AN18" i="34"/>
  <c r="AN16" i="34"/>
  <c r="AN10" i="34"/>
  <c r="AN4" i="34"/>
  <c r="AN19" i="34"/>
  <c r="AN11" i="34"/>
  <c r="AN6" i="34"/>
  <c r="AN7" i="34"/>
  <c r="AN43" i="34"/>
  <c r="AN41" i="34"/>
  <c r="AN12" i="34"/>
  <c r="AN39" i="34"/>
  <c r="AN15" i="34"/>
  <c r="AN13" i="34"/>
  <c r="CB138" i="34"/>
  <c r="CB133" i="34"/>
  <c r="CB129" i="34"/>
  <c r="CB125" i="34"/>
  <c r="CB130" i="34"/>
  <c r="CB126" i="34"/>
  <c r="CB134" i="34"/>
  <c r="CB131" i="34"/>
  <c r="CB128" i="34"/>
  <c r="CB132" i="34"/>
  <c r="CB127" i="34"/>
  <c r="CB124" i="34"/>
  <c r="CB123" i="34"/>
  <c r="CB122" i="34"/>
  <c r="CB121" i="34"/>
  <c r="CB120" i="34"/>
  <c r="CB119" i="34"/>
  <c r="CB118" i="34"/>
  <c r="CB117" i="34"/>
  <c r="CB116" i="34"/>
  <c r="CB111" i="34"/>
  <c r="CB102" i="34"/>
  <c r="CB101" i="34"/>
  <c r="CB106" i="34"/>
  <c r="CB105" i="34"/>
  <c r="CB104" i="34"/>
  <c r="CB110" i="34"/>
  <c r="CB100" i="34"/>
  <c r="CB99" i="34"/>
  <c r="CB98" i="34"/>
  <c r="CB97" i="34"/>
  <c r="CB96" i="34"/>
  <c r="CB95" i="34"/>
  <c r="CB94" i="34"/>
  <c r="CB91" i="34"/>
  <c r="CB90" i="34"/>
  <c r="CB89" i="34"/>
  <c r="CB88" i="34"/>
  <c r="CB87" i="34"/>
  <c r="CB86" i="34"/>
  <c r="CB85" i="34"/>
  <c r="CB84" i="34"/>
  <c r="CB83" i="34"/>
  <c r="CB81" i="34"/>
  <c r="CB80" i="34"/>
  <c r="CB79" i="34"/>
  <c r="CB78" i="34"/>
  <c r="CB93" i="34"/>
  <c r="CB77" i="34"/>
  <c r="CB66" i="34"/>
  <c r="CB76" i="34"/>
  <c r="CB75" i="34"/>
  <c r="CB74" i="34"/>
  <c r="CB73" i="34"/>
  <c r="CB72" i="34"/>
  <c r="CB71" i="34"/>
  <c r="CB70" i="34"/>
  <c r="CB69" i="34"/>
  <c r="CB68" i="34"/>
  <c r="CB65" i="34"/>
  <c r="CB64" i="34"/>
  <c r="CB63" i="34"/>
  <c r="CB62" i="34"/>
  <c r="CB61" i="34"/>
  <c r="CB60" i="34"/>
  <c r="CB59" i="34"/>
  <c r="CB58" i="34"/>
  <c r="CB57" i="34"/>
  <c r="CB56" i="34"/>
  <c r="CB55" i="34"/>
  <c r="CB53" i="34"/>
  <c r="CB51" i="34"/>
  <c r="CB49" i="34"/>
  <c r="CB48" i="34"/>
  <c r="CB47" i="34"/>
  <c r="CB46" i="34"/>
  <c r="CB45" i="34"/>
  <c r="CB54" i="34"/>
  <c r="CB52" i="34"/>
  <c r="CB50" i="34"/>
  <c r="CB44" i="34"/>
  <c r="CB15" i="34"/>
  <c r="CB13" i="34"/>
  <c r="CB42" i="34"/>
  <c r="CB40" i="34"/>
  <c r="CB18" i="34"/>
  <c r="CB16" i="34"/>
  <c r="CB10" i="34"/>
  <c r="CB4" i="34"/>
  <c r="CB38" i="34"/>
  <c r="CB22" i="34"/>
  <c r="CB19" i="34"/>
  <c r="CB11" i="34"/>
  <c r="CB6" i="34"/>
  <c r="CB43" i="34"/>
  <c r="CB41" i="34"/>
  <c r="CB39" i="34"/>
  <c r="CA36" i="34"/>
  <c r="CB12" i="34"/>
  <c r="CB7" i="34"/>
  <c r="AC133" i="34"/>
  <c r="AJ133" i="34" s="1"/>
  <c r="AQ133" i="34" s="1"/>
  <c r="X133" i="34"/>
  <c r="C204" i="35"/>
  <c r="CV134" i="34"/>
  <c r="BX134" i="34"/>
  <c r="BG131" i="34"/>
  <c r="BN131" i="34" s="1"/>
  <c r="BU131" i="34" s="1"/>
  <c r="CE131" i="34" s="1"/>
  <c r="CL131" i="34" s="1"/>
  <c r="CS131" i="34" s="1"/>
  <c r="CX131" i="34" s="1"/>
  <c r="AW131" i="34"/>
  <c r="BB131" i="34" s="1"/>
  <c r="AV131" i="34"/>
  <c r="BM125" i="34"/>
  <c r="AC127" i="34"/>
  <c r="AJ127" i="34" s="1"/>
  <c r="AQ127" i="34" s="1"/>
  <c r="X127" i="34"/>
  <c r="AB125" i="34"/>
  <c r="CV111" i="34"/>
  <c r="BX111" i="34"/>
  <c r="BZ111" i="34" s="1"/>
  <c r="AZ83" i="34"/>
  <c r="CV83" i="34"/>
  <c r="BZ103" i="34"/>
  <c r="CE103" i="34"/>
  <c r="CL103" i="34" s="1"/>
  <c r="CS103" i="34" s="1"/>
  <c r="CX103" i="34" s="1"/>
  <c r="AC99" i="34"/>
  <c r="AJ99" i="34" s="1"/>
  <c r="AQ99" i="34" s="1"/>
  <c r="X99" i="34"/>
  <c r="AW106" i="34"/>
  <c r="BB106" i="34" s="1"/>
  <c r="AV106" i="34"/>
  <c r="BG106" i="34"/>
  <c r="BN106" i="34" s="1"/>
  <c r="BU106" i="34" s="1"/>
  <c r="CE106" i="34" s="1"/>
  <c r="CL106" i="34" s="1"/>
  <c r="CS106" i="34" s="1"/>
  <c r="CX106" i="34" s="1"/>
  <c r="AC97" i="34"/>
  <c r="AJ97" i="34" s="1"/>
  <c r="AQ97" i="34" s="1"/>
  <c r="X97" i="34"/>
  <c r="BZ92" i="34"/>
  <c r="X89" i="34"/>
  <c r="AC89" i="34"/>
  <c r="AJ89" i="34" s="1"/>
  <c r="AQ89" i="34" s="1"/>
  <c r="X85" i="34"/>
  <c r="AC85" i="34"/>
  <c r="AJ85" i="34" s="1"/>
  <c r="AQ85" i="34" s="1"/>
  <c r="CV82" i="34"/>
  <c r="CX82" i="34" s="1"/>
  <c r="BX82" i="34"/>
  <c r="BZ82" i="34" s="1"/>
  <c r="BB82" i="34"/>
  <c r="AW81" i="34"/>
  <c r="BB81" i="34" s="1"/>
  <c r="AV81" i="34"/>
  <c r="BG81" i="34"/>
  <c r="BN81" i="34" s="1"/>
  <c r="BU81" i="34" s="1"/>
  <c r="CE81" i="34" s="1"/>
  <c r="CL81" i="34" s="1"/>
  <c r="CS81" i="34" s="1"/>
  <c r="CX81" i="34" s="1"/>
  <c r="AW73" i="34"/>
  <c r="BB73" i="34" s="1"/>
  <c r="BG73" i="34"/>
  <c r="BN73" i="34" s="1"/>
  <c r="BU73" i="34" s="1"/>
  <c r="CE73" i="34" s="1"/>
  <c r="CL73" i="34" s="1"/>
  <c r="CS73" i="34" s="1"/>
  <c r="CX73" i="34" s="1"/>
  <c r="CV66" i="34"/>
  <c r="BX66" i="34"/>
  <c r="AW76" i="34"/>
  <c r="BB76" i="34" s="1"/>
  <c r="BG76" i="34"/>
  <c r="BN76" i="34" s="1"/>
  <c r="BU76" i="34" s="1"/>
  <c r="CE76" i="34" s="1"/>
  <c r="CL76" i="34" s="1"/>
  <c r="CS76" i="34" s="1"/>
  <c r="CX76" i="34" s="1"/>
  <c r="AC55" i="34"/>
  <c r="AJ55" i="34" s="1"/>
  <c r="AQ55" i="34" s="1"/>
  <c r="X55" i="34"/>
  <c r="AC53" i="34"/>
  <c r="AJ53" i="34" s="1"/>
  <c r="AQ53" i="34" s="1"/>
  <c r="X53" i="34"/>
  <c r="AC51" i="34"/>
  <c r="AJ51" i="34" s="1"/>
  <c r="AQ51" i="34" s="1"/>
  <c r="X51" i="34"/>
  <c r="AW54" i="34"/>
  <c r="BB54" i="34" s="1"/>
  <c r="BG54" i="34"/>
  <c r="BN54" i="34" s="1"/>
  <c r="BU54" i="34" s="1"/>
  <c r="AV54" i="34"/>
  <c r="AU26" i="34"/>
  <c r="AT34" i="34"/>
  <c r="AU27" i="34"/>
  <c r="AU24" i="34"/>
  <c r="AU23" i="34"/>
  <c r="AT4" i="34"/>
  <c r="AU5" i="34" s="1"/>
  <c r="AU8" i="34"/>
  <c r="AT33" i="34"/>
  <c r="AU33" i="34" s="1"/>
  <c r="BC22" i="34"/>
  <c r="BM26" i="34"/>
  <c r="CI26" i="34"/>
  <c r="CH34" i="34"/>
  <c r="CI27" i="34"/>
  <c r="CR10" i="34"/>
  <c r="AH138" i="34"/>
  <c r="AH124" i="34"/>
  <c r="AH123" i="34"/>
  <c r="AH122" i="34"/>
  <c r="AH121" i="34"/>
  <c r="AH120" i="34"/>
  <c r="AH119" i="34"/>
  <c r="AH118" i="34"/>
  <c r="AH117" i="34"/>
  <c r="AH116" i="34"/>
  <c r="AH111" i="34"/>
  <c r="AH106" i="34"/>
  <c r="AH105" i="34"/>
  <c r="AH104" i="34"/>
  <c r="AH110" i="34"/>
  <c r="AH101" i="34"/>
  <c r="AH102" i="34"/>
  <c r="AH100" i="34"/>
  <c r="AH99" i="34"/>
  <c r="AH98" i="34"/>
  <c r="AH97" i="34"/>
  <c r="AH96" i="34"/>
  <c r="AH95" i="34"/>
  <c r="AH94" i="34"/>
  <c r="AH93" i="34"/>
  <c r="AH91" i="34"/>
  <c r="AH90" i="34"/>
  <c r="AH89" i="34"/>
  <c r="AH88" i="34"/>
  <c r="AH87" i="34"/>
  <c r="AH86" i="34"/>
  <c r="AH85" i="34"/>
  <c r="AH84" i="34"/>
  <c r="AH81" i="34"/>
  <c r="AH80" i="34"/>
  <c r="AH79" i="34"/>
  <c r="AH78" i="34"/>
  <c r="AH83" i="34"/>
  <c r="AH66" i="34"/>
  <c r="AH77" i="34"/>
  <c r="AH76" i="34"/>
  <c r="AH75" i="34"/>
  <c r="AH74" i="34"/>
  <c r="AH73" i="34"/>
  <c r="AH72" i="34"/>
  <c r="AH71" i="34"/>
  <c r="AH70" i="34"/>
  <c r="AH65" i="34"/>
  <c r="AH64" i="34"/>
  <c r="AH69" i="34"/>
  <c r="AH63" i="34"/>
  <c r="AH62" i="34"/>
  <c r="AH61" i="34"/>
  <c r="AH60" i="34"/>
  <c r="AH59" i="34"/>
  <c r="AH58" i="34"/>
  <c r="AH57" i="34"/>
  <c r="AH56" i="34"/>
  <c r="AH55" i="34"/>
  <c r="AH54" i="34"/>
  <c r="AH53" i="34"/>
  <c r="AH52" i="34"/>
  <c r="AH51" i="34"/>
  <c r="AH50" i="34"/>
  <c r="AH68" i="34"/>
  <c r="AH38" i="34"/>
  <c r="AH49" i="34"/>
  <c r="AH48" i="34"/>
  <c r="AH47" i="34"/>
  <c r="AH46" i="34"/>
  <c r="AH45" i="34"/>
  <c r="AH44" i="34"/>
  <c r="AH43" i="34"/>
  <c r="AH42" i="34"/>
  <c r="AH41" i="34"/>
  <c r="AH40" i="34"/>
  <c r="AH39" i="34"/>
  <c r="CR35" i="34"/>
  <c r="AW48" i="34"/>
  <c r="BB48" i="34" s="1"/>
  <c r="AV48" i="34"/>
  <c r="BG48" i="34"/>
  <c r="BN48" i="34" s="1"/>
  <c r="BU48" i="34" s="1"/>
  <c r="CE48" i="34" s="1"/>
  <c r="CL48" i="34" s="1"/>
  <c r="CS48" i="34" s="1"/>
  <c r="CX48" i="34" s="1"/>
  <c r="CV28" i="34"/>
  <c r="CX28" i="34" s="1"/>
  <c r="BB28" i="34"/>
  <c r="BX28" i="34"/>
  <c r="BZ28" i="34" s="1"/>
  <c r="BF26" i="34"/>
  <c r="AI15" i="34"/>
  <c r="BX15" i="34"/>
  <c r="I138" i="34"/>
  <c r="I132" i="34"/>
  <c r="I128" i="34"/>
  <c r="I134" i="34"/>
  <c r="I129" i="34"/>
  <c r="I133" i="34"/>
  <c r="I127" i="34"/>
  <c r="I126" i="34"/>
  <c r="I130" i="34"/>
  <c r="I123" i="34"/>
  <c r="I122" i="34"/>
  <c r="I121" i="34"/>
  <c r="I125" i="34"/>
  <c r="I131" i="34"/>
  <c r="I116" i="34"/>
  <c r="I120" i="34"/>
  <c r="I119" i="34"/>
  <c r="I118" i="34"/>
  <c r="I117" i="34"/>
  <c r="I106" i="34"/>
  <c r="I105" i="34"/>
  <c r="I111" i="34"/>
  <c r="I110" i="34"/>
  <c r="I104" i="34"/>
  <c r="I102" i="34"/>
  <c r="I101" i="34"/>
  <c r="I100" i="34"/>
  <c r="I99" i="34"/>
  <c r="I98" i="34"/>
  <c r="I97" i="34"/>
  <c r="I96" i="34"/>
  <c r="I95" i="34"/>
  <c r="I94" i="34"/>
  <c r="I93" i="34"/>
  <c r="I91" i="34"/>
  <c r="I90" i="34"/>
  <c r="I89" i="34"/>
  <c r="I88" i="34"/>
  <c r="I87" i="34"/>
  <c r="I86" i="34"/>
  <c r="I85" i="34"/>
  <c r="I84" i="34"/>
  <c r="I83" i="34"/>
  <c r="I81" i="34"/>
  <c r="I80" i="34"/>
  <c r="I79" i="34"/>
  <c r="I78" i="34"/>
  <c r="I68" i="34"/>
  <c r="I77" i="34"/>
  <c r="I76" i="34"/>
  <c r="I75" i="34"/>
  <c r="I74" i="34"/>
  <c r="I73" i="34"/>
  <c r="I72" i="34"/>
  <c r="I71" i="34"/>
  <c r="I70" i="34"/>
  <c r="I69" i="34"/>
  <c r="I65" i="34"/>
  <c r="I64" i="34"/>
  <c r="I66" i="34"/>
  <c r="I63" i="34"/>
  <c r="I62" i="34"/>
  <c r="I61" i="34"/>
  <c r="I60" i="34"/>
  <c r="I59" i="34"/>
  <c r="I58" i="34"/>
  <c r="I57" i="34"/>
  <c r="I56" i="34"/>
  <c r="I55" i="34"/>
  <c r="I54" i="34"/>
  <c r="I53" i="34"/>
  <c r="I52" i="34"/>
  <c r="I51" i="34"/>
  <c r="I50" i="34"/>
  <c r="I39" i="34"/>
  <c r="I49" i="34"/>
  <c r="I48" i="34"/>
  <c r="I47" i="34"/>
  <c r="I46" i="34"/>
  <c r="I45" i="34"/>
  <c r="I44" i="34"/>
  <c r="I43" i="34"/>
  <c r="I42" i="34"/>
  <c r="I41" i="34"/>
  <c r="I40" i="34"/>
  <c r="I22" i="34"/>
  <c r="I12" i="34"/>
  <c r="I7" i="34"/>
  <c r="H36" i="34"/>
  <c r="I36" i="34" s="1"/>
  <c r="I13" i="34"/>
  <c r="I16" i="34"/>
  <c r="I15" i="34"/>
  <c r="I38" i="34"/>
  <c r="I19" i="34"/>
  <c r="I18" i="34"/>
  <c r="I11" i="34"/>
  <c r="I10" i="34"/>
  <c r="I6" i="34"/>
  <c r="I4" i="34"/>
  <c r="AW44" i="34"/>
  <c r="BB44" i="34" s="1"/>
  <c r="BG44" i="34"/>
  <c r="BN44" i="34" s="1"/>
  <c r="BU44" i="34" s="1"/>
  <c r="AV44" i="34"/>
  <c r="AJ27" i="34"/>
  <c r="AC26" i="34"/>
  <c r="CK18" i="34"/>
  <c r="L10" i="34"/>
  <c r="BT33" i="34"/>
  <c r="Y35" i="34"/>
  <c r="BD33" i="34"/>
  <c r="L39" i="34"/>
  <c r="CK35" i="34"/>
  <c r="BG7" i="34"/>
  <c r="BN7" i="34" s="1"/>
  <c r="BU7" i="34" s="1"/>
  <c r="CE7" i="34" s="1"/>
  <c r="CL7" i="34" s="1"/>
  <c r="CS7" i="34" s="1"/>
  <c r="AW7" i="34"/>
  <c r="BB7" i="34" s="1"/>
  <c r="AC117" i="34"/>
  <c r="X117" i="34"/>
  <c r="S116" i="34"/>
  <c r="X116" i="34" s="1"/>
  <c r="AC105" i="34"/>
  <c r="X105" i="34"/>
  <c r="S104" i="34"/>
  <c r="X104" i="34" s="1"/>
  <c r="X96" i="34"/>
  <c r="AC96" i="34"/>
  <c r="AJ96" i="34" s="1"/>
  <c r="AQ96" i="34" s="1"/>
  <c r="BZ78" i="34"/>
  <c r="AW80" i="34"/>
  <c r="BB80" i="34" s="1"/>
  <c r="AV80" i="34"/>
  <c r="BG80" i="34"/>
  <c r="BN80" i="34" s="1"/>
  <c r="BU80" i="34" s="1"/>
  <c r="CE80" i="34" s="1"/>
  <c r="CL80" i="34" s="1"/>
  <c r="CS80" i="34" s="1"/>
  <c r="CX80" i="34" s="1"/>
  <c r="BD26" i="34"/>
  <c r="BC34" i="34"/>
  <c r="BD34" i="34" s="1"/>
  <c r="BD27" i="34"/>
  <c r="BM10" i="34"/>
  <c r="BJ22" i="34"/>
  <c r="BT22" i="34" s="1"/>
  <c r="BT29" i="34"/>
  <c r="AW45" i="34"/>
  <c r="BB45" i="34" s="1"/>
  <c r="AV45" i="34"/>
  <c r="BG45" i="34"/>
  <c r="BN45" i="34" s="1"/>
  <c r="BU45" i="34" s="1"/>
  <c r="CE45" i="34" s="1"/>
  <c r="CL45" i="34" s="1"/>
  <c r="CS45" i="34" s="1"/>
  <c r="CX45" i="34" s="1"/>
  <c r="BA27" i="34"/>
  <c r="CP138" i="34"/>
  <c r="CP134" i="34"/>
  <c r="CP133" i="34"/>
  <c r="CP131" i="34"/>
  <c r="CP127" i="34"/>
  <c r="CP124" i="34"/>
  <c r="CP132" i="34"/>
  <c r="CP128" i="34"/>
  <c r="CP126" i="34"/>
  <c r="CP129" i="34"/>
  <c r="CP130" i="34"/>
  <c r="CP122" i="34"/>
  <c r="CP121" i="34"/>
  <c r="CP120" i="34"/>
  <c r="CP125" i="34"/>
  <c r="CP123" i="34"/>
  <c r="CP119" i="34"/>
  <c r="CP118" i="34"/>
  <c r="CP117" i="34"/>
  <c r="CP116" i="34"/>
  <c r="CP111" i="34"/>
  <c r="CP106" i="34"/>
  <c r="CP105" i="34"/>
  <c r="CP104" i="34"/>
  <c r="CP110" i="34"/>
  <c r="CP102" i="34"/>
  <c r="CP101" i="34"/>
  <c r="CP100" i="34"/>
  <c r="CP99" i="34"/>
  <c r="CP98" i="34"/>
  <c r="CP97" i="34"/>
  <c r="CP96" i="34"/>
  <c r="CP95" i="34"/>
  <c r="CP94" i="34"/>
  <c r="CP93" i="34"/>
  <c r="CP91" i="34"/>
  <c r="CP90" i="34"/>
  <c r="CP89" i="34"/>
  <c r="CP88" i="34"/>
  <c r="CP87" i="34"/>
  <c r="CP86" i="34"/>
  <c r="CP85" i="34"/>
  <c r="CP84" i="34"/>
  <c r="CP83" i="34"/>
  <c r="CP81" i="34"/>
  <c r="CP80" i="34"/>
  <c r="CP79" i="34"/>
  <c r="CP78" i="34"/>
  <c r="CP77" i="34"/>
  <c r="CP66" i="34"/>
  <c r="CP76" i="34"/>
  <c r="CP75" i="34"/>
  <c r="CP74" i="34"/>
  <c r="CP73" i="34"/>
  <c r="CP72" i="34"/>
  <c r="CP71" i="34"/>
  <c r="CP70" i="34"/>
  <c r="CP69" i="34"/>
  <c r="CP64" i="34"/>
  <c r="CP65" i="34"/>
  <c r="CP63" i="34"/>
  <c r="CP68" i="34"/>
  <c r="CP62" i="34"/>
  <c r="CP61" i="34"/>
  <c r="CP60" i="34"/>
  <c r="CP59" i="34"/>
  <c r="CP58" i="34"/>
  <c r="CP57" i="34"/>
  <c r="CP56" i="34"/>
  <c r="CP55" i="34"/>
  <c r="CP54" i="34"/>
  <c r="CP53" i="34"/>
  <c r="CP52" i="34"/>
  <c r="CP51" i="34"/>
  <c r="CP50" i="34"/>
  <c r="CP49" i="34"/>
  <c r="CP38" i="34"/>
  <c r="CO36" i="34"/>
  <c r="CP36" i="34" s="1"/>
  <c r="CP48" i="34"/>
  <c r="CP47" i="34"/>
  <c r="CP46" i="34"/>
  <c r="CP45" i="34"/>
  <c r="CP44" i="34"/>
  <c r="CP43" i="34"/>
  <c r="CP42" i="34"/>
  <c r="CP41" i="34"/>
  <c r="CP40" i="34"/>
  <c r="CP39" i="34"/>
  <c r="CP22" i="34"/>
  <c r="CP19" i="34"/>
  <c r="CP11" i="34"/>
  <c r="CP6" i="34"/>
  <c r="CP12" i="34"/>
  <c r="CP7" i="34"/>
  <c r="CP15" i="34"/>
  <c r="CP13" i="34"/>
  <c r="CP18" i="34"/>
  <c r="CP16" i="34"/>
  <c r="CP10" i="34"/>
  <c r="CP4" i="34"/>
  <c r="AC138" i="34"/>
  <c r="AJ138" i="34" s="1"/>
  <c r="AQ138" i="34" s="1"/>
  <c r="X138" i="34"/>
  <c r="AC130" i="34"/>
  <c r="AJ130" i="34" s="1"/>
  <c r="AQ130" i="34" s="1"/>
  <c r="X130" i="34"/>
  <c r="AP125" i="34"/>
  <c r="AW128" i="34"/>
  <c r="BB128" i="34" s="1"/>
  <c r="BG128" i="34"/>
  <c r="BN128" i="34" s="1"/>
  <c r="BU128" i="34" s="1"/>
  <c r="CE128" i="34" s="1"/>
  <c r="CL128" i="34" s="1"/>
  <c r="CS128" i="34" s="1"/>
  <c r="AW121" i="34"/>
  <c r="BB121" i="34" s="1"/>
  <c r="BG121" i="34"/>
  <c r="BN121" i="34" s="1"/>
  <c r="BU121" i="34" s="1"/>
  <c r="CE121" i="34" s="1"/>
  <c r="CL121" i="34" s="1"/>
  <c r="CS121" i="34" s="1"/>
  <c r="CX121" i="34" s="1"/>
  <c r="AC120" i="34"/>
  <c r="AJ120" i="34" s="1"/>
  <c r="AQ120" i="34" s="1"/>
  <c r="X120" i="34"/>
  <c r="AC119" i="34"/>
  <c r="AJ119" i="34" s="1"/>
  <c r="AQ119" i="34" s="1"/>
  <c r="X119" i="34"/>
  <c r="AC118" i="34"/>
  <c r="AJ118" i="34" s="1"/>
  <c r="AQ118" i="34" s="1"/>
  <c r="X118" i="34"/>
  <c r="AW123" i="34"/>
  <c r="BB123" i="34" s="1"/>
  <c r="BG123" i="34"/>
  <c r="BN123" i="34" s="1"/>
  <c r="BU123" i="34" s="1"/>
  <c r="CE123" i="34" s="1"/>
  <c r="CL123" i="34" s="1"/>
  <c r="CS123" i="34" s="1"/>
  <c r="CX123" i="34" s="1"/>
  <c r="BZ108" i="34"/>
  <c r="AC98" i="34"/>
  <c r="AJ98" i="34" s="1"/>
  <c r="AQ98" i="34" s="1"/>
  <c r="X98" i="34"/>
  <c r="AJ110" i="34"/>
  <c r="AV101" i="34"/>
  <c r="X95" i="34"/>
  <c r="AC95" i="34"/>
  <c r="AJ95" i="34" s="1"/>
  <c r="AQ95" i="34" s="1"/>
  <c r="X90" i="34"/>
  <c r="AC90" i="34"/>
  <c r="AJ90" i="34" s="1"/>
  <c r="AQ90" i="34" s="1"/>
  <c r="X88" i="34"/>
  <c r="AC88" i="34"/>
  <c r="AJ88" i="34" s="1"/>
  <c r="AQ88" i="34" s="1"/>
  <c r="S84" i="34"/>
  <c r="L83" i="34"/>
  <c r="AV70" i="34"/>
  <c r="CV69" i="34"/>
  <c r="BX69" i="34"/>
  <c r="AZ68" i="34"/>
  <c r="BX67" i="34"/>
  <c r="BZ67" i="34" s="1"/>
  <c r="CV67" i="34"/>
  <c r="CX67" i="34" s="1"/>
  <c r="BB67" i="34"/>
  <c r="CX63" i="34"/>
  <c r="AW72" i="34"/>
  <c r="BB72" i="34" s="1"/>
  <c r="BG72" i="34"/>
  <c r="BN72" i="34" s="1"/>
  <c r="BU72" i="34" s="1"/>
  <c r="CE72" i="34" s="1"/>
  <c r="CL72" i="34" s="1"/>
  <c r="CS72" i="34" s="1"/>
  <c r="CX72" i="34" s="1"/>
  <c r="CV65" i="34"/>
  <c r="BX65" i="34"/>
  <c r="X64" i="34"/>
  <c r="AC64" i="34"/>
  <c r="AJ64" i="34" s="1"/>
  <c r="AQ64" i="34" s="1"/>
  <c r="AV62" i="34"/>
  <c r="BG62" i="34"/>
  <c r="BN62" i="34" s="1"/>
  <c r="BU62" i="34" s="1"/>
  <c r="CE62" i="34" s="1"/>
  <c r="CL62" i="34" s="1"/>
  <c r="CS62" i="34" s="1"/>
  <c r="CX62" i="34" s="1"/>
  <c r="AW62" i="34"/>
  <c r="BB62" i="34" s="1"/>
  <c r="AV60" i="34"/>
  <c r="BG60" i="34"/>
  <c r="BN60" i="34" s="1"/>
  <c r="BU60" i="34" s="1"/>
  <c r="CE60" i="34" s="1"/>
  <c r="CL60" i="34" s="1"/>
  <c r="CS60" i="34" s="1"/>
  <c r="CX60" i="34" s="1"/>
  <c r="AW60" i="34"/>
  <c r="BB60" i="34" s="1"/>
  <c r="Z29" i="34"/>
  <c r="BX18" i="34"/>
  <c r="BR30" i="34"/>
  <c r="BQ35" i="34"/>
  <c r="CD35" i="34" s="1"/>
  <c r="BR29" i="34"/>
  <c r="CD15" i="34"/>
  <c r="BQ4" i="34"/>
  <c r="BR5" i="34" s="1"/>
  <c r="AN26" i="34"/>
  <c r="AM34" i="34"/>
  <c r="BF34" i="34" s="1"/>
  <c r="AN27" i="34"/>
  <c r="BF10" i="34"/>
  <c r="CV7" i="34"/>
  <c r="BX7" i="34"/>
  <c r="AW50" i="34"/>
  <c r="BB50" i="34" s="1"/>
  <c r="BG50" i="34"/>
  <c r="BN50" i="34" s="1"/>
  <c r="BU50" i="34" s="1"/>
  <c r="AV50" i="34"/>
  <c r="BF35" i="34"/>
  <c r="BR34" i="34"/>
  <c r="BZ25" i="34"/>
  <c r="K35" i="34"/>
  <c r="K33" i="34"/>
  <c r="BM29" i="34"/>
  <c r="Y34" i="34"/>
  <c r="Z34" i="34" s="1"/>
  <c r="Z27" i="34"/>
  <c r="AI10" i="34"/>
  <c r="AB10" i="34"/>
  <c r="Z26" i="34"/>
  <c r="AW41" i="34"/>
  <c r="BB41" i="34" s="1"/>
  <c r="BG41" i="34"/>
  <c r="BN41" i="34" s="1"/>
  <c r="BU41" i="34" s="1"/>
  <c r="AV41" i="34"/>
  <c r="CV15" i="34"/>
  <c r="BD35" i="34"/>
  <c r="BX10" i="34"/>
  <c r="CH33" i="34"/>
  <c r="CI35" i="34"/>
  <c r="S10" i="34"/>
  <c r="AC11" i="34"/>
  <c r="X11" i="34"/>
  <c r="BK33" i="34"/>
  <c r="BC4" i="34"/>
  <c r="BD5" i="34" s="1"/>
  <c r="S18" i="34"/>
  <c r="X18" i="34" s="1"/>
  <c r="AC19" i="34"/>
  <c r="X19" i="34"/>
  <c r="AW43" i="34"/>
  <c r="BB43" i="34" s="1"/>
  <c r="BG43" i="34"/>
  <c r="BN43" i="34" s="1"/>
  <c r="BU43" i="34" s="1"/>
  <c r="AV43" i="34"/>
  <c r="I35" i="34"/>
  <c r="CV120" i="34"/>
  <c r="BX120" i="34"/>
  <c r="BX116" i="34" s="1"/>
  <c r="X94" i="34"/>
  <c r="AC94" i="34"/>
  <c r="S93" i="34"/>
  <c r="X93" i="34" s="1"/>
  <c r="AW71" i="34"/>
  <c r="BB71" i="34" s="1"/>
  <c r="BG71" i="34"/>
  <c r="BN71" i="34" s="1"/>
  <c r="BU71" i="34" s="1"/>
  <c r="CE71" i="34" s="1"/>
  <c r="CL71" i="34" s="1"/>
  <c r="CS71" i="34" s="1"/>
  <c r="CX71" i="34" s="1"/>
  <c r="BJ34" i="34"/>
  <c r="BT34" i="34" s="1"/>
  <c r="BK27" i="34"/>
  <c r="BT10" i="34"/>
  <c r="BK26" i="34"/>
  <c r="CV132" i="34"/>
  <c r="BX132" i="34"/>
  <c r="AW132" i="34"/>
  <c r="BB132" i="34" s="1"/>
  <c r="BG132" i="34"/>
  <c r="BN132" i="34" s="1"/>
  <c r="BU132" i="34" s="1"/>
  <c r="CE132" i="34" s="1"/>
  <c r="CL132" i="34" s="1"/>
  <c r="CS132" i="34" s="1"/>
  <c r="CV128" i="34"/>
  <c r="BX128" i="34"/>
  <c r="AZ125" i="34"/>
  <c r="BG134" i="34"/>
  <c r="BN134" i="34" s="1"/>
  <c r="BU134" i="34" s="1"/>
  <c r="CE134" i="34" s="1"/>
  <c r="CL134" i="34" s="1"/>
  <c r="CS134" i="34" s="1"/>
  <c r="AW134" i="34"/>
  <c r="BB134" i="34" s="1"/>
  <c r="L125" i="34"/>
  <c r="S126" i="34"/>
  <c r="BG129" i="34"/>
  <c r="BN129" i="34" s="1"/>
  <c r="BU129" i="34" s="1"/>
  <c r="CE129" i="34" s="1"/>
  <c r="CL129" i="34" s="1"/>
  <c r="CS129" i="34" s="1"/>
  <c r="CX129" i="34" s="1"/>
  <c r="AW129" i="34"/>
  <c r="BB129" i="34" s="1"/>
  <c r="R125" i="34"/>
  <c r="AW122" i="34"/>
  <c r="BB122" i="34" s="1"/>
  <c r="BG122" i="34"/>
  <c r="BN122" i="34" s="1"/>
  <c r="BU122" i="34" s="1"/>
  <c r="CE122" i="34" s="1"/>
  <c r="CL122" i="34" s="1"/>
  <c r="CS122" i="34" s="1"/>
  <c r="CX122" i="34" s="1"/>
  <c r="L116" i="34"/>
  <c r="CV104" i="34"/>
  <c r="CV102" i="34"/>
  <c r="BX102" i="34"/>
  <c r="CV101" i="34"/>
  <c r="BX101" i="34"/>
  <c r="AZ93" i="34"/>
  <c r="X87" i="34"/>
  <c r="AC87" i="34"/>
  <c r="AJ87" i="34" s="1"/>
  <c r="AQ87" i="34" s="1"/>
  <c r="L93" i="34"/>
  <c r="AW79" i="34"/>
  <c r="BB79" i="34" s="1"/>
  <c r="AV79" i="34"/>
  <c r="BG79" i="34"/>
  <c r="BN79" i="34" s="1"/>
  <c r="BU79" i="34" s="1"/>
  <c r="CE79" i="34" s="1"/>
  <c r="CL79" i="34" s="1"/>
  <c r="CS79" i="34" s="1"/>
  <c r="CX79" i="34" s="1"/>
  <c r="BZ70" i="34"/>
  <c r="BG66" i="34"/>
  <c r="BN66" i="34" s="1"/>
  <c r="BU66" i="34" s="1"/>
  <c r="CE66" i="34" s="1"/>
  <c r="CL66" i="34" s="1"/>
  <c r="CS66" i="34" s="1"/>
  <c r="AW66" i="34"/>
  <c r="BB66" i="34" s="1"/>
  <c r="CV64" i="34"/>
  <c r="BX64" i="34"/>
  <c r="AZ39" i="34"/>
  <c r="AW74" i="34"/>
  <c r="BB74" i="34" s="1"/>
  <c r="BG74" i="34"/>
  <c r="BN74" i="34" s="1"/>
  <c r="BU74" i="34" s="1"/>
  <c r="CE74" i="34" s="1"/>
  <c r="CL74" i="34" s="1"/>
  <c r="CS74" i="34" s="1"/>
  <c r="CX74" i="34" s="1"/>
  <c r="S69" i="34"/>
  <c r="L68" i="34"/>
  <c r="X65" i="34"/>
  <c r="AC65" i="34"/>
  <c r="AJ65" i="34" s="1"/>
  <c r="AQ65" i="34" s="1"/>
  <c r="K39" i="34"/>
  <c r="E38" i="34"/>
  <c r="AV57" i="34"/>
  <c r="BG57" i="34"/>
  <c r="BN57" i="34" s="1"/>
  <c r="BU57" i="34" s="1"/>
  <c r="CE57" i="34" s="1"/>
  <c r="CL57" i="34" s="1"/>
  <c r="CS57" i="34" s="1"/>
  <c r="CX57" i="34" s="1"/>
  <c r="AW57" i="34"/>
  <c r="BB57" i="34" s="1"/>
  <c r="AW56" i="34"/>
  <c r="BB56" i="34" s="1"/>
  <c r="BG56" i="34"/>
  <c r="BN56" i="34" s="1"/>
  <c r="BU56" i="34" s="1"/>
  <c r="CE56" i="34" s="1"/>
  <c r="CL56" i="34" s="1"/>
  <c r="CS56" i="34" s="1"/>
  <c r="CX56" i="34" s="1"/>
  <c r="AV56" i="34"/>
  <c r="AW52" i="34"/>
  <c r="BB52" i="34" s="1"/>
  <c r="BG52" i="34"/>
  <c r="BN52" i="34" s="1"/>
  <c r="BU52" i="34" s="1"/>
  <c r="AV52" i="34"/>
  <c r="CP26" i="34"/>
  <c r="CO34" i="34"/>
  <c r="CP34" i="34" s="1"/>
  <c r="CP27" i="34"/>
  <c r="AW47" i="34"/>
  <c r="BB47" i="34" s="1"/>
  <c r="AV47" i="34"/>
  <c r="BG47" i="34"/>
  <c r="BN47" i="34" s="1"/>
  <c r="BU47" i="34" s="1"/>
  <c r="CE47" i="34" s="1"/>
  <c r="CL47" i="34" s="1"/>
  <c r="CS47" i="34" s="1"/>
  <c r="CX47" i="34" s="1"/>
  <c r="D141" i="34"/>
  <c r="AM124" i="34"/>
  <c r="AZ26" i="34"/>
  <c r="CV27" i="34"/>
  <c r="BX27" i="34"/>
  <c r="CV12" i="34"/>
  <c r="BX12" i="34"/>
  <c r="BS138" i="34"/>
  <c r="CD124" i="34"/>
  <c r="BS124" i="34"/>
  <c r="BS120" i="34"/>
  <c r="BS121" i="34"/>
  <c r="BS122" i="34"/>
  <c r="BS117" i="34"/>
  <c r="BS116" i="34"/>
  <c r="BS123" i="34"/>
  <c r="BS119" i="34"/>
  <c r="BS118" i="34"/>
  <c r="BS111" i="34"/>
  <c r="BS110" i="34"/>
  <c r="BS106" i="34"/>
  <c r="BS105" i="34"/>
  <c r="BS104" i="34"/>
  <c r="BS100" i="34"/>
  <c r="BS99" i="34"/>
  <c r="BS98" i="34"/>
  <c r="BS97" i="34"/>
  <c r="BS96" i="34"/>
  <c r="BS102" i="34"/>
  <c r="BS101" i="34"/>
  <c r="BS95" i="34"/>
  <c r="BS94" i="34"/>
  <c r="BS91" i="34"/>
  <c r="BS90" i="34"/>
  <c r="BS89" i="34"/>
  <c r="BS88" i="34"/>
  <c r="BS87" i="34"/>
  <c r="BS86" i="34"/>
  <c r="BS85" i="34"/>
  <c r="BS84" i="34"/>
  <c r="BS83" i="34"/>
  <c r="BS93" i="34"/>
  <c r="BS66" i="34"/>
  <c r="BS81" i="34"/>
  <c r="BS80" i="34"/>
  <c r="BS79" i="34"/>
  <c r="BS78" i="34"/>
  <c r="BS76" i="34"/>
  <c r="BS75" i="34"/>
  <c r="BS74" i="34"/>
  <c r="BS73" i="34"/>
  <c r="BS72" i="34"/>
  <c r="BS71" i="34"/>
  <c r="BS70" i="34"/>
  <c r="BS69" i="34"/>
  <c r="BS68" i="34"/>
  <c r="BS77" i="34"/>
  <c r="BS65" i="34"/>
  <c r="BS64" i="34"/>
  <c r="BS62" i="34"/>
  <c r="BS61" i="34"/>
  <c r="BS60" i="34"/>
  <c r="BS59" i="34"/>
  <c r="BS58" i="34"/>
  <c r="BS57" i="34"/>
  <c r="BS63" i="34"/>
  <c r="BS56" i="34"/>
  <c r="BS54" i="34"/>
  <c r="BS52" i="34"/>
  <c r="BS50" i="34"/>
  <c r="BS55" i="34"/>
  <c r="BS53" i="34"/>
  <c r="BS51" i="34"/>
  <c r="BS49" i="34"/>
  <c r="BS48" i="34"/>
  <c r="BS47" i="34"/>
  <c r="BS46" i="34"/>
  <c r="BS45" i="34"/>
  <c r="BS44" i="34"/>
  <c r="BS43" i="34"/>
  <c r="BS41" i="34"/>
  <c r="BS39" i="34"/>
  <c r="BS38" i="34"/>
  <c r="BS42" i="34"/>
  <c r="BS40" i="34"/>
  <c r="W35" i="34"/>
  <c r="W33" i="34"/>
  <c r="BZ21" i="34"/>
  <c r="AW49" i="34"/>
  <c r="BB49" i="34" s="1"/>
  <c r="AV49" i="34"/>
  <c r="BG49" i="34"/>
  <c r="BN49" i="34" s="1"/>
  <c r="BU49" i="34" s="1"/>
  <c r="CE49" i="34" s="1"/>
  <c r="CL49" i="34" s="1"/>
  <c r="CS49" i="34" s="1"/>
  <c r="CX49" i="34" s="1"/>
  <c r="AC40" i="34"/>
  <c r="S39" i="34"/>
  <c r="X40" i="34"/>
  <c r="V114" i="34"/>
  <c r="V113" i="34"/>
  <c r="V109" i="34"/>
  <c r="CK34" i="34"/>
  <c r="AC13" i="34"/>
  <c r="AJ13" i="34" s="1"/>
  <c r="AQ13" i="34" s="1"/>
  <c r="X13" i="34"/>
  <c r="CK10" i="34"/>
  <c r="AC8" i="34"/>
  <c r="AJ8" i="34" s="1"/>
  <c r="AQ8" i="34" s="1"/>
  <c r="X8" i="34"/>
  <c r="P125" i="34"/>
  <c r="AT22" i="34"/>
  <c r="AZ35" i="34"/>
  <c r="BA29" i="34"/>
  <c r="BA30" i="34"/>
  <c r="BA35" i="34"/>
  <c r="CH4" i="34"/>
  <c r="CI5" i="34" s="1"/>
  <c r="AN35" i="34"/>
  <c r="BG12" i="34"/>
  <c r="BN12" i="34" s="1"/>
  <c r="BU12" i="34" s="1"/>
  <c r="CE12" i="34" s="1"/>
  <c r="CL12" i="34" s="1"/>
  <c r="CS12" i="34" s="1"/>
  <c r="AW12" i="34"/>
  <c r="BB12" i="34" s="1"/>
  <c r="AG34" i="34"/>
  <c r="BJ4" i="34"/>
  <c r="BK5" i="34" s="1"/>
  <c r="AM33" i="34"/>
  <c r="BF33" i="34" s="1"/>
  <c r="CV18" i="34"/>
  <c r="C132" i="34"/>
  <c r="C128" i="34"/>
  <c r="C138" i="34"/>
  <c r="C134" i="34"/>
  <c r="C133" i="34"/>
  <c r="C129" i="34"/>
  <c r="C127" i="34"/>
  <c r="C126" i="34"/>
  <c r="C131" i="34"/>
  <c r="C130" i="34"/>
  <c r="C125" i="34"/>
  <c r="C124" i="34"/>
  <c r="C123" i="34"/>
  <c r="C122" i="34"/>
  <c r="C121" i="34"/>
  <c r="C120" i="34"/>
  <c r="C119" i="34"/>
  <c r="C118" i="34"/>
  <c r="C117" i="34"/>
  <c r="C116" i="34"/>
  <c r="C102" i="34"/>
  <c r="C101" i="34"/>
  <c r="C106" i="34"/>
  <c r="C105" i="34"/>
  <c r="C111" i="34"/>
  <c r="C110" i="34"/>
  <c r="C104" i="34"/>
  <c r="C100" i="34"/>
  <c r="C99" i="34"/>
  <c r="C98" i="34"/>
  <c r="C97" i="34"/>
  <c r="C96" i="34"/>
  <c r="C95" i="34"/>
  <c r="C91" i="34"/>
  <c r="C90" i="34"/>
  <c r="C89" i="34"/>
  <c r="C88" i="34"/>
  <c r="C87" i="34"/>
  <c r="C86" i="34"/>
  <c r="C85" i="34"/>
  <c r="C84" i="34"/>
  <c r="C83" i="34"/>
  <c r="C81" i="34"/>
  <c r="C80" i="34"/>
  <c r="C79" i="34"/>
  <c r="C78" i="34"/>
  <c r="C94" i="34"/>
  <c r="C93" i="34"/>
  <c r="C77" i="34"/>
  <c r="C76" i="34"/>
  <c r="C75" i="34"/>
  <c r="C74" i="34"/>
  <c r="C73" i="34"/>
  <c r="C72" i="34"/>
  <c r="C71" i="34"/>
  <c r="C70" i="34"/>
  <c r="C69" i="34"/>
  <c r="C65" i="34"/>
  <c r="C64" i="34"/>
  <c r="C68" i="34"/>
  <c r="C66" i="34"/>
  <c r="C63" i="34"/>
  <c r="C62" i="34"/>
  <c r="C61" i="34"/>
  <c r="C60" i="34"/>
  <c r="C59" i="34"/>
  <c r="C58" i="34"/>
  <c r="C57" i="34"/>
  <c r="C55" i="34"/>
  <c r="C53" i="34"/>
  <c r="C51" i="34"/>
  <c r="C49" i="34"/>
  <c r="C48" i="34"/>
  <c r="C47" i="34"/>
  <c r="C46" i="34"/>
  <c r="C50" i="34"/>
  <c r="C56" i="34"/>
  <c r="C54" i="34"/>
  <c r="C52" i="34"/>
  <c r="C39" i="34"/>
  <c r="C38" i="34"/>
  <c r="C22" i="34"/>
  <c r="C12" i="34"/>
  <c r="C7" i="34"/>
  <c r="C44" i="34"/>
  <c r="C42" i="34"/>
  <c r="C40" i="34"/>
  <c r="B36" i="34"/>
  <c r="C36" i="34" s="1"/>
  <c r="C13" i="34"/>
  <c r="C16" i="34"/>
  <c r="C15" i="34"/>
  <c r="C45" i="34"/>
  <c r="C43" i="34"/>
  <c r="C41" i="34"/>
  <c r="C19" i="34"/>
  <c r="C18" i="34"/>
  <c r="C11" i="34"/>
  <c r="C10" i="34"/>
  <c r="C6" i="34"/>
  <c r="C4" i="34"/>
  <c r="CB35" i="34"/>
  <c r="AV7" i="34"/>
  <c r="Q56" i="34" l="1"/>
  <c r="AA80" i="34"/>
  <c r="AA60" i="34"/>
  <c r="AA141" i="34" s="1"/>
  <c r="AA96" i="34"/>
  <c r="AA38" i="34"/>
  <c r="Q42" i="34"/>
  <c r="Q120" i="34"/>
  <c r="Q93" i="34"/>
  <c r="Q43" i="34"/>
  <c r="Q76" i="34"/>
  <c r="Q117" i="34"/>
  <c r="Q58" i="34"/>
  <c r="Q91" i="34"/>
  <c r="Q74" i="34"/>
  <c r="Q75" i="34"/>
  <c r="Q57" i="34"/>
  <c r="CC65" i="34"/>
  <c r="CC106" i="34"/>
  <c r="BF38" i="34"/>
  <c r="BM38" i="34"/>
  <c r="BZ59" i="34"/>
  <c r="AM36" i="34"/>
  <c r="AN22" i="34"/>
  <c r="AC5" i="34"/>
  <c r="R34" i="34"/>
  <c r="F125" i="34"/>
  <c r="W142" i="34"/>
  <c r="F116" i="34"/>
  <c r="F68" i="34"/>
  <c r="R4" i="34"/>
  <c r="P5" i="34"/>
  <c r="F44" i="34"/>
  <c r="F40" i="34"/>
  <c r="F42" i="34"/>
  <c r="F133" i="34"/>
  <c r="F127" i="34"/>
  <c r="F128" i="34"/>
  <c r="F118" i="34"/>
  <c r="F111" i="34"/>
  <c r="F105" i="34"/>
  <c r="F97" i="34"/>
  <c r="F95" i="34"/>
  <c r="F89" i="34"/>
  <c r="F85" i="34"/>
  <c r="F81" i="34"/>
  <c r="F77" i="34"/>
  <c r="F73" i="34"/>
  <c r="F69" i="34"/>
  <c r="F60" i="34"/>
  <c r="F64" i="34"/>
  <c r="F57" i="34"/>
  <c r="F46" i="34"/>
  <c r="F51" i="34"/>
  <c r="F12" i="34"/>
  <c r="F6" i="34"/>
  <c r="F18" i="34"/>
  <c r="F19" i="34"/>
  <c r="F13" i="34"/>
  <c r="F131" i="34"/>
  <c r="F117" i="34"/>
  <c r="F98" i="34"/>
  <c r="F101" i="34"/>
  <c r="F66" i="34"/>
  <c r="F74" i="34"/>
  <c r="F65" i="34"/>
  <c r="E36" i="34"/>
  <c r="F36" i="34" s="1"/>
  <c r="F130" i="34"/>
  <c r="F132" i="34"/>
  <c r="F121" i="34"/>
  <c r="F122" i="34"/>
  <c r="F110" i="34"/>
  <c r="F100" i="34"/>
  <c r="F96" i="34"/>
  <c r="F93" i="34"/>
  <c r="F88" i="34"/>
  <c r="F84" i="34"/>
  <c r="F80" i="34"/>
  <c r="F76" i="34"/>
  <c r="F72" i="34"/>
  <c r="F63" i="34"/>
  <c r="F59" i="34"/>
  <c r="F56" i="34"/>
  <c r="F49" i="34"/>
  <c r="F45" i="34"/>
  <c r="F50" i="34"/>
  <c r="F15" i="34"/>
  <c r="F138" i="34"/>
  <c r="F119" i="34"/>
  <c r="F86" i="34"/>
  <c r="F70" i="34"/>
  <c r="F52" i="34"/>
  <c r="F53" i="34"/>
  <c r="F7" i="34"/>
  <c r="F41" i="34"/>
  <c r="F43" i="34"/>
  <c r="F4" i="34"/>
  <c r="F126" i="34"/>
  <c r="F134" i="34"/>
  <c r="F120" i="34"/>
  <c r="F123" i="34"/>
  <c r="F104" i="34"/>
  <c r="F99" i="34"/>
  <c r="F102" i="34"/>
  <c r="F91" i="34"/>
  <c r="F87" i="34"/>
  <c r="F94" i="34"/>
  <c r="F79" i="34"/>
  <c r="F75" i="34"/>
  <c r="F71" i="34"/>
  <c r="F62" i="34"/>
  <c r="F58" i="34"/>
  <c r="F54" i="34"/>
  <c r="F48" i="34"/>
  <c r="F55" i="34"/>
  <c r="F22" i="34"/>
  <c r="F129" i="34"/>
  <c r="F106" i="34"/>
  <c r="F90" i="34"/>
  <c r="F78" i="34"/>
  <c r="F61" i="34"/>
  <c r="F47" i="34"/>
  <c r="F10" i="34"/>
  <c r="F11" i="34"/>
  <c r="F16" i="34"/>
  <c r="AN33" i="34"/>
  <c r="E114" i="34"/>
  <c r="CR33" i="34"/>
  <c r="K4" i="34"/>
  <c r="Q38" i="34"/>
  <c r="Q101" i="34"/>
  <c r="Q85" i="34"/>
  <c r="Q69" i="34"/>
  <c r="Q51" i="34"/>
  <c r="Q105" i="34"/>
  <c r="Q73" i="34"/>
  <c r="Q40" i="34"/>
  <c r="Q121" i="34"/>
  <c r="Q97" i="34"/>
  <c r="Q80" i="34"/>
  <c r="Q63" i="34"/>
  <c r="Q48" i="34"/>
  <c r="Q119" i="34"/>
  <c r="Q94" i="34"/>
  <c r="Q77" i="34"/>
  <c r="Q59" i="34"/>
  <c r="Q44" i="34"/>
  <c r="Q89" i="34"/>
  <c r="Q55" i="34"/>
  <c r="BZ131" i="34"/>
  <c r="BG61" i="34"/>
  <c r="BN61" i="34" s="1"/>
  <c r="BU61" i="34" s="1"/>
  <c r="CE61" i="34" s="1"/>
  <c r="CL61" i="34" s="1"/>
  <c r="CS61" i="34" s="1"/>
  <c r="CX61" i="34" s="1"/>
  <c r="CX111" i="34"/>
  <c r="Q110" i="34"/>
  <c r="Q88" i="34"/>
  <c r="Q72" i="34"/>
  <c r="Q54" i="34"/>
  <c r="Q102" i="34"/>
  <c r="Q41" i="34"/>
  <c r="Q104" i="34"/>
  <c r="Q87" i="34"/>
  <c r="Q71" i="34"/>
  <c r="Q53" i="34"/>
  <c r="Q106" i="34"/>
  <c r="Q60" i="34"/>
  <c r="Q122" i="34"/>
  <c r="Q64" i="34"/>
  <c r="BZ45" i="34"/>
  <c r="BZ123" i="34"/>
  <c r="AV61" i="34"/>
  <c r="AB38" i="34"/>
  <c r="AB124" i="34"/>
  <c r="Q138" i="34"/>
  <c r="Q100" i="34"/>
  <c r="Q84" i="34"/>
  <c r="Q65" i="34"/>
  <c r="Q50" i="34"/>
  <c r="Q68" i="34"/>
  <c r="Q123" i="34"/>
  <c r="Q99" i="34"/>
  <c r="Q83" i="34"/>
  <c r="Q66" i="34"/>
  <c r="Q39" i="34"/>
  <c r="Q98" i="34"/>
  <c r="Q45" i="34"/>
  <c r="Q111" i="34"/>
  <c r="Q52" i="34"/>
  <c r="Q124" i="34"/>
  <c r="Q96" i="34"/>
  <c r="Q79" i="34"/>
  <c r="Q62" i="34"/>
  <c r="Q47" i="34"/>
  <c r="Q70" i="34"/>
  <c r="Q116" i="34"/>
  <c r="Q95" i="34"/>
  <c r="Q78" i="34"/>
  <c r="Q61" i="34"/>
  <c r="Q46" i="34"/>
  <c r="Q86" i="34"/>
  <c r="Q90" i="34"/>
  <c r="Q49" i="34"/>
  <c r="R22" i="34"/>
  <c r="BZ81" i="34"/>
  <c r="I34" i="34"/>
  <c r="BZ46" i="34"/>
  <c r="BZ76" i="34"/>
  <c r="BZ63" i="34"/>
  <c r="BZ77" i="34"/>
  <c r="O204" i="35"/>
  <c r="O206" i="35" s="1"/>
  <c r="K34" i="34"/>
  <c r="BG75" i="34"/>
  <c r="BN75" i="34" s="1"/>
  <c r="BU75" i="34" s="1"/>
  <c r="CE75" i="34" s="1"/>
  <c r="CL75" i="34" s="1"/>
  <c r="CS75" i="34" s="1"/>
  <c r="CX75" i="34" s="1"/>
  <c r="BZ60" i="34"/>
  <c r="BZ128" i="34"/>
  <c r="AW58" i="34"/>
  <c r="BB58" i="34" s="1"/>
  <c r="R38" i="34"/>
  <c r="H124" i="34"/>
  <c r="AW75" i="34"/>
  <c r="BB75" i="34" s="1"/>
  <c r="BZ7" i="34"/>
  <c r="BG58" i="34"/>
  <c r="BN58" i="34" s="1"/>
  <c r="BU58" i="34" s="1"/>
  <c r="CE58" i="34" s="1"/>
  <c r="CL58" i="34" s="1"/>
  <c r="CS58" i="34" s="1"/>
  <c r="CX58" i="34" s="1"/>
  <c r="BZ73" i="34"/>
  <c r="BZ101" i="34"/>
  <c r="CX101" i="34"/>
  <c r="BZ61" i="34"/>
  <c r="CC89" i="34"/>
  <c r="CC51" i="34"/>
  <c r="AV91" i="34"/>
  <c r="CC39" i="34"/>
  <c r="CC55" i="34"/>
  <c r="CC71" i="34"/>
  <c r="CC95" i="34"/>
  <c r="CC120" i="34"/>
  <c r="CC43" i="34"/>
  <c r="CC59" i="34"/>
  <c r="CC75" i="34"/>
  <c r="CC79" i="34"/>
  <c r="CC47" i="34"/>
  <c r="CC63" i="34"/>
  <c r="CC85" i="34"/>
  <c r="CC98" i="34"/>
  <c r="BE38" i="34"/>
  <c r="BE124" i="34"/>
  <c r="BE120" i="34"/>
  <c r="BE116" i="34"/>
  <c r="BE104" i="34"/>
  <c r="BE99" i="34"/>
  <c r="BE95" i="34"/>
  <c r="BE79" i="34"/>
  <c r="BE90" i="34"/>
  <c r="BE86" i="34"/>
  <c r="BE77" i="34"/>
  <c r="BE73" i="34"/>
  <c r="BE69" i="34"/>
  <c r="BE78" i="34"/>
  <c r="BE61" i="34"/>
  <c r="BE57" i="34"/>
  <c r="BE53" i="34"/>
  <c r="BE49" i="34"/>
  <c r="BE45" i="34"/>
  <c r="BE41" i="34"/>
  <c r="BE123" i="34"/>
  <c r="BE119" i="34"/>
  <c r="BE111" i="34"/>
  <c r="BE110" i="34"/>
  <c r="BE98" i="34"/>
  <c r="BE94" i="34"/>
  <c r="BE96" i="34"/>
  <c r="BE89" i="34"/>
  <c r="BE85" i="34"/>
  <c r="BE76" i="34"/>
  <c r="BE72" i="34"/>
  <c r="BE68" i="34"/>
  <c r="BE64" i="34"/>
  <c r="BE60" i="34"/>
  <c r="BE56" i="34"/>
  <c r="BE52" i="34"/>
  <c r="BE48" i="34"/>
  <c r="BE44" i="34"/>
  <c r="BE40" i="34"/>
  <c r="BE122" i="34"/>
  <c r="BE118" i="34"/>
  <c r="BE106" i="34"/>
  <c r="BE102" i="34"/>
  <c r="BE97" i="34"/>
  <c r="BE81" i="34"/>
  <c r="BE93" i="34"/>
  <c r="BE88" i="34"/>
  <c r="BE84" i="34"/>
  <c r="BE75" i="34"/>
  <c r="BE71" i="34"/>
  <c r="BE66" i="34"/>
  <c r="BE63" i="34"/>
  <c r="BE59" i="34"/>
  <c r="BE55" i="34"/>
  <c r="BE51" i="34"/>
  <c r="BE47" i="34"/>
  <c r="BE43" i="34"/>
  <c r="BE39" i="34"/>
  <c r="BE138" i="34"/>
  <c r="BE121" i="34"/>
  <c r="BE117" i="34"/>
  <c r="BE105" i="34"/>
  <c r="BE100" i="34"/>
  <c r="BE101" i="34"/>
  <c r="BE80" i="34"/>
  <c r="BE91" i="34"/>
  <c r="BE87" i="34"/>
  <c r="BE83" i="34"/>
  <c r="BE74" i="34"/>
  <c r="BE70" i="34"/>
  <c r="BE65" i="34"/>
  <c r="BE62" i="34"/>
  <c r="BE58" i="34"/>
  <c r="BE54" i="34"/>
  <c r="BE50" i="34"/>
  <c r="BE46" i="34"/>
  <c r="BE42" i="34"/>
  <c r="AN34" i="34"/>
  <c r="K22" i="34"/>
  <c r="S23" i="34"/>
  <c r="X23" i="34" s="1"/>
  <c r="X24" i="34"/>
  <c r="AC24" i="34"/>
  <c r="P6" i="34"/>
  <c r="P4" i="34"/>
  <c r="P10" i="34"/>
  <c r="P130" i="34"/>
  <c r="P131" i="34"/>
  <c r="P122" i="34"/>
  <c r="P118" i="34"/>
  <c r="P111" i="34"/>
  <c r="P104" i="34"/>
  <c r="P99" i="34"/>
  <c r="P81" i="34"/>
  <c r="P95" i="34"/>
  <c r="P90" i="34"/>
  <c r="P86" i="34"/>
  <c r="P77" i="34"/>
  <c r="P73" i="34"/>
  <c r="P69" i="34"/>
  <c r="P64" i="34"/>
  <c r="P60" i="34"/>
  <c r="P56" i="34"/>
  <c r="P52" i="34"/>
  <c r="P47" i="34"/>
  <c r="P43" i="34"/>
  <c r="P50" i="34"/>
  <c r="P39" i="34"/>
  <c r="P16" i="34"/>
  <c r="P138" i="34"/>
  <c r="P126" i="34"/>
  <c r="P128" i="34"/>
  <c r="P121" i="34"/>
  <c r="P124" i="34"/>
  <c r="P106" i="34"/>
  <c r="P102" i="34"/>
  <c r="P98" i="34"/>
  <c r="P80" i="34"/>
  <c r="P93" i="34"/>
  <c r="P89" i="34"/>
  <c r="P85" i="34"/>
  <c r="P76" i="34"/>
  <c r="P72" i="34"/>
  <c r="P66" i="34"/>
  <c r="P63" i="34"/>
  <c r="P59" i="34"/>
  <c r="P55" i="34"/>
  <c r="P51" i="34"/>
  <c r="P46" i="34"/>
  <c r="P42" i="34"/>
  <c r="P11" i="34"/>
  <c r="P18" i="34"/>
  <c r="P38" i="34"/>
  <c r="P129" i="34"/>
  <c r="P133" i="34"/>
  <c r="P127" i="34"/>
  <c r="P120" i="34"/>
  <c r="P117" i="34"/>
  <c r="P105" i="34"/>
  <c r="P101" i="34"/>
  <c r="P97" i="34"/>
  <c r="P79" i="34"/>
  <c r="P96" i="34"/>
  <c r="P88" i="34"/>
  <c r="P84" i="34"/>
  <c r="P75" i="34"/>
  <c r="P71" i="34"/>
  <c r="P68" i="34"/>
  <c r="P62" i="34"/>
  <c r="P58" i="34"/>
  <c r="P54" i="34"/>
  <c r="P49" i="34"/>
  <c r="P45" i="34"/>
  <c r="P41" i="34"/>
  <c r="P7" i="34"/>
  <c r="P12" i="34"/>
  <c r="P22" i="34"/>
  <c r="P13" i="34"/>
  <c r="O36" i="34"/>
  <c r="P134" i="34"/>
  <c r="P132" i="34"/>
  <c r="P123" i="34"/>
  <c r="P119" i="34"/>
  <c r="P116" i="34"/>
  <c r="P110" i="34"/>
  <c r="P100" i="34"/>
  <c r="P83" i="34"/>
  <c r="P94" i="34"/>
  <c r="P91" i="34"/>
  <c r="P87" i="34"/>
  <c r="P78" i="34"/>
  <c r="P74" i="34"/>
  <c r="P70" i="34"/>
  <c r="P65" i="34"/>
  <c r="P61" i="34"/>
  <c r="P57" i="34"/>
  <c r="P53" i="34"/>
  <c r="P48" i="34"/>
  <c r="P44" i="34"/>
  <c r="P40" i="34"/>
  <c r="P19" i="34"/>
  <c r="P15" i="34"/>
  <c r="X16" i="34"/>
  <c r="S15" i="34"/>
  <c r="AC16" i="34"/>
  <c r="R33" i="34"/>
  <c r="CC102" i="34"/>
  <c r="CQ141" i="34"/>
  <c r="CC42" i="34"/>
  <c r="CC50" i="34"/>
  <c r="CC58" i="34"/>
  <c r="CC77" i="34"/>
  <c r="CC74" i="34"/>
  <c r="CC88" i="34"/>
  <c r="CC78" i="34"/>
  <c r="CC101" i="34"/>
  <c r="CC118" i="34"/>
  <c r="CC38" i="34"/>
  <c r="CC46" i="34"/>
  <c r="CC54" i="34"/>
  <c r="CC62" i="34"/>
  <c r="CC70" i="34"/>
  <c r="CC84" i="34"/>
  <c r="CC94" i="34"/>
  <c r="CC97" i="34"/>
  <c r="CC105" i="34"/>
  <c r="CC124" i="34"/>
  <c r="BL141" i="34"/>
  <c r="CC41" i="34"/>
  <c r="CC45" i="34"/>
  <c r="CC49" i="34"/>
  <c r="CC53" i="34"/>
  <c r="CC57" i="34"/>
  <c r="CC61" i="34"/>
  <c r="CC66" i="34"/>
  <c r="CC69" i="34"/>
  <c r="CC73" i="34"/>
  <c r="CC83" i="34"/>
  <c r="CC87" i="34"/>
  <c r="CC91" i="34"/>
  <c r="CC96" i="34"/>
  <c r="CC81" i="34"/>
  <c r="CC100" i="34"/>
  <c r="CC104" i="34"/>
  <c r="CC117" i="34"/>
  <c r="CC122" i="34"/>
  <c r="CX12" i="34"/>
  <c r="CX7" i="34"/>
  <c r="CC40" i="34"/>
  <c r="CC44" i="34"/>
  <c r="CC48" i="34"/>
  <c r="CC52" i="34"/>
  <c r="CC56" i="34"/>
  <c r="CC60" i="34"/>
  <c r="CC64" i="34"/>
  <c r="CC68" i="34"/>
  <c r="CC72" i="34"/>
  <c r="CC76" i="34"/>
  <c r="CC86" i="34"/>
  <c r="CC90" i="34"/>
  <c r="CC93" i="34"/>
  <c r="CC80" i="34"/>
  <c r="CC99" i="34"/>
  <c r="CC110" i="34"/>
  <c r="CC116" i="34"/>
  <c r="CC121" i="34"/>
  <c r="CC138" i="34"/>
  <c r="CH124" i="34"/>
  <c r="CI124" i="34" s="1"/>
  <c r="CR38" i="34"/>
  <c r="CC111" i="34"/>
  <c r="CC119" i="34"/>
  <c r="BS141" i="34"/>
  <c r="F114" i="34"/>
  <c r="AC69" i="34"/>
  <c r="X69" i="34"/>
  <c r="S68" i="34"/>
  <c r="X68" i="34" s="1"/>
  <c r="CX132" i="34"/>
  <c r="BD138" i="34"/>
  <c r="BD134" i="34"/>
  <c r="BD131" i="34"/>
  <c r="BD127" i="34"/>
  <c r="BD132" i="34"/>
  <c r="BD128" i="34"/>
  <c r="BD133" i="34"/>
  <c r="BD126" i="34"/>
  <c r="BD125" i="34"/>
  <c r="BD130" i="34"/>
  <c r="BD129" i="34"/>
  <c r="BD124" i="34"/>
  <c r="BD123" i="34"/>
  <c r="BD122" i="34"/>
  <c r="BD121" i="34"/>
  <c r="BD120" i="34"/>
  <c r="BD119" i="34"/>
  <c r="BD118" i="34"/>
  <c r="BD117" i="34"/>
  <c r="BD116" i="34"/>
  <c r="BD111" i="34"/>
  <c r="BD102" i="34"/>
  <c r="BD101" i="34"/>
  <c r="BD106" i="34"/>
  <c r="BD105" i="34"/>
  <c r="BD104" i="34"/>
  <c r="BD110" i="34"/>
  <c r="BD100" i="34"/>
  <c r="BD99" i="34"/>
  <c r="BD98" i="34"/>
  <c r="BD97" i="34"/>
  <c r="BD96" i="34"/>
  <c r="BD95" i="34"/>
  <c r="BD94" i="34"/>
  <c r="BD91" i="34"/>
  <c r="BD90" i="34"/>
  <c r="BD89" i="34"/>
  <c r="BD88" i="34"/>
  <c r="BD87" i="34"/>
  <c r="BD86" i="34"/>
  <c r="BD85" i="34"/>
  <c r="BD84" i="34"/>
  <c r="BD83" i="34"/>
  <c r="BD81" i="34"/>
  <c r="BD80" i="34"/>
  <c r="BD79" i="34"/>
  <c r="BD78" i="34"/>
  <c r="BD93" i="34"/>
  <c r="BD77" i="34"/>
  <c r="BD76" i="34"/>
  <c r="BD75" i="34"/>
  <c r="BD74" i="34"/>
  <c r="BD73" i="34"/>
  <c r="BD72" i="34"/>
  <c r="BD71" i="34"/>
  <c r="BD70" i="34"/>
  <c r="BD69" i="34"/>
  <c r="BD68" i="34"/>
  <c r="BD66" i="34"/>
  <c r="BD65" i="34"/>
  <c r="BD64" i="34"/>
  <c r="BD63" i="34"/>
  <c r="BD62" i="34"/>
  <c r="BD61" i="34"/>
  <c r="BD60" i="34"/>
  <c r="BD59" i="34"/>
  <c r="BD58" i="34"/>
  <c r="BD57" i="34"/>
  <c r="BD56" i="34"/>
  <c r="BD54" i="34"/>
  <c r="BD52" i="34"/>
  <c r="BD50" i="34"/>
  <c r="BD49" i="34"/>
  <c r="BD48" i="34"/>
  <c r="BD47" i="34"/>
  <c r="BD46" i="34"/>
  <c r="BD45" i="34"/>
  <c r="BD55" i="34"/>
  <c r="BD53" i="34"/>
  <c r="BD51" i="34"/>
  <c r="BD38" i="34"/>
  <c r="BD22" i="34"/>
  <c r="BD19" i="34"/>
  <c r="BD11" i="34"/>
  <c r="BD6" i="34"/>
  <c r="BD44" i="34"/>
  <c r="BD43" i="34"/>
  <c r="BD41" i="34"/>
  <c r="BD39" i="34"/>
  <c r="BC36" i="34"/>
  <c r="BD36" i="34" s="1"/>
  <c r="BD12" i="34"/>
  <c r="BD7" i="34"/>
  <c r="BM4" i="34"/>
  <c r="BD15" i="34"/>
  <c r="BD13" i="34"/>
  <c r="BD42" i="34"/>
  <c r="BD40" i="34"/>
  <c r="BD18" i="34"/>
  <c r="BD16" i="34"/>
  <c r="BD10" i="34"/>
  <c r="BD4" i="34"/>
  <c r="BY27" i="34"/>
  <c r="CE50" i="34"/>
  <c r="CL50" i="34" s="1"/>
  <c r="CS50" i="34" s="1"/>
  <c r="CX50" i="34" s="1"/>
  <c r="BZ50" i="34"/>
  <c r="BX68" i="34"/>
  <c r="AW95" i="34"/>
  <c r="BB95" i="34" s="1"/>
  <c r="BG95" i="34"/>
  <c r="BN95" i="34" s="1"/>
  <c r="BU95" i="34" s="1"/>
  <c r="AV95" i="34"/>
  <c r="BG98" i="34"/>
  <c r="BN98" i="34" s="1"/>
  <c r="BU98" i="34" s="1"/>
  <c r="AW98" i="34"/>
  <c r="BB98" i="34" s="1"/>
  <c r="AV98" i="34"/>
  <c r="AC104" i="34"/>
  <c r="AJ105" i="34"/>
  <c r="L38" i="34"/>
  <c r="L124" i="34" s="1"/>
  <c r="AQ27" i="34"/>
  <c r="AJ26" i="34"/>
  <c r="CI33" i="34"/>
  <c r="H113" i="34"/>
  <c r="H109" i="34"/>
  <c r="H114" i="34"/>
  <c r="R36" i="34"/>
  <c r="AP34" i="34"/>
  <c r="AH141" i="34"/>
  <c r="CR34" i="34"/>
  <c r="BM22" i="34"/>
  <c r="BF22" i="34"/>
  <c r="BZ71" i="34"/>
  <c r="BZ66" i="34"/>
  <c r="CB142" i="34"/>
  <c r="CB141" i="34"/>
  <c r="BX23" i="34"/>
  <c r="L22" i="34"/>
  <c r="M29" i="34"/>
  <c r="L35" i="34"/>
  <c r="M35" i="34" s="1"/>
  <c r="AG138" i="34"/>
  <c r="AG129" i="34"/>
  <c r="AG125" i="34"/>
  <c r="AG133" i="34"/>
  <c r="AG130" i="34"/>
  <c r="AG126" i="34"/>
  <c r="AG131" i="34"/>
  <c r="AG134" i="34"/>
  <c r="AG128" i="34"/>
  <c r="AG132" i="34"/>
  <c r="AG124" i="34"/>
  <c r="AG123" i="34"/>
  <c r="AG122" i="34"/>
  <c r="AG121" i="34"/>
  <c r="AG120" i="34"/>
  <c r="AG119" i="34"/>
  <c r="AG118" i="34"/>
  <c r="AG127" i="34"/>
  <c r="AG117" i="34"/>
  <c r="AG116" i="34"/>
  <c r="AG111" i="34"/>
  <c r="AG106" i="34"/>
  <c r="AG105" i="34"/>
  <c r="AG104" i="34"/>
  <c r="AG110" i="34"/>
  <c r="AG102" i="34"/>
  <c r="AG101" i="34"/>
  <c r="AG100" i="34"/>
  <c r="AG99" i="34"/>
  <c r="AG98" i="34"/>
  <c r="AG97" i="34"/>
  <c r="AG81" i="34"/>
  <c r="AG80" i="34"/>
  <c r="AG79" i="34"/>
  <c r="AG95" i="34"/>
  <c r="AG94" i="34"/>
  <c r="AG93" i="34"/>
  <c r="AG96" i="34"/>
  <c r="AG91" i="34"/>
  <c r="AG90" i="34"/>
  <c r="AG89" i="34"/>
  <c r="AG88" i="34"/>
  <c r="AG87" i="34"/>
  <c r="AG86" i="34"/>
  <c r="AG85" i="34"/>
  <c r="AG84" i="34"/>
  <c r="AG83" i="34"/>
  <c r="AG77" i="34"/>
  <c r="AG76" i="34"/>
  <c r="AG75" i="34"/>
  <c r="AG74" i="34"/>
  <c r="AG73" i="34"/>
  <c r="AG72" i="34"/>
  <c r="AG71" i="34"/>
  <c r="AG70" i="34"/>
  <c r="AG69" i="34"/>
  <c r="AG68" i="34"/>
  <c r="AG65" i="34"/>
  <c r="AG78" i="34"/>
  <c r="AG64" i="34"/>
  <c r="AG66" i="34"/>
  <c r="AG63" i="34"/>
  <c r="AG62" i="34"/>
  <c r="AG61" i="34"/>
  <c r="AG60" i="34"/>
  <c r="AG59" i="34"/>
  <c r="AG58" i="34"/>
  <c r="AG57" i="34"/>
  <c r="AG56" i="34"/>
  <c r="AG55" i="34"/>
  <c r="AG54" i="34"/>
  <c r="AG53" i="34"/>
  <c r="AG52" i="34"/>
  <c r="AG51" i="34"/>
  <c r="AG50" i="34"/>
  <c r="AG49" i="34"/>
  <c r="AG48" i="34"/>
  <c r="AG47" i="34"/>
  <c r="AG46" i="34"/>
  <c r="AG45" i="34"/>
  <c r="AG44" i="34"/>
  <c r="AG43" i="34"/>
  <c r="AG42" i="34"/>
  <c r="AG41" i="34"/>
  <c r="AG40" i="34"/>
  <c r="AG39" i="34"/>
  <c r="AG15" i="34"/>
  <c r="AG13" i="34"/>
  <c r="AG38" i="34"/>
  <c r="AG18" i="34"/>
  <c r="AG16" i="34"/>
  <c r="AG10" i="34"/>
  <c r="AG22" i="34"/>
  <c r="AG19" i="34"/>
  <c r="AG11" i="34"/>
  <c r="AG6" i="34"/>
  <c r="AF36" i="34"/>
  <c r="AG12" i="34"/>
  <c r="AG7" i="34"/>
  <c r="AP4" i="34"/>
  <c r="AG4" i="34"/>
  <c r="AI22" i="34"/>
  <c r="AB22" i="34"/>
  <c r="AW102" i="34"/>
  <c r="BB102" i="34" s="1"/>
  <c r="BG102" i="34"/>
  <c r="BN102" i="34" s="1"/>
  <c r="BU102" i="34" s="1"/>
  <c r="CE102" i="34" s="1"/>
  <c r="CL102" i="34" s="1"/>
  <c r="CS102" i="34" s="1"/>
  <c r="CX102" i="34" s="1"/>
  <c r="AV102" i="34"/>
  <c r="BZ49" i="34"/>
  <c r="E124" i="34"/>
  <c r="K38" i="34"/>
  <c r="F38" i="34"/>
  <c r="AW65" i="34"/>
  <c r="BB65" i="34" s="1"/>
  <c r="BG65" i="34"/>
  <c r="BN65" i="34" s="1"/>
  <c r="BU65" i="34" s="1"/>
  <c r="CE65" i="34" s="1"/>
  <c r="CL65" i="34" s="1"/>
  <c r="CS65" i="34" s="1"/>
  <c r="CX65" i="34" s="1"/>
  <c r="AV65" i="34"/>
  <c r="AC126" i="34"/>
  <c r="X126" i="34"/>
  <c r="S125" i="34"/>
  <c r="X125" i="34" s="1"/>
  <c r="BY24" i="34"/>
  <c r="BY23" i="34"/>
  <c r="BX4" i="34"/>
  <c r="BY5" i="34" s="1"/>
  <c r="BX33" i="34"/>
  <c r="BY8" i="34"/>
  <c r="BG64" i="34"/>
  <c r="BN64" i="34" s="1"/>
  <c r="BU64" i="34" s="1"/>
  <c r="CE64" i="34" s="1"/>
  <c r="CL64" i="34" s="1"/>
  <c r="CS64" i="34" s="1"/>
  <c r="CX64" i="34" s="1"/>
  <c r="AW64" i="34"/>
  <c r="BB64" i="34" s="1"/>
  <c r="AV64" i="34"/>
  <c r="CV68" i="34"/>
  <c r="BZ74" i="34"/>
  <c r="BG90" i="34"/>
  <c r="BN90" i="34" s="1"/>
  <c r="BU90" i="34" s="1"/>
  <c r="AW90" i="34"/>
  <c r="BB90" i="34" s="1"/>
  <c r="AV90" i="34"/>
  <c r="AW119" i="34"/>
  <c r="BB119" i="34" s="1"/>
  <c r="BG119" i="34"/>
  <c r="BN119" i="34" s="1"/>
  <c r="BU119" i="34" s="1"/>
  <c r="CE119" i="34" s="1"/>
  <c r="CL119" i="34" s="1"/>
  <c r="CS119" i="34" s="1"/>
  <c r="CX119" i="34" s="1"/>
  <c r="AV119" i="34"/>
  <c r="M27" i="34"/>
  <c r="M26" i="34"/>
  <c r="L34" i="34"/>
  <c r="M34" i="34" s="1"/>
  <c r="I141" i="34"/>
  <c r="K36" i="34"/>
  <c r="CV39" i="34"/>
  <c r="AW51" i="34"/>
  <c r="BB51" i="34" s="1"/>
  <c r="BG51" i="34"/>
  <c r="BN51" i="34" s="1"/>
  <c r="BU51" i="34" s="1"/>
  <c r="AV51" i="34"/>
  <c r="AW55" i="34"/>
  <c r="BB55" i="34" s="1"/>
  <c r="BG55" i="34"/>
  <c r="BN55" i="34" s="1"/>
  <c r="BU55" i="34" s="1"/>
  <c r="AV55" i="34"/>
  <c r="CX66" i="34"/>
  <c r="BG85" i="34"/>
  <c r="BN85" i="34" s="1"/>
  <c r="BU85" i="34" s="1"/>
  <c r="AW85" i="34"/>
  <c r="BB85" i="34" s="1"/>
  <c r="AV85" i="34"/>
  <c r="BG97" i="34"/>
  <c r="BN97" i="34" s="1"/>
  <c r="BU97" i="34" s="1"/>
  <c r="AW97" i="34"/>
  <c r="BB97" i="34" s="1"/>
  <c r="AV97" i="34"/>
  <c r="BG99" i="34"/>
  <c r="BN99" i="34" s="1"/>
  <c r="BU99" i="34" s="1"/>
  <c r="AW99" i="34"/>
  <c r="BB99" i="34" s="1"/>
  <c r="AV99" i="34"/>
  <c r="AW127" i="34"/>
  <c r="BB127" i="34" s="1"/>
  <c r="AV127" i="34"/>
  <c r="BG127" i="34"/>
  <c r="BN127" i="34" s="1"/>
  <c r="BU127" i="34" s="1"/>
  <c r="BZ134" i="34"/>
  <c r="AM114" i="34"/>
  <c r="AM113" i="34"/>
  <c r="AM109" i="34"/>
  <c r="AN36" i="34"/>
  <c r="BA134" i="34"/>
  <c r="BA138" i="34"/>
  <c r="BA132" i="34"/>
  <c r="BA128" i="34"/>
  <c r="BA133" i="34"/>
  <c r="BA129" i="34"/>
  <c r="BA131" i="34"/>
  <c r="BA130" i="34"/>
  <c r="BA125" i="34"/>
  <c r="BA123" i="34"/>
  <c r="BA122" i="34"/>
  <c r="BA121" i="34"/>
  <c r="BA120" i="34"/>
  <c r="BA119" i="34"/>
  <c r="BA118" i="34"/>
  <c r="BA126" i="34"/>
  <c r="BA127" i="34"/>
  <c r="BA117" i="34"/>
  <c r="BA116" i="34"/>
  <c r="BA111" i="34"/>
  <c r="BA106" i="34"/>
  <c r="BA105" i="34"/>
  <c r="BA104" i="34"/>
  <c r="BA110" i="34"/>
  <c r="BA102" i="34"/>
  <c r="BA101" i="34"/>
  <c r="BA100" i="34"/>
  <c r="BA99" i="34"/>
  <c r="BA98" i="34"/>
  <c r="BA97" i="34"/>
  <c r="BA81" i="34"/>
  <c r="BA80" i="34"/>
  <c r="BA79" i="34"/>
  <c r="BA93" i="34"/>
  <c r="BA95" i="34"/>
  <c r="BA94" i="34"/>
  <c r="BA96" i="34"/>
  <c r="BA91" i="34"/>
  <c r="BA90" i="34"/>
  <c r="BA89" i="34"/>
  <c r="BA88" i="34"/>
  <c r="BA87" i="34"/>
  <c r="BA86" i="34"/>
  <c r="BA85" i="34"/>
  <c r="BA84" i="34"/>
  <c r="BA83" i="34"/>
  <c r="BA77" i="34"/>
  <c r="BA76" i="34"/>
  <c r="BA75" i="34"/>
  <c r="BA74" i="34"/>
  <c r="BA73" i="34"/>
  <c r="BA72" i="34"/>
  <c r="BA71" i="34"/>
  <c r="BA70" i="34"/>
  <c r="BA69" i="34"/>
  <c r="BA68" i="34"/>
  <c r="BA65" i="34"/>
  <c r="BA78" i="34"/>
  <c r="BA63" i="34"/>
  <c r="BA66" i="34"/>
  <c r="BA64" i="34"/>
  <c r="BA62" i="34"/>
  <c r="BA61" i="34"/>
  <c r="BA60" i="34"/>
  <c r="BA59" i="34"/>
  <c r="BA58" i="34"/>
  <c r="BA57" i="34"/>
  <c r="BA56" i="34"/>
  <c r="BA55" i="34"/>
  <c r="BA54" i="34"/>
  <c r="BA53" i="34"/>
  <c r="BA52" i="34"/>
  <c r="BA51" i="34"/>
  <c r="BA50" i="34"/>
  <c r="BA49" i="34"/>
  <c r="BA48" i="34"/>
  <c r="BA47" i="34"/>
  <c r="BA46" i="34"/>
  <c r="BA45" i="34"/>
  <c r="BA44" i="34"/>
  <c r="BA43" i="34"/>
  <c r="BA42" i="34"/>
  <c r="BA41" i="34"/>
  <c r="BA40" i="34"/>
  <c r="BA39" i="34"/>
  <c r="BA12" i="34"/>
  <c r="BA7" i="34"/>
  <c r="BA4" i="34"/>
  <c r="BA15" i="34"/>
  <c r="BA13" i="34"/>
  <c r="BA18" i="34"/>
  <c r="BA16" i="34"/>
  <c r="BA10" i="34"/>
  <c r="BA22" i="34"/>
  <c r="BA19" i="34"/>
  <c r="BA11" i="34"/>
  <c r="BA6" i="34"/>
  <c r="CE42" i="34"/>
  <c r="CL42" i="34" s="1"/>
  <c r="CS42" i="34" s="1"/>
  <c r="CX42" i="34" s="1"/>
  <c r="BZ42" i="34"/>
  <c r="T24" i="34"/>
  <c r="S4" i="34"/>
  <c r="T5" i="34" s="1"/>
  <c r="T8" i="34"/>
  <c r="AZ22" i="34"/>
  <c r="AZ36" i="34" s="1"/>
  <c r="S29" i="34"/>
  <c r="AC30" i="34"/>
  <c r="X30" i="34"/>
  <c r="BZ48" i="34"/>
  <c r="BG86" i="34"/>
  <c r="BN86" i="34" s="1"/>
  <c r="BU86" i="34" s="1"/>
  <c r="AW86" i="34"/>
  <c r="BB86" i="34" s="1"/>
  <c r="AV86" i="34"/>
  <c r="BX39" i="34"/>
  <c r="C141" i="34"/>
  <c r="C142" i="34"/>
  <c r="B109" i="34"/>
  <c r="B113" i="34"/>
  <c r="C113" i="34" s="1"/>
  <c r="B114" i="34"/>
  <c r="C114" i="34" s="1"/>
  <c r="CI138" i="34"/>
  <c r="CI133" i="34"/>
  <c r="CI130" i="34"/>
  <c r="CI126" i="34"/>
  <c r="CI131" i="34"/>
  <c r="CI127" i="34"/>
  <c r="CI132" i="34"/>
  <c r="CI129" i="34"/>
  <c r="CI128" i="34"/>
  <c r="CI123" i="34"/>
  <c r="CI134" i="34"/>
  <c r="CI125" i="34"/>
  <c r="CI121" i="34"/>
  <c r="CI117" i="34"/>
  <c r="CI122" i="34"/>
  <c r="CI116" i="34"/>
  <c r="CI120" i="34"/>
  <c r="CI119" i="34"/>
  <c r="CI118" i="34"/>
  <c r="CI111" i="34"/>
  <c r="CI110" i="34"/>
  <c r="CI106" i="34"/>
  <c r="CI105" i="34"/>
  <c r="CI104" i="34"/>
  <c r="CI100" i="34"/>
  <c r="CI99" i="34"/>
  <c r="CI98" i="34"/>
  <c r="CI97" i="34"/>
  <c r="CI96" i="34"/>
  <c r="CI102" i="34"/>
  <c r="CI101" i="34"/>
  <c r="CI91" i="34"/>
  <c r="CI90" i="34"/>
  <c r="CI89" i="34"/>
  <c r="CI88" i="34"/>
  <c r="CI87" i="34"/>
  <c r="CI86" i="34"/>
  <c r="CI85" i="34"/>
  <c r="CI84" i="34"/>
  <c r="CI83" i="34"/>
  <c r="CI95" i="34"/>
  <c r="CI94" i="34"/>
  <c r="CI93" i="34"/>
  <c r="CI81" i="34"/>
  <c r="CI80" i="34"/>
  <c r="CI79" i="34"/>
  <c r="CI78" i="34"/>
  <c r="CI77" i="34"/>
  <c r="CI76" i="34"/>
  <c r="CI75" i="34"/>
  <c r="CI74" i="34"/>
  <c r="CI73" i="34"/>
  <c r="CI72" i="34"/>
  <c r="CI71" i="34"/>
  <c r="CI70" i="34"/>
  <c r="CI69" i="34"/>
  <c r="CI68" i="34"/>
  <c r="CI66" i="34"/>
  <c r="CI65" i="34"/>
  <c r="CI64" i="34"/>
  <c r="CI62" i="34"/>
  <c r="CI61" i="34"/>
  <c r="CI60" i="34"/>
  <c r="CI59" i="34"/>
  <c r="CI58" i="34"/>
  <c r="CI57" i="34"/>
  <c r="CI63" i="34"/>
  <c r="CI55" i="34"/>
  <c r="CI53" i="34"/>
  <c r="CI51" i="34"/>
  <c r="CI56" i="34"/>
  <c r="CI48" i="34"/>
  <c r="CI47" i="34"/>
  <c r="CI46" i="34"/>
  <c r="CI45" i="34"/>
  <c r="CI44" i="34"/>
  <c r="CI54" i="34"/>
  <c r="CI52" i="34"/>
  <c r="CI50" i="34"/>
  <c r="CI49" i="34"/>
  <c r="CI18" i="34"/>
  <c r="CI16" i="34"/>
  <c r="CI10" i="34"/>
  <c r="CI4" i="34"/>
  <c r="CI7" i="34"/>
  <c r="CR4" i="34"/>
  <c r="CI42" i="34"/>
  <c r="CI40" i="34"/>
  <c r="CI38" i="34"/>
  <c r="CI22" i="34"/>
  <c r="CI19" i="34"/>
  <c r="CI11" i="34"/>
  <c r="CI6" i="34"/>
  <c r="CH36" i="34"/>
  <c r="CK36" i="34" s="1"/>
  <c r="CI12" i="34"/>
  <c r="CI43" i="34"/>
  <c r="CI41" i="34"/>
  <c r="CI39" i="34"/>
  <c r="CI15" i="34"/>
  <c r="CI13" i="34"/>
  <c r="BG8" i="34"/>
  <c r="BN8" i="34" s="1"/>
  <c r="BU8" i="34" s="1"/>
  <c r="AW8" i="34"/>
  <c r="BB8" i="34" s="1"/>
  <c r="AV8" i="34"/>
  <c r="V112" i="34"/>
  <c r="W109" i="34"/>
  <c r="X39" i="34"/>
  <c r="BX26" i="34"/>
  <c r="BX34" i="34" s="1"/>
  <c r="AZ38" i="34"/>
  <c r="BA38" i="34" s="1"/>
  <c r="AJ94" i="34"/>
  <c r="AC93" i="34"/>
  <c r="AJ19" i="34"/>
  <c r="AC18" i="34"/>
  <c r="AJ11" i="34"/>
  <c r="AC10" i="34"/>
  <c r="CE41" i="34"/>
  <c r="CL41" i="34" s="1"/>
  <c r="CS41" i="34" s="1"/>
  <c r="CX41" i="34" s="1"/>
  <c r="BZ41" i="34"/>
  <c r="BR138" i="34"/>
  <c r="BR129" i="34"/>
  <c r="BR125" i="34"/>
  <c r="BR124" i="34"/>
  <c r="BR130" i="34"/>
  <c r="BR126" i="34"/>
  <c r="BR133" i="34"/>
  <c r="BR131" i="34"/>
  <c r="BR128" i="34"/>
  <c r="BR132" i="34"/>
  <c r="BR127" i="34"/>
  <c r="BR123" i="34"/>
  <c r="BR122" i="34"/>
  <c r="BR121" i="34"/>
  <c r="BR120" i="34"/>
  <c r="BR134" i="34"/>
  <c r="BR119" i="34"/>
  <c r="BR118" i="34"/>
  <c r="BR117" i="34"/>
  <c r="BR116" i="34"/>
  <c r="BR106" i="34"/>
  <c r="BR105" i="34"/>
  <c r="BR104" i="34"/>
  <c r="BR111" i="34"/>
  <c r="BR110" i="34"/>
  <c r="BR100" i="34"/>
  <c r="BR99" i="34"/>
  <c r="BR98" i="34"/>
  <c r="BR97" i="34"/>
  <c r="BR96" i="34"/>
  <c r="BR95" i="34"/>
  <c r="BR94" i="34"/>
  <c r="BR102" i="34"/>
  <c r="BR101" i="34"/>
  <c r="BR93" i="34"/>
  <c r="BR91" i="34"/>
  <c r="BR90" i="34"/>
  <c r="BR89" i="34"/>
  <c r="BR88" i="34"/>
  <c r="BR87" i="34"/>
  <c r="BR86" i="34"/>
  <c r="BR85" i="34"/>
  <c r="BR84" i="34"/>
  <c r="BR83" i="34"/>
  <c r="BR81" i="34"/>
  <c r="BR80" i="34"/>
  <c r="BR79" i="34"/>
  <c r="BR78" i="34"/>
  <c r="BR77" i="34"/>
  <c r="BR66" i="34"/>
  <c r="BR76" i="34"/>
  <c r="BR75" i="34"/>
  <c r="BR74" i="34"/>
  <c r="BR73" i="34"/>
  <c r="BR72" i="34"/>
  <c r="BR71" i="34"/>
  <c r="BR70" i="34"/>
  <c r="BR69" i="34"/>
  <c r="BR68" i="34"/>
  <c r="BR65" i="34"/>
  <c r="BR64" i="34"/>
  <c r="BR62" i="34"/>
  <c r="BR61" i="34"/>
  <c r="BR60" i="34"/>
  <c r="BR59" i="34"/>
  <c r="BR58" i="34"/>
  <c r="BR57" i="34"/>
  <c r="BR56" i="34"/>
  <c r="BR55" i="34"/>
  <c r="BR54" i="34"/>
  <c r="BR53" i="34"/>
  <c r="BR52" i="34"/>
  <c r="BR51" i="34"/>
  <c r="BR50" i="34"/>
  <c r="BR63" i="34"/>
  <c r="BR38" i="34"/>
  <c r="BR49" i="34"/>
  <c r="BR48" i="34"/>
  <c r="BR47" i="34"/>
  <c r="BR46" i="34"/>
  <c r="BR45" i="34"/>
  <c r="BR44" i="34"/>
  <c r="BR43" i="34"/>
  <c r="BR42" i="34"/>
  <c r="BR41" i="34"/>
  <c r="BR40" i="34"/>
  <c r="BR39" i="34"/>
  <c r="BR15" i="34"/>
  <c r="BR13" i="34"/>
  <c r="CD4" i="34"/>
  <c r="BR18" i="34"/>
  <c r="BR16" i="34"/>
  <c r="BR10" i="34"/>
  <c r="BR4" i="34"/>
  <c r="BR22" i="34"/>
  <c r="BR19" i="34"/>
  <c r="BR11" i="34"/>
  <c r="BR6" i="34"/>
  <c r="BQ36" i="34"/>
  <c r="BR12" i="34"/>
  <c r="BR7" i="34"/>
  <c r="BR35" i="34"/>
  <c r="BZ56" i="34"/>
  <c r="X84" i="34"/>
  <c r="S83" i="34"/>
  <c r="X83" i="34" s="1"/>
  <c r="AC84" i="34"/>
  <c r="BZ79" i="34"/>
  <c r="AQ110" i="34"/>
  <c r="CV116" i="34"/>
  <c r="BG138" i="34"/>
  <c r="BN138" i="34" s="1"/>
  <c r="BU138" i="34" s="1"/>
  <c r="AV138" i="34"/>
  <c r="AI35" i="34"/>
  <c r="AB35" i="34"/>
  <c r="Z35" i="34"/>
  <c r="CE44" i="34"/>
  <c r="CL44" i="34" s="1"/>
  <c r="CS44" i="34" s="1"/>
  <c r="CX44" i="34" s="1"/>
  <c r="BZ44" i="34"/>
  <c r="E109" i="34"/>
  <c r="CI34" i="34"/>
  <c r="AU138" i="34"/>
  <c r="AU134" i="34"/>
  <c r="AU131" i="34"/>
  <c r="AU127" i="34"/>
  <c r="AU133" i="34"/>
  <c r="AU132" i="34"/>
  <c r="AU128" i="34"/>
  <c r="AU130" i="34"/>
  <c r="AU126" i="34"/>
  <c r="AU125" i="34"/>
  <c r="AU129" i="34"/>
  <c r="AU124" i="34"/>
  <c r="AU120" i="34"/>
  <c r="AU119" i="34"/>
  <c r="AU118" i="34"/>
  <c r="AU121" i="34"/>
  <c r="AU122" i="34"/>
  <c r="AU117" i="34"/>
  <c r="AU116" i="34"/>
  <c r="AU123" i="34"/>
  <c r="AU110" i="34"/>
  <c r="AU111" i="34"/>
  <c r="AU106" i="34"/>
  <c r="AU105" i="34"/>
  <c r="AU104" i="34"/>
  <c r="AU100" i="34"/>
  <c r="AU99" i="34"/>
  <c r="AU98" i="34"/>
  <c r="AU97" i="34"/>
  <c r="AU96" i="34"/>
  <c r="AU102" i="34"/>
  <c r="AU101" i="34"/>
  <c r="AU95" i="34"/>
  <c r="AU94" i="34"/>
  <c r="AU91" i="34"/>
  <c r="AU90" i="34"/>
  <c r="AU89" i="34"/>
  <c r="AU88" i="34"/>
  <c r="AU87" i="34"/>
  <c r="AU86" i="34"/>
  <c r="AU85" i="34"/>
  <c r="AU84" i="34"/>
  <c r="AU83" i="34"/>
  <c r="AU93" i="34"/>
  <c r="AU66" i="34"/>
  <c r="AU81" i="34"/>
  <c r="AU80" i="34"/>
  <c r="AU79" i="34"/>
  <c r="AU77" i="34"/>
  <c r="AU76" i="34"/>
  <c r="AU75" i="34"/>
  <c r="AU74" i="34"/>
  <c r="AU73" i="34"/>
  <c r="AU72" i="34"/>
  <c r="AU71" i="34"/>
  <c r="AU70" i="34"/>
  <c r="AU69" i="34"/>
  <c r="AU68" i="34"/>
  <c r="AU78" i="34"/>
  <c r="AU63" i="34"/>
  <c r="AU62" i="34"/>
  <c r="AU61" i="34"/>
  <c r="AU60" i="34"/>
  <c r="AU59" i="34"/>
  <c r="AU58" i="34"/>
  <c r="AU57" i="34"/>
  <c r="AU65" i="34"/>
  <c r="AU64" i="34"/>
  <c r="AU55" i="34"/>
  <c r="AU53" i="34"/>
  <c r="AU51" i="34"/>
  <c r="AU56" i="34"/>
  <c r="AU54" i="34"/>
  <c r="AU52" i="34"/>
  <c r="AU50" i="34"/>
  <c r="AU49" i="34"/>
  <c r="AU48" i="34"/>
  <c r="AU47" i="34"/>
  <c r="AU46" i="34"/>
  <c r="AU45" i="34"/>
  <c r="AU44" i="34"/>
  <c r="AU42" i="34"/>
  <c r="AU40" i="34"/>
  <c r="AU22" i="34"/>
  <c r="AU19" i="34"/>
  <c r="AU11" i="34"/>
  <c r="AU6" i="34"/>
  <c r="AT36" i="34"/>
  <c r="AU12" i="34"/>
  <c r="AU7" i="34"/>
  <c r="AU43" i="34"/>
  <c r="AU41" i="34"/>
  <c r="AU39" i="34"/>
  <c r="AU15" i="34"/>
  <c r="AU13" i="34"/>
  <c r="AU38" i="34"/>
  <c r="AU18" i="34"/>
  <c r="AU16" i="34"/>
  <c r="AU10" i="34"/>
  <c r="AU4" i="34"/>
  <c r="AU34" i="34"/>
  <c r="CE54" i="34"/>
  <c r="CL54" i="34" s="1"/>
  <c r="CS54" i="34" s="1"/>
  <c r="CX54" i="34" s="1"/>
  <c r="BZ54" i="34"/>
  <c r="BZ47" i="34"/>
  <c r="BZ72" i="34"/>
  <c r="BX93" i="34"/>
  <c r="CX134" i="34"/>
  <c r="BG133" i="34"/>
  <c r="BN133" i="34" s="1"/>
  <c r="BU133" i="34" s="1"/>
  <c r="AV133" i="34"/>
  <c r="AW133" i="34"/>
  <c r="BB133" i="34" s="1"/>
  <c r="CA114" i="34"/>
  <c r="CA113" i="34"/>
  <c r="CA109" i="34"/>
  <c r="CB36" i="34"/>
  <c r="AN141" i="34"/>
  <c r="BG100" i="34"/>
  <c r="BN100" i="34" s="1"/>
  <c r="BU100" i="34" s="1"/>
  <c r="AW100" i="34"/>
  <c r="BB100" i="34" s="1"/>
  <c r="AV100" i="34"/>
  <c r="BT35" i="34"/>
  <c r="BK35" i="34"/>
  <c r="CV23" i="34"/>
  <c r="AI33" i="34"/>
  <c r="AB33" i="34"/>
  <c r="BZ121" i="34"/>
  <c r="CW8" i="34"/>
  <c r="CW24" i="34"/>
  <c r="W114" i="34"/>
  <c r="BG13" i="34"/>
  <c r="BN13" i="34" s="1"/>
  <c r="BU13" i="34" s="1"/>
  <c r="AW13" i="34"/>
  <c r="BB13" i="34" s="1"/>
  <c r="AV13" i="34"/>
  <c r="M24" i="34"/>
  <c r="M23" i="34"/>
  <c r="L4" i="34"/>
  <c r="M5" i="34" s="1"/>
  <c r="L33" i="34"/>
  <c r="M33" i="34" s="1"/>
  <c r="M8" i="34"/>
  <c r="BK138" i="34"/>
  <c r="BK134" i="34"/>
  <c r="BK132" i="34"/>
  <c r="BK128" i="34"/>
  <c r="BK129" i="34"/>
  <c r="BK133" i="34"/>
  <c r="BK131" i="34"/>
  <c r="BK130" i="34"/>
  <c r="BK127" i="34"/>
  <c r="BK124" i="34"/>
  <c r="BK126" i="34"/>
  <c r="BK125" i="34"/>
  <c r="BK121" i="34"/>
  <c r="BK119" i="34"/>
  <c r="BK118" i="34"/>
  <c r="BK122" i="34"/>
  <c r="BK123" i="34"/>
  <c r="BK117" i="34"/>
  <c r="BK116" i="34"/>
  <c r="BK120" i="34"/>
  <c r="BK110" i="34"/>
  <c r="BK111" i="34"/>
  <c r="BK106" i="34"/>
  <c r="BK105" i="34"/>
  <c r="BK104" i="34"/>
  <c r="BK100" i="34"/>
  <c r="BK99" i="34"/>
  <c r="BK98" i="34"/>
  <c r="BK97" i="34"/>
  <c r="BK96" i="34"/>
  <c r="BK102" i="34"/>
  <c r="BK101" i="34"/>
  <c r="BK95" i="34"/>
  <c r="BK94" i="34"/>
  <c r="BK91" i="34"/>
  <c r="BK90" i="34"/>
  <c r="BK89" i="34"/>
  <c r="BK88" i="34"/>
  <c r="BK87" i="34"/>
  <c r="BK86" i="34"/>
  <c r="BK85" i="34"/>
  <c r="BK84" i="34"/>
  <c r="BK83" i="34"/>
  <c r="BK93" i="34"/>
  <c r="BK81" i="34"/>
  <c r="BK80" i="34"/>
  <c r="BK79" i="34"/>
  <c r="BK78" i="34"/>
  <c r="BK77" i="34"/>
  <c r="BK76" i="34"/>
  <c r="BK75" i="34"/>
  <c r="BK74" i="34"/>
  <c r="BK73" i="34"/>
  <c r="BK72" i="34"/>
  <c r="BK71" i="34"/>
  <c r="BK70" i="34"/>
  <c r="BK69" i="34"/>
  <c r="BK68" i="34"/>
  <c r="BK63" i="34"/>
  <c r="BK66" i="34"/>
  <c r="BK62" i="34"/>
  <c r="BK61" i="34"/>
  <c r="BK60" i="34"/>
  <c r="BK59" i="34"/>
  <c r="BK58" i="34"/>
  <c r="BK57" i="34"/>
  <c r="BK65" i="34"/>
  <c r="BK64" i="34"/>
  <c r="BK56" i="34"/>
  <c r="BK54" i="34"/>
  <c r="BK52" i="34"/>
  <c r="BK50" i="34"/>
  <c r="BK49" i="34"/>
  <c r="BK48" i="34"/>
  <c r="BK47" i="34"/>
  <c r="BK46" i="34"/>
  <c r="BK45" i="34"/>
  <c r="BK44" i="34"/>
  <c r="BK55" i="34"/>
  <c r="BK53" i="34"/>
  <c r="BK51" i="34"/>
  <c r="BJ36" i="34"/>
  <c r="BK12" i="34"/>
  <c r="BK7" i="34"/>
  <c r="BT4" i="34"/>
  <c r="BK43" i="34"/>
  <c r="BK41" i="34"/>
  <c r="BK39" i="34"/>
  <c r="BK15" i="34"/>
  <c r="BK13" i="34"/>
  <c r="BK4" i="34"/>
  <c r="BK18" i="34"/>
  <c r="BK16" i="34"/>
  <c r="BK10" i="34"/>
  <c r="BK42" i="34"/>
  <c r="BK40" i="34"/>
  <c r="BK38" i="34"/>
  <c r="BK22" i="34"/>
  <c r="BK19" i="34"/>
  <c r="BK11" i="34"/>
  <c r="BK6" i="34"/>
  <c r="CV10" i="34"/>
  <c r="CV4" i="34" s="1"/>
  <c r="CW5" i="34" s="1"/>
  <c r="AP33" i="34"/>
  <c r="W113" i="34"/>
  <c r="AC39" i="34"/>
  <c r="AJ40" i="34"/>
  <c r="BZ12" i="34"/>
  <c r="CV26" i="34"/>
  <c r="AO138" i="34"/>
  <c r="BF124" i="34"/>
  <c r="AO124" i="34"/>
  <c r="AO123" i="34"/>
  <c r="AO122" i="34"/>
  <c r="AO121" i="34"/>
  <c r="AO120" i="34"/>
  <c r="AO119" i="34"/>
  <c r="AO118" i="34"/>
  <c r="AO117" i="34"/>
  <c r="AO116" i="34"/>
  <c r="AO111" i="34"/>
  <c r="AO106" i="34"/>
  <c r="AO105" i="34"/>
  <c r="AO104" i="34"/>
  <c r="AO110" i="34"/>
  <c r="AO102" i="34"/>
  <c r="AO100" i="34"/>
  <c r="AO99" i="34"/>
  <c r="AO98" i="34"/>
  <c r="AO97" i="34"/>
  <c r="AO101" i="34"/>
  <c r="AO81" i="34"/>
  <c r="AO80" i="34"/>
  <c r="AO79" i="34"/>
  <c r="AO95" i="34"/>
  <c r="AO94" i="34"/>
  <c r="AO93" i="34"/>
  <c r="AO96" i="34"/>
  <c r="AO91" i="34"/>
  <c r="AO90" i="34"/>
  <c r="AO89" i="34"/>
  <c r="AO88" i="34"/>
  <c r="AO87" i="34"/>
  <c r="AO86" i="34"/>
  <c r="AO85" i="34"/>
  <c r="AO84" i="34"/>
  <c r="AO83" i="34"/>
  <c r="AO77" i="34"/>
  <c r="AO76" i="34"/>
  <c r="AO75" i="34"/>
  <c r="AO74" i="34"/>
  <c r="AO73" i="34"/>
  <c r="AO72" i="34"/>
  <c r="AO71" i="34"/>
  <c r="AO70" i="34"/>
  <c r="AO69" i="34"/>
  <c r="AO68" i="34"/>
  <c r="AO65" i="34"/>
  <c r="AO78" i="34"/>
  <c r="AO64" i="34"/>
  <c r="AO66" i="34"/>
  <c r="AO63" i="34"/>
  <c r="AO62" i="34"/>
  <c r="AO61" i="34"/>
  <c r="AO60" i="34"/>
  <c r="AO59" i="34"/>
  <c r="AO58" i="34"/>
  <c r="AO57" i="34"/>
  <c r="AO56" i="34"/>
  <c r="AO55" i="34"/>
  <c r="AO54" i="34"/>
  <c r="AO53" i="34"/>
  <c r="AO52" i="34"/>
  <c r="AO51" i="34"/>
  <c r="AO50" i="34"/>
  <c r="AO49" i="34"/>
  <c r="AO48" i="34"/>
  <c r="AO47" i="34"/>
  <c r="AO46" i="34"/>
  <c r="AO45" i="34"/>
  <c r="AO44" i="34"/>
  <c r="AO43" i="34"/>
  <c r="AO42" i="34"/>
  <c r="AO41" i="34"/>
  <c r="AO40" i="34"/>
  <c r="AO39" i="34"/>
  <c r="AO38" i="34"/>
  <c r="CE52" i="34"/>
  <c r="CL52" i="34" s="1"/>
  <c r="CS52" i="34" s="1"/>
  <c r="CX52" i="34" s="1"/>
  <c r="BZ52" i="34"/>
  <c r="BG87" i="34"/>
  <c r="BN87" i="34" s="1"/>
  <c r="BU87" i="34" s="1"/>
  <c r="AW87" i="34"/>
  <c r="BB87" i="34" s="1"/>
  <c r="AV87" i="34"/>
  <c r="BZ122" i="34"/>
  <c r="CX128" i="34"/>
  <c r="CV125" i="34"/>
  <c r="BZ132" i="34"/>
  <c r="BK34" i="34"/>
  <c r="CE43" i="34"/>
  <c r="CL43" i="34" s="1"/>
  <c r="CS43" i="34" s="1"/>
  <c r="CX43" i="34" s="1"/>
  <c r="BZ43" i="34"/>
  <c r="T27" i="34"/>
  <c r="T26" i="34"/>
  <c r="S34" i="34"/>
  <c r="X34" i="34" s="1"/>
  <c r="X10" i="34"/>
  <c r="CV35" i="34"/>
  <c r="CW29" i="34"/>
  <c r="CW30" i="34"/>
  <c r="CW35" i="34"/>
  <c r="AI34" i="34"/>
  <c r="AB34" i="34"/>
  <c r="BZ57" i="34"/>
  <c r="BG88" i="34"/>
  <c r="BN88" i="34" s="1"/>
  <c r="BU88" i="34" s="1"/>
  <c r="AW88" i="34"/>
  <c r="BB88" i="34" s="1"/>
  <c r="AV88" i="34"/>
  <c r="CV93" i="34"/>
  <c r="AW118" i="34"/>
  <c r="BB118" i="34" s="1"/>
  <c r="BG118" i="34"/>
  <c r="BN118" i="34" s="1"/>
  <c r="BU118" i="34" s="1"/>
  <c r="CE118" i="34" s="1"/>
  <c r="CL118" i="34" s="1"/>
  <c r="CS118" i="34" s="1"/>
  <c r="CX118" i="34" s="1"/>
  <c r="AV118" i="34"/>
  <c r="AW120" i="34"/>
  <c r="BB120" i="34" s="1"/>
  <c r="BG120" i="34"/>
  <c r="BN120" i="34" s="1"/>
  <c r="BU120" i="34" s="1"/>
  <c r="CE120" i="34" s="1"/>
  <c r="CL120" i="34" s="1"/>
  <c r="CS120" i="34" s="1"/>
  <c r="CX120" i="34" s="1"/>
  <c r="AV120" i="34"/>
  <c r="BG130" i="34"/>
  <c r="BN130" i="34" s="1"/>
  <c r="BU130" i="34" s="1"/>
  <c r="AW130" i="34"/>
  <c r="BB130" i="34" s="1"/>
  <c r="AV130" i="34"/>
  <c r="CP142" i="34"/>
  <c r="CP141" i="34"/>
  <c r="CO114" i="34"/>
  <c r="CP114" i="34" s="1"/>
  <c r="CO113" i="34"/>
  <c r="CP113" i="34" s="1"/>
  <c r="CO109" i="34"/>
  <c r="BA26" i="34"/>
  <c r="AZ34" i="34"/>
  <c r="BM34" i="34"/>
  <c r="BG96" i="34"/>
  <c r="BN96" i="34" s="1"/>
  <c r="BU96" i="34" s="1"/>
  <c r="AW96" i="34"/>
  <c r="BB96" i="34" s="1"/>
  <c r="AV96" i="34"/>
  <c r="AC116" i="34"/>
  <c r="AJ117" i="34"/>
  <c r="BX35" i="34"/>
  <c r="BY29" i="34"/>
  <c r="BY30" i="34"/>
  <c r="CK33" i="34"/>
  <c r="E113" i="34"/>
  <c r="AP124" i="34"/>
  <c r="AW53" i="34"/>
  <c r="BB53" i="34" s="1"/>
  <c r="BG53" i="34"/>
  <c r="BN53" i="34" s="1"/>
  <c r="BU53" i="34" s="1"/>
  <c r="AV53" i="34"/>
  <c r="BZ62" i="34"/>
  <c r="BG89" i="34"/>
  <c r="BN89" i="34" s="1"/>
  <c r="BU89" i="34" s="1"/>
  <c r="AW89" i="34"/>
  <c r="BB89" i="34" s="1"/>
  <c r="AV89" i="34"/>
  <c r="BZ129" i="34"/>
  <c r="BX125" i="34"/>
  <c r="C206" i="35"/>
  <c r="CK4" i="34"/>
  <c r="BF4" i="34"/>
  <c r="AN124" i="34"/>
  <c r="AN142" i="34" s="1"/>
  <c r="BX83" i="34"/>
  <c r="BZ106" i="34"/>
  <c r="AJ6" i="34"/>
  <c r="AJ5" i="34" s="1"/>
  <c r="Z138" i="34"/>
  <c r="Z132" i="34"/>
  <c r="Z128" i="34"/>
  <c r="Z133" i="34"/>
  <c r="Z129" i="34"/>
  <c r="Z131" i="34"/>
  <c r="Z130" i="34"/>
  <c r="Z125" i="34"/>
  <c r="Z124" i="34"/>
  <c r="Z134" i="34"/>
  <c r="Z127" i="34"/>
  <c r="Z126" i="34"/>
  <c r="Z123" i="34"/>
  <c r="Z122" i="34"/>
  <c r="Z121" i="34"/>
  <c r="Z120" i="34"/>
  <c r="Z119" i="34"/>
  <c r="Z118" i="34"/>
  <c r="Z117" i="34"/>
  <c r="Z116" i="34"/>
  <c r="Z106" i="34"/>
  <c r="Z105" i="34"/>
  <c r="Z104" i="34"/>
  <c r="Z111" i="34"/>
  <c r="Z110" i="34"/>
  <c r="Z100" i="34"/>
  <c r="Z99" i="34"/>
  <c r="Z98" i="34"/>
  <c r="Z97" i="34"/>
  <c r="Z96" i="34"/>
  <c r="Z95" i="34"/>
  <c r="Z102" i="34"/>
  <c r="Z101" i="34"/>
  <c r="Z93" i="34"/>
  <c r="Z94" i="34"/>
  <c r="Z91" i="34"/>
  <c r="Z90" i="34"/>
  <c r="Z89" i="34"/>
  <c r="Z88" i="34"/>
  <c r="Z87" i="34"/>
  <c r="Z86" i="34"/>
  <c r="Z85" i="34"/>
  <c r="Z84" i="34"/>
  <c r="Z81" i="34"/>
  <c r="Z80" i="34"/>
  <c r="Z79" i="34"/>
  <c r="Z78" i="34"/>
  <c r="Z83" i="34"/>
  <c r="Z66" i="34"/>
  <c r="Z77" i="34"/>
  <c r="Z76" i="34"/>
  <c r="Z75" i="34"/>
  <c r="Z74" i="34"/>
  <c r="Z73" i="34"/>
  <c r="Z72" i="34"/>
  <c r="Z71" i="34"/>
  <c r="Z70" i="34"/>
  <c r="Z64" i="34"/>
  <c r="Z69" i="34"/>
  <c r="Z68" i="34"/>
  <c r="Z63" i="34"/>
  <c r="Z62" i="34"/>
  <c r="Z61" i="34"/>
  <c r="Z60" i="34"/>
  <c r="Z59" i="34"/>
  <c r="Z58" i="34"/>
  <c r="Z57" i="34"/>
  <c r="Z56" i="34"/>
  <c r="Z55" i="34"/>
  <c r="Z54" i="34"/>
  <c r="Z53" i="34"/>
  <c r="Z52" i="34"/>
  <c r="Z51" i="34"/>
  <c r="Z50" i="34"/>
  <c r="Z65" i="34"/>
  <c r="Z38" i="34"/>
  <c r="Z49" i="34"/>
  <c r="Z48" i="34"/>
  <c r="Z47" i="34"/>
  <c r="Z46" i="34"/>
  <c r="Z45" i="34"/>
  <c r="Z44" i="34"/>
  <c r="Z43" i="34"/>
  <c r="Z42" i="34"/>
  <c r="Z41" i="34"/>
  <c r="Z40" i="34"/>
  <c r="Y36" i="34"/>
  <c r="Z12" i="34"/>
  <c r="Z7" i="34"/>
  <c r="AI4" i="34"/>
  <c r="Z15" i="34"/>
  <c r="Z13" i="34"/>
  <c r="AB4" i="34"/>
  <c r="Z39" i="34"/>
  <c r="Z18" i="34"/>
  <c r="Z16" i="34"/>
  <c r="Z10" i="34"/>
  <c r="Z4" i="34"/>
  <c r="Z22" i="34"/>
  <c r="Z19" i="34"/>
  <c r="Z11" i="34"/>
  <c r="Z6" i="34"/>
  <c r="AG35" i="34"/>
  <c r="BZ80" i="34"/>
  <c r="D144" i="20" l="1"/>
  <c r="D145" i="20"/>
  <c r="P142" i="34"/>
  <c r="BF36" i="34"/>
  <c r="F141" i="34"/>
  <c r="Q141" i="34"/>
  <c r="BZ75" i="34"/>
  <c r="T23" i="34"/>
  <c r="BZ58" i="34"/>
  <c r="J124" i="34"/>
  <c r="J118" i="34"/>
  <c r="J116" i="34"/>
  <c r="J106" i="34"/>
  <c r="J98" i="34"/>
  <c r="J101" i="34"/>
  <c r="J89" i="34"/>
  <c r="J85" i="34"/>
  <c r="J78" i="34"/>
  <c r="J76" i="34"/>
  <c r="J72" i="34"/>
  <c r="J81" i="34"/>
  <c r="J64" i="34"/>
  <c r="J60" i="34"/>
  <c r="J57" i="34"/>
  <c r="J50" i="34"/>
  <c r="J52" i="34"/>
  <c r="J46" i="34"/>
  <c r="J40" i="34"/>
  <c r="J51" i="34"/>
  <c r="J123" i="34"/>
  <c r="J121" i="34"/>
  <c r="J111" i="34"/>
  <c r="J105" i="34"/>
  <c r="J97" i="34"/>
  <c r="J93" i="34"/>
  <c r="J88" i="34"/>
  <c r="J84" i="34"/>
  <c r="J66" i="34"/>
  <c r="J75" i="34"/>
  <c r="J71" i="34"/>
  <c r="J80" i="34"/>
  <c r="J63" i="34"/>
  <c r="J59" i="34"/>
  <c r="J55" i="34"/>
  <c r="J38" i="34"/>
  <c r="J49" i="34"/>
  <c r="J45" i="34"/>
  <c r="J43" i="34"/>
  <c r="R124" i="34"/>
  <c r="J119" i="34"/>
  <c r="J104" i="34"/>
  <c r="J99" i="34"/>
  <c r="J102" i="34"/>
  <c r="J86" i="34"/>
  <c r="J94" i="34"/>
  <c r="J73" i="34"/>
  <c r="J68" i="34"/>
  <c r="J65" i="34"/>
  <c r="J47" i="34"/>
  <c r="J42" i="34"/>
  <c r="I124" i="34"/>
  <c r="I142" i="34" s="1"/>
  <c r="J138" i="34"/>
  <c r="J120" i="34"/>
  <c r="J117" i="34"/>
  <c r="J110" i="34"/>
  <c r="J100" i="34"/>
  <c r="J96" i="34"/>
  <c r="J91" i="34"/>
  <c r="J87" i="34"/>
  <c r="J95" i="34"/>
  <c r="J83" i="34"/>
  <c r="J74" i="34"/>
  <c r="J70" i="34"/>
  <c r="J79" i="34"/>
  <c r="J62" i="34"/>
  <c r="J58" i="34"/>
  <c r="J53" i="34"/>
  <c r="J56" i="34"/>
  <c r="J48" i="34"/>
  <c r="J44" i="34"/>
  <c r="J41" i="34"/>
  <c r="J122" i="34"/>
  <c r="J90" i="34"/>
  <c r="J77" i="34"/>
  <c r="J69" i="34"/>
  <c r="J61" i="34"/>
  <c r="J54" i="34"/>
  <c r="J39" i="34"/>
  <c r="S33" i="34"/>
  <c r="X33" i="34" s="1"/>
  <c r="BZ119" i="34"/>
  <c r="BZ102" i="34"/>
  <c r="P141" i="34"/>
  <c r="BE141" i="34"/>
  <c r="AC23" i="34"/>
  <c r="AJ24" i="34"/>
  <c r="AC15" i="34"/>
  <c r="AD30" i="34" s="1"/>
  <c r="AJ16" i="34"/>
  <c r="T34" i="34"/>
  <c r="X15" i="34"/>
  <c r="T30" i="34"/>
  <c r="O113" i="34"/>
  <c r="P113" i="34" s="1"/>
  <c r="O109" i="34"/>
  <c r="O114" i="34"/>
  <c r="P114" i="34" s="1"/>
  <c r="P36" i="34"/>
  <c r="CC141" i="34"/>
  <c r="CJ44" i="34"/>
  <c r="CJ138" i="34"/>
  <c r="CJ121" i="34"/>
  <c r="CR124" i="34"/>
  <c r="CJ102" i="34"/>
  <c r="CJ104" i="34"/>
  <c r="CJ98" i="34"/>
  <c r="CJ94" i="34"/>
  <c r="CJ88" i="34"/>
  <c r="CJ84" i="34"/>
  <c r="CJ79" i="34"/>
  <c r="CJ76" i="34"/>
  <c r="CJ72" i="34"/>
  <c r="CJ68" i="34"/>
  <c r="CJ63" i="34"/>
  <c r="CJ59" i="34"/>
  <c r="CJ55" i="34"/>
  <c r="CJ47" i="34"/>
  <c r="CJ52" i="34"/>
  <c r="CJ39" i="34"/>
  <c r="CJ43" i="34"/>
  <c r="CJ124" i="34"/>
  <c r="CJ120" i="34"/>
  <c r="CJ116" i="34"/>
  <c r="CJ101" i="34"/>
  <c r="CJ110" i="34"/>
  <c r="CJ97" i="34"/>
  <c r="CJ91" i="34"/>
  <c r="CJ87" i="34"/>
  <c r="CJ83" i="34"/>
  <c r="CJ78" i="34"/>
  <c r="CJ75" i="34"/>
  <c r="CJ71" i="34"/>
  <c r="CJ66" i="34"/>
  <c r="CJ62" i="34"/>
  <c r="CJ58" i="34"/>
  <c r="CJ53" i="34"/>
  <c r="CJ46" i="34"/>
  <c r="CJ50" i="34"/>
  <c r="CJ42" i="34"/>
  <c r="CJ123" i="34"/>
  <c r="CJ119" i="34"/>
  <c r="CJ111" i="34"/>
  <c r="CJ106" i="34"/>
  <c r="CJ100" i="34"/>
  <c r="CJ96" i="34"/>
  <c r="CJ90" i="34"/>
  <c r="CJ86" i="34"/>
  <c r="CJ81" i="34"/>
  <c r="CJ93" i="34"/>
  <c r="CJ74" i="34"/>
  <c r="CJ70" i="34"/>
  <c r="CJ65" i="34"/>
  <c r="CJ61" i="34"/>
  <c r="CJ57" i="34"/>
  <c r="CJ51" i="34"/>
  <c r="CJ45" i="34"/>
  <c r="CJ49" i="34"/>
  <c r="CJ38" i="34"/>
  <c r="CJ41" i="34"/>
  <c r="CJ122" i="34"/>
  <c r="CJ118" i="34"/>
  <c r="CJ117" i="34"/>
  <c r="CJ105" i="34"/>
  <c r="CJ99" i="34"/>
  <c r="CJ95" i="34"/>
  <c r="CJ89" i="34"/>
  <c r="CJ85" i="34"/>
  <c r="CJ80" i="34"/>
  <c r="CJ77" i="34"/>
  <c r="CJ73" i="34"/>
  <c r="CJ69" i="34"/>
  <c r="CJ64" i="34"/>
  <c r="CJ60" i="34"/>
  <c r="CJ56" i="34"/>
  <c r="CJ48" i="34"/>
  <c r="CJ54" i="34"/>
  <c r="CJ40" i="34"/>
  <c r="CK124" i="34"/>
  <c r="BY34" i="34"/>
  <c r="AZ114" i="34"/>
  <c r="AZ113" i="34"/>
  <c r="AZ109" i="34"/>
  <c r="BA36" i="34"/>
  <c r="Y114" i="34"/>
  <c r="Y113" i="34"/>
  <c r="Y109" i="34"/>
  <c r="AI36" i="34"/>
  <c r="AB36" i="34"/>
  <c r="CE53" i="34"/>
  <c r="CL53" i="34" s="1"/>
  <c r="CS53" i="34" s="1"/>
  <c r="CX53" i="34" s="1"/>
  <c r="BZ53" i="34"/>
  <c r="K113" i="34"/>
  <c r="F113" i="34"/>
  <c r="CE88" i="34"/>
  <c r="CL88" i="34" s="1"/>
  <c r="CS88" i="34" s="1"/>
  <c r="CX88" i="34" s="1"/>
  <c r="BZ88" i="34"/>
  <c r="CE87" i="34"/>
  <c r="CL87" i="34" s="1"/>
  <c r="CS87" i="34" s="1"/>
  <c r="CX87" i="34" s="1"/>
  <c r="BZ87" i="34"/>
  <c r="AJ39" i="34"/>
  <c r="AQ40" i="34"/>
  <c r="BJ114" i="34"/>
  <c r="BJ113" i="34"/>
  <c r="BJ109" i="34"/>
  <c r="BT36" i="34"/>
  <c r="CE13" i="34"/>
  <c r="CL13" i="34" s="1"/>
  <c r="CS13" i="34" s="1"/>
  <c r="CX13" i="34" s="1"/>
  <c r="BZ13" i="34"/>
  <c r="CW138" i="34"/>
  <c r="CW134" i="34"/>
  <c r="CW133" i="34"/>
  <c r="CW132" i="34"/>
  <c r="CW128" i="34"/>
  <c r="CW129" i="34"/>
  <c r="CW130" i="34"/>
  <c r="CW131" i="34"/>
  <c r="CW127" i="34"/>
  <c r="CW126" i="34"/>
  <c r="CW122" i="34"/>
  <c r="CW121" i="34"/>
  <c r="CW120" i="34"/>
  <c r="CW119" i="34"/>
  <c r="CW118" i="34"/>
  <c r="CW117" i="34"/>
  <c r="CW123" i="34"/>
  <c r="CW125" i="34"/>
  <c r="CW116" i="34"/>
  <c r="CW111" i="34"/>
  <c r="CW106" i="34"/>
  <c r="CW105" i="34"/>
  <c r="CW104" i="34"/>
  <c r="CW110" i="34"/>
  <c r="CW102" i="34"/>
  <c r="CW101" i="34"/>
  <c r="CW99" i="34"/>
  <c r="CW98" i="34"/>
  <c r="CW97" i="34"/>
  <c r="CW100" i="34"/>
  <c r="CW94" i="34"/>
  <c r="CW81" i="34"/>
  <c r="CW80" i="34"/>
  <c r="CW79" i="34"/>
  <c r="CW78" i="34"/>
  <c r="CW93" i="34"/>
  <c r="CW95" i="34"/>
  <c r="CW96" i="34"/>
  <c r="CW91" i="34"/>
  <c r="CW90" i="34"/>
  <c r="CW89" i="34"/>
  <c r="CW88" i="34"/>
  <c r="CW87" i="34"/>
  <c r="CW86" i="34"/>
  <c r="CW85" i="34"/>
  <c r="CW84" i="34"/>
  <c r="CW83" i="34"/>
  <c r="CW76" i="34"/>
  <c r="CW75" i="34"/>
  <c r="CW74" i="34"/>
  <c r="CW73" i="34"/>
  <c r="CW72" i="34"/>
  <c r="CW71" i="34"/>
  <c r="CW70" i="34"/>
  <c r="CW69" i="34"/>
  <c r="CW68" i="34"/>
  <c r="CW65" i="34"/>
  <c r="CW66" i="34"/>
  <c r="CW77" i="34"/>
  <c r="CW63" i="34"/>
  <c r="CW64" i="34"/>
  <c r="CW62" i="34"/>
  <c r="CW61" i="34"/>
  <c r="CW60" i="34"/>
  <c r="CW59" i="34"/>
  <c r="CW58" i="34"/>
  <c r="CW57" i="34"/>
  <c r="CW56" i="34"/>
  <c r="CW55" i="34"/>
  <c r="CW54" i="34"/>
  <c r="CW53" i="34"/>
  <c r="CW52" i="34"/>
  <c r="CW51" i="34"/>
  <c r="CW50" i="34"/>
  <c r="CW49" i="34"/>
  <c r="CW48" i="34"/>
  <c r="CW47" i="34"/>
  <c r="CW46" i="34"/>
  <c r="CW45" i="34"/>
  <c r="CW44" i="34"/>
  <c r="CW43" i="34"/>
  <c r="CW42" i="34"/>
  <c r="CW41" i="34"/>
  <c r="CW40" i="34"/>
  <c r="CW39" i="34"/>
  <c r="CW12" i="34"/>
  <c r="CW7" i="34"/>
  <c r="CW4" i="34"/>
  <c r="CW15" i="34"/>
  <c r="CW13" i="34"/>
  <c r="CW18" i="34"/>
  <c r="CW16" i="34"/>
  <c r="CW10" i="34"/>
  <c r="CW19" i="34"/>
  <c r="CW11" i="34"/>
  <c r="CW6" i="34"/>
  <c r="CV22" i="34"/>
  <c r="CV36" i="34" s="1"/>
  <c r="CB113" i="34"/>
  <c r="CE133" i="34"/>
  <c r="CL133" i="34" s="1"/>
  <c r="CS133" i="34" s="1"/>
  <c r="CX133" i="34" s="1"/>
  <c r="BZ133" i="34"/>
  <c r="AT109" i="34"/>
  <c r="AT113" i="34"/>
  <c r="AT114" i="34"/>
  <c r="E112" i="34"/>
  <c r="K109" i="34"/>
  <c r="F109" i="34"/>
  <c r="CE138" i="34"/>
  <c r="CL138" i="34" s="1"/>
  <c r="BZ138" i="34"/>
  <c r="BQ114" i="34"/>
  <c r="BQ113" i="34"/>
  <c r="BQ109" i="34"/>
  <c r="CD36" i="34"/>
  <c r="AJ30" i="34"/>
  <c r="AC29" i="34"/>
  <c r="CE55" i="34"/>
  <c r="CL55" i="34" s="1"/>
  <c r="CS55" i="34" s="1"/>
  <c r="CX55" i="34" s="1"/>
  <c r="BZ55" i="34"/>
  <c r="BZ120" i="34"/>
  <c r="H112" i="34"/>
  <c r="R109" i="34"/>
  <c r="I109" i="34"/>
  <c r="BG27" i="34"/>
  <c r="AW27" i="34"/>
  <c r="AQ26" i="34"/>
  <c r="AV26" i="34" s="1"/>
  <c r="AV27" i="34"/>
  <c r="CE95" i="34"/>
  <c r="CL95" i="34" s="1"/>
  <c r="CS95" i="34" s="1"/>
  <c r="CX95" i="34" s="1"/>
  <c r="BZ95" i="34"/>
  <c r="BZ65" i="34"/>
  <c r="AD24" i="34"/>
  <c r="AD23" i="34"/>
  <c r="AC33" i="34"/>
  <c r="AD33" i="34" s="1"/>
  <c r="AD8" i="34"/>
  <c r="CE89" i="34"/>
  <c r="CL89" i="34" s="1"/>
  <c r="CS89" i="34" s="1"/>
  <c r="CX89" i="34" s="1"/>
  <c r="BZ89" i="34"/>
  <c r="BA34" i="34"/>
  <c r="AO141" i="34"/>
  <c r="CW23" i="34"/>
  <c r="CE100" i="34"/>
  <c r="CL100" i="34" s="1"/>
  <c r="CS100" i="34" s="1"/>
  <c r="CX100" i="34" s="1"/>
  <c r="BZ100" i="34"/>
  <c r="CB114" i="34"/>
  <c r="AU36" i="34"/>
  <c r="AJ84" i="34"/>
  <c r="AC83" i="34"/>
  <c r="BR36" i="34"/>
  <c r="AD26" i="34"/>
  <c r="AC34" i="34"/>
  <c r="AD34" i="34" s="1"/>
  <c r="AD27" i="34"/>
  <c r="AQ94" i="34"/>
  <c r="AJ93" i="34"/>
  <c r="CH114" i="34"/>
  <c r="CK114" i="34" s="1"/>
  <c r="CH113" i="34"/>
  <c r="CH109" i="34"/>
  <c r="CK109" i="34" s="1"/>
  <c r="CR36" i="34"/>
  <c r="CI36" i="34"/>
  <c r="BX38" i="34"/>
  <c r="CE86" i="34"/>
  <c r="CL86" i="34" s="1"/>
  <c r="CS86" i="34" s="1"/>
  <c r="CX86" i="34" s="1"/>
  <c r="BZ86" i="34"/>
  <c r="X29" i="34"/>
  <c r="S22" i="34"/>
  <c r="X22" i="34" s="1"/>
  <c r="S35" i="34"/>
  <c r="T29" i="34"/>
  <c r="AM112" i="34"/>
  <c r="AN109" i="34"/>
  <c r="CE127" i="34"/>
  <c r="CL127" i="34" s="1"/>
  <c r="CS127" i="34" s="1"/>
  <c r="CX127" i="34" s="1"/>
  <c r="BZ127" i="34"/>
  <c r="CE85" i="34"/>
  <c r="CL85" i="34" s="1"/>
  <c r="CS85" i="34" s="1"/>
  <c r="CX85" i="34" s="1"/>
  <c r="BZ85" i="34"/>
  <c r="CV38" i="34"/>
  <c r="AG141" i="34"/>
  <c r="AG142" i="34"/>
  <c r="BX22" i="34"/>
  <c r="I113" i="34"/>
  <c r="N138" i="34"/>
  <c r="N124" i="34"/>
  <c r="N121" i="34"/>
  <c r="N122" i="34"/>
  <c r="N117" i="34"/>
  <c r="N123" i="34"/>
  <c r="N120" i="34"/>
  <c r="N119" i="34"/>
  <c r="N118" i="34"/>
  <c r="N116" i="34"/>
  <c r="N111" i="34"/>
  <c r="N110" i="34"/>
  <c r="N104" i="34"/>
  <c r="N106" i="34"/>
  <c r="N105" i="34"/>
  <c r="N101" i="34"/>
  <c r="N100" i="34"/>
  <c r="N99" i="34"/>
  <c r="N98" i="34"/>
  <c r="N97" i="34"/>
  <c r="N96" i="34"/>
  <c r="N102" i="34"/>
  <c r="N95" i="34"/>
  <c r="N93" i="34"/>
  <c r="N91" i="34"/>
  <c r="N90" i="34"/>
  <c r="N89" i="34"/>
  <c r="N88" i="34"/>
  <c r="N87" i="34"/>
  <c r="N86" i="34"/>
  <c r="N85" i="34"/>
  <c r="N84" i="34"/>
  <c r="N94" i="34"/>
  <c r="N83" i="34"/>
  <c r="N66" i="34"/>
  <c r="N81" i="34"/>
  <c r="N80" i="34"/>
  <c r="N79" i="34"/>
  <c r="N78" i="34"/>
  <c r="N77" i="34"/>
  <c r="N76" i="34"/>
  <c r="N75" i="34"/>
  <c r="N74" i="34"/>
  <c r="N73" i="34"/>
  <c r="N72" i="34"/>
  <c r="N71" i="34"/>
  <c r="N70" i="34"/>
  <c r="N69" i="34"/>
  <c r="N65" i="34"/>
  <c r="N64" i="34"/>
  <c r="N63" i="34"/>
  <c r="N62" i="34"/>
  <c r="N61" i="34"/>
  <c r="N60" i="34"/>
  <c r="N59" i="34"/>
  <c r="N58" i="34"/>
  <c r="N68" i="34"/>
  <c r="N56" i="34"/>
  <c r="N54" i="34"/>
  <c r="N52" i="34"/>
  <c r="N38" i="34"/>
  <c r="N50" i="34"/>
  <c r="N57" i="34"/>
  <c r="N55" i="34"/>
  <c r="N53" i="34"/>
  <c r="N51" i="34"/>
  <c r="N49" i="34"/>
  <c r="N48" i="34"/>
  <c r="N47" i="34"/>
  <c r="N46" i="34"/>
  <c r="N45" i="34"/>
  <c r="N43" i="34"/>
  <c r="N41" i="34"/>
  <c r="N39" i="34"/>
  <c r="N44" i="34"/>
  <c r="N42" i="34"/>
  <c r="N40" i="34"/>
  <c r="BY26" i="34"/>
  <c r="AQ6" i="34"/>
  <c r="AQ5" i="34" s="1"/>
  <c r="AV5" i="34" s="1"/>
  <c r="BY35" i="34"/>
  <c r="CE130" i="34"/>
  <c r="CL130" i="34" s="1"/>
  <c r="CS130" i="34" s="1"/>
  <c r="CX130" i="34" s="1"/>
  <c r="BZ130" i="34"/>
  <c r="CV34" i="34"/>
  <c r="CW27" i="34"/>
  <c r="CW34" i="34"/>
  <c r="CW26" i="34"/>
  <c r="BK142" i="34"/>
  <c r="BK141" i="34"/>
  <c r="M138" i="34"/>
  <c r="M134" i="34"/>
  <c r="M133" i="34"/>
  <c r="M131" i="34"/>
  <c r="M127" i="34"/>
  <c r="M132" i="34"/>
  <c r="M128" i="34"/>
  <c r="M125" i="34"/>
  <c r="M130" i="34"/>
  <c r="M129" i="34"/>
  <c r="M124" i="34"/>
  <c r="M123" i="34"/>
  <c r="M122" i="34"/>
  <c r="M121" i="34"/>
  <c r="M126" i="34"/>
  <c r="M120" i="34"/>
  <c r="M119" i="34"/>
  <c r="M118" i="34"/>
  <c r="M116" i="34"/>
  <c r="M117" i="34"/>
  <c r="M106" i="34"/>
  <c r="M105" i="34"/>
  <c r="M111" i="34"/>
  <c r="M110" i="34"/>
  <c r="M104" i="34"/>
  <c r="M101" i="34"/>
  <c r="M100" i="34"/>
  <c r="M99" i="34"/>
  <c r="M98" i="34"/>
  <c r="M97" i="34"/>
  <c r="M96" i="34"/>
  <c r="M95" i="34"/>
  <c r="M102" i="34"/>
  <c r="M94" i="34"/>
  <c r="M93" i="34"/>
  <c r="M91" i="34"/>
  <c r="M90" i="34"/>
  <c r="M89" i="34"/>
  <c r="M88" i="34"/>
  <c r="M87" i="34"/>
  <c r="M86" i="34"/>
  <c r="M85" i="34"/>
  <c r="M84" i="34"/>
  <c r="M83" i="34"/>
  <c r="M81" i="34"/>
  <c r="M80" i="34"/>
  <c r="M79" i="34"/>
  <c r="M78" i="34"/>
  <c r="M68" i="34"/>
  <c r="M77" i="34"/>
  <c r="M76" i="34"/>
  <c r="M75" i="34"/>
  <c r="M74" i="34"/>
  <c r="M73" i="34"/>
  <c r="M72" i="34"/>
  <c r="M71" i="34"/>
  <c r="M70" i="34"/>
  <c r="M65" i="34"/>
  <c r="M64" i="34"/>
  <c r="M63" i="34"/>
  <c r="M62" i="34"/>
  <c r="M61" i="34"/>
  <c r="M60" i="34"/>
  <c r="M59" i="34"/>
  <c r="M58" i="34"/>
  <c r="M57" i="34"/>
  <c r="M56" i="34"/>
  <c r="M55" i="34"/>
  <c r="M54" i="34"/>
  <c r="M53" i="34"/>
  <c r="M52" i="34"/>
  <c r="M51" i="34"/>
  <c r="M50" i="34"/>
  <c r="M69" i="34"/>
  <c r="M66" i="34"/>
  <c r="M39" i="34"/>
  <c r="M49" i="34"/>
  <c r="M48" i="34"/>
  <c r="M47" i="34"/>
  <c r="M46" i="34"/>
  <c r="M45" i="34"/>
  <c r="M44" i="34"/>
  <c r="M43" i="34"/>
  <c r="M42" i="34"/>
  <c r="M41" i="34"/>
  <c r="M40" i="34"/>
  <c r="M38" i="34"/>
  <c r="M19" i="34"/>
  <c r="M18" i="34"/>
  <c r="M11" i="34"/>
  <c r="M10" i="34"/>
  <c r="M6" i="34"/>
  <c r="M4" i="34"/>
  <c r="M22" i="34"/>
  <c r="M12" i="34"/>
  <c r="M7" i="34"/>
  <c r="L36" i="34"/>
  <c r="M13" i="34"/>
  <c r="M16" i="34"/>
  <c r="M15" i="34"/>
  <c r="CV33" i="34"/>
  <c r="AU141" i="34"/>
  <c r="AU142" i="34"/>
  <c r="BR141" i="34"/>
  <c r="BR142" i="34"/>
  <c r="AQ11" i="34"/>
  <c r="AJ10" i="34"/>
  <c r="AQ19" i="34"/>
  <c r="AJ18" i="34"/>
  <c r="CE8" i="34"/>
  <c r="CL8" i="34" s="1"/>
  <c r="CS8" i="34" s="1"/>
  <c r="CX8" i="34" s="1"/>
  <c r="BZ8" i="34"/>
  <c r="B112" i="34"/>
  <c r="C109" i="34"/>
  <c r="AN113" i="34"/>
  <c r="CE97" i="34"/>
  <c r="CL97" i="34" s="1"/>
  <c r="CS97" i="34" s="1"/>
  <c r="CX97" i="34" s="1"/>
  <c r="BZ97" i="34"/>
  <c r="CE90" i="34"/>
  <c r="CL90" i="34" s="1"/>
  <c r="CS90" i="34" s="1"/>
  <c r="CX90" i="34" s="1"/>
  <c r="BZ90" i="34"/>
  <c r="BY33" i="34"/>
  <c r="AF114" i="34"/>
  <c r="AF113" i="34"/>
  <c r="AF109" i="34"/>
  <c r="AP36" i="34"/>
  <c r="AJ104" i="34"/>
  <c r="AQ105" i="34"/>
  <c r="CE98" i="34"/>
  <c r="CL98" i="34" s="1"/>
  <c r="CS98" i="34" s="1"/>
  <c r="CX98" i="34" s="1"/>
  <c r="BZ98" i="34"/>
  <c r="AC68" i="34"/>
  <c r="AJ69" i="34"/>
  <c r="Z142" i="34"/>
  <c r="Z141" i="34"/>
  <c r="Z36" i="34"/>
  <c r="AJ116" i="34"/>
  <c r="AQ117" i="34"/>
  <c r="CE96" i="34"/>
  <c r="CL96" i="34" s="1"/>
  <c r="CS96" i="34" s="1"/>
  <c r="CX96" i="34" s="1"/>
  <c r="BZ96" i="34"/>
  <c r="CO112" i="34"/>
  <c r="CP109" i="34"/>
  <c r="BK36" i="34"/>
  <c r="CA112" i="34"/>
  <c r="CB109" i="34"/>
  <c r="BG110" i="34"/>
  <c r="AW110" i="34"/>
  <c r="AV110" i="34"/>
  <c r="AZ124" i="34"/>
  <c r="S38" i="34"/>
  <c r="V137" i="34"/>
  <c r="W112" i="34"/>
  <c r="CI141" i="34"/>
  <c r="CI142" i="34"/>
  <c r="T138" i="34"/>
  <c r="T133" i="34"/>
  <c r="T132" i="34"/>
  <c r="T128" i="34"/>
  <c r="T129" i="34"/>
  <c r="T134" i="34"/>
  <c r="T127" i="34"/>
  <c r="T126" i="34"/>
  <c r="T125" i="34"/>
  <c r="T131" i="34"/>
  <c r="T123" i="34"/>
  <c r="T122" i="34"/>
  <c r="T121" i="34"/>
  <c r="T120" i="34"/>
  <c r="T119" i="34"/>
  <c r="T118" i="34"/>
  <c r="T130" i="34"/>
  <c r="T117" i="34"/>
  <c r="T116" i="34"/>
  <c r="T111" i="34"/>
  <c r="T106" i="34"/>
  <c r="T105" i="34"/>
  <c r="T110" i="34"/>
  <c r="T104" i="34"/>
  <c r="T102" i="34"/>
  <c r="T100" i="34"/>
  <c r="T99" i="34"/>
  <c r="T98" i="34"/>
  <c r="T97" i="34"/>
  <c r="T101" i="34"/>
  <c r="T95" i="34"/>
  <c r="T83" i="34"/>
  <c r="T81" i="34"/>
  <c r="T80" i="34"/>
  <c r="T79" i="34"/>
  <c r="T96" i="34"/>
  <c r="T94" i="34"/>
  <c r="T93" i="34"/>
  <c r="T91" i="34"/>
  <c r="T90" i="34"/>
  <c r="T89" i="34"/>
  <c r="T88" i="34"/>
  <c r="T87" i="34"/>
  <c r="T86" i="34"/>
  <c r="T85" i="34"/>
  <c r="T84" i="34"/>
  <c r="T77" i="34"/>
  <c r="T76" i="34"/>
  <c r="T75" i="34"/>
  <c r="T74" i="34"/>
  <c r="T73" i="34"/>
  <c r="T72" i="34"/>
  <c r="T71" i="34"/>
  <c r="T70" i="34"/>
  <c r="T69" i="34"/>
  <c r="T66" i="34"/>
  <c r="T68" i="34"/>
  <c r="T78" i="34"/>
  <c r="T64" i="34"/>
  <c r="T65" i="34"/>
  <c r="T63" i="34"/>
  <c r="T62" i="34"/>
  <c r="T61" i="34"/>
  <c r="T60" i="34"/>
  <c r="T59" i="34"/>
  <c r="T58" i="34"/>
  <c r="T57" i="34"/>
  <c r="T56" i="34"/>
  <c r="T55" i="34"/>
  <c r="T54" i="34"/>
  <c r="T53" i="34"/>
  <c r="T52" i="34"/>
  <c r="T51" i="34"/>
  <c r="T50" i="34"/>
  <c r="T49" i="34"/>
  <c r="T48" i="34"/>
  <c r="T47" i="34"/>
  <c r="T46" i="34"/>
  <c r="T45" i="34"/>
  <c r="T44" i="34"/>
  <c r="T43" i="34"/>
  <c r="T42" i="34"/>
  <c r="T41" i="34"/>
  <c r="T40" i="34"/>
  <c r="T12" i="34"/>
  <c r="T7" i="34"/>
  <c r="T13" i="34"/>
  <c r="T16" i="34"/>
  <c r="T15" i="34"/>
  <c r="T39" i="34"/>
  <c r="T19" i="34"/>
  <c r="T18" i="34"/>
  <c r="T11" i="34"/>
  <c r="T10" i="34"/>
  <c r="T6" i="34"/>
  <c r="T4" i="34"/>
  <c r="X4" i="34"/>
  <c r="BA141" i="34"/>
  <c r="AN114" i="34"/>
  <c r="CE99" i="34"/>
  <c r="CL99" i="34" s="1"/>
  <c r="CS99" i="34" s="1"/>
  <c r="CX99" i="34" s="1"/>
  <c r="BZ99" i="34"/>
  <c r="CE51" i="34"/>
  <c r="CL51" i="34" s="1"/>
  <c r="CS51" i="34" s="1"/>
  <c r="CX51" i="34" s="1"/>
  <c r="BZ51" i="34"/>
  <c r="BY138" i="34"/>
  <c r="BY133" i="34"/>
  <c r="BY134" i="34"/>
  <c r="BY130" i="34"/>
  <c r="BY126" i="34"/>
  <c r="BY131" i="34"/>
  <c r="BY127" i="34"/>
  <c r="BY132" i="34"/>
  <c r="BY125" i="34"/>
  <c r="BY128" i="34"/>
  <c r="BY123" i="34"/>
  <c r="BY122" i="34"/>
  <c r="BY121" i="34"/>
  <c r="BY120" i="34"/>
  <c r="BY119" i="34"/>
  <c r="BY118" i="34"/>
  <c r="BY129" i="34"/>
  <c r="BY117" i="34"/>
  <c r="BY116" i="34"/>
  <c r="BY111" i="34"/>
  <c r="BY106" i="34"/>
  <c r="BY105" i="34"/>
  <c r="BY104" i="34"/>
  <c r="BY110" i="34"/>
  <c r="BY102" i="34"/>
  <c r="BY101" i="34"/>
  <c r="BY100" i="34"/>
  <c r="BY99" i="34"/>
  <c r="BY98" i="34"/>
  <c r="BY97" i="34"/>
  <c r="BY81" i="34"/>
  <c r="BY80" i="34"/>
  <c r="BY79" i="34"/>
  <c r="BY78" i="34"/>
  <c r="BY95" i="34"/>
  <c r="BY94" i="34"/>
  <c r="BY93" i="34"/>
  <c r="BY96" i="34"/>
  <c r="BY91" i="34"/>
  <c r="BY90" i="34"/>
  <c r="BY89" i="34"/>
  <c r="BY88" i="34"/>
  <c r="BY87" i="34"/>
  <c r="BY86" i="34"/>
  <c r="BY85" i="34"/>
  <c r="BY84" i="34"/>
  <c r="BY83" i="34"/>
  <c r="BY76" i="34"/>
  <c r="BY75" i="34"/>
  <c r="BY74" i="34"/>
  <c r="BY73" i="34"/>
  <c r="BY72" i="34"/>
  <c r="BY71" i="34"/>
  <c r="BY70" i="34"/>
  <c r="BY69" i="34"/>
  <c r="BY68" i="34"/>
  <c r="BY65" i="34"/>
  <c r="BY77" i="34"/>
  <c r="BY66" i="34"/>
  <c r="BY64" i="34"/>
  <c r="BY63" i="34"/>
  <c r="BY62" i="34"/>
  <c r="BY61" i="34"/>
  <c r="BY60" i="34"/>
  <c r="BY59" i="34"/>
  <c r="BY58" i="34"/>
  <c r="BY57" i="34"/>
  <c r="BY56" i="34"/>
  <c r="BY55" i="34"/>
  <c r="BY54" i="34"/>
  <c r="BY53" i="34"/>
  <c r="BY52" i="34"/>
  <c r="BY51" i="34"/>
  <c r="BY50" i="34"/>
  <c r="BY49" i="34"/>
  <c r="BY48" i="34"/>
  <c r="BY47" i="34"/>
  <c r="BY46" i="34"/>
  <c r="BY45" i="34"/>
  <c r="BY44" i="34"/>
  <c r="BY43" i="34"/>
  <c r="BY42" i="34"/>
  <c r="BY41" i="34"/>
  <c r="BY40" i="34"/>
  <c r="BY39" i="34"/>
  <c r="BY38" i="34"/>
  <c r="BY18" i="34"/>
  <c r="BY16" i="34"/>
  <c r="BY10" i="34"/>
  <c r="BY4" i="34"/>
  <c r="BY6" i="34"/>
  <c r="BY22" i="34"/>
  <c r="BY19" i="34"/>
  <c r="BY11" i="34"/>
  <c r="BY7" i="34"/>
  <c r="BX36" i="34"/>
  <c r="BY12" i="34"/>
  <c r="BY15" i="34"/>
  <c r="BY13" i="34"/>
  <c r="AJ126" i="34"/>
  <c r="AC125" i="34"/>
  <c r="G138" i="34"/>
  <c r="G124" i="34"/>
  <c r="K124" i="34"/>
  <c r="G123" i="34"/>
  <c r="G122" i="34"/>
  <c r="G121" i="34"/>
  <c r="G120" i="34"/>
  <c r="G119" i="34"/>
  <c r="G118" i="34"/>
  <c r="G117" i="34"/>
  <c r="G116" i="34"/>
  <c r="G102" i="34"/>
  <c r="G101" i="34"/>
  <c r="G106" i="34"/>
  <c r="G105" i="34"/>
  <c r="G111" i="34"/>
  <c r="G110" i="34"/>
  <c r="G104" i="34"/>
  <c r="G100" i="34"/>
  <c r="G99" i="34"/>
  <c r="G98" i="34"/>
  <c r="G97" i="34"/>
  <c r="G96" i="34"/>
  <c r="G95" i="34"/>
  <c r="G91" i="34"/>
  <c r="G90" i="34"/>
  <c r="G89" i="34"/>
  <c r="G88" i="34"/>
  <c r="G87" i="34"/>
  <c r="G86" i="34"/>
  <c r="G85" i="34"/>
  <c r="G84" i="34"/>
  <c r="G83" i="34"/>
  <c r="G81" i="34"/>
  <c r="G80" i="34"/>
  <c r="G79" i="34"/>
  <c r="G78" i="34"/>
  <c r="G94" i="34"/>
  <c r="G93" i="34"/>
  <c r="G77" i="34"/>
  <c r="G76" i="34"/>
  <c r="G75" i="34"/>
  <c r="G74" i="34"/>
  <c r="G73" i="34"/>
  <c r="G72" i="34"/>
  <c r="G71" i="34"/>
  <c r="G70" i="34"/>
  <c r="G69" i="34"/>
  <c r="G65" i="34"/>
  <c r="G64" i="34"/>
  <c r="G68" i="34"/>
  <c r="G63" i="34"/>
  <c r="G62" i="34"/>
  <c r="G61" i="34"/>
  <c r="G60" i="34"/>
  <c r="G59" i="34"/>
  <c r="G58" i="34"/>
  <c r="G57" i="34"/>
  <c r="G66" i="34"/>
  <c r="G56" i="34"/>
  <c r="G54" i="34"/>
  <c r="G52" i="34"/>
  <c r="G49" i="34"/>
  <c r="G48" i="34"/>
  <c r="G47" i="34"/>
  <c r="G46" i="34"/>
  <c r="G55" i="34"/>
  <c r="G53" i="34"/>
  <c r="G51" i="34"/>
  <c r="G50" i="34"/>
  <c r="G43" i="34"/>
  <c r="G41" i="34"/>
  <c r="G45" i="34"/>
  <c r="G39" i="34"/>
  <c r="G38" i="34"/>
  <c r="G44" i="34"/>
  <c r="G42" i="34"/>
  <c r="G40" i="34"/>
  <c r="F124" i="34"/>
  <c r="F142" i="34" s="1"/>
  <c r="BZ118" i="34"/>
  <c r="AG36" i="34"/>
  <c r="I114" i="34"/>
  <c r="BD142" i="34"/>
  <c r="BD141" i="34"/>
  <c r="BC114" i="34"/>
  <c r="BC109" i="34"/>
  <c r="BF109" i="34" s="1"/>
  <c r="BC113" i="34"/>
  <c r="BM36" i="34"/>
  <c r="BZ64" i="34"/>
  <c r="K114" i="34"/>
  <c r="T22" i="34" l="1"/>
  <c r="T33" i="34"/>
  <c r="R114" i="34"/>
  <c r="J141" i="34"/>
  <c r="S36" i="34"/>
  <c r="S109" i="34" s="1"/>
  <c r="AJ23" i="34"/>
  <c r="AJ33" i="34" s="1"/>
  <c r="AK33" i="34" s="1"/>
  <c r="AQ24" i="34"/>
  <c r="R113" i="34"/>
  <c r="P109" i="34"/>
  <c r="O112" i="34"/>
  <c r="R112" i="34" s="1"/>
  <c r="AC4" i="34"/>
  <c r="AQ16" i="34"/>
  <c r="AJ15" i="34"/>
  <c r="AK30" i="34" s="1"/>
  <c r="N141" i="34"/>
  <c r="CJ141" i="34"/>
  <c r="G141" i="34"/>
  <c r="AC38" i="34"/>
  <c r="AC124" i="34" s="1"/>
  <c r="AE138" i="34" s="1"/>
  <c r="CV114" i="34"/>
  <c r="CV113" i="34"/>
  <c r="CV109" i="34"/>
  <c r="CW36" i="34"/>
  <c r="BM114" i="34"/>
  <c r="BD114" i="34"/>
  <c r="AQ126" i="34"/>
  <c r="AJ125" i="34"/>
  <c r="BY141" i="34"/>
  <c r="V139" i="34"/>
  <c r="W137" i="34"/>
  <c r="AW117" i="34"/>
  <c r="BG117" i="34"/>
  <c r="AQ116" i="34"/>
  <c r="AV116" i="34" s="1"/>
  <c r="AV117" i="34"/>
  <c r="AF112" i="34"/>
  <c r="AP109" i="34"/>
  <c r="AG109" i="34"/>
  <c r="BX124" i="34"/>
  <c r="CH112" i="34"/>
  <c r="CK112" i="34" s="1"/>
  <c r="CR109" i="34"/>
  <c r="CI109" i="34"/>
  <c r="AQ84" i="34"/>
  <c r="AJ83" i="34"/>
  <c r="CD114" i="34"/>
  <c r="BR114" i="34"/>
  <c r="AU113" i="34"/>
  <c r="BJ112" i="34"/>
  <c r="BT109" i="34"/>
  <c r="BK109" i="34"/>
  <c r="AI114" i="34"/>
  <c r="AB114" i="34"/>
  <c r="Z114" i="34"/>
  <c r="BA113" i="34"/>
  <c r="S124" i="34"/>
  <c r="X38" i="34"/>
  <c r="CO137" i="34"/>
  <c r="CP112" i="34"/>
  <c r="AJ68" i="34"/>
  <c r="AQ69" i="34"/>
  <c r="AW105" i="34"/>
  <c r="AV105" i="34"/>
  <c r="BG105" i="34"/>
  <c r="AQ104" i="34"/>
  <c r="AV104" i="34" s="1"/>
  <c r="AP113" i="34"/>
  <c r="AG113" i="34"/>
  <c r="B137" i="34"/>
  <c r="C112" i="34"/>
  <c r="BG19" i="34"/>
  <c r="AW19" i="34"/>
  <c r="AQ18" i="34"/>
  <c r="AV18" i="34" s="1"/>
  <c r="AV19" i="34"/>
  <c r="CW33" i="34"/>
  <c r="L114" i="34"/>
  <c r="M114" i="34" s="1"/>
  <c r="L113" i="34"/>
  <c r="M113" i="34" s="1"/>
  <c r="L109" i="34"/>
  <c r="M36" i="34"/>
  <c r="CV124" i="34"/>
  <c r="AM137" i="34"/>
  <c r="AN112" i="34"/>
  <c r="CR113" i="34"/>
  <c r="CI113" i="34"/>
  <c r="AW94" i="34"/>
  <c r="BG94" i="34"/>
  <c r="AQ93" i="34"/>
  <c r="AV93" i="34" s="1"/>
  <c r="AV94" i="34"/>
  <c r="AD83" i="34"/>
  <c r="AD60" i="34"/>
  <c r="E137" i="34"/>
  <c r="K112" i="34"/>
  <c r="F112" i="34"/>
  <c r="AT112" i="34"/>
  <c r="AU109" i="34"/>
  <c r="CK113" i="34"/>
  <c r="BT113" i="34"/>
  <c r="BK113" i="34"/>
  <c r="BA114" i="34"/>
  <c r="BX114" i="34"/>
  <c r="BX113" i="34"/>
  <c r="BX109" i="34"/>
  <c r="BM113" i="34"/>
  <c r="BD113" i="34"/>
  <c r="BY36" i="34"/>
  <c r="T38" i="34"/>
  <c r="T141" i="34" s="1"/>
  <c r="BB110" i="34"/>
  <c r="CA137" i="34"/>
  <c r="CB112" i="34"/>
  <c r="AP114" i="34"/>
  <c r="AG114" i="34"/>
  <c r="BF113" i="34"/>
  <c r="AJ34" i="34"/>
  <c r="AK34" i="34" s="1"/>
  <c r="AK27" i="34"/>
  <c r="AK26" i="34"/>
  <c r="M142" i="34"/>
  <c r="M141" i="34"/>
  <c r="AK8" i="34"/>
  <c r="AK24" i="34"/>
  <c r="CR114" i="34"/>
  <c r="CI114" i="34"/>
  <c r="AW26" i="34"/>
  <c r="BB26" i="34" s="1"/>
  <c r="BB27" i="34"/>
  <c r="H137" i="34"/>
  <c r="I112" i="34"/>
  <c r="AC22" i="34"/>
  <c r="AC35" i="34"/>
  <c r="AD35" i="34" s="1"/>
  <c r="AD29" i="34"/>
  <c r="BQ112" i="34"/>
  <c r="CD109" i="34"/>
  <c r="BR109" i="34"/>
  <c r="CW38" i="34"/>
  <c r="BT114" i="34"/>
  <c r="BK114" i="34"/>
  <c r="Y112" i="34"/>
  <c r="AI109" i="34"/>
  <c r="Z109" i="34"/>
  <c r="AB109" i="34"/>
  <c r="BM109" i="34"/>
  <c r="BC112" i="34"/>
  <c r="BD109" i="34"/>
  <c r="BF114" i="34"/>
  <c r="X36" i="34"/>
  <c r="BA124" i="34"/>
  <c r="BA142" i="34" s="1"/>
  <c r="BN110" i="34"/>
  <c r="BG11" i="34"/>
  <c r="AW11" i="34"/>
  <c r="AQ10" i="34"/>
  <c r="AV11" i="34"/>
  <c r="BG6" i="34"/>
  <c r="BG5" i="34" s="1"/>
  <c r="AW6" i="34"/>
  <c r="AW5" i="34" s="1"/>
  <c r="BB5" i="34" s="1"/>
  <c r="AV6" i="34"/>
  <c r="T35" i="34"/>
  <c r="X35" i="34"/>
  <c r="BN27" i="34"/>
  <c r="BG26" i="34"/>
  <c r="AQ30" i="34"/>
  <c r="AJ29" i="34"/>
  <c r="CD113" i="34"/>
  <c r="BR113" i="34"/>
  <c r="AU114" i="34"/>
  <c r="CW22" i="34"/>
  <c r="AW40" i="34"/>
  <c r="AQ39" i="34"/>
  <c r="BG40" i="34"/>
  <c r="AV40" i="34"/>
  <c r="AI113" i="34"/>
  <c r="Z113" i="34"/>
  <c r="AB113" i="34"/>
  <c r="AZ112" i="34"/>
  <c r="BA109" i="34"/>
  <c r="AD138" i="34" l="1"/>
  <c r="AD5" i="34"/>
  <c r="AD95" i="34"/>
  <c r="AD44" i="34"/>
  <c r="AD119" i="34"/>
  <c r="S114" i="34"/>
  <c r="S113" i="34"/>
  <c r="T36" i="34"/>
  <c r="AK23" i="34"/>
  <c r="AD39" i="34"/>
  <c r="AD48" i="34"/>
  <c r="AD64" i="34"/>
  <c r="AD80" i="34"/>
  <c r="AD99" i="34"/>
  <c r="AD122" i="34"/>
  <c r="AD12" i="34"/>
  <c r="AD52" i="34"/>
  <c r="AD70" i="34"/>
  <c r="AD86" i="34"/>
  <c r="AD111" i="34"/>
  <c r="AD133" i="34"/>
  <c r="AD40" i="34"/>
  <c r="AD56" i="34"/>
  <c r="AD74" i="34"/>
  <c r="AD90" i="34"/>
  <c r="AD106" i="34"/>
  <c r="AD127" i="34"/>
  <c r="AD22" i="34"/>
  <c r="AD10" i="34"/>
  <c r="AD6" i="34"/>
  <c r="AD45" i="34"/>
  <c r="AD53" i="34"/>
  <c r="AD57" i="34"/>
  <c r="AD68" i="34"/>
  <c r="AD75" i="34"/>
  <c r="AD66" i="34"/>
  <c r="AD87" i="34"/>
  <c r="AD96" i="34"/>
  <c r="AD110" i="34"/>
  <c r="AD16" i="34"/>
  <c r="AD15" i="34"/>
  <c r="AD11" i="34"/>
  <c r="AD42" i="34"/>
  <c r="AD46" i="34"/>
  <c r="AD50" i="34"/>
  <c r="AD54" i="34"/>
  <c r="AD58" i="34"/>
  <c r="AD62" i="34"/>
  <c r="AD65" i="34"/>
  <c r="AD72" i="34"/>
  <c r="AD76" i="34"/>
  <c r="AD78" i="34"/>
  <c r="AD84" i="34"/>
  <c r="AD88" i="34"/>
  <c r="AD93" i="34"/>
  <c r="AD97" i="34"/>
  <c r="AD101" i="34"/>
  <c r="AD104" i="34"/>
  <c r="AD117" i="34"/>
  <c r="AD129" i="34"/>
  <c r="AD125" i="34"/>
  <c r="AD128" i="34"/>
  <c r="AD134" i="34"/>
  <c r="AD13" i="34"/>
  <c r="AD41" i="34"/>
  <c r="AD49" i="34"/>
  <c r="AD61" i="34"/>
  <c r="AD71" i="34"/>
  <c r="AD81" i="34"/>
  <c r="AD91" i="34"/>
  <c r="AD100" i="34"/>
  <c r="AD116" i="34"/>
  <c r="AD120" i="34"/>
  <c r="AD123" i="34"/>
  <c r="AD130" i="34"/>
  <c r="AD131" i="34"/>
  <c r="AD4" i="34"/>
  <c r="AD18" i="34"/>
  <c r="AD7" i="34"/>
  <c r="AD19" i="34"/>
  <c r="AD43" i="34"/>
  <c r="AD47" i="34"/>
  <c r="AD51" i="34"/>
  <c r="AD55" i="34"/>
  <c r="AD59" i="34"/>
  <c r="AD63" i="34"/>
  <c r="AD69" i="34"/>
  <c r="AD73" i="34"/>
  <c r="AD77" i="34"/>
  <c r="AD79" i="34"/>
  <c r="AD85" i="34"/>
  <c r="AD89" i="34"/>
  <c r="AD94" i="34"/>
  <c r="AD98" i="34"/>
  <c r="AD102" i="34"/>
  <c r="AD105" i="34"/>
  <c r="AD118" i="34"/>
  <c r="AD121" i="34"/>
  <c r="AD126" i="34"/>
  <c r="AD132" i="34"/>
  <c r="AV24" i="34"/>
  <c r="BG24" i="34"/>
  <c r="AW24" i="34"/>
  <c r="AQ23" i="34"/>
  <c r="AV23" i="34" s="1"/>
  <c r="BG16" i="34"/>
  <c r="AW16" i="34"/>
  <c r="AQ15" i="34"/>
  <c r="AQ4" i="34" s="1"/>
  <c r="AR5" i="34" s="1"/>
  <c r="AV16" i="34"/>
  <c r="AJ4" i="34"/>
  <c r="P112" i="34"/>
  <c r="O137" i="34"/>
  <c r="R137" i="34" s="1"/>
  <c r="AE43" i="34"/>
  <c r="AE55" i="34"/>
  <c r="AE73" i="34"/>
  <c r="AD124" i="34"/>
  <c r="AE56" i="34"/>
  <c r="AE63" i="34"/>
  <c r="AE81" i="34"/>
  <c r="AE44" i="34"/>
  <c r="AE59" i="34"/>
  <c r="AE77" i="34"/>
  <c r="AE48" i="34"/>
  <c r="AE69" i="34"/>
  <c r="AE99" i="34"/>
  <c r="AD38" i="34"/>
  <c r="AE39" i="34"/>
  <c r="AE50" i="34"/>
  <c r="AE45" i="34"/>
  <c r="AE49" i="34"/>
  <c r="AE57" i="34"/>
  <c r="AE60" i="34"/>
  <c r="AE64" i="34"/>
  <c r="AE70" i="34"/>
  <c r="AE74" i="34"/>
  <c r="AE78" i="34"/>
  <c r="AE93" i="34"/>
  <c r="AE85" i="34"/>
  <c r="AE101" i="34"/>
  <c r="AE105" i="34"/>
  <c r="AE38" i="34"/>
  <c r="AE40" i="34"/>
  <c r="AE52" i="34"/>
  <c r="AE46" i="34"/>
  <c r="AE51" i="34"/>
  <c r="AE65" i="34"/>
  <c r="AE61" i="34"/>
  <c r="AE66" i="34"/>
  <c r="AE71" i="34"/>
  <c r="AE75" i="34"/>
  <c r="AE79" i="34"/>
  <c r="AE94" i="34"/>
  <c r="AE87" i="34"/>
  <c r="AE102" i="34"/>
  <c r="AE106" i="34"/>
  <c r="AE84" i="34"/>
  <c r="AE89" i="34"/>
  <c r="AE41" i="34"/>
  <c r="AE42" i="34"/>
  <c r="AE54" i="34"/>
  <c r="AE47" i="34"/>
  <c r="AE53" i="34"/>
  <c r="AE58" i="34"/>
  <c r="AE62" i="34"/>
  <c r="AE68" i="34"/>
  <c r="AE72" i="34"/>
  <c r="AE76" i="34"/>
  <c r="AE80" i="34"/>
  <c r="AE83" i="34"/>
  <c r="AE88" i="34"/>
  <c r="AE98" i="34"/>
  <c r="AE121" i="34"/>
  <c r="CW141" i="34"/>
  <c r="AE119" i="34"/>
  <c r="AE95" i="34"/>
  <c r="AE86" i="34"/>
  <c r="AE90" i="34"/>
  <c r="AE96" i="34"/>
  <c r="AE100" i="34"/>
  <c r="AE111" i="34"/>
  <c r="AE117" i="34"/>
  <c r="AE122" i="34"/>
  <c r="AE91" i="34"/>
  <c r="AE97" i="34"/>
  <c r="AE104" i="34"/>
  <c r="AE110" i="34"/>
  <c r="AE118" i="34"/>
  <c r="AE124" i="34"/>
  <c r="AE116" i="34"/>
  <c r="AE123" i="34"/>
  <c r="AJ38" i="34"/>
  <c r="AJ124" i="34" s="1"/>
  <c r="AL138" i="34" s="1"/>
  <c r="AE120" i="34"/>
  <c r="AV39" i="34"/>
  <c r="AZ137" i="34"/>
  <c r="BA112" i="34"/>
  <c r="BN40" i="34"/>
  <c r="BG39" i="34"/>
  <c r="BU27" i="34"/>
  <c r="BN26" i="34"/>
  <c r="AR8" i="34"/>
  <c r="AR24" i="34"/>
  <c r="X114" i="34"/>
  <c r="T114" i="34"/>
  <c r="Y137" i="34"/>
  <c r="AI112" i="34"/>
  <c r="Z112" i="34"/>
  <c r="AB112" i="34"/>
  <c r="BQ137" i="34"/>
  <c r="CD112" i="34"/>
  <c r="BR112" i="34"/>
  <c r="CA139" i="34"/>
  <c r="CB137" i="34"/>
  <c r="BY114" i="34"/>
  <c r="AM139" i="34"/>
  <c r="AN137" i="34"/>
  <c r="B139" i="34"/>
  <c r="C139" i="34" s="1"/>
  <c r="C137" i="34"/>
  <c r="BN105" i="34"/>
  <c r="BG104" i="34"/>
  <c r="BG84" i="34"/>
  <c r="AW84" i="34"/>
  <c r="AV84" i="34"/>
  <c r="AQ83" i="34"/>
  <c r="AV83" i="34" s="1"/>
  <c r="AF137" i="34"/>
  <c r="AP112" i="34"/>
  <c r="AG112" i="34"/>
  <c r="AW116" i="34"/>
  <c r="BB116" i="34" s="1"/>
  <c r="BB117" i="34"/>
  <c r="BU110" i="34"/>
  <c r="AW18" i="34"/>
  <c r="BB18" i="34" s="1"/>
  <c r="BB19" i="34"/>
  <c r="BY124" i="34"/>
  <c r="BY142" i="34" s="1"/>
  <c r="CV112" i="34"/>
  <c r="CW109" i="34"/>
  <c r="AJ35" i="34"/>
  <c r="AK35" i="34" s="1"/>
  <c r="AK29" i="34"/>
  <c r="AJ22" i="34"/>
  <c r="BB6" i="34"/>
  <c r="AR26" i="34"/>
  <c r="AQ34" i="34"/>
  <c r="AV34" i="34" s="1"/>
  <c r="AR27" i="34"/>
  <c r="AV10" i="34"/>
  <c r="X113" i="34"/>
  <c r="T113" i="34"/>
  <c r="AW39" i="34"/>
  <c r="BB40" i="34"/>
  <c r="BG30" i="34"/>
  <c r="AW30" i="34"/>
  <c r="AQ29" i="34"/>
  <c r="AV30" i="34"/>
  <c r="BN6" i="34"/>
  <c r="BN5" i="34" s="1"/>
  <c r="AW10" i="34"/>
  <c r="BB11" i="34"/>
  <c r="S112" i="34"/>
  <c r="X109" i="34"/>
  <c r="T109" i="34"/>
  <c r="H139" i="34"/>
  <c r="I137" i="34"/>
  <c r="BX112" i="34"/>
  <c r="BY109" i="34"/>
  <c r="AC36" i="34"/>
  <c r="BN94" i="34"/>
  <c r="BG93" i="34"/>
  <c r="CW124" i="34"/>
  <c r="CW142" i="34" s="1"/>
  <c r="L112" i="34"/>
  <c r="M109" i="34"/>
  <c r="BN19" i="34"/>
  <c r="BG18" i="34"/>
  <c r="AW104" i="34"/>
  <c r="BB104" i="34" s="1"/>
  <c r="BB105" i="34"/>
  <c r="CO139" i="34"/>
  <c r="CP139" i="34" s="1"/>
  <c r="CP137" i="34"/>
  <c r="U138" i="34"/>
  <c r="U123" i="34"/>
  <c r="U122" i="34"/>
  <c r="U121" i="34"/>
  <c r="U124" i="34"/>
  <c r="U116" i="34"/>
  <c r="U120" i="34"/>
  <c r="U119" i="34"/>
  <c r="U118" i="34"/>
  <c r="U117" i="34"/>
  <c r="U111" i="34"/>
  <c r="U106" i="34"/>
  <c r="U105" i="34"/>
  <c r="U110" i="34"/>
  <c r="U104" i="34"/>
  <c r="U102" i="34"/>
  <c r="U100" i="34"/>
  <c r="U99" i="34"/>
  <c r="U98" i="34"/>
  <c r="U97" i="34"/>
  <c r="U96" i="34"/>
  <c r="U95" i="34"/>
  <c r="U101" i="34"/>
  <c r="U94" i="34"/>
  <c r="U93" i="34"/>
  <c r="U91" i="34"/>
  <c r="U90" i="34"/>
  <c r="U89" i="34"/>
  <c r="U88" i="34"/>
  <c r="U87" i="34"/>
  <c r="U86" i="34"/>
  <c r="U85" i="34"/>
  <c r="U84" i="34"/>
  <c r="U83" i="34"/>
  <c r="U81" i="34"/>
  <c r="U80" i="34"/>
  <c r="U79" i="34"/>
  <c r="U78" i="34"/>
  <c r="U68" i="34"/>
  <c r="U77" i="34"/>
  <c r="U76" i="34"/>
  <c r="U75" i="34"/>
  <c r="U74" i="34"/>
  <c r="U73" i="34"/>
  <c r="U72" i="34"/>
  <c r="U71" i="34"/>
  <c r="U70" i="34"/>
  <c r="U66" i="34"/>
  <c r="U65" i="34"/>
  <c r="U63" i="34"/>
  <c r="U62" i="34"/>
  <c r="U61" i="34"/>
  <c r="U60" i="34"/>
  <c r="U59" i="34"/>
  <c r="U58" i="34"/>
  <c r="U57" i="34"/>
  <c r="U56" i="34"/>
  <c r="U55" i="34"/>
  <c r="U54" i="34"/>
  <c r="U53" i="34"/>
  <c r="U52" i="34"/>
  <c r="U51" i="34"/>
  <c r="U50" i="34"/>
  <c r="U69" i="34"/>
  <c r="U64" i="34"/>
  <c r="U39" i="34"/>
  <c r="U49" i="34"/>
  <c r="U48" i="34"/>
  <c r="U47" i="34"/>
  <c r="U46" i="34"/>
  <c r="U45" i="34"/>
  <c r="U44" i="34"/>
  <c r="U43" i="34"/>
  <c r="U42" i="34"/>
  <c r="U41" i="34"/>
  <c r="U40" i="34"/>
  <c r="U38" i="34"/>
  <c r="X124" i="34"/>
  <c r="T124" i="34"/>
  <c r="T142" i="34" s="1"/>
  <c r="CW113" i="34"/>
  <c r="BN11" i="34"/>
  <c r="BG10" i="34"/>
  <c r="BC137" i="34"/>
  <c r="BM112" i="34"/>
  <c r="BD112" i="34"/>
  <c r="AK129" i="34"/>
  <c r="AK106" i="34"/>
  <c r="AK94" i="34"/>
  <c r="AK71" i="34"/>
  <c r="AK55" i="34"/>
  <c r="AK39" i="34"/>
  <c r="BY113" i="34"/>
  <c r="AT137" i="34"/>
  <c r="AU112" i="34"/>
  <c r="K137" i="34"/>
  <c r="E139" i="34"/>
  <c r="F137" i="34"/>
  <c r="AW93" i="34"/>
  <c r="BB93" i="34" s="1"/>
  <c r="BB94" i="34"/>
  <c r="BF112" i="34"/>
  <c r="AW69" i="34"/>
  <c r="BG69" i="34"/>
  <c r="AQ68" i="34"/>
  <c r="AV68" i="34" s="1"/>
  <c r="AV69" i="34"/>
  <c r="BJ137" i="34"/>
  <c r="BT112" i="34"/>
  <c r="BK112" i="34"/>
  <c r="CH137" i="34"/>
  <c r="CR112" i="34"/>
  <c r="CI112" i="34"/>
  <c r="BG116" i="34"/>
  <c r="BN117" i="34"/>
  <c r="W139" i="34"/>
  <c r="BG126" i="34"/>
  <c r="AW126" i="34"/>
  <c r="AV126" i="34"/>
  <c r="AQ125" i="34"/>
  <c r="AV125" i="34" s="1"/>
  <c r="CW114" i="34"/>
  <c r="AK134" i="34" l="1"/>
  <c r="AK5" i="34"/>
  <c r="AK11" i="34"/>
  <c r="AK43" i="34"/>
  <c r="AK59" i="34"/>
  <c r="AK75" i="34"/>
  <c r="AK79" i="34"/>
  <c r="AK125" i="34"/>
  <c r="AK138" i="34"/>
  <c r="AK84" i="34"/>
  <c r="AK16" i="34"/>
  <c r="AK47" i="34"/>
  <c r="AK63" i="34"/>
  <c r="AK98" i="34"/>
  <c r="AK120" i="34"/>
  <c r="AK4" i="34"/>
  <c r="AK51" i="34"/>
  <c r="AK65" i="34"/>
  <c r="AK88" i="34"/>
  <c r="AK102" i="34"/>
  <c r="AK133" i="34"/>
  <c r="AD141" i="34"/>
  <c r="AK64" i="34"/>
  <c r="AK99" i="34"/>
  <c r="AK18" i="34"/>
  <c r="AK40" i="34"/>
  <c r="AK56" i="34"/>
  <c r="AK68" i="34"/>
  <c r="AK85" i="34"/>
  <c r="AK80" i="34"/>
  <c r="AK111" i="34"/>
  <c r="AK121" i="34"/>
  <c r="AK128" i="34"/>
  <c r="AK13" i="34"/>
  <c r="AK12" i="34"/>
  <c r="AK41" i="34"/>
  <c r="AK45" i="34"/>
  <c r="AK49" i="34"/>
  <c r="AK53" i="34"/>
  <c r="AK57" i="34"/>
  <c r="AK61" i="34"/>
  <c r="AK66" i="34"/>
  <c r="AK69" i="34"/>
  <c r="AK73" i="34"/>
  <c r="AK77" i="34"/>
  <c r="AK86" i="34"/>
  <c r="AK90" i="34"/>
  <c r="AK93" i="34"/>
  <c r="AK81" i="34"/>
  <c r="AK100" i="34"/>
  <c r="AK104" i="34"/>
  <c r="AK116" i="34"/>
  <c r="AK118" i="34"/>
  <c r="AK122" i="34"/>
  <c r="AK130" i="34"/>
  <c r="AK132" i="34"/>
  <c r="AD142" i="34"/>
  <c r="AK19" i="34"/>
  <c r="AK7" i="34"/>
  <c r="AK44" i="34"/>
  <c r="AK48" i="34"/>
  <c r="AK52" i="34"/>
  <c r="AK60" i="34"/>
  <c r="AK72" i="34"/>
  <c r="AK76" i="34"/>
  <c r="AK89" i="34"/>
  <c r="AK95" i="34"/>
  <c r="AK110" i="34"/>
  <c r="AK126" i="34"/>
  <c r="AK127" i="34"/>
  <c r="AK6" i="34"/>
  <c r="AK10" i="34"/>
  <c r="AK15" i="34"/>
  <c r="AJ36" i="34"/>
  <c r="AK42" i="34"/>
  <c r="AK46" i="34"/>
  <c r="AK50" i="34"/>
  <c r="AK54" i="34"/>
  <c r="AK58" i="34"/>
  <c r="AK62" i="34"/>
  <c r="AK78" i="34"/>
  <c r="AK70" i="34"/>
  <c r="AK74" i="34"/>
  <c r="AK83" i="34"/>
  <c r="AK87" i="34"/>
  <c r="AK91" i="34"/>
  <c r="AK96" i="34"/>
  <c r="AK97" i="34"/>
  <c r="AK101" i="34"/>
  <c r="AK105" i="34"/>
  <c r="AK117" i="34"/>
  <c r="AK119" i="34"/>
  <c r="AK123" i="34"/>
  <c r="AK131" i="34"/>
  <c r="AK22" i="34"/>
  <c r="AQ33" i="34"/>
  <c r="AV33" i="34" s="1"/>
  <c r="AR23" i="34"/>
  <c r="AW23" i="34"/>
  <c r="BB23" i="34" s="1"/>
  <c r="BB24" i="34"/>
  <c r="BN24" i="34"/>
  <c r="BG23" i="34"/>
  <c r="BH23" i="34" s="1"/>
  <c r="AR34" i="34"/>
  <c r="P137" i="34"/>
  <c r="O139" i="34"/>
  <c r="P139" i="34" s="1"/>
  <c r="AR30" i="34"/>
  <c r="AV15" i="34"/>
  <c r="BB16" i="34"/>
  <c r="AW15" i="34"/>
  <c r="AW4" i="34" s="1"/>
  <c r="AX5" i="34" s="1"/>
  <c r="BG15" i="34"/>
  <c r="BH30" i="34" s="1"/>
  <c r="BN16" i="34"/>
  <c r="AL53" i="34"/>
  <c r="AL62" i="34"/>
  <c r="AK38" i="34"/>
  <c r="AK124" i="34"/>
  <c r="AL76" i="34"/>
  <c r="AL44" i="34"/>
  <c r="AL93" i="34"/>
  <c r="AL39" i="34"/>
  <c r="AL54" i="34"/>
  <c r="AL68" i="34"/>
  <c r="AL78" i="34"/>
  <c r="AL101" i="34"/>
  <c r="AL40" i="34"/>
  <c r="AL48" i="34"/>
  <c r="AL57" i="34"/>
  <c r="AL72" i="34"/>
  <c r="AL84" i="34"/>
  <c r="AL122" i="34"/>
  <c r="AL43" i="34"/>
  <c r="AL65" i="34"/>
  <c r="AL61" i="34"/>
  <c r="AL73" i="34"/>
  <c r="AL88" i="34"/>
  <c r="AL47" i="34"/>
  <c r="AL79" i="34"/>
  <c r="AL96" i="34"/>
  <c r="AL106" i="34"/>
  <c r="AE141" i="34"/>
  <c r="AL50" i="34"/>
  <c r="AL58" i="34"/>
  <c r="AL69" i="34"/>
  <c r="AL77" i="34"/>
  <c r="AL85" i="34"/>
  <c r="AL102" i="34"/>
  <c r="AL111" i="34"/>
  <c r="AL89" i="34"/>
  <c r="AL97" i="34"/>
  <c r="AL116" i="34"/>
  <c r="AL41" i="34"/>
  <c r="AL45" i="34"/>
  <c r="AL49" i="34"/>
  <c r="AL51" i="34"/>
  <c r="AL55" i="34"/>
  <c r="AL59" i="34"/>
  <c r="AL63" i="34"/>
  <c r="AL70" i="34"/>
  <c r="AL74" i="34"/>
  <c r="AL83" i="34"/>
  <c r="AL80" i="34"/>
  <c r="AL86" i="34"/>
  <c r="AL90" i="34"/>
  <c r="AL94" i="34"/>
  <c r="AL98" i="34"/>
  <c r="AL110" i="34"/>
  <c r="AL118" i="34"/>
  <c r="AL123" i="34"/>
  <c r="AL42" i="34"/>
  <c r="AL46" i="34"/>
  <c r="AL38" i="34"/>
  <c r="AL52" i="34"/>
  <c r="AL56" i="34"/>
  <c r="AL60" i="34"/>
  <c r="AL64" i="34"/>
  <c r="AL71" i="34"/>
  <c r="AL75" i="34"/>
  <c r="AL66" i="34"/>
  <c r="AL81" i="34"/>
  <c r="AL87" i="34"/>
  <c r="AL91" i="34"/>
  <c r="AL95" i="34"/>
  <c r="AL99" i="34"/>
  <c r="AL105" i="34"/>
  <c r="AL119" i="34"/>
  <c r="AL124" i="34"/>
  <c r="AL120" i="34"/>
  <c r="U141" i="34"/>
  <c r="AL100" i="34"/>
  <c r="AL104" i="34"/>
  <c r="AL117" i="34"/>
  <c r="AL121" i="34"/>
  <c r="BG68" i="34"/>
  <c r="BN69" i="34"/>
  <c r="AJ114" i="34"/>
  <c r="AK114" i="34" s="1"/>
  <c r="AJ113" i="34"/>
  <c r="AK113" i="34" s="1"/>
  <c r="AJ109" i="34"/>
  <c r="BJ139" i="34"/>
  <c r="BT137" i="34"/>
  <c r="BK137" i="34"/>
  <c r="AW68" i="34"/>
  <c r="BB68" i="34" s="1"/>
  <c r="BB69" i="34"/>
  <c r="AK36" i="34"/>
  <c r="BU19" i="34"/>
  <c r="BN18" i="34"/>
  <c r="S137" i="34"/>
  <c r="X112" i="34"/>
  <c r="T112" i="34"/>
  <c r="BU6" i="34"/>
  <c r="BU5" i="34" s="1"/>
  <c r="BZ5" i="34" s="1"/>
  <c r="AW29" i="34"/>
  <c r="BB30" i="34"/>
  <c r="AX24" i="34"/>
  <c r="AX23" i="34"/>
  <c r="AX8" i="34"/>
  <c r="CE110" i="34"/>
  <c r="BZ110" i="34"/>
  <c r="BN104" i="34"/>
  <c r="BU105" i="34"/>
  <c r="CB139" i="34"/>
  <c r="BU40" i="34"/>
  <c r="BN39" i="34"/>
  <c r="AZ139" i="34"/>
  <c r="BA137" i="34"/>
  <c r="AT139" i="34"/>
  <c r="AU137" i="34"/>
  <c r="BH26" i="34"/>
  <c r="BG34" i="34"/>
  <c r="BH34" i="34" s="1"/>
  <c r="BH27" i="34"/>
  <c r="I139" i="34"/>
  <c r="BH24" i="34"/>
  <c r="BH8" i="34"/>
  <c r="BN30" i="34"/>
  <c r="BG29" i="34"/>
  <c r="AF139" i="34"/>
  <c r="AP137" i="34"/>
  <c r="AG137" i="34"/>
  <c r="BB84" i="34"/>
  <c r="AW83" i="34"/>
  <c r="BB83" i="34" s="1"/>
  <c r="AQ38" i="34"/>
  <c r="AR38" i="34" s="1"/>
  <c r="AW125" i="34"/>
  <c r="BB125" i="34" s="1"/>
  <c r="BB126" i="34"/>
  <c r="BU117" i="34"/>
  <c r="BN116" i="34"/>
  <c r="CH139" i="34"/>
  <c r="CR137" i="34"/>
  <c r="CI137" i="34"/>
  <c r="K139" i="34"/>
  <c r="F139" i="34"/>
  <c r="BN126" i="34"/>
  <c r="BG125" i="34"/>
  <c r="BC139" i="34"/>
  <c r="BF139" i="34" s="1"/>
  <c r="BM137" i="34"/>
  <c r="BD137" i="34"/>
  <c r="BU11" i="34"/>
  <c r="BN10" i="34"/>
  <c r="L137" i="34"/>
  <c r="M112" i="34"/>
  <c r="BN93" i="34"/>
  <c r="BU94" i="34"/>
  <c r="BX137" i="34"/>
  <c r="BY112" i="34"/>
  <c r="CV137" i="34"/>
  <c r="CW112" i="34"/>
  <c r="BN84" i="34"/>
  <c r="BG83" i="34"/>
  <c r="BF137" i="34"/>
  <c r="BU26" i="34"/>
  <c r="BZ26" i="34" s="1"/>
  <c r="CE27" i="34"/>
  <c r="BZ27" i="34"/>
  <c r="AC113" i="34"/>
  <c r="AD113" i="34" s="1"/>
  <c r="AC109" i="34"/>
  <c r="AC114" i="34"/>
  <c r="AD114" i="34" s="1"/>
  <c r="AD36" i="34"/>
  <c r="AX26" i="34"/>
  <c r="AW34" i="34"/>
  <c r="BB34" i="34" s="1"/>
  <c r="AX27" i="34"/>
  <c r="BB10" i="34"/>
  <c r="AV29" i="34"/>
  <c r="AQ22" i="34"/>
  <c r="AV22" i="34" s="1"/>
  <c r="AQ35" i="34"/>
  <c r="AR29" i="34"/>
  <c r="BB39" i="34"/>
  <c r="AN139" i="34"/>
  <c r="CK137" i="34"/>
  <c r="CD137" i="34"/>
  <c r="BQ139" i="34"/>
  <c r="BR137" i="34"/>
  <c r="Y139" i="34"/>
  <c r="AI137" i="34"/>
  <c r="Z137" i="34"/>
  <c r="AB137" i="34"/>
  <c r="AR138" i="34"/>
  <c r="AR129" i="34"/>
  <c r="AR125" i="34"/>
  <c r="AR130" i="34"/>
  <c r="AR126" i="34"/>
  <c r="AR131" i="34"/>
  <c r="AR134" i="34"/>
  <c r="AR133" i="34"/>
  <c r="AR128" i="34"/>
  <c r="AR132" i="34"/>
  <c r="AR127" i="34"/>
  <c r="AR123" i="34"/>
  <c r="AR122" i="34"/>
  <c r="AR121" i="34"/>
  <c r="AR120" i="34"/>
  <c r="AR119" i="34"/>
  <c r="AR118" i="34"/>
  <c r="AR117" i="34"/>
  <c r="AR116" i="34"/>
  <c r="AR111" i="34"/>
  <c r="AR102" i="34"/>
  <c r="AR101" i="34"/>
  <c r="AR106" i="34"/>
  <c r="AR105" i="34"/>
  <c r="AR104" i="34"/>
  <c r="AR110" i="34"/>
  <c r="AR100" i="34"/>
  <c r="AR99" i="34"/>
  <c r="AR98" i="34"/>
  <c r="AR97" i="34"/>
  <c r="AR96" i="34"/>
  <c r="AR95" i="34"/>
  <c r="AR94" i="34"/>
  <c r="AR91" i="34"/>
  <c r="AR90" i="34"/>
  <c r="AR89" i="34"/>
  <c r="AR88" i="34"/>
  <c r="AR87" i="34"/>
  <c r="AR86" i="34"/>
  <c r="AR85" i="34"/>
  <c r="AR84" i="34"/>
  <c r="AR83" i="34"/>
  <c r="AR81" i="34"/>
  <c r="AR80" i="34"/>
  <c r="AR79" i="34"/>
  <c r="AR78" i="34"/>
  <c r="AR93" i="34"/>
  <c r="AR66" i="34"/>
  <c r="AR77" i="34"/>
  <c r="AR76" i="34"/>
  <c r="AR75" i="34"/>
  <c r="AR74" i="34"/>
  <c r="AR73" i="34"/>
  <c r="AR72" i="34"/>
  <c r="AR71" i="34"/>
  <c r="AR70" i="34"/>
  <c r="AR69" i="34"/>
  <c r="AR68" i="34"/>
  <c r="AR65" i="34"/>
  <c r="AR64" i="34"/>
  <c r="AR63" i="34"/>
  <c r="AR62" i="34"/>
  <c r="AR61" i="34"/>
  <c r="AR60" i="34"/>
  <c r="AR59" i="34"/>
  <c r="AR58" i="34"/>
  <c r="AR57" i="34"/>
  <c r="AR56" i="34"/>
  <c r="AR54" i="34"/>
  <c r="AR52" i="34"/>
  <c r="AR50" i="34"/>
  <c r="AR49" i="34"/>
  <c r="AR48" i="34"/>
  <c r="AR47" i="34"/>
  <c r="AR46" i="34"/>
  <c r="AR45" i="34"/>
  <c r="AR55" i="34"/>
  <c r="AR53" i="34"/>
  <c r="AR51" i="34"/>
  <c r="AR43" i="34"/>
  <c r="AR41" i="34"/>
  <c r="AR39" i="34"/>
  <c r="AR15" i="34"/>
  <c r="AR13" i="34"/>
  <c r="AR6" i="34"/>
  <c r="AR18" i="34"/>
  <c r="AR16" i="34"/>
  <c r="AR10" i="34"/>
  <c r="AR44" i="34"/>
  <c r="AR42" i="34"/>
  <c r="AR40" i="34"/>
  <c r="AR22" i="34"/>
  <c r="AR19" i="34"/>
  <c r="AR11" i="34"/>
  <c r="AR12" i="34"/>
  <c r="AR7" i="34"/>
  <c r="AR4" i="34"/>
  <c r="AV4" i="34"/>
  <c r="AK142" i="34" l="1"/>
  <c r="BG38" i="34"/>
  <c r="BG124" i="34" s="1"/>
  <c r="BI138" i="34" s="1"/>
  <c r="AQ36" i="34"/>
  <c r="AQ113" i="34" s="1"/>
  <c r="AK141" i="34"/>
  <c r="BG33" i="34"/>
  <c r="BH33" i="34" s="1"/>
  <c r="AR33" i="34"/>
  <c r="AW33" i="34"/>
  <c r="BB33" i="34" s="1"/>
  <c r="AX34" i="34"/>
  <c r="BU24" i="34"/>
  <c r="BN23" i="34"/>
  <c r="BO23" i="34" s="1"/>
  <c r="BB15" i="34"/>
  <c r="AX30" i="34"/>
  <c r="BG4" i="34"/>
  <c r="BH129" i="34" s="1"/>
  <c r="R139" i="34"/>
  <c r="BU16" i="34"/>
  <c r="BN15" i="34"/>
  <c r="BO30" i="34" s="1"/>
  <c r="AL141" i="34"/>
  <c r="AW38" i="34"/>
  <c r="BB38" i="34" s="1"/>
  <c r="CD139" i="34"/>
  <c r="BR139" i="34"/>
  <c r="AV35" i="34"/>
  <c r="AR35" i="34"/>
  <c r="BX139" i="34"/>
  <c r="BY137" i="34"/>
  <c r="L139" i="34"/>
  <c r="M139" i="34" s="1"/>
  <c r="M137" i="34"/>
  <c r="CR139" i="34"/>
  <c r="CI139" i="34"/>
  <c r="BU30" i="34"/>
  <c r="BN29" i="34"/>
  <c r="BB29" i="34"/>
  <c r="AW22" i="34"/>
  <c r="BB22" i="34" s="1"/>
  <c r="AW35" i="34"/>
  <c r="AX29" i="34"/>
  <c r="BI106" i="34"/>
  <c r="BI110" i="34"/>
  <c r="BI102" i="34"/>
  <c r="BI99" i="34"/>
  <c r="BI98" i="34"/>
  <c r="BI81" i="34"/>
  <c r="BI80" i="34"/>
  <c r="BI95" i="34"/>
  <c r="BI94" i="34"/>
  <c r="BI89" i="34"/>
  <c r="BI88" i="34"/>
  <c r="BI85" i="34"/>
  <c r="BI84" i="34"/>
  <c r="BI76" i="34"/>
  <c r="BI75" i="34"/>
  <c r="BI72" i="34"/>
  <c r="BI71" i="34"/>
  <c r="BI69" i="34"/>
  <c r="BI68" i="34"/>
  <c r="BI66" i="34"/>
  <c r="BI65" i="34"/>
  <c r="BI78" i="34"/>
  <c r="BI64" i="34"/>
  <c r="BI63" i="34"/>
  <c r="BI62" i="34"/>
  <c r="BI61" i="34"/>
  <c r="BI60" i="34"/>
  <c r="BI59" i="34"/>
  <c r="BI58" i="34"/>
  <c r="BI57" i="34"/>
  <c r="BI56" i="34"/>
  <c r="BI55" i="34"/>
  <c r="BI54" i="34"/>
  <c r="BI53" i="34"/>
  <c r="BI52" i="34"/>
  <c r="BI51" i="34"/>
  <c r="BI50" i="34"/>
  <c r="BI49" i="34"/>
  <c r="BI48" i="34"/>
  <c r="BI47" i="34"/>
  <c r="BI46" i="34"/>
  <c r="BI45" i="34"/>
  <c r="BI44" i="34"/>
  <c r="BI43" i="34"/>
  <c r="BI42" i="34"/>
  <c r="BI41" i="34"/>
  <c r="BI40" i="34"/>
  <c r="BI39" i="34"/>
  <c r="BI38" i="34"/>
  <c r="CV139" i="34"/>
  <c r="CW137" i="34"/>
  <c r="BU93" i="34"/>
  <c r="BZ93" i="34" s="1"/>
  <c r="CE94" i="34"/>
  <c r="BZ94" i="34"/>
  <c r="BO26" i="34"/>
  <c r="BN34" i="34"/>
  <c r="BO34" i="34" s="1"/>
  <c r="BO27" i="34"/>
  <c r="BM139" i="34"/>
  <c r="BD139" i="34"/>
  <c r="AQ124" i="34"/>
  <c r="AV38" i="34"/>
  <c r="BU39" i="34"/>
  <c r="CE40" i="34"/>
  <c r="BZ40" i="34"/>
  <c r="BO24" i="34"/>
  <c r="BN4" i="34"/>
  <c r="BO5" i="34" s="1"/>
  <c r="BO8" i="34"/>
  <c r="S139" i="34"/>
  <c r="T137" i="34"/>
  <c r="X137" i="34"/>
  <c r="AI139" i="34"/>
  <c r="Z139" i="34"/>
  <c r="AB139" i="34"/>
  <c r="AC112" i="34"/>
  <c r="AD109" i="34"/>
  <c r="CL27" i="34"/>
  <c r="CE26" i="34"/>
  <c r="BU84" i="34"/>
  <c r="BN83" i="34"/>
  <c r="CE11" i="34"/>
  <c r="BU10" i="34"/>
  <c r="BZ11" i="34"/>
  <c r="BU116" i="34"/>
  <c r="BZ116" i="34" s="1"/>
  <c r="CE117" i="34"/>
  <c r="BZ117" i="34"/>
  <c r="AP139" i="34"/>
  <c r="AG139" i="34"/>
  <c r="AX33" i="34"/>
  <c r="CE6" i="34"/>
  <c r="CE5" i="34" s="1"/>
  <c r="BZ6" i="34"/>
  <c r="BT139" i="34"/>
  <c r="BK139" i="34"/>
  <c r="BU69" i="34"/>
  <c r="BN68" i="34"/>
  <c r="BN38" i="34" s="1"/>
  <c r="BN124" i="34" s="1"/>
  <c r="AR141" i="34"/>
  <c r="AQ114" i="34"/>
  <c r="AV36" i="34"/>
  <c r="AR36" i="34"/>
  <c r="BU126" i="34"/>
  <c r="BN125" i="34"/>
  <c r="BH29" i="34"/>
  <c r="BG22" i="34"/>
  <c r="BG35" i="34"/>
  <c r="BH35" i="34" s="1"/>
  <c r="BH123" i="34"/>
  <c r="BH99" i="34"/>
  <c r="BH80" i="34"/>
  <c r="BH64" i="34"/>
  <c r="BH56" i="34"/>
  <c r="BH15" i="34"/>
  <c r="AT141" i="34"/>
  <c r="AU139" i="34"/>
  <c r="CV141" i="34"/>
  <c r="BX141" i="34"/>
  <c r="BA139" i="34"/>
  <c r="CK139" i="34"/>
  <c r="BU104" i="34"/>
  <c r="BZ104" i="34" s="1"/>
  <c r="CE105" i="34"/>
  <c r="BZ105" i="34"/>
  <c r="CL110" i="34"/>
  <c r="AX138" i="34"/>
  <c r="AX133" i="34"/>
  <c r="AX134" i="34"/>
  <c r="AX130" i="34"/>
  <c r="AX126" i="34"/>
  <c r="AX131" i="34"/>
  <c r="AX127" i="34"/>
  <c r="AX132" i="34"/>
  <c r="AX129" i="34"/>
  <c r="AX128" i="34"/>
  <c r="AX123" i="34"/>
  <c r="AX122" i="34"/>
  <c r="AX121" i="34"/>
  <c r="AX120" i="34"/>
  <c r="AX125" i="34"/>
  <c r="AX119" i="34"/>
  <c r="AX118" i="34"/>
  <c r="AX117" i="34"/>
  <c r="AX116" i="34"/>
  <c r="AX111" i="34"/>
  <c r="AX106" i="34"/>
  <c r="AX105" i="34"/>
  <c r="AX104" i="34"/>
  <c r="AX110" i="34"/>
  <c r="AX101" i="34"/>
  <c r="AX102" i="34"/>
  <c r="AX100" i="34"/>
  <c r="AX99" i="34"/>
  <c r="AX98" i="34"/>
  <c r="AX97" i="34"/>
  <c r="AX96" i="34"/>
  <c r="AX95" i="34"/>
  <c r="AX94" i="34"/>
  <c r="AX93" i="34"/>
  <c r="AX91" i="34"/>
  <c r="AX90" i="34"/>
  <c r="AX89" i="34"/>
  <c r="AX88" i="34"/>
  <c r="AX87" i="34"/>
  <c r="AX86" i="34"/>
  <c r="AX85" i="34"/>
  <c r="AX84" i="34"/>
  <c r="AX83" i="34"/>
  <c r="AX81" i="34"/>
  <c r="AX80" i="34"/>
  <c r="AX79" i="34"/>
  <c r="AX78" i="34"/>
  <c r="AX77" i="34"/>
  <c r="AX76" i="34"/>
  <c r="AX75" i="34"/>
  <c r="AX74" i="34"/>
  <c r="AX73" i="34"/>
  <c r="AX72" i="34"/>
  <c r="AX71" i="34"/>
  <c r="AX70" i="34"/>
  <c r="AX69" i="34"/>
  <c r="AX68" i="34"/>
  <c r="AX65" i="34"/>
  <c r="AX64" i="34"/>
  <c r="AX66" i="34"/>
  <c r="AX63" i="34"/>
  <c r="AX62" i="34"/>
  <c r="AX61" i="34"/>
  <c r="AX60" i="34"/>
  <c r="AX59" i="34"/>
  <c r="AX58" i="34"/>
  <c r="AX57" i="34"/>
  <c r="AX56" i="34"/>
  <c r="AX55" i="34"/>
  <c r="AX54" i="34"/>
  <c r="AX53" i="34"/>
  <c r="AX52" i="34"/>
  <c r="AX51" i="34"/>
  <c r="AX50" i="34"/>
  <c r="AX49" i="34"/>
  <c r="AX48" i="34"/>
  <c r="AX47" i="34"/>
  <c r="AX46" i="34"/>
  <c r="AX45" i="34"/>
  <c r="AX44" i="34"/>
  <c r="AX43" i="34"/>
  <c r="AX42" i="34"/>
  <c r="AX41" i="34"/>
  <c r="AX40" i="34"/>
  <c r="AX39" i="34"/>
  <c r="AX18" i="34"/>
  <c r="AX16" i="34"/>
  <c r="AX10" i="34"/>
  <c r="AX4" i="34"/>
  <c r="AX19" i="34"/>
  <c r="AX11" i="34"/>
  <c r="AX6" i="34"/>
  <c r="AX7" i="34"/>
  <c r="AX12" i="34"/>
  <c r="AX15" i="34"/>
  <c r="AX13" i="34"/>
  <c r="BB4" i="34"/>
  <c r="CE19" i="34"/>
  <c r="BU18" i="34"/>
  <c r="BZ18" i="34" s="1"/>
  <c r="BZ19" i="34"/>
  <c r="AJ112" i="34"/>
  <c r="AK109" i="34"/>
  <c r="BI118" i="34" l="1"/>
  <c r="BI119" i="34"/>
  <c r="BI122" i="34"/>
  <c r="BI111" i="34"/>
  <c r="BI123" i="34"/>
  <c r="BI73" i="34"/>
  <c r="BI77" i="34"/>
  <c r="BI86" i="34"/>
  <c r="BI90" i="34"/>
  <c r="BI93" i="34"/>
  <c r="BI96" i="34"/>
  <c r="BI100" i="34"/>
  <c r="BI104" i="34"/>
  <c r="BI116" i="34"/>
  <c r="BI120" i="34"/>
  <c r="BI124" i="34"/>
  <c r="BI70" i="34"/>
  <c r="BI74" i="34"/>
  <c r="BI83" i="34"/>
  <c r="BI87" i="34"/>
  <c r="BI91" i="34"/>
  <c r="BI79" i="34"/>
  <c r="BI97" i="34"/>
  <c r="BI101" i="34"/>
  <c r="BI105" i="34"/>
  <c r="BI117" i="34"/>
  <c r="BI121" i="34"/>
  <c r="BH12" i="34"/>
  <c r="BH48" i="34"/>
  <c r="BH69" i="34"/>
  <c r="BH85" i="34"/>
  <c r="BH105" i="34"/>
  <c r="BH138" i="34"/>
  <c r="BH5" i="34"/>
  <c r="BH38" i="34"/>
  <c r="BH55" i="34"/>
  <c r="BH73" i="34"/>
  <c r="BH89" i="34"/>
  <c r="BH111" i="34"/>
  <c r="BH126" i="34"/>
  <c r="BH44" i="34"/>
  <c r="BH60" i="34"/>
  <c r="BH77" i="34"/>
  <c r="BH95" i="34"/>
  <c r="BH119" i="34"/>
  <c r="BH133" i="34"/>
  <c r="AQ109" i="34"/>
  <c r="AV109" i="34" s="1"/>
  <c r="BH39" i="34"/>
  <c r="BH7" i="34"/>
  <c r="BH40" i="34"/>
  <c r="BH10" i="34"/>
  <c r="BH50" i="34"/>
  <c r="BH45" i="34"/>
  <c r="BH49" i="34"/>
  <c r="BH57" i="34"/>
  <c r="BH61" i="34"/>
  <c r="BH65" i="34"/>
  <c r="BH70" i="34"/>
  <c r="BH74" i="34"/>
  <c r="BH93" i="34"/>
  <c r="BH81" i="34"/>
  <c r="BH86" i="34"/>
  <c r="BH90" i="34"/>
  <c r="BH96" i="34"/>
  <c r="BH100" i="34"/>
  <c r="BH106" i="34"/>
  <c r="BH116" i="34"/>
  <c r="BH120" i="34"/>
  <c r="BH124" i="34"/>
  <c r="BH132" i="34"/>
  <c r="BH130" i="34"/>
  <c r="BH6" i="34"/>
  <c r="BH41" i="34"/>
  <c r="BH11" i="34"/>
  <c r="BH42" i="34"/>
  <c r="BH16" i="34"/>
  <c r="BH52" i="34"/>
  <c r="BH46" i="34"/>
  <c r="BH51" i="34"/>
  <c r="BH58" i="34"/>
  <c r="BH62" i="34"/>
  <c r="BH66" i="34"/>
  <c r="BH71" i="34"/>
  <c r="BH75" i="34"/>
  <c r="BH78" i="34"/>
  <c r="BH83" i="34"/>
  <c r="BH87" i="34"/>
  <c r="BH91" i="34"/>
  <c r="BH97" i="34"/>
  <c r="BH110" i="34"/>
  <c r="BH101" i="34"/>
  <c r="BH117" i="34"/>
  <c r="BH121" i="34"/>
  <c r="BH125" i="34"/>
  <c r="BH127" i="34"/>
  <c r="BH134" i="34"/>
  <c r="BH22" i="34"/>
  <c r="BH13" i="34"/>
  <c r="BH43" i="34"/>
  <c r="BH19" i="34"/>
  <c r="BH4" i="34"/>
  <c r="BH18" i="34"/>
  <c r="BH54" i="34"/>
  <c r="BH47" i="34"/>
  <c r="BH53" i="34"/>
  <c r="BH59" i="34"/>
  <c r="BH63" i="34"/>
  <c r="BH68" i="34"/>
  <c r="BH72" i="34"/>
  <c r="BH76" i="34"/>
  <c r="BH79" i="34"/>
  <c r="BH84" i="34"/>
  <c r="BH88" i="34"/>
  <c r="BH94" i="34"/>
  <c r="BH98" i="34"/>
  <c r="BH104" i="34"/>
  <c r="BH102" i="34"/>
  <c r="BH118" i="34"/>
  <c r="BH122" i="34"/>
  <c r="BH128" i="34"/>
  <c r="BH131" i="34"/>
  <c r="AW124" i="34"/>
  <c r="AX124" i="34" s="1"/>
  <c r="BN33" i="34"/>
  <c r="BO33" i="34" s="1"/>
  <c r="BG36" i="34"/>
  <c r="BH36" i="34" s="1"/>
  <c r="AX38" i="34"/>
  <c r="AX22" i="34"/>
  <c r="AW36" i="34"/>
  <c r="AX36" i="34" s="1"/>
  <c r="BZ24" i="34"/>
  <c r="CE24" i="34"/>
  <c r="BU23" i="34"/>
  <c r="BZ23" i="34" s="1"/>
  <c r="CE16" i="34"/>
  <c r="BZ16" i="34"/>
  <c r="BU15" i="34"/>
  <c r="BU4" i="34" s="1"/>
  <c r="BV5" i="34" s="1"/>
  <c r="BP138" i="34"/>
  <c r="BP124" i="34"/>
  <c r="BP123" i="34"/>
  <c r="BP122" i="34"/>
  <c r="BP121" i="34"/>
  <c r="BP120" i="34"/>
  <c r="BP119" i="34"/>
  <c r="BP118" i="34"/>
  <c r="BP117" i="34"/>
  <c r="BP116" i="34"/>
  <c r="BP111" i="34"/>
  <c r="BP102" i="34"/>
  <c r="BP101" i="34"/>
  <c r="BP106" i="34"/>
  <c r="BP105" i="34"/>
  <c r="BP104" i="34"/>
  <c r="BP110" i="34"/>
  <c r="BP100" i="34"/>
  <c r="BP99" i="34"/>
  <c r="BP98" i="34"/>
  <c r="BP97" i="34"/>
  <c r="BP96" i="34"/>
  <c r="BP95" i="34"/>
  <c r="BP94" i="34"/>
  <c r="BP91" i="34"/>
  <c r="BP90" i="34"/>
  <c r="BP89" i="34"/>
  <c r="BP88" i="34"/>
  <c r="BP87" i="34"/>
  <c r="BP86" i="34"/>
  <c r="BP85" i="34"/>
  <c r="BP84" i="34"/>
  <c r="BP83" i="34"/>
  <c r="BP81" i="34"/>
  <c r="BP80" i="34"/>
  <c r="BP79" i="34"/>
  <c r="BP78" i="34"/>
  <c r="BP93" i="34"/>
  <c r="BP77" i="34"/>
  <c r="BP76" i="34"/>
  <c r="BP75" i="34"/>
  <c r="BP74" i="34"/>
  <c r="BP73" i="34"/>
  <c r="BP72" i="34"/>
  <c r="BP71" i="34"/>
  <c r="BP70" i="34"/>
  <c r="BP69" i="34"/>
  <c r="BP68" i="34"/>
  <c r="BP65" i="34"/>
  <c r="BP64" i="34"/>
  <c r="BP63" i="34"/>
  <c r="BP62" i="34"/>
  <c r="BP61" i="34"/>
  <c r="BP60" i="34"/>
  <c r="BP59" i="34"/>
  <c r="BP58" i="34"/>
  <c r="BP57" i="34"/>
  <c r="BP66" i="34"/>
  <c r="BP55" i="34"/>
  <c r="BP53" i="34"/>
  <c r="BP51" i="34"/>
  <c r="BP49" i="34"/>
  <c r="BP48" i="34"/>
  <c r="BP47" i="34"/>
  <c r="BP46" i="34"/>
  <c r="BP45" i="34"/>
  <c r="BP56" i="34"/>
  <c r="BP54" i="34"/>
  <c r="BP52" i="34"/>
  <c r="BP50" i="34"/>
  <c r="BP42" i="34"/>
  <c r="BP40" i="34"/>
  <c r="BP44" i="34"/>
  <c r="BP43" i="34"/>
  <c r="BP41" i="34"/>
  <c r="BP39" i="34"/>
  <c r="BP38" i="34"/>
  <c r="AQ112" i="34"/>
  <c r="BU33" i="34"/>
  <c r="BZ33" i="34" s="1"/>
  <c r="BV8" i="34"/>
  <c r="BV24" i="34"/>
  <c r="AS138" i="34"/>
  <c r="AS124" i="34"/>
  <c r="AS123" i="34"/>
  <c r="AS122" i="34"/>
  <c r="AS121" i="34"/>
  <c r="AS120" i="34"/>
  <c r="AS119" i="34"/>
  <c r="AS118" i="34"/>
  <c r="AS117" i="34"/>
  <c r="AS116" i="34"/>
  <c r="AS111" i="34"/>
  <c r="AS106" i="34"/>
  <c r="AS105" i="34"/>
  <c r="AS104" i="34"/>
  <c r="AS110" i="34"/>
  <c r="AS102" i="34"/>
  <c r="AS101" i="34"/>
  <c r="AS100" i="34"/>
  <c r="AS99" i="34"/>
  <c r="AS98" i="34"/>
  <c r="AS97" i="34"/>
  <c r="AS81" i="34"/>
  <c r="AS80" i="34"/>
  <c r="AS79" i="34"/>
  <c r="AS93" i="34"/>
  <c r="AS96" i="34"/>
  <c r="AS95" i="34"/>
  <c r="AS94" i="34"/>
  <c r="AS91" i="34"/>
  <c r="AS90" i="34"/>
  <c r="AS89" i="34"/>
  <c r="AS88" i="34"/>
  <c r="AS87" i="34"/>
  <c r="AS86" i="34"/>
  <c r="AS85" i="34"/>
  <c r="AS84" i="34"/>
  <c r="AS83" i="34"/>
  <c r="AS77" i="34"/>
  <c r="AS76" i="34"/>
  <c r="AS75" i="34"/>
  <c r="AS74" i="34"/>
  <c r="AS73" i="34"/>
  <c r="AS72" i="34"/>
  <c r="AS71" i="34"/>
  <c r="AS70" i="34"/>
  <c r="AS69" i="34"/>
  <c r="AS68" i="34"/>
  <c r="AS65" i="34"/>
  <c r="AS78" i="34"/>
  <c r="AS66" i="34"/>
  <c r="AS64" i="34"/>
  <c r="AS63" i="34"/>
  <c r="AS62" i="34"/>
  <c r="AS61" i="34"/>
  <c r="AS60" i="34"/>
  <c r="AS59" i="34"/>
  <c r="AS58" i="34"/>
  <c r="AS57" i="34"/>
  <c r="AS56" i="34"/>
  <c r="AS55" i="34"/>
  <c r="AS54" i="34"/>
  <c r="AS53" i="34"/>
  <c r="AS52" i="34"/>
  <c r="AS51" i="34"/>
  <c r="AS50" i="34"/>
  <c r="AS49" i="34"/>
  <c r="AS48" i="34"/>
  <c r="AS47" i="34"/>
  <c r="AS46" i="34"/>
  <c r="AS45" i="34"/>
  <c r="AS44" i="34"/>
  <c r="AS43" i="34"/>
  <c r="AS42" i="34"/>
  <c r="AS41" i="34"/>
  <c r="AS40" i="34"/>
  <c r="AS39" i="34"/>
  <c r="AS38" i="34"/>
  <c r="AV124" i="34"/>
  <c r="AR124" i="34"/>
  <c r="AR142" i="34" s="1"/>
  <c r="CL94" i="34"/>
  <c r="CE93" i="34"/>
  <c r="CW139" i="34"/>
  <c r="BU29" i="34"/>
  <c r="CE30" i="34"/>
  <c r="BZ30" i="34"/>
  <c r="CS110" i="34"/>
  <c r="CE126" i="34"/>
  <c r="BU125" i="34"/>
  <c r="BZ125" i="34" s="1"/>
  <c r="BZ126" i="34"/>
  <c r="AV113" i="34"/>
  <c r="AR113" i="34"/>
  <c r="CL6" i="34"/>
  <c r="CL5" i="34" s="1"/>
  <c r="CE84" i="34"/>
  <c r="BZ84" i="34"/>
  <c r="BU83" i="34"/>
  <c r="BZ83" i="34" s="1"/>
  <c r="AC137" i="34"/>
  <c r="AD112" i="34"/>
  <c r="CL40" i="34"/>
  <c r="CE39" i="34"/>
  <c r="CL19" i="34"/>
  <c r="CE18" i="34"/>
  <c r="AX142" i="34"/>
  <c r="AV114" i="34"/>
  <c r="AR114" i="34"/>
  <c r="BU68" i="34"/>
  <c r="BZ68" i="34" s="1"/>
  <c r="CE69" i="34"/>
  <c r="BZ69" i="34"/>
  <c r="BU34" i="34"/>
  <c r="BZ34" i="34" s="1"/>
  <c r="BV27" i="34"/>
  <c r="BV26" i="34"/>
  <c r="BZ10" i="34"/>
  <c r="BO138" i="34"/>
  <c r="BO134" i="34"/>
  <c r="BO133" i="34"/>
  <c r="BO131" i="34"/>
  <c r="BO127" i="34"/>
  <c r="BO132" i="34"/>
  <c r="BO128" i="34"/>
  <c r="BO126" i="34"/>
  <c r="BO125" i="34"/>
  <c r="BO124" i="34"/>
  <c r="BO129" i="34"/>
  <c r="BO130" i="34"/>
  <c r="BO122" i="34"/>
  <c r="BO123" i="34"/>
  <c r="BO120" i="34"/>
  <c r="BO119" i="34"/>
  <c r="BO118" i="34"/>
  <c r="BO117" i="34"/>
  <c r="BO116" i="34"/>
  <c r="BO121" i="34"/>
  <c r="BO110" i="34"/>
  <c r="BO111" i="34"/>
  <c r="BO106" i="34"/>
  <c r="BO105" i="34"/>
  <c r="BO104" i="34"/>
  <c r="BO102" i="34"/>
  <c r="BO101" i="34"/>
  <c r="BO100" i="34"/>
  <c r="BO99" i="34"/>
  <c r="BO98" i="34"/>
  <c r="BO97" i="34"/>
  <c r="BO96" i="34"/>
  <c r="BO91" i="34"/>
  <c r="BO90" i="34"/>
  <c r="BO89" i="34"/>
  <c r="BO88" i="34"/>
  <c r="BO87" i="34"/>
  <c r="BO86" i="34"/>
  <c r="BO85" i="34"/>
  <c r="BO84" i="34"/>
  <c r="BO83" i="34"/>
  <c r="BO95" i="34"/>
  <c r="BO94" i="34"/>
  <c r="BO93" i="34"/>
  <c r="BO77" i="34"/>
  <c r="BO76" i="34"/>
  <c r="BO75" i="34"/>
  <c r="BO74" i="34"/>
  <c r="BO73" i="34"/>
  <c r="BO72" i="34"/>
  <c r="BO71" i="34"/>
  <c r="BO70" i="34"/>
  <c r="BO69" i="34"/>
  <c r="BO68" i="34"/>
  <c r="BO81" i="34"/>
  <c r="BO80" i="34"/>
  <c r="BO79" i="34"/>
  <c r="BO78" i="34"/>
  <c r="BO65" i="34"/>
  <c r="BO64" i="34"/>
  <c r="BO63" i="34"/>
  <c r="BO62" i="34"/>
  <c r="BO61" i="34"/>
  <c r="BO60" i="34"/>
  <c r="BO59" i="34"/>
  <c r="BO58" i="34"/>
  <c r="BO57" i="34"/>
  <c r="BO66" i="34"/>
  <c r="BO55" i="34"/>
  <c r="BO53" i="34"/>
  <c r="BO51" i="34"/>
  <c r="BO49" i="34"/>
  <c r="BO48" i="34"/>
  <c r="BO47" i="34"/>
  <c r="BO46" i="34"/>
  <c r="BO45" i="34"/>
  <c r="BO44" i="34"/>
  <c r="BO56" i="34"/>
  <c r="BO54" i="34"/>
  <c r="BO52" i="34"/>
  <c r="BO50" i="34"/>
  <c r="BO38" i="34"/>
  <c r="BO19" i="34"/>
  <c r="BO11" i="34"/>
  <c r="BO6" i="34"/>
  <c r="BO42" i="34"/>
  <c r="BO40" i="34"/>
  <c r="BO12" i="34"/>
  <c r="BO7" i="34"/>
  <c r="BO15" i="34"/>
  <c r="BO13" i="34"/>
  <c r="BO43" i="34"/>
  <c r="BO41" i="34"/>
  <c r="BO39" i="34"/>
  <c r="BO18" i="34"/>
  <c r="BO16" i="34"/>
  <c r="BO10" i="34"/>
  <c r="BO4" i="34"/>
  <c r="BZ39" i="34"/>
  <c r="AJ137" i="34"/>
  <c r="AK112" i="34"/>
  <c r="CL105" i="34"/>
  <c r="CE104" i="34"/>
  <c r="CL117" i="34"/>
  <c r="CE116" i="34"/>
  <c r="CL11" i="34"/>
  <c r="CE10" i="34"/>
  <c r="CS27" i="34"/>
  <c r="CL26" i="34"/>
  <c r="AY138" i="34"/>
  <c r="AY122" i="34"/>
  <c r="AY123" i="34"/>
  <c r="AY117" i="34"/>
  <c r="AY116" i="34"/>
  <c r="AY111" i="34"/>
  <c r="AY106" i="34"/>
  <c r="AY102" i="34"/>
  <c r="AY100" i="34"/>
  <c r="AY97" i="34"/>
  <c r="AY96" i="34"/>
  <c r="AY90" i="34"/>
  <c r="AY89" i="34"/>
  <c r="AY86" i="34"/>
  <c r="AY85" i="34"/>
  <c r="AY95" i="34"/>
  <c r="AY94" i="34"/>
  <c r="AY80" i="34"/>
  <c r="AY79" i="34"/>
  <c r="AY77" i="34"/>
  <c r="AY76" i="34"/>
  <c r="AY73" i="34"/>
  <c r="AY72" i="34"/>
  <c r="AY69" i="34"/>
  <c r="AY68" i="34"/>
  <c r="AY63" i="34"/>
  <c r="AY62" i="34"/>
  <c r="AY59" i="34"/>
  <c r="AY58" i="34"/>
  <c r="AY54" i="34"/>
  <c r="AY52" i="34"/>
  <c r="AY53" i="34"/>
  <c r="AY51" i="34"/>
  <c r="AY47" i="34"/>
  <c r="AY46" i="34"/>
  <c r="AY43" i="34"/>
  <c r="AY41" i="34"/>
  <c r="AY42" i="34"/>
  <c r="AY40" i="34"/>
  <c r="T139" i="34"/>
  <c r="X139" i="34"/>
  <c r="BB35" i="34"/>
  <c r="AX35" i="34"/>
  <c r="BN35" i="34"/>
  <c r="BO35" i="34" s="1"/>
  <c r="BO29" i="34"/>
  <c r="BN22" i="34"/>
  <c r="BN36" i="34" s="1"/>
  <c r="BY139" i="34"/>
  <c r="BG113" i="34" l="1"/>
  <c r="BH113" i="34" s="1"/>
  <c r="BG114" i="34"/>
  <c r="BH114" i="34" s="1"/>
  <c r="BG109" i="34"/>
  <c r="BH142" i="34"/>
  <c r="BI141" i="34"/>
  <c r="AR109" i="34"/>
  <c r="BH141" i="34"/>
  <c r="BB36" i="34"/>
  <c r="AY38" i="34"/>
  <c r="AY44" i="34"/>
  <c r="AY48" i="34"/>
  <c r="AY55" i="34"/>
  <c r="AY56" i="34"/>
  <c r="AY60" i="34"/>
  <c r="AY64" i="34"/>
  <c r="AY70" i="34"/>
  <c r="AY74" i="34"/>
  <c r="AY66" i="34"/>
  <c r="AY81" i="34"/>
  <c r="AY83" i="34"/>
  <c r="AY87" i="34"/>
  <c r="AY91" i="34"/>
  <c r="AY98" i="34"/>
  <c r="AY104" i="34"/>
  <c r="AY110" i="34"/>
  <c r="AY118" i="34"/>
  <c r="AY121" i="34"/>
  <c r="BB124" i="34"/>
  <c r="AY39" i="34"/>
  <c r="AY45" i="34"/>
  <c r="AY49" i="34"/>
  <c r="AY50" i="34"/>
  <c r="AY57" i="34"/>
  <c r="AY61" i="34"/>
  <c r="AY65" i="34"/>
  <c r="AY71" i="34"/>
  <c r="AY75" i="34"/>
  <c r="AY78" i="34"/>
  <c r="AY93" i="34"/>
  <c r="AY84" i="34"/>
  <c r="AY88" i="34"/>
  <c r="AY101" i="34"/>
  <c r="AY99" i="34"/>
  <c r="AY105" i="34"/>
  <c r="AY120" i="34"/>
  <c r="AY119" i="34"/>
  <c r="AY124" i="34"/>
  <c r="AX141" i="34"/>
  <c r="BV34" i="34"/>
  <c r="AW109" i="34"/>
  <c r="AW112" i="34" s="1"/>
  <c r="AW113" i="34"/>
  <c r="BB113" i="34" s="1"/>
  <c r="AW114" i="34"/>
  <c r="AX114" i="34" s="1"/>
  <c r="BU38" i="34"/>
  <c r="BU124" i="34" s="1"/>
  <c r="BV124" i="34" s="1"/>
  <c r="BV23" i="34"/>
  <c r="CE23" i="34"/>
  <c r="CF23" i="34" s="1"/>
  <c r="CL24" i="34"/>
  <c r="BO22" i="34"/>
  <c r="BO142" i="34" s="1"/>
  <c r="CL16" i="34"/>
  <c r="CE15" i="34"/>
  <c r="CF30" i="34" s="1"/>
  <c r="BV30" i="34"/>
  <c r="BZ15" i="34"/>
  <c r="BP141" i="34"/>
  <c r="BN109" i="34"/>
  <c r="BN113" i="34"/>
  <c r="BO113" i="34" s="1"/>
  <c r="BN114" i="34"/>
  <c r="BO114" i="34" s="1"/>
  <c r="BO36" i="34"/>
  <c r="CS11" i="34"/>
  <c r="CL10" i="34"/>
  <c r="CS6" i="34"/>
  <c r="CS5" i="34" s="1"/>
  <c r="CX5" i="34" s="1"/>
  <c r="BG112" i="34"/>
  <c r="BH109" i="34"/>
  <c r="CS40" i="34"/>
  <c r="CL39" i="34"/>
  <c r="CL30" i="34"/>
  <c r="CE29" i="34"/>
  <c r="CL104" i="34"/>
  <c r="CS105" i="34"/>
  <c r="CE68" i="34"/>
  <c r="CL69" i="34"/>
  <c r="CS26" i="34"/>
  <c r="CX26" i="34" s="1"/>
  <c r="CX27" i="34"/>
  <c r="CS117" i="34"/>
  <c r="CL116" i="34"/>
  <c r="AX109" i="34"/>
  <c r="AJ139" i="34"/>
  <c r="AK139" i="34" s="1"/>
  <c r="AK137" i="34"/>
  <c r="CL84" i="34"/>
  <c r="CE83" i="34"/>
  <c r="BZ29" i="34"/>
  <c r="BU35" i="34"/>
  <c r="BV29" i="34"/>
  <c r="BU22" i="34"/>
  <c r="BZ22" i="34" s="1"/>
  <c r="CL93" i="34"/>
  <c r="CS94" i="34"/>
  <c r="BV33" i="34"/>
  <c r="CE34" i="34"/>
  <c r="CF34" i="34" s="1"/>
  <c r="CF27" i="34"/>
  <c r="CF26" i="34"/>
  <c r="CS19" i="34"/>
  <c r="CL18" i="34"/>
  <c r="AC139" i="34"/>
  <c r="AD139" i="34" s="1"/>
  <c r="AD137" i="34"/>
  <c r="CF8" i="34"/>
  <c r="CF24" i="34"/>
  <c r="CE125" i="34"/>
  <c r="CL126" i="34"/>
  <c r="CX110" i="34"/>
  <c r="AS141" i="34"/>
  <c r="BV138" i="34"/>
  <c r="BV134" i="34"/>
  <c r="BV133" i="34"/>
  <c r="BV132" i="34"/>
  <c r="BV128" i="34"/>
  <c r="BV129" i="34"/>
  <c r="BV130" i="34"/>
  <c r="BV131" i="34"/>
  <c r="BV127" i="34"/>
  <c r="BV126" i="34"/>
  <c r="BV125" i="34"/>
  <c r="BV123" i="34"/>
  <c r="BV122" i="34"/>
  <c r="BV121" i="34"/>
  <c r="BV120" i="34"/>
  <c r="BV119" i="34"/>
  <c r="BV118" i="34"/>
  <c r="BV117" i="34"/>
  <c r="BV116" i="34"/>
  <c r="BV106" i="34"/>
  <c r="BV105" i="34"/>
  <c r="BV104" i="34"/>
  <c r="BV110" i="34"/>
  <c r="BV111" i="34"/>
  <c r="BV102" i="34"/>
  <c r="BV101" i="34"/>
  <c r="BV100" i="34"/>
  <c r="BV99" i="34"/>
  <c r="BV98" i="34"/>
  <c r="BV97" i="34"/>
  <c r="BV96" i="34"/>
  <c r="BV95" i="34"/>
  <c r="BV94" i="34"/>
  <c r="BV93" i="34"/>
  <c r="BV91" i="34"/>
  <c r="BV90" i="34"/>
  <c r="BV89" i="34"/>
  <c r="BV88" i="34"/>
  <c r="BV87" i="34"/>
  <c r="BV86" i="34"/>
  <c r="BV85" i="34"/>
  <c r="BV84" i="34"/>
  <c r="BV83" i="34"/>
  <c r="BV81" i="34"/>
  <c r="BV80" i="34"/>
  <c r="BV79" i="34"/>
  <c r="BV78" i="34"/>
  <c r="BV77" i="34"/>
  <c r="BV66" i="34"/>
  <c r="BV76" i="34"/>
  <c r="BV75" i="34"/>
  <c r="BV74" i="34"/>
  <c r="BV73" i="34"/>
  <c r="BV72" i="34"/>
  <c r="BV71" i="34"/>
  <c r="BV70" i="34"/>
  <c r="BV69" i="34"/>
  <c r="BV65" i="34"/>
  <c r="BV63" i="34"/>
  <c r="BV68" i="34"/>
  <c r="BV62" i="34"/>
  <c r="BV61" i="34"/>
  <c r="BV60" i="34"/>
  <c r="BV59" i="34"/>
  <c r="BV58" i="34"/>
  <c r="BV57" i="34"/>
  <c r="BV56" i="34"/>
  <c r="BV55" i="34"/>
  <c r="BV54" i="34"/>
  <c r="BV53" i="34"/>
  <c r="BV52" i="34"/>
  <c r="BV51" i="34"/>
  <c r="BV50" i="34"/>
  <c r="BV64" i="34"/>
  <c r="BV49" i="34"/>
  <c r="BV48" i="34"/>
  <c r="BV47" i="34"/>
  <c r="BV46" i="34"/>
  <c r="BV45" i="34"/>
  <c r="BV44" i="34"/>
  <c r="BV43" i="34"/>
  <c r="BV42" i="34"/>
  <c r="BV41" i="34"/>
  <c r="BV40" i="34"/>
  <c r="BV39" i="34"/>
  <c r="BV12" i="34"/>
  <c r="BV7" i="34"/>
  <c r="BV15" i="34"/>
  <c r="BV13" i="34"/>
  <c r="BV18" i="34"/>
  <c r="BV16" i="34"/>
  <c r="BV10" i="34"/>
  <c r="BV4" i="34"/>
  <c r="BV19" i="34"/>
  <c r="BV11" i="34"/>
  <c r="BV6" i="34"/>
  <c r="BZ4" i="34"/>
  <c r="AQ137" i="34"/>
  <c r="AV112" i="34"/>
  <c r="AR112" i="34"/>
  <c r="BB109" i="34" l="1"/>
  <c r="AY141" i="34"/>
  <c r="BU36" i="34"/>
  <c r="BB114" i="34"/>
  <c r="CE4" i="34"/>
  <c r="CF5" i="34" s="1"/>
  <c r="CE33" i="34"/>
  <c r="CF33" i="34" s="1"/>
  <c r="AX113" i="34"/>
  <c r="BO141" i="34"/>
  <c r="BZ38" i="34"/>
  <c r="BV38" i="34"/>
  <c r="CS24" i="34"/>
  <c r="CL23" i="34"/>
  <c r="CL33" i="34" s="1"/>
  <c r="CM33" i="34" s="1"/>
  <c r="CL15" i="34"/>
  <c r="CM30" i="34" s="1"/>
  <c r="CS16" i="34"/>
  <c r="CE38" i="34"/>
  <c r="CE124" i="34" s="1"/>
  <c r="CG138" i="34" s="1"/>
  <c r="AQ139" i="34"/>
  <c r="AV137" i="34"/>
  <c r="AR137" i="34"/>
  <c r="CF134" i="34"/>
  <c r="CF132" i="34"/>
  <c r="CF128" i="34"/>
  <c r="CF130" i="34"/>
  <c r="CF127" i="34"/>
  <c r="CF126" i="34"/>
  <c r="CF125" i="34"/>
  <c r="CF122" i="34"/>
  <c r="CF121" i="34"/>
  <c r="CF120" i="34"/>
  <c r="CF119" i="34"/>
  <c r="CF118" i="34"/>
  <c r="CF131" i="34"/>
  <c r="CF116" i="34"/>
  <c r="CF117" i="34"/>
  <c r="CF111" i="34"/>
  <c r="CF123" i="34"/>
  <c r="CF102" i="34"/>
  <c r="CF101" i="34"/>
  <c r="CF106" i="34"/>
  <c r="CF105" i="34"/>
  <c r="CF104" i="34"/>
  <c r="CF110" i="34"/>
  <c r="CF100" i="34"/>
  <c r="CF99" i="34"/>
  <c r="CF98" i="34"/>
  <c r="CF97" i="34"/>
  <c r="CF96" i="34"/>
  <c r="CF95" i="34"/>
  <c r="CF94" i="34"/>
  <c r="CF91" i="34"/>
  <c r="CF90" i="34"/>
  <c r="CF89" i="34"/>
  <c r="CF88" i="34"/>
  <c r="CF87" i="34"/>
  <c r="CF86" i="34"/>
  <c r="CF85" i="34"/>
  <c r="CF84" i="34"/>
  <c r="CF83" i="34"/>
  <c r="CF81" i="34"/>
  <c r="CF80" i="34"/>
  <c r="CF79" i="34"/>
  <c r="CF78" i="34"/>
  <c r="CF93" i="34"/>
  <c r="CF66" i="34"/>
  <c r="CF77" i="34"/>
  <c r="CF76" i="34"/>
  <c r="CF75" i="34"/>
  <c r="CF74" i="34"/>
  <c r="CF73" i="34"/>
  <c r="CF72" i="34"/>
  <c r="CF71" i="34"/>
  <c r="CF70" i="34"/>
  <c r="CF69" i="34"/>
  <c r="CF68" i="34"/>
  <c r="CF65" i="34"/>
  <c r="CF64" i="34"/>
  <c r="CF63" i="34"/>
  <c r="CF62" i="34"/>
  <c r="CF61" i="34"/>
  <c r="CF60" i="34"/>
  <c r="CF59" i="34"/>
  <c r="CF58" i="34"/>
  <c r="CF57" i="34"/>
  <c r="CF56" i="34"/>
  <c r="CF54" i="34"/>
  <c r="CF52" i="34"/>
  <c r="CF50" i="34"/>
  <c r="CF48" i="34"/>
  <c r="CF47" i="34"/>
  <c r="CF46" i="34"/>
  <c r="CF45" i="34"/>
  <c r="CF49" i="34"/>
  <c r="CF55" i="34"/>
  <c r="CF53" i="34"/>
  <c r="CF51" i="34"/>
  <c r="CF12" i="34"/>
  <c r="CF7" i="34"/>
  <c r="CF43" i="34"/>
  <c r="CF41" i="34"/>
  <c r="CF39" i="34"/>
  <c r="CF15" i="34"/>
  <c r="CF13" i="34"/>
  <c r="CF4" i="34"/>
  <c r="CF18" i="34"/>
  <c r="CF16" i="34"/>
  <c r="CF10" i="34"/>
  <c r="CF44" i="34"/>
  <c r="CF42" i="34"/>
  <c r="CF40" i="34"/>
  <c r="CF19" i="34"/>
  <c r="CF11" i="34"/>
  <c r="CF6" i="34"/>
  <c r="CS69" i="34"/>
  <c r="CL68" i="34"/>
  <c r="BU114" i="34"/>
  <c r="BU113" i="34"/>
  <c r="BU109" i="34"/>
  <c r="BZ36" i="34"/>
  <c r="CS18" i="34"/>
  <c r="CX18" i="34" s="1"/>
  <c r="CX19" i="34"/>
  <c r="CS93" i="34"/>
  <c r="CX93" i="34" s="1"/>
  <c r="CX94" i="34"/>
  <c r="BZ35" i="34"/>
  <c r="BV35" i="34"/>
  <c r="CS116" i="34"/>
  <c r="CX116" i="34" s="1"/>
  <c r="CX117" i="34"/>
  <c r="CM8" i="34"/>
  <c r="CM24" i="34"/>
  <c r="CM23" i="34"/>
  <c r="CL4" i="34"/>
  <c r="CM5" i="34" s="1"/>
  <c r="BW138" i="34"/>
  <c r="BW124" i="34"/>
  <c r="BW121" i="34"/>
  <c r="BW122" i="34"/>
  <c r="BW119" i="34"/>
  <c r="BW118" i="34"/>
  <c r="BW123" i="34"/>
  <c r="BW117" i="34"/>
  <c r="BW116" i="34"/>
  <c r="BW120" i="34"/>
  <c r="BW110" i="34"/>
  <c r="BW111" i="34"/>
  <c r="BW106" i="34"/>
  <c r="BW105" i="34"/>
  <c r="BW104" i="34"/>
  <c r="BW100" i="34"/>
  <c r="BW99" i="34"/>
  <c r="BW98" i="34"/>
  <c r="BW97" i="34"/>
  <c r="BW96" i="34"/>
  <c r="BW102" i="34"/>
  <c r="BW101" i="34"/>
  <c r="BW91" i="34"/>
  <c r="BW90" i="34"/>
  <c r="BW89" i="34"/>
  <c r="BW88" i="34"/>
  <c r="BW87" i="34"/>
  <c r="BW86" i="34"/>
  <c r="BW85" i="34"/>
  <c r="BW84" i="34"/>
  <c r="BW83" i="34"/>
  <c r="BW95" i="34"/>
  <c r="BW94" i="34"/>
  <c r="BW93" i="34"/>
  <c r="BW81" i="34"/>
  <c r="BW80" i="34"/>
  <c r="BW79" i="34"/>
  <c r="BW78" i="34"/>
  <c r="BW77" i="34"/>
  <c r="BW66" i="34"/>
  <c r="BW76" i="34"/>
  <c r="BW75" i="34"/>
  <c r="BW74" i="34"/>
  <c r="BW73" i="34"/>
  <c r="BW72" i="34"/>
  <c r="BW71" i="34"/>
  <c r="BW70" i="34"/>
  <c r="BW69" i="34"/>
  <c r="BW68" i="34"/>
  <c r="BW62" i="34"/>
  <c r="BW61" i="34"/>
  <c r="BW60" i="34"/>
  <c r="BW59" i="34"/>
  <c r="BW58" i="34"/>
  <c r="BW57" i="34"/>
  <c r="BW64" i="34"/>
  <c r="BW65" i="34"/>
  <c r="BW63" i="34"/>
  <c r="BW55" i="34"/>
  <c r="BW53" i="34"/>
  <c r="BW51" i="34"/>
  <c r="BW56" i="34"/>
  <c r="BW54" i="34"/>
  <c r="BW52" i="34"/>
  <c r="BW50" i="34"/>
  <c r="BW49" i="34"/>
  <c r="BW48" i="34"/>
  <c r="BW47" i="34"/>
  <c r="BW46" i="34"/>
  <c r="BW45" i="34"/>
  <c r="BW44" i="34"/>
  <c r="BW42" i="34"/>
  <c r="BW40" i="34"/>
  <c r="BW43" i="34"/>
  <c r="BW41" i="34"/>
  <c r="BW39" i="34"/>
  <c r="BW38" i="34"/>
  <c r="BZ124" i="34"/>
  <c r="BV22" i="34"/>
  <c r="CS126" i="34"/>
  <c r="CL125" i="34"/>
  <c r="CS84" i="34"/>
  <c r="CL83" i="34"/>
  <c r="CS104" i="34"/>
  <c r="CX104" i="34" s="1"/>
  <c r="CX105" i="34"/>
  <c r="CF29" i="34"/>
  <c r="CE22" i="34"/>
  <c r="CE36" i="34" s="1"/>
  <c r="CE35" i="34"/>
  <c r="CF35" i="34" s="1"/>
  <c r="CS39" i="34"/>
  <c r="CX40" i="34"/>
  <c r="BG137" i="34"/>
  <c r="BH112" i="34"/>
  <c r="CX6" i="34"/>
  <c r="CM26" i="34"/>
  <c r="CL34" i="34"/>
  <c r="CM34" i="34" s="1"/>
  <c r="CM27" i="34"/>
  <c r="BV36" i="34"/>
  <c r="AW137" i="34"/>
  <c r="BB112" i="34"/>
  <c r="AX112" i="34"/>
  <c r="CS30" i="34"/>
  <c r="CL29" i="34"/>
  <c r="CS10" i="34"/>
  <c r="CX11" i="34"/>
  <c r="BN112" i="34"/>
  <c r="BO109" i="34"/>
  <c r="BV141" i="34" l="1"/>
  <c r="CF133" i="34"/>
  <c r="CF129" i="34"/>
  <c r="CF138" i="34"/>
  <c r="CS23" i="34"/>
  <c r="CX23" i="34" s="1"/>
  <c r="CX24" i="34"/>
  <c r="CS15" i="34"/>
  <c r="CX15" i="34" s="1"/>
  <c r="CX16" i="34"/>
  <c r="CL38" i="34"/>
  <c r="CL124" i="34" s="1"/>
  <c r="CN124" i="34" s="1"/>
  <c r="CF38" i="34"/>
  <c r="CG44" i="34"/>
  <c r="CG57" i="34"/>
  <c r="CG46" i="34"/>
  <c r="CG68" i="34"/>
  <c r="CG39" i="34"/>
  <c r="CG52" i="34"/>
  <c r="CG69" i="34"/>
  <c r="CG42" i="34"/>
  <c r="CG56" i="34"/>
  <c r="CG76" i="34"/>
  <c r="CG40" i="34"/>
  <c r="CG47" i="34"/>
  <c r="CG64" i="34"/>
  <c r="CG86" i="34"/>
  <c r="CG90" i="34"/>
  <c r="CG49" i="34"/>
  <c r="CG43" i="34"/>
  <c r="CG51" i="34"/>
  <c r="CG61" i="34"/>
  <c r="CG74" i="34"/>
  <c r="CG96" i="34"/>
  <c r="CG53" i="34"/>
  <c r="CG59" i="34"/>
  <c r="CG66" i="34"/>
  <c r="CG70" i="34"/>
  <c r="CG77" i="34"/>
  <c r="CG95" i="34"/>
  <c r="CG48" i="34"/>
  <c r="CG55" i="34"/>
  <c r="CG60" i="34"/>
  <c r="CG63" i="34"/>
  <c r="CG72" i="34"/>
  <c r="CG85" i="34"/>
  <c r="CG81" i="34"/>
  <c r="CG73" i="34"/>
  <c r="CG83" i="34"/>
  <c r="CG91" i="34"/>
  <c r="CG102" i="34"/>
  <c r="CG87" i="34"/>
  <c r="CG78" i="34"/>
  <c r="CG104" i="34"/>
  <c r="CF124" i="34"/>
  <c r="CG38" i="34"/>
  <c r="CG41" i="34"/>
  <c r="CG45" i="34"/>
  <c r="CG50" i="34"/>
  <c r="CG54" i="34"/>
  <c r="CG58" i="34"/>
  <c r="CG62" i="34"/>
  <c r="CG65" i="34"/>
  <c r="CG71" i="34"/>
  <c r="CG75" i="34"/>
  <c r="CG84" i="34"/>
  <c r="CG88" i="34"/>
  <c r="CG93" i="34"/>
  <c r="CG79" i="34"/>
  <c r="CG98" i="34"/>
  <c r="CG106" i="34"/>
  <c r="CG89" i="34"/>
  <c r="CG94" i="34"/>
  <c r="CG80" i="34"/>
  <c r="CG100" i="34"/>
  <c r="CG124" i="34"/>
  <c r="CG99" i="34"/>
  <c r="CG110" i="34"/>
  <c r="CG111" i="34"/>
  <c r="CG97" i="34"/>
  <c r="CG101" i="34"/>
  <c r="CG105" i="34"/>
  <c r="CG117" i="34"/>
  <c r="CG123" i="34"/>
  <c r="CG119" i="34"/>
  <c r="CG120" i="34"/>
  <c r="CG121" i="34"/>
  <c r="CG116" i="34"/>
  <c r="CG118" i="34"/>
  <c r="CG122" i="34"/>
  <c r="CE114" i="34"/>
  <c r="CF114" i="34" s="1"/>
  <c r="CE113" i="34"/>
  <c r="CF113" i="34" s="1"/>
  <c r="CE109" i="34"/>
  <c r="CF36" i="34"/>
  <c r="CX84" i="34"/>
  <c r="CS83" i="34"/>
  <c r="CX83" i="34" s="1"/>
  <c r="CN138" i="34"/>
  <c r="CN123" i="34"/>
  <c r="CN122" i="34"/>
  <c r="CN121" i="34"/>
  <c r="CN120" i="34"/>
  <c r="CN119" i="34"/>
  <c r="CN118" i="34"/>
  <c r="CN117" i="34"/>
  <c r="CN116" i="34"/>
  <c r="CN111" i="34"/>
  <c r="CN102" i="34"/>
  <c r="CN101" i="34"/>
  <c r="CN106" i="34"/>
  <c r="CN105" i="34"/>
  <c r="CN104" i="34"/>
  <c r="CN110" i="34"/>
  <c r="CN100" i="34"/>
  <c r="CN99" i="34"/>
  <c r="CN98" i="34"/>
  <c r="CN97" i="34"/>
  <c r="CN96" i="34"/>
  <c r="CN95" i="34"/>
  <c r="CN94" i="34"/>
  <c r="CN91" i="34"/>
  <c r="CN90" i="34"/>
  <c r="CN89" i="34"/>
  <c r="CN88" i="34"/>
  <c r="CN87" i="34"/>
  <c r="CN86" i="34"/>
  <c r="CN85" i="34"/>
  <c r="CN84" i="34"/>
  <c r="CN83" i="34"/>
  <c r="CN81" i="34"/>
  <c r="CN80" i="34"/>
  <c r="CN79" i="34"/>
  <c r="CN78" i="34"/>
  <c r="CN77" i="34"/>
  <c r="CN93" i="34"/>
  <c r="CN76" i="34"/>
  <c r="CN75" i="34"/>
  <c r="CN74" i="34"/>
  <c r="CN73" i="34"/>
  <c r="CN72" i="34"/>
  <c r="CN71" i="34"/>
  <c r="CN70" i="34"/>
  <c r="CN69" i="34"/>
  <c r="CN68" i="34"/>
  <c r="CN66" i="34"/>
  <c r="CN65" i="34"/>
  <c r="CN64" i="34"/>
  <c r="CN63" i="34"/>
  <c r="CN62" i="34"/>
  <c r="CN61" i="34"/>
  <c r="CN60" i="34"/>
  <c r="CN59" i="34"/>
  <c r="CN58" i="34"/>
  <c r="CN57" i="34"/>
  <c r="CN56" i="34"/>
  <c r="CN54" i="34"/>
  <c r="CN52" i="34"/>
  <c r="CN50" i="34"/>
  <c r="CN48" i="34"/>
  <c r="CN47" i="34"/>
  <c r="CN46" i="34"/>
  <c r="CN45" i="34"/>
  <c r="CN55" i="34"/>
  <c r="CN53" i="34"/>
  <c r="CN51" i="34"/>
  <c r="CN49" i="34"/>
  <c r="CN44" i="34"/>
  <c r="CN43" i="34"/>
  <c r="CN41" i="34"/>
  <c r="CN39" i="34"/>
  <c r="CN38" i="34"/>
  <c r="CN42" i="34"/>
  <c r="CN40" i="34"/>
  <c r="BZ113" i="34"/>
  <c r="BV113" i="34"/>
  <c r="CT26" i="34"/>
  <c r="CS34" i="34"/>
  <c r="CX34" i="34" s="1"/>
  <c r="CT27" i="34"/>
  <c r="CX10" i="34"/>
  <c r="CS4" i="34"/>
  <c r="CT5" i="34" s="1"/>
  <c r="CT24" i="34"/>
  <c r="CT8" i="34"/>
  <c r="CX39" i="34"/>
  <c r="BW141" i="34"/>
  <c r="BZ114" i="34"/>
  <c r="BV114" i="34"/>
  <c r="CF22" i="34"/>
  <c r="CL35" i="34"/>
  <c r="CM35" i="34" s="1"/>
  <c r="CL22" i="34"/>
  <c r="CM22" i="34" s="1"/>
  <c r="CM29" i="34"/>
  <c r="AW139" i="34"/>
  <c r="BB137" i="34"/>
  <c r="AX137" i="34"/>
  <c r="CS125" i="34"/>
  <c r="CX125" i="34" s="1"/>
  <c r="CX126" i="34"/>
  <c r="CM138" i="34"/>
  <c r="CM129" i="34"/>
  <c r="CM125" i="34"/>
  <c r="CM130" i="34"/>
  <c r="CM126" i="34"/>
  <c r="CM134" i="34"/>
  <c r="CM133" i="34"/>
  <c r="CM131" i="34"/>
  <c r="CM128" i="34"/>
  <c r="CM123" i="34"/>
  <c r="CM127" i="34"/>
  <c r="CM124" i="34"/>
  <c r="CM132" i="34"/>
  <c r="CM122" i="34"/>
  <c r="CM119" i="34"/>
  <c r="CM118" i="34"/>
  <c r="CM117" i="34"/>
  <c r="CM120" i="34"/>
  <c r="CM116" i="34"/>
  <c r="CM121" i="34"/>
  <c r="CM110" i="34"/>
  <c r="CM111" i="34"/>
  <c r="CM106" i="34"/>
  <c r="CM105" i="34"/>
  <c r="CM104" i="34"/>
  <c r="CM102" i="34"/>
  <c r="CM100" i="34"/>
  <c r="CM99" i="34"/>
  <c r="CM98" i="34"/>
  <c r="CM97" i="34"/>
  <c r="CM96" i="34"/>
  <c r="CM101" i="34"/>
  <c r="CM95" i="34"/>
  <c r="CM94" i="34"/>
  <c r="CM91" i="34"/>
  <c r="CM90" i="34"/>
  <c r="CM89" i="34"/>
  <c r="CM88" i="34"/>
  <c r="CM87" i="34"/>
  <c r="CM86" i="34"/>
  <c r="CM85" i="34"/>
  <c r="CM84" i="34"/>
  <c r="CM83" i="34"/>
  <c r="CM93" i="34"/>
  <c r="CM76" i="34"/>
  <c r="CM75" i="34"/>
  <c r="CM74" i="34"/>
  <c r="CM73" i="34"/>
  <c r="CM72" i="34"/>
  <c r="CM71" i="34"/>
  <c r="CM70" i="34"/>
  <c r="CM69" i="34"/>
  <c r="CM68" i="34"/>
  <c r="CM81" i="34"/>
  <c r="CM80" i="34"/>
  <c r="CM79" i="34"/>
  <c r="CM78" i="34"/>
  <c r="CM77" i="34"/>
  <c r="CM62" i="34"/>
  <c r="CM61" i="34"/>
  <c r="CM60" i="34"/>
  <c r="CM59" i="34"/>
  <c r="CM58" i="34"/>
  <c r="CM57" i="34"/>
  <c r="CM66" i="34"/>
  <c r="CM64" i="34"/>
  <c r="CM65" i="34"/>
  <c r="CM63" i="34"/>
  <c r="CM49" i="34"/>
  <c r="CM56" i="34"/>
  <c r="CM54" i="34"/>
  <c r="CM52" i="34"/>
  <c r="CM50" i="34"/>
  <c r="CM48" i="34"/>
  <c r="CM47" i="34"/>
  <c r="CM46" i="34"/>
  <c r="CM45" i="34"/>
  <c r="CM44" i="34"/>
  <c r="CM55" i="34"/>
  <c r="CM53" i="34"/>
  <c r="CM51" i="34"/>
  <c r="CL36" i="34"/>
  <c r="CM36" i="34" s="1"/>
  <c r="CM15" i="34"/>
  <c r="CM13" i="34"/>
  <c r="CM6" i="34"/>
  <c r="CM43" i="34"/>
  <c r="CM41" i="34"/>
  <c r="CM39" i="34"/>
  <c r="CM18" i="34"/>
  <c r="CM16" i="34"/>
  <c r="CM10" i="34"/>
  <c r="CM4" i="34"/>
  <c r="CM38" i="34"/>
  <c r="CM19" i="34"/>
  <c r="CM11" i="34"/>
  <c r="CM42" i="34"/>
  <c r="CM40" i="34"/>
  <c r="CM12" i="34"/>
  <c r="CM7" i="34"/>
  <c r="CF141" i="34"/>
  <c r="BV142" i="34"/>
  <c r="AQ140" i="34"/>
  <c r="AR139" i="34"/>
  <c r="AV139" i="34"/>
  <c r="BN137" i="34"/>
  <c r="BO112" i="34"/>
  <c r="CS29" i="34"/>
  <c r="CX30" i="34"/>
  <c r="BG139" i="34"/>
  <c r="BH137" i="34"/>
  <c r="BU112" i="34"/>
  <c r="BZ109" i="34"/>
  <c r="BV109" i="34"/>
  <c r="CS68" i="34"/>
  <c r="CX68" i="34" s="1"/>
  <c r="CX69" i="34"/>
  <c r="CS33" i="34" l="1"/>
  <c r="CX33" i="34" s="1"/>
  <c r="CT23" i="34"/>
  <c r="CF142" i="34"/>
  <c r="CT30" i="34"/>
  <c r="CG141" i="34"/>
  <c r="BG140" i="34"/>
  <c r="BH139" i="34"/>
  <c r="BN139" i="34"/>
  <c r="BO139" i="34" s="1"/>
  <c r="BO137" i="34"/>
  <c r="CL114" i="34"/>
  <c r="CM114" i="34" s="1"/>
  <c r="CL113" i="34"/>
  <c r="CM113" i="34" s="1"/>
  <c r="CL109" i="34"/>
  <c r="BB139" i="34"/>
  <c r="AX139" i="34"/>
  <c r="CT138" i="34"/>
  <c r="CT133" i="34"/>
  <c r="CT130" i="34"/>
  <c r="CT126" i="34"/>
  <c r="CT131" i="34"/>
  <c r="CT127" i="34"/>
  <c r="CT132" i="34"/>
  <c r="CT134" i="34"/>
  <c r="CT129" i="34"/>
  <c r="CT128" i="34"/>
  <c r="CT125" i="34"/>
  <c r="CT123" i="34"/>
  <c r="CT122" i="34"/>
  <c r="CT121" i="34"/>
  <c r="CT120" i="34"/>
  <c r="CT119" i="34"/>
  <c r="CT118" i="34"/>
  <c r="CT117" i="34"/>
  <c r="CT116" i="34"/>
  <c r="CT106" i="34"/>
  <c r="CT105" i="34"/>
  <c r="CT104" i="34"/>
  <c r="CT110" i="34"/>
  <c r="CT111" i="34"/>
  <c r="CT102" i="34"/>
  <c r="CT100" i="34"/>
  <c r="CT99" i="34"/>
  <c r="CT98" i="34"/>
  <c r="CT97" i="34"/>
  <c r="CT96" i="34"/>
  <c r="CT95" i="34"/>
  <c r="CT94" i="34"/>
  <c r="CT101" i="34"/>
  <c r="CT93" i="34"/>
  <c r="CT91" i="34"/>
  <c r="CT90" i="34"/>
  <c r="CT89" i="34"/>
  <c r="CT88" i="34"/>
  <c r="CT87" i="34"/>
  <c r="CT86" i="34"/>
  <c r="CT85" i="34"/>
  <c r="CT84" i="34"/>
  <c r="CT83" i="34"/>
  <c r="CT81" i="34"/>
  <c r="CT80" i="34"/>
  <c r="CT79" i="34"/>
  <c r="CT78" i="34"/>
  <c r="CT77" i="34"/>
  <c r="CT66" i="34"/>
  <c r="CT76" i="34"/>
  <c r="CT75" i="34"/>
  <c r="CT74" i="34"/>
  <c r="CT73" i="34"/>
  <c r="CT72" i="34"/>
  <c r="CT71" i="34"/>
  <c r="CT70" i="34"/>
  <c r="CT69" i="34"/>
  <c r="CT68" i="34"/>
  <c r="CT64" i="34"/>
  <c r="CT63" i="34"/>
  <c r="CT62" i="34"/>
  <c r="CT61" i="34"/>
  <c r="CT60" i="34"/>
  <c r="CT59" i="34"/>
  <c r="CT58" i="34"/>
  <c r="CT57" i="34"/>
  <c r="CT56" i="34"/>
  <c r="CT55" i="34"/>
  <c r="CT54" i="34"/>
  <c r="CT53" i="34"/>
  <c r="CT52" i="34"/>
  <c r="CT51" i="34"/>
  <c r="CT50" i="34"/>
  <c r="CT49" i="34"/>
  <c r="CT65" i="34"/>
  <c r="CT48" i="34"/>
  <c r="CT47" i="34"/>
  <c r="CT46" i="34"/>
  <c r="CT45" i="34"/>
  <c r="CT44" i="34"/>
  <c r="CT43" i="34"/>
  <c r="CT42" i="34"/>
  <c r="CT41" i="34"/>
  <c r="CT40" i="34"/>
  <c r="CT39" i="34"/>
  <c r="CT18" i="34"/>
  <c r="CT16" i="34"/>
  <c r="CT10" i="34"/>
  <c r="CT4" i="34"/>
  <c r="CT7" i="34"/>
  <c r="CT19" i="34"/>
  <c r="CT11" i="34"/>
  <c r="CT6" i="34"/>
  <c r="CT12" i="34"/>
  <c r="CT15" i="34"/>
  <c r="CT13" i="34"/>
  <c r="CX4" i="34"/>
  <c r="CN141" i="34"/>
  <c r="CE112" i="34"/>
  <c r="CF109" i="34"/>
  <c r="CM142" i="34"/>
  <c r="CM141" i="34"/>
  <c r="CS38" i="34"/>
  <c r="CT34" i="34"/>
  <c r="BU137" i="34"/>
  <c r="BZ112" i="34"/>
  <c r="BV112" i="34"/>
  <c r="CX29" i="34"/>
  <c r="CT29" i="34"/>
  <c r="CS22" i="34"/>
  <c r="CX22" i="34" s="1"/>
  <c r="CS35" i="34"/>
  <c r="CT33" i="34" l="1"/>
  <c r="CX35" i="34"/>
  <c r="CT35" i="34"/>
  <c r="CS124" i="34"/>
  <c r="CX38" i="34"/>
  <c r="CE137" i="34"/>
  <c r="CF112" i="34"/>
  <c r="CS36" i="34"/>
  <c r="CT38" i="34"/>
  <c r="CL112" i="34"/>
  <c r="CM109" i="34"/>
  <c r="CT22" i="34"/>
  <c r="BU139" i="34"/>
  <c r="BZ137" i="34"/>
  <c r="BV137" i="34"/>
  <c r="CT141" i="34" l="1"/>
  <c r="CS114" i="34"/>
  <c r="CS113" i="34"/>
  <c r="CS109" i="34"/>
  <c r="CX36" i="34"/>
  <c r="CT36" i="34"/>
  <c r="CU138" i="34"/>
  <c r="CU123" i="34"/>
  <c r="CU124" i="34"/>
  <c r="CU121" i="34"/>
  <c r="CU119" i="34"/>
  <c r="CU118" i="34"/>
  <c r="CU117" i="34"/>
  <c r="CU122" i="34"/>
  <c r="CU116" i="34"/>
  <c r="CU120" i="34"/>
  <c r="CU110" i="34"/>
  <c r="CU111" i="34"/>
  <c r="CU106" i="34"/>
  <c r="CU105" i="34"/>
  <c r="CU104" i="34"/>
  <c r="CU100" i="34"/>
  <c r="CU99" i="34"/>
  <c r="CU98" i="34"/>
  <c r="CU97" i="34"/>
  <c r="CU96" i="34"/>
  <c r="CU95" i="34"/>
  <c r="CU102" i="34"/>
  <c r="CU101" i="34"/>
  <c r="CU94" i="34"/>
  <c r="CU91" i="34"/>
  <c r="CU90" i="34"/>
  <c r="CU89" i="34"/>
  <c r="CU88" i="34"/>
  <c r="CU87" i="34"/>
  <c r="CU86" i="34"/>
  <c r="CU85" i="34"/>
  <c r="CU84" i="34"/>
  <c r="CU83" i="34"/>
  <c r="CU93" i="34"/>
  <c r="CU81" i="34"/>
  <c r="CU80" i="34"/>
  <c r="CU79" i="34"/>
  <c r="CU78" i="34"/>
  <c r="CU76" i="34"/>
  <c r="CU75" i="34"/>
  <c r="CU74" i="34"/>
  <c r="CU73" i="34"/>
  <c r="CU72" i="34"/>
  <c r="CU71" i="34"/>
  <c r="CU70" i="34"/>
  <c r="CU69" i="34"/>
  <c r="CU68" i="34"/>
  <c r="CU77" i="34"/>
  <c r="CU64" i="34"/>
  <c r="CU63" i="34"/>
  <c r="CU62" i="34"/>
  <c r="CU61" i="34"/>
  <c r="CU60" i="34"/>
  <c r="CU59" i="34"/>
  <c r="CU58" i="34"/>
  <c r="CU57" i="34"/>
  <c r="CU65" i="34"/>
  <c r="CU66" i="34"/>
  <c r="CU54" i="34"/>
  <c r="CU52" i="34"/>
  <c r="CU50" i="34"/>
  <c r="CU56" i="34"/>
  <c r="CU55" i="34"/>
  <c r="CU53" i="34"/>
  <c r="CU51" i="34"/>
  <c r="CU49" i="34"/>
  <c r="CU48" i="34"/>
  <c r="CU47" i="34"/>
  <c r="CU46" i="34"/>
  <c r="CU45" i="34"/>
  <c r="CU44" i="34"/>
  <c r="CU43" i="34"/>
  <c r="CU41" i="34"/>
  <c r="CU39" i="34"/>
  <c r="CU38" i="34"/>
  <c r="CU42" i="34"/>
  <c r="CU40" i="34"/>
  <c r="CX124" i="34"/>
  <c r="CT124" i="34"/>
  <c r="CT142" i="34" s="1"/>
  <c r="BZ139" i="34"/>
  <c r="BV139" i="34"/>
  <c r="CL137" i="34"/>
  <c r="CM112" i="34"/>
  <c r="CE139" i="34"/>
  <c r="CF139" i="34" s="1"/>
  <c r="CF137" i="34"/>
  <c r="CL139" i="34" l="1"/>
  <c r="CM139" i="34" s="1"/>
  <c r="CM137" i="34"/>
  <c r="CS112" i="34"/>
  <c r="CX109" i="34"/>
  <c r="CT109" i="34"/>
  <c r="CU141" i="34"/>
  <c r="CX113" i="34"/>
  <c r="CT113" i="34"/>
  <c r="CX114" i="34"/>
  <c r="CT114" i="34"/>
  <c r="CS137" i="34" l="1"/>
  <c r="CX112" i="34"/>
  <c r="CT112" i="34"/>
  <c r="CS139" i="34" l="1"/>
  <c r="CX137" i="34"/>
  <c r="CT137" i="34"/>
  <c r="CX139" i="34" l="1"/>
  <c r="CT139" i="34"/>
  <c r="O205" i="33" l="1"/>
  <c r="O203" i="33"/>
  <c r="O202" i="33"/>
  <c r="O201" i="33"/>
  <c r="O200" i="33"/>
  <c r="O199" i="33"/>
  <c r="O198" i="33"/>
  <c r="O197" i="33"/>
  <c r="O196" i="33"/>
  <c r="O195" i="33"/>
  <c r="O194" i="33"/>
  <c r="B193" i="33"/>
  <c r="O192" i="33"/>
  <c r="O191" i="33"/>
  <c r="O190" i="33"/>
  <c r="O189" i="33"/>
  <c r="B188" i="33"/>
  <c r="O187" i="33"/>
  <c r="O186" i="33"/>
  <c r="O185" i="33"/>
  <c r="O184" i="33"/>
  <c r="O183" i="33"/>
  <c r="O182" i="33"/>
  <c r="O181" i="33"/>
  <c r="O180" i="33"/>
  <c r="O179" i="33"/>
  <c r="O178" i="33"/>
  <c r="O177" i="33"/>
  <c r="O176" i="33"/>
  <c r="O175" i="33"/>
  <c r="O174" i="33"/>
  <c r="O173" i="33"/>
  <c r="B172" i="33"/>
  <c r="O171" i="33"/>
  <c r="O170" i="33"/>
  <c r="O169" i="33"/>
  <c r="O168" i="33"/>
  <c r="O167" i="33"/>
  <c r="O166" i="33"/>
  <c r="O165" i="33"/>
  <c r="O164" i="33"/>
  <c r="O163" i="33"/>
  <c r="O162" i="33"/>
  <c r="O161" i="33"/>
  <c r="O160" i="33"/>
  <c r="O159" i="33"/>
  <c r="O158" i="33"/>
  <c r="O157" i="33"/>
  <c r="O156" i="33"/>
  <c r="O155" i="33"/>
  <c r="O154" i="33"/>
  <c r="O153" i="33"/>
  <c r="O152" i="33"/>
  <c r="O151" i="33"/>
  <c r="O150" i="33"/>
  <c r="O149" i="33"/>
  <c r="O148" i="33"/>
  <c r="O147" i="33"/>
  <c r="O146" i="33"/>
  <c r="O145" i="33"/>
  <c r="O144" i="33"/>
  <c r="O143" i="33"/>
  <c r="O142" i="33"/>
  <c r="O141" i="33"/>
  <c r="O140" i="33"/>
  <c r="B139" i="33"/>
  <c r="O138" i="33"/>
  <c r="O137" i="33"/>
  <c r="O136" i="33"/>
  <c r="O135" i="33"/>
  <c r="O134" i="33"/>
  <c r="O133" i="33"/>
  <c r="O132" i="33"/>
  <c r="O131" i="33"/>
  <c r="O130" i="33"/>
  <c r="O129" i="33"/>
  <c r="O128" i="33"/>
  <c r="O127" i="33"/>
  <c r="O126" i="33"/>
  <c r="O125" i="33"/>
  <c r="O124" i="33"/>
  <c r="O123" i="33"/>
  <c r="O122" i="33"/>
  <c r="O121" i="33"/>
  <c r="O120" i="33"/>
  <c r="O119" i="33"/>
  <c r="O118" i="33"/>
  <c r="O117" i="33"/>
  <c r="O116" i="33"/>
  <c r="O115" i="33"/>
  <c r="O114" i="33"/>
  <c r="O113" i="33"/>
  <c r="O112" i="33"/>
  <c r="O111" i="33"/>
  <c r="O110" i="33"/>
  <c r="O109" i="33"/>
  <c r="O108" i="33"/>
  <c r="O107" i="33"/>
  <c r="O106" i="33"/>
  <c r="O105" i="33"/>
  <c r="O104" i="33"/>
  <c r="O103" i="33"/>
  <c r="O102" i="33"/>
  <c r="O101" i="33"/>
  <c r="O100" i="33"/>
  <c r="O99" i="33"/>
  <c r="O98" i="33"/>
  <c r="O97" i="33"/>
  <c r="O96" i="33"/>
  <c r="B95" i="33"/>
  <c r="O94" i="33"/>
  <c r="O93" i="33"/>
  <c r="O92" i="33"/>
  <c r="O91" i="33"/>
  <c r="O90" i="33"/>
  <c r="O89" i="33"/>
  <c r="O88" i="33"/>
  <c r="O87" i="33"/>
  <c r="O86" i="33"/>
  <c r="O85" i="33"/>
  <c r="O84" i="33"/>
  <c r="O83" i="33"/>
  <c r="O82" i="33"/>
  <c r="O81" i="33"/>
  <c r="O80" i="33"/>
  <c r="O79" i="33"/>
  <c r="O78" i="33"/>
  <c r="O77" i="33"/>
  <c r="O76" i="33"/>
  <c r="O75" i="33"/>
  <c r="O74" i="33"/>
  <c r="O73" i="33"/>
  <c r="O72" i="33"/>
  <c r="O71" i="33"/>
  <c r="O70" i="33"/>
  <c r="O69" i="33"/>
  <c r="O68" i="33"/>
  <c r="O67" i="33"/>
  <c r="O66" i="33"/>
  <c r="O65" i="33"/>
  <c r="O64" i="33"/>
  <c r="O63" i="33"/>
  <c r="O62" i="33"/>
  <c r="O61" i="33"/>
  <c r="O60" i="33"/>
  <c r="O59" i="33"/>
  <c r="O58" i="33"/>
  <c r="O57" i="33"/>
  <c r="O56" i="33"/>
  <c r="O55" i="33"/>
  <c r="O54" i="33"/>
  <c r="O53" i="33"/>
  <c r="O52" i="33"/>
  <c r="O51" i="33"/>
  <c r="O50" i="33"/>
  <c r="O49" i="33"/>
  <c r="O48" i="33"/>
  <c r="O47" i="33"/>
  <c r="O46" i="33"/>
  <c r="O45" i="33"/>
  <c r="O44" i="33"/>
  <c r="O43" i="33"/>
  <c r="O42" i="33"/>
  <c r="O41" i="33"/>
  <c r="O40" i="33"/>
  <c r="O39" i="33"/>
  <c r="B38" i="33"/>
  <c r="O35" i="33"/>
  <c r="O33" i="33"/>
  <c r="O32" i="33"/>
  <c r="O31" i="33"/>
  <c r="O30" i="33"/>
  <c r="B29" i="33"/>
  <c r="O28" i="33"/>
  <c r="O27" i="33"/>
  <c r="O26" i="33"/>
  <c r="O25" i="33"/>
  <c r="O24" i="33"/>
  <c r="O23" i="33"/>
  <c r="O22" i="33"/>
  <c r="O21" i="33"/>
  <c r="O20" i="33"/>
  <c r="O19" i="33"/>
  <c r="B18" i="33"/>
  <c r="O17" i="33"/>
  <c r="O16" i="33"/>
  <c r="O15" i="33"/>
  <c r="O14" i="33"/>
  <c r="O13" i="33"/>
  <c r="O12" i="33"/>
  <c r="O11" i="33"/>
  <c r="O10" i="33"/>
  <c r="O9" i="33"/>
  <c r="O8" i="33"/>
  <c r="O7" i="33"/>
  <c r="O6" i="33"/>
  <c r="J4" i="33"/>
  <c r="J34" i="33" s="1"/>
  <c r="J204" i="33" s="1"/>
  <c r="F4" i="33"/>
  <c r="F34" i="33" s="1"/>
  <c r="F204" i="33" s="1"/>
  <c r="E4" i="33"/>
  <c r="E34" i="33" s="1"/>
  <c r="E204" i="33" s="1"/>
  <c r="B4" i="33"/>
  <c r="B34" i="33" s="1"/>
  <c r="L4" i="33"/>
  <c r="L34" i="33" s="1"/>
  <c r="L204" i="33" s="1"/>
  <c r="K4" i="33"/>
  <c r="K34" i="33" s="1"/>
  <c r="K204" i="33" s="1"/>
  <c r="I4" i="33"/>
  <c r="I34" i="33" s="1"/>
  <c r="I204" i="33" s="1"/>
  <c r="H4" i="33"/>
  <c r="H34" i="33" s="1"/>
  <c r="H204" i="33" s="1"/>
  <c r="G4" i="33"/>
  <c r="G34" i="33" s="1"/>
  <c r="G204" i="33" s="1"/>
  <c r="D4" i="33"/>
  <c r="D34" i="33" s="1"/>
  <c r="D204" i="33" s="1"/>
  <c r="C4" i="33"/>
  <c r="C34" i="33" s="1"/>
  <c r="C204" i="33" s="1"/>
  <c r="AZ141" i="32"/>
  <c r="CR138" i="32"/>
  <c r="CO138" i="32"/>
  <c r="CK138" i="32"/>
  <c r="CH138" i="32"/>
  <c r="CA138" i="32"/>
  <c r="BX138" i="32"/>
  <c r="BT138" i="32"/>
  <c r="BQ138" i="32"/>
  <c r="CD138" i="32" s="1"/>
  <c r="BM138" i="32"/>
  <c r="BJ138" i="32"/>
  <c r="BC138" i="32"/>
  <c r="AZ138" i="32"/>
  <c r="AT138" i="32"/>
  <c r="AM138" i="32"/>
  <c r="BF138" i="32" s="1"/>
  <c r="AF138" i="32"/>
  <c r="Y138" i="32"/>
  <c r="X138" i="32"/>
  <c r="R138" i="32"/>
  <c r="O138" i="32"/>
  <c r="AB138" i="32" s="1"/>
  <c r="K138" i="32"/>
  <c r="H138" i="32"/>
  <c r="E138" i="32"/>
  <c r="L138" i="32" s="1"/>
  <c r="S138" i="32" s="1"/>
  <c r="AC138" i="32" s="1"/>
  <c r="B138" i="32"/>
  <c r="CS136" i="32"/>
  <c r="CR136" i="32"/>
  <c r="CL136" i="32"/>
  <c r="CK136" i="32"/>
  <c r="CD136" i="32"/>
  <c r="BT136" i="32"/>
  <c r="BN136" i="32"/>
  <c r="BU136" i="32" s="1"/>
  <c r="BM136" i="32"/>
  <c r="BF136" i="32"/>
  <c r="AT136" i="32"/>
  <c r="AQ136" i="32"/>
  <c r="BG136" i="32" s="1"/>
  <c r="AP136" i="32"/>
  <c r="AJ136" i="32"/>
  <c r="AI136" i="32"/>
  <c r="AB136" i="32"/>
  <c r="X136" i="32"/>
  <c r="R136" i="32"/>
  <c r="K136" i="32"/>
  <c r="CR135" i="32"/>
  <c r="CL135" i="32"/>
  <c r="CS135" i="32" s="1"/>
  <c r="CK135" i="32"/>
  <c r="CD135" i="32"/>
  <c r="BX135" i="32"/>
  <c r="BT135" i="32"/>
  <c r="BM135" i="32"/>
  <c r="BF135" i="32"/>
  <c r="BB135" i="32"/>
  <c r="AZ135" i="32"/>
  <c r="CV135" i="32" s="1"/>
  <c r="CX135" i="32" s="1"/>
  <c r="AT135" i="32"/>
  <c r="AQ135" i="32"/>
  <c r="AP135" i="32"/>
  <c r="AJ135" i="32"/>
  <c r="AI135" i="32"/>
  <c r="AB135" i="32"/>
  <c r="X135" i="32"/>
  <c r="R135" i="32"/>
  <c r="K135" i="32"/>
  <c r="CO134" i="32"/>
  <c r="CH134" i="32"/>
  <c r="CR134" i="32" s="1"/>
  <c r="CA134" i="32"/>
  <c r="BX134" i="32"/>
  <c r="BQ134" i="32"/>
  <c r="BJ134" i="32"/>
  <c r="BT134" i="32" s="1"/>
  <c r="BC134" i="32"/>
  <c r="AT134" i="32"/>
  <c r="AZ134" i="32" s="1"/>
  <c r="CV134" i="32" s="1"/>
  <c r="AM134" i="32"/>
  <c r="BF134" i="32" s="1"/>
  <c r="AF134" i="32"/>
  <c r="AP134" i="32" s="1"/>
  <c r="Y134" i="32"/>
  <c r="O134" i="32"/>
  <c r="H134" i="32"/>
  <c r="E134" i="32"/>
  <c r="B134" i="32"/>
  <c r="CO133" i="32"/>
  <c r="CH133" i="32"/>
  <c r="CA133" i="32"/>
  <c r="BQ133" i="32"/>
  <c r="BJ133" i="32"/>
  <c r="BC133" i="32"/>
  <c r="AZ133" i="32"/>
  <c r="AT133" i="32"/>
  <c r="AM133" i="32"/>
  <c r="AF133" i="32"/>
  <c r="Y133" i="32"/>
  <c r="O133" i="32"/>
  <c r="H133" i="32"/>
  <c r="E133" i="32"/>
  <c r="B133" i="32"/>
  <c r="CO132" i="32"/>
  <c r="CH132" i="32"/>
  <c r="CA132" i="32"/>
  <c r="BQ132" i="32"/>
  <c r="BJ132" i="32"/>
  <c r="BC132" i="32"/>
  <c r="AT132" i="32"/>
  <c r="AM132" i="32"/>
  <c r="AF132" i="32"/>
  <c r="Y132" i="32"/>
  <c r="O132" i="32"/>
  <c r="H132" i="32"/>
  <c r="E132" i="32"/>
  <c r="B132" i="32"/>
  <c r="CO131" i="32"/>
  <c r="CH131" i="32"/>
  <c r="CA131" i="32"/>
  <c r="BX131" i="32"/>
  <c r="BQ131" i="32"/>
  <c r="BJ131" i="32"/>
  <c r="BC131" i="32"/>
  <c r="AZ131" i="32"/>
  <c r="CV131" i="32" s="1"/>
  <c r="AT131" i="32"/>
  <c r="AM131" i="32"/>
  <c r="AF131" i="32"/>
  <c r="Y131" i="32"/>
  <c r="O131" i="32"/>
  <c r="H131" i="32"/>
  <c r="E131" i="32"/>
  <c r="B131" i="32"/>
  <c r="CV130" i="32"/>
  <c r="CO130" i="32"/>
  <c r="CH130" i="32"/>
  <c r="CA130" i="32"/>
  <c r="BQ130" i="32"/>
  <c r="BJ130" i="32"/>
  <c r="BC130" i="32"/>
  <c r="AZ130" i="32"/>
  <c r="AT130" i="32"/>
  <c r="AM130" i="32"/>
  <c r="AF130" i="32"/>
  <c r="Y130" i="32"/>
  <c r="O130" i="32"/>
  <c r="H130" i="32"/>
  <c r="E130" i="32"/>
  <c r="B130" i="32"/>
  <c r="CO129" i="32"/>
  <c r="CH129" i="32"/>
  <c r="CA129" i="32"/>
  <c r="BQ129" i="32"/>
  <c r="BJ129" i="32"/>
  <c r="BC129" i="32"/>
  <c r="AT129" i="32"/>
  <c r="AM129" i="32"/>
  <c r="AF129" i="32"/>
  <c r="Y129" i="32"/>
  <c r="O129" i="32"/>
  <c r="H129" i="32"/>
  <c r="E129" i="32"/>
  <c r="B129" i="32"/>
  <c r="CO128" i="32"/>
  <c r="CH128" i="32"/>
  <c r="CA128" i="32"/>
  <c r="BQ128" i="32"/>
  <c r="BT128" i="32" s="1"/>
  <c r="BJ128" i="32"/>
  <c r="BC128" i="32"/>
  <c r="AT128" i="32"/>
  <c r="AM128" i="32"/>
  <c r="AF128" i="32"/>
  <c r="Y128" i="32"/>
  <c r="O128" i="32"/>
  <c r="H128" i="32"/>
  <c r="E128" i="32"/>
  <c r="B128" i="32"/>
  <c r="CO127" i="32"/>
  <c r="CH127" i="32"/>
  <c r="CA127" i="32"/>
  <c r="BX127" i="32"/>
  <c r="BQ127" i="32"/>
  <c r="CD127" i="32" s="1"/>
  <c r="BJ127" i="32"/>
  <c r="BC127" i="32"/>
  <c r="AZ127" i="32"/>
  <c r="CV127" i="32" s="1"/>
  <c r="AT127" i="32"/>
  <c r="AM127" i="32"/>
  <c r="AF127" i="32"/>
  <c r="Y127" i="32"/>
  <c r="O127" i="32"/>
  <c r="H127" i="32"/>
  <c r="E127" i="32"/>
  <c r="B127" i="32"/>
  <c r="CV126" i="32"/>
  <c r="CO126" i="32"/>
  <c r="CH126" i="32"/>
  <c r="CA126" i="32"/>
  <c r="BQ126" i="32"/>
  <c r="BJ126" i="32"/>
  <c r="BC126" i="32"/>
  <c r="AZ126" i="32"/>
  <c r="AT126" i="32"/>
  <c r="AM126" i="32"/>
  <c r="AF126" i="32"/>
  <c r="Y126" i="32"/>
  <c r="O126" i="32"/>
  <c r="H126" i="32"/>
  <c r="E126" i="32"/>
  <c r="B126" i="32"/>
  <c r="B125" i="32" s="1"/>
  <c r="V125" i="32"/>
  <c r="CO123" i="32"/>
  <c r="CH123" i="32"/>
  <c r="CA123" i="32"/>
  <c r="BQ123" i="32"/>
  <c r="BJ123" i="32"/>
  <c r="BC123" i="32"/>
  <c r="AT123" i="32"/>
  <c r="AM123" i="32"/>
  <c r="AF123" i="32"/>
  <c r="Y123" i="32"/>
  <c r="O123" i="32"/>
  <c r="H123" i="32"/>
  <c r="E123" i="32"/>
  <c r="B123" i="32"/>
  <c r="CO122" i="32"/>
  <c r="CH122" i="32"/>
  <c r="CA122" i="32"/>
  <c r="BX122" i="32"/>
  <c r="BQ122" i="32"/>
  <c r="BJ122" i="32"/>
  <c r="BC122" i="32"/>
  <c r="AT122" i="32"/>
  <c r="AZ122" i="32" s="1"/>
  <c r="AM122" i="32"/>
  <c r="AF122" i="32"/>
  <c r="Y122" i="32"/>
  <c r="O122" i="32"/>
  <c r="H122" i="32"/>
  <c r="E122" i="32"/>
  <c r="B122" i="32"/>
  <c r="CO121" i="32"/>
  <c r="CH121" i="32"/>
  <c r="CA121" i="32"/>
  <c r="BQ121" i="32"/>
  <c r="BJ121" i="32"/>
  <c r="BC121" i="32"/>
  <c r="AZ121" i="32"/>
  <c r="BX121" i="32" s="1"/>
  <c r="AT121" i="32"/>
  <c r="AM121" i="32"/>
  <c r="AF121" i="32"/>
  <c r="Y121" i="32"/>
  <c r="O121" i="32"/>
  <c r="H121" i="32"/>
  <c r="E121" i="32"/>
  <c r="B121" i="32"/>
  <c r="CO120" i="32"/>
  <c r="CH120" i="32"/>
  <c r="CA120" i="32"/>
  <c r="BQ120" i="32"/>
  <c r="BJ120" i="32"/>
  <c r="BC120" i="32"/>
  <c r="AT120" i="32"/>
  <c r="AZ120" i="32" s="1"/>
  <c r="AM120" i="32"/>
  <c r="AF120" i="32"/>
  <c r="AP120" i="32" s="1"/>
  <c r="Y120" i="32"/>
  <c r="O120" i="32"/>
  <c r="H120" i="32"/>
  <c r="E120" i="32"/>
  <c r="L120" i="32" s="1"/>
  <c r="B120" i="32"/>
  <c r="CO119" i="32"/>
  <c r="CH119" i="32"/>
  <c r="CA119" i="32"/>
  <c r="BQ119" i="32"/>
  <c r="BJ119" i="32"/>
  <c r="BC119" i="32"/>
  <c r="AT119" i="32"/>
  <c r="AZ119" i="32" s="1"/>
  <c r="AM119" i="32"/>
  <c r="AF119" i="32"/>
  <c r="Y119" i="32"/>
  <c r="O119" i="32"/>
  <c r="H119" i="32"/>
  <c r="E119" i="32"/>
  <c r="B119" i="32"/>
  <c r="CO118" i="32"/>
  <c r="CH118" i="32"/>
  <c r="CA118" i="32"/>
  <c r="BQ118" i="32"/>
  <c r="BJ118" i="32"/>
  <c r="BC118" i="32"/>
  <c r="AT118" i="32"/>
  <c r="AZ118" i="32" s="1"/>
  <c r="AM118" i="32"/>
  <c r="AF118" i="32"/>
  <c r="Y118" i="32"/>
  <c r="O118" i="32"/>
  <c r="H118" i="32"/>
  <c r="E118" i="32"/>
  <c r="B118" i="32"/>
  <c r="CO117" i="32"/>
  <c r="CH117" i="32"/>
  <c r="CA117" i="32"/>
  <c r="BX117" i="32"/>
  <c r="BQ117" i="32"/>
  <c r="BJ117" i="32"/>
  <c r="BC117" i="32"/>
  <c r="AZ117" i="32"/>
  <c r="CV117" i="32" s="1"/>
  <c r="AT117" i="32"/>
  <c r="AM117" i="32"/>
  <c r="AF117" i="32"/>
  <c r="Y117" i="32"/>
  <c r="O117" i="32"/>
  <c r="H117" i="32"/>
  <c r="E117" i="32"/>
  <c r="B117" i="32"/>
  <c r="AT116" i="32"/>
  <c r="V116" i="32"/>
  <c r="CX115" i="32"/>
  <c r="CR115" i="32"/>
  <c r="CK115" i="32"/>
  <c r="BZ115" i="32"/>
  <c r="BT115" i="32"/>
  <c r="BM115" i="32"/>
  <c r="AP115" i="32"/>
  <c r="AI115" i="32"/>
  <c r="CO111" i="32"/>
  <c r="CH111" i="32"/>
  <c r="CA111" i="32"/>
  <c r="BQ111" i="32"/>
  <c r="BJ111" i="32"/>
  <c r="BC111" i="32"/>
  <c r="AZ111" i="32"/>
  <c r="AT111" i="32"/>
  <c r="AM111" i="32"/>
  <c r="AF111" i="32"/>
  <c r="Y111" i="32"/>
  <c r="O111" i="32"/>
  <c r="H111" i="32"/>
  <c r="E111" i="32"/>
  <c r="B111" i="32"/>
  <c r="CO110" i="32"/>
  <c r="CH110" i="32"/>
  <c r="CA110" i="32"/>
  <c r="BQ110" i="32"/>
  <c r="BJ110" i="32"/>
  <c r="BC110" i="32"/>
  <c r="BM110" i="32" s="1"/>
  <c r="AZ110" i="32"/>
  <c r="AT110" i="32"/>
  <c r="AM110" i="32"/>
  <c r="AF110" i="32"/>
  <c r="Y110" i="32"/>
  <c r="O110" i="32"/>
  <c r="H110" i="32"/>
  <c r="E110" i="32"/>
  <c r="B110" i="32"/>
  <c r="CS108" i="32"/>
  <c r="CR108" i="32"/>
  <c r="CL108" i="32"/>
  <c r="CK108" i="32"/>
  <c r="CD108" i="32"/>
  <c r="BT108" i="32"/>
  <c r="BM108" i="32"/>
  <c r="BF108" i="32"/>
  <c r="AT108" i="32"/>
  <c r="AZ108" i="32" s="1"/>
  <c r="AP108" i="32"/>
  <c r="AJ108" i="32"/>
  <c r="AQ108" i="32" s="1"/>
  <c r="AV108" i="32" s="1"/>
  <c r="AI108" i="32"/>
  <c r="AB108" i="32"/>
  <c r="X108" i="32"/>
  <c r="R108" i="32"/>
  <c r="K108" i="32"/>
  <c r="CS107" i="32"/>
  <c r="CR107" i="32"/>
  <c r="CL107" i="32"/>
  <c r="CK107" i="32"/>
  <c r="CD107" i="32"/>
  <c r="BT107" i="32"/>
  <c r="BM107" i="32"/>
  <c r="BF107" i="32"/>
  <c r="AT107" i="32"/>
  <c r="AP107" i="32"/>
  <c r="AJ107" i="32"/>
  <c r="AQ107" i="32" s="1"/>
  <c r="AI107" i="32"/>
  <c r="AB107" i="32"/>
  <c r="X107" i="32"/>
  <c r="R107" i="32"/>
  <c r="K107" i="32"/>
  <c r="CO106" i="32"/>
  <c r="CH106" i="32"/>
  <c r="CA106" i="32"/>
  <c r="BX106" i="32"/>
  <c r="BQ106" i="32"/>
  <c r="BJ106" i="32"/>
  <c r="BT106" i="32" s="1"/>
  <c r="BC106" i="32"/>
  <c r="AZ106" i="32"/>
  <c r="AT106" i="32"/>
  <c r="AM106" i="32"/>
  <c r="AF106" i="32"/>
  <c r="Y106" i="32"/>
  <c r="O106" i="32"/>
  <c r="H106" i="32"/>
  <c r="E106" i="32"/>
  <c r="B106" i="32"/>
  <c r="CO105" i="32"/>
  <c r="CH105" i="32"/>
  <c r="CR105" i="32" s="1"/>
  <c r="CA105" i="32"/>
  <c r="CA104" i="32" s="1"/>
  <c r="BQ105" i="32"/>
  <c r="BQ104" i="32" s="1"/>
  <c r="BJ105" i="32"/>
  <c r="BC105" i="32"/>
  <c r="AZ105" i="32"/>
  <c r="BX105" i="32" s="1"/>
  <c r="AT105" i="32"/>
  <c r="AM105" i="32"/>
  <c r="AF105" i="32"/>
  <c r="Y105" i="32"/>
  <c r="O105" i="32"/>
  <c r="H105" i="32"/>
  <c r="E105" i="32"/>
  <c r="B105" i="32"/>
  <c r="CO104" i="32"/>
  <c r="BJ104" i="32"/>
  <c r="V104" i="32"/>
  <c r="B104" i="32"/>
  <c r="CR103" i="32"/>
  <c r="CK103" i="32"/>
  <c r="CD103" i="32"/>
  <c r="BT103" i="32"/>
  <c r="BM103" i="32"/>
  <c r="BF103" i="32"/>
  <c r="BB103" i="32"/>
  <c r="AP103" i="32"/>
  <c r="AJ103" i="32"/>
  <c r="AQ103" i="32" s="1"/>
  <c r="AI103" i="32"/>
  <c r="AC103" i="32"/>
  <c r="AB103" i="32"/>
  <c r="X103" i="32"/>
  <c r="R103" i="32"/>
  <c r="K103" i="32"/>
  <c r="CO102" i="32"/>
  <c r="CH102" i="32"/>
  <c r="CA102" i="32"/>
  <c r="BQ102" i="32"/>
  <c r="BJ102" i="32"/>
  <c r="BC102" i="32"/>
  <c r="AT102" i="32"/>
  <c r="AZ102" i="32" s="1"/>
  <c r="AM102" i="32"/>
  <c r="AF102" i="32"/>
  <c r="Y102" i="32"/>
  <c r="O102" i="32"/>
  <c r="H102" i="32"/>
  <c r="E102" i="32"/>
  <c r="B102" i="32"/>
  <c r="CO101" i="32"/>
  <c r="CH101" i="32"/>
  <c r="CA101" i="32"/>
  <c r="BQ101" i="32"/>
  <c r="BJ101" i="32"/>
  <c r="BC101" i="32"/>
  <c r="AT101" i="32"/>
  <c r="AZ101" i="32" s="1"/>
  <c r="AM101" i="32"/>
  <c r="AF101" i="32"/>
  <c r="Y101" i="32"/>
  <c r="O101" i="32"/>
  <c r="H101" i="32"/>
  <c r="E101" i="32"/>
  <c r="B101" i="32"/>
  <c r="CO100" i="32"/>
  <c r="CH100" i="32"/>
  <c r="CA100" i="32"/>
  <c r="BQ100" i="32"/>
  <c r="BJ100" i="32"/>
  <c r="BC100" i="32"/>
  <c r="AT100" i="32"/>
  <c r="AZ100" i="32" s="1"/>
  <c r="AM100" i="32"/>
  <c r="AF100" i="32"/>
  <c r="Y100" i="32"/>
  <c r="O100" i="32"/>
  <c r="H100" i="32"/>
  <c r="E100" i="32"/>
  <c r="B100" i="32"/>
  <c r="CO99" i="32"/>
  <c r="CH99" i="32"/>
  <c r="CA99" i="32"/>
  <c r="BQ99" i="32"/>
  <c r="BJ99" i="32"/>
  <c r="BC99" i="32"/>
  <c r="AT99" i="32"/>
  <c r="AZ99" i="32" s="1"/>
  <c r="AM99" i="32"/>
  <c r="AF99" i="32"/>
  <c r="Y99" i="32"/>
  <c r="O99" i="32"/>
  <c r="H99" i="32"/>
  <c r="E99" i="32"/>
  <c r="B99" i="32"/>
  <c r="CO98" i="32"/>
  <c r="CH98" i="32"/>
  <c r="CA98" i="32"/>
  <c r="BQ98" i="32"/>
  <c r="BJ98" i="32"/>
  <c r="BC98" i="32"/>
  <c r="AT98" i="32"/>
  <c r="AZ98" i="32" s="1"/>
  <c r="AM98" i="32"/>
  <c r="AF98" i="32"/>
  <c r="Y98" i="32"/>
  <c r="O98" i="32"/>
  <c r="H98" i="32"/>
  <c r="E98" i="32"/>
  <c r="B98" i="32"/>
  <c r="CO97" i="32"/>
  <c r="CH97" i="32"/>
  <c r="CA97" i="32"/>
  <c r="BQ97" i="32"/>
  <c r="BJ97" i="32"/>
  <c r="BT97" i="32" s="1"/>
  <c r="BC97" i="32"/>
  <c r="AT97" i="32"/>
  <c r="AZ97" i="32" s="1"/>
  <c r="AM97" i="32"/>
  <c r="AF97" i="32"/>
  <c r="Y97" i="32"/>
  <c r="O97" i="32"/>
  <c r="H97" i="32"/>
  <c r="E97" i="32"/>
  <c r="B97" i="32"/>
  <c r="CO96" i="32"/>
  <c r="CH96" i="32"/>
  <c r="CA96" i="32"/>
  <c r="BQ96" i="32"/>
  <c r="BJ96" i="32"/>
  <c r="BC96" i="32"/>
  <c r="AT96" i="32"/>
  <c r="AZ96" i="32" s="1"/>
  <c r="AM96" i="32"/>
  <c r="AF96" i="32"/>
  <c r="Y96" i="32"/>
  <c r="O96" i="32"/>
  <c r="H96" i="32"/>
  <c r="E96" i="32"/>
  <c r="B96" i="32"/>
  <c r="CO95" i="32"/>
  <c r="CH95" i="32"/>
  <c r="CA95" i="32"/>
  <c r="BQ95" i="32"/>
  <c r="BJ95" i="32"/>
  <c r="BC95" i="32"/>
  <c r="AT95" i="32"/>
  <c r="AM95" i="32"/>
  <c r="AF95" i="32"/>
  <c r="AP95" i="32" s="1"/>
  <c r="Y95" i="32"/>
  <c r="O95" i="32"/>
  <c r="H95" i="32"/>
  <c r="E95" i="32"/>
  <c r="B95" i="32"/>
  <c r="CO94" i="32"/>
  <c r="CH94" i="32"/>
  <c r="CA94" i="32"/>
  <c r="BQ94" i="32"/>
  <c r="BJ94" i="32"/>
  <c r="BC94" i="32"/>
  <c r="AT94" i="32"/>
  <c r="AM94" i="32"/>
  <c r="AF94" i="32"/>
  <c r="Y94" i="32"/>
  <c r="O94" i="32"/>
  <c r="AB94" i="32" s="1"/>
  <c r="H94" i="32"/>
  <c r="E94" i="32"/>
  <c r="B94" i="32"/>
  <c r="AT93" i="32"/>
  <c r="V93" i="32"/>
  <c r="CR92" i="32"/>
  <c r="CK92" i="32"/>
  <c r="CD92" i="32"/>
  <c r="BT92" i="32"/>
  <c r="BM92" i="32"/>
  <c r="BF92" i="32"/>
  <c r="AT92" i="32"/>
  <c r="AZ92" i="32" s="1"/>
  <c r="AP92" i="32"/>
  <c r="AJ92" i="32"/>
  <c r="AQ92" i="32" s="1"/>
  <c r="AI92" i="32"/>
  <c r="AB92" i="32"/>
  <c r="X92" i="32"/>
  <c r="R92" i="32"/>
  <c r="K92" i="32"/>
  <c r="CO91" i="32"/>
  <c r="CH91" i="32"/>
  <c r="CA91" i="32"/>
  <c r="BQ91" i="32"/>
  <c r="BJ91" i="32"/>
  <c r="BT91" i="32" s="1"/>
  <c r="BC91" i="32"/>
  <c r="AT91" i="32"/>
  <c r="AZ91" i="32" s="1"/>
  <c r="BX91" i="32" s="1"/>
  <c r="AM91" i="32"/>
  <c r="AF91" i="32"/>
  <c r="Y91" i="32"/>
  <c r="O91" i="32"/>
  <c r="H91" i="32"/>
  <c r="E91" i="32"/>
  <c r="B91" i="32"/>
  <c r="CO90" i="32"/>
  <c r="CH90" i="32"/>
  <c r="CA90" i="32"/>
  <c r="BQ90" i="32"/>
  <c r="BJ90" i="32"/>
  <c r="BC90" i="32"/>
  <c r="AT90" i="32"/>
  <c r="AZ90" i="32" s="1"/>
  <c r="AM90" i="32"/>
  <c r="AF90" i="32"/>
  <c r="Y90" i="32"/>
  <c r="AI90" i="32" s="1"/>
  <c r="O90" i="32"/>
  <c r="AB90" i="32" s="1"/>
  <c r="H90" i="32"/>
  <c r="E90" i="32"/>
  <c r="B90" i="32"/>
  <c r="CO89" i="32"/>
  <c r="CH89" i="32"/>
  <c r="CA89" i="32"/>
  <c r="BQ89" i="32"/>
  <c r="BJ89" i="32"/>
  <c r="BT89" i="32" s="1"/>
  <c r="BC89" i="32"/>
  <c r="AT89" i="32"/>
  <c r="AZ89" i="32" s="1"/>
  <c r="BX89" i="32" s="1"/>
  <c r="AM89" i="32"/>
  <c r="AF89" i="32"/>
  <c r="Y89" i="32"/>
  <c r="O89" i="32"/>
  <c r="H89" i="32"/>
  <c r="E89" i="32"/>
  <c r="B89" i="32"/>
  <c r="CO88" i="32"/>
  <c r="CH88" i="32"/>
  <c r="CA88" i="32"/>
  <c r="BQ88" i="32"/>
  <c r="BJ88" i="32"/>
  <c r="BC88" i="32"/>
  <c r="AT88" i="32"/>
  <c r="AZ88" i="32" s="1"/>
  <c r="CV88" i="32" s="1"/>
  <c r="AM88" i="32"/>
  <c r="AF88" i="32"/>
  <c r="Y88" i="32"/>
  <c r="O88" i="32"/>
  <c r="H88" i="32"/>
  <c r="E88" i="32"/>
  <c r="B88" i="32"/>
  <c r="CO87" i="32"/>
  <c r="CH87" i="32"/>
  <c r="CA87" i="32"/>
  <c r="BQ87" i="32"/>
  <c r="BJ87" i="32"/>
  <c r="BC87" i="32"/>
  <c r="AT87" i="32"/>
  <c r="AZ87" i="32" s="1"/>
  <c r="AM87" i="32"/>
  <c r="AF87" i="32"/>
  <c r="Y87" i="32"/>
  <c r="O87" i="32"/>
  <c r="H87" i="32"/>
  <c r="E87" i="32"/>
  <c r="B87" i="32"/>
  <c r="CO86" i="32"/>
  <c r="CH86" i="32"/>
  <c r="CA86" i="32"/>
  <c r="BQ86" i="32"/>
  <c r="BJ86" i="32"/>
  <c r="BC86" i="32"/>
  <c r="AT86" i="32"/>
  <c r="AZ86" i="32" s="1"/>
  <c r="AM86" i="32"/>
  <c r="AF86" i="32"/>
  <c r="Y86" i="32"/>
  <c r="O86" i="32"/>
  <c r="H86" i="32"/>
  <c r="E86" i="32"/>
  <c r="B86" i="32"/>
  <c r="CO85" i="32"/>
  <c r="CH85" i="32"/>
  <c r="CA85" i="32"/>
  <c r="BQ85" i="32"/>
  <c r="BJ85" i="32"/>
  <c r="BC85" i="32"/>
  <c r="AT85" i="32"/>
  <c r="AM85" i="32"/>
  <c r="AF85" i="32"/>
  <c r="Y85" i="32"/>
  <c r="O85" i="32"/>
  <c r="H85" i="32"/>
  <c r="E85" i="32"/>
  <c r="B85" i="32"/>
  <c r="CO84" i="32"/>
  <c r="CH84" i="32"/>
  <c r="CA84" i="32"/>
  <c r="BQ84" i="32"/>
  <c r="BJ84" i="32"/>
  <c r="BC84" i="32"/>
  <c r="AZ84" i="32"/>
  <c r="CV84" i="32" s="1"/>
  <c r="AT84" i="32"/>
  <c r="AM84" i="32"/>
  <c r="AF84" i="32"/>
  <c r="Y84" i="32"/>
  <c r="O84" i="32"/>
  <c r="H84" i="32"/>
  <c r="E84" i="32"/>
  <c r="B84" i="32"/>
  <c r="V83" i="32"/>
  <c r="CV82" i="32"/>
  <c r="CX82" i="32" s="1"/>
  <c r="CS82" i="32"/>
  <c r="CR82" i="32"/>
  <c r="CL82" i="32"/>
  <c r="CK82" i="32"/>
  <c r="CD82" i="32"/>
  <c r="BT82" i="32"/>
  <c r="BM82" i="32"/>
  <c r="BF82" i="32"/>
  <c r="AZ82" i="32"/>
  <c r="AT82" i="32"/>
  <c r="AP82" i="32"/>
  <c r="AJ82" i="32"/>
  <c r="AQ82" i="32" s="1"/>
  <c r="AI82" i="32"/>
  <c r="AB82" i="32"/>
  <c r="X82" i="32"/>
  <c r="R82" i="32"/>
  <c r="K82" i="32"/>
  <c r="CO81" i="32"/>
  <c r="CH81" i="32"/>
  <c r="CA81" i="32"/>
  <c r="BQ81" i="32"/>
  <c r="BJ81" i="32"/>
  <c r="BC81" i="32"/>
  <c r="AZ81" i="32"/>
  <c r="CV81" i="32" s="1"/>
  <c r="AT81" i="32"/>
  <c r="AM81" i="32"/>
  <c r="AF81" i="32"/>
  <c r="Y81" i="32"/>
  <c r="O81" i="32"/>
  <c r="H81" i="32"/>
  <c r="E81" i="32"/>
  <c r="B81" i="32"/>
  <c r="CO80" i="32"/>
  <c r="CH80" i="32"/>
  <c r="CA80" i="32"/>
  <c r="BQ80" i="32"/>
  <c r="BJ80" i="32"/>
  <c r="BC80" i="32"/>
  <c r="AZ80" i="32"/>
  <c r="CV80" i="32" s="1"/>
  <c r="AT80" i="32"/>
  <c r="AM80" i="32"/>
  <c r="AF80" i="32"/>
  <c r="Y80" i="32"/>
  <c r="O80" i="32"/>
  <c r="H80" i="32"/>
  <c r="E80" i="32"/>
  <c r="B80" i="32"/>
  <c r="CO79" i="32"/>
  <c r="CH79" i="32"/>
  <c r="CA79" i="32"/>
  <c r="BQ79" i="32"/>
  <c r="BJ79" i="32"/>
  <c r="BC79" i="32"/>
  <c r="AZ79" i="32"/>
  <c r="CV79" i="32" s="1"/>
  <c r="AT79" i="32"/>
  <c r="AM79" i="32"/>
  <c r="AF79" i="32"/>
  <c r="Y79" i="32"/>
  <c r="O79" i="32"/>
  <c r="H79" i="32"/>
  <c r="E79" i="32"/>
  <c r="B79" i="32"/>
  <c r="CO78" i="32"/>
  <c r="CH78" i="32"/>
  <c r="CA78" i="32"/>
  <c r="BQ78" i="32"/>
  <c r="BJ78" i="32"/>
  <c r="BC78" i="32"/>
  <c r="AZ78" i="32"/>
  <c r="CV78" i="32" s="1"/>
  <c r="AT78" i="32"/>
  <c r="AM78" i="32"/>
  <c r="AF78" i="32"/>
  <c r="Y78" i="32"/>
  <c r="O78" i="32"/>
  <c r="H78" i="32"/>
  <c r="E78" i="32"/>
  <c r="B78" i="32"/>
  <c r="CO77" i="32"/>
  <c r="CH77" i="32"/>
  <c r="CA77" i="32"/>
  <c r="BQ77" i="32"/>
  <c r="BJ77" i="32"/>
  <c r="BC77" i="32"/>
  <c r="AZ77" i="32"/>
  <c r="CV77" i="32" s="1"/>
  <c r="AT77" i="32"/>
  <c r="AM77" i="32"/>
  <c r="AF77" i="32"/>
  <c r="Y77" i="32"/>
  <c r="O77" i="32"/>
  <c r="H77" i="32"/>
  <c r="E77" i="32"/>
  <c r="B77" i="32"/>
  <c r="CO76" i="32"/>
  <c r="CH76" i="32"/>
  <c r="CA76" i="32"/>
  <c r="BQ76" i="32"/>
  <c r="BJ76" i="32"/>
  <c r="BC76" i="32"/>
  <c r="AZ76" i="32"/>
  <c r="CV76" i="32" s="1"/>
  <c r="AT76" i="32"/>
  <c r="AM76" i="32"/>
  <c r="AF76" i="32"/>
  <c r="Y76" i="32"/>
  <c r="O76" i="32"/>
  <c r="H76" i="32"/>
  <c r="E76" i="32"/>
  <c r="B76" i="32"/>
  <c r="CO75" i="32"/>
  <c r="CH75" i="32"/>
  <c r="CA75" i="32"/>
  <c r="BQ75" i="32"/>
  <c r="BJ75" i="32"/>
  <c r="BC75" i="32"/>
  <c r="BM75" i="32" s="1"/>
  <c r="AZ75" i="32"/>
  <c r="BX75" i="32" s="1"/>
  <c r="AT75" i="32"/>
  <c r="AM75" i="32"/>
  <c r="AF75" i="32"/>
  <c r="Y75" i="32"/>
  <c r="O75" i="32"/>
  <c r="H75" i="32"/>
  <c r="E75" i="32"/>
  <c r="B75" i="32"/>
  <c r="CO74" i="32"/>
  <c r="CH74" i="32"/>
  <c r="CA74" i="32"/>
  <c r="CK74" i="32" s="1"/>
  <c r="BX74" i="32"/>
  <c r="BQ74" i="32"/>
  <c r="BJ74" i="32"/>
  <c r="BC74" i="32"/>
  <c r="AZ74" i="32"/>
  <c r="AT74" i="32"/>
  <c r="AM74" i="32"/>
  <c r="AF74" i="32"/>
  <c r="Y74" i="32"/>
  <c r="O74" i="32"/>
  <c r="H74" i="32"/>
  <c r="E74" i="32"/>
  <c r="B74" i="32"/>
  <c r="CO73" i="32"/>
  <c r="CH73" i="32"/>
  <c r="CA73" i="32"/>
  <c r="BQ73" i="32"/>
  <c r="BJ73" i="32"/>
  <c r="BC73" i="32"/>
  <c r="AZ73" i="32"/>
  <c r="BX73" i="32" s="1"/>
  <c r="AT73" i="32"/>
  <c r="AM73" i="32"/>
  <c r="AF73" i="32"/>
  <c r="Y73" i="32"/>
  <c r="O73" i="32"/>
  <c r="H73" i="32"/>
  <c r="E73" i="32"/>
  <c r="B73" i="32"/>
  <c r="CO72" i="32"/>
  <c r="CH72" i="32"/>
  <c r="CA72" i="32"/>
  <c r="BX72" i="32"/>
  <c r="BQ72" i="32"/>
  <c r="BJ72" i="32"/>
  <c r="BC72" i="32"/>
  <c r="AZ72" i="32"/>
  <c r="AT72" i="32"/>
  <c r="AM72" i="32"/>
  <c r="AF72" i="32"/>
  <c r="Y72" i="32"/>
  <c r="O72" i="32"/>
  <c r="H72" i="32"/>
  <c r="E72" i="32"/>
  <c r="B72" i="32"/>
  <c r="CO71" i="32"/>
  <c r="CH71" i="32"/>
  <c r="CA71" i="32"/>
  <c r="BQ71" i="32"/>
  <c r="CD71" i="32" s="1"/>
  <c r="BJ71" i="32"/>
  <c r="BC71" i="32"/>
  <c r="AZ71" i="32"/>
  <c r="BX71" i="32" s="1"/>
  <c r="AT71" i="32"/>
  <c r="AM71" i="32"/>
  <c r="AF71" i="32"/>
  <c r="Y71" i="32"/>
  <c r="O71" i="32"/>
  <c r="H71" i="32"/>
  <c r="E71" i="32"/>
  <c r="B71" i="32"/>
  <c r="CO70" i="32"/>
  <c r="CH70" i="32"/>
  <c r="CA70" i="32"/>
  <c r="BX70" i="32"/>
  <c r="BQ70" i="32"/>
  <c r="BJ70" i="32"/>
  <c r="BC70" i="32"/>
  <c r="AZ70" i="32"/>
  <c r="CV70" i="32" s="1"/>
  <c r="AT70" i="32"/>
  <c r="AM70" i="32"/>
  <c r="AF70" i="32"/>
  <c r="Y70" i="32"/>
  <c r="O70" i="32"/>
  <c r="H70" i="32"/>
  <c r="E70" i="32"/>
  <c r="B70" i="32"/>
  <c r="CV69" i="32"/>
  <c r="CO69" i="32"/>
  <c r="CH69" i="32"/>
  <c r="CA69" i="32"/>
  <c r="BQ69" i="32"/>
  <c r="BJ69" i="32"/>
  <c r="BJ68" i="32" s="1"/>
  <c r="BC69" i="32"/>
  <c r="AZ69" i="32"/>
  <c r="BX69" i="32" s="1"/>
  <c r="AT69" i="32"/>
  <c r="AM69" i="32"/>
  <c r="AM68" i="32" s="1"/>
  <c r="AF69" i="32"/>
  <c r="Y69" i="32"/>
  <c r="O69" i="32"/>
  <c r="H69" i="32"/>
  <c r="E69" i="32"/>
  <c r="B69" i="32"/>
  <c r="AZ68" i="32"/>
  <c r="AT68" i="32"/>
  <c r="V68" i="32"/>
  <c r="CR67" i="32"/>
  <c r="CL67" i="32"/>
  <c r="CS67" i="32" s="1"/>
  <c r="CK67" i="32"/>
  <c r="CD67" i="32"/>
  <c r="BT67" i="32"/>
  <c r="BM67" i="32"/>
  <c r="BF67" i="32"/>
  <c r="AT67" i="32"/>
  <c r="AZ67" i="32" s="1"/>
  <c r="BX67" i="32" s="1"/>
  <c r="AP67" i="32"/>
  <c r="AJ67" i="32"/>
  <c r="AQ67" i="32" s="1"/>
  <c r="AI67" i="32"/>
  <c r="AB67" i="32"/>
  <c r="X67" i="32"/>
  <c r="R67" i="32"/>
  <c r="K67" i="32"/>
  <c r="CR66" i="32"/>
  <c r="CK66" i="32"/>
  <c r="CD66" i="32"/>
  <c r="BT66" i="32"/>
  <c r="BM66" i="32"/>
  <c r="BF66" i="32"/>
  <c r="AT66" i="32"/>
  <c r="AZ66" i="32" s="1"/>
  <c r="AP66" i="32"/>
  <c r="AI66" i="32"/>
  <c r="AB66" i="32"/>
  <c r="R66" i="32"/>
  <c r="L66" i="32"/>
  <c r="S66" i="32" s="1"/>
  <c r="AC66" i="32" s="1"/>
  <c r="AJ66" i="32" s="1"/>
  <c r="AQ66" i="32" s="1"/>
  <c r="K66" i="32"/>
  <c r="CR65" i="32"/>
  <c r="CK65" i="32"/>
  <c r="BT65" i="32"/>
  <c r="BM65" i="32"/>
  <c r="AT65" i="32"/>
  <c r="AZ65" i="32" s="1"/>
  <c r="CV65" i="32" s="1"/>
  <c r="BF65" i="32"/>
  <c r="AI65" i="32"/>
  <c r="AB65" i="32"/>
  <c r="CO64" i="32"/>
  <c r="CH64" i="32"/>
  <c r="CR64" i="32" s="1"/>
  <c r="CA64" i="32"/>
  <c r="BQ64" i="32"/>
  <c r="BJ64" i="32"/>
  <c r="BC64" i="32"/>
  <c r="AT64" i="32"/>
  <c r="AZ64" i="32" s="1"/>
  <c r="AM64" i="32"/>
  <c r="AF64" i="32"/>
  <c r="Y64" i="32"/>
  <c r="AI64" i="32" s="1"/>
  <c r="O64" i="32"/>
  <c r="H64" i="32"/>
  <c r="E64" i="32"/>
  <c r="B64" i="32"/>
  <c r="CO63" i="32"/>
  <c r="CH63" i="32"/>
  <c r="CA63" i="32"/>
  <c r="BQ63" i="32"/>
  <c r="CD63" i="32" s="1"/>
  <c r="BJ63" i="32"/>
  <c r="BC63" i="32"/>
  <c r="AT63" i="32"/>
  <c r="AZ63" i="32" s="1"/>
  <c r="AM63" i="32"/>
  <c r="AF63" i="32"/>
  <c r="Y63" i="32"/>
  <c r="O63" i="32"/>
  <c r="H63" i="32"/>
  <c r="E63" i="32"/>
  <c r="B63" i="32"/>
  <c r="CO62" i="32"/>
  <c r="CH62" i="32"/>
  <c r="CA62" i="32"/>
  <c r="BQ62" i="32"/>
  <c r="BJ62" i="32"/>
  <c r="BC62" i="32"/>
  <c r="AT62" i="32"/>
  <c r="AZ62" i="32" s="1"/>
  <c r="AM62" i="32"/>
  <c r="AF62" i="32"/>
  <c r="Y62" i="32"/>
  <c r="O62" i="32"/>
  <c r="H62" i="32"/>
  <c r="E62" i="32"/>
  <c r="B62" i="32"/>
  <c r="CO61" i="32"/>
  <c r="CH61" i="32"/>
  <c r="CA61" i="32"/>
  <c r="BQ61" i="32"/>
  <c r="CD61" i="32" s="1"/>
  <c r="BJ61" i="32"/>
  <c r="BC61" i="32"/>
  <c r="AT61" i="32"/>
  <c r="AZ61" i="32" s="1"/>
  <c r="AM61" i="32"/>
  <c r="AF61" i="32"/>
  <c r="Y61" i="32"/>
  <c r="O61" i="32"/>
  <c r="H61" i="32"/>
  <c r="E61" i="32"/>
  <c r="B61" i="32"/>
  <c r="CO60" i="32"/>
  <c r="CH60" i="32"/>
  <c r="CR60" i="32" s="1"/>
  <c r="CA60" i="32"/>
  <c r="BQ60" i="32"/>
  <c r="BJ60" i="32"/>
  <c r="BC60" i="32"/>
  <c r="BM60" i="32" s="1"/>
  <c r="AT60" i="32"/>
  <c r="AZ60" i="32" s="1"/>
  <c r="AM60" i="32"/>
  <c r="AF60" i="32"/>
  <c r="Y60" i="32"/>
  <c r="O60" i="32"/>
  <c r="H60" i="32"/>
  <c r="E60" i="32"/>
  <c r="B60" i="32"/>
  <c r="CO59" i="32"/>
  <c r="CH59" i="32"/>
  <c r="CA59" i="32"/>
  <c r="BQ59" i="32"/>
  <c r="CD59" i="32" s="1"/>
  <c r="BJ59" i="32"/>
  <c r="BC59" i="32"/>
  <c r="AT59" i="32"/>
  <c r="AZ59" i="32" s="1"/>
  <c r="AM59" i="32"/>
  <c r="AF59" i="32"/>
  <c r="Y59" i="32"/>
  <c r="O59" i="32"/>
  <c r="H59" i="32"/>
  <c r="E59" i="32"/>
  <c r="B59" i="32"/>
  <c r="CO58" i="32"/>
  <c r="CH58" i="32"/>
  <c r="CA58" i="32"/>
  <c r="BQ58" i="32"/>
  <c r="BJ58" i="32"/>
  <c r="BC58" i="32"/>
  <c r="AT58" i="32"/>
  <c r="AZ58" i="32" s="1"/>
  <c r="AM58" i="32"/>
  <c r="AF58" i="32"/>
  <c r="Y58" i="32"/>
  <c r="O58" i="32"/>
  <c r="H58" i="32"/>
  <c r="E58" i="32"/>
  <c r="B58" i="32"/>
  <c r="CO57" i="32"/>
  <c r="CH57" i="32"/>
  <c r="CA57" i="32"/>
  <c r="BQ57" i="32"/>
  <c r="CD57" i="32" s="1"/>
  <c r="BJ57" i="32"/>
  <c r="BC57" i="32"/>
  <c r="AT57" i="32"/>
  <c r="AZ57" i="32" s="1"/>
  <c r="AM57" i="32"/>
  <c r="AF57" i="32"/>
  <c r="Y57" i="32"/>
  <c r="O57" i="32"/>
  <c r="H57" i="32"/>
  <c r="E57" i="32"/>
  <c r="B57" i="32"/>
  <c r="CO56" i="32"/>
  <c r="CH56" i="32"/>
  <c r="CR56" i="32" s="1"/>
  <c r="CA56" i="32"/>
  <c r="BQ56" i="32"/>
  <c r="BJ56" i="32"/>
  <c r="BC56" i="32"/>
  <c r="AT56" i="32"/>
  <c r="AZ56" i="32" s="1"/>
  <c r="AM56" i="32"/>
  <c r="AF56" i="32"/>
  <c r="AP56" i="32" s="1"/>
  <c r="Y56" i="32"/>
  <c r="O56" i="32"/>
  <c r="H56" i="32"/>
  <c r="E56" i="32"/>
  <c r="B56" i="32"/>
  <c r="CO55" i="32"/>
  <c r="CH55" i="32"/>
  <c r="CA55" i="32"/>
  <c r="BQ55" i="32"/>
  <c r="BJ55" i="32"/>
  <c r="BC55" i="32"/>
  <c r="AT55" i="32"/>
  <c r="AZ55" i="32" s="1"/>
  <c r="AM55" i="32"/>
  <c r="BF55" i="32" s="1"/>
  <c r="AF55" i="32"/>
  <c r="Y55" i="32"/>
  <c r="O55" i="32"/>
  <c r="H55" i="32"/>
  <c r="E55" i="32"/>
  <c r="B55" i="32"/>
  <c r="CO54" i="32"/>
  <c r="CH54" i="32"/>
  <c r="CA54" i="32"/>
  <c r="BQ54" i="32"/>
  <c r="BJ54" i="32"/>
  <c r="BC54" i="32"/>
  <c r="AT54" i="32"/>
  <c r="AZ54" i="32" s="1"/>
  <c r="AM54" i="32"/>
  <c r="AF54" i="32"/>
  <c r="AP54" i="32" s="1"/>
  <c r="Y54" i="32"/>
  <c r="O54" i="32"/>
  <c r="H54" i="32"/>
  <c r="E54" i="32"/>
  <c r="B54" i="32"/>
  <c r="CO53" i="32"/>
  <c r="CH53" i="32"/>
  <c r="CA53" i="32"/>
  <c r="BQ53" i="32"/>
  <c r="BJ53" i="32"/>
  <c r="BC53" i="32"/>
  <c r="AT53" i="32"/>
  <c r="AM53" i="32"/>
  <c r="BF53" i="32" s="1"/>
  <c r="AF53" i="32"/>
  <c r="Y53" i="32"/>
  <c r="O53" i="32"/>
  <c r="H53" i="32"/>
  <c r="E53" i="32"/>
  <c r="B53" i="32"/>
  <c r="CO52" i="32"/>
  <c r="CH52" i="32"/>
  <c r="CA52" i="32"/>
  <c r="BQ52" i="32"/>
  <c r="BJ52" i="32"/>
  <c r="BC52" i="32"/>
  <c r="AT52" i="32"/>
  <c r="AM52" i="32"/>
  <c r="AF52" i="32"/>
  <c r="AP52" i="32" s="1"/>
  <c r="Y52" i="32"/>
  <c r="O52" i="32"/>
  <c r="H52" i="32"/>
  <c r="E52" i="32"/>
  <c r="B52" i="32"/>
  <c r="CO51" i="32"/>
  <c r="CH51" i="32"/>
  <c r="CA51" i="32"/>
  <c r="BQ51" i="32"/>
  <c r="BJ51" i="32"/>
  <c r="BC51" i="32"/>
  <c r="AT51" i="32"/>
  <c r="AM51" i="32"/>
  <c r="BF51" i="32" s="1"/>
  <c r="AF51" i="32"/>
  <c r="Y51" i="32"/>
  <c r="O51" i="32"/>
  <c r="H51" i="32"/>
  <c r="E51" i="32"/>
  <c r="B51" i="32"/>
  <c r="CO50" i="32"/>
  <c r="CH50" i="32"/>
  <c r="CA50" i="32"/>
  <c r="BQ50" i="32"/>
  <c r="BJ50" i="32"/>
  <c r="BC50" i="32"/>
  <c r="AT50" i="32"/>
  <c r="AM50" i="32"/>
  <c r="AF50" i="32"/>
  <c r="AP50" i="32" s="1"/>
  <c r="Y50" i="32"/>
  <c r="O50" i="32"/>
  <c r="H50" i="32"/>
  <c r="E50" i="32"/>
  <c r="B50" i="32"/>
  <c r="CO49" i="32"/>
  <c r="CH49" i="32"/>
  <c r="CA49" i="32"/>
  <c r="BQ49" i="32"/>
  <c r="BJ49" i="32"/>
  <c r="BC49" i="32"/>
  <c r="AT49" i="32"/>
  <c r="AM49" i="32"/>
  <c r="AF49" i="32"/>
  <c r="Y49" i="32"/>
  <c r="O49" i="32"/>
  <c r="H49" i="32"/>
  <c r="E49" i="32"/>
  <c r="B49" i="32"/>
  <c r="CO48" i="32"/>
  <c r="CH48" i="32"/>
  <c r="CA48" i="32"/>
  <c r="BQ48" i="32"/>
  <c r="BJ48" i="32"/>
  <c r="BC48" i="32"/>
  <c r="AT48" i="32"/>
  <c r="AM48" i="32"/>
  <c r="AF48" i="32"/>
  <c r="AP48" i="32" s="1"/>
  <c r="Y48" i="32"/>
  <c r="O48" i="32"/>
  <c r="H48" i="32"/>
  <c r="E48" i="32"/>
  <c r="B48" i="32"/>
  <c r="CO47" i="32"/>
  <c r="CH47" i="32"/>
  <c r="CA47" i="32"/>
  <c r="BQ47" i="32"/>
  <c r="BJ47" i="32"/>
  <c r="BC47" i="32"/>
  <c r="AT47" i="32"/>
  <c r="AM47" i="32"/>
  <c r="BF47" i="32" s="1"/>
  <c r="AF47" i="32"/>
  <c r="Y47" i="32"/>
  <c r="O47" i="32"/>
  <c r="H47" i="32"/>
  <c r="E47" i="32"/>
  <c r="B47" i="32"/>
  <c r="CO46" i="32"/>
  <c r="CH46" i="32"/>
  <c r="CA46" i="32"/>
  <c r="BQ46" i="32"/>
  <c r="BJ46" i="32"/>
  <c r="BC46" i="32"/>
  <c r="AT46" i="32"/>
  <c r="AM46" i="32"/>
  <c r="AF46" i="32"/>
  <c r="AP46" i="32" s="1"/>
  <c r="Y46" i="32"/>
  <c r="O46" i="32"/>
  <c r="H46" i="32"/>
  <c r="E46" i="32"/>
  <c r="B46" i="32"/>
  <c r="CO45" i="32"/>
  <c r="CH45" i="32"/>
  <c r="CA45" i="32"/>
  <c r="BQ45" i="32"/>
  <c r="BJ45" i="32"/>
  <c r="BC45" i="32"/>
  <c r="AT45" i="32"/>
  <c r="AM45" i="32"/>
  <c r="BF45" i="32" s="1"/>
  <c r="AF45" i="32"/>
  <c r="Y45" i="32"/>
  <c r="O45" i="32"/>
  <c r="H45" i="32"/>
  <c r="E45" i="32"/>
  <c r="B45" i="32"/>
  <c r="CO44" i="32"/>
  <c r="CH44" i="32"/>
  <c r="CA44" i="32"/>
  <c r="BQ44" i="32"/>
  <c r="BJ44" i="32"/>
  <c r="BC44" i="32"/>
  <c r="AT44" i="32"/>
  <c r="AM44" i="32"/>
  <c r="AF44" i="32"/>
  <c r="AP44" i="32" s="1"/>
  <c r="Y44" i="32"/>
  <c r="O44" i="32"/>
  <c r="H44" i="32"/>
  <c r="E44" i="32"/>
  <c r="B44" i="32"/>
  <c r="CO43" i="32"/>
  <c r="CH43" i="32"/>
  <c r="CA43" i="32"/>
  <c r="BQ43" i="32"/>
  <c r="BJ43" i="32"/>
  <c r="BC43" i="32"/>
  <c r="AT43" i="32"/>
  <c r="AM43" i="32"/>
  <c r="AF43" i="32"/>
  <c r="Y43" i="32"/>
  <c r="O43" i="32"/>
  <c r="H43" i="32"/>
  <c r="E43" i="32"/>
  <c r="B43" i="32"/>
  <c r="CO42" i="32"/>
  <c r="CH42" i="32"/>
  <c r="CA42" i="32"/>
  <c r="BQ42" i="32"/>
  <c r="BJ42" i="32"/>
  <c r="BC42" i="32"/>
  <c r="AT42" i="32"/>
  <c r="AM42" i="32"/>
  <c r="AF42" i="32"/>
  <c r="Y42" i="32"/>
  <c r="O42" i="32"/>
  <c r="H42" i="32"/>
  <c r="E42" i="32"/>
  <c r="B42" i="32"/>
  <c r="CO41" i="32"/>
  <c r="CH41" i="32"/>
  <c r="CA41" i="32"/>
  <c r="BQ41" i="32"/>
  <c r="BJ41" i="32"/>
  <c r="BC41" i="32"/>
  <c r="AT41" i="32"/>
  <c r="AM41" i="32"/>
  <c r="AF41" i="32"/>
  <c r="Y41" i="32"/>
  <c r="O41" i="32"/>
  <c r="H41" i="32"/>
  <c r="E41" i="32"/>
  <c r="B41" i="32"/>
  <c r="CO40" i="32"/>
  <c r="CH40" i="32"/>
  <c r="CA40" i="32"/>
  <c r="BQ40" i="32"/>
  <c r="BJ40" i="32"/>
  <c r="BC40" i="32"/>
  <c r="AT40" i="32"/>
  <c r="AZ40" i="32" s="1"/>
  <c r="AM40" i="32"/>
  <c r="AF40" i="32"/>
  <c r="Y40" i="32"/>
  <c r="O40" i="32"/>
  <c r="H40" i="32"/>
  <c r="E40" i="32"/>
  <c r="B40" i="32"/>
  <c r="V39" i="32"/>
  <c r="V38" i="32" s="1"/>
  <c r="CX37" i="32"/>
  <c r="CR37" i="32"/>
  <c r="CK37" i="32"/>
  <c r="BZ37" i="32"/>
  <c r="BT37" i="32"/>
  <c r="BM37" i="32"/>
  <c r="AP37" i="32"/>
  <c r="AI37" i="32"/>
  <c r="CS32" i="32"/>
  <c r="CX32" i="32" s="1"/>
  <c r="CR32" i="32"/>
  <c r="CL32" i="32"/>
  <c r="CK32" i="32"/>
  <c r="CD32" i="32"/>
  <c r="BT32" i="32"/>
  <c r="BN32" i="32"/>
  <c r="BU32" i="32" s="1"/>
  <c r="BZ32" i="32" s="1"/>
  <c r="BM32" i="32"/>
  <c r="BG32" i="32"/>
  <c r="BF32" i="32"/>
  <c r="BB32" i="32"/>
  <c r="AP32" i="32"/>
  <c r="AJ32" i="32"/>
  <c r="AQ32" i="32" s="1"/>
  <c r="AV32" i="32" s="1"/>
  <c r="AI32" i="32"/>
  <c r="AB32" i="32"/>
  <c r="X32" i="32"/>
  <c r="K32" i="32"/>
  <c r="CS31" i="32"/>
  <c r="CR31" i="32"/>
  <c r="CL31" i="32"/>
  <c r="CK31" i="32"/>
  <c r="CD31" i="32"/>
  <c r="BT31" i="32"/>
  <c r="BM31" i="32"/>
  <c r="BF31" i="32"/>
  <c r="AT31" i="32"/>
  <c r="AZ31" i="32" s="1"/>
  <c r="AP31" i="32"/>
  <c r="AJ31" i="32"/>
  <c r="AQ31" i="32" s="1"/>
  <c r="AI31" i="32"/>
  <c r="AB31" i="32"/>
  <c r="X31" i="32"/>
  <c r="R31" i="32"/>
  <c r="K31" i="32"/>
  <c r="CO30" i="32"/>
  <c r="CO29" i="32" s="1"/>
  <c r="CH30" i="32"/>
  <c r="CH29" i="32" s="1"/>
  <c r="CA30" i="32"/>
  <c r="BQ30" i="32"/>
  <c r="BJ30" i="32"/>
  <c r="BJ29" i="32" s="1"/>
  <c r="BC30" i="32"/>
  <c r="AT30" i="32"/>
  <c r="AM30" i="32"/>
  <c r="AF30" i="32"/>
  <c r="Y30" i="32"/>
  <c r="O30" i="32"/>
  <c r="O29" i="32" s="1"/>
  <c r="H30" i="32"/>
  <c r="E30" i="32"/>
  <c r="E29" i="32" s="1"/>
  <c r="B30" i="32"/>
  <c r="BQ29" i="32"/>
  <c r="AT29" i="32"/>
  <c r="AF29" i="32"/>
  <c r="V29" i="32"/>
  <c r="B29" i="32"/>
  <c r="CR28" i="32"/>
  <c r="CL28" i="32"/>
  <c r="CS28" i="32" s="1"/>
  <c r="CK28" i="32"/>
  <c r="CD28" i="32"/>
  <c r="BT28" i="32"/>
  <c r="BM28" i="32"/>
  <c r="BF28" i="32"/>
  <c r="AZ28" i="32"/>
  <c r="CV28" i="32" s="1"/>
  <c r="CX28" i="32" s="1"/>
  <c r="AT28" i="32"/>
  <c r="AV28" i="32" s="1"/>
  <c r="AQ28" i="32"/>
  <c r="BG28" i="32" s="1"/>
  <c r="BN28" i="32" s="1"/>
  <c r="BU28" i="32" s="1"/>
  <c r="AP28" i="32"/>
  <c r="AJ28" i="32"/>
  <c r="AI28" i="32"/>
  <c r="AB28" i="32"/>
  <c r="X28" i="32"/>
  <c r="R28" i="32"/>
  <c r="K28" i="32"/>
  <c r="CO27" i="32"/>
  <c r="CO26" i="32" s="1"/>
  <c r="CH27" i="32"/>
  <c r="CA27" i="32"/>
  <c r="BQ27" i="32"/>
  <c r="CD27" i="32" s="1"/>
  <c r="BJ27" i="32"/>
  <c r="BC27" i="32"/>
  <c r="BC26" i="32" s="1"/>
  <c r="AT27" i="32"/>
  <c r="AM27" i="32"/>
  <c r="AM26" i="32" s="1"/>
  <c r="AF27" i="32"/>
  <c r="Y27" i="32"/>
  <c r="O27" i="32"/>
  <c r="H27" i="32"/>
  <c r="H26" i="32" s="1"/>
  <c r="E27" i="32"/>
  <c r="E26" i="32" s="1"/>
  <c r="B27" i="32"/>
  <c r="CA26" i="32"/>
  <c r="BJ26" i="32"/>
  <c r="V26" i="32"/>
  <c r="O26" i="32"/>
  <c r="B26" i="32"/>
  <c r="CR25" i="32"/>
  <c r="CL25" i="32"/>
  <c r="CS25" i="32" s="1"/>
  <c r="CK25" i="32"/>
  <c r="CD25" i="32"/>
  <c r="BT25" i="32"/>
  <c r="BM25" i="32"/>
  <c r="BF25" i="32"/>
  <c r="AZ25" i="32"/>
  <c r="AT25" i="32"/>
  <c r="AQ25" i="32"/>
  <c r="AV25" i="32" s="1"/>
  <c r="AP25" i="32"/>
  <c r="AJ25" i="32"/>
  <c r="AI25" i="32"/>
  <c r="AB25" i="32"/>
  <c r="X25" i="32"/>
  <c r="R25" i="32"/>
  <c r="K25" i="32"/>
  <c r="CO24" i="32"/>
  <c r="CO23" i="32" s="1"/>
  <c r="CH24" i="32"/>
  <c r="CA24" i="32"/>
  <c r="BQ24" i="32"/>
  <c r="BJ24" i="32"/>
  <c r="BC24" i="32"/>
  <c r="AM24" i="32"/>
  <c r="AF24" i="32"/>
  <c r="Y24" i="32"/>
  <c r="V24" i="32"/>
  <c r="AT24" i="32" s="1"/>
  <c r="O24" i="32"/>
  <c r="O23" i="32" s="1"/>
  <c r="H24" i="32"/>
  <c r="H23" i="32" s="1"/>
  <c r="E24" i="32"/>
  <c r="E23" i="32" s="1"/>
  <c r="B24" i="32"/>
  <c r="B23" i="32" s="1"/>
  <c r="CA23" i="32"/>
  <c r="BQ23" i="32"/>
  <c r="BC23" i="32"/>
  <c r="CV21" i="32"/>
  <c r="CR21" i="32"/>
  <c r="CL21" i="32"/>
  <c r="CS21" i="32" s="1"/>
  <c r="CK21" i="32"/>
  <c r="CD21" i="32"/>
  <c r="BT21" i="32"/>
  <c r="BM21" i="32"/>
  <c r="BG21" i="32"/>
  <c r="BN21" i="32" s="1"/>
  <c r="BU21" i="32" s="1"/>
  <c r="BF21" i="32"/>
  <c r="AZ21" i="32"/>
  <c r="BB21" i="32" s="1"/>
  <c r="AW21" i="32"/>
  <c r="AT21" i="32"/>
  <c r="AQ21" i="32"/>
  <c r="AV21" i="32" s="1"/>
  <c r="AP21" i="32"/>
  <c r="AJ21" i="32"/>
  <c r="AI21" i="32"/>
  <c r="AB21" i="32"/>
  <c r="X21" i="32"/>
  <c r="R21" i="32"/>
  <c r="K21" i="32"/>
  <c r="CR20" i="32"/>
  <c r="CL20" i="32"/>
  <c r="CS20" i="32" s="1"/>
  <c r="CK20" i="32"/>
  <c r="CD20" i="32"/>
  <c r="BT20" i="32"/>
  <c r="BM20" i="32"/>
  <c r="BF20" i="32"/>
  <c r="AZ20" i="32"/>
  <c r="BX20" i="32" s="1"/>
  <c r="AT20" i="32"/>
  <c r="AP20" i="32"/>
  <c r="AJ20" i="32"/>
  <c r="AQ20" i="32" s="1"/>
  <c r="AI20" i="32"/>
  <c r="AB20" i="32"/>
  <c r="X20" i="32"/>
  <c r="R20" i="32"/>
  <c r="K20" i="32"/>
  <c r="CO19" i="32"/>
  <c r="CO18" i="32" s="1"/>
  <c r="CH19" i="32"/>
  <c r="CH18" i="32" s="1"/>
  <c r="CA19" i="32"/>
  <c r="BQ19" i="32"/>
  <c r="BJ19" i="32"/>
  <c r="BC19" i="32"/>
  <c r="BC18" i="32" s="1"/>
  <c r="AT19" i="32"/>
  <c r="AZ19" i="32" s="1"/>
  <c r="AM19" i="32"/>
  <c r="AM18" i="32" s="1"/>
  <c r="AF19" i="32"/>
  <c r="Y19" i="32"/>
  <c r="O19" i="32"/>
  <c r="O18" i="32" s="1"/>
  <c r="H19" i="32"/>
  <c r="E19" i="32"/>
  <c r="E18" i="32" s="1"/>
  <c r="B19" i="32"/>
  <c r="B18" i="32" s="1"/>
  <c r="BJ18" i="32"/>
  <c r="AT18" i="32"/>
  <c r="V18" i="32"/>
  <c r="CS17" i="32"/>
  <c r="CR17" i="32"/>
  <c r="CL17" i="32"/>
  <c r="CK17" i="32"/>
  <c r="CD17" i="32"/>
  <c r="BT17" i="32"/>
  <c r="BM17" i="32"/>
  <c r="BF17" i="32"/>
  <c r="AT17" i="32"/>
  <c r="AZ17" i="32" s="1"/>
  <c r="AP17" i="32"/>
  <c r="AJ17" i="32"/>
  <c r="AQ17" i="32" s="1"/>
  <c r="AI17" i="32"/>
  <c r="AB17" i="32"/>
  <c r="X17" i="32"/>
  <c r="R17" i="32"/>
  <c r="K17" i="32"/>
  <c r="CO16" i="32"/>
  <c r="CO15" i="32" s="1"/>
  <c r="CH16" i="32"/>
  <c r="CH15" i="32" s="1"/>
  <c r="CA16" i="32"/>
  <c r="CA15" i="32" s="1"/>
  <c r="BQ16" i="32"/>
  <c r="BJ16" i="32"/>
  <c r="BC16" i="32"/>
  <c r="BC15" i="32" s="1"/>
  <c r="AZ16" i="32"/>
  <c r="AT16" i="32"/>
  <c r="AM16" i="32"/>
  <c r="AM15" i="32" s="1"/>
  <c r="AF16" i="32"/>
  <c r="AF15" i="32" s="1"/>
  <c r="Y16" i="32"/>
  <c r="O16" i="32"/>
  <c r="H16" i="32"/>
  <c r="H15" i="32" s="1"/>
  <c r="E16" i="32"/>
  <c r="E15" i="32" s="1"/>
  <c r="B16" i="32"/>
  <c r="AT15" i="32"/>
  <c r="V15" i="32"/>
  <c r="W30" i="32" s="1"/>
  <c r="B15" i="32"/>
  <c r="CR14" i="32"/>
  <c r="CL14" i="32"/>
  <c r="CS14" i="32" s="1"/>
  <c r="CK14" i="32"/>
  <c r="CD14" i="32"/>
  <c r="BT14" i="32"/>
  <c r="BM14" i="32"/>
  <c r="BF14" i="32"/>
  <c r="AT14" i="32"/>
  <c r="AP14" i="32"/>
  <c r="AJ14" i="32"/>
  <c r="AQ14" i="32" s="1"/>
  <c r="AI14" i="32"/>
  <c r="AB14" i="32"/>
  <c r="X14" i="32"/>
  <c r="R14" i="32"/>
  <c r="K14" i="32"/>
  <c r="CO13" i="32"/>
  <c r="CH13" i="32"/>
  <c r="CA13" i="32"/>
  <c r="BQ13" i="32"/>
  <c r="BJ13" i="32"/>
  <c r="BC13" i="32"/>
  <c r="AT13" i="32"/>
  <c r="AM13" i="32"/>
  <c r="AF13" i="32"/>
  <c r="Y13" i="32"/>
  <c r="O13" i="32"/>
  <c r="H13" i="32"/>
  <c r="E13" i="32"/>
  <c r="B13" i="32"/>
  <c r="CO12" i="32"/>
  <c r="CH12" i="32"/>
  <c r="CA12" i="32"/>
  <c r="BQ12" i="32"/>
  <c r="BJ12" i="32"/>
  <c r="BC12" i="32"/>
  <c r="AT12" i="32"/>
  <c r="AM12" i="32"/>
  <c r="AF12" i="32"/>
  <c r="Y12" i="32"/>
  <c r="O12" i="32"/>
  <c r="H12" i="32"/>
  <c r="E12" i="32"/>
  <c r="B12" i="32"/>
  <c r="CO11" i="32"/>
  <c r="CH11" i="32"/>
  <c r="CA11" i="32"/>
  <c r="BQ11" i="32"/>
  <c r="BJ11" i="32"/>
  <c r="BJ10" i="32" s="1"/>
  <c r="BC11" i="32"/>
  <c r="AT11" i="32"/>
  <c r="AZ11" i="32" s="1"/>
  <c r="AM11" i="32"/>
  <c r="AF11" i="32"/>
  <c r="Y11" i="32"/>
  <c r="O11" i="32"/>
  <c r="H11" i="32"/>
  <c r="E11" i="32"/>
  <c r="B11" i="32"/>
  <c r="V10" i="32"/>
  <c r="CR9" i="32"/>
  <c r="CL9" i="32"/>
  <c r="CS9" i="32" s="1"/>
  <c r="CK9" i="32"/>
  <c r="CD9" i="32"/>
  <c r="BT9" i="32"/>
  <c r="BM9" i="32"/>
  <c r="BF9" i="32"/>
  <c r="AT9" i="32"/>
  <c r="AP9" i="32"/>
  <c r="AJ9" i="32"/>
  <c r="AQ9" i="32" s="1"/>
  <c r="BG9" i="32" s="1"/>
  <c r="BN9" i="32" s="1"/>
  <c r="BU9" i="32" s="1"/>
  <c r="AI9" i="32"/>
  <c r="AB9" i="32"/>
  <c r="X9" i="32"/>
  <c r="R9" i="32"/>
  <c r="K9" i="32"/>
  <c r="CO8" i="32"/>
  <c r="CH8" i="32"/>
  <c r="CA8" i="32"/>
  <c r="BQ8" i="32"/>
  <c r="BJ8" i="32"/>
  <c r="BT8" i="32" s="1"/>
  <c r="BC8" i="32"/>
  <c r="AT8" i="32"/>
  <c r="AM8" i="32"/>
  <c r="AF8" i="32"/>
  <c r="Y8" i="32"/>
  <c r="O8" i="32"/>
  <c r="H8" i="32"/>
  <c r="E8" i="32"/>
  <c r="B8" i="32"/>
  <c r="CO7" i="32"/>
  <c r="CH7" i="32"/>
  <c r="CA7" i="32"/>
  <c r="BQ7" i="32"/>
  <c r="BJ7" i="32"/>
  <c r="BC7" i="32"/>
  <c r="AT7" i="32"/>
  <c r="AM7" i="32"/>
  <c r="BF7" i="32" s="1"/>
  <c r="AF7" i="32"/>
  <c r="Y7" i="32"/>
  <c r="AI7" i="32" s="1"/>
  <c r="O7" i="32"/>
  <c r="H7" i="32"/>
  <c r="E7" i="32"/>
  <c r="B7" i="32"/>
  <c r="CO6" i="32"/>
  <c r="CH6" i="32"/>
  <c r="CA6" i="32"/>
  <c r="BQ6" i="32"/>
  <c r="BJ6" i="32"/>
  <c r="BC6" i="32"/>
  <c r="AT6" i="32"/>
  <c r="AZ6" i="32" s="1"/>
  <c r="AM6" i="32"/>
  <c r="AF6" i="32"/>
  <c r="Y6" i="32"/>
  <c r="O6" i="32"/>
  <c r="H6" i="32"/>
  <c r="E6" i="32"/>
  <c r="B6" i="32"/>
  <c r="V4" i="32"/>
  <c r="BF119" i="32" l="1"/>
  <c r="BC104" i="32"/>
  <c r="BM104" i="32" s="1"/>
  <c r="CD122" i="32"/>
  <c r="AB85" i="32"/>
  <c r="CK87" i="32"/>
  <c r="AP88" i="32"/>
  <c r="AB89" i="32"/>
  <c r="AB105" i="32"/>
  <c r="AI106" i="32"/>
  <c r="AI110" i="32"/>
  <c r="AI117" i="32"/>
  <c r="CD119" i="32"/>
  <c r="BM127" i="32"/>
  <c r="BF24" i="32"/>
  <c r="BM72" i="32"/>
  <c r="AI30" i="32"/>
  <c r="AI89" i="32"/>
  <c r="AI105" i="32"/>
  <c r="BF106" i="32"/>
  <c r="BF110" i="32"/>
  <c r="AM5" i="32"/>
  <c r="BQ5" i="32"/>
  <c r="BF76" i="32"/>
  <c r="BM76" i="32"/>
  <c r="BT77" i="32"/>
  <c r="L111" i="32"/>
  <c r="BF111" i="32"/>
  <c r="CR111" i="32"/>
  <c r="AI27" i="32"/>
  <c r="CR27" i="32"/>
  <c r="BF40" i="32"/>
  <c r="BF42" i="32"/>
  <c r="BT84" i="32"/>
  <c r="CA83" i="32"/>
  <c r="BM86" i="32"/>
  <c r="Y5" i="32"/>
  <c r="BC5" i="32"/>
  <c r="CH5" i="32"/>
  <c r="BT7" i="32"/>
  <c r="AB8" i="32"/>
  <c r="AB12" i="32"/>
  <c r="CK30" i="32"/>
  <c r="AB40" i="32"/>
  <c r="BT43" i="32"/>
  <c r="AB44" i="32"/>
  <c r="AB46" i="32"/>
  <c r="AP47" i="32"/>
  <c r="AB48" i="32"/>
  <c r="AB50" i="32"/>
  <c r="AP51" i="32"/>
  <c r="AB52" i="32"/>
  <c r="AB54" i="32"/>
  <c r="AP55" i="32"/>
  <c r="AB56" i="32"/>
  <c r="CD56" i="32"/>
  <c r="AI57" i="32"/>
  <c r="CR57" i="32"/>
  <c r="CR59" i="32"/>
  <c r="CD60" i="32"/>
  <c r="AI61" i="32"/>
  <c r="BM61" i="32"/>
  <c r="CR61" i="32"/>
  <c r="AI63" i="32"/>
  <c r="CR63" i="32"/>
  <c r="CD64" i="32"/>
  <c r="BM71" i="32"/>
  <c r="CD75" i="32"/>
  <c r="AI76" i="32"/>
  <c r="BM77" i="32"/>
  <c r="BF90" i="32"/>
  <c r="CD90" i="32"/>
  <c r="AI91" i="32"/>
  <c r="BF94" i="32"/>
  <c r="BM95" i="32"/>
  <c r="CR95" i="32"/>
  <c r="BF96" i="32"/>
  <c r="BF98" i="32"/>
  <c r="BF100" i="32"/>
  <c r="BF102" i="32"/>
  <c r="CH104" i="32"/>
  <c r="CK104" i="32" s="1"/>
  <c r="BT105" i="32"/>
  <c r="CD106" i="32"/>
  <c r="CD110" i="32"/>
  <c r="CK111" i="32"/>
  <c r="AP122" i="32"/>
  <c r="AI126" i="32"/>
  <c r="AI127" i="32"/>
  <c r="BT129" i="32"/>
  <c r="AB130" i="32"/>
  <c r="AB131" i="32"/>
  <c r="BM133" i="32"/>
  <c r="O95" i="33"/>
  <c r="CK19" i="32"/>
  <c r="AP24" i="32"/>
  <c r="CD24" i="32"/>
  <c r="AP27" i="32"/>
  <c r="CD48" i="32"/>
  <c r="AI49" i="32"/>
  <c r="CK69" i="32"/>
  <c r="BM74" i="32"/>
  <c r="BF89" i="32"/>
  <c r="BM94" i="32"/>
  <c r="CD95" i="32"/>
  <c r="BM96" i="32"/>
  <c r="CR96" i="32"/>
  <c r="BM98" i="32"/>
  <c r="CR98" i="32"/>
  <c r="AI100" i="32"/>
  <c r="BM100" i="32"/>
  <c r="CR100" i="32"/>
  <c r="AI102" i="32"/>
  <c r="BM102" i="32"/>
  <c r="CR102" i="32"/>
  <c r="Y104" i="32"/>
  <c r="L105" i="32"/>
  <c r="S105" i="32" s="1"/>
  <c r="BF105" i="32"/>
  <c r="AP106" i="32"/>
  <c r="CK106" i="32"/>
  <c r="CD74" i="32"/>
  <c r="CK77" i="32"/>
  <c r="BT79" i="32"/>
  <c r="AP81" i="32"/>
  <c r="BM81" i="32"/>
  <c r="CK81" i="32"/>
  <c r="CD86" i="32"/>
  <c r="BM87" i="32"/>
  <c r="CR90" i="32"/>
  <c r="BM117" i="32"/>
  <c r="BT120" i="32"/>
  <c r="AI122" i="32"/>
  <c r="BT19" i="32"/>
  <c r="BM30" i="32"/>
  <c r="CD49" i="32"/>
  <c r="BT70" i="32"/>
  <c r="R96" i="32"/>
  <c r="CD96" i="32"/>
  <c r="CD98" i="32"/>
  <c r="BM99" i="32"/>
  <c r="CR99" i="32"/>
  <c r="CD100" i="32"/>
  <c r="BM101" i="32"/>
  <c r="CR101" i="32"/>
  <c r="CD102" i="32"/>
  <c r="O104" i="32"/>
  <c r="AB104" i="32" s="1"/>
  <c r="AB106" i="32"/>
  <c r="CR106" i="32"/>
  <c r="AB111" i="32"/>
  <c r="CD111" i="32"/>
  <c r="AF39" i="32"/>
  <c r="CA39" i="32"/>
  <c r="CK79" i="32"/>
  <c r="BT81" i="32"/>
  <c r="CD132" i="32"/>
  <c r="AP133" i="32"/>
  <c r="Y116" i="32"/>
  <c r="BM123" i="32"/>
  <c r="BT117" i="32"/>
  <c r="CR117" i="32"/>
  <c r="AM116" i="32"/>
  <c r="CD118" i="32"/>
  <c r="CR119" i="32"/>
  <c r="BF123" i="32"/>
  <c r="BQ116" i="32"/>
  <c r="AB120" i="32"/>
  <c r="AP121" i="32"/>
  <c r="AB123" i="32"/>
  <c r="CD104" i="32"/>
  <c r="AM104" i="32"/>
  <c r="BF104" i="32" s="1"/>
  <c r="R106" i="32"/>
  <c r="BM106" i="32"/>
  <c r="AF104" i="32"/>
  <c r="AI104" i="32" s="1"/>
  <c r="CR104" i="32"/>
  <c r="K105" i="32"/>
  <c r="BM105" i="32"/>
  <c r="CK105" i="32"/>
  <c r="AP99" i="32"/>
  <c r="AP94" i="32"/>
  <c r="CO93" i="32"/>
  <c r="AB95" i="32"/>
  <c r="CK97" i="32"/>
  <c r="AP98" i="32"/>
  <c r="BT98" i="32"/>
  <c r="AP100" i="32"/>
  <c r="AP102" i="32"/>
  <c r="BT102" i="32"/>
  <c r="BC83" i="32"/>
  <c r="R86" i="32"/>
  <c r="BM88" i="32"/>
  <c r="CR91" i="32"/>
  <c r="AI85" i="32"/>
  <c r="K90" i="32"/>
  <c r="BF91" i="32"/>
  <c r="CD91" i="32"/>
  <c r="CR84" i="32"/>
  <c r="CD85" i="32"/>
  <c r="CK86" i="32"/>
  <c r="AP87" i="32"/>
  <c r="BT90" i="32"/>
  <c r="CK91" i="32"/>
  <c r="K206" i="33"/>
  <c r="E68" i="32"/>
  <c r="AI69" i="32"/>
  <c r="CK71" i="32"/>
  <c r="AP72" i="32"/>
  <c r="AI73" i="32"/>
  <c r="CK73" i="32"/>
  <c r="AP74" i="32"/>
  <c r="CK75" i="32"/>
  <c r="AB69" i="32"/>
  <c r="CR71" i="32"/>
  <c r="BF73" i="32"/>
  <c r="CD40" i="32"/>
  <c r="CR41" i="32"/>
  <c r="CD42" i="32"/>
  <c r="AI43" i="32"/>
  <c r="BM43" i="32"/>
  <c r="CD44" i="32"/>
  <c r="AI45" i="32"/>
  <c r="R53" i="32"/>
  <c r="CD53" i="32"/>
  <c r="CK58" i="32"/>
  <c r="AI59" i="32"/>
  <c r="CK62" i="32"/>
  <c r="AI40" i="32"/>
  <c r="CR42" i="32"/>
  <c r="BM44" i="32"/>
  <c r="CR44" i="32"/>
  <c r="CD45" i="32"/>
  <c r="CD52" i="32"/>
  <c r="AI53" i="32"/>
  <c r="F29" i="32"/>
  <c r="AF23" i="32"/>
  <c r="Y26" i="32"/>
  <c r="AB26" i="32" s="1"/>
  <c r="BQ26" i="32"/>
  <c r="BT27" i="32"/>
  <c r="BC29" i="32"/>
  <c r="BC22" i="32" s="1"/>
  <c r="BF30" i="32"/>
  <c r="CD30" i="32"/>
  <c r="AM23" i="32"/>
  <c r="BF23" i="32" s="1"/>
  <c r="AF26" i="32"/>
  <c r="AP26" i="32" s="1"/>
  <c r="CK27" i="32"/>
  <c r="AP30" i="32"/>
  <c r="E22" i="32"/>
  <c r="AI24" i="32"/>
  <c r="BT24" i="32"/>
  <c r="CH26" i="32"/>
  <c r="CK26" i="32" s="1"/>
  <c r="AB27" i="32"/>
  <c r="BF27" i="32"/>
  <c r="BM27" i="32"/>
  <c r="AM29" i="32"/>
  <c r="AP29" i="32" s="1"/>
  <c r="CA29" i="32"/>
  <c r="CA22" i="32" s="1"/>
  <c r="BT30" i="32"/>
  <c r="AI132" i="32"/>
  <c r="CK129" i="32"/>
  <c r="AP130" i="32"/>
  <c r="BM130" i="32"/>
  <c r="CR130" i="32"/>
  <c r="CK131" i="32"/>
  <c r="K132" i="32"/>
  <c r="BT132" i="32"/>
  <c r="BT130" i="32"/>
  <c r="AI12" i="32"/>
  <c r="CR12" i="32"/>
  <c r="BM13" i="32"/>
  <c r="CK13" i="32"/>
  <c r="BF5" i="32"/>
  <c r="R6" i="32"/>
  <c r="H5" i="32"/>
  <c r="O5" i="32"/>
  <c r="AB5" i="32" s="1"/>
  <c r="CA5" i="32"/>
  <c r="CK5" i="32" s="1"/>
  <c r="AP8" i="32"/>
  <c r="CD8" i="32"/>
  <c r="BM11" i="32"/>
  <c r="R12" i="32"/>
  <c r="AP12" i="32"/>
  <c r="BF16" i="32"/>
  <c r="E5" i="32"/>
  <c r="AF5" i="32"/>
  <c r="AP5" i="32" s="1"/>
  <c r="BJ5" i="32"/>
  <c r="BT5" i="32" s="1"/>
  <c r="CR6" i="32"/>
  <c r="CO5" i="32"/>
  <c r="CR5" i="32" s="1"/>
  <c r="AB7" i="32"/>
  <c r="CD7" i="32"/>
  <c r="AI8" i="32"/>
  <c r="CK8" i="32"/>
  <c r="AM10" i="32"/>
  <c r="AN26" i="32" s="1"/>
  <c r="AP13" i="32"/>
  <c r="BT13" i="32"/>
  <c r="W12" i="32"/>
  <c r="W5" i="32"/>
  <c r="AV20" i="32"/>
  <c r="AW20" i="32"/>
  <c r="BG20" i="32"/>
  <c r="BN20" i="32" s="1"/>
  <c r="BU20" i="32" s="1"/>
  <c r="CV11" i="32"/>
  <c r="BX11" i="32"/>
  <c r="AV17" i="32"/>
  <c r="W29" i="32"/>
  <c r="W7" i="32"/>
  <c r="BZ20" i="32"/>
  <c r="V23" i="32"/>
  <c r="V22" i="32" s="1"/>
  <c r="CV20" i="32"/>
  <c r="AB128" i="32"/>
  <c r="AB30" i="32"/>
  <c r="O83" i="32"/>
  <c r="R73" i="32"/>
  <c r="R26" i="32"/>
  <c r="R30" i="32"/>
  <c r="R41" i="32"/>
  <c r="R43" i="32"/>
  <c r="R45" i="32"/>
  <c r="R132" i="32"/>
  <c r="R49" i="32"/>
  <c r="R58" i="32"/>
  <c r="R60" i="32"/>
  <c r="R62" i="32"/>
  <c r="R85" i="32"/>
  <c r="S111" i="32"/>
  <c r="AC111" i="32" s="1"/>
  <c r="AJ111" i="32" s="1"/>
  <c r="AQ111" i="32" s="1"/>
  <c r="O139" i="33"/>
  <c r="K30" i="32"/>
  <c r="K11" i="32"/>
  <c r="K26" i="32"/>
  <c r="R27" i="32"/>
  <c r="L27" i="32"/>
  <c r="R63" i="32"/>
  <c r="L64" i="32"/>
  <c r="S64" i="32" s="1"/>
  <c r="X64" i="32" s="1"/>
  <c r="H29" i="32"/>
  <c r="R29" i="32" s="1"/>
  <c r="K40" i="32"/>
  <c r="L44" i="32"/>
  <c r="L77" i="32"/>
  <c r="S77" i="32" s="1"/>
  <c r="X77" i="32" s="1"/>
  <c r="L87" i="32"/>
  <c r="S87" i="32" s="1"/>
  <c r="R91" i="32"/>
  <c r="L94" i="32"/>
  <c r="K98" i="32"/>
  <c r="L117" i="32"/>
  <c r="S117" i="32" s="1"/>
  <c r="R129" i="32"/>
  <c r="L131" i="32"/>
  <c r="O193" i="33"/>
  <c r="L59" i="32"/>
  <c r="S59" i="32" s="1"/>
  <c r="K63" i="32"/>
  <c r="L76" i="32"/>
  <c r="S76" i="32" s="1"/>
  <c r="X76" i="32" s="1"/>
  <c r="H104" i="32"/>
  <c r="H116" i="32"/>
  <c r="O18" i="33"/>
  <c r="L13" i="32"/>
  <c r="S13" i="32" s="1"/>
  <c r="X13" i="32" s="1"/>
  <c r="L56" i="32"/>
  <c r="S56" i="32" s="1"/>
  <c r="L75" i="32"/>
  <c r="S75" i="32" s="1"/>
  <c r="L88" i="32"/>
  <c r="S88" i="32" s="1"/>
  <c r="X88" i="32" s="1"/>
  <c r="L95" i="32"/>
  <c r="S95" i="32" s="1"/>
  <c r="X95" i="32" s="1"/>
  <c r="L97" i="32"/>
  <c r="S97" i="32" s="1"/>
  <c r="X97" i="32" s="1"/>
  <c r="K106" i="32"/>
  <c r="K121" i="32"/>
  <c r="L30" i="32"/>
  <c r="L84" i="32"/>
  <c r="S84" i="32" s="1"/>
  <c r="L57" i="32"/>
  <c r="S57" i="32" s="1"/>
  <c r="X57" i="32" s="1"/>
  <c r="L61" i="32"/>
  <c r="S61" i="32" s="1"/>
  <c r="X61" i="32" s="1"/>
  <c r="K134" i="32"/>
  <c r="L99" i="32"/>
  <c r="S99" i="32" s="1"/>
  <c r="AC99" i="32" s="1"/>
  <c r="AJ99" i="32" s="1"/>
  <c r="AQ99" i="32" s="1"/>
  <c r="AV99" i="32" s="1"/>
  <c r="L101" i="32"/>
  <c r="S101" i="32" s="1"/>
  <c r="AC101" i="32" s="1"/>
  <c r="AJ101" i="32" s="1"/>
  <c r="AQ101" i="32" s="1"/>
  <c r="AV101" i="32" s="1"/>
  <c r="O29" i="33"/>
  <c r="L102" i="32"/>
  <c r="S102" i="32" s="1"/>
  <c r="E104" i="32"/>
  <c r="L106" i="32"/>
  <c r="S106" i="32" s="1"/>
  <c r="AC106" i="32" s="1"/>
  <c r="AJ106" i="32" s="1"/>
  <c r="AQ106" i="32" s="1"/>
  <c r="AW106" i="32" s="1"/>
  <c r="BB106" i="32" s="1"/>
  <c r="L123" i="32"/>
  <c r="S123" i="32" s="1"/>
  <c r="X123" i="32" s="1"/>
  <c r="K128" i="32"/>
  <c r="O188" i="33"/>
  <c r="BJ116" i="32"/>
  <c r="AP117" i="32"/>
  <c r="AB118" i="32"/>
  <c r="AP119" i="32"/>
  <c r="BF120" i="32"/>
  <c r="BT122" i="32"/>
  <c r="K123" i="32"/>
  <c r="K117" i="32"/>
  <c r="B116" i="32"/>
  <c r="AB117" i="32"/>
  <c r="CA116" i="32"/>
  <c r="BM118" i="32"/>
  <c r="AB119" i="32"/>
  <c r="K120" i="32"/>
  <c r="CR120" i="32"/>
  <c r="BF121" i="32"/>
  <c r="BM121" i="32"/>
  <c r="AB122" i="32"/>
  <c r="BF118" i="32"/>
  <c r="CK122" i="32"/>
  <c r="BJ93" i="32"/>
  <c r="B93" i="32"/>
  <c r="BF95" i="32"/>
  <c r="AB96" i="32"/>
  <c r="CK96" i="32"/>
  <c r="BM97" i="32"/>
  <c r="CR97" i="32"/>
  <c r="AB99" i="32"/>
  <c r="CK99" i="32"/>
  <c r="K100" i="32"/>
  <c r="CK100" i="32"/>
  <c r="AP101" i="32"/>
  <c r="BT101" i="32"/>
  <c r="E93" i="32"/>
  <c r="BQ93" i="32"/>
  <c r="BT100" i="32"/>
  <c r="BF101" i="32"/>
  <c r="CA93" i="32"/>
  <c r="L96" i="32"/>
  <c r="S96" i="32" s="1"/>
  <c r="X96" i="32" s="1"/>
  <c r="AP96" i="32"/>
  <c r="BT96" i="32"/>
  <c r="AM93" i="32"/>
  <c r="CD97" i="32"/>
  <c r="AI98" i="32"/>
  <c r="CK98" i="32"/>
  <c r="BT99" i="32"/>
  <c r="AB101" i="32"/>
  <c r="CK101" i="32"/>
  <c r="K102" i="32"/>
  <c r="CK102" i="32"/>
  <c r="O172" i="33"/>
  <c r="CR110" i="32"/>
  <c r="CH83" i="32"/>
  <c r="CK83" i="32" s="1"/>
  <c r="BF85" i="32"/>
  <c r="CK89" i="32"/>
  <c r="L90" i="32"/>
  <c r="CK90" i="32"/>
  <c r="L91" i="32"/>
  <c r="S91" i="32" s="1"/>
  <c r="X91" i="32" s="1"/>
  <c r="AP110" i="32"/>
  <c r="CK110" i="32"/>
  <c r="BM111" i="32"/>
  <c r="K84" i="32"/>
  <c r="AI84" i="32"/>
  <c r="BM84" i="32"/>
  <c r="CK84" i="32"/>
  <c r="K85" i="32"/>
  <c r="CK85" i="32"/>
  <c r="BT86" i="32"/>
  <c r="R87" i="32"/>
  <c r="AI88" i="32"/>
  <c r="CK88" i="32"/>
  <c r="CR89" i="32"/>
  <c r="Y68" i="32"/>
  <c r="BT69" i="32"/>
  <c r="L71" i="32"/>
  <c r="S71" i="32" s="1"/>
  <c r="BF71" i="32"/>
  <c r="CK72" i="32"/>
  <c r="L73" i="32"/>
  <c r="S73" i="32" s="1"/>
  <c r="BM73" i="32"/>
  <c r="AI75" i="32"/>
  <c r="AI77" i="32"/>
  <c r="AP78" i="32"/>
  <c r="BM78" i="32"/>
  <c r="CK78" i="32"/>
  <c r="K79" i="32"/>
  <c r="BF79" i="32"/>
  <c r="BM79" i="32"/>
  <c r="AB80" i="32"/>
  <c r="AI81" i="32"/>
  <c r="BM69" i="32"/>
  <c r="CH68" i="32"/>
  <c r="BM70" i="32"/>
  <c r="R75" i="32"/>
  <c r="BF75" i="32"/>
  <c r="CK76" i="32"/>
  <c r="BF77" i="32"/>
  <c r="AB78" i="32"/>
  <c r="BT78" i="32"/>
  <c r="AI79" i="32"/>
  <c r="AP80" i="32"/>
  <c r="BM80" i="32"/>
  <c r="CK80" i="32"/>
  <c r="K81" i="32"/>
  <c r="BF81" i="32"/>
  <c r="CA68" i="32"/>
  <c r="CR74" i="32"/>
  <c r="CR75" i="32"/>
  <c r="BF41" i="32"/>
  <c r="R40" i="32"/>
  <c r="BT40" i="32"/>
  <c r="CK41" i="32"/>
  <c r="L42" i="32"/>
  <c r="S42" i="32" s="1"/>
  <c r="X42" i="32" s="1"/>
  <c r="AP42" i="32"/>
  <c r="BF46" i="32"/>
  <c r="AI47" i="32"/>
  <c r="BF48" i="32"/>
  <c r="R51" i="32"/>
  <c r="AP53" i="32"/>
  <c r="BF54" i="32"/>
  <c r="AI55" i="32"/>
  <c r="BF56" i="32"/>
  <c r="BT56" i="32"/>
  <c r="K58" i="32"/>
  <c r="AI58" i="32"/>
  <c r="BM58" i="32"/>
  <c r="R59" i="32"/>
  <c r="BT59" i="32"/>
  <c r="L60" i="32"/>
  <c r="S60" i="32" s="1"/>
  <c r="X60" i="32" s="1"/>
  <c r="AI60" i="32"/>
  <c r="K62" i="32"/>
  <c r="AI62" i="32"/>
  <c r="BM62" i="32"/>
  <c r="BT63" i="32"/>
  <c r="BT64" i="32"/>
  <c r="B39" i="32"/>
  <c r="CK40" i="32"/>
  <c r="BT41" i="32"/>
  <c r="AB42" i="32"/>
  <c r="BF44" i="32"/>
  <c r="BT44" i="32"/>
  <c r="R47" i="32"/>
  <c r="AP49" i="32"/>
  <c r="BF50" i="32"/>
  <c r="AI51" i="32"/>
  <c r="BF52" i="32"/>
  <c r="R55" i="32"/>
  <c r="AP57" i="32"/>
  <c r="BT57" i="32"/>
  <c r="K60" i="32"/>
  <c r="BT61" i="32"/>
  <c r="K64" i="32"/>
  <c r="BC39" i="32"/>
  <c r="BF43" i="32"/>
  <c r="BF49" i="32"/>
  <c r="O38" i="33"/>
  <c r="O22" i="32"/>
  <c r="R23" i="32"/>
  <c r="AB24" i="32"/>
  <c r="Y23" i="32"/>
  <c r="AI23" i="32" s="1"/>
  <c r="BJ23" i="32"/>
  <c r="BJ22" i="32" s="1"/>
  <c r="BM24" i="32"/>
  <c r="CD128" i="32"/>
  <c r="AB132" i="32"/>
  <c r="AB134" i="32"/>
  <c r="BF126" i="32"/>
  <c r="BF127" i="32"/>
  <c r="L128" i="32"/>
  <c r="S128" i="32" s="1"/>
  <c r="R128" i="32"/>
  <c r="AI128" i="32"/>
  <c r="L129" i="32"/>
  <c r="AP129" i="32"/>
  <c r="AI131" i="32"/>
  <c r="L134" i="32"/>
  <c r="S134" i="32" s="1"/>
  <c r="X134" i="32" s="1"/>
  <c r="BM134" i="32"/>
  <c r="BF130" i="32"/>
  <c r="BF131" i="32"/>
  <c r="BM131" i="32"/>
  <c r="BF133" i="32"/>
  <c r="L7" i="32"/>
  <c r="S7" i="32" s="1"/>
  <c r="AC7" i="32" s="1"/>
  <c r="AJ7" i="32" s="1"/>
  <c r="AQ7" i="32" s="1"/>
  <c r="AV7" i="32" s="1"/>
  <c r="AB11" i="32"/>
  <c r="CR11" i="32"/>
  <c r="BM12" i="32"/>
  <c r="CD13" i="32"/>
  <c r="AB16" i="32"/>
  <c r="AP16" i="32"/>
  <c r="AI19" i="32"/>
  <c r="BM18" i="32"/>
  <c r="AN8" i="32"/>
  <c r="AI6" i="32"/>
  <c r="BM6" i="32"/>
  <c r="R7" i="32"/>
  <c r="R8" i="32"/>
  <c r="BM8" i="32"/>
  <c r="BF12" i="32"/>
  <c r="AI13" i="32"/>
  <c r="CD16" i="32"/>
  <c r="R19" i="32"/>
  <c r="M4" i="33"/>
  <c r="M34" i="33" s="1"/>
  <c r="M204" i="33" s="1"/>
  <c r="CR24" i="32"/>
  <c r="CR29" i="32"/>
  <c r="CR30" i="32"/>
  <c r="CO116" i="32"/>
  <c r="CR123" i="32"/>
  <c r="CR7" i="32"/>
  <c r="CO39" i="32"/>
  <c r="CO68" i="32"/>
  <c r="CR118" i="32"/>
  <c r="CR121" i="32"/>
  <c r="CD120" i="32"/>
  <c r="CD121" i="32"/>
  <c r="CR122" i="32"/>
  <c r="CD123" i="32"/>
  <c r="CD117" i="32"/>
  <c r="CK117" i="32"/>
  <c r="CK120" i="32"/>
  <c r="CR94" i="32"/>
  <c r="CH93" i="32"/>
  <c r="CR93" i="32" s="1"/>
  <c r="CD94" i="32"/>
  <c r="CD99" i="32"/>
  <c r="CD101" i="32"/>
  <c r="CO83" i="32"/>
  <c r="CR83" i="32" s="1"/>
  <c r="CD84" i="32"/>
  <c r="CR85" i="32"/>
  <c r="CD87" i="32"/>
  <c r="CR88" i="32"/>
  <c r="CD89" i="32"/>
  <c r="CR70" i="32"/>
  <c r="CR69" i="32"/>
  <c r="CK70" i="32"/>
  <c r="CD72" i="32"/>
  <c r="CR76" i="32"/>
  <c r="CR77" i="32"/>
  <c r="CR78" i="32"/>
  <c r="CR79" i="32"/>
  <c r="CR80" i="32"/>
  <c r="CR81" i="32"/>
  <c r="CA38" i="32"/>
  <c r="CA124" i="32" s="1"/>
  <c r="CR72" i="32"/>
  <c r="CD73" i="32"/>
  <c r="CR73" i="32"/>
  <c r="CD43" i="32"/>
  <c r="CD46" i="32"/>
  <c r="CD51" i="32"/>
  <c r="CD54" i="32"/>
  <c r="CK55" i="32"/>
  <c r="CK57" i="32"/>
  <c r="CR58" i="32"/>
  <c r="CK61" i="32"/>
  <c r="CR62" i="32"/>
  <c r="CD41" i="32"/>
  <c r="CR43" i="32"/>
  <c r="CD47" i="32"/>
  <c r="CD50" i="32"/>
  <c r="CK54" i="32"/>
  <c r="CD55" i="32"/>
  <c r="CK56" i="32"/>
  <c r="CD58" i="32"/>
  <c r="CK59" i="32"/>
  <c r="CK60" i="32"/>
  <c r="CD62" i="32"/>
  <c r="CK63" i="32"/>
  <c r="CK64" i="32"/>
  <c r="CH23" i="32"/>
  <c r="CD23" i="32"/>
  <c r="CK24" i="32"/>
  <c r="CR126" i="32"/>
  <c r="CD130" i="32"/>
  <c r="CD133" i="32"/>
  <c r="CD129" i="32"/>
  <c r="CR133" i="32"/>
  <c r="CD134" i="32"/>
  <c r="CH125" i="32"/>
  <c r="CK133" i="32"/>
  <c r="CR131" i="32"/>
  <c r="CR127" i="32"/>
  <c r="CO125" i="32"/>
  <c r="CK130" i="32"/>
  <c r="CK128" i="32"/>
  <c r="CO10" i="32"/>
  <c r="CP27" i="32" s="1"/>
  <c r="CR16" i="32"/>
  <c r="CR18" i="32"/>
  <c r="CD12" i="32"/>
  <c r="CI23" i="32"/>
  <c r="CH10" i="32"/>
  <c r="CI27" i="32" s="1"/>
  <c r="CK12" i="32"/>
  <c r="CR13" i="32"/>
  <c r="CK16" i="32"/>
  <c r="CD19" i="32"/>
  <c r="CR19" i="32"/>
  <c r="AF116" i="32"/>
  <c r="BC116" i="32"/>
  <c r="BM116" i="32" s="1"/>
  <c r="L118" i="32"/>
  <c r="S118" i="32" s="1"/>
  <c r="AC118" i="32" s="1"/>
  <c r="AJ118" i="32" s="1"/>
  <c r="AQ118" i="32" s="1"/>
  <c r="AP118" i="32"/>
  <c r="BT119" i="32"/>
  <c r="R120" i="32"/>
  <c r="L121" i="32"/>
  <c r="S121" i="32" s="1"/>
  <c r="X121" i="32" s="1"/>
  <c r="R122" i="32"/>
  <c r="AP123" i="32"/>
  <c r="O116" i="32"/>
  <c r="AB116" i="32" s="1"/>
  <c r="K119" i="32"/>
  <c r="S120" i="32"/>
  <c r="AB121" i="32"/>
  <c r="BF122" i="32"/>
  <c r="R117" i="32"/>
  <c r="BF117" i="32"/>
  <c r="BT118" i="32"/>
  <c r="AI120" i="32"/>
  <c r="BF99" i="32"/>
  <c r="Y93" i="32"/>
  <c r="AI95" i="32"/>
  <c r="AP97" i="32"/>
  <c r="G206" i="33"/>
  <c r="AF93" i="32"/>
  <c r="AP93" i="32" s="1"/>
  <c r="BC93" i="32"/>
  <c r="R95" i="32"/>
  <c r="K97" i="32"/>
  <c r="AI97" i="32"/>
  <c r="L98" i="32"/>
  <c r="S98" i="32" s="1"/>
  <c r="AC98" i="32" s="1"/>
  <c r="AJ98" i="32" s="1"/>
  <c r="AQ98" i="32" s="1"/>
  <c r="AV98" i="32" s="1"/>
  <c r="AI99" i="32"/>
  <c r="L100" i="32"/>
  <c r="S100" i="32" s="1"/>
  <c r="AC100" i="32" s="1"/>
  <c r="AJ100" i="32" s="1"/>
  <c r="AQ100" i="32" s="1"/>
  <c r="AV100" i="32" s="1"/>
  <c r="AI101" i="32"/>
  <c r="BF97" i="32"/>
  <c r="O93" i="32"/>
  <c r="AB93" i="32" s="1"/>
  <c r="AI94" i="32"/>
  <c r="AI96" i="32"/>
  <c r="R97" i="32"/>
  <c r="AB98" i="32"/>
  <c r="K99" i="32"/>
  <c r="AB100" i="32"/>
  <c r="K101" i="32"/>
  <c r="AB102" i="32"/>
  <c r="BQ83" i="32"/>
  <c r="CD83" i="32" s="1"/>
  <c r="BF84" i="32"/>
  <c r="Y83" i="32"/>
  <c r="AB83" i="32" s="1"/>
  <c r="BF87" i="32"/>
  <c r="AF83" i="32"/>
  <c r="B83" i="32"/>
  <c r="R84" i="32"/>
  <c r="BM85" i="32"/>
  <c r="AI86" i="32"/>
  <c r="BF88" i="32"/>
  <c r="K91" i="32"/>
  <c r="BG91" i="32"/>
  <c r="BN91" i="32" s="1"/>
  <c r="BU91" i="32" s="1"/>
  <c r="CE91" i="32" s="1"/>
  <c r="CL91" i="32" s="1"/>
  <c r="CS91" i="32" s="1"/>
  <c r="L110" i="32"/>
  <c r="S110" i="32" s="1"/>
  <c r="AI111" i="32"/>
  <c r="H83" i="32"/>
  <c r="R83" i="32" s="1"/>
  <c r="AM83" i="32"/>
  <c r="BF83" i="32" s="1"/>
  <c r="BT85" i="32"/>
  <c r="AI87" i="32"/>
  <c r="AB88" i="32"/>
  <c r="BM89" i="32"/>
  <c r="BM90" i="32"/>
  <c r="BM91" i="32"/>
  <c r="AB110" i="32"/>
  <c r="AP111" i="32"/>
  <c r="O68" i="32"/>
  <c r="AB68" i="32" s="1"/>
  <c r="BQ68" i="32"/>
  <c r="BT68" i="32" s="1"/>
  <c r="B68" i="32"/>
  <c r="R69" i="32"/>
  <c r="BF69" i="32"/>
  <c r="K70" i="32"/>
  <c r="BF70" i="32"/>
  <c r="K71" i="32"/>
  <c r="AP71" i="32"/>
  <c r="AI72" i="32"/>
  <c r="AP73" i="32"/>
  <c r="AI74" i="32"/>
  <c r="AP75" i="32"/>
  <c r="AP77" i="32"/>
  <c r="AI78" i="32"/>
  <c r="AB79" i="32"/>
  <c r="K80" i="32"/>
  <c r="BF80" i="32"/>
  <c r="BC68" i="32"/>
  <c r="BM68" i="32" s="1"/>
  <c r="L69" i="32"/>
  <c r="S69" i="32" s="1"/>
  <c r="AP69" i="32"/>
  <c r="AB70" i="32"/>
  <c r="R71" i="32"/>
  <c r="R72" i="32"/>
  <c r="BF72" i="32"/>
  <c r="AB73" i="32"/>
  <c r="R74" i="32"/>
  <c r="BF74" i="32"/>
  <c r="AB75" i="32"/>
  <c r="AP76" i="32"/>
  <c r="K78" i="32"/>
  <c r="BF78" i="32"/>
  <c r="AP79" i="32"/>
  <c r="AI80" i="32"/>
  <c r="BT80" i="32"/>
  <c r="AB81" i="32"/>
  <c r="AP40" i="32"/>
  <c r="BM40" i="32"/>
  <c r="K41" i="32"/>
  <c r="Y39" i="32"/>
  <c r="BM41" i="32"/>
  <c r="AI42" i="32"/>
  <c r="BM42" i="32"/>
  <c r="AB43" i="32"/>
  <c r="AP43" i="32"/>
  <c r="R44" i="32"/>
  <c r="L45" i="32"/>
  <c r="S45" i="32" s="1"/>
  <c r="AC45" i="32" s="1"/>
  <c r="AJ45" i="32" s="1"/>
  <c r="AQ45" i="32" s="1"/>
  <c r="AV45" i="32" s="1"/>
  <c r="AI46" i="32"/>
  <c r="AB47" i="32"/>
  <c r="R48" i="32"/>
  <c r="AI50" i="32"/>
  <c r="AB51" i="32"/>
  <c r="R52" i="32"/>
  <c r="AI54" i="32"/>
  <c r="AB55" i="32"/>
  <c r="BM55" i="32"/>
  <c r="R56" i="32"/>
  <c r="R57" i="32"/>
  <c r="BT58" i="32"/>
  <c r="BM59" i="32"/>
  <c r="K61" i="32"/>
  <c r="R61" i="32"/>
  <c r="BT62" i="32"/>
  <c r="L63" i="32"/>
  <c r="S63" i="32" s="1"/>
  <c r="X63" i="32" s="1"/>
  <c r="BM63" i="32"/>
  <c r="R64" i="32"/>
  <c r="AP64" i="32"/>
  <c r="BM64" i="32"/>
  <c r="L65" i="32"/>
  <c r="S65" i="32" s="1"/>
  <c r="X65" i="32" s="1"/>
  <c r="I206" i="33"/>
  <c r="H39" i="32"/>
  <c r="AM39" i="32"/>
  <c r="BF39" i="32" s="1"/>
  <c r="L40" i="32"/>
  <c r="R42" i="32"/>
  <c r="L43" i="32"/>
  <c r="S43" i="32" s="1"/>
  <c r="X43" i="32" s="1"/>
  <c r="AI44" i="32"/>
  <c r="AB45" i="32"/>
  <c r="AP45" i="32"/>
  <c r="R46" i="32"/>
  <c r="AI48" i="32"/>
  <c r="AB49" i="32"/>
  <c r="R50" i="32"/>
  <c r="AI52" i="32"/>
  <c r="AB53" i="32"/>
  <c r="R54" i="32"/>
  <c r="L55" i="32"/>
  <c r="S55" i="32" s="1"/>
  <c r="AI56" i="32"/>
  <c r="BM57" i="32"/>
  <c r="K59" i="32"/>
  <c r="BT60" i="32"/>
  <c r="R65" i="32"/>
  <c r="O39" i="32"/>
  <c r="BT42" i="32"/>
  <c r="S44" i="32"/>
  <c r="X44" i="32" s="1"/>
  <c r="BM54" i="32"/>
  <c r="BM56" i="32"/>
  <c r="L58" i="32"/>
  <c r="S58" i="32" s="1"/>
  <c r="X58" i="32" s="1"/>
  <c r="AP58" i="32"/>
  <c r="L62" i="32"/>
  <c r="S62" i="32" s="1"/>
  <c r="X62" i="32" s="1"/>
  <c r="B37" i="33"/>
  <c r="B36" i="33" s="1"/>
  <c r="B204" i="33" s="1"/>
  <c r="B206" i="33" s="1"/>
  <c r="J206" i="33"/>
  <c r="R24" i="32"/>
  <c r="AP23" i="32"/>
  <c r="L24" i="32"/>
  <c r="L23" i="32" s="1"/>
  <c r="K23" i="32"/>
  <c r="B22" i="32"/>
  <c r="AP127" i="32"/>
  <c r="S129" i="32"/>
  <c r="X129" i="32" s="1"/>
  <c r="BM129" i="32"/>
  <c r="R131" i="32"/>
  <c r="BM132" i="32"/>
  <c r="R134" i="32"/>
  <c r="K126" i="32"/>
  <c r="AB127" i="32"/>
  <c r="BC125" i="32"/>
  <c r="R133" i="32"/>
  <c r="AB129" i="32"/>
  <c r="S131" i="32"/>
  <c r="AC131" i="32" s="1"/>
  <c r="AJ131" i="32" s="1"/>
  <c r="AQ131" i="32" s="1"/>
  <c r="L132" i="32"/>
  <c r="S132" i="32" s="1"/>
  <c r="X132" i="32" s="1"/>
  <c r="H10" i="32"/>
  <c r="I27" i="32" s="1"/>
  <c r="BF18" i="32"/>
  <c r="AB6" i="32"/>
  <c r="BM7" i="32"/>
  <c r="K8" i="32"/>
  <c r="Y10" i="32"/>
  <c r="BF11" i="32"/>
  <c r="BC10" i="32"/>
  <c r="BD26" i="32" s="1"/>
  <c r="BT12" i="32"/>
  <c r="Y18" i="32"/>
  <c r="AB19" i="32"/>
  <c r="BM19" i="32"/>
  <c r="I24" i="32"/>
  <c r="B10" i="32"/>
  <c r="AB13" i="32"/>
  <c r="O15" i="32"/>
  <c r="O35" i="32" s="1"/>
  <c r="H18" i="32"/>
  <c r="R18" i="32" s="1"/>
  <c r="L6" i="32"/>
  <c r="AP6" i="32"/>
  <c r="BF6" i="32"/>
  <c r="L8" i="32"/>
  <c r="S8" i="32" s="1"/>
  <c r="O10" i="32"/>
  <c r="K12" i="32"/>
  <c r="K13" i="32"/>
  <c r="R13" i="32"/>
  <c r="BF13" i="32"/>
  <c r="AB18" i="32"/>
  <c r="L19" i="32"/>
  <c r="L18" i="32" s="1"/>
  <c r="AP19" i="32"/>
  <c r="BF19" i="32"/>
  <c r="CI24" i="32"/>
  <c r="CH33" i="32"/>
  <c r="K7" i="32"/>
  <c r="W8" i="32"/>
  <c r="W23" i="32"/>
  <c r="W33" i="32"/>
  <c r="W24" i="32"/>
  <c r="V33" i="32"/>
  <c r="S6" i="32"/>
  <c r="BT6" i="32"/>
  <c r="CR8" i="32"/>
  <c r="AZ9" i="32"/>
  <c r="AV9" i="32"/>
  <c r="R11" i="32"/>
  <c r="AI11" i="32"/>
  <c r="AN27" i="32"/>
  <c r="BT11" i="32"/>
  <c r="CP26" i="32"/>
  <c r="CO34" i="32"/>
  <c r="CP34" i="32" s="1"/>
  <c r="BM16" i="32"/>
  <c r="CB30" i="32"/>
  <c r="CK15" i="32"/>
  <c r="CA35" i="32"/>
  <c r="CB29" i="32"/>
  <c r="AZ24" i="32"/>
  <c r="AT23" i="32"/>
  <c r="BM26" i="32"/>
  <c r="BF26" i="32"/>
  <c r="CO22" i="32"/>
  <c r="BX31" i="32"/>
  <c r="CV31" i="32"/>
  <c r="CX31" i="32" s="1"/>
  <c r="V124" i="32"/>
  <c r="W124" i="32" s="1"/>
  <c r="X45" i="32"/>
  <c r="Y33" i="32"/>
  <c r="Z33" i="32" s="1"/>
  <c r="Z8" i="32"/>
  <c r="Z24" i="32"/>
  <c r="AN24" i="32"/>
  <c r="AN23" i="32"/>
  <c r="AM4" i="32"/>
  <c r="AN5" i="32" s="1"/>
  <c r="CK6" i="32"/>
  <c r="AZ8" i="32"/>
  <c r="BJ34" i="32"/>
  <c r="BK27" i="32"/>
  <c r="BK26" i="32"/>
  <c r="AZ14" i="32"/>
  <c r="AV14" i="32"/>
  <c r="B35" i="32"/>
  <c r="C35" i="32" s="1"/>
  <c r="C30" i="32"/>
  <c r="C29" i="32"/>
  <c r="AT35" i="32"/>
  <c r="AU29" i="32"/>
  <c r="AU30" i="32"/>
  <c r="AG30" i="32"/>
  <c r="AP15" i="32"/>
  <c r="AF35" i="32"/>
  <c r="AG29" i="32"/>
  <c r="BG17" i="32"/>
  <c r="BN17" i="32" s="1"/>
  <c r="BU17" i="32" s="1"/>
  <c r="AW17" i="32"/>
  <c r="BT29" i="32"/>
  <c r="O33" i="32"/>
  <c r="P8" i="32"/>
  <c r="P24" i="32"/>
  <c r="P23" i="32"/>
  <c r="X7" i="32"/>
  <c r="CI8" i="32"/>
  <c r="W138" i="32"/>
  <c r="W133" i="32"/>
  <c r="W129" i="32"/>
  <c r="W130" i="32"/>
  <c r="W126" i="32"/>
  <c r="W127" i="32"/>
  <c r="W131" i="32"/>
  <c r="W123" i="32"/>
  <c r="W122" i="32"/>
  <c r="W121" i="32"/>
  <c r="W120" i="32"/>
  <c r="W119" i="32"/>
  <c r="W118" i="32"/>
  <c r="W134" i="32"/>
  <c r="W128" i="32"/>
  <c r="W125" i="32"/>
  <c r="W132" i="32"/>
  <c r="W117" i="32"/>
  <c r="W116" i="32"/>
  <c r="W111" i="32"/>
  <c r="W110" i="32"/>
  <c r="W104" i="32"/>
  <c r="W105" i="32"/>
  <c r="W102" i="32"/>
  <c r="W101" i="32"/>
  <c r="W100" i="32"/>
  <c r="W99" i="32"/>
  <c r="W98" i="32"/>
  <c r="W97" i="32"/>
  <c r="W96" i="32"/>
  <c r="W95" i="32"/>
  <c r="W94" i="32"/>
  <c r="W93" i="32"/>
  <c r="W106" i="32"/>
  <c r="W90" i="32"/>
  <c r="W88" i="32"/>
  <c r="W87" i="32"/>
  <c r="W91" i="32"/>
  <c r="W89" i="32"/>
  <c r="W86" i="32"/>
  <c r="W84" i="32"/>
  <c r="W83" i="32"/>
  <c r="W85" i="32"/>
  <c r="W81" i="32"/>
  <c r="W80" i="32"/>
  <c r="W79" i="32"/>
  <c r="W78" i="32"/>
  <c r="W77" i="32"/>
  <c r="W76" i="32"/>
  <c r="W75" i="32"/>
  <c r="W74" i="32"/>
  <c r="W73" i="32"/>
  <c r="W72" i="32"/>
  <c r="W70" i="32"/>
  <c r="W71" i="32"/>
  <c r="W69" i="32"/>
  <c r="W68" i="32"/>
  <c r="W65" i="32"/>
  <c r="W66" i="32"/>
  <c r="W64" i="32"/>
  <c r="W63" i="32"/>
  <c r="W62" i="32"/>
  <c r="W61" i="32"/>
  <c r="W60" i="32"/>
  <c r="W59" i="32"/>
  <c r="W58" i="32"/>
  <c r="W57" i="32"/>
  <c r="W56" i="32"/>
  <c r="W55" i="32"/>
  <c r="W54" i="32"/>
  <c r="W53" i="32"/>
  <c r="W52" i="32"/>
  <c r="W51" i="32"/>
  <c r="W50" i="32"/>
  <c r="W49" i="32"/>
  <c r="W48" i="32"/>
  <c r="W47" i="32"/>
  <c r="W46" i="32"/>
  <c r="W45" i="32"/>
  <c r="W44" i="32"/>
  <c r="W43" i="32"/>
  <c r="W42" i="32"/>
  <c r="W41" i="32"/>
  <c r="W38" i="32"/>
  <c r="W15" i="32"/>
  <c r="W13" i="32"/>
  <c r="W18" i="32"/>
  <c r="W16" i="32"/>
  <c r="W10" i="32"/>
  <c r="W4" i="32"/>
  <c r="W19" i="32"/>
  <c r="W6" i="32"/>
  <c r="W22" i="32"/>
  <c r="W11" i="32"/>
  <c r="W40" i="32"/>
  <c r="W39" i="32"/>
  <c r="V36" i="32"/>
  <c r="BK8" i="32"/>
  <c r="BK24" i="32"/>
  <c r="BK23" i="32"/>
  <c r="AP7" i="32"/>
  <c r="CK7" i="32"/>
  <c r="C24" i="32"/>
  <c r="C23" i="32"/>
  <c r="B4" i="32"/>
  <c r="C5" i="32" s="1"/>
  <c r="B33" i="32"/>
  <c r="C33" i="32" s="1"/>
  <c r="C8" i="32"/>
  <c r="BF8" i="32"/>
  <c r="Y34" i="32"/>
  <c r="Z34" i="32" s="1"/>
  <c r="Z27" i="32"/>
  <c r="Z26" i="32"/>
  <c r="AP11" i="32"/>
  <c r="AF10" i="32"/>
  <c r="CK11" i="32"/>
  <c r="CA10" i="32"/>
  <c r="E10" i="32"/>
  <c r="L12" i="32"/>
  <c r="S12" i="32" s="1"/>
  <c r="AZ13" i="32"/>
  <c r="K15" i="32"/>
  <c r="K16" i="32"/>
  <c r="CV19" i="32"/>
  <c r="BX19" i="32"/>
  <c r="AZ18" i="32"/>
  <c r="S27" i="32"/>
  <c r="L26" i="32"/>
  <c r="BG31" i="32"/>
  <c r="BN31" i="32" s="1"/>
  <c r="BU31" i="32" s="1"/>
  <c r="AW31" i="32"/>
  <c r="BB31" i="32" s="1"/>
  <c r="S40" i="32"/>
  <c r="CV6" i="32"/>
  <c r="BX6" i="32"/>
  <c r="CD6" i="32"/>
  <c r="CP24" i="32"/>
  <c r="CP8" i="32"/>
  <c r="AB10" i="32"/>
  <c r="P27" i="32"/>
  <c r="CD11" i="32"/>
  <c r="BQ10" i="32"/>
  <c r="C27" i="32"/>
  <c r="C26" i="32"/>
  <c r="B34" i="32"/>
  <c r="C34" i="32" s="1"/>
  <c r="BG14" i="32"/>
  <c r="BN14" i="32" s="1"/>
  <c r="BU14" i="32" s="1"/>
  <c r="AW14" i="32"/>
  <c r="H35" i="32"/>
  <c r="I30" i="32"/>
  <c r="BD30" i="32"/>
  <c r="CO35" i="32"/>
  <c r="CP35" i="32" s="1"/>
  <c r="CP29" i="32"/>
  <c r="CP30" i="32"/>
  <c r="R16" i="32"/>
  <c r="L16" i="32"/>
  <c r="AI16" i="32"/>
  <c r="Y15" i="32"/>
  <c r="AB15" i="32" s="1"/>
  <c r="BX16" i="32"/>
  <c r="AZ15" i="32"/>
  <c r="BT16" i="32"/>
  <c r="BJ15" i="32"/>
  <c r="CV16" i="32"/>
  <c r="BB17" i="32"/>
  <c r="BX17" i="32"/>
  <c r="BZ17" i="32" s="1"/>
  <c r="CV17" i="32"/>
  <c r="CX17" i="32" s="1"/>
  <c r="CX20" i="32"/>
  <c r="CX21" i="32"/>
  <c r="BB25" i="32"/>
  <c r="AC44" i="32"/>
  <c r="AJ44" i="32" s="1"/>
  <c r="AQ44" i="32" s="1"/>
  <c r="AV44" i="32" s="1"/>
  <c r="K24" i="32"/>
  <c r="AW25" i="32"/>
  <c r="BG25" i="32"/>
  <c r="BN25" i="32" s="1"/>
  <c r="BU25" i="32" s="1"/>
  <c r="CV25" i="32"/>
  <c r="CX25" i="32" s="1"/>
  <c r="K27" i="32"/>
  <c r="W27" i="32"/>
  <c r="BX28" i="32"/>
  <c r="BZ28" i="32" s="1"/>
  <c r="F30" i="32"/>
  <c r="AN30" i="32"/>
  <c r="CI30" i="32"/>
  <c r="V34" i="32"/>
  <c r="E35" i="32"/>
  <c r="V35" i="32"/>
  <c r="BM45" i="32"/>
  <c r="BT45" i="32"/>
  <c r="CK45" i="32"/>
  <c r="CR45" i="32"/>
  <c r="AZ48" i="32"/>
  <c r="L49" i="32"/>
  <c r="S49" i="32" s="1"/>
  <c r="K49" i="32"/>
  <c r="BM49" i="32"/>
  <c r="BT49" i="32"/>
  <c r="CK49" i="32"/>
  <c r="CR49" i="32"/>
  <c r="AZ52" i="32"/>
  <c r="L53" i="32"/>
  <c r="S53" i="32" s="1"/>
  <c r="K53" i="32"/>
  <c r="BM53" i="32"/>
  <c r="BT53" i="32"/>
  <c r="CK53" i="32"/>
  <c r="CR53" i="32"/>
  <c r="CV54" i="32"/>
  <c r="BX54" i="32"/>
  <c r="BX25" i="32"/>
  <c r="BZ25" i="32" s="1"/>
  <c r="W26" i="32"/>
  <c r="AN29" i="32"/>
  <c r="CI29" i="32"/>
  <c r="AZ30" i="32"/>
  <c r="AV31" i="32"/>
  <c r="W34" i="32"/>
  <c r="W35" i="32"/>
  <c r="CH35" i="32"/>
  <c r="AB41" i="32"/>
  <c r="AI41" i="32"/>
  <c r="AZ41" i="32"/>
  <c r="CK42" i="32"/>
  <c r="CK43" i="32"/>
  <c r="CK44" i="32"/>
  <c r="AZ47" i="32"/>
  <c r="L48" i="32"/>
  <c r="S48" i="32" s="1"/>
  <c r="K48" i="32"/>
  <c r="BM48" i="32"/>
  <c r="BT48" i="32"/>
  <c r="CK48" i="32"/>
  <c r="CR48" i="32"/>
  <c r="AZ51" i="32"/>
  <c r="L52" i="32"/>
  <c r="S52" i="32" s="1"/>
  <c r="K52" i="32"/>
  <c r="BM52" i="32"/>
  <c r="BT52" i="32"/>
  <c r="CK52" i="32"/>
  <c r="CR52" i="32"/>
  <c r="CV55" i="32"/>
  <c r="BX55" i="32"/>
  <c r="K6" i="32"/>
  <c r="BQ18" i="32"/>
  <c r="K19" i="32"/>
  <c r="BX21" i="32"/>
  <c r="BZ21" i="32" s="1"/>
  <c r="AZ7" i="32"/>
  <c r="L11" i="32"/>
  <c r="AZ12" i="32"/>
  <c r="BF15" i="32"/>
  <c r="BQ15" i="32"/>
  <c r="CR15" i="32"/>
  <c r="BB20" i="32"/>
  <c r="AT26" i="32"/>
  <c r="AZ27" i="32"/>
  <c r="Y29" i="32"/>
  <c r="E39" i="32"/>
  <c r="BQ39" i="32"/>
  <c r="CR40" i="32"/>
  <c r="L41" i="32"/>
  <c r="S41" i="32" s="1"/>
  <c r="AP41" i="32"/>
  <c r="AZ42" i="32"/>
  <c r="AZ43" i="32"/>
  <c r="AZ44" i="32"/>
  <c r="AZ46" i="32"/>
  <c r="L47" i="32"/>
  <c r="S47" i="32" s="1"/>
  <c r="K47" i="32"/>
  <c r="BM47" i="32"/>
  <c r="BT47" i="32"/>
  <c r="CK47" i="32"/>
  <c r="CR47" i="32"/>
  <c r="AZ50" i="32"/>
  <c r="L51" i="32"/>
  <c r="S51" i="32" s="1"/>
  <c r="K51" i="32"/>
  <c r="BM51" i="32"/>
  <c r="BT51" i="32"/>
  <c r="CK51" i="32"/>
  <c r="CR51" i="32"/>
  <c r="AC55" i="32"/>
  <c r="AJ55" i="32" s="1"/>
  <c r="AQ55" i="32" s="1"/>
  <c r="AV55" i="32" s="1"/>
  <c r="X55" i="32"/>
  <c r="CV56" i="32"/>
  <c r="BX56" i="32"/>
  <c r="AF18" i="32"/>
  <c r="AP18" i="32" s="1"/>
  <c r="CA18" i="32"/>
  <c r="CK18" i="32" s="1"/>
  <c r="AT10" i="32"/>
  <c r="AW28" i="32"/>
  <c r="BB28" i="32" s="1"/>
  <c r="AT39" i="32"/>
  <c r="BJ39" i="32"/>
  <c r="CH39" i="32"/>
  <c r="CK39" i="32" s="1"/>
  <c r="CV40" i="32"/>
  <c r="BX40" i="32"/>
  <c r="K42" i="32"/>
  <c r="K43" i="32"/>
  <c r="K44" i="32"/>
  <c r="K45" i="32"/>
  <c r="AZ45" i="32"/>
  <c r="L46" i="32"/>
  <c r="S46" i="32" s="1"/>
  <c r="K46" i="32"/>
  <c r="BM46" i="32"/>
  <c r="BT46" i="32"/>
  <c r="CK46" i="32"/>
  <c r="CR46" i="32"/>
  <c r="AZ49" i="32"/>
  <c r="L50" i="32"/>
  <c r="S50" i="32" s="1"/>
  <c r="K50" i="32"/>
  <c r="BM50" i="32"/>
  <c r="BT50" i="32"/>
  <c r="CK50" i="32"/>
  <c r="CR50" i="32"/>
  <c r="AZ53" i="32"/>
  <c r="L54" i="32"/>
  <c r="S54" i="32" s="1"/>
  <c r="K54" i="32"/>
  <c r="AC71" i="32"/>
  <c r="AJ71" i="32" s="1"/>
  <c r="AQ71" i="32" s="1"/>
  <c r="X71" i="32"/>
  <c r="X73" i="32"/>
  <c r="AC73" i="32"/>
  <c r="AJ73" i="32" s="1"/>
  <c r="AQ73" i="32" s="1"/>
  <c r="X75" i="32"/>
  <c r="AC75" i="32"/>
  <c r="AJ75" i="32" s="1"/>
  <c r="AQ75" i="32" s="1"/>
  <c r="AC57" i="32"/>
  <c r="AJ57" i="32" s="1"/>
  <c r="AQ57" i="32" s="1"/>
  <c r="AV57" i="32" s="1"/>
  <c r="AC58" i="32"/>
  <c r="AJ58" i="32" s="1"/>
  <c r="AQ58" i="32" s="1"/>
  <c r="AV58" i="32" s="1"/>
  <c r="BG66" i="32"/>
  <c r="BN66" i="32" s="1"/>
  <c r="BU66" i="32" s="1"/>
  <c r="CE66" i="32" s="1"/>
  <c r="CL66" i="32" s="1"/>
  <c r="CS66" i="32" s="1"/>
  <c r="AW66" i="32"/>
  <c r="BB66" i="32" s="1"/>
  <c r="BT54" i="32"/>
  <c r="CR54" i="32"/>
  <c r="K55" i="32"/>
  <c r="BT55" i="32"/>
  <c r="CR55" i="32"/>
  <c r="K56" i="32"/>
  <c r="AB57" i="32"/>
  <c r="AB58" i="32"/>
  <c r="AB59" i="32"/>
  <c r="AB60" i="32"/>
  <c r="AB61" i="32"/>
  <c r="AB62" i="32"/>
  <c r="AB63" i="32"/>
  <c r="AB64" i="32"/>
  <c r="CV66" i="32"/>
  <c r="BX66" i="32"/>
  <c r="BG67" i="32"/>
  <c r="BN67" i="32" s="1"/>
  <c r="BU67" i="32" s="1"/>
  <c r="BZ67" i="32" s="1"/>
  <c r="AW67" i="32"/>
  <c r="AV67" i="32"/>
  <c r="K57" i="32"/>
  <c r="BF57" i="32"/>
  <c r="CV57" i="32"/>
  <c r="BX57" i="32"/>
  <c r="BF58" i="32"/>
  <c r="CV58" i="32"/>
  <c r="BX58" i="32"/>
  <c r="BF59" i="32"/>
  <c r="AP59" i="32"/>
  <c r="CV59" i="32"/>
  <c r="BX59" i="32"/>
  <c r="BF60" i="32"/>
  <c r="AP60" i="32"/>
  <c r="CV60" i="32"/>
  <c r="BX60" i="32"/>
  <c r="BF61" i="32"/>
  <c r="AP61" i="32"/>
  <c r="CV61" i="32"/>
  <c r="BX61" i="32"/>
  <c r="BF62" i="32"/>
  <c r="AP62" i="32"/>
  <c r="CV62" i="32"/>
  <c r="BX62" i="32"/>
  <c r="BF63" i="32"/>
  <c r="AP63" i="32"/>
  <c r="CV63" i="32"/>
  <c r="BX63" i="32"/>
  <c r="BF64" i="32"/>
  <c r="CV64" i="32"/>
  <c r="BX64" i="32"/>
  <c r="AP65" i="32"/>
  <c r="CD65" i="32"/>
  <c r="BB67" i="32"/>
  <c r="CD69" i="32"/>
  <c r="L70" i="32"/>
  <c r="S70" i="32" s="1"/>
  <c r="R70" i="32"/>
  <c r="AI70" i="32"/>
  <c r="CD70" i="32"/>
  <c r="BT72" i="32"/>
  <c r="CV72" i="32"/>
  <c r="K73" i="32"/>
  <c r="BT74" i="32"/>
  <c r="CV74" i="32"/>
  <c r="K75" i="32"/>
  <c r="K76" i="32"/>
  <c r="R76" i="32"/>
  <c r="K77" i="32"/>
  <c r="R77" i="32"/>
  <c r="AV82" i="32"/>
  <c r="BG82" i="32"/>
  <c r="BN82" i="32" s="1"/>
  <c r="BU82" i="32" s="1"/>
  <c r="AW82" i="32"/>
  <c r="K65" i="32"/>
  <c r="BX65" i="32"/>
  <c r="X66" i="32"/>
  <c r="CV67" i="32"/>
  <c r="CX67" i="32" s="1"/>
  <c r="H68" i="32"/>
  <c r="AF68" i="32"/>
  <c r="K69" i="32"/>
  <c r="AP70" i="32"/>
  <c r="AB71" i="32"/>
  <c r="BT71" i="32"/>
  <c r="CV71" i="32"/>
  <c r="CV68" i="32" s="1"/>
  <c r="K72" i="32"/>
  <c r="AB72" i="32"/>
  <c r="BT73" i="32"/>
  <c r="CV73" i="32"/>
  <c r="K74" i="32"/>
  <c r="AB74" i="32"/>
  <c r="CV75" i="32"/>
  <c r="BT75" i="32"/>
  <c r="AB76" i="32"/>
  <c r="BT76" i="32"/>
  <c r="CD76" i="32"/>
  <c r="AB77" i="32"/>
  <c r="AC77" i="32"/>
  <c r="AJ77" i="32" s="1"/>
  <c r="AQ77" i="32" s="1"/>
  <c r="AV66" i="32"/>
  <c r="AI71" i="32"/>
  <c r="L72" i="32"/>
  <c r="S72" i="32" s="1"/>
  <c r="L74" i="32"/>
  <c r="S74" i="32" s="1"/>
  <c r="BB82" i="32"/>
  <c r="L78" i="32"/>
  <c r="S78" i="32" s="1"/>
  <c r="L79" i="32"/>
  <c r="S79" i="32" s="1"/>
  <c r="L80" i="32"/>
  <c r="S80" i="32" s="1"/>
  <c r="L81" i="32"/>
  <c r="S81" i="32" s="1"/>
  <c r="AB84" i="32"/>
  <c r="BX84" i="32"/>
  <c r="AZ85" i="32"/>
  <c r="BF86" i="32"/>
  <c r="AP86" i="32"/>
  <c r="CV86" i="32"/>
  <c r="BX86" i="32"/>
  <c r="CV87" i="32"/>
  <c r="BX87" i="32"/>
  <c r="BT88" i="32"/>
  <c r="CD88" i="32"/>
  <c r="CD77" i="32"/>
  <c r="CD78" i="32"/>
  <c r="CD79" i="32"/>
  <c r="CD80" i="32"/>
  <c r="CD81" i="32"/>
  <c r="BX82" i="32"/>
  <c r="BZ82" i="32" s="1"/>
  <c r="E83" i="32"/>
  <c r="L85" i="32"/>
  <c r="S85" i="32" s="1"/>
  <c r="AP85" i="32"/>
  <c r="K86" i="32"/>
  <c r="L86" i="32"/>
  <c r="S86" i="32" s="1"/>
  <c r="AB87" i="32"/>
  <c r="R78" i="32"/>
  <c r="R79" i="32"/>
  <c r="R80" i="32"/>
  <c r="R81" i="32"/>
  <c r="AT83" i="32"/>
  <c r="BJ83" i="32"/>
  <c r="AP84" i="32"/>
  <c r="CR86" i="32"/>
  <c r="K87" i="32"/>
  <c r="BT87" i="32"/>
  <c r="CR87" i="32"/>
  <c r="K88" i="32"/>
  <c r="R88" i="32"/>
  <c r="R89" i="32"/>
  <c r="K89" i="32"/>
  <c r="BX76" i="32"/>
  <c r="BX68" i="32" s="1"/>
  <c r="BX77" i="32"/>
  <c r="BX78" i="32"/>
  <c r="BX79" i="32"/>
  <c r="BX80" i="32"/>
  <c r="BX81" i="32"/>
  <c r="AB86" i="32"/>
  <c r="L89" i="32"/>
  <c r="S89" i="32" s="1"/>
  <c r="CV90" i="32"/>
  <c r="BZ91" i="32"/>
  <c r="BG92" i="32"/>
  <c r="BN92" i="32" s="1"/>
  <c r="BU92" i="32" s="1"/>
  <c r="CE92" i="32" s="1"/>
  <c r="CL92" i="32" s="1"/>
  <c r="CS92" i="32" s="1"/>
  <c r="AW92" i="32"/>
  <c r="BB92" i="32" s="1"/>
  <c r="S94" i="32"/>
  <c r="AZ94" i="32"/>
  <c r="AZ95" i="32"/>
  <c r="CV96" i="32"/>
  <c r="BX96" i="32"/>
  <c r="R90" i="32"/>
  <c r="AP90" i="32"/>
  <c r="AB91" i="32"/>
  <c r="BT93" i="32"/>
  <c r="K94" i="32"/>
  <c r="BT94" i="32"/>
  <c r="K95" i="32"/>
  <c r="BT95" i="32"/>
  <c r="K96" i="32"/>
  <c r="AC96" i="32"/>
  <c r="AJ96" i="32" s="1"/>
  <c r="AQ96" i="32" s="1"/>
  <c r="AV96" i="32" s="1"/>
  <c r="AB97" i="32"/>
  <c r="AC97" i="32"/>
  <c r="AJ97" i="32" s="1"/>
  <c r="AQ97" i="32" s="1"/>
  <c r="AV97" i="32" s="1"/>
  <c r="CV97" i="32"/>
  <c r="BX97" i="32"/>
  <c r="X98" i="32"/>
  <c r="CV99" i="32"/>
  <c r="BX99" i="32"/>
  <c r="CV101" i="32"/>
  <c r="BX101" i="32"/>
  <c r="CV89" i="32"/>
  <c r="S90" i="32"/>
  <c r="BX90" i="32"/>
  <c r="CV91" i="32"/>
  <c r="CV92" i="32"/>
  <c r="BX92" i="32"/>
  <c r="H93" i="32"/>
  <c r="R94" i="32"/>
  <c r="AV106" i="32"/>
  <c r="BG106" i="32"/>
  <c r="BN106" i="32" s="1"/>
  <c r="BU106" i="32" s="1"/>
  <c r="CE106" i="32" s="1"/>
  <c r="CL106" i="32" s="1"/>
  <c r="CS106" i="32" s="1"/>
  <c r="BX88" i="32"/>
  <c r="AP89" i="32"/>
  <c r="AP91" i="32"/>
  <c r="AV92" i="32"/>
  <c r="CK94" i="32"/>
  <c r="CK95" i="32"/>
  <c r="CV98" i="32"/>
  <c r="BX98" i="32"/>
  <c r="CV100" i="32"/>
  <c r="BX100" i="32"/>
  <c r="CV102" i="32"/>
  <c r="BX102" i="32"/>
  <c r="AV103" i="32"/>
  <c r="BG103" i="32"/>
  <c r="BN103" i="32" s="1"/>
  <c r="BU103" i="32" s="1"/>
  <c r="L104" i="32"/>
  <c r="R105" i="32"/>
  <c r="AP105" i="32"/>
  <c r="BG108" i="32"/>
  <c r="BN108" i="32" s="1"/>
  <c r="BU108" i="32" s="1"/>
  <c r="AC110" i="32"/>
  <c r="X110" i="32"/>
  <c r="R98" i="32"/>
  <c r="R99" i="32"/>
  <c r="R100" i="32"/>
  <c r="R101" i="32"/>
  <c r="R102" i="32"/>
  <c r="AZ104" i="32"/>
  <c r="BT104" i="32"/>
  <c r="CD105" i="32"/>
  <c r="X106" i="32"/>
  <c r="CV106" i="32"/>
  <c r="AZ107" i="32"/>
  <c r="AT104" i="32"/>
  <c r="BX108" i="32"/>
  <c r="BZ108" i="32" s="1"/>
  <c r="BB108" i="32"/>
  <c r="CV108" i="32"/>
  <c r="CX108" i="32" s="1"/>
  <c r="AP104" i="32"/>
  <c r="AV107" i="32"/>
  <c r="X111" i="32"/>
  <c r="CV105" i="32"/>
  <c r="BG107" i="32"/>
  <c r="BN107" i="32" s="1"/>
  <c r="BU107" i="32" s="1"/>
  <c r="AW107" i="32"/>
  <c r="R110" i="32"/>
  <c r="R111" i="32"/>
  <c r="BX118" i="32"/>
  <c r="CV118" i="32"/>
  <c r="AZ116" i="32"/>
  <c r="K110" i="32"/>
  <c r="BT110" i="32"/>
  <c r="BX110" i="32"/>
  <c r="CV110" i="32"/>
  <c r="K111" i="32"/>
  <c r="BT111" i="32"/>
  <c r="BX111" i="32"/>
  <c r="CV111" i="32"/>
  <c r="X118" i="32"/>
  <c r="CV120" i="32"/>
  <c r="BX120" i="32"/>
  <c r="BX119" i="32"/>
  <c r="CV119" i="32"/>
  <c r="AC120" i="32"/>
  <c r="AJ120" i="32" s="1"/>
  <c r="AQ120" i="32" s="1"/>
  <c r="X120" i="32"/>
  <c r="K118" i="32"/>
  <c r="L119" i="32"/>
  <c r="CK119" i="32"/>
  <c r="BM120" i="32"/>
  <c r="CK121" i="32"/>
  <c r="CV122" i="32"/>
  <c r="BT123" i="32"/>
  <c r="E116" i="32"/>
  <c r="CK118" i="32"/>
  <c r="R119" i="32"/>
  <c r="AI119" i="32"/>
  <c r="BM119" i="32"/>
  <c r="BT121" i="32"/>
  <c r="CV121" i="32"/>
  <c r="L122" i="32"/>
  <c r="S122" i="32" s="1"/>
  <c r="BM122" i="32"/>
  <c r="CH116" i="32"/>
  <c r="R118" i="32"/>
  <c r="AI118" i="32"/>
  <c r="AZ123" i="32"/>
  <c r="K122" i="32"/>
  <c r="CK123" i="32"/>
  <c r="R121" i="32"/>
  <c r="AI121" i="32"/>
  <c r="AZ128" i="32"/>
  <c r="AT125" i="32"/>
  <c r="AZ129" i="32"/>
  <c r="L127" i="32"/>
  <c r="S127" i="32" s="1"/>
  <c r="E125" i="32"/>
  <c r="K127" i="32"/>
  <c r="R123" i="32"/>
  <c r="AI123" i="32"/>
  <c r="BT126" i="32"/>
  <c r="BJ125" i="32"/>
  <c r="X128" i="32"/>
  <c r="AC128" i="32"/>
  <c r="AJ128" i="32" s="1"/>
  <c r="AQ128" i="32" s="1"/>
  <c r="R130" i="32"/>
  <c r="L130" i="32"/>
  <c r="S130" i="32" s="1"/>
  <c r="BF132" i="32"/>
  <c r="AM125" i="32"/>
  <c r="AB126" i="32"/>
  <c r="O125" i="32"/>
  <c r="BM128" i="32"/>
  <c r="CD131" i="32"/>
  <c r="R126" i="32"/>
  <c r="L126" i="32"/>
  <c r="BM126" i="32"/>
  <c r="R127" i="32"/>
  <c r="CK127" i="32"/>
  <c r="BF128" i="32"/>
  <c r="BF129" i="32"/>
  <c r="BT131" i="32"/>
  <c r="AP132" i="32"/>
  <c r="CR132" i="32"/>
  <c r="AP138" i="32"/>
  <c r="AI138" i="32"/>
  <c r="Y125" i="32"/>
  <c r="AF125" i="32"/>
  <c r="AP125" i="32" s="1"/>
  <c r="AP126" i="32"/>
  <c r="BT127" i="32"/>
  <c r="AP128" i="32"/>
  <c r="CR128" i="32"/>
  <c r="K129" i="32"/>
  <c r="CR129" i="32"/>
  <c r="AI130" i="32"/>
  <c r="BX130" i="32"/>
  <c r="K131" i="32"/>
  <c r="AP131" i="32"/>
  <c r="CK132" i="32"/>
  <c r="H125" i="32"/>
  <c r="BX126" i="32"/>
  <c r="CD126" i="32"/>
  <c r="BQ125" i="32"/>
  <c r="CA125" i="32"/>
  <c r="CK126" i="32"/>
  <c r="AI129" i="32"/>
  <c r="K130" i="32"/>
  <c r="X131" i="32"/>
  <c r="AZ132" i="32"/>
  <c r="AI133" i="32"/>
  <c r="BX133" i="32"/>
  <c r="CV133" i="32"/>
  <c r="BG135" i="32"/>
  <c r="BN135" i="32" s="1"/>
  <c r="BU135" i="32" s="1"/>
  <c r="BZ135" i="32" s="1"/>
  <c r="AV135" i="32"/>
  <c r="L133" i="32"/>
  <c r="S133" i="32" s="1"/>
  <c r="AB133" i="32"/>
  <c r="BT133" i="32"/>
  <c r="AI134" i="32"/>
  <c r="CK134" i="32"/>
  <c r="E206" i="33"/>
  <c r="AZ136" i="32"/>
  <c r="AV136" i="32"/>
  <c r="AJ138" i="32"/>
  <c r="AQ138" i="32" s="1"/>
  <c r="K133" i="32"/>
  <c r="CV138" i="32"/>
  <c r="CX138" i="32" s="1"/>
  <c r="BB138" i="32"/>
  <c r="D206" i="33"/>
  <c r="K5" i="32" l="1"/>
  <c r="CD116" i="32"/>
  <c r="BF116" i="32"/>
  <c r="CD68" i="32"/>
  <c r="X105" i="32"/>
  <c r="AC105" i="32"/>
  <c r="S104" i="32"/>
  <c r="X104" i="32" s="1"/>
  <c r="AC65" i="32"/>
  <c r="AJ65" i="32" s="1"/>
  <c r="AQ65" i="32" s="1"/>
  <c r="P30" i="32"/>
  <c r="AM35" i="32"/>
  <c r="AB33" i="32"/>
  <c r="CR26" i="32"/>
  <c r="AM34" i="32"/>
  <c r="AN34" i="32" s="1"/>
  <c r="BM93" i="32"/>
  <c r="CK68" i="32"/>
  <c r="CD93" i="32"/>
  <c r="AC121" i="32"/>
  <c r="AJ121" i="32" s="1"/>
  <c r="AQ121" i="32" s="1"/>
  <c r="AV121" i="32" s="1"/>
  <c r="CK93" i="32"/>
  <c r="BT83" i="32"/>
  <c r="AC64" i="32"/>
  <c r="AJ64" i="32" s="1"/>
  <c r="AQ64" i="32" s="1"/>
  <c r="AV64" i="32" s="1"/>
  <c r="BM10" i="32"/>
  <c r="AM33" i="32"/>
  <c r="CH34" i="32"/>
  <c r="CI34" i="32" s="1"/>
  <c r="BT116" i="32"/>
  <c r="AC132" i="32"/>
  <c r="AJ132" i="32" s="1"/>
  <c r="AQ132" i="32" s="1"/>
  <c r="P29" i="32"/>
  <c r="R35" i="32"/>
  <c r="BD27" i="32"/>
  <c r="Z23" i="32"/>
  <c r="CI26" i="32"/>
  <c r="S5" i="32"/>
  <c r="X5" i="32" s="1"/>
  <c r="CR68" i="32"/>
  <c r="BF125" i="32"/>
  <c r="R15" i="32"/>
  <c r="BC34" i="32"/>
  <c r="H33" i="32"/>
  <c r="BF10" i="32"/>
  <c r="R125" i="32"/>
  <c r="P35" i="32"/>
  <c r="S19" i="32"/>
  <c r="CP23" i="32"/>
  <c r="R104" i="32"/>
  <c r="H206" i="33"/>
  <c r="CR116" i="32"/>
  <c r="X101" i="32"/>
  <c r="X100" i="32"/>
  <c r="CO38" i="32"/>
  <c r="CO124" i="32" s="1"/>
  <c r="CQ118" i="32" s="1"/>
  <c r="AM38" i="32"/>
  <c r="AM124" i="32" s="1"/>
  <c r="AN124" i="32" s="1"/>
  <c r="BM39" i="32"/>
  <c r="BD29" i="32"/>
  <c r="BM34" i="32"/>
  <c r="BM29" i="32"/>
  <c r="AM22" i="32"/>
  <c r="AF22" i="32"/>
  <c r="AP22" i="32" s="1"/>
  <c r="BC35" i="32"/>
  <c r="BD35" i="32" s="1"/>
  <c r="F206" i="33"/>
  <c r="CK29" i="32"/>
  <c r="CD29" i="32"/>
  <c r="CD26" i="32"/>
  <c r="BQ22" i="32"/>
  <c r="CD22" i="32" s="1"/>
  <c r="BJ33" i="32"/>
  <c r="BK33" i="32" s="1"/>
  <c r="H22" i="32"/>
  <c r="R22" i="32" s="1"/>
  <c r="BF29" i="32"/>
  <c r="AI26" i="32"/>
  <c r="BT26" i="32"/>
  <c r="CD5" i="32"/>
  <c r="BM5" i="32"/>
  <c r="L5" i="32"/>
  <c r="R5" i="32"/>
  <c r="AI5" i="32"/>
  <c r="O4" i="32"/>
  <c r="P5" i="32" s="1"/>
  <c r="AB39" i="32"/>
  <c r="R93" i="32"/>
  <c r="AC43" i="32"/>
  <c r="AJ43" i="32" s="1"/>
  <c r="AQ43" i="32" s="1"/>
  <c r="AV43" i="32" s="1"/>
  <c r="P85" i="32"/>
  <c r="AC95" i="32"/>
  <c r="AJ95" i="32" s="1"/>
  <c r="AQ95" i="32" s="1"/>
  <c r="AV95" i="32" s="1"/>
  <c r="AC123" i="32"/>
  <c r="AJ123" i="32" s="1"/>
  <c r="AQ123" i="32" s="1"/>
  <c r="AC76" i="32"/>
  <c r="AJ76" i="32" s="1"/>
  <c r="AQ76" i="32" s="1"/>
  <c r="O34" i="32"/>
  <c r="AB34" i="32" s="1"/>
  <c r="R10" i="32"/>
  <c r="R33" i="32"/>
  <c r="AC42" i="32"/>
  <c r="AJ42" i="32" s="1"/>
  <c r="AQ42" i="32" s="1"/>
  <c r="AV42" i="32" s="1"/>
  <c r="R116" i="32"/>
  <c r="AC13" i="32"/>
  <c r="AJ13" i="32" s="1"/>
  <c r="AQ13" i="32" s="1"/>
  <c r="AV13" i="32" s="1"/>
  <c r="AC134" i="32"/>
  <c r="AJ134" i="32" s="1"/>
  <c r="AQ134" i="32" s="1"/>
  <c r="AW134" i="32" s="1"/>
  <c r="BB134" i="32" s="1"/>
  <c r="AC88" i="32"/>
  <c r="AJ88" i="32" s="1"/>
  <c r="AQ88" i="32" s="1"/>
  <c r="AC61" i="32"/>
  <c r="AJ61" i="32" s="1"/>
  <c r="AQ61" i="32" s="1"/>
  <c r="AV61" i="32" s="1"/>
  <c r="P26" i="32"/>
  <c r="P39" i="32"/>
  <c r="P62" i="32"/>
  <c r="O38" i="32"/>
  <c r="O124" i="32" s="1"/>
  <c r="P124" i="32" s="1"/>
  <c r="X87" i="32"/>
  <c r="AC87" i="32"/>
  <c r="AJ87" i="32" s="1"/>
  <c r="AQ87" i="32" s="1"/>
  <c r="AV87" i="32" s="1"/>
  <c r="AC102" i="32"/>
  <c r="AJ102" i="32" s="1"/>
  <c r="AQ102" i="32" s="1"/>
  <c r="AV102" i="32" s="1"/>
  <c r="X102" i="32"/>
  <c r="X56" i="32"/>
  <c r="AC56" i="32"/>
  <c r="AJ56" i="32" s="1"/>
  <c r="AQ56" i="32" s="1"/>
  <c r="AV56" i="32" s="1"/>
  <c r="K116" i="32"/>
  <c r="K35" i="32"/>
  <c r="K29" i="32"/>
  <c r="H34" i="32"/>
  <c r="I34" i="32" s="1"/>
  <c r="AC60" i="32"/>
  <c r="AJ60" i="32" s="1"/>
  <c r="AQ60" i="32" s="1"/>
  <c r="AV60" i="32" s="1"/>
  <c r="I29" i="32"/>
  <c r="O37" i="33"/>
  <c r="O36" i="33" s="1"/>
  <c r="AC129" i="32"/>
  <c r="AJ129" i="32" s="1"/>
  <c r="AQ129" i="32" s="1"/>
  <c r="AV129" i="32" s="1"/>
  <c r="K83" i="32"/>
  <c r="K104" i="32"/>
  <c r="BZ106" i="32"/>
  <c r="I8" i="32"/>
  <c r="AC91" i="32"/>
  <c r="AJ91" i="32" s="1"/>
  <c r="AQ91" i="32" s="1"/>
  <c r="AW91" i="32" s="1"/>
  <c r="BB91" i="32" s="1"/>
  <c r="BZ66" i="32"/>
  <c r="I23" i="32"/>
  <c r="O4" i="33"/>
  <c r="O34" i="33" s="1"/>
  <c r="X59" i="32"/>
  <c r="AC59" i="32"/>
  <c r="AJ59" i="32" s="1"/>
  <c r="AQ59" i="32" s="1"/>
  <c r="AV59" i="32" s="1"/>
  <c r="AC117" i="32"/>
  <c r="X117" i="32"/>
  <c r="L93" i="32"/>
  <c r="I26" i="32"/>
  <c r="H4" i="32"/>
  <c r="I5" i="32" s="1"/>
  <c r="X99" i="32"/>
  <c r="S24" i="32"/>
  <c r="X24" i="32" s="1"/>
  <c r="AC62" i="32"/>
  <c r="AJ62" i="32" s="1"/>
  <c r="AQ62" i="32" s="1"/>
  <c r="AV62" i="32" s="1"/>
  <c r="S30" i="32"/>
  <c r="L29" i="32"/>
  <c r="L22" i="32" s="1"/>
  <c r="CX106" i="32"/>
  <c r="AV91" i="32"/>
  <c r="AI39" i="32"/>
  <c r="AC63" i="32"/>
  <c r="AJ63" i="32" s="1"/>
  <c r="AQ63" i="32" s="1"/>
  <c r="AV63" i="32" s="1"/>
  <c r="BT23" i="32"/>
  <c r="BM23" i="32"/>
  <c r="AB23" i="32"/>
  <c r="M206" i="33"/>
  <c r="CR125" i="32"/>
  <c r="L206" i="33"/>
  <c r="CX66" i="32"/>
  <c r="CQ57" i="32"/>
  <c r="CQ76" i="32"/>
  <c r="CO33" i="32"/>
  <c r="CP33" i="32" s="1"/>
  <c r="CQ80" i="32"/>
  <c r="CO4" i="32"/>
  <c r="CP5" i="32" s="1"/>
  <c r="CQ51" i="32"/>
  <c r="CQ40" i="32"/>
  <c r="CQ110" i="32"/>
  <c r="CQ68" i="32"/>
  <c r="CQ111" i="32"/>
  <c r="CX91" i="32"/>
  <c r="CQ45" i="32"/>
  <c r="CQ59" i="32"/>
  <c r="CQ78" i="32"/>
  <c r="CQ95" i="32"/>
  <c r="CQ120" i="32"/>
  <c r="CQ56" i="32"/>
  <c r="CQ89" i="32"/>
  <c r="CQ39" i="32"/>
  <c r="CQ54" i="32"/>
  <c r="CQ71" i="32"/>
  <c r="CQ87" i="32"/>
  <c r="CQ106" i="32"/>
  <c r="CR23" i="32"/>
  <c r="CH22" i="32"/>
  <c r="CK22" i="32" s="1"/>
  <c r="CK23" i="32"/>
  <c r="CK125" i="32"/>
  <c r="CR10" i="32"/>
  <c r="CH4" i="32"/>
  <c r="CI5" i="32" s="1"/>
  <c r="CR35" i="32"/>
  <c r="AI83" i="32"/>
  <c r="Y38" i="32"/>
  <c r="B38" i="32"/>
  <c r="B124" i="32" s="1"/>
  <c r="D138" i="32" s="1"/>
  <c r="CX92" i="32"/>
  <c r="BZ92" i="32"/>
  <c r="AP116" i="32"/>
  <c r="AI116" i="32"/>
  <c r="K93" i="32"/>
  <c r="AI93" i="32"/>
  <c r="BF93" i="32"/>
  <c r="BM83" i="32"/>
  <c r="AP83" i="32"/>
  <c r="D42" i="32"/>
  <c r="D85" i="32"/>
  <c r="D84" i="32"/>
  <c r="D52" i="32"/>
  <c r="D120" i="32"/>
  <c r="D101" i="32"/>
  <c r="D72" i="32"/>
  <c r="D118" i="32"/>
  <c r="D123" i="32"/>
  <c r="D102" i="32"/>
  <c r="D104" i="32"/>
  <c r="D89" i="32"/>
  <c r="D81" i="32"/>
  <c r="D70" i="32"/>
  <c r="D64" i="32"/>
  <c r="D60" i="32"/>
  <c r="D47" i="32"/>
  <c r="D44" i="32"/>
  <c r="D111" i="32"/>
  <c r="D59" i="32"/>
  <c r="BF68" i="32"/>
  <c r="BC38" i="32"/>
  <c r="BC124" i="32" s="1"/>
  <c r="BE121" i="32" s="1"/>
  <c r="R39" i="32"/>
  <c r="AP39" i="32"/>
  <c r="P33" i="32"/>
  <c r="X8" i="32"/>
  <c r="AC8" i="32"/>
  <c r="AJ8" i="32" s="1"/>
  <c r="AQ8" i="32" s="1"/>
  <c r="K18" i="32"/>
  <c r="BG138" i="32"/>
  <c r="BN138" i="32" s="1"/>
  <c r="BU138" i="32" s="1"/>
  <c r="AV138" i="32"/>
  <c r="AC133" i="32"/>
  <c r="AJ133" i="32" s="1"/>
  <c r="AQ133" i="32" s="1"/>
  <c r="X133" i="32"/>
  <c r="CV132" i="32"/>
  <c r="BX132" i="32"/>
  <c r="BG132" i="32"/>
  <c r="BN132" i="32" s="1"/>
  <c r="BU132" i="32" s="1"/>
  <c r="CE132" i="32" s="1"/>
  <c r="CL132" i="32" s="1"/>
  <c r="CS132" i="32" s="1"/>
  <c r="AW132" i="32"/>
  <c r="BB132" i="32" s="1"/>
  <c r="BG134" i="32"/>
  <c r="BN134" i="32" s="1"/>
  <c r="BU134" i="32" s="1"/>
  <c r="BG123" i="32"/>
  <c r="BN123" i="32" s="1"/>
  <c r="BU123" i="32" s="1"/>
  <c r="CE123" i="32" s="1"/>
  <c r="CL123" i="32" s="1"/>
  <c r="CS123" i="32" s="1"/>
  <c r="AW123" i="32"/>
  <c r="BB123" i="32" s="1"/>
  <c r="AV123" i="32"/>
  <c r="BX136" i="32"/>
  <c r="BZ136" i="32" s="1"/>
  <c r="CV136" i="32"/>
  <c r="CX136" i="32" s="1"/>
  <c r="BB136" i="32"/>
  <c r="CD125" i="32"/>
  <c r="S126" i="32"/>
  <c r="L125" i="32"/>
  <c r="AB125" i="32"/>
  <c r="AC130" i="32"/>
  <c r="AJ130" i="32" s="1"/>
  <c r="AQ130" i="32" s="1"/>
  <c r="X130" i="32"/>
  <c r="K125" i="32"/>
  <c r="AJ105" i="32"/>
  <c r="AC104" i="32"/>
  <c r="AW99" i="32"/>
  <c r="BB99" i="32" s="1"/>
  <c r="BG99" i="32"/>
  <c r="BN99" i="32" s="1"/>
  <c r="BU99" i="32" s="1"/>
  <c r="CE99" i="32" s="1"/>
  <c r="CL99" i="32" s="1"/>
  <c r="CS99" i="32" s="1"/>
  <c r="CX99" i="32" s="1"/>
  <c r="AC90" i="32"/>
  <c r="AJ90" i="32" s="1"/>
  <c r="AQ90" i="32" s="1"/>
  <c r="X90" i="32"/>
  <c r="AW102" i="32"/>
  <c r="BB102" i="32" s="1"/>
  <c r="BG96" i="32"/>
  <c r="BN96" i="32" s="1"/>
  <c r="BU96" i="32" s="1"/>
  <c r="CE96" i="32" s="1"/>
  <c r="CL96" i="32" s="1"/>
  <c r="CS96" i="32" s="1"/>
  <c r="CX96" i="32" s="1"/>
  <c r="AW96" i="32"/>
  <c r="BB96" i="32" s="1"/>
  <c r="CV95" i="32"/>
  <c r="BX95" i="32"/>
  <c r="X94" i="32"/>
  <c r="S93" i="32"/>
  <c r="X93" i="32" s="1"/>
  <c r="AC94" i="32"/>
  <c r="X79" i="32"/>
  <c r="AC79" i="32"/>
  <c r="AJ79" i="32" s="1"/>
  <c r="AQ79" i="32" s="1"/>
  <c r="AC74" i="32"/>
  <c r="AJ74" i="32" s="1"/>
  <c r="AQ74" i="32" s="1"/>
  <c r="X74" i="32"/>
  <c r="L83" i="32"/>
  <c r="AV77" i="32"/>
  <c r="BG77" i="32"/>
  <c r="BN77" i="32" s="1"/>
  <c r="BU77" i="32" s="1"/>
  <c r="CE77" i="32" s="1"/>
  <c r="CL77" i="32" s="1"/>
  <c r="CS77" i="32" s="1"/>
  <c r="CX77" i="32" s="1"/>
  <c r="AW77" i="32"/>
  <c r="BB77" i="32" s="1"/>
  <c r="AV76" i="32"/>
  <c r="BG76" i="32"/>
  <c r="BN76" i="32" s="1"/>
  <c r="BU76" i="32" s="1"/>
  <c r="CE76" i="32" s="1"/>
  <c r="CL76" i="32" s="1"/>
  <c r="CS76" i="32" s="1"/>
  <c r="CX76" i="32" s="1"/>
  <c r="AW76" i="32"/>
  <c r="BB76" i="32" s="1"/>
  <c r="AW65" i="32"/>
  <c r="BB65" i="32" s="1"/>
  <c r="AV65" i="32"/>
  <c r="BG65" i="32"/>
  <c r="BN65" i="32" s="1"/>
  <c r="BU65" i="32" s="1"/>
  <c r="CE65" i="32" s="1"/>
  <c r="CL65" i="32" s="1"/>
  <c r="CS65" i="32" s="1"/>
  <c r="CX65" i="32" s="1"/>
  <c r="BG58" i="32"/>
  <c r="BN58" i="32" s="1"/>
  <c r="BU58" i="32" s="1"/>
  <c r="CE58" i="32" s="1"/>
  <c r="CL58" i="32" s="1"/>
  <c r="CS58" i="32" s="1"/>
  <c r="CX58" i="32" s="1"/>
  <c r="AW58" i="32"/>
  <c r="BB58" i="32" s="1"/>
  <c r="BG73" i="32"/>
  <c r="BN73" i="32" s="1"/>
  <c r="BU73" i="32" s="1"/>
  <c r="AW73" i="32"/>
  <c r="BB73" i="32" s="1"/>
  <c r="AV73" i="32"/>
  <c r="AC54" i="32"/>
  <c r="AJ54" i="32" s="1"/>
  <c r="AQ54" i="32" s="1"/>
  <c r="X54" i="32"/>
  <c r="AC50" i="32"/>
  <c r="AJ50" i="32" s="1"/>
  <c r="AQ50" i="32" s="1"/>
  <c r="X50" i="32"/>
  <c r="AC46" i="32"/>
  <c r="AJ46" i="32" s="1"/>
  <c r="AQ46" i="32" s="1"/>
  <c r="X46" i="32"/>
  <c r="CD39" i="32"/>
  <c r="BQ38" i="32"/>
  <c r="AZ26" i="32"/>
  <c r="CV27" i="32"/>
  <c r="BX27" i="32"/>
  <c r="S11" i="32"/>
  <c r="L10" i="32"/>
  <c r="BX30" i="32"/>
  <c r="AZ29" i="32"/>
  <c r="BA29" i="32" s="1"/>
  <c r="CV30" i="32"/>
  <c r="CV52" i="32"/>
  <c r="BX52" i="32"/>
  <c r="CV48" i="32"/>
  <c r="BX48" i="32"/>
  <c r="AZ35" i="32"/>
  <c r="BA30" i="32"/>
  <c r="BA35" i="32"/>
  <c r="AN35" i="32"/>
  <c r="BD34" i="32"/>
  <c r="BR8" i="32"/>
  <c r="BR24" i="32"/>
  <c r="BR23" i="32"/>
  <c r="BQ33" i="32"/>
  <c r="BR33" i="32" s="1"/>
  <c r="BQ4" i="32"/>
  <c r="BR5" i="32" s="1"/>
  <c r="P125" i="32"/>
  <c r="L39" i="32"/>
  <c r="BD24" i="32"/>
  <c r="BD23" i="32"/>
  <c r="BC4" i="32"/>
  <c r="BD5" i="32" s="1"/>
  <c r="BC33" i="32"/>
  <c r="BD8" i="32"/>
  <c r="I33" i="32"/>
  <c r="AN133" i="32"/>
  <c r="AN134" i="32"/>
  <c r="AN130" i="32"/>
  <c r="AN126" i="32"/>
  <c r="AN138" i="32"/>
  <c r="AN131" i="32"/>
  <c r="AN127" i="32"/>
  <c r="AN129" i="32"/>
  <c r="AN128" i="32"/>
  <c r="AN125" i="32"/>
  <c r="AN132" i="32"/>
  <c r="AN123" i="32"/>
  <c r="AN121" i="32"/>
  <c r="AN118" i="32"/>
  <c r="AN122" i="32"/>
  <c r="AN119" i="32"/>
  <c r="AN120" i="32"/>
  <c r="AN117" i="32"/>
  <c r="AN116" i="32"/>
  <c r="AN111" i="32"/>
  <c r="AN110" i="32"/>
  <c r="AN106" i="32"/>
  <c r="AN102" i="32"/>
  <c r="AN101" i="32"/>
  <c r="AN100" i="32"/>
  <c r="AN99" i="32"/>
  <c r="AN98" i="32"/>
  <c r="AN97" i="32"/>
  <c r="AN96" i="32"/>
  <c r="AN95" i="32"/>
  <c r="AN94" i="32"/>
  <c r="AN93" i="32"/>
  <c r="AN105" i="32"/>
  <c r="AN104" i="32"/>
  <c r="AN91" i="32"/>
  <c r="AN89" i="32"/>
  <c r="AN88" i="32"/>
  <c r="AN87" i="32"/>
  <c r="AN86" i="32"/>
  <c r="AN85" i="32"/>
  <c r="AN90" i="32"/>
  <c r="AN81" i="32"/>
  <c r="AN80" i="32"/>
  <c r="AN79" i="32"/>
  <c r="AN78" i="32"/>
  <c r="AN77" i="32"/>
  <c r="AN76" i="32"/>
  <c r="AN84" i="32"/>
  <c r="AN83" i="32"/>
  <c r="AN75" i="32"/>
  <c r="AN73" i="32"/>
  <c r="AN71" i="32"/>
  <c r="AN66" i="32"/>
  <c r="AN69" i="32"/>
  <c r="AN68" i="32"/>
  <c r="AN65" i="32"/>
  <c r="AN64" i="32"/>
  <c r="AN63" i="32"/>
  <c r="AN62" i="32"/>
  <c r="AN61" i="32"/>
  <c r="AN60" i="32"/>
  <c r="AN59" i="32"/>
  <c r="AN58" i="32"/>
  <c r="AN57" i="32"/>
  <c r="AN74" i="32"/>
  <c r="AN72" i="32"/>
  <c r="AN70" i="32"/>
  <c r="AN56" i="32"/>
  <c r="AN55" i="32"/>
  <c r="AN54" i="32"/>
  <c r="AN53" i="32"/>
  <c r="AN52" i="32"/>
  <c r="AN51" i="32"/>
  <c r="AN50" i="32"/>
  <c r="AN49" i="32"/>
  <c r="AN48" i="32"/>
  <c r="AN47" i="32"/>
  <c r="AN46" i="32"/>
  <c r="AN45" i="32"/>
  <c r="AN44" i="32"/>
  <c r="AN43" i="32"/>
  <c r="AN42" i="32"/>
  <c r="AN41" i="32"/>
  <c r="AN18" i="32"/>
  <c r="AN16" i="32"/>
  <c r="AN10" i="32"/>
  <c r="AN4" i="32"/>
  <c r="AN22" i="32"/>
  <c r="AN19" i="32"/>
  <c r="AN11" i="32"/>
  <c r="AN6" i="32"/>
  <c r="AN12" i="32"/>
  <c r="AN7" i="32"/>
  <c r="AN40" i="32"/>
  <c r="AN39" i="32"/>
  <c r="AM36" i="32"/>
  <c r="AN15" i="32"/>
  <c r="AN13" i="32"/>
  <c r="BZ31" i="32"/>
  <c r="AT22" i="32"/>
  <c r="CK35" i="32"/>
  <c r="CI138" i="32"/>
  <c r="CI133" i="32"/>
  <c r="CI134" i="32"/>
  <c r="CI130" i="32"/>
  <c r="CI126" i="32"/>
  <c r="CI131" i="32"/>
  <c r="CI127" i="32"/>
  <c r="CI129" i="32"/>
  <c r="CI128" i="32"/>
  <c r="CI132" i="32"/>
  <c r="CI123" i="32"/>
  <c r="CI122" i="32"/>
  <c r="CI121" i="32"/>
  <c r="CI120" i="32"/>
  <c r="CI119" i="32"/>
  <c r="CI118" i="32"/>
  <c r="CI117" i="32"/>
  <c r="CI125" i="32"/>
  <c r="CI116" i="32"/>
  <c r="CI111" i="32"/>
  <c r="CI110" i="32"/>
  <c r="CI105" i="32"/>
  <c r="CI106" i="32"/>
  <c r="CI104" i="32"/>
  <c r="CI102" i="32"/>
  <c r="CI101" i="32"/>
  <c r="CI100" i="32"/>
  <c r="CI99" i="32"/>
  <c r="CI98" i="32"/>
  <c r="CI97" i="32"/>
  <c r="CI96" i="32"/>
  <c r="CI95" i="32"/>
  <c r="CI94" i="32"/>
  <c r="CI93" i="32"/>
  <c r="CI91" i="32"/>
  <c r="CI89" i="32"/>
  <c r="CI88" i="32"/>
  <c r="CI87" i="32"/>
  <c r="CI90" i="32"/>
  <c r="CI86" i="32"/>
  <c r="CI85" i="32"/>
  <c r="CI84" i="32"/>
  <c r="CI83" i="32"/>
  <c r="CI81" i="32"/>
  <c r="CI80" i="32"/>
  <c r="CI79" i="32"/>
  <c r="CI78" i="32"/>
  <c r="CI77" i="32"/>
  <c r="CI76" i="32"/>
  <c r="CI75" i="32"/>
  <c r="CI74" i="32"/>
  <c r="CI73" i="32"/>
  <c r="CI72" i="32"/>
  <c r="CI71" i="32"/>
  <c r="CI70" i="32"/>
  <c r="CI69" i="32"/>
  <c r="CI68" i="32"/>
  <c r="CI66" i="32"/>
  <c r="CI65" i="32"/>
  <c r="CI64" i="32"/>
  <c r="CI63" i="32"/>
  <c r="CI62" i="32"/>
  <c r="CI61" i="32"/>
  <c r="CI60" i="32"/>
  <c r="CI59" i="32"/>
  <c r="CI58" i="32"/>
  <c r="CI57" i="32"/>
  <c r="CI56" i="32"/>
  <c r="CI55" i="32"/>
  <c r="CI54" i="32"/>
  <c r="CI53" i="32"/>
  <c r="CI52" i="32"/>
  <c r="CI51" i="32"/>
  <c r="CI50" i="32"/>
  <c r="CI49" i="32"/>
  <c r="CI48" i="32"/>
  <c r="CI47" i="32"/>
  <c r="CI46" i="32"/>
  <c r="CI45" i="32"/>
  <c r="CI44" i="32"/>
  <c r="CI43" i="32"/>
  <c r="CI42" i="32"/>
  <c r="CI40" i="32"/>
  <c r="CI18" i="32"/>
  <c r="CI16" i="32"/>
  <c r="CI10" i="32"/>
  <c r="CI4" i="32"/>
  <c r="CI22" i="32"/>
  <c r="CI19" i="32"/>
  <c r="CI11" i="32"/>
  <c r="CI6" i="32"/>
  <c r="CH36" i="32"/>
  <c r="CI36" i="32" s="1"/>
  <c r="CI12" i="32"/>
  <c r="CI7" i="32"/>
  <c r="CI41" i="32"/>
  <c r="CI39" i="32"/>
  <c r="CI15" i="32"/>
  <c r="CI13" i="32"/>
  <c r="BG128" i="32"/>
  <c r="BN128" i="32" s="1"/>
  <c r="BU128" i="32" s="1"/>
  <c r="CE128" i="32" s="1"/>
  <c r="CL128" i="32" s="1"/>
  <c r="CS128" i="32" s="1"/>
  <c r="AW128" i="32"/>
  <c r="BB128" i="32" s="1"/>
  <c r="S119" i="32"/>
  <c r="L116" i="32"/>
  <c r="BG118" i="32"/>
  <c r="BN118" i="32" s="1"/>
  <c r="BU118" i="32" s="1"/>
  <c r="CE118" i="32" s="1"/>
  <c r="CL118" i="32" s="1"/>
  <c r="CS118" i="32" s="1"/>
  <c r="CX118" i="32" s="1"/>
  <c r="AW118" i="32"/>
  <c r="BB118" i="32" s="1"/>
  <c r="AV132" i="32"/>
  <c r="AI125" i="32"/>
  <c r="AV118" i="32"/>
  <c r="CK116" i="32"/>
  <c r="AW101" i="32"/>
  <c r="BB101" i="32" s="1"/>
  <c r="BG101" i="32"/>
  <c r="BN101" i="32" s="1"/>
  <c r="BU101" i="32" s="1"/>
  <c r="CE101" i="32" s="1"/>
  <c r="CL101" i="32" s="1"/>
  <c r="CS101" i="32" s="1"/>
  <c r="CX101" i="32" s="1"/>
  <c r="AC127" i="32"/>
  <c r="AJ127" i="32" s="1"/>
  <c r="AQ127" i="32" s="1"/>
  <c r="X127" i="32"/>
  <c r="CV128" i="32"/>
  <c r="BX128" i="32"/>
  <c r="AZ125" i="32"/>
  <c r="CV123" i="32"/>
  <c r="BX123" i="32"/>
  <c r="AC122" i="32"/>
  <c r="AJ122" i="32" s="1"/>
  <c r="AQ122" i="32" s="1"/>
  <c r="X122" i="32"/>
  <c r="AW111" i="32"/>
  <c r="BB111" i="32" s="1"/>
  <c r="AV111" i="32"/>
  <c r="BG111" i="32"/>
  <c r="BN111" i="32" s="1"/>
  <c r="BU111" i="32" s="1"/>
  <c r="CE111" i="32" s="1"/>
  <c r="CL111" i="32" s="1"/>
  <c r="CS111" i="32" s="1"/>
  <c r="CX111" i="32" s="1"/>
  <c r="CV107" i="32"/>
  <c r="CX107" i="32" s="1"/>
  <c r="BX107" i="32"/>
  <c r="BB107" i="32"/>
  <c r="BZ103" i="32"/>
  <c r="CE103" i="32"/>
  <c r="CL103" i="32" s="1"/>
  <c r="CS103" i="32" s="1"/>
  <c r="CX103" i="32" s="1"/>
  <c r="AW100" i="32"/>
  <c r="BB100" i="32" s="1"/>
  <c r="BG100" i="32"/>
  <c r="BN100" i="32" s="1"/>
  <c r="BU100" i="32" s="1"/>
  <c r="CE100" i="32" s="1"/>
  <c r="CL100" i="32" s="1"/>
  <c r="CS100" i="32" s="1"/>
  <c r="CX100" i="32" s="1"/>
  <c r="BZ77" i="32"/>
  <c r="X85" i="32"/>
  <c r="AC85" i="32"/>
  <c r="AJ85" i="32" s="1"/>
  <c r="AQ85" i="32" s="1"/>
  <c r="AV88" i="32"/>
  <c r="BG88" i="32"/>
  <c r="BN88" i="32" s="1"/>
  <c r="BU88" i="32" s="1"/>
  <c r="CE88" i="32" s="1"/>
  <c r="CL88" i="32" s="1"/>
  <c r="CS88" i="32" s="1"/>
  <c r="CX88" i="32" s="1"/>
  <c r="AW88" i="32"/>
  <c r="BB88" i="32" s="1"/>
  <c r="X78" i="32"/>
  <c r="AC78" i="32"/>
  <c r="AJ78" i="32" s="1"/>
  <c r="AQ78" i="32" s="1"/>
  <c r="AC72" i="32"/>
  <c r="AJ72" i="32" s="1"/>
  <c r="AQ72" i="32" s="1"/>
  <c r="X72" i="32"/>
  <c r="S83" i="32"/>
  <c r="X83" i="32" s="1"/>
  <c r="AC84" i="32"/>
  <c r="AJ84" i="32" s="1"/>
  <c r="AQ84" i="32" s="1"/>
  <c r="X84" i="32"/>
  <c r="L68" i="32"/>
  <c r="BG61" i="32"/>
  <c r="BN61" i="32" s="1"/>
  <c r="BU61" i="32" s="1"/>
  <c r="CE61" i="32" s="1"/>
  <c r="CL61" i="32" s="1"/>
  <c r="CS61" i="32" s="1"/>
  <c r="CX61" i="32" s="1"/>
  <c r="AW61" i="32"/>
  <c r="BB61" i="32" s="1"/>
  <c r="BG57" i="32"/>
  <c r="BN57" i="32" s="1"/>
  <c r="BU57" i="32" s="1"/>
  <c r="CE57" i="32" s="1"/>
  <c r="CL57" i="32" s="1"/>
  <c r="CS57" i="32" s="1"/>
  <c r="CX57" i="32" s="1"/>
  <c r="AW57" i="32"/>
  <c r="BB57" i="32" s="1"/>
  <c r="CH38" i="32"/>
  <c r="CI38" i="32" s="1"/>
  <c r="CR39" i="32"/>
  <c r="AU26" i="32"/>
  <c r="AT34" i="32"/>
  <c r="AU34" i="32" s="1"/>
  <c r="AU27" i="32"/>
  <c r="AW55" i="32"/>
  <c r="BB55" i="32" s="1"/>
  <c r="BG55" i="32"/>
  <c r="BN55" i="32" s="1"/>
  <c r="BU55" i="32" s="1"/>
  <c r="CE55" i="32" s="1"/>
  <c r="CL55" i="32" s="1"/>
  <c r="CS55" i="32" s="1"/>
  <c r="CX55" i="32" s="1"/>
  <c r="CV50" i="32"/>
  <c r="BX50" i="32"/>
  <c r="CV46" i="32"/>
  <c r="BX46" i="32"/>
  <c r="CV43" i="32"/>
  <c r="BX43" i="32"/>
  <c r="X41" i="32"/>
  <c r="AC41" i="32"/>
  <c r="AJ41" i="32" s="1"/>
  <c r="AQ41" i="32" s="1"/>
  <c r="BR30" i="32"/>
  <c r="BQ35" i="32"/>
  <c r="CD35" i="32" s="1"/>
  <c r="BR29" i="32"/>
  <c r="CD15" i="32"/>
  <c r="CD18" i="32"/>
  <c r="CV51" i="32"/>
  <c r="BX51" i="32"/>
  <c r="CV47" i="32"/>
  <c r="BX47" i="32"/>
  <c r="F35" i="32"/>
  <c r="Q122" i="32"/>
  <c r="Q118" i="32"/>
  <c r="Q111" i="32"/>
  <c r="Q91" i="32"/>
  <c r="Q102" i="32"/>
  <c r="Q98" i="32"/>
  <c r="Q87" i="32"/>
  <c r="Q94" i="32"/>
  <c r="Q81" i="32"/>
  <c r="Q77" i="32"/>
  <c r="Q73" i="32"/>
  <c r="Q68" i="32"/>
  <c r="Q64" i="32"/>
  <c r="Q60" i="32"/>
  <c r="Q56" i="32"/>
  <c r="Q47" i="32"/>
  <c r="Q48" i="32"/>
  <c r="Q39" i="32"/>
  <c r="Q38" i="32"/>
  <c r="CV15" i="32"/>
  <c r="L15" i="32"/>
  <c r="S16" i="32"/>
  <c r="I35" i="32"/>
  <c r="CD10" i="32"/>
  <c r="BR26" i="32"/>
  <c r="BQ34" i="32"/>
  <c r="BT34" i="32" s="1"/>
  <c r="BR27" i="32"/>
  <c r="P34" i="32"/>
  <c r="AC40" i="32"/>
  <c r="X40" i="32"/>
  <c r="S39" i="32"/>
  <c r="S26" i="32"/>
  <c r="X26" i="32" s="1"/>
  <c r="AC27" i="32"/>
  <c r="X27" i="32"/>
  <c r="BX18" i="32"/>
  <c r="R34" i="32"/>
  <c r="AC12" i="32"/>
  <c r="AJ12" i="32" s="1"/>
  <c r="AQ12" i="32" s="1"/>
  <c r="X12" i="32"/>
  <c r="AG26" i="32"/>
  <c r="AF34" i="32"/>
  <c r="AP34" i="32" s="1"/>
  <c r="AG27" i="32"/>
  <c r="AP10" i="32"/>
  <c r="AI10" i="32"/>
  <c r="F24" i="32"/>
  <c r="F23" i="32"/>
  <c r="E33" i="32"/>
  <c r="K33" i="32" s="1"/>
  <c r="F8" i="32"/>
  <c r="E4" i="32"/>
  <c r="F5" i="32" s="1"/>
  <c r="I138" i="32"/>
  <c r="I132" i="32"/>
  <c r="I128" i="32"/>
  <c r="I129" i="32"/>
  <c r="I133" i="32"/>
  <c r="I127" i="32"/>
  <c r="I126" i="32"/>
  <c r="I134" i="32"/>
  <c r="I131" i="32"/>
  <c r="I130" i="32"/>
  <c r="I125" i="32"/>
  <c r="I122" i="32"/>
  <c r="I118" i="32"/>
  <c r="I121" i="32"/>
  <c r="I119" i="32"/>
  <c r="I117" i="32"/>
  <c r="I123" i="32"/>
  <c r="I120" i="32"/>
  <c r="I116" i="32"/>
  <c r="I111" i="32"/>
  <c r="I110" i="32"/>
  <c r="I106" i="32"/>
  <c r="I105" i="32"/>
  <c r="I91" i="32"/>
  <c r="I90" i="32"/>
  <c r="I104" i="32"/>
  <c r="I102" i="32"/>
  <c r="I101" i="32"/>
  <c r="I100" i="32"/>
  <c r="I99" i="32"/>
  <c r="I98" i="32"/>
  <c r="I97" i="32"/>
  <c r="I96" i="32"/>
  <c r="I95" i="32"/>
  <c r="I94" i="32"/>
  <c r="I93" i="32"/>
  <c r="I89" i="32"/>
  <c r="I88" i="32"/>
  <c r="I87" i="32"/>
  <c r="I86" i="32"/>
  <c r="I85" i="32"/>
  <c r="I84" i="32"/>
  <c r="I83" i="32"/>
  <c r="I81" i="32"/>
  <c r="I80" i="32"/>
  <c r="I79" i="32"/>
  <c r="I78" i="32"/>
  <c r="I77" i="32"/>
  <c r="I76" i="32"/>
  <c r="I75" i="32"/>
  <c r="I74" i="32"/>
  <c r="I73" i="32"/>
  <c r="I72" i="32"/>
  <c r="I71" i="32"/>
  <c r="I70" i="32"/>
  <c r="I68" i="32"/>
  <c r="I69" i="32"/>
  <c r="I65" i="32"/>
  <c r="I64" i="32"/>
  <c r="I63" i="32"/>
  <c r="I62" i="32"/>
  <c r="I61" i="32"/>
  <c r="I60" i="32"/>
  <c r="I59" i="32"/>
  <c r="I58" i="32"/>
  <c r="I57" i="32"/>
  <c r="I66" i="32"/>
  <c r="I56" i="32"/>
  <c r="I55" i="32"/>
  <c r="I52" i="32"/>
  <c r="I48" i="32"/>
  <c r="I40" i="32"/>
  <c r="I12" i="32"/>
  <c r="I7" i="32"/>
  <c r="I53" i="32"/>
  <c r="I49" i="32"/>
  <c r="I39" i="32"/>
  <c r="I13" i="32"/>
  <c r="R4" i="32"/>
  <c r="I16" i="32"/>
  <c r="I15" i="32"/>
  <c r="I54" i="32"/>
  <c r="I50" i="32"/>
  <c r="I46" i="32"/>
  <c r="I45" i="32"/>
  <c r="I44" i="32"/>
  <c r="I43" i="32"/>
  <c r="I42" i="32"/>
  <c r="I51" i="32"/>
  <c r="I47" i="32"/>
  <c r="I41" i="32"/>
  <c r="I19" i="32"/>
  <c r="I18" i="32"/>
  <c r="I10" i="32"/>
  <c r="I6" i="32"/>
  <c r="I4" i="32"/>
  <c r="I11" i="32"/>
  <c r="AW7" i="32"/>
  <c r="BB7" i="32" s="1"/>
  <c r="BG7" i="32"/>
  <c r="BN7" i="32" s="1"/>
  <c r="BU7" i="32" s="1"/>
  <c r="CE7" i="32" s="1"/>
  <c r="CL7" i="32" s="1"/>
  <c r="CS7" i="32" s="1"/>
  <c r="BG42" i="32"/>
  <c r="BN42" i="32" s="1"/>
  <c r="BU42" i="32" s="1"/>
  <c r="CE42" i="32" s="1"/>
  <c r="CL42" i="32" s="1"/>
  <c r="CS42" i="32" s="1"/>
  <c r="AW42" i="32"/>
  <c r="BB42" i="32" s="1"/>
  <c r="BT18" i="32"/>
  <c r="BK34" i="32"/>
  <c r="CB8" i="32"/>
  <c r="CB24" i="32"/>
  <c r="CB23" i="32"/>
  <c r="CA33" i="32"/>
  <c r="CK33" i="32" s="1"/>
  <c r="CA4" i="32"/>
  <c r="CB5" i="32" s="1"/>
  <c r="V140" i="32"/>
  <c r="BM22" i="32"/>
  <c r="BF22" i="32"/>
  <c r="CV24" i="32"/>
  <c r="AZ23" i="32"/>
  <c r="BX24" i="32"/>
  <c r="CB35" i="32"/>
  <c r="BG13" i="32"/>
  <c r="BN13" i="32" s="1"/>
  <c r="BU13" i="32" s="1"/>
  <c r="CE13" i="32" s="1"/>
  <c r="CL13" i="32" s="1"/>
  <c r="CS13" i="32" s="1"/>
  <c r="AW13" i="32"/>
  <c r="BB13" i="32" s="1"/>
  <c r="CR34" i="32"/>
  <c r="M24" i="32"/>
  <c r="M23" i="32"/>
  <c r="L4" i="32"/>
  <c r="M5" i="32" s="1"/>
  <c r="L33" i="32"/>
  <c r="M33" i="32" s="1"/>
  <c r="M8" i="32"/>
  <c r="BG121" i="32"/>
  <c r="BN121" i="32" s="1"/>
  <c r="BU121" i="32" s="1"/>
  <c r="AW121" i="32"/>
  <c r="BB121" i="32" s="1"/>
  <c r="CV116" i="32"/>
  <c r="AJ117" i="32"/>
  <c r="CV104" i="32"/>
  <c r="AW98" i="32"/>
  <c r="BB98" i="32" s="1"/>
  <c r="BG98" i="32"/>
  <c r="BN98" i="32" s="1"/>
  <c r="BU98" i="32" s="1"/>
  <c r="CE98" i="32" s="1"/>
  <c r="CL98" i="32" s="1"/>
  <c r="CS98" i="32" s="1"/>
  <c r="CX98" i="32" s="1"/>
  <c r="BG97" i="32"/>
  <c r="BN97" i="32" s="1"/>
  <c r="BU97" i="32" s="1"/>
  <c r="CE97" i="32" s="1"/>
  <c r="CL97" i="32" s="1"/>
  <c r="CS97" i="32" s="1"/>
  <c r="CX97" i="32" s="1"/>
  <c r="AW97" i="32"/>
  <c r="BB97" i="32" s="1"/>
  <c r="CV94" i="32"/>
  <c r="BX94" i="32"/>
  <c r="AZ93" i="32"/>
  <c r="X86" i="32"/>
  <c r="AC86" i="32"/>
  <c r="AJ86" i="32" s="1"/>
  <c r="AQ86" i="32" s="1"/>
  <c r="X81" i="32"/>
  <c r="AC81" i="32"/>
  <c r="AJ81" i="32" s="1"/>
  <c r="AQ81" i="32" s="1"/>
  <c r="AI68" i="32"/>
  <c r="AP68" i="32"/>
  <c r="AF38" i="32"/>
  <c r="BZ61" i="32"/>
  <c r="AC69" i="32"/>
  <c r="X69" i="32"/>
  <c r="S68" i="32"/>
  <c r="X68" i="32" s="1"/>
  <c r="BG64" i="32"/>
  <c r="BN64" i="32" s="1"/>
  <c r="BU64" i="32" s="1"/>
  <c r="CE64" i="32" s="1"/>
  <c r="CL64" i="32" s="1"/>
  <c r="CS64" i="32" s="1"/>
  <c r="CX64" i="32" s="1"/>
  <c r="AW64" i="32"/>
  <c r="BB64" i="32" s="1"/>
  <c r="BG75" i="32"/>
  <c r="BN75" i="32" s="1"/>
  <c r="BU75" i="32" s="1"/>
  <c r="AW75" i="32"/>
  <c r="BB75" i="32" s="1"/>
  <c r="AV75" i="32"/>
  <c r="AW56" i="32"/>
  <c r="BB56" i="32" s="1"/>
  <c r="BG56" i="32"/>
  <c r="BN56" i="32" s="1"/>
  <c r="BU56" i="32" s="1"/>
  <c r="CE56" i="32" s="1"/>
  <c r="CL56" i="32" s="1"/>
  <c r="CS56" i="32" s="1"/>
  <c r="CX56" i="32" s="1"/>
  <c r="CV53" i="32"/>
  <c r="BX53" i="32"/>
  <c r="CV49" i="32"/>
  <c r="BX49" i="32"/>
  <c r="CV45" i="32"/>
  <c r="BX45" i="32"/>
  <c r="BJ38" i="32"/>
  <c r="BT39" i="32"/>
  <c r="AU24" i="32"/>
  <c r="AU23" i="32"/>
  <c r="AT4" i="32"/>
  <c r="AU5" i="32" s="1"/>
  <c r="AT33" i="32"/>
  <c r="AU8" i="32"/>
  <c r="E38" i="32"/>
  <c r="K39" i="32"/>
  <c r="CV7" i="32"/>
  <c r="BX7" i="32"/>
  <c r="CV41" i="32"/>
  <c r="BX41" i="32"/>
  <c r="AZ39" i="32"/>
  <c r="AC53" i="32"/>
  <c r="AJ53" i="32" s="1"/>
  <c r="AQ53" i="32" s="1"/>
  <c r="X53" i="32"/>
  <c r="AC49" i="32"/>
  <c r="AJ49" i="32" s="1"/>
  <c r="AQ49" i="32" s="1"/>
  <c r="X49" i="32"/>
  <c r="BJ35" i="32"/>
  <c r="BK29" i="32"/>
  <c r="BK30" i="32"/>
  <c r="BT15" i="32"/>
  <c r="BJ4" i="32"/>
  <c r="BK5" i="32" s="1"/>
  <c r="BX15" i="32"/>
  <c r="BM15" i="32"/>
  <c r="CP127" i="32"/>
  <c r="CP125" i="32"/>
  <c r="CP122" i="32"/>
  <c r="CP123" i="32"/>
  <c r="CP119" i="32"/>
  <c r="CP105" i="32"/>
  <c r="CP89" i="32"/>
  <c r="CP99" i="32"/>
  <c r="CP95" i="32"/>
  <c r="CP87" i="32"/>
  <c r="CP83" i="32"/>
  <c r="CP78" i="32"/>
  <c r="CP74" i="32"/>
  <c r="CP70" i="32"/>
  <c r="CP65" i="32"/>
  <c r="CP61" i="32"/>
  <c r="CP57" i="32"/>
  <c r="CP53" i="32"/>
  <c r="CP22" i="32"/>
  <c r="CP15" i="32"/>
  <c r="CP38" i="32"/>
  <c r="CP51" i="32"/>
  <c r="CP44" i="32"/>
  <c r="CP40" i="32"/>
  <c r="CP16" i="32"/>
  <c r="CV18" i="32"/>
  <c r="BX13" i="32"/>
  <c r="BZ13" i="32" s="1"/>
  <c r="CV13" i="32"/>
  <c r="F27" i="32"/>
  <c r="F26" i="32"/>
  <c r="K10" i="32"/>
  <c r="E34" i="32"/>
  <c r="V113" i="32"/>
  <c r="V109" i="32"/>
  <c r="V114" i="32"/>
  <c r="W142" i="32"/>
  <c r="W141" i="32"/>
  <c r="AP35" i="32"/>
  <c r="CI35" i="32"/>
  <c r="BX14" i="32"/>
  <c r="BZ14" i="32" s="1"/>
  <c r="CV14" i="32"/>
  <c r="CX14" i="32" s="1"/>
  <c r="BB14" i="32"/>
  <c r="BT10" i="32"/>
  <c r="S18" i="32"/>
  <c r="X18" i="32" s="1"/>
  <c r="AC19" i="32"/>
  <c r="X19" i="32"/>
  <c r="BB9" i="32"/>
  <c r="CV9" i="32"/>
  <c r="CX9" i="32" s="1"/>
  <c r="BX9" i="32"/>
  <c r="BZ9" i="32" s="1"/>
  <c r="AC6" i="32"/>
  <c r="AC5" i="32" s="1"/>
  <c r="X6" i="32"/>
  <c r="CR33" i="32"/>
  <c r="AW131" i="32"/>
  <c r="BB131" i="32" s="1"/>
  <c r="AV131" i="32"/>
  <c r="BG131" i="32"/>
  <c r="BN131" i="32" s="1"/>
  <c r="BU131" i="32" s="1"/>
  <c r="BM125" i="32"/>
  <c r="BT125" i="32"/>
  <c r="BX129" i="32"/>
  <c r="CV129" i="32"/>
  <c r="AV128" i="32"/>
  <c r="BG120" i="32"/>
  <c r="BN120" i="32" s="1"/>
  <c r="BU120" i="32" s="1"/>
  <c r="CE120" i="32" s="1"/>
  <c r="CL120" i="32" s="1"/>
  <c r="CS120" i="32" s="1"/>
  <c r="CX120" i="32" s="1"/>
  <c r="AW120" i="32"/>
  <c r="BB120" i="32" s="1"/>
  <c r="AV120" i="32"/>
  <c r="BZ118" i="32"/>
  <c r="BX116" i="32"/>
  <c r="AJ110" i="32"/>
  <c r="AC89" i="32"/>
  <c r="AJ89" i="32" s="1"/>
  <c r="AQ89" i="32" s="1"/>
  <c r="X89" i="32"/>
  <c r="CV85" i="32"/>
  <c r="CV83" i="32" s="1"/>
  <c r="BX85" i="32"/>
  <c r="AZ83" i="32"/>
  <c r="X80" i="32"/>
  <c r="AC80" i="32"/>
  <c r="AJ80" i="32" s="1"/>
  <c r="AQ80" i="32" s="1"/>
  <c r="K68" i="32"/>
  <c r="R68" i="32"/>
  <c r="H38" i="32"/>
  <c r="AC70" i="32"/>
  <c r="AJ70" i="32" s="1"/>
  <c r="AQ70" i="32" s="1"/>
  <c r="X70" i="32"/>
  <c r="BG63" i="32"/>
  <c r="BN63" i="32" s="1"/>
  <c r="BU63" i="32" s="1"/>
  <c r="CE63" i="32" s="1"/>
  <c r="CL63" i="32" s="1"/>
  <c r="CS63" i="32" s="1"/>
  <c r="CX63" i="32" s="1"/>
  <c r="AW63" i="32"/>
  <c r="BB63" i="32" s="1"/>
  <c r="BG59" i="32"/>
  <c r="BN59" i="32" s="1"/>
  <c r="BU59" i="32" s="1"/>
  <c r="CE59" i="32" s="1"/>
  <c r="CL59" i="32" s="1"/>
  <c r="CS59" i="32" s="1"/>
  <c r="CX59" i="32" s="1"/>
  <c r="AW59" i="32"/>
  <c r="BB59" i="32" s="1"/>
  <c r="BG71" i="32"/>
  <c r="BN71" i="32" s="1"/>
  <c r="BU71" i="32" s="1"/>
  <c r="AW71" i="32"/>
  <c r="BB71" i="32" s="1"/>
  <c r="AV71" i="32"/>
  <c r="AT38" i="32"/>
  <c r="AC51" i="32"/>
  <c r="AJ51" i="32" s="1"/>
  <c r="AQ51" i="32" s="1"/>
  <c r="X51" i="32"/>
  <c r="AC47" i="32"/>
  <c r="AJ47" i="32" s="1"/>
  <c r="AQ47" i="32" s="1"/>
  <c r="X47" i="32"/>
  <c r="CV44" i="32"/>
  <c r="BX44" i="32"/>
  <c r="CV42" i="32"/>
  <c r="BX42" i="32"/>
  <c r="Y22" i="32"/>
  <c r="AI29" i="32"/>
  <c r="AB29" i="32"/>
  <c r="CV12" i="32"/>
  <c r="AZ10" i="32"/>
  <c r="BX12" i="32"/>
  <c r="AC52" i="32"/>
  <c r="AJ52" i="32" s="1"/>
  <c r="AQ52" i="32" s="1"/>
  <c r="X52" i="32"/>
  <c r="AC48" i="32"/>
  <c r="AJ48" i="32" s="1"/>
  <c r="AQ48" i="32" s="1"/>
  <c r="X48" i="32"/>
  <c r="BG44" i="32"/>
  <c r="BN44" i="32" s="1"/>
  <c r="BU44" i="32" s="1"/>
  <c r="CE44" i="32" s="1"/>
  <c r="CL44" i="32" s="1"/>
  <c r="CS44" i="32" s="1"/>
  <c r="AW44" i="32"/>
  <c r="BB44" i="32" s="1"/>
  <c r="Y35" i="32"/>
  <c r="Z35" i="32" s="1"/>
  <c r="Z29" i="32"/>
  <c r="Z30" i="32"/>
  <c r="AI15" i="32"/>
  <c r="Y4" i="32"/>
  <c r="Z5" i="32" s="1"/>
  <c r="AI18" i="32"/>
  <c r="CB26" i="32"/>
  <c r="CA34" i="32"/>
  <c r="CK34" i="32" s="1"/>
  <c r="CB27" i="32"/>
  <c r="CK10" i="32"/>
  <c r="AI34" i="32"/>
  <c r="C132" i="32"/>
  <c r="C128" i="32"/>
  <c r="C138" i="32"/>
  <c r="C129" i="32"/>
  <c r="C127" i="32"/>
  <c r="C126" i="32"/>
  <c r="C124" i="32"/>
  <c r="C134" i="32"/>
  <c r="C131" i="32"/>
  <c r="C130" i="32"/>
  <c r="C123" i="32"/>
  <c r="C133" i="32"/>
  <c r="C125" i="32"/>
  <c r="C121" i="32"/>
  <c r="C118" i="32"/>
  <c r="C119" i="32"/>
  <c r="C122" i="32"/>
  <c r="C120" i="32"/>
  <c r="C117" i="32"/>
  <c r="C111" i="32"/>
  <c r="C110" i="32"/>
  <c r="C116" i="32"/>
  <c r="C105" i="32"/>
  <c r="C104" i="32"/>
  <c r="C102" i="32"/>
  <c r="C101" i="32"/>
  <c r="C100" i="32"/>
  <c r="C99" i="32"/>
  <c r="C98" i="32"/>
  <c r="C97" i="32"/>
  <c r="C96" i="32"/>
  <c r="C95" i="32"/>
  <c r="C94" i="32"/>
  <c r="C106" i="32"/>
  <c r="C93" i="32"/>
  <c r="C89" i="32"/>
  <c r="C88" i="32"/>
  <c r="C87" i="32"/>
  <c r="C86" i="32"/>
  <c r="C85" i="32"/>
  <c r="C91" i="32"/>
  <c r="C90" i="32"/>
  <c r="C83" i="32"/>
  <c r="C81" i="32"/>
  <c r="C80" i="32"/>
  <c r="C79" i="32"/>
  <c r="C78" i="32"/>
  <c r="C77" i="32"/>
  <c r="C76" i="32"/>
  <c r="C84" i="32"/>
  <c r="C75" i="32"/>
  <c r="C73" i="32"/>
  <c r="C71" i="32"/>
  <c r="C69" i="32"/>
  <c r="C65" i="32"/>
  <c r="C64" i="32"/>
  <c r="C63" i="32"/>
  <c r="C62" i="32"/>
  <c r="C61" i="32"/>
  <c r="C60" i="32"/>
  <c r="C59" i="32"/>
  <c r="C58" i="32"/>
  <c r="C57" i="32"/>
  <c r="C74" i="32"/>
  <c r="C72" i="32"/>
  <c r="C68" i="32"/>
  <c r="C70" i="32"/>
  <c r="C66" i="32"/>
  <c r="C56" i="32"/>
  <c r="C55" i="32"/>
  <c r="C54" i="32"/>
  <c r="C53" i="32"/>
  <c r="C52" i="32"/>
  <c r="C51" i="32"/>
  <c r="C50" i="32"/>
  <c r="C49" i="32"/>
  <c r="C48" i="32"/>
  <c r="C47" i="32"/>
  <c r="C46" i="32"/>
  <c r="C45" i="32"/>
  <c r="C44" i="32"/>
  <c r="C43" i="32"/>
  <c r="C42" i="32"/>
  <c r="C41" i="32"/>
  <c r="C38" i="32"/>
  <c r="C22" i="32"/>
  <c r="C12" i="32"/>
  <c r="C7" i="32"/>
  <c r="C15" i="32"/>
  <c r="B36" i="32"/>
  <c r="C13" i="32"/>
  <c r="C40" i="32"/>
  <c r="C16" i="32"/>
  <c r="C39" i="32"/>
  <c r="C19" i="32"/>
  <c r="C18" i="32"/>
  <c r="C6" i="32"/>
  <c r="C11" i="32"/>
  <c r="C10" i="32"/>
  <c r="C4" i="32"/>
  <c r="W36" i="32"/>
  <c r="AG35" i="32"/>
  <c r="AU35" i="32"/>
  <c r="BX8" i="32"/>
  <c r="CV8" i="32"/>
  <c r="BF33" i="32"/>
  <c r="AN33" i="32"/>
  <c r="AW45" i="32"/>
  <c r="BB45" i="32" s="1"/>
  <c r="BG45" i="32"/>
  <c r="BN45" i="32" s="1"/>
  <c r="BU45" i="32" s="1"/>
  <c r="CE45" i="32" s="1"/>
  <c r="CL45" i="32" s="1"/>
  <c r="CS45" i="32" s="1"/>
  <c r="CC138" i="32"/>
  <c r="CC124" i="32"/>
  <c r="CC120" i="32"/>
  <c r="CC122" i="32"/>
  <c r="CC118" i="32"/>
  <c r="CC119" i="32"/>
  <c r="CC121" i="32"/>
  <c r="CC116" i="32"/>
  <c r="CC123" i="32"/>
  <c r="CC117" i="32"/>
  <c r="CC106" i="32"/>
  <c r="CC105" i="32"/>
  <c r="CC104" i="32"/>
  <c r="CC111" i="32"/>
  <c r="CC110" i="32"/>
  <c r="CC102" i="32"/>
  <c r="CC101" i="32"/>
  <c r="CC100" i="32"/>
  <c r="CC99" i="32"/>
  <c r="CC98" i="32"/>
  <c r="CC97" i="32"/>
  <c r="CC91" i="32"/>
  <c r="CC90" i="32"/>
  <c r="CC89" i="32"/>
  <c r="CC95" i="32"/>
  <c r="CC94" i="32"/>
  <c r="CC93" i="32"/>
  <c r="CC96" i="32"/>
  <c r="CC86" i="32"/>
  <c r="CC85" i="32"/>
  <c r="CC84" i="32"/>
  <c r="CC83" i="32"/>
  <c r="CC88" i="32"/>
  <c r="CC87" i="32"/>
  <c r="CC81" i="32"/>
  <c r="CC80" i="32"/>
  <c r="CC79" i="32"/>
  <c r="CC78" i="32"/>
  <c r="CC77" i="32"/>
  <c r="CC69" i="32"/>
  <c r="CC68" i="32"/>
  <c r="CC65" i="32"/>
  <c r="CC64" i="32"/>
  <c r="CC76" i="32"/>
  <c r="CC74" i="32"/>
  <c r="CC72" i="32"/>
  <c r="CC70" i="32"/>
  <c r="CC75" i="32"/>
  <c r="CC73" i="32"/>
  <c r="CC71" i="32"/>
  <c r="CC66" i="32"/>
  <c r="CC56" i="32"/>
  <c r="CC55" i="32"/>
  <c r="CC54" i="32"/>
  <c r="CC53" i="32"/>
  <c r="CC52" i="32"/>
  <c r="CC51" i="32"/>
  <c r="CC50" i="32"/>
  <c r="CC49" i="32"/>
  <c r="CC48" i="32"/>
  <c r="CC47" i="32"/>
  <c r="CC46" i="32"/>
  <c r="CC45" i="32"/>
  <c r="CC63" i="32"/>
  <c r="CC62" i="32"/>
  <c r="CC61" i="32"/>
  <c r="CC60" i="32"/>
  <c r="CC59" i="32"/>
  <c r="CC58" i="32"/>
  <c r="CC57" i="32"/>
  <c r="CC41" i="32"/>
  <c r="CC40" i="32"/>
  <c r="CC39" i="32"/>
  <c r="CC44" i="32"/>
  <c r="CC43" i="32"/>
  <c r="CC42" i="32"/>
  <c r="CC38" i="32"/>
  <c r="AC24" i="32"/>
  <c r="S23" i="32"/>
  <c r="BF34" i="32"/>
  <c r="AG8" i="32"/>
  <c r="AG24" i="32"/>
  <c r="AG23" i="32"/>
  <c r="AF33" i="32"/>
  <c r="AP33" i="32" s="1"/>
  <c r="AF4" i="32"/>
  <c r="AG5" i="32" s="1"/>
  <c r="CI33" i="32"/>
  <c r="P72" i="32" l="1"/>
  <c r="P91" i="32"/>
  <c r="P99" i="32"/>
  <c r="AW62" i="32"/>
  <c r="BB62" i="32" s="1"/>
  <c r="P138" i="32"/>
  <c r="P96" i="32"/>
  <c r="P58" i="32"/>
  <c r="P90" i="32"/>
  <c r="P61" i="32"/>
  <c r="BF35" i="32"/>
  <c r="BG62" i="32"/>
  <c r="BN62" i="32" s="1"/>
  <c r="BU62" i="32" s="1"/>
  <c r="P119" i="32"/>
  <c r="P79" i="32"/>
  <c r="P46" i="32"/>
  <c r="P121" i="32"/>
  <c r="P83" i="32"/>
  <c r="P45" i="32"/>
  <c r="BF4" i="32"/>
  <c r="P118" i="32"/>
  <c r="P75" i="32"/>
  <c r="P19" i="32"/>
  <c r="P122" i="32"/>
  <c r="P78" i="32"/>
  <c r="P44" i="32"/>
  <c r="CX123" i="32"/>
  <c r="CQ100" i="32"/>
  <c r="CQ84" i="32"/>
  <c r="CQ66" i="32"/>
  <c r="CQ50" i="32"/>
  <c r="CQ119" i="32"/>
  <c r="CQ81" i="32"/>
  <c r="CQ48" i="32"/>
  <c r="CQ116" i="32"/>
  <c r="CQ91" i="32"/>
  <c r="CQ74" i="32"/>
  <c r="CQ64" i="32"/>
  <c r="CQ41" i="32"/>
  <c r="CQ98" i="32"/>
  <c r="CQ58" i="32"/>
  <c r="CQ88" i="32"/>
  <c r="CQ101" i="32"/>
  <c r="CQ61" i="32"/>
  <c r="CQ93" i="32"/>
  <c r="CQ138" i="32"/>
  <c r="CQ121" i="32"/>
  <c r="CQ96" i="32"/>
  <c r="CQ79" i="32"/>
  <c r="CQ60" i="32"/>
  <c r="CQ46" i="32"/>
  <c r="CQ102" i="32"/>
  <c r="CQ73" i="32"/>
  <c r="CQ38" i="32"/>
  <c r="CQ104" i="32"/>
  <c r="CQ86" i="32"/>
  <c r="CQ69" i="32"/>
  <c r="CQ53" i="32"/>
  <c r="CQ90" i="32"/>
  <c r="CQ52" i="32"/>
  <c r="CQ72" i="32"/>
  <c r="CQ85" i="32"/>
  <c r="CQ122" i="32"/>
  <c r="CQ47" i="32"/>
  <c r="CQ43" i="32"/>
  <c r="CQ117" i="32"/>
  <c r="CQ105" i="32"/>
  <c r="CQ75" i="32"/>
  <c r="CQ65" i="32"/>
  <c r="CQ42" i="32"/>
  <c r="CQ94" i="32"/>
  <c r="CQ62" i="32"/>
  <c r="CQ124" i="32"/>
  <c r="CQ99" i="32"/>
  <c r="CQ83" i="32"/>
  <c r="CQ63" i="32"/>
  <c r="CQ49" i="32"/>
  <c r="CQ123" i="32"/>
  <c r="CQ77" i="32"/>
  <c r="CQ44" i="32"/>
  <c r="CQ55" i="32"/>
  <c r="CQ70" i="32"/>
  <c r="CQ97" i="32"/>
  <c r="Q45" i="32"/>
  <c r="Q42" i="32"/>
  <c r="Q52" i="32"/>
  <c r="Q51" i="32"/>
  <c r="Q57" i="32"/>
  <c r="Q61" i="32"/>
  <c r="Q65" i="32"/>
  <c r="Q70" i="32"/>
  <c r="Q74" i="32"/>
  <c r="Q78" i="32"/>
  <c r="Q83" i="32"/>
  <c r="Q95" i="32"/>
  <c r="Q88" i="32"/>
  <c r="Q99" i="32"/>
  <c r="Q104" i="32"/>
  <c r="Q105" i="32"/>
  <c r="Q119" i="32"/>
  <c r="Q121" i="32"/>
  <c r="Q124" i="32"/>
  <c r="Q46" i="32"/>
  <c r="Q49" i="32"/>
  <c r="Q43" i="32"/>
  <c r="Q40" i="32"/>
  <c r="Q54" i="32"/>
  <c r="Q58" i="32"/>
  <c r="Q62" i="32"/>
  <c r="Q66" i="32"/>
  <c r="Q71" i="32"/>
  <c r="Q75" i="32"/>
  <c r="Q79" i="32"/>
  <c r="Q84" i="32"/>
  <c r="Q96" i="32"/>
  <c r="Q93" i="32"/>
  <c r="Q100" i="32"/>
  <c r="Q89" i="32"/>
  <c r="Q106" i="32"/>
  <c r="Q123" i="32"/>
  <c r="Q117" i="32"/>
  <c r="Q138" i="32"/>
  <c r="AN38" i="32"/>
  <c r="AB38" i="32"/>
  <c r="Q50" i="32"/>
  <c r="Q53" i="32"/>
  <c r="Q44" i="32"/>
  <c r="Q41" i="32"/>
  <c r="Q55" i="32"/>
  <c r="Q59" i="32"/>
  <c r="Q63" i="32"/>
  <c r="Q69" i="32"/>
  <c r="Q72" i="32"/>
  <c r="Q76" i="32"/>
  <c r="Q80" i="32"/>
  <c r="Q85" i="32"/>
  <c r="Q86" i="32"/>
  <c r="Q97" i="32"/>
  <c r="Q101" i="32"/>
  <c r="Q90" i="32"/>
  <c r="Q110" i="32"/>
  <c r="Q116" i="32"/>
  <c r="Q120" i="32"/>
  <c r="O204" i="33"/>
  <c r="C144" i="20" s="1"/>
  <c r="AW43" i="32"/>
  <c r="BB43" i="32" s="1"/>
  <c r="BG43" i="32"/>
  <c r="BN43" i="32" s="1"/>
  <c r="BU43" i="32" s="1"/>
  <c r="CE43" i="32" s="1"/>
  <c r="CL43" i="32" s="1"/>
  <c r="CS43" i="32" s="1"/>
  <c r="H36" i="32"/>
  <c r="I36" i="32" s="1"/>
  <c r="BT33" i="32"/>
  <c r="BT35" i="32"/>
  <c r="I22" i="32"/>
  <c r="K22" i="32"/>
  <c r="K34" i="32"/>
  <c r="BM33" i="32"/>
  <c r="BT22" i="32"/>
  <c r="P129" i="32"/>
  <c r="P49" i="32"/>
  <c r="P93" i="32"/>
  <c r="P97" i="32"/>
  <c r="P128" i="32"/>
  <c r="P120" i="32"/>
  <c r="P130" i="32"/>
  <c r="P111" i="32"/>
  <c r="P87" i="32"/>
  <c r="P66" i="32"/>
  <c r="P54" i="32"/>
  <c r="P40" i="32"/>
  <c r="P133" i="32"/>
  <c r="P116" i="32"/>
  <c r="P95" i="32"/>
  <c r="P73" i="32"/>
  <c r="P57" i="32"/>
  <c r="P18" i="32"/>
  <c r="P123" i="32"/>
  <c r="P80" i="32"/>
  <c r="P102" i="32"/>
  <c r="P127" i="32"/>
  <c r="P100" i="32"/>
  <c r="P86" i="32"/>
  <c r="P74" i="32"/>
  <c r="P50" i="32"/>
  <c r="P10" i="32"/>
  <c r="P126" i="32"/>
  <c r="P110" i="32"/>
  <c r="P88" i="32"/>
  <c r="P65" i="32"/>
  <c r="P53" i="32"/>
  <c r="P16" i="32"/>
  <c r="P105" i="32"/>
  <c r="P69" i="32"/>
  <c r="P89" i="32"/>
  <c r="P12" i="32"/>
  <c r="P134" i="32"/>
  <c r="P106" i="32"/>
  <c r="P94" i="32"/>
  <c r="P76" i="32"/>
  <c r="P64" i="32"/>
  <c r="P56" i="32"/>
  <c r="P48" i="32"/>
  <c r="P6" i="32"/>
  <c r="P43" i="32"/>
  <c r="P4" i="32"/>
  <c r="P7" i="32"/>
  <c r="P132" i="32"/>
  <c r="P101" i="32"/>
  <c r="P84" i="32"/>
  <c r="P70" i="32"/>
  <c r="P63" i="32"/>
  <c r="P55" i="32"/>
  <c r="P47" i="32"/>
  <c r="P41" i="32"/>
  <c r="P42" i="32"/>
  <c r="P131" i="32"/>
  <c r="P98" i="32"/>
  <c r="P81" i="32"/>
  <c r="P71" i="32"/>
  <c r="P60" i="32"/>
  <c r="P52" i="32"/>
  <c r="O36" i="32"/>
  <c r="P15" i="32"/>
  <c r="P22" i="32"/>
  <c r="P117" i="32"/>
  <c r="P104" i="32"/>
  <c r="P77" i="32"/>
  <c r="P68" i="32"/>
  <c r="P59" i="32"/>
  <c r="P51" i="32"/>
  <c r="P13" i="32"/>
  <c r="P11" i="32"/>
  <c r="AW87" i="32"/>
  <c r="BB87" i="32" s="1"/>
  <c r="AW129" i="32"/>
  <c r="BB129" i="32" s="1"/>
  <c r="BZ96" i="32"/>
  <c r="BZ99" i="32"/>
  <c r="BG87" i="32"/>
  <c r="BN87" i="32" s="1"/>
  <c r="BU87" i="32" s="1"/>
  <c r="BG129" i="32"/>
  <c r="BN129" i="32" s="1"/>
  <c r="BU129" i="32" s="1"/>
  <c r="CE129" i="32" s="1"/>
  <c r="CL129" i="32" s="1"/>
  <c r="CS129" i="32" s="1"/>
  <c r="CX129" i="32" s="1"/>
  <c r="CX13" i="32"/>
  <c r="AW95" i="32"/>
  <c r="BB95" i="32" s="1"/>
  <c r="AW60" i="32"/>
  <c r="BB60" i="32" s="1"/>
  <c r="BZ76" i="32"/>
  <c r="BZ101" i="32"/>
  <c r="BG95" i="32"/>
  <c r="BN95" i="32" s="1"/>
  <c r="BU95" i="32" s="1"/>
  <c r="CE95" i="32" s="1"/>
  <c r="CL95" i="32" s="1"/>
  <c r="CS95" i="32" s="1"/>
  <c r="BG60" i="32"/>
  <c r="BN60" i="32" s="1"/>
  <c r="BU60" i="32" s="1"/>
  <c r="CE60" i="32" s="1"/>
  <c r="CL60" i="32" s="1"/>
  <c r="CS60" i="32" s="1"/>
  <c r="CX60" i="32" s="1"/>
  <c r="BZ88" i="32"/>
  <c r="AV134" i="32"/>
  <c r="BG102" i="32"/>
  <c r="BN102" i="32" s="1"/>
  <c r="BU102" i="32" s="1"/>
  <c r="CE102" i="32" s="1"/>
  <c r="CL102" i="32" s="1"/>
  <c r="CS102" i="32" s="1"/>
  <c r="CX102" i="32" s="1"/>
  <c r="P38" i="32"/>
  <c r="CX7" i="32"/>
  <c r="BZ42" i="32"/>
  <c r="BZ7" i="32"/>
  <c r="BZ58" i="32"/>
  <c r="BZ123" i="32"/>
  <c r="S29" i="32"/>
  <c r="X29" i="32" s="1"/>
  <c r="AC30" i="32"/>
  <c r="X30" i="32"/>
  <c r="D66" i="32"/>
  <c r="O206" i="33"/>
  <c r="D71" i="32"/>
  <c r="D116" i="32"/>
  <c r="D99" i="32"/>
  <c r="D58" i="32"/>
  <c r="AG33" i="32"/>
  <c r="BR35" i="32"/>
  <c r="CR4" i="32"/>
  <c r="BE99" i="32"/>
  <c r="BE124" i="32"/>
  <c r="BE72" i="32"/>
  <c r="BE61" i="32"/>
  <c r="BE85" i="32"/>
  <c r="Y124" i="32"/>
  <c r="AB124" i="32" s="1"/>
  <c r="D65" i="32"/>
  <c r="D51" i="32"/>
  <c r="D69" i="32"/>
  <c r="D98" i="32"/>
  <c r="D63" i="32"/>
  <c r="D48" i="32"/>
  <c r="D83" i="32"/>
  <c r="D46" i="32"/>
  <c r="D79" i="32"/>
  <c r="D110" i="32"/>
  <c r="D122" i="32"/>
  <c r="D80" i="32"/>
  <c r="D38" i="32"/>
  <c r="D53" i="32"/>
  <c r="D77" i="32"/>
  <c r="D91" i="32"/>
  <c r="D41" i="32"/>
  <c r="D88" i="32"/>
  <c r="D40" i="32"/>
  <c r="D56" i="32"/>
  <c r="D76" i="32"/>
  <c r="D95" i="32"/>
  <c r="D106" i="32"/>
  <c r="D54" i="32"/>
  <c r="D93" i="32"/>
  <c r="D57" i="32"/>
  <c r="D62" i="32"/>
  <c r="D87" i="32"/>
  <c r="D117" i="32"/>
  <c r="D43" i="32"/>
  <c r="D39" i="32"/>
  <c r="D55" i="32"/>
  <c r="D74" i="32"/>
  <c r="D94" i="32"/>
  <c r="D105" i="32"/>
  <c r="D50" i="32"/>
  <c r="D97" i="32"/>
  <c r="D45" i="32"/>
  <c r="D61" i="32"/>
  <c r="D78" i="32"/>
  <c r="D90" i="32"/>
  <c r="D124" i="32"/>
  <c r="D75" i="32"/>
  <c r="D121" i="32"/>
  <c r="D49" i="32"/>
  <c r="D68" i="32"/>
  <c r="D96" i="32"/>
  <c r="D119" i="32"/>
  <c r="BX39" i="32"/>
  <c r="D73" i="32"/>
  <c r="D86" i="32"/>
  <c r="D100" i="32"/>
  <c r="CP4" i="32"/>
  <c r="CP41" i="32"/>
  <c r="CP48" i="32"/>
  <c r="CP7" i="32"/>
  <c r="CP46" i="32"/>
  <c r="CP6" i="32"/>
  <c r="CP39" i="32"/>
  <c r="CP54" i="32"/>
  <c r="CP58" i="32"/>
  <c r="CP62" i="32"/>
  <c r="CP68" i="32"/>
  <c r="CP71" i="32"/>
  <c r="CP75" i="32"/>
  <c r="CP79" i="32"/>
  <c r="CP84" i="32"/>
  <c r="CP88" i="32"/>
  <c r="CP96" i="32"/>
  <c r="CP100" i="32"/>
  <c r="CP90" i="32"/>
  <c r="CP106" i="32"/>
  <c r="CP118" i="32"/>
  <c r="CP121" i="32"/>
  <c r="CP130" i="32"/>
  <c r="CP133" i="32"/>
  <c r="CP131" i="32"/>
  <c r="CP10" i="32"/>
  <c r="CP42" i="32"/>
  <c r="CP52" i="32"/>
  <c r="CP12" i="32"/>
  <c r="CP50" i="32"/>
  <c r="CP11" i="32"/>
  <c r="CP45" i="32"/>
  <c r="CP55" i="32"/>
  <c r="CP59" i="32"/>
  <c r="CP63" i="32"/>
  <c r="CP69" i="32"/>
  <c r="CP72" i="32"/>
  <c r="CP76" i="32"/>
  <c r="CP80" i="32"/>
  <c r="CP85" i="32"/>
  <c r="CP93" i="32"/>
  <c r="CP97" i="32"/>
  <c r="CP101" i="32"/>
  <c r="CP91" i="32"/>
  <c r="CP110" i="32"/>
  <c r="CP116" i="32"/>
  <c r="CP120" i="32"/>
  <c r="CP126" i="32"/>
  <c r="CP128" i="32"/>
  <c r="CP134" i="32"/>
  <c r="CX42" i="32"/>
  <c r="CP18" i="32"/>
  <c r="CP43" i="32"/>
  <c r="CP47" i="32"/>
  <c r="CO36" i="32"/>
  <c r="CP36" i="32" s="1"/>
  <c r="CP13" i="32"/>
  <c r="CP19" i="32"/>
  <c r="CP49" i="32"/>
  <c r="CP56" i="32"/>
  <c r="CP60" i="32"/>
  <c r="CP64" i="32"/>
  <c r="CP66" i="32"/>
  <c r="CP73" i="32"/>
  <c r="CP77" i="32"/>
  <c r="CP81" i="32"/>
  <c r="CP86" i="32"/>
  <c r="CP94" i="32"/>
  <c r="CP98" i="32"/>
  <c r="CP102" i="32"/>
  <c r="CP104" i="32"/>
  <c r="CP111" i="32"/>
  <c r="CP117" i="32"/>
  <c r="CP124" i="32"/>
  <c r="CP129" i="32"/>
  <c r="CP132" i="32"/>
  <c r="CP138" i="32"/>
  <c r="CR22" i="32"/>
  <c r="BE45" i="32"/>
  <c r="BE73" i="32"/>
  <c r="BE84" i="32"/>
  <c r="BE110" i="32"/>
  <c r="BE44" i="32"/>
  <c r="BE49" i="32"/>
  <c r="BE65" i="32"/>
  <c r="BE93" i="32"/>
  <c r="BE118" i="32"/>
  <c r="BE57" i="32"/>
  <c r="BE53" i="32"/>
  <c r="BE78" i="32"/>
  <c r="BE90" i="32"/>
  <c r="BE120" i="32"/>
  <c r="BE40" i="32"/>
  <c r="BE38" i="32"/>
  <c r="BE58" i="32"/>
  <c r="BE62" i="32"/>
  <c r="BE46" i="32"/>
  <c r="BE50" i="32"/>
  <c r="BE54" i="32"/>
  <c r="BE74" i="32"/>
  <c r="BE75" i="32"/>
  <c r="BE66" i="32"/>
  <c r="BE79" i="32"/>
  <c r="BE87" i="32"/>
  <c r="BE86" i="32"/>
  <c r="BE94" i="32"/>
  <c r="BE91" i="32"/>
  <c r="BE100" i="32"/>
  <c r="BE111" i="32"/>
  <c r="BE116" i="32"/>
  <c r="BE119" i="32"/>
  <c r="BE138" i="32"/>
  <c r="BE42" i="32"/>
  <c r="BE41" i="32"/>
  <c r="BE59" i="32"/>
  <c r="BE63" i="32"/>
  <c r="BE47" i="32"/>
  <c r="BE51" i="32"/>
  <c r="BE55" i="32"/>
  <c r="BE70" i="32"/>
  <c r="BE76" i="32"/>
  <c r="BE68" i="32"/>
  <c r="BE80" i="32"/>
  <c r="BE88" i="32"/>
  <c r="BE96" i="32"/>
  <c r="BE95" i="32"/>
  <c r="BE104" i="32"/>
  <c r="BE101" i="32"/>
  <c r="BE105" i="32"/>
  <c r="BE117" i="32"/>
  <c r="BE123" i="32"/>
  <c r="BE43" i="32"/>
  <c r="BE39" i="32"/>
  <c r="BE60" i="32"/>
  <c r="BE64" i="32"/>
  <c r="BE48" i="32"/>
  <c r="BE52" i="32"/>
  <c r="BE56" i="32"/>
  <c r="BE71" i="32"/>
  <c r="BE77" i="32"/>
  <c r="BE69" i="32"/>
  <c r="BE81" i="32"/>
  <c r="BE83" i="32"/>
  <c r="BE97" i="32"/>
  <c r="BE89" i="32"/>
  <c r="BE98" i="32"/>
  <c r="BE102" i="32"/>
  <c r="BE106" i="32"/>
  <c r="BE122" i="32"/>
  <c r="BF38" i="32"/>
  <c r="F33" i="32"/>
  <c r="BK35" i="32"/>
  <c r="AW8" i="32"/>
  <c r="BB8" i="32" s="1"/>
  <c r="AV8" i="32"/>
  <c r="BG8" i="32"/>
  <c r="BN8" i="32" s="1"/>
  <c r="BU8" i="32" s="1"/>
  <c r="CE8" i="32" s="1"/>
  <c r="CL8" i="32" s="1"/>
  <c r="CS8" i="32" s="1"/>
  <c r="CX8" i="32" s="1"/>
  <c r="AG34" i="32"/>
  <c r="BZ60" i="32"/>
  <c r="CV39" i="32"/>
  <c r="BZ65" i="32"/>
  <c r="B114" i="32"/>
  <c r="C114" i="32" s="1"/>
  <c r="B113" i="32"/>
  <c r="C113" i="32" s="1"/>
  <c r="B109" i="32"/>
  <c r="CC141" i="32"/>
  <c r="C141" i="32"/>
  <c r="C142" i="32"/>
  <c r="C36" i="32"/>
  <c r="AW52" i="32"/>
  <c r="BB52" i="32" s="1"/>
  <c r="BG52" i="32"/>
  <c r="BN52" i="32" s="1"/>
  <c r="BU52" i="32" s="1"/>
  <c r="CE52" i="32" s="1"/>
  <c r="CL52" i="32" s="1"/>
  <c r="CS52" i="32" s="1"/>
  <c r="CX52" i="32" s="1"/>
  <c r="AV52" i="32"/>
  <c r="CV10" i="32"/>
  <c r="BZ44" i="32"/>
  <c r="AT124" i="32"/>
  <c r="CE131" i="32"/>
  <c r="CL131" i="32" s="1"/>
  <c r="CS131" i="32" s="1"/>
  <c r="CX131" i="32" s="1"/>
  <c r="BZ131" i="32"/>
  <c r="T24" i="32"/>
  <c r="T23" i="32"/>
  <c r="S33" i="32"/>
  <c r="X33" i="32" s="1"/>
  <c r="T8" i="32"/>
  <c r="W113" i="32"/>
  <c r="BY30" i="32"/>
  <c r="AW49" i="32"/>
  <c r="BB49" i="32" s="1"/>
  <c r="BG49" i="32"/>
  <c r="BN49" i="32" s="1"/>
  <c r="BU49" i="32" s="1"/>
  <c r="CE49" i="32" s="1"/>
  <c r="CL49" i="32" s="1"/>
  <c r="CS49" i="32" s="1"/>
  <c r="CX49" i="32" s="1"/>
  <c r="AV49" i="32"/>
  <c r="E124" i="32"/>
  <c r="F124" i="32" s="1"/>
  <c r="K38" i="32"/>
  <c r="AU33" i="32"/>
  <c r="BZ45" i="32"/>
  <c r="CE75" i="32"/>
  <c r="CL75" i="32" s="1"/>
  <c r="CS75" i="32" s="1"/>
  <c r="CX75" i="32" s="1"/>
  <c r="BZ75" i="32"/>
  <c r="BG86" i="32"/>
  <c r="BN86" i="32" s="1"/>
  <c r="BU86" i="32" s="1"/>
  <c r="AW86" i="32"/>
  <c r="BB86" i="32" s="1"/>
  <c r="AV86" i="32"/>
  <c r="BX93" i="32"/>
  <c r="CV23" i="32"/>
  <c r="CB133" i="32"/>
  <c r="CB134" i="32"/>
  <c r="CB129" i="32"/>
  <c r="CB138" i="32"/>
  <c r="CB130" i="32"/>
  <c r="CB126" i="32"/>
  <c r="CB132" i="32"/>
  <c r="CB127" i="32"/>
  <c r="CB131" i="32"/>
  <c r="CB125" i="32"/>
  <c r="CB128" i="32"/>
  <c r="CB123" i="32"/>
  <c r="CB124" i="32"/>
  <c r="CB121" i="32"/>
  <c r="CB120" i="32"/>
  <c r="CB117" i="32"/>
  <c r="CB118" i="32"/>
  <c r="CB122" i="32"/>
  <c r="CB119" i="32"/>
  <c r="CB116" i="32"/>
  <c r="CB111" i="32"/>
  <c r="CB110" i="32"/>
  <c r="CB105" i="32"/>
  <c r="CB102" i="32"/>
  <c r="CB101" i="32"/>
  <c r="CB100" i="32"/>
  <c r="CB99" i="32"/>
  <c r="CB98" i="32"/>
  <c r="CB97" i="32"/>
  <c r="CB96" i="32"/>
  <c r="CB95" i="32"/>
  <c r="CB94" i="32"/>
  <c r="CB93" i="32"/>
  <c r="CB106" i="32"/>
  <c r="CB104" i="32"/>
  <c r="CB88" i="32"/>
  <c r="CB87" i="32"/>
  <c r="CB86" i="32"/>
  <c r="CB85" i="32"/>
  <c r="CB91" i="32"/>
  <c r="CB89" i="32"/>
  <c r="CB90" i="32"/>
  <c r="CB81" i="32"/>
  <c r="CB80" i="32"/>
  <c r="CB79" i="32"/>
  <c r="CB78" i="32"/>
  <c r="CB77" i="32"/>
  <c r="CB76" i="32"/>
  <c r="CB84" i="32"/>
  <c r="CB83" i="32"/>
  <c r="CB75" i="32"/>
  <c r="CB73" i="32"/>
  <c r="CB71" i="32"/>
  <c r="CB66" i="32"/>
  <c r="CB69" i="32"/>
  <c r="CB68" i="32"/>
  <c r="CB65" i="32"/>
  <c r="CB64" i="32"/>
  <c r="CB63" i="32"/>
  <c r="CB62" i="32"/>
  <c r="CB61" i="32"/>
  <c r="CB60" i="32"/>
  <c r="CB59" i="32"/>
  <c r="CB58" i="32"/>
  <c r="CB57" i="32"/>
  <c r="CB74" i="32"/>
  <c r="CB72" i="32"/>
  <c r="CB70" i="32"/>
  <c r="CB56" i="32"/>
  <c r="CB55" i="32"/>
  <c r="CB54" i="32"/>
  <c r="CB53" i="32"/>
  <c r="CB52" i="32"/>
  <c r="CB51" i="32"/>
  <c r="CB50" i="32"/>
  <c r="CB49" i="32"/>
  <c r="CB48" i="32"/>
  <c r="CB47" i="32"/>
  <c r="CB46" i="32"/>
  <c r="CB45" i="32"/>
  <c r="CB44" i="32"/>
  <c r="CB43" i="32"/>
  <c r="CB42" i="32"/>
  <c r="CB41" i="32"/>
  <c r="CB40" i="32"/>
  <c r="CB15" i="32"/>
  <c r="CB13" i="32"/>
  <c r="CB6" i="32"/>
  <c r="CB18" i="32"/>
  <c r="CB16" i="32"/>
  <c r="CB10" i="32"/>
  <c r="CB4" i="32"/>
  <c r="CB19" i="32"/>
  <c r="CB11" i="32"/>
  <c r="CB39" i="32"/>
  <c r="CB22" i="32"/>
  <c r="CB38" i="32"/>
  <c r="CA36" i="32"/>
  <c r="CB36" i="32" s="1"/>
  <c r="CB7" i="32"/>
  <c r="CK4" i="32"/>
  <c r="CB12" i="32"/>
  <c r="AW12" i="32"/>
  <c r="BB12" i="32" s="1"/>
  <c r="BG12" i="32"/>
  <c r="BN12" i="32" s="1"/>
  <c r="BU12" i="32" s="1"/>
  <c r="CE12" i="32" s="1"/>
  <c r="CL12" i="32" s="1"/>
  <c r="CS12" i="32" s="1"/>
  <c r="CX12" i="32" s="1"/>
  <c r="AV12" i="32"/>
  <c r="BR34" i="32"/>
  <c r="AC16" i="32"/>
  <c r="X16" i="32"/>
  <c r="S15" i="32"/>
  <c r="BG84" i="32"/>
  <c r="BN84" i="32" s="1"/>
  <c r="BU84" i="32" s="1"/>
  <c r="AW84" i="32"/>
  <c r="BB84" i="32" s="1"/>
  <c r="AV84" i="32"/>
  <c r="AV78" i="32"/>
  <c r="BG78" i="32"/>
  <c r="BN78" i="32" s="1"/>
  <c r="BU78" i="32" s="1"/>
  <c r="AW78" i="32"/>
  <c r="BB78" i="32" s="1"/>
  <c r="BG122" i="32"/>
  <c r="BN122" i="32" s="1"/>
  <c r="BU122" i="32" s="1"/>
  <c r="AW122" i="32"/>
  <c r="BB122" i="32" s="1"/>
  <c r="AV122" i="32"/>
  <c r="BZ120" i="32"/>
  <c r="AM114" i="32"/>
  <c r="AM113" i="32"/>
  <c r="AM109" i="32"/>
  <c r="S10" i="32"/>
  <c r="AC11" i="32"/>
  <c r="X11" i="32"/>
  <c r="AO138" i="32"/>
  <c r="BF124" i="32"/>
  <c r="AO124" i="32"/>
  <c r="AO122" i="32"/>
  <c r="AO121" i="32"/>
  <c r="AO118" i="32"/>
  <c r="AO123" i="32"/>
  <c r="AO119" i="32"/>
  <c r="AO120" i="32"/>
  <c r="AO117" i="32"/>
  <c r="AO116" i="32"/>
  <c r="AO106" i="32"/>
  <c r="AO105" i="32"/>
  <c r="AO111" i="32"/>
  <c r="AO110" i="32"/>
  <c r="AO102" i="32"/>
  <c r="AO101" i="32"/>
  <c r="AO100" i="32"/>
  <c r="AO99" i="32"/>
  <c r="AO98" i="32"/>
  <c r="AO104" i="32"/>
  <c r="AO91" i="32"/>
  <c r="AO90" i="32"/>
  <c r="AO89" i="32"/>
  <c r="AO97" i="32"/>
  <c r="AO96" i="32"/>
  <c r="AO95" i="32"/>
  <c r="AO94" i="32"/>
  <c r="AO93" i="32"/>
  <c r="AO87" i="32"/>
  <c r="AO88" i="32"/>
  <c r="AO86" i="32"/>
  <c r="AO84" i="32"/>
  <c r="AO83" i="32"/>
  <c r="AO85" i="32"/>
  <c r="AO81" i="32"/>
  <c r="AO80" i="32"/>
  <c r="AO79" i="32"/>
  <c r="AO78" i="32"/>
  <c r="AO77" i="32"/>
  <c r="AO76" i="32"/>
  <c r="AO69" i="32"/>
  <c r="AO68" i="32"/>
  <c r="AO65" i="32"/>
  <c r="AO74" i="32"/>
  <c r="AO72" i="32"/>
  <c r="AO70" i="32"/>
  <c r="AO75" i="32"/>
  <c r="AO73" i="32"/>
  <c r="AO71" i="32"/>
  <c r="AO66" i="32"/>
  <c r="AO56" i="32"/>
  <c r="AO55" i="32"/>
  <c r="AO54" i="32"/>
  <c r="AO53" i="32"/>
  <c r="AO52" i="32"/>
  <c r="AO51" i="32"/>
  <c r="AO50" i="32"/>
  <c r="AO49" i="32"/>
  <c r="AO48" i="32"/>
  <c r="AO47" i="32"/>
  <c r="AO46" i="32"/>
  <c r="AO45" i="32"/>
  <c r="AO64" i="32"/>
  <c r="AO63" i="32"/>
  <c r="AO62" i="32"/>
  <c r="AO61" i="32"/>
  <c r="AO60" i="32"/>
  <c r="AO59" i="32"/>
  <c r="AO58" i="32"/>
  <c r="AO57" i="32"/>
  <c r="AO44" i="32"/>
  <c r="AO43" i="32"/>
  <c r="AO42" i="32"/>
  <c r="AO40" i="32"/>
  <c r="AO39" i="32"/>
  <c r="AO41" i="32"/>
  <c r="AO38" i="32"/>
  <c r="AW46" i="32"/>
  <c r="BB46" i="32" s="1"/>
  <c r="BG46" i="32"/>
  <c r="BN46" i="32" s="1"/>
  <c r="BU46" i="32" s="1"/>
  <c r="CE46" i="32" s="1"/>
  <c r="CL46" i="32" s="1"/>
  <c r="CS46" i="32" s="1"/>
  <c r="CX46" i="32" s="1"/>
  <c r="AV46" i="32"/>
  <c r="AW54" i="32"/>
  <c r="BB54" i="32" s="1"/>
  <c r="BG54" i="32"/>
  <c r="BN54" i="32" s="1"/>
  <c r="BU54" i="32" s="1"/>
  <c r="AV54" i="32"/>
  <c r="C206" i="33"/>
  <c r="AI35" i="32"/>
  <c r="AB35" i="32"/>
  <c r="AG138" i="32"/>
  <c r="AG133" i="32"/>
  <c r="AG129" i="32"/>
  <c r="AG134" i="32"/>
  <c r="AG130" i="32"/>
  <c r="AG126" i="32"/>
  <c r="AG131" i="32"/>
  <c r="AG128" i="32"/>
  <c r="AG132" i="32"/>
  <c r="AG125" i="32"/>
  <c r="AG127" i="32"/>
  <c r="AG121" i="32"/>
  <c r="AG123" i="32"/>
  <c r="AG119" i="32"/>
  <c r="AG120" i="32"/>
  <c r="AG122" i="32"/>
  <c r="AG117" i="32"/>
  <c r="AG116" i="32"/>
  <c r="AG118" i="32"/>
  <c r="AG106" i="32"/>
  <c r="AG105" i="32"/>
  <c r="AG111" i="32"/>
  <c r="AG110" i="32"/>
  <c r="AG104" i="32"/>
  <c r="AG102" i="32"/>
  <c r="AG101" i="32"/>
  <c r="AG100" i="32"/>
  <c r="AG99" i="32"/>
  <c r="AG98" i="32"/>
  <c r="AG91" i="32"/>
  <c r="AG90" i="32"/>
  <c r="AG89" i="32"/>
  <c r="AG97" i="32"/>
  <c r="AG96" i="32"/>
  <c r="AG95" i="32"/>
  <c r="AG94" i="32"/>
  <c r="AG93" i="32"/>
  <c r="AG87" i="32"/>
  <c r="AG88" i="32"/>
  <c r="AG85" i="32"/>
  <c r="AG86" i="32"/>
  <c r="AG84" i="32"/>
  <c r="AG83" i="32"/>
  <c r="AG81" i="32"/>
  <c r="AG80" i="32"/>
  <c r="AG79" i="32"/>
  <c r="AG78" i="32"/>
  <c r="AG75" i="32"/>
  <c r="AG73" i="32"/>
  <c r="AG70" i="32"/>
  <c r="AG69" i="32"/>
  <c r="AG68" i="32"/>
  <c r="AG65" i="32"/>
  <c r="AG71" i="32"/>
  <c r="AG74" i="32"/>
  <c r="AG72" i="32"/>
  <c r="AG66" i="32"/>
  <c r="AG77" i="32"/>
  <c r="AG76" i="32"/>
  <c r="AG56" i="32"/>
  <c r="AG55" i="32"/>
  <c r="AG54" i="32"/>
  <c r="AG53" i="32"/>
  <c r="AG52" i="32"/>
  <c r="AG51" i="32"/>
  <c r="AG50" i="32"/>
  <c r="AG49" i="32"/>
  <c r="AG48" i="32"/>
  <c r="AG47" i="32"/>
  <c r="AG46" i="32"/>
  <c r="AG45" i="32"/>
  <c r="AG64" i="32"/>
  <c r="AG63" i="32"/>
  <c r="AG62" i="32"/>
  <c r="AG61" i="32"/>
  <c r="AG60" i="32"/>
  <c r="AG59" i="32"/>
  <c r="AG58" i="32"/>
  <c r="AG57" i="32"/>
  <c r="AG41" i="32"/>
  <c r="AG15" i="32"/>
  <c r="AG13" i="32"/>
  <c r="AG19" i="32"/>
  <c r="AG44" i="32"/>
  <c r="AG43" i="32"/>
  <c r="AG42" i="32"/>
  <c r="AG40" i="32"/>
  <c r="AG39" i="32"/>
  <c r="AG18" i="32"/>
  <c r="AG16" i="32"/>
  <c r="AG10" i="32"/>
  <c r="AG4" i="32"/>
  <c r="AG11" i="32"/>
  <c r="AG6" i="32"/>
  <c r="AG38" i="32"/>
  <c r="AG22" i="32"/>
  <c r="AF36" i="32"/>
  <c r="AG36" i="32" s="1"/>
  <c r="AP4" i="32"/>
  <c r="AG12" i="32"/>
  <c r="AG7" i="32"/>
  <c r="S22" i="32"/>
  <c r="X22" i="32" s="1"/>
  <c r="X23" i="32"/>
  <c r="CB34" i="32"/>
  <c r="CX44" i="32"/>
  <c r="AW51" i="32"/>
  <c r="BB51" i="32" s="1"/>
  <c r="BG51" i="32"/>
  <c r="BN51" i="32" s="1"/>
  <c r="BU51" i="32" s="1"/>
  <c r="CE51" i="32" s="1"/>
  <c r="CL51" i="32" s="1"/>
  <c r="CS51" i="32" s="1"/>
  <c r="CX51" i="32" s="1"/>
  <c r="AV51" i="32"/>
  <c r="CE71" i="32"/>
  <c r="CL71" i="32" s="1"/>
  <c r="CS71" i="32" s="1"/>
  <c r="CX71" i="32" s="1"/>
  <c r="BZ71" i="32"/>
  <c r="BG70" i="32"/>
  <c r="BN70" i="32" s="1"/>
  <c r="BU70" i="32" s="1"/>
  <c r="AV70" i="32"/>
  <c r="AW70" i="32"/>
  <c r="BB70" i="32" s="1"/>
  <c r="AV80" i="32"/>
  <c r="BG80" i="32"/>
  <c r="BN80" i="32" s="1"/>
  <c r="BU80" i="32" s="1"/>
  <c r="AW80" i="32"/>
  <c r="BB80" i="32" s="1"/>
  <c r="AC83" i="32"/>
  <c r="AJ19" i="32"/>
  <c r="AC18" i="32"/>
  <c r="BK138" i="32"/>
  <c r="BK133" i="32"/>
  <c r="BK132" i="32"/>
  <c r="BK128" i="32"/>
  <c r="BK129" i="32"/>
  <c r="BK125" i="32"/>
  <c r="BK127" i="32"/>
  <c r="BK131" i="32"/>
  <c r="BK123" i="32"/>
  <c r="BK122" i="32"/>
  <c r="BK121" i="32"/>
  <c r="BK120" i="32"/>
  <c r="BK119" i="32"/>
  <c r="BK118" i="32"/>
  <c r="BK134" i="32"/>
  <c r="BK126" i="32"/>
  <c r="BK130" i="32"/>
  <c r="BK117" i="32"/>
  <c r="BK116" i="32"/>
  <c r="BK111" i="32"/>
  <c r="BK110" i="32"/>
  <c r="BK106" i="32"/>
  <c r="BK104" i="32"/>
  <c r="BK105" i="32"/>
  <c r="BK102" i="32"/>
  <c r="BK101" i="32"/>
  <c r="BK100" i="32"/>
  <c r="BK99" i="32"/>
  <c r="BK98" i="32"/>
  <c r="BK97" i="32"/>
  <c r="BK96" i="32"/>
  <c r="BK95" i="32"/>
  <c r="BK94" i="32"/>
  <c r="BK93" i="32"/>
  <c r="BK90" i="32"/>
  <c r="BK88" i="32"/>
  <c r="BK87" i="32"/>
  <c r="BK91" i="32"/>
  <c r="BK89" i="32"/>
  <c r="BK84" i="32"/>
  <c r="BK83" i="32"/>
  <c r="BK86" i="32"/>
  <c r="BK81" i="32"/>
  <c r="BK80" i="32"/>
  <c r="BK79" i="32"/>
  <c r="BK78" i="32"/>
  <c r="BK77" i="32"/>
  <c r="BK76" i="32"/>
  <c r="BK75" i="32"/>
  <c r="BK74" i="32"/>
  <c r="BK73" i="32"/>
  <c r="BK72" i="32"/>
  <c r="BK71" i="32"/>
  <c r="BK85" i="32"/>
  <c r="BK70" i="32"/>
  <c r="BK69" i="32"/>
  <c r="BK68" i="32"/>
  <c r="BK66" i="32"/>
  <c r="BK65" i="32"/>
  <c r="BK64" i="32"/>
  <c r="BK63" i="32"/>
  <c r="BK62" i="32"/>
  <c r="BK61" i="32"/>
  <c r="BK60" i="32"/>
  <c r="BK59" i="32"/>
  <c r="BK58" i="32"/>
  <c r="BK57" i="32"/>
  <c r="BK56" i="32"/>
  <c r="BK55" i="32"/>
  <c r="BK54" i="32"/>
  <c r="BK53" i="32"/>
  <c r="BK52" i="32"/>
  <c r="BK51" i="32"/>
  <c r="BK50" i="32"/>
  <c r="BK49" i="32"/>
  <c r="BK48" i="32"/>
  <c r="BK47" i="32"/>
  <c r="BK46" i="32"/>
  <c r="BK45" i="32"/>
  <c r="BK44" i="32"/>
  <c r="BK43" i="32"/>
  <c r="BK42" i="32"/>
  <c r="BK38" i="32"/>
  <c r="BJ36" i="32"/>
  <c r="BK36" i="32" s="1"/>
  <c r="BK12" i="32"/>
  <c r="BK7" i="32"/>
  <c r="BT4" i="32"/>
  <c r="BK18" i="32"/>
  <c r="BK41" i="32"/>
  <c r="BK15" i="32"/>
  <c r="BK13" i="32"/>
  <c r="BK10" i="32"/>
  <c r="BK40" i="32"/>
  <c r="BK16" i="32"/>
  <c r="BK39" i="32"/>
  <c r="BK22" i="32"/>
  <c r="BK19" i="32"/>
  <c r="BK4" i="32"/>
  <c r="BK11" i="32"/>
  <c r="BK6" i="32"/>
  <c r="AZ33" i="32"/>
  <c r="BA33" i="32" s="1"/>
  <c r="BA8" i="32"/>
  <c r="BA24" i="32"/>
  <c r="BA23" i="32"/>
  <c r="AZ4" i="32"/>
  <c r="BA5" i="32" s="1"/>
  <c r="BZ56" i="32"/>
  <c r="AU134" i="32"/>
  <c r="AU133" i="32"/>
  <c r="AU131" i="32"/>
  <c r="AU127" i="32"/>
  <c r="AU132" i="32"/>
  <c r="AU128" i="32"/>
  <c r="AU124" i="32"/>
  <c r="AU125" i="32"/>
  <c r="AU123" i="32"/>
  <c r="AU122" i="32"/>
  <c r="AU121" i="32"/>
  <c r="AU120" i="32"/>
  <c r="AU119" i="32"/>
  <c r="AU118" i="32"/>
  <c r="AU129" i="32"/>
  <c r="AU126" i="32"/>
  <c r="AU138" i="32"/>
  <c r="AU130" i="32"/>
  <c r="AU117" i="32"/>
  <c r="AU116" i="32"/>
  <c r="AU111" i="32"/>
  <c r="AU110" i="32"/>
  <c r="AU106" i="32"/>
  <c r="AU104" i="32"/>
  <c r="AU102" i="32"/>
  <c r="AU101" i="32"/>
  <c r="AU100" i="32"/>
  <c r="AU99" i="32"/>
  <c r="AU98" i="32"/>
  <c r="AU97" i="32"/>
  <c r="AU96" i="32"/>
  <c r="AU95" i="32"/>
  <c r="AU94" i="32"/>
  <c r="AU93" i="32"/>
  <c r="AU105" i="32"/>
  <c r="AU91" i="32"/>
  <c r="AU89" i="32"/>
  <c r="AU88" i="32"/>
  <c r="AU87" i="32"/>
  <c r="AU90" i="32"/>
  <c r="AU84" i="32"/>
  <c r="AU83" i="32"/>
  <c r="AU81" i="32"/>
  <c r="AU80" i="32"/>
  <c r="AU79" i="32"/>
  <c r="AU78" i="32"/>
  <c r="AU77" i="32"/>
  <c r="AU76" i="32"/>
  <c r="AU75" i="32"/>
  <c r="AU74" i="32"/>
  <c r="AU73" i="32"/>
  <c r="AU72" i="32"/>
  <c r="AU71" i="32"/>
  <c r="AU86" i="32"/>
  <c r="AU85" i="32"/>
  <c r="AU70" i="32"/>
  <c r="AU66" i="32"/>
  <c r="AU69" i="32"/>
  <c r="AU68" i="32"/>
  <c r="AU56" i="32"/>
  <c r="AU55" i="32"/>
  <c r="AU54" i="32"/>
  <c r="AU53" i="32"/>
  <c r="AU52" i="32"/>
  <c r="AU51" i="32"/>
  <c r="AU50" i="32"/>
  <c r="AU49" i="32"/>
  <c r="AU48" i="32"/>
  <c r="AU47" i="32"/>
  <c r="AU46" i="32"/>
  <c r="AU45" i="32"/>
  <c r="AU44" i="32"/>
  <c r="AU43" i="32"/>
  <c r="AU42" i="32"/>
  <c r="AU65" i="32"/>
  <c r="AU64" i="32"/>
  <c r="AU63" i="32"/>
  <c r="AU62" i="32"/>
  <c r="AU61" i="32"/>
  <c r="AU60" i="32"/>
  <c r="AU59" i="32"/>
  <c r="AU58" i="32"/>
  <c r="AU57" i="32"/>
  <c r="AU38" i="32"/>
  <c r="AU22" i="32"/>
  <c r="AU19" i="32"/>
  <c r="AU11" i="32"/>
  <c r="AU6" i="32"/>
  <c r="AU13" i="32"/>
  <c r="AU41" i="32"/>
  <c r="AT36" i="32"/>
  <c r="AU36" i="32" s="1"/>
  <c r="AU12" i="32"/>
  <c r="AU7" i="32"/>
  <c r="AU15" i="32"/>
  <c r="AU40" i="32"/>
  <c r="AU39" i="32"/>
  <c r="AU18" i="32"/>
  <c r="AU4" i="32"/>
  <c r="AU16" i="32"/>
  <c r="AU10" i="32"/>
  <c r="CX45" i="32"/>
  <c r="AF124" i="32"/>
  <c r="AP38" i="32"/>
  <c r="AV81" i="32"/>
  <c r="BG81" i="32"/>
  <c r="BN81" i="32" s="1"/>
  <c r="BU81" i="32" s="1"/>
  <c r="AW81" i="32"/>
  <c r="BB81" i="32" s="1"/>
  <c r="CV93" i="32"/>
  <c r="BZ98" i="32"/>
  <c r="AQ117" i="32"/>
  <c r="CE121" i="32"/>
  <c r="CL121" i="32" s="1"/>
  <c r="CS121" i="32" s="1"/>
  <c r="CX121" i="32" s="1"/>
  <c r="BZ121" i="32"/>
  <c r="M138" i="32"/>
  <c r="M134" i="32"/>
  <c r="M131" i="32"/>
  <c r="M127" i="32"/>
  <c r="M132" i="32"/>
  <c r="M128" i="32"/>
  <c r="M126" i="32"/>
  <c r="M130" i="32"/>
  <c r="M129" i="32"/>
  <c r="M125" i="32"/>
  <c r="M123" i="32"/>
  <c r="M133" i="32"/>
  <c r="M121" i="32"/>
  <c r="M118" i="32"/>
  <c r="M117" i="32"/>
  <c r="M119" i="32"/>
  <c r="M116" i="32"/>
  <c r="M122" i="32"/>
  <c r="M120" i="32"/>
  <c r="M111" i="32"/>
  <c r="M110" i="32"/>
  <c r="M106" i="32"/>
  <c r="M105" i="32"/>
  <c r="M91" i="32"/>
  <c r="M90" i="32"/>
  <c r="M89" i="32"/>
  <c r="M104" i="32"/>
  <c r="M102" i="32"/>
  <c r="M101" i="32"/>
  <c r="M100" i="32"/>
  <c r="M99" i="32"/>
  <c r="M98" i="32"/>
  <c r="M97" i="32"/>
  <c r="M96" i="32"/>
  <c r="M95" i="32"/>
  <c r="M94" i="32"/>
  <c r="M88" i="32"/>
  <c r="M87" i="32"/>
  <c r="M86" i="32"/>
  <c r="M93" i="32"/>
  <c r="M85" i="32"/>
  <c r="M84" i="32"/>
  <c r="M83" i="32"/>
  <c r="M81" i="32"/>
  <c r="M80" i="32"/>
  <c r="M79" i="32"/>
  <c r="M78" i="32"/>
  <c r="M77" i="32"/>
  <c r="M76" i="32"/>
  <c r="M75" i="32"/>
  <c r="M74" i="32"/>
  <c r="M73" i="32"/>
  <c r="M72" i="32"/>
  <c r="M71" i="32"/>
  <c r="M70" i="32"/>
  <c r="M68" i="32"/>
  <c r="M69" i="32"/>
  <c r="M65" i="32"/>
  <c r="M64" i="32"/>
  <c r="M63" i="32"/>
  <c r="M62" i="32"/>
  <c r="M61" i="32"/>
  <c r="M60" i="32"/>
  <c r="M59" i="32"/>
  <c r="M58" i="32"/>
  <c r="M57" i="32"/>
  <c r="M66" i="32"/>
  <c r="M56" i="32"/>
  <c r="M55" i="32"/>
  <c r="M53" i="32"/>
  <c r="M49" i="32"/>
  <c r="M45" i="32"/>
  <c r="M44" i="32"/>
  <c r="M43" i="32"/>
  <c r="M42" i="32"/>
  <c r="M41" i="32"/>
  <c r="M40" i="32"/>
  <c r="M19" i="32"/>
  <c r="M18" i="32"/>
  <c r="M11" i="32"/>
  <c r="M10" i="32"/>
  <c r="M6" i="32"/>
  <c r="M4" i="32"/>
  <c r="M13" i="32"/>
  <c r="M54" i="32"/>
  <c r="M50" i="32"/>
  <c r="M46" i="32"/>
  <c r="M39" i="32"/>
  <c r="M22" i="32"/>
  <c r="M12" i="32"/>
  <c r="M7" i="32"/>
  <c r="M51" i="32"/>
  <c r="M47" i="32"/>
  <c r="L36" i="32"/>
  <c r="M36" i="32" s="1"/>
  <c r="M52" i="32"/>
  <c r="M48" i="32"/>
  <c r="M16" i="32"/>
  <c r="M15" i="32"/>
  <c r="AI38" i="32"/>
  <c r="CB33" i="32"/>
  <c r="AJ27" i="32"/>
  <c r="AC26" i="32"/>
  <c r="AC39" i="32"/>
  <c r="AJ40" i="32"/>
  <c r="L35" i="32"/>
  <c r="M35" i="32" s="1"/>
  <c r="M30" i="32"/>
  <c r="M29" i="32"/>
  <c r="BZ43" i="32"/>
  <c r="CH124" i="32"/>
  <c r="CR38" i="32"/>
  <c r="CK38" i="32"/>
  <c r="BG85" i="32"/>
  <c r="BN85" i="32" s="1"/>
  <c r="BU85" i="32" s="1"/>
  <c r="CE85" i="32" s="1"/>
  <c r="CL85" i="32" s="1"/>
  <c r="CS85" i="32" s="1"/>
  <c r="CX85" i="32" s="1"/>
  <c r="AW85" i="32"/>
  <c r="BB85" i="32" s="1"/>
  <c r="AV85" i="32"/>
  <c r="BZ128" i="32"/>
  <c r="AW127" i="32"/>
  <c r="BB127" i="32" s="1"/>
  <c r="AV127" i="32"/>
  <c r="BG127" i="32"/>
  <c r="BN127" i="32" s="1"/>
  <c r="BU127" i="32" s="1"/>
  <c r="AC119" i="32"/>
  <c r="X119" i="32"/>
  <c r="S116" i="32"/>
  <c r="X116" i="32" s="1"/>
  <c r="CH114" i="32"/>
  <c r="CH113" i="32"/>
  <c r="CH109" i="32"/>
  <c r="AN36" i="32"/>
  <c r="BX29" i="32"/>
  <c r="BQ124" i="32"/>
  <c r="BR124" i="32" s="1"/>
  <c r="CD38" i="32"/>
  <c r="BZ63" i="32"/>
  <c r="BG74" i="32"/>
  <c r="BN74" i="32" s="1"/>
  <c r="BU74" i="32" s="1"/>
  <c r="AW74" i="32"/>
  <c r="BB74" i="32" s="1"/>
  <c r="AV74" i="32"/>
  <c r="AJ94" i="32"/>
  <c r="AC93" i="32"/>
  <c r="BZ95" i="32"/>
  <c r="BZ97" i="32"/>
  <c r="BZ102" i="32"/>
  <c r="BX83" i="32"/>
  <c r="BG130" i="32"/>
  <c r="BN130" i="32" s="1"/>
  <c r="BU130" i="32" s="1"/>
  <c r="AW130" i="32"/>
  <c r="BB130" i="32" s="1"/>
  <c r="AV130" i="32"/>
  <c r="BZ132" i="32"/>
  <c r="BG133" i="32"/>
  <c r="BN133" i="32" s="1"/>
  <c r="BU133" i="32" s="1"/>
  <c r="AW133" i="32"/>
  <c r="BB133" i="32" s="1"/>
  <c r="AV133" i="32"/>
  <c r="AJ24" i="32"/>
  <c r="AC23" i="32"/>
  <c r="Z138" i="32"/>
  <c r="Z134" i="32"/>
  <c r="Z132" i="32"/>
  <c r="Z128" i="32"/>
  <c r="Z133" i="32"/>
  <c r="Z129" i="32"/>
  <c r="Z125" i="32"/>
  <c r="Z130" i="32"/>
  <c r="Z124" i="32"/>
  <c r="Z127" i="32"/>
  <c r="Z131" i="32"/>
  <c r="Z126" i="32"/>
  <c r="Z122" i="32"/>
  <c r="Z118" i="32"/>
  <c r="Z119" i="32"/>
  <c r="Z117" i="32"/>
  <c r="Z116" i="32"/>
  <c r="Z121" i="32"/>
  <c r="Z120" i="32"/>
  <c r="Z123" i="32"/>
  <c r="Z111" i="32"/>
  <c r="Z110" i="32"/>
  <c r="Z106" i="32"/>
  <c r="Z105" i="32"/>
  <c r="Z104" i="32"/>
  <c r="Z91" i="32"/>
  <c r="Z90" i="32"/>
  <c r="Z89" i="32"/>
  <c r="Z102" i="32"/>
  <c r="Z101" i="32"/>
  <c r="Z100" i="32"/>
  <c r="Z99" i="32"/>
  <c r="Z98" i="32"/>
  <c r="Z97" i="32"/>
  <c r="Z88" i="32"/>
  <c r="Z87" i="32"/>
  <c r="Z86" i="32"/>
  <c r="Z96" i="32"/>
  <c r="Z95" i="32"/>
  <c r="Z94" i="32"/>
  <c r="Z93" i="32"/>
  <c r="Z84" i="32"/>
  <c r="Z83" i="32"/>
  <c r="Z81" i="32"/>
  <c r="Z80" i="32"/>
  <c r="Z79" i="32"/>
  <c r="Z78" i="32"/>
  <c r="Z77" i="32"/>
  <c r="Z76" i="32"/>
  <c r="Z75" i="32"/>
  <c r="Z74" i="32"/>
  <c r="Z73" i="32"/>
  <c r="Z72" i="32"/>
  <c r="Z71" i="32"/>
  <c r="Z70" i="32"/>
  <c r="Z85" i="32"/>
  <c r="Z66" i="32"/>
  <c r="Z69" i="32"/>
  <c r="Z68" i="32"/>
  <c r="Z65" i="32"/>
  <c r="Z64" i="32"/>
  <c r="Z63" i="32"/>
  <c r="Z62" i="32"/>
  <c r="Z61" i="32"/>
  <c r="Z60" i="32"/>
  <c r="Z59" i="32"/>
  <c r="Z58" i="32"/>
  <c r="Z57" i="32"/>
  <c r="Z56" i="32"/>
  <c r="Z55" i="32"/>
  <c r="Z54" i="32"/>
  <c r="Z50" i="32"/>
  <c r="Z46" i="32"/>
  <c r="Z40" i="32"/>
  <c r="Z39" i="32"/>
  <c r="Y36" i="32"/>
  <c r="Z36" i="32" s="1"/>
  <c r="Z12" i="32"/>
  <c r="Z7" i="32"/>
  <c r="AI4" i="32"/>
  <c r="Z51" i="32"/>
  <c r="Z47" i="32"/>
  <c r="Z44" i="32"/>
  <c r="Z43" i="32"/>
  <c r="Z42" i="32"/>
  <c r="Z38" i="32"/>
  <c r="Z15" i="32"/>
  <c r="Z13" i="32"/>
  <c r="Z18" i="32"/>
  <c r="Z10" i="32"/>
  <c r="Z52" i="32"/>
  <c r="Z48" i="32"/>
  <c r="Z41" i="32"/>
  <c r="Z16" i="32"/>
  <c r="Z53" i="32"/>
  <c r="Z49" i="32"/>
  <c r="Z45" i="32"/>
  <c r="Z22" i="32"/>
  <c r="Z19" i="32"/>
  <c r="Z6" i="32"/>
  <c r="Z11" i="32"/>
  <c r="Z4" i="32"/>
  <c r="AB4" i="32"/>
  <c r="AW48" i="32"/>
  <c r="BB48" i="32" s="1"/>
  <c r="BG48" i="32"/>
  <c r="BN48" i="32" s="1"/>
  <c r="BU48" i="32" s="1"/>
  <c r="CE48" i="32" s="1"/>
  <c r="CL48" i="32" s="1"/>
  <c r="CS48" i="32" s="1"/>
  <c r="CX48" i="32" s="1"/>
  <c r="AV48" i="32"/>
  <c r="BZ12" i="32"/>
  <c r="BX10" i="32"/>
  <c r="H124" i="32"/>
  <c r="R38" i="32"/>
  <c r="AW89" i="32"/>
  <c r="BB89" i="32" s="1"/>
  <c r="BG89" i="32"/>
  <c r="BN89" i="32" s="1"/>
  <c r="BU89" i="32" s="1"/>
  <c r="AV89" i="32"/>
  <c r="AQ110" i="32"/>
  <c r="AJ83" i="32"/>
  <c r="W114" i="32"/>
  <c r="F34" i="32"/>
  <c r="AW53" i="32"/>
  <c r="BB53" i="32" s="1"/>
  <c r="BG53" i="32"/>
  <c r="BN53" i="32" s="1"/>
  <c r="BU53" i="32" s="1"/>
  <c r="CE53" i="32" s="1"/>
  <c r="CL53" i="32" s="1"/>
  <c r="CS53" i="32" s="1"/>
  <c r="CX53" i="32" s="1"/>
  <c r="AV53" i="32"/>
  <c r="BJ124" i="32"/>
  <c r="BT38" i="32"/>
  <c r="BM38" i="32"/>
  <c r="BX23" i="32"/>
  <c r="AA124" i="32"/>
  <c r="AA120" i="32"/>
  <c r="AA116" i="32"/>
  <c r="AA104" i="32"/>
  <c r="AA100" i="32"/>
  <c r="AA96" i="32"/>
  <c r="AA90" i="32"/>
  <c r="AA89" i="32"/>
  <c r="AA80" i="32"/>
  <c r="AA76" i="32"/>
  <c r="AA72" i="32"/>
  <c r="AA71" i="32"/>
  <c r="AA65" i="32"/>
  <c r="AA53" i="32"/>
  <c r="AA49" i="32"/>
  <c r="AA45" i="32"/>
  <c r="AA64" i="32"/>
  <c r="AA60" i="32"/>
  <c r="AA38" i="32"/>
  <c r="F133" i="32"/>
  <c r="F138" i="32"/>
  <c r="F134" i="32"/>
  <c r="F130" i="32"/>
  <c r="F126" i="32"/>
  <c r="F131" i="32"/>
  <c r="F127" i="32"/>
  <c r="F129" i="32"/>
  <c r="F128" i="32"/>
  <c r="F125" i="32"/>
  <c r="F123" i="32"/>
  <c r="F122" i="32"/>
  <c r="F121" i="32"/>
  <c r="F120" i="32"/>
  <c r="F119" i="32"/>
  <c r="F118" i="32"/>
  <c r="F132" i="32"/>
  <c r="F117" i="32"/>
  <c r="F116" i="32"/>
  <c r="F111" i="32"/>
  <c r="F110" i="32"/>
  <c r="F106" i="32"/>
  <c r="F104" i="32"/>
  <c r="F105" i="32"/>
  <c r="F102" i="32"/>
  <c r="F101" i="32"/>
  <c r="F100" i="32"/>
  <c r="F99" i="32"/>
  <c r="F98" i="32"/>
  <c r="F97" i="32"/>
  <c r="F96" i="32"/>
  <c r="F95" i="32"/>
  <c r="F94" i="32"/>
  <c r="F90" i="32"/>
  <c r="F89" i="32"/>
  <c r="F88" i="32"/>
  <c r="F87" i="32"/>
  <c r="F93" i="32"/>
  <c r="F91" i="32"/>
  <c r="F84" i="32"/>
  <c r="F86" i="32"/>
  <c r="F83" i="32"/>
  <c r="F81" i="32"/>
  <c r="F80" i="32"/>
  <c r="F79" i="32"/>
  <c r="F78" i="32"/>
  <c r="F77" i="32"/>
  <c r="F76" i="32"/>
  <c r="F75" i="32"/>
  <c r="F74" i="32"/>
  <c r="F73" i="32"/>
  <c r="F72" i="32"/>
  <c r="F85" i="32"/>
  <c r="F70" i="32"/>
  <c r="F66" i="32"/>
  <c r="F71" i="32"/>
  <c r="F69" i="32"/>
  <c r="F68" i="32"/>
  <c r="F65" i="32"/>
  <c r="F64" i="32"/>
  <c r="F63" i="32"/>
  <c r="F62" i="32"/>
  <c r="F61" i="32"/>
  <c r="F60" i="32"/>
  <c r="F59" i="32"/>
  <c r="F58" i="32"/>
  <c r="F56" i="32"/>
  <c r="F55" i="32"/>
  <c r="F54" i="32"/>
  <c r="F53" i="32"/>
  <c r="F52" i="32"/>
  <c r="F51" i="32"/>
  <c r="F50" i="32"/>
  <c r="F49" i="32"/>
  <c r="F48" i="32"/>
  <c r="F47" i="32"/>
  <c r="F46" i="32"/>
  <c r="F45" i="32"/>
  <c r="F44" i="32"/>
  <c r="F43" i="32"/>
  <c r="F42" i="32"/>
  <c r="F57" i="32"/>
  <c r="F39" i="32"/>
  <c r="F16" i="32"/>
  <c r="F15" i="32"/>
  <c r="F7" i="32"/>
  <c r="F41" i="32"/>
  <c r="F38" i="32"/>
  <c r="F19" i="32"/>
  <c r="F18" i="32"/>
  <c r="F11" i="32"/>
  <c r="F10" i="32"/>
  <c r="F6" i="32"/>
  <c r="F4" i="32"/>
  <c r="F22" i="32"/>
  <c r="F12" i="32"/>
  <c r="F40" i="32"/>
  <c r="E36" i="32"/>
  <c r="F36" i="32" s="1"/>
  <c r="K4" i="32"/>
  <c r="F13" i="32"/>
  <c r="CD34" i="32"/>
  <c r="CW30" i="32"/>
  <c r="BG41" i="32"/>
  <c r="BN41" i="32" s="1"/>
  <c r="BU41" i="32" s="1"/>
  <c r="CE41" i="32" s="1"/>
  <c r="CL41" i="32" s="1"/>
  <c r="CS41" i="32" s="1"/>
  <c r="CX41" i="32" s="1"/>
  <c r="AW41" i="32"/>
  <c r="BB41" i="32" s="1"/>
  <c r="AV41" i="32"/>
  <c r="CX43" i="32"/>
  <c r="BZ100" i="32"/>
  <c r="AN142" i="32"/>
  <c r="AN141" i="32"/>
  <c r="BD33" i="32"/>
  <c r="BR138" i="32"/>
  <c r="BR133" i="32"/>
  <c r="BR134" i="32"/>
  <c r="BR129" i="32"/>
  <c r="BR130" i="32"/>
  <c r="BR126" i="32"/>
  <c r="BR128" i="32"/>
  <c r="BR125" i="32"/>
  <c r="BR132" i="32"/>
  <c r="BR127" i="32"/>
  <c r="BR131" i="32"/>
  <c r="BR123" i="32"/>
  <c r="BR121" i="32"/>
  <c r="BR118" i="32"/>
  <c r="BR117" i="32"/>
  <c r="BR116" i="32"/>
  <c r="BR119" i="32"/>
  <c r="BR122" i="32"/>
  <c r="BR120" i="32"/>
  <c r="BR111" i="32"/>
  <c r="BR110" i="32"/>
  <c r="BR106" i="32"/>
  <c r="BR105" i="32"/>
  <c r="BR104" i="32"/>
  <c r="BR91" i="32"/>
  <c r="BR90" i="32"/>
  <c r="BR89" i="32"/>
  <c r="BR102" i="32"/>
  <c r="BR101" i="32"/>
  <c r="BR100" i="32"/>
  <c r="BR99" i="32"/>
  <c r="BR98" i="32"/>
  <c r="BR97" i="32"/>
  <c r="BR96" i="32"/>
  <c r="BR95" i="32"/>
  <c r="BR94" i="32"/>
  <c r="BR93" i="32"/>
  <c r="BR88" i="32"/>
  <c r="BR87" i="32"/>
  <c r="BR86" i="32"/>
  <c r="BR85" i="32"/>
  <c r="BR84" i="32"/>
  <c r="BR83" i="32"/>
  <c r="BR81" i="32"/>
  <c r="BR80" i="32"/>
  <c r="BR79" i="32"/>
  <c r="BR78" i="32"/>
  <c r="BR77" i="32"/>
  <c r="BR76" i="32"/>
  <c r="BR75" i="32"/>
  <c r="BR74" i="32"/>
  <c r="BR73" i="32"/>
  <c r="BR72" i="32"/>
  <c r="BR71" i="32"/>
  <c r="BR70" i="32"/>
  <c r="BR66" i="32"/>
  <c r="BR69" i="32"/>
  <c r="BR68" i="32"/>
  <c r="BR65" i="32"/>
  <c r="BR64" i="32"/>
  <c r="BR63" i="32"/>
  <c r="BR62" i="32"/>
  <c r="BR61" i="32"/>
  <c r="BR60" i="32"/>
  <c r="BR59" i="32"/>
  <c r="BR58" i="32"/>
  <c r="BR57" i="32"/>
  <c r="BR56" i="32"/>
  <c r="BR55" i="32"/>
  <c r="BR54" i="32"/>
  <c r="BR53" i="32"/>
  <c r="BR49" i="32"/>
  <c r="BR45" i="32"/>
  <c r="BR44" i="32"/>
  <c r="BR43" i="32"/>
  <c r="BR42" i="32"/>
  <c r="BR41" i="32"/>
  <c r="BR39" i="32"/>
  <c r="BR15" i="32"/>
  <c r="BR13" i="32"/>
  <c r="CD4" i="32"/>
  <c r="BR50" i="32"/>
  <c r="BR46" i="32"/>
  <c r="BR40" i="32"/>
  <c r="BR38" i="32"/>
  <c r="BR18" i="32"/>
  <c r="BR16" i="32"/>
  <c r="BR10" i="32"/>
  <c r="BR4" i="32"/>
  <c r="BR19" i="32"/>
  <c r="BR11" i="32"/>
  <c r="BR6" i="32"/>
  <c r="BR51" i="32"/>
  <c r="BR47" i="32"/>
  <c r="BR22" i="32"/>
  <c r="BR52" i="32"/>
  <c r="BR48" i="32"/>
  <c r="BQ36" i="32"/>
  <c r="BR7" i="32"/>
  <c r="BR12" i="32"/>
  <c r="CV29" i="32"/>
  <c r="BZ55" i="32"/>
  <c r="BX26" i="32"/>
  <c r="AW50" i="32"/>
  <c r="BB50" i="32" s="1"/>
  <c r="BG50" i="32"/>
  <c r="BN50" i="32" s="1"/>
  <c r="BU50" i="32" s="1"/>
  <c r="CE50" i="32" s="1"/>
  <c r="CL50" i="32" s="1"/>
  <c r="CS50" i="32" s="1"/>
  <c r="CX50" i="32" s="1"/>
  <c r="AV50" i="32"/>
  <c r="BZ64" i="32"/>
  <c r="AV79" i="32"/>
  <c r="BG79" i="32"/>
  <c r="BN79" i="32" s="1"/>
  <c r="BU79" i="32" s="1"/>
  <c r="AW79" i="32"/>
  <c r="BB79" i="32" s="1"/>
  <c r="CX95" i="32"/>
  <c r="AW90" i="32"/>
  <c r="BB90" i="32" s="1"/>
  <c r="BG90" i="32"/>
  <c r="BN90" i="32" s="1"/>
  <c r="BU90" i="32" s="1"/>
  <c r="AV90" i="32"/>
  <c r="AC126" i="32"/>
  <c r="X126" i="32"/>
  <c r="S125" i="32"/>
  <c r="X125" i="32" s="1"/>
  <c r="CE134" i="32"/>
  <c r="CL134" i="32" s="1"/>
  <c r="CS134" i="32" s="1"/>
  <c r="CX134" i="32" s="1"/>
  <c r="BZ134" i="32"/>
  <c r="AZ34" i="32"/>
  <c r="BA27" i="32"/>
  <c r="BA26" i="32"/>
  <c r="AB22" i="32"/>
  <c r="AI22" i="32"/>
  <c r="AW47" i="32"/>
  <c r="BB47" i="32" s="1"/>
  <c r="BG47" i="32"/>
  <c r="BN47" i="32" s="1"/>
  <c r="BU47" i="32" s="1"/>
  <c r="CE47" i="32" s="1"/>
  <c r="CL47" i="32" s="1"/>
  <c r="CS47" i="32" s="1"/>
  <c r="CX47" i="32" s="1"/>
  <c r="AV47" i="32"/>
  <c r="AJ6" i="32"/>
  <c r="AJ5" i="32" s="1"/>
  <c r="V112" i="32"/>
  <c r="W109" i="32"/>
  <c r="AZ38" i="32"/>
  <c r="AC68" i="32"/>
  <c r="AJ69" i="32"/>
  <c r="AZ22" i="32"/>
  <c r="AI33" i="32"/>
  <c r="I38" i="32"/>
  <c r="I141" i="32" s="1"/>
  <c r="H114" i="32"/>
  <c r="H113" i="32"/>
  <c r="H109" i="32"/>
  <c r="R36" i="32"/>
  <c r="S38" i="32"/>
  <c r="X39" i="32"/>
  <c r="BM35" i="32"/>
  <c r="BZ57" i="32"/>
  <c r="BG72" i="32"/>
  <c r="BN72" i="32" s="1"/>
  <c r="BU72" i="32" s="1"/>
  <c r="AW72" i="32"/>
  <c r="BB72" i="32" s="1"/>
  <c r="AV72" i="32"/>
  <c r="BZ107" i="32"/>
  <c r="BX104" i="32"/>
  <c r="CX128" i="32"/>
  <c r="CV125" i="32"/>
  <c r="BX125" i="32"/>
  <c r="CI141" i="32"/>
  <c r="BD134" i="32"/>
  <c r="BD138" i="32"/>
  <c r="BD131" i="32"/>
  <c r="BD127" i="32"/>
  <c r="BD132" i="32"/>
  <c r="BD128" i="32"/>
  <c r="BD126" i="32"/>
  <c r="BD133" i="32"/>
  <c r="BD130" i="32"/>
  <c r="BD129" i="32"/>
  <c r="BD125" i="32"/>
  <c r="BD124" i="32"/>
  <c r="BD122" i="32"/>
  <c r="BD118" i="32"/>
  <c r="BD121" i="32"/>
  <c r="BD119" i="32"/>
  <c r="BD123" i="32"/>
  <c r="BD120" i="32"/>
  <c r="BD117" i="32"/>
  <c r="BD116" i="32"/>
  <c r="BD111" i="32"/>
  <c r="BD110" i="32"/>
  <c r="BD106" i="32"/>
  <c r="BD102" i="32"/>
  <c r="BD101" i="32"/>
  <c r="BD100" i="32"/>
  <c r="BD99" i="32"/>
  <c r="BD98" i="32"/>
  <c r="BD97" i="32"/>
  <c r="BD96" i="32"/>
  <c r="BD95" i="32"/>
  <c r="BD94" i="32"/>
  <c r="BD93" i="32"/>
  <c r="BD105" i="32"/>
  <c r="BD104" i="32"/>
  <c r="BD88" i="32"/>
  <c r="BD87" i="32"/>
  <c r="BD86" i="32"/>
  <c r="BD85" i="32"/>
  <c r="BD90" i="32"/>
  <c r="BD91" i="32"/>
  <c r="BD89" i="32"/>
  <c r="BD81" i="32"/>
  <c r="BD80" i="32"/>
  <c r="BD79" i="32"/>
  <c r="BD78" i="32"/>
  <c r="BD77" i="32"/>
  <c r="BD76" i="32"/>
  <c r="BD84" i="32"/>
  <c r="BD83" i="32"/>
  <c r="BD74" i="32"/>
  <c r="BD72" i="32"/>
  <c r="BD69" i="32"/>
  <c r="BD68" i="32"/>
  <c r="BD66" i="32"/>
  <c r="BD65" i="32"/>
  <c r="BD64" i="32"/>
  <c r="BD63" i="32"/>
  <c r="BD62" i="32"/>
  <c r="BD61" i="32"/>
  <c r="BD60" i="32"/>
  <c r="BD59" i="32"/>
  <c r="BD58" i="32"/>
  <c r="BD57" i="32"/>
  <c r="BD75" i="32"/>
  <c r="BD73" i="32"/>
  <c r="BD71" i="32"/>
  <c r="BD70" i="32"/>
  <c r="BD56" i="32"/>
  <c r="BD55" i="32"/>
  <c r="BD54" i="32"/>
  <c r="BD53" i="32"/>
  <c r="BD52" i="32"/>
  <c r="BD51" i="32"/>
  <c r="BD50" i="32"/>
  <c r="BD49" i="32"/>
  <c r="BD48" i="32"/>
  <c r="BD47" i="32"/>
  <c r="BD46" i="32"/>
  <c r="BD45" i="32"/>
  <c r="BD44" i="32"/>
  <c r="BD43" i="32"/>
  <c r="BD42" i="32"/>
  <c r="BD41" i="32"/>
  <c r="BD40" i="32"/>
  <c r="BD22" i="32"/>
  <c r="BD19" i="32"/>
  <c r="BD11" i="32"/>
  <c r="BD6" i="32"/>
  <c r="BD15" i="32"/>
  <c r="BD13" i="32"/>
  <c r="BC36" i="32"/>
  <c r="BD12" i="32"/>
  <c r="BD7" i="32"/>
  <c r="BM4" i="32"/>
  <c r="BD39" i="32"/>
  <c r="BD38" i="32"/>
  <c r="BD18" i="32"/>
  <c r="BD16" i="32"/>
  <c r="BD10" i="32"/>
  <c r="BD4" i="32"/>
  <c r="L38" i="32"/>
  <c r="L124" i="32" s="1"/>
  <c r="CD33" i="32"/>
  <c r="M27" i="32"/>
  <c r="M26" i="32"/>
  <c r="L34" i="32"/>
  <c r="M34" i="32" s="1"/>
  <c r="CV26" i="32"/>
  <c r="CE73" i="32"/>
  <c r="CL73" i="32" s="1"/>
  <c r="CS73" i="32" s="1"/>
  <c r="CX73" i="32" s="1"/>
  <c r="BZ73" i="32"/>
  <c r="BZ59" i="32"/>
  <c r="AQ105" i="32"/>
  <c r="AJ104" i="32"/>
  <c r="BZ111" i="32"/>
  <c r="CX132" i="32"/>
  <c r="CE138" i="32"/>
  <c r="CL138" i="32" s="1"/>
  <c r="BZ138" i="32"/>
  <c r="C145" i="20" l="1"/>
  <c r="P142" i="32"/>
  <c r="CE62" i="32"/>
  <c r="CL62" i="32" s="1"/>
  <c r="CS62" i="32" s="1"/>
  <c r="CX62" i="32" s="1"/>
  <c r="BZ62" i="32"/>
  <c r="CQ141" i="32"/>
  <c r="CP142" i="32"/>
  <c r="AA39" i="32"/>
  <c r="AA57" i="32"/>
  <c r="AA61" i="32"/>
  <c r="AA42" i="32"/>
  <c r="AA46" i="32"/>
  <c r="AA50" i="32"/>
  <c r="AA54" i="32"/>
  <c r="AA66" i="32"/>
  <c r="AA70" i="32"/>
  <c r="AA73" i="32"/>
  <c r="AA77" i="32"/>
  <c r="AA81" i="32"/>
  <c r="AA91" i="32"/>
  <c r="AA93" i="32"/>
  <c r="AA97" i="32"/>
  <c r="AA101" i="32"/>
  <c r="AA106" i="32"/>
  <c r="AA117" i="32"/>
  <c r="AA121" i="32"/>
  <c r="AA138" i="32"/>
  <c r="AA40" i="32"/>
  <c r="AA58" i="32"/>
  <c r="AA62" i="32"/>
  <c r="AA43" i="32"/>
  <c r="AA47" i="32"/>
  <c r="AA51" i="32"/>
  <c r="AA55" i="32"/>
  <c r="AA68" i="32"/>
  <c r="AA85" i="32"/>
  <c r="AA74" i="32"/>
  <c r="AA78" i="32"/>
  <c r="AA83" i="32"/>
  <c r="AA87" i="32"/>
  <c r="AA94" i="32"/>
  <c r="AA98" i="32"/>
  <c r="AA102" i="32"/>
  <c r="AA110" i="32"/>
  <c r="AA118" i="32"/>
  <c r="AA122" i="32"/>
  <c r="AI124" i="32"/>
  <c r="AA41" i="32"/>
  <c r="AA59" i="32"/>
  <c r="AA63" i="32"/>
  <c r="AA44" i="32"/>
  <c r="AA48" i="32"/>
  <c r="AA52" i="32"/>
  <c r="AA56" i="32"/>
  <c r="AA69" i="32"/>
  <c r="AA86" i="32"/>
  <c r="AA75" i="32"/>
  <c r="AA79" i="32"/>
  <c r="AA84" i="32"/>
  <c r="AA88" i="32"/>
  <c r="AA95" i="32"/>
  <c r="AA99" i="32"/>
  <c r="AA105" i="32"/>
  <c r="AA111" i="32"/>
  <c r="AA119" i="32"/>
  <c r="AA123" i="32"/>
  <c r="Q141" i="32"/>
  <c r="CP141" i="32"/>
  <c r="P141" i="32"/>
  <c r="P36" i="32"/>
  <c r="O113" i="32"/>
  <c r="P113" i="32" s="1"/>
  <c r="O114" i="32"/>
  <c r="P114" i="32" s="1"/>
  <c r="O109" i="32"/>
  <c r="R109" i="32" s="1"/>
  <c r="BZ129" i="32"/>
  <c r="CE87" i="32"/>
  <c r="CL87" i="32" s="1"/>
  <c r="CS87" i="32" s="1"/>
  <c r="CX87" i="32" s="1"/>
  <c r="BZ87" i="32"/>
  <c r="AC29" i="32"/>
  <c r="AJ30" i="32"/>
  <c r="BZ52" i="32"/>
  <c r="D141" i="32"/>
  <c r="CR36" i="32"/>
  <c r="CO109" i="32"/>
  <c r="CO112" i="32" s="1"/>
  <c r="CO113" i="32"/>
  <c r="CP113" i="32" s="1"/>
  <c r="CO114" i="32"/>
  <c r="CP114" i="32" s="1"/>
  <c r="BE141" i="32"/>
  <c r="BZ8" i="32"/>
  <c r="BZ49" i="32"/>
  <c r="BZ50" i="32"/>
  <c r="AO141" i="32"/>
  <c r="BD141" i="32"/>
  <c r="BD142" i="32"/>
  <c r="BR142" i="32"/>
  <c r="BR141" i="32"/>
  <c r="E114" i="32"/>
  <c r="E109" i="32"/>
  <c r="E113" i="32"/>
  <c r="K36" i="32"/>
  <c r="BL138" i="32"/>
  <c r="BL122" i="32"/>
  <c r="BT124" i="32"/>
  <c r="BL124" i="32"/>
  <c r="BL120" i="32"/>
  <c r="BL121" i="32"/>
  <c r="BL123" i="32"/>
  <c r="BL118" i="32"/>
  <c r="BL119" i="32"/>
  <c r="BL117" i="32"/>
  <c r="BL116" i="32"/>
  <c r="BL111" i="32"/>
  <c r="BL110" i="32"/>
  <c r="BL104" i="32"/>
  <c r="BL105" i="32"/>
  <c r="BL102" i="32"/>
  <c r="BL101" i="32"/>
  <c r="BL100" i="32"/>
  <c r="BL99" i="32"/>
  <c r="BL98" i="32"/>
  <c r="BL97" i="32"/>
  <c r="BL96" i="32"/>
  <c r="BL95" i="32"/>
  <c r="BL94" i="32"/>
  <c r="BL93" i="32"/>
  <c r="BL106" i="32"/>
  <c r="BL90" i="32"/>
  <c r="BL88" i="32"/>
  <c r="BL87" i="32"/>
  <c r="BL86" i="32"/>
  <c r="BL85" i="32"/>
  <c r="BL91" i="32"/>
  <c r="BL89" i="32"/>
  <c r="BL81" i="32"/>
  <c r="BL80" i="32"/>
  <c r="BL79" i="32"/>
  <c r="BL78" i="32"/>
  <c r="BL77" i="32"/>
  <c r="BL76" i="32"/>
  <c r="BL84" i="32"/>
  <c r="BL83" i="32"/>
  <c r="BL75" i="32"/>
  <c r="BL73" i="32"/>
  <c r="BL71" i="32"/>
  <c r="BL69" i="32"/>
  <c r="BL68" i="32"/>
  <c r="BL65" i="32"/>
  <c r="BL64" i="32"/>
  <c r="BL63" i="32"/>
  <c r="BL62" i="32"/>
  <c r="BL61" i="32"/>
  <c r="BL60" i="32"/>
  <c r="BL59" i="32"/>
  <c r="BL58" i="32"/>
  <c r="BL57" i="32"/>
  <c r="BL66" i="32"/>
  <c r="BL74" i="32"/>
  <c r="BL72" i="32"/>
  <c r="BL70" i="32"/>
  <c r="BL56" i="32"/>
  <c r="BL55" i="32"/>
  <c r="BL54" i="32"/>
  <c r="BL53" i="32"/>
  <c r="BL52" i="32"/>
  <c r="BL51" i="32"/>
  <c r="BL50" i="32"/>
  <c r="BL49" i="32"/>
  <c r="BL48" i="32"/>
  <c r="BL47" i="32"/>
  <c r="BL46" i="32"/>
  <c r="BL45" i="32"/>
  <c r="BL44" i="32"/>
  <c r="BL43" i="32"/>
  <c r="BL42" i="32"/>
  <c r="BL41" i="32"/>
  <c r="BL40" i="32"/>
  <c r="BL39" i="32"/>
  <c r="BL38" i="32"/>
  <c r="BM124" i="32"/>
  <c r="AW110" i="32"/>
  <c r="AV110" i="32"/>
  <c r="BG110" i="32"/>
  <c r="AQ83" i="32"/>
  <c r="AV83" i="32" s="1"/>
  <c r="AC22" i="32"/>
  <c r="CE133" i="32"/>
  <c r="CL133" i="32" s="1"/>
  <c r="CS133" i="32" s="1"/>
  <c r="CX133" i="32" s="1"/>
  <c r="BZ133" i="32"/>
  <c r="CE130" i="32"/>
  <c r="CL130" i="32" s="1"/>
  <c r="CS130" i="32" s="1"/>
  <c r="CX130" i="32" s="1"/>
  <c r="BZ130" i="32"/>
  <c r="BS138" i="32"/>
  <c r="BS124" i="32"/>
  <c r="CD124" i="32"/>
  <c r="BS123" i="32"/>
  <c r="BS122" i="32"/>
  <c r="BS121" i="32"/>
  <c r="BS120" i="32"/>
  <c r="BS119" i="32"/>
  <c r="BS118" i="32"/>
  <c r="BS117" i="32"/>
  <c r="BS116" i="32"/>
  <c r="BS111" i="32"/>
  <c r="BS110" i="32"/>
  <c r="BS105" i="32"/>
  <c r="BS102" i="32"/>
  <c r="BS101" i="32"/>
  <c r="BS100" i="32"/>
  <c r="BS99" i="32"/>
  <c r="BS98" i="32"/>
  <c r="BS97" i="32"/>
  <c r="BS96" i="32"/>
  <c r="BS95" i="32"/>
  <c r="BS94" i="32"/>
  <c r="BS93" i="32"/>
  <c r="BS106" i="32"/>
  <c r="BS104" i="32"/>
  <c r="BS90" i="32"/>
  <c r="BS88" i="32"/>
  <c r="BS87" i="32"/>
  <c r="BS91" i="32"/>
  <c r="BS89" i="32"/>
  <c r="BS85" i="32"/>
  <c r="BS84" i="32"/>
  <c r="BS83" i="32"/>
  <c r="BS86" i="32"/>
  <c r="BS81" i="32"/>
  <c r="BS80" i="32"/>
  <c r="BS79" i="32"/>
  <c r="BS78" i="32"/>
  <c r="BS77" i="32"/>
  <c r="BS76" i="32"/>
  <c r="BS75" i="32"/>
  <c r="BS74" i="32"/>
  <c r="BS73" i="32"/>
  <c r="BS72" i="32"/>
  <c r="BS71" i="32"/>
  <c r="BS66" i="32"/>
  <c r="BS70" i="32"/>
  <c r="BS69" i="32"/>
  <c r="BS68" i="32"/>
  <c r="BS65" i="32"/>
  <c r="BS64" i="32"/>
  <c r="BS63" i="32"/>
  <c r="BS62" i="32"/>
  <c r="BS61" i="32"/>
  <c r="BS60" i="32"/>
  <c r="BS59" i="32"/>
  <c r="BS58" i="32"/>
  <c r="BS57" i="32"/>
  <c r="BS56" i="32"/>
  <c r="BS55" i="32"/>
  <c r="BS54" i="32"/>
  <c r="BS53" i="32"/>
  <c r="BS52" i="32"/>
  <c r="BS51" i="32"/>
  <c r="BS50" i="32"/>
  <c r="BS49" i="32"/>
  <c r="BS48" i="32"/>
  <c r="BS47" i="32"/>
  <c r="BS46" i="32"/>
  <c r="BS45" i="32"/>
  <c r="BS44" i="32"/>
  <c r="BS43" i="32"/>
  <c r="BS42" i="32"/>
  <c r="BS40" i="32"/>
  <c r="BS38" i="32"/>
  <c r="BS41" i="32"/>
  <c r="BS39" i="32"/>
  <c r="CH112" i="32"/>
  <c r="CI109" i="32"/>
  <c r="AJ39" i="32"/>
  <c r="AQ40" i="32"/>
  <c r="BZ41" i="32"/>
  <c r="BK124" i="32"/>
  <c r="BK142" i="32" s="1"/>
  <c r="BZ85" i="32"/>
  <c r="T27" i="32"/>
  <c r="T26" i="32"/>
  <c r="S34" i="32"/>
  <c r="X34" i="32" s="1"/>
  <c r="X10" i="32"/>
  <c r="AM112" i="32"/>
  <c r="AN109" i="32"/>
  <c r="BZ46" i="32"/>
  <c r="CB142" i="32"/>
  <c r="CB141" i="32"/>
  <c r="CV22" i="32"/>
  <c r="BY24" i="32"/>
  <c r="BY23" i="32"/>
  <c r="BX4" i="32"/>
  <c r="BY5" i="32" s="1"/>
  <c r="BX33" i="32"/>
  <c r="BY8" i="32"/>
  <c r="BC114" i="32"/>
  <c r="BF114" i="32" s="1"/>
  <c r="BC113" i="32"/>
  <c r="BF113" i="32" s="1"/>
  <c r="BC109" i="32"/>
  <c r="BM36" i="32"/>
  <c r="AW105" i="32"/>
  <c r="BG105" i="32"/>
  <c r="AQ104" i="32"/>
  <c r="AV104" i="32" s="1"/>
  <c r="AV105" i="32"/>
  <c r="BD36" i="32"/>
  <c r="H112" i="32"/>
  <c r="I109" i="32"/>
  <c r="V137" i="32"/>
  <c r="W112" i="32"/>
  <c r="CE90" i="32"/>
  <c r="CL90" i="32" s="1"/>
  <c r="CS90" i="32" s="1"/>
  <c r="CX90" i="32" s="1"/>
  <c r="BZ90" i="32"/>
  <c r="CE79" i="32"/>
  <c r="CL79" i="32" s="1"/>
  <c r="CS79" i="32" s="1"/>
  <c r="CX79" i="32" s="1"/>
  <c r="BZ79" i="32"/>
  <c r="F141" i="32"/>
  <c r="F142" i="32"/>
  <c r="BZ53" i="32"/>
  <c r="BY34" i="32"/>
  <c r="BY26" i="32"/>
  <c r="BX34" i="32"/>
  <c r="BY27" i="32"/>
  <c r="AJ23" i="32"/>
  <c r="AQ24" i="32"/>
  <c r="CE74" i="32"/>
  <c r="CL74" i="32" s="1"/>
  <c r="CS74" i="32" s="1"/>
  <c r="CX74" i="32" s="1"/>
  <c r="BZ74" i="32"/>
  <c r="CI113" i="32"/>
  <c r="AJ119" i="32"/>
  <c r="AC116" i="32"/>
  <c r="AC38" i="32"/>
  <c r="BG117" i="32"/>
  <c r="AW117" i="32"/>
  <c r="AV117" i="32"/>
  <c r="AH138" i="32"/>
  <c r="AP124" i="32"/>
  <c r="AH124" i="32"/>
  <c r="AH122" i="32"/>
  <c r="AH123" i="32"/>
  <c r="AH120" i="32"/>
  <c r="AH117" i="32"/>
  <c r="AH116" i="32"/>
  <c r="AH118" i="32"/>
  <c r="AH121" i="32"/>
  <c r="AH119" i="32"/>
  <c r="AH111" i="32"/>
  <c r="AH110" i="32"/>
  <c r="AH106" i="32"/>
  <c r="AH105" i="32"/>
  <c r="AH104" i="32"/>
  <c r="AH91" i="32"/>
  <c r="AH90" i="32"/>
  <c r="AH89" i="32"/>
  <c r="AH102" i="32"/>
  <c r="AH101" i="32"/>
  <c r="AH100" i="32"/>
  <c r="AH99" i="32"/>
  <c r="AH98" i="32"/>
  <c r="AH97" i="32"/>
  <c r="AH96" i="32"/>
  <c r="AH95" i="32"/>
  <c r="AH94" i="32"/>
  <c r="AH93" i="32"/>
  <c r="AH88" i="32"/>
  <c r="AH87" i="32"/>
  <c r="AH86" i="32"/>
  <c r="AH85" i="32"/>
  <c r="AH84" i="32"/>
  <c r="AH83" i="32"/>
  <c r="AH81" i="32"/>
  <c r="AH80" i="32"/>
  <c r="AH79" i="32"/>
  <c r="AH78" i="32"/>
  <c r="AH77" i="32"/>
  <c r="AH76" i="32"/>
  <c r="AH75" i="32"/>
  <c r="AH74" i="32"/>
  <c r="AH73" i="32"/>
  <c r="AH72" i="32"/>
  <c r="AH71" i="32"/>
  <c r="AH70" i="32"/>
  <c r="AH66" i="32"/>
  <c r="AH69" i="32"/>
  <c r="AH68" i="32"/>
  <c r="AH65" i="32"/>
  <c r="AH64" i="32"/>
  <c r="AH63" i="32"/>
  <c r="AH62" i="32"/>
  <c r="AH61" i="32"/>
  <c r="AH60" i="32"/>
  <c r="AH59" i="32"/>
  <c r="AH58" i="32"/>
  <c r="AH57" i="32"/>
  <c r="AH56" i="32"/>
  <c r="AH55" i="32"/>
  <c r="AH54" i="32"/>
  <c r="AH53" i="32"/>
  <c r="AH49" i="32"/>
  <c r="AH45" i="32"/>
  <c r="AH44" i="32"/>
  <c r="AH43" i="32"/>
  <c r="AH42" i="32"/>
  <c r="AH40" i="32"/>
  <c r="AH39" i="32"/>
  <c r="AH50" i="32"/>
  <c r="AH46" i="32"/>
  <c r="AH38" i="32"/>
  <c r="AH51" i="32"/>
  <c r="AH47" i="32"/>
  <c r="AH52" i="32"/>
  <c r="AH48" i="32"/>
  <c r="AH41" i="32"/>
  <c r="BA132" i="32"/>
  <c r="BA128" i="32"/>
  <c r="BA138" i="32"/>
  <c r="BA134" i="32"/>
  <c r="BA133" i="32"/>
  <c r="BA129" i="32"/>
  <c r="BA125" i="32"/>
  <c r="BA130" i="32"/>
  <c r="BA127" i="32"/>
  <c r="BA126" i="32"/>
  <c r="BA131" i="32"/>
  <c r="BA121" i="32"/>
  <c r="BA123" i="32"/>
  <c r="BA122" i="32"/>
  <c r="BA119" i="32"/>
  <c r="BA120" i="32"/>
  <c r="BA117" i="32"/>
  <c r="BA116" i="32"/>
  <c r="BA118" i="32"/>
  <c r="BA106" i="32"/>
  <c r="BA105" i="32"/>
  <c r="BA111" i="32"/>
  <c r="BA110" i="32"/>
  <c r="BA102" i="32"/>
  <c r="BA101" i="32"/>
  <c r="BA100" i="32"/>
  <c r="BA99" i="32"/>
  <c r="BA98" i="32"/>
  <c r="BA104" i="32"/>
  <c r="BA91" i="32"/>
  <c r="BA90" i="32"/>
  <c r="BA89" i="32"/>
  <c r="BA97" i="32"/>
  <c r="BA95" i="32"/>
  <c r="BA94" i="32"/>
  <c r="BA93" i="32"/>
  <c r="BA96" i="32"/>
  <c r="BA88" i="32"/>
  <c r="BA87" i="32"/>
  <c r="BA85" i="32"/>
  <c r="BA84" i="32"/>
  <c r="BA83" i="32"/>
  <c r="BA86" i="32"/>
  <c r="BA81" i="32"/>
  <c r="BA80" i="32"/>
  <c r="BA79" i="32"/>
  <c r="BA78" i="32"/>
  <c r="BA75" i="32"/>
  <c r="BA73" i="32"/>
  <c r="BA71" i="32"/>
  <c r="BA70" i="32"/>
  <c r="BA69" i="32"/>
  <c r="BA68" i="32"/>
  <c r="BA65" i="32"/>
  <c r="BA74" i="32"/>
  <c r="BA72" i="32"/>
  <c r="BA77" i="32"/>
  <c r="BA76" i="32"/>
  <c r="BA66" i="32"/>
  <c r="BA64" i="32"/>
  <c r="BA63" i="32"/>
  <c r="BA62" i="32"/>
  <c r="BA61" i="32"/>
  <c r="BA60" i="32"/>
  <c r="BA59" i="32"/>
  <c r="BA58" i="32"/>
  <c r="BA57" i="32"/>
  <c r="BA56" i="32"/>
  <c r="BA55" i="32"/>
  <c r="BA54" i="32"/>
  <c r="BA53" i="32"/>
  <c r="BA52" i="32"/>
  <c r="BA51" i="32"/>
  <c r="BA50" i="32"/>
  <c r="BA49" i="32"/>
  <c r="BA48" i="32"/>
  <c r="BA47" i="32"/>
  <c r="BA46" i="32"/>
  <c r="BA45" i="32"/>
  <c r="AZ36" i="32"/>
  <c r="BA12" i="32"/>
  <c r="BA7" i="32"/>
  <c r="BA18" i="32"/>
  <c r="BA41" i="32"/>
  <c r="BA39" i="32"/>
  <c r="BA15" i="32"/>
  <c r="BA13" i="32"/>
  <c r="BA16" i="32"/>
  <c r="BA10" i="32"/>
  <c r="BA44" i="32"/>
  <c r="BA43" i="32"/>
  <c r="BA42" i="32"/>
  <c r="BA40" i="32"/>
  <c r="BA38" i="32"/>
  <c r="BA22" i="32"/>
  <c r="BA19" i="32"/>
  <c r="BA4" i="32"/>
  <c r="BA6" i="32"/>
  <c r="BA11" i="32"/>
  <c r="AQ19" i="32"/>
  <c r="AJ18" i="32"/>
  <c r="AG141" i="32"/>
  <c r="AN113" i="32"/>
  <c r="CE78" i="32"/>
  <c r="CL78" i="32" s="1"/>
  <c r="CS78" i="32" s="1"/>
  <c r="CX78" i="32" s="1"/>
  <c r="BZ78" i="32"/>
  <c r="CE84" i="32"/>
  <c r="CL84" i="32" s="1"/>
  <c r="CS84" i="32" s="1"/>
  <c r="CX84" i="32" s="1"/>
  <c r="BZ84" i="32"/>
  <c r="BZ51" i="32"/>
  <c r="AJ16" i="32"/>
  <c r="AC15" i="32"/>
  <c r="CA114" i="32"/>
  <c r="CA109" i="32"/>
  <c r="CA113" i="32"/>
  <c r="CK36" i="32"/>
  <c r="CE86" i="32"/>
  <c r="CL86" i="32" s="1"/>
  <c r="CS86" i="32" s="1"/>
  <c r="CX86" i="32" s="1"/>
  <c r="BZ86" i="32"/>
  <c r="G138" i="32"/>
  <c r="K124" i="32"/>
  <c r="G124" i="32"/>
  <c r="G122" i="32"/>
  <c r="G123" i="32"/>
  <c r="G120" i="32"/>
  <c r="G118" i="32"/>
  <c r="G121" i="32"/>
  <c r="G119" i="32"/>
  <c r="G117" i="32"/>
  <c r="G116" i="32"/>
  <c r="G111" i="32"/>
  <c r="G110" i="32"/>
  <c r="G104" i="32"/>
  <c r="G105" i="32"/>
  <c r="G102" i="32"/>
  <c r="G101" i="32"/>
  <c r="G100" i="32"/>
  <c r="G99" i="32"/>
  <c r="G98" i="32"/>
  <c r="G97" i="32"/>
  <c r="G96" i="32"/>
  <c r="G95" i="32"/>
  <c r="G94" i="32"/>
  <c r="G93" i="32"/>
  <c r="G106" i="32"/>
  <c r="G90" i="32"/>
  <c r="G89" i="32"/>
  <c r="G88" i="32"/>
  <c r="G87" i="32"/>
  <c r="G86" i="32"/>
  <c r="G85" i="32"/>
  <c r="G91" i="32"/>
  <c r="G83" i="32"/>
  <c r="G81" i="32"/>
  <c r="G80" i="32"/>
  <c r="G79" i="32"/>
  <c r="G78" i="32"/>
  <c r="G77" i="32"/>
  <c r="G76" i="32"/>
  <c r="G84" i="32"/>
  <c r="G71" i="32"/>
  <c r="G75" i="32"/>
  <c r="G73" i="32"/>
  <c r="G69" i="32"/>
  <c r="G65" i="32"/>
  <c r="G64" i="32"/>
  <c r="G63" i="32"/>
  <c r="G62" i="32"/>
  <c r="G61" i="32"/>
  <c r="G60" i="32"/>
  <c r="G59" i="32"/>
  <c r="G58" i="32"/>
  <c r="G57" i="32"/>
  <c r="G68" i="32"/>
  <c r="G74" i="32"/>
  <c r="G72" i="32"/>
  <c r="G70" i="32"/>
  <c r="G66" i="32"/>
  <c r="G56" i="32"/>
  <c r="G55" i="32"/>
  <c r="G54" i="32"/>
  <c r="G53" i="32"/>
  <c r="G52" i="32"/>
  <c r="G51" i="32"/>
  <c r="G50" i="32"/>
  <c r="G49" i="32"/>
  <c r="G48" i="32"/>
  <c r="G47" i="32"/>
  <c r="G46" i="32"/>
  <c r="G45" i="32"/>
  <c r="G44" i="32"/>
  <c r="G43" i="32"/>
  <c r="G42" i="32"/>
  <c r="G41" i="32"/>
  <c r="G38" i="32"/>
  <c r="G40" i="32"/>
  <c r="G39" i="32"/>
  <c r="T33" i="32"/>
  <c r="CV33" i="32"/>
  <c r="CW33" i="32" s="1"/>
  <c r="CW8" i="32"/>
  <c r="CW24" i="32"/>
  <c r="CW23" i="32"/>
  <c r="CV4" i="32"/>
  <c r="CW5" i="32" s="1"/>
  <c r="CV38" i="32"/>
  <c r="CE72" i="32"/>
  <c r="CL72" i="32" s="1"/>
  <c r="CS72" i="32" s="1"/>
  <c r="CX72" i="32" s="1"/>
  <c r="BZ72" i="32"/>
  <c r="I113" i="32"/>
  <c r="AD24" i="32"/>
  <c r="AD23" i="32"/>
  <c r="AC33" i="32"/>
  <c r="AD33" i="32" s="1"/>
  <c r="AD8" i="32"/>
  <c r="BQ114" i="32"/>
  <c r="BQ109" i="32"/>
  <c r="BQ113" i="32"/>
  <c r="CD36" i="32"/>
  <c r="BR36" i="32"/>
  <c r="CW29" i="32"/>
  <c r="CE89" i="32"/>
  <c r="CL89" i="32" s="1"/>
  <c r="CS89" i="32" s="1"/>
  <c r="CX89" i="32" s="1"/>
  <c r="BZ89" i="32"/>
  <c r="J138" i="32"/>
  <c r="R124" i="32"/>
  <c r="J124" i="32"/>
  <c r="J123" i="32"/>
  <c r="J122" i="32"/>
  <c r="J121" i="32"/>
  <c r="J120" i="32"/>
  <c r="J119" i="32"/>
  <c r="J118" i="32"/>
  <c r="J117" i="32"/>
  <c r="J116" i="32"/>
  <c r="J111" i="32"/>
  <c r="J110" i="32"/>
  <c r="J106" i="32"/>
  <c r="J104" i="32"/>
  <c r="J102" i="32"/>
  <c r="J101" i="32"/>
  <c r="J100" i="32"/>
  <c r="J99" i="32"/>
  <c r="J98" i="32"/>
  <c r="J97" i="32"/>
  <c r="J96" i="32"/>
  <c r="J95" i="32"/>
  <c r="J94" i="32"/>
  <c r="J105" i="32"/>
  <c r="J93" i="32"/>
  <c r="J91" i="32"/>
  <c r="J89" i="32"/>
  <c r="J88" i="32"/>
  <c r="J87" i="32"/>
  <c r="J90" i="32"/>
  <c r="J84" i="32"/>
  <c r="J83" i="32"/>
  <c r="J81" i="32"/>
  <c r="J80" i="32"/>
  <c r="J79" i="32"/>
  <c r="J78" i="32"/>
  <c r="J77" i="32"/>
  <c r="J76" i="32"/>
  <c r="J75" i="32"/>
  <c r="J74" i="32"/>
  <c r="J73" i="32"/>
  <c r="J72" i="32"/>
  <c r="J86" i="32"/>
  <c r="J85" i="32"/>
  <c r="J70" i="32"/>
  <c r="J66" i="32"/>
  <c r="J71" i="32"/>
  <c r="J69" i="32"/>
  <c r="J68" i="32"/>
  <c r="J65" i="32"/>
  <c r="J64" i="32"/>
  <c r="J63" i="32"/>
  <c r="J62" i="32"/>
  <c r="J61" i="32"/>
  <c r="J60" i="32"/>
  <c r="J59" i="32"/>
  <c r="J58" i="32"/>
  <c r="J57" i="32"/>
  <c r="J56" i="32"/>
  <c r="J55" i="32"/>
  <c r="J54" i="32"/>
  <c r="J53" i="32"/>
  <c r="J52" i="32"/>
  <c r="J51" i="32"/>
  <c r="J50" i="32"/>
  <c r="J49" i="32"/>
  <c r="J48" i="32"/>
  <c r="J47" i="32"/>
  <c r="J46" i="32"/>
  <c r="J45" i="32"/>
  <c r="J44" i="32"/>
  <c r="J43" i="32"/>
  <c r="J42" i="32"/>
  <c r="J39" i="32"/>
  <c r="J38" i="32"/>
  <c r="J41" i="32"/>
  <c r="J40" i="32"/>
  <c r="I124" i="32"/>
  <c r="I142" i="32" s="1"/>
  <c r="Y114" i="32"/>
  <c r="Y109" i="32"/>
  <c r="Y113" i="32"/>
  <c r="AI36" i="32"/>
  <c r="AB36" i="32"/>
  <c r="AJ93" i="32"/>
  <c r="AQ94" i="32"/>
  <c r="CI114" i="32"/>
  <c r="CE127" i="32"/>
  <c r="CL127" i="32" s="1"/>
  <c r="CS127" i="32" s="1"/>
  <c r="CX127" i="32" s="1"/>
  <c r="BZ127" i="32"/>
  <c r="L114" i="32"/>
  <c r="M114" i="32" s="1"/>
  <c r="L113" i="32"/>
  <c r="M113" i="32" s="1"/>
  <c r="L109" i="32"/>
  <c r="CE81" i="32"/>
  <c r="CL81" i="32" s="1"/>
  <c r="CS81" i="32" s="1"/>
  <c r="CX81" i="32" s="1"/>
  <c r="BZ81" i="32"/>
  <c r="AT114" i="32"/>
  <c r="AT113" i="32"/>
  <c r="AT109" i="32"/>
  <c r="CE80" i="32"/>
  <c r="CL80" i="32" s="1"/>
  <c r="CS80" i="32" s="1"/>
  <c r="CX80" i="32" s="1"/>
  <c r="BZ80" i="32"/>
  <c r="CE70" i="32"/>
  <c r="CL70" i="32" s="1"/>
  <c r="CS70" i="32" s="1"/>
  <c r="CX70" i="32" s="1"/>
  <c r="BZ70" i="32"/>
  <c r="CE54" i="32"/>
  <c r="CL54" i="32" s="1"/>
  <c r="CS54" i="32" s="1"/>
  <c r="CX54" i="32" s="1"/>
  <c r="BZ54" i="32"/>
  <c r="BZ48" i="32"/>
  <c r="AN114" i="32"/>
  <c r="BY29" i="32"/>
  <c r="S4" i="32"/>
  <c r="T5" i="32" s="1"/>
  <c r="B112" i="32"/>
  <c r="C109" i="32"/>
  <c r="N138" i="32"/>
  <c r="N124" i="32"/>
  <c r="N123" i="32"/>
  <c r="N122" i="32"/>
  <c r="N121" i="32"/>
  <c r="N120" i="32"/>
  <c r="N119" i="32"/>
  <c r="N118" i="32"/>
  <c r="N117" i="32"/>
  <c r="N116" i="32"/>
  <c r="N111" i="32"/>
  <c r="N110" i="32"/>
  <c r="N105" i="32"/>
  <c r="N104" i="32"/>
  <c r="N102" i="32"/>
  <c r="N101" i="32"/>
  <c r="N100" i="32"/>
  <c r="N99" i="32"/>
  <c r="N98" i="32"/>
  <c r="N97" i="32"/>
  <c r="N96" i="32"/>
  <c r="N95" i="32"/>
  <c r="N94" i="32"/>
  <c r="N106" i="32"/>
  <c r="N90" i="32"/>
  <c r="N88" i="32"/>
  <c r="N87" i="32"/>
  <c r="N93" i="32"/>
  <c r="N91" i="32"/>
  <c r="N89" i="32"/>
  <c r="N85" i="32"/>
  <c r="N84" i="32"/>
  <c r="N86" i="32"/>
  <c r="N83" i="32"/>
  <c r="N81" i="32"/>
  <c r="N80" i="32"/>
  <c r="N79" i="32"/>
  <c r="N78" i="32"/>
  <c r="N77" i="32"/>
  <c r="N76" i="32"/>
  <c r="N75" i="32"/>
  <c r="N74" i="32"/>
  <c r="N73" i="32"/>
  <c r="N72" i="32"/>
  <c r="N66" i="32"/>
  <c r="N70" i="32"/>
  <c r="N69" i="32"/>
  <c r="N71" i="32"/>
  <c r="N68" i="32"/>
  <c r="N64" i="32"/>
  <c r="N63" i="32"/>
  <c r="N62" i="32"/>
  <c r="N61" i="32"/>
  <c r="N60" i="32"/>
  <c r="N59" i="32"/>
  <c r="N58" i="32"/>
  <c r="N57" i="32"/>
  <c r="N56" i="32"/>
  <c r="N55" i="32"/>
  <c r="N54" i="32"/>
  <c r="N53" i="32"/>
  <c r="N52" i="32"/>
  <c r="N51" i="32"/>
  <c r="N50" i="32"/>
  <c r="N49" i="32"/>
  <c r="N48" i="32"/>
  <c r="N47" i="32"/>
  <c r="N46" i="32"/>
  <c r="N45" i="32"/>
  <c r="N44" i="32"/>
  <c r="N43" i="32"/>
  <c r="N42" i="32"/>
  <c r="N65" i="32"/>
  <c r="N39" i="32"/>
  <c r="N38" i="32"/>
  <c r="N41" i="32"/>
  <c r="N40" i="32"/>
  <c r="S124" i="32"/>
  <c r="X38" i="32"/>
  <c r="I114" i="32"/>
  <c r="AJ68" i="32"/>
  <c r="AQ69" i="32"/>
  <c r="AZ124" i="32"/>
  <c r="BA124" i="32" s="1"/>
  <c r="AQ6" i="32"/>
  <c r="AQ5" i="32" s="1"/>
  <c r="AV5" i="32" s="1"/>
  <c r="BA34" i="32"/>
  <c r="AJ126" i="32"/>
  <c r="AC125" i="32"/>
  <c r="CV35" i="32"/>
  <c r="BX22" i="32"/>
  <c r="BX38" i="32"/>
  <c r="Z142" i="32"/>
  <c r="Z141" i="32"/>
  <c r="CJ138" i="32"/>
  <c r="CR124" i="32"/>
  <c r="CJ121" i="32"/>
  <c r="CJ124" i="32"/>
  <c r="CJ123" i="32"/>
  <c r="CJ120" i="32"/>
  <c r="CJ119" i="32"/>
  <c r="CJ122" i="32"/>
  <c r="CJ117" i="32"/>
  <c r="CJ118" i="32"/>
  <c r="CJ116" i="32"/>
  <c r="CJ111" i="32"/>
  <c r="CJ110" i="32"/>
  <c r="CJ106" i="32"/>
  <c r="CJ104" i="32"/>
  <c r="CJ102" i="32"/>
  <c r="CJ101" i="32"/>
  <c r="CJ100" i="32"/>
  <c r="CJ99" i="32"/>
  <c r="CJ98" i="32"/>
  <c r="CJ97" i="32"/>
  <c r="CJ96" i="32"/>
  <c r="CJ95" i="32"/>
  <c r="CJ94" i="32"/>
  <c r="CJ93" i="32"/>
  <c r="CJ105" i="32"/>
  <c r="CJ91" i="32"/>
  <c r="CJ89" i="32"/>
  <c r="CJ88" i="32"/>
  <c r="CJ87" i="32"/>
  <c r="CJ86" i="32"/>
  <c r="CJ85" i="32"/>
  <c r="CJ90" i="32"/>
  <c r="CJ81" i="32"/>
  <c r="CJ80" i="32"/>
  <c r="CJ79" i="32"/>
  <c r="CJ78" i="32"/>
  <c r="CJ77" i="32"/>
  <c r="CJ76" i="32"/>
  <c r="CJ84" i="32"/>
  <c r="CJ83" i="32"/>
  <c r="CJ70" i="32"/>
  <c r="CJ74" i="32"/>
  <c r="CJ72" i="32"/>
  <c r="CJ69" i="32"/>
  <c r="CJ68" i="32"/>
  <c r="CJ66" i="32"/>
  <c r="CJ65" i="32"/>
  <c r="CJ64" i="32"/>
  <c r="CJ63" i="32"/>
  <c r="CJ62" i="32"/>
  <c r="CJ61" i="32"/>
  <c r="CJ60" i="32"/>
  <c r="CJ59" i="32"/>
  <c r="CJ58" i="32"/>
  <c r="CJ57" i="32"/>
  <c r="CJ75" i="32"/>
  <c r="CJ73" i="32"/>
  <c r="CJ71" i="32"/>
  <c r="CJ56" i="32"/>
  <c r="CJ55" i="32"/>
  <c r="CJ54" i="32"/>
  <c r="CJ53" i="32"/>
  <c r="CJ52" i="32"/>
  <c r="CJ51" i="32"/>
  <c r="CJ50" i="32"/>
  <c r="CJ49" i="32"/>
  <c r="CJ48" i="32"/>
  <c r="CJ47" i="32"/>
  <c r="CJ46" i="32"/>
  <c r="CJ45" i="32"/>
  <c r="CJ44" i="32"/>
  <c r="CJ43" i="32"/>
  <c r="CJ42" i="32"/>
  <c r="CJ41" i="32"/>
  <c r="CJ40" i="32"/>
  <c r="CJ39" i="32"/>
  <c r="CJ38" i="32"/>
  <c r="CI124" i="32"/>
  <c r="CI142" i="32" s="1"/>
  <c r="CK124" i="32"/>
  <c r="BZ47" i="32"/>
  <c r="AQ27" i="32"/>
  <c r="AJ26" i="32"/>
  <c r="M38" i="32"/>
  <c r="M141" i="32" s="1"/>
  <c r="M124" i="32"/>
  <c r="M142" i="32" s="1"/>
  <c r="AU141" i="32"/>
  <c r="AU142" i="32"/>
  <c r="BK141" i="32"/>
  <c r="BJ113" i="32"/>
  <c r="BJ109" i="32"/>
  <c r="BJ114" i="32"/>
  <c r="BT36" i="32"/>
  <c r="AF113" i="32"/>
  <c r="AF109" i="32"/>
  <c r="AF114" i="32"/>
  <c r="AP36" i="32"/>
  <c r="AG124" i="32"/>
  <c r="AG142" i="32" s="1"/>
  <c r="AJ11" i="32"/>
  <c r="AC10" i="32"/>
  <c r="BF36" i="32"/>
  <c r="CE122" i="32"/>
  <c r="CL122" i="32" s="1"/>
  <c r="CS122" i="32" s="1"/>
  <c r="CX122" i="32" s="1"/>
  <c r="BZ122" i="32"/>
  <c r="S35" i="32"/>
  <c r="X35" i="32" s="1"/>
  <c r="T30" i="32"/>
  <c r="T29" i="32"/>
  <c r="X15" i="32"/>
  <c r="BX35" i="32"/>
  <c r="CV34" i="32"/>
  <c r="CW27" i="32"/>
  <c r="CW26" i="32"/>
  <c r="AA141" i="32" l="1"/>
  <c r="R114" i="32"/>
  <c r="R113" i="32"/>
  <c r="O112" i="32"/>
  <c r="R112" i="32" s="1"/>
  <c r="P109" i="32"/>
  <c r="AC124" i="32"/>
  <c r="AQ30" i="32"/>
  <c r="AJ29" i="32"/>
  <c r="AJ22" i="32" s="1"/>
  <c r="CR109" i="32"/>
  <c r="CP109" i="32"/>
  <c r="CR114" i="32"/>
  <c r="CR113" i="32"/>
  <c r="T34" i="32"/>
  <c r="BL141" i="32"/>
  <c r="J141" i="32"/>
  <c r="BG6" i="32"/>
  <c r="BG5" i="32" s="1"/>
  <c r="AW6" i="32"/>
  <c r="AW5" i="32" s="1"/>
  <c r="BB5" i="32" s="1"/>
  <c r="AV6" i="32"/>
  <c r="AT112" i="32"/>
  <c r="AU109" i="32"/>
  <c r="BG94" i="32"/>
  <c r="AQ93" i="32"/>
  <c r="AV93" i="32" s="1"/>
  <c r="AW94" i="32"/>
  <c r="AV94" i="32"/>
  <c r="AI113" i="32"/>
  <c r="AB113" i="32"/>
  <c r="Z113" i="32"/>
  <c r="BQ112" i="32"/>
  <c r="CD109" i="32"/>
  <c r="BR109" i="32"/>
  <c r="CW138" i="32"/>
  <c r="CW132" i="32"/>
  <c r="CW134" i="32"/>
  <c r="CW133" i="32"/>
  <c r="CW128" i="32"/>
  <c r="CW129" i="32"/>
  <c r="CW125" i="32"/>
  <c r="CW127" i="32"/>
  <c r="CW131" i="32"/>
  <c r="CW126" i="32"/>
  <c r="CW130" i="32"/>
  <c r="CW121" i="32"/>
  <c r="CW122" i="32"/>
  <c r="CW117" i="32"/>
  <c r="CW118" i="32"/>
  <c r="CW119" i="32"/>
  <c r="CW116" i="32"/>
  <c r="CW123" i="32"/>
  <c r="CW120" i="32"/>
  <c r="CW106" i="32"/>
  <c r="CW105" i="32"/>
  <c r="CW104" i="32"/>
  <c r="CW111" i="32"/>
  <c r="CW110" i="32"/>
  <c r="CW102" i="32"/>
  <c r="CW101" i="32"/>
  <c r="CW100" i="32"/>
  <c r="CW99" i="32"/>
  <c r="CW98" i="32"/>
  <c r="CW97" i="32"/>
  <c r="CW91" i="32"/>
  <c r="CW90" i="32"/>
  <c r="CW89" i="32"/>
  <c r="CW96" i="32"/>
  <c r="CW95" i="32"/>
  <c r="CW94" i="32"/>
  <c r="CW93" i="32"/>
  <c r="CW86" i="32"/>
  <c r="CW88" i="32"/>
  <c r="CW87" i="32"/>
  <c r="CW85" i="32"/>
  <c r="CW83" i="32"/>
  <c r="CW84" i="32"/>
  <c r="CW81" i="32"/>
  <c r="CW80" i="32"/>
  <c r="CW79" i="32"/>
  <c r="CW78" i="32"/>
  <c r="CW77" i="32"/>
  <c r="CW73" i="32"/>
  <c r="CW71" i="32"/>
  <c r="CW68" i="32"/>
  <c r="CW65" i="32"/>
  <c r="CW64" i="32"/>
  <c r="CW69" i="32"/>
  <c r="CW66" i="32"/>
  <c r="CW74" i="32"/>
  <c r="CW72" i="32"/>
  <c r="CW70" i="32"/>
  <c r="CW76" i="32"/>
  <c r="CW75" i="32"/>
  <c r="CW56" i="32"/>
  <c r="CW55" i="32"/>
  <c r="CW54" i="32"/>
  <c r="CW53" i="32"/>
  <c r="CW52" i="32"/>
  <c r="CW51" i="32"/>
  <c r="CW50" i="32"/>
  <c r="CW49" i="32"/>
  <c r="CW48" i="32"/>
  <c r="CW47" i="32"/>
  <c r="CW46" i="32"/>
  <c r="CW45" i="32"/>
  <c r="CW63" i="32"/>
  <c r="CW62" i="32"/>
  <c r="CW61" i="32"/>
  <c r="CW60" i="32"/>
  <c r="CW59" i="32"/>
  <c r="CW58" i="32"/>
  <c r="CW57" i="32"/>
  <c r="CW44" i="32"/>
  <c r="CW43" i="32"/>
  <c r="CW42" i="32"/>
  <c r="CW41" i="32"/>
  <c r="CV36" i="32"/>
  <c r="CW12" i="32"/>
  <c r="CW7" i="32"/>
  <c r="CW16" i="32"/>
  <c r="CW39" i="32"/>
  <c r="CW15" i="32"/>
  <c r="CW13" i="32"/>
  <c r="CW18" i="32"/>
  <c r="CW10" i="32"/>
  <c r="CW40" i="32"/>
  <c r="CW38" i="32"/>
  <c r="CW36" i="32"/>
  <c r="CW22" i="32"/>
  <c r="CW19" i="32"/>
  <c r="CW11" i="32"/>
  <c r="CW4" i="32"/>
  <c r="CW6" i="32"/>
  <c r="CK114" i="32"/>
  <c r="CB114" i="32"/>
  <c r="BA142" i="32"/>
  <c r="BA141" i="32"/>
  <c r="AZ113" i="32"/>
  <c r="AZ109" i="32"/>
  <c r="AZ114" i="32"/>
  <c r="AH141" i="32"/>
  <c r="BN117" i="32"/>
  <c r="BG40" i="32"/>
  <c r="AW40" i="32"/>
  <c r="AV40" i="32"/>
  <c r="AQ39" i="32"/>
  <c r="CH137" i="32"/>
  <c r="CR112" i="32"/>
  <c r="CI112" i="32"/>
  <c r="BS141" i="32"/>
  <c r="K113" i="32"/>
  <c r="F113" i="32"/>
  <c r="BY35" i="32"/>
  <c r="CJ141" i="32"/>
  <c r="AQ126" i="32"/>
  <c r="AJ125" i="32"/>
  <c r="U138" i="32"/>
  <c r="U121" i="32"/>
  <c r="U124" i="32"/>
  <c r="U123" i="32"/>
  <c r="U119" i="32"/>
  <c r="U120" i="32"/>
  <c r="U117" i="32"/>
  <c r="U116" i="32"/>
  <c r="U122" i="32"/>
  <c r="U118" i="32"/>
  <c r="U111" i="32"/>
  <c r="U110" i="32"/>
  <c r="U106" i="32"/>
  <c r="U105" i="32"/>
  <c r="U91" i="32"/>
  <c r="U90" i="32"/>
  <c r="U89" i="32"/>
  <c r="U104" i="32"/>
  <c r="U102" i="32"/>
  <c r="U101" i="32"/>
  <c r="U100" i="32"/>
  <c r="U99" i="32"/>
  <c r="U98" i="32"/>
  <c r="U97" i="32"/>
  <c r="U96" i="32"/>
  <c r="U95" i="32"/>
  <c r="U94" i="32"/>
  <c r="U93" i="32"/>
  <c r="U88" i="32"/>
  <c r="U87" i="32"/>
  <c r="U86" i="32"/>
  <c r="U84" i="32"/>
  <c r="U85" i="32"/>
  <c r="U83" i="32"/>
  <c r="U81" i="32"/>
  <c r="U80" i="32"/>
  <c r="U79" i="32"/>
  <c r="U78" i="32"/>
  <c r="U77" i="32"/>
  <c r="U76" i="32"/>
  <c r="U75" i="32"/>
  <c r="U74" i="32"/>
  <c r="U73" i="32"/>
  <c r="U72" i="32"/>
  <c r="U71" i="32"/>
  <c r="U70" i="32"/>
  <c r="U68" i="32"/>
  <c r="U69" i="32"/>
  <c r="U66" i="32"/>
  <c r="U65" i="32"/>
  <c r="U64" i="32"/>
  <c r="U63" i="32"/>
  <c r="U62" i="32"/>
  <c r="U61" i="32"/>
  <c r="U60" i="32"/>
  <c r="U59" i="32"/>
  <c r="U58" i="32"/>
  <c r="U57" i="32"/>
  <c r="U56" i="32"/>
  <c r="U55" i="32"/>
  <c r="U54" i="32"/>
  <c r="U52" i="32"/>
  <c r="U48" i="32"/>
  <c r="U40" i="32"/>
  <c r="U53" i="32"/>
  <c r="U49" i="32"/>
  <c r="U45" i="32"/>
  <c r="U41" i="32"/>
  <c r="U39" i="32"/>
  <c r="U50" i="32"/>
  <c r="U46" i="32"/>
  <c r="U38" i="32"/>
  <c r="U51" i="32"/>
  <c r="U47" i="32"/>
  <c r="U44" i="32"/>
  <c r="U43" i="32"/>
  <c r="U42" i="32"/>
  <c r="X124" i="32"/>
  <c r="AU113" i="32"/>
  <c r="L112" i="32"/>
  <c r="M109" i="32"/>
  <c r="Y112" i="32"/>
  <c r="AI109" i="32"/>
  <c r="Z109" i="32"/>
  <c r="AB109" i="32"/>
  <c r="CD114" i="32"/>
  <c r="BR114" i="32"/>
  <c r="AC35" i="32"/>
  <c r="AD35" i="32" s="1"/>
  <c r="AD29" i="32"/>
  <c r="AD30" i="32"/>
  <c r="AQ18" i="32"/>
  <c r="AV18" i="32" s="1"/>
  <c r="BG19" i="32"/>
  <c r="AW19" i="32"/>
  <c r="AV19" i="32"/>
  <c r="AE138" i="32"/>
  <c r="AE124" i="32"/>
  <c r="AE123" i="32"/>
  <c r="AE122" i="32"/>
  <c r="AE121" i="32"/>
  <c r="AE120" i="32"/>
  <c r="AE119" i="32"/>
  <c r="AE118" i="32"/>
  <c r="AE117" i="32"/>
  <c r="AE116" i="32"/>
  <c r="AE111" i="32"/>
  <c r="AE110" i="32"/>
  <c r="AE105" i="32"/>
  <c r="AE106" i="32"/>
  <c r="AE104" i="32"/>
  <c r="AE102" i="32"/>
  <c r="AE101" i="32"/>
  <c r="AE100" i="32"/>
  <c r="AE99" i="32"/>
  <c r="AE98" i="32"/>
  <c r="AE97" i="32"/>
  <c r="AE96" i="32"/>
  <c r="AE95" i="32"/>
  <c r="AE94" i="32"/>
  <c r="AE93" i="32"/>
  <c r="AE91" i="32"/>
  <c r="AE89" i="32"/>
  <c r="AE88" i="32"/>
  <c r="AE87" i="32"/>
  <c r="AE90" i="32"/>
  <c r="AE86" i="32"/>
  <c r="AE84" i="32"/>
  <c r="AE83" i="32"/>
  <c r="AE81" i="32"/>
  <c r="AE80" i="32"/>
  <c r="AE79" i="32"/>
  <c r="AE78" i="32"/>
  <c r="AE77" i="32"/>
  <c r="AE76" i="32"/>
  <c r="AE75" i="32"/>
  <c r="AE74" i="32"/>
  <c r="AE73" i="32"/>
  <c r="AE72" i="32"/>
  <c r="AE85" i="32"/>
  <c r="AE70" i="32"/>
  <c r="AE69" i="32"/>
  <c r="AE68" i="32"/>
  <c r="AE71" i="32"/>
  <c r="AE66" i="32"/>
  <c r="AE65" i="32"/>
  <c r="AE64" i="32"/>
  <c r="AE63" i="32"/>
  <c r="AE62" i="32"/>
  <c r="AE61" i="32"/>
  <c r="AE60" i="32"/>
  <c r="AE59" i="32"/>
  <c r="AE58" i="32"/>
  <c r="AE57" i="32"/>
  <c r="AE56" i="32"/>
  <c r="AE55" i="32"/>
  <c r="AE54" i="32"/>
  <c r="AE53" i="32"/>
  <c r="AE52" i="32"/>
  <c r="AE51" i="32"/>
  <c r="AE50" i="32"/>
  <c r="AE49" i="32"/>
  <c r="AE48" i="32"/>
  <c r="AE47" i="32"/>
  <c r="AE46" i="32"/>
  <c r="AE45" i="32"/>
  <c r="AE44" i="32"/>
  <c r="AE43" i="32"/>
  <c r="AE42" i="32"/>
  <c r="AE38" i="32"/>
  <c r="AE41" i="32"/>
  <c r="AE40" i="32"/>
  <c r="AE39" i="32"/>
  <c r="CO137" i="32"/>
  <c r="CP112" i="32"/>
  <c r="H137" i="32"/>
  <c r="I112" i="32"/>
  <c r="BM109" i="32"/>
  <c r="BC112" i="32"/>
  <c r="BF112" i="32" s="1"/>
  <c r="BD109" i="32"/>
  <c r="BF109" i="32"/>
  <c r="AJ38" i="32"/>
  <c r="BN110" i="32"/>
  <c r="BG83" i="32"/>
  <c r="E112" i="32"/>
  <c r="K109" i="32"/>
  <c r="F109" i="32"/>
  <c r="AP113" i="32"/>
  <c r="AG113" i="32"/>
  <c r="BT113" i="32"/>
  <c r="BK113" i="32"/>
  <c r="CW34" i="32"/>
  <c r="T35" i="32"/>
  <c r="AD26" i="32"/>
  <c r="AC34" i="32"/>
  <c r="AD34" i="32" s="1"/>
  <c r="AD27" i="32"/>
  <c r="AP114" i="32"/>
  <c r="AG114" i="32"/>
  <c r="BT114" i="32"/>
  <c r="BK114" i="32"/>
  <c r="CW35" i="32"/>
  <c r="B137" i="32"/>
  <c r="C112" i="32"/>
  <c r="AU114" i="32"/>
  <c r="AI114" i="32"/>
  <c r="AB114" i="32"/>
  <c r="Z114" i="32"/>
  <c r="AC4" i="32"/>
  <c r="AD5" i="32" s="1"/>
  <c r="G141" i="32"/>
  <c r="CK113" i="32"/>
  <c r="CB113" i="32"/>
  <c r="AQ16" i="32"/>
  <c r="AJ15" i="32"/>
  <c r="BG24" i="32"/>
  <c r="AW24" i="32"/>
  <c r="AQ23" i="32"/>
  <c r="AV24" i="32"/>
  <c r="BN105" i="32"/>
  <c r="BG104" i="32"/>
  <c r="BM113" i="32"/>
  <c r="BD113" i="32"/>
  <c r="BY33" i="32"/>
  <c r="AM137" i="32"/>
  <c r="AN112" i="32"/>
  <c r="K114" i="32"/>
  <c r="F114" i="32"/>
  <c r="AQ11" i="32"/>
  <c r="AJ10" i="32"/>
  <c r="AP109" i="32"/>
  <c r="AF112" i="32"/>
  <c r="AG109" i="32"/>
  <c r="BJ112" i="32"/>
  <c r="BT109" i="32"/>
  <c r="BK109" i="32"/>
  <c r="BG27" i="32"/>
  <c r="AW27" i="32"/>
  <c r="AQ26" i="32"/>
  <c r="AV26" i="32" s="1"/>
  <c r="AV27" i="32"/>
  <c r="BX124" i="32"/>
  <c r="BY124" i="32" s="1"/>
  <c r="AJ33" i="32"/>
  <c r="AK33" i="32" s="1"/>
  <c r="AK8" i="32"/>
  <c r="AK24" i="32"/>
  <c r="AK23" i="32"/>
  <c r="AW69" i="32"/>
  <c r="AV69" i="32"/>
  <c r="BG69" i="32"/>
  <c r="AQ68" i="32"/>
  <c r="AV68" i="32" s="1"/>
  <c r="N141" i="32"/>
  <c r="T138" i="32"/>
  <c r="T132" i="32"/>
  <c r="T128" i="32"/>
  <c r="T129" i="32"/>
  <c r="T133" i="32"/>
  <c r="T127" i="32"/>
  <c r="T126" i="32"/>
  <c r="T125" i="32"/>
  <c r="T131" i="32"/>
  <c r="T130" i="32"/>
  <c r="T134" i="32"/>
  <c r="T122" i="32"/>
  <c r="T124" i="32"/>
  <c r="T118" i="32"/>
  <c r="T121" i="32"/>
  <c r="T119" i="32"/>
  <c r="T123" i="32"/>
  <c r="T120" i="32"/>
  <c r="T117" i="32"/>
  <c r="T116" i="32"/>
  <c r="T106" i="32"/>
  <c r="T105" i="32"/>
  <c r="T111" i="32"/>
  <c r="T110" i="32"/>
  <c r="T102" i="32"/>
  <c r="T101" i="32"/>
  <c r="T100" i="32"/>
  <c r="T99" i="32"/>
  <c r="T98" i="32"/>
  <c r="T93" i="32"/>
  <c r="T91" i="32"/>
  <c r="T90" i="32"/>
  <c r="T89" i="32"/>
  <c r="T104" i="32"/>
  <c r="T97" i="32"/>
  <c r="T96" i="32"/>
  <c r="T95" i="32"/>
  <c r="T94" i="32"/>
  <c r="T87" i="32"/>
  <c r="T88" i="32"/>
  <c r="T86" i="32"/>
  <c r="T84" i="32"/>
  <c r="T85" i="32"/>
  <c r="T83" i="32"/>
  <c r="T81" i="32"/>
  <c r="T80" i="32"/>
  <c r="T79" i="32"/>
  <c r="T78" i="32"/>
  <c r="T74" i="32"/>
  <c r="T72" i="32"/>
  <c r="T69" i="32"/>
  <c r="T66" i="32"/>
  <c r="T65" i="32"/>
  <c r="T70" i="32"/>
  <c r="T68" i="32"/>
  <c r="T75" i="32"/>
  <c r="T73" i="32"/>
  <c r="T71" i="32"/>
  <c r="T77" i="32"/>
  <c r="T76" i="32"/>
  <c r="T56" i="32"/>
  <c r="T55" i="32"/>
  <c r="T54" i="32"/>
  <c r="T53" i="32"/>
  <c r="T52" i="32"/>
  <c r="T51" i="32"/>
  <c r="T50" i="32"/>
  <c r="T49" i="32"/>
  <c r="T48" i="32"/>
  <c r="T47" i="32"/>
  <c r="T46" i="32"/>
  <c r="T45" i="32"/>
  <c r="T64" i="32"/>
  <c r="T63" i="32"/>
  <c r="T62" i="32"/>
  <c r="T61" i="32"/>
  <c r="T60" i="32"/>
  <c r="T59" i="32"/>
  <c r="T58" i="32"/>
  <c r="T57" i="32"/>
  <c r="T44" i="32"/>
  <c r="T43" i="32"/>
  <c r="T42" i="32"/>
  <c r="T22" i="32"/>
  <c r="T12" i="32"/>
  <c r="T7" i="32"/>
  <c r="T15" i="32"/>
  <c r="T40" i="32"/>
  <c r="S36" i="32"/>
  <c r="T13" i="32"/>
  <c r="T16" i="32"/>
  <c r="T41" i="32"/>
  <c r="T39" i="32"/>
  <c r="T38" i="32"/>
  <c r="T19" i="32"/>
  <c r="T18" i="32"/>
  <c r="T11" i="32"/>
  <c r="T4" i="32"/>
  <c r="T10" i="32"/>
  <c r="T6" i="32"/>
  <c r="X4" i="32"/>
  <c r="CD113" i="32"/>
  <c r="BR113" i="32"/>
  <c r="CV124" i="32"/>
  <c r="CW124" i="32" s="1"/>
  <c r="CA112" i="32"/>
  <c r="CK109" i="32"/>
  <c r="CB109" i="32"/>
  <c r="BA36" i="32"/>
  <c r="BB117" i="32"/>
  <c r="AQ119" i="32"/>
  <c r="AJ116" i="32"/>
  <c r="V139" i="32"/>
  <c r="W137" i="32"/>
  <c r="AW104" i="32"/>
  <c r="BB104" i="32" s="1"/>
  <c r="BB105" i="32"/>
  <c r="BM114" i="32"/>
  <c r="BD114" i="32"/>
  <c r="BY133" i="32"/>
  <c r="BY138" i="32"/>
  <c r="BY134" i="32"/>
  <c r="BY130" i="32"/>
  <c r="BY126" i="32"/>
  <c r="BY131" i="32"/>
  <c r="BY127" i="32"/>
  <c r="BY125" i="32"/>
  <c r="BY128" i="32"/>
  <c r="BY132" i="32"/>
  <c r="BY129" i="32"/>
  <c r="BY122" i="32"/>
  <c r="BY121" i="32"/>
  <c r="BY118" i="32"/>
  <c r="BY123" i="32"/>
  <c r="BY119" i="32"/>
  <c r="BY116" i="32"/>
  <c r="BY120" i="32"/>
  <c r="BY117" i="32"/>
  <c r="BY106" i="32"/>
  <c r="BY105" i="32"/>
  <c r="BY104" i="32"/>
  <c r="BY111" i="32"/>
  <c r="BY110" i="32"/>
  <c r="BY102" i="32"/>
  <c r="BY101" i="32"/>
  <c r="BY100" i="32"/>
  <c r="BY99" i="32"/>
  <c r="BY98" i="32"/>
  <c r="BY97" i="32"/>
  <c r="BY91" i="32"/>
  <c r="BY90" i="32"/>
  <c r="BY89" i="32"/>
  <c r="BY96" i="32"/>
  <c r="BY95" i="32"/>
  <c r="BY94" i="32"/>
  <c r="BY93" i="32"/>
  <c r="BY85" i="32"/>
  <c r="BY88" i="32"/>
  <c r="BY87" i="32"/>
  <c r="BY86" i="32"/>
  <c r="BY84" i="32"/>
  <c r="BY83" i="32"/>
  <c r="BY81" i="32"/>
  <c r="BY80" i="32"/>
  <c r="BY79" i="32"/>
  <c r="BY78" i="32"/>
  <c r="BY77" i="32"/>
  <c r="BY74" i="32"/>
  <c r="BY72" i="32"/>
  <c r="BY69" i="32"/>
  <c r="BY68" i="32"/>
  <c r="BY65" i="32"/>
  <c r="BY64" i="32"/>
  <c r="BY70" i="32"/>
  <c r="BY75" i="32"/>
  <c r="BY73" i="32"/>
  <c r="BY71" i="32"/>
  <c r="BY66" i="32"/>
  <c r="BY76" i="32"/>
  <c r="BY56" i="32"/>
  <c r="BY55" i="32"/>
  <c r="BY54" i="32"/>
  <c r="BY53" i="32"/>
  <c r="BY52" i="32"/>
  <c r="BY51" i="32"/>
  <c r="BY50" i="32"/>
  <c r="BY49" i="32"/>
  <c r="BY48" i="32"/>
  <c r="BY47" i="32"/>
  <c r="BY46" i="32"/>
  <c r="BY45" i="32"/>
  <c r="BY63" i="32"/>
  <c r="BY62" i="32"/>
  <c r="BY61" i="32"/>
  <c r="BY60" i="32"/>
  <c r="BY59" i="32"/>
  <c r="BY58" i="32"/>
  <c r="BY57" i="32"/>
  <c r="BY40" i="32"/>
  <c r="BY18" i="32"/>
  <c r="BY16" i="32"/>
  <c r="BY10" i="32"/>
  <c r="BY4" i="32"/>
  <c r="BY12" i="32"/>
  <c r="BY7" i="32"/>
  <c r="BY44" i="32"/>
  <c r="BY43" i="32"/>
  <c r="BY42" i="32"/>
  <c r="BY39" i="32"/>
  <c r="BY36" i="32"/>
  <c r="BY22" i="32"/>
  <c r="BY19" i="32"/>
  <c r="BY11" i="32"/>
  <c r="BY6" i="32"/>
  <c r="BY38" i="32"/>
  <c r="BX36" i="32"/>
  <c r="BY41" i="32"/>
  <c r="BY15" i="32"/>
  <c r="BY13" i="32"/>
  <c r="AW83" i="32"/>
  <c r="BB83" i="32" s="1"/>
  <c r="BB110" i="32"/>
  <c r="P112" i="32" l="1"/>
  <c r="O137" i="32"/>
  <c r="AJ4" i="32"/>
  <c r="AV30" i="32"/>
  <c r="BG30" i="32"/>
  <c r="AW30" i="32"/>
  <c r="AQ29" i="32"/>
  <c r="AV29" i="32" s="1"/>
  <c r="BX114" i="32"/>
  <c r="BX113" i="32"/>
  <c r="BX109" i="32"/>
  <c r="T141" i="32"/>
  <c r="T142" i="32"/>
  <c r="AW26" i="32"/>
  <c r="BB26" i="32" s="1"/>
  <c r="BB27" i="32"/>
  <c r="BJ137" i="32"/>
  <c r="BT112" i="32"/>
  <c r="BK112" i="32"/>
  <c r="AJ34" i="32"/>
  <c r="AK34" i="32" s="1"/>
  <c r="AK27" i="32"/>
  <c r="AK26" i="32"/>
  <c r="BU105" i="32"/>
  <c r="BN104" i="32"/>
  <c r="AW23" i="32"/>
  <c r="BB24" i="32"/>
  <c r="AD138" i="32"/>
  <c r="AD134" i="32"/>
  <c r="AD133" i="32"/>
  <c r="AD131" i="32"/>
  <c r="AD127" i="32"/>
  <c r="AD132" i="32"/>
  <c r="AD128" i="32"/>
  <c r="AD124" i="32"/>
  <c r="AD129" i="32"/>
  <c r="AD126" i="32"/>
  <c r="AD125" i="32"/>
  <c r="AD130" i="32"/>
  <c r="AD123" i="32"/>
  <c r="AD121" i="32"/>
  <c r="AD122" i="32"/>
  <c r="AD118" i="32"/>
  <c r="AD117" i="32"/>
  <c r="AD116" i="32"/>
  <c r="AD119" i="32"/>
  <c r="AD120" i="32"/>
  <c r="AD111" i="32"/>
  <c r="AD110" i="32"/>
  <c r="AD106" i="32"/>
  <c r="AD105" i="32"/>
  <c r="AD104" i="32"/>
  <c r="AD91" i="32"/>
  <c r="AD90" i="32"/>
  <c r="AD89" i="32"/>
  <c r="AD102" i="32"/>
  <c r="AD101" i="32"/>
  <c r="AD100" i="32"/>
  <c r="AD99" i="32"/>
  <c r="AD98" i="32"/>
  <c r="AD97" i="32"/>
  <c r="AD96" i="32"/>
  <c r="AD95" i="32"/>
  <c r="AD94" i="32"/>
  <c r="AD93" i="32"/>
  <c r="AD88" i="32"/>
  <c r="AD87" i="32"/>
  <c r="AD86" i="32"/>
  <c r="AD85" i="32"/>
  <c r="AD84" i="32"/>
  <c r="AD83" i="32"/>
  <c r="AD81" i="32"/>
  <c r="AD80" i="32"/>
  <c r="AD79" i="32"/>
  <c r="AD78" i="32"/>
  <c r="AD77" i="32"/>
  <c r="AD76" i="32"/>
  <c r="AD75" i="32"/>
  <c r="AD74" i="32"/>
  <c r="AD73" i="32"/>
  <c r="AD72" i="32"/>
  <c r="AD71" i="32"/>
  <c r="AD70" i="32"/>
  <c r="AD66" i="32"/>
  <c r="AD69" i="32"/>
  <c r="AD68" i="32"/>
  <c r="AD65" i="32"/>
  <c r="AD64" i="32"/>
  <c r="AD63" i="32"/>
  <c r="AD62" i="32"/>
  <c r="AD61" i="32"/>
  <c r="AD60" i="32"/>
  <c r="AD59" i="32"/>
  <c r="AD58" i="32"/>
  <c r="AD57" i="32"/>
  <c r="AD56" i="32"/>
  <c r="AD55" i="32"/>
  <c r="AD54" i="32"/>
  <c r="AD51" i="32"/>
  <c r="AD47" i="32"/>
  <c r="AD40" i="32"/>
  <c r="AD39" i="32"/>
  <c r="AD22" i="32"/>
  <c r="AD19" i="32"/>
  <c r="AD11" i="32"/>
  <c r="AD6" i="32"/>
  <c r="AD15" i="32"/>
  <c r="AD52" i="32"/>
  <c r="AD48" i="32"/>
  <c r="AD38" i="32"/>
  <c r="AC36" i="32"/>
  <c r="AD12" i="32"/>
  <c r="AD7" i="32"/>
  <c r="AD53" i="32"/>
  <c r="AD49" i="32"/>
  <c r="AD45" i="32"/>
  <c r="AD13" i="32"/>
  <c r="AD50" i="32"/>
  <c r="AD46" i="32"/>
  <c r="AD44" i="32"/>
  <c r="AD43" i="32"/>
  <c r="AD42" i="32"/>
  <c r="AD41" i="32"/>
  <c r="AD18" i="32"/>
  <c r="AD10" i="32"/>
  <c r="AD4" i="32"/>
  <c r="AD16" i="32"/>
  <c r="AW18" i="32"/>
  <c r="BB18" i="32" s="1"/>
  <c r="BB19" i="32"/>
  <c r="Y137" i="32"/>
  <c r="AI112" i="32"/>
  <c r="Z112" i="32"/>
  <c r="AB112" i="32"/>
  <c r="BG126" i="32"/>
  <c r="AW126" i="32"/>
  <c r="AQ125" i="32"/>
  <c r="AV125" i="32" s="1"/>
  <c r="AV126" i="32"/>
  <c r="BA113" i="32"/>
  <c r="BQ137" i="32"/>
  <c r="CD112" i="32"/>
  <c r="BR112" i="32"/>
  <c r="BY142" i="32"/>
  <c r="BY141" i="32"/>
  <c r="BG119" i="32"/>
  <c r="AV119" i="32"/>
  <c r="AW119" i="32"/>
  <c r="AQ116" i="32"/>
  <c r="AV116" i="32" s="1"/>
  <c r="S114" i="32"/>
  <c r="S113" i="32"/>
  <c r="S109" i="32"/>
  <c r="X36" i="32"/>
  <c r="AW68" i="32"/>
  <c r="BB68" i="32" s="1"/>
  <c r="BB69" i="32"/>
  <c r="BN27" i="32"/>
  <c r="BG26" i="32"/>
  <c r="BG11" i="32"/>
  <c r="AW11" i="32"/>
  <c r="AQ10" i="32"/>
  <c r="AV11" i="32"/>
  <c r="BN24" i="32"/>
  <c r="BG23" i="32"/>
  <c r="BU110" i="32"/>
  <c r="BN83" i="32"/>
  <c r="BC137" i="32"/>
  <c r="BF137" i="32" s="1"/>
  <c r="BM112" i="32"/>
  <c r="BD112" i="32"/>
  <c r="H139" i="32"/>
  <c r="R137" i="32"/>
  <c r="I137" i="32"/>
  <c r="BN19" i="32"/>
  <c r="BG18" i="32"/>
  <c r="AW39" i="32"/>
  <c r="BB40" i="32"/>
  <c r="AW93" i="32"/>
  <c r="BB93" i="32" s="1"/>
  <c r="BB94" i="32"/>
  <c r="BB6" i="32"/>
  <c r="AK132" i="32"/>
  <c r="AK125" i="32"/>
  <c r="AK131" i="32"/>
  <c r="AK121" i="32"/>
  <c r="AK123" i="32"/>
  <c r="AK110" i="32"/>
  <c r="AK99" i="32"/>
  <c r="AK90" i="32"/>
  <c r="AK94" i="32"/>
  <c r="AK86" i="32"/>
  <c r="AK87" i="32"/>
  <c r="AK78" i="32"/>
  <c r="AK68" i="32"/>
  <c r="AK76" i="32"/>
  <c r="AK66" i="32"/>
  <c r="AK53" i="32"/>
  <c r="AK49" i="32"/>
  <c r="AK45" i="32"/>
  <c r="AK61" i="32"/>
  <c r="AK57" i="32"/>
  <c r="AK41" i="32"/>
  <c r="AK13" i="32"/>
  <c r="AK38" i="32"/>
  <c r="AK22" i="32"/>
  <c r="AK6" i="32"/>
  <c r="AF137" i="32"/>
  <c r="AP112" i="32"/>
  <c r="AG112" i="32"/>
  <c r="AM139" i="32"/>
  <c r="AN137" i="32"/>
  <c r="AJ35" i="32"/>
  <c r="AK35" i="32" s="1"/>
  <c r="AK29" i="32"/>
  <c r="AK30" i="32"/>
  <c r="AJ124" i="32"/>
  <c r="L137" i="32"/>
  <c r="M112" i="32"/>
  <c r="CH139" i="32"/>
  <c r="CR137" i="32"/>
  <c r="CI137" i="32"/>
  <c r="BN40" i="32"/>
  <c r="BG39" i="32"/>
  <c r="BA114" i="32"/>
  <c r="CW141" i="32"/>
  <c r="CW142" i="32"/>
  <c r="AT137" i="32"/>
  <c r="AU112" i="32"/>
  <c r="BN6" i="32"/>
  <c r="BN5" i="32" s="1"/>
  <c r="W139" i="32"/>
  <c r="CA137" i="32"/>
  <c r="CK112" i="32"/>
  <c r="CB112" i="32"/>
  <c r="T36" i="32"/>
  <c r="BG68" i="32"/>
  <c r="BN69" i="32"/>
  <c r="AQ22" i="32"/>
  <c r="AV22" i="32" s="1"/>
  <c r="AV23" i="32"/>
  <c r="BG16" i="32"/>
  <c r="AW16" i="32"/>
  <c r="AQ15" i="32"/>
  <c r="AV16" i="32"/>
  <c r="B139" i="32"/>
  <c r="C139" i="32" s="1"/>
  <c r="C137" i="32"/>
  <c r="E137" i="32"/>
  <c r="K112" i="32"/>
  <c r="F112" i="32"/>
  <c r="CO139" i="32"/>
  <c r="CP139" i="32" s="1"/>
  <c r="CP137" i="32"/>
  <c r="AE141" i="32"/>
  <c r="U141" i="32"/>
  <c r="AQ38" i="32"/>
  <c r="AV39" i="32"/>
  <c r="BU117" i="32"/>
  <c r="AZ112" i="32"/>
  <c r="BA109" i="32"/>
  <c r="CV114" i="32"/>
  <c r="CV109" i="32"/>
  <c r="CV113" i="32"/>
  <c r="BG93" i="32"/>
  <c r="BN94" i="32"/>
  <c r="AR8" i="32"/>
  <c r="AR24" i="32"/>
  <c r="AR23" i="32"/>
  <c r="AQ33" i="32"/>
  <c r="AV33" i="32" s="1"/>
  <c r="AQ4" i="32" l="1"/>
  <c r="AR5" i="32" s="1"/>
  <c r="AK138" i="32"/>
  <c r="AK5" i="32"/>
  <c r="AK42" i="32"/>
  <c r="AK15" i="32"/>
  <c r="AK7" i="32"/>
  <c r="AK62" i="32"/>
  <c r="AK50" i="32"/>
  <c r="AK71" i="32"/>
  <c r="AK69" i="32"/>
  <c r="AK79" i="32"/>
  <c r="AK88" i="32"/>
  <c r="AK91" i="32"/>
  <c r="AK111" i="32"/>
  <c r="AK119" i="32"/>
  <c r="AK134" i="32"/>
  <c r="AK4" i="32"/>
  <c r="AK19" i="32"/>
  <c r="AK44" i="32"/>
  <c r="AK18" i="32"/>
  <c r="AK40" i="32"/>
  <c r="AJ36" i="32"/>
  <c r="AK36" i="32" s="1"/>
  <c r="AK60" i="32"/>
  <c r="AK64" i="32"/>
  <c r="AK48" i="32"/>
  <c r="AK52" i="32"/>
  <c r="AK56" i="32"/>
  <c r="AK75" i="32"/>
  <c r="AK65" i="32"/>
  <c r="AK74" i="32"/>
  <c r="AK81" i="32"/>
  <c r="AK85" i="32"/>
  <c r="AK93" i="32"/>
  <c r="AK89" i="32"/>
  <c r="AK98" i="32"/>
  <c r="AK102" i="32"/>
  <c r="AK106" i="32"/>
  <c r="AK120" i="32"/>
  <c r="AK122" i="32"/>
  <c r="AK130" i="32"/>
  <c r="AK128" i="32"/>
  <c r="AK10" i="32"/>
  <c r="AK58" i="32"/>
  <c r="AK46" i="32"/>
  <c r="AK54" i="32"/>
  <c r="AK77" i="32"/>
  <c r="AK83" i="32"/>
  <c r="AK95" i="32"/>
  <c r="AK100" i="32"/>
  <c r="AK116" i="32"/>
  <c r="AK126" i="32"/>
  <c r="AK129" i="32"/>
  <c r="P137" i="32"/>
  <c r="O139" i="32"/>
  <c r="P139" i="32" s="1"/>
  <c r="AK11" i="32"/>
  <c r="AK43" i="32"/>
  <c r="AK16" i="32"/>
  <c r="AK39" i="32"/>
  <c r="AK12" i="32"/>
  <c r="AK59" i="32"/>
  <c r="AK63" i="32"/>
  <c r="AK47" i="32"/>
  <c r="AK51" i="32"/>
  <c r="AK55" i="32"/>
  <c r="AK73" i="32"/>
  <c r="AK70" i="32"/>
  <c r="AK72" i="32"/>
  <c r="AK80" i="32"/>
  <c r="AK84" i="32"/>
  <c r="AK97" i="32"/>
  <c r="AK96" i="32"/>
  <c r="AK104" i="32"/>
  <c r="AK101" i="32"/>
  <c r="AK105" i="32"/>
  <c r="AK117" i="32"/>
  <c r="AK118" i="32"/>
  <c r="AK127" i="32"/>
  <c r="AK133" i="32"/>
  <c r="BB30" i="32"/>
  <c r="AW29" i="32"/>
  <c r="BB29" i="32" s="1"/>
  <c r="BN30" i="32"/>
  <c r="BG29" i="32"/>
  <c r="BG22" i="32" s="1"/>
  <c r="AR33" i="32"/>
  <c r="CW114" i="32"/>
  <c r="CW113" i="32"/>
  <c r="E139" i="32"/>
  <c r="K137" i="32"/>
  <c r="F137" i="32"/>
  <c r="AR30" i="32"/>
  <c r="AQ35" i="32"/>
  <c r="AV35" i="32" s="1"/>
  <c r="AR29" i="32"/>
  <c r="AV15" i="32"/>
  <c r="L139" i="32"/>
  <c r="M139" i="32" s="1"/>
  <c r="M137" i="32"/>
  <c r="AN139" i="32"/>
  <c r="AW10" i="32"/>
  <c r="BB11" i="32"/>
  <c r="S112" i="32"/>
  <c r="X109" i="32"/>
  <c r="T109" i="32"/>
  <c r="BQ139" i="32"/>
  <c r="CD137" i="32"/>
  <c r="BR137" i="32"/>
  <c r="BU104" i="32"/>
  <c r="BZ104" i="32" s="1"/>
  <c r="CE105" i="32"/>
  <c r="BZ105" i="32"/>
  <c r="CE117" i="32"/>
  <c r="BZ117" i="32"/>
  <c r="AR138" i="32"/>
  <c r="AR133" i="32"/>
  <c r="AR129" i="32"/>
  <c r="AR134" i="32"/>
  <c r="AR130" i="32"/>
  <c r="AR126" i="32"/>
  <c r="AR131" i="32"/>
  <c r="AR128" i="32"/>
  <c r="AR132" i="32"/>
  <c r="AR122" i="32"/>
  <c r="AR127" i="32"/>
  <c r="AR125" i="32"/>
  <c r="AR123" i="32"/>
  <c r="AR120" i="32"/>
  <c r="AR118" i="32"/>
  <c r="AR121" i="32"/>
  <c r="AR119" i="32"/>
  <c r="AR117" i="32"/>
  <c r="AR116" i="32"/>
  <c r="AR111" i="32"/>
  <c r="AR110" i="32"/>
  <c r="AR104" i="32"/>
  <c r="AR105" i="32"/>
  <c r="AR102" i="32"/>
  <c r="AR101" i="32"/>
  <c r="AR100" i="32"/>
  <c r="AR99" i="32"/>
  <c r="AR98" i="32"/>
  <c r="AR97" i="32"/>
  <c r="AR96" i="32"/>
  <c r="AR95" i="32"/>
  <c r="AR94" i="32"/>
  <c r="AR93" i="32"/>
  <c r="AR106" i="32"/>
  <c r="AR90" i="32"/>
  <c r="AR88" i="32"/>
  <c r="AR87" i="32"/>
  <c r="AR86" i="32"/>
  <c r="AR85" i="32"/>
  <c r="AR91" i="32"/>
  <c r="AR89" i="32"/>
  <c r="AR81" i="32"/>
  <c r="AR80" i="32"/>
  <c r="AR79" i="32"/>
  <c r="AR78" i="32"/>
  <c r="AR77" i="32"/>
  <c r="AR76" i="32"/>
  <c r="AR84" i="32"/>
  <c r="AR83" i="32"/>
  <c r="AR74" i="32"/>
  <c r="AR72" i="32"/>
  <c r="AR70" i="32"/>
  <c r="AR66" i="32"/>
  <c r="AR69" i="32"/>
  <c r="AR68" i="32"/>
  <c r="AR65" i="32"/>
  <c r="AR64" i="32"/>
  <c r="AR63" i="32"/>
  <c r="AR62" i="32"/>
  <c r="AR61" i="32"/>
  <c r="AR60" i="32"/>
  <c r="AR59" i="32"/>
  <c r="AR58" i="32"/>
  <c r="AR57" i="32"/>
  <c r="AR75" i="32"/>
  <c r="AR73" i="32"/>
  <c r="AR71" i="32"/>
  <c r="AR56" i="32"/>
  <c r="AR55" i="32"/>
  <c r="AR54" i="32"/>
  <c r="AR53" i="32"/>
  <c r="AR52" i="32"/>
  <c r="AR51" i="32"/>
  <c r="AR50" i="32"/>
  <c r="AR49" i="32"/>
  <c r="AR48" i="32"/>
  <c r="AR47" i="32"/>
  <c r="AR46" i="32"/>
  <c r="AR45" i="32"/>
  <c r="AR44" i="32"/>
  <c r="AR43" i="32"/>
  <c r="AR42" i="32"/>
  <c r="AR41" i="32"/>
  <c r="AR15" i="32"/>
  <c r="AR13" i="32"/>
  <c r="AR19" i="32"/>
  <c r="AR18" i="32"/>
  <c r="AR16" i="32"/>
  <c r="AR10" i="32"/>
  <c r="AR4" i="32"/>
  <c r="AR6" i="32"/>
  <c r="AR40" i="32"/>
  <c r="AR39" i="32"/>
  <c r="AR22" i="32"/>
  <c r="AR11" i="32"/>
  <c r="AR38" i="32"/>
  <c r="AQ36" i="32"/>
  <c r="AR12" i="32"/>
  <c r="AR7" i="32"/>
  <c r="AV4" i="32"/>
  <c r="BN93" i="32"/>
  <c r="BU94" i="32"/>
  <c r="CV112" i="32"/>
  <c r="CW109" i="32"/>
  <c r="AZ137" i="32"/>
  <c r="BA112" i="32"/>
  <c r="AQ124" i="32"/>
  <c r="AR124" i="32" s="1"/>
  <c r="AV38" i="32"/>
  <c r="AW15" i="32"/>
  <c r="BB16" i="32"/>
  <c r="BU69" i="32"/>
  <c r="BN68" i="32"/>
  <c r="BH24" i="32"/>
  <c r="BH23" i="32"/>
  <c r="BG33" i="32"/>
  <c r="BH33" i="32" s="1"/>
  <c r="BH8" i="32"/>
  <c r="AT139" i="32"/>
  <c r="AU137" i="32"/>
  <c r="AL138" i="32"/>
  <c r="AL124" i="32"/>
  <c r="AL121" i="32"/>
  <c r="AL123" i="32"/>
  <c r="AL122" i="32"/>
  <c r="AL119" i="32"/>
  <c r="AL120" i="32"/>
  <c r="AL117" i="32"/>
  <c r="AL116" i="32"/>
  <c r="AL118" i="32"/>
  <c r="AL111" i="32"/>
  <c r="AL110" i="32"/>
  <c r="AL106" i="32"/>
  <c r="AL105" i="32"/>
  <c r="AL104" i="32"/>
  <c r="AL91" i="32"/>
  <c r="AL90" i="32"/>
  <c r="AL89" i="32"/>
  <c r="AL102" i="32"/>
  <c r="AL101" i="32"/>
  <c r="AL100" i="32"/>
  <c r="AL99" i="32"/>
  <c r="AL98" i="32"/>
  <c r="AL97" i="32"/>
  <c r="AL96" i="32"/>
  <c r="AL95" i="32"/>
  <c r="AL94" i="32"/>
  <c r="AL93" i="32"/>
  <c r="AL88" i="32"/>
  <c r="AL87" i="32"/>
  <c r="AL86" i="32"/>
  <c r="AL85" i="32"/>
  <c r="AL84" i="32"/>
  <c r="AL83" i="32"/>
  <c r="AL81" i="32"/>
  <c r="AL80" i="32"/>
  <c r="AL79" i="32"/>
  <c r="AL78" i="32"/>
  <c r="AL77" i="32"/>
  <c r="AL76" i="32"/>
  <c r="AL75" i="32"/>
  <c r="AL74" i="32"/>
  <c r="AL73" i="32"/>
  <c r="AL72" i="32"/>
  <c r="AL71" i="32"/>
  <c r="AL70" i="32"/>
  <c r="AL66" i="32"/>
  <c r="AL69" i="32"/>
  <c r="AL68" i="32"/>
  <c r="AL65" i="32"/>
  <c r="AL64" i="32"/>
  <c r="AL63" i="32"/>
  <c r="AL62" i="32"/>
  <c r="AL61" i="32"/>
  <c r="AL60" i="32"/>
  <c r="AL59" i="32"/>
  <c r="AL58" i="32"/>
  <c r="AL57" i="32"/>
  <c r="AL56" i="32"/>
  <c r="AL55" i="32"/>
  <c r="AL54" i="32"/>
  <c r="AL50" i="32"/>
  <c r="AL46" i="32"/>
  <c r="AL41" i="32"/>
  <c r="AL40" i="32"/>
  <c r="AL39" i="32"/>
  <c r="AL51" i="32"/>
  <c r="AL47" i="32"/>
  <c r="AL38" i="32"/>
  <c r="AL52" i="32"/>
  <c r="AL48" i="32"/>
  <c r="AL44" i="32"/>
  <c r="AL43" i="32"/>
  <c r="AL42" i="32"/>
  <c r="AL53" i="32"/>
  <c r="AL49" i="32"/>
  <c r="AL45" i="32"/>
  <c r="AJ114" i="32"/>
  <c r="AK114" i="32" s="1"/>
  <c r="AJ109" i="32"/>
  <c r="AJ113" i="32"/>
  <c r="AK113" i="32" s="1"/>
  <c r="BU19" i="32"/>
  <c r="BN18" i="32"/>
  <c r="BC139" i="32"/>
  <c r="BM137" i="32"/>
  <c r="BD137" i="32"/>
  <c r="BU24" i="32"/>
  <c r="BN23" i="32"/>
  <c r="BN11" i="32"/>
  <c r="BG10" i="32"/>
  <c r="X113" i="32"/>
  <c r="T113" i="32"/>
  <c r="BB119" i="32"/>
  <c r="AW116" i="32"/>
  <c r="BB116" i="32" s="1"/>
  <c r="AW125" i="32"/>
  <c r="BB125" i="32" s="1"/>
  <c r="BB126" i="32"/>
  <c r="BX112" i="32"/>
  <c r="BY109" i="32"/>
  <c r="BN16" i="32"/>
  <c r="BG15" i="32"/>
  <c r="CK137" i="32"/>
  <c r="CA139" i="32"/>
  <c r="CB137" i="32"/>
  <c r="BU6" i="32"/>
  <c r="BU5" i="32" s="1"/>
  <c r="BZ5" i="32" s="1"/>
  <c r="BG38" i="32"/>
  <c r="CR139" i="32"/>
  <c r="CI139" i="32"/>
  <c r="AK124" i="32"/>
  <c r="R139" i="32"/>
  <c r="I139" i="32"/>
  <c r="X114" i="32"/>
  <c r="T114" i="32"/>
  <c r="BN126" i="32"/>
  <c r="BG125" i="32"/>
  <c r="Y139" i="32"/>
  <c r="AI137" i="32"/>
  <c r="Z137" i="32"/>
  <c r="AB137" i="32"/>
  <c r="AD141" i="32"/>
  <c r="AD142" i="32"/>
  <c r="AC114" i="32"/>
  <c r="AD114" i="32" s="1"/>
  <c r="AC113" i="32"/>
  <c r="AD113" i="32" s="1"/>
  <c r="AC109" i="32"/>
  <c r="BB23" i="32"/>
  <c r="BY113" i="32"/>
  <c r="BN39" i="32"/>
  <c r="BU40" i="32"/>
  <c r="AF139" i="32"/>
  <c r="AP137" i="32"/>
  <c r="AG137" i="32"/>
  <c r="AX24" i="32"/>
  <c r="AX23" i="32"/>
  <c r="AW33" i="32"/>
  <c r="BB33" i="32" s="1"/>
  <c r="AX8" i="32"/>
  <c r="AW38" i="32"/>
  <c r="BB39" i="32"/>
  <c r="CE110" i="32"/>
  <c r="BU83" i="32"/>
  <c r="BZ83" i="32" s="1"/>
  <c r="BZ110" i="32"/>
  <c r="AR26" i="32"/>
  <c r="AQ34" i="32"/>
  <c r="AV34" i="32" s="1"/>
  <c r="AR27" i="32"/>
  <c r="AV10" i="32"/>
  <c r="BU27" i="32"/>
  <c r="BN26" i="32"/>
  <c r="BN119" i="32"/>
  <c r="BG116" i="32"/>
  <c r="AD36" i="32"/>
  <c r="BJ139" i="32"/>
  <c r="BT137" i="32"/>
  <c r="BK137" i="32"/>
  <c r="BY114" i="32"/>
  <c r="AW22" i="32" l="1"/>
  <c r="BB22" i="32" s="1"/>
  <c r="AK141" i="32"/>
  <c r="AK142" i="32"/>
  <c r="AW4" i="32"/>
  <c r="AX5" i="32" s="1"/>
  <c r="BU30" i="32"/>
  <c r="BN29" i="32"/>
  <c r="BN22" i="32" s="1"/>
  <c r="BN38" i="32"/>
  <c r="AR34" i="32"/>
  <c r="BG4" i="32"/>
  <c r="BH65" i="32" s="1"/>
  <c r="BU119" i="32"/>
  <c r="BN116" i="32"/>
  <c r="AC112" i="32"/>
  <c r="AD109" i="32"/>
  <c r="AI139" i="32"/>
  <c r="Z139" i="32"/>
  <c r="AB139" i="32"/>
  <c r="CE6" i="32"/>
  <c r="CE5" i="32" s="1"/>
  <c r="BZ6" i="32"/>
  <c r="BG35" i="32"/>
  <c r="BH35" i="32" s="1"/>
  <c r="BH29" i="32"/>
  <c r="BH30" i="32"/>
  <c r="BX137" i="32"/>
  <c r="BY112" i="32"/>
  <c r="BU11" i="32"/>
  <c r="BN10" i="32"/>
  <c r="AW35" i="32"/>
  <c r="BB35" i="32" s="1"/>
  <c r="AX29" i="32"/>
  <c r="AX30" i="32"/>
  <c r="BB15" i="32"/>
  <c r="CL105" i="32"/>
  <c r="CE104" i="32"/>
  <c r="CD139" i="32"/>
  <c r="BR139" i="32"/>
  <c r="BT139" i="32"/>
  <c r="BK139" i="32"/>
  <c r="AP139" i="32"/>
  <c r="AG139" i="32"/>
  <c r="BU16" i="32"/>
  <c r="BN15" i="32"/>
  <c r="BM139" i="32"/>
  <c r="BD139" i="32"/>
  <c r="AJ112" i="32"/>
  <c r="AK109" i="32"/>
  <c r="AZ139" i="32"/>
  <c r="BA137" i="32"/>
  <c r="CE94" i="32"/>
  <c r="BU93" i="32"/>
  <c r="BZ93" i="32" s="1"/>
  <c r="BZ94" i="32"/>
  <c r="AX26" i="32"/>
  <c r="AW34" i="32"/>
  <c r="BB34" i="32" s="1"/>
  <c r="AX27" i="32"/>
  <c r="BB10" i="32"/>
  <c r="BF139" i="32"/>
  <c r="BU26" i="32"/>
  <c r="BZ26" i="32" s="1"/>
  <c r="CE27" i="32"/>
  <c r="BZ27" i="32"/>
  <c r="CL110" i="32"/>
  <c r="CE83" i="32"/>
  <c r="AX33" i="32"/>
  <c r="BU39" i="32"/>
  <c r="CE40" i="32"/>
  <c r="BZ40" i="32"/>
  <c r="BN125" i="32"/>
  <c r="BU126" i="32"/>
  <c r="BG124" i="32"/>
  <c r="BH124" i="32" s="1"/>
  <c r="CK139" i="32"/>
  <c r="CB139" i="32"/>
  <c r="CE24" i="32"/>
  <c r="BU23" i="32"/>
  <c r="BZ24" i="32"/>
  <c r="AT141" i="32"/>
  <c r="AU139" i="32"/>
  <c r="BU68" i="32"/>
  <c r="BZ68" i="32" s="1"/>
  <c r="CE69" i="32"/>
  <c r="BZ69" i="32"/>
  <c r="AS138" i="32"/>
  <c r="AS123" i="32"/>
  <c r="AS124" i="32"/>
  <c r="AS121" i="32"/>
  <c r="AS122" i="32"/>
  <c r="AS118" i="32"/>
  <c r="AS119" i="32"/>
  <c r="AS117" i="32"/>
  <c r="AS116" i="32"/>
  <c r="AS120" i="32"/>
  <c r="AS106" i="32"/>
  <c r="AS105" i="32"/>
  <c r="AS111" i="32"/>
  <c r="AS110" i="32"/>
  <c r="AS102" i="32"/>
  <c r="AS101" i="32"/>
  <c r="AS100" i="32"/>
  <c r="AS99" i="32"/>
  <c r="AS98" i="32"/>
  <c r="AS91" i="32"/>
  <c r="AS90" i="32"/>
  <c r="AS89" i="32"/>
  <c r="AS104" i="32"/>
  <c r="AS96" i="32"/>
  <c r="AS95" i="32"/>
  <c r="AS94" i="32"/>
  <c r="AS93" i="32"/>
  <c r="AS97" i="32"/>
  <c r="AS87" i="32"/>
  <c r="AS86" i="32"/>
  <c r="AS85" i="32"/>
  <c r="AS88" i="32"/>
  <c r="AS84" i="32"/>
  <c r="AS83" i="32"/>
  <c r="AS81" i="32"/>
  <c r="AS80" i="32"/>
  <c r="AS79" i="32"/>
  <c r="AS78" i="32"/>
  <c r="AS69" i="32"/>
  <c r="AS68" i="32"/>
  <c r="AS65" i="32"/>
  <c r="AS75" i="32"/>
  <c r="AS73" i="32"/>
  <c r="AS71" i="32"/>
  <c r="AS77" i="32"/>
  <c r="AS76" i="32"/>
  <c r="AS74" i="32"/>
  <c r="AS72" i="32"/>
  <c r="AS70" i="32"/>
  <c r="AS66" i="32"/>
  <c r="AS56" i="32"/>
  <c r="AS55" i="32"/>
  <c r="AS54" i="32"/>
  <c r="AS53" i="32"/>
  <c r="AS52" i="32"/>
  <c r="AS51" i="32"/>
  <c r="AS50" i="32"/>
  <c r="AS49" i="32"/>
  <c r="AS48" i="32"/>
  <c r="AS47" i="32"/>
  <c r="AS46" i="32"/>
  <c r="AS45" i="32"/>
  <c r="AS64" i="32"/>
  <c r="AS63" i="32"/>
  <c r="AS62" i="32"/>
  <c r="AS61" i="32"/>
  <c r="AS60" i="32"/>
  <c r="AS59" i="32"/>
  <c r="AS58" i="32"/>
  <c r="AS57" i="32"/>
  <c r="AS40" i="32"/>
  <c r="AS39" i="32"/>
  <c r="AS44" i="32"/>
  <c r="AS43" i="32"/>
  <c r="AS42" i="32"/>
  <c r="AS38" i="32"/>
  <c r="AS41" i="32"/>
  <c r="AV124" i="32"/>
  <c r="AQ113" i="32"/>
  <c r="AQ109" i="32"/>
  <c r="AQ114" i="32"/>
  <c r="AV36" i="32"/>
  <c r="AR36" i="32"/>
  <c r="AR142" i="32"/>
  <c r="AR141" i="32"/>
  <c r="CL117" i="32"/>
  <c r="AW124" i="32"/>
  <c r="AX124" i="32" s="1"/>
  <c r="BB38" i="32"/>
  <c r="AX134" i="32"/>
  <c r="AX127" i="32"/>
  <c r="AX123" i="32"/>
  <c r="AX118" i="32"/>
  <c r="AX120" i="32"/>
  <c r="AX105" i="32"/>
  <c r="AX89" i="32"/>
  <c r="AX99" i="32"/>
  <c r="AX95" i="32"/>
  <c r="AX87" i="32"/>
  <c r="AX83" i="32"/>
  <c r="AX78" i="32"/>
  <c r="AX74" i="32"/>
  <c r="AX70" i="32"/>
  <c r="AX65" i="32"/>
  <c r="AX61" i="32"/>
  <c r="AX57" i="32"/>
  <c r="AX50" i="32"/>
  <c r="AX18" i="32"/>
  <c r="AX51" i="32"/>
  <c r="AX19" i="32"/>
  <c r="AX52" i="32"/>
  <c r="AX53" i="32"/>
  <c r="AX43" i="32"/>
  <c r="AX15" i="32"/>
  <c r="BO24" i="32"/>
  <c r="BO23" i="32"/>
  <c r="BN33" i="32"/>
  <c r="BO33" i="32" s="1"/>
  <c r="BO8" i="32"/>
  <c r="BH26" i="32"/>
  <c r="BG34" i="32"/>
  <c r="BH34" i="32" s="1"/>
  <c r="BH27" i="32"/>
  <c r="CE19" i="32"/>
  <c r="BU18" i="32"/>
  <c r="BZ18" i="32" s="1"/>
  <c r="BZ19" i="32"/>
  <c r="AL141" i="32"/>
  <c r="CV137" i="32"/>
  <c r="CW112" i="32"/>
  <c r="S137" i="32"/>
  <c r="X112" i="32"/>
  <c r="T112" i="32"/>
  <c r="AR35" i="32"/>
  <c r="K139" i="32"/>
  <c r="F139" i="32"/>
  <c r="AX13" i="32" l="1"/>
  <c r="AX44" i="32"/>
  <c r="AX7" i="32"/>
  <c r="AX12" i="32"/>
  <c r="AX22" i="32"/>
  <c r="AX4" i="32"/>
  <c r="AX39" i="32"/>
  <c r="AX54" i="32"/>
  <c r="AX58" i="32"/>
  <c r="AX62" i="32"/>
  <c r="AX68" i="32"/>
  <c r="AX71" i="32"/>
  <c r="AX75" i="32"/>
  <c r="AX79" i="32"/>
  <c r="AX84" i="32"/>
  <c r="AX88" i="32"/>
  <c r="AX96" i="32"/>
  <c r="AX100" i="32"/>
  <c r="AX90" i="32"/>
  <c r="AX106" i="32"/>
  <c r="AX119" i="32"/>
  <c r="AX122" i="32"/>
  <c r="AX132" i="32"/>
  <c r="AX131" i="32"/>
  <c r="AX133" i="32"/>
  <c r="BH15" i="32"/>
  <c r="AX41" i="32"/>
  <c r="AX45" i="32"/>
  <c r="AW36" i="32"/>
  <c r="AX6" i="32"/>
  <c r="AX38" i="32"/>
  <c r="AX10" i="32"/>
  <c r="AX40" i="32"/>
  <c r="AX55" i="32"/>
  <c r="AX59" i="32"/>
  <c r="AX63" i="32"/>
  <c r="AX69" i="32"/>
  <c r="AX72" i="32"/>
  <c r="AX76" i="32"/>
  <c r="AX80" i="32"/>
  <c r="AX85" i="32"/>
  <c r="AX93" i="32"/>
  <c r="AX97" i="32"/>
  <c r="AX101" i="32"/>
  <c r="AX91" i="32"/>
  <c r="AX110" i="32"/>
  <c r="AX116" i="32"/>
  <c r="AX121" i="32"/>
  <c r="AX128" i="32"/>
  <c r="AX126" i="32"/>
  <c r="AX138" i="32"/>
  <c r="BH44" i="32"/>
  <c r="BB4" i="32"/>
  <c r="AX42" i="32"/>
  <c r="AX49" i="32"/>
  <c r="AX48" i="32"/>
  <c r="AX11" i="32"/>
  <c r="AX47" i="32"/>
  <c r="AX16" i="32"/>
  <c r="AX46" i="32"/>
  <c r="AX56" i="32"/>
  <c r="AX60" i="32"/>
  <c r="AX64" i="32"/>
  <c r="AX66" i="32"/>
  <c r="AX73" i="32"/>
  <c r="AX77" i="32"/>
  <c r="AX81" i="32"/>
  <c r="AX86" i="32"/>
  <c r="AX94" i="32"/>
  <c r="AX98" i="32"/>
  <c r="AX102" i="32"/>
  <c r="AX104" i="32"/>
  <c r="AX111" i="32"/>
  <c r="AX117" i="32"/>
  <c r="AX125" i="32"/>
  <c r="AX129" i="32"/>
  <c r="AX130" i="32"/>
  <c r="BH52" i="32"/>
  <c r="BH19" i="32"/>
  <c r="BH56" i="32"/>
  <c r="BH22" i="32"/>
  <c r="BH134" i="32"/>
  <c r="BH5" i="32"/>
  <c r="BH41" i="32"/>
  <c r="BH61" i="32"/>
  <c r="BG36" i="32"/>
  <c r="BH36" i="32" s="1"/>
  <c r="BH40" i="32"/>
  <c r="BH49" i="32"/>
  <c r="BH57" i="32"/>
  <c r="BH79" i="32"/>
  <c r="BH81" i="32"/>
  <c r="BN4" i="32"/>
  <c r="BO5" i="32" s="1"/>
  <c r="BH13" i="32"/>
  <c r="BH48" i="32"/>
  <c r="BH70" i="32"/>
  <c r="BH66" i="32"/>
  <c r="BN124" i="32"/>
  <c r="BP124" i="32" s="1"/>
  <c r="BH39" i="32"/>
  <c r="BH10" i="32"/>
  <c r="BH45" i="32"/>
  <c r="BH53" i="32"/>
  <c r="BH58" i="32"/>
  <c r="BH73" i="32"/>
  <c r="BH93" i="32"/>
  <c r="BH62" i="32"/>
  <c r="BH75" i="32"/>
  <c r="BH100" i="32"/>
  <c r="BH38" i="32"/>
  <c r="BH6" i="32"/>
  <c r="BH12" i="32"/>
  <c r="BH16" i="32"/>
  <c r="BH42" i="32"/>
  <c r="BH46" i="32"/>
  <c r="BH50" i="32"/>
  <c r="BH54" i="32"/>
  <c r="BH72" i="32"/>
  <c r="BH59" i="32"/>
  <c r="BH63" i="32"/>
  <c r="BH68" i="32"/>
  <c r="BH84" i="32"/>
  <c r="BH86" i="32"/>
  <c r="BH101" i="32"/>
  <c r="BH7" i="32"/>
  <c r="BH11" i="32"/>
  <c r="BH4" i="32"/>
  <c r="BH18" i="32"/>
  <c r="BH43" i="32"/>
  <c r="BH47" i="32"/>
  <c r="BH51" i="32"/>
  <c r="BH55" i="32"/>
  <c r="BH74" i="32"/>
  <c r="BH60" i="32"/>
  <c r="BH64" i="32"/>
  <c r="BH71" i="32"/>
  <c r="BH77" i="32"/>
  <c r="BH106" i="32"/>
  <c r="BH120" i="32"/>
  <c r="BH76" i="32"/>
  <c r="BH90" i="32"/>
  <c r="BH97" i="32"/>
  <c r="BH118" i="32"/>
  <c r="BH69" i="32"/>
  <c r="BH83" i="32"/>
  <c r="BH78" i="32"/>
  <c r="BH85" i="32"/>
  <c r="BH96" i="32"/>
  <c r="BH105" i="32"/>
  <c r="BH132" i="32"/>
  <c r="BH110" i="32"/>
  <c r="BH125" i="32"/>
  <c r="BZ30" i="32"/>
  <c r="BU29" i="32"/>
  <c r="BZ29" i="32" s="1"/>
  <c r="CE30" i="32"/>
  <c r="BH126" i="32"/>
  <c r="BH89" i="32"/>
  <c r="BH87" i="32"/>
  <c r="BH94" i="32"/>
  <c r="BH98" i="32"/>
  <c r="BH102" i="32"/>
  <c r="BH116" i="32"/>
  <c r="BH122" i="32"/>
  <c r="BH128" i="32"/>
  <c r="BH80" i="32"/>
  <c r="BH91" i="32"/>
  <c r="BH88" i="32"/>
  <c r="BH95" i="32"/>
  <c r="BH99" i="32"/>
  <c r="BH104" i="32"/>
  <c r="BH117" i="32"/>
  <c r="BH121" i="32"/>
  <c r="BH131" i="32"/>
  <c r="BH138" i="32"/>
  <c r="BH133" i="32"/>
  <c r="BH111" i="32"/>
  <c r="BH119" i="32"/>
  <c r="BH123" i="32"/>
  <c r="BH129" i="32"/>
  <c r="BH130" i="32"/>
  <c r="AX35" i="32"/>
  <c r="BH127" i="32"/>
  <c r="AY138" i="32"/>
  <c r="AY124" i="32"/>
  <c r="AY123" i="32"/>
  <c r="AY122" i="32"/>
  <c r="AY121" i="32"/>
  <c r="AY120" i="32"/>
  <c r="AY119" i="32"/>
  <c r="AY118" i="32"/>
  <c r="AY117" i="32"/>
  <c r="AY116" i="32"/>
  <c r="AY111" i="32"/>
  <c r="AY110" i="32"/>
  <c r="AY105" i="32"/>
  <c r="AY102" i="32"/>
  <c r="AY101" i="32"/>
  <c r="AY100" i="32"/>
  <c r="AY99" i="32"/>
  <c r="AY98" i="32"/>
  <c r="AY97" i="32"/>
  <c r="AY96" i="32"/>
  <c r="AY95" i="32"/>
  <c r="AY94" i="32"/>
  <c r="AY93" i="32"/>
  <c r="AY106" i="32"/>
  <c r="AY104" i="32"/>
  <c r="AY90" i="32"/>
  <c r="AY88" i="32"/>
  <c r="AY87" i="32"/>
  <c r="AY91" i="32"/>
  <c r="AY89" i="32"/>
  <c r="AY86" i="32"/>
  <c r="AY84" i="32"/>
  <c r="AY83" i="32"/>
  <c r="AY81" i="32"/>
  <c r="AY80" i="32"/>
  <c r="AY79" i="32"/>
  <c r="AY78" i="32"/>
  <c r="AY77" i="32"/>
  <c r="AY76" i="32"/>
  <c r="AY75" i="32"/>
  <c r="AY74" i="32"/>
  <c r="AY73" i="32"/>
  <c r="AY72" i="32"/>
  <c r="AY71" i="32"/>
  <c r="AY85" i="32"/>
  <c r="AY66" i="32"/>
  <c r="AY70" i="32"/>
  <c r="AY69" i="32"/>
  <c r="AY68" i="32"/>
  <c r="AY64" i="32"/>
  <c r="AY63" i="32"/>
  <c r="AY62" i="32"/>
  <c r="AY61" i="32"/>
  <c r="AY60" i="32"/>
  <c r="AY59" i="32"/>
  <c r="AY58" i="32"/>
  <c r="AY57" i="32"/>
  <c r="AY65" i="32"/>
  <c r="AY56" i="32"/>
  <c r="AY55" i="32"/>
  <c r="AY54" i="32"/>
  <c r="AY53" i="32"/>
  <c r="AY52" i="32"/>
  <c r="AY51" i="32"/>
  <c r="AY50" i="32"/>
  <c r="AY49" i="32"/>
  <c r="AY48" i="32"/>
  <c r="AY47" i="32"/>
  <c r="AY46" i="32"/>
  <c r="AY45" i="32"/>
  <c r="AY44" i="32"/>
  <c r="AY43" i="32"/>
  <c r="AY42" i="32"/>
  <c r="AY38" i="32"/>
  <c r="AY41" i="32"/>
  <c r="AY40" i="32"/>
  <c r="AY39" i="32"/>
  <c r="BB124" i="32"/>
  <c r="AQ112" i="32"/>
  <c r="AV109" i="32"/>
  <c r="AR109" i="32"/>
  <c r="CE23" i="32"/>
  <c r="CL24" i="32"/>
  <c r="BU125" i="32"/>
  <c r="BZ125" i="32" s="1"/>
  <c r="CE126" i="32"/>
  <c r="BZ126" i="32"/>
  <c r="BU38" i="32"/>
  <c r="BZ39" i="32"/>
  <c r="AX34" i="32"/>
  <c r="AJ137" i="32"/>
  <c r="AK112" i="32"/>
  <c r="BN35" i="32"/>
  <c r="BO35" i="32" s="1"/>
  <c r="BO29" i="32"/>
  <c r="BO30" i="32"/>
  <c r="CE11" i="32"/>
  <c r="BU10" i="32"/>
  <c r="BZ11" i="32"/>
  <c r="BG114" i="32"/>
  <c r="BH114" i="32" s="1"/>
  <c r="BG113" i="32"/>
  <c r="BH113" i="32" s="1"/>
  <c r="BG109" i="32"/>
  <c r="CV139" i="32"/>
  <c r="CW137" i="32"/>
  <c r="CL19" i="32"/>
  <c r="CE18" i="32"/>
  <c r="S139" i="32"/>
  <c r="X137" i="32"/>
  <c r="T137" i="32"/>
  <c r="BO127" i="32"/>
  <c r="BO125" i="32"/>
  <c r="BO120" i="32"/>
  <c r="BO129" i="32"/>
  <c r="BO111" i="32"/>
  <c r="BO104" i="32"/>
  <c r="BO99" i="32"/>
  <c r="BO95" i="32"/>
  <c r="BO89" i="32"/>
  <c r="BO84" i="32"/>
  <c r="BO79" i="32"/>
  <c r="BO75" i="32"/>
  <c r="BO71" i="32"/>
  <c r="BO69" i="32"/>
  <c r="BO64" i="32"/>
  <c r="BO60" i="32"/>
  <c r="BO56" i="32"/>
  <c r="BO52" i="32"/>
  <c r="BO48" i="32"/>
  <c r="BO44" i="32"/>
  <c r="BO22" i="32"/>
  <c r="BO15" i="32"/>
  <c r="BO13" i="32"/>
  <c r="BO18" i="32"/>
  <c r="AW114" i="32"/>
  <c r="AW113" i="32"/>
  <c r="AW109" i="32"/>
  <c r="BB36" i="32"/>
  <c r="AX36" i="32"/>
  <c r="AX142" i="32"/>
  <c r="AX141" i="32"/>
  <c r="AV113" i="32"/>
  <c r="AR113" i="32"/>
  <c r="AS141" i="32"/>
  <c r="CE68" i="32"/>
  <c r="CL69" i="32"/>
  <c r="CL27" i="32"/>
  <c r="CE26" i="32"/>
  <c r="BU15" i="32"/>
  <c r="CE16" i="32"/>
  <c r="BZ16" i="32"/>
  <c r="CS105" i="32"/>
  <c r="CL104" i="32"/>
  <c r="BU33" i="32"/>
  <c r="BZ33" i="32" s="1"/>
  <c r="BV8" i="32"/>
  <c r="BV24" i="32"/>
  <c r="BV23" i="32"/>
  <c r="CS117" i="32"/>
  <c r="CV141" i="32"/>
  <c r="BX141" i="32"/>
  <c r="BA139" i="32"/>
  <c r="CL6" i="32"/>
  <c r="CL5" i="32" s="1"/>
  <c r="AV114" i="32"/>
  <c r="AR114" i="32"/>
  <c r="BZ23" i="32"/>
  <c r="BI138" i="32"/>
  <c r="BI124" i="32"/>
  <c r="BI122" i="32"/>
  <c r="BI123" i="32"/>
  <c r="BI118" i="32"/>
  <c r="BI119" i="32"/>
  <c r="BI120" i="32"/>
  <c r="BI117" i="32"/>
  <c r="BI116" i="32"/>
  <c r="BI121" i="32"/>
  <c r="BI106" i="32"/>
  <c r="BI105" i="32"/>
  <c r="BI111" i="32"/>
  <c r="BI110" i="32"/>
  <c r="BI102" i="32"/>
  <c r="BI101" i="32"/>
  <c r="BI100" i="32"/>
  <c r="BI99" i="32"/>
  <c r="BI98" i="32"/>
  <c r="BI91" i="32"/>
  <c r="BI90" i="32"/>
  <c r="BI89" i="32"/>
  <c r="BI104" i="32"/>
  <c r="BI97" i="32"/>
  <c r="BI96" i="32"/>
  <c r="BI95" i="32"/>
  <c r="BI94" i="32"/>
  <c r="BI93" i="32"/>
  <c r="BI85" i="32"/>
  <c r="BI88" i="32"/>
  <c r="BI87" i="32"/>
  <c r="BI84" i="32"/>
  <c r="BI83" i="32"/>
  <c r="BI86" i="32"/>
  <c r="BI81" i="32"/>
  <c r="BI80" i="32"/>
  <c r="BI79" i="32"/>
  <c r="BI78" i="32"/>
  <c r="BI77" i="32"/>
  <c r="BI76" i="32"/>
  <c r="BI69" i="32"/>
  <c r="BI68" i="32"/>
  <c r="BI66" i="32"/>
  <c r="BI65" i="32"/>
  <c r="BI74" i="32"/>
  <c r="BI72" i="32"/>
  <c r="BI70" i="32"/>
  <c r="BI75" i="32"/>
  <c r="BI73" i="32"/>
  <c r="BI71" i="32"/>
  <c r="BI64" i="32"/>
  <c r="BI63" i="32"/>
  <c r="BI62" i="32"/>
  <c r="BI61" i="32"/>
  <c r="BI60" i="32"/>
  <c r="BI59" i="32"/>
  <c r="BI58" i="32"/>
  <c r="BI57" i="32"/>
  <c r="BI56" i="32"/>
  <c r="BI55" i="32"/>
  <c r="BI54" i="32"/>
  <c r="BI53" i="32"/>
  <c r="BI52" i="32"/>
  <c r="BI51" i="32"/>
  <c r="BI50" i="32"/>
  <c r="BI49" i="32"/>
  <c r="BI48" i="32"/>
  <c r="BI47" i="32"/>
  <c r="BI46" i="32"/>
  <c r="BI45" i="32"/>
  <c r="BI40" i="32"/>
  <c r="BI44" i="32"/>
  <c r="BI43" i="32"/>
  <c r="BI42" i="32"/>
  <c r="BI39" i="32"/>
  <c r="BI38" i="32"/>
  <c r="BI41" i="32"/>
  <c r="CL40" i="32"/>
  <c r="CE39" i="32"/>
  <c r="CS110" i="32"/>
  <c r="CL83" i="32"/>
  <c r="CE93" i="32"/>
  <c r="CL94" i="32"/>
  <c r="BO26" i="32"/>
  <c r="BN34" i="32"/>
  <c r="BO34" i="32" s="1"/>
  <c r="BO27" i="32"/>
  <c r="BX139" i="32"/>
  <c r="BY137" i="32"/>
  <c r="AC137" i="32"/>
  <c r="AD112" i="32"/>
  <c r="CE119" i="32"/>
  <c r="BZ119" i="32"/>
  <c r="BU116" i="32"/>
  <c r="BZ116" i="32" s="1"/>
  <c r="BH141" i="32" l="1"/>
  <c r="BO16" i="32"/>
  <c r="BO39" i="32"/>
  <c r="BO7" i="32"/>
  <c r="BO6" i="32"/>
  <c r="BO38" i="32"/>
  <c r="BO45" i="32"/>
  <c r="BO49" i="32"/>
  <c r="BO53" i="32"/>
  <c r="BO57" i="32"/>
  <c r="BO61" i="32"/>
  <c r="BO65" i="32"/>
  <c r="BO70" i="32"/>
  <c r="BO72" i="32"/>
  <c r="BO76" i="32"/>
  <c r="BO80" i="32"/>
  <c r="BO90" i="32"/>
  <c r="BO91" i="32"/>
  <c r="BO96" i="32"/>
  <c r="BO100" i="32"/>
  <c r="BO106" i="32"/>
  <c r="BO116" i="32"/>
  <c r="BO130" i="32"/>
  <c r="BO121" i="32"/>
  <c r="BO126" i="32"/>
  <c r="BO131" i="32"/>
  <c r="BU22" i="32"/>
  <c r="BZ22" i="32" s="1"/>
  <c r="BO10" i="32"/>
  <c r="BO40" i="32"/>
  <c r="BO12" i="32"/>
  <c r="BO11" i="32"/>
  <c r="BO42" i="32"/>
  <c r="BO46" i="32"/>
  <c r="BO50" i="32"/>
  <c r="BO54" i="32"/>
  <c r="BO58" i="32"/>
  <c r="BO62" i="32"/>
  <c r="BO66" i="32"/>
  <c r="BO85" i="32"/>
  <c r="BO73" i="32"/>
  <c r="BO77" i="32"/>
  <c r="BO81" i="32"/>
  <c r="BO87" i="32"/>
  <c r="BO93" i="32"/>
  <c r="BO97" i="32"/>
  <c r="BO101" i="32"/>
  <c r="BO105" i="32"/>
  <c r="BO117" i="32"/>
  <c r="BO118" i="32"/>
  <c r="BO122" i="32"/>
  <c r="BO128" i="32"/>
  <c r="BO134" i="32"/>
  <c r="BO4" i="32"/>
  <c r="BO41" i="32"/>
  <c r="BN36" i="32"/>
  <c r="BO19" i="32"/>
  <c r="BO43" i="32"/>
  <c r="BO47" i="32"/>
  <c r="BO51" i="32"/>
  <c r="BO55" i="32"/>
  <c r="BO59" i="32"/>
  <c r="BO63" i="32"/>
  <c r="BO68" i="32"/>
  <c r="BO86" i="32"/>
  <c r="BO74" i="32"/>
  <c r="BO78" i="32"/>
  <c r="BO83" i="32"/>
  <c r="BO88" i="32"/>
  <c r="BO94" i="32"/>
  <c r="BO98" i="32"/>
  <c r="BO102" i="32"/>
  <c r="BO110" i="32"/>
  <c r="BO133" i="32"/>
  <c r="BO119" i="32"/>
  <c r="BO123" i="32"/>
  <c r="BO132" i="32"/>
  <c r="BO138" i="32"/>
  <c r="BP96" i="32"/>
  <c r="BP46" i="32"/>
  <c r="BP119" i="32"/>
  <c r="BP58" i="32"/>
  <c r="BP77" i="32"/>
  <c r="BP50" i="32"/>
  <c r="BP62" i="32"/>
  <c r="BP81" i="32"/>
  <c r="BP100" i="32"/>
  <c r="BP138" i="32"/>
  <c r="BP38" i="32"/>
  <c r="BP54" i="32"/>
  <c r="BP68" i="32"/>
  <c r="BP87" i="32"/>
  <c r="BP106" i="32"/>
  <c r="BP42" i="32"/>
  <c r="BP73" i="32"/>
  <c r="BP70" i="32"/>
  <c r="BP105" i="32"/>
  <c r="BP117" i="32"/>
  <c r="BP39" i="32"/>
  <c r="BP43" i="32"/>
  <c r="BP47" i="32"/>
  <c r="BP51" i="32"/>
  <c r="BP55" i="32"/>
  <c r="BP75" i="32"/>
  <c r="BP59" i="32"/>
  <c r="BP63" i="32"/>
  <c r="BP69" i="32"/>
  <c r="BP83" i="32"/>
  <c r="BP78" i="32"/>
  <c r="BP90" i="32"/>
  <c r="BP88" i="32"/>
  <c r="BP93" i="32"/>
  <c r="BP97" i="32"/>
  <c r="BP101" i="32"/>
  <c r="BP110" i="32"/>
  <c r="BP118" i="32"/>
  <c r="BP123" i="32"/>
  <c r="BP40" i="32"/>
  <c r="BP44" i="32"/>
  <c r="BP48" i="32"/>
  <c r="BP52" i="32"/>
  <c r="BP56" i="32"/>
  <c r="BP66" i="32"/>
  <c r="BP60" i="32"/>
  <c r="BP64" i="32"/>
  <c r="BP72" i="32"/>
  <c r="BP84" i="32"/>
  <c r="BP79" i="32"/>
  <c r="BP85" i="32"/>
  <c r="BP89" i="32"/>
  <c r="BP94" i="32"/>
  <c r="BP98" i="32"/>
  <c r="BP102" i="32"/>
  <c r="BP111" i="32"/>
  <c r="BP120" i="32"/>
  <c r="BP121" i="32"/>
  <c r="BO124" i="32"/>
  <c r="BP41" i="32"/>
  <c r="BP45" i="32"/>
  <c r="BP49" i="32"/>
  <c r="BP53" i="32"/>
  <c r="BP71" i="32"/>
  <c r="BP57" i="32"/>
  <c r="BP61" i="32"/>
  <c r="BP65" i="32"/>
  <c r="BP74" i="32"/>
  <c r="BP76" i="32"/>
  <c r="BP80" i="32"/>
  <c r="BP86" i="32"/>
  <c r="BP91" i="32"/>
  <c r="BP95" i="32"/>
  <c r="BP99" i="32"/>
  <c r="BP104" i="32"/>
  <c r="BP116" i="32"/>
  <c r="BP122" i="32"/>
  <c r="BH142" i="32"/>
  <c r="CL30" i="32"/>
  <c r="CE29" i="32"/>
  <c r="CE22" i="32" s="1"/>
  <c r="CE38" i="32"/>
  <c r="AY141" i="32"/>
  <c r="BI141" i="32"/>
  <c r="BY139" i="32"/>
  <c r="CS83" i="32"/>
  <c r="CX83" i="32" s="1"/>
  <c r="CX110" i="32"/>
  <c r="CS6" i="32"/>
  <c r="CS5" i="32" s="1"/>
  <c r="CX5" i="32" s="1"/>
  <c r="CL16" i="32"/>
  <c r="CE15" i="32"/>
  <c r="CS69" i="32"/>
  <c r="CL68" i="32"/>
  <c r="BN114" i="32"/>
  <c r="BO114" i="32" s="1"/>
  <c r="BN113" i="32"/>
  <c r="BO113" i="32" s="1"/>
  <c r="BN109" i="32"/>
  <c r="CW139" i="32"/>
  <c r="CL11" i="32"/>
  <c r="CE10" i="32"/>
  <c r="CE4" i="32" s="1"/>
  <c r="CF5" i="32" s="1"/>
  <c r="CE33" i="32"/>
  <c r="CF33" i="32" s="1"/>
  <c r="CF8" i="32"/>
  <c r="CF24" i="32"/>
  <c r="CF23" i="32"/>
  <c r="BU35" i="32"/>
  <c r="BZ35" i="32" s="1"/>
  <c r="BV29" i="32"/>
  <c r="BV30" i="32"/>
  <c r="BZ15" i="32"/>
  <c r="AW112" i="32"/>
  <c r="BB109" i="32"/>
  <c r="AX109" i="32"/>
  <c r="CL18" i="32"/>
  <c r="CS19" i="32"/>
  <c r="BU124" i="32"/>
  <c r="BZ38" i="32"/>
  <c r="CS24" i="32"/>
  <c r="CL23" i="32"/>
  <c r="AQ137" i="32"/>
  <c r="AV112" i="32"/>
  <c r="AR112" i="32"/>
  <c r="AC139" i="32"/>
  <c r="AD139" i="32" s="1"/>
  <c r="AD137" i="32"/>
  <c r="CS94" i="32"/>
  <c r="CL93" i="32"/>
  <c r="CL39" i="32"/>
  <c r="CS40" i="32"/>
  <c r="CX117" i="32"/>
  <c r="BV33" i="32"/>
  <c r="CS104" i="32"/>
  <c r="CX104" i="32" s="1"/>
  <c r="CX105" i="32"/>
  <c r="BB113" i="32"/>
  <c r="AX113" i="32"/>
  <c r="BO36" i="32"/>
  <c r="AJ139" i="32"/>
  <c r="AK139" i="32" s="1"/>
  <c r="AK137" i="32"/>
  <c r="CL119" i="32"/>
  <c r="CE116" i="32"/>
  <c r="BU4" i="32"/>
  <c r="BV5" i="32" s="1"/>
  <c r="CS27" i="32"/>
  <c r="CL26" i="32"/>
  <c r="BB114" i="32"/>
  <c r="AX114" i="32"/>
  <c r="T139" i="32"/>
  <c r="X139" i="32"/>
  <c r="BG112" i="32"/>
  <c r="BH109" i="32"/>
  <c r="BU34" i="32"/>
  <c r="BZ34" i="32" s="1"/>
  <c r="BV27" i="32"/>
  <c r="BV26" i="32"/>
  <c r="BZ10" i="32"/>
  <c r="CE125" i="32"/>
  <c r="CL126" i="32"/>
  <c r="BO141" i="32" l="1"/>
  <c r="BO142" i="32"/>
  <c r="BP141" i="32"/>
  <c r="CS30" i="32"/>
  <c r="CL29" i="32"/>
  <c r="CL22" i="32" s="1"/>
  <c r="BV35" i="32"/>
  <c r="CE124" i="32"/>
  <c r="CF124" i="32" s="1"/>
  <c r="BV34" i="32"/>
  <c r="CF138" i="32"/>
  <c r="CF133" i="32"/>
  <c r="CF132" i="32"/>
  <c r="CF128" i="32"/>
  <c r="CF129" i="32"/>
  <c r="CF125" i="32"/>
  <c r="CF134" i="32"/>
  <c r="CF127" i="32"/>
  <c r="CF131" i="32"/>
  <c r="CF126" i="32"/>
  <c r="CF130" i="32"/>
  <c r="CF122" i="32"/>
  <c r="CF120" i="32"/>
  <c r="CF121" i="32"/>
  <c r="CF117" i="32"/>
  <c r="CF123" i="32"/>
  <c r="CF118" i="32"/>
  <c r="CF119" i="32"/>
  <c r="CF116" i="32"/>
  <c r="CF111" i="32"/>
  <c r="CF110" i="32"/>
  <c r="CF106" i="32"/>
  <c r="CF104" i="32"/>
  <c r="CF102" i="32"/>
  <c r="CF101" i="32"/>
  <c r="CF100" i="32"/>
  <c r="CF99" i="32"/>
  <c r="CF98" i="32"/>
  <c r="CF97" i="32"/>
  <c r="CF96" i="32"/>
  <c r="CF95" i="32"/>
  <c r="CF94" i="32"/>
  <c r="CF93" i="32"/>
  <c r="CF105" i="32"/>
  <c r="CF88" i="32"/>
  <c r="CF87" i="32"/>
  <c r="CF86" i="32"/>
  <c r="CF85" i="32"/>
  <c r="CF90" i="32"/>
  <c r="CF91" i="32"/>
  <c r="CF89" i="32"/>
  <c r="CF81" i="32"/>
  <c r="CF80" i="32"/>
  <c r="CF79" i="32"/>
  <c r="CF78" i="32"/>
  <c r="CF77" i="32"/>
  <c r="CF76" i="32"/>
  <c r="CF84" i="32"/>
  <c r="CF83" i="32"/>
  <c r="CF74" i="32"/>
  <c r="CF72" i="32"/>
  <c r="CF70" i="32"/>
  <c r="CF66" i="32"/>
  <c r="CF69" i="32"/>
  <c r="CF68" i="32"/>
  <c r="CF65" i="32"/>
  <c r="CF64" i="32"/>
  <c r="CF63" i="32"/>
  <c r="CF62" i="32"/>
  <c r="CF61" i="32"/>
  <c r="CF60" i="32"/>
  <c r="CF59" i="32"/>
  <c r="CF58" i="32"/>
  <c r="CF57" i="32"/>
  <c r="CF75" i="32"/>
  <c r="CF73" i="32"/>
  <c r="CF71" i="32"/>
  <c r="CF56" i="32"/>
  <c r="CF55" i="32"/>
  <c r="CF54" i="32"/>
  <c r="CF53" i="32"/>
  <c r="CF52" i="32"/>
  <c r="CF51" i="32"/>
  <c r="CF50" i="32"/>
  <c r="CF49" i="32"/>
  <c r="CF48" i="32"/>
  <c r="CF47" i="32"/>
  <c r="CF46" i="32"/>
  <c r="CF45" i="32"/>
  <c r="CF44" i="32"/>
  <c r="CF43" i="32"/>
  <c r="CF42" i="32"/>
  <c r="CF41" i="32"/>
  <c r="CF40" i="32"/>
  <c r="CE36" i="32"/>
  <c r="CF36" i="32" s="1"/>
  <c r="CF12" i="32"/>
  <c r="CF7" i="32"/>
  <c r="CF16" i="32"/>
  <c r="CF15" i="32"/>
  <c r="CF13" i="32"/>
  <c r="CF18" i="32"/>
  <c r="CF10" i="32"/>
  <c r="CF39" i="32"/>
  <c r="CF38" i="32"/>
  <c r="CF22" i="32"/>
  <c r="CF19" i="32"/>
  <c r="CF11" i="32"/>
  <c r="CF6" i="32"/>
  <c r="CF4" i="32"/>
  <c r="BV138" i="32"/>
  <c r="BV133" i="32"/>
  <c r="BV132" i="32"/>
  <c r="BV128" i="32"/>
  <c r="BV129" i="32"/>
  <c r="BV125" i="32"/>
  <c r="BV127" i="32"/>
  <c r="BV131" i="32"/>
  <c r="BV124" i="32"/>
  <c r="BV126" i="32"/>
  <c r="BV134" i="32"/>
  <c r="BV122" i="32"/>
  <c r="BV130" i="32"/>
  <c r="BV120" i="32"/>
  <c r="BV121" i="32"/>
  <c r="BV117" i="32"/>
  <c r="BV116" i="32"/>
  <c r="BV123" i="32"/>
  <c r="BV118" i="32"/>
  <c r="BV119" i="32"/>
  <c r="BV111" i="32"/>
  <c r="BV110" i="32"/>
  <c r="BV106" i="32"/>
  <c r="BV105" i="32"/>
  <c r="BV104" i="32"/>
  <c r="BV91" i="32"/>
  <c r="BV90" i="32"/>
  <c r="BV89" i="32"/>
  <c r="BV102" i="32"/>
  <c r="BV101" i="32"/>
  <c r="BV100" i="32"/>
  <c r="BV99" i="32"/>
  <c r="BV98" i="32"/>
  <c r="BV97" i="32"/>
  <c r="BV96" i="32"/>
  <c r="BV95" i="32"/>
  <c r="BV94" i="32"/>
  <c r="BV93" i="32"/>
  <c r="BV88" i="32"/>
  <c r="BV87" i="32"/>
  <c r="BV86" i="32"/>
  <c r="BV84" i="32"/>
  <c r="BV83" i="32"/>
  <c r="BV85" i="32"/>
  <c r="BV81" i="32"/>
  <c r="BV80" i="32"/>
  <c r="BV79" i="32"/>
  <c r="BV78" i="32"/>
  <c r="BV77" i="32"/>
  <c r="BV76" i="32"/>
  <c r="BV75" i="32"/>
  <c r="BV74" i="32"/>
  <c r="BV73" i="32"/>
  <c r="BV72" i="32"/>
  <c r="BV71" i="32"/>
  <c r="BV70" i="32"/>
  <c r="BV66" i="32"/>
  <c r="BV69" i="32"/>
  <c r="BV68" i="32"/>
  <c r="BV65" i="32"/>
  <c r="BV64" i="32"/>
  <c r="BV63" i="32"/>
  <c r="BV62" i="32"/>
  <c r="BV61" i="32"/>
  <c r="BV60" i="32"/>
  <c r="BV59" i="32"/>
  <c r="BV58" i="32"/>
  <c r="BV57" i="32"/>
  <c r="BV56" i="32"/>
  <c r="BV55" i="32"/>
  <c r="BV54" i="32"/>
  <c r="BV50" i="32"/>
  <c r="BV46" i="32"/>
  <c r="BV39" i="32"/>
  <c r="BU36" i="32"/>
  <c r="BV36" i="32" s="1"/>
  <c r="BV12" i="32"/>
  <c r="BV7" i="32"/>
  <c r="BV16" i="32"/>
  <c r="BV10" i="32"/>
  <c r="BV51" i="32"/>
  <c r="BV47" i="32"/>
  <c r="BV41" i="32"/>
  <c r="BV38" i="32"/>
  <c r="BV15" i="32"/>
  <c r="BV13" i="32"/>
  <c r="BV18" i="32"/>
  <c r="BV52" i="32"/>
  <c r="BV48" i="32"/>
  <c r="BV44" i="32"/>
  <c r="BV43" i="32"/>
  <c r="BV42" i="32"/>
  <c r="BV40" i="32"/>
  <c r="BV53" i="32"/>
  <c r="BV49" i="32"/>
  <c r="BV45" i="32"/>
  <c r="BV22" i="32"/>
  <c r="BV19" i="32"/>
  <c r="BV4" i="32"/>
  <c r="BV11" i="32"/>
  <c r="BV6" i="32"/>
  <c r="BZ4" i="32"/>
  <c r="CS39" i="32"/>
  <c r="CX40" i="32"/>
  <c r="AQ139" i="32"/>
  <c r="AR137" i="32"/>
  <c r="AV137" i="32"/>
  <c r="BW138" i="32"/>
  <c r="BW124" i="32"/>
  <c r="BW123" i="32"/>
  <c r="BW122" i="32"/>
  <c r="BW121" i="32"/>
  <c r="BW120" i="32"/>
  <c r="BW119" i="32"/>
  <c r="BW118" i="32"/>
  <c r="BW117" i="32"/>
  <c r="BW116" i="32"/>
  <c r="BW111" i="32"/>
  <c r="BW110" i="32"/>
  <c r="BW106" i="32"/>
  <c r="BW104" i="32"/>
  <c r="BW102" i="32"/>
  <c r="BW101" i="32"/>
  <c r="BW100" i="32"/>
  <c r="BW99" i="32"/>
  <c r="BW98" i="32"/>
  <c r="BW97" i="32"/>
  <c r="BW96" i="32"/>
  <c r="BW95" i="32"/>
  <c r="BW94" i="32"/>
  <c r="BW93" i="32"/>
  <c r="BW105" i="32"/>
  <c r="BW91" i="32"/>
  <c r="BW89" i="32"/>
  <c r="BW88" i="32"/>
  <c r="BW87" i="32"/>
  <c r="BW90" i="32"/>
  <c r="BW84" i="32"/>
  <c r="BW83" i="32"/>
  <c r="BW85" i="32"/>
  <c r="BW81" i="32"/>
  <c r="BW80" i="32"/>
  <c r="BW79" i="32"/>
  <c r="BW78" i="32"/>
  <c r="BW77" i="32"/>
  <c r="BW76" i="32"/>
  <c r="BW75" i="32"/>
  <c r="BW74" i="32"/>
  <c r="BW73" i="32"/>
  <c r="BW72" i="32"/>
  <c r="BW71" i="32"/>
  <c r="BW86" i="32"/>
  <c r="BW66" i="32"/>
  <c r="BW69" i="32"/>
  <c r="BW68" i="32"/>
  <c r="BW70" i="32"/>
  <c r="BW63" i="32"/>
  <c r="BW62" i="32"/>
  <c r="BW61" i="32"/>
  <c r="BW60" i="32"/>
  <c r="BW59" i="32"/>
  <c r="BW58" i="32"/>
  <c r="BW57" i="32"/>
  <c r="BW65" i="32"/>
  <c r="BW64" i="32"/>
  <c r="BW56" i="32"/>
  <c r="BW55" i="32"/>
  <c r="BW54" i="32"/>
  <c r="BW53" i="32"/>
  <c r="BW52" i="32"/>
  <c r="BW51" i="32"/>
  <c r="BW50" i="32"/>
  <c r="BW49" i="32"/>
  <c r="BW48" i="32"/>
  <c r="BW47" i="32"/>
  <c r="BW46" i="32"/>
  <c r="BW45" i="32"/>
  <c r="BW44" i="32"/>
  <c r="BW43" i="32"/>
  <c r="BW42" i="32"/>
  <c r="BW41" i="32"/>
  <c r="BW38" i="32"/>
  <c r="BW40" i="32"/>
  <c r="BW39" i="32"/>
  <c r="BZ124" i="32"/>
  <c r="CL10" i="32"/>
  <c r="CS11" i="32"/>
  <c r="CE35" i="32"/>
  <c r="CF35" i="32" s="1"/>
  <c r="CF29" i="32"/>
  <c r="CF30" i="32"/>
  <c r="CL38" i="32"/>
  <c r="CS18" i="32"/>
  <c r="CX18" i="32" s="1"/>
  <c r="CX19" i="32"/>
  <c r="AW137" i="32"/>
  <c r="BB112" i="32"/>
  <c r="AX112" i="32"/>
  <c r="CS16" i="32"/>
  <c r="CL15" i="32"/>
  <c r="CS119" i="32"/>
  <c r="CL116" i="32"/>
  <c r="CS23" i="32"/>
  <c r="CX24" i="32"/>
  <c r="CM8" i="32"/>
  <c r="CM24" i="32"/>
  <c r="CM23" i="32"/>
  <c r="CL33" i="32"/>
  <c r="CM33" i="32" s="1"/>
  <c r="CS126" i="32"/>
  <c r="CL125" i="32"/>
  <c r="BG137" i="32"/>
  <c r="BH112" i="32"/>
  <c r="CS26" i="32"/>
  <c r="CX26" i="32" s="1"/>
  <c r="CX27" i="32"/>
  <c r="CG94" i="32"/>
  <c r="CS93" i="32"/>
  <c r="CX93" i="32" s="1"/>
  <c r="CX94" i="32"/>
  <c r="CE34" i="32"/>
  <c r="CF34" i="32" s="1"/>
  <c r="CF27" i="32"/>
  <c r="CF26" i="32"/>
  <c r="BN112" i="32"/>
  <c r="BO109" i="32"/>
  <c r="CS68" i="32"/>
  <c r="CX68" i="32" s="1"/>
  <c r="CX69" i="32"/>
  <c r="CX6" i="32"/>
  <c r="CG49" i="32" l="1"/>
  <c r="CG66" i="32"/>
  <c r="CG39" i="32"/>
  <c r="CG99" i="32"/>
  <c r="CG65" i="32"/>
  <c r="CG106" i="32"/>
  <c r="CG60" i="32"/>
  <c r="CG81" i="32"/>
  <c r="CG124" i="32"/>
  <c r="CG41" i="32"/>
  <c r="CG61" i="32"/>
  <c r="CG50" i="32"/>
  <c r="CG70" i="32"/>
  <c r="CG68" i="32"/>
  <c r="CG83" i="32"/>
  <c r="CG95" i="32"/>
  <c r="CG100" i="32"/>
  <c r="CG116" i="32"/>
  <c r="CG123" i="32"/>
  <c r="CG44" i="32"/>
  <c r="CG45" i="32"/>
  <c r="CG53" i="32"/>
  <c r="CG71" i="32"/>
  <c r="CG77" i="32"/>
  <c r="CG86" i="32"/>
  <c r="CG90" i="32"/>
  <c r="CG110" i="32"/>
  <c r="CG118" i="32"/>
  <c r="CG57" i="32"/>
  <c r="CG46" i="32"/>
  <c r="CG54" i="32"/>
  <c r="CG73" i="32"/>
  <c r="CG78" i="32"/>
  <c r="CG87" i="32"/>
  <c r="CG91" i="32"/>
  <c r="CG111" i="32"/>
  <c r="CG117" i="32"/>
  <c r="CS29" i="32"/>
  <c r="CX29" i="32" s="1"/>
  <c r="CX30" i="32"/>
  <c r="CL4" i="32"/>
  <c r="CM119" i="32" s="1"/>
  <c r="CG38" i="32"/>
  <c r="CG42" i="32"/>
  <c r="CG58" i="32"/>
  <c r="CG62" i="32"/>
  <c r="CG47" i="32"/>
  <c r="CG51" i="32"/>
  <c r="CG55" i="32"/>
  <c r="CG72" i="32"/>
  <c r="CG75" i="32"/>
  <c r="CG69" i="32"/>
  <c r="CG79" i="32"/>
  <c r="CG84" i="32"/>
  <c r="CG88" i="32"/>
  <c r="CG96" i="32"/>
  <c r="CG97" i="32"/>
  <c r="CG101" i="32"/>
  <c r="CG104" i="32"/>
  <c r="CG119" i="32"/>
  <c r="CG122" i="32"/>
  <c r="CG138" i="32"/>
  <c r="CG40" i="32"/>
  <c r="CG43" i="32"/>
  <c r="CG59" i="32"/>
  <c r="CG63" i="32"/>
  <c r="CG48" i="32"/>
  <c r="CG52" i="32"/>
  <c r="CG56" i="32"/>
  <c r="CG74" i="32"/>
  <c r="CG64" i="32"/>
  <c r="CG76" i="32"/>
  <c r="CG80" i="32"/>
  <c r="CG85" i="32"/>
  <c r="CG93" i="32"/>
  <c r="CG89" i="32"/>
  <c r="CG98" i="32"/>
  <c r="CG102" i="32"/>
  <c r="CG105" i="32"/>
  <c r="CG120" i="32"/>
  <c r="CG121" i="32"/>
  <c r="BW141" i="32"/>
  <c r="BG139" i="32"/>
  <c r="BH137" i="32"/>
  <c r="CX119" i="32"/>
  <c r="CS116" i="32"/>
  <c r="CX116" i="32" s="1"/>
  <c r="AQ140" i="32"/>
  <c r="AR139" i="32"/>
  <c r="AV139" i="32"/>
  <c r="CF141" i="32"/>
  <c r="CF142" i="32"/>
  <c r="CE113" i="32"/>
  <c r="CF113" i="32" s="1"/>
  <c r="CE109" i="32"/>
  <c r="CE114" i="32"/>
  <c r="CF114" i="32" s="1"/>
  <c r="CT24" i="32"/>
  <c r="CT23" i="32"/>
  <c r="CS33" i="32"/>
  <c r="CX33" i="32" s="1"/>
  <c r="CT8" i="32"/>
  <c r="BN137" i="32"/>
  <c r="BO112" i="32"/>
  <c r="CM30" i="32"/>
  <c r="CL35" i="32"/>
  <c r="CM35" i="32" s="1"/>
  <c r="CM29" i="32"/>
  <c r="AW139" i="32"/>
  <c r="AX137" i="32"/>
  <c r="BB137" i="32"/>
  <c r="CL124" i="32"/>
  <c r="CS125" i="32"/>
  <c r="CX125" i="32" s="1"/>
  <c r="CX126" i="32"/>
  <c r="CS22" i="32"/>
  <c r="CX22" i="32" s="1"/>
  <c r="CX23" i="32"/>
  <c r="CS15" i="32"/>
  <c r="CX16" i="32"/>
  <c r="CS10" i="32"/>
  <c r="CX11" i="32"/>
  <c r="CS38" i="32"/>
  <c r="CX39" i="32"/>
  <c r="BV141" i="32"/>
  <c r="BV142" i="32"/>
  <c r="CM83" i="32"/>
  <c r="CM26" i="32"/>
  <c r="CL34" i="32"/>
  <c r="CM34" i="32" s="1"/>
  <c r="CM27" i="32"/>
  <c r="BU113" i="32"/>
  <c r="BU109" i="32"/>
  <c r="BU114" i="32"/>
  <c r="BZ36" i="32"/>
  <c r="CM16" i="32" l="1"/>
  <c r="CM101" i="32"/>
  <c r="CM43" i="32"/>
  <c r="CM123" i="32"/>
  <c r="CM66" i="32"/>
  <c r="CM13" i="32"/>
  <c r="CM85" i="32"/>
  <c r="CM106" i="32"/>
  <c r="CM47" i="32"/>
  <c r="CM86" i="32"/>
  <c r="CM130" i="32"/>
  <c r="CL36" i="32"/>
  <c r="CL109" i="32" s="1"/>
  <c r="CM58" i="32"/>
  <c r="CM51" i="32"/>
  <c r="CM74" i="32"/>
  <c r="CM93" i="32"/>
  <c r="CM128" i="32"/>
  <c r="CM133" i="32"/>
  <c r="CM11" i="32"/>
  <c r="CM62" i="32"/>
  <c r="CM55" i="32"/>
  <c r="CM78" i="32"/>
  <c r="CM97" i="32"/>
  <c r="CM129" i="32"/>
  <c r="CM5" i="32"/>
  <c r="CM4" i="32"/>
  <c r="CM15" i="32"/>
  <c r="CM63" i="32"/>
  <c r="CM44" i="32"/>
  <c r="CM52" i="32"/>
  <c r="CM68" i="32"/>
  <c r="CM75" i="32"/>
  <c r="CM84" i="32"/>
  <c r="CM94" i="32"/>
  <c r="CM102" i="32"/>
  <c r="CM131" i="32"/>
  <c r="CM127" i="32"/>
  <c r="CM138" i="32"/>
  <c r="CM12" i="32"/>
  <c r="CM22" i="32"/>
  <c r="CM10" i="32"/>
  <c r="CM6" i="32"/>
  <c r="CM57" i="32"/>
  <c r="CM61" i="32"/>
  <c r="CM42" i="32"/>
  <c r="CM46" i="32"/>
  <c r="CM50" i="32"/>
  <c r="CM54" i="32"/>
  <c r="CM65" i="32"/>
  <c r="CM70" i="32"/>
  <c r="CM73" i="32"/>
  <c r="CM77" i="32"/>
  <c r="CM81" i="32"/>
  <c r="CM91" i="32"/>
  <c r="CM90" i="32"/>
  <c r="CM96" i="32"/>
  <c r="CM100" i="32"/>
  <c r="CM104" i="32"/>
  <c r="CM116" i="32"/>
  <c r="CM118" i="32"/>
  <c r="CM122" i="32"/>
  <c r="CM126" i="32"/>
  <c r="CM134" i="32"/>
  <c r="CM39" i="32"/>
  <c r="CM18" i="32"/>
  <c r="CM59" i="32"/>
  <c r="CM48" i="32"/>
  <c r="CM56" i="32"/>
  <c r="CM71" i="32"/>
  <c r="CM79" i="32"/>
  <c r="CM87" i="32"/>
  <c r="CM98" i="32"/>
  <c r="CM110" i="32"/>
  <c r="CM120" i="32"/>
  <c r="CM125" i="32"/>
  <c r="CM7" i="32"/>
  <c r="CM19" i="32"/>
  <c r="CM40" i="32"/>
  <c r="CM38" i="32"/>
  <c r="CM60" i="32"/>
  <c r="CM41" i="32"/>
  <c r="CM45" i="32"/>
  <c r="CM49" i="32"/>
  <c r="CM53" i="32"/>
  <c r="CM64" i="32"/>
  <c r="CM69" i="32"/>
  <c r="CM72" i="32"/>
  <c r="CM76" i="32"/>
  <c r="CM80" i="32"/>
  <c r="CM89" i="32"/>
  <c r="CM88" i="32"/>
  <c r="CM95" i="32"/>
  <c r="CM99" i="32"/>
  <c r="CM105" i="32"/>
  <c r="CM111" i="32"/>
  <c r="CM117" i="32"/>
  <c r="CM121" i="32"/>
  <c r="CM132" i="32"/>
  <c r="CS4" i="32"/>
  <c r="CT69" i="32" s="1"/>
  <c r="CG141" i="32"/>
  <c r="BU112" i="32"/>
  <c r="BZ109" i="32"/>
  <c r="BV109" i="32"/>
  <c r="CL114" i="32"/>
  <c r="CM114" i="32" s="1"/>
  <c r="BN139" i="32"/>
  <c r="BO139" i="32" s="1"/>
  <c r="BO137" i="32"/>
  <c r="BZ113" i="32"/>
  <c r="BV113" i="32"/>
  <c r="CS124" i="32"/>
  <c r="CX38" i="32"/>
  <c r="CS35" i="32"/>
  <c r="CX35" i="32" s="1"/>
  <c r="CT29" i="32"/>
  <c r="CT30" i="32"/>
  <c r="CX15" i="32"/>
  <c r="AX139" i="32"/>
  <c r="BB139" i="32"/>
  <c r="CE112" i="32"/>
  <c r="CF109" i="32"/>
  <c r="CN138" i="32"/>
  <c r="CN124" i="32"/>
  <c r="CN120" i="32"/>
  <c r="CN122" i="32"/>
  <c r="CN118" i="32"/>
  <c r="CN119" i="32"/>
  <c r="CN121" i="32"/>
  <c r="CN123" i="32"/>
  <c r="CN117" i="32"/>
  <c r="CN116" i="32"/>
  <c r="CN111" i="32"/>
  <c r="CN110" i="32"/>
  <c r="CN105" i="32"/>
  <c r="CN102" i="32"/>
  <c r="CN101" i="32"/>
  <c r="CN100" i="32"/>
  <c r="CN99" i="32"/>
  <c r="CN98" i="32"/>
  <c r="CN97" i="32"/>
  <c r="CN96" i="32"/>
  <c r="CN95" i="32"/>
  <c r="CN94" i="32"/>
  <c r="CN93" i="32"/>
  <c r="CN106" i="32"/>
  <c r="CN104" i="32"/>
  <c r="CN90" i="32"/>
  <c r="CN88" i="32"/>
  <c r="CN87" i="32"/>
  <c r="CN86" i="32"/>
  <c r="CN85" i="32"/>
  <c r="CN91" i="32"/>
  <c r="CN89" i="32"/>
  <c r="CN81" i="32"/>
  <c r="CN80" i="32"/>
  <c r="CN79" i="32"/>
  <c r="CN78" i="32"/>
  <c r="CN77" i="32"/>
  <c r="CN76" i="32"/>
  <c r="CN75" i="32"/>
  <c r="CN84" i="32"/>
  <c r="CN83" i="32"/>
  <c r="CN73" i="32"/>
  <c r="CN71" i="32"/>
  <c r="CN70" i="32"/>
  <c r="CN69" i="32"/>
  <c r="CN68" i="32"/>
  <c r="CN66" i="32"/>
  <c r="CN65" i="32"/>
  <c r="CN64" i="32"/>
  <c r="CN63" i="32"/>
  <c r="CN62" i="32"/>
  <c r="CN61" i="32"/>
  <c r="CN60" i="32"/>
  <c r="CN59" i="32"/>
  <c r="CN58" i="32"/>
  <c r="CN57" i="32"/>
  <c r="CN74" i="32"/>
  <c r="CN72" i="32"/>
  <c r="CN56" i="32"/>
  <c r="CN55" i="32"/>
  <c r="CN54" i="32"/>
  <c r="CN53" i="32"/>
  <c r="CN52" i="32"/>
  <c r="CN51" i="32"/>
  <c r="CN50" i="32"/>
  <c r="CN49" i="32"/>
  <c r="CN48" i="32"/>
  <c r="CN47" i="32"/>
  <c r="CN46" i="32"/>
  <c r="CN45" i="32"/>
  <c r="CN44" i="32"/>
  <c r="CN43" i="32"/>
  <c r="CN42" i="32"/>
  <c r="CN41" i="32"/>
  <c r="CN40" i="32"/>
  <c r="CN39" i="32"/>
  <c r="CN38" i="32"/>
  <c r="BZ114" i="32"/>
  <c r="BV114" i="32"/>
  <c r="CM124" i="32"/>
  <c r="CT26" i="32"/>
  <c r="CS34" i="32"/>
  <c r="CX34" i="32" s="1"/>
  <c r="CT27" i="32"/>
  <c r="CX10" i="32"/>
  <c r="CT33" i="32"/>
  <c r="BG140" i="32"/>
  <c r="BH139" i="32"/>
  <c r="CM36" i="32" l="1"/>
  <c r="CL113" i="32"/>
  <c r="CM113" i="32" s="1"/>
  <c r="CT124" i="32"/>
  <c r="CX4" i="32"/>
  <c r="CT44" i="32"/>
  <c r="CT63" i="32"/>
  <c r="CT49" i="32"/>
  <c r="CT10" i="32"/>
  <c r="CT138" i="32"/>
  <c r="CT5" i="32"/>
  <c r="CT52" i="32"/>
  <c r="CT46" i="32"/>
  <c r="CT75" i="32"/>
  <c r="CT19" i="32"/>
  <c r="CT58" i="32"/>
  <c r="CM141" i="32"/>
  <c r="CT93" i="32"/>
  <c r="CT91" i="32"/>
  <c r="CT15" i="32"/>
  <c r="CT7" i="32"/>
  <c r="CT38" i="32"/>
  <c r="CT16" i="32"/>
  <c r="CT59" i="32"/>
  <c r="CT71" i="32"/>
  <c r="CT87" i="32"/>
  <c r="CT122" i="32"/>
  <c r="CT45" i="32"/>
  <c r="CT48" i="32"/>
  <c r="CT11" i="32"/>
  <c r="CT42" i="32"/>
  <c r="CT40" i="32"/>
  <c r="CT56" i="32"/>
  <c r="CT62" i="32"/>
  <c r="CT66" i="32"/>
  <c r="CT73" i="32"/>
  <c r="CT81" i="32"/>
  <c r="CT102" i="32"/>
  <c r="CT53" i="32"/>
  <c r="CT47" i="32"/>
  <c r="CT54" i="32"/>
  <c r="CT64" i="32"/>
  <c r="CT76" i="32"/>
  <c r="CM142" i="32"/>
  <c r="CT13" i="32"/>
  <c r="CS36" i="32"/>
  <c r="CT6" i="32"/>
  <c r="CT41" i="32"/>
  <c r="CT51" i="32"/>
  <c r="CT39" i="32"/>
  <c r="CT55" i="32"/>
  <c r="CT60" i="32"/>
  <c r="CT68" i="32"/>
  <c r="CT72" i="32"/>
  <c r="CT77" i="32"/>
  <c r="CT97" i="32"/>
  <c r="CT121" i="32"/>
  <c r="CT79" i="32"/>
  <c r="CT94" i="32"/>
  <c r="CT98" i="32"/>
  <c r="CT104" i="32"/>
  <c r="CT129" i="32"/>
  <c r="CT80" i="32"/>
  <c r="CT86" i="32"/>
  <c r="CT101" i="32"/>
  <c r="CT111" i="32"/>
  <c r="CT130" i="32"/>
  <c r="CT12" i="32"/>
  <c r="CT22" i="32"/>
  <c r="CT43" i="32"/>
  <c r="CT4" i="32"/>
  <c r="CT18" i="32"/>
  <c r="CT50" i="32"/>
  <c r="CT57" i="32"/>
  <c r="CT61" i="32"/>
  <c r="CT65" i="32"/>
  <c r="CT70" i="32"/>
  <c r="CT74" i="32"/>
  <c r="CT78" i="32"/>
  <c r="CT83" i="32"/>
  <c r="CT95" i="32"/>
  <c r="CT88" i="32"/>
  <c r="CT99" i="32"/>
  <c r="CT89" i="32"/>
  <c r="CT105" i="32"/>
  <c r="CT118" i="32"/>
  <c r="CT119" i="32"/>
  <c r="CT125" i="32"/>
  <c r="CT127" i="32"/>
  <c r="CT134" i="32"/>
  <c r="CT84" i="32"/>
  <c r="CT85" i="32"/>
  <c r="CT96" i="32"/>
  <c r="CT100" i="32"/>
  <c r="CT90" i="32"/>
  <c r="CT106" i="32"/>
  <c r="CT117" i="32"/>
  <c r="CT120" i="32"/>
  <c r="CT132" i="32"/>
  <c r="CT131" i="32"/>
  <c r="CT133" i="32"/>
  <c r="CT110" i="32"/>
  <c r="CT116" i="32"/>
  <c r="CT123" i="32"/>
  <c r="CT128" i="32"/>
  <c r="CT126" i="32"/>
  <c r="CT35" i="32"/>
  <c r="CN141" i="32"/>
  <c r="CS114" i="32"/>
  <c r="CS113" i="32"/>
  <c r="CS109" i="32"/>
  <c r="CX36" i="32"/>
  <c r="CT34" i="32"/>
  <c r="CE137" i="32"/>
  <c r="CF112" i="32"/>
  <c r="CL112" i="32"/>
  <c r="CM109" i="32"/>
  <c r="BU137" i="32"/>
  <c r="BZ112" i="32"/>
  <c r="BV112" i="32"/>
  <c r="CT36" i="32"/>
  <c r="CU138" i="32"/>
  <c r="CU123" i="32"/>
  <c r="CU122" i="32"/>
  <c r="CU121" i="32"/>
  <c r="CU120" i="32"/>
  <c r="CU119" i="32"/>
  <c r="CU118" i="32"/>
  <c r="CU117" i="32"/>
  <c r="CU124" i="32"/>
  <c r="CU116" i="32"/>
  <c r="CU111" i="32"/>
  <c r="CU110" i="32"/>
  <c r="CU105" i="32"/>
  <c r="CU102" i="32"/>
  <c r="CU101" i="32"/>
  <c r="CU100" i="32"/>
  <c r="CU99" i="32"/>
  <c r="CU98" i="32"/>
  <c r="CU97" i="32"/>
  <c r="CU96" i="32"/>
  <c r="CU95" i="32"/>
  <c r="CU94" i="32"/>
  <c r="CU93" i="32"/>
  <c r="CU106" i="32"/>
  <c r="CU104" i="32"/>
  <c r="CU90" i="32"/>
  <c r="CU88" i="32"/>
  <c r="CU87" i="32"/>
  <c r="CU86" i="32"/>
  <c r="CU91" i="32"/>
  <c r="CU89" i="32"/>
  <c r="CU84" i="32"/>
  <c r="CU83" i="32"/>
  <c r="CU81" i="32"/>
  <c r="CU80" i="32"/>
  <c r="CU79" i="32"/>
  <c r="CU78" i="32"/>
  <c r="CU77" i="32"/>
  <c r="CU76" i="32"/>
  <c r="CU75" i="32"/>
  <c r="CU74" i="32"/>
  <c r="CU73" i="32"/>
  <c r="CU72" i="32"/>
  <c r="CU71" i="32"/>
  <c r="CU85" i="32"/>
  <c r="CU70" i="32"/>
  <c r="CU68" i="32"/>
  <c r="CU69" i="32"/>
  <c r="CU66" i="32"/>
  <c r="CU65" i="32"/>
  <c r="CU64" i="32"/>
  <c r="CU56" i="32"/>
  <c r="CU55" i="32"/>
  <c r="CU54" i="32"/>
  <c r="CU53" i="32"/>
  <c r="CU52" i="32"/>
  <c r="CU51" i="32"/>
  <c r="CU50" i="32"/>
  <c r="CU49" i="32"/>
  <c r="CU48" i="32"/>
  <c r="CU47" i="32"/>
  <c r="CU46" i="32"/>
  <c r="CU45" i="32"/>
  <c r="CU44" i="32"/>
  <c r="CU43" i="32"/>
  <c r="CU42" i="32"/>
  <c r="CU41" i="32"/>
  <c r="CU63" i="32"/>
  <c r="CU62" i="32"/>
  <c r="CU61" i="32"/>
  <c r="CU60" i="32"/>
  <c r="CU59" i="32"/>
  <c r="CU58" i="32"/>
  <c r="CU57" i="32"/>
  <c r="CU38" i="32"/>
  <c r="CU40" i="32"/>
  <c r="CU39" i="32"/>
  <c r="CX124" i="32"/>
  <c r="CT142" i="32" l="1"/>
  <c r="CT141" i="32"/>
  <c r="CU141" i="32"/>
  <c r="CS112" i="32"/>
  <c r="CX109" i="32"/>
  <c r="CT109" i="32"/>
  <c r="BU139" i="32"/>
  <c r="BZ137" i="32"/>
  <c r="BV137" i="32"/>
  <c r="CE139" i="32"/>
  <c r="CF139" i="32" s="1"/>
  <c r="CF137" i="32"/>
  <c r="CX113" i="32"/>
  <c r="CT113" i="32"/>
  <c r="CX114" i="32"/>
  <c r="CT114" i="32"/>
  <c r="CL137" i="32"/>
  <c r="CM112" i="32"/>
  <c r="CL139" i="32" l="1"/>
  <c r="CM139" i="32" s="1"/>
  <c r="CM137" i="32"/>
  <c r="CS137" i="32"/>
  <c r="CX112" i="32"/>
  <c r="CT112" i="32"/>
  <c r="BZ139" i="32"/>
  <c r="BV139" i="32"/>
  <c r="CS139" i="32" l="1"/>
  <c r="CX137" i="32"/>
  <c r="CT137" i="32"/>
  <c r="CX139" i="32" l="1"/>
  <c r="CT139" i="32"/>
  <c r="O203" i="31" l="1"/>
  <c r="O202" i="31"/>
  <c r="O201" i="31"/>
  <c r="O200" i="31"/>
  <c r="O199" i="31"/>
  <c r="O198" i="31"/>
  <c r="O197" i="31"/>
  <c r="O196" i="31"/>
  <c r="O195" i="31"/>
  <c r="O194" i="31"/>
  <c r="L193" i="31"/>
  <c r="B193" i="31"/>
  <c r="O192" i="31"/>
  <c r="O191" i="31"/>
  <c r="O190" i="31"/>
  <c r="O189" i="31"/>
  <c r="B188" i="31"/>
  <c r="O187" i="31"/>
  <c r="O186" i="31"/>
  <c r="O185" i="31"/>
  <c r="O184" i="31"/>
  <c r="O183" i="31"/>
  <c r="O182" i="31"/>
  <c r="O181" i="31"/>
  <c r="O180" i="31"/>
  <c r="O179" i="31"/>
  <c r="O178" i="31"/>
  <c r="O177" i="31"/>
  <c r="O176" i="31"/>
  <c r="O175" i="31"/>
  <c r="O174" i="31"/>
  <c r="O173" i="31"/>
  <c r="B172" i="31"/>
  <c r="O171" i="31"/>
  <c r="O170" i="31"/>
  <c r="O169" i="31"/>
  <c r="O168" i="31"/>
  <c r="O167" i="31"/>
  <c r="O166" i="31"/>
  <c r="O165" i="31"/>
  <c r="O164" i="31"/>
  <c r="O163" i="31"/>
  <c r="O162" i="31"/>
  <c r="O161" i="31"/>
  <c r="O160" i="31"/>
  <c r="O159" i="31"/>
  <c r="O158" i="31"/>
  <c r="O157" i="31"/>
  <c r="O156" i="31"/>
  <c r="O155" i="31"/>
  <c r="O154" i="31"/>
  <c r="O153" i="31"/>
  <c r="O152" i="31"/>
  <c r="O151" i="31"/>
  <c r="O150" i="31"/>
  <c r="O149" i="31"/>
  <c r="O148" i="31"/>
  <c r="O147" i="31"/>
  <c r="O146" i="31"/>
  <c r="O145" i="31"/>
  <c r="O144" i="31"/>
  <c r="O143" i="31"/>
  <c r="O142" i="31"/>
  <c r="O141" i="31"/>
  <c r="O140" i="31"/>
  <c r="H37" i="31"/>
  <c r="H36" i="31" s="1"/>
  <c r="G37" i="31"/>
  <c r="G36" i="31" s="1"/>
  <c r="F37" i="31"/>
  <c r="F36" i="31" s="1"/>
  <c r="B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B95" i="31"/>
  <c r="O94" i="31"/>
  <c r="O93" i="31"/>
  <c r="O92" i="31"/>
  <c r="O91" i="31"/>
  <c r="O90" i="31"/>
  <c r="O89" i="31"/>
  <c r="O88" i="31"/>
  <c r="O87" i="31"/>
  <c r="O86" i="31"/>
  <c r="O85" i="31"/>
  <c r="O84" i="31"/>
  <c r="O83" i="31"/>
  <c r="O82" i="31"/>
  <c r="O81" i="31"/>
  <c r="O80" i="31"/>
  <c r="O79" i="31"/>
  <c r="O78" i="31"/>
  <c r="O77" i="31"/>
  <c r="O76" i="31"/>
  <c r="O75" i="31"/>
  <c r="O74" i="31"/>
  <c r="O73" i="31"/>
  <c r="O72" i="31"/>
  <c r="O71" i="31"/>
  <c r="O70" i="31"/>
  <c r="O69" i="31"/>
  <c r="O68" i="31"/>
  <c r="O67" i="31"/>
  <c r="O66" i="31"/>
  <c r="O65" i="31"/>
  <c r="O64" i="31"/>
  <c r="O63" i="31"/>
  <c r="O62" i="31"/>
  <c r="O61" i="31"/>
  <c r="O60" i="31"/>
  <c r="O59" i="31"/>
  <c r="O58" i="31"/>
  <c r="O57" i="31"/>
  <c r="O56" i="31"/>
  <c r="O55" i="31"/>
  <c r="O54" i="31"/>
  <c r="O53" i="31"/>
  <c r="O52" i="31"/>
  <c r="O51" i="31"/>
  <c r="O50" i="31"/>
  <c r="O49" i="31"/>
  <c r="O48" i="31"/>
  <c r="O47" i="31"/>
  <c r="O46" i="31"/>
  <c r="O45" i="31"/>
  <c r="O44" i="31"/>
  <c r="O43" i="31"/>
  <c r="O42" i="31"/>
  <c r="O41" i="31"/>
  <c r="O40" i="31"/>
  <c r="O39" i="31"/>
  <c r="L38" i="31"/>
  <c r="L37" i="31" s="1"/>
  <c r="K38" i="31"/>
  <c r="K37" i="31" s="1"/>
  <c r="J38" i="31"/>
  <c r="J37" i="31" s="1"/>
  <c r="I38" i="31"/>
  <c r="I37" i="31" s="1"/>
  <c r="I36" i="31" s="1"/>
  <c r="B38" i="31"/>
  <c r="O35" i="31"/>
  <c r="O33" i="31"/>
  <c r="O32" i="31"/>
  <c r="O31" i="31"/>
  <c r="O30" i="31"/>
  <c r="M29" i="31"/>
  <c r="L29" i="31"/>
  <c r="K29" i="31"/>
  <c r="J29" i="31"/>
  <c r="B29" i="31"/>
  <c r="O28" i="31"/>
  <c r="O27" i="31"/>
  <c r="O26" i="31"/>
  <c r="O25" i="31"/>
  <c r="O24" i="31"/>
  <c r="O23" i="31"/>
  <c r="O22" i="31"/>
  <c r="O21" i="31"/>
  <c r="O20" i="31"/>
  <c r="O19" i="31"/>
  <c r="M18" i="31"/>
  <c r="M4" i="31" s="1"/>
  <c r="L18" i="31"/>
  <c r="K18" i="31"/>
  <c r="G4" i="31"/>
  <c r="G34" i="31" s="1"/>
  <c r="B18" i="31"/>
  <c r="O17" i="31"/>
  <c r="O16" i="31"/>
  <c r="O15" i="31"/>
  <c r="O14" i="31"/>
  <c r="O13" i="31"/>
  <c r="O12" i="31"/>
  <c r="O11" i="31"/>
  <c r="O10" i="31"/>
  <c r="O9" i="31"/>
  <c r="O8" i="31"/>
  <c r="O7" i="31"/>
  <c r="O6" i="31"/>
  <c r="K4" i="31"/>
  <c r="E4" i="31"/>
  <c r="E34" i="31" s="1"/>
  <c r="D4" i="31"/>
  <c r="D34" i="31" s="1"/>
  <c r="C4" i="31"/>
  <c r="C34" i="31" s="1"/>
  <c r="I4" i="31"/>
  <c r="I34" i="31" s="1"/>
  <c r="H4" i="31"/>
  <c r="H34" i="31" s="1"/>
  <c r="AZ141" i="30"/>
  <c r="CH138" i="30"/>
  <c r="CK138" i="30" s="1"/>
  <c r="CA138" i="30"/>
  <c r="BX138" i="30"/>
  <c r="BQ138" i="30"/>
  <c r="CD138" i="30" s="1"/>
  <c r="BM138" i="30"/>
  <c r="BJ138" i="30"/>
  <c r="BC138" i="30"/>
  <c r="AZ138" i="30"/>
  <c r="AT138" i="30"/>
  <c r="AM138" i="30"/>
  <c r="BF138" i="30" s="1"/>
  <c r="AF138" i="30"/>
  <c r="Y138" i="30"/>
  <c r="O138" i="30"/>
  <c r="AB138" i="30" s="1"/>
  <c r="H138" i="30"/>
  <c r="E138" i="30"/>
  <c r="B138" i="30"/>
  <c r="CS136" i="30"/>
  <c r="CR136" i="30"/>
  <c r="CL136" i="30"/>
  <c r="CK136" i="30"/>
  <c r="CD136" i="30"/>
  <c r="BT136" i="30"/>
  <c r="BM136" i="30"/>
  <c r="BG136" i="30"/>
  <c r="BN136" i="30" s="1"/>
  <c r="BU136" i="30" s="1"/>
  <c r="BF136" i="30"/>
  <c r="AV136" i="30"/>
  <c r="AT136" i="30"/>
  <c r="AZ136" i="30" s="1"/>
  <c r="AP136" i="30"/>
  <c r="AJ136" i="30"/>
  <c r="AQ136" i="30" s="1"/>
  <c r="AI136" i="30"/>
  <c r="AB136" i="30"/>
  <c r="X136" i="30"/>
  <c r="R136" i="30"/>
  <c r="K136" i="30"/>
  <c r="CS135" i="30"/>
  <c r="CR135" i="30"/>
  <c r="CL135" i="30"/>
  <c r="CK135" i="30"/>
  <c r="CD135" i="30"/>
  <c r="BT135" i="30"/>
  <c r="BN135" i="30"/>
  <c r="BU135" i="30" s="1"/>
  <c r="BM135" i="30"/>
  <c r="BF135" i="30"/>
  <c r="AT135" i="30"/>
  <c r="AQ135" i="30"/>
  <c r="BG135" i="30" s="1"/>
  <c r="AP135" i="30"/>
  <c r="AJ135" i="30"/>
  <c r="AI135" i="30"/>
  <c r="AB135" i="30"/>
  <c r="X135" i="30"/>
  <c r="R135" i="30"/>
  <c r="K135" i="30"/>
  <c r="CO134" i="30"/>
  <c r="CH134" i="30"/>
  <c r="CA134" i="30"/>
  <c r="CD134" i="30" s="1"/>
  <c r="BQ134" i="30"/>
  <c r="BJ134" i="30"/>
  <c r="BT134" i="30" s="1"/>
  <c r="BC134" i="30"/>
  <c r="AT134" i="30"/>
  <c r="AM134" i="30"/>
  <c r="AF134" i="30"/>
  <c r="Y134" i="30"/>
  <c r="O134" i="30"/>
  <c r="H134" i="30"/>
  <c r="E134" i="30"/>
  <c r="B134" i="30"/>
  <c r="CO133" i="30"/>
  <c r="CH133" i="30"/>
  <c r="CA133" i="30"/>
  <c r="BX133" i="30"/>
  <c r="BQ133" i="30"/>
  <c r="BJ133" i="30"/>
  <c r="BC133" i="30"/>
  <c r="AT133" i="30"/>
  <c r="AZ133" i="30" s="1"/>
  <c r="CV133" i="30" s="1"/>
  <c r="AM133" i="30"/>
  <c r="AF133" i="30"/>
  <c r="Y133" i="30"/>
  <c r="O133" i="30"/>
  <c r="H133" i="30"/>
  <c r="E133" i="30"/>
  <c r="B133" i="30"/>
  <c r="CO132" i="30"/>
  <c r="CH132" i="30"/>
  <c r="CR132" i="30" s="1"/>
  <c r="CA132" i="30"/>
  <c r="BQ132" i="30"/>
  <c r="BJ132" i="30"/>
  <c r="BC132" i="30"/>
  <c r="BM132" i="30" s="1"/>
  <c r="AT132" i="30"/>
  <c r="AM132" i="30"/>
  <c r="AF132" i="30"/>
  <c r="Y132" i="30"/>
  <c r="O132" i="30"/>
  <c r="H132" i="30"/>
  <c r="E132" i="30"/>
  <c r="B132" i="30"/>
  <c r="CO131" i="30"/>
  <c r="CH131" i="30"/>
  <c r="CA131" i="30"/>
  <c r="BX131" i="30"/>
  <c r="BQ131" i="30"/>
  <c r="BJ131" i="30"/>
  <c r="BT131" i="30" s="1"/>
  <c r="BC131" i="30"/>
  <c r="AZ131" i="30"/>
  <c r="CV131" i="30" s="1"/>
  <c r="AT131" i="30"/>
  <c r="AM131" i="30"/>
  <c r="BF131" i="30" s="1"/>
  <c r="AF131" i="30"/>
  <c r="Y131" i="30"/>
  <c r="O131" i="30"/>
  <c r="H131" i="30"/>
  <c r="E131" i="30"/>
  <c r="B131" i="30"/>
  <c r="CO130" i="30"/>
  <c r="CH130" i="30"/>
  <c r="CA130" i="30"/>
  <c r="BQ130" i="30"/>
  <c r="CD130" i="30" s="1"/>
  <c r="BJ130" i="30"/>
  <c r="BC130" i="30"/>
  <c r="AZ130" i="30"/>
  <c r="AT130" i="30"/>
  <c r="AM130" i="30"/>
  <c r="AF130" i="30"/>
  <c r="Y130" i="30"/>
  <c r="O130" i="30"/>
  <c r="H130" i="30"/>
  <c r="E130" i="30"/>
  <c r="B130" i="30"/>
  <c r="CO129" i="30"/>
  <c r="CH129" i="30"/>
  <c r="CA129" i="30"/>
  <c r="BQ129" i="30"/>
  <c r="BJ129" i="30"/>
  <c r="BT129" i="30" s="1"/>
  <c r="BC129" i="30"/>
  <c r="AZ129" i="30"/>
  <c r="AT129" i="30"/>
  <c r="AM129" i="30"/>
  <c r="BF129" i="30" s="1"/>
  <c r="AF129" i="30"/>
  <c r="Y129" i="30"/>
  <c r="AI129" i="30" s="1"/>
  <c r="O129" i="30"/>
  <c r="H129" i="30"/>
  <c r="E129" i="30"/>
  <c r="B129" i="30"/>
  <c r="B125" i="30" s="1"/>
  <c r="CO128" i="30"/>
  <c r="CH128" i="30"/>
  <c r="CA128" i="30"/>
  <c r="BQ128" i="30"/>
  <c r="BJ128" i="30"/>
  <c r="BC128" i="30"/>
  <c r="AT128" i="30"/>
  <c r="AM128" i="30"/>
  <c r="AF128" i="30"/>
  <c r="Y128" i="30"/>
  <c r="O128" i="30"/>
  <c r="H128" i="30"/>
  <c r="E128" i="30"/>
  <c r="B128" i="30"/>
  <c r="CO127" i="30"/>
  <c r="CH127" i="30"/>
  <c r="CA127" i="30"/>
  <c r="BQ127" i="30"/>
  <c r="BJ127" i="30"/>
  <c r="BC127" i="30"/>
  <c r="AT127" i="30"/>
  <c r="AM127" i="30"/>
  <c r="AF127" i="30"/>
  <c r="Y127" i="30"/>
  <c r="O127" i="30"/>
  <c r="H127" i="30"/>
  <c r="E127" i="30"/>
  <c r="B127" i="30"/>
  <c r="CO126" i="30"/>
  <c r="CH126" i="30"/>
  <c r="CA126" i="30"/>
  <c r="BX126" i="30"/>
  <c r="BQ126" i="30"/>
  <c r="BJ126" i="30"/>
  <c r="BC126" i="30"/>
  <c r="AZ126" i="30"/>
  <c r="CV126" i="30" s="1"/>
  <c r="AT126" i="30"/>
  <c r="AM126" i="30"/>
  <c r="AF126" i="30"/>
  <c r="Y126" i="30"/>
  <c r="O126" i="30"/>
  <c r="H126" i="30"/>
  <c r="E126" i="30"/>
  <c r="B126" i="30"/>
  <c r="V125" i="30"/>
  <c r="CO123" i="30"/>
  <c r="CH123" i="30"/>
  <c r="CA123" i="30"/>
  <c r="BQ123" i="30"/>
  <c r="BJ123" i="30"/>
  <c r="BC123" i="30"/>
  <c r="AZ123" i="30"/>
  <c r="AT123" i="30"/>
  <c r="AM123" i="30"/>
  <c r="BF123" i="30" s="1"/>
  <c r="AF123" i="30"/>
  <c r="Y123" i="30"/>
  <c r="O123" i="30"/>
  <c r="H123" i="30"/>
  <c r="E123" i="30"/>
  <c r="B123" i="30"/>
  <c r="CO122" i="30"/>
  <c r="CH122" i="30"/>
  <c r="CA122" i="30"/>
  <c r="BQ122" i="30"/>
  <c r="CD122" i="30" s="1"/>
  <c r="BJ122" i="30"/>
  <c r="BC122" i="30"/>
  <c r="AT122" i="30"/>
  <c r="AM122" i="30"/>
  <c r="AF122" i="30"/>
  <c r="Y122" i="30"/>
  <c r="AI122" i="30" s="1"/>
  <c r="O122" i="30"/>
  <c r="H122" i="30"/>
  <c r="E122" i="30"/>
  <c r="B122" i="30"/>
  <c r="CO121" i="30"/>
  <c r="CH121" i="30"/>
  <c r="CA121" i="30"/>
  <c r="BQ121" i="30"/>
  <c r="BJ121" i="30"/>
  <c r="BC121" i="30"/>
  <c r="AT121" i="30"/>
  <c r="AP121" i="30"/>
  <c r="AM121" i="30"/>
  <c r="AF121" i="30"/>
  <c r="Y121" i="30"/>
  <c r="O121" i="30"/>
  <c r="AB121" i="30" s="1"/>
  <c r="H121" i="30"/>
  <c r="E121" i="30"/>
  <c r="B121" i="30"/>
  <c r="CO120" i="30"/>
  <c r="CH120" i="30"/>
  <c r="CA120" i="30"/>
  <c r="BQ120" i="30"/>
  <c r="BJ120" i="30"/>
  <c r="BC120" i="30"/>
  <c r="AT120" i="30"/>
  <c r="AM120" i="30"/>
  <c r="BF120" i="30" s="1"/>
  <c r="AI120" i="30"/>
  <c r="AF120" i="30"/>
  <c r="Y120" i="30"/>
  <c r="O120" i="30"/>
  <c r="AB120" i="30" s="1"/>
  <c r="H120" i="30"/>
  <c r="E120" i="30"/>
  <c r="B120" i="30"/>
  <c r="CO119" i="30"/>
  <c r="CH119" i="30"/>
  <c r="CA119" i="30"/>
  <c r="BQ119" i="30"/>
  <c r="BJ119" i="30"/>
  <c r="BC119" i="30"/>
  <c r="AT119" i="30"/>
  <c r="AM119" i="30"/>
  <c r="AF119" i="30"/>
  <c r="Y119" i="30"/>
  <c r="O119" i="30"/>
  <c r="H119" i="30"/>
  <c r="E119" i="30"/>
  <c r="B119" i="30"/>
  <c r="CO118" i="30"/>
  <c r="CH118" i="30"/>
  <c r="CA118" i="30"/>
  <c r="BQ118" i="30"/>
  <c r="BJ118" i="30"/>
  <c r="BC118" i="30"/>
  <c r="AT118" i="30"/>
  <c r="AM118" i="30"/>
  <c r="AF118" i="30"/>
  <c r="Y118" i="30"/>
  <c r="O118" i="30"/>
  <c r="H118" i="30"/>
  <c r="E118" i="30"/>
  <c r="B118" i="30"/>
  <c r="CO117" i="30"/>
  <c r="CH117" i="30"/>
  <c r="CA117" i="30"/>
  <c r="BQ117" i="30"/>
  <c r="BJ117" i="30"/>
  <c r="BC117" i="30"/>
  <c r="AT117" i="30"/>
  <c r="AM117" i="30"/>
  <c r="AF117" i="30"/>
  <c r="Y117" i="30"/>
  <c r="Y116" i="30" s="1"/>
  <c r="O117" i="30"/>
  <c r="H117" i="30"/>
  <c r="R117" i="30" s="1"/>
  <c r="E117" i="30"/>
  <c r="B117" i="30"/>
  <c r="V116" i="30"/>
  <c r="B116" i="30"/>
  <c r="CX115" i="30"/>
  <c r="CR115" i="30"/>
  <c r="CK115" i="30"/>
  <c r="BZ115" i="30"/>
  <c r="BT115" i="30"/>
  <c r="BM115" i="30"/>
  <c r="AP115" i="30"/>
  <c r="AI115" i="30"/>
  <c r="CO111" i="30"/>
  <c r="CH111" i="30"/>
  <c r="CA111" i="30"/>
  <c r="BX111" i="30"/>
  <c r="BQ111" i="30"/>
  <c r="BJ111" i="30"/>
  <c r="BM111" i="30" s="1"/>
  <c r="BC111" i="30"/>
  <c r="AZ111" i="30"/>
  <c r="AT111" i="30"/>
  <c r="AM111" i="30"/>
  <c r="BF111" i="30" s="1"/>
  <c r="AF111" i="30"/>
  <c r="Y111" i="30"/>
  <c r="O111" i="30"/>
  <c r="H111" i="30"/>
  <c r="E111" i="30"/>
  <c r="B111" i="30"/>
  <c r="CO110" i="30"/>
  <c r="CH110" i="30"/>
  <c r="CA110" i="30"/>
  <c r="BX110" i="30"/>
  <c r="BQ110" i="30"/>
  <c r="BJ110" i="30"/>
  <c r="BM110" i="30" s="1"/>
  <c r="BC110" i="30"/>
  <c r="AZ110" i="30"/>
  <c r="AT110" i="30"/>
  <c r="AM110" i="30"/>
  <c r="BF110" i="30" s="1"/>
  <c r="AF110" i="30"/>
  <c r="Y110" i="30"/>
  <c r="O110" i="30"/>
  <c r="H110" i="30"/>
  <c r="E110" i="30"/>
  <c r="B110" i="30"/>
  <c r="CS108" i="30"/>
  <c r="CR108" i="30"/>
  <c r="CL108" i="30"/>
  <c r="CK108" i="30"/>
  <c r="CD108" i="30"/>
  <c r="BT108" i="30"/>
  <c r="BM108" i="30"/>
  <c r="BF108" i="30"/>
  <c r="AT108" i="30"/>
  <c r="AP108" i="30"/>
  <c r="AJ108" i="30"/>
  <c r="AQ108" i="30" s="1"/>
  <c r="BG108" i="30" s="1"/>
  <c r="BN108" i="30" s="1"/>
  <c r="BU108" i="30" s="1"/>
  <c r="AI108" i="30"/>
  <c r="AB108" i="30"/>
  <c r="X108" i="30"/>
  <c r="R108" i="30"/>
  <c r="K108" i="30"/>
  <c r="CS107" i="30"/>
  <c r="CR107" i="30"/>
  <c r="CL107" i="30"/>
  <c r="CK107" i="30"/>
  <c r="CD107" i="30"/>
  <c r="BT107" i="30"/>
  <c r="BM107" i="30"/>
  <c r="BF107" i="30"/>
  <c r="AT107" i="30"/>
  <c r="AP107" i="30"/>
  <c r="AJ107" i="30"/>
  <c r="AQ107" i="30" s="1"/>
  <c r="AI107" i="30"/>
  <c r="AB107" i="30"/>
  <c r="X107" i="30"/>
  <c r="R107" i="30"/>
  <c r="K107" i="30"/>
  <c r="CO106" i="30"/>
  <c r="CH106" i="30"/>
  <c r="CA106" i="30"/>
  <c r="BQ106" i="30"/>
  <c r="BJ106" i="30"/>
  <c r="BC106" i="30"/>
  <c r="BC104" i="30" s="1"/>
  <c r="AZ106" i="30"/>
  <c r="AT106" i="30"/>
  <c r="AM106" i="30"/>
  <c r="AF106" i="30"/>
  <c r="Y106" i="30"/>
  <c r="O106" i="30"/>
  <c r="H106" i="30"/>
  <c r="E106" i="30"/>
  <c r="B106" i="30"/>
  <c r="CO105" i="30"/>
  <c r="CH105" i="30"/>
  <c r="CA105" i="30"/>
  <c r="CA104" i="30" s="1"/>
  <c r="BQ105" i="30"/>
  <c r="BJ105" i="30"/>
  <c r="BJ104" i="30" s="1"/>
  <c r="BC105" i="30"/>
  <c r="AZ105" i="30"/>
  <c r="AT105" i="30"/>
  <c r="AM105" i="30"/>
  <c r="AF105" i="30"/>
  <c r="Y105" i="30"/>
  <c r="Y104" i="30" s="1"/>
  <c r="O105" i="30"/>
  <c r="H105" i="30"/>
  <c r="E105" i="30"/>
  <c r="B105" i="30"/>
  <c r="CO104" i="30"/>
  <c r="V104" i="30"/>
  <c r="CR103" i="30"/>
  <c r="CK103" i="30"/>
  <c r="CD103" i="30"/>
  <c r="BT103" i="30"/>
  <c r="BM103" i="30"/>
  <c r="BF103" i="30"/>
  <c r="BB103" i="30"/>
  <c r="AP103" i="30"/>
  <c r="AJ103" i="30"/>
  <c r="AQ103" i="30" s="1"/>
  <c r="AI103" i="30"/>
  <c r="AC103" i="30"/>
  <c r="AB103" i="30"/>
  <c r="X103" i="30"/>
  <c r="R103" i="30"/>
  <c r="K103" i="30"/>
  <c r="CO102" i="30"/>
  <c r="CH102" i="30"/>
  <c r="CA102" i="30"/>
  <c r="BQ102" i="30"/>
  <c r="BJ102" i="30"/>
  <c r="BC102" i="30"/>
  <c r="AT102" i="30"/>
  <c r="AM102" i="30"/>
  <c r="AF102" i="30"/>
  <c r="Y102" i="30"/>
  <c r="O102" i="30"/>
  <c r="H102" i="30"/>
  <c r="E102" i="30"/>
  <c r="B102" i="30"/>
  <c r="CO101" i="30"/>
  <c r="CH101" i="30"/>
  <c r="CK101" i="30" s="1"/>
  <c r="CA101" i="30"/>
  <c r="BQ101" i="30"/>
  <c r="CD101" i="30" s="1"/>
  <c r="BJ101" i="30"/>
  <c r="BC101" i="30"/>
  <c r="AT101" i="30"/>
  <c r="AM101" i="30"/>
  <c r="AF101" i="30"/>
  <c r="Y101" i="30"/>
  <c r="O101" i="30"/>
  <c r="H101" i="30"/>
  <c r="E101" i="30"/>
  <c r="B101" i="30"/>
  <c r="CO100" i="30"/>
  <c r="CH100" i="30"/>
  <c r="CA100" i="30"/>
  <c r="BQ100" i="30"/>
  <c r="BJ100" i="30"/>
  <c r="BC100" i="30"/>
  <c r="AT100" i="30"/>
  <c r="AM100" i="30"/>
  <c r="AF100" i="30"/>
  <c r="Y100" i="30"/>
  <c r="O100" i="30"/>
  <c r="H100" i="30"/>
  <c r="E100" i="30"/>
  <c r="B100" i="30"/>
  <c r="CO99" i="30"/>
  <c r="CH99" i="30"/>
  <c r="CA99" i="30"/>
  <c r="BQ99" i="30"/>
  <c r="BJ99" i="30"/>
  <c r="BC99" i="30"/>
  <c r="AT99" i="30"/>
  <c r="AM99" i="30"/>
  <c r="AF99" i="30"/>
  <c r="Y99" i="30"/>
  <c r="O99" i="30"/>
  <c r="H99" i="30"/>
  <c r="E99" i="30"/>
  <c r="B99" i="30"/>
  <c r="CO98" i="30"/>
  <c r="CH98" i="30"/>
  <c r="CA98" i="30"/>
  <c r="BQ98" i="30"/>
  <c r="BJ98" i="30"/>
  <c r="BC98" i="30"/>
  <c r="AT98" i="30"/>
  <c r="AM98" i="30"/>
  <c r="AF98" i="30"/>
  <c r="Y98" i="30"/>
  <c r="O98" i="30"/>
  <c r="H98" i="30"/>
  <c r="E98" i="30"/>
  <c r="B98" i="30"/>
  <c r="CO97" i="30"/>
  <c r="CH97" i="30"/>
  <c r="CA97" i="30"/>
  <c r="BQ97" i="30"/>
  <c r="BJ97" i="30"/>
  <c r="BC97" i="30"/>
  <c r="AZ97" i="30"/>
  <c r="CV97" i="30" s="1"/>
  <c r="AT97" i="30"/>
  <c r="AM97" i="30"/>
  <c r="AF97" i="30"/>
  <c r="Y97" i="30"/>
  <c r="O97" i="30"/>
  <c r="H97" i="30"/>
  <c r="E97" i="30"/>
  <c r="B97" i="30"/>
  <c r="CO96" i="30"/>
  <c r="CH96" i="30"/>
  <c r="CA96" i="30"/>
  <c r="BQ96" i="30"/>
  <c r="BJ96" i="30"/>
  <c r="BC96" i="30"/>
  <c r="AZ96" i="30"/>
  <c r="CV96" i="30" s="1"/>
  <c r="AT96" i="30"/>
  <c r="AM96" i="30"/>
  <c r="AF96" i="30"/>
  <c r="Y96" i="30"/>
  <c r="O96" i="30"/>
  <c r="H96" i="30"/>
  <c r="E96" i="30"/>
  <c r="B96" i="30"/>
  <c r="CO95" i="30"/>
  <c r="CH95" i="30"/>
  <c r="CA95" i="30"/>
  <c r="BQ95" i="30"/>
  <c r="BJ95" i="30"/>
  <c r="BC95" i="30"/>
  <c r="BM95" i="30" s="1"/>
  <c r="AZ95" i="30"/>
  <c r="CV95" i="30" s="1"/>
  <c r="AT95" i="30"/>
  <c r="AM95" i="30"/>
  <c r="AF95" i="30"/>
  <c r="Y95" i="30"/>
  <c r="O95" i="30"/>
  <c r="H95" i="30"/>
  <c r="E95" i="30"/>
  <c r="L95" i="30" s="1"/>
  <c r="B95" i="30"/>
  <c r="CO94" i="30"/>
  <c r="CH94" i="30"/>
  <c r="CA94" i="30"/>
  <c r="BQ94" i="30"/>
  <c r="BJ94" i="30"/>
  <c r="BC94" i="30"/>
  <c r="AZ94" i="30"/>
  <c r="CV94" i="30" s="1"/>
  <c r="AT94" i="30"/>
  <c r="AM94" i="30"/>
  <c r="AF94" i="30"/>
  <c r="Y94" i="30"/>
  <c r="O94" i="30"/>
  <c r="H94" i="30"/>
  <c r="E94" i="30"/>
  <c r="B94" i="30"/>
  <c r="V93" i="30"/>
  <c r="CR92" i="30"/>
  <c r="CK92" i="30"/>
  <c r="CD92" i="30"/>
  <c r="BT92" i="30"/>
  <c r="BM92" i="30"/>
  <c r="BF92" i="30"/>
  <c r="AT92" i="30"/>
  <c r="AP92" i="30"/>
  <c r="AJ92" i="30"/>
  <c r="AQ92" i="30" s="1"/>
  <c r="BG92" i="30" s="1"/>
  <c r="BN92" i="30" s="1"/>
  <c r="BU92" i="30" s="1"/>
  <c r="CE92" i="30" s="1"/>
  <c r="CL92" i="30" s="1"/>
  <c r="CS92" i="30" s="1"/>
  <c r="AI92" i="30"/>
  <c r="AB92" i="30"/>
  <c r="X92" i="30"/>
  <c r="R92" i="30"/>
  <c r="K92" i="30"/>
  <c r="CO91" i="30"/>
  <c r="CH91" i="30"/>
  <c r="CA91" i="30"/>
  <c r="BQ91" i="30"/>
  <c r="BJ91" i="30"/>
  <c r="BT91" i="30" s="1"/>
  <c r="BC91" i="30"/>
  <c r="AT91" i="30"/>
  <c r="AM91" i="30"/>
  <c r="AF91" i="30"/>
  <c r="Y91" i="30"/>
  <c r="O91" i="30"/>
  <c r="H91" i="30"/>
  <c r="E91" i="30"/>
  <c r="B91" i="30"/>
  <c r="CO90" i="30"/>
  <c r="CH90" i="30"/>
  <c r="CA90" i="30"/>
  <c r="BQ90" i="30"/>
  <c r="BJ90" i="30"/>
  <c r="BC90" i="30"/>
  <c r="AT90" i="30"/>
  <c r="AM90" i="30"/>
  <c r="AF90" i="30"/>
  <c r="Y90" i="30"/>
  <c r="AI90" i="30" s="1"/>
  <c r="O90" i="30"/>
  <c r="H90" i="30"/>
  <c r="E90" i="30"/>
  <c r="B90" i="30"/>
  <c r="CO89" i="30"/>
  <c r="CH89" i="30"/>
  <c r="CA89" i="30"/>
  <c r="BQ89" i="30"/>
  <c r="BJ89" i="30"/>
  <c r="BC89" i="30"/>
  <c r="AT89" i="30"/>
  <c r="AM89" i="30"/>
  <c r="AF89" i="30"/>
  <c r="Y89" i="30"/>
  <c r="O89" i="30"/>
  <c r="H89" i="30"/>
  <c r="E89" i="30"/>
  <c r="B89" i="30"/>
  <c r="CO88" i="30"/>
  <c r="CH88" i="30"/>
  <c r="CA88" i="30"/>
  <c r="BQ88" i="30"/>
  <c r="BJ88" i="30"/>
  <c r="BC88" i="30"/>
  <c r="AT88" i="30"/>
  <c r="AM88" i="30"/>
  <c r="AF88" i="30"/>
  <c r="Y88" i="30"/>
  <c r="AI88" i="30" s="1"/>
  <c r="O88" i="30"/>
  <c r="H88" i="30"/>
  <c r="K88" i="30" s="1"/>
  <c r="E88" i="30"/>
  <c r="B88" i="30"/>
  <c r="CO87" i="30"/>
  <c r="CH87" i="30"/>
  <c r="CA87" i="30"/>
  <c r="BQ87" i="30"/>
  <c r="CD87" i="30" s="1"/>
  <c r="BJ87" i="30"/>
  <c r="BC87" i="30"/>
  <c r="AT87" i="30"/>
  <c r="AZ87" i="30" s="1"/>
  <c r="AM87" i="30"/>
  <c r="AF87" i="30"/>
  <c r="Y87" i="30"/>
  <c r="O87" i="30"/>
  <c r="H87" i="30"/>
  <c r="E87" i="30"/>
  <c r="B87" i="30"/>
  <c r="CO86" i="30"/>
  <c r="CH86" i="30"/>
  <c r="CA86" i="30"/>
  <c r="BQ86" i="30"/>
  <c r="BJ86" i="30"/>
  <c r="BC86" i="30"/>
  <c r="BM86" i="30" s="1"/>
  <c r="AT86" i="30"/>
  <c r="AZ86" i="30" s="1"/>
  <c r="AM86" i="30"/>
  <c r="AF86" i="30"/>
  <c r="Y86" i="30"/>
  <c r="O86" i="30"/>
  <c r="H86" i="30"/>
  <c r="E86" i="30"/>
  <c r="B86" i="30"/>
  <c r="B83" i="30" s="1"/>
  <c r="CO85" i="30"/>
  <c r="CH85" i="30"/>
  <c r="CA85" i="30"/>
  <c r="BQ85" i="30"/>
  <c r="BJ85" i="30"/>
  <c r="BC85" i="30"/>
  <c r="AT85" i="30"/>
  <c r="AZ85" i="30" s="1"/>
  <c r="AM85" i="30"/>
  <c r="AF85" i="30"/>
  <c r="Y85" i="30"/>
  <c r="O85" i="30"/>
  <c r="H85" i="30"/>
  <c r="E85" i="30"/>
  <c r="B85" i="30"/>
  <c r="CO84" i="30"/>
  <c r="CH84" i="30"/>
  <c r="CA84" i="30"/>
  <c r="BQ84" i="30"/>
  <c r="BJ84" i="30"/>
  <c r="BJ83" i="30" s="1"/>
  <c r="BC84" i="30"/>
  <c r="AT84" i="30"/>
  <c r="AZ84" i="30" s="1"/>
  <c r="AM84" i="30"/>
  <c r="AF84" i="30"/>
  <c r="AF83" i="30" s="1"/>
  <c r="Y84" i="30"/>
  <c r="O84" i="30"/>
  <c r="H84" i="30"/>
  <c r="E84" i="30"/>
  <c r="B84" i="30"/>
  <c r="V83" i="30"/>
  <c r="CV82" i="30"/>
  <c r="CX82" i="30" s="1"/>
  <c r="CR82" i="30"/>
  <c r="CL82" i="30"/>
  <c r="CS82" i="30" s="1"/>
  <c r="CK82" i="30"/>
  <c r="CD82" i="30"/>
  <c r="BT82" i="30"/>
  <c r="BM82" i="30"/>
  <c r="BG82" i="30"/>
  <c r="BN82" i="30" s="1"/>
  <c r="BU82" i="30" s="1"/>
  <c r="BF82" i="30"/>
  <c r="AZ82" i="30"/>
  <c r="AW82" i="30"/>
  <c r="AT82" i="30"/>
  <c r="AV82" i="30" s="1"/>
  <c r="AQ82" i="30"/>
  <c r="AP82" i="30"/>
  <c r="AJ82" i="30"/>
  <c r="AI82" i="30"/>
  <c r="AB82" i="30"/>
  <c r="X82" i="30"/>
  <c r="R82" i="30"/>
  <c r="K82" i="30"/>
  <c r="CO81" i="30"/>
  <c r="CH81" i="30"/>
  <c r="CA81" i="30"/>
  <c r="BQ81" i="30"/>
  <c r="BJ81" i="30"/>
  <c r="BC81" i="30"/>
  <c r="AT81" i="30"/>
  <c r="AZ81" i="30" s="1"/>
  <c r="AM81" i="30"/>
  <c r="AF81" i="30"/>
  <c r="Y81" i="30"/>
  <c r="O81" i="30"/>
  <c r="H81" i="30"/>
  <c r="E81" i="30"/>
  <c r="B81" i="30"/>
  <c r="CO80" i="30"/>
  <c r="CH80" i="30"/>
  <c r="CA80" i="30"/>
  <c r="BQ80" i="30"/>
  <c r="BJ80" i="30"/>
  <c r="BC80" i="30"/>
  <c r="AT80" i="30"/>
  <c r="AZ80" i="30" s="1"/>
  <c r="AM80" i="30"/>
  <c r="AF80" i="30"/>
  <c r="Y80" i="30"/>
  <c r="O80" i="30"/>
  <c r="H80" i="30"/>
  <c r="E80" i="30"/>
  <c r="B80" i="30"/>
  <c r="CO79" i="30"/>
  <c r="CH79" i="30"/>
  <c r="CA79" i="30"/>
  <c r="BQ79" i="30"/>
  <c r="BJ79" i="30"/>
  <c r="BC79" i="30"/>
  <c r="AT79" i="30"/>
  <c r="AZ79" i="30" s="1"/>
  <c r="AM79" i="30"/>
  <c r="AF79" i="30"/>
  <c r="Y79" i="30"/>
  <c r="O79" i="30"/>
  <c r="H79" i="30"/>
  <c r="E79" i="30"/>
  <c r="B79" i="30"/>
  <c r="CO78" i="30"/>
  <c r="CH78" i="30"/>
  <c r="CA78" i="30"/>
  <c r="BQ78" i="30"/>
  <c r="BJ78" i="30"/>
  <c r="BC78" i="30"/>
  <c r="AT78" i="30"/>
  <c r="AZ78" i="30" s="1"/>
  <c r="AM78" i="30"/>
  <c r="AF78" i="30"/>
  <c r="Y78" i="30"/>
  <c r="O78" i="30"/>
  <c r="H78" i="30"/>
  <c r="E78" i="30"/>
  <c r="B78" i="30"/>
  <c r="CO77" i="30"/>
  <c r="CH77" i="30"/>
  <c r="CA77" i="30"/>
  <c r="BQ77" i="30"/>
  <c r="BJ77" i="30"/>
  <c r="BC77" i="30"/>
  <c r="AT77" i="30"/>
  <c r="AM77" i="30"/>
  <c r="AF77" i="30"/>
  <c r="Y77" i="30"/>
  <c r="O77" i="30"/>
  <c r="H77" i="30"/>
  <c r="E77" i="30"/>
  <c r="B77" i="30"/>
  <c r="CO76" i="30"/>
  <c r="CH76" i="30"/>
  <c r="CA76" i="30"/>
  <c r="BQ76" i="30"/>
  <c r="BJ76" i="30"/>
  <c r="BC76" i="30"/>
  <c r="AT76" i="30"/>
  <c r="AM76" i="30"/>
  <c r="AP76" i="30" s="1"/>
  <c r="AF76" i="30"/>
  <c r="Y76" i="30"/>
  <c r="AI76" i="30" s="1"/>
  <c r="O76" i="30"/>
  <c r="H76" i="30"/>
  <c r="E76" i="30"/>
  <c r="B76" i="30"/>
  <c r="CO75" i="30"/>
  <c r="CH75" i="30"/>
  <c r="CA75" i="30"/>
  <c r="BQ75" i="30"/>
  <c r="BJ75" i="30"/>
  <c r="BC75" i="30"/>
  <c r="AT75" i="30"/>
  <c r="AM75" i="30"/>
  <c r="AP75" i="30" s="1"/>
  <c r="AF75" i="30"/>
  <c r="Y75" i="30"/>
  <c r="O75" i="30"/>
  <c r="H75" i="30"/>
  <c r="E75" i="30"/>
  <c r="B75" i="30"/>
  <c r="CO74" i="30"/>
  <c r="CH74" i="30"/>
  <c r="CA74" i="30"/>
  <c r="BQ74" i="30"/>
  <c r="BJ74" i="30"/>
  <c r="BC74" i="30"/>
  <c r="AT74" i="30"/>
  <c r="AM74" i="30"/>
  <c r="AF74" i="30"/>
  <c r="Y74" i="30"/>
  <c r="O74" i="30"/>
  <c r="H74" i="30"/>
  <c r="E74" i="30"/>
  <c r="B74" i="30"/>
  <c r="CO73" i="30"/>
  <c r="CH73" i="30"/>
  <c r="CA73" i="30"/>
  <c r="BQ73" i="30"/>
  <c r="BJ73" i="30"/>
  <c r="BC73" i="30"/>
  <c r="AT73" i="30"/>
  <c r="AM73" i="30"/>
  <c r="AF73" i="30"/>
  <c r="Y73" i="30"/>
  <c r="O73" i="30"/>
  <c r="H73" i="30"/>
  <c r="E73" i="30"/>
  <c r="B73" i="30"/>
  <c r="CO72" i="30"/>
  <c r="CH72" i="30"/>
  <c r="CA72" i="30"/>
  <c r="BQ72" i="30"/>
  <c r="BJ72" i="30"/>
  <c r="BC72" i="30"/>
  <c r="AT72" i="30"/>
  <c r="AM72" i="30"/>
  <c r="AF72" i="30"/>
  <c r="Y72" i="30"/>
  <c r="O72" i="30"/>
  <c r="H72" i="30"/>
  <c r="E72" i="30"/>
  <c r="B72" i="30"/>
  <c r="CO71" i="30"/>
  <c r="CH71" i="30"/>
  <c r="CA71" i="30"/>
  <c r="BQ71" i="30"/>
  <c r="BJ71" i="30"/>
  <c r="BC71" i="30"/>
  <c r="AT71" i="30"/>
  <c r="AM71" i="30"/>
  <c r="AF71" i="30"/>
  <c r="Y71" i="30"/>
  <c r="O71" i="30"/>
  <c r="H71" i="30"/>
  <c r="E71" i="30"/>
  <c r="B71" i="30"/>
  <c r="CO70" i="30"/>
  <c r="CH70" i="30"/>
  <c r="CA70" i="30"/>
  <c r="BQ70" i="30"/>
  <c r="BJ70" i="30"/>
  <c r="BC70" i="30"/>
  <c r="BM70" i="30" s="1"/>
  <c r="AT70" i="30"/>
  <c r="AM70" i="30"/>
  <c r="AF70" i="30"/>
  <c r="Y70" i="30"/>
  <c r="AI70" i="30" s="1"/>
  <c r="O70" i="30"/>
  <c r="H70" i="30"/>
  <c r="E70" i="30"/>
  <c r="B70" i="30"/>
  <c r="CO69" i="30"/>
  <c r="CH69" i="30"/>
  <c r="CA69" i="30"/>
  <c r="BX69" i="30"/>
  <c r="BQ69" i="30"/>
  <c r="BJ69" i="30"/>
  <c r="BT69" i="30" s="1"/>
  <c r="BC69" i="30"/>
  <c r="AZ69" i="30"/>
  <c r="AT69" i="30"/>
  <c r="AM69" i="30"/>
  <c r="AF69" i="30"/>
  <c r="Y69" i="30"/>
  <c r="O69" i="30"/>
  <c r="H69" i="30"/>
  <c r="E69" i="30"/>
  <c r="B69" i="30"/>
  <c r="V68" i="30"/>
  <c r="CR67" i="30"/>
  <c r="CL67" i="30"/>
  <c r="CS67" i="30" s="1"/>
  <c r="CK67" i="30"/>
  <c r="CD67" i="30"/>
  <c r="BT67" i="30"/>
  <c r="BM67" i="30"/>
  <c r="BF67" i="30"/>
  <c r="AT67" i="30"/>
  <c r="AP67" i="30"/>
  <c r="AJ67" i="30"/>
  <c r="AQ67" i="30" s="1"/>
  <c r="AI67" i="30"/>
  <c r="AB67" i="30"/>
  <c r="X67" i="30"/>
  <c r="R67" i="30"/>
  <c r="K67" i="30"/>
  <c r="CR66" i="30"/>
  <c r="CK66" i="30"/>
  <c r="CD66" i="30"/>
  <c r="BT66" i="30"/>
  <c r="BM66" i="30"/>
  <c r="BF66" i="30"/>
  <c r="AT66" i="30"/>
  <c r="AZ66" i="30" s="1"/>
  <c r="CV66" i="30" s="1"/>
  <c r="AP66" i="30"/>
  <c r="AI66" i="30"/>
  <c r="AB66" i="30"/>
  <c r="R66" i="30"/>
  <c r="L66" i="30"/>
  <c r="S66" i="30" s="1"/>
  <c r="K66" i="30"/>
  <c r="BT65" i="30"/>
  <c r="BM65" i="30"/>
  <c r="AZ65" i="30"/>
  <c r="AT65" i="30"/>
  <c r="BF65" i="30"/>
  <c r="AP65" i="30"/>
  <c r="AI65" i="30"/>
  <c r="AB65" i="30"/>
  <c r="K65" i="30"/>
  <c r="CO64" i="30"/>
  <c r="CH64" i="30"/>
  <c r="CA64" i="30"/>
  <c r="BQ64" i="30"/>
  <c r="BJ64" i="30"/>
  <c r="BC64" i="30"/>
  <c r="AT64" i="30"/>
  <c r="AZ64" i="30" s="1"/>
  <c r="BX64" i="30" s="1"/>
  <c r="AM64" i="30"/>
  <c r="AF64" i="30"/>
  <c r="Y64" i="30"/>
  <c r="O64" i="30"/>
  <c r="H64" i="30"/>
  <c r="E64" i="30"/>
  <c r="B64" i="30"/>
  <c r="CO63" i="30"/>
  <c r="CH63" i="30"/>
  <c r="CA63" i="30"/>
  <c r="BX63" i="30"/>
  <c r="BQ63" i="30"/>
  <c r="BJ63" i="30"/>
  <c r="BT63" i="30" s="1"/>
  <c r="BC63" i="30"/>
  <c r="AZ63" i="30"/>
  <c r="AT63" i="30"/>
  <c r="AM63" i="30"/>
  <c r="BF63" i="30" s="1"/>
  <c r="AF63" i="30"/>
  <c r="Y63" i="30"/>
  <c r="O63" i="30"/>
  <c r="H63" i="30"/>
  <c r="E63" i="30"/>
  <c r="B63" i="30"/>
  <c r="CO62" i="30"/>
  <c r="CH62" i="30"/>
  <c r="CA62" i="30"/>
  <c r="BQ62" i="30"/>
  <c r="BJ62" i="30"/>
  <c r="BC62" i="30"/>
  <c r="AZ62" i="30"/>
  <c r="CV62" i="30" s="1"/>
  <c r="AT62" i="30"/>
  <c r="AM62" i="30"/>
  <c r="AF62" i="30"/>
  <c r="Y62" i="30"/>
  <c r="O62" i="30"/>
  <c r="H62" i="30"/>
  <c r="E62" i="30"/>
  <c r="B62" i="30"/>
  <c r="CO61" i="30"/>
  <c r="CH61" i="30"/>
  <c r="CA61" i="30"/>
  <c r="BQ61" i="30"/>
  <c r="BJ61" i="30"/>
  <c r="BC61" i="30"/>
  <c r="AT61" i="30"/>
  <c r="AZ61" i="30" s="1"/>
  <c r="AM61" i="30"/>
  <c r="AF61" i="30"/>
  <c r="Y61" i="30"/>
  <c r="O61" i="30"/>
  <c r="H61" i="30"/>
  <c r="E61" i="30"/>
  <c r="B61" i="30"/>
  <c r="CO60" i="30"/>
  <c r="CH60" i="30"/>
  <c r="CA60" i="30"/>
  <c r="BQ60" i="30"/>
  <c r="BJ60" i="30"/>
  <c r="BT60" i="30" s="1"/>
  <c r="BC60" i="30"/>
  <c r="AT60" i="30"/>
  <c r="AZ60" i="30" s="1"/>
  <c r="BX60" i="30" s="1"/>
  <c r="AM60" i="30"/>
  <c r="AF60" i="30"/>
  <c r="Y60" i="30"/>
  <c r="O60" i="30"/>
  <c r="H60" i="30"/>
  <c r="E60" i="30"/>
  <c r="B60" i="30"/>
  <c r="CO59" i="30"/>
  <c r="CH59" i="30"/>
  <c r="CA59" i="30"/>
  <c r="BQ59" i="30"/>
  <c r="BJ59" i="30"/>
  <c r="BC59" i="30"/>
  <c r="AZ59" i="30"/>
  <c r="BX59" i="30" s="1"/>
  <c r="AT59" i="30"/>
  <c r="AM59" i="30"/>
  <c r="AF59" i="30"/>
  <c r="Y59" i="30"/>
  <c r="O59" i="30"/>
  <c r="H59" i="30"/>
  <c r="E59" i="30"/>
  <c r="B59" i="30"/>
  <c r="CO58" i="30"/>
  <c r="CH58" i="30"/>
  <c r="CA58" i="30"/>
  <c r="BQ58" i="30"/>
  <c r="BJ58" i="30"/>
  <c r="BC58" i="30"/>
  <c r="AZ58" i="30"/>
  <c r="BX58" i="30" s="1"/>
  <c r="AT58" i="30"/>
  <c r="AM58" i="30"/>
  <c r="AF58" i="30"/>
  <c r="Y58" i="30"/>
  <c r="O58" i="30"/>
  <c r="H58" i="30"/>
  <c r="E58" i="30"/>
  <c r="B58" i="30"/>
  <c r="CO57" i="30"/>
  <c r="CH57" i="30"/>
  <c r="CA57" i="30"/>
  <c r="BQ57" i="30"/>
  <c r="BJ57" i="30"/>
  <c r="BC57" i="30"/>
  <c r="AZ57" i="30"/>
  <c r="BX57" i="30" s="1"/>
  <c r="AT57" i="30"/>
  <c r="AM57" i="30"/>
  <c r="AF57" i="30"/>
  <c r="Y57" i="30"/>
  <c r="O57" i="30"/>
  <c r="H57" i="30"/>
  <c r="E57" i="30"/>
  <c r="B57" i="30"/>
  <c r="CO56" i="30"/>
  <c r="CH56" i="30"/>
  <c r="CA56" i="30"/>
  <c r="BQ56" i="30"/>
  <c r="BJ56" i="30"/>
  <c r="BC56" i="30"/>
  <c r="AZ56" i="30"/>
  <c r="BX56" i="30" s="1"/>
  <c r="AT56" i="30"/>
  <c r="AM56" i="30"/>
  <c r="AF56" i="30"/>
  <c r="Y56" i="30"/>
  <c r="O56" i="30"/>
  <c r="H56" i="30"/>
  <c r="E56" i="30"/>
  <c r="B56" i="30"/>
  <c r="CO55" i="30"/>
  <c r="CH55" i="30"/>
  <c r="CA55" i="30"/>
  <c r="BQ55" i="30"/>
  <c r="BJ55" i="30"/>
  <c r="BC55" i="30"/>
  <c r="AZ55" i="30"/>
  <c r="BX55" i="30" s="1"/>
  <c r="AT55" i="30"/>
  <c r="AM55" i="30"/>
  <c r="AF55" i="30"/>
  <c r="Y55" i="30"/>
  <c r="O55" i="30"/>
  <c r="H55" i="30"/>
  <c r="E55" i="30"/>
  <c r="B55" i="30"/>
  <c r="CO54" i="30"/>
  <c r="CH54" i="30"/>
  <c r="CA54" i="30"/>
  <c r="BQ54" i="30"/>
  <c r="BJ54" i="30"/>
  <c r="BC54" i="30"/>
  <c r="AZ54" i="30"/>
  <c r="BX54" i="30" s="1"/>
  <c r="AT54" i="30"/>
  <c r="AM54" i="30"/>
  <c r="AF54" i="30"/>
  <c r="Y54" i="30"/>
  <c r="O54" i="30"/>
  <c r="H54" i="30"/>
  <c r="E54" i="30"/>
  <c r="K54" i="30" s="1"/>
  <c r="B54" i="30"/>
  <c r="CO53" i="30"/>
  <c r="CH53" i="30"/>
  <c r="CA53" i="30"/>
  <c r="BQ53" i="30"/>
  <c r="BJ53" i="30"/>
  <c r="BC53" i="30"/>
  <c r="AZ53" i="30"/>
  <c r="BX53" i="30" s="1"/>
  <c r="AT53" i="30"/>
  <c r="AM53" i="30"/>
  <c r="AF53" i="30"/>
  <c r="Y53" i="30"/>
  <c r="O53" i="30"/>
  <c r="H53" i="30"/>
  <c r="E53" i="30"/>
  <c r="B53" i="30"/>
  <c r="CO52" i="30"/>
  <c r="CH52" i="30"/>
  <c r="CA52" i="30"/>
  <c r="BQ52" i="30"/>
  <c r="BT52" i="30" s="1"/>
  <c r="BJ52" i="30"/>
  <c r="BC52" i="30"/>
  <c r="BM52" i="30" s="1"/>
  <c r="AZ52" i="30"/>
  <c r="BX52" i="30" s="1"/>
  <c r="AT52" i="30"/>
  <c r="AM52" i="30"/>
  <c r="AF52" i="30"/>
  <c r="Y52" i="30"/>
  <c r="O52" i="30"/>
  <c r="H52" i="30"/>
  <c r="E52" i="30"/>
  <c r="B52" i="30"/>
  <c r="CO51" i="30"/>
  <c r="CH51" i="30"/>
  <c r="CA51" i="30"/>
  <c r="BQ51" i="30"/>
  <c r="BJ51" i="30"/>
  <c r="BC51" i="30"/>
  <c r="AT51" i="30"/>
  <c r="AZ51" i="30" s="1"/>
  <c r="AM51" i="30"/>
  <c r="BF51" i="30" s="1"/>
  <c r="AF51" i="30"/>
  <c r="Y51" i="30"/>
  <c r="O51" i="30"/>
  <c r="H51" i="30"/>
  <c r="E51" i="30"/>
  <c r="B51" i="30"/>
  <c r="CO50" i="30"/>
  <c r="CH50" i="30"/>
  <c r="CA50" i="30"/>
  <c r="BQ50" i="30"/>
  <c r="BJ50" i="30"/>
  <c r="BC50" i="30"/>
  <c r="BM50" i="30" s="1"/>
  <c r="AZ50" i="30"/>
  <c r="BX50" i="30" s="1"/>
  <c r="AT50" i="30"/>
  <c r="AM50" i="30"/>
  <c r="AF50" i="30"/>
  <c r="AP50" i="30" s="1"/>
  <c r="Y50" i="30"/>
  <c r="O50" i="30"/>
  <c r="H50" i="30"/>
  <c r="E50" i="30"/>
  <c r="L50" i="30" s="1"/>
  <c r="B50" i="30"/>
  <c r="CO49" i="30"/>
  <c r="CH49" i="30"/>
  <c r="CA49" i="30"/>
  <c r="BQ49" i="30"/>
  <c r="BJ49" i="30"/>
  <c r="BC49" i="30"/>
  <c r="AZ49" i="30"/>
  <c r="CV49" i="30" s="1"/>
  <c r="AT49" i="30"/>
  <c r="AM49" i="30"/>
  <c r="AF49" i="30"/>
  <c r="Y49" i="30"/>
  <c r="O49" i="30"/>
  <c r="H49" i="30"/>
  <c r="E49" i="30"/>
  <c r="B49" i="30"/>
  <c r="CO48" i="30"/>
  <c r="CH48" i="30"/>
  <c r="CA48" i="30"/>
  <c r="BQ48" i="30"/>
  <c r="BJ48" i="30"/>
  <c r="BC48" i="30"/>
  <c r="AT48" i="30"/>
  <c r="AZ48" i="30" s="1"/>
  <c r="AM48" i="30"/>
  <c r="BF48" i="30" s="1"/>
  <c r="AF48" i="30"/>
  <c r="Y48" i="30"/>
  <c r="O48" i="30"/>
  <c r="AB48" i="30" s="1"/>
  <c r="H48" i="30"/>
  <c r="E48" i="30"/>
  <c r="B48" i="30"/>
  <c r="CO47" i="30"/>
  <c r="CH47" i="30"/>
  <c r="CA47" i="30"/>
  <c r="BQ47" i="30"/>
  <c r="BJ47" i="30"/>
  <c r="BC47" i="30"/>
  <c r="AT47" i="30"/>
  <c r="AZ47" i="30" s="1"/>
  <c r="BX47" i="30" s="1"/>
  <c r="AM47" i="30"/>
  <c r="AF47" i="30"/>
  <c r="Y47" i="30"/>
  <c r="O47" i="30"/>
  <c r="H47" i="30"/>
  <c r="E47" i="30"/>
  <c r="B47" i="30"/>
  <c r="CO46" i="30"/>
  <c r="CH46" i="30"/>
  <c r="CA46" i="30"/>
  <c r="BQ46" i="30"/>
  <c r="BJ46" i="30"/>
  <c r="BC46" i="30"/>
  <c r="AZ46" i="30"/>
  <c r="AT46" i="30"/>
  <c r="AM46" i="30"/>
  <c r="AF46" i="30"/>
  <c r="Y46" i="30"/>
  <c r="O46" i="30"/>
  <c r="H46" i="30"/>
  <c r="E46" i="30"/>
  <c r="B46" i="30"/>
  <c r="CO45" i="30"/>
  <c r="CH45" i="30"/>
  <c r="CA45" i="30"/>
  <c r="BQ45" i="30"/>
  <c r="BJ45" i="30"/>
  <c r="BC45" i="30"/>
  <c r="AT45" i="30"/>
  <c r="AM45" i="30"/>
  <c r="AF45" i="30"/>
  <c r="Y45" i="30"/>
  <c r="O45" i="30"/>
  <c r="H45" i="30"/>
  <c r="E45" i="30"/>
  <c r="B45" i="30"/>
  <c r="CO44" i="30"/>
  <c r="CH44" i="30"/>
  <c r="CA44" i="30"/>
  <c r="BQ44" i="30"/>
  <c r="BJ44" i="30"/>
  <c r="BC44" i="30"/>
  <c r="AT44" i="30"/>
  <c r="AM44" i="30"/>
  <c r="AF44" i="30"/>
  <c r="Y44" i="30"/>
  <c r="O44" i="30"/>
  <c r="H44" i="30"/>
  <c r="E44" i="30"/>
  <c r="B44" i="30"/>
  <c r="CO43" i="30"/>
  <c r="CH43" i="30"/>
  <c r="CA43" i="30"/>
  <c r="BQ43" i="30"/>
  <c r="BJ43" i="30"/>
  <c r="BC43" i="30"/>
  <c r="AT43" i="30"/>
  <c r="AM43" i="30"/>
  <c r="AF43" i="30"/>
  <c r="Y43" i="30"/>
  <c r="O43" i="30"/>
  <c r="H43" i="30"/>
  <c r="E43" i="30"/>
  <c r="B43" i="30"/>
  <c r="CO42" i="30"/>
  <c r="CH42" i="30"/>
  <c r="CA42" i="30"/>
  <c r="BQ42" i="30"/>
  <c r="BJ42" i="30"/>
  <c r="BC42" i="30"/>
  <c r="AT42" i="30"/>
  <c r="AM42" i="30"/>
  <c r="AF42" i="30"/>
  <c r="Y42" i="30"/>
  <c r="O42" i="30"/>
  <c r="H42" i="30"/>
  <c r="E42" i="30"/>
  <c r="B42" i="30"/>
  <c r="CO41" i="30"/>
  <c r="CH41" i="30"/>
  <c r="CA41" i="30"/>
  <c r="BQ41" i="30"/>
  <c r="BJ41" i="30"/>
  <c r="BC41" i="30"/>
  <c r="AT41" i="30"/>
  <c r="AM41" i="30"/>
  <c r="AF41" i="30"/>
  <c r="Y41" i="30"/>
  <c r="O41" i="30"/>
  <c r="H41" i="30"/>
  <c r="E41" i="30"/>
  <c r="B41" i="30"/>
  <c r="B39" i="30" s="1"/>
  <c r="CO40" i="30"/>
  <c r="CH40" i="30"/>
  <c r="CA40" i="30"/>
  <c r="BQ40" i="30"/>
  <c r="BJ40" i="30"/>
  <c r="BC40" i="30"/>
  <c r="AT40" i="30"/>
  <c r="AM40" i="30"/>
  <c r="AF40" i="30"/>
  <c r="Y40" i="30"/>
  <c r="O40" i="30"/>
  <c r="H40" i="30"/>
  <c r="E40" i="30"/>
  <c r="B40" i="30"/>
  <c r="V39" i="30"/>
  <c r="CX37" i="30"/>
  <c r="CR37" i="30"/>
  <c r="CK37" i="30"/>
  <c r="BZ37" i="30"/>
  <c r="BT37" i="30"/>
  <c r="BM37" i="30"/>
  <c r="AP37" i="30"/>
  <c r="AI37" i="30"/>
  <c r="CS32" i="30"/>
  <c r="CX32" i="30" s="1"/>
  <c r="CR32" i="30"/>
  <c r="CL32" i="30"/>
  <c r="CK32" i="30"/>
  <c r="CD32" i="30"/>
  <c r="BZ32" i="30"/>
  <c r="BT32" i="30"/>
  <c r="BN32" i="30"/>
  <c r="BU32" i="30" s="1"/>
  <c r="BM32" i="30"/>
  <c r="BG32" i="30"/>
  <c r="BF32" i="30"/>
  <c r="BB32" i="30"/>
  <c r="AP32" i="30"/>
  <c r="AJ32" i="30"/>
  <c r="AQ32" i="30" s="1"/>
  <c r="AV32" i="30" s="1"/>
  <c r="AI32" i="30"/>
  <c r="AB32" i="30"/>
  <c r="X32" i="30"/>
  <c r="K32" i="30"/>
  <c r="CR31" i="30"/>
  <c r="CL31" i="30"/>
  <c r="CS31" i="30" s="1"/>
  <c r="CK31" i="30"/>
  <c r="CD31" i="30"/>
  <c r="BT31" i="30"/>
  <c r="BM31" i="30"/>
  <c r="BF31" i="30"/>
  <c r="AZ31" i="30"/>
  <c r="AT31" i="30"/>
  <c r="AV31" i="30" s="1"/>
  <c r="AQ31" i="30"/>
  <c r="AP31" i="30"/>
  <c r="AJ31" i="30"/>
  <c r="AI31" i="30"/>
  <c r="AB31" i="30"/>
  <c r="X31" i="30"/>
  <c r="R31" i="30"/>
  <c r="K31" i="30"/>
  <c r="CO30" i="30"/>
  <c r="CO29" i="30" s="1"/>
  <c r="CH30" i="30"/>
  <c r="CA30" i="30"/>
  <c r="CA29" i="30" s="1"/>
  <c r="BQ30" i="30"/>
  <c r="BQ29" i="30" s="1"/>
  <c r="BJ30" i="30"/>
  <c r="BJ29" i="30" s="1"/>
  <c r="BC30" i="30"/>
  <c r="BC29" i="30" s="1"/>
  <c r="AT30" i="30"/>
  <c r="AM30" i="30"/>
  <c r="AF30" i="30"/>
  <c r="AF29" i="30" s="1"/>
  <c r="Y30" i="30"/>
  <c r="Y29" i="30" s="1"/>
  <c r="O30" i="30"/>
  <c r="O29" i="30" s="1"/>
  <c r="H30" i="30"/>
  <c r="E30" i="30"/>
  <c r="B30" i="30"/>
  <c r="B29" i="30" s="1"/>
  <c r="V29" i="30"/>
  <c r="CV28" i="30"/>
  <c r="CR28" i="30"/>
  <c r="CL28" i="30"/>
  <c r="CS28" i="30" s="1"/>
  <c r="CK28" i="30"/>
  <c r="CD28" i="30"/>
  <c r="BT28" i="30"/>
  <c r="BM28" i="30"/>
  <c r="BG28" i="30"/>
  <c r="BN28" i="30" s="1"/>
  <c r="BU28" i="30" s="1"/>
  <c r="BF28" i="30"/>
  <c r="AZ28" i="30"/>
  <c r="BB28" i="30" s="1"/>
  <c r="AW28" i="30"/>
  <c r="AT28" i="30"/>
  <c r="AV28" i="30" s="1"/>
  <c r="AQ28" i="30"/>
  <c r="AP28" i="30"/>
  <c r="AJ28" i="30"/>
  <c r="AI28" i="30"/>
  <c r="AB28" i="30"/>
  <c r="X28" i="30"/>
  <c r="R28" i="30"/>
  <c r="K28" i="30"/>
  <c r="CO27" i="30"/>
  <c r="CO26" i="30" s="1"/>
  <c r="CH27" i="30"/>
  <c r="CH26" i="30" s="1"/>
  <c r="CA27" i="30"/>
  <c r="BQ27" i="30"/>
  <c r="BJ27" i="30"/>
  <c r="BJ26" i="30" s="1"/>
  <c r="BC27" i="30"/>
  <c r="BC26" i="30" s="1"/>
  <c r="AT27" i="30"/>
  <c r="AZ27" i="30" s="1"/>
  <c r="AM27" i="30"/>
  <c r="AM26" i="30" s="1"/>
  <c r="AF27" i="30"/>
  <c r="Y27" i="30"/>
  <c r="Y26" i="30" s="1"/>
  <c r="O27" i="30"/>
  <c r="O26" i="30" s="1"/>
  <c r="H27" i="30"/>
  <c r="E27" i="30"/>
  <c r="E26" i="30" s="1"/>
  <c r="B27" i="30"/>
  <c r="AZ26" i="30"/>
  <c r="V26" i="30"/>
  <c r="H26" i="30"/>
  <c r="B26" i="30"/>
  <c r="CV25" i="30"/>
  <c r="CX25" i="30" s="1"/>
  <c r="CS25" i="30"/>
  <c r="CR25" i="30"/>
  <c r="CL25" i="30"/>
  <c r="CK25" i="30"/>
  <c r="CD25" i="30"/>
  <c r="BT25" i="30"/>
  <c r="BM25" i="30"/>
  <c r="BF25" i="30"/>
  <c r="AZ25" i="30"/>
  <c r="AT25" i="30"/>
  <c r="AP25" i="30"/>
  <c r="AJ25" i="30"/>
  <c r="AQ25" i="30" s="1"/>
  <c r="AV25" i="30" s="1"/>
  <c r="AI25" i="30"/>
  <c r="AB25" i="30"/>
  <c r="X25" i="30"/>
  <c r="R25" i="30"/>
  <c r="K25" i="30"/>
  <c r="CO24" i="30"/>
  <c r="CO23" i="30" s="1"/>
  <c r="CH24" i="30"/>
  <c r="CH23" i="30" s="1"/>
  <c r="CA24" i="30"/>
  <c r="BQ24" i="30"/>
  <c r="BQ23" i="30" s="1"/>
  <c r="BJ24" i="30"/>
  <c r="BJ23" i="30" s="1"/>
  <c r="BC24" i="30"/>
  <c r="BC23" i="30" s="1"/>
  <c r="AM24" i="30"/>
  <c r="AF24" i="30"/>
  <c r="Y24" i="30"/>
  <c r="V24" i="30"/>
  <c r="AT24" i="30" s="1"/>
  <c r="O24" i="30"/>
  <c r="O23" i="30" s="1"/>
  <c r="H24" i="30"/>
  <c r="H23" i="30" s="1"/>
  <c r="E24" i="30"/>
  <c r="B24" i="30"/>
  <c r="B23" i="30"/>
  <c r="B22" i="30" s="1"/>
  <c r="CV21" i="30"/>
  <c r="CX21" i="30" s="1"/>
  <c r="CS21" i="30"/>
  <c r="CR21" i="30"/>
  <c r="CL21" i="30"/>
  <c r="CK21" i="30"/>
  <c r="CD21" i="30"/>
  <c r="BT21" i="30"/>
  <c r="BM21" i="30"/>
  <c r="BF21" i="30"/>
  <c r="AZ21" i="30"/>
  <c r="AT21" i="30"/>
  <c r="AP21" i="30"/>
  <c r="AJ21" i="30"/>
  <c r="AQ21" i="30" s="1"/>
  <c r="AV21" i="30" s="1"/>
  <c r="AI21" i="30"/>
  <c r="AB21" i="30"/>
  <c r="X21" i="30"/>
  <c r="R21" i="30"/>
  <c r="K21" i="30"/>
  <c r="CS20" i="30"/>
  <c r="CR20" i="30"/>
  <c r="CL20" i="30"/>
  <c r="CK20" i="30"/>
  <c r="CD20" i="30"/>
  <c r="BT20" i="30"/>
  <c r="BM20" i="30"/>
  <c r="BF20" i="30"/>
  <c r="AT20" i="30"/>
  <c r="AZ20" i="30" s="1"/>
  <c r="CV20" i="30" s="1"/>
  <c r="AP20" i="30"/>
  <c r="AJ20" i="30"/>
  <c r="AQ20" i="30" s="1"/>
  <c r="AI20" i="30"/>
  <c r="AB20" i="30"/>
  <c r="X20" i="30"/>
  <c r="R20" i="30"/>
  <c r="K20" i="30"/>
  <c r="CO19" i="30"/>
  <c r="CO18" i="30" s="1"/>
  <c r="CH19" i="30"/>
  <c r="CH18" i="30" s="1"/>
  <c r="CA19" i="30"/>
  <c r="CA18" i="30" s="1"/>
  <c r="BQ19" i="30"/>
  <c r="BJ19" i="30"/>
  <c r="BC19" i="30"/>
  <c r="BC18" i="30" s="1"/>
  <c r="AT19" i="30"/>
  <c r="AT18" i="30" s="1"/>
  <c r="AM19" i="30"/>
  <c r="AM18" i="30" s="1"/>
  <c r="AF19" i="30"/>
  <c r="AF18" i="30" s="1"/>
  <c r="Y19" i="30"/>
  <c r="O19" i="30"/>
  <c r="H19" i="30"/>
  <c r="H18" i="30" s="1"/>
  <c r="E19" i="30"/>
  <c r="E18" i="30" s="1"/>
  <c r="B19" i="30"/>
  <c r="B18" i="30" s="1"/>
  <c r="V18" i="30"/>
  <c r="CR17" i="30"/>
  <c r="CL17" i="30"/>
  <c r="CS17" i="30" s="1"/>
  <c r="CK17" i="30"/>
  <c r="CD17" i="30"/>
  <c r="BT17" i="30"/>
  <c r="BM17" i="30"/>
  <c r="BF17" i="30"/>
  <c r="AT17" i="30"/>
  <c r="AZ17" i="30" s="1"/>
  <c r="AP17" i="30"/>
  <c r="AJ17" i="30"/>
  <c r="AQ17" i="30" s="1"/>
  <c r="AV17" i="30" s="1"/>
  <c r="AI17" i="30"/>
  <c r="AB17" i="30"/>
  <c r="X17" i="30"/>
  <c r="R17" i="30"/>
  <c r="K17" i="30"/>
  <c r="CO16" i="30"/>
  <c r="CO15" i="30" s="1"/>
  <c r="CH16" i="30"/>
  <c r="CH15" i="30" s="1"/>
  <c r="CA16" i="30"/>
  <c r="CA15" i="30" s="1"/>
  <c r="BQ16" i="30"/>
  <c r="BQ15" i="30" s="1"/>
  <c r="BJ16" i="30"/>
  <c r="BJ15" i="30" s="1"/>
  <c r="BC16" i="30"/>
  <c r="BC15" i="30" s="1"/>
  <c r="AT16" i="30"/>
  <c r="AT15" i="30" s="1"/>
  <c r="AM16" i="30"/>
  <c r="AF16" i="30"/>
  <c r="AF15" i="30" s="1"/>
  <c r="Y16" i="30"/>
  <c r="Y15" i="30" s="1"/>
  <c r="O16" i="30"/>
  <c r="O15" i="30" s="1"/>
  <c r="H16" i="30"/>
  <c r="E16" i="30"/>
  <c r="B16" i="30"/>
  <c r="B15" i="30" s="1"/>
  <c r="AM15" i="30"/>
  <c r="V15" i="30"/>
  <c r="W30" i="30" s="1"/>
  <c r="E15" i="30"/>
  <c r="CR14" i="30"/>
  <c r="CL14" i="30"/>
  <c r="CS14" i="30" s="1"/>
  <c r="CK14" i="30"/>
  <c r="CD14" i="30"/>
  <c r="BT14" i="30"/>
  <c r="BM14" i="30"/>
  <c r="BF14" i="30"/>
  <c r="AT14" i="30"/>
  <c r="AQ14" i="30"/>
  <c r="AP14" i="30"/>
  <c r="AJ14" i="30"/>
  <c r="AI14" i="30"/>
  <c r="AB14" i="30"/>
  <c r="X14" i="30"/>
  <c r="R14" i="30"/>
  <c r="K14" i="30"/>
  <c r="CO13" i="30"/>
  <c r="CH13" i="30"/>
  <c r="CA13" i="30"/>
  <c r="BQ13" i="30"/>
  <c r="BJ13" i="30"/>
  <c r="BC13" i="30"/>
  <c r="AT13" i="30"/>
  <c r="AM13" i="30"/>
  <c r="AF13" i="30"/>
  <c r="Y13" i="30"/>
  <c r="O13" i="30"/>
  <c r="H13" i="30"/>
  <c r="E13" i="30"/>
  <c r="B13" i="30"/>
  <c r="CO12" i="30"/>
  <c r="CH12" i="30"/>
  <c r="CA12" i="30"/>
  <c r="BQ12" i="30"/>
  <c r="BJ12" i="30"/>
  <c r="BC12" i="30"/>
  <c r="AT12" i="30"/>
  <c r="AZ12" i="30" s="1"/>
  <c r="CV12" i="30" s="1"/>
  <c r="AM12" i="30"/>
  <c r="AF12" i="30"/>
  <c r="Y12" i="30"/>
  <c r="O12" i="30"/>
  <c r="H12" i="30"/>
  <c r="E12" i="30"/>
  <c r="B12" i="30"/>
  <c r="CO11" i="30"/>
  <c r="CH11" i="30"/>
  <c r="CA11" i="30"/>
  <c r="BQ11" i="30"/>
  <c r="BJ11" i="30"/>
  <c r="BC11" i="30"/>
  <c r="AZ11" i="30"/>
  <c r="BX11" i="30" s="1"/>
  <c r="AT11" i="30"/>
  <c r="AM11" i="30"/>
  <c r="AF11" i="30"/>
  <c r="Y11" i="30"/>
  <c r="O11" i="30"/>
  <c r="AB11" i="30" s="1"/>
  <c r="H11" i="30"/>
  <c r="E11" i="30"/>
  <c r="B11" i="30"/>
  <c r="B10" i="30" s="1"/>
  <c r="B34" i="30" s="1"/>
  <c r="AT10" i="30"/>
  <c r="V10" i="30"/>
  <c r="CR9" i="30"/>
  <c r="CL9" i="30"/>
  <c r="CS9" i="30" s="1"/>
  <c r="CK9" i="30"/>
  <c r="CD9" i="30"/>
  <c r="BT9" i="30"/>
  <c r="BM9" i="30"/>
  <c r="BF9" i="30"/>
  <c r="AT9" i="30"/>
  <c r="AZ9" i="30" s="1"/>
  <c r="AQ9" i="30"/>
  <c r="BG9" i="30" s="1"/>
  <c r="BN9" i="30" s="1"/>
  <c r="BU9" i="30" s="1"/>
  <c r="AP9" i="30"/>
  <c r="AJ9" i="30"/>
  <c r="AI9" i="30"/>
  <c r="AB9" i="30"/>
  <c r="X9" i="30"/>
  <c r="R9" i="30"/>
  <c r="K9" i="30"/>
  <c r="CO8" i="30"/>
  <c r="CH8" i="30"/>
  <c r="CA8" i="30"/>
  <c r="CK8" i="30" s="1"/>
  <c r="BQ8" i="30"/>
  <c r="BJ8" i="30"/>
  <c r="BC8" i="30"/>
  <c r="AT8" i="30"/>
  <c r="AZ8" i="30" s="1"/>
  <c r="AM8" i="30"/>
  <c r="BF8" i="30" s="1"/>
  <c r="AF8" i="30"/>
  <c r="Y8" i="30"/>
  <c r="O8" i="30"/>
  <c r="H8" i="30"/>
  <c r="E8" i="30"/>
  <c r="B8" i="30"/>
  <c r="CO7" i="30"/>
  <c r="CH7" i="30"/>
  <c r="CA7" i="30"/>
  <c r="BQ7" i="30"/>
  <c r="BJ7" i="30"/>
  <c r="BC7" i="30"/>
  <c r="AT7" i="30"/>
  <c r="AZ7" i="30" s="1"/>
  <c r="CV7" i="30" s="1"/>
  <c r="AM7" i="30"/>
  <c r="AF7" i="30"/>
  <c r="Y7" i="30"/>
  <c r="O7" i="30"/>
  <c r="H7" i="30"/>
  <c r="E7" i="30"/>
  <c r="B7" i="30"/>
  <c r="CO6" i="30"/>
  <c r="CH6" i="30"/>
  <c r="CA6" i="30"/>
  <c r="BQ6" i="30"/>
  <c r="BQ5" i="30" s="1"/>
  <c r="BJ6" i="30"/>
  <c r="BC6" i="30"/>
  <c r="AT6" i="30"/>
  <c r="AZ6" i="30" s="1"/>
  <c r="CV6" i="30" s="1"/>
  <c r="AM6" i="30"/>
  <c r="AF6" i="30"/>
  <c r="Y6" i="30"/>
  <c r="O6" i="30"/>
  <c r="H6" i="30"/>
  <c r="E6" i="30"/>
  <c r="B6" i="30"/>
  <c r="V4" i="30"/>
  <c r="W5" i="30" s="1"/>
  <c r="K61" i="30" l="1"/>
  <c r="AP61" i="30"/>
  <c r="AB62" i="30"/>
  <c r="AI64" i="30"/>
  <c r="BM64" i="30"/>
  <c r="AI91" i="30"/>
  <c r="BF85" i="30"/>
  <c r="AB85" i="30"/>
  <c r="CD110" i="30"/>
  <c r="CD111" i="30"/>
  <c r="BF49" i="30"/>
  <c r="BF77" i="30"/>
  <c r="AI78" i="30"/>
  <c r="BM78" i="30"/>
  <c r="BF99" i="30"/>
  <c r="E5" i="30"/>
  <c r="AI52" i="30"/>
  <c r="BT54" i="30"/>
  <c r="AP57" i="30"/>
  <c r="BM57" i="30"/>
  <c r="AP74" i="30"/>
  <c r="AP80" i="30"/>
  <c r="BM99" i="30"/>
  <c r="AF125" i="30"/>
  <c r="CR95" i="30"/>
  <c r="AG30" i="30"/>
  <c r="BM47" i="30"/>
  <c r="BF58" i="30"/>
  <c r="BM58" i="30"/>
  <c r="AB59" i="30"/>
  <c r="AI60" i="30"/>
  <c r="BM60" i="30"/>
  <c r="AF68" i="30"/>
  <c r="BF79" i="30"/>
  <c r="BT90" i="30"/>
  <c r="AB91" i="30"/>
  <c r="CO93" i="30"/>
  <c r="CD102" i="30"/>
  <c r="CD106" i="30"/>
  <c r="BF47" i="30"/>
  <c r="BM48" i="30"/>
  <c r="BF64" i="30"/>
  <c r="AP85" i="30"/>
  <c r="BF86" i="30"/>
  <c r="BM87" i="30"/>
  <c r="L96" i="30"/>
  <c r="BM96" i="30"/>
  <c r="CK96" i="30"/>
  <c r="AF5" i="30"/>
  <c r="BJ5" i="30"/>
  <c r="CO5" i="30"/>
  <c r="BT8" i="30"/>
  <c r="AP11" i="30"/>
  <c r="BM13" i="30"/>
  <c r="BM29" i="30"/>
  <c r="AP48" i="30"/>
  <c r="AB50" i="30"/>
  <c r="K55" i="30"/>
  <c r="AP55" i="30"/>
  <c r="BT56" i="30"/>
  <c r="AB57" i="30"/>
  <c r="AI58" i="30"/>
  <c r="CD76" i="30"/>
  <c r="R78" i="30"/>
  <c r="AI7" i="30"/>
  <c r="BT13" i="30"/>
  <c r="BF27" i="30"/>
  <c r="AP40" i="30"/>
  <c r="BJ39" i="30"/>
  <c r="CD41" i="30"/>
  <c r="AP42" i="30"/>
  <c r="AP44" i="30"/>
  <c r="R45" i="30"/>
  <c r="CD45" i="30"/>
  <c r="L47" i="30"/>
  <c r="S47" i="30" s="1"/>
  <c r="X47" i="30" s="1"/>
  <c r="AP52" i="30"/>
  <c r="AP53" i="30"/>
  <c r="BM53" i="30"/>
  <c r="BT55" i="30"/>
  <c r="BF59" i="30"/>
  <c r="BT59" i="30"/>
  <c r="AI61" i="30"/>
  <c r="BM61" i="30"/>
  <c r="BT62" i="30"/>
  <c r="AB63" i="30"/>
  <c r="AP71" i="30"/>
  <c r="AI75" i="30"/>
  <c r="R81" i="30"/>
  <c r="CD81" i="30"/>
  <c r="BT86" i="30"/>
  <c r="BT88" i="30"/>
  <c r="AB89" i="30"/>
  <c r="AI101" i="30"/>
  <c r="AF104" i="30"/>
  <c r="AI104" i="30" s="1"/>
  <c r="BM105" i="30"/>
  <c r="CH104" i="30"/>
  <c r="BF106" i="30"/>
  <c r="CR106" i="30"/>
  <c r="AB111" i="30"/>
  <c r="AP117" i="30"/>
  <c r="AB123" i="30"/>
  <c r="CD123" i="30"/>
  <c r="AP128" i="30"/>
  <c r="BT128" i="30"/>
  <c r="AI130" i="30"/>
  <c r="BF42" i="30"/>
  <c r="BF44" i="30"/>
  <c r="BF71" i="30"/>
  <c r="BF73" i="30"/>
  <c r="O5" i="30"/>
  <c r="BM27" i="30"/>
  <c r="BT41" i="30"/>
  <c r="BT43" i="30"/>
  <c r="BT45" i="30"/>
  <c r="BT51" i="30"/>
  <c r="BT53" i="30"/>
  <c r="AI54" i="30"/>
  <c r="AI55" i="30"/>
  <c r="CK55" i="30"/>
  <c r="AP56" i="30"/>
  <c r="BM56" i="30"/>
  <c r="AB58" i="30"/>
  <c r="BM63" i="30"/>
  <c r="AP64" i="30"/>
  <c r="BT64" i="30"/>
  <c r="BM69" i="30"/>
  <c r="AB71" i="30"/>
  <c r="BT72" i="30"/>
  <c r="BM74" i="30"/>
  <c r="CR74" i="30"/>
  <c r="R75" i="30"/>
  <c r="CK78" i="30"/>
  <c r="AP79" i="30"/>
  <c r="BT79" i="30"/>
  <c r="BM81" i="30"/>
  <c r="BT85" i="30"/>
  <c r="AB86" i="30"/>
  <c r="AI89" i="30"/>
  <c r="BM91" i="30"/>
  <c r="CD98" i="30"/>
  <c r="AI99" i="30"/>
  <c r="AP100" i="30"/>
  <c r="AB101" i="30"/>
  <c r="CD105" i="30"/>
  <c r="AI106" i="30"/>
  <c r="CK106" i="30"/>
  <c r="BM126" i="30"/>
  <c r="CD128" i="30"/>
  <c r="BM127" i="30"/>
  <c r="BM131" i="30"/>
  <c r="BT132" i="30"/>
  <c r="BT127" i="30"/>
  <c r="BF130" i="30"/>
  <c r="CR130" i="30"/>
  <c r="CK132" i="30"/>
  <c r="CA5" i="30"/>
  <c r="CD5" i="30" s="1"/>
  <c r="CH5" i="30"/>
  <c r="CR5" i="30" s="1"/>
  <c r="BF7" i="30"/>
  <c r="BM8" i="30"/>
  <c r="M34" i="31"/>
  <c r="BT5" i="30"/>
  <c r="K34" i="31"/>
  <c r="BF117" i="30"/>
  <c r="BF122" i="30"/>
  <c r="AI123" i="30"/>
  <c r="CD117" i="30"/>
  <c r="AP118" i="30"/>
  <c r="BT118" i="30"/>
  <c r="AP120" i="30"/>
  <c r="BM120" i="30"/>
  <c r="BF121" i="30"/>
  <c r="AB122" i="30"/>
  <c r="CK104" i="30"/>
  <c r="CR104" i="30"/>
  <c r="AI105" i="30"/>
  <c r="BF95" i="30"/>
  <c r="BF96" i="30"/>
  <c r="AI98" i="30"/>
  <c r="AP99" i="30"/>
  <c r="BF100" i="30"/>
  <c r="AI95" i="30"/>
  <c r="AP97" i="30"/>
  <c r="BM97" i="30"/>
  <c r="CD99" i="30"/>
  <c r="AI100" i="30"/>
  <c r="L102" i="30"/>
  <c r="BF101" i="30"/>
  <c r="BM94" i="30"/>
  <c r="L94" i="30"/>
  <c r="AP94" i="30"/>
  <c r="AF93" i="30"/>
  <c r="Y83" i="30"/>
  <c r="BM84" i="30"/>
  <c r="AB87" i="30"/>
  <c r="R89" i="30"/>
  <c r="BT89" i="30"/>
  <c r="AB90" i="30"/>
  <c r="BQ83" i="30"/>
  <c r="BT83" i="30" s="1"/>
  <c r="BM85" i="30"/>
  <c r="AP87" i="30"/>
  <c r="AB88" i="30"/>
  <c r="AP110" i="30"/>
  <c r="L111" i="30"/>
  <c r="S111" i="30" s="1"/>
  <c r="AP111" i="30"/>
  <c r="AP84" i="30"/>
  <c r="AP70" i="30"/>
  <c r="CK75" i="30"/>
  <c r="K78" i="30"/>
  <c r="AP78" i="30"/>
  <c r="CD79" i="30"/>
  <c r="AI80" i="30"/>
  <c r="AP81" i="30"/>
  <c r="BF70" i="30"/>
  <c r="BF78" i="30"/>
  <c r="BF81" i="30"/>
  <c r="AI71" i="30"/>
  <c r="CR71" i="30"/>
  <c r="BM73" i="30"/>
  <c r="BF74" i="30"/>
  <c r="BF75" i="30"/>
  <c r="AP77" i="30"/>
  <c r="BM79" i="30"/>
  <c r="BF80" i="30"/>
  <c r="BM80" i="30"/>
  <c r="AB81" i="30"/>
  <c r="CK81" i="30"/>
  <c r="BF69" i="30"/>
  <c r="AI69" i="30"/>
  <c r="BC39" i="30"/>
  <c r="BM42" i="30"/>
  <c r="BF43" i="30"/>
  <c r="BF45" i="30"/>
  <c r="AP47" i="30"/>
  <c r="BT49" i="30"/>
  <c r="R52" i="30"/>
  <c r="BF52" i="30"/>
  <c r="BF53" i="30"/>
  <c r="AB54" i="30"/>
  <c r="AB55" i="30"/>
  <c r="AI56" i="30"/>
  <c r="K58" i="30"/>
  <c r="K59" i="30"/>
  <c r="AP59" i="30"/>
  <c r="R60" i="30"/>
  <c r="AB61" i="30"/>
  <c r="K62" i="30"/>
  <c r="AP62" i="30"/>
  <c r="BM62" i="30"/>
  <c r="AP63" i="30"/>
  <c r="AI41" i="30"/>
  <c r="CR41" i="30"/>
  <c r="AI43" i="30"/>
  <c r="CR43" i="30"/>
  <c r="AI45" i="30"/>
  <c r="CR45" i="30"/>
  <c r="BF46" i="30"/>
  <c r="BT46" i="30"/>
  <c r="AP49" i="30"/>
  <c r="BM49" i="30"/>
  <c r="BF50" i="30"/>
  <c r="BF56" i="30"/>
  <c r="BF57" i="30"/>
  <c r="BF54" i="30"/>
  <c r="BM54" i="30"/>
  <c r="BF55" i="30"/>
  <c r="BT57" i="30"/>
  <c r="BT58" i="30"/>
  <c r="AI59" i="30"/>
  <c r="CK59" i="30"/>
  <c r="AP60" i="30"/>
  <c r="BT61" i="30"/>
  <c r="AB64" i="30"/>
  <c r="BF40" i="30"/>
  <c r="CD29" i="30"/>
  <c r="CD30" i="30"/>
  <c r="BT30" i="30"/>
  <c r="AM39" i="30"/>
  <c r="AP24" i="30"/>
  <c r="AF23" i="30"/>
  <c r="AI24" i="30"/>
  <c r="BF24" i="30"/>
  <c r="AP127" i="30"/>
  <c r="AP132" i="30"/>
  <c r="AP129" i="30"/>
  <c r="AP134" i="30"/>
  <c r="AI127" i="30"/>
  <c r="AB126" i="30"/>
  <c r="K131" i="30"/>
  <c r="AP12" i="30"/>
  <c r="BF19" i="30"/>
  <c r="AF10" i="30"/>
  <c r="AP19" i="30"/>
  <c r="AI12" i="30"/>
  <c r="AI13" i="30"/>
  <c r="AB12" i="30"/>
  <c r="AB19" i="30"/>
  <c r="AB13" i="30"/>
  <c r="H5" i="30"/>
  <c r="R5" i="30" s="1"/>
  <c r="BM6" i="30"/>
  <c r="BC5" i="30"/>
  <c r="BM5" i="30" s="1"/>
  <c r="AI6" i="30"/>
  <c r="Y5" i="30"/>
  <c r="AI5" i="30" s="1"/>
  <c r="BF6" i="30"/>
  <c r="AM5" i="30"/>
  <c r="BF5" i="30" s="1"/>
  <c r="BX9" i="30"/>
  <c r="BB9" i="30"/>
  <c r="W7" i="30"/>
  <c r="W13" i="30"/>
  <c r="W12" i="30"/>
  <c r="W11" i="30"/>
  <c r="W4" i="30"/>
  <c r="CV8" i="30"/>
  <c r="BX8" i="30"/>
  <c r="W8" i="30"/>
  <c r="AZ16" i="30"/>
  <c r="BX16" i="30" s="1"/>
  <c r="AZ19" i="30"/>
  <c r="AT4" i="30"/>
  <c r="AV14" i="30"/>
  <c r="V23" i="30"/>
  <c r="W23" i="30" s="1"/>
  <c r="BX12" i="30"/>
  <c r="AZ14" i="30"/>
  <c r="CV14" i="30" s="1"/>
  <c r="CX14" i="30" s="1"/>
  <c r="O104" i="30"/>
  <c r="AB104" i="30" s="1"/>
  <c r="R16" i="30"/>
  <c r="R90" i="30"/>
  <c r="R100" i="30"/>
  <c r="R111" i="30"/>
  <c r="R70" i="30"/>
  <c r="R101" i="30"/>
  <c r="R42" i="30"/>
  <c r="R44" i="30"/>
  <c r="R56" i="30"/>
  <c r="R57" i="30"/>
  <c r="R64" i="30"/>
  <c r="R72" i="30"/>
  <c r="R98" i="30"/>
  <c r="S102" i="30"/>
  <c r="AC102" i="30" s="1"/>
  <c r="AJ102" i="30" s="1"/>
  <c r="AQ102" i="30" s="1"/>
  <c r="AV102" i="30" s="1"/>
  <c r="R106" i="30"/>
  <c r="R118" i="30"/>
  <c r="O188" i="31"/>
  <c r="R69" i="30"/>
  <c r="R77" i="30"/>
  <c r="R91" i="30"/>
  <c r="S96" i="30"/>
  <c r="AC96" i="30" s="1"/>
  <c r="AJ96" i="30" s="1"/>
  <c r="AQ96" i="30" s="1"/>
  <c r="R105" i="30"/>
  <c r="R121" i="30"/>
  <c r="R123" i="30"/>
  <c r="R13" i="30"/>
  <c r="O125" i="30"/>
  <c r="R30" i="30"/>
  <c r="R43" i="30"/>
  <c r="AB131" i="30"/>
  <c r="S50" i="30"/>
  <c r="X50" i="30" s="1"/>
  <c r="R53" i="30"/>
  <c r="AB8" i="30"/>
  <c r="R6" i="30"/>
  <c r="AB16" i="30"/>
  <c r="O22" i="30"/>
  <c r="AB30" i="30"/>
  <c r="AB51" i="30"/>
  <c r="Y125" i="30"/>
  <c r="AI125" i="30" s="1"/>
  <c r="AB133" i="30"/>
  <c r="AB132" i="30"/>
  <c r="R134" i="30"/>
  <c r="R8" i="30"/>
  <c r="AB40" i="30"/>
  <c r="AB42" i="30"/>
  <c r="AB44" i="30"/>
  <c r="AB47" i="30"/>
  <c r="AB53" i="30"/>
  <c r="AB127" i="30"/>
  <c r="R128" i="30"/>
  <c r="AB130" i="30"/>
  <c r="Y10" i="30"/>
  <c r="K63" i="30"/>
  <c r="K81" i="30"/>
  <c r="L100" i="30"/>
  <c r="S100" i="30" s="1"/>
  <c r="AC100" i="30" s="1"/>
  <c r="AJ100" i="30" s="1"/>
  <c r="AQ100" i="30" s="1"/>
  <c r="AV100" i="30" s="1"/>
  <c r="K121" i="30"/>
  <c r="K123" i="30"/>
  <c r="K70" i="30"/>
  <c r="K76" i="30"/>
  <c r="L51" i="30"/>
  <c r="S51" i="30" s="1"/>
  <c r="X51" i="30" s="1"/>
  <c r="K56" i="30"/>
  <c r="K64" i="30"/>
  <c r="K84" i="30"/>
  <c r="H104" i="30"/>
  <c r="O95" i="31"/>
  <c r="K69" i="30"/>
  <c r="L110" i="30"/>
  <c r="S110" i="30" s="1"/>
  <c r="X110" i="30" s="1"/>
  <c r="K52" i="30"/>
  <c r="K60" i="30"/>
  <c r="K85" i="30"/>
  <c r="K86" i="30"/>
  <c r="L97" i="30"/>
  <c r="S97" i="30" s="1"/>
  <c r="AC97" i="30" s="1"/>
  <c r="AJ97" i="30" s="1"/>
  <c r="AQ97" i="30" s="1"/>
  <c r="K127" i="30"/>
  <c r="K134" i="30"/>
  <c r="R41" i="30"/>
  <c r="L24" i="30"/>
  <c r="S24" i="30" s="1"/>
  <c r="X24" i="30" s="1"/>
  <c r="K26" i="30"/>
  <c r="L27" i="30"/>
  <c r="S27" i="30" s="1"/>
  <c r="K129" i="30"/>
  <c r="R11" i="30"/>
  <c r="K13" i="30"/>
  <c r="O35" i="30"/>
  <c r="P35" i="30" s="1"/>
  <c r="H29" i="30"/>
  <c r="R29" i="30" s="1"/>
  <c r="R127" i="30"/>
  <c r="L132" i="30"/>
  <c r="AB134" i="30"/>
  <c r="R7" i="30"/>
  <c r="L16" i="30"/>
  <c r="S16" i="30" s="1"/>
  <c r="AC16" i="30" s="1"/>
  <c r="L30" i="30"/>
  <c r="S30" i="30" s="1"/>
  <c r="R40" i="30"/>
  <c r="L128" i="30"/>
  <c r="S128" i="30" s="1"/>
  <c r="AC128" i="30" s="1"/>
  <c r="AJ128" i="30" s="1"/>
  <c r="AQ128" i="30" s="1"/>
  <c r="AV128" i="30" s="1"/>
  <c r="K87" i="30"/>
  <c r="K126" i="30"/>
  <c r="E10" i="30"/>
  <c r="E104" i="30"/>
  <c r="L106" i="30"/>
  <c r="S106" i="30" s="1"/>
  <c r="AC106" i="30" s="1"/>
  <c r="AJ106" i="30" s="1"/>
  <c r="AQ106" i="30" s="1"/>
  <c r="L119" i="30"/>
  <c r="S119" i="30" s="1"/>
  <c r="X119" i="30" s="1"/>
  <c r="O139" i="31"/>
  <c r="K110" i="30"/>
  <c r="K50" i="30"/>
  <c r="L12" i="30"/>
  <c r="S12" i="30" s="1"/>
  <c r="E29" i="30"/>
  <c r="F29" i="30" s="1"/>
  <c r="E83" i="30"/>
  <c r="O29" i="31"/>
  <c r="BF118" i="30"/>
  <c r="AI121" i="30"/>
  <c r="AF116" i="30"/>
  <c r="AI116" i="30" s="1"/>
  <c r="AB117" i="30"/>
  <c r="AB118" i="30"/>
  <c r="R119" i="30"/>
  <c r="L121" i="30"/>
  <c r="S121" i="30" s="1"/>
  <c r="X121" i="30" s="1"/>
  <c r="BM121" i="30"/>
  <c r="O193" i="31"/>
  <c r="AI117" i="30"/>
  <c r="AI118" i="30"/>
  <c r="CK118" i="30"/>
  <c r="AI119" i="30"/>
  <c r="BM119" i="30"/>
  <c r="R122" i="30"/>
  <c r="AP123" i="30"/>
  <c r="K36" i="31"/>
  <c r="K204" i="31" s="1"/>
  <c r="K206" i="31" s="1"/>
  <c r="BQ104" i="30"/>
  <c r="CD104" i="30" s="1"/>
  <c r="B104" i="30"/>
  <c r="CR105" i="30"/>
  <c r="AB106" i="30"/>
  <c r="BM106" i="30"/>
  <c r="BM104" i="30"/>
  <c r="L105" i="30"/>
  <c r="CK105" i="30"/>
  <c r="R104" i="30"/>
  <c r="AB105" i="30"/>
  <c r="BF97" i="30"/>
  <c r="CK97" i="30"/>
  <c r="L98" i="30"/>
  <c r="S98" i="30" s="1"/>
  <c r="AB100" i="30"/>
  <c r="BM100" i="30"/>
  <c r="O172" i="31"/>
  <c r="BF94" i="30"/>
  <c r="AP95" i="30"/>
  <c r="CK95" i="30"/>
  <c r="AI96" i="30"/>
  <c r="AB99" i="30"/>
  <c r="CK99" i="30"/>
  <c r="K100" i="30"/>
  <c r="R102" i="30"/>
  <c r="G204" i="31"/>
  <c r="G206" i="31" s="1"/>
  <c r="S95" i="30"/>
  <c r="AC95" i="30" s="1"/>
  <c r="AJ95" i="30" s="1"/>
  <c r="AQ95" i="30" s="1"/>
  <c r="AP96" i="30"/>
  <c r="AI97" i="30"/>
  <c r="B93" i="30"/>
  <c r="B38" i="30" s="1"/>
  <c r="B124" i="30" s="1"/>
  <c r="AI102" i="30"/>
  <c r="BM102" i="30"/>
  <c r="H83" i="30"/>
  <c r="BF84" i="30"/>
  <c r="BT84" i="30"/>
  <c r="BF87" i="30"/>
  <c r="BT87" i="30"/>
  <c r="BT110" i="30"/>
  <c r="K111" i="30"/>
  <c r="BT111" i="30"/>
  <c r="CR85" i="30"/>
  <c r="AP86" i="30"/>
  <c r="R110" i="30"/>
  <c r="BM89" i="30"/>
  <c r="BM90" i="30"/>
  <c r="AB110" i="30"/>
  <c r="AI111" i="30"/>
  <c r="AP69" i="30"/>
  <c r="B68" i="30"/>
  <c r="AI73" i="30"/>
  <c r="CD73" i="30"/>
  <c r="AI74" i="30"/>
  <c r="AB75" i="30"/>
  <c r="R76" i="30"/>
  <c r="K77" i="30"/>
  <c r="AI77" i="30"/>
  <c r="BT78" i="30"/>
  <c r="K80" i="30"/>
  <c r="AI81" i="30"/>
  <c r="BT73" i="30"/>
  <c r="R74" i="30"/>
  <c r="L76" i="30"/>
  <c r="S76" i="30" s="1"/>
  <c r="X76" i="30" s="1"/>
  <c r="BF76" i="30"/>
  <c r="R80" i="30"/>
  <c r="O68" i="30"/>
  <c r="AB70" i="30"/>
  <c r="R71" i="30"/>
  <c r="K72" i="30"/>
  <c r="R73" i="30"/>
  <c r="L74" i="30"/>
  <c r="S74" i="30" s="1"/>
  <c r="X74" i="30" s="1"/>
  <c r="L77" i="30"/>
  <c r="S77" i="30" s="1"/>
  <c r="X77" i="30" s="1"/>
  <c r="AI79" i="30"/>
  <c r="L78" i="30"/>
  <c r="S78" i="30" s="1"/>
  <c r="X78" i="30" s="1"/>
  <c r="CD40" i="30"/>
  <c r="AP41" i="30"/>
  <c r="AI42" i="30"/>
  <c r="AP43" i="30"/>
  <c r="AI44" i="30"/>
  <c r="CD44" i="30"/>
  <c r="AP45" i="30"/>
  <c r="BM51" i="30"/>
  <c r="K53" i="30"/>
  <c r="BM55" i="30"/>
  <c r="K57" i="30"/>
  <c r="BM59" i="30"/>
  <c r="BF62" i="30"/>
  <c r="R55" i="30"/>
  <c r="R59" i="30"/>
  <c r="BF60" i="30"/>
  <c r="R63" i="30"/>
  <c r="O38" i="31"/>
  <c r="BF41" i="30"/>
  <c r="AI40" i="30"/>
  <c r="BT40" i="30"/>
  <c r="AB41" i="30"/>
  <c r="BT42" i="30"/>
  <c r="AB43" i="30"/>
  <c r="BM43" i="30"/>
  <c r="BT44" i="30"/>
  <c r="AB45" i="30"/>
  <c r="L46" i="30"/>
  <c r="S46" i="30" s="1"/>
  <c r="AC46" i="30" s="1"/>
  <c r="AJ46" i="30" s="1"/>
  <c r="AQ46" i="30" s="1"/>
  <c r="CK46" i="30"/>
  <c r="AP51" i="30"/>
  <c r="AB52" i="30"/>
  <c r="AI53" i="30"/>
  <c r="R54" i="30"/>
  <c r="AP54" i="30"/>
  <c r="AB56" i="30"/>
  <c r="CK56" i="30"/>
  <c r="AI57" i="30"/>
  <c r="R58" i="30"/>
  <c r="AP58" i="30"/>
  <c r="AB60" i="30"/>
  <c r="BF61" i="30"/>
  <c r="I204" i="31"/>
  <c r="I206" i="31" s="1"/>
  <c r="B37" i="31"/>
  <c r="B36" i="31" s="1"/>
  <c r="J36" i="31"/>
  <c r="E23" i="30"/>
  <c r="K23" i="30" s="1"/>
  <c r="Y23" i="30"/>
  <c r="AI30" i="30"/>
  <c r="BM30" i="30"/>
  <c r="AM23" i="30"/>
  <c r="O18" i="31"/>
  <c r="BJ125" i="30"/>
  <c r="AI128" i="30"/>
  <c r="S132" i="30"/>
  <c r="X132" i="30" s="1"/>
  <c r="R132" i="30"/>
  <c r="AI132" i="30"/>
  <c r="L133" i="30"/>
  <c r="S133" i="30" s="1"/>
  <c r="AC133" i="30" s="1"/>
  <c r="AJ133" i="30" s="1"/>
  <c r="AQ133" i="30" s="1"/>
  <c r="BT133" i="30"/>
  <c r="AM125" i="30"/>
  <c r="AP125" i="30" s="1"/>
  <c r="L127" i="30"/>
  <c r="S127" i="30" s="1"/>
  <c r="AC127" i="30" s="1"/>
  <c r="AJ127" i="30" s="1"/>
  <c r="AQ127" i="30" s="1"/>
  <c r="K128" i="30"/>
  <c r="BF128" i="30"/>
  <c r="BM129" i="30"/>
  <c r="L130" i="30"/>
  <c r="S130" i="30" s="1"/>
  <c r="X130" i="30" s="1"/>
  <c r="AP130" i="30"/>
  <c r="L131" i="30"/>
  <c r="S131" i="30" s="1"/>
  <c r="AC131" i="30" s="1"/>
  <c r="AJ131" i="30" s="1"/>
  <c r="AQ131" i="30" s="1"/>
  <c r="AI134" i="30"/>
  <c r="L126" i="30"/>
  <c r="BF127" i="30"/>
  <c r="AB128" i="30"/>
  <c r="R130" i="30"/>
  <c r="AP131" i="30"/>
  <c r="CD131" i="30"/>
  <c r="K132" i="30"/>
  <c r="BM133" i="30"/>
  <c r="L134" i="30"/>
  <c r="S134" i="30" s="1"/>
  <c r="BM134" i="30"/>
  <c r="B4" i="31"/>
  <c r="B34" i="31" s="1"/>
  <c r="B204" i="31" s="1"/>
  <c r="B206" i="31" s="1"/>
  <c r="F4" i="31"/>
  <c r="F34" i="31" s="1"/>
  <c r="J4" i="31"/>
  <c r="J34" i="31" s="1"/>
  <c r="K6" i="30"/>
  <c r="CD6" i="30"/>
  <c r="K7" i="30"/>
  <c r="AP7" i="30"/>
  <c r="BM7" i="30"/>
  <c r="CK7" i="30"/>
  <c r="AI8" i="30"/>
  <c r="K11" i="30"/>
  <c r="AI11" i="30"/>
  <c r="CK11" i="30"/>
  <c r="K12" i="30"/>
  <c r="BF12" i="30"/>
  <c r="BT12" i="30"/>
  <c r="O18" i="30"/>
  <c r="R18" i="30" s="1"/>
  <c r="M204" i="31"/>
  <c r="M206" i="31" s="1"/>
  <c r="CD13" i="30"/>
  <c r="AI15" i="30"/>
  <c r="AP16" i="30"/>
  <c r="AP18" i="30"/>
  <c r="P30" i="30"/>
  <c r="L4" i="31"/>
  <c r="L34" i="31" s="1"/>
  <c r="I24" i="30"/>
  <c r="BC33" i="30"/>
  <c r="AP6" i="30"/>
  <c r="BT6" i="30"/>
  <c r="AB7" i="30"/>
  <c r="BT7" i="30"/>
  <c r="AP8" i="30"/>
  <c r="H10" i="30"/>
  <c r="H34" i="30" s="1"/>
  <c r="AM10" i="30"/>
  <c r="AM34" i="30" s="1"/>
  <c r="AN34" i="30" s="1"/>
  <c r="BT11" i="30"/>
  <c r="CR11" i="30"/>
  <c r="BM12" i="30"/>
  <c r="CK12" i="30"/>
  <c r="L13" i="30"/>
  <c r="S13" i="30" s="1"/>
  <c r="X13" i="30" s="1"/>
  <c r="H15" i="30"/>
  <c r="R15" i="30" s="1"/>
  <c r="K16" i="30"/>
  <c r="AB15" i="30"/>
  <c r="R19" i="30"/>
  <c r="P29" i="30"/>
  <c r="BF39" i="30"/>
  <c r="CR27" i="30"/>
  <c r="CR47" i="30"/>
  <c r="CO83" i="30"/>
  <c r="CR86" i="30"/>
  <c r="CR110" i="30"/>
  <c r="BG67" i="30"/>
  <c r="BN67" i="30" s="1"/>
  <c r="BU67" i="30" s="1"/>
  <c r="AW67" i="30"/>
  <c r="AV67" i="30"/>
  <c r="AZ67" i="30"/>
  <c r="CV67" i="30" s="1"/>
  <c r="CX67" i="30" s="1"/>
  <c r="BX49" i="30"/>
  <c r="CR122" i="30"/>
  <c r="CO116" i="30"/>
  <c r="CR111" i="30"/>
  <c r="CR84" i="30"/>
  <c r="CR87" i="30"/>
  <c r="CR89" i="30"/>
  <c r="CR90" i="30"/>
  <c r="CR91" i="30"/>
  <c r="CR69" i="30"/>
  <c r="CR75" i="30"/>
  <c r="CR78" i="30"/>
  <c r="CR79" i="30"/>
  <c r="CR70" i="30"/>
  <c r="CR64" i="30"/>
  <c r="CR60" i="30"/>
  <c r="CR63" i="30"/>
  <c r="CR51" i="30"/>
  <c r="CR52" i="30"/>
  <c r="CR53" i="30"/>
  <c r="CR54" i="30"/>
  <c r="CR55" i="30"/>
  <c r="CR56" i="30"/>
  <c r="CR57" i="30"/>
  <c r="CR58" i="30"/>
  <c r="CR59" i="30"/>
  <c r="CR62" i="30"/>
  <c r="CR65" i="30"/>
  <c r="CR40" i="30"/>
  <c r="CR42" i="30"/>
  <c r="CR44" i="30"/>
  <c r="CR61" i="30"/>
  <c r="CR23" i="30"/>
  <c r="CO22" i="30"/>
  <c r="CR126" i="30"/>
  <c r="CR127" i="30"/>
  <c r="CR129" i="30"/>
  <c r="CR131" i="30"/>
  <c r="N4" i="31"/>
  <c r="CR133" i="30"/>
  <c r="CR128" i="30"/>
  <c r="CR12" i="30"/>
  <c r="CO10" i="30"/>
  <c r="CP26" i="30" s="1"/>
  <c r="CR8" i="30"/>
  <c r="CR6" i="30"/>
  <c r="CR7" i="30"/>
  <c r="CO33" i="30"/>
  <c r="CP33" i="30" s="1"/>
  <c r="CK119" i="30"/>
  <c r="CK122" i="30"/>
  <c r="CK98" i="30"/>
  <c r="CR96" i="30"/>
  <c r="CR94" i="30"/>
  <c r="CR97" i="30"/>
  <c r="CK102" i="30"/>
  <c r="CK94" i="30"/>
  <c r="CK86" i="30"/>
  <c r="CK87" i="30"/>
  <c r="CK84" i="30"/>
  <c r="CK85" i="30"/>
  <c r="CK72" i="30"/>
  <c r="CK79" i="30"/>
  <c r="CK76" i="30"/>
  <c r="CK77" i="30"/>
  <c r="CK69" i="30"/>
  <c r="CK71" i="30"/>
  <c r="CK74" i="30"/>
  <c r="CK80" i="30"/>
  <c r="CK52" i="30"/>
  <c r="CK60" i="30"/>
  <c r="CR49" i="30"/>
  <c r="CK47" i="30"/>
  <c r="CK50" i="30"/>
  <c r="CK48" i="30"/>
  <c r="CR50" i="30"/>
  <c r="CK54" i="30"/>
  <c r="CK58" i="30"/>
  <c r="CK61" i="30"/>
  <c r="CK62" i="30"/>
  <c r="CK63" i="30"/>
  <c r="CK64" i="30"/>
  <c r="CK42" i="30"/>
  <c r="CK51" i="30"/>
  <c r="CR48" i="30"/>
  <c r="CK43" i="30"/>
  <c r="CK49" i="30"/>
  <c r="CK53" i="30"/>
  <c r="CK57" i="30"/>
  <c r="CK65" i="30"/>
  <c r="CR24" i="30"/>
  <c r="CK24" i="30"/>
  <c r="CK128" i="30"/>
  <c r="CK130" i="30"/>
  <c r="CK126" i="30"/>
  <c r="CH125" i="30"/>
  <c r="CK127" i="30"/>
  <c r="CK133" i="30"/>
  <c r="CK129" i="30"/>
  <c r="CK18" i="30"/>
  <c r="CR16" i="30"/>
  <c r="CR19" i="30"/>
  <c r="CD118" i="30"/>
  <c r="CD119" i="30"/>
  <c r="CD120" i="30"/>
  <c r="CK110" i="30"/>
  <c r="CD85" i="30"/>
  <c r="CD86" i="30"/>
  <c r="CK111" i="30"/>
  <c r="CD84" i="30"/>
  <c r="CD69" i="30"/>
  <c r="CD77" i="30"/>
  <c r="CD75" i="30"/>
  <c r="CD72" i="30"/>
  <c r="CD71" i="30"/>
  <c r="CD78" i="30"/>
  <c r="CD80" i="30"/>
  <c r="CD43" i="30"/>
  <c r="CD56" i="30"/>
  <c r="CD54" i="30"/>
  <c r="CD47" i="30"/>
  <c r="CD52" i="30"/>
  <c r="CD61" i="30"/>
  <c r="CD62" i="30"/>
  <c r="CD63" i="30"/>
  <c r="CD46" i="30"/>
  <c r="CD58" i="30"/>
  <c r="CD42" i="30"/>
  <c r="CA39" i="30"/>
  <c r="CD49" i="30"/>
  <c r="CD53" i="30"/>
  <c r="CD55" i="30"/>
  <c r="CD57" i="30"/>
  <c r="CD59" i="30"/>
  <c r="CD64" i="30"/>
  <c r="CD50" i="30"/>
  <c r="CD51" i="30"/>
  <c r="CD60" i="30"/>
  <c r="CD65" i="30"/>
  <c r="CA23" i="30"/>
  <c r="CK23" i="30" s="1"/>
  <c r="CD24" i="30"/>
  <c r="CD129" i="30"/>
  <c r="CD127" i="30"/>
  <c r="CD132" i="30"/>
  <c r="CK6" i="30"/>
  <c r="CD8" i="30"/>
  <c r="CD15" i="30"/>
  <c r="CK16" i="30"/>
  <c r="CD7" i="30"/>
  <c r="CK19" i="30"/>
  <c r="CA10" i="30"/>
  <c r="CD16" i="30"/>
  <c r="CD19" i="30"/>
  <c r="CD11" i="30"/>
  <c r="AT83" i="30"/>
  <c r="BZ9" i="30"/>
  <c r="X16" i="30"/>
  <c r="F24" i="30"/>
  <c r="E4" i="30"/>
  <c r="F5" i="30" s="1"/>
  <c r="F8" i="30"/>
  <c r="CP27" i="30"/>
  <c r="B35" i="30"/>
  <c r="C30" i="30"/>
  <c r="C29" i="30"/>
  <c r="B4" i="30"/>
  <c r="C5" i="30" s="1"/>
  <c r="C35" i="30"/>
  <c r="K8" i="30"/>
  <c r="Z26" i="30"/>
  <c r="CR13" i="30"/>
  <c r="CK13" i="30"/>
  <c r="BC35" i="30"/>
  <c r="BD29" i="30"/>
  <c r="BD30" i="30"/>
  <c r="AI16" i="30"/>
  <c r="CK15" i="30"/>
  <c r="CA35" i="30"/>
  <c r="CB35" i="30" s="1"/>
  <c r="CB29" i="30"/>
  <c r="BG20" i="30"/>
  <c r="BN20" i="30" s="1"/>
  <c r="BU20" i="30" s="1"/>
  <c r="AW20" i="30"/>
  <c r="AU24" i="30"/>
  <c r="Z27" i="30"/>
  <c r="V38" i="30"/>
  <c r="L43" i="30"/>
  <c r="S43" i="30" s="1"/>
  <c r="K43" i="30"/>
  <c r="AU4" i="30"/>
  <c r="BX7" i="30"/>
  <c r="L8" i="30"/>
  <c r="S8" i="30" s="1"/>
  <c r="O10" i="30"/>
  <c r="R10" i="30" s="1"/>
  <c r="AI10" i="30"/>
  <c r="BC10" i="30"/>
  <c r="BJ10" i="30"/>
  <c r="BQ10" i="30"/>
  <c r="AU11" i="30"/>
  <c r="BF11" i="30"/>
  <c r="BM11" i="30"/>
  <c r="CH10" i="30"/>
  <c r="CV11" i="30"/>
  <c r="BF15" i="30"/>
  <c r="AN30" i="30"/>
  <c r="BM16" i="30"/>
  <c r="BF16" i="30"/>
  <c r="CV16" i="30"/>
  <c r="BX17" i="30"/>
  <c r="CV17" i="30"/>
  <c r="CX17" i="30" s="1"/>
  <c r="L19" i="30"/>
  <c r="AU19" i="30"/>
  <c r="CR18" i="30"/>
  <c r="CX20" i="30"/>
  <c r="BT23" i="30"/>
  <c r="BM23" i="30"/>
  <c r="AT23" i="30"/>
  <c r="AZ24" i="30"/>
  <c r="BT24" i="30"/>
  <c r="BM24" i="30"/>
  <c r="I26" i="30"/>
  <c r="C27" i="30"/>
  <c r="R27" i="30"/>
  <c r="AB27" i="30"/>
  <c r="AP27" i="30"/>
  <c r="AI27" i="30"/>
  <c r="AF26" i="30"/>
  <c r="AI26" i="30" s="1"/>
  <c r="CV27" i="30"/>
  <c r="BX27" i="30"/>
  <c r="CD27" i="30"/>
  <c r="BT27" i="30"/>
  <c r="BQ26" i="30"/>
  <c r="BT26" i="30" s="1"/>
  <c r="CR26" i="30"/>
  <c r="K30" i="30"/>
  <c r="BR30" i="30"/>
  <c r="CB30" i="30"/>
  <c r="CV31" i="30"/>
  <c r="CX31" i="30" s="1"/>
  <c r="BX31" i="30"/>
  <c r="C34" i="30"/>
  <c r="Y34" i="30"/>
  <c r="L40" i="30"/>
  <c r="E39" i="30"/>
  <c r="K40" i="30"/>
  <c r="BM40" i="30"/>
  <c r="CK40" i="30"/>
  <c r="AZ43" i="30"/>
  <c r="L44" i="30"/>
  <c r="S44" i="30" s="1"/>
  <c r="K44" i="30"/>
  <c r="BM44" i="30"/>
  <c r="CK44" i="30"/>
  <c r="AC47" i="30"/>
  <c r="AJ47" i="30" s="1"/>
  <c r="AQ47" i="30" s="1"/>
  <c r="R49" i="30"/>
  <c r="L49" i="30"/>
  <c r="S49" i="30" s="1"/>
  <c r="H39" i="30"/>
  <c r="K49" i="30"/>
  <c r="AU133" i="30"/>
  <c r="AU134" i="30"/>
  <c r="AU131" i="30"/>
  <c r="AU138" i="30"/>
  <c r="AU132" i="30"/>
  <c r="AU126" i="30"/>
  <c r="AU130" i="30"/>
  <c r="AU127" i="30"/>
  <c r="AU123" i="30"/>
  <c r="AU128" i="30"/>
  <c r="AU120" i="30"/>
  <c r="AU129" i="30"/>
  <c r="AU119" i="30"/>
  <c r="AU122" i="30"/>
  <c r="AU118" i="30"/>
  <c r="AU117" i="30"/>
  <c r="AU111" i="30"/>
  <c r="AU110" i="30"/>
  <c r="AU121" i="30"/>
  <c r="AU106" i="30"/>
  <c r="AU105" i="30"/>
  <c r="AU99" i="30"/>
  <c r="AU102" i="30"/>
  <c r="AU98" i="30"/>
  <c r="AU97" i="30"/>
  <c r="AU96" i="30"/>
  <c r="AU95" i="30"/>
  <c r="AU94" i="30"/>
  <c r="AU101" i="30"/>
  <c r="AU87" i="30"/>
  <c r="AU86" i="30"/>
  <c r="AU85" i="30"/>
  <c r="AU84" i="30"/>
  <c r="AU83" i="30"/>
  <c r="AU81" i="30"/>
  <c r="AU80" i="30"/>
  <c r="AU79" i="30"/>
  <c r="AU78" i="30"/>
  <c r="AU77" i="30"/>
  <c r="AU76" i="30"/>
  <c r="AU100" i="30"/>
  <c r="AU73" i="30"/>
  <c r="AU69" i="30"/>
  <c r="AU65" i="30"/>
  <c r="AU64" i="30"/>
  <c r="AU63" i="30"/>
  <c r="AU62" i="30"/>
  <c r="AU61" i="30"/>
  <c r="AU60" i="30"/>
  <c r="AU59" i="30"/>
  <c r="AU58" i="30"/>
  <c r="AU57" i="30"/>
  <c r="AU56" i="30"/>
  <c r="AU55" i="30"/>
  <c r="AU54" i="30"/>
  <c r="AU53" i="30"/>
  <c r="AU52" i="30"/>
  <c r="AU51" i="30"/>
  <c r="AU50" i="30"/>
  <c r="AU49" i="30"/>
  <c r="AU48" i="30"/>
  <c r="AU47" i="30"/>
  <c r="AU46" i="30"/>
  <c r="AU72" i="30"/>
  <c r="AU75" i="30"/>
  <c r="AU71" i="30"/>
  <c r="AU89" i="30"/>
  <c r="AU12" i="30"/>
  <c r="AU88" i="30"/>
  <c r="AU66" i="30"/>
  <c r="AU15" i="30"/>
  <c r="AU13" i="30"/>
  <c r="AU91" i="30"/>
  <c r="AU45" i="30"/>
  <c r="AU44" i="30"/>
  <c r="AU43" i="30"/>
  <c r="AU42" i="30"/>
  <c r="AU41" i="30"/>
  <c r="AU40" i="30"/>
  <c r="AU18" i="30"/>
  <c r="B33" i="30"/>
  <c r="C33" i="30" s="1"/>
  <c r="AG27" i="30"/>
  <c r="CD12" i="30"/>
  <c r="AU30" i="30"/>
  <c r="Z30" i="30"/>
  <c r="BK30" i="30"/>
  <c r="AU23" i="30"/>
  <c r="L23" i="30"/>
  <c r="I27" i="30"/>
  <c r="BC22" i="30"/>
  <c r="BM26" i="30"/>
  <c r="CO39" i="30"/>
  <c r="CR46" i="30"/>
  <c r="BX48" i="30"/>
  <c r="CV48" i="30"/>
  <c r="AI49" i="30"/>
  <c r="Y39" i="30"/>
  <c r="AB49" i="30"/>
  <c r="BX62" i="30"/>
  <c r="AC66" i="30"/>
  <c r="AJ66" i="30" s="1"/>
  <c r="AQ66" i="30" s="1"/>
  <c r="X66" i="30"/>
  <c r="W138" i="30"/>
  <c r="W134" i="30"/>
  <c r="W133" i="30"/>
  <c r="W128" i="30"/>
  <c r="W132" i="30"/>
  <c r="W129" i="30"/>
  <c r="W125" i="30"/>
  <c r="W123" i="30"/>
  <c r="W130" i="30"/>
  <c r="W127" i="30"/>
  <c r="W126" i="30"/>
  <c r="W119" i="30"/>
  <c r="W131" i="30"/>
  <c r="W122" i="30"/>
  <c r="W121" i="30"/>
  <c r="W118" i="30"/>
  <c r="W117" i="30"/>
  <c r="W116" i="30"/>
  <c r="W111" i="30"/>
  <c r="W110" i="30"/>
  <c r="W120" i="30"/>
  <c r="W102" i="30"/>
  <c r="W98" i="30"/>
  <c r="W106" i="30"/>
  <c r="W105" i="30"/>
  <c r="W101" i="30"/>
  <c r="W97" i="30"/>
  <c r="W96" i="30"/>
  <c r="W95" i="30"/>
  <c r="W94" i="30"/>
  <c r="W93" i="30"/>
  <c r="W100" i="30"/>
  <c r="W99" i="30"/>
  <c r="W87" i="30"/>
  <c r="W86" i="30"/>
  <c r="W85" i="30"/>
  <c r="W84" i="30"/>
  <c r="W83" i="30"/>
  <c r="W91" i="30"/>
  <c r="W90" i="30"/>
  <c r="W89" i="30"/>
  <c r="W81" i="30"/>
  <c r="W80" i="30"/>
  <c r="W79" i="30"/>
  <c r="W78" i="30"/>
  <c r="W77" i="30"/>
  <c r="W76" i="30"/>
  <c r="W88" i="30"/>
  <c r="W72" i="30"/>
  <c r="W70" i="30"/>
  <c r="W69" i="30"/>
  <c r="W68" i="30"/>
  <c r="W66" i="30"/>
  <c r="W65" i="30"/>
  <c r="W64" i="30"/>
  <c r="W63" i="30"/>
  <c r="W62" i="30"/>
  <c r="W61" i="30"/>
  <c r="W60" i="30"/>
  <c r="W59" i="30"/>
  <c r="W58" i="30"/>
  <c r="W57" i="30"/>
  <c r="W56" i="30"/>
  <c r="W55" i="30"/>
  <c r="W54" i="30"/>
  <c r="W53" i="30"/>
  <c r="W52" i="30"/>
  <c r="W51" i="30"/>
  <c r="W50" i="30"/>
  <c r="W49" i="30"/>
  <c r="W48" i="30"/>
  <c r="W47" i="30"/>
  <c r="W46" i="30"/>
  <c r="W75" i="30"/>
  <c r="W71" i="30"/>
  <c r="W104" i="30"/>
  <c r="W74" i="30"/>
  <c r="W73" i="30"/>
  <c r="W18" i="30"/>
  <c r="W16" i="30"/>
  <c r="W10" i="30"/>
  <c r="W19" i="30"/>
  <c r="W45" i="30"/>
  <c r="W44" i="30"/>
  <c r="W43" i="30"/>
  <c r="W42" i="30"/>
  <c r="W41" i="30"/>
  <c r="W40" i="30"/>
  <c r="W39" i="30"/>
  <c r="W24" i="30"/>
  <c r="W6" i="30"/>
  <c r="AB6" i="30"/>
  <c r="BX6" i="30"/>
  <c r="L7" i="30"/>
  <c r="S7" i="30" s="1"/>
  <c r="AU8" i="30"/>
  <c r="CP8" i="30"/>
  <c r="AV9" i="30"/>
  <c r="CV9" i="30"/>
  <c r="CX9" i="30" s="1"/>
  <c r="F27" i="30"/>
  <c r="F26" i="30"/>
  <c r="E34" i="30"/>
  <c r="K34" i="30" s="1"/>
  <c r="K10" i="30"/>
  <c r="W26" i="30"/>
  <c r="V34" i="30"/>
  <c r="W34" i="30" s="1"/>
  <c r="W27" i="30"/>
  <c r="L11" i="30"/>
  <c r="R12" i="30"/>
  <c r="AZ13" i="30"/>
  <c r="BG14" i="30"/>
  <c r="BN14" i="30" s="1"/>
  <c r="BU14" i="30" s="1"/>
  <c r="AW14" i="30"/>
  <c r="BB14" i="30" s="1"/>
  <c r="BX14" i="30"/>
  <c r="BT15" i="30"/>
  <c r="CO35" i="30"/>
  <c r="CP35" i="30" s="1"/>
  <c r="CP29" i="30"/>
  <c r="CP30" i="30"/>
  <c r="AU16" i="30"/>
  <c r="AI19" i="30"/>
  <c r="Y18" i="30"/>
  <c r="AI18" i="30" s="1"/>
  <c r="BF18" i="30"/>
  <c r="BX19" i="30"/>
  <c r="AZ18" i="30"/>
  <c r="BT19" i="30"/>
  <c r="BM19" i="30"/>
  <c r="BJ18" i="30"/>
  <c r="BM18" i="30" s="1"/>
  <c r="CV19" i="30"/>
  <c r="BJ22" i="30"/>
  <c r="I23" i="30"/>
  <c r="C26" i="30"/>
  <c r="AB26" i="30"/>
  <c r="R26" i="30"/>
  <c r="CX28" i="30"/>
  <c r="BK29" i="30"/>
  <c r="AI29" i="30"/>
  <c r="AB29" i="30"/>
  <c r="BT29" i="30"/>
  <c r="I34" i="30"/>
  <c r="BD35" i="30"/>
  <c r="BM39" i="30"/>
  <c r="AZ40" i="30"/>
  <c r="L41" i="30"/>
  <c r="S41" i="30" s="1"/>
  <c r="K41" i="30"/>
  <c r="BM41" i="30"/>
  <c r="CK41" i="30"/>
  <c r="AZ44" i="30"/>
  <c r="L45" i="30"/>
  <c r="S45" i="30" s="1"/>
  <c r="K45" i="30"/>
  <c r="BM45" i="30"/>
  <c r="CK45" i="30"/>
  <c r="AB46" i="30"/>
  <c r="O39" i="30"/>
  <c r="AF39" i="30"/>
  <c r="AP46" i="30"/>
  <c r="CD48" i="30"/>
  <c r="BQ39" i="30"/>
  <c r="BT39" i="30" s="1"/>
  <c r="BT48" i="30"/>
  <c r="AU74" i="30"/>
  <c r="R79" i="30"/>
  <c r="L79" i="30"/>
  <c r="S79" i="30" s="1"/>
  <c r="H68" i="30"/>
  <c r="CK100" i="30"/>
  <c r="CA93" i="30"/>
  <c r="K101" i="30"/>
  <c r="L101" i="30"/>
  <c r="S101" i="30" s="1"/>
  <c r="E93" i="30"/>
  <c r="AU6" i="30"/>
  <c r="AU10" i="30"/>
  <c r="BT16" i="30"/>
  <c r="BB20" i="30"/>
  <c r="Y35" i="30"/>
  <c r="AZ42" i="30"/>
  <c r="L6" i="30"/>
  <c r="AU7" i="30"/>
  <c r="C8" i="30"/>
  <c r="I8" i="30"/>
  <c r="AU27" i="30"/>
  <c r="AZ10" i="30"/>
  <c r="BF10" i="30"/>
  <c r="CB27" i="30"/>
  <c r="BF13" i="30"/>
  <c r="AP13" i="30"/>
  <c r="W15" i="30"/>
  <c r="BM15" i="30"/>
  <c r="CR15" i="30"/>
  <c r="CI30" i="30"/>
  <c r="AP15" i="30"/>
  <c r="AF35" i="30"/>
  <c r="AG35" i="30" s="1"/>
  <c r="AG29" i="30"/>
  <c r="BQ35" i="30"/>
  <c r="BR29" i="30"/>
  <c r="BG17" i="30"/>
  <c r="BN17" i="30" s="1"/>
  <c r="BU17" i="30" s="1"/>
  <c r="AW17" i="30"/>
  <c r="BB17" i="30" s="1"/>
  <c r="K18" i="30"/>
  <c r="AV20" i="30"/>
  <c r="BG21" i="30"/>
  <c r="BN21" i="30" s="1"/>
  <c r="BU21" i="30" s="1"/>
  <c r="AW21" i="30"/>
  <c r="BB21" i="30" s="1"/>
  <c r="C23" i="30"/>
  <c r="AB23" i="30"/>
  <c r="R23" i="30"/>
  <c r="CP23" i="30"/>
  <c r="C24" i="30"/>
  <c r="AB24" i="30"/>
  <c r="R24" i="30"/>
  <c r="BD24" i="30"/>
  <c r="CP24" i="30"/>
  <c r="BG25" i="30"/>
  <c r="BN25" i="30" s="1"/>
  <c r="BU25" i="30" s="1"/>
  <c r="AW25" i="30"/>
  <c r="BB25" i="30"/>
  <c r="BF26" i="30"/>
  <c r="CK27" i="30"/>
  <c r="CA26" i="30"/>
  <c r="CB26" i="30" s="1"/>
  <c r="Z29" i="30"/>
  <c r="BF30" i="30"/>
  <c r="AP30" i="30"/>
  <c r="AM29" i="30"/>
  <c r="CR30" i="30"/>
  <c r="CK30" i="30"/>
  <c r="CH29" i="30"/>
  <c r="CR29" i="30" s="1"/>
  <c r="BG31" i="30"/>
  <c r="BN31" i="30" s="1"/>
  <c r="BU31" i="30" s="1"/>
  <c r="AW31" i="30"/>
  <c r="BB31" i="30" s="1"/>
  <c r="BJ35" i="30"/>
  <c r="W38" i="30"/>
  <c r="AT39" i="30"/>
  <c r="CH39" i="30"/>
  <c r="CK39" i="30" s="1"/>
  <c r="AZ41" i="30"/>
  <c r="L42" i="30"/>
  <c r="S42" i="30" s="1"/>
  <c r="K42" i="30"/>
  <c r="AZ45" i="30"/>
  <c r="CV46" i="30"/>
  <c r="BX46" i="30"/>
  <c r="CR73" i="30"/>
  <c r="CK73" i="30"/>
  <c r="CH68" i="30"/>
  <c r="O83" i="30"/>
  <c r="AB84" i="30"/>
  <c r="AU90" i="30"/>
  <c r="BF98" i="30"/>
  <c r="AP98" i="30"/>
  <c r="AM93" i="30"/>
  <c r="K24" i="30"/>
  <c r="K27" i="30"/>
  <c r="BX28" i="30"/>
  <c r="BZ28" i="30" s="1"/>
  <c r="W29" i="30"/>
  <c r="F30" i="30"/>
  <c r="V35" i="30"/>
  <c r="W35" i="30" s="1"/>
  <c r="K46" i="30"/>
  <c r="R48" i="30"/>
  <c r="AI48" i="30"/>
  <c r="BX51" i="30"/>
  <c r="CV61" i="30"/>
  <c r="CV65" i="30"/>
  <c r="CK70" i="30"/>
  <c r="CA68" i="30"/>
  <c r="K71" i="30"/>
  <c r="L71" i="30"/>
  <c r="S71" i="30" s="1"/>
  <c r="E68" i="30"/>
  <c r="K68" i="30" s="1"/>
  <c r="K75" i="30"/>
  <c r="L75" i="30"/>
  <c r="S75" i="30" s="1"/>
  <c r="BX85" i="30"/>
  <c r="CV85" i="30"/>
  <c r="BX87" i="30"/>
  <c r="CV87" i="30"/>
  <c r="X97" i="30"/>
  <c r="BQ18" i="30"/>
  <c r="CD18" i="30" s="1"/>
  <c r="K19" i="30"/>
  <c r="BX20" i="30"/>
  <c r="BZ20" i="30" s="1"/>
  <c r="BX21" i="30"/>
  <c r="BX25" i="30"/>
  <c r="AT29" i="30"/>
  <c r="AU29" i="30" s="1"/>
  <c r="AZ30" i="30"/>
  <c r="R47" i="30"/>
  <c r="AI47" i="30"/>
  <c r="BT47" i="30"/>
  <c r="CV47" i="30"/>
  <c r="K48" i="30"/>
  <c r="R51" i="30"/>
  <c r="AI51" i="30"/>
  <c r="CV60" i="30"/>
  <c r="R62" i="30"/>
  <c r="AI63" i="30"/>
  <c r="CV64" i="30"/>
  <c r="AB69" i="30"/>
  <c r="AZ71" i="30"/>
  <c r="AT68" i="30"/>
  <c r="AZ75" i="30"/>
  <c r="AT26" i="30"/>
  <c r="AT34" i="30" s="1"/>
  <c r="R46" i="30"/>
  <c r="AI46" i="30"/>
  <c r="BM46" i="30"/>
  <c r="K47" i="30"/>
  <c r="L48" i="30"/>
  <c r="S48" i="30" s="1"/>
  <c r="R50" i="30"/>
  <c r="AI50" i="30"/>
  <c r="BT50" i="30"/>
  <c r="CV50" i="30"/>
  <c r="K51" i="30"/>
  <c r="CV51" i="30"/>
  <c r="CV52" i="30"/>
  <c r="CV53" i="30"/>
  <c r="CV54" i="30"/>
  <c r="CV55" i="30"/>
  <c r="CV56" i="30"/>
  <c r="CV57" i="30"/>
  <c r="CV58" i="30"/>
  <c r="CV59" i="30"/>
  <c r="R61" i="30"/>
  <c r="BX61" i="30"/>
  <c r="AI62" i="30"/>
  <c r="CV63" i="30"/>
  <c r="R65" i="30"/>
  <c r="BX65" i="30"/>
  <c r="CV69" i="30"/>
  <c r="CD70" i="30"/>
  <c r="BQ68" i="30"/>
  <c r="BT71" i="30"/>
  <c r="BM71" i="30"/>
  <c r="BJ68" i="30"/>
  <c r="AI72" i="30"/>
  <c r="Y68" i="30"/>
  <c r="AM68" i="30"/>
  <c r="BF72" i="30"/>
  <c r="AP72" i="30"/>
  <c r="BM72" i="30"/>
  <c r="BC68" i="30"/>
  <c r="CO68" i="30"/>
  <c r="CD74" i="30"/>
  <c r="BT75" i="30"/>
  <c r="BM75" i="30"/>
  <c r="CV81" i="30"/>
  <c r="BX81" i="30"/>
  <c r="BX84" i="30"/>
  <c r="CV84" i="30"/>
  <c r="BX86" i="30"/>
  <c r="CV86" i="30"/>
  <c r="CR88" i="30"/>
  <c r="CH83" i="30"/>
  <c r="L52" i="30"/>
  <c r="S52" i="30" s="1"/>
  <c r="L53" i="30"/>
  <c r="S53" i="30" s="1"/>
  <c r="L54" i="30"/>
  <c r="S54" i="30" s="1"/>
  <c r="L55" i="30"/>
  <c r="S55" i="30" s="1"/>
  <c r="L56" i="30"/>
  <c r="S56" i="30" s="1"/>
  <c r="L57" i="30"/>
  <c r="S57" i="30" s="1"/>
  <c r="L58" i="30"/>
  <c r="S58" i="30" s="1"/>
  <c r="L59" i="30"/>
  <c r="S59" i="30" s="1"/>
  <c r="L60" i="30"/>
  <c r="S60" i="30" s="1"/>
  <c r="L61" i="30"/>
  <c r="S61" i="30" s="1"/>
  <c r="L62" i="30"/>
  <c r="S62" i="30" s="1"/>
  <c r="L63" i="30"/>
  <c r="S63" i="30" s="1"/>
  <c r="L64" i="30"/>
  <c r="S64" i="30" s="1"/>
  <c r="L65" i="30"/>
  <c r="S65" i="30" s="1"/>
  <c r="L69" i="30"/>
  <c r="L70" i="30"/>
  <c r="S70" i="30" s="1"/>
  <c r="AB72" i="30"/>
  <c r="AZ72" i="30"/>
  <c r="AZ76" i="30"/>
  <c r="AZ77" i="30"/>
  <c r="AB78" i="30"/>
  <c r="CV78" i="30"/>
  <c r="BX78" i="30"/>
  <c r="BM88" i="30"/>
  <c r="BC83" i="30"/>
  <c r="BM83" i="30" s="1"/>
  <c r="AI94" i="30"/>
  <c r="Y93" i="30"/>
  <c r="X96" i="30"/>
  <c r="BX66" i="30"/>
  <c r="L72" i="30"/>
  <c r="S72" i="30" s="1"/>
  <c r="K73" i="30"/>
  <c r="AB73" i="30"/>
  <c r="AZ73" i="30"/>
  <c r="BT76" i="30"/>
  <c r="BT77" i="30"/>
  <c r="AB79" i="30"/>
  <c r="CV79" i="30"/>
  <c r="BX79" i="30"/>
  <c r="L80" i="30"/>
  <c r="S80" i="30" s="1"/>
  <c r="BT80" i="30"/>
  <c r="CR80" i="30"/>
  <c r="BB82" i="30"/>
  <c r="AI83" i="30"/>
  <c r="R84" i="30"/>
  <c r="R85" i="30"/>
  <c r="R86" i="30"/>
  <c r="R87" i="30"/>
  <c r="R88" i="30"/>
  <c r="AM83" i="30"/>
  <c r="BF83" i="30" s="1"/>
  <c r="BF88" i="30"/>
  <c r="AP88" i="30"/>
  <c r="BF89" i="30"/>
  <c r="AP89" i="30"/>
  <c r="BF90" i="30"/>
  <c r="AP90" i="30"/>
  <c r="BF91" i="30"/>
  <c r="AP91" i="30"/>
  <c r="BM98" i="30"/>
  <c r="BC93" i="30"/>
  <c r="AZ108" i="30"/>
  <c r="AV108" i="30"/>
  <c r="AZ70" i="30"/>
  <c r="BT70" i="30"/>
  <c r="CR72" i="30"/>
  <c r="L73" i="30"/>
  <c r="S73" i="30" s="1"/>
  <c r="AP73" i="30"/>
  <c r="K74" i="30"/>
  <c r="AB74" i="30"/>
  <c r="AZ74" i="30"/>
  <c r="BT74" i="30"/>
  <c r="AB76" i="30"/>
  <c r="BM76" i="30"/>
  <c r="CR76" i="30"/>
  <c r="AB77" i="30"/>
  <c r="BM77" i="30"/>
  <c r="CR77" i="30"/>
  <c r="K79" i="30"/>
  <c r="AB80" i="30"/>
  <c r="CV80" i="30"/>
  <c r="BX80" i="30"/>
  <c r="L81" i="30"/>
  <c r="S81" i="30" s="1"/>
  <c r="BT81" i="30"/>
  <c r="CR81" i="30"/>
  <c r="AI84" i="30"/>
  <c r="AI85" i="30"/>
  <c r="AI86" i="30"/>
  <c r="AI87" i="30"/>
  <c r="S94" i="30"/>
  <c r="BX82" i="30"/>
  <c r="BZ82" i="30" s="1"/>
  <c r="L84" i="30"/>
  <c r="L85" i="30"/>
  <c r="S85" i="30" s="1"/>
  <c r="L86" i="30"/>
  <c r="S86" i="30" s="1"/>
  <c r="L87" i="30"/>
  <c r="S87" i="30" s="1"/>
  <c r="L88" i="30"/>
  <c r="S88" i="30" s="1"/>
  <c r="CK88" i="30"/>
  <c r="CK89" i="30"/>
  <c r="CK90" i="30"/>
  <c r="CD91" i="30"/>
  <c r="CK91" i="30"/>
  <c r="AZ92" i="30"/>
  <c r="AV92" i="30"/>
  <c r="AP93" i="30"/>
  <c r="AB94" i="30"/>
  <c r="BT94" i="30"/>
  <c r="CD94" i="30"/>
  <c r="AB95" i="30"/>
  <c r="BT95" i="30"/>
  <c r="CD95" i="30"/>
  <c r="AB96" i="30"/>
  <c r="BT96" i="30"/>
  <c r="CD96" i="30"/>
  <c r="AB97" i="30"/>
  <c r="BT97" i="30"/>
  <c r="CD97" i="30"/>
  <c r="AZ101" i="30"/>
  <c r="AT93" i="30"/>
  <c r="BT101" i="30"/>
  <c r="BJ93" i="30"/>
  <c r="CD88" i="30"/>
  <c r="CD89" i="30"/>
  <c r="CD90" i="30"/>
  <c r="CR99" i="30"/>
  <c r="CH93" i="30"/>
  <c r="CR93" i="30" s="1"/>
  <c r="CD100" i="30"/>
  <c r="BF102" i="30"/>
  <c r="AP102" i="30"/>
  <c r="BT123" i="30"/>
  <c r="BM123" i="30"/>
  <c r="CA83" i="30"/>
  <c r="AZ88" i="30"/>
  <c r="L89" i="30"/>
  <c r="S89" i="30" s="1"/>
  <c r="K89" i="30"/>
  <c r="AZ89" i="30"/>
  <c r="L90" i="30"/>
  <c r="S90" i="30" s="1"/>
  <c r="K90" i="30"/>
  <c r="AZ90" i="30"/>
  <c r="L91" i="30"/>
  <c r="S91" i="30" s="1"/>
  <c r="K91" i="30"/>
  <c r="AZ91" i="30"/>
  <c r="BQ93" i="30"/>
  <c r="K94" i="30"/>
  <c r="H93" i="30"/>
  <c r="R94" i="30"/>
  <c r="K95" i="30"/>
  <c r="R95" i="30"/>
  <c r="K96" i="30"/>
  <c r="R96" i="30"/>
  <c r="K97" i="30"/>
  <c r="R97" i="30"/>
  <c r="X98" i="30"/>
  <c r="AC98" i="30"/>
  <c r="AJ98" i="30" s="1"/>
  <c r="AQ98" i="30" s="1"/>
  <c r="L99" i="30"/>
  <c r="S99" i="30" s="1"/>
  <c r="R99" i="30"/>
  <c r="BM101" i="30"/>
  <c r="BF105" i="30"/>
  <c r="AM104" i="30"/>
  <c r="BF104" i="30" s="1"/>
  <c r="CR120" i="30"/>
  <c r="CH116" i="30"/>
  <c r="K98" i="30"/>
  <c r="AB98" i="30"/>
  <c r="AZ98" i="30"/>
  <c r="BT98" i="30"/>
  <c r="CR100" i="30"/>
  <c r="AP101" i="30"/>
  <c r="K102" i="30"/>
  <c r="AB102" i="30"/>
  <c r="AZ102" i="30"/>
  <c r="BT102" i="30"/>
  <c r="X106" i="30"/>
  <c r="AZ107" i="30"/>
  <c r="AT104" i="30"/>
  <c r="AV107" i="30"/>
  <c r="AI110" i="30"/>
  <c r="CV111" i="30"/>
  <c r="CV123" i="30"/>
  <c r="BX123" i="30"/>
  <c r="AW92" i="30"/>
  <c r="O93" i="30"/>
  <c r="AB93" i="30" s="1"/>
  <c r="K99" i="30"/>
  <c r="AZ99" i="30"/>
  <c r="BT99" i="30"/>
  <c r="CR101" i="30"/>
  <c r="AV103" i="30"/>
  <c r="BG103" i="30"/>
  <c r="BN103" i="30" s="1"/>
  <c r="BU103" i="30" s="1"/>
  <c r="AP105" i="30"/>
  <c r="AP106" i="30"/>
  <c r="CV110" i="30"/>
  <c r="BX94" i="30"/>
  <c r="BX95" i="30"/>
  <c r="BX96" i="30"/>
  <c r="BX97" i="30"/>
  <c r="CR98" i="30"/>
  <c r="AZ100" i="30"/>
  <c r="BT100" i="30"/>
  <c r="CR102" i="30"/>
  <c r="BG107" i="30"/>
  <c r="BN107" i="30" s="1"/>
  <c r="BU107" i="30" s="1"/>
  <c r="AW107" i="30"/>
  <c r="BT104" i="30"/>
  <c r="K105" i="30"/>
  <c r="BT105" i="30"/>
  <c r="BX105" i="30"/>
  <c r="CV105" i="30"/>
  <c r="K106" i="30"/>
  <c r="BT106" i="30"/>
  <c r="BX106" i="30"/>
  <c r="CV106" i="30"/>
  <c r="AZ118" i="30"/>
  <c r="L120" i="30"/>
  <c r="S120" i="30" s="1"/>
  <c r="H116" i="30"/>
  <c r="R120" i="30"/>
  <c r="CK121" i="30"/>
  <c r="CA116" i="30"/>
  <c r="K122" i="30"/>
  <c r="L122" i="30"/>
  <c r="S122" i="30" s="1"/>
  <c r="AZ122" i="30"/>
  <c r="BT122" i="30"/>
  <c r="BM122" i="30"/>
  <c r="AZ117" i="30"/>
  <c r="L118" i="30"/>
  <c r="S118" i="30" s="1"/>
  <c r="K118" i="30"/>
  <c r="BF119" i="30"/>
  <c r="AP119" i="30"/>
  <c r="AM116" i="30"/>
  <c r="CK120" i="30"/>
  <c r="CK123" i="30"/>
  <c r="CR123" i="30"/>
  <c r="BX130" i="30"/>
  <c r="CV130" i="30"/>
  <c r="E116" i="30"/>
  <c r="AT116" i="30"/>
  <c r="BJ116" i="30"/>
  <c r="L117" i="30"/>
  <c r="K117" i="30"/>
  <c r="BM117" i="30"/>
  <c r="BT117" i="30"/>
  <c r="CK117" i="30"/>
  <c r="CR117" i="30"/>
  <c r="BM118" i="30"/>
  <c r="BQ116" i="30"/>
  <c r="CD121" i="30"/>
  <c r="O116" i="30"/>
  <c r="AB116" i="30" s="1"/>
  <c r="BC116" i="30"/>
  <c r="K119" i="30"/>
  <c r="AB119" i="30"/>
  <c r="AZ119" i="30"/>
  <c r="BT119" i="30"/>
  <c r="CR121" i="30"/>
  <c r="AP122" i="30"/>
  <c r="L123" i="30"/>
  <c r="S123" i="30" s="1"/>
  <c r="CR118" i="30"/>
  <c r="K120" i="30"/>
  <c r="AZ120" i="30"/>
  <c r="BT120" i="30"/>
  <c r="CD126" i="30"/>
  <c r="BQ125" i="30"/>
  <c r="BT125" i="30" s="1"/>
  <c r="CR119" i="30"/>
  <c r="AZ121" i="30"/>
  <c r="BT121" i="30"/>
  <c r="BF126" i="30"/>
  <c r="AC130" i="30"/>
  <c r="AJ130" i="30" s="1"/>
  <c r="AQ130" i="30" s="1"/>
  <c r="AP126" i="30"/>
  <c r="BT126" i="30"/>
  <c r="BM128" i="30"/>
  <c r="BC125" i="30"/>
  <c r="BM125" i="30" s="1"/>
  <c r="CO125" i="30"/>
  <c r="R129" i="30"/>
  <c r="L129" i="30"/>
  <c r="S129" i="30" s="1"/>
  <c r="H125" i="30"/>
  <c r="BX129" i="30"/>
  <c r="CV129" i="30"/>
  <c r="S126" i="30"/>
  <c r="AI126" i="30"/>
  <c r="E125" i="30"/>
  <c r="CA125" i="30"/>
  <c r="R126" i="30"/>
  <c r="AT125" i="30"/>
  <c r="AZ128" i="30"/>
  <c r="AB129" i="30"/>
  <c r="AI133" i="30"/>
  <c r="K130" i="30"/>
  <c r="BT130" i="30"/>
  <c r="AI131" i="30"/>
  <c r="AZ132" i="30"/>
  <c r="R133" i="30"/>
  <c r="AZ135" i="30"/>
  <c r="AV135" i="30"/>
  <c r="K138" i="30"/>
  <c r="R138" i="30"/>
  <c r="L138" i="30"/>
  <c r="S138" i="30" s="1"/>
  <c r="AZ127" i="30"/>
  <c r="BM130" i="30"/>
  <c r="R131" i="30"/>
  <c r="CK131" i="30"/>
  <c r="BF132" i="30"/>
  <c r="BF133" i="30"/>
  <c r="CD133" i="30"/>
  <c r="K133" i="30"/>
  <c r="AP133" i="30"/>
  <c r="BF134" i="30"/>
  <c r="AZ134" i="30"/>
  <c r="CR134" i="30"/>
  <c r="CK134" i="30"/>
  <c r="AP138" i="30"/>
  <c r="AI138" i="30"/>
  <c r="BB136" i="30"/>
  <c r="BX136" i="30"/>
  <c r="BZ136" i="30" s="1"/>
  <c r="CV136" i="30"/>
  <c r="CX136" i="30" s="1"/>
  <c r="CV138" i="30"/>
  <c r="BB138" i="30"/>
  <c r="BT138" i="30"/>
  <c r="E204" i="31"/>
  <c r="E206" i="31" s="1"/>
  <c r="H204" i="31"/>
  <c r="H206" i="31" s="1"/>
  <c r="L36" i="31"/>
  <c r="CK5" i="30" l="1"/>
  <c r="K83" i="30"/>
  <c r="AB5" i="30"/>
  <c r="CK116" i="30"/>
  <c r="AG26" i="30"/>
  <c r="N34" i="31"/>
  <c r="N204" i="31" s="1"/>
  <c r="L204" i="31"/>
  <c r="L206" i="31" s="1"/>
  <c r="AI93" i="30"/>
  <c r="AC111" i="30"/>
  <c r="AJ111" i="30" s="1"/>
  <c r="AQ111" i="30" s="1"/>
  <c r="X111" i="30"/>
  <c r="AC110" i="30"/>
  <c r="AJ110" i="30" s="1"/>
  <c r="AQ110" i="30" s="1"/>
  <c r="BT68" i="30"/>
  <c r="L29" i="30"/>
  <c r="L26" i="30"/>
  <c r="AB125" i="30"/>
  <c r="AN26" i="30"/>
  <c r="K5" i="30"/>
  <c r="L5" i="30"/>
  <c r="AP5" i="30"/>
  <c r="AU70" i="30"/>
  <c r="AU5" i="30"/>
  <c r="I29" i="30"/>
  <c r="AP10" i="30"/>
  <c r="V22" i="30"/>
  <c r="V36" i="30" s="1"/>
  <c r="V33" i="30"/>
  <c r="W33" i="30" s="1"/>
  <c r="AZ15" i="30"/>
  <c r="AC76" i="30"/>
  <c r="AJ76" i="30" s="1"/>
  <c r="AQ76" i="30" s="1"/>
  <c r="AV76" i="30" s="1"/>
  <c r="X128" i="30"/>
  <c r="X100" i="30"/>
  <c r="X102" i="30"/>
  <c r="R68" i="30"/>
  <c r="AC50" i="30"/>
  <c r="AJ50" i="30" s="1"/>
  <c r="AQ50" i="30" s="1"/>
  <c r="BG50" i="30" s="1"/>
  <c r="BN50" i="30" s="1"/>
  <c r="BU50" i="30" s="1"/>
  <c r="X133" i="30"/>
  <c r="AC78" i="30"/>
  <c r="AJ78" i="30" s="1"/>
  <c r="AQ78" i="30" s="1"/>
  <c r="BG78" i="30" s="1"/>
  <c r="BN78" i="30" s="1"/>
  <c r="BU78" i="30" s="1"/>
  <c r="CE78" i="30" s="1"/>
  <c r="CL78" i="30" s="1"/>
  <c r="CS78" i="30" s="1"/>
  <c r="CX78" i="30" s="1"/>
  <c r="X46" i="30"/>
  <c r="I30" i="30"/>
  <c r="K15" i="30"/>
  <c r="K104" i="30"/>
  <c r="K125" i="30"/>
  <c r="AC77" i="30"/>
  <c r="AJ77" i="30" s="1"/>
  <c r="AQ77" i="30" s="1"/>
  <c r="AV77" i="30" s="1"/>
  <c r="H35" i="30"/>
  <c r="I35" i="30" s="1"/>
  <c r="AC51" i="30"/>
  <c r="AJ51" i="30" s="1"/>
  <c r="AQ51" i="30" s="1"/>
  <c r="S15" i="30"/>
  <c r="T30" i="30" s="1"/>
  <c r="L104" i="30"/>
  <c r="L15" i="30"/>
  <c r="AC13" i="30"/>
  <c r="AJ13" i="30" s="1"/>
  <c r="AQ13" i="30" s="1"/>
  <c r="AV13" i="30" s="1"/>
  <c r="O4" i="31"/>
  <c r="O34" i="31" s="1"/>
  <c r="H22" i="30"/>
  <c r="R22" i="30" s="1"/>
  <c r="AW110" i="30"/>
  <c r="BB110" i="30" s="1"/>
  <c r="AC74" i="30"/>
  <c r="AJ74" i="30" s="1"/>
  <c r="AQ74" i="30" s="1"/>
  <c r="AV74" i="30" s="1"/>
  <c r="X127" i="30"/>
  <c r="X131" i="30"/>
  <c r="AC132" i="30"/>
  <c r="AJ132" i="30" s="1"/>
  <c r="AQ132" i="30" s="1"/>
  <c r="AV132" i="30" s="1"/>
  <c r="AC119" i="30"/>
  <c r="AJ119" i="30" s="1"/>
  <c r="AQ119" i="30" s="1"/>
  <c r="AV119" i="30" s="1"/>
  <c r="S105" i="30"/>
  <c r="AC105" i="30" s="1"/>
  <c r="E35" i="30"/>
  <c r="F35" i="30" s="1"/>
  <c r="K29" i="30"/>
  <c r="E33" i="30"/>
  <c r="F33" i="30" s="1"/>
  <c r="E22" i="30"/>
  <c r="F22" i="30" s="1"/>
  <c r="O37" i="31"/>
  <c r="O36" i="31" s="1"/>
  <c r="X95" i="30"/>
  <c r="F23" i="30"/>
  <c r="AC121" i="30"/>
  <c r="AJ121" i="30" s="1"/>
  <c r="AQ121" i="30" s="1"/>
  <c r="AV121" i="30" s="1"/>
  <c r="K116" i="30"/>
  <c r="F204" i="31"/>
  <c r="F206" i="31" s="1"/>
  <c r="D72" i="30"/>
  <c r="D118" i="30"/>
  <c r="D120" i="30"/>
  <c r="D105" i="30"/>
  <c r="D101" i="30"/>
  <c r="D90" i="30"/>
  <c r="D98" i="30"/>
  <c r="D94" i="30"/>
  <c r="D85" i="30"/>
  <c r="D71" i="30"/>
  <c r="D78" i="30"/>
  <c r="D70" i="30"/>
  <c r="D63" i="30"/>
  <c r="D59" i="30"/>
  <c r="D55" i="30"/>
  <c r="D51" i="30"/>
  <c r="D43" i="30"/>
  <c r="D81" i="30"/>
  <c r="D39" i="30"/>
  <c r="D100" i="30"/>
  <c r="D50" i="30"/>
  <c r="D46" i="30"/>
  <c r="D138" i="30"/>
  <c r="D117" i="30"/>
  <c r="D123" i="30"/>
  <c r="D111" i="30"/>
  <c r="D93" i="30"/>
  <c r="D89" i="30"/>
  <c r="D97" i="30"/>
  <c r="D88" i="30"/>
  <c r="D84" i="30"/>
  <c r="D83" i="30"/>
  <c r="D77" i="30"/>
  <c r="D69" i="30"/>
  <c r="D62" i="30"/>
  <c r="D58" i="30"/>
  <c r="D54" i="30"/>
  <c r="D47" i="30"/>
  <c r="D42" i="30"/>
  <c r="D68" i="30"/>
  <c r="D49" i="30"/>
  <c r="D124" i="30"/>
  <c r="D121" i="30"/>
  <c r="D119" i="30"/>
  <c r="D110" i="30"/>
  <c r="D99" i="30"/>
  <c r="D96" i="30"/>
  <c r="D87" i="30"/>
  <c r="D80" i="30"/>
  <c r="D79" i="30"/>
  <c r="D76" i="30"/>
  <c r="D65" i="30"/>
  <c r="D61" i="30"/>
  <c r="D57" i="30"/>
  <c r="D53" i="30"/>
  <c r="D45" i="30"/>
  <c r="D41" i="30"/>
  <c r="D66" i="30"/>
  <c r="D38" i="30"/>
  <c r="D122" i="30"/>
  <c r="D106" i="30"/>
  <c r="D91" i="30"/>
  <c r="D95" i="30"/>
  <c r="D75" i="30"/>
  <c r="D73" i="30"/>
  <c r="D60" i="30"/>
  <c r="D52" i="30"/>
  <c r="D40" i="30"/>
  <c r="D116" i="30"/>
  <c r="D104" i="30"/>
  <c r="D102" i="30"/>
  <c r="D86" i="30"/>
  <c r="D74" i="30"/>
  <c r="D64" i="30"/>
  <c r="D56" i="30"/>
  <c r="D44" i="30"/>
  <c r="D48" i="30"/>
  <c r="J204" i="31"/>
  <c r="J206" i="31" s="1"/>
  <c r="CH35" i="30"/>
  <c r="CR35" i="30" s="1"/>
  <c r="AI23" i="30"/>
  <c r="Y22" i="30"/>
  <c r="AB22" i="30" s="1"/>
  <c r="AF34" i="30"/>
  <c r="AG34" i="30" s="1"/>
  <c r="BF23" i="30"/>
  <c r="AP23" i="30"/>
  <c r="AC134" i="30"/>
  <c r="AJ134" i="30" s="1"/>
  <c r="AQ134" i="30" s="1"/>
  <c r="X134" i="30"/>
  <c r="BD23" i="30"/>
  <c r="CD35" i="30"/>
  <c r="AI35" i="30"/>
  <c r="BD33" i="30"/>
  <c r="AN27" i="30"/>
  <c r="BD8" i="30"/>
  <c r="H33" i="30"/>
  <c r="I33" i="30" s="1"/>
  <c r="H4" i="30"/>
  <c r="CO34" i="30"/>
  <c r="CP34" i="30" s="1"/>
  <c r="CR116" i="30"/>
  <c r="CR83" i="30"/>
  <c r="CO4" i="30"/>
  <c r="CP5" i="30" s="1"/>
  <c r="BX67" i="30"/>
  <c r="BZ67" i="30" s="1"/>
  <c r="BB67" i="30"/>
  <c r="CR125" i="30"/>
  <c r="CK125" i="30"/>
  <c r="CI35" i="30"/>
  <c r="CD93" i="30"/>
  <c r="CD23" i="30"/>
  <c r="X91" i="30"/>
  <c r="AC91" i="30"/>
  <c r="AJ91" i="30" s="1"/>
  <c r="AQ91" i="30" s="1"/>
  <c r="AZ83" i="30"/>
  <c r="AP83" i="30"/>
  <c r="BG130" i="30"/>
  <c r="BN130" i="30" s="1"/>
  <c r="BU130" i="30" s="1"/>
  <c r="CE130" i="30" s="1"/>
  <c r="CL130" i="30" s="1"/>
  <c r="CS130" i="30" s="1"/>
  <c r="CX130" i="30" s="1"/>
  <c r="AW130" i="30"/>
  <c r="BB130" i="30" s="1"/>
  <c r="AV130" i="30"/>
  <c r="CV119" i="30"/>
  <c r="BX119" i="30"/>
  <c r="CV99" i="30"/>
  <c r="BX99" i="30"/>
  <c r="X99" i="30"/>
  <c r="AC99" i="30"/>
  <c r="AJ99" i="30" s="1"/>
  <c r="AQ99" i="30" s="1"/>
  <c r="CK83" i="30"/>
  <c r="CD83" i="30"/>
  <c r="CV92" i="30"/>
  <c r="CX92" i="30" s="1"/>
  <c r="BX92" i="30"/>
  <c r="BZ92" i="30" s="1"/>
  <c r="BB92" i="30"/>
  <c r="R35" i="30"/>
  <c r="D204" i="31"/>
  <c r="D206" i="31" s="1"/>
  <c r="AV131" i="30"/>
  <c r="BG131" i="30"/>
  <c r="BN131" i="30" s="1"/>
  <c r="BU131" i="30" s="1"/>
  <c r="AW131" i="30"/>
  <c r="BB131" i="30" s="1"/>
  <c r="CV120" i="30"/>
  <c r="BX120" i="30"/>
  <c r="BX107" i="30"/>
  <c r="BZ107" i="30" s="1"/>
  <c r="CV107" i="30"/>
  <c r="CX107" i="30" s="1"/>
  <c r="AZ104" i="30"/>
  <c r="BB107" i="30"/>
  <c r="CV134" i="30"/>
  <c r="BX134" i="30"/>
  <c r="CV127" i="30"/>
  <c r="BX127" i="30"/>
  <c r="AZ125" i="30"/>
  <c r="AC138" i="30"/>
  <c r="AJ138" i="30" s="1"/>
  <c r="AQ138" i="30" s="1"/>
  <c r="X138" i="30"/>
  <c r="BX135" i="30"/>
  <c r="BZ135" i="30" s="1"/>
  <c r="CV135" i="30"/>
  <c r="CX135" i="30" s="1"/>
  <c r="BB135" i="30"/>
  <c r="AU125" i="30"/>
  <c r="R125" i="30"/>
  <c r="I125" i="30"/>
  <c r="BF125" i="30"/>
  <c r="S117" i="30"/>
  <c r="L116" i="30"/>
  <c r="CV117" i="30"/>
  <c r="BX117" i="30"/>
  <c r="AZ116" i="30"/>
  <c r="BX122" i="30"/>
  <c r="CV122" i="30"/>
  <c r="R116" i="30"/>
  <c r="CV102" i="30"/>
  <c r="BX102" i="30"/>
  <c r="BG100" i="30"/>
  <c r="BN100" i="30" s="1"/>
  <c r="BU100" i="30" s="1"/>
  <c r="CE100" i="30" s="1"/>
  <c r="CL100" i="30" s="1"/>
  <c r="CS100" i="30" s="1"/>
  <c r="AW100" i="30"/>
  <c r="BB100" i="30" s="1"/>
  <c r="BG98" i="30"/>
  <c r="BN98" i="30" s="1"/>
  <c r="BU98" i="30" s="1"/>
  <c r="CE98" i="30" s="1"/>
  <c r="CL98" i="30" s="1"/>
  <c r="CS98" i="30" s="1"/>
  <c r="AW98" i="30"/>
  <c r="BB98" i="30" s="1"/>
  <c r="CV90" i="30"/>
  <c r="BX90" i="30"/>
  <c r="BT93" i="30"/>
  <c r="CV101" i="30"/>
  <c r="BX101" i="30"/>
  <c r="AC85" i="30"/>
  <c r="AJ85" i="30" s="1"/>
  <c r="AQ85" i="30" s="1"/>
  <c r="X85" i="30"/>
  <c r="X94" i="30"/>
  <c r="S93" i="30"/>
  <c r="X93" i="30" s="1"/>
  <c r="AC94" i="30"/>
  <c r="X81" i="30"/>
  <c r="AC81" i="30"/>
  <c r="AJ81" i="30" s="1"/>
  <c r="AQ81" i="30" s="1"/>
  <c r="CV70" i="30"/>
  <c r="BX70" i="30"/>
  <c r="AZ68" i="30"/>
  <c r="BM93" i="30"/>
  <c r="X72" i="30"/>
  <c r="AC72" i="30"/>
  <c r="AJ72" i="30" s="1"/>
  <c r="AQ72" i="30" s="1"/>
  <c r="AW78" i="30"/>
  <c r="BB78" i="30" s="1"/>
  <c r="CK68" i="30"/>
  <c r="CA38" i="30"/>
  <c r="AB83" i="30"/>
  <c r="R83" i="30"/>
  <c r="BT35" i="30"/>
  <c r="BK35" i="30"/>
  <c r="BF29" i="30"/>
  <c r="AM35" i="30"/>
  <c r="AP35" i="30" s="1"/>
  <c r="AP29" i="30"/>
  <c r="AN29" i="30"/>
  <c r="AM22" i="30"/>
  <c r="BF22" i="30" s="1"/>
  <c r="S29" i="30"/>
  <c r="X29" i="30" s="1"/>
  <c r="AC30" i="30"/>
  <c r="X30" i="30"/>
  <c r="BG133" i="30"/>
  <c r="BN133" i="30" s="1"/>
  <c r="BU133" i="30" s="1"/>
  <c r="AW133" i="30"/>
  <c r="BB133" i="30" s="1"/>
  <c r="AV133" i="30"/>
  <c r="BX104" i="30"/>
  <c r="CV98" i="30"/>
  <c r="BX98" i="30"/>
  <c r="AZ93" i="30"/>
  <c r="AC86" i="30"/>
  <c r="AJ86" i="30" s="1"/>
  <c r="AQ86" i="30" s="1"/>
  <c r="X86" i="30"/>
  <c r="AU68" i="30"/>
  <c r="AC129" i="30"/>
  <c r="AJ129" i="30" s="1"/>
  <c r="AQ129" i="30" s="1"/>
  <c r="X129" i="30"/>
  <c r="BG128" i="30"/>
  <c r="BN128" i="30" s="1"/>
  <c r="BU128" i="30" s="1"/>
  <c r="CE128" i="30" s="1"/>
  <c r="CL128" i="30" s="1"/>
  <c r="CS128" i="30" s="1"/>
  <c r="AW128" i="30"/>
  <c r="CD116" i="30"/>
  <c r="BT116" i="30"/>
  <c r="X122" i="30"/>
  <c r="AC122" i="30"/>
  <c r="AJ122" i="30" s="1"/>
  <c r="AQ122" i="30" s="1"/>
  <c r="BG121" i="30"/>
  <c r="BN121" i="30" s="1"/>
  <c r="BU121" i="30" s="1"/>
  <c r="CE121" i="30" s="1"/>
  <c r="CL121" i="30" s="1"/>
  <c r="CS121" i="30" s="1"/>
  <c r="X120" i="30"/>
  <c r="AC120" i="30"/>
  <c r="AJ120" i="30" s="1"/>
  <c r="AQ120" i="30" s="1"/>
  <c r="CV118" i="30"/>
  <c r="BX118" i="30"/>
  <c r="X105" i="30"/>
  <c r="S104" i="30"/>
  <c r="X104" i="30" s="1"/>
  <c r="R93" i="30"/>
  <c r="CV91" i="30"/>
  <c r="BX91" i="30"/>
  <c r="BG91" i="30"/>
  <c r="BN91" i="30" s="1"/>
  <c r="BU91" i="30" s="1"/>
  <c r="CE91" i="30" s="1"/>
  <c r="CL91" i="30" s="1"/>
  <c r="CS91" i="30" s="1"/>
  <c r="AC89" i="30"/>
  <c r="AJ89" i="30" s="1"/>
  <c r="AQ89" i="30" s="1"/>
  <c r="X89" i="30"/>
  <c r="CV74" i="30"/>
  <c r="BX74" i="30"/>
  <c r="X73" i="30"/>
  <c r="AC73" i="30"/>
  <c r="AJ73" i="30" s="1"/>
  <c r="AQ73" i="30" s="1"/>
  <c r="BG77" i="30"/>
  <c r="BN77" i="30" s="1"/>
  <c r="BU77" i="30" s="1"/>
  <c r="CE77" i="30" s="1"/>
  <c r="CL77" i="30" s="1"/>
  <c r="CS77" i="30" s="1"/>
  <c r="CV73" i="30"/>
  <c r="BX73" i="30"/>
  <c r="CV77" i="30"/>
  <c r="BX77" i="30"/>
  <c r="CV72" i="30"/>
  <c r="BX72" i="30"/>
  <c r="BZ25" i="30"/>
  <c r="CV41" i="30"/>
  <c r="BX41" i="30"/>
  <c r="V113" i="30"/>
  <c r="V109" i="30"/>
  <c r="V114" i="30"/>
  <c r="W36" i="30"/>
  <c r="S125" i="30"/>
  <c r="X125" i="30" s="1"/>
  <c r="AC126" i="30"/>
  <c r="X126" i="30"/>
  <c r="CV89" i="30"/>
  <c r="BX89" i="30"/>
  <c r="L93" i="30"/>
  <c r="C204" i="31"/>
  <c r="CV132" i="30"/>
  <c r="BX132" i="30"/>
  <c r="BX128" i="30"/>
  <c r="BB128" i="30"/>
  <c r="CV128" i="30"/>
  <c r="AW127" i="30"/>
  <c r="BB127" i="30" s="1"/>
  <c r="BG127" i="30"/>
  <c r="BN127" i="30" s="1"/>
  <c r="BU127" i="30" s="1"/>
  <c r="CE127" i="30" s="1"/>
  <c r="CL127" i="30" s="1"/>
  <c r="CS127" i="30" s="1"/>
  <c r="L125" i="30"/>
  <c r="AV127" i="30"/>
  <c r="CV121" i="30"/>
  <c r="BX121" i="30"/>
  <c r="CD125" i="30"/>
  <c r="AC123" i="30"/>
  <c r="AJ123" i="30" s="1"/>
  <c r="AQ123" i="30" s="1"/>
  <c r="X123" i="30"/>
  <c r="BM116" i="30"/>
  <c r="AU116" i="30"/>
  <c r="BF116" i="30"/>
  <c r="AP116" i="30"/>
  <c r="AC118" i="30"/>
  <c r="AJ118" i="30" s="1"/>
  <c r="AQ118" i="30" s="1"/>
  <c r="X118" i="30"/>
  <c r="BG119" i="30"/>
  <c r="BN119" i="30" s="1"/>
  <c r="BU119" i="30" s="1"/>
  <c r="CE119" i="30" s="1"/>
  <c r="CL119" i="30" s="1"/>
  <c r="CS119" i="30" s="1"/>
  <c r="CV104" i="30"/>
  <c r="CV100" i="30"/>
  <c r="BX100" i="30"/>
  <c r="BZ103" i="30"/>
  <c r="CE103" i="30"/>
  <c r="CL103" i="30" s="1"/>
  <c r="CS103" i="30" s="1"/>
  <c r="CX103" i="30" s="1"/>
  <c r="AU104" i="30"/>
  <c r="AW106" i="30"/>
  <c r="BB106" i="30" s="1"/>
  <c r="AV106" i="30"/>
  <c r="BG106" i="30"/>
  <c r="BN106" i="30" s="1"/>
  <c r="BU106" i="30" s="1"/>
  <c r="CE106" i="30" s="1"/>
  <c r="CL106" i="30" s="1"/>
  <c r="CS106" i="30" s="1"/>
  <c r="CX106" i="30" s="1"/>
  <c r="AV98" i="30"/>
  <c r="AC90" i="30"/>
  <c r="AJ90" i="30" s="1"/>
  <c r="AQ90" i="30" s="1"/>
  <c r="X90" i="30"/>
  <c r="CV88" i="30"/>
  <c r="BX88" i="30"/>
  <c r="AV78" i="30"/>
  <c r="AP104" i="30"/>
  <c r="BG102" i="30"/>
  <c r="BN102" i="30" s="1"/>
  <c r="BU102" i="30" s="1"/>
  <c r="CE102" i="30" s="1"/>
  <c r="CL102" i="30" s="1"/>
  <c r="CS102" i="30" s="1"/>
  <c r="AW102" i="30"/>
  <c r="BB102" i="30" s="1"/>
  <c r="AU93" i="30"/>
  <c r="AC87" i="30"/>
  <c r="AJ87" i="30" s="1"/>
  <c r="AQ87" i="30" s="1"/>
  <c r="X87" i="30"/>
  <c r="AV95" i="30"/>
  <c r="BG95" i="30"/>
  <c r="BN95" i="30" s="1"/>
  <c r="BU95" i="30" s="1"/>
  <c r="CE95" i="30" s="1"/>
  <c r="CL95" i="30" s="1"/>
  <c r="CS95" i="30" s="1"/>
  <c r="CX95" i="30" s="1"/>
  <c r="AW95" i="30"/>
  <c r="BB95" i="30" s="1"/>
  <c r="AV96" i="30"/>
  <c r="BG96" i="30"/>
  <c r="BN96" i="30" s="1"/>
  <c r="BU96" i="30" s="1"/>
  <c r="CE96" i="30" s="1"/>
  <c r="CL96" i="30" s="1"/>
  <c r="CS96" i="30" s="1"/>
  <c r="CX96" i="30" s="1"/>
  <c r="AW96" i="30"/>
  <c r="BB96" i="30" s="1"/>
  <c r="AC65" i="30"/>
  <c r="AJ65" i="30" s="1"/>
  <c r="AQ65" i="30" s="1"/>
  <c r="X65" i="30"/>
  <c r="AC61" i="30"/>
  <c r="AJ61" i="30" s="1"/>
  <c r="AQ61" i="30" s="1"/>
  <c r="X61" i="30"/>
  <c r="AC57" i="30"/>
  <c r="AJ57" i="30" s="1"/>
  <c r="AQ57" i="30" s="1"/>
  <c r="X57" i="30"/>
  <c r="AC53" i="30"/>
  <c r="AJ53" i="30" s="1"/>
  <c r="AQ53" i="30" s="1"/>
  <c r="X53" i="30"/>
  <c r="BM68" i="30"/>
  <c r="BC38" i="30"/>
  <c r="BF68" i="30"/>
  <c r="AM38" i="30"/>
  <c r="AP68" i="30"/>
  <c r="AU34" i="30"/>
  <c r="AC88" i="30"/>
  <c r="AJ88" i="30" s="1"/>
  <c r="AQ88" i="30" s="1"/>
  <c r="X88" i="30"/>
  <c r="S84" i="30"/>
  <c r="L83" i="30"/>
  <c r="BB108" i="30"/>
  <c r="BX108" i="30"/>
  <c r="BZ108" i="30" s="1"/>
  <c r="CV108" i="30"/>
  <c r="CX108" i="30" s="1"/>
  <c r="X80" i="30"/>
  <c r="AC80" i="30"/>
  <c r="AJ80" i="30" s="1"/>
  <c r="AQ80" i="30" s="1"/>
  <c r="AW76" i="30"/>
  <c r="BB76" i="30" s="1"/>
  <c r="CV76" i="30"/>
  <c r="BX76" i="30"/>
  <c r="AC70" i="30"/>
  <c r="AJ70" i="30" s="1"/>
  <c r="AQ70" i="30" s="1"/>
  <c r="X70" i="30"/>
  <c r="AC64" i="30"/>
  <c r="AJ64" i="30" s="1"/>
  <c r="AQ64" i="30" s="1"/>
  <c r="X64" i="30"/>
  <c r="AC60" i="30"/>
  <c r="AJ60" i="30" s="1"/>
  <c r="AQ60" i="30" s="1"/>
  <c r="X60" i="30"/>
  <c r="AC56" i="30"/>
  <c r="AJ56" i="30" s="1"/>
  <c r="AQ56" i="30" s="1"/>
  <c r="X56" i="30"/>
  <c r="AC52" i="30"/>
  <c r="AJ52" i="30" s="1"/>
  <c r="AQ52" i="30" s="1"/>
  <c r="X52" i="30"/>
  <c r="AI68" i="30"/>
  <c r="AB68" i="30"/>
  <c r="AC48" i="30"/>
  <c r="AJ48" i="30" s="1"/>
  <c r="AQ48" i="30" s="1"/>
  <c r="X48" i="30"/>
  <c r="BZ21" i="30"/>
  <c r="AV97" i="30"/>
  <c r="BG97" i="30"/>
  <c r="BN97" i="30" s="1"/>
  <c r="BU97" i="30" s="1"/>
  <c r="CE97" i="30" s="1"/>
  <c r="CL97" i="30" s="1"/>
  <c r="CS97" i="30" s="1"/>
  <c r="CX97" i="30" s="1"/>
  <c r="AW97" i="30"/>
  <c r="BB97" i="30" s="1"/>
  <c r="X75" i="30"/>
  <c r="AC75" i="30"/>
  <c r="AJ75" i="30" s="1"/>
  <c r="AQ75" i="30" s="1"/>
  <c r="CR68" i="30"/>
  <c r="BG46" i="30"/>
  <c r="BN46" i="30" s="1"/>
  <c r="BU46" i="30" s="1"/>
  <c r="CE46" i="30" s="1"/>
  <c r="CL46" i="30" s="1"/>
  <c r="CS46" i="30" s="1"/>
  <c r="CX46" i="30" s="1"/>
  <c r="AW46" i="30"/>
  <c r="BB46" i="30" s="1"/>
  <c r="CI29" i="30"/>
  <c r="AC12" i="30"/>
  <c r="AJ12" i="30" s="1"/>
  <c r="AQ12" i="30" s="1"/>
  <c r="X12" i="30"/>
  <c r="AN24" i="30"/>
  <c r="AN23" i="30"/>
  <c r="AM33" i="30"/>
  <c r="BF33" i="30" s="1"/>
  <c r="AM4" i="30"/>
  <c r="AN5" i="30" s="1"/>
  <c r="AN8" i="30"/>
  <c r="BJ38" i="30"/>
  <c r="K93" i="30"/>
  <c r="BQ38" i="30"/>
  <c r="CD39" i="30"/>
  <c r="AF38" i="30"/>
  <c r="AP39" i="30"/>
  <c r="BT18" i="30"/>
  <c r="CV13" i="30"/>
  <c r="BX13" i="30"/>
  <c r="L10" i="30"/>
  <c r="S11" i="30"/>
  <c r="CB24" i="30"/>
  <c r="CB23" i="30"/>
  <c r="CA33" i="30"/>
  <c r="CB33" i="30" s="1"/>
  <c r="CA4" i="30"/>
  <c r="CB5" i="30" s="1"/>
  <c r="CB8" i="30"/>
  <c r="CO38" i="30"/>
  <c r="CO124" i="30" s="1"/>
  <c r="BG51" i="30"/>
  <c r="BN51" i="30" s="1"/>
  <c r="BU51" i="30" s="1"/>
  <c r="CE51" i="30" s="1"/>
  <c r="CL51" i="30" s="1"/>
  <c r="CS51" i="30" s="1"/>
  <c r="CX51" i="30" s="1"/>
  <c r="AV51" i="30"/>
  <c r="AW51" i="30"/>
  <c r="BB51" i="30" s="1"/>
  <c r="CK29" i="30"/>
  <c r="CV26" i="30"/>
  <c r="BX24" i="30"/>
  <c r="CV24" i="30"/>
  <c r="AZ23" i="30"/>
  <c r="BZ17" i="30"/>
  <c r="BC34" i="30"/>
  <c r="BF34" i="30" s="1"/>
  <c r="BD27" i="30"/>
  <c r="BM10" i="30"/>
  <c r="BD26" i="30"/>
  <c r="BC4" i="30"/>
  <c r="BD5" i="30" s="1"/>
  <c r="Z24" i="30"/>
  <c r="Z23" i="30"/>
  <c r="Z8" i="30"/>
  <c r="Y33" i="30"/>
  <c r="Y4" i="30"/>
  <c r="Z5" i="30" s="1"/>
  <c r="V124" i="30"/>
  <c r="Z34" i="30"/>
  <c r="BG13" i="30"/>
  <c r="BN13" i="30" s="1"/>
  <c r="BU13" i="30" s="1"/>
  <c r="CE13" i="30" s="1"/>
  <c r="CL13" i="30" s="1"/>
  <c r="CS13" i="30" s="1"/>
  <c r="S69" i="30"/>
  <c r="L68" i="30"/>
  <c r="AC63" i="30"/>
  <c r="AJ63" i="30" s="1"/>
  <c r="AQ63" i="30" s="1"/>
  <c r="X63" i="30"/>
  <c r="AC59" i="30"/>
  <c r="AJ59" i="30" s="1"/>
  <c r="AQ59" i="30" s="1"/>
  <c r="X59" i="30"/>
  <c r="AC55" i="30"/>
  <c r="AJ55" i="30" s="1"/>
  <c r="AQ55" i="30" s="1"/>
  <c r="X55" i="30"/>
  <c r="CD68" i="30"/>
  <c r="CV71" i="30"/>
  <c r="CV68" i="30" s="1"/>
  <c r="BX71" i="30"/>
  <c r="AZ29" i="30"/>
  <c r="CV30" i="30"/>
  <c r="BX30" i="30"/>
  <c r="X71" i="30"/>
  <c r="AC71" i="30"/>
  <c r="AJ71" i="30" s="1"/>
  <c r="AQ71" i="30" s="1"/>
  <c r="AC42" i="30"/>
  <c r="AJ42" i="30" s="1"/>
  <c r="AQ42" i="30" s="1"/>
  <c r="X42" i="30"/>
  <c r="CH38" i="30"/>
  <c r="CR39" i="30"/>
  <c r="CA22" i="30"/>
  <c r="CK26" i="30"/>
  <c r="S6" i="30"/>
  <c r="S5" i="30" s="1"/>
  <c r="X5" i="30" s="1"/>
  <c r="X101" i="30"/>
  <c r="AC101" i="30"/>
  <c r="AJ101" i="30" s="1"/>
  <c r="AQ101" i="30" s="1"/>
  <c r="AB39" i="30"/>
  <c r="O38" i="30"/>
  <c r="CV44" i="30"/>
  <c r="BX44" i="30"/>
  <c r="AC41" i="30"/>
  <c r="AJ41" i="30" s="1"/>
  <c r="AQ41" i="30" s="1"/>
  <c r="X41" i="30"/>
  <c r="BX18" i="30"/>
  <c r="AB18" i="30"/>
  <c r="BZ14" i="30"/>
  <c r="F34" i="30"/>
  <c r="BR24" i="30"/>
  <c r="BR23" i="30"/>
  <c r="BQ33" i="30"/>
  <c r="BQ4" i="30"/>
  <c r="BR5" i="30" s="1"/>
  <c r="BR8" i="30"/>
  <c r="AC24" i="30"/>
  <c r="S23" i="30"/>
  <c r="Z35" i="30"/>
  <c r="CV43" i="30"/>
  <c r="BX43" i="30"/>
  <c r="BZ31" i="30"/>
  <c r="AF22" i="30"/>
  <c r="AP26" i="30"/>
  <c r="L18" i="30"/>
  <c r="S19" i="30"/>
  <c r="CV15" i="30"/>
  <c r="CV10" i="30"/>
  <c r="AC8" i="30"/>
  <c r="AJ8" i="30" s="1"/>
  <c r="AQ8" i="30" s="1"/>
  <c r="X8" i="30"/>
  <c r="BK24" i="30"/>
  <c r="BK23" i="30"/>
  <c r="BK8" i="30"/>
  <c r="BJ33" i="30"/>
  <c r="BJ4" i="30"/>
  <c r="BK5" i="30" s="1"/>
  <c r="P24" i="30"/>
  <c r="P23" i="30"/>
  <c r="O4" i="30"/>
  <c r="P5" i="30" s="1"/>
  <c r="O33" i="30"/>
  <c r="P8" i="30"/>
  <c r="BA30" i="30"/>
  <c r="BA29" i="30"/>
  <c r="C138" i="30"/>
  <c r="C134" i="30"/>
  <c r="C132" i="30"/>
  <c r="C133" i="30"/>
  <c r="C127" i="30"/>
  <c r="C128" i="30"/>
  <c r="C129" i="30"/>
  <c r="C131" i="30"/>
  <c r="C130" i="30"/>
  <c r="C122" i="30"/>
  <c r="C121" i="30"/>
  <c r="C120" i="30"/>
  <c r="C119" i="30"/>
  <c r="C125" i="30"/>
  <c r="C126" i="30"/>
  <c r="C123" i="30"/>
  <c r="C124" i="30"/>
  <c r="C118" i="30"/>
  <c r="C117" i="30"/>
  <c r="C116" i="30"/>
  <c r="C102" i="30"/>
  <c r="C101" i="30"/>
  <c r="C100" i="30"/>
  <c r="C99" i="30"/>
  <c r="C106" i="30"/>
  <c r="C105" i="30"/>
  <c r="C98" i="30"/>
  <c r="C97" i="30"/>
  <c r="C96" i="30"/>
  <c r="C95" i="30"/>
  <c r="C94" i="30"/>
  <c r="C93" i="30"/>
  <c r="C110" i="30"/>
  <c r="C91" i="30"/>
  <c r="C90" i="30"/>
  <c r="C89" i="30"/>
  <c r="C83" i="30"/>
  <c r="C81" i="30"/>
  <c r="C80" i="30"/>
  <c r="C79" i="30"/>
  <c r="C78" i="30"/>
  <c r="C77" i="30"/>
  <c r="C76" i="30"/>
  <c r="C75" i="30"/>
  <c r="C74" i="30"/>
  <c r="C73" i="30"/>
  <c r="C72" i="30"/>
  <c r="C71" i="30"/>
  <c r="C104" i="30"/>
  <c r="C111" i="30"/>
  <c r="C88" i="30"/>
  <c r="C87" i="30"/>
  <c r="C86" i="30"/>
  <c r="C85" i="30"/>
  <c r="C84" i="30"/>
  <c r="C68" i="30"/>
  <c r="C66" i="30"/>
  <c r="C62" i="30"/>
  <c r="C50" i="30"/>
  <c r="C46" i="30"/>
  <c r="B36" i="30"/>
  <c r="C13" i="30"/>
  <c r="C63" i="30"/>
  <c r="C51" i="30"/>
  <c r="C47" i="30"/>
  <c r="C45" i="30"/>
  <c r="C44" i="30"/>
  <c r="C43" i="30"/>
  <c r="C42" i="30"/>
  <c r="C41" i="30"/>
  <c r="C40" i="30"/>
  <c r="C16" i="30"/>
  <c r="C15" i="30"/>
  <c r="C70" i="30"/>
  <c r="C69" i="30"/>
  <c r="C64" i="30"/>
  <c r="C60" i="30"/>
  <c r="C59" i="30"/>
  <c r="C58" i="30"/>
  <c r="C57" i="30"/>
  <c r="C56" i="30"/>
  <c r="C55" i="30"/>
  <c r="C54" i="30"/>
  <c r="C53" i="30"/>
  <c r="C52" i="30"/>
  <c r="C48" i="30"/>
  <c r="C39" i="30"/>
  <c r="C19" i="30"/>
  <c r="C18" i="30"/>
  <c r="C49" i="30"/>
  <c r="C7" i="30"/>
  <c r="C38" i="30"/>
  <c r="C22" i="30"/>
  <c r="C65" i="30"/>
  <c r="C61" i="30"/>
  <c r="C12" i="30"/>
  <c r="C11" i="30"/>
  <c r="C10" i="30"/>
  <c r="C6" i="30"/>
  <c r="C4" i="30"/>
  <c r="CP133" i="30"/>
  <c r="CP134" i="30"/>
  <c r="CP131" i="30"/>
  <c r="CP132" i="30"/>
  <c r="CP130" i="30"/>
  <c r="CP126" i="30"/>
  <c r="CP127" i="30"/>
  <c r="CP128" i="30"/>
  <c r="CP129" i="30"/>
  <c r="CP123" i="30"/>
  <c r="CP125" i="30"/>
  <c r="CP121" i="30"/>
  <c r="CP120" i="30"/>
  <c r="CP119" i="30"/>
  <c r="CP116" i="30"/>
  <c r="CP106" i="30"/>
  <c r="CP105" i="30"/>
  <c r="CP104" i="30"/>
  <c r="CP117" i="30"/>
  <c r="CP111" i="30"/>
  <c r="CP110" i="30"/>
  <c r="CP100" i="30"/>
  <c r="CP91" i="30"/>
  <c r="CP99" i="30"/>
  <c r="CP122" i="30"/>
  <c r="CP118" i="30"/>
  <c r="CP102" i="30"/>
  <c r="CP98" i="30"/>
  <c r="CP97" i="30"/>
  <c r="CP96" i="30"/>
  <c r="CP95" i="30"/>
  <c r="CP94" i="30"/>
  <c r="CP93" i="30"/>
  <c r="CP87" i="30"/>
  <c r="CP86" i="30"/>
  <c r="CP85" i="30"/>
  <c r="CP84" i="30"/>
  <c r="CP83" i="30"/>
  <c r="CP90" i="30"/>
  <c r="CP89" i="30"/>
  <c r="CP88" i="30"/>
  <c r="CP81" i="30"/>
  <c r="CP80" i="30"/>
  <c r="CP79" i="30"/>
  <c r="CP78" i="30"/>
  <c r="CP77" i="30"/>
  <c r="CP76" i="30"/>
  <c r="CP75" i="30"/>
  <c r="CP74" i="30"/>
  <c r="CP70" i="30"/>
  <c r="CP101" i="30"/>
  <c r="CP73" i="30"/>
  <c r="CP69" i="30"/>
  <c r="CP68" i="30"/>
  <c r="CP65" i="30"/>
  <c r="CP64" i="30"/>
  <c r="CP63" i="30"/>
  <c r="CP62" i="30"/>
  <c r="CP61" i="30"/>
  <c r="CP60" i="30"/>
  <c r="CP59" i="30"/>
  <c r="CP58" i="30"/>
  <c r="CP57" i="30"/>
  <c r="CP56" i="30"/>
  <c r="CP55" i="30"/>
  <c r="CP54" i="30"/>
  <c r="CP53" i="30"/>
  <c r="CP52" i="30"/>
  <c r="CP51" i="30"/>
  <c r="CP50" i="30"/>
  <c r="CP49" i="30"/>
  <c r="CP48" i="30"/>
  <c r="CP47" i="30"/>
  <c r="CP46" i="30"/>
  <c r="CP72" i="30"/>
  <c r="CP66" i="30"/>
  <c r="CP45" i="30"/>
  <c r="CO36" i="30"/>
  <c r="CP12" i="30"/>
  <c r="CP15" i="30"/>
  <c r="CP13" i="30"/>
  <c r="CP71" i="30"/>
  <c r="CP18" i="30"/>
  <c r="CP41" i="30"/>
  <c r="CP16" i="30"/>
  <c r="CP10" i="30"/>
  <c r="CP7" i="30"/>
  <c r="CP42" i="30"/>
  <c r="CP44" i="30"/>
  <c r="CP40" i="30"/>
  <c r="CP11" i="30"/>
  <c r="CP19" i="30"/>
  <c r="CP43" i="30"/>
  <c r="CP39" i="30"/>
  <c r="CP4" i="30"/>
  <c r="CP22" i="30"/>
  <c r="CP6" i="30"/>
  <c r="AC15" i="30"/>
  <c r="AJ16" i="30"/>
  <c r="CW24" i="30"/>
  <c r="CW8" i="30"/>
  <c r="AC62" i="30"/>
  <c r="AJ62" i="30" s="1"/>
  <c r="AQ62" i="30" s="1"/>
  <c r="X62" i="30"/>
  <c r="AC58" i="30"/>
  <c r="AJ58" i="30" s="1"/>
  <c r="AQ58" i="30" s="1"/>
  <c r="X58" i="30"/>
  <c r="AC54" i="30"/>
  <c r="AJ54" i="30" s="1"/>
  <c r="AQ54" i="30" s="1"/>
  <c r="X54" i="30"/>
  <c r="CV75" i="30"/>
  <c r="BX75" i="30"/>
  <c r="BG74" i="30"/>
  <c r="BN74" i="30" s="1"/>
  <c r="BU74" i="30" s="1"/>
  <c r="CE74" i="30" s="1"/>
  <c r="CL74" i="30" s="1"/>
  <c r="CS74" i="30" s="1"/>
  <c r="BF93" i="30"/>
  <c r="CV45" i="30"/>
  <c r="BX45" i="30"/>
  <c r="AT38" i="30"/>
  <c r="BR35" i="30"/>
  <c r="CA34" i="30"/>
  <c r="BA34" i="30"/>
  <c r="BA26" i="30"/>
  <c r="BA27" i="30"/>
  <c r="AZ34" i="30"/>
  <c r="CI24" i="30"/>
  <c r="CI23" i="30"/>
  <c r="CH33" i="30"/>
  <c r="CR33" i="30" s="1"/>
  <c r="CH4" i="30"/>
  <c r="CI5" i="30" s="1"/>
  <c r="CI8" i="30"/>
  <c r="CV42" i="30"/>
  <c r="BX42" i="30"/>
  <c r="AV46" i="30"/>
  <c r="AB35" i="30"/>
  <c r="W22" i="30"/>
  <c r="BG66" i="30"/>
  <c r="BN66" i="30" s="1"/>
  <c r="BU66" i="30" s="1"/>
  <c r="CE66" i="30" s="1"/>
  <c r="CL66" i="30" s="1"/>
  <c r="CS66" i="30" s="1"/>
  <c r="CX66" i="30" s="1"/>
  <c r="AW66" i="30"/>
  <c r="BB66" i="30" s="1"/>
  <c r="AV66" i="30"/>
  <c r="Y38" i="30"/>
  <c r="AI39" i="30"/>
  <c r="BM22" i="30"/>
  <c r="AT35" i="30"/>
  <c r="H38" i="30"/>
  <c r="R39" i="30"/>
  <c r="BG47" i="30"/>
  <c r="BN47" i="30" s="1"/>
  <c r="BU47" i="30" s="1"/>
  <c r="AV47" i="30"/>
  <c r="AW47" i="30"/>
  <c r="BB47" i="30" s="1"/>
  <c r="E38" i="30"/>
  <c r="F38" i="30" s="1"/>
  <c r="K39" i="30"/>
  <c r="CH22" i="30"/>
  <c r="CR22" i="30" s="1"/>
  <c r="AT22" i="30"/>
  <c r="L35" i="30"/>
  <c r="M35" i="30" s="1"/>
  <c r="M30" i="30"/>
  <c r="M29" i="30"/>
  <c r="CI26" i="30"/>
  <c r="CH34" i="30"/>
  <c r="CR34" i="30" s="1"/>
  <c r="CI27" i="30"/>
  <c r="CK10" i="30"/>
  <c r="CR10" i="30"/>
  <c r="BR26" i="30"/>
  <c r="BQ34" i="30"/>
  <c r="BR27" i="30"/>
  <c r="CD10" i="30"/>
  <c r="BA24" i="30"/>
  <c r="BA8" i="30"/>
  <c r="AZ4" i="30"/>
  <c r="BA5" i="30" s="1"/>
  <c r="AC43" i="30"/>
  <c r="AJ43" i="30" s="1"/>
  <c r="AQ43" i="30" s="1"/>
  <c r="X43" i="30"/>
  <c r="CK35" i="30"/>
  <c r="CK93" i="30"/>
  <c r="X79" i="30"/>
  <c r="AC79" i="30"/>
  <c r="AJ79" i="30" s="1"/>
  <c r="AQ79" i="30" s="1"/>
  <c r="AC45" i="30"/>
  <c r="AJ45" i="30" s="1"/>
  <c r="AQ45" i="30" s="1"/>
  <c r="X45" i="30"/>
  <c r="CV40" i="30"/>
  <c r="BX40" i="30"/>
  <c r="AZ39" i="30"/>
  <c r="S26" i="30"/>
  <c r="X26" i="30" s="1"/>
  <c r="AC27" i="30"/>
  <c r="X27" i="30"/>
  <c r="CV18" i="30"/>
  <c r="AC7" i="30"/>
  <c r="AJ7" i="30" s="1"/>
  <c r="AQ7" i="30" s="1"/>
  <c r="X7" i="30"/>
  <c r="AG24" i="30"/>
  <c r="AG23" i="30"/>
  <c r="AF33" i="30"/>
  <c r="AG33" i="30" s="1"/>
  <c r="AG8" i="30"/>
  <c r="AF4" i="30"/>
  <c r="AG5" i="30" s="1"/>
  <c r="AU39" i="30"/>
  <c r="X49" i="30"/>
  <c r="AC49" i="30"/>
  <c r="AJ49" i="30" s="1"/>
  <c r="AQ49" i="30" s="1"/>
  <c r="AC44" i="30"/>
  <c r="AJ44" i="30" s="1"/>
  <c r="AQ44" i="30" s="1"/>
  <c r="X44" i="30"/>
  <c r="S40" i="30"/>
  <c r="L39" i="30"/>
  <c r="CD26" i="30"/>
  <c r="BQ22" i="30"/>
  <c r="BT22" i="30" s="1"/>
  <c r="BX26" i="30"/>
  <c r="AU26" i="30"/>
  <c r="BK26" i="30"/>
  <c r="BK27" i="30"/>
  <c r="BJ34" i="30"/>
  <c r="BK34" i="30" s="1"/>
  <c r="BT10" i="30"/>
  <c r="AB10" i="30"/>
  <c r="P27" i="30"/>
  <c r="P26" i="30"/>
  <c r="O34" i="30"/>
  <c r="BX15" i="30"/>
  <c r="BM35" i="30"/>
  <c r="AT33" i="30"/>
  <c r="F138" i="30"/>
  <c r="F134" i="30"/>
  <c r="F131" i="30"/>
  <c r="F132" i="30"/>
  <c r="F129" i="30"/>
  <c r="F130" i="30"/>
  <c r="F126" i="30"/>
  <c r="F125" i="30"/>
  <c r="F123" i="30"/>
  <c r="F127" i="30"/>
  <c r="F133" i="30"/>
  <c r="F128" i="30"/>
  <c r="F120" i="30"/>
  <c r="F119" i="30"/>
  <c r="F122" i="30"/>
  <c r="F118" i="30"/>
  <c r="F117" i="30"/>
  <c r="F121" i="30"/>
  <c r="F111" i="30"/>
  <c r="F110" i="30"/>
  <c r="F104" i="30"/>
  <c r="F99" i="30"/>
  <c r="F102" i="30"/>
  <c r="F98" i="30"/>
  <c r="F97" i="30"/>
  <c r="F96" i="30"/>
  <c r="F95" i="30"/>
  <c r="F94" i="30"/>
  <c r="F101" i="30"/>
  <c r="F93" i="30"/>
  <c r="F116" i="30"/>
  <c r="F105" i="30"/>
  <c r="F88" i="30"/>
  <c r="F87" i="30"/>
  <c r="F86" i="30"/>
  <c r="F85" i="30"/>
  <c r="F84" i="30"/>
  <c r="F83" i="30"/>
  <c r="F81" i="30"/>
  <c r="F80" i="30"/>
  <c r="F79" i="30"/>
  <c r="F78" i="30"/>
  <c r="F77" i="30"/>
  <c r="F76" i="30"/>
  <c r="F106" i="30"/>
  <c r="F100" i="30"/>
  <c r="F73" i="30"/>
  <c r="F70" i="30"/>
  <c r="F69" i="30"/>
  <c r="F65" i="30"/>
  <c r="F64" i="30"/>
  <c r="F63" i="30"/>
  <c r="F62" i="30"/>
  <c r="F61" i="30"/>
  <c r="F60" i="30"/>
  <c r="F59" i="30"/>
  <c r="F58" i="30"/>
  <c r="F57" i="30"/>
  <c r="F56" i="30"/>
  <c r="F55" i="30"/>
  <c r="F54" i="30"/>
  <c r="F53" i="30"/>
  <c r="F52" i="30"/>
  <c r="F51" i="30"/>
  <c r="F50" i="30"/>
  <c r="F49" i="30"/>
  <c r="F48" i="30"/>
  <c r="F47" i="30"/>
  <c r="F46" i="30"/>
  <c r="F72" i="30"/>
  <c r="F68" i="30"/>
  <c r="F91" i="30"/>
  <c r="F90" i="30"/>
  <c r="F89" i="30"/>
  <c r="F75" i="30"/>
  <c r="F71" i="30"/>
  <c r="F66" i="30"/>
  <c r="F74" i="30"/>
  <c r="F19" i="30"/>
  <c r="F18" i="30"/>
  <c r="F11" i="30"/>
  <c r="F45" i="30"/>
  <c r="F44" i="30"/>
  <c r="F43" i="30"/>
  <c r="F42" i="30"/>
  <c r="F41" i="30"/>
  <c r="F40" i="30"/>
  <c r="F15" i="30"/>
  <c r="F12" i="30"/>
  <c r="F10" i="30"/>
  <c r="F6" i="30"/>
  <c r="F4" i="30"/>
  <c r="F13" i="30"/>
  <c r="F7" i="30"/>
  <c r="K4" i="30"/>
  <c r="F39" i="30"/>
  <c r="F16" i="30"/>
  <c r="AV50" i="30" l="1"/>
  <c r="AW50" i="30"/>
  <c r="BB50" i="30" s="1"/>
  <c r="AW77" i="30"/>
  <c r="BB77" i="30" s="1"/>
  <c r="L22" i="30"/>
  <c r="BZ100" i="30"/>
  <c r="BG110" i="30"/>
  <c r="BN110" i="30" s="1"/>
  <c r="AV110" i="30"/>
  <c r="AV111" i="30"/>
  <c r="AW111" i="30"/>
  <c r="BB111" i="30" s="1"/>
  <c r="BG111" i="30"/>
  <c r="BN111" i="30" s="1"/>
  <c r="BU111" i="30" s="1"/>
  <c r="BG76" i="30"/>
  <c r="BN76" i="30" s="1"/>
  <c r="BU76" i="30" s="1"/>
  <c r="CE76" i="30" s="1"/>
  <c r="CL76" i="30" s="1"/>
  <c r="CS76" i="30" s="1"/>
  <c r="AW74" i="30"/>
  <c r="BB74" i="30" s="1"/>
  <c r="AW13" i="30"/>
  <c r="BB13" i="30" s="1"/>
  <c r="AP34" i="30"/>
  <c r="AI34" i="30"/>
  <c r="X15" i="30"/>
  <c r="T29" i="30"/>
  <c r="I116" i="30"/>
  <c r="I5" i="30"/>
  <c r="I93" i="30"/>
  <c r="K35" i="30"/>
  <c r="AP33" i="30"/>
  <c r="O204" i="31"/>
  <c r="B145" i="20" s="1"/>
  <c r="G145" i="20" s="1"/>
  <c r="BG132" i="30"/>
  <c r="BN132" i="30" s="1"/>
  <c r="BU132" i="30" s="1"/>
  <c r="CE132" i="30" s="1"/>
  <c r="CL132" i="30" s="1"/>
  <c r="CS132" i="30" s="1"/>
  <c r="CX132" i="30" s="1"/>
  <c r="K22" i="30"/>
  <c r="E36" i="30"/>
  <c r="F36" i="30" s="1"/>
  <c r="BZ77" i="30"/>
  <c r="S35" i="30"/>
  <c r="BZ130" i="30"/>
  <c r="AW121" i="30"/>
  <c r="BB121" i="30" s="1"/>
  <c r="AW119" i="30"/>
  <c r="BB119" i="30" s="1"/>
  <c r="AW132" i="30"/>
  <c r="BB132" i="30" s="1"/>
  <c r="BZ78" i="30"/>
  <c r="BZ121" i="30"/>
  <c r="D141" i="30"/>
  <c r="BZ95" i="30"/>
  <c r="BZ98" i="30"/>
  <c r="K33" i="30"/>
  <c r="BZ128" i="30"/>
  <c r="BZ132" i="30"/>
  <c r="AW134" i="30"/>
  <c r="BB134" i="30" s="1"/>
  <c r="BG134" i="30"/>
  <c r="BN134" i="30" s="1"/>
  <c r="BU134" i="30" s="1"/>
  <c r="CE134" i="30" s="1"/>
  <c r="CL134" i="30" s="1"/>
  <c r="CS134" i="30" s="1"/>
  <c r="CX134" i="30" s="1"/>
  <c r="AV134" i="30"/>
  <c r="CP124" i="30"/>
  <c r="AN33" i="30"/>
  <c r="I43" i="30"/>
  <c r="I94" i="30"/>
  <c r="I71" i="30"/>
  <c r="I22" i="30"/>
  <c r="I12" i="30"/>
  <c r="I45" i="30"/>
  <c r="I138" i="30"/>
  <c r="I127" i="30"/>
  <c r="I126" i="30"/>
  <c r="I120" i="30"/>
  <c r="I111" i="30"/>
  <c r="I101" i="30"/>
  <c r="I97" i="30"/>
  <c r="I102" i="30"/>
  <c r="I88" i="30"/>
  <c r="I79" i="30"/>
  <c r="I58" i="30"/>
  <c r="H36" i="30"/>
  <c r="I36" i="30" s="1"/>
  <c r="I10" i="30"/>
  <c r="I42" i="30"/>
  <c r="I132" i="30"/>
  <c r="I128" i="30"/>
  <c r="I123" i="30"/>
  <c r="I106" i="30"/>
  <c r="I110" i="30"/>
  <c r="I118" i="30"/>
  <c r="I96" i="30"/>
  <c r="I91" i="30"/>
  <c r="I87" i="30"/>
  <c r="I83" i="30"/>
  <c r="I78" i="30"/>
  <c r="I66" i="30"/>
  <c r="I65" i="30"/>
  <c r="I61" i="30"/>
  <c r="I57" i="30"/>
  <c r="I53" i="30"/>
  <c r="I49" i="30"/>
  <c r="I68" i="30"/>
  <c r="I13" i="30"/>
  <c r="I19" i="30"/>
  <c r="I41" i="30"/>
  <c r="I77" i="30"/>
  <c r="I134" i="30"/>
  <c r="I130" i="30"/>
  <c r="I119" i="30"/>
  <c r="I99" i="30"/>
  <c r="I85" i="30"/>
  <c r="I75" i="30"/>
  <c r="I63" i="30"/>
  <c r="I55" i="30"/>
  <c r="I47" i="30"/>
  <c r="I15" i="30"/>
  <c r="I84" i="30"/>
  <c r="I62" i="30"/>
  <c r="I54" i="30"/>
  <c r="I50" i="30"/>
  <c r="I76" i="30"/>
  <c r="I11" i="30"/>
  <c r="I4" i="30"/>
  <c r="I6" i="30"/>
  <c r="I133" i="30"/>
  <c r="I129" i="30"/>
  <c r="I122" i="30"/>
  <c r="I105" i="30"/>
  <c r="I104" i="30"/>
  <c r="I100" i="30"/>
  <c r="I95" i="30"/>
  <c r="I90" i="30"/>
  <c r="I86" i="30"/>
  <c r="I81" i="30"/>
  <c r="I98" i="30"/>
  <c r="I74" i="30"/>
  <c r="I64" i="30"/>
  <c r="I60" i="30"/>
  <c r="I56" i="30"/>
  <c r="I52" i="30"/>
  <c r="I48" i="30"/>
  <c r="I72" i="30"/>
  <c r="I16" i="30"/>
  <c r="I18" i="30"/>
  <c r="I40" i="30"/>
  <c r="I44" i="30"/>
  <c r="I46" i="30"/>
  <c r="I7" i="30"/>
  <c r="I131" i="30"/>
  <c r="I121" i="30"/>
  <c r="I117" i="30"/>
  <c r="I89" i="30"/>
  <c r="I80" i="30"/>
  <c r="I70" i="30"/>
  <c r="I59" i="30"/>
  <c r="I51" i="30"/>
  <c r="I39" i="30"/>
  <c r="I69" i="30"/>
  <c r="I73" i="30"/>
  <c r="AI33" i="30"/>
  <c r="CP38" i="30"/>
  <c r="CX121" i="30"/>
  <c r="CX100" i="30"/>
  <c r="CI34" i="30"/>
  <c r="CI33" i="30"/>
  <c r="CD22" i="30"/>
  <c r="CX128" i="30"/>
  <c r="CD33" i="30"/>
  <c r="CD34" i="30"/>
  <c r="BX83" i="30"/>
  <c r="AW91" i="30"/>
  <c r="BB91" i="30" s="1"/>
  <c r="AV91" i="30"/>
  <c r="L38" i="30"/>
  <c r="L124" i="30" s="1"/>
  <c r="N122" i="30" s="1"/>
  <c r="AG138" i="30"/>
  <c r="AG134" i="30"/>
  <c r="AG133" i="30"/>
  <c r="AG130" i="30"/>
  <c r="AG128" i="30"/>
  <c r="AG129" i="30"/>
  <c r="AG125" i="30"/>
  <c r="AG131" i="30"/>
  <c r="AG132" i="30"/>
  <c r="AG126" i="30"/>
  <c r="AG127" i="30"/>
  <c r="AG119" i="30"/>
  <c r="AG118" i="30"/>
  <c r="AG117" i="30"/>
  <c r="AG122" i="30"/>
  <c r="AG121" i="30"/>
  <c r="AG116" i="30"/>
  <c r="AG106" i="30"/>
  <c r="AG105" i="30"/>
  <c r="AG104" i="30"/>
  <c r="AG120" i="30"/>
  <c r="AG111" i="30"/>
  <c r="AG110" i="30"/>
  <c r="AG102" i="30"/>
  <c r="AG98" i="30"/>
  <c r="AG123" i="30"/>
  <c r="AG101" i="30"/>
  <c r="AG91" i="30"/>
  <c r="AG90" i="30"/>
  <c r="AG89" i="30"/>
  <c r="AG88" i="30"/>
  <c r="AG100" i="30"/>
  <c r="AG99" i="30"/>
  <c r="AG97" i="30"/>
  <c r="AG96" i="30"/>
  <c r="AG95" i="30"/>
  <c r="AG94" i="30"/>
  <c r="AG93" i="30"/>
  <c r="AG87" i="30"/>
  <c r="AG86" i="30"/>
  <c r="AG85" i="30"/>
  <c r="AG84" i="30"/>
  <c r="AG83" i="30"/>
  <c r="AG78" i="30"/>
  <c r="AG72" i="30"/>
  <c r="AG66" i="30"/>
  <c r="AG81" i="30"/>
  <c r="AG75" i="30"/>
  <c r="AG71" i="30"/>
  <c r="AG80" i="30"/>
  <c r="AG77" i="30"/>
  <c r="AG76" i="30"/>
  <c r="AG74" i="30"/>
  <c r="AG70" i="30"/>
  <c r="AG69" i="30"/>
  <c r="AG68" i="30"/>
  <c r="AG65" i="30"/>
  <c r="AG64" i="30"/>
  <c r="AG63" i="30"/>
  <c r="AG62" i="30"/>
  <c r="AG61" i="30"/>
  <c r="AG60" i="30"/>
  <c r="AG59" i="30"/>
  <c r="AG58" i="30"/>
  <c r="AG57" i="30"/>
  <c r="AG56" i="30"/>
  <c r="AG55" i="30"/>
  <c r="AG54" i="30"/>
  <c r="AG53" i="30"/>
  <c r="AG52" i="30"/>
  <c r="AG73" i="30"/>
  <c r="AG50" i="30"/>
  <c r="AG45" i="30"/>
  <c r="AG44" i="30"/>
  <c r="AG43" i="30"/>
  <c r="AG42" i="30"/>
  <c r="AG41" i="30"/>
  <c r="AG40" i="30"/>
  <c r="AG39" i="30"/>
  <c r="AG18" i="30"/>
  <c r="AG16" i="30"/>
  <c r="AG10" i="30"/>
  <c r="AG51" i="30"/>
  <c r="AG47" i="30"/>
  <c r="AG38" i="30"/>
  <c r="AG22" i="30"/>
  <c r="AG19" i="30"/>
  <c r="AG79" i="30"/>
  <c r="AG48" i="30"/>
  <c r="AG46" i="30"/>
  <c r="AF36" i="30"/>
  <c r="AG36" i="30" s="1"/>
  <c r="AG15" i="30"/>
  <c r="AG12" i="30"/>
  <c r="AG4" i="30"/>
  <c r="AG49" i="30"/>
  <c r="AG6" i="30"/>
  <c r="AG13" i="30"/>
  <c r="AG11" i="30"/>
  <c r="AG7" i="30"/>
  <c r="AP4" i="30"/>
  <c r="BG79" i="30"/>
  <c r="BN79" i="30" s="1"/>
  <c r="BU79" i="30" s="1"/>
  <c r="AW79" i="30"/>
  <c r="BB79" i="30" s="1"/>
  <c r="AV79" i="30"/>
  <c r="CO113" i="30"/>
  <c r="CP113" i="30" s="1"/>
  <c r="CO109" i="30"/>
  <c r="CO114" i="30"/>
  <c r="CP114" i="30" s="1"/>
  <c r="B114" i="30"/>
  <c r="C114" i="30" s="1"/>
  <c r="B113" i="30"/>
  <c r="C113" i="30" s="1"/>
  <c r="B109" i="30"/>
  <c r="BK138" i="30"/>
  <c r="BK134" i="30"/>
  <c r="BK132" i="30"/>
  <c r="BK133" i="30"/>
  <c r="BK127" i="30"/>
  <c r="BK130" i="30"/>
  <c r="BK128" i="30"/>
  <c r="BK123" i="30"/>
  <c r="BK129" i="30"/>
  <c r="BK131" i="30"/>
  <c r="BK126" i="30"/>
  <c r="BK125" i="30"/>
  <c r="BK120" i="30"/>
  <c r="BK119" i="30"/>
  <c r="BK122" i="30"/>
  <c r="BK118" i="30"/>
  <c r="BK117" i="30"/>
  <c r="BK116" i="30"/>
  <c r="BK111" i="30"/>
  <c r="BK110" i="30"/>
  <c r="BK121" i="30"/>
  <c r="BK99" i="30"/>
  <c r="BK102" i="30"/>
  <c r="BK98" i="30"/>
  <c r="BK97" i="30"/>
  <c r="BK96" i="30"/>
  <c r="BK95" i="30"/>
  <c r="BK94" i="30"/>
  <c r="BK93" i="30"/>
  <c r="BK106" i="30"/>
  <c r="BK105" i="30"/>
  <c r="BK104" i="30"/>
  <c r="BK101" i="30"/>
  <c r="BK87" i="30"/>
  <c r="BK86" i="30"/>
  <c r="BK85" i="30"/>
  <c r="BK84" i="30"/>
  <c r="BK83" i="30"/>
  <c r="BK81" i="30"/>
  <c r="BK80" i="30"/>
  <c r="BK79" i="30"/>
  <c r="BK78" i="30"/>
  <c r="BK77" i="30"/>
  <c r="BK76" i="30"/>
  <c r="BK100" i="30"/>
  <c r="BK91" i="30"/>
  <c r="BK90" i="30"/>
  <c r="BK89" i="30"/>
  <c r="BK88" i="30"/>
  <c r="BK73" i="30"/>
  <c r="BK69" i="30"/>
  <c r="BK68" i="30"/>
  <c r="BK65" i="30"/>
  <c r="BK64" i="30"/>
  <c r="BK63" i="30"/>
  <c r="BK62" i="30"/>
  <c r="BK61" i="30"/>
  <c r="BK60" i="30"/>
  <c r="BK59" i="30"/>
  <c r="BK58" i="30"/>
  <c r="BK57" i="30"/>
  <c r="BK56" i="30"/>
  <c r="BK55" i="30"/>
  <c r="BK54" i="30"/>
  <c r="BK53" i="30"/>
  <c r="BK52" i="30"/>
  <c r="BK51" i="30"/>
  <c r="BK50" i="30"/>
  <c r="BK49" i="30"/>
  <c r="BK48" i="30"/>
  <c r="BK47" i="30"/>
  <c r="BK46" i="30"/>
  <c r="BK72" i="30"/>
  <c r="BK66" i="30"/>
  <c r="BK75" i="30"/>
  <c r="BK71" i="30"/>
  <c r="BK15" i="30"/>
  <c r="BK13" i="30"/>
  <c r="BK18" i="30"/>
  <c r="BK16" i="30"/>
  <c r="BK74" i="30"/>
  <c r="BK70" i="30"/>
  <c r="BK45" i="30"/>
  <c r="BK44" i="30"/>
  <c r="BK43" i="30"/>
  <c r="BK42" i="30"/>
  <c r="BK41" i="30"/>
  <c r="BK40" i="30"/>
  <c r="BK39" i="30"/>
  <c r="BK22" i="30"/>
  <c r="BK19" i="30"/>
  <c r="BK11" i="30"/>
  <c r="BK7" i="30"/>
  <c r="BJ36" i="30"/>
  <c r="BK36" i="30" s="1"/>
  <c r="BK10" i="30"/>
  <c r="BK4" i="30"/>
  <c r="BT4" i="30"/>
  <c r="BK38" i="30"/>
  <c r="BK12" i="30"/>
  <c r="BK6" i="30"/>
  <c r="S68" i="30"/>
  <c r="X68" i="30" s="1"/>
  <c r="AC69" i="30"/>
  <c r="X69" i="30"/>
  <c r="Z33" i="30"/>
  <c r="AZ22" i="30"/>
  <c r="AZ36" i="30" s="1"/>
  <c r="BA36" i="30" s="1"/>
  <c r="CB138" i="30"/>
  <c r="CB134" i="30"/>
  <c r="CB130" i="30"/>
  <c r="CB131" i="30"/>
  <c r="CB128" i="30"/>
  <c r="CB129" i="30"/>
  <c r="CB125" i="30"/>
  <c r="CB133" i="30"/>
  <c r="CB132" i="30"/>
  <c r="CB126" i="30"/>
  <c r="CB122" i="30"/>
  <c r="CB121" i="30"/>
  <c r="CB120" i="30"/>
  <c r="CB119" i="30"/>
  <c r="CB118" i="30"/>
  <c r="CB127" i="30"/>
  <c r="CB117" i="30"/>
  <c r="CB116" i="30"/>
  <c r="CB102" i="30"/>
  <c r="CB101" i="30"/>
  <c r="CB100" i="30"/>
  <c r="CB99" i="30"/>
  <c r="CB98" i="30"/>
  <c r="CB106" i="30"/>
  <c r="CB105" i="30"/>
  <c r="CB104" i="30"/>
  <c r="CB123" i="30"/>
  <c r="CB97" i="30"/>
  <c r="CB96" i="30"/>
  <c r="CB95" i="30"/>
  <c r="CB94" i="30"/>
  <c r="CB93" i="30"/>
  <c r="CB110" i="30"/>
  <c r="CB111" i="30"/>
  <c r="CB91" i="30"/>
  <c r="CB90" i="30"/>
  <c r="CB89" i="30"/>
  <c r="CB88" i="30"/>
  <c r="CB81" i="30"/>
  <c r="CB80" i="30"/>
  <c r="CB79" i="30"/>
  <c r="CB78" i="30"/>
  <c r="CB77" i="30"/>
  <c r="CB76" i="30"/>
  <c r="CB75" i="30"/>
  <c r="CB74" i="30"/>
  <c r="CB73" i="30"/>
  <c r="CB72" i="30"/>
  <c r="CB71" i="30"/>
  <c r="CB70" i="30"/>
  <c r="CB83" i="30"/>
  <c r="CB87" i="30"/>
  <c r="CB86" i="30"/>
  <c r="CB85" i="30"/>
  <c r="CB84" i="30"/>
  <c r="CB66" i="30"/>
  <c r="CB69" i="30"/>
  <c r="CB63" i="30"/>
  <c r="CB59" i="30"/>
  <c r="CB58" i="30"/>
  <c r="CB57" i="30"/>
  <c r="CB56" i="30"/>
  <c r="CB55" i="30"/>
  <c r="CB54" i="30"/>
  <c r="CB53" i="30"/>
  <c r="CB52" i="30"/>
  <c r="CB51" i="30"/>
  <c r="CB47" i="30"/>
  <c r="CB18" i="30"/>
  <c r="CB16" i="30"/>
  <c r="CB10" i="30"/>
  <c r="CB68" i="30"/>
  <c r="CB64" i="30"/>
  <c r="CB60" i="30"/>
  <c r="CB48" i="30"/>
  <c r="CB45" i="30"/>
  <c r="CB44" i="30"/>
  <c r="CB43" i="30"/>
  <c r="CB42" i="30"/>
  <c r="CB41" i="30"/>
  <c r="CB40" i="30"/>
  <c r="CB39" i="30"/>
  <c r="CB22" i="30"/>
  <c r="CB19" i="30"/>
  <c r="CB65" i="30"/>
  <c r="CB61" i="30"/>
  <c r="CB49" i="30"/>
  <c r="CB38" i="30"/>
  <c r="CA36" i="30"/>
  <c r="CB62" i="30"/>
  <c r="CB12" i="30"/>
  <c r="CB4" i="30"/>
  <c r="CB13" i="30"/>
  <c r="CB11" i="30"/>
  <c r="CB6" i="30"/>
  <c r="CB50" i="30"/>
  <c r="CB46" i="30"/>
  <c r="CB15" i="30"/>
  <c r="CB7" i="30"/>
  <c r="CK4" i="30"/>
  <c r="BQ124" i="30"/>
  <c r="BR124" i="30" s="1"/>
  <c r="CD38" i="30"/>
  <c r="AN138" i="30"/>
  <c r="AN134" i="30"/>
  <c r="AN130" i="30"/>
  <c r="AN131" i="30"/>
  <c r="AN133" i="30"/>
  <c r="AN132" i="30"/>
  <c r="AN129" i="30"/>
  <c r="AN125" i="30"/>
  <c r="AN126" i="30"/>
  <c r="AN127" i="30"/>
  <c r="AN122" i="30"/>
  <c r="AN121" i="30"/>
  <c r="AN120" i="30"/>
  <c r="AN119" i="30"/>
  <c r="AN128" i="30"/>
  <c r="AN118" i="30"/>
  <c r="AN117" i="30"/>
  <c r="AN116" i="30"/>
  <c r="AN123" i="30"/>
  <c r="AN102" i="30"/>
  <c r="AN101" i="30"/>
  <c r="AN100" i="30"/>
  <c r="AN99" i="30"/>
  <c r="AN98" i="30"/>
  <c r="AN106" i="30"/>
  <c r="AN105" i="30"/>
  <c r="AN104" i="30"/>
  <c r="AN97" i="30"/>
  <c r="AN96" i="30"/>
  <c r="AN95" i="30"/>
  <c r="AN94" i="30"/>
  <c r="AN93" i="30"/>
  <c r="AN110" i="30"/>
  <c r="AN111" i="30"/>
  <c r="AN91" i="30"/>
  <c r="AN90" i="30"/>
  <c r="AN89" i="30"/>
  <c r="AN88" i="30"/>
  <c r="AN81" i="30"/>
  <c r="AN80" i="30"/>
  <c r="AN79" i="30"/>
  <c r="AN78" i="30"/>
  <c r="AN77" i="30"/>
  <c r="AN76" i="30"/>
  <c r="AN75" i="30"/>
  <c r="AN74" i="30"/>
  <c r="AN73" i="30"/>
  <c r="AN72" i="30"/>
  <c r="AN71" i="30"/>
  <c r="AN70" i="30"/>
  <c r="AN83" i="30"/>
  <c r="AN66" i="30"/>
  <c r="AN87" i="30"/>
  <c r="AN85" i="30"/>
  <c r="AN63" i="30"/>
  <c r="AN50" i="30"/>
  <c r="AN46" i="30"/>
  <c r="AN22" i="30"/>
  <c r="AN19" i="30"/>
  <c r="AN11" i="30"/>
  <c r="AN69" i="30"/>
  <c r="AN64" i="30"/>
  <c r="AN60" i="30"/>
  <c r="AN59" i="30"/>
  <c r="AN58" i="30"/>
  <c r="AN57" i="30"/>
  <c r="AN56" i="30"/>
  <c r="AN55" i="30"/>
  <c r="AN54" i="30"/>
  <c r="AN53" i="30"/>
  <c r="AN52" i="30"/>
  <c r="AN51" i="30"/>
  <c r="AN47" i="30"/>
  <c r="AN45" i="30"/>
  <c r="AN44" i="30"/>
  <c r="AN43" i="30"/>
  <c r="AN42" i="30"/>
  <c r="AN41" i="30"/>
  <c r="AN40" i="30"/>
  <c r="AN39" i="30"/>
  <c r="AM36" i="30"/>
  <c r="AN86" i="30"/>
  <c r="AN84" i="30"/>
  <c r="AN65" i="30"/>
  <c r="AN61" i="30"/>
  <c r="AN48" i="30"/>
  <c r="AN38" i="30"/>
  <c r="AN16" i="30"/>
  <c r="AN12" i="30"/>
  <c r="AN6" i="30"/>
  <c r="AN18" i="30"/>
  <c r="AN13" i="30"/>
  <c r="AN4" i="30"/>
  <c r="AN62" i="30"/>
  <c r="AN15" i="30"/>
  <c r="AN7" i="30"/>
  <c r="BF4" i="30"/>
  <c r="AN68" i="30"/>
  <c r="AN49" i="30"/>
  <c r="AN10" i="30"/>
  <c r="AM124" i="30"/>
  <c r="BF38" i="30"/>
  <c r="BG57" i="30"/>
  <c r="BN57" i="30" s="1"/>
  <c r="BU57" i="30" s="1"/>
  <c r="AW57" i="30"/>
  <c r="BB57" i="30" s="1"/>
  <c r="AV57" i="30"/>
  <c r="BG65" i="30"/>
  <c r="BN65" i="30" s="1"/>
  <c r="BU65" i="30" s="1"/>
  <c r="AW65" i="30"/>
  <c r="BB65" i="30" s="1"/>
  <c r="AV65" i="30"/>
  <c r="C206" i="31"/>
  <c r="BZ66" i="30"/>
  <c r="AW89" i="30"/>
  <c r="BB89" i="30" s="1"/>
  <c r="BG89" i="30"/>
  <c r="BN89" i="30" s="1"/>
  <c r="BU89" i="30" s="1"/>
  <c r="CE89" i="30" s="1"/>
  <c r="CL89" i="30" s="1"/>
  <c r="CS89" i="30" s="1"/>
  <c r="CX89" i="30" s="1"/>
  <c r="AV89" i="30"/>
  <c r="CX91" i="30"/>
  <c r="BF35" i="30"/>
  <c r="AN35" i="30"/>
  <c r="CA124" i="30"/>
  <c r="CK38" i="30"/>
  <c r="BG72" i="30"/>
  <c r="BN72" i="30" s="1"/>
  <c r="BU72" i="30" s="1"/>
  <c r="CE72" i="30" s="1"/>
  <c r="CL72" i="30" s="1"/>
  <c r="CS72" i="30" s="1"/>
  <c r="CX72" i="30" s="1"/>
  <c r="AW72" i="30"/>
  <c r="BB72" i="30" s="1"/>
  <c r="AV72" i="30"/>
  <c r="BZ97" i="30"/>
  <c r="BX116" i="30"/>
  <c r="AC117" i="30"/>
  <c r="X117" i="30"/>
  <c r="S116" i="30"/>
  <c r="X116" i="30" s="1"/>
  <c r="AC40" i="30"/>
  <c r="X40" i="30"/>
  <c r="S39" i="30"/>
  <c r="BX39" i="30"/>
  <c r="CE47" i="30"/>
  <c r="CL47" i="30" s="1"/>
  <c r="CS47" i="30" s="1"/>
  <c r="CX47" i="30" s="1"/>
  <c r="BZ47" i="30"/>
  <c r="M27" i="30"/>
  <c r="M26" i="30"/>
  <c r="L34" i="30"/>
  <c r="M34" i="30" s="1"/>
  <c r="F141" i="30"/>
  <c r="AU33" i="30"/>
  <c r="CV39" i="30"/>
  <c r="AW43" i="30"/>
  <c r="BB43" i="30" s="1"/>
  <c r="BG43" i="30"/>
  <c r="BN43" i="30" s="1"/>
  <c r="BU43" i="30" s="1"/>
  <c r="CE43" i="30" s="1"/>
  <c r="CL43" i="30" s="1"/>
  <c r="CS43" i="30" s="1"/>
  <c r="CX43" i="30" s="1"/>
  <c r="AV43" i="30"/>
  <c r="AZ33" i="30"/>
  <c r="E124" i="30"/>
  <c r="K38" i="30"/>
  <c r="CI138" i="30"/>
  <c r="CI134" i="30"/>
  <c r="CI130" i="30"/>
  <c r="CI131" i="30"/>
  <c r="CI129" i="30"/>
  <c r="CI125" i="30"/>
  <c r="CI126" i="30"/>
  <c r="CI123" i="30"/>
  <c r="CI127" i="30"/>
  <c r="CI133" i="30"/>
  <c r="CI128" i="30"/>
  <c r="CI132" i="30"/>
  <c r="CI122" i="30"/>
  <c r="CI118" i="30"/>
  <c r="CI121" i="30"/>
  <c r="CI120" i="30"/>
  <c r="CI117" i="30"/>
  <c r="CI116" i="30"/>
  <c r="CI111" i="30"/>
  <c r="CI110" i="30"/>
  <c r="CI101" i="30"/>
  <c r="CI119" i="30"/>
  <c r="CI100" i="30"/>
  <c r="CI97" i="30"/>
  <c r="CI96" i="30"/>
  <c r="CI95" i="30"/>
  <c r="CI94" i="30"/>
  <c r="CI93" i="30"/>
  <c r="CI106" i="30"/>
  <c r="CI105" i="30"/>
  <c r="CI104" i="30"/>
  <c r="CI99" i="30"/>
  <c r="CI87" i="30"/>
  <c r="CI86" i="30"/>
  <c r="CI85" i="30"/>
  <c r="CI84" i="30"/>
  <c r="CI83" i="30"/>
  <c r="CI98" i="30"/>
  <c r="CI81" i="30"/>
  <c r="CI80" i="30"/>
  <c r="CI79" i="30"/>
  <c r="CI78" i="30"/>
  <c r="CI77" i="30"/>
  <c r="CI76" i="30"/>
  <c r="CI90" i="30"/>
  <c r="CI89" i="30"/>
  <c r="CI88" i="30"/>
  <c r="CI102" i="30"/>
  <c r="CI75" i="30"/>
  <c r="CI71" i="30"/>
  <c r="CI69" i="30"/>
  <c r="CI68" i="30"/>
  <c r="CI66" i="30"/>
  <c r="CI65" i="30"/>
  <c r="CI64" i="30"/>
  <c r="CI63" i="30"/>
  <c r="CI62" i="30"/>
  <c r="CI61" i="30"/>
  <c r="CI60" i="30"/>
  <c r="CI59" i="30"/>
  <c r="CI58" i="30"/>
  <c r="CI57" i="30"/>
  <c r="CI56" i="30"/>
  <c r="CI55" i="30"/>
  <c r="CI54" i="30"/>
  <c r="CI53" i="30"/>
  <c r="CI52" i="30"/>
  <c r="CI51" i="30"/>
  <c r="CI50" i="30"/>
  <c r="CI49" i="30"/>
  <c r="CI48" i="30"/>
  <c r="CI47" i="30"/>
  <c r="CI46" i="30"/>
  <c r="CI74" i="30"/>
  <c r="CI70" i="30"/>
  <c r="CI73" i="30"/>
  <c r="CI91" i="30"/>
  <c r="CI22" i="30"/>
  <c r="CI19" i="30"/>
  <c r="CI11" i="30"/>
  <c r="CH36" i="30"/>
  <c r="CI72" i="30"/>
  <c r="CI45" i="30"/>
  <c r="CI44" i="30"/>
  <c r="CI43" i="30"/>
  <c r="CI42" i="30"/>
  <c r="CI41" i="30"/>
  <c r="CI40" i="30"/>
  <c r="CI39" i="30"/>
  <c r="CI38" i="30"/>
  <c r="CI12" i="30"/>
  <c r="CI10" i="30"/>
  <c r="CI6" i="30"/>
  <c r="CI7" i="30"/>
  <c r="CR4" i="30"/>
  <c r="CI16" i="30"/>
  <c r="CI15" i="30"/>
  <c r="CI18" i="30"/>
  <c r="CI13" i="30"/>
  <c r="CI4" i="30"/>
  <c r="BG54" i="30"/>
  <c r="BN54" i="30" s="1"/>
  <c r="BU54" i="30" s="1"/>
  <c r="AW54" i="30"/>
  <c r="BB54" i="30" s="1"/>
  <c r="AV54" i="30"/>
  <c r="BG62" i="30"/>
  <c r="BN62" i="30" s="1"/>
  <c r="BU62" i="30" s="1"/>
  <c r="AW62" i="30"/>
  <c r="BB62" i="30" s="1"/>
  <c r="AV62" i="30"/>
  <c r="AQ16" i="30"/>
  <c r="AJ15" i="30"/>
  <c r="CP36" i="30"/>
  <c r="BT33" i="30"/>
  <c r="BM33" i="30"/>
  <c r="CW26" i="30"/>
  <c r="CV34" i="30"/>
  <c r="CW34" i="30" s="1"/>
  <c r="CW27" i="30"/>
  <c r="AC19" i="30"/>
  <c r="X19" i="30"/>
  <c r="S18" i="30"/>
  <c r="X18" i="30" s="1"/>
  <c r="CK22" i="30"/>
  <c r="AW42" i="30"/>
  <c r="BB42" i="30" s="1"/>
  <c r="BG42" i="30"/>
  <c r="BN42" i="30" s="1"/>
  <c r="BU42" i="30" s="1"/>
  <c r="CE42" i="30" s="1"/>
  <c r="CL42" i="30" s="1"/>
  <c r="CS42" i="30" s="1"/>
  <c r="AV42" i="30"/>
  <c r="BD133" i="30"/>
  <c r="BD138" i="30"/>
  <c r="BD134" i="30"/>
  <c r="BD131" i="30"/>
  <c r="BD132" i="30"/>
  <c r="BD130" i="30"/>
  <c r="BD126" i="30"/>
  <c r="BD127" i="30"/>
  <c r="BD128" i="30"/>
  <c r="BD129" i="30"/>
  <c r="BD122" i="30"/>
  <c r="BD121" i="30"/>
  <c r="BD120" i="30"/>
  <c r="BD119" i="30"/>
  <c r="BD118" i="30"/>
  <c r="BD125" i="30"/>
  <c r="BD123" i="30"/>
  <c r="BD117" i="30"/>
  <c r="BD116" i="30"/>
  <c r="BD102" i="30"/>
  <c r="BD101" i="30"/>
  <c r="BD100" i="30"/>
  <c r="BD99" i="30"/>
  <c r="BD98" i="30"/>
  <c r="BD106" i="30"/>
  <c r="BD105" i="30"/>
  <c r="BD104" i="30"/>
  <c r="BD111" i="30"/>
  <c r="BD97" i="30"/>
  <c r="BD96" i="30"/>
  <c r="BD95" i="30"/>
  <c r="BD94" i="30"/>
  <c r="BD93" i="30"/>
  <c r="BD91" i="30"/>
  <c r="BD90" i="30"/>
  <c r="BD89" i="30"/>
  <c r="BD88" i="30"/>
  <c r="BD110" i="30"/>
  <c r="BD81" i="30"/>
  <c r="BD80" i="30"/>
  <c r="BD79" i="30"/>
  <c r="BD78" i="30"/>
  <c r="BD77" i="30"/>
  <c r="BD76" i="30"/>
  <c r="BD75" i="30"/>
  <c r="BD74" i="30"/>
  <c r="BD73" i="30"/>
  <c r="BD72" i="30"/>
  <c r="BD71" i="30"/>
  <c r="BD70" i="30"/>
  <c r="BD83" i="30"/>
  <c r="BD87" i="30"/>
  <c r="BD86" i="30"/>
  <c r="BD85" i="30"/>
  <c r="BD84" i="30"/>
  <c r="BD65" i="30"/>
  <c r="BD61" i="30"/>
  <c r="BD48" i="30"/>
  <c r="BC36" i="30"/>
  <c r="BD12" i="30"/>
  <c r="BD62" i="30"/>
  <c r="BD49" i="30"/>
  <c r="BD45" i="30"/>
  <c r="BD44" i="30"/>
  <c r="BD43" i="30"/>
  <c r="BD42" i="30"/>
  <c r="BD41" i="30"/>
  <c r="BD40" i="30"/>
  <c r="BD39" i="30"/>
  <c r="BD15" i="30"/>
  <c r="BD13" i="30"/>
  <c r="BD66" i="30"/>
  <c r="BD63" i="30"/>
  <c r="BD50" i="30"/>
  <c r="BD38" i="30"/>
  <c r="BD18" i="30"/>
  <c r="BD7" i="30"/>
  <c r="BM4" i="30"/>
  <c r="BD6" i="30"/>
  <c r="BD69" i="30"/>
  <c r="BD68" i="30"/>
  <c r="BD51" i="30"/>
  <c r="BD47" i="30"/>
  <c r="BD16" i="30"/>
  <c r="BD10" i="30"/>
  <c r="BD19" i="30"/>
  <c r="BD64" i="30"/>
  <c r="BD60" i="30"/>
  <c r="BD59" i="30"/>
  <c r="BD58" i="30"/>
  <c r="BD57" i="30"/>
  <c r="BD56" i="30"/>
  <c r="BD55" i="30"/>
  <c r="BD54" i="30"/>
  <c r="BD53" i="30"/>
  <c r="BD52" i="30"/>
  <c r="BD46" i="30"/>
  <c r="BD22" i="30"/>
  <c r="BD4" i="30"/>
  <c r="BD11" i="30"/>
  <c r="CV23" i="30"/>
  <c r="CK33" i="30"/>
  <c r="BJ124" i="30"/>
  <c r="BK124" i="30" s="1"/>
  <c r="BT38" i="30"/>
  <c r="BG75" i="30"/>
  <c r="BN75" i="30" s="1"/>
  <c r="BU75" i="30" s="1"/>
  <c r="CE75" i="30" s="1"/>
  <c r="CL75" i="30" s="1"/>
  <c r="CS75" i="30" s="1"/>
  <c r="CX75" i="30" s="1"/>
  <c r="AW75" i="30"/>
  <c r="BB75" i="30" s="1"/>
  <c r="AV75" i="30"/>
  <c r="BG48" i="30"/>
  <c r="BN48" i="30" s="1"/>
  <c r="BU48" i="30" s="1"/>
  <c r="AW48" i="30"/>
  <c r="BB48" i="30" s="1"/>
  <c r="AV48" i="30"/>
  <c r="BG56" i="30"/>
  <c r="BN56" i="30" s="1"/>
  <c r="BU56" i="30" s="1"/>
  <c r="AW56" i="30"/>
  <c r="BB56" i="30" s="1"/>
  <c r="AV56" i="30"/>
  <c r="BG64" i="30"/>
  <c r="BN64" i="30" s="1"/>
  <c r="BU64" i="30" s="1"/>
  <c r="AW64" i="30"/>
  <c r="BB64" i="30" s="1"/>
  <c r="AV64" i="30"/>
  <c r="BZ76" i="30"/>
  <c r="BG80" i="30"/>
  <c r="BN80" i="30" s="1"/>
  <c r="BU80" i="30" s="1"/>
  <c r="AW80" i="30"/>
  <c r="BB80" i="30" s="1"/>
  <c r="AV80" i="30"/>
  <c r="AW88" i="30"/>
  <c r="BB88" i="30" s="1"/>
  <c r="BG88" i="30"/>
  <c r="BN88" i="30" s="1"/>
  <c r="BU88" i="30" s="1"/>
  <c r="CE88" i="30" s="1"/>
  <c r="CL88" i="30" s="1"/>
  <c r="CS88" i="30" s="1"/>
  <c r="CX88" i="30" s="1"/>
  <c r="AV88" i="30"/>
  <c r="AJ126" i="30"/>
  <c r="AC125" i="30"/>
  <c r="W114" i="30"/>
  <c r="AC104" i="30"/>
  <c r="AJ105" i="30"/>
  <c r="CE133" i="30"/>
  <c r="CL133" i="30" s="1"/>
  <c r="CS133" i="30" s="1"/>
  <c r="CX133" i="30" s="1"/>
  <c r="BZ133" i="30"/>
  <c r="BX68" i="30"/>
  <c r="AJ94" i="30"/>
  <c r="AC93" i="30"/>
  <c r="BG85" i="30"/>
  <c r="BN85" i="30" s="1"/>
  <c r="BU85" i="30" s="1"/>
  <c r="AW85" i="30"/>
  <c r="BB85" i="30" s="1"/>
  <c r="AV85" i="30"/>
  <c r="CV116" i="30"/>
  <c r="BZ127" i="30"/>
  <c r="BX125" i="30"/>
  <c r="BG99" i="30"/>
  <c r="BN99" i="30" s="1"/>
  <c r="BU99" i="30" s="1"/>
  <c r="CE99" i="30" s="1"/>
  <c r="CL99" i="30" s="1"/>
  <c r="CS99" i="30" s="1"/>
  <c r="CX99" i="30" s="1"/>
  <c r="AW99" i="30"/>
  <c r="BB99" i="30" s="1"/>
  <c r="AV99" i="30"/>
  <c r="BZ119" i="30"/>
  <c r="AV8" i="30"/>
  <c r="BG8" i="30"/>
  <c r="BN8" i="30" s="1"/>
  <c r="BU8" i="30" s="1"/>
  <c r="AW8" i="30"/>
  <c r="BB8" i="30" s="1"/>
  <c r="AP22" i="30"/>
  <c r="AI22" i="30"/>
  <c r="BG101" i="30"/>
  <c r="BN101" i="30" s="1"/>
  <c r="BU101" i="30" s="1"/>
  <c r="CE101" i="30" s="1"/>
  <c r="CL101" i="30" s="1"/>
  <c r="CS101" i="30" s="1"/>
  <c r="CX101" i="30" s="1"/>
  <c r="AW101" i="30"/>
  <c r="BB101" i="30" s="1"/>
  <c r="AV101" i="30"/>
  <c r="CV29" i="30"/>
  <c r="BG59" i="30"/>
  <c r="BN59" i="30" s="1"/>
  <c r="BU59" i="30" s="1"/>
  <c r="AW59" i="30"/>
  <c r="BB59" i="30" s="1"/>
  <c r="AV59" i="30"/>
  <c r="BT34" i="30"/>
  <c r="AW44" i="30"/>
  <c r="BB44" i="30" s="1"/>
  <c r="BG44" i="30"/>
  <c r="BN44" i="30" s="1"/>
  <c r="BU44" i="30" s="1"/>
  <c r="CE44" i="30" s="1"/>
  <c r="CL44" i="30" s="1"/>
  <c r="CS44" i="30" s="1"/>
  <c r="CX44" i="30" s="1"/>
  <c r="AV44" i="30"/>
  <c r="BA138" i="30"/>
  <c r="BA134" i="30"/>
  <c r="BA133" i="30"/>
  <c r="BA132" i="30"/>
  <c r="BA127" i="30"/>
  <c r="BA131" i="30"/>
  <c r="BA128" i="30"/>
  <c r="BA130" i="30"/>
  <c r="BA129" i="30"/>
  <c r="BA126" i="30"/>
  <c r="BA125" i="30"/>
  <c r="BA120" i="30"/>
  <c r="BA117" i="30"/>
  <c r="BA116" i="30"/>
  <c r="BA119" i="30"/>
  <c r="BA123" i="30"/>
  <c r="BA122" i="30"/>
  <c r="BA118" i="30"/>
  <c r="BA121" i="30"/>
  <c r="BA106" i="30"/>
  <c r="BA105" i="30"/>
  <c r="BA104" i="30"/>
  <c r="BA111" i="30"/>
  <c r="BA110" i="30"/>
  <c r="BA99" i="30"/>
  <c r="BA102" i="30"/>
  <c r="BA98" i="30"/>
  <c r="BA91" i="30"/>
  <c r="BA90" i="30"/>
  <c r="BA89" i="30"/>
  <c r="BA88" i="30"/>
  <c r="BA101" i="30"/>
  <c r="BA97" i="30"/>
  <c r="BA96" i="30"/>
  <c r="BA95" i="30"/>
  <c r="BA94" i="30"/>
  <c r="BA93" i="30"/>
  <c r="BA100" i="30"/>
  <c r="BA87" i="30"/>
  <c r="BA86" i="30"/>
  <c r="BA85" i="30"/>
  <c r="BA84" i="30"/>
  <c r="BA83" i="30"/>
  <c r="BA78" i="30"/>
  <c r="BA73" i="30"/>
  <c r="BA81" i="30"/>
  <c r="BA72" i="30"/>
  <c r="BA66" i="30"/>
  <c r="BA80" i="30"/>
  <c r="BA75" i="30"/>
  <c r="BA71" i="30"/>
  <c r="BA69" i="30"/>
  <c r="BA68" i="30"/>
  <c r="BA65" i="30"/>
  <c r="BA64" i="30"/>
  <c r="BA63" i="30"/>
  <c r="BA62" i="30"/>
  <c r="BA61" i="30"/>
  <c r="BA60" i="30"/>
  <c r="BA59" i="30"/>
  <c r="BA58" i="30"/>
  <c r="BA57" i="30"/>
  <c r="BA56" i="30"/>
  <c r="BA55" i="30"/>
  <c r="BA54" i="30"/>
  <c r="BA53" i="30"/>
  <c r="BA52" i="30"/>
  <c r="BA77" i="30"/>
  <c r="BA50" i="30"/>
  <c r="BA45" i="30"/>
  <c r="BA44" i="30"/>
  <c r="BA43" i="30"/>
  <c r="BA42" i="30"/>
  <c r="BA41" i="30"/>
  <c r="BA40" i="30"/>
  <c r="BA39" i="30"/>
  <c r="BA15" i="30"/>
  <c r="BA13" i="30"/>
  <c r="BA51" i="30"/>
  <c r="BA47" i="30"/>
  <c r="BA18" i="30"/>
  <c r="BA16" i="30"/>
  <c r="BA79" i="30"/>
  <c r="BA74" i="30"/>
  <c r="BA70" i="30"/>
  <c r="BA48" i="30"/>
  <c r="BA46" i="30"/>
  <c r="BA22" i="30"/>
  <c r="BA19" i="30"/>
  <c r="BA49" i="30"/>
  <c r="BA7" i="30"/>
  <c r="BA12" i="30"/>
  <c r="BA4" i="30"/>
  <c r="BA10" i="30"/>
  <c r="BA76" i="30"/>
  <c r="BA11" i="30"/>
  <c r="BA6" i="30"/>
  <c r="BA23" i="30"/>
  <c r="BR34" i="30"/>
  <c r="AU22" i="30"/>
  <c r="AT36" i="30"/>
  <c r="H124" i="30"/>
  <c r="R38" i="30"/>
  <c r="I38" i="30"/>
  <c r="Y124" i="30"/>
  <c r="Z124" i="30" s="1"/>
  <c r="AI38" i="30"/>
  <c r="W141" i="30"/>
  <c r="CX42" i="30"/>
  <c r="CV4" i="30"/>
  <c r="CW5" i="30" s="1"/>
  <c r="AD30" i="30"/>
  <c r="C36" i="30"/>
  <c r="AB33" i="30"/>
  <c r="R33" i="30"/>
  <c r="BK33" i="30"/>
  <c r="S22" i="30"/>
  <c r="X22" i="30" s="1"/>
  <c r="X23" i="30"/>
  <c r="AW41" i="30"/>
  <c r="BB41" i="30" s="1"/>
  <c r="BG41" i="30"/>
  <c r="BN41" i="30" s="1"/>
  <c r="BU41" i="30" s="1"/>
  <c r="CE41" i="30" s="1"/>
  <c r="CL41" i="30" s="1"/>
  <c r="CS41" i="30" s="1"/>
  <c r="CX41" i="30" s="1"/>
  <c r="AV41" i="30"/>
  <c r="O124" i="30"/>
  <c r="P124" i="30" s="1"/>
  <c r="AB38" i="30"/>
  <c r="AC6" i="30"/>
  <c r="AC5" i="30" s="1"/>
  <c r="X6" i="30"/>
  <c r="BG55" i="30"/>
  <c r="BN55" i="30" s="1"/>
  <c r="BU55" i="30" s="1"/>
  <c r="AW55" i="30"/>
  <c r="BB55" i="30" s="1"/>
  <c r="AV55" i="30"/>
  <c r="BG63" i="30"/>
  <c r="BN63" i="30" s="1"/>
  <c r="BU63" i="30" s="1"/>
  <c r="AW63" i="30"/>
  <c r="BB63" i="30" s="1"/>
  <c r="AV63" i="30"/>
  <c r="Z138" i="30"/>
  <c r="Z134" i="30"/>
  <c r="Z132" i="30"/>
  <c r="Z133" i="30"/>
  <c r="Z127" i="30"/>
  <c r="Z131" i="30"/>
  <c r="Z128" i="30"/>
  <c r="Z129" i="30"/>
  <c r="Z126" i="30"/>
  <c r="Z125" i="30"/>
  <c r="Z130" i="30"/>
  <c r="Z121" i="30"/>
  <c r="Z120" i="30"/>
  <c r="Z119" i="30"/>
  <c r="Z122" i="30"/>
  <c r="Z117" i="30"/>
  <c r="Z106" i="30"/>
  <c r="Z105" i="30"/>
  <c r="Z104" i="30"/>
  <c r="Z123" i="30"/>
  <c r="Z118" i="30"/>
  <c r="Z116" i="30"/>
  <c r="Z111" i="30"/>
  <c r="Z110" i="30"/>
  <c r="Z100" i="30"/>
  <c r="Z99" i="30"/>
  <c r="Z102" i="30"/>
  <c r="Z98" i="30"/>
  <c r="Z97" i="30"/>
  <c r="Z96" i="30"/>
  <c r="Z95" i="30"/>
  <c r="Z94" i="30"/>
  <c r="Z93" i="30"/>
  <c r="Z101" i="30"/>
  <c r="Z87" i="30"/>
  <c r="Z86" i="30"/>
  <c r="Z85" i="30"/>
  <c r="Z84" i="30"/>
  <c r="Z83" i="30"/>
  <c r="Z81" i="30"/>
  <c r="Z80" i="30"/>
  <c r="Z79" i="30"/>
  <c r="Z78" i="30"/>
  <c r="Z91" i="30"/>
  <c r="Z90" i="30"/>
  <c r="Z89" i="30"/>
  <c r="Z88" i="30"/>
  <c r="Z74" i="30"/>
  <c r="Z73" i="30"/>
  <c r="Z70" i="30"/>
  <c r="Z69" i="30"/>
  <c r="Z68" i="30"/>
  <c r="Z65" i="30"/>
  <c r="Z64" i="30"/>
  <c r="Z63" i="30"/>
  <c r="Z62" i="30"/>
  <c r="Z61" i="30"/>
  <c r="Z60" i="30"/>
  <c r="Z59" i="30"/>
  <c r="Z58" i="30"/>
  <c r="Z57" i="30"/>
  <c r="Z56" i="30"/>
  <c r="Z55" i="30"/>
  <c r="Z54" i="30"/>
  <c r="Z53" i="30"/>
  <c r="Z52" i="30"/>
  <c r="Z51" i="30"/>
  <c r="Z50" i="30"/>
  <c r="Z49" i="30"/>
  <c r="Z48" i="30"/>
  <c r="Z47" i="30"/>
  <c r="Z77" i="30"/>
  <c r="Z76" i="30"/>
  <c r="Z72" i="30"/>
  <c r="Z66" i="30"/>
  <c r="Z75" i="30"/>
  <c r="Z71" i="30"/>
  <c r="Z38" i="30"/>
  <c r="Z15" i="30"/>
  <c r="Z13" i="30"/>
  <c r="Z18" i="30"/>
  <c r="Z16" i="30"/>
  <c r="Z22" i="30"/>
  <c r="Z19" i="30"/>
  <c r="Z45" i="30"/>
  <c r="Z41" i="30"/>
  <c r="Y36" i="30"/>
  <c r="Z36" i="30" s="1"/>
  <c r="Z12" i="30"/>
  <c r="Z44" i="30"/>
  <c r="Z40" i="30"/>
  <c r="Z4" i="30"/>
  <c r="Z46" i="30"/>
  <c r="Z43" i="30"/>
  <c r="Z39" i="30"/>
  <c r="Z11" i="30"/>
  <c r="Z10" i="30"/>
  <c r="Z6" i="30"/>
  <c r="Z42" i="30"/>
  <c r="Z7" i="30"/>
  <c r="AI4" i="30"/>
  <c r="BM34" i="30"/>
  <c r="BY24" i="30"/>
  <c r="BY8" i="30"/>
  <c r="BZ13" i="30"/>
  <c r="BX10" i="30"/>
  <c r="AF124" i="30"/>
  <c r="AG124" i="30" s="1"/>
  <c r="AP38" i="30"/>
  <c r="AV12" i="30"/>
  <c r="BG12" i="30"/>
  <c r="BN12" i="30" s="1"/>
  <c r="BU12" i="30" s="1"/>
  <c r="AW12" i="30"/>
  <c r="BB12" i="30" s="1"/>
  <c r="CX76" i="30"/>
  <c r="BC124" i="30"/>
  <c r="BD124" i="30" s="1"/>
  <c r="BM38" i="30"/>
  <c r="BG53" i="30"/>
  <c r="BN53" i="30" s="1"/>
  <c r="BU53" i="30" s="1"/>
  <c r="AW53" i="30"/>
  <c r="BB53" i="30" s="1"/>
  <c r="AV53" i="30"/>
  <c r="BG61" i="30"/>
  <c r="BN61" i="30" s="1"/>
  <c r="BU61" i="30" s="1"/>
  <c r="AW61" i="30"/>
  <c r="BB61" i="30" s="1"/>
  <c r="AV61" i="30"/>
  <c r="AW90" i="30"/>
  <c r="BB90" i="30" s="1"/>
  <c r="BG90" i="30"/>
  <c r="BN90" i="30" s="1"/>
  <c r="BU90" i="30" s="1"/>
  <c r="CE90" i="30" s="1"/>
  <c r="CL90" i="30" s="1"/>
  <c r="CS90" i="30" s="1"/>
  <c r="CX90" i="30" s="1"/>
  <c r="AV90" i="30"/>
  <c r="V112" i="30"/>
  <c r="W109" i="30"/>
  <c r="CX77" i="30"/>
  <c r="BZ74" i="30"/>
  <c r="BU110" i="30"/>
  <c r="BG129" i="30"/>
  <c r="BN129" i="30" s="1"/>
  <c r="BU129" i="30" s="1"/>
  <c r="AW129" i="30"/>
  <c r="BB129" i="30" s="1"/>
  <c r="AV129" i="30"/>
  <c r="BZ106" i="30"/>
  <c r="BZ102" i="30"/>
  <c r="BG138" i="30"/>
  <c r="BN138" i="30" s="1"/>
  <c r="BU138" i="30" s="1"/>
  <c r="AV138" i="30"/>
  <c r="CX127" i="30"/>
  <c r="CV125" i="30"/>
  <c r="CX119" i="30"/>
  <c r="BX35" i="30"/>
  <c r="BY30" i="30"/>
  <c r="AB34" i="30"/>
  <c r="R34" i="30"/>
  <c r="AJ27" i="30"/>
  <c r="AC26" i="30"/>
  <c r="P34" i="30"/>
  <c r="N44" i="30"/>
  <c r="BG49" i="30"/>
  <c r="BN49" i="30" s="1"/>
  <c r="BU49" i="30" s="1"/>
  <c r="AW49" i="30"/>
  <c r="BB49" i="30" s="1"/>
  <c r="AV49" i="30"/>
  <c r="BG7" i="30"/>
  <c r="BN7" i="30" s="1"/>
  <c r="BU7" i="30" s="1"/>
  <c r="AW7" i="30"/>
  <c r="BB7" i="30" s="1"/>
  <c r="AV7" i="30"/>
  <c r="AZ38" i="30"/>
  <c r="BA38" i="30" s="1"/>
  <c r="AW45" i="30"/>
  <c r="BB45" i="30" s="1"/>
  <c r="BG45" i="30"/>
  <c r="BN45" i="30" s="1"/>
  <c r="BU45" i="30" s="1"/>
  <c r="CE45" i="30" s="1"/>
  <c r="CL45" i="30" s="1"/>
  <c r="CS45" i="30" s="1"/>
  <c r="CX45" i="30" s="1"/>
  <c r="AV45" i="30"/>
  <c r="AU35" i="30"/>
  <c r="CK34" i="30"/>
  <c r="CB34" i="30"/>
  <c r="AT124" i="30"/>
  <c r="AU38" i="30"/>
  <c r="BG58" i="30"/>
  <c r="BN58" i="30" s="1"/>
  <c r="BU58" i="30" s="1"/>
  <c r="AW58" i="30"/>
  <c r="BB58" i="30" s="1"/>
  <c r="AV58" i="30"/>
  <c r="CV33" i="30"/>
  <c r="C141" i="30"/>
  <c r="C142" i="30"/>
  <c r="AZ35" i="30"/>
  <c r="P138" i="30"/>
  <c r="P133" i="30"/>
  <c r="P128" i="30"/>
  <c r="P134" i="30"/>
  <c r="P131" i="30"/>
  <c r="P129" i="30"/>
  <c r="P130" i="30"/>
  <c r="P127" i="30"/>
  <c r="P126" i="30"/>
  <c r="P125" i="30"/>
  <c r="P132" i="30"/>
  <c r="P123" i="30"/>
  <c r="P120" i="30"/>
  <c r="P118" i="30"/>
  <c r="P117" i="30"/>
  <c r="P119" i="30"/>
  <c r="P116" i="30"/>
  <c r="P122" i="30"/>
  <c r="P121" i="30"/>
  <c r="P106" i="30"/>
  <c r="P105" i="30"/>
  <c r="P111" i="30"/>
  <c r="P110" i="30"/>
  <c r="P104" i="30"/>
  <c r="P99" i="30"/>
  <c r="P93" i="30"/>
  <c r="P102" i="30"/>
  <c r="P98" i="30"/>
  <c r="P91" i="30"/>
  <c r="P90" i="30"/>
  <c r="P89" i="30"/>
  <c r="P88" i="30"/>
  <c r="P101" i="30"/>
  <c r="P97" i="30"/>
  <c r="P96" i="30"/>
  <c r="P95" i="30"/>
  <c r="P94" i="30"/>
  <c r="P100" i="30"/>
  <c r="P87" i="30"/>
  <c r="P86" i="30"/>
  <c r="P85" i="30"/>
  <c r="P84" i="30"/>
  <c r="P79" i="30"/>
  <c r="P73" i="30"/>
  <c r="P83" i="30"/>
  <c r="P78" i="30"/>
  <c r="P72" i="30"/>
  <c r="P81" i="30"/>
  <c r="P75" i="30"/>
  <c r="P71" i="30"/>
  <c r="P70" i="30"/>
  <c r="P69" i="30"/>
  <c r="P66" i="30"/>
  <c r="P65" i="30"/>
  <c r="P64" i="30"/>
  <c r="P63" i="30"/>
  <c r="P62" i="30"/>
  <c r="P61" i="30"/>
  <c r="P60" i="30"/>
  <c r="P59" i="30"/>
  <c r="P58" i="30"/>
  <c r="P57" i="30"/>
  <c r="P56" i="30"/>
  <c r="P55" i="30"/>
  <c r="P54" i="30"/>
  <c r="P53" i="30"/>
  <c r="P52" i="30"/>
  <c r="P80" i="30"/>
  <c r="P77" i="30"/>
  <c r="P74" i="30"/>
  <c r="P50" i="30"/>
  <c r="P45" i="30"/>
  <c r="P44" i="30"/>
  <c r="P43" i="30"/>
  <c r="P42" i="30"/>
  <c r="P41" i="30"/>
  <c r="P40" i="30"/>
  <c r="P16" i="30"/>
  <c r="P15" i="30"/>
  <c r="P51" i="30"/>
  <c r="P47" i="30"/>
  <c r="P39" i="30"/>
  <c r="P19" i="30"/>
  <c r="P18" i="30"/>
  <c r="P68" i="30"/>
  <c r="P48" i="30"/>
  <c r="P46" i="30"/>
  <c r="P38" i="30"/>
  <c r="P22" i="30"/>
  <c r="P76" i="30"/>
  <c r="P49" i="30"/>
  <c r="AB4" i="30"/>
  <c r="P10" i="30"/>
  <c r="P6" i="30"/>
  <c r="P4" i="30"/>
  <c r="P13" i="30"/>
  <c r="P11" i="30"/>
  <c r="O36" i="30"/>
  <c r="P36" i="30" s="1"/>
  <c r="P12" i="30"/>
  <c r="P7" i="30"/>
  <c r="R4" i="30"/>
  <c r="P33" i="30"/>
  <c r="CW30" i="30"/>
  <c r="CV35" i="30"/>
  <c r="CW29" i="30"/>
  <c r="AC23" i="30"/>
  <c r="AJ24" i="30"/>
  <c r="BR138" i="30"/>
  <c r="BR134" i="30"/>
  <c r="BR133" i="30"/>
  <c r="BR130" i="30"/>
  <c r="BR131" i="30"/>
  <c r="BR128" i="30"/>
  <c r="BR129" i="30"/>
  <c r="BR125" i="30"/>
  <c r="BR126" i="30"/>
  <c r="BR127" i="30"/>
  <c r="BR132" i="30"/>
  <c r="BR119" i="30"/>
  <c r="BR122" i="30"/>
  <c r="BR118" i="30"/>
  <c r="BR123" i="30"/>
  <c r="BR121" i="30"/>
  <c r="BR106" i="30"/>
  <c r="BR105" i="30"/>
  <c r="BR104" i="30"/>
  <c r="BR117" i="30"/>
  <c r="BR111" i="30"/>
  <c r="BR110" i="30"/>
  <c r="BR116" i="30"/>
  <c r="BR102" i="30"/>
  <c r="BR98" i="30"/>
  <c r="BR91" i="30"/>
  <c r="BR120" i="30"/>
  <c r="BR101" i="30"/>
  <c r="BR100" i="30"/>
  <c r="BR97" i="30"/>
  <c r="BR96" i="30"/>
  <c r="BR95" i="30"/>
  <c r="BR94" i="30"/>
  <c r="BR93" i="30"/>
  <c r="BR99" i="30"/>
  <c r="BR87" i="30"/>
  <c r="BR86" i="30"/>
  <c r="BR85" i="30"/>
  <c r="BR84" i="30"/>
  <c r="BR83" i="30"/>
  <c r="BR81" i="30"/>
  <c r="BR80" i="30"/>
  <c r="BR79" i="30"/>
  <c r="BR78" i="30"/>
  <c r="BR72" i="30"/>
  <c r="BR77" i="30"/>
  <c r="BR76" i="30"/>
  <c r="BR75" i="30"/>
  <c r="BR71" i="30"/>
  <c r="BR69" i="30"/>
  <c r="BR68" i="30"/>
  <c r="BR65" i="30"/>
  <c r="BR64" i="30"/>
  <c r="BR63" i="30"/>
  <c r="BR62" i="30"/>
  <c r="BR61" i="30"/>
  <c r="BR60" i="30"/>
  <c r="BR59" i="30"/>
  <c r="BR58" i="30"/>
  <c r="BR57" i="30"/>
  <c r="BR56" i="30"/>
  <c r="BR55" i="30"/>
  <c r="BR54" i="30"/>
  <c r="BR53" i="30"/>
  <c r="BR52" i="30"/>
  <c r="BR51" i="30"/>
  <c r="BR50" i="30"/>
  <c r="BR49" i="30"/>
  <c r="BR48" i="30"/>
  <c r="BR47" i="30"/>
  <c r="BR46" i="30"/>
  <c r="BR90" i="30"/>
  <c r="BR89" i="30"/>
  <c r="BR88" i="30"/>
  <c r="BR74" i="30"/>
  <c r="BR70" i="30"/>
  <c r="BR73" i="30"/>
  <c r="BR38" i="30"/>
  <c r="BR18" i="30"/>
  <c r="BR16" i="30"/>
  <c r="BR10" i="30"/>
  <c r="BR22" i="30"/>
  <c r="BR19" i="30"/>
  <c r="BR66" i="30"/>
  <c r="BQ36" i="30"/>
  <c r="BR36" i="30" s="1"/>
  <c r="BR45" i="30"/>
  <c r="BR41" i="30"/>
  <c r="BR4" i="30"/>
  <c r="BR44" i="30"/>
  <c r="BR40" i="30"/>
  <c r="BR39" i="30"/>
  <c r="BR6" i="30"/>
  <c r="BR42" i="30"/>
  <c r="BR11" i="30"/>
  <c r="CD4" i="30"/>
  <c r="BR43" i="30"/>
  <c r="BR15" i="30"/>
  <c r="BR13" i="30"/>
  <c r="BR12" i="30"/>
  <c r="BR7" i="30"/>
  <c r="BR33" i="30"/>
  <c r="M24" i="30"/>
  <c r="M23" i="30"/>
  <c r="L33" i="30"/>
  <c r="M33" i="30" s="1"/>
  <c r="L4" i="30"/>
  <c r="M5" i="30" s="1"/>
  <c r="M8" i="30"/>
  <c r="CH124" i="30"/>
  <c r="CI124" i="30" s="1"/>
  <c r="CR38" i="30"/>
  <c r="BG71" i="30"/>
  <c r="BN71" i="30" s="1"/>
  <c r="BU71" i="30" s="1"/>
  <c r="CE71" i="30" s="1"/>
  <c r="CL71" i="30" s="1"/>
  <c r="CS71" i="30" s="1"/>
  <c r="CX71" i="30" s="1"/>
  <c r="AW71" i="30"/>
  <c r="BB71" i="30" s="1"/>
  <c r="AV71" i="30"/>
  <c r="BX29" i="30"/>
  <c r="V140" i="30"/>
  <c r="W124" i="30"/>
  <c r="W142" i="30" s="1"/>
  <c r="BD34" i="30"/>
  <c r="BX23" i="30"/>
  <c r="BX33" i="30" s="1"/>
  <c r="CQ124" i="30"/>
  <c r="CQ123" i="30"/>
  <c r="CQ122" i="30"/>
  <c r="CQ120" i="30"/>
  <c r="CQ119" i="30"/>
  <c r="CQ118" i="30"/>
  <c r="CQ117" i="30"/>
  <c r="CQ116" i="30"/>
  <c r="CQ111" i="30"/>
  <c r="CQ110" i="30"/>
  <c r="CQ121" i="30"/>
  <c r="CQ99" i="30"/>
  <c r="CQ102" i="30"/>
  <c r="CQ98" i="30"/>
  <c r="CQ97" i="30"/>
  <c r="CQ96" i="30"/>
  <c r="CQ95" i="30"/>
  <c r="CQ94" i="30"/>
  <c r="CQ93" i="30"/>
  <c r="CQ101" i="30"/>
  <c r="CQ91" i="30"/>
  <c r="CQ87" i="30"/>
  <c r="CQ86" i="30"/>
  <c r="CQ85" i="30"/>
  <c r="CQ84" i="30"/>
  <c r="CQ83" i="30"/>
  <c r="CQ105" i="30"/>
  <c r="CQ90" i="30"/>
  <c r="CQ89" i="30"/>
  <c r="CQ88" i="30"/>
  <c r="CQ81" i="30"/>
  <c r="CQ80" i="30"/>
  <c r="CQ79" i="30"/>
  <c r="CQ78" i="30"/>
  <c r="CQ77" i="30"/>
  <c r="CQ76" i="30"/>
  <c r="CQ75" i="30"/>
  <c r="CQ100" i="30"/>
  <c r="CQ73" i="30"/>
  <c r="CQ69" i="30"/>
  <c r="CQ68" i="30"/>
  <c r="CQ65" i="30"/>
  <c r="CQ64" i="30"/>
  <c r="CQ63" i="30"/>
  <c r="CQ62" i="30"/>
  <c r="CQ61" i="30"/>
  <c r="CQ60" i="30"/>
  <c r="CQ59" i="30"/>
  <c r="CQ58" i="30"/>
  <c r="CQ57" i="30"/>
  <c r="CQ56" i="30"/>
  <c r="CQ55" i="30"/>
  <c r="CQ54" i="30"/>
  <c r="CQ53" i="30"/>
  <c r="CQ52" i="30"/>
  <c r="CQ51" i="30"/>
  <c r="CQ50" i="30"/>
  <c r="CQ49" i="30"/>
  <c r="CQ48" i="30"/>
  <c r="CQ47" i="30"/>
  <c r="CQ46" i="30"/>
  <c r="CQ45" i="30"/>
  <c r="CQ106" i="30"/>
  <c r="CQ72" i="30"/>
  <c r="CQ66" i="30"/>
  <c r="CQ104" i="30"/>
  <c r="CQ71" i="30"/>
  <c r="CQ74" i="30"/>
  <c r="CQ70" i="30"/>
  <c r="CQ44" i="30"/>
  <c r="CQ43" i="30"/>
  <c r="CQ42" i="30"/>
  <c r="CQ41" i="30"/>
  <c r="CQ40" i="30"/>
  <c r="CQ39" i="30"/>
  <c r="CQ38" i="30"/>
  <c r="AC11" i="30"/>
  <c r="X11" i="30"/>
  <c r="S10" i="30"/>
  <c r="CX13" i="30"/>
  <c r="CE50" i="30"/>
  <c r="CL50" i="30" s="1"/>
  <c r="CS50" i="30" s="1"/>
  <c r="CX50" i="30" s="1"/>
  <c r="BZ50" i="30"/>
  <c r="H113" i="30"/>
  <c r="BZ46" i="30"/>
  <c r="BG52" i="30"/>
  <c r="BN52" i="30" s="1"/>
  <c r="BU52" i="30" s="1"/>
  <c r="AW52" i="30"/>
  <c r="BB52" i="30" s="1"/>
  <c r="AV52" i="30"/>
  <c r="BG60" i="30"/>
  <c r="BN60" i="30" s="1"/>
  <c r="BU60" i="30" s="1"/>
  <c r="AW60" i="30"/>
  <c r="BB60" i="30" s="1"/>
  <c r="AV60" i="30"/>
  <c r="BG70" i="30"/>
  <c r="BN70" i="30" s="1"/>
  <c r="BU70" i="30" s="1"/>
  <c r="CE70" i="30" s="1"/>
  <c r="CL70" i="30" s="1"/>
  <c r="CS70" i="30" s="1"/>
  <c r="CX70" i="30" s="1"/>
  <c r="AW70" i="30"/>
  <c r="BB70" i="30" s="1"/>
  <c r="AV70" i="30"/>
  <c r="S83" i="30"/>
  <c r="X83" i="30" s="1"/>
  <c r="AC84" i="30"/>
  <c r="X84" i="30"/>
  <c r="BG87" i="30"/>
  <c r="BN87" i="30" s="1"/>
  <c r="BU87" i="30" s="1"/>
  <c r="AW87" i="30"/>
  <c r="BB87" i="30" s="1"/>
  <c r="AV87" i="30"/>
  <c r="CV83" i="30"/>
  <c r="BG118" i="30"/>
  <c r="BN118" i="30" s="1"/>
  <c r="BU118" i="30" s="1"/>
  <c r="CE118" i="30" s="1"/>
  <c r="CL118" i="30" s="1"/>
  <c r="CS118" i="30" s="1"/>
  <c r="CX118" i="30" s="1"/>
  <c r="AW118" i="30"/>
  <c r="BB118" i="30" s="1"/>
  <c r="AV118" i="30"/>
  <c r="BG123" i="30"/>
  <c r="BN123" i="30" s="1"/>
  <c r="BU123" i="30" s="1"/>
  <c r="AW123" i="30"/>
  <c r="BB123" i="30" s="1"/>
  <c r="AV123" i="30"/>
  <c r="W113" i="30"/>
  <c r="BG73" i="30"/>
  <c r="BN73" i="30" s="1"/>
  <c r="BU73" i="30" s="1"/>
  <c r="CE73" i="30" s="1"/>
  <c r="CL73" i="30" s="1"/>
  <c r="CS73" i="30" s="1"/>
  <c r="CX73" i="30" s="1"/>
  <c r="AW73" i="30"/>
  <c r="BB73" i="30" s="1"/>
  <c r="AV73" i="30"/>
  <c r="CX74" i="30"/>
  <c r="BZ91" i="30"/>
  <c r="BZ96" i="30"/>
  <c r="AW120" i="30"/>
  <c r="BB120" i="30" s="1"/>
  <c r="BG120" i="30"/>
  <c r="BN120" i="30" s="1"/>
  <c r="BU120" i="30" s="1"/>
  <c r="CE120" i="30" s="1"/>
  <c r="CL120" i="30" s="1"/>
  <c r="CS120" i="30" s="1"/>
  <c r="CX120" i="30" s="1"/>
  <c r="AV120" i="30"/>
  <c r="BG122" i="30"/>
  <c r="BN122" i="30" s="1"/>
  <c r="BU122" i="30" s="1"/>
  <c r="CE122" i="30" s="1"/>
  <c r="CL122" i="30" s="1"/>
  <c r="CS122" i="30" s="1"/>
  <c r="CX122" i="30" s="1"/>
  <c r="AW122" i="30"/>
  <c r="BB122" i="30" s="1"/>
  <c r="AV122" i="30"/>
  <c r="BZ51" i="30"/>
  <c r="BG86" i="30"/>
  <c r="BN86" i="30" s="1"/>
  <c r="BU86" i="30" s="1"/>
  <c r="AW86" i="30"/>
  <c r="BB86" i="30" s="1"/>
  <c r="AV86" i="30"/>
  <c r="CX98" i="30"/>
  <c r="CV93" i="30"/>
  <c r="AJ30" i="30"/>
  <c r="AC29" i="30"/>
  <c r="AD29" i="30" s="1"/>
  <c r="BG81" i="30"/>
  <c r="BN81" i="30" s="1"/>
  <c r="BU81" i="30" s="1"/>
  <c r="AW81" i="30"/>
  <c r="BB81" i="30" s="1"/>
  <c r="AV81" i="30"/>
  <c r="CX102" i="30"/>
  <c r="CE131" i="30"/>
  <c r="CL131" i="30" s="1"/>
  <c r="CS131" i="30" s="1"/>
  <c r="CX131" i="30" s="1"/>
  <c r="BZ131" i="30"/>
  <c r="BX93" i="30"/>
  <c r="CE111" i="30" l="1"/>
  <c r="CL111" i="30" s="1"/>
  <c r="CS111" i="30" s="1"/>
  <c r="CX111" i="30" s="1"/>
  <c r="BZ111" i="30"/>
  <c r="N55" i="30"/>
  <c r="N118" i="30"/>
  <c r="H145" i="20"/>
  <c r="E109" i="30"/>
  <c r="E112" i="30" s="1"/>
  <c r="E113" i="30"/>
  <c r="F113" i="30" s="1"/>
  <c r="E114" i="30"/>
  <c r="F114" i="30" s="1"/>
  <c r="N90" i="30"/>
  <c r="BZ43" i="30"/>
  <c r="N93" i="30"/>
  <c r="K36" i="30"/>
  <c r="H109" i="30"/>
  <c r="I109" i="30" s="1"/>
  <c r="I141" i="30"/>
  <c r="H114" i="30"/>
  <c r="I114" i="30" s="1"/>
  <c r="T35" i="30"/>
  <c r="X35" i="30"/>
  <c r="BZ101" i="30"/>
  <c r="N73" i="30"/>
  <c r="N77" i="30"/>
  <c r="N95" i="30"/>
  <c r="N47" i="30"/>
  <c r="N63" i="30"/>
  <c r="N81" i="30"/>
  <c r="N101" i="30"/>
  <c r="N59" i="30"/>
  <c r="N123" i="30"/>
  <c r="N40" i="30"/>
  <c r="N51" i="30"/>
  <c r="N70" i="30"/>
  <c r="N86" i="30"/>
  <c r="N110" i="30"/>
  <c r="BZ72" i="30"/>
  <c r="BZ134" i="30"/>
  <c r="E144" i="20"/>
  <c r="O205" i="31"/>
  <c r="N206" i="31"/>
  <c r="CO138" i="30"/>
  <c r="BZ42" i="30"/>
  <c r="N41" i="30"/>
  <c r="N45" i="30"/>
  <c r="N68" i="30"/>
  <c r="N48" i="30"/>
  <c r="N52" i="30"/>
  <c r="N56" i="30"/>
  <c r="N60" i="30"/>
  <c r="N64" i="30"/>
  <c r="N71" i="30"/>
  <c r="N91" i="30"/>
  <c r="N78" i="30"/>
  <c r="N83" i="30"/>
  <c r="N87" i="30"/>
  <c r="N99" i="30"/>
  <c r="N96" i="30"/>
  <c r="N105" i="30"/>
  <c r="N111" i="30"/>
  <c r="N120" i="30"/>
  <c r="N124" i="30"/>
  <c r="N72" i="30"/>
  <c r="N42" i="30"/>
  <c r="N66" i="30"/>
  <c r="N74" i="30"/>
  <c r="N49" i="30"/>
  <c r="N53" i="30"/>
  <c r="N57" i="30"/>
  <c r="N61" i="30"/>
  <c r="N65" i="30"/>
  <c r="N75" i="30"/>
  <c r="N98" i="30"/>
  <c r="N79" i="30"/>
  <c r="N84" i="30"/>
  <c r="N88" i="30"/>
  <c r="N116" i="30"/>
  <c r="N97" i="30"/>
  <c r="N106" i="30"/>
  <c r="N119" i="30"/>
  <c r="N121" i="30"/>
  <c r="N138" i="30"/>
  <c r="N39" i="30"/>
  <c r="N43" i="30"/>
  <c r="N38" i="30"/>
  <c r="N46" i="30"/>
  <c r="N50" i="30"/>
  <c r="N54" i="30"/>
  <c r="N58" i="30"/>
  <c r="N62" i="30"/>
  <c r="N69" i="30"/>
  <c r="N89" i="30"/>
  <c r="N76" i="30"/>
  <c r="N80" i="30"/>
  <c r="N85" i="30"/>
  <c r="N102" i="30"/>
  <c r="N94" i="30"/>
  <c r="N100" i="30"/>
  <c r="N104" i="30"/>
  <c r="N117" i="30"/>
  <c r="BZ90" i="30"/>
  <c r="BZ88" i="30"/>
  <c r="BZ89" i="30"/>
  <c r="BY33" i="30"/>
  <c r="CE129" i="30"/>
  <c r="CL129" i="30" s="1"/>
  <c r="CS129" i="30" s="1"/>
  <c r="CX129" i="30" s="1"/>
  <c r="BZ129" i="30"/>
  <c r="CE63" i="30"/>
  <c r="CL63" i="30" s="1"/>
  <c r="CS63" i="30" s="1"/>
  <c r="CX63" i="30" s="1"/>
  <c r="BZ63" i="30"/>
  <c r="AC35" i="30"/>
  <c r="AD35" i="30" s="1"/>
  <c r="J138" i="30"/>
  <c r="R124" i="30"/>
  <c r="J124" i="30"/>
  <c r="J123" i="30"/>
  <c r="J121" i="30"/>
  <c r="J120" i="30"/>
  <c r="J119" i="30"/>
  <c r="J118" i="30"/>
  <c r="J117" i="30"/>
  <c r="J122" i="30"/>
  <c r="J111" i="30"/>
  <c r="J110" i="30"/>
  <c r="J104" i="30"/>
  <c r="J116" i="30"/>
  <c r="J100" i="30"/>
  <c r="J106" i="30"/>
  <c r="J105" i="30"/>
  <c r="J99" i="30"/>
  <c r="J97" i="30"/>
  <c r="J96" i="30"/>
  <c r="J95" i="30"/>
  <c r="J94" i="30"/>
  <c r="J102" i="30"/>
  <c r="J98" i="30"/>
  <c r="J93" i="30"/>
  <c r="J91" i="30"/>
  <c r="J90" i="30"/>
  <c r="J89" i="30"/>
  <c r="J88" i="30"/>
  <c r="J87" i="30"/>
  <c r="J86" i="30"/>
  <c r="J85" i="30"/>
  <c r="J84" i="30"/>
  <c r="J101" i="30"/>
  <c r="J83" i="30"/>
  <c r="J81" i="30"/>
  <c r="J80" i="30"/>
  <c r="J79" i="30"/>
  <c r="J78" i="30"/>
  <c r="J77" i="30"/>
  <c r="J76" i="30"/>
  <c r="J74" i="30"/>
  <c r="J70" i="30"/>
  <c r="J69" i="30"/>
  <c r="J65" i="30"/>
  <c r="J64" i="30"/>
  <c r="J63" i="30"/>
  <c r="J62" i="30"/>
  <c r="J61" i="30"/>
  <c r="J60" i="30"/>
  <c r="J59" i="30"/>
  <c r="J58" i="30"/>
  <c r="J57" i="30"/>
  <c r="J56" i="30"/>
  <c r="J55" i="30"/>
  <c r="J54" i="30"/>
  <c r="J53" i="30"/>
  <c r="J52" i="30"/>
  <c r="J51" i="30"/>
  <c r="J50" i="30"/>
  <c r="J49" i="30"/>
  <c r="J48" i="30"/>
  <c r="J47" i="30"/>
  <c r="J46" i="30"/>
  <c r="J73" i="30"/>
  <c r="J68" i="30"/>
  <c r="J72" i="30"/>
  <c r="J75" i="30"/>
  <c r="J71" i="30"/>
  <c r="J66" i="30"/>
  <c r="J38" i="30"/>
  <c r="J45" i="30"/>
  <c r="J44" i="30"/>
  <c r="J43" i="30"/>
  <c r="J42" i="30"/>
  <c r="J41" i="30"/>
  <c r="J40" i="30"/>
  <c r="J39" i="30"/>
  <c r="I124" i="30"/>
  <c r="I142" i="30" s="1"/>
  <c r="CE8" i="30"/>
  <c r="CL8" i="30" s="1"/>
  <c r="CS8" i="30" s="1"/>
  <c r="CX8" i="30" s="1"/>
  <c r="BZ8" i="30"/>
  <c r="BZ122" i="30"/>
  <c r="CE80" i="30"/>
  <c r="CL80" i="30" s="1"/>
  <c r="CS80" i="30" s="1"/>
  <c r="CX80" i="30" s="1"/>
  <c r="BZ80" i="30"/>
  <c r="CE64" i="30"/>
  <c r="CL64" i="30" s="1"/>
  <c r="CS64" i="30" s="1"/>
  <c r="CX64" i="30" s="1"/>
  <c r="BZ64" i="30"/>
  <c r="BD141" i="30"/>
  <c r="BD142" i="30"/>
  <c r="BZ71" i="30"/>
  <c r="CI141" i="30"/>
  <c r="CI142" i="30"/>
  <c r="CH113" i="30"/>
  <c r="CH109" i="30"/>
  <c r="CH114" i="30"/>
  <c r="CR36" i="30"/>
  <c r="CI36" i="30"/>
  <c r="BA33" i="30"/>
  <c r="S38" i="30"/>
  <c r="X39" i="30"/>
  <c r="BZ120" i="30"/>
  <c r="CE57" i="30"/>
  <c r="CL57" i="30" s="1"/>
  <c r="CS57" i="30" s="1"/>
  <c r="CX57" i="30" s="1"/>
  <c r="BZ57" i="30"/>
  <c r="CB141" i="30"/>
  <c r="CA114" i="30"/>
  <c r="CA113" i="30"/>
  <c r="CA109" i="30"/>
  <c r="CK36" i="30"/>
  <c r="BK142" i="30"/>
  <c r="BK141" i="30"/>
  <c r="AG141" i="30"/>
  <c r="AG142" i="30"/>
  <c r="AF114" i="30"/>
  <c r="AF113" i="30"/>
  <c r="AF109" i="30"/>
  <c r="AP36" i="30"/>
  <c r="I113" i="30"/>
  <c r="CJ138" i="30"/>
  <c r="CJ122" i="30"/>
  <c r="CJ121" i="30"/>
  <c r="CJ120" i="30"/>
  <c r="CJ119" i="30"/>
  <c r="CJ118" i="30"/>
  <c r="CR124" i="30"/>
  <c r="CJ124" i="30"/>
  <c r="CJ117" i="30"/>
  <c r="CJ116" i="30"/>
  <c r="CJ123" i="30"/>
  <c r="CJ102" i="30"/>
  <c r="CJ101" i="30"/>
  <c r="CJ100" i="30"/>
  <c r="CJ99" i="30"/>
  <c r="CJ98" i="30"/>
  <c r="CJ106" i="30"/>
  <c r="CJ105" i="30"/>
  <c r="CJ104" i="30"/>
  <c r="CJ97" i="30"/>
  <c r="CJ96" i="30"/>
  <c r="CJ95" i="30"/>
  <c r="CJ94" i="30"/>
  <c r="CJ93" i="30"/>
  <c r="CJ110" i="30"/>
  <c r="CJ111" i="30"/>
  <c r="CJ91" i="30"/>
  <c r="CJ90" i="30"/>
  <c r="CJ89" i="30"/>
  <c r="CJ88" i="30"/>
  <c r="CJ81" i="30"/>
  <c r="CJ80" i="30"/>
  <c r="CJ79" i="30"/>
  <c r="CJ78" i="30"/>
  <c r="CJ77" i="30"/>
  <c r="CJ76" i="30"/>
  <c r="CJ75" i="30"/>
  <c r="CJ74" i="30"/>
  <c r="CJ73" i="30"/>
  <c r="CJ72" i="30"/>
  <c r="CJ71" i="30"/>
  <c r="CJ70" i="30"/>
  <c r="CJ83" i="30"/>
  <c r="CJ66" i="30"/>
  <c r="CJ62" i="30"/>
  <c r="CJ48" i="30"/>
  <c r="CJ86" i="30"/>
  <c r="CJ84" i="30"/>
  <c r="CJ69" i="30"/>
  <c r="CJ63" i="30"/>
  <c r="CJ59" i="30"/>
  <c r="CJ58" i="30"/>
  <c r="CJ57" i="30"/>
  <c r="CJ56" i="30"/>
  <c r="CJ55" i="30"/>
  <c r="CJ54" i="30"/>
  <c r="CJ53" i="30"/>
  <c r="CJ52" i="30"/>
  <c r="CJ51" i="30"/>
  <c r="CJ49" i="30"/>
  <c r="CJ45" i="30"/>
  <c r="CJ44" i="30"/>
  <c r="CJ43" i="30"/>
  <c r="CJ42" i="30"/>
  <c r="CJ41" i="30"/>
  <c r="CJ40" i="30"/>
  <c r="CJ39" i="30"/>
  <c r="CJ64" i="30"/>
  <c r="CJ60" i="30"/>
  <c r="CJ50" i="30"/>
  <c r="CJ46" i="30"/>
  <c r="CJ38" i="30"/>
  <c r="CJ85" i="30"/>
  <c r="CJ68" i="30"/>
  <c r="CJ87" i="30"/>
  <c r="CJ65" i="30"/>
  <c r="CJ61" i="30"/>
  <c r="CJ47" i="30"/>
  <c r="BA35" i="30"/>
  <c r="CE49" i="30"/>
  <c r="CL49" i="30" s="1"/>
  <c r="CS49" i="30" s="1"/>
  <c r="CX49" i="30" s="1"/>
  <c r="BZ49" i="30"/>
  <c r="CE123" i="30"/>
  <c r="CL123" i="30" s="1"/>
  <c r="CS123" i="30" s="1"/>
  <c r="CX123" i="30" s="1"/>
  <c r="BZ123" i="30"/>
  <c r="CE87" i="30"/>
  <c r="CL87" i="30" s="1"/>
  <c r="CS87" i="30" s="1"/>
  <c r="CX87" i="30" s="1"/>
  <c r="BZ87" i="30"/>
  <c r="CQ141" i="30"/>
  <c r="BX22" i="30"/>
  <c r="AQ24" i="30"/>
  <c r="AJ23" i="30"/>
  <c r="O113" i="30"/>
  <c r="R113" i="30" s="1"/>
  <c r="O109" i="30"/>
  <c r="O114" i="30"/>
  <c r="AB36" i="30"/>
  <c r="R36" i="30"/>
  <c r="AU124" i="30"/>
  <c r="CE7" i="30"/>
  <c r="CL7" i="30" s="1"/>
  <c r="CS7" i="30" s="1"/>
  <c r="CX7" i="30" s="1"/>
  <c r="BZ7" i="30"/>
  <c r="BY35" i="30"/>
  <c r="BZ73" i="30"/>
  <c r="CE53" i="30"/>
  <c r="CL53" i="30" s="1"/>
  <c r="CS53" i="30" s="1"/>
  <c r="CX53" i="30" s="1"/>
  <c r="BZ53" i="30"/>
  <c r="BY23" i="30"/>
  <c r="S33" i="30"/>
  <c r="X33" i="30" s="1"/>
  <c r="T8" i="30"/>
  <c r="S4" i="30"/>
  <c r="T5" i="30" s="1"/>
  <c r="T24" i="30"/>
  <c r="T23" i="30"/>
  <c r="Q138" i="30"/>
  <c r="Q123" i="30"/>
  <c r="AB124" i="30"/>
  <c r="Q119" i="30"/>
  <c r="Q122" i="30"/>
  <c r="Q124" i="30"/>
  <c r="Q121" i="30"/>
  <c r="Q118" i="30"/>
  <c r="Q106" i="30"/>
  <c r="Q105" i="30"/>
  <c r="Q111" i="30"/>
  <c r="Q110" i="30"/>
  <c r="Q104" i="30"/>
  <c r="Q116" i="30"/>
  <c r="Q117" i="30"/>
  <c r="Q102" i="30"/>
  <c r="Q98" i="30"/>
  <c r="Q101" i="30"/>
  <c r="Q100" i="30"/>
  <c r="Q97" i="30"/>
  <c r="Q96" i="30"/>
  <c r="Q95" i="30"/>
  <c r="Q94" i="30"/>
  <c r="Q91" i="30"/>
  <c r="Q90" i="30"/>
  <c r="Q89" i="30"/>
  <c r="Q120" i="30"/>
  <c r="Q99" i="30"/>
  <c r="Q87" i="30"/>
  <c r="Q86" i="30"/>
  <c r="Q85" i="30"/>
  <c r="Q84" i="30"/>
  <c r="Q88" i="30"/>
  <c r="Q83" i="30"/>
  <c r="Q81" i="30"/>
  <c r="Q80" i="30"/>
  <c r="Q79" i="30"/>
  <c r="Q78" i="30"/>
  <c r="Q93" i="30"/>
  <c r="Q72" i="30"/>
  <c r="Q75" i="30"/>
  <c r="Q71" i="30"/>
  <c r="Q70" i="30"/>
  <c r="Q69" i="30"/>
  <c r="Q66" i="30"/>
  <c r="Q65" i="30"/>
  <c r="Q64" i="30"/>
  <c r="Q63" i="30"/>
  <c r="Q62" i="30"/>
  <c r="Q61" i="30"/>
  <c r="Q60" i="30"/>
  <c r="Q59" i="30"/>
  <c r="Q58" i="30"/>
  <c r="Q57" i="30"/>
  <c r="Q56" i="30"/>
  <c r="Q55" i="30"/>
  <c r="Q54" i="30"/>
  <c r="Q53" i="30"/>
  <c r="Q52" i="30"/>
  <c r="Q51" i="30"/>
  <c r="Q50" i="30"/>
  <c r="Q49" i="30"/>
  <c r="Q48" i="30"/>
  <c r="Q47" i="30"/>
  <c r="Q77" i="30"/>
  <c r="Q76" i="30"/>
  <c r="Q74" i="30"/>
  <c r="Q68" i="30"/>
  <c r="Q39" i="30"/>
  <c r="Q73" i="30"/>
  <c r="Q46" i="30"/>
  <c r="Q38" i="30"/>
  <c r="Q45" i="30"/>
  <c r="Q41" i="30"/>
  <c r="Q44" i="30"/>
  <c r="Q40" i="30"/>
  <c r="Q42" i="30"/>
  <c r="Q43" i="30"/>
  <c r="CW134" i="30"/>
  <c r="CW138" i="30"/>
  <c r="CW133" i="30"/>
  <c r="CW132" i="30"/>
  <c r="CW131" i="30"/>
  <c r="CW127" i="30"/>
  <c r="CW130" i="30"/>
  <c r="CW128" i="30"/>
  <c r="CW129" i="30"/>
  <c r="CW125" i="30"/>
  <c r="CW126" i="30"/>
  <c r="CW120" i="30"/>
  <c r="CW117" i="30"/>
  <c r="CW116" i="30"/>
  <c r="CW119" i="30"/>
  <c r="CW118" i="30"/>
  <c r="CW121" i="30"/>
  <c r="CW106" i="30"/>
  <c r="CW105" i="30"/>
  <c r="CW104" i="30"/>
  <c r="CW122" i="30"/>
  <c r="CW111" i="30"/>
  <c r="CW110" i="30"/>
  <c r="CW123" i="30"/>
  <c r="CW99" i="30"/>
  <c r="CW102" i="30"/>
  <c r="CW98" i="30"/>
  <c r="CW91" i="30"/>
  <c r="CW90" i="30"/>
  <c r="CW89" i="30"/>
  <c r="CW88" i="30"/>
  <c r="CW101" i="30"/>
  <c r="CW97" i="30"/>
  <c r="CW96" i="30"/>
  <c r="CW95" i="30"/>
  <c r="CW94" i="30"/>
  <c r="CW93" i="30"/>
  <c r="CW100" i="30"/>
  <c r="CW87" i="30"/>
  <c r="CW86" i="30"/>
  <c r="CW85" i="30"/>
  <c r="CW84" i="30"/>
  <c r="CW83" i="30"/>
  <c r="CW81" i="30"/>
  <c r="CW77" i="30"/>
  <c r="CW73" i="30"/>
  <c r="CW80" i="30"/>
  <c r="CW76" i="30"/>
  <c r="CW75" i="30"/>
  <c r="CW72" i="30"/>
  <c r="CW79" i="30"/>
  <c r="CW71" i="30"/>
  <c r="CW69" i="30"/>
  <c r="CW68" i="30"/>
  <c r="CW65" i="30"/>
  <c r="CW64" i="30"/>
  <c r="CW63" i="30"/>
  <c r="CW62" i="30"/>
  <c r="CW61" i="30"/>
  <c r="CW60" i="30"/>
  <c r="CW59" i="30"/>
  <c r="CW58" i="30"/>
  <c r="CW57" i="30"/>
  <c r="CW56" i="30"/>
  <c r="CW55" i="30"/>
  <c r="CW54" i="30"/>
  <c r="CW53" i="30"/>
  <c r="CW52" i="30"/>
  <c r="CW51" i="30"/>
  <c r="CW74" i="30"/>
  <c r="CW70" i="30"/>
  <c r="CW47" i="30"/>
  <c r="CW44" i="30"/>
  <c r="CW43" i="30"/>
  <c r="CW42" i="30"/>
  <c r="CW41" i="30"/>
  <c r="CW40" i="30"/>
  <c r="CW39" i="30"/>
  <c r="CW15" i="30"/>
  <c r="CW13" i="30"/>
  <c r="CW48" i="30"/>
  <c r="CW18" i="30"/>
  <c r="CW16" i="30"/>
  <c r="CW78" i="30"/>
  <c r="CW49" i="30"/>
  <c r="CW19" i="30"/>
  <c r="CW66" i="30"/>
  <c r="CW10" i="30"/>
  <c r="CW12" i="30"/>
  <c r="CW11" i="30"/>
  <c r="CW4" i="30"/>
  <c r="CW45" i="30"/>
  <c r="CW50" i="30"/>
  <c r="CW46" i="30"/>
  <c r="CW6" i="30"/>
  <c r="CW7" i="30"/>
  <c r="AA138" i="30"/>
  <c r="AA123" i="30"/>
  <c r="AI124" i="30"/>
  <c r="AA124" i="30"/>
  <c r="AA120" i="30"/>
  <c r="AA119" i="30"/>
  <c r="AA122" i="30"/>
  <c r="AA118" i="30"/>
  <c r="AA117" i="30"/>
  <c r="AA116" i="30"/>
  <c r="AA121" i="30"/>
  <c r="AA111" i="30"/>
  <c r="AA110" i="30"/>
  <c r="AA99" i="30"/>
  <c r="AA104" i="30"/>
  <c r="AA102" i="30"/>
  <c r="AA98" i="30"/>
  <c r="AA97" i="30"/>
  <c r="AA96" i="30"/>
  <c r="AA95" i="30"/>
  <c r="AA94" i="30"/>
  <c r="AA93" i="30"/>
  <c r="AA101" i="30"/>
  <c r="AA87" i="30"/>
  <c r="AA86" i="30"/>
  <c r="AA85" i="30"/>
  <c r="AA84" i="30"/>
  <c r="AA83" i="30"/>
  <c r="AA106" i="30"/>
  <c r="AA81" i="30"/>
  <c r="AA80" i="30"/>
  <c r="AA79" i="30"/>
  <c r="AA78" i="30"/>
  <c r="AA77" i="30"/>
  <c r="AA76" i="30"/>
  <c r="AA100" i="30"/>
  <c r="AA91" i="30"/>
  <c r="AA90" i="30"/>
  <c r="AA89" i="30"/>
  <c r="AA88" i="30"/>
  <c r="AA73" i="30"/>
  <c r="AA70" i="30"/>
  <c r="AA69" i="30"/>
  <c r="AA68" i="30"/>
  <c r="AA65" i="30"/>
  <c r="AA64" i="30"/>
  <c r="AA63" i="30"/>
  <c r="AA62" i="30"/>
  <c r="AA61" i="30"/>
  <c r="AA60" i="30"/>
  <c r="AA59" i="30"/>
  <c r="AA58" i="30"/>
  <c r="AA57" i="30"/>
  <c r="AA56" i="30"/>
  <c r="AA55" i="30"/>
  <c r="AA54" i="30"/>
  <c r="AA53" i="30"/>
  <c r="AA52" i="30"/>
  <c r="AA51" i="30"/>
  <c r="AA50" i="30"/>
  <c r="AA49" i="30"/>
  <c r="AA48" i="30"/>
  <c r="AA47" i="30"/>
  <c r="AA46" i="30"/>
  <c r="AA72" i="30"/>
  <c r="AA66" i="30"/>
  <c r="AA75" i="30"/>
  <c r="AA71" i="30"/>
  <c r="AA74" i="30"/>
  <c r="AA105" i="30"/>
  <c r="AA45" i="30"/>
  <c r="AA44" i="30"/>
  <c r="AA43" i="30"/>
  <c r="AA42" i="30"/>
  <c r="AA41" i="30"/>
  <c r="AA40" i="30"/>
  <c r="AA39" i="30"/>
  <c r="AA38" i="30"/>
  <c r="AT113" i="30"/>
  <c r="AT109" i="30"/>
  <c r="AT114" i="30"/>
  <c r="AU36" i="30"/>
  <c r="CE59" i="30"/>
  <c r="CL59" i="30" s="1"/>
  <c r="CS59" i="30" s="1"/>
  <c r="CX59" i="30" s="1"/>
  <c r="BZ59" i="30"/>
  <c r="AJ93" i="30"/>
  <c r="AQ94" i="30"/>
  <c r="BZ41" i="30"/>
  <c r="AJ125" i="30"/>
  <c r="AQ126" i="30"/>
  <c r="CV22" i="30"/>
  <c r="CW23" i="30"/>
  <c r="AC18" i="30"/>
  <c r="AJ19" i="30"/>
  <c r="CE54" i="30"/>
  <c r="CL54" i="30" s="1"/>
  <c r="CS54" i="30" s="1"/>
  <c r="CX54" i="30" s="1"/>
  <c r="BZ54" i="30"/>
  <c r="CV38" i="30"/>
  <c r="CW38" i="30" s="1"/>
  <c r="CE65" i="30"/>
  <c r="CL65" i="30" s="1"/>
  <c r="CS65" i="30" s="1"/>
  <c r="CX65" i="30" s="1"/>
  <c r="BZ65" i="30"/>
  <c r="B112" i="30"/>
  <c r="C109" i="30"/>
  <c r="CO112" i="30"/>
  <c r="CP109" i="30"/>
  <c r="CE79" i="30"/>
  <c r="CL79" i="30" s="1"/>
  <c r="CS79" i="30" s="1"/>
  <c r="CX79" i="30" s="1"/>
  <c r="BZ79" i="30"/>
  <c r="S34" i="30"/>
  <c r="X34" i="30" s="1"/>
  <c r="T26" i="30"/>
  <c r="X10" i="30"/>
  <c r="T27" i="30"/>
  <c r="BQ114" i="30"/>
  <c r="BQ113" i="30"/>
  <c r="BQ109" i="30"/>
  <c r="CD36" i="30"/>
  <c r="P141" i="30"/>
  <c r="P142" i="30"/>
  <c r="M138" i="30"/>
  <c r="M134" i="30"/>
  <c r="M131" i="30"/>
  <c r="M132" i="30"/>
  <c r="M133" i="30"/>
  <c r="M130" i="30"/>
  <c r="M126" i="30"/>
  <c r="M125" i="30"/>
  <c r="M127" i="30"/>
  <c r="M128" i="30"/>
  <c r="M129" i="30"/>
  <c r="M124" i="30"/>
  <c r="M119" i="30"/>
  <c r="M122" i="30"/>
  <c r="M123" i="30"/>
  <c r="M121" i="30"/>
  <c r="M116" i="30"/>
  <c r="M106" i="30"/>
  <c r="M105" i="30"/>
  <c r="M120" i="30"/>
  <c r="M117" i="30"/>
  <c r="M111" i="30"/>
  <c r="M110" i="30"/>
  <c r="M104" i="30"/>
  <c r="M118" i="30"/>
  <c r="M102" i="30"/>
  <c r="M98" i="30"/>
  <c r="M101" i="30"/>
  <c r="M100" i="30"/>
  <c r="M97" i="30"/>
  <c r="M96" i="30"/>
  <c r="M95" i="30"/>
  <c r="M94" i="30"/>
  <c r="M93" i="30"/>
  <c r="M88" i="30"/>
  <c r="M87" i="30"/>
  <c r="M86" i="30"/>
  <c r="M85" i="30"/>
  <c r="M84" i="30"/>
  <c r="M83" i="30"/>
  <c r="M81" i="30"/>
  <c r="M80" i="30"/>
  <c r="M79" i="30"/>
  <c r="M78" i="30"/>
  <c r="M91" i="30"/>
  <c r="M90" i="30"/>
  <c r="M89" i="30"/>
  <c r="M72" i="30"/>
  <c r="M66" i="30"/>
  <c r="M77" i="30"/>
  <c r="M76" i="30"/>
  <c r="M75" i="30"/>
  <c r="M71" i="30"/>
  <c r="M70" i="30"/>
  <c r="M69" i="30"/>
  <c r="M65" i="30"/>
  <c r="M64" i="30"/>
  <c r="M63" i="30"/>
  <c r="M62" i="30"/>
  <c r="M61" i="30"/>
  <c r="M60" i="30"/>
  <c r="M59" i="30"/>
  <c r="M58" i="30"/>
  <c r="M57" i="30"/>
  <c r="M56" i="30"/>
  <c r="M55" i="30"/>
  <c r="M54" i="30"/>
  <c r="M53" i="30"/>
  <c r="M52" i="30"/>
  <c r="M51" i="30"/>
  <c r="M50" i="30"/>
  <c r="M49" i="30"/>
  <c r="M48" i="30"/>
  <c r="M47" i="30"/>
  <c r="M99" i="30"/>
  <c r="M74" i="30"/>
  <c r="M68" i="30"/>
  <c r="M46" i="30"/>
  <c r="M39" i="30"/>
  <c r="M22" i="30"/>
  <c r="M12" i="30"/>
  <c r="M38" i="30"/>
  <c r="L36" i="30"/>
  <c r="M43" i="30"/>
  <c r="M19" i="30"/>
  <c r="M16" i="30"/>
  <c r="M7" i="30"/>
  <c r="M10" i="30"/>
  <c r="M6" i="30"/>
  <c r="M42" i="30"/>
  <c r="M15" i="30"/>
  <c r="M13" i="30"/>
  <c r="M11" i="30"/>
  <c r="M73" i="30"/>
  <c r="M45" i="30"/>
  <c r="M41" i="30"/>
  <c r="M18" i="30"/>
  <c r="M44" i="30"/>
  <c r="M40" i="30"/>
  <c r="M4" i="30"/>
  <c r="AC22" i="30"/>
  <c r="CE58" i="30"/>
  <c r="CL58" i="30" s="1"/>
  <c r="CS58" i="30" s="1"/>
  <c r="CX58" i="30" s="1"/>
  <c r="BZ58" i="30"/>
  <c r="AZ124" i="30"/>
  <c r="F109" i="30"/>
  <c r="AJ26" i="30"/>
  <c r="AQ27" i="30"/>
  <c r="CE138" i="30"/>
  <c r="CL138" i="30" s="1"/>
  <c r="BZ138" i="30"/>
  <c r="V137" i="30"/>
  <c r="W112" i="30"/>
  <c r="CE61" i="30"/>
  <c r="CL61" i="30" s="1"/>
  <c r="CS61" i="30" s="1"/>
  <c r="CX61" i="30" s="1"/>
  <c r="BZ61" i="30"/>
  <c r="CE12" i="30"/>
  <c r="CL12" i="30" s="1"/>
  <c r="CS12" i="30" s="1"/>
  <c r="CX12" i="30" s="1"/>
  <c r="BZ12" i="30"/>
  <c r="AH138" i="30"/>
  <c r="AP124" i="30"/>
  <c r="AH124" i="30"/>
  <c r="AH123" i="30"/>
  <c r="AH122" i="30"/>
  <c r="AH121" i="30"/>
  <c r="AH120" i="30"/>
  <c r="AH116" i="30"/>
  <c r="AH106" i="30"/>
  <c r="AH105" i="30"/>
  <c r="AH104" i="30"/>
  <c r="AH117" i="30"/>
  <c r="AH111" i="30"/>
  <c r="AH110" i="30"/>
  <c r="AH119" i="30"/>
  <c r="AH118" i="30"/>
  <c r="AH101" i="30"/>
  <c r="AH100" i="30"/>
  <c r="AH99" i="30"/>
  <c r="AH97" i="30"/>
  <c r="AH96" i="30"/>
  <c r="AH95" i="30"/>
  <c r="AH94" i="30"/>
  <c r="AH93" i="30"/>
  <c r="AH98" i="30"/>
  <c r="AH87" i="30"/>
  <c r="AH86" i="30"/>
  <c r="AH85" i="30"/>
  <c r="AH84" i="30"/>
  <c r="AH83" i="30"/>
  <c r="AH102" i="30"/>
  <c r="AH91" i="30"/>
  <c r="AH90" i="30"/>
  <c r="AH89" i="30"/>
  <c r="AH88" i="30"/>
  <c r="AH81" i="30"/>
  <c r="AH80" i="30"/>
  <c r="AH79" i="30"/>
  <c r="AH78" i="30"/>
  <c r="AH75" i="30"/>
  <c r="AH71" i="30"/>
  <c r="AH77" i="30"/>
  <c r="AH76" i="30"/>
  <c r="AH74" i="30"/>
  <c r="AH70" i="30"/>
  <c r="AH69" i="30"/>
  <c r="AH68" i="30"/>
  <c r="AH65" i="30"/>
  <c r="AH64" i="30"/>
  <c r="AH63" i="30"/>
  <c r="AH62" i="30"/>
  <c r="AH61" i="30"/>
  <c r="AH60" i="30"/>
  <c r="AH59" i="30"/>
  <c r="AH58" i="30"/>
  <c r="AH57" i="30"/>
  <c r="AH56" i="30"/>
  <c r="AH55" i="30"/>
  <c r="AH54" i="30"/>
  <c r="AH53" i="30"/>
  <c r="AH52" i="30"/>
  <c r="AH51" i="30"/>
  <c r="AH50" i="30"/>
  <c r="AH49" i="30"/>
  <c r="AH48" i="30"/>
  <c r="AH47" i="30"/>
  <c r="AH73" i="30"/>
  <c r="AH38" i="30"/>
  <c r="AH72" i="30"/>
  <c r="AH46" i="30"/>
  <c r="AH42" i="30"/>
  <c r="AH39" i="30"/>
  <c r="AH66" i="30"/>
  <c r="AH45" i="30"/>
  <c r="AH41" i="30"/>
  <c r="AH43" i="30"/>
  <c r="AH44" i="30"/>
  <c r="AH40" i="30"/>
  <c r="Z142" i="30"/>
  <c r="Z141" i="30"/>
  <c r="AU141" i="30"/>
  <c r="AU142" i="30"/>
  <c r="BZ118" i="30"/>
  <c r="CE48" i="30"/>
  <c r="CL48" i="30" s="1"/>
  <c r="CS48" i="30" s="1"/>
  <c r="CX48" i="30" s="1"/>
  <c r="BZ48" i="30"/>
  <c r="BC113" i="30"/>
  <c r="BC109" i="30"/>
  <c r="BC114" i="30"/>
  <c r="BM36" i="30"/>
  <c r="AK30" i="30"/>
  <c r="CE62" i="30"/>
  <c r="CL62" i="30" s="1"/>
  <c r="CS62" i="30" s="1"/>
  <c r="CX62" i="30" s="1"/>
  <c r="BZ62" i="30"/>
  <c r="BZ75" i="30"/>
  <c r="AC39" i="30"/>
  <c r="AJ40" i="30"/>
  <c r="CC138" i="30"/>
  <c r="CK124" i="30"/>
  <c r="CC124" i="30"/>
  <c r="CC119" i="30"/>
  <c r="CC117" i="30"/>
  <c r="CC116" i="30"/>
  <c r="CC122" i="30"/>
  <c r="CC118" i="30"/>
  <c r="CC123" i="30"/>
  <c r="CC121" i="30"/>
  <c r="CC120" i="30"/>
  <c r="CC106" i="30"/>
  <c r="CC105" i="30"/>
  <c r="CC104" i="30"/>
  <c r="CC111" i="30"/>
  <c r="CC110" i="30"/>
  <c r="CC102" i="30"/>
  <c r="CC98" i="30"/>
  <c r="CC101" i="30"/>
  <c r="CC91" i="30"/>
  <c r="CC90" i="30"/>
  <c r="CC89" i="30"/>
  <c r="CC88" i="30"/>
  <c r="CC100" i="30"/>
  <c r="CC93" i="30"/>
  <c r="CC99" i="30"/>
  <c r="CC97" i="30"/>
  <c r="CC96" i="30"/>
  <c r="CC95" i="30"/>
  <c r="CC94" i="30"/>
  <c r="CC87" i="30"/>
  <c r="CC86" i="30"/>
  <c r="CC85" i="30"/>
  <c r="CC84" i="30"/>
  <c r="CC83" i="30"/>
  <c r="CC79" i="30"/>
  <c r="CC72" i="30"/>
  <c r="CC78" i="30"/>
  <c r="CC75" i="30"/>
  <c r="CC71" i="30"/>
  <c r="CC66" i="30"/>
  <c r="CC81" i="30"/>
  <c r="CC74" i="30"/>
  <c r="CC70" i="30"/>
  <c r="CC69" i="30"/>
  <c r="CC68" i="30"/>
  <c r="CC65" i="30"/>
  <c r="CC64" i="30"/>
  <c r="CC63" i="30"/>
  <c r="CC62" i="30"/>
  <c r="CC61" i="30"/>
  <c r="CC60" i="30"/>
  <c r="CC59" i="30"/>
  <c r="CC58" i="30"/>
  <c r="CC57" i="30"/>
  <c r="CC56" i="30"/>
  <c r="CC55" i="30"/>
  <c r="CC54" i="30"/>
  <c r="CC53" i="30"/>
  <c r="CC52" i="30"/>
  <c r="CC51" i="30"/>
  <c r="CC77" i="30"/>
  <c r="CC48" i="30"/>
  <c r="CC45" i="30"/>
  <c r="CC44" i="30"/>
  <c r="CC43" i="30"/>
  <c r="CC42" i="30"/>
  <c r="CC41" i="30"/>
  <c r="CC40" i="30"/>
  <c r="CC39" i="30"/>
  <c r="CC73" i="30"/>
  <c r="CC49" i="30"/>
  <c r="CC38" i="30"/>
  <c r="CC80" i="30"/>
  <c r="CC50" i="30"/>
  <c r="CC46" i="30"/>
  <c r="CC47" i="30"/>
  <c r="CC76" i="30"/>
  <c r="AO138" i="30"/>
  <c r="BF124" i="30"/>
  <c r="AO124" i="30"/>
  <c r="AO121" i="30"/>
  <c r="AO118" i="30"/>
  <c r="AO117" i="30"/>
  <c r="AO116" i="30"/>
  <c r="AO123" i="30"/>
  <c r="AO120" i="30"/>
  <c r="AO119" i="30"/>
  <c r="AO106" i="30"/>
  <c r="AO105" i="30"/>
  <c r="AO104" i="30"/>
  <c r="AO111" i="30"/>
  <c r="AO110" i="30"/>
  <c r="AO100" i="30"/>
  <c r="AO99" i="30"/>
  <c r="AO91" i="30"/>
  <c r="AO90" i="30"/>
  <c r="AO89" i="30"/>
  <c r="AO88" i="30"/>
  <c r="AO102" i="30"/>
  <c r="AO98" i="30"/>
  <c r="AO97" i="30"/>
  <c r="AO96" i="30"/>
  <c r="AO95" i="30"/>
  <c r="AO94" i="30"/>
  <c r="AO87" i="30"/>
  <c r="AO86" i="30"/>
  <c r="AO85" i="30"/>
  <c r="AO84" i="30"/>
  <c r="AO83" i="30"/>
  <c r="AO93" i="30"/>
  <c r="AO79" i="30"/>
  <c r="AO74" i="30"/>
  <c r="AO70" i="30"/>
  <c r="AO78" i="30"/>
  <c r="AO77" i="30"/>
  <c r="AO76" i="30"/>
  <c r="AO73" i="30"/>
  <c r="AO66" i="30"/>
  <c r="AO101" i="30"/>
  <c r="AO81" i="30"/>
  <c r="AO72" i="30"/>
  <c r="AO69" i="30"/>
  <c r="AO68" i="30"/>
  <c r="AO65" i="30"/>
  <c r="AO64" i="30"/>
  <c r="AO63" i="30"/>
  <c r="AO62" i="30"/>
  <c r="AO61" i="30"/>
  <c r="AO60" i="30"/>
  <c r="AO59" i="30"/>
  <c r="AO58" i="30"/>
  <c r="AO57" i="30"/>
  <c r="AO56" i="30"/>
  <c r="AO55" i="30"/>
  <c r="AO54" i="30"/>
  <c r="AO53" i="30"/>
  <c r="AO52" i="30"/>
  <c r="AO80" i="30"/>
  <c r="AO51" i="30"/>
  <c r="AO47" i="30"/>
  <c r="AO45" i="30"/>
  <c r="AO44" i="30"/>
  <c r="AO43" i="30"/>
  <c r="AO42" i="30"/>
  <c r="AO41" i="30"/>
  <c r="AO40" i="30"/>
  <c r="AO39" i="30"/>
  <c r="AO48" i="30"/>
  <c r="AO38" i="30"/>
  <c r="AO49" i="30"/>
  <c r="AO75" i="30"/>
  <c r="AO50" i="30"/>
  <c r="AO71" i="30"/>
  <c r="AO46" i="30"/>
  <c r="AO122" i="30"/>
  <c r="AC68" i="30"/>
  <c r="AJ69" i="30"/>
  <c r="BR142" i="30"/>
  <c r="BR141" i="30"/>
  <c r="CE52" i="30"/>
  <c r="CL52" i="30" s="1"/>
  <c r="CS52" i="30" s="1"/>
  <c r="CX52" i="30" s="1"/>
  <c r="BZ52" i="30"/>
  <c r="AQ30" i="30"/>
  <c r="AJ29" i="30"/>
  <c r="AK29" i="30" s="1"/>
  <c r="CE60" i="30"/>
  <c r="CL60" i="30" s="1"/>
  <c r="CS60" i="30" s="1"/>
  <c r="CX60" i="30" s="1"/>
  <c r="BZ60" i="30"/>
  <c r="AJ11" i="30"/>
  <c r="AC10" i="30"/>
  <c r="CE81" i="30"/>
  <c r="CL81" i="30" s="1"/>
  <c r="CS81" i="30" s="1"/>
  <c r="CX81" i="30" s="1"/>
  <c r="BZ81" i="30"/>
  <c r="CE86" i="30"/>
  <c r="CL86" i="30" s="1"/>
  <c r="CS86" i="30" s="1"/>
  <c r="CX86" i="30" s="1"/>
  <c r="BZ86" i="30"/>
  <c r="AC83" i="30"/>
  <c r="AJ84" i="30"/>
  <c r="CW35" i="30"/>
  <c r="CW33" i="30"/>
  <c r="K113" i="30"/>
  <c r="BY29" i="30"/>
  <c r="CE110" i="30"/>
  <c r="BZ110" i="30"/>
  <c r="BE138" i="30"/>
  <c r="BM124" i="30"/>
  <c r="BE124" i="30"/>
  <c r="BE121" i="30"/>
  <c r="BE117" i="30"/>
  <c r="BE116" i="30"/>
  <c r="BE120" i="30"/>
  <c r="BE119" i="30"/>
  <c r="BE123" i="30"/>
  <c r="BE106" i="30"/>
  <c r="BE105" i="30"/>
  <c r="BE104" i="30"/>
  <c r="BE111" i="30"/>
  <c r="BE110" i="30"/>
  <c r="BE122" i="30"/>
  <c r="BE118" i="30"/>
  <c r="BE100" i="30"/>
  <c r="BE99" i="30"/>
  <c r="BE91" i="30"/>
  <c r="BE90" i="30"/>
  <c r="BE89" i="30"/>
  <c r="BE88" i="30"/>
  <c r="BE102" i="30"/>
  <c r="BE98" i="30"/>
  <c r="BE97" i="30"/>
  <c r="BE96" i="30"/>
  <c r="BE95" i="30"/>
  <c r="BE94" i="30"/>
  <c r="BE87" i="30"/>
  <c r="BE86" i="30"/>
  <c r="BE85" i="30"/>
  <c r="BE84" i="30"/>
  <c r="BE83" i="30"/>
  <c r="BE80" i="30"/>
  <c r="BE77" i="30"/>
  <c r="BE76" i="30"/>
  <c r="BE74" i="30"/>
  <c r="BE70" i="30"/>
  <c r="BE79" i="30"/>
  <c r="BE73" i="30"/>
  <c r="BE78" i="30"/>
  <c r="BE72" i="30"/>
  <c r="BE69" i="30"/>
  <c r="BE68" i="30"/>
  <c r="BE66" i="30"/>
  <c r="BE65" i="30"/>
  <c r="BE64" i="30"/>
  <c r="BE63" i="30"/>
  <c r="BE62" i="30"/>
  <c r="BE61" i="30"/>
  <c r="BE60" i="30"/>
  <c r="BE59" i="30"/>
  <c r="BE58" i="30"/>
  <c r="BE57" i="30"/>
  <c r="BE56" i="30"/>
  <c r="BE55" i="30"/>
  <c r="BE54" i="30"/>
  <c r="BE53" i="30"/>
  <c r="BE52" i="30"/>
  <c r="BE51" i="30"/>
  <c r="BE49" i="30"/>
  <c r="BE45" i="30"/>
  <c r="BE44" i="30"/>
  <c r="BE43" i="30"/>
  <c r="BE42" i="30"/>
  <c r="BE41" i="30"/>
  <c r="BE40" i="30"/>
  <c r="BE39" i="30"/>
  <c r="BE101" i="30"/>
  <c r="BE93" i="30"/>
  <c r="BE50" i="30"/>
  <c r="BE38" i="30"/>
  <c r="BE81" i="30"/>
  <c r="BE75" i="30"/>
  <c r="BE71" i="30"/>
  <c r="BE47" i="30"/>
  <c r="BE46" i="30"/>
  <c r="BE48" i="30"/>
  <c r="BY26" i="30"/>
  <c r="BX34" i="30"/>
  <c r="BY34" i="30" s="1"/>
  <c r="BY27" i="30"/>
  <c r="BX4" i="30"/>
  <c r="BY5" i="30" s="1"/>
  <c r="Y114" i="30"/>
  <c r="Y113" i="30"/>
  <c r="Y109" i="30"/>
  <c r="AI36" i="30"/>
  <c r="CE55" i="30"/>
  <c r="CL55" i="30" s="1"/>
  <c r="CS55" i="30" s="1"/>
  <c r="CX55" i="30" s="1"/>
  <c r="BZ55" i="30"/>
  <c r="AJ6" i="30"/>
  <c r="AJ5" i="30" s="1"/>
  <c r="BA141" i="30"/>
  <c r="AZ114" i="30"/>
  <c r="AZ113" i="30"/>
  <c r="AZ109" i="30"/>
  <c r="CE85" i="30"/>
  <c r="CL85" i="30" s="1"/>
  <c r="CS85" i="30" s="1"/>
  <c r="CX85" i="30" s="1"/>
  <c r="BZ85" i="30"/>
  <c r="BZ70" i="30"/>
  <c r="AJ104" i="30"/>
  <c r="AQ105" i="30"/>
  <c r="CE56" i="30"/>
  <c r="CL56" i="30" s="1"/>
  <c r="CS56" i="30" s="1"/>
  <c r="CX56" i="30" s="1"/>
  <c r="BZ56" i="30"/>
  <c r="BL138" i="30"/>
  <c r="BL123" i="30"/>
  <c r="BL122" i="30"/>
  <c r="BL121" i="30"/>
  <c r="BL120" i="30"/>
  <c r="BL119" i="30"/>
  <c r="BL118" i="30"/>
  <c r="BT124" i="30"/>
  <c r="BL124" i="30"/>
  <c r="BL117" i="30"/>
  <c r="BL116" i="30"/>
  <c r="BL102" i="30"/>
  <c r="BL101" i="30"/>
  <c r="BL100" i="30"/>
  <c r="BL99" i="30"/>
  <c r="BL98" i="30"/>
  <c r="BL106" i="30"/>
  <c r="BL105" i="30"/>
  <c r="BL104" i="30"/>
  <c r="BL111" i="30"/>
  <c r="BL97" i="30"/>
  <c r="BL96" i="30"/>
  <c r="BL95" i="30"/>
  <c r="BL94" i="30"/>
  <c r="BL93" i="30"/>
  <c r="BL91" i="30"/>
  <c r="BL90" i="30"/>
  <c r="BL89" i="30"/>
  <c r="BL88" i="30"/>
  <c r="BL81" i="30"/>
  <c r="BL80" i="30"/>
  <c r="BL79" i="30"/>
  <c r="BL78" i="30"/>
  <c r="BL77" i="30"/>
  <c r="BL76" i="30"/>
  <c r="BL75" i="30"/>
  <c r="BL74" i="30"/>
  <c r="BL73" i="30"/>
  <c r="BL72" i="30"/>
  <c r="BL71" i="30"/>
  <c r="BL70" i="30"/>
  <c r="BL110" i="30"/>
  <c r="BL66" i="30"/>
  <c r="BL87" i="30"/>
  <c r="BL86" i="30"/>
  <c r="BL85" i="30"/>
  <c r="BL84" i="30"/>
  <c r="BL83" i="30"/>
  <c r="BL64" i="30"/>
  <c r="BL60" i="30"/>
  <c r="BL50" i="30"/>
  <c r="BL68" i="30"/>
  <c r="BL65" i="30"/>
  <c r="BL61" i="30"/>
  <c r="BL47" i="30"/>
  <c r="BL46" i="30"/>
  <c r="BL45" i="30"/>
  <c r="BL44" i="30"/>
  <c r="BL43" i="30"/>
  <c r="BL42" i="30"/>
  <c r="BL41" i="30"/>
  <c r="BL40" i="30"/>
  <c r="BL39" i="30"/>
  <c r="BL62" i="30"/>
  <c r="BL48" i="30"/>
  <c r="BL38" i="30"/>
  <c r="BL49" i="30"/>
  <c r="BL59" i="30"/>
  <c r="BL57" i="30"/>
  <c r="BL55" i="30"/>
  <c r="BL53" i="30"/>
  <c r="BL69" i="30"/>
  <c r="BL51" i="30"/>
  <c r="BL63" i="30"/>
  <c r="BL58" i="30"/>
  <c r="BL56" i="30"/>
  <c r="BL54" i="30"/>
  <c r="BL52" i="30"/>
  <c r="BD36" i="30"/>
  <c r="BG16" i="30"/>
  <c r="AW16" i="30"/>
  <c r="AQ15" i="30"/>
  <c r="AV16" i="30"/>
  <c r="BZ45" i="30"/>
  <c r="G138" i="30"/>
  <c r="G123" i="30"/>
  <c r="G122" i="30"/>
  <c r="G121" i="30"/>
  <c r="G120" i="30"/>
  <c r="G119" i="30"/>
  <c r="K124" i="30"/>
  <c r="G118" i="30"/>
  <c r="G117" i="30"/>
  <c r="G116" i="30"/>
  <c r="G102" i="30"/>
  <c r="G101" i="30"/>
  <c r="G100" i="30"/>
  <c r="G99" i="30"/>
  <c r="G98" i="30"/>
  <c r="G124" i="30"/>
  <c r="G106" i="30"/>
  <c r="G105" i="30"/>
  <c r="G110" i="30"/>
  <c r="G97" i="30"/>
  <c r="G96" i="30"/>
  <c r="G95" i="30"/>
  <c r="G94" i="30"/>
  <c r="G111" i="30"/>
  <c r="G104" i="30"/>
  <c r="G93" i="30"/>
  <c r="G91" i="30"/>
  <c r="G90" i="30"/>
  <c r="G89" i="30"/>
  <c r="G83" i="30"/>
  <c r="G81" i="30"/>
  <c r="G80" i="30"/>
  <c r="G79" i="30"/>
  <c r="G78" i="30"/>
  <c r="G77" i="30"/>
  <c r="G76" i="30"/>
  <c r="G75" i="30"/>
  <c r="G74" i="30"/>
  <c r="G73" i="30"/>
  <c r="G72" i="30"/>
  <c r="G71" i="30"/>
  <c r="G68" i="30"/>
  <c r="G66" i="30"/>
  <c r="G88" i="30"/>
  <c r="G87" i="30"/>
  <c r="G86" i="30"/>
  <c r="G85" i="30"/>
  <c r="G84" i="30"/>
  <c r="G70" i="30"/>
  <c r="G69" i="30"/>
  <c r="G64" i="30"/>
  <c r="G60" i="30"/>
  <c r="G59" i="30"/>
  <c r="G58" i="30"/>
  <c r="G57" i="30"/>
  <c r="G56" i="30"/>
  <c r="G55" i="30"/>
  <c r="G54" i="30"/>
  <c r="G53" i="30"/>
  <c r="G52" i="30"/>
  <c r="G49" i="30"/>
  <c r="G65" i="30"/>
  <c r="G61" i="30"/>
  <c r="G50" i="30"/>
  <c r="G46" i="30"/>
  <c r="G45" i="30"/>
  <c r="G44" i="30"/>
  <c r="G43" i="30"/>
  <c r="G42" i="30"/>
  <c r="G41" i="30"/>
  <c r="G40" i="30"/>
  <c r="G62" i="30"/>
  <c r="G51" i="30"/>
  <c r="G47" i="30"/>
  <c r="G39" i="30"/>
  <c r="G63" i="30"/>
  <c r="G48" i="30"/>
  <c r="G38" i="30"/>
  <c r="F124" i="30"/>
  <c r="F142" i="30" s="1"/>
  <c r="BZ44" i="30"/>
  <c r="BX38" i="30"/>
  <c r="BZ99" i="30"/>
  <c r="AJ117" i="30"/>
  <c r="AC116" i="30"/>
  <c r="AN141" i="30"/>
  <c r="AM114" i="30"/>
  <c r="AM113" i="30"/>
  <c r="AM109" i="30"/>
  <c r="BF36" i="30"/>
  <c r="AN36" i="30"/>
  <c r="AN124" i="30"/>
  <c r="AN142" i="30" s="1"/>
  <c r="BS138" i="30"/>
  <c r="BS124" i="30"/>
  <c r="CD124" i="30"/>
  <c r="BS123" i="30"/>
  <c r="BS122" i="30"/>
  <c r="BS118" i="30"/>
  <c r="BS121" i="30"/>
  <c r="BS120" i="30"/>
  <c r="BS117" i="30"/>
  <c r="BS116" i="30"/>
  <c r="BS119" i="30"/>
  <c r="BS111" i="30"/>
  <c r="BS110" i="30"/>
  <c r="BS101" i="30"/>
  <c r="BS100" i="30"/>
  <c r="BS97" i="30"/>
  <c r="BS96" i="30"/>
  <c r="BS95" i="30"/>
  <c r="BS94" i="30"/>
  <c r="BS93" i="30"/>
  <c r="BS99" i="30"/>
  <c r="BS102" i="30"/>
  <c r="BS91" i="30"/>
  <c r="BS87" i="30"/>
  <c r="BS86" i="30"/>
  <c r="BS85" i="30"/>
  <c r="BS84" i="30"/>
  <c r="BS83" i="30"/>
  <c r="BS105" i="30"/>
  <c r="BS81" i="30"/>
  <c r="BS80" i="30"/>
  <c r="BS79" i="30"/>
  <c r="BS78" i="30"/>
  <c r="BS77" i="30"/>
  <c r="BS76" i="30"/>
  <c r="BS98" i="30"/>
  <c r="BS90" i="30"/>
  <c r="BS89" i="30"/>
  <c r="BS88" i="30"/>
  <c r="BS75" i="30"/>
  <c r="BS71" i="30"/>
  <c r="BS69" i="30"/>
  <c r="BS68" i="30"/>
  <c r="BS65" i="30"/>
  <c r="BS64" i="30"/>
  <c r="BS63" i="30"/>
  <c r="BS62" i="30"/>
  <c r="BS61" i="30"/>
  <c r="BS60" i="30"/>
  <c r="BS59" i="30"/>
  <c r="BS58" i="30"/>
  <c r="BS57" i="30"/>
  <c r="BS56" i="30"/>
  <c r="BS55" i="30"/>
  <c r="BS54" i="30"/>
  <c r="BS53" i="30"/>
  <c r="BS52" i="30"/>
  <c r="BS51" i="30"/>
  <c r="BS50" i="30"/>
  <c r="BS49" i="30"/>
  <c r="BS48" i="30"/>
  <c r="BS47" i="30"/>
  <c r="BS46" i="30"/>
  <c r="BS106" i="30"/>
  <c r="BS74" i="30"/>
  <c r="BS70" i="30"/>
  <c r="BS104" i="30"/>
  <c r="BS73" i="30"/>
  <c r="BS66" i="30"/>
  <c r="BS45" i="30"/>
  <c r="BS44" i="30"/>
  <c r="BS43" i="30"/>
  <c r="BS42" i="30"/>
  <c r="BS41" i="30"/>
  <c r="BS40" i="30"/>
  <c r="BS39" i="30"/>
  <c r="BS38" i="30"/>
  <c r="BS72" i="30"/>
  <c r="CB36" i="30"/>
  <c r="CB124" i="30"/>
  <c r="CB142" i="30" s="1"/>
  <c r="BJ114" i="30"/>
  <c r="BJ109" i="30"/>
  <c r="BJ113" i="30"/>
  <c r="BT36" i="30"/>
  <c r="T34" i="30" l="1"/>
  <c r="K109" i="30"/>
  <c r="H112" i="30"/>
  <c r="T33" i="30"/>
  <c r="K114" i="30"/>
  <c r="AJ35" i="30"/>
  <c r="AK35" i="30" s="1"/>
  <c r="G144" i="20"/>
  <c r="O206" i="31"/>
  <c r="CS138" i="30"/>
  <c r="CX138" i="30" s="1"/>
  <c r="CR138" i="30"/>
  <c r="CP138" i="30"/>
  <c r="CQ138" i="30"/>
  <c r="N206" i="41"/>
  <c r="O205" i="41"/>
  <c r="O206" i="41" s="1"/>
  <c r="CO138" i="40"/>
  <c r="N141" i="30"/>
  <c r="BS141" i="30"/>
  <c r="AA141" i="30"/>
  <c r="BT113" i="30"/>
  <c r="BK113" i="30"/>
  <c r="BF114" i="30"/>
  <c r="AN114" i="30"/>
  <c r="AJ116" i="30"/>
  <c r="AQ117" i="30"/>
  <c r="BN16" i="30"/>
  <c r="BG15" i="30"/>
  <c r="AC33" i="30"/>
  <c r="AD33" i="30" s="1"/>
  <c r="AD24" i="30"/>
  <c r="AD23" i="30"/>
  <c r="AD8" i="30"/>
  <c r="AC4" i="30"/>
  <c r="AD5" i="30" s="1"/>
  <c r="BM114" i="30"/>
  <c r="BD114" i="30"/>
  <c r="BA124" i="30"/>
  <c r="BA142" i="30" s="1"/>
  <c r="CD109" i="30"/>
  <c r="BQ112" i="30"/>
  <c r="BR109" i="30"/>
  <c r="AT112" i="30"/>
  <c r="AU109" i="30"/>
  <c r="AJ22" i="30"/>
  <c r="AP114" i="30"/>
  <c r="AG114" i="30"/>
  <c r="CK114" i="30"/>
  <c r="CB114" i="30"/>
  <c r="CR114" i="30"/>
  <c r="CI114" i="30"/>
  <c r="H137" i="30"/>
  <c r="I112" i="30"/>
  <c r="BY138" i="30"/>
  <c r="BY130" i="30"/>
  <c r="BY134" i="30"/>
  <c r="BY133" i="30"/>
  <c r="BY131" i="30"/>
  <c r="BY132" i="30"/>
  <c r="BY129" i="30"/>
  <c r="BY125" i="30"/>
  <c r="BY126" i="30"/>
  <c r="BY127" i="30"/>
  <c r="BY128" i="30"/>
  <c r="BY122" i="30"/>
  <c r="BY118" i="30"/>
  <c r="BY117" i="30"/>
  <c r="BY116" i="30"/>
  <c r="BY121" i="30"/>
  <c r="BY123" i="30"/>
  <c r="BY120" i="30"/>
  <c r="BY106" i="30"/>
  <c r="BY105" i="30"/>
  <c r="BY104" i="30"/>
  <c r="BY111" i="30"/>
  <c r="BY110" i="30"/>
  <c r="BY101" i="30"/>
  <c r="BY119" i="30"/>
  <c r="BY100" i="30"/>
  <c r="BY91" i="30"/>
  <c r="BY90" i="30"/>
  <c r="BY89" i="30"/>
  <c r="BY88" i="30"/>
  <c r="BY99" i="30"/>
  <c r="BY97" i="30"/>
  <c r="BY96" i="30"/>
  <c r="BY95" i="30"/>
  <c r="BY94" i="30"/>
  <c r="BY98" i="30"/>
  <c r="BY93" i="30"/>
  <c r="BY87" i="30"/>
  <c r="BY86" i="30"/>
  <c r="BY85" i="30"/>
  <c r="BY84" i="30"/>
  <c r="BY83" i="30"/>
  <c r="BY102" i="30"/>
  <c r="BY81" i="30"/>
  <c r="BY75" i="30"/>
  <c r="BY71" i="30"/>
  <c r="BY66" i="30"/>
  <c r="BY80" i="30"/>
  <c r="BY74" i="30"/>
  <c r="BY70" i="30"/>
  <c r="BY79" i="30"/>
  <c r="BY77" i="30"/>
  <c r="BY76" i="30"/>
  <c r="BY73" i="30"/>
  <c r="BY69" i="30"/>
  <c r="BY68" i="30"/>
  <c r="BY65" i="30"/>
  <c r="BY64" i="30"/>
  <c r="BY63" i="30"/>
  <c r="BY62" i="30"/>
  <c r="BY61" i="30"/>
  <c r="BY60" i="30"/>
  <c r="BY59" i="30"/>
  <c r="BY58" i="30"/>
  <c r="BY57" i="30"/>
  <c r="BY56" i="30"/>
  <c r="BY55" i="30"/>
  <c r="BY54" i="30"/>
  <c r="BY53" i="30"/>
  <c r="BY52" i="30"/>
  <c r="BY51" i="30"/>
  <c r="BY49" i="30"/>
  <c r="BY45" i="30"/>
  <c r="BY44" i="30"/>
  <c r="BY43" i="30"/>
  <c r="BY42" i="30"/>
  <c r="BY41" i="30"/>
  <c r="BY40" i="30"/>
  <c r="BY39" i="30"/>
  <c r="BY22" i="30"/>
  <c r="BY19" i="30"/>
  <c r="BY11" i="30"/>
  <c r="BY50" i="30"/>
  <c r="BY46" i="30"/>
  <c r="BY38" i="30"/>
  <c r="BX36" i="30"/>
  <c r="BY36" i="30" s="1"/>
  <c r="BY72" i="30"/>
  <c r="BY47" i="30"/>
  <c r="BY78" i="30"/>
  <c r="BY48" i="30"/>
  <c r="BY18" i="30"/>
  <c r="BY6" i="30"/>
  <c r="BY15" i="30"/>
  <c r="BY16" i="30"/>
  <c r="BY7" i="30"/>
  <c r="BY13" i="30"/>
  <c r="BY12" i="30"/>
  <c r="BY10" i="30"/>
  <c r="BY4" i="30"/>
  <c r="AQ11" i="30"/>
  <c r="AJ10" i="30"/>
  <c r="AW30" i="30"/>
  <c r="AQ29" i="30"/>
  <c r="AV29" i="30" s="1"/>
  <c r="BG30" i="30"/>
  <c r="AV30" i="30"/>
  <c r="G141" i="30"/>
  <c r="BA114" i="30"/>
  <c r="AQ6" i="30"/>
  <c r="AQ5" i="30" s="1"/>
  <c r="AV5" i="30" s="1"/>
  <c r="AI109" i="30"/>
  <c r="Y112" i="30"/>
  <c r="Z109" i="30"/>
  <c r="BE141" i="30"/>
  <c r="CC141" i="30"/>
  <c r="BC112" i="30"/>
  <c r="BM109" i="30"/>
  <c r="BD109" i="30"/>
  <c r="M142" i="30"/>
  <c r="M141" i="30"/>
  <c r="CD113" i="30"/>
  <c r="BR113" i="30"/>
  <c r="B137" i="30"/>
  <c r="C112" i="30"/>
  <c r="AQ19" i="30"/>
  <c r="AJ18" i="30"/>
  <c r="AV94" i="30"/>
  <c r="BG94" i="30"/>
  <c r="AQ93" i="30"/>
  <c r="AV93" i="30" s="1"/>
  <c r="AW94" i="30"/>
  <c r="AU113" i="30"/>
  <c r="AB114" i="30"/>
  <c r="P114" i="30"/>
  <c r="R114" i="30"/>
  <c r="BG24" i="30"/>
  <c r="AW24" i="30"/>
  <c r="AQ23" i="30"/>
  <c r="AV24" i="30"/>
  <c r="CJ141" i="30"/>
  <c r="CH112" i="30"/>
  <c r="CR109" i="30"/>
  <c r="CI109" i="30"/>
  <c r="BT109" i="30"/>
  <c r="BJ112" i="30"/>
  <c r="BK109" i="30"/>
  <c r="BT114" i="30"/>
  <c r="BK114" i="30"/>
  <c r="AM112" i="30"/>
  <c r="BF109" i="30"/>
  <c r="AN109" i="30"/>
  <c r="AR30" i="30"/>
  <c r="AV15" i="30"/>
  <c r="AI113" i="30"/>
  <c r="Z113" i="30"/>
  <c r="CL110" i="30"/>
  <c r="AJ39" i="30"/>
  <c r="AQ40" i="30"/>
  <c r="BM113" i="30"/>
  <c r="BD113" i="30"/>
  <c r="BG27" i="30"/>
  <c r="AW27" i="30"/>
  <c r="AQ26" i="30"/>
  <c r="AV26" i="30" s="1"/>
  <c r="AV27" i="30"/>
  <c r="E137" i="30"/>
  <c r="K112" i="30"/>
  <c r="F112" i="30"/>
  <c r="CD114" i="30"/>
  <c r="BR114" i="30"/>
  <c r="CV124" i="30"/>
  <c r="BG126" i="30"/>
  <c r="AW126" i="30"/>
  <c r="AQ125" i="30"/>
  <c r="AV125" i="30" s="1"/>
  <c r="AV126" i="30"/>
  <c r="CV36" i="30"/>
  <c r="CW22" i="30"/>
  <c r="CW141" i="30" s="1"/>
  <c r="T138" i="30"/>
  <c r="T134" i="30"/>
  <c r="T132" i="30"/>
  <c r="T133" i="30"/>
  <c r="T131" i="30"/>
  <c r="T127" i="30"/>
  <c r="T128" i="30"/>
  <c r="T129" i="30"/>
  <c r="T121" i="30"/>
  <c r="T118" i="30"/>
  <c r="T117" i="30"/>
  <c r="T130" i="30"/>
  <c r="T126" i="30"/>
  <c r="T120" i="30"/>
  <c r="T116" i="30"/>
  <c r="T125" i="30"/>
  <c r="T123" i="30"/>
  <c r="T119" i="30"/>
  <c r="T106" i="30"/>
  <c r="T105" i="30"/>
  <c r="T122" i="30"/>
  <c r="T111" i="30"/>
  <c r="T110" i="30"/>
  <c r="T104" i="30"/>
  <c r="T100" i="30"/>
  <c r="T93" i="30"/>
  <c r="T99" i="30"/>
  <c r="T91" i="30"/>
  <c r="T90" i="30"/>
  <c r="T89" i="30"/>
  <c r="T88" i="30"/>
  <c r="T102" i="30"/>
  <c r="T98" i="30"/>
  <c r="T97" i="30"/>
  <c r="T96" i="30"/>
  <c r="T95" i="30"/>
  <c r="T94" i="30"/>
  <c r="T101" i="30"/>
  <c r="T87" i="30"/>
  <c r="T86" i="30"/>
  <c r="T85" i="30"/>
  <c r="T84" i="30"/>
  <c r="T83" i="30"/>
  <c r="T78" i="30"/>
  <c r="T74" i="30"/>
  <c r="T81" i="30"/>
  <c r="T77" i="30"/>
  <c r="T76" i="30"/>
  <c r="T73" i="30"/>
  <c r="T80" i="30"/>
  <c r="T72" i="30"/>
  <c r="T70" i="30"/>
  <c r="T69" i="30"/>
  <c r="T66" i="30"/>
  <c r="T65" i="30"/>
  <c r="T64" i="30"/>
  <c r="T63" i="30"/>
  <c r="T62" i="30"/>
  <c r="T61" i="30"/>
  <c r="T60" i="30"/>
  <c r="T59" i="30"/>
  <c r="T58" i="30"/>
  <c r="T57" i="30"/>
  <c r="T56" i="30"/>
  <c r="T55" i="30"/>
  <c r="T54" i="30"/>
  <c r="T53" i="30"/>
  <c r="T52" i="30"/>
  <c r="T48" i="30"/>
  <c r="T45" i="30"/>
  <c r="T44" i="30"/>
  <c r="T43" i="30"/>
  <c r="T42" i="30"/>
  <c r="T41" i="30"/>
  <c r="T40" i="30"/>
  <c r="S36" i="30"/>
  <c r="T13" i="30"/>
  <c r="T79" i="30"/>
  <c r="T68" i="30"/>
  <c r="T49" i="30"/>
  <c r="T39" i="30"/>
  <c r="T16" i="30"/>
  <c r="T15" i="30"/>
  <c r="T75" i="30"/>
  <c r="T71" i="30"/>
  <c r="T50" i="30"/>
  <c r="T38" i="30"/>
  <c r="T19" i="30"/>
  <c r="T18" i="30"/>
  <c r="T51" i="30"/>
  <c r="T47" i="30"/>
  <c r="T46" i="30"/>
  <c r="T12" i="30"/>
  <c r="T7" i="30"/>
  <c r="X4" i="30"/>
  <c r="T36" i="30"/>
  <c r="T22" i="30"/>
  <c r="T11" i="30"/>
  <c r="T10" i="30"/>
  <c r="T6" i="30"/>
  <c r="T4" i="30"/>
  <c r="AB109" i="30"/>
  <c r="O112" i="30"/>
  <c r="P109" i="30"/>
  <c r="AF112" i="30"/>
  <c r="AP109" i="30"/>
  <c r="AG109" i="30"/>
  <c r="CA112" i="30"/>
  <c r="CK109" i="30"/>
  <c r="CB109" i="30"/>
  <c r="CR113" i="30"/>
  <c r="CI113" i="30"/>
  <c r="J141" i="30"/>
  <c r="BA113" i="30"/>
  <c r="BF113" i="30"/>
  <c r="AN113" i="30"/>
  <c r="BX124" i="30"/>
  <c r="AW15" i="30"/>
  <c r="BB16" i="30"/>
  <c r="BL141" i="30"/>
  <c r="AW105" i="30"/>
  <c r="AV105" i="30"/>
  <c r="BG105" i="30"/>
  <c r="AQ104" i="30"/>
  <c r="AV104" i="30" s="1"/>
  <c r="AZ112" i="30"/>
  <c r="BA109" i="30"/>
  <c r="AI114" i="30"/>
  <c r="Z114" i="30"/>
  <c r="AQ84" i="30"/>
  <c r="AJ83" i="30"/>
  <c r="AC34" i="30"/>
  <c r="AD34" i="30" s="1"/>
  <c r="AD27" i="30"/>
  <c r="AD26" i="30"/>
  <c r="AQ69" i="30"/>
  <c r="AJ68" i="30"/>
  <c r="AO141" i="30"/>
  <c r="AC38" i="30"/>
  <c r="AC124" i="30" s="1"/>
  <c r="AH141" i="30"/>
  <c r="V139" i="30"/>
  <c r="W137" i="30"/>
  <c r="L114" i="30"/>
  <c r="M114" i="30" s="1"/>
  <c r="L113" i="30"/>
  <c r="M113" i="30" s="1"/>
  <c r="L109" i="30"/>
  <c r="M36" i="30"/>
  <c r="CO137" i="30"/>
  <c r="CP112" i="30"/>
  <c r="AU114" i="30"/>
  <c r="Q141" i="30"/>
  <c r="AB113" i="30"/>
  <c r="P113" i="30"/>
  <c r="AP113" i="30"/>
  <c r="AG113" i="30"/>
  <c r="CK113" i="30"/>
  <c r="CB113" i="30"/>
  <c r="S124" i="30"/>
  <c r="X38" i="30"/>
  <c r="R109" i="30"/>
  <c r="AQ35" i="30" l="1"/>
  <c r="AV35" i="30" s="1"/>
  <c r="CR138" i="40"/>
  <c r="CQ138" i="40"/>
  <c r="CP138" i="40"/>
  <c r="CO139" i="40"/>
  <c r="CP142" i="30"/>
  <c r="CP141" i="30"/>
  <c r="AX30" i="30"/>
  <c r="BB15" i="30"/>
  <c r="B139" i="30"/>
  <c r="C139" i="30" s="1"/>
  <c r="C137" i="30"/>
  <c r="BY141" i="30"/>
  <c r="BQ137" i="30"/>
  <c r="CD112" i="30"/>
  <c r="BR112" i="30"/>
  <c r="BH30" i="30"/>
  <c r="CS110" i="30"/>
  <c r="U138" i="30"/>
  <c r="U120" i="30"/>
  <c r="U124" i="30"/>
  <c r="U123" i="30"/>
  <c r="U119" i="30"/>
  <c r="U122" i="30"/>
  <c r="U116" i="30"/>
  <c r="U106" i="30"/>
  <c r="U105" i="30"/>
  <c r="U111" i="30"/>
  <c r="U110" i="30"/>
  <c r="U104" i="30"/>
  <c r="U121" i="30"/>
  <c r="U117" i="30"/>
  <c r="U99" i="30"/>
  <c r="U102" i="30"/>
  <c r="U98" i="30"/>
  <c r="U101" i="30"/>
  <c r="U97" i="30"/>
  <c r="U96" i="30"/>
  <c r="U95" i="30"/>
  <c r="U94" i="30"/>
  <c r="U100" i="30"/>
  <c r="U87" i="30"/>
  <c r="U86" i="30"/>
  <c r="U85" i="30"/>
  <c r="U84" i="30"/>
  <c r="U93" i="30"/>
  <c r="U91" i="30"/>
  <c r="U90" i="30"/>
  <c r="U89" i="30"/>
  <c r="U83" i="30"/>
  <c r="U81" i="30"/>
  <c r="U80" i="30"/>
  <c r="U79" i="30"/>
  <c r="U78" i="30"/>
  <c r="U77" i="30"/>
  <c r="U76" i="30"/>
  <c r="U73" i="30"/>
  <c r="U72" i="30"/>
  <c r="U70" i="30"/>
  <c r="U69" i="30"/>
  <c r="U66" i="30"/>
  <c r="U65" i="30"/>
  <c r="U64" i="30"/>
  <c r="U63" i="30"/>
  <c r="U62" i="30"/>
  <c r="U61" i="30"/>
  <c r="U60" i="30"/>
  <c r="U59" i="30"/>
  <c r="U58" i="30"/>
  <c r="U57" i="30"/>
  <c r="U56" i="30"/>
  <c r="U55" i="30"/>
  <c r="U54" i="30"/>
  <c r="U53" i="30"/>
  <c r="U52" i="30"/>
  <c r="U51" i="30"/>
  <c r="U50" i="30"/>
  <c r="U49" i="30"/>
  <c r="U48" i="30"/>
  <c r="U47" i="30"/>
  <c r="U118" i="30"/>
  <c r="U88" i="30"/>
  <c r="U75" i="30"/>
  <c r="U71" i="30"/>
  <c r="U68" i="30"/>
  <c r="U39" i="30"/>
  <c r="U38" i="30"/>
  <c r="U46" i="30"/>
  <c r="U74" i="30"/>
  <c r="U43" i="30"/>
  <c r="U42" i="30"/>
  <c r="U44" i="30"/>
  <c r="U40" i="30"/>
  <c r="U45" i="30"/>
  <c r="U41" i="30"/>
  <c r="X124" i="30"/>
  <c r="CO139" i="30"/>
  <c r="CP139" i="30" s="1"/>
  <c r="CP137" i="30"/>
  <c r="BG69" i="30"/>
  <c r="AQ68" i="30"/>
  <c r="AV68" i="30" s="1"/>
  <c r="AW69" i="30"/>
  <c r="AV69" i="30"/>
  <c r="AW104" i="30"/>
  <c r="BB104" i="30" s="1"/>
  <c r="BB105" i="30"/>
  <c r="O137" i="30"/>
  <c r="R137" i="30" s="1"/>
  <c r="AB112" i="30"/>
  <c r="P112" i="30"/>
  <c r="S114" i="30"/>
  <c r="S113" i="30"/>
  <c r="S109" i="30"/>
  <c r="X36" i="30"/>
  <c r="T124" i="30"/>
  <c r="T142" i="30" s="1"/>
  <c r="CW124" i="30"/>
  <c r="CW142" i="30" s="1"/>
  <c r="AW26" i="30"/>
  <c r="BB26" i="30" s="1"/>
  <c r="BB27" i="30"/>
  <c r="AW40" i="30"/>
  <c r="BG40" i="30"/>
  <c r="AQ39" i="30"/>
  <c r="AV40" i="30"/>
  <c r="AR29" i="30"/>
  <c r="AQ22" i="30"/>
  <c r="AV22" i="30" s="1"/>
  <c r="AV23" i="30"/>
  <c r="AW93" i="30"/>
  <c r="BB93" i="30" s="1"/>
  <c r="BB94" i="30"/>
  <c r="AK24" i="30"/>
  <c r="AK23" i="30"/>
  <c r="AK8" i="30"/>
  <c r="AJ33" i="30"/>
  <c r="AK33" i="30" s="1"/>
  <c r="AJ4" i="30"/>
  <c r="AK5" i="30" s="1"/>
  <c r="AW29" i="30"/>
  <c r="BB29" i="30" s="1"/>
  <c r="BB30" i="30"/>
  <c r="AT137" i="30"/>
  <c r="AU112" i="30"/>
  <c r="BN15" i="30"/>
  <c r="BU16" i="30"/>
  <c r="AW125" i="30"/>
  <c r="BB125" i="30" s="1"/>
  <c r="BB126" i="30"/>
  <c r="E139" i="30"/>
  <c r="K137" i="30"/>
  <c r="F137" i="30"/>
  <c r="BN27" i="30"/>
  <c r="BG26" i="30"/>
  <c r="AJ38" i="30"/>
  <c r="AJ124" i="30" s="1"/>
  <c r="AM137" i="30"/>
  <c r="BF112" i="30"/>
  <c r="AN112" i="30"/>
  <c r="BJ137" i="30"/>
  <c r="BT112" i="30"/>
  <c r="BK112" i="30"/>
  <c r="CH137" i="30"/>
  <c r="CR112" i="30"/>
  <c r="CI112" i="30"/>
  <c r="AW23" i="30"/>
  <c r="BB24" i="30"/>
  <c r="BG19" i="30"/>
  <c r="AW19" i="30"/>
  <c r="AQ18" i="30"/>
  <c r="AV18" i="30" s="1"/>
  <c r="AV19" i="30"/>
  <c r="BG6" i="30"/>
  <c r="BG5" i="30" s="1"/>
  <c r="AW6" i="30"/>
  <c r="AW5" i="30" s="1"/>
  <c r="BB5" i="30" s="1"/>
  <c r="AV6" i="30"/>
  <c r="AK26" i="30"/>
  <c r="AJ34" i="30"/>
  <c r="AK34" i="30" s="1"/>
  <c r="AK27" i="30"/>
  <c r="R112" i="30"/>
  <c r="AD138" i="30"/>
  <c r="AD131" i="30"/>
  <c r="AD132" i="30"/>
  <c r="AD126" i="30"/>
  <c r="AD133" i="30"/>
  <c r="AD130" i="30"/>
  <c r="AD127" i="30"/>
  <c r="AD124" i="30"/>
  <c r="AD134" i="30"/>
  <c r="AD128" i="30"/>
  <c r="AD129" i="30"/>
  <c r="AD122" i="30"/>
  <c r="AD123" i="30"/>
  <c r="AD121" i="30"/>
  <c r="AD120" i="30"/>
  <c r="AD119" i="30"/>
  <c r="AD118" i="30"/>
  <c r="AD106" i="30"/>
  <c r="AD105" i="30"/>
  <c r="AD104" i="30"/>
  <c r="AD111" i="30"/>
  <c r="AD110" i="30"/>
  <c r="AD125" i="30"/>
  <c r="AD101" i="30"/>
  <c r="AD100" i="30"/>
  <c r="AD117" i="30"/>
  <c r="AD99" i="30"/>
  <c r="AD97" i="30"/>
  <c r="AD96" i="30"/>
  <c r="AD95" i="30"/>
  <c r="AD94" i="30"/>
  <c r="AD93" i="30"/>
  <c r="AD102" i="30"/>
  <c r="AD116" i="30"/>
  <c r="AD91" i="30"/>
  <c r="AD90" i="30"/>
  <c r="AD89" i="30"/>
  <c r="AD88" i="30"/>
  <c r="AD87" i="30"/>
  <c r="AD86" i="30"/>
  <c r="AD85" i="30"/>
  <c r="AD84" i="30"/>
  <c r="AD83" i="30"/>
  <c r="AD98" i="30"/>
  <c r="AD81" i="30"/>
  <c r="AD80" i="30"/>
  <c r="AD79" i="30"/>
  <c r="AD78" i="30"/>
  <c r="AD77" i="30"/>
  <c r="AD76" i="30"/>
  <c r="AD75" i="30"/>
  <c r="AD71" i="30"/>
  <c r="AD74" i="30"/>
  <c r="AD70" i="30"/>
  <c r="AD69" i="30"/>
  <c r="AD68" i="30"/>
  <c r="AD65" i="30"/>
  <c r="AD64" i="30"/>
  <c r="AD63" i="30"/>
  <c r="AD62" i="30"/>
  <c r="AD61" i="30"/>
  <c r="AD60" i="30"/>
  <c r="AD59" i="30"/>
  <c r="AD58" i="30"/>
  <c r="AD57" i="30"/>
  <c r="AD56" i="30"/>
  <c r="AD55" i="30"/>
  <c r="AD54" i="30"/>
  <c r="AD53" i="30"/>
  <c r="AD52" i="30"/>
  <c r="AD51" i="30"/>
  <c r="AD50" i="30"/>
  <c r="AD49" i="30"/>
  <c r="AD48" i="30"/>
  <c r="AD47" i="30"/>
  <c r="AD73" i="30"/>
  <c r="AD66" i="30"/>
  <c r="AD46" i="30"/>
  <c r="AD38" i="30"/>
  <c r="AC36" i="30"/>
  <c r="AD12" i="30"/>
  <c r="AD15" i="30"/>
  <c r="AD13" i="30"/>
  <c r="AD18" i="30"/>
  <c r="AD44" i="30"/>
  <c r="AD40" i="30"/>
  <c r="AD19" i="30"/>
  <c r="AD11" i="30"/>
  <c r="AD10" i="30"/>
  <c r="AD7" i="30"/>
  <c r="AD43" i="30"/>
  <c r="AD39" i="30"/>
  <c r="AD16" i="30"/>
  <c r="AD45" i="30"/>
  <c r="AD41" i="30"/>
  <c r="AD36" i="30"/>
  <c r="AD72" i="30"/>
  <c r="AD42" i="30"/>
  <c r="AD4" i="30"/>
  <c r="AD22" i="30"/>
  <c r="AD6" i="30"/>
  <c r="AW117" i="30"/>
  <c r="BG117" i="30"/>
  <c r="AQ116" i="30"/>
  <c r="AV116" i="30" s="1"/>
  <c r="AV117" i="30"/>
  <c r="AZ137" i="30"/>
  <c r="BA112" i="30"/>
  <c r="CA137" i="30"/>
  <c r="CK112" i="30"/>
  <c r="CB112" i="30"/>
  <c r="AE138" i="30"/>
  <c r="AE123" i="30"/>
  <c r="AE124" i="30"/>
  <c r="AE121" i="30"/>
  <c r="AE120" i="30"/>
  <c r="AE119" i="30"/>
  <c r="AE118" i="30"/>
  <c r="AE117" i="30"/>
  <c r="AE116" i="30"/>
  <c r="AE111" i="30"/>
  <c r="AE110" i="30"/>
  <c r="AE104" i="30"/>
  <c r="AE100" i="30"/>
  <c r="AE99" i="30"/>
  <c r="AE97" i="30"/>
  <c r="AE96" i="30"/>
  <c r="AE95" i="30"/>
  <c r="AE94" i="30"/>
  <c r="AE93" i="30"/>
  <c r="AE106" i="30"/>
  <c r="AE105" i="30"/>
  <c r="AE102" i="30"/>
  <c r="AE98" i="30"/>
  <c r="AE91" i="30"/>
  <c r="AE90" i="30"/>
  <c r="AE89" i="30"/>
  <c r="AE88" i="30"/>
  <c r="AE87" i="30"/>
  <c r="AE86" i="30"/>
  <c r="AE85" i="30"/>
  <c r="AE84" i="30"/>
  <c r="AE83" i="30"/>
  <c r="AE81" i="30"/>
  <c r="AE80" i="30"/>
  <c r="AE79" i="30"/>
  <c r="AE78" i="30"/>
  <c r="AE77" i="30"/>
  <c r="AE76" i="30"/>
  <c r="AE74" i="30"/>
  <c r="AE70" i="30"/>
  <c r="AE69" i="30"/>
  <c r="AE68" i="30"/>
  <c r="AE65" i="30"/>
  <c r="AE64" i="30"/>
  <c r="AE63" i="30"/>
  <c r="AE62" i="30"/>
  <c r="AE61" i="30"/>
  <c r="AE60" i="30"/>
  <c r="AE59" i="30"/>
  <c r="AE58" i="30"/>
  <c r="AE57" i="30"/>
  <c r="AE56" i="30"/>
  <c r="AE55" i="30"/>
  <c r="AE54" i="30"/>
  <c r="AE53" i="30"/>
  <c r="AE52" i="30"/>
  <c r="AE51" i="30"/>
  <c r="AE50" i="30"/>
  <c r="AE49" i="30"/>
  <c r="AE48" i="30"/>
  <c r="AE47" i="30"/>
  <c r="AE46" i="30"/>
  <c r="AE73" i="30"/>
  <c r="AE66" i="30"/>
  <c r="AE101" i="30"/>
  <c r="AE72" i="30"/>
  <c r="AE45" i="30"/>
  <c r="AE44" i="30"/>
  <c r="AE43" i="30"/>
  <c r="AE42" i="30"/>
  <c r="AE41" i="30"/>
  <c r="AE40" i="30"/>
  <c r="AE39" i="30"/>
  <c r="AE75" i="30"/>
  <c r="AE122" i="30"/>
  <c r="AE71" i="30"/>
  <c r="AE38" i="30"/>
  <c r="L112" i="30"/>
  <c r="M109" i="30"/>
  <c r="W139" i="30"/>
  <c r="BG84" i="30"/>
  <c r="AQ83" i="30"/>
  <c r="AV83" i="30" s="1"/>
  <c r="AW84" i="30"/>
  <c r="AV84" i="30"/>
  <c r="BN105" i="30"/>
  <c r="BG104" i="30"/>
  <c r="AF137" i="30"/>
  <c r="AP112" i="30"/>
  <c r="AG112" i="30"/>
  <c r="T141" i="30"/>
  <c r="CV114" i="30"/>
  <c r="CV113" i="30"/>
  <c r="CV109" i="30"/>
  <c r="CW36" i="30"/>
  <c r="BN126" i="30"/>
  <c r="BG125" i="30"/>
  <c r="AR35" i="30"/>
  <c r="BN24" i="30"/>
  <c r="BG23" i="30"/>
  <c r="BG93" i="30"/>
  <c r="BN94" i="30"/>
  <c r="BC137" i="30"/>
  <c r="BM112" i="30"/>
  <c r="BD112" i="30"/>
  <c r="Y137" i="30"/>
  <c r="AI112" i="30"/>
  <c r="Z112" i="30"/>
  <c r="BN30" i="30"/>
  <c r="BG29" i="30"/>
  <c r="BG35" i="30" s="1"/>
  <c r="BH35" i="30" s="1"/>
  <c r="AW11" i="30"/>
  <c r="BG11" i="30"/>
  <c r="AV11" i="30"/>
  <c r="AQ10" i="30"/>
  <c r="BX114" i="30"/>
  <c r="BX113" i="30"/>
  <c r="BX109" i="30"/>
  <c r="BY124" i="30"/>
  <c r="BY142" i="30" s="1"/>
  <c r="H139" i="30"/>
  <c r="I137" i="30"/>
  <c r="BG22" i="30" l="1"/>
  <c r="CP139" i="40"/>
  <c r="CR139" i="40"/>
  <c r="CP141" i="40"/>
  <c r="CP142" i="40"/>
  <c r="I139" i="30"/>
  <c r="CW113" i="30"/>
  <c r="L137" i="30"/>
  <c r="M112" i="30"/>
  <c r="AW116" i="30"/>
  <c r="BB116" i="30" s="1"/>
  <c r="BB117" i="30"/>
  <c r="AM139" i="30"/>
  <c r="BF137" i="30"/>
  <c r="AN137" i="30"/>
  <c r="AK138" i="30"/>
  <c r="AK134" i="30"/>
  <c r="AK132" i="30"/>
  <c r="AK133" i="30"/>
  <c r="AK127" i="30"/>
  <c r="AK131" i="30"/>
  <c r="AK128" i="30"/>
  <c r="AK130" i="30"/>
  <c r="AK129" i="30"/>
  <c r="AK126" i="30"/>
  <c r="AK125" i="30"/>
  <c r="AK120" i="30"/>
  <c r="AK118" i="30"/>
  <c r="AK117" i="30"/>
  <c r="AK123" i="30"/>
  <c r="AK119" i="30"/>
  <c r="AK124" i="30"/>
  <c r="AK122" i="30"/>
  <c r="AK106" i="30"/>
  <c r="AK105" i="30"/>
  <c r="AK104" i="30"/>
  <c r="AK121" i="30"/>
  <c r="AK111" i="30"/>
  <c r="AK110" i="30"/>
  <c r="AK99" i="30"/>
  <c r="AK116" i="30"/>
  <c r="AK102" i="30"/>
  <c r="AK98" i="30"/>
  <c r="AK91" i="30"/>
  <c r="AK90" i="30"/>
  <c r="AK89" i="30"/>
  <c r="AK88" i="30"/>
  <c r="AK101" i="30"/>
  <c r="AK93" i="30"/>
  <c r="AK87" i="30"/>
  <c r="AK86" i="30"/>
  <c r="AK85" i="30"/>
  <c r="AK84" i="30"/>
  <c r="AK83" i="30"/>
  <c r="AK100" i="30"/>
  <c r="AK94" i="30"/>
  <c r="AK81" i="30"/>
  <c r="AK77" i="30"/>
  <c r="AK76" i="30"/>
  <c r="AK73" i="30"/>
  <c r="AK66" i="30"/>
  <c r="AK95" i="30"/>
  <c r="AK80" i="30"/>
  <c r="AK72" i="30"/>
  <c r="AK96" i="30"/>
  <c r="AK79" i="30"/>
  <c r="AK75" i="30"/>
  <c r="AK71" i="30"/>
  <c r="AK69" i="30"/>
  <c r="AK68" i="30"/>
  <c r="AK65" i="30"/>
  <c r="AK64" i="30"/>
  <c r="AK63" i="30"/>
  <c r="AK62" i="30"/>
  <c r="AK61" i="30"/>
  <c r="AK60" i="30"/>
  <c r="AK59" i="30"/>
  <c r="AK58" i="30"/>
  <c r="AK57" i="30"/>
  <c r="AK56" i="30"/>
  <c r="AK55" i="30"/>
  <c r="AK54" i="30"/>
  <c r="AK53" i="30"/>
  <c r="AK52" i="30"/>
  <c r="AK48" i="30"/>
  <c r="AK45" i="30"/>
  <c r="AK44" i="30"/>
  <c r="AK43" i="30"/>
  <c r="AK42" i="30"/>
  <c r="AK41" i="30"/>
  <c r="AK40" i="30"/>
  <c r="AK39" i="30"/>
  <c r="AK15" i="30"/>
  <c r="AK13" i="30"/>
  <c r="AK78" i="30"/>
  <c r="AK49" i="30"/>
  <c r="AK38" i="30"/>
  <c r="AK18" i="30"/>
  <c r="AK16" i="30"/>
  <c r="AK97" i="30"/>
  <c r="AK50" i="30"/>
  <c r="AK22" i="30"/>
  <c r="AK19" i="30"/>
  <c r="AK51" i="30"/>
  <c r="AK47" i="30"/>
  <c r="AK46" i="30"/>
  <c r="AK11" i="30"/>
  <c r="AK10" i="30"/>
  <c r="AK74" i="30"/>
  <c r="AK4" i="30"/>
  <c r="AK70" i="30"/>
  <c r="AJ36" i="30"/>
  <c r="AK12" i="30"/>
  <c r="AK6" i="30"/>
  <c r="AK7" i="30"/>
  <c r="AW10" i="30"/>
  <c r="BB11" i="30"/>
  <c r="BN23" i="30"/>
  <c r="BU24" i="30"/>
  <c r="CW114" i="30"/>
  <c r="CA139" i="30"/>
  <c r="CK137" i="30"/>
  <c r="CB137" i="30"/>
  <c r="BN6" i="30"/>
  <c r="BN5" i="30" s="1"/>
  <c r="BN19" i="30"/>
  <c r="BG18" i="30"/>
  <c r="BJ139" i="30"/>
  <c r="BT137" i="30"/>
  <c r="BK137" i="30"/>
  <c r="AL138" i="30"/>
  <c r="AL124" i="30"/>
  <c r="AL123" i="30"/>
  <c r="AL119" i="30"/>
  <c r="AL122" i="30"/>
  <c r="AL121" i="30"/>
  <c r="AL120" i="30"/>
  <c r="AL117" i="30"/>
  <c r="AL106" i="30"/>
  <c r="AL105" i="30"/>
  <c r="AL104" i="30"/>
  <c r="AL118" i="30"/>
  <c r="AL111" i="30"/>
  <c r="AL110" i="30"/>
  <c r="AL116" i="30"/>
  <c r="AL102" i="30"/>
  <c r="AL98" i="30"/>
  <c r="AL101" i="30"/>
  <c r="AL100" i="30"/>
  <c r="AL97" i="30"/>
  <c r="AL96" i="30"/>
  <c r="AL95" i="30"/>
  <c r="AL94" i="30"/>
  <c r="AL93" i="30"/>
  <c r="AL91" i="30"/>
  <c r="AL90" i="30"/>
  <c r="AL89" i="30"/>
  <c r="AL88" i="30"/>
  <c r="AL87" i="30"/>
  <c r="AL86" i="30"/>
  <c r="AL85" i="30"/>
  <c r="AL84" i="30"/>
  <c r="AL83" i="30"/>
  <c r="AL99" i="30"/>
  <c r="AL81" i="30"/>
  <c r="AL80" i="30"/>
  <c r="AL79" i="30"/>
  <c r="AL78" i="30"/>
  <c r="AL72" i="30"/>
  <c r="AL75" i="30"/>
  <c r="AL71" i="30"/>
  <c r="AL69" i="30"/>
  <c r="AL68" i="30"/>
  <c r="AL65" i="30"/>
  <c r="AL64" i="30"/>
  <c r="AL63" i="30"/>
  <c r="AL62" i="30"/>
  <c r="AL61" i="30"/>
  <c r="AL60" i="30"/>
  <c r="AL59" i="30"/>
  <c r="AL58" i="30"/>
  <c r="AL57" i="30"/>
  <c r="AL56" i="30"/>
  <c r="AL55" i="30"/>
  <c r="AL54" i="30"/>
  <c r="AL53" i="30"/>
  <c r="AL52" i="30"/>
  <c r="AL51" i="30"/>
  <c r="AL50" i="30"/>
  <c r="AL49" i="30"/>
  <c r="AL48" i="30"/>
  <c r="AL47" i="30"/>
  <c r="AL74" i="30"/>
  <c r="AL70" i="30"/>
  <c r="AL76" i="30"/>
  <c r="AL38" i="30"/>
  <c r="AL77" i="30"/>
  <c r="AL66" i="30"/>
  <c r="AL46" i="30"/>
  <c r="AL44" i="30"/>
  <c r="AL40" i="30"/>
  <c r="AL43" i="30"/>
  <c r="AL73" i="30"/>
  <c r="AL45" i="30"/>
  <c r="AL41" i="30"/>
  <c r="AL42" i="30"/>
  <c r="AL39" i="30"/>
  <c r="BU15" i="30"/>
  <c r="CE16" i="30"/>
  <c r="BZ16" i="30"/>
  <c r="AT139" i="30"/>
  <c r="AU137" i="30"/>
  <c r="BG39" i="30"/>
  <c r="BN40" i="30"/>
  <c r="BG68" i="30"/>
  <c r="BN69" i="30"/>
  <c r="BH29" i="30"/>
  <c r="AX29" i="30"/>
  <c r="BN84" i="30"/>
  <c r="BG83" i="30"/>
  <c r="AQ38" i="30"/>
  <c r="AV39" i="30"/>
  <c r="AR26" i="30"/>
  <c r="AQ34" i="30"/>
  <c r="AV34" i="30" s="1"/>
  <c r="AR27" i="30"/>
  <c r="AV10" i="30"/>
  <c r="BN93" i="30"/>
  <c r="BU94" i="30"/>
  <c r="AF139" i="30"/>
  <c r="AP137" i="30"/>
  <c r="AG137" i="30"/>
  <c r="CH139" i="30"/>
  <c r="CR137" i="30"/>
  <c r="CI137" i="30"/>
  <c r="K139" i="30"/>
  <c r="F139" i="30"/>
  <c r="BO30" i="30"/>
  <c r="AW39" i="30"/>
  <c r="BB40" i="30"/>
  <c r="S112" i="30"/>
  <c r="X109" i="30"/>
  <c r="T109" i="30"/>
  <c r="BQ139" i="30"/>
  <c r="CD137" i="30"/>
  <c r="BR137" i="30"/>
  <c r="AW35" i="30"/>
  <c r="BY113" i="30"/>
  <c r="BN11" i="30"/>
  <c r="BG10" i="30"/>
  <c r="BU126" i="30"/>
  <c r="BN125" i="30"/>
  <c r="BN104" i="30"/>
  <c r="BU105" i="30"/>
  <c r="AZ139" i="30"/>
  <c r="BA137" i="30"/>
  <c r="BB6" i="30"/>
  <c r="AW18" i="30"/>
  <c r="BB18" i="30" s="1"/>
  <c r="BB19" i="30"/>
  <c r="X114" i="30"/>
  <c r="T114" i="30"/>
  <c r="BY114" i="30"/>
  <c r="BC139" i="30"/>
  <c r="BM137" i="30"/>
  <c r="BD137" i="30"/>
  <c r="Y139" i="30"/>
  <c r="AI137" i="30"/>
  <c r="Z137" i="30"/>
  <c r="BB84" i="30"/>
  <c r="AW83" i="30"/>
  <c r="BB83" i="30" s="1"/>
  <c r="BX112" i="30"/>
  <c r="BY109" i="30"/>
  <c r="BU30" i="30"/>
  <c r="BN29" i="30"/>
  <c r="BO29" i="30" s="1"/>
  <c r="CV112" i="30"/>
  <c r="CW109" i="30"/>
  <c r="AE141" i="30"/>
  <c r="BG116" i="30"/>
  <c r="BN117" i="30"/>
  <c r="AD142" i="30"/>
  <c r="AD141" i="30"/>
  <c r="AC113" i="30"/>
  <c r="AD113" i="30" s="1"/>
  <c r="AC109" i="30"/>
  <c r="AC114" i="30"/>
  <c r="AD114" i="30" s="1"/>
  <c r="AR24" i="30"/>
  <c r="AR23" i="30"/>
  <c r="AQ33" i="30"/>
  <c r="AV33" i="30" s="1"/>
  <c r="AR8" i="30"/>
  <c r="AQ4" i="30"/>
  <c r="AR5" i="30" s="1"/>
  <c r="AW22" i="30"/>
  <c r="BB22" i="30" s="1"/>
  <c r="BB23" i="30"/>
  <c r="BU27" i="30"/>
  <c r="BN26" i="30"/>
  <c r="X113" i="30"/>
  <c r="T113" i="30"/>
  <c r="O139" i="30"/>
  <c r="AB137" i="30"/>
  <c r="P137" i="30"/>
  <c r="AW68" i="30"/>
  <c r="BB68" i="30" s="1"/>
  <c r="BB69" i="30"/>
  <c r="U141" i="30"/>
  <c r="CX110" i="30"/>
  <c r="BG38" i="30" l="1"/>
  <c r="BG124" i="30" s="1"/>
  <c r="BU29" i="30"/>
  <c r="BZ29" i="30" s="1"/>
  <c r="CE30" i="30"/>
  <c r="BZ30" i="30"/>
  <c r="AI139" i="30"/>
  <c r="Z139" i="30"/>
  <c r="CE94" i="30"/>
  <c r="BU93" i="30"/>
  <c r="BZ93" i="30" s="1"/>
  <c r="BZ94" i="30"/>
  <c r="AC112" i="30"/>
  <c r="AD109" i="30"/>
  <c r="CV137" i="30"/>
  <c r="CW112" i="30"/>
  <c r="AR33" i="30"/>
  <c r="BX137" i="30"/>
  <c r="BY112" i="30"/>
  <c r="BM139" i="30"/>
  <c r="BD139" i="30"/>
  <c r="AX24" i="30"/>
  <c r="AX23" i="30"/>
  <c r="AW33" i="30"/>
  <c r="BB33" i="30" s="1"/>
  <c r="AW4" i="30"/>
  <c r="AX5" i="30" s="1"/>
  <c r="AX8" i="30"/>
  <c r="BU104" i="30"/>
  <c r="BZ104" i="30" s="1"/>
  <c r="CE105" i="30"/>
  <c r="BZ105" i="30"/>
  <c r="BH26" i="30"/>
  <c r="BG34" i="30"/>
  <c r="BH34" i="30" s="1"/>
  <c r="BH27" i="30"/>
  <c r="BB35" i="30"/>
  <c r="AX35" i="30"/>
  <c r="AW38" i="30"/>
  <c r="BB39" i="30"/>
  <c r="BN35" i="30"/>
  <c r="BO35" i="30" s="1"/>
  <c r="AP139" i="30"/>
  <c r="AG139" i="30"/>
  <c r="BU40" i="30"/>
  <c r="BN39" i="30"/>
  <c r="AT141" i="30"/>
  <c r="AU139" i="30"/>
  <c r="AX26" i="30"/>
  <c r="AW34" i="30"/>
  <c r="BB34" i="30" s="1"/>
  <c r="AX27" i="30"/>
  <c r="BB10" i="30"/>
  <c r="AJ114" i="30"/>
  <c r="AK114" i="30" s="1"/>
  <c r="AJ113" i="30"/>
  <c r="AK113" i="30" s="1"/>
  <c r="AJ109" i="30"/>
  <c r="AK36" i="30"/>
  <c r="BN10" i="30"/>
  <c r="BU11" i="30"/>
  <c r="CR139" i="30"/>
  <c r="CI139" i="30"/>
  <c r="AQ124" i="30"/>
  <c r="AR124" i="30" s="1"/>
  <c r="AV38" i="30"/>
  <c r="BU19" i="30"/>
  <c r="BN18" i="30"/>
  <c r="CE24" i="30"/>
  <c r="BU23" i="30"/>
  <c r="BZ24" i="30"/>
  <c r="S137" i="30"/>
  <c r="X112" i="30"/>
  <c r="T112" i="30"/>
  <c r="BN68" i="30"/>
  <c r="BU69" i="30"/>
  <c r="CL16" i="30"/>
  <c r="CE15" i="30"/>
  <c r="AL141" i="30"/>
  <c r="BH24" i="30"/>
  <c r="BH23" i="30"/>
  <c r="BG33" i="30"/>
  <c r="BH33" i="30" s="1"/>
  <c r="BG4" i="30"/>
  <c r="BH5" i="30" s="1"/>
  <c r="BH8" i="30"/>
  <c r="CK139" i="30"/>
  <c r="CB139" i="30"/>
  <c r="BN22" i="30"/>
  <c r="AK142" i="30"/>
  <c r="AK141" i="30"/>
  <c r="BU117" i="30"/>
  <c r="BN116" i="30"/>
  <c r="AB139" i="30"/>
  <c r="P139" i="30"/>
  <c r="CE27" i="30"/>
  <c r="BU26" i="30"/>
  <c r="BZ26" i="30" s="1"/>
  <c r="BZ27" i="30"/>
  <c r="AR138" i="30"/>
  <c r="AR133" i="30"/>
  <c r="AR130" i="30"/>
  <c r="AR134" i="30"/>
  <c r="AR128" i="30"/>
  <c r="AR129" i="30"/>
  <c r="AR125" i="30"/>
  <c r="AR131" i="30"/>
  <c r="AR123" i="30"/>
  <c r="AR122" i="30"/>
  <c r="AR121" i="30"/>
  <c r="AR120" i="30"/>
  <c r="AR119" i="30"/>
  <c r="AR132" i="30"/>
  <c r="AR126" i="30"/>
  <c r="AR118" i="30"/>
  <c r="AR117" i="30"/>
  <c r="AR116" i="30"/>
  <c r="AR102" i="30"/>
  <c r="AR101" i="30"/>
  <c r="AR100" i="30"/>
  <c r="AR99" i="30"/>
  <c r="AR98" i="30"/>
  <c r="AR127" i="30"/>
  <c r="AR106" i="30"/>
  <c r="AR105" i="30"/>
  <c r="AR104" i="30"/>
  <c r="AR110" i="30"/>
  <c r="AR97" i="30"/>
  <c r="AR96" i="30"/>
  <c r="AR95" i="30"/>
  <c r="AR94" i="30"/>
  <c r="AR93" i="30"/>
  <c r="AR111" i="30"/>
  <c r="AR91" i="30"/>
  <c r="AR90" i="30"/>
  <c r="AR89" i="30"/>
  <c r="AR88" i="30"/>
  <c r="AR81" i="30"/>
  <c r="AR80" i="30"/>
  <c r="AR79" i="30"/>
  <c r="AR78" i="30"/>
  <c r="AR77" i="30"/>
  <c r="AR76" i="30"/>
  <c r="AR75" i="30"/>
  <c r="AR74" i="30"/>
  <c r="AR73" i="30"/>
  <c r="AR72" i="30"/>
  <c r="AR71" i="30"/>
  <c r="AR70" i="30"/>
  <c r="AR83" i="30"/>
  <c r="AR87" i="30"/>
  <c r="AR86" i="30"/>
  <c r="AR85" i="30"/>
  <c r="AR84" i="30"/>
  <c r="AR66" i="30"/>
  <c r="AR69" i="30"/>
  <c r="AR64" i="30"/>
  <c r="AR60" i="30"/>
  <c r="AR59" i="30"/>
  <c r="AR58" i="30"/>
  <c r="AR57" i="30"/>
  <c r="AR56" i="30"/>
  <c r="AR55" i="30"/>
  <c r="AR54" i="30"/>
  <c r="AR53" i="30"/>
  <c r="AR52" i="30"/>
  <c r="AR48" i="30"/>
  <c r="AR18" i="30"/>
  <c r="AR16" i="30"/>
  <c r="AR10" i="30"/>
  <c r="AR65" i="30"/>
  <c r="AR61" i="30"/>
  <c r="AR49" i="30"/>
  <c r="AR46" i="30"/>
  <c r="AR45" i="30"/>
  <c r="AR44" i="30"/>
  <c r="AR43" i="30"/>
  <c r="AR42" i="30"/>
  <c r="AR41" i="30"/>
  <c r="AR40" i="30"/>
  <c r="AR39" i="30"/>
  <c r="AR22" i="30"/>
  <c r="AR19" i="30"/>
  <c r="AR68" i="30"/>
  <c r="AR62" i="30"/>
  <c r="AR50" i="30"/>
  <c r="AR38" i="30"/>
  <c r="AQ36" i="30"/>
  <c r="AR36" i="30" s="1"/>
  <c r="AR63" i="30"/>
  <c r="AR15" i="30"/>
  <c r="AR11" i="30"/>
  <c r="AR4" i="30"/>
  <c r="AR6" i="30"/>
  <c r="AR51" i="30"/>
  <c r="AR47" i="30"/>
  <c r="AR13" i="30"/>
  <c r="AR12" i="30"/>
  <c r="AR7" i="30"/>
  <c r="AV4" i="30"/>
  <c r="CV141" i="30"/>
  <c r="BX141" i="30"/>
  <c r="BA139" i="30"/>
  <c r="CE126" i="30"/>
  <c r="BU125" i="30"/>
  <c r="BZ125" i="30" s="1"/>
  <c r="BZ126" i="30"/>
  <c r="CD139" i="30"/>
  <c r="BR139" i="30"/>
  <c r="AR34" i="30"/>
  <c r="BU84" i="30"/>
  <c r="BN83" i="30"/>
  <c r="BV30" i="30"/>
  <c r="BU35" i="30"/>
  <c r="BZ35" i="30" s="1"/>
  <c r="BV29" i="30"/>
  <c r="BZ15" i="30"/>
  <c r="BT139" i="30"/>
  <c r="BK139" i="30"/>
  <c r="BU6" i="30"/>
  <c r="BU5" i="30" s="1"/>
  <c r="BZ5" i="30" s="1"/>
  <c r="BF139" i="30"/>
  <c r="AN139" i="30"/>
  <c r="L139" i="30"/>
  <c r="M139" i="30" s="1"/>
  <c r="M137" i="30"/>
  <c r="R139" i="30"/>
  <c r="BI122" i="30" l="1"/>
  <c r="BI124" i="30"/>
  <c r="BI119" i="30"/>
  <c r="BI91" i="30"/>
  <c r="BI99" i="30"/>
  <c r="BI95" i="30"/>
  <c r="BI87" i="30"/>
  <c r="BI83" i="30"/>
  <c r="BI81" i="30"/>
  <c r="BI77" i="30"/>
  <c r="BI68" i="30"/>
  <c r="BI63" i="30"/>
  <c r="BI59" i="30"/>
  <c r="BI55" i="30"/>
  <c r="BI51" i="30"/>
  <c r="BI43" i="30"/>
  <c r="BI39" i="30"/>
  <c r="BI79" i="30"/>
  <c r="BI123" i="30"/>
  <c r="BI106" i="30"/>
  <c r="BI90" i="30"/>
  <c r="BI102" i="30"/>
  <c r="BI94" i="30"/>
  <c r="BI86" i="30"/>
  <c r="BI78" i="30"/>
  <c r="BI74" i="30"/>
  <c r="BI76" i="30"/>
  <c r="BI66" i="30"/>
  <c r="BI62" i="30"/>
  <c r="BI58" i="30"/>
  <c r="BI54" i="30"/>
  <c r="BI48" i="30"/>
  <c r="BI42" i="30"/>
  <c r="BI49" i="30"/>
  <c r="BI72" i="30"/>
  <c r="BI117" i="30"/>
  <c r="BI111" i="30"/>
  <c r="BI89" i="30"/>
  <c r="BI97" i="30"/>
  <c r="BI98" i="30"/>
  <c r="BI85" i="30"/>
  <c r="BI75" i="30"/>
  <c r="BI70" i="30"/>
  <c r="BI73" i="30"/>
  <c r="BI65" i="30"/>
  <c r="BI61" i="30"/>
  <c r="BI57" i="30"/>
  <c r="BI53" i="30"/>
  <c r="BI45" i="30"/>
  <c r="BI41" i="30"/>
  <c r="BI38" i="30"/>
  <c r="BI46" i="30"/>
  <c r="BI116" i="30"/>
  <c r="BI110" i="30"/>
  <c r="BI88" i="30"/>
  <c r="BI96" i="30"/>
  <c r="BI93" i="30"/>
  <c r="BI84" i="30"/>
  <c r="BI71" i="30"/>
  <c r="BI80" i="30"/>
  <c r="BI69" i="30"/>
  <c r="BI64" i="30"/>
  <c r="BI60" i="30"/>
  <c r="BI56" i="30"/>
  <c r="BI52" i="30"/>
  <c r="BI44" i="30"/>
  <c r="BI40" i="30"/>
  <c r="BI50" i="30"/>
  <c r="BI47" i="30"/>
  <c r="BI100" i="30"/>
  <c r="BI104" i="30"/>
  <c r="BI120" i="30"/>
  <c r="BI118" i="30"/>
  <c r="BI138" i="30"/>
  <c r="BI101" i="30"/>
  <c r="BI105" i="30"/>
  <c r="BI121" i="30"/>
  <c r="BV35" i="30"/>
  <c r="AX34" i="30"/>
  <c r="CE6" i="30"/>
  <c r="CE5" i="30" s="1"/>
  <c r="BZ6" i="30"/>
  <c r="CL126" i="30"/>
  <c r="CE125" i="30"/>
  <c r="BU116" i="30"/>
  <c r="BZ116" i="30" s="1"/>
  <c r="CE117" i="30"/>
  <c r="BZ117" i="30"/>
  <c r="CE84" i="30"/>
  <c r="BZ84" i="30"/>
  <c r="BU83" i="30"/>
  <c r="BZ83" i="30" s="1"/>
  <c r="CS16" i="30"/>
  <c r="CL15" i="30"/>
  <c r="CL24" i="30"/>
  <c r="CE23" i="30"/>
  <c r="CE11" i="30"/>
  <c r="BU10" i="30"/>
  <c r="BZ11" i="30"/>
  <c r="AW124" i="30"/>
  <c r="BB38" i="30"/>
  <c r="CL105" i="30"/>
  <c r="CE104" i="30"/>
  <c r="AX138" i="30"/>
  <c r="AX130" i="30"/>
  <c r="AX133" i="30"/>
  <c r="AX131" i="30"/>
  <c r="AX132" i="30"/>
  <c r="AX129" i="30"/>
  <c r="AX125" i="30"/>
  <c r="AX126" i="30"/>
  <c r="AX134" i="30"/>
  <c r="AX127" i="30"/>
  <c r="AX123" i="30"/>
  <c r="AX122" i="30"/>
  <c r="AX118" i="30"/>
  <c r="AX121" i="30"/>
  <c r="AX120" i="30"/>
  <c r="AX117" i="30"/>
  <c r="AX106" i="30"/>
  <c r="AX105" i="30"/>
  <c r="AX104" i="30"/>
  <c r="AX111" i="30"/>
  <c r="AX110" i="30"/>
  <c r="AX119" i="30"/>
  <c r="AX116" i="30"/>
  <c r="AX101" i="30"/>
  <c r="AX100" i="30"/>
  <c r="AX99" i="30"/>
  <c r="AX97" i="30"/>
  <c r="AX96" i="30"/>
  <c r="AX95" i="30"/>
  <c r="AX94" i="30"/>
  <c r="AX93" i="30"/>
  <c r="AX98" i="30"/>
  <c r="AX87" i="30"/>
  <c r="AX86" i="30"/>
  <c r="AX85" i="30"/>
  <c r="AX84" i="30"/>
  <c r="AX83" i="30"/>
  <c r="AX102" i="30"/>
  <c r="AX91" i="30"/>
  <c r="AX90" i="30"/>
  <c r="AX89" i="30"/>
  <c r="AX88" i="30"/>
  <c r="AX81" i="30"/>
  <c r="AX80" i="30"/>
  <c r="AX79" i="30"/>
  <c r="AX78" i="30"/>
  <c r="AX77" i="30"/>
  <c r="AX76" i="30"/>
  <c r="AX75" i="30"/>
  <c r="AX71" i="30"/>
  <c r="AX66" i="30"/>
  <c r="AX74" i="30"/>
  <c r="AX70" i="30"/>
  <c r="AX69" i="30"/>
  <c r="AX68" i="30"/>
  <c r="AX65" i="30"/>
  <c r="AX64" i="30"/>
  <c r="AX63" i="30"/>
  <c r="AX62" i="30"/>
  <c r="AX61" i="30"/>
  <c r="AX60" i="30"/>
  <c r="AX59" i="30"/>
  <c r="AX58" i="30"/>
  <c r="AX57" i="30"/>
  <c r="AX56" i="30"/>
  <c r="AX55" i="30"/>
  <c r="AX54" i="30"/>
  <c r="AX53" i="30"/>
  <c r="AX52" i="30"/>
  <c r="AX51" i="30"/>
  <c r="AX50" i="30"/>
  <c r="AX49" i="30"/>
  <c r="AX48" i="30"/>
  <c r="AX47" i="30"/>
  <c r="AX73" i="30"/>
  <c r="AX46" i="30"/>
  <c r="AX38" i="30"/>
  <c r="AX22" i="30"/>
  <c r="AX19" i="30"/>
  <c r="AX11" i="30"/>
  <c r="AX72" i="30"/>
  <c r="AW36" i="30"/>
  <c r="AX36" i="30" s="1"/>
  <c r="AX44" i="30"/>
  <c r="AX40" i="30"/>
  <c r="AX16" i="30"/>
  <c r="AX6" i="30"/>
  <c r="AX43" i="30"/>
  <c r="AX18" i="30"/>
  <c r="AX15" i="30"/>
  <c r="AX10" i="30"/>
  <c r="AX7" i="30"/>
  <c r="AX45" i="30"/>
  <c r="AX41" i="30"/>
  <c r="AX39" i="30"/>
  <c r="AX13" i="30"/>
  <c r="AX4" i="30"/>
  <c r="AX42" i="30"/>
  <c r="AX12" i="30"/>
  <c r="AX128" i="30"/>
  <c r="BB4" i="30"/>
  <c r="AX33" i="30"/>
  <c r="BH138" i="30"/>
  <c r="BH130" i="30"/>
  <c r="BH134" i="30"/>
  <c r="BH131" i="30"/>
  <c r="BH132" i="30"/>
  <c r="BH129" i="30"/>
  <c r="BH125" i="30"/>
  <c r="BH133" i="30"/>
  <c r="BH126" i="30"/>
  <c r="BH127" i="30"/>
  <c r="BH122" i="30"/>
  <c r="BH121" i="30"/>
  <c r="BH120" i="30"/>
  <c r="BH119" i="30"/>
  <c r="BH118" i="30"/>
  <c r="BH128" i="30"/>
  <c r="BH123" i="30"/>
  <c r="BH117" i="30"/>
  <c r="BH116" i="30"/>
  <c r="BH124" i="30"/>
  <c r="BH102" i="30"/>
  <c r="BH101" i="30"/>
  <c r="BH100" i="30"/>
  <c r="BH99" i="30"/>
  <c r="BH98" i="30"/>
  <c r="BH106" i="30"/>
  <c r="BH105" i="30"/>
  <c r="BH104" i="30"/>
  <c r="BH97" i="30"/>
  <c r="BH96" i="30"/>
  <c r="BH95" i="30"/>
  <c r="BH94" i="30"/>
  <c r="BH93" i="30"/>
  <c r="BH110" i="30"/>
  <c r="BH111" i="30"/>
  <c r="BH91" i="30"/>
  <c r="BH90" i="30"/>
  <c r="BH89" i="30"/>
  <c r="BH88" i="30"/>
  <c r="BH81" i="30"/>
  <c r="BH80" i="30"/>
  <c r="BH79" i="30"/>
  <c r="BH78" i="30"/>
  <c r="BH77" i="30"/>
  <c r="BH76" i="30"/>
  <c r="BH75" i="30"/>
  <c r="BH74" i="30"/>
  <c r="BH73" i="30"/>
  <c r="BH72" i="30"/>
  <c r="BH71" i="30"/>
  <c r="BH70" i="30"/>
  <c r="BH66" i="30"/>
  <c r="BH62" i="30"/>
  <c r="BH47" i="30"/>
  <c r="BH46" i="30"/>
  <c r="BH22" i="30"/>
  <c r="BH19" i="30"/>
  <c r="BH11" i="30"/>
  <c r="BH86" i="30"/>
  <c r="BH84" i="30"/>
  <c r="BH69" i="30"/>
  <c r="BH63" i="30"/>
  <c r="BH59" i="30"/>
  <c r="BH58" i="30"/>
  <c r="BH57" i="30"/>
  <c r="BH56" i="30"/>
  <c r="BH55" i="30"/>
  <c r="BH54" i="30"/>
  <c r="BH53" i="30"/>
  <c r="BH52" i="30"/>
  <c r="BH51" i="30"/>
  <c r="BH48" i="30"/>
  <c r="BH45" i="30"/>
  <c r="BH44" i="30"/>
  <c r="BH43" i="30"/>
  <c r="BH42" i="30"/>
  <c r="BH41" i="30"/>
  <c r="BH40" i="30"/>
  <c r="BH39" i="30"/>
  <c r="BG36" i="30"/>
  <c r="BH83" i="30"/>
  <c r="BH68" i="30"/>
  <c r="BH64" i="30"/>
  <c r="BH60" i="30"/>
  <c r="BH49" i="30"/>
  <c r="BH38" i="30"/>
  <c r="BH16" i="30"/>
  <c r="BH12" i="30"/>
  <c r="BH6" i="30"/>
  <c r="BH87" i="30"/>
  <c r="BH50" i="30"/>
  <c r="BH15" i="30"/>
  <c r="BH7" i="30"/>
  <c r="BH4" i="30"/>
  <c r="BH85" i="30"/>
  <c r="BH65" i="30"/>
  <c r="BH61" i="30"/>
  <c r="BH18" i="30"/>
  <c r="BH13" i="30"/>
  <c r="BH10" i="30"/>
  <c r="CE69" i="30"/>
  <c r="BU68" i="30"/>
  <c r="BZ68" i="30" s="1"/>
  <c r="BZ69" i="30"/>
  <c r="S139" i="30"/>
  <c r="T137" i="30"/>
  <c r="X137" i="30"/>
  <c r="AS138" i="30"/>
  <c r="AS124" i="30"/>
  <c r="AS122" i="30"/>
  <c r="AS118" i="30"/>
  <c r="AS117" i="30"/>
  <c r="AS116" i="30"/>
  <c r="AS121" i="30"/>
  <c r="AS120" i="30"/>
  <c r="AS119" i="30"/>
  <c r="AS123" i="30"/>
  <c r="AS106" i="30"/>
  <c r="AS105" i="30"/>
  <c r="AS104" i="30"/>
  <c r="AS111" i="30"/>
  <c r="AS110" i="30"/>
  <c r="AS101" i="30"/>
  <c r="AS100" i="30"/>
  <c r="AS91" i="30"/>
  <c r="AS90" i="30"/>
  <c r="AS89" i="30"/>
  <c r="AS88" i="30"/>
  <c r="AS99" i="30"/>
  <c r="AS102" i="30"/>
  <c r="AS97" i="30"/>
  <c r="AS96" i="30"/>
  <c r="AS95" i="30"/>
  <c r="AS94" i="30"/>
  <c r="AS98" i="30"/>
  <c r="AS93" i="30"/>
  <c r="AS87" i="30"/>
  <c r="AS86" i="30"/>
  <c r="AS85" i="30"/>
  <c r="AS84" i="30"/>
  <c r="AS83" i="30"/>
  <c r="AS81" i="30"/>
  <c r="AS75" i="30"/>
  <c r="AS71" i="30"/>
  <c r="AS80" i="30"/>
  <c r="AS74" i="30"/>
  <c r="AS70" i="30"/>
  <c r="AS66" i="30"/>
  <c r="AS79" i="30"/>
  <c r="AS73" i="30"/>
  <c r="AS69" i="30"/>
  <c r="AS68" i="30"/>
  <c r="AS65" i="30"/>
  <c r="AS64" i="30"/>
  <c r="AS63" i="30"/>
  <c r="AS62" i="30"/>
  <c r="AS61" i="30"/>
  <c r="AS60" i="30"/>
  <c r="AS59" i="30"/>
  <c r="AS58" i="30"/>
  <c r="AS57" i="30"/>
  <c r="AS56" i="30"/>
  <c r="AS55" i="30"/>
  <c r="AS54" i="30"/>
  <c r="AS53" i="30"/>
  <c r="AS52" i="30"/>
  <c r="AS49" i="30"/>
  <c r="AS46" i="30"/>
  <c r="AS45" i="30"/>
  <c r="AS44" i="30"/>
  <c r="AS43" i="30"/>
  <c r="AS42" i="30"/>
  <c r="AS41" i="30"/>
  <c r="AS40" i="30"/>
  <c r="AS39" i="30"/>
  <c r="AS76" i="30"/>
  <c r="AS50" i="30"/>
  <c r="AS38" i="30"/>
  <c r="AS78" i="30"/>
  <c r="AS77" i="30"/>
  <c r="AS51" i="30"/>
  <c r="AS47" i="30"/>
  <c r="AS48" i="30"/>
  <c r="AS72" i="30"/>
  <c r="AV124" i="30"/>
  <c r="BN34" i="30"/>
  <c r="BO34" i="30" s="1"/>
  <c r="BO27" i="30"/>
  <c r="BO26" i="30"/>
  <c r="BX139" i="30"/>
  <c r="BY137" i="30"/>
  <c r="CV139" i="30"/>
  <c r="CW137" i="30"/>
  <c r="BU18" i="30"/>
  <c r="BZ18" i="30" s="1"/>
  <c r="CE19" i="30"/>
  <c r="BZ19" i="30"/>
  <c r="BN38" i="30"/>
  <c r="BN124" i="30" s="1"/>
  <c r="CE93" i="30"/>
  <c r="CL94" i="30"/>
  <c r="CL30" i="30"/>
  <c r="CE29" i="30"/>
  <c r="CF29" i="30" s="1"/>
  <c r="AR141" i="30"/>
  <c r="AR142" i="30"/>
  <c r="CE26" i="30"/>
  <c r="CL27" i="30"/>
  <c r="BN33" i="30"/>
  <c r="BO33" i="30" s="1"/>
  <c r="BN4" i="30"/>
  <c r="BO5" i="30" s="1"/>
  <c r="BO24" i="30"/>
  <c r="BO23" i="30"/>
  <c r="BO8" i="30"/>
  <c r="AQ113" i="30"/>
  <c r="AQ109" i="30"/>
  <c r="AQ114" i="30"/>
  <c r="AV36" i="30"/>
  <c r="CF30" i="30"/>
  <c r="BU22" i="30"/>
  <c r="BZ22" i="30" s="1"/>
  <c r="BZ23" i="30"/>
  <c r="AJ112" i="30"/>
  <c r="AK109" i="30"/>
  <c r="BU39" i="30"/>
  <c r="CE40" i="30"/>
  <c r="BZ40" i="30"/>
  <c r="AC137" i="30"/>
  <c r="AD112" i="30"/>
  <c r="BI141" i="30" l="1"/>
  <c r="CE35" i="30"/>
  <c r="CF35" i="30" s="1"/>
  <c r="BH141" i="30"/>
  <c r="BH142" i="30"/>
  <c r="AC139" i="30"/>
  <c r="AD139" i="30" s="1"/>
  <c r="AD137" i="30"/>
  <c r="AJ137" i="30"/>
  <c r="AK112" i="30"/>
  <c r="BO138" i="30"/>
  <c r="BO133" i="30"/>
  <c r="BO134" i="30"/>
  <c r="BO131" i="30"/>
  <c r="BO132" i="30"/>
  <c r="BO130" i="30"/>
  <c r="BO126" i="30"/>
  <c r="BO124" i="30"/>
  <c r="BO127" i="30"/>
  <c r="BO123" i="30"/>
  <c r="BO128" i="30"/>
  <c r="BO129" i="30"/>
  <c r="BO125" i="30"/>
  <c r="BO121" i="30"/>
  <c r="BO120" i="30"/>
  <c r="BO119" i="30"/>
  <c r="BO117" i="30"/>
  <c r="BO116" i="30"/>
  <c r="BO111" i="30"/>
  <c r="BO110" i="30"/>
  <c r="BO122" i="30"/>
  <c r="BO118" i="30"/>
  <c r="BO100" i="30"/>
  <c r="BO106" i="30"/>
  <c r="BO105" i="30"/>
  <c r="BO104" i="30"/>
  <c r="BO99" i="30"/>
  <c r="BO97" i="30"/>
  <c r="BO96" i="30"/>
  <c r="BO95" i="30"/>
  <c r="BO94" i="30"/>
  <c r="BO93" i="30"/>
  <c r="BO102" i="30"/>
  <c r="BO98" i="30"/>
  <c r="BO87" i="30"/>
  <c r="BO86" i="30"/>
  <c r="BO85" i="30"/>
  <c r="BO84" i="30"/>
  <c r="BO83" i="30"/>
  <c r="BO101" i="30"/>
  <c r="BO90" i="30"/>
  <c r="BO89" i="30"/>
  <c r="BO88" i="30"/>
  <c r="BO81" i="30"/>
  <c r="BO80" i="30"/>
  <c r="BO79" i="30"/>
  <c r="BO78" i="30"/>
  <c r="BO77" i="30"/>
  <c r="BO76" i="30"/>
  <c r="BO91" i="30"/>
  <c r="BO74" i="30"/>
  <c r="BO70" i="30"/>
  <c r="BO69" i="30"/>
  <c r="BO68" i="30"/>
  <c r="BO65" i="30"/>
  <c r="BO64" i="30"/>
  <c r="BO63" i="30"/>
  <c r="BO62" i="30"/>
  <c r="BO61" i="30"/>
  <c r="BO60" i="30"/>
  <c r="BO59" i="30"/>
  <c r="BO58" i="30"/>
  <c r="BO57" i="30"/>
  <c r="BO56" i="30"/>
  <c r="BO55" i="30"/>
  <c r="BO54" i="30"/>
  <c r="BO53" i="30"/>
  <c r="BO52" i="30"/>
  <c r="BO51" i="30"/>
  <c r="BO50" i="30"/>
  <c r="BO49" i="30"/>
  <c r="BO48" i="30"/>
  <c r="BO47" i="30"/>
  <c r="BO46" i="30"/>
  <c r="BO73" i="30"/>
  <c r="BO66" i="30"/>
  <c r="BO72" i="30"/>
  <c r="BN36" i="30"/>
  <c r="BO36" i="30" s="1"/>
  <c r="BO12" i="30"/>
  <c r="BO15" i="30"/>
  <c r="BO13" i="30"/>
  <c r="BO45" i="30"/>
  <c r="BO44" i="30"/>
  <c r="BO43" i="30"/>
  <c r="BO42" i="30"/>
  <c r="BO41" i="30"/>
  <c r="BO40" i="30"/>
  <c r="BO39" i="30"/>
  <c r="BO18" i="30"/>
  <c r="BO71" i="30"/>
  <c r="BO22" i="30"/>
  <c r="BO19" i="30"/>
  <c r="BO7" i="30"/>
  <c r="BO6" i="30"/>
  <c r="BO38" i="30"/>
  <c r="BO16" i="30"/>
  <c r="BO11" i="30"/>
  <c r="BO75" i="30"/>
  <c r="BO4" i="30"/>
  <c r="BO10" i="30"/>
  <c r="CL93" i="30"/>
  <c r="CS94" i="30"/>
  <c r="CL19" i="30"/>
  <c r="CE18" i="30"/>
  <c r="CW139" i="30"/>
  <c r="T139" i="30"/>
  <c r="X139" i="30"/>
  <c r="AW113" i="30"/>
  <c r="AW109" i="30"/>
  <c r="AW114" i="30"/>
  <c r="BB36" i="30"/>
  <c r="CL11" i="30"/>
  <c r="CE10" i="30"/>
  <c r="CS15" i="30"/>
  <c r="CX16" i="30"/>
  <c r="CS126" i="30"/>
  <c r="CL125" i="30"/>
  <c r="BG114" i="30"/>
  <c r="BH114" i="30" s="1"/>
  <c r="BG113" i="30"/>
  <c r="BH113" i="30" s="1"/>
  <c r="BG109" i="30"/>
  <c r="AX141" i="30"/>
  <c r="AY138" i="30"/>
  <c r="AY123" i="30"/>
  <c r="AY124" i="30"/>
  <c r="AY121" i="30"/>
  <c r="AY120" i="30"/>
  <c r="AY119" i="30"/>
  <c r="AY117" i="30"/>
  <c r="AY116" i="30"/>
  <c r="AY111" i="30"/>
  <c r="AY110" i="30"/>
  <c r="AY122" i="30"/>
  <c r="AY118" i="30"/>
  <c r="AY100" i="30"/>
  <c r="AY99" i="30"/>
  <c r="AY97" i="30"/>
  <c r="AY96" i="30"/>
  <c r="AY95" i="30"/>
  <c r="AY94" i="30"/>
  <c r="AY93" i="30"/>
  <c r="AY104" i="30"/>
  <c r="AY102" i="30"/>
  <c r="AY98" i="30"/>
  <c r="AY106" i="30"/>
  <c r="AY87" i="30"/>
  <c r="AY86" i="30"/>
  <c r="AY85" i="30"/>
  <c r="AY84" i="30"/>
  <c r="AY83" i="30"/>
  <c r="AY101" i="30"/>
  <c r="AY91" i="30"/>
  <c r="AY90" i="30"/>
  <c r="AY89" i="30"/>
  <c r="AY88" i="30"/>
  <c r="AY81" i="30"/>
  <c r="AY80" i="30"/>
  <c r="AY79" i="30"/>
  <c r="AY78" i="30"/>
  <c r="AY77" i="30"/>
  <c r="AY76" i="30"/>
  <c r="AY105" i="30"/>
  <c r="AY74" i="30"/>
  <c r="AY70" i="30"/>
  <c r="AY69" i="30"/>
  <c r="AY68" i="30"/>
  <c r="AY65" i="30"/>
  <c r="AY64" i="30"/>
  <c r="AY63" i="30"/>
  <c r="AY62" i="30"/>
  <c r="AY61" i="30"/>
  <c r="AY60" i="30"/>
  <c r="AY59" i="30"/>
  <c r="AY58" i="30"/>
  <c r="AY57" i="30"/>
  <c r="AY56" i="30"/>
  <c r="AY55" i="30"/>
  <c r="AY54" i="30"/>
  <c r="AY53" i="30"/>
  <c r="AY52" i="30"/>
  <c r="AY51" i="30"/>
  <c r="AY50" i="30"/>
  <c r="AY49" i="30"/>
  <c r="AY48" i="30"/>
  <c r="AY47" i="30"/>
  <c r="AY46" i="30"/>
  <c r="AY73" i="30"/>
  <c r="AY72" i="30"/>
  <c r="AY75" i="30"/>
  <c r="AY71" i="30"/>
  <c r="AY66" i="30"/>
  <c r="AY45" i="30"/>
  <c r="AY44" i="30"/>
  <c r="AY43" i="30"/>
  <c r="AY42" i="30"/>
  <c r="AY41" i="30"/>
  <c r="AY40" i="30"/>
  <c r="AY39" i="30"/>
  <c r="AY38" i="30"/>
  <c r="BB124" i="30"/>
  <c r="CE22" i="30"/>
  <c r="CE116" i="30"/>
  <c r="CL117" i="30"/>
  <c r="CE39" i="30"/>
  <c r="CL40" i="30"/>
  <c r="CS24" i="30"/>
  <c r="CL23" i="30"/>
  <c r="BV24" i="30"/>
  <c r="BV23" i="30"/>
  <c r="BU33" i="30"/>
  <c r="BZ33" i="30" s="1"/>
  <c r="BV8" i="30"/>
  <c r="BU4" i="30"/>
  <c r="BV5" i="30" s="1"/>
  <c r="AV114" i="30"/>
  <c r="AR114" i="30"/>
  <c r="BU38" i="30"/>
  <c r="BZ39" i="30"/>
  <c r="AQ112" i="30"/>
  <c r="AV109" i="30"/>
  <c r="AR109" i="30"/>
  <c r="CS27" i="30"/>
  <c r="CL26" i="30"/>
  <c r="BP138" i="30"/>
  <c r="BP122" i="30"/>
  <c r="BP121" i="30"/>
  <c r="BP120" i="30"/>
  <c r="BP119" i="30"/>
  <c r="BP118" i="30"/>
  <c r="BP123" i="30"/>
  <c r="BP124" i="30"/>
  <c r="BP117" i="30"/>
  <c r="BP116" i="30"/>
  <c r="BP102" i="30"/>
  <c r="BP101" i="30"/>
  <c r="BP100" i="30"/>
  <c r="BP99" i="30"/>
  <c r="BP98" i="30"/>
  <c r="BP106" i="30"/>
  <c r="BP105" i="30"/>
  <c r="BP104" i="30"/>
  <c r="BP97" i="30"/>
  <c r="BP96" i="30"/>
  <c r="BP95" i="30"/>
  <c r="BP94" i="30"/>
  <c r="BP93" i="30"/>
  <c r="BP110" i="30"/>
  <c r="BP91" i="30"/>
  <c r="BP90" i="30"/>
  <c r="BP89" i="30"/>
  <c r="BP88" i="30"/>
  <c r="BP81" i="30"/>
  <c r="BP80" i="30"/>
  <c r="BP79" i="30"/>
  <c r="BP78" i="30"/>
  <c r="BP77" i="30"/>
  <c r="BP76" i="30"/>
  <c r="BP75" i="30"/>
  <c r="BP74" i="30"/>
  <c r="BP73" i="30"/>
  <c r="BP72" i="30"/>
  <c r="BP71" i="30"/>
  <c r="BP70" i="30"/>
  <c r="BP111" i="30"/>
  <c r="BP83" i="30"/>
  <c r="BP66" i="30"/>
  <c r="BP87" i="30"/>
  <c r="BP85" i="30"/>
  <c r="BP68" i="30"/>
  <c r="BP62" i="30"/>
  <c r="BP48" i="30"/>
  <c r="BP69" i="30"/>
  <c r="BP63" i="30"/>
  <c r="BP59" i="30"/>
  <c r="BP58" i="30"/>
  <c r="BP57" i="30"/>
  <c r="BP56" i="30"/>
  <c r="BP55" i="30"/>
  <c r="BP54" i="30"/>
  <c r="BP53" i="30"/>
  <c r="BP52" i="30"/>
  <c r="BP51" i="30"/>
  <c r="BP49" i="30"/>
  <c r="BP45" i="30"/>
  <c r="BP44" i="30"/>
  <c r="BP43" i="30"/>
  <c r="BP42" i="30"/>
  <c r="BP41" i="30"/>
  <c r="BP40" i="30"/>
  <c r="BP39" i="30"/>
  <c r="BP86" i="30"/>
  <c r="BP84" i="30"/>
  <c r="BP64" i="30"/>
  <c r="BP60" i="30"/>
  <c r="BP50" i="30"/>
  <c r="BP46" i="30"/>
  <c r="BP38" i="30"/>
  <c r="BP47" i="30"/>
  <c r="BP65" i="30"/>
  <c r="BP61" i="30"/>
  <c r="BH36" i="30"/>
  <c r="AV113" i="30"/>
  <c r="AR113" i="30"/>
  <c r="CL29" i="30"/>
  <c r="CM29" i="30" s="1"/>
  <c r="CS30" i="30"/>
  <c r="BY139" i="30"/>
  <c r="AS141" i="30"/>
  <c r="CE68" i="30"/>
  <c r="CL69" i="30"/>
  <c r="AX124" i="30"/>
  <c r="AX142" i="30" s="1"/>
  <c r="CL104" i="30"/>
  <c r="CS105" i="30"/>
  <c r="BV26" i="30"/>
  <c r="BU34" i="30"/>
  <c r="BZ34" i="30" s="1"/>
  <c r="BV27" i="30"/>
  <c r="BZ10" i="30"/>
  <c r="CM30" i="30"/>
  <c r="CL84" i="30"/>
  <c r="CE83" i="30"/>
  <c r="CL6" i="30"/>
  <c r="CL5" i="30" s="1"/>
  <c r="CL35" i="30" l="1"/>
  <c r="CM35" i="30" s="1"/>
  <c r="BV33" i="30"/>
  <c r="CS84" i="30"/>
  <c r="CL83" i="30"/>
  <c r="AQ137" i="30"/>
  <c r="AV112" i="30"/>
  <c r="AR112" i="30"/>
  <c r="CL22" i="30"/>
  <c r="CS6" i="30"/>
  <c r="CS5" i="30" s="1"/>
  <c r="CX5" i="30" s="1"/>
  <c r="CS104" i="30"/>
  <c r="CX104" i="30" s="1"/>
  <c r="CX105" i="30"/>
  <c r="CS29" i="30"/>
  <c r="CX29" i="30" s="1"/>
  <c r="CX30" i="30"/>
  <c r="BP141" i="30"/>
  <c r="BU124" i="30"/>
  <c r="BZ38" i="30"/>
  <c r="BV138" i="30"/>
  <c r="BV134" i="30"/>
  <c r="BV132" i="30"/>
  <c r="BV127" i="30"/>
  <c r="BV133" i="30"/>
  <c r="BV130" i="30"/>
  <c r="BV128" i="30"/>
  <c r="BV129" i="30"/>
  <c r="BV123" i="30"/>
  <c r="BV131" i="30"/>
  <c r="BV126" i="30"/>
  <c r="BV125" i="30"/>
  <c r="BV120" i="30"/>
  <c r="BV119" i="30"/>
  <c r="BV122" i="30"/>
  <c r="BV118" i="30"/>
  <c r="BV117" i="30"/>
  <c r="BV106" i="30"/>
  <c r="BV105" i="30"/>
  <c r="BV104" i="30"/>
  <c r="BV116" i="30"/>
  <c r="BV111" i="30"/>
  <c r="BV110" i="30"/>
  <c r="BV99" i="30"/>
  <c r="BV91" i="30"/>
  <c r="BV121" i="30"/>
  <c r="BV102" i="30"/>
  <c r="BV98" i="30"/>
  <c r="BV101" i="30"/>
  <c r="BV97" i="30"/>
  <c r="BV96" i="30"/>
  <c r="BV95" i="30"/>
  <c r="BV94" i="30"/>
  <c r="BV93" i="30"/>
  <c r="BV100" i="30"/>
  <c r="BV90" i="30"/>
  <c r="BV89" i="30"/>
  <c r="BV88" i="30"/>
  <c r="BV87" i="30"/>
  <c r="BV86" i="30"/>
  <c r="BV85" i="30"/>
  <c r="BV84" i="30"/>
  <c r="BV83" i="30"/>
  <c r="BV81" i="30"/>
  <c r="BV80" i="30"/>
  <c r="BV79" i="30"/>
  <c r="BV78" i="30"/>
  <c r="BV73" i="30"/>
  <c r="BV72" i="30"/>
  <c r="BV69" i="30"/>
  <c r="BV68" i="30"/>
  <c r="BV65" i="30"/>
  <c r="BV64" i="30"/>
  <c r="BV63" i="30"/>
  <c r="BV62" i="30"/>
  <c r="BV61" i="30"/>
  <c r="BV60" i="30"/>
  <c r="BV59" i="30"/>
  <c r="BV58" i="30"/>
  <c r="BV57" i="30"/>
  <c r="BV56" i="30"/>
  <c r="BV55" i="30"/>
  <c r="BV54" i="30"/>
  <c r="BV53" i="30"/>
  <c r="BV52" i="30"/>
  <c r="BV51" i="30"/>
  <c r="BV50" i="30"/>
  <c r="BV49" i="30"/>
  <c r="BV48" i="30"/>
  <c r="BV47" i="30"/>
  <c r="BV46" i="30"/>
  <c r="BV75" i="30"/>
  <c r="BV71" i="30"/>
  <c r="BV66" i="30"/>
  <c r="BV38" i="30"/>
  <c r="BV15" i="30"/>
  <c r="BV13" i="30"/>
  <c r="BV76" i="30"/>
  <c r="BV18" i="30"/>
  <c r="BV16" i="30"/>
  <c r="BV77" i="30"/>
  <c r="BV22" i="30"/>
  <c r="BV19" i="30"/>
  <c r="BV70" i="30"/>
  <c r="BV44" i="30"/>
  <c r="BV40" i="30"/>
  <c r="BV39" i="30"/>
  <c r="BV12" i="30"/>
  <c r="BV43" i="30"/>
  <c r="BV11" i="30"/>
  <c r="BV4" i="30"/>
  <c r="BV45" i="30"/>
  <c r="BV41" i="30"/>
  <c r="BU36" i="30"/>
  <c r="BV36" i="30" s="1"/>
  <c r="BV10" i="30"/>
  <c r="BV7" i="30"/>
  <c r="BV42" i="30"/>
  <c r="BV6" i="30"/>
  <c r="BV74" i="30"/>
  <c r="BZ4" i="30"/>
  <c r="CS40" i="30"/>
  <c r="CL39" i="30"/>
  <c r="AY141" i="30"/>
  <c r="CF26" i="30"/>
  <c r="CE34" i="30"/>
  <c r="CF34" i="30" s="1"/>
  <c r="CF27" i="30"/>
  <c r="AW112" i="30"/>
  <c r="BB109" i="30"/>
  <c r="AX109" i="30"/>
  <c r="CS93" i="30"/>
  <c r="CX93" i="30" s="1"/>
  <c r="CX94" i="30"/>
  <c r="CE38" i="30"/>
  <c r="CE124" i="30" s="1"/>
  <c r="BG112" i="30"/>
  <c r="BH109" i="30"/>
  <c r="CS125" i="30"/>
  <c r="CX125" i="30" s="1"/>
  <c r="CX126" i="30"/>
  <c r="CS11" i="30"/>
  <c r="CL10" i="30"/>
  <c r="BB113" i="30"/>
  <c r="AX113" i="30"/>
  <c r="BN113" i="30"/>
  <c r="BO113" i="30" s="1"/>
  <c r="BN109" i="30"/>
  <c r="BN114" i="30"/>
  <c r="BO114" i="30" s="1"/>
  <c r="CS117" i="30"/>
  <c r="CL116" i="30"/>
  <c r="CF24" i="30"/>
  <c r="CF23" i="30"/>
  <c r="CF8" i="30"/>
  <c r="CE33" i="30"/>
  <c r="CF33" i="30" s="1"/>
  <c r="CE4" i="30"/>
  <c r="CF5" i="30" s="1"/>
  <c r="BV34" i="30"/>
  <c r="CL68" i="30"/>
  <c r="CS69" i="30"/>
  <c r="CS26" i="30"/>
  <c r="CX26" i="30" s="1"/>
  <c r="CX27" i="30"/>
  <c r="CS23" i="30"/>
  <c r="CX24" i="30"/>
  <c r="CT30" i="30"/>
  <c r="CX15" i="30"/>
  <c r="BB114" i="30"/>
  <c r="AX114" i="30"/>
  <c r="CS19" i="30"/>
  <c r="CL18" i="30"/>
  <c r="BO142" i="30"/>
  <c r="BO141" i="30"/>
  <c r="AJ139" i="30"/>
  <c r="AK139" i="30" s="1"/>
  <c r="AK137" i="30"/>
  <c r="CT29" i="30" l="1"/>
  <c r="CS35" i="30"/>
  <c r="CX35" i="30" s="1"/>
  <c r="CS18" i="30"/>
  <c r="CX18" i="30" s="1"/>
  <c r="CX19" i="30"/>
  <c r="BV141" i="30"/>
  <c r="CX6" i="30"/>
  <c r="AQ139" i="30"/>
  <c r="AV137" i="30"/>
  <c r="AR137" i="30"/>
  <c r="CF134" i="30"/>
  <c r="CF138" i="30"/>
  <c r="CF132" i="30"/>
  <c r="CF133" i="30"/>
  <c r="CF127" i="30"/>
  <c r="CF130" i="30"/>
  <c r="CF128" i="30"/>
  <c r="CF129" i="30"/>
  <c r="CF123" i="30"/>
  <c r="CF122" i="30"/>
  <c r="CF121" i="30"/>
  <c r="CF120" i="30"/>
  <c r="CF119" i="30"/>
  <c r="CF118" i="30"/>
  <c r="CF131" i="30"/>
  <c r="CF125" i="30"/>
  <c r="CF117" i="30"/>
  <c r="CF116" i="30"/>
  <c r="CF126" i="30"/>
  <c r="CF102" i="30"/>
  <c r="CF101" i="30"/>
  <c r="CF100" i="30"/>
  <c r="CF99" i="30"/>
  <c r="CF98" i="30"/>
  <c r="CF124" i="30"/>
  <c r="CF106" i="30"/>
  <c r="CF105" i="30"/>
  <c r="CF104" i="30"/>
  <c r="CF111" i="30"/>
  <c r="CF97" i="30"/>
  <c r="CF96" i="30"/>
  <c r="CF95" i="30"/>
  <c r="CF94" i="30"/>
  <c r="CF93" i="30"/>
  <c r="CF91" i="30"/>
  <c r="CF90" i="30"/>
  <c r="CF89" i="30"/>
  <c r="CF88" i="30"/>
  <c r="CF81" i="30"/>
  <c r="CF80" i="30"/>
  <c r="CF79" i="30"/>
  <c r="CF78" i="30"/>
  <c r="CF77" i="30"/>
  <c r="CF76" i="30"/>
  <c r="CF75" i="30"/>
  <c r="CF74" i="30"/>
  <c r="CF73" i="30"/>
  <c r="CF72" i="30"/>
  <c r="CF71" i="30"/>
  <c r="CF70" i="30"/>
  <c r="CF87" i="30"/>
  <c r="CF86" i="30"/>
  <c r="CF85" i="30"/>
  <c r="CF84" i="30"/>
  <c r="CF110" i="30"/>
  <c r="CF66" i="30"/>
  <c r="CF68" i="30"/>
  <c r="CF64" i="30"/>
  <c r="CF60" i="30"/>
  <c r="CF49" i="30"/>
  <c r="CF15" i="30"/>
  <c r="CF13" i="30"/>
  <c r="CF65" i="30"/>
  <c r="CF61" i="30"/>
  <c r="CF50" i="30"/>
  <c r="CF46" i="30"/>
  <c r="CF45" i="30"/>
  <c r="CF44" i="30"/>
  <c r="CF43" i="30"/>
  <c r="CF42" i="30"/>
  <c r="CF41" i="30"/>
  <c r="CF40" i="30"/>
  <c r="CF39" i="30"/>
  <c r="CF18" i="30"/>
  <c r="CF16" i="30"/>
  <c r="CF83" i="30"/>
  <c r="CF62" i="30"/>
  <c r="CF47" i="30"/>
  <c r="CF38" i="30"/>
  <c r="CF22" i="30"/>
  <c r="CF19" i="30"/>
  <c r="CF69" i="30"/>
  <c r="CF7" i="30"/>
  <c r="CF63" i="30"/>
  <c r="CF59" i="30"/>
  <c r="CF58" i="30"/>
  <c r="CF57" i="30"/>
  <c r="CF56" i="30"/>
  <c r="CF55" i="30"/>
  <c r="CF54" i="30"/>
  <c r="CF53" i="30"/>
  <c r="CF52" i="30"/>
  <c r="CF51" i="30"/>
  <c r="CE36" i="30"/>
  <c r="CF36" i="30" s="1"/>
  <c r="CF10" i="30"/>
  <c r="CF4" i="30"/>
  <c r="CF48" i="30"/>
  <c r="CF12" i="30"/>
  <c r="CF6" i="30"/>
  <c r="CF11" i="30"/>
  <c r="AW137" i="30"/>
  <c r="BB112" i="30"/>
  <c r="AX112" i="30"/>
  <c r="CM24" i="30"/>
  <c r="CM23" i="30"/>
  <c r="CL33" i="30"/>
  <c r="CM33" i="30" s="1"/>
  <c r="CM8" i="30"/>
  <c r="CL4" i="30"/>
  <c r="CM5" i="30" s="1"/>
  <c r="BN112" i="30"/>
  <c r="BO109" i="30"/>
  <c r="BU114" i="30"/>
  <c r="BU113" i="30"/>
  <c r="BU109" i="30"/>
  <c r="BZ36" i="30"/>
  <c r="BW138" i="30"/>
  <c r="BW124" i="30"/>
  <c r="BW123" i="30"/>
  <c r="BW119" i="30"/>
  <c r="BW122" i="30"/>
  <c r="BW118" i="30"/>
  <c r="BW121" i="30"/>
  <c r="BW117" i="30"/>
  <c r="BW116" i="30"/>
  <c r="BW111" i="30"/>
  <c r="BW110" i="30"/>
  <c r="BW120" i="30"/>
  <c r="BW102" i="30"/>
  <c r="BW98" i="30"/>
  <c r="BW101" i="30"/>
  <c r="BW97" i="30"/>
  <c r="BW96" i="30"/>
  <c r="BW95" i="30"/>
  <c r="BW94" i="30"/>
  <c r="BW93" i="30"/>
  <c r="BW106" i="30"/>
  <c r="BW105" i="30"/>
  <c r="BW104" i="30"/>
  <c r="BW100" i="30"/>
  <c r="BW99" i="30"/>
  <c r="BW90" i="30"/>
  <c r="BW89" i="30"/>
  <c r="BW88" i="30"/>
  <c r="BW87" i="30"/>
  <c r="BW86" i="30"/>
  <c r="BW85" i="30"/>
  <c r="BW84" i="30"/>
  <c r="BW83" i="30"/>
  <c r="BW81" i="30"/>
  <c r="BW80" i="30"/>
  <c r="BW79" i="30"/>
  <c r="BW78" i="30"/>
  <c r="BW77" i="30"/>
  <c r="BW76" i="30"/>
  <c r="BW72" i="30"/>
  <c r="BW69" i="30"/>
  <c r="BW68" i="30"/>
  <c r="BW65" i="30"/>
  <c r="BW64" i="30"/>
  <c r="BW63" i="30"/>
  <c r="BW62" i="30"/>
  <c r="BW61" i="30"/>
  <c r="BW60" i="30"/>
  <c r="BW59" i="30"/>
  <c r="BW58" i="30"/>
  <c r="BW57" i="30"/>
  <c r="BW56" i="30"/>
  <c r="BW55" i="30"/>
  <c r="BW54" i="30"/>
  <c r="BW53" i="30"/>
  <c r="BW52" i="30"/>
  <c r="BW51" i="30"/>
  <c r="BW50" i="30"/>
  <c r="BW49" i="30"/>
  <c r="BW48" i="30"/>
  <c r="BW47" i="30"/>
  <c r="BW46" i="30"/>
  <c r="BW75" i="30"/>
  <c r="BW71" i="30"/>
  <c r="BW91" i="30"/>
  <c r="BW74" i="30"/>
  <c r="BW70" i="30"/>
  <c r="BW66" i="30"/>
  <c r="BW45" i="30"/>
  <c r="BW44" i="30"/>
  <c r="BW43" i="30"/>
  <c r="BW42" i="30"/>
  <c r="BW41" i="30"/>
  <c r="BW40" i="30"/>
  <c r="BW39" i="30"/>
  <c r="BW73" i="30"/>
  <c r="BW38" i="30"/>
  <c r="BZ124" i="30"/>
  <c r="CS68" i="30"/>
  <c r="CX68" i="30" s="1"/>
  <c r="CX69" i="30"/>
  <c r="CM26" i="30"/>
  <c r="CL34" i="30"/>
  <c r="CM34" i="30" s="1"/>
  <c r="CM27" i="30"/>
  <c r="CS22" i="30"/>
  <c r="CX22" i="30" s="1"/>
  <c r="CX23" i="30"/>
  <c r="CS10" i="30"/>
  <c r="CX11" i="30"/>
  <c r="BG137" i="30"/>
  <c r="BH112" i="30"/>
  <c r="CL38" i="30"/>
  <c r="CL124" i="30" s="1"/>
  <c r="CS116" i="30"/>
  <c r="CX116" i="30" s="1"/>
  <c r="CX117" i="30"/>
  <c r="CG138" i="30"/>
  <c r="CG124" i="30"/>
  <c r="CG123" i="30"/>
  <c r="CG120" i="30"/>
  <c r="CG117" i="30"/>
  <c r="CG116" i="30"/>
  <c r="CG119" i="30"/>
  <c r="CG122" i="30"/>
  <c r="CG118" i="30"/>
  <c r="CG121" i="30"/>
  <c r="CG106" i="30"/>
  <c r="CG105" i="30"/>
  <c r="CG104" i="30"/>
  <c r="CG111" i="30"/>
  <c r="CG110" i="30"/>
  <c r="CG99" i="30"/>
  <c r="CG102" i="30"/>
  <c r="CG98" i="30"/>
  <c r="CG91" i="30"/>
  <c r="CG90" i="30"/>
  <c r="CG89" i="30"/>
  <c r="CG88" i="30"/>
  <c r="CG101" i="30"/>
  <c r="CG93" i="30"/>
  <c r="CG97" i="30"/>
  <c r="CG96" i="30"/>
  <c r="CG95" i="30"/>
  <c r="CG94" i="30"/>
  <c r="CG100" i="30"/>
  <c r="CG87" i="30"/>
  <c r="CG86" i="30"/>
  <c r="CG85" i="30"/>
  <c r="CG84" i="30"/>
  <c r="CG83" i="30"/>
  <c r="CG78" i="30"/>
  <c r="CG73" i="30"/>
  <c r="CG81" i="30"/>
  <c r="CG77" i="30"/>
  <c r="CG76" i="30"/>
  <c r="CG72" i="30"/>
  <c r="CG66" i="30"/>
  <c r="CG80" i="30"/>
  <c r="CG75" i="30"/>
  <c r="CG71" i="30"/>
  <c r="CG69" i="30"/>
  <c r="CG68" i="30"/>
  <c r="CG65" i="30"/>
  <c r="CG64" i="30"/>
  <c r="CG63" i="30"/>
  <c r="CG62" i="30"/>
  <c r="CG61" i="30"/>
  <c r="CG60" i="30"/>
  <c r="CG59" i="30"/>
  <c r="CG58" i="30"/>
  <c r="CG57" i="30"/>
  <c r="CG56" i="30"/>
  <c r="CG55" i="30"/>
  <c r="CG54" i="30"/>
  <c r="CG53" i="30"/>
  <c r="CG52" i="30"/>
  <c r="CG51" i="30"/>
  <c r="CG50" i="30"/>
  <c r="CG46" i="30"/>
  <c r="CG45" i="30"/>
  <c r="CG44" i="30"/>
  <c r="CG43" i="30"/>
  <c r="CG42" i="30"/>
  <c r="CG41" i="30"/>
  <c r="CG40" i="30"/>
  <c r="CG39" i="30"/>
  <c r="CG79" i="30"/>
  <c r="CG74" i="30"/>
  <c r="CG70" i="30"/>
  <c r="CG47" i="30"/>
  <c r="CG38" i="30"/>
  <c r="CG48" i="30"/>
  <c r="CG49" i="30"/>
  <c r="CS39" i="30"/>
  <c r="CX40" i="30"/>
  <c r="BV124" i="30"/>
  <c r="BV142" i="30" s="1"/>
  <c r="CX84" i="30"/>
  <c r="CS83" i="30"/>
  <c r="CX83" i="30" s="1"/>
  <c r="CT35" i="30" l="1"/>
  <c r="CS38" i="30"/>
  <c r="CX39" i="30"/>
  <c r="CN138" i="30"/>
  <c r="CN121" i="30"/>
  <c r="CN120" i="30"/>
  <c r="CN119" i="30"/>
  <c r="CN118" i="30"/>
  <c r="CN123" i="30"/>
  <c r="CN122" i="30"/>
  <c r="CN117" i="30"/>
  <c r="CN116" i="30"/>
  <c r="CN124" i="30"/>
  <c r="CN102" i="30"/>
  <c r="CN101" i="30"/>
  <c r="CN100" i="30"/>
  <c r="CN99" i="30"/>
  <c r="CN98" i="30"/>
  <c r="CN106" i="30"/>
  <c r="CN105" i="30"/>
  <c r="CN104" i="30"/>
  <c r="CN110" i="30"/>
  <c r="CN97" i="30"/>
  <c r="CN96" i="30"/>
  <c r="CN95" i="30"/>
  <c r="CN94" i="30"/>
  <c r="CN93" i="30"/>
  <c r="CN111" i="30"/>
  <c r="CN91" i="30"/>
  <c r="CN90" i="30"/>
  <c r="CN89" i="30"/>
  <c r="CN88" i="30"/>
  <c r="CN81" i="30"/>
  <c r="CN80" i="30"/>
  <c r="CN79" i="30"/>
  <c r="CN78" i="30"/>
  <c r="CN77" i="30"/>
  <c r="CN76" i="30"/>
  <c r="CN75" i="30"/>
  <c r="CN74" i="30"/>
  <c r="CN73" i="30"/>
  <c r="CN72" i="30"/>
  <c r="CN71" i="30"/>
  <c r="CN70" i="30"/>
  <c r="CN87" i="30"/>
  <c r="CN86" i="30"/>
  <c r="CN85" i="30"/>
  <c r="CN84" i="30"/>
  <c r="CN83" i="30"/>
  <c r="CN64" i="30"/>
  <c r="CN60" i="30"/>
  <c r="CN50" i="30"/>
  <c r="CN46" i="30"/>
  <c r="CN65" i="30"/>
  <c r="CN61" i="30"/>
  <c r="CN47" i="30"/>
  <c r="CN44" i="30"/>
  <c r="CN43" i="30"/>
  <c r="CN42" i="30"/>
  <c r="CN41" i="30"/>
  <c r="CN40" i="30"/>
  <c r="CN39" i="30"/>
  <c r="CN68" i="30"/>
  <c r="CN66" i="30"/>
  <c r="CN62" i="30"/>
  <c r="CN48" i="30"/>
  <c r="CN45" i="30"/>
  <c r="CN38" i="30"/>
  <c r="CN69" i="30"/>
  <c r="CN49" i="30"/>
  <c r="CN63" i="30"/>
  <c r="CN59" i="30"/>
  <c r="CN58" i="30"/>
  <c r="CN57" i="30"/>
  <c r="CN56" i="30"/>
  <c r="CN55" i="30"/>
  <c r="CN54" i="30"/>
  <c r="CN53" i="30"/>
  <c r="CN52" i="30"/>
  <c r="CN51" i="30"/>
  <c r="CG141" i="30"/>
  <c r="BW141" i="30"/>
  <c r="CT26" i="30"/>
  <c r="CS34" i="30"/>
  <c r="CX34" i="30" s="1"/>
  <c r="CT27" i="30"/>
  <c r="CX10" i="30"/>
  <c r="BU112" i="30"/>
  <c r="BZ109" i="30"/>
  <c r="BV109" i="30"/>
  <c r="BN137" i="30"/>
  <c r="BO112" i="30"/>
  <c r="AQ140" i="30"/>
  <c r="AR139" i="30"/>
  <c r="AV139" i="30"/>
  <c r="BZ113" i="30"/>
  <c r="BV113" i="30"/>
  <c r="CM138" i="30"/>
  <c r="CM134" i="30"/>
  <c r="CM133" i="30"/>
  <c r="CM130" i="30"/>
  <c r="CM131" i="30"/>
  <c r="CM128" i="30"/>
  <c r="CM124" i="30"/>
  <c r="CM129" i="30"/>
  <c r="CM125" i="30"/>
  <c r="CM123" i="30"/>
  <c r="CM122" i="30"/>
  <c r="CM132" i="30"/>
  <c r="CM126" i="30"/>
  <c r="CM119" i="30"/>
  <c r="CM127" i="30"/>
  <c r="CM118" i="30"/>
  <c r="CM121" i="30"/>
  <c r="CM117" i="30"/>
  <c r="CM116" i="30"/>
  <c r="CM111" i="30"/>
  <c r="CM110" i="30"/>
  <c r="CM120" i="30"/>
  <c r="CM102" i="30"/>
  <c r="CM98" i="30"/>
  <c r="CM106" i="30"/>
  <c r="CM105" i="30"/>
  <c r="CM104" i="30"/>
  <c r="CM101" i="30"/>
  <c r="CM97" i="30"/>
  <c r="CM96" i="30"/>
  <c r="CM95" i="30"/>
  <c r="CM94" i="30"/>
  <c r="CM93" i="30"/>
  <c r="CM100" i="30"/>
  <c r="CM99" i="30"/>
  <c r="CM90" i="30"/>
  <c r="CM89" i="30"/>
  <c r="CM88" i="30"/>
  <c r="CM87" i="30"/>
  <c r="CM86" i="30"/>
  <c r="CM85" i="30"/>
  <c r="CM84" i="30"/>
  <c r="CM83" i="30"/>
  <c r="CM81" i="30"/>
  <c r="CM80" i="30"/>
  <c r="CM79" i="30"/>
  <c r="CM78" i="30"/>
  <c r="CM77" i="30"/>
  <c r="CM76" i="30"/>
  <c r="CM75" i="30"/>
  <c r="CM91" i="30"/>
  <c r="CM72" i="30"/>
  <c r="CM69" i="30"/>
  <c r="CM68" i="30"/>
  <c r="CM66" i="30"/>
  <c r="CM65" i="30"/>
  <c r="CM64" i="30"/>
  <c r="CM63" i="30"/>
  <c r="CM62" i="30"/>
  <c r="CM61" i="30"/>
  <c r="CM60" i="30"/>
  <c r="CM59" i="30"/>
  <c r="CM58" i="30"/>
  <c r="CM57" i="30"/>
  <c r="CM56" i="30"/>
  <c r="CM55" i="30"/>
  <c r="CM54" i="30"/>
  <c r="CM53" i="30"/>
  <c r="CM52" i="30"/>
  <c r="CM51" i="30"/>
  <c r="CM50" i="30"/>
  <c r="CM49" i="30"/>
  <c r="CM48" i="30"/>
  <c r="CM47" i="30"/>
  <c r="CM46" i="30"/>
  <c r="CM45" i="30"/>
  <c r="CM71" i="30"/>
  <c r="CM74" i="30"/>
  <c r="CM70" i="30"/>
  <c r="CM18" i="30"/>
  <c r="CM16" i="30"/>
  <c r="CM10" i="30"/>
  <c r="CM22" i="30"/>
  <c r="CM19" i="30"/>
  <c r="CM73" i="30"/>
  <c r="CM44" i="30"/>
  <c r="CM43" i="30"/>
  <c r="CM42" i="30"/>
  <c r="CM41" i="30"/>
  <c r="CM40" i="30"/>
  <c r="CM39" i="30"/>
  <c r="CL36" i="30"/>
  <c r="CM4" i="30"/>
  <c r="CM11" i="30"/>
  <c r="CM13" i="30"/>
  <c r="CM6" i="30"/>
  <c r="CM38" i="30"/>
  <c r="CM15" i="30"/>
  <c r="CM12" i="30"/>
  <c r="CM7" i="30"/>
  <c r="AW139" i="30"/>
  <c r="BB137" i="30"/>
  <c r="AX137" i="30"/>
  <c r="CE114" i="30"/>
  <c r="CF114" i="30" s="1"/>
  <c r="CE113" i="30"/>
  <c r="CF113" i="30" s="1"/>
  <c r="CE109" i="30"/>
  <c r="BG139" i="30"/>
  <c r="BH137" i="30"/>
  <c r="BZ114" i="30"/>
  <c r="BV114" i="30"/>
  <c r="CF142" i="30"/>
  <c r="CF141" i="30"/>
  <c r="CT24" i="30"/>
  <c r="CT23" i="30"/>
  <c r="CS33" i="30"/>
  <c r="CX33" i="30" s="1"/>
  <c r="CS4" i="30"/>
  <c r="CT5" i="30" s="1"/>
  <c r="CT8" i="30"/>
  <c r="CT34" i="30" l="1"/>
  <c r="CL114" i="30"/>
  <c r="CM114" i="30" s="1"/>
  <c r="CL113" i="30"/>
  <c r="CM113" i="30" s="1"/>
  <c r="CL109" i="30"/>
  <c r="CE112" i="30"/>
  <c r="CF109" i="30"/>
  <c r="CN141" i="30"/>
  <c r="BG140" i="30"/>
  <c r="BH139" i="30"/>
  <c r="BU137" i="30"/>
  <c r="BZ112" i="30"/>
  <c r="BV112" i="30"/>
  <c r="BN139" i="30"/>
  <c r="BO139" i="30" s="1"/>
  <c r="BO137" i="30"/>
  <c r="CT138" i="30"/>
  <c r="CT134" i="30"/>
  <c r="CT130" i="30"/>
  <c r="CT133" i="30"/>
  <c r="CT131" i="30"/>
  <c r="CT129" i="30"/>
  <c r="CT125" i="30"/>
  <c r="CT126" i="30"/>
  <c r="CT127" i="30"/>
  <c r="CT132" i="30"/>
  <c r="CT122" i="30"/>
  <c r="CT128" i="30"/>
  <c r="CT123" i="30"/>
  <c r="CT118" i="30"/>
  <c r="CT121" i="30"/>
  <c r="CT120" i="30"/>
  <c r="CT117" i="30"/>
  <c r="CT106" i="30"/>
  <c r="CT105" i="30"/>
  <c r="CT104" i="30"/>
  <c r="CT119" i="30"/>
  <c r="CT111" i="30"/>
  <c r="CT110" i="30"/>
  <c r="CT101" i="30"/>
  <c r="CT91" i="30"/>
  <c r="CT116" i="30"/>
  <c r="CT100" i="30"/>
  <c r="CT99" i="30"/>
  <c r="CT97" i="30"/>
  <c r="CT96" i="30"/>
  <c r="CT95" i="30"/>
  <c r="CT94" i="30"/>
  <c r="CT93" i="30"/>
  <c r="CT90" i="30"/>
  <c r="CT89" i="30"/>
  <c r="CT88" i="30"/>
  <c r="CT102" i="30"/>
  <c r="CT87" i="30"/>
  <c r="CT86" i="30"/>
  <c r="CT85" i="30"/>
  <c r="CT84" i="30"/>
  <c r="CT83" i="30"/>
  <c r="CT81" i="30"/>
  <c r="CT80" i="30"/>
  <c r="CT79" i="30"/>
  <c r="CT78" i="30"/>
  <c r="CT77" i="30"/>
  <c r="CT71" i="30"/>
  <c r="CT74" i="30"/>
  <c r="CT70" i="30"/>
  <c r="CT69" i="30"/>
  <c r="CT68" i="30"/>
  <c r="CT65" i="30"/>
  <c r="CT64" i="30"/>
  <c r="CT63" i="30"/>
  <c r="CT62" i="30"/>
  <c r="CT61" i="30"/>
  <c r="CT60" i="30"/>
  <c r="CT59" i="30"/>
  <c r="CT58" i="30"/>
  <c r="CT57" i="30"/>
  <c r="CT56" i="30"/>
  <c r="CT55" i="30"/>
  <c r="CT54" i="30"/>
  <c r="CT53" i="30"/>
  <c r="CT52" i="30"/>
  <c r="CT51" i="30"/>
  <c r="CT50" i="30"/>
  <c r="CT49" i="30"/>
  <c r="CT48" i="30"/>
  <c r="CT47" i="30"/>
  <c r="CT46" i="30"/>
  <c r="CT98" i="30"/>
  <c r="CT76" i="30"/>
  <c r="CT75" i="30"/>
  <c r="CT73" i="30"/>
  <c r="CT66" i="30"/>
  <c r="CT38" i="30"/>
  <c r="CT22" i="30"/>
  <c r="CT19" i="30"/>
  <c r="CT11" i="30"/>
  <c r="CT45" i="30"/>
  <c r="CS36" i="30"/>
  <c r="CT36" i="30" s="1"/>
  <c r="CT44" i="30"/>
  <c r="CT40" i="30"/>
  <c r="CT18" i="30"/>
  <c r="CT6" i="30"/>
  <c r="CT43" i="30"/>
  <c r="CT39" i="30"/>
  <c r="CT7" i="30"/>
  <c r="CT72" i="30"/>
  <c r="CT15" i="30"/>
  <c r="CT42" i="30"/>
  <c r="CT13" i="30"/>
  <c r="CT12" i="30"/>
  <c r="CT10" i="30"/>
  <c r="CT41" i="30"/>
  <c r="CT16" i="30"/>
  <c r="CT4" i="30"/>
  <c r="CX4" i="30"/>
  <c r="CT33" i="30"/>
  <c r="BB139" i="30"/>
  <c r="AX139" i="30"/>
  <c r="CM142" i="30"/>
  <c r="CM141" i="30"/>
  <c r="CM36" i="30"/>
  <c r="CS124" i="30"/>
  <c r="CT124" i="30" s="1"/>
  <c r="CX38" i="30"/>
  <c r="CS114" i="30" l="1"/>
  <c r="CS113" i="30"/>
  <c r="CS109" i="30"/>
  <c r="CX36" i="30"/>
  <c r="CE137" i="30"/>
  <c r="CF112" i="30"/>
  <c r="CL112" i="30"/>
  <c r="CM109" i="30"/>
  <c r="CU138" i="30"/>
  <c r="CU124" i="30"/>
  <c r="CU123" i="30"/>
  <c r="CU122" i="30"/>
  <c r="CU121" i="30"/>
  <c r="CU120" i="30"/>
  <c r="CU119" i="30"/>
  <c r="CU117" i="30"/>
  <c r="CU116" i="30"/>
  <c r="CU111" i="30"/>
  <c r="CU110" i="30"/>
  <c r="CU118" i="30"/>
  <c r="CU100" i="30"/>
  <c r="CU99" i="30"/>
  <c r="CU97" i="30"/>
  <c r="CU96" i="30"/>
  <c r="CU95" i="30"/>
  <c r="CU94" i="30"/>
  <c r="CU93" i="30"/>
  <c r="CU106" i="30"/>
  <c r="CU105" i="30"/>
  <c r="CU104" i="30"/>
  <c r="CU102" i="30"/>
  <c r="CU98" i="30"/>
  <c r="CU87" i="30"/>
  <c r="CU86" i="30"/>
  <c r="CU85" i="30"/>
  <c r="CU84" i="30"/>
  <c r="CU83" i="30"/>
  <c r="CU81" i="30"/>
  <c r="CU80" i="30"/>
  <c r="CU79" i="30"/>
  <c r="CU78" i="30"/>
  <c r="CU77" i="30"/>
  <c r="CU76" i="30"/>
  <c r="CU75" i="30"/>
  <c r="CU101" i="30"/>
  <c r="CU74" i="30"/>
  <c r="CU70" i="30"/>
  <c r="CU69" i="30"/>
  <c r="CU68" i="30"/>
  <c r="CU65" i="30"/>
  <c r="CU64" i="30"/>
  <c r="CU63" i="30"/>
  <c r="CU62" i="30"/>
  <c r="CU61" i="30"/>
  <c r="CU60" i="30"/>
  <c r="CU59" i="30"/>
  <c r="CU58" i="30"/>
  <c r="CU57" i="30"/>
  <c r="CU56" i="30"/>
  <c r="CU55" i="30"/>
  <c r="CU54" i="30"/>
  <c r="CU53" i="30"/>
  <c r="CU52" i="30"/>
  <c r="CU51" i="30"/>
  <c r="CU50" i="30"/>
  <c r="CU49" i="30"/>
  <c r="CU48" i="30"/>
  <c r="CU47" i="30"/>
  <c r="CU46" i="30"/>
  <c r="CU45" i="30"/>
  <c r="CU91" i="30"/>
  <c r="CU90" i="30"/>
  <c r="CU89" i="30"/>
  <c r="CU88" i="30"/>
  <c r="CU73" i="30"/>
  <c r="CU66" i="30"/>
  <c r="CU72" i="30"/>
  <c r="CU71" i="30"/>
  <c r="CU44" i="30"/>
  <c r="CU43" i="30"/>
  <c r="CU42" i="30"/>
  <c r="CU41" i="30"/>
  <c r="CU40" i="30"/>
  <c r="CU39" i="30"/>
  <c r="CU38" i="30"/>
  <c r="CX124" i="30"/>
  <c r="CT141" i="30"/>
  <c r="CT142" i="30"/>
  <c r="BU139" i="30"/>
  <c r="BZ137" i="30"/>
  <c r="BV137" i="30"/>
  <c r="CU141" i="30" l="1"/>
  <c r="CL137" i="30"/>
  <c r="CM112" i="30"/>
  <c r="CS112" i="30"/>
  <c r="CX109" i="30"/>
  <c r="CT109" i="30"/>
  <c r="CX113" i="30"/>
  <c r="CT113" i="30"/>
  <c r="BZ139" i="30"/>
  <c r="BV139" i="30"/>
  <c r="CE139" i="30"/>
  <c r="CF139" i="30" s="1"/>
  <c r="CF137" i="30"/>
  <c r="CX114" i="30"/>
  <c r="CT114" i="30"/>
  <c r="CS137" i="30" l="1"/>
  <c r="CX112" i="30"/>
  <c r="CT112" i="30"/>
  <c r="CL139" i="30"/>
  <c r="CM139" i="30" s="1"/>
  <c r="CM137" i="30"/>
  <c r="CS139" i="30" l="1"/>
  <c r="CX137" i="30"/>
  <c r="CT137" i="30"/>
  <c r="CX139" i="30" l="1"/>
  <c r="CT139" i="30"/>
  <c r="L411" i="29" l="1"/>
  <c r="M411" i="29"/>
  <c r="N411" i="29"/>
  <c r="L363" i="29"/>
  <c r="M363" i="29"/>
  <c r="N363" i="29"/>
  <c r="L17" i="29"/>
  <c r="M17" i="29"/>
  <c r="N17" i="29"/>
  <c r="L456" i="29" l="1"/>
  <c r="L452" i="29"/>
  <c r="L410" i="29"/>
  <c r="L401" i="29"/>
  <c r="L386" i="29"/>
  <c r="L382" i="29"/>
  <c r="L376" i="29"/>
  <c r="L371" i="29"/>
  <c r="L350" i="29"/>
  <c r="L345" i="29"/>
  <c r="L339" i="29"/>
  <c r="L336" i="29"/>
  <c r="L331" i="29"/>
  <c r="L327" i="29"/>
  <c r="L324" i="29"/>
  <c r="L318" i="29"/>
  <c r="L314" i="29"/>
  <c r="L308" i="29"/>
  <c r="L303" i="29"/>
  <c r="L299" i="29"/>
  <c r="L290" i="29"/>
  <c r="L286" i="29"/>
  <c r="L282" i="29"/>
  <c r="L278" i="29"/>
  <c r="L274" i="29"/>
  <c r="L270" i="29"/>
  <c r="L263" i="29"/>
  <c r="L241" i="29"/>
  <c r="L237" i="29"/>
  <c r="L233" i="29"/>
  <c r="L230" i="29"/>
  <c r="L227" i="29"/>
  <c r="L218" i="29"/>
  <c r="L201" i="29"/>
  <c r="L194" i="29"/>
  <c r="L175" i="29"/>
  <c r="L168" i="29"/>
  <c r="L162" i="29"/>
  <c r="L158" i="29"/>
  <c r="L148" i="29"/>
  <c r="L140" i="29"/>
  <c r="B5" i="29"/>
  <c r="I5" i="29"/>
  <c r="J5" i="29"/>
  <c r="K5" i="29"/>
  <c r="L139" i="29" l="1"/>
  <c r="L174" i="29"/>
  <c r="L326" i="29"/>
  <c r="L298" i="29"/>
  <c r="L229" i="29"/>
  <c r="L295" i="29" s="1"/>
  <c r="L161" i="29"/>
  <c r="D464" i="29"/>
  <c r="C464" i="29"/>
  <c r="J464" i="29"/>
  <c r="I464" i="29"/>
  <c r="H193" i="28" l="1"/>
  <c r="G193" i="28"/>
  <c r="F193" i="28"/>
  <c r="E193" i="28"/>
  <c r="D193" i="28"/>
  <c r="C193" i="28"/>
  <c r="H188" i="28"/>
  <c r="G188" i="28"/>
  <c r="F188" i="28"/>
  <c r="E188" i="28"/>
  <c r="D188" i="28"/>
  <c r="C188" i="28"/>
  <c r="H172" i="28"/>
  <c r="G172" i="28"/>
  <c r="F172" i="28"/>
  <c r="E172" i="28"/>
  <c r="D172" i="28"/>
  <c r="C172" i="28"/>
  <c r="H139" i="28"/>
  <c r="G139" i="28"/>
  <c r="F139" i="28"/>
  <c r="E139" i="28"/>
  <c r="D139" i="28"/>
  <c r="C139" i="28"/>
  <c r="H95" i="28"/>
  <c r="G95" i="28"/>
  <c r="F95" i="28"/>
  <c r="E95" i="28"/>
  <c r="D95" i="28"/>
  <c r="C95" i="28"/>
  <c r="H38" i="28"/>
  <c r="G38" i="28"/>
  <c r="F38" i="28"/>
  <c r="E38" i="28"/>
  <c r="D38" i="28"/>
  <c r="C38" i="28"/>
  <c r="H29" i="28"/>
  <c r="G29" i="28"/>
  <c r="F29" i="28"/>
  <c r="E29" i="28"/>
  <c r="D29" i="28"/>
  <c r="C29" i="28"/>
  <c r="H18" i="28"/>
  <c r="G18" i="28"/>
  <c r="F18" i="28"/>
  <c r="E18" i="28"/>
  <c r="D18" i="28"/>
  <c r="C18" i="28"/>
  <c r="H37" i="28" l="1"/>
  <c r="H36" i="28" s="1"/>
  <c r="D37" i="28"/>
  <c r="D36" i="28" s="1"/>
  <c r="F37" i="28"/>
  <c r="F36" i="28" s="1"/>
  <c r="D465" i="29"/>
  <c r="I465" i="29"/>
  <c r="J465" i="29"/>
  <c r="C465" i="29"/>
  <c r="E37" i="28"/>
  <c r="E36" i="28" s="1"/>
  <c r="C37" i="28"/>
  <c r="C36" i="28" s="1"/>
  <c r="G37" i="28"/>
  <c r="G36" i="28" s="1"/>
  <c r="K193" i="28"/>
  <c r="J193" i="28"/>
  <c r="I193" i="28"/>
  <c r="K188" i="28"/>
  <c r="J188" i="28"/>
  <c r="I188" i="28"/>
  <c r="K172" i="28"/>
  <c r="J172" i="28"/>
  <c r="I172" i="28"/>
  <c r="K139" i="28"/>
  <c r="J139" i="28"/>
  <c r="I139" i="28"/>
  <c r="K95" i="28"/>
  <c r="J95" i="28"/>
  <c r="I95" i="28"/>
  <c r="K38" i="28"/>
  <c r="J38" i="28"/>
  <c r="I38" i="28"/>
  <c r="K29" i="28"/>
  <c r="J29" i="28"/>
  <c r="I29" i="28"/>
  <c r="K18" i="28"/>
  <c r="J18" i="28"/>
  <c r="I18" i="28"/>
  <c r="H4" i="28"/>
  <c r="H34" i="28" s="1"/>
  <c r="G4" i="28"/>
  <c r="G34" i="28" s="1"/>
  <c r="F4" i="28"/>
  <c r="F34" i="28" s="1"/>
  <c r="E4" i="28"/>
  <c r="E34" i="28" s="1"/>
  <c r="D4" i="28"/>
  <c r="D34" i="28" s="1"/>
  <c r="C4" i="28"/>
  <c r="C34" i="28" s="1"/>
  <c r="H204" i="28" l="1"/>
  <c r="H206" i="28" s="1"/>
  <c r="D204" i="28"/>
  <c r="D206" i="28" s="1"/>
  <c r="F204" i="28"/>
  <c r="F206" i="28" s="1"/>
  <c r="E204" i="28"/>
  <c r="E206" i="28" s="1"/>
  <c r="C204" i="28"/>
  <c r="C206" i="28" s="1"/>
  <c r="G204" i="28"/>
  <c r="G206" i="28" s="1"/>
  <c r="K37" i="28"/>
  <c r="K36" i="28" s="1"/>
  <c r="K4" i="28"/>
  <c r="K34" i="28" s="1"/>
  <c r="J4" i="28"/>
  <c r="J34" i="28" s="1"/>
  <c r="I4" i="28"/>
  <c r="I34" i="28" s="1"/>
  <c r="J37" i="28"/>
  <c r="J36" i="28" s="1"/>
  <c r="I37" i="28"/>
  <c r="I36" i="28" s="1"/>
  <c r="K204" i="28" l="1"/>
  <c r="K206" i="28" s="1"/>
  <c r="J204" i="28"/>
  <c r="J206" i="28" s="1"/>
  <c r="I204" i="28"/>
  <c r="I206" i="28" s="1"/>
  <c r="B193" i="28" l="1"/>
  <c r="B188" i="28"/>
  <c r="B172" i="28"/>
  <c r="B139" i="28"/>
  <c r="B95" i="28"/>
  <c r="B38" i="28"/>
  <c r="B29" i="28"/>
  <c r="B18" i="28"/>
  <c r="I90" i="20" l="1"/>
  <c r="I77" i="20"/>
  <c r="I31" i="20"/>
  <c r="I15" i="20"/>
  <c r="I9" i="20"/>
  <c r="G15" i="20"/>
  <c r="E15" i="20"/>
  <c r="C15" i="20"/>
  <c r="B15" i="20"/>
  <c r="K97" i="20" l="1"/>
  <c r="K91" i="20"/>
  <c r="K15" i="20"/>
  <c r="J97" i="20"/>
  <c r="J91" i="20"/>
  <c r="J15" i="20"/>
  <c r="H97" i="20"/>
  <c r="H91" i="20"/>
  <c r="H15" i="20"/>
  <c r="F97" i="20"/>
  <c r="F91" i="20"/>
  <c r="F15" i="20"/>
  <c r="D97" i="20"/>
  <c r="D91" i="20"/>
  <c r="D15" i="20"/>
  <c r="CO138" i="25"/>
  <c r="CS138" i="25" s="1"/>
  <c r="K116" i="20" s="1"/>
  <c r="CO134" i="25"/>
  <c r="CO133" i="25"/>
  <c r="CO132" i="25"/>
  <c r="CO131" i="25"/>
  <c r="CO130" i="25"/>
  <c r="CO129" i="25"/>
  <c r="CO128" i="25"/>
  <c r="CO127" i="25"/>
  <c r="CO126" i="25"/>
  <c r="CO123" i="25"/>
  <c r="CO122" i="25"/>
  <c r="CO121" i="25"/>
  <c r="CO120" i="25"/>
  <c r="CO119" i="25"/>
  <c r="CO118" i="25"/>
  <c r="CO117" i="25"/>
  <c r="CO111" i="25"/>
  <c r="CO110" i="25"/>
  <c r="CO106" i="25"/>
  <c r="CO105" i="25"/>
  <c r="CO102" i="25"/>
  <c r="CO101" i="25"/>
  <c r="CO100" i="25"/>
  <c r="CO99" i="25"/>
  <c r="CO98" i="25"/>
  <c r="CO97" i="25"/>
  <c r="CO96" i="25"/>
  <c r="CO95" i="25"/>
  <c r="CO94" i="25"/>
  <c r="CO91" i="25"/>
  <c r="CO90" i="25"/>
  <c r="CO89" i="25"/>
  <c r="CO88" i="25"/>
  <c r="CO87" i="25"/>
  <c r="CO86" i="25"/>
  <c r="CO85" i="25"/>
  <c r="CO84" i="25"/>
  <c r="CO81" i="25"/>
  <c r="CO80" i="25"/>
  <c r="CO79" i="25"/>
  <c r="CO78" i="25"/>
  <c r="CO77" i="25"/>
  <c r="CO76" i="25"/>
  <c r="CO75" i="25"/>
  <c r="CO74" i="25"/>
  <c r="CO73" i="25"/>
  <c r="CO72" i="25"/>
  <c r="CO71" i="25"/>
  <c r="CO70" i="25"/>
  <c r="CO69" i="25"/>
  <c r="CO65" i="25"/>
  <c r="CO64" i="25"/>
  <c r="CO63" i="25"/>
  <c r="CO62" i="25"/>
  <c r="CO61" i="25"/>
  <c r="CO60" i="25"/>
  <c r="CO59" i="25"/>
  <c r="CO58" i="25"/>
  <c r="CO57" i="25"/>
  <c r="CO56" i="25"/>
  <c r="CO55" i="25"/>
  <c r="CO54" i="25"/>
  <c r="CO53" i="25"/>
  <c r="CO52" i="25"/>
  <c r="CO51" i="25"/>
  <c r="CO50" i="25"/>
  <c r="CO49" i="25"/>
  <c r="CO48" i="25"/>
  <c r="CO47" i="25"/>
  <c r="CO46" i="25"/>
  <c r="CO45" i="25"/>
  <c r="CO44" i="25"/>
  <c r="CO43" i="25"/>
  <c r="CO42" i="25"/>
  <c r="CO41" i="25"/>
  <c r="CO40" i="25"/>
  <c r="CO30" i="25"/>
  <c r="CO27" i="25"/>
  <c r="CO24" i="25"/>
  <c r="CO23" i="25" s="1"/>
  <c r="CO19" i="25"/>
  <c r="CO18" i="25" s="1"/>
  <c r="CO16" i="25"/>
  <c r="CO13" i="25"/>
  <c r="CO12" i="25"/>
  <c r="CO11" i="25"/>
  <c r="CO8" i="25"/>
  <c r="CO7" i="25"/>
  <c r="CO6" i="25"/>
  <c r="CO5" i="25" s="1"/>
  <c r="CH138" i="25"/>
  <c r="CH134" i="25"/>
  <c r="CH133" i="25"/>
  <c r="CH132" i="25"/>
  <c r="CR132" i="25" s="1"/>
  <c r="CH131" i="25"/>
  <c r="CR131" i="25" s="1"/>
  <c r="CH130" i="25"/>
  <c r="CH129" i="25"/>
  <c r="CH128" i="25"/>
  <c r="CR128" i="25" s="1"/>
  <c r="CH127" i="25"/>
  <c r="CR127" i="25" s="1"/>
  <c r="CH126" i="25"/>
  <c r="CH123" i="25"/>
  <c r="CH122" i="25"/>
  <c r="CR122" i="25" s="1"/>
  <c r="CH121" i="25"/>
  <c r="CR121" i="25" s="1"/>
  <c r="CH120" i="25"/>
  <c r="CH119" i="25"/>
  <c r="CH118" i="25"/>
  <c r="CR118" i="25" s="1"/>
  <c r="CH117" i="25"/>
  <c r="CR117" i="25" s="1"/>
  <c r="CH111" i="25"/>
  <c r="CH110" i="25"/>
  <c r="CH106" i="25"/>
  <c r="CR106" i="25" s="1"/>
  <c r="CH105" i="25"/>
  <c r="CR105" i="25" s="1"/>
  <c r="CH102" i="25"/>
  <c r="CH101" i="25"/>
  <c r="CH100" i="25"/>
  <c r="CR100" i="25" s="1"/>
  <c r="CH99" i="25"/>
  <c r="CH98" i="25"/>
  <c r="CH97" i="25"/>
  <c r="CH96" i="25"/>
  <c r="CR96" i="25" s="1"/>
  <c r="CH95" i="25"/>
  <c r="CR95" i="25" s="1"/>
  <c r="CH94" i="25"/>
  <c r="CH91" i="25"/>
  <c r="CH90" i="25"/>
  <c r="CR90" i="25" s="1"/>
  <c r="CH89" i="25"/>
  <c r="CH88" i="25"/>
  <c r="CH87" i="25"/>
  <c r="CH86" i="25"/>
  <c r="CR86" i="25" s="1"/>
  <c r="CH85" i="25"/>
  <c r="CH84" i="25"/>
  <c r="CH81" i="25"/>
  <c r="CH80" i="25"/>
  <c r="CR80" i="25" s="1"/>
  <c r="CH79" i="25"/>
  <c r="CR79" i="25" s="1"/>
  <c r="CH78" i="25"/>
  <c r="CR78" i="25" s="1"/>
  <c r="CH77" i="25"/>
  <c r="CH76" i="25"/>
  <c r="CH75" i="25"/>
  <c r="CR75" i="25" s="1"/>
  <c r="CH74" i="25"/>
  <c r="CR74" i="25" s="1"/>
  <c r="CH73" i="25"/>
  <c r="CH72" i="25"/>
  <c r="CR72" i="25" s="1"/>
  <c r="CH71" i="25"/>
  <c r="CR71" i="25" s="1"/>
  <c r="CH70" i="25"/>
  <c r="CR70" i="25" s="1"/>
  <c r="CH69" i="25"/>
  <c r="CH65" i="25"/>
  <c r="CR65" i="25" s="1"/>
  <c r="CH64" i="25"/>
  <c r="CR64" i="25" s="1"/>
  <c r="CH63" i="25"/>
  <c r="CH62" i="25"/>
  <c r="CH61" i="25"/>
  <c r="CR61" i="25" s="1"/>
  <c r="CH60" i="25"/>
  <c r="CR60" i="25" s="1"/>
  <c r="CH59" i="25"/>
  <c r="CH58" i="25"/>
  <c r="CH57" i="25"/>
  <c r="CH56" i="25"/>
  <c r="CR56" i="25" s="1"/>
  <c r="CH55" i="25"/>
  <c r="CH54" i="25"/>
  <c r="CH53" i="25"/>
  <c r="CR53" i="25" s="1"/>
  <c r="CH52" i="25"/>
  <c r="CR52" i="25" s="1"/>
  <c r="CH51" i="25"/>
  <c r="CH50" i="25"/>
  <c r="CH49" i="25"/>
  <c r="CR49" i="25" s="1"/>
  <c r="CH48" i="25"/>
  <c r="CR48" i="25" s="1"/>
  <c r="CH47" i="25"/>
  <c r="CH46" i="25"/>
  <c r="CH45" i="25"/>
  <c r="CR45" i="25" s="1"/>
  <c r="CH44" i="25"/>
  <c r="CH43" i="25"/>
  <c r="CH42" i="25"/>
  <c r="CH41" i="25"/>
  <c r="CH40" i="25"/>
  <c r="CR40" i="25" s="1"/>
  <c r="CH30" i="25"/>
  <c r="CH27" i="25"/>
  <c r="CH24" i="25"/>
  <c r="CH23" i="25" s="1"/>
  <c r="CH19" i="25"/>
  <c r="CH16" i="25"/>
  <c r="CH13" i="25"/>
  <c r="CH12" i="25"/>
  <c r="CR12" i="25" s="1"/>
  <c r="CH11" i="25"/>
  <c r="CR11" i="25" s="1"/>
  <c r="CH8" i="25"/>
  <c r="CH7" i="25"/>
  <c r="CH6" i="25"/>
  <c r="CA138" i="25"/>
  <c r="CA134" i="25"/>
  <c r="CA133" i="25"/>
  <c r="CA132" i="25"/>
  <c r="CK132" i="25" s="1"/>
  <c r="CA131" i="25"/>
  <c r="CK131" i="25" s="1"/>
  <c r="CA130" i="25"/>
  <c r="CA129" i="25"/>
  <c r="CA128" i="25"/>
  <c r="CA127" i="25"/>
  <c r="CK127" i="25" s="1"/>
  <c r="CA126" i="25"/>
  <c r="CA123" i="25"/>
  <c r="CA122" i="25"/>
  <c r="CA121" i="25"/>
  <c r="CK121" i="25" s="1"/>
  <c r="CA120" i="25"/>
  <c r="CA119" i="25"/>
  <c r="CA118" i="25"/>
  <c r="CA117" i="25"/>
  <c r="CK117" i="25" s="1"/>
  <c r="CA111" i="25"/>
  <c r="CA110" i="25"/>
  <c r="CK110" i="25" s="1"/>
  <c r="CA106" i="25"/>
  <c r="CA105" i="25"/>
  <c r="CK105" i="25" s="1"/>
  <c r="CA102" i="25"/>
  <c r="CA101" i="25"/>
  <c r="CA100" i="25"/>
  <c r="CA99" i="25"/>
  <c r="CK99" i="25" s="1"/>
  <c r="CA98" i="25"/>
  <c r="CA97" i="25"/>
  <c r="CA96" i="25"/>
  <c r="CK96" i="25" s="1"/>
  <c r="CA95" i="25"/>
  <c r="CA94" i="25"/>
  <c r="CA91" i="25"/>
  <c r="CA90" i="25"/>
  <c r="CK90" i="25" s="1"/>
  <c r="CA89" i="25"/>
  <c r="CA88" i="25"/>
  <c r="CA87" i="25"/>
  <c r="CK87" i="25" s="1"/>
  <c r="CA86" i="25"/>
  <c r="CA85" i="25"/>
  <c r="CA84" i="25"/>
  <c r="CA81" i="25"/>
  <c r="CA80" i="25"/>
  <c r="CK80" i="25" s="1"/>
  <c r="CA79" i="25"/>
  <c r="CK79" i="25" s="1"/>
  <c r="CA78" i="25"/>
  <c r="CK78" i="25" s="1"/>
  <c r="CA77" i="25"/>
  <c r="CK77" i="25" s="1"/>
  <c r="CA76" i="25"/>
  <c r="CK76" i="25" s="1"/>
  <c r="CA75" i="25"/>
  <c r="CK75" i="25" s="1"/>
  <c r="CA74" i="25"/>
  <c r="CK74" i="25" s="1"/>
  <c r="CA73" i="25"/>
  <c r="CA72" i="25"/>
  <c r="CA71" i="25"/>
  <c r="CK71" i="25" s="1"/>
  <c r="CA70" i="25"/>
  <c r="CK70" i="25" s="1"/>
  <c r="CA69" i="25"/>
  <c r="CK69" i="25" s="1"/>
  <c r="CA65" i="25"/>
  <c r="CK65" i="25" s="1"/>
  <c r="CA64" i="25"/>
  <c r="CA63" i="25"/>
  <c r="CK63" i="25" s="1"/>
  <c r="CA62" i="25"/>
  <c r="CA61" i="25"/>
  <c r="CA60" i="25"/>
  <c r="CK60" i="25" s="1"/>
  <c r="CA59" i="25"/>
  <c r="CA58" i="25"/>
  <c r="CA57" i="25"/>
  <c r="CK57" i="25" s="1"/>
  <c r="CA56" i="25"/>
  <c r="CK56" i="25" s="1"/>
  <c r="CA55" i="25"/>
  <c r="CA54" i="25"/>
  <c r="CA53" i="25"/>
  <c r="CK53" i="25" s="1"/>
  <c r="CA52" i="25"/>
  <c r="CK52" i="25" s="1"/>
  <c r="CA51" i="25"/>
  <c r="CK51" i="25" s="1"/>
  <c r="CA50" i="25"/>
  <c r="CA49" i="25"/>
  <c r="CK49" i="25" s="1"/>
  <c r="CA48" i="25"/>
  <c r="CA47" i="25"/>
  <c r="CA46" i="25"/>
  <c r="CA45" i="25"/>
  <c r="CA44" i="25"/>
  <c r="CK44" i="25" s="1"/>
  <c r="CA43" i="25"/>
  <c r="CA42" i="25"/>
  <c r="CA41" i="25"/>
  <c r="CA40" i="25"/>
  <c r="CA30" i="25"/>
  <c r="CA27" i="25"/>
  <c r="CK27" i="25" s="1"/>
  <c r="CA24" i="25"/>
  <c r="CK24" i="25" s="1"/>
  <c r="CA19" i="25"/>
  <c r="CA18" i="25" s="1"/>
  <c r="CA16" i="25"/>
  <c r="CA15" i="25" s="1"/>
  <c r="CA13" i="25"/>
  <c r="CA12" i="25"/>
  <c r="CA11" i="25"/>
  <c r="CK11" i="25" s="1"/>
  <c r="CA8" i="25"/>
  <c r="CA7" i="25"/>
  <c r="CK7" i="25" s="1"/>
  <c r="CA6" i="25"/>
  <c r="BQ138" i="25"/>
  <c r="CD138" i="25" s="1"/>
  <c r="BQ134" i="25"/>
  <c r="BQ133" i="25"/>
  <c r="BQ132" i="25"/>
  <c r="CD132" i="25" s="1"/>
  <c r="BQ131" i="25"/>
  <c r="CD131" i="25" s="1"/>
  <c r="BQ130" i="25"/>
  <c r="BQ129" i="25"/>
  <c r="BQ128" i="25"/>
  <c r="BQ127" i="25"/>
  <c r="CD127" i="25" s="1"/>
  <c r="BQ126" i="25"/>
  <c r="BQ123" i="25"/>
  <c r="BQ122" i="25"/>
  <c r="CD122" i="25" s="1"/>
  <c r="BQ121" i="25"/>
  <c r="CD121" i="25" s="1"/>
  <c r="BQ120" i="25"/>
  <c r="BQ119" i="25"/>
  <c r="BQ118" i="25"/>
  <c r="CD118" i="25" s="1"/>
  <c r="BQ117" i="25"/>
  <c r="BQ111" i="25"/>
  <c r="BQ110" i="25"/>
  <c r="CD110" i="25" s="1"/>
  <c r="BQ106" i="25"/>
  <c r="BQ105" i="25"/>
  <c r="CD105" i="25" s="1"/>
  <c r="BQ102" i="25"/>
  <c r="BQ101" i="25"/>
  <c r="BQ100" i="25"/>
  <c r="CD100" i="25" s="1"/>
  <c r="BQ99" i="25"/>
  <c r="CD99" i="25" s="1"/>
  <c r="BQ98" i="25"/>
  <c r="BQ97" i="25"/>
  <c r="BQ96" i="25"/>
  <c r="BQ95" i="25"/>
  <c r="CD95" i="25" s="1"/>
  <c r="BQ94" i="25"/>
  <c r="BQ91" i="25"/>
  <c r="BQ90" i="25"/>
  <c r="CD90" i="25" s="1"/>
  <c r="BQ89" i="25"/>
  <c r="BQ88" i="25"/>
  <c r="BQ87" i="25"/>
  <c r="CD87" i="25" s="1"/>
  <c r="BQ86" i="25"/>
  <c r="CD86" i="25" s="1"/>
  <c r="BQ85" i="25"/>
  <c r="BQ84" i="25"/>
  <c r="BQ81" i="25"/>
  <c r="CD81" i="25" s="1"/>
  <c r="BQ80" i="25"/>
  <c r="BQ79" i="25"/>
  <c r="CD79" i="25" s="1"/>
  <c r="BQ78" i="25"/>
  <c r="CD78" i="25" s="1"/>
  <c r="BQ77" i="25"/>
  <c r="CD77" i="25" s="1"/>
  <c r="BQ76" i="25"/>
  <c r="BQ75" i="25"/>
  <c r="CD75" i="25" s="1"/>
  <c r="BQ74" i="25"/>
  <c r="CD74" i="25" s="1"/>
  <c r="BQ73" i="25"/>
  <c r="CD73" i="25" s="1"/>
  <c r="BQ72" i="25"/>
  <c r="BQ71" i="25"/>
  <c r="CD71" i="25" s="1"/>
  <c r="BQ70" i="25"/>
  <c r="CD70" i="25" s="1"/>
  <c r="BQ69" i="25"/>
  <c r="CD69" i="25" s="1"/>
  <c r="BQ65" i="25"/>
  <c r="BQ64" i="25"/>
  <c r="CD64" i="25" s="1"/>
  <c r="BQ63" i="25"/>
  <c r="BQ62" i="25"/>
  <c r="BQ61" i="25"/>
  <c r="CD61" i="25" s="1"/>
  <c r="BQ60" i="25"/>
  <c r="CD60" i="25" s="1"/>
  <c r="BQ59" i="25"/>
  <c r="BQ58" i="25"/>
  <c r="BQ57" i="25"/>
  <c r="CD57" i="25" s="1"/>
  <c r="BQ56" i="25"/>
  <c r="BQ55" i="25"/>
  <c r="BQ54" i="25"/>
  <c r="BQ53" i="25"/>
  <c r="CD53" i="25" s="1"/>
  <c r="BQ52" i="25"/>
  <c r="CD52" i="25" s="1"/>
  <c r="BQ51" i="25"/>
  <c r="BQ50" i="25"/>
  <c r="BQ49" i="25"/>
  <c r="BQ48" i="25"/>
  <c r="CD48" i="25" s="1"/>
  <c r="BQ47" i="25"/>
  <c r="BQ46" i="25"/>
  <c r="BQ45" i="25"/>
  <c r="CD45" i="25" s="1"/>
  <c r="BQ44" i="25"/>
  <c r="CD44" i="25" s="1"/>
  <c r="BQ43" i="25"/>
  <c r="BQ42" i="25"/>
  <c r="BQ41" i="25"/>
  <c r="BQ40" i="25"/>
  <c r="CD40" i="25" s="1"/>
  <c r="BQ30" i="25"/>
  <c r="BQ27" i="25"/>
  <c r="BQ24" i="25"/>
  <c r="BQ23" i="25" s="1"/>
  <c r="BQ19" i="25"/>
  <c r="BQ18" i="25" s="1"/>
  <c r="BQ16" i="25"/>
  <c r="BQ13" i="25"/>
  <c r="BQ12" i="25"/>
  <c r="CD12" i="25" s="1"/>
  <c r="BQ11" i="25"/>
  <c r="BQ8" i="25"/>
  <c r="BQ7" i="25"/>
  <c r="BQ6" i="25"/>
  <c r="BJ138" i="25"/>
  <c r="BT138" i="25" s="1"/>
  <c r="BJ134" i="25"/>
  <c r="BJ133" i="25"/>
  <c r="BJ132" i="25"/>
  <c r="BT132" i="25" s="1"/>
  <c r="BJ131" i="25"/>
  <c r="BT131" i="25" s="1"/>
  <c r="BJ130" i="25"/>
  <c r="BJ129" i="25"/>
  <c r="BJ128" i="25"/>
  <c r="BJ127" i="25"/>
  <c r="BT127" i="25" s="1"/>
  <c r="BJ126" i="25"/>
  <c r="BJ123" i="25"/>
  <c r="BJ122" i="25"/>
  <c r="BT122" i="25" s="1"/>
  <c r="BJ121" i="25"/>
  <c r="BT121" i="25" s="1"/>
  <c r="BJ120" i="25"/>
  <c r="BJ119" i="25"/>
  <c r="BJ118" i="25"/>
  <c r="BJ117" i="25"/>
  <c r="BT117" i="25" s="1"/>
  <c r="BJ111" i="25"/>
  <c r="BJ110" i="25"/>
  <c r="BJ106" i="25"/>
  <c r="BT106" i="25" s="1"/>
  <c r="BJ105" i="25"/>
  <c r="BT105" i="25" s="1"/>
  <c r="BJ102" i="25"/>
  <c r="BJ101" i="25"/>
  <c r="BJ100" i="25"/>
  <c r="BJ99" i="25"/>
  <c r="BT99" i="25" s="1"/>
  <c r="BJ98" i="25"/>
  <c r="BJ97" i="25"/>
  <c r="BJ96" i="25"/>
  <c r="BT96" i="25" s="1"/>
  <c r="BJ95" i="25"/>
  <c r="BJ94" i="25"/>
  <c r="BJ91" i="25"/>
  <c r="BT91" i="25" s="1"/>
  <c r="BJ90" i="25"/>
  <c r="BT90" i="25" s="1"/>
  <c r="BJ89" i="25"/>
  <c r="BJ88" i="25"/>
  <c r="BJ87" i="25"/>
  <c r="BT87" i="25" s="1"/>
  <c r="BJ86" i="25"/>
  <c r="BJ85" i="25"/>
  <c r="BJ84" i="25"/>
  <c r="BJ81" i="25"/>
  <c r="BJ80" i="25"/>
  <c r="BJ79" i="25"/>
  <c r="BT79" i="25" s="1"/>
  <c r="BJ78" i="25"/>
  <c r="BT78" i="25" s="1"/>
  <c r="BJ77" i="25"/>
  <c r="BT77" i="25" s="1"/>
  <c r="BJ76" i="25"/>
  <c r="BT76" i="25" s="1"/>
  <c r="BJ75" i="25"/>
  <c r="BJ74" i="25"/>
  <c r="BT74" i="25" s="1"/>
  <c r="BJ73" i="25"/>
  <c r="BJ72" i="25"/>
  <c r="BT72" i="25" s="1"/>
  <c r="BJ71" i="25"/>
  <c r="BT71" i="25" s="1"/>
  <c r="BJ70" i="25"/>
  <c r="BT70" i="25" s="1"/>
  <c r="BJ69" i="25"/>
  <c r="BT69" i="25" s="1"/>
  <c r="BJ65" i="25"/>
  <c r="BJ64" i="25"/>
  <c r="BT64" i="25" s="1"/>
  <c r="BJ63" i="25"/>
  <c r="BJ62" i="25"/>
  <c r="BJ61" i="25"/>
  <c r="BJ60" i="25"/>
  <c r="BT60" i="25" s="1"/>
  <c r="BJ59" i="25"/>
  <c r="BJ58" i="25"/>
  <c r="BJ57" i="25"/>
  <c r="BT57" i="25" s="1"/>
  <c r="BJ56" i="25"/>
  <c r="BT56" i="25" s="1"/>
  <c r="BJ55" i="25"/>
  <c r="BJ54" i="25"/>
  <c r="BJ53" i="25"/>
  <c r="BJ52" i="25"/>
  <c r="BT52" i="25" s="1"/>
  <c r="BJ51" i="25"/>
  <c r="BJ50" i="25"/>
  <c r="BJ49" i="25"/>
  <c r="BT49" i="25" s="1"/>
  <c r="BJ48" i="25"/>
  <c r="BJ47" i="25"/>
  <c r="BJ46" i="25"/>
  <c r="BJ45" i="25"/>
  <c r="BT45" i="25" s="1"/>
  <c r="BJ44" i="25"/>
  <c r="BT44" i="25" s="1"/>
  <c r="BJ43" i="25"/>
  <c r="BJ42" i="25"/>
  <c r="BJ41" i="25"/>
  <c r="BT41" i="25" s="1"/>
  <c r="BJ40" i="25"/>
  <c r="BT40" i="25" s="1"/>
  <c r="BJ30" i="25"/>
  <c r="BJ27" i="25"/>
  <c r="BJ24" i="25"/>
  <c r="BJ23" i="25" s="1"/>
  <c r="BJ19" i="25"/>
  <c r="BJ16" i="25"/>
  <c r="BJ13" i="25"/>
  <c r="BJ12" i="25"/>
  <c r="BT12" i="25" s="1"/>
  <c r="BJ11" i="25"/>
  <c r="BT11" i="25" s="1"/>
  <c r="BJ8" i="25"/>
  <c r="BJ7" i="25"/>
  <c r="BJ6" i="25"/>
  <c r="BC138" i="25"/>
  <c r="BM138" i="25" s="1"/>
  <c r="BC134" i="25"/>
  <c r="BC133" i="25"/>
  <c r="BC132" i="25"/>
  <c r="BM132" i="25" s="1"/>
  <c r="BC131" i="25"/>
  <c r="BM131" i="25" s="1"/>
  <c r="BC130" i="25"/>
  <c r="BC129" i="25"/>
  <c r="BC128" i="25"/>
  <c r="BC127" i="25"/>
  <c r="BM127" i="25" s="1"/>
  <c r="BC126" i="25"/>
  <c r="BC123" i="25"/>
  <c r="BC122" i="25"/>
  <c r="BC121" i="25"/>
  <c r="BM121" i="25" s="1"/>
  <c r="BC120" i="25"/>
  <c r="BC119" i="25"/>
  <c r="BC118" i="25"/>
  <c r="BC117" i="25"/>
  <c r="BC111" i="25"/>
  <c r="BC110" i="25"/>
  <c r="BM110" i="25" s="1"/>
  <c r="BC106" i="25"/>
  <c r="BC105" i="25"/>
  <c r="BM105" i="25" s="1"/>
  <c r="BC102" i="25"/>
  <c r="BC101" i="25"/>
  <c r="BC100" i="25"/>
  <c r="BC99" i="25"/>
  <c r="BM99" i="25" s="1"/>
  <c r="BC98" i="25"/>
  <c r="BC97" i="25"/>
  <c r="BC96" i="25"/>
  <c r="BC95" i="25"/>
  <c r="BM95" i="25" s="1"/>
  <c r="BC94" i="25"/>
  <c r="BC91" i="25"/>
  <c r="BC90" i="25"/>
  <c r="BM90" i="25" s="1"/>
  <c r="BC89" i="25"/>
  <c r="BC88" i="25"/>
  <c r="BC87" i="25"/>
  <c r="BM87" i="25" s="1"/>
  <c r="BC86" i="25"/>
  <c r="BM86" i="25" s="1"/>
  <c r="BC85" i="25"/>
  <c r="BC84" i="25"/>
  <c r="BC81" i="25"/>
  <c r="BM81" i="25" s="1"/>
  <c r="BC80" i="25"/>
  <c r="BC79" i="25"/>
  <c r="BM79" i="25" s="1"/>
  <c r="BC78" i="25"/>
  <c r="BM78" i="25" s="1"/>
  <c r="BC77" i="25"/>
  <c r="BC76" i="25"/>
  <c r="BC75" i="25"/>
  <c r="BC74" i="25"/>
  <c r="BM74" i="25" s="1"/>
  <c r="BC73" i="25"/>
  <c r="BM73" i="25" s="1"/>
  <c r="BC72" i="25"/>
  <c r="BC71" i="25"/>
  <c r="BM71" i="25" s="1"/>
  <c r="BC70" i="25"/>
  <c r="BC69" i="25"/>
  <c r="BC65" i="25"/>
  <c r="BC64" i="25"/>
  <c r="BM64" i="25" s="1"/>
  <c r="BC63" i="25"/>
  <c r="BC62" i="25"/>
  <c r="BC61" i="25"/>
  <c r="BC60" i="25"/>
  <c r="BC59" i="25"/>
  <c r="BC58" i="25"/>
  <c r="BC57" i="25"/>
  <c r="BM57" i="25" s="1"/>
  <c r="BC56" i="25"/>
  <c r="BM56" i="25" s="1"/>
  <c r="BC55" i="25"/>
  <c r="BC54" i="25"/>
  <c r="BC53" i="25"/>
  <c r="BC52" i="25"/>
  <c r="BM52" i="25" s="1"/>
  <c r="BC51" i="25"/>
  <c r="BC50" i="25"/>
  <c r="BC49" i="25"/>
  <c r="BM49" i="25" s="1"/>
  <c r="BC48" i="25"/>
  <c r="BC47" i="25"/>
  <c r="BC46" i="25"/>
  <c r="BC45" i="25"/>
  <c r="BC44" i="25"/>
  <c r="BM44" i="25" s="1"/>
  <c r="BC43" i="25"/>
  <c r="BC42" i="25"/>
  <c r="BC41" i="25"/>
  <c r="BM41" i="25" s="1"/>
  <c r="BC40" i="25"/>
  <c r="BC30" i="25"/>
  <c r="BC29" i="25" s="1"/>
  <c r="BC27" i="25"/>
  <c r="BC24" i="25"/>
  <c r="BC19" i="25"/>
  <c r="BC16" i="25"/>
  <c r="BC13" i="25"/>
  <c r="BC12" i="25"/>
  <c r="BC11" i="25"/>
  <c r="BM11" i="25" s="1"/>
  <c r="BC8" i="25"/>
  <c r="BC7" i="25"/>
  <c r="BC6" i="25"/>
  <c r="BC5" i="25" s="1"/>
  <c r="AM138" i="25"/>
  <c r="AM134" i="25"/>
  <c r="AM133" i="25"/>
  <c r="AM132" i="25"/>
  <c r="BF132" i="25" s="1"/>
  <c r="AM131" i="25"/>
  <c r="BF131" i="25" s="1"/>
  <c r="AM130" i="25"/>
  <c r="AM129" i="25"/>
  <c r="AM128" i="25"/>
  <c r="BF128" i="25" s="1"/>
  <c r="AM127" i="25"/>
  <c r="AM126" i="25"/>
  <c r="AM123" i="25"/>
  <c r="AM122" i="25"/>
  <c r="AM121" i="25"/>
  <c r="BF121" i="25" s="1"/>
  <c r="AM120" i="25"/>
  <c r="AM119" i="25"/>
  <c r="AM118" i="25"/>
  <c r="AM117" i="25"/>
  <c r="AM111" i="25"/>
  <c r="AM110" i="25"/>
  <c r="BF110" i="25" s="1"/>
  <c r="AM106" i="25"/>
  <c r="AM105" i="25"/>
  <c r="BF105" i="25" s="1"/>
  <c r="AM102" i="25"/>
  <c r="AM101" i="25"/>
  <c r="AM100" i="25"/>
  <c r="BF100" i="25" s="1"/>
  <c r="AM99" i="25"/>
  <c r="BF99" i="25" s="1"/>
  <c r="AM98" i="25"/>
  <c r="AM97" i="25"/>
  <c r="BF97" i="25" s="1"/>
  <c r="AM96" i="25"/>
  <c r="AM95" i="25"/>
  <c r="AM94" i="25"/>
  <c r="AM91" i="25"/>
  <c r="AM90" i="25"/>
  <c r="BF90" i="25" s="1"/>
  <c r="AM89" i="25"/>
  <c r="AM88" i="25"/>
  <c r="AM87" i="25"/>
  <c r="BF87" i="25" s="1"/>
  <c r="AM86" i="25"/>
  <c r="AM85" i="25"/>
  <c r="AM84" i="25"/>
  <c r="AM81" i="25"/>
  <c r="BF81" i="25" s="1"/>
  <c r="AM80" i="25"/>
  <c r="AM79" i="25"/>
  <c r="BF79" i="25" s="1"/>
  <c r="AM78" i="25"/>
  <c r="AM77" i="25"/>
  <c r="AM76" i="25"/>
  <c r="BF76" i="25" s="1"/>
  <c r="AM75" i="25"/>
  <c r="AM74" i="25"/>
  <c r="BF74" i="25" s="1"/>
  <c r="AM73" i="25"/>
  <c r="BF73" i="25" s="1"/>
  <c r="AM72" i="25"/>
  <c r="BF72" i="25" s="1"/>
  <c r="AM71" i="25"/>
  <c r="AM70" i="25"/>
  <c r="BF70" i="25" s="1"/>
  <c r="AM69" i="25"/>
  <c r="AM65" i="25"/>
  <c r="AM64" i="25"/>
  <c r="BF64" i="25" s="1"/>
  <c r="AM63" i="25"/>
  <c r="AM62" i="25"/>
  <c r="AM61" i="25"/>
  <c r="BF61" i="25" s="1"/>
  <c r="AM60" i="25"/>
  <c r="AM59" i="25"/>
  <c r="AM58" i="25"/>
  <c r="AM57" i="25"/>
  <c r="BF57" i="25" s="1"/>
  <c r="AM56" i="25"/>
  <c r="AM55" i="25"/>
  <c r="AM54" i="25"/>
  <c r="AM53" i="25"/>
  <c r="BF53" i="25" s="1"/>
  <c r="AM52" i="25"/>
  <c r="BF52" i="25" s="1"/>
  <c r="AM51" i="25"/>
  <c r="AM50" i="25"/>
  <c r="AM49" i="25"/>
  <c r="AM48" i="25"/>
  <c r="AM47" i="25"/>
  <c r="AM46" i="25"/>
  <c r="AM45" i="25"/>
  <c r="BF45" i="25" s="1"/>
  <c r="AM44" i="25"/>
  <c r="AM43" i="25"/>
  <c r="AM42" i="25"/>
  <c r="AM41" i="25"/>
  <c r="AM40" i="25"/>
  <c r="AM30" i="25"/>
  <c r="AM27" i="25"/>
  <c r="AM24" i="25"/>
  <c r="AM19" i="25"/>
  <c r="AM16" i="25"/>
  <c r="AM13" i="25"/>
  <c r="AM12" i="25"/>
  <c r="AM11" i="25"/>
  <c r="AM8" i="25"/>
  <c r="AM7" i="25"/>
  <c r="BF7" i="25" s="1"/>
  <c r="AM6" i="25"/>
  <c r="AM5" i="25" s="1"/>
  <c r="BF5" i="25" s="1"/>
  <c r="CO93" i="25"/>
  <c r="CO29" i="25"/>
  <c r="CO26" i="25"/>
  <c r="CO15" i="25"/>
  <c r="CR134" i="25"/>
  <c r="CR130" i="25"/>
  <c r="CR102" i="25"/>
  <c r="CR98" i="25"/>
  <c r="CK89" i="25"/>
  <c r="CR62" i="25"/>
  <c r="CR58" i="25"/>
  <c r="CR54" i="25"/>
  <c r="CR50" i="25"/>
  <c r="CR46" i="25"/>
  <c r="CH29" i="25"/>
  <c r="CH26" i="25"/>
  <c r="CH15" i="25"/>
  <c r="CI30" i="25" s="1"/>
  <c r="CA29" i="25"/>
  <c r="CA26" i="25"/>
  <c r="CA23" i="25"/>
  <c r="BQ29" i="25"/>
  <c r="BQ26" i="25"/>
  <c r="CD26" i="25" s="1"/>
  <c r="BQ15" i="25"/>
  <c r="CD13" i="25"/>
  <c r="BT62" i="25"/>
  <c r="BT58" i="25"/>
  <c r="BT54" i="25"/>
  <c r="BT50" i="25"/>
  <c r="BT46" i="25"/>
  <c r="BT42" i="25"/>
  <c r="BJ29" i="25"/>
  <c r="BJ26" i="25"/>
  <c r="BJ15" i="25"/>
  <c r="BK30" i="25" s="1"/>
  <c r="BC26" i="25"/>
  <c r="BC15" i="25"/>
  <c r="BD30" i="25" s="1"/>
  <c r="AM29" i="25"/>
  <c r="AM26" i="25"/>
  <c r="AM15" i="25"/>
  <c r="AF138" i="25"/>
  <c r="AF134" i="25"/>
  <c r="AF133" i="25"/>
  <c r="AF132" i="25"/>
  <c r="AF131" i="25"/>
  <c r="AF130" i="25"/>
  <c r="AF129" i="25"/>
  <c r="AF128" i="25"/>
  <c r="AF127" i="25"/>
  <c r="AF126" i="25"/>
  <c r="AF123" i="25"/>
  <c r="AF122" i="25"/>
  <c r="AF121" i="25"/>
  <c r="AF120" i="25"/>
  <c r="AP120" i="25" s="1"/>
  <c r="AF119" i="25"/>
  <c r="AP119" i="25" s="1"/>
  <c r="AF118" i="25"/>
  <c r="AF117" i="25"/>
  <c r="AF111" i="25"/>
  <c r="AP111" i="25" s="1"/>
  <c r="AF110" i="25"/>
  <c r="AF106" i="25"/>
  <c r="AF105" i="25"/>
  <c r="AF102" i="25"/>
  <c r="AP102" i="25" s="1"/>
  <c r="AF101" i="25"/>
  <c r="AF100" i="25"/>
  <c r="AF99" i="25"/>
  <c r="AF98" i="25"/>
  <c r="AF97" i="25"/>
  <c r="AF96" i="25"/>
  <c r="AF95" i="25"/>
  <c r="AF94" i="25"/>
  <c r="AF91" i="25"/>
  <c r="AF90" i="25"/>
  <c r="AF89" i="25"/>
  <c r="AF88" i="25"/>
  <c r="AF87" i="25"/>
  <c r="AF86" i="25"/>
  <c r="AF85" i="25"/>
  <c r="AF84" i="25"/>
  <c r="AF81" i="25"/>
  <c r="AF80" i="25"/>
  <c r="AF79" i="25"/>
  <c r="AF78" i="25"/>
  <c r="AF77" i="25"/>
  <c r="AF76" i="25"/>
  <c r="AF75" i="25"/>
  <c r="AF74" i="25"/>
  <c r="AF73" i="25"/>
  <c r="AF72" i="25"/>
  <c r="AF71" i="25"/>
  <c r="AF70" i="25"/>
  <c r="AF69" i="25"/>
  <c r="AF65" i="25"/>
  <c r="AF64" i="25"/>
  <c r="AF63" i="25"/>
  <c r="AF62" i="25"/>
  <c r="AF61" i="25"/>
  <c r="AF60" i="25"/>
  <c r="AF59" i="25"/>
  <c r="AP59" i="25" s="1"/>
  <c r="AF58" i="25"/>
  <c r="AP58" i="25" s="1"/>
  <c r="AF57" i="25"/>
  <c r="AF56" i="25"/>
  <c r="AF55" i="25"/>
  <c r="AP55" i="25" s="1"/>
  <c r="AF54" i="25"/>
  <c r="AP54" i="25" s="1"/>
  <c r="AF53" i="25"/>
  <c r="AF52" i="25"/>
  <c r="AF51" i="25"/>
  <c r="AP51" i="25" s="1"/>
  <c r="AF50" i="25"/>
  <c r="AP50" i="25" s="1"/>
  <c r="AF49" i="25"/>
  <c r="AF48" i="25"/>
  <c r="AF47" i="25"/>
  <c r="AF46" i="25"/>
  <c r="AF45" i="25"/>
  <c r="AF44" i="25"/>
  <c r="AF43" i="25"/>
  <c r="AP43" i="25" s="1"/>
  <c r="AF42" i="25"/>
  <c r="AP42" i="25" s="1"/>
  <c r="AF41" i="25"/>
  <c r="AF40" i="25"/>
  <c r="AF30" i="25"/>
  <c r="AP30" i="25" s="1"/>
  <c r="AF27" i="25"/>
  <c r="AP27" i="25" s="1"/>
  <c r="AF24" i="25"/>
  <c r="AF19" i="25"/>
  <c r="AF16" i="25"/>
  <c r="AF15" i="25" s="1"/>
  <c r="AF13" i="25"/>
  <c r="AP13" i="25" s="1"/>
  <c r="AF12" i="25"/>
  <c r="AF11" i="25"/>
  <c r="AF8" i="25"/>
  <c r="AF7" i="25"/>
  <c r="AF6" i="25"/>
  <c r="AF18" i="25"/>
  <c r="Y138" i="25"/>
  <c r="Y134" i="25"/>
  <c r="Y133" i="25"/>
  <c r="Y132" i="25"/>
  <c r="Y131" i="25"/>
  <c r="Y130" i="25"/>
  <c r="Y129" i="25"/>
  <c r="Y128" i="25"/>
  <c r="Y127" i="25"/>
  <c r="AI127" i="25" s="1"/>
  <c r="Y126" i="25"/>
  <c r="Y123" i="25"/>
  <c r="Y122" i="25"/>
  <c r="Y121" i="25"/>
  <c r="Y120" i="25"/>
  <c r="Y119" i="25"/>
  <c r="Y118" i="25"/>
  <c r="Y117" i="25"/>
  <c r="Y111" i="25"/>
  <c r="Y110" i="25"/>
  <c r="Y106" i="25"/>
  <c r="Y105" i="25"/>
  <c r="AI105" i="25" s="1"/>
  <c r="Y102" i="25"/>
  <c r="Y101" i="25"/>
  <c r="Y100" i="25"/>
  <c r="Y99" i="25"/>
  <c r="Y98" i="25"/>
  <c r="Y97" i="25"/>
  <c r="Y96" i="25"/>
  <c r="Y95" i="25"/>
  <c r="Y94" i="25"/>
  <c r="Y91" i="25"/>
  <c r="Y90" i="25"/>
  <c r="Y89" i="25"/>
  <c r="Y88" i="25"/>
  <c r="Y87" i="25"/>
  <c r="Y86" i="25"/>
  <c r="Y85" i="25"/>
  <c r="Y84" i="25"/>
  <c r="Y81" i="25"/>
  <c r="Y80" i="25"/>
  <c r="Y79" i="25"/>
  <c r="Y78" i="25"/>
  <c r="Y77" i="25"/>
  <c r="Y76" i="25"/>
  <c r="Y75" i="25"/>
  <c r="Y74" i="25"/>
  <c r="Y73" i="25"/>
  <c r="Y72" i="25"/>
  <c r="Y71" i="25"/>
  <c r="Y70" i="25"/>
  <c r="Y69" i="25"/>
  <c r="Y65" i="25"/>
  <c r="Y64" i="25"/>
  <c r="AI64" i="25" s="1"/>
  <c r="Y63" i="25"/>
  <c r="Y62" i="25"/>
  <c r="Y61" i="25"/>
  <c r="Y60" i="25"/>
  <c r="AI60" i="25" s="1"/>
  <c r="Y59" i="25"/>
  <c r="Y58" i="25"/>
  <c r="Y57" i="25"/>
  <c r="Y56" i="25"/>
  <c r="Y55" i="25"/>
  <c r="Y54" i="25"/>
  <c r="Y53" i="25"/>
  <c r="Y52" i="25"/>
  <c r="AI52" i="25" s="1"/>
  <c r="Y51" i="25"/>
  <c r="Y50" i="25"/>
  <c r="Y49" i="25"/>
  <c r="Y48" i="25"/>
  <c r="AI48" i="25" s="1"/>
  <c r="Y47" i="25"/>
  <c r="Y46" i="25"/>
  <c r="Y45" i="25"/>
  <c r="Y44" i="25"/>
  <c r="AI44" i="25" s="1"/>
  <c r="Y43" i="25"/>
  <c r="Y42" i="25"/>
  <c r="Y41" i="25"/>
  <c r="Y40" i="25"/>
  <c r="Y30" i="25"/>
  <c r="Y27" i="25"/>
  <c r="Y26" i="25" s="1"/>
  <c r="Y24" i="25"/>
  <c r="Y19" i="25"/>
  <c r="AI19" i="25" s="1"/>
  <c r="Y16" i="25"/>
  <c r="Y15" i="25" s="1"/>
  <c r="Y13" i="25"/>
  <c r="Y12" i="25"/>
  <c r="Y11" i="25"/>
  <c r="Y8" i="25"/>
  <c r="Y7" i="25"/>
  <c r="Y6" i="25"/>
  <c r="Y18" i="25"/>
  <c r="CX115" i="25"/>
  <c r="CX37" i="25"/>
  <c r="CR136" i="25"/>
  <c r="CR135" i="25"/>
  <c r="CR133" i="25"/>
  <c r="CR129" i="25"/>
  <c r="CR123" i="25"/>
  <c r="CR120" i="25"/>
  <c r="CR119" i="25"/>
  <c r="CR115" i="25"/>
  <c r="CR111" i="25"/>
  <c r="CR110" i="25"/>
  <c r="CR108" i="25"/>
  <c r="CR107" i="25"/>
  <c r="CR103" i="25"/>
  <c r="CR101" i="25"/>
  <c r="CR97" i="25"/>
  <c r="CR92" i="25"/>
  <c r="CR91" i="25"/>
  <c r="CR88" i="25"/>
  <c r="CR87" i="25"/>
  <c r="CR84" i="25"/>
  <c r="CR82" i="25"/>
  <c r="CR81" i="25"/>
  <c r="CR77" i="25"/>
  <c r="CR73" i="25"/>
  <c r="CR69" i="25"/>
  <c r="CR67" i="25"/>
  <c r="CR66" i="25"/>
  <c r="CR63" i="25"/>
  <c r="CR59" i="25"/>
  <c r="CR55" i="25"/>
  <c r="CR51" i="25"/>
  <c r="CR47" i="25"/>
  <c r="CR43" i="25"/>
  <c r="CR37" i="25"/>
  <c r="CR32" i="25"/>
  <c r="CR31" i="25"/>
  <c r="CR30" i="25"/>
  <c r="CR28" i="25"/>
  <c r="CR27" i="25"/>
  <c r="CR25" i="25"/>
  <c r="CR21" i="25"/>
  <c r="CR20" i="25"/>
  <c r="CR17" i="25"/>
  <c r="CR16" i="25"/>
  <c r="CR14" i="25"/>
  <c r="CR13" i="25"/>
  <c r="CR9" i="25"/>
  <c r="CR7" i="25"/>
  <c r="CK136" i="25"/>
  <c r="CK135" i="25"/>
  <c r="CK133" i="25"/>
  <c r="CK129" i="25"/>
  <c r="CK123" i="25"/>
  <c r="CK120" i="25"/>
  <c r="CK119" i="25"/>
  <c r="CK115" i="25"/>
  <c r="CK111" i="25"/>
  <c r="CK108" i="25"/>
  <c r="CK107" i="25"/>
  <c r="CK103" i="25"/>
  <c r="CK101" i="25"/>
  <c r="CK97" i="25"/>
  <c r="CK92" i="25"/>
  <c r="CK91" i="25"/>
  <c r="CK88" i="25"/>
  <c r="CK84" i="25"/>
  <c r="CK82" i="25"/>
  <c r="CK81" i="25"/>
  <c r="CK73" i="25"/>
  <c r="CK67" i="25"/>
  <c r="CK66" i="25"/>
  <c r="CK59" i="25"/>
  <c r="CK55" i="25"/>
  <c r="CK47" i="25"/>
  <c r="CK43" i="25"/>
  <c r="CK37" i="25"/>
  <c r="CK32" i="25"/>
  <c r="CK31" i="25"/>
  <c r="CK30" i="25"/>
  <c r="CK28" i="25"/>
  <c r="CK25" i="25"/>
  <c r="CK21" i="25"/>
  <c r="CK20" i="25"/>
  <c r="CK17" i="25"/>
  <c r="CK16" i="25"/>
  <c r="CK14" i="25"/>
  <c r="CK9" i="25"/>
  <c r="CD136" i="25"/>
  <c r="CD135" i="25"/>
  <c r="CD133" i="25"/>
  <c r="CD129" i="25"/>
  <c r="CD123" i="25"/>
  <c r="CD120" i="25"/>
  <c r="CD119" i="25"/>
  <c r="CD111" i="25"/>
  <c r="CD108" i="25"/>
  <c r="CD107" i="25"/>
  <c r="CD103" i="25"/>
  <c r="CD101" i="25"/>
  <c r="CD97" i="25"/>
  <c r="CD92" i="25"/>
  <c r="CD88" i="25"/>
  <c r="CD84" i="25"/>
  <c r="CD82" i="25"/>
  <c r="CD67" i="25"/>
  <c r="CD66" i="25"/>
  <c r="CD59" i="25"/>
  <c r="CD55" i="25"/>
  <c r="CD51" i="25"/>
  <c r="CD43" i="25"/>
  <c r="CD32" i="25"/>
  <c r="CD31" i="25"/>
  <c r="CD28" i="25"/>
  <c r="CD27" i="25"/>
  <c r="CD25" i="25"/>
  <c r="CD21" i="25"/>
  <c r="CD20" i="25"/>
  <c r="CD17" i="25"/>
  <c r="CD14" i="25"/>
  <c r="CD9" i="25"/>
  <c r="CD7" i="25"/>
  <c r="BZ115" i="25"/>
  <c r="BZ37" i="25"/>
  <c r="BT136" i="25"/>
  <c r="BT135" i="25"/>
  <c r="BT133" i="25"/>
  <c r="BT129" i="25"/>
  <c r="BT123" i="25"/>
  <c r="BT120" i="25"/>
  <c r="BT119" i="25"/>
  <c r="BT115" i="25"/>
  <c r="BT111" i="25"/>
  <c r="BT110" i="25"/>
  <c r="BT108" i="25"/>
  <c r="BT107" i="25"/>
  <c r="BT103" i="25"/>
  <c r="BT101" i="25"/>
  <c r="BT97" i="25"/>
  <c r="BT92" i="25"/>
  <c r="BT88" i="25"/>
  <c r="BT84" i="25"/>
  <c r="BT82" i="25"/>
  <c r="BT81" i="25"/>
  <c r="BT73" i="25"/>
  <c r="BT67" i="25"/>
  <c r="BT66" i="25"/>
  <c r="BT63" i="25"/>
  <c r="BT59" i="25"/>
  <c r="BT55" i="25"/>
  <c r="BT51" i="25"/>
  <c r="BT47" i="25"/>
  <c r="BT43" i="25"/>
  <c r="BT37" i="25"/>
  <c r="BT32" i="25"/>
  <c r="BT31" i="25"/>
  <c r="BT30" i="25"/>
  <c r="BT28" i="25"/>
  <c r="BT27" i="25"/>
  <c r="BT25" i="25"/>
  <c r="BT21" i="25"/>
  <c r="BT20" i="25"/>
  <c r="BT17" i="25"/>
  <c r="BT16" i="25"/>
  <c r="BT14" i="25"/>
  <c r="BT9" i="25"/>
  <c r="BT7" i="25"/>
  <c r="BM136" i="25"/>
  <c r="BM135" i="25"/>
  <c r="BM133" i="25"/>
  <c r="BM129" i="25"/>
  <c r="BM123" i="25"/>
  <c r="BM120" i="25"/>
  <c r="BM119" i="25"/>
  <c r="BM115" i="25"/>
  <c r="BM111" i="25"/>
  <c r="BM108" i="25"/>
  <c r="BM107" i="25"/>
  <c r="BM103" i="25"/>
  <c r="BM101" i="25"/>
  <c r="BM97" i="25"/>
  <c r="BM92" i="25"/>
  <c r="BM91" i="25"/>
  <c r="BM88" i="25"/>
  <c r="BM84" i="25"/>
  <c r="BM82" i="25"/>
  <c r="BM77" i="25"/>
  <c r="BM70" i="25"/>
  <c r="BM69" i="25"/>
  <c r="BM67" i="25"/>
  <c r="BM66" i="25"/>
  <c r="BM63" i="25"/>
  <c r="BM59" i="25"/>
  <c r="BM55" i="25"/>
  <c r="BM51" i="25"/>
  <c r="BM47" i="25"/>
  <c r="BM43" i="25"/>
  <c r="BM37" i="25"/>
  <c r="BM32" i="25"/>
  <c r="BM31" i="25"/>
  <c r="BM30" i="25"/>
  <c r="BM28" i="25"/>
  <c r="BM27" i="25"/>
  <c r="BM25" i="25"/>
  <c r="BM21" i="25"/>
  <c r="BM20" i="25"/>
  <c r="BM17" i="25"/>
  <c r="BM16" i="25"/>
  <c r="BM14" i="25"/>
  <c r="BM9" i="25"/>
  <c r="BM7" i="25"/>
  <c r="BF136" i="25"/>
  <c r="BF135" i="25"/>
  <c r="BF133" i="25"/>
  <c r="BF129" i="25"/>
  <c r="BF123" i="25"/>
  <c r="BF120" i="25"/>
  <c r="BF119" i="25"/>
  <c r="BF111" i="25"/>
  <c r="BF108" i="25"/>
  <c r="BF107" i="25"/>
  <c r="BF103" i="25"/>
  <c r="BF101" i="25"/>
  <c r="BF92" i="25"/>
  <c r="BF91" i="25"/>
  <c r="BF88" i="25"/>
  <c r="BF84" i="25"/>
  <c r="BF82" i="25"/>
  <c r="BF78" i="25"/>
  <c r="BF77" i="25"/>
  <c r="BF69" i="25"/>
  <c r="BF67" i="25"/>
  <c r="BF66" i="25"/>
  <c r="BF63" i="25"/>
  <c r="BF59" i="25"/>
  <c r="BF55" i="25"/>
  <c r="BF51" i="25"/>
  <c r="BF47" i="25"/>
  <c r="BF43" i="25"/>
  <c r="BF32" i="25"/>
  <c r="BF31" i="25"/>
  <c r="BF30" i="25"/>
  <c r="BF28" i="25"/>
  <c r="BF27" i="25"/>
  <c r="BF25" i="25"/>
  <c r="BF21" i="25"/>
  <c r="BF20" i="25"/>
  <c r="BF17" i="25"/>
  <c r="BF16" i="25"/>
  <c r="BF14" i="25"/>
  <c r="BF13" i="25"/>
  <c r="BF9" i="25"/>
  <c r="BF8" i="25"/>
  <c r="BB138" i="25"/>
  <c r="BB103" i="25"/>
  <c r="BB32" i="25"/>
  <c r="AP136" i="25"/>
  <c r="AP135" i="25"/>
  <c r="AP134" i="25"/>
  <c r="AP115" i="25"/>
  <c r="AP108" i="25"/>
  <c r="AP107" i="25"/>
  <c r="AP103" i="25"/>
  <c r="AP92" i="25"/>
  <c r="AP82" i="25"/>
  <c r="AP67" i="25"/>
  <c r="AP66" i="25"/>
  <c r="AP37" i="25"/>
  <c r="AP32" i="25"/>
  <c r="AP31" i="25"/>
  <c r="AP28" i="25"/>
  <c r="AP25" i="25"/>
  <c r="AP21" i="25"/>
  <c r="AP20" i="25"/>
  <c r="AP17" i="25"/>
  <c r="AP14" i="25"/>
  <c r="AP9" i="25"/>
  <c r="AI136" i="25"/>
  <c r="AI135" i="25"/>
  <c r="AI115" i="25"/>
  <c r="AI108" i="25"/>
  <c r="AI107" i="25"/>
  <c r="AI103" i="25"/>
  <c r="AI95" i="25"/>
  <c r="AI92" i="25"/>
  <c r="AI82" i="25"/>
  <c r="AI67" i="25"/>
  <c r="AI66" i="25"/>
  <c r="AI37" i="25"/>
  <c r="AI32" i="25"/>
  <c r="AI31" i="25"/>
  <c r="AI28" i="25"/>
  <c r="AI25" i="25"/>
  <c r="AI21" i="25"/>
  <c r="AI20" i="25"/>
  <c r="AI17" i="25"/>
  <c r="AI14" i="25"/>
  <c r="AI9" i="25"/>
  <c r="AB136" i="25"/>
  <c r="AB135" i="25"/>
  <c r="AB108" i="25"/>
  <c r="AB107" i="25"/>
  <c r="AB103" i="25"/>
  <c r="AB92" i="25"/>
  <c r="AB82" i="25"/>
  <c r="AB67" i="25"/>
  <c r="AB66" i="25"/>
  <c r="AB32" i="25"/>
  <c r="AB31" i="25"/>
  <c r="AB28" i="25"/>
  <c r="AB25" i="25"/>
  <c r="AB21" i="25"/>
  <c r="AB20" i="25"/>
  <c r="AB17" i="25"/>
  <c r="AB14" i="25"/>
  <c r="AB9" i="25"/>
  <c r="X136" i="25"/>
  <c r="X135" i="25"/>
  <c r="X108" i="25"/>
  <c r="X107" i="25"/>
  <c r="X103" i="25"/>
  <c r="X92" i="25"/>
  <c r="X82" i="25"/>
  <c r="X67" i="25"/>
  <c r="X32" i="25"/>
  <c r="X31" i="25"/>
  <c r="X28" i="25"/>
  <c r="X25" i="25"/>
  <c r="X21" i="25"/>
  <c r="X20" i="25"/>
  <c r="X17" i="25"/>
  <c r="X14" i="25"/>
  <c r="X9" i="25"/>
  <c r="R136" i="25"/>
  <c r="R135" i="25"/>
  <c r="R108" i="25"/>
  <c r="R107" i="25"/>
  <c r="R103" i="25"/>
  <c r="R92" i="25"/>
  <c r="R82" i="25"/>
  <c r="R67" i="25"/>
  <c r="R66" i="25"/>
  <c r="R31" i="25"/>
  <c r="R28" i="25"/>
  <c r="R25" i="25"/>
  <c r="R21" i="25"/>
  <c r="R20" i="25"/>
  <c r="R17" i="25"/>
  <c r="R14" i="25"/>
  <c r="R9" i="25"/>
  <c r="K136" i="25"/>
  <c r="K135" i="25"/>
  <c r="K108" i="25"/>
  <c r="K107" i="25"/>
  <c r="K103" i="25"/>
  <c r="K92" i="25"/>
  <c r="K82" i="25"/>
  <c r="K67" i="25"/>
  <c r="K66" i="25"/>
  <c r="K32" i="25"/>
  <c r="K31" i="25"/>
  <c r="K28" i="25"/>
  <c r="K25" i="25"/>
  <c r="K21" i="25"/>
  <c r="K20" i="25"/>
  <c r="K17" i="25"/>
  <c r="K14" i="25"/>
  <c r="K9" i="25"/>
  <c r="CR99" i="25" l="1"/>
  <c r="AI102" i="25"/>
  <c r="AI99" i="25"/>
  <c r="AP87" i="25"/>
  <c r="AP91" i="25"/>
  <c r="AP110" i="25"/>
  <c r="AI85" i="25"/>
  <c r="BQ10" i="25"/>
  <c r="BR27" i="25" s="1"/>
  <c r="AP126" i="25"/>
  <c r="AP130" i="25"/>
  <c r="CA5" i="25"/>
  <c r="AP94" i="25"/>
  <c r="AI84" i="25"/>
  <c r="AI73" i="25"/>
  <c r="AI81" i="25"/>
  <c r="AF5" i="25"/>
  <c r="AP5" i="25" s="1"/>
  <c r="Y5" i="25"/>
  <c r="BT6" i="25"/>
  <c r="BJ5" i="25"/>
  <c r="BM5" i="25" s="1"/>
  <c r="BQ5" i="25"/>
  <c r="BR23" i="25" s="1"/>
  <c r="CR6" i="25"/>
  <c r="CH5" i="25"/>
  <c r="CR5" i="25" s="1"/>
  <c r="AI13" i="25"/>
  <c r="AP78" i="25"/>
  <c r="CD56" i="25"/>
  <c r="CD91" i="25"/>
  <c r="CD47" i="25"/>
  <c r="CD30" i="25"/>
  <c r="CR44" i="25"/>
  <c r="CR138" i="25"/>
  <c r="CK64" i="25"/>
  <c r="CR76" i="25"/>
  <c r="CD16" i="25"/>
  <c r="CD63" i="25"/>
  <c r="CK138" i="25"/>
  <c r="CK48" i="25"/>
  <c r="CK40" i="25"/>
  <c r="CA93" i="25"/>
  <c r="CK95" i="25"/>
  <c r="CA116" i="25"/>
  <c r="CO116" i="25"/>
  <c r="CA104" i="25"/>
  <c r="CO104" i="25"/>
  <c r="CA83" i="25"/>
  <c r="CO83" i="25"/>
  <c r="CO68" i="25"/>
  <c r="CA39" i="25"/>
  <c r="CR41" i="25"/>
  <c r="CR57" i="25"/>
  <c r="CA125" i="25"/>
  <c r="CO125" i="25"/>
  <c r="AP138" i="25"/>
  <c r="AI87" i="25"/>
  <c r="AI91" i="25"/>
  <c r="AI110" i="25"/>
  <c r="AP73" i="25"/>
  <c r="AP77" i="25"/>
  <c r="AP81" i="25"/>
  <c r="AP74" i="25"/>
  <c r="AI50" i="25"/>
  <c r="AI58" i="25"/>
  <c r="CI29" i="25"/>
  <c r="CA10" i="25"/>
  <c r="CA34" i="25" s="1"/>
  <c r="CO10" i="25"/>
  <c r="CP26" i="25" s="1"/>
  <c r="BT95" i="25"/>
  <c r="BT75" i="25"/>
  <c r="BT65" i="25"/>
  <c r="BT48" i="25"/>
  <c r="BT128" i="25"/>
  <c r="BM117" i="25"/>
  <c r="BM96" i="25"/>
  <c r="BM75" i="25"/>
  <c r="BM65" i="25"/>
  <c r="BM60" i="25"/>
  <c r="BM53" i="25"/>
  <c r="BM48" i="25"/>
  <c r="BM24" i="25"/>
  <c r="BF75" i="25"/>
  <c r="BC39" i="25"/>
  <c r="BQ116" i="25"/>
  <c r="AP85" i="25"/>
  <c r="AP89" i="25"/>
  <c r="AP40" i="25"/>
  <c r="AP64" i="25"/>
  <c r="CO22" i="25"/>
  <c r="CA22" i="25"/>
  <c r="AI8" i="25"/>
  <c r="AI43" i="25"/>
  <c r="AI47" i="25"/>
  <c r="AI63" i="25"/>
  <c r="AI70" i="25"/>
  <c r="AI78" i="25"/>
  <c r="AI98" i="25"/>
  <c r="AG30" i="25"/>
  <c r="AI59" i="25"/>
  <c r="AI120" i="25"/>
  <c r="AP16" i="25"/>
  <c r="AP47" i="25"/>
  <c r="AP70" i="25"/>
  <c r="AP98" i="25"/>
  <c r="BF40" i="25"/>
  <c r="CD117" i="25"/>
  <c r="AI51" i="25"/>
  <c r="AI74" i="25"/>
  <c r="AI111" i="25"/>
  <c r="AI126" i="25"/>
  <c r="AI134" i="25"/>
  <c r="AF29" i="25"/>
  <c r="AP29" i="25" s="1"/>
  <c r="BC104" i="25"/>
  <c r="BQ39" i="25"/>
  <c r="BQ68" i="25"/>
  <c r="BQ93" i="25"/>
  <c r="CD93" i="25" s="1"/>
  <c r="BQ104" i="25"/>
  <c r="AP8" i="25"/>
  <c r="AP63" i="25"/>
  <c r="AP99" i="25"/>
  <c r="BM40" i="25"/>
  <c r="AI11" i="25"/>
  <c r="AI40" i="25"/>
  <c r="AI56" i="25"/>
  <c r="AI89" i="25"/>
  <c r="AI131" i="25"/>
  <c r="AI138" i="25"/>
  <c r="AF39" i="25"/>
  <c r="AP72" i="25"/>
  <c r="AP76" i="25"/>
  <c r="AP90" i="25"/>
  <c r="AF93" i="25"/>
  <c r="AP118" i="25"/>
  <c r="AP122" i="25"/>
  <c r="AF125" i="25"/>
  <c r="BF138" i="25"/>
  <c r="AI16" i="25"/>
  <c r="AI55" i="25"/>
  <c r="AI130" i="25"/>
  <c r="CD11" i="25"/>
  <c r="AI42" i="25"/>
  <c r="AI46" i="25"/>
  <c r="AI62" i="25"/>
  <c r="AI69" i="25"/>
  <c r="AI77" i="25"/>
  <c r="AI123" i="25"/>
  <c r="BF11" i="25"/>
  <c r="AP11" i="25"/>
  <c r="AM18" i="25"/>
  <c r="AP18" i="25" s="1"/>
  <c r="AP19" i="25"/>
  <c r="AP44" i="25"/>
  <c r="BF44" i="25"/>
  <c r="AP48" i="25"/>
  <c r="BF48" i="25"/>
  <c r="AP56" i="25"/>
  <c r="BF56" i="25"/>
  <c r="AP60" i="25"/>
  <c r="BF60" i="25"/>
  <c r="AM68" i="25"/>
  <c r="BF71" i="25"/>
  <c r="BF95" i="25"/>
  <c r="AP95" i="25"/>
  <c r="AM116" i="25"/>
  <c r="BF117" i="25"/>
  <c r="AP127" i="25"/>
  <c r="BF127" i="25"/>
  <c r="AP52" i="25"/>
  <c r="AP105" i="25"/>
  <c r="AP131" i="25"/>
  <c r="AP97" i="25"/>
  <c r="AI97" i="25"/>
  <c r="CD29" i="25"/>
  <c r="BT29" i="25"/>
  <c r="AP6" i="25"/>
  <c r="AM10" i="25"/>
  <c r="AN27" i="25" s="1"/>
  <c r="BF24" i="25"/>
  <c r="AM23" i="25"/>
  <c r="AM22" i="25" s="1"/>
  <c r="AM39" i="25"/>
  <c r="AP80" i="25"/>
  <c r="AP86" i="25"/>
  <c r="AM93" i="25"/>
  <c r="AM104" i="25"/>
  <c r="BF104" i="25" s="1"/>
  <c r="BF106" i="25"/>
  <c r="BM61" i="25"/>
  <c r="BM100" i="25"/>
  <c r="BQ22" i="25"/>
  <c r="BT80" i="25"/>
  <c r="AI27" i="25"/>
  <c r="AI54" i="25"/>
  <c r="AP46" i="25"/>
  <c r="AP62" i="25"/>
  <c r="AP69" i="25"/>
  <c r="AP123" i="25"/>
  <c r="Y29" i="25"/>
  <c r="Z29" i="25" s="1"/>
  <c r="AI30" i="25"/>
  <c r="AF26" i="25"/>
  <c r="AI26" i="25" s="1"/>
  <c r="AI119" i="25"/>
  <c r="Z8" i="25"/>
  <c r="Y10" i="25"/>
  <c r="Z27" i="25" s="1"/>
  <c r="AI72" i="25"/>
  <c r="AI76" i="25"/>
  <c r="AI80" i="25"/>
  <c r="Y83" i="25"/>
  <c r="AI90" i="25"/>
  <c r="AI96" i="25"/>
  <c r="Y125" i="25"/>
  <c r="AI132" i="25"/>
  <c r="AI18" i="25"/>
  <c r="BC68" i="25"/>
  <c r="BQ83" i="25"/>
  <c r="BQ125" i="25"/>
  <c r="CO39" i="25"/>
  <c r="CR23" i="25"/>
  <c r="CK6" i="25"/>
  <c r="CK12" i="25"/>
  <c r="CH35" i="25"/>
  <c r="CI35" i="25" s="1"/>
  <c r="CH104" i="25"/>
  <c r="CK29" i="25"/>
  <c r="CK45" i="25"/>
  <c r="CR24" i="25"/>
  <c r="CR29" i="25"/>
  <c r="CH68" i="25"/>
  <c r="CK61" i="25"/>
  <c r="CK100" i="25"/>
  <c r="CK106" i="25"/>
  <c r="CK128" i="25"/>
  <c r="CK72" i="25"/>
  <c r="CD49" i="25"/>
  <c r="CD128" i="25"/>
  <c r="CK41" i="25"/>
  <c r="CD65" i="25"/>
  <c r="CK23" i="25"/>
  <c r="CK86" i="25"/>
  <c r="CD24" i="25"/>
  <c r="CD6" i="25"/>
  <c r="CD106" i="25"/>
  <c r="BT53" i="25"/>
  <c r="CD41" i="25"/>
  <c r="CD96" i="25"/>
  <c r="BT86" i="25"/>
  <c r="CD23" i="25"/>
  <c r="BJ22" i="25"/>
  <c r="BT22" i="25" s="1"/>
  <c r="BT23" i="25"/>
  <c r="BT24" i="25"/>
  <c r="BJ10" i="25"/>
  <c r="BJ34" i="25" s="1"/>
  <c r="BJ68" i="25"/>
  <c r="BJ104" i="25"/>
  <c r="BT104" i="25" s="1"/>
  <c r="BM6" i="25"/>
  <c r="BM12" i="25"/>
  <c r="BM45" i="25"/>
  <c r="BT61" i="25"/>
  <c r="BT100" i="25"/>
  <c r="BJ39" i="25"/>
  <c r="BM106" i="25"/>
  <c r="BM128" i="25"/>
  <c r="BM29" i="25"/>
  <c r="BF29" i="25"/>
  <c r="BF6" i="25"/>
  <c r="BF49" i="25"/>
  <c r="BC23" i="25"/>
  <c r="BF65" i="25"/>
  <c r="BF12" i="25"/>
  <c r="BF96" i="25"/>
  <c r="AM83" i="25"/>
  <c r="AM125" i="25"/>
  <c r="AP96" i="25"/>
  <c r="AP128" i="25"/>
  <c r="BF41" i="25"/>
  <c r="BF80" i="25"/>
  <c r="BF86" i="25"/>
  <c r="CO35" i="25"/>
  <c r="CP35" i="25" s="1"/>
  <c r="CP30" i="25"/>
  <c r="CR15" i="25"/>
  <c r="CP29" i="25"/>
  <c r="CP8" i="25"/>
  <c r="CP24" i="25"/>
  <c r="CO33" i="25"/>
  <c r="CP33" i="25" s="1"/>
  <c r="CP23" i="25"/>
  <c r="CH83" i="25"/>
  <c r="CK85" i="25"/>
  <c r="CK122" i="25"/>
  <c r="CH22" i="25"/>
  <c r="CR26" i="25"/>
  <c r="CH39" i="25"/>
  <c r="CR42" i="25"/>
  <c r="CR8" i="25"/>
  <c r="CR85" i="25"/>
  <c r="CR89" i="25"/>
  <c r="CH18" i="25"/>
  <c r="CR18" i="25" s="1"/>
  <c r="CR19" i="25"/>
  <c r="CH125" i="25"/>
  <c r="CR126" i="25"/>
  <c r="CK13" i="25"/>
  <c r="CH10" i="25"/>
  <c r="CH93" i="25"/>
  <c r="CR94" i="25"/>
  <c r="CH116" i="25"/>
  <c r="CK42" i="25"/>
  <c r="CK46" i="25"/>
  <c r="CK50" i="25"/>
  <c r="CK54" i="25"/>
  <c r="CK58" i="25"/>
  <c r="CK62" i="25"/>
  <c r="CK98" i="25"/>
  <c r="CK102" i="25"/>
  <c r="CK130" i="25"/>
  <c r="CK134" i="25"/>
  <c r="CK8" i="25"/>
  <c r="CK26" i="25"/>
  <c r="CB26" i="25"/>
  <c r="CB24" i="25"/>
  <c r="CA35" i="25"/>
  <c r="CK15" i="25"/>
  <c r="CB30" i="25"/>
  <c r="CB29" i="25"/>
  <c r="CA68" i="25"/>
  <c r="CK94" i="25"/>
  <c r="CK118" i="25"/>
  <c r="CK126" i="25"/>
  <c r="CD8" i="25"/>
  <c r="CD98" i="25"/>
  <c r="CD102" i="25"/>
  <c r="CK19" i="25"/>
  <c r="CD18" i="25"/>
  <c r="CD89" i="25"/>
  <c r="CD130" i="25"/>
  <c r="CD134" i="25"/>
  <c r="CD42" i="25"/>
  <c r="CD46" i="25"/>
  <c r="CD50" i="25"/>
  <c r="CD54" i="25"/>
  <c r="CD58" i="25"/>
  <c r="CD62" i="25"/>
  <c r="CD72" i="25"/>
  <c r="CD76" i="25"/>
  <c r="CD80" i="25"/>
  <c r="BR30" i="25"/>
  <c r="BQ35" i="25"/>
  <c r="BR29" i="25"/>
  <c r="CD15" i="25"/>
  <c r="CD19" i="25"/>
  <c r="BT13" i="25"/>
  <c r="CD85" i="25"/>
  <c r="CD126" i="25"/>
  <c r="BT8" i="25"/>
  <c r="BT26" i="25"/>
  <c r="BT98" i="25"/>
  <c r="BT102" i="25"/>
  <c r="BT130" i="25"/>
  <c r="BT134" i="25"/>
  <c r="CD94" i="25"/>
  <c r="BT89" i="25"/>
  <c r="BJ93" i="25"/>
  <c r="BT94" i="25"/>
  <c r="BJ116" i="25"/>
  <c r="BT118" i="25"/>
  <c r="BJ83" i="25"/>
  <c r="BT85" i="25"/>
  <c r="BT15" i="25"/>
  <c r="BM15" i="25"/>
  <c r="BJ35" i="25"/>
  <c r="BK29" i="25"/>
  <c r="BJ125" i="25"/>
  <c r="BT126" i="25"/>
  <c r="BM72" i="25"/>
  <c r="BM76" i="25"/>
  <c r="BM80" i="25"/>
  <c r="BJ18" i="25"/>
  <c r="BT18" i="25" s="1"/>
  <c r="BT19" i="25"/>
  <c r="BM19" i="25"/>
  <c r="BM13" i="25"/>
  <c r="BM8" i="25"/>
  <c r="BM26" i="25"/>
  <c r="BC93" i="25"/>
  <c r="BM94" i="25"/>
  <c r="BF94" i="25"/>
  <c r="BM98" i="25"/>
  <c r="BF98" i="25"/>
  <c r="BM102" i="25"/>
  <c r="BF102" i="25"/>
  <c r="BM122" i="25"/>
  <c r="BF122" i="25"/>
  <c r="BD8" i="25"/>
  <c r="BD29" i="25"/>
  <c r="BC35" i="25"/>
  <c r="BM42" i="25"/>
  <c r="BF42" i="25"/>
  <c r="BM46" i="25"/>
  <c r="BF46" i="25"/>
  <c r="BM50" i="25"/>
  <c r="BF50" i="25"/>
  <c r="BM54" i="25"/>
  <c r="BF54" i="25"/>
  <c r="BM58" i="25"/>
  <c r="BF58" i="25"/>
  <c r="BM62" i="25"/>
  <c r="BF62" i="25"/>
  <c r="BC125" i="25"/>
  <c r="BM126" i="25"/>
  <c r="BF126" i="25"/>
  <c r="BM130" i="25"/>
  <c r="BF130" i="25"/>
  <c r="BM134" i="25"/>
  <c r="BF134" i="25"/>
  <c r="BD23" i="25"/>
  <c r="BM118" i="25"/>
  <c r="BF118" i="25"/>
  <c r="BC116" i="25"/>
  <c r="BD24" i="25"/>
  <c r="BC83" i="25"/>
  <c r="BM85" i="25"/>
  <c r="BF85" i="25"/>
  <c r="BM89" i="25"/>
  <c r="BF89" i="25"/>
  <c r="BC10" i="25"/>
  <c r="BC18" i="25"/>
  <c r="BF19" i="25"/>
  <c r="AN29" i="25"/>
  <c r="AM35" i="25"/>
  <c r="BF15" i="25"/>
  <c r="AN30" i="25"/>
  <c r="BF26" i="25"/>
  <c r="AN8" i="25"/>
  <c r="AN24" i="25"/>
  <c r="AN23" i="25"/>
  <c r="AP100" i="25"/>
  <c r="AP106" i="25"/>
  <c r="AP132" i="25"/>
  <c r="AI100" i="25"/>
  <c r="AI7" i="25"/>
  <c r="AP7" i="25"/>
  <c r="AF23" i="25"/>
  <c r="AP24" i="25"/>
  <c r="AI71" i="25"/>
  <c r="AP71" i="25"/>
  <c r="AI75" i="25"/>
  <c r="AP75" i="25"/>
  <c r="AP79" i="25"/>
  <c r="AI79" i="25"/>
  <c r="AP15" i="25"/>
  <c r="AP41" i="25"/>
  <c r="AI41" i="25"/>
  <c r="AP45" i="25"/>
  <c r="AI45" i="25"/>
  <c r="AP49" i="25"/>
  <c r="AI49" i="25"/>
  <c r="AP53" i="25"/>
  <c r="AI53" i="25"/>
  <c r="AP57" i="25"/>
  <c r="AI57" i="25"/>
  <c r="AP61" i="25"/>
  <c r="AI61" i="25"/>
  <c r="AP65" i="25"/>
  <c r="AI65" i="25"/>
  <c r="AF104" i="25"/>
  <c r="AP129" i="25"/>
  <c r="AI129" i="25"/>
  <c r="AP133" i="25"/>
  <c r="AI133" i="25"/>
  <c r="AF10" i="25"/>
  <c r="AF68" i="25"/>
  <c r="AF116" i="25"/>
  <c r="AP117" i="25"/>
  <c r="AI117" i="25"/>
  <c r="AP121" i="25"/>
  <c r="AI121" i="25"/>
  <c r="AP12" i="25"/>
  <c r="AI12" i="25"/>
  <c r="AF83" i="25"/>
  <c r="AP84" i="25"/>
  <c r="AI88" i="25"/>
  <c r="AP88" i="25"/>
  <c r="AP101" i="25"/>
  <c r="AI101" i="25"/>
  <c r="AI24" i="25"/>
  <c r="AI86" i="25"/>
  <c r="AI106" i="25"/>
  <c r="Y39" i="25"/>
  <c r="AI6" i="25"/>
  <c r="Y23" i="25"/>
  <c r="Y68" i="25"/>
  <c r="Y104" i="25"/>
  <c r="AI15" i="25"/>
  <c r="AI128" i="25"/>
  <c r="AI122" i="25"/>
  <c r="AI118" i="25"/>
  <c r="Y93" i="25"/>
  <c r="AI94" i="25"/>
  <c r="Y116" i="25"/>
  <c r="Z30" i="25"/>
  <c r="O138" i="25"/>
  <c r="AB138" i="25" s="1"/>
  <c r="O134" i="25"/>
  <c r="AB134" i="25" s="1"/>
  <c r="O133" i="25"/>
  <c r="AB133" i="25" s="1"/>
  <c r="O132" i="25"/>
  <c r="AB132" i="25" s="1"/>
  <c r="O131" i="25"/>
  <c r="AB131" i="25" s="1"/>
  <c r="O130" i="25"/>
  <c r="AB130" i="25" s="1"/>
  <c r="O129" i="25"/>
  <c r="AB129" i="25" s="1"/>
  <c r="O128" i="25"/>
  <c r="O127" i="25"/>
  <c r="AB127" i="25" s="1"/>
  <c r="O126" i="25"/>
  <c r="AB126" i="25" s="1"/>
  <c r="O123" i="25"/>
  <c r="AB123" i="25" s="1"/>
  <c r="O122" i="25"/>
  <c r="AB122" i="25" s="1"/>
  <c r="O121" i="25"/>
  <c r="AB121" i="25" s="1"/>
  <c r="O120" i="25"/>
  <c r="AB120" i="25" s="1"/>
  <c r="O119" i="25"/>
  <c r="AB119" i="25" s="1"/>
  <c r="O118" i="25"/>
  <c r="O117" i="25"/>
  <c r="AB117" i="25" s="1"/>
  <c r="O111" i="25"/>
  <c r="AB111" i="25" s="1"/>
  <c r="O110" i="25"/>
  <c r="AB110" i="25" s="1"/>
  <c r="O106" i="25"/>
  <c r="AB106" i="25" s="1"/>
  <c r="O105" i="25"/>
  <c r="AB105" i="25" s="1"/>
  <c r="O102" i="25"/>
  <c r="AB102" i="25" s="1"/>
  <c r="O101" i="25"/>
  <c r="AB101" i="25" s="1"/>
  <c r="O100" i="25"/>
  <c r="AB100" i="25" s="1"/>
  <c r="O99" i="25"/>
  <c r="AB99" i="25" s="1"/>
  <c r="O98" i="25"/>
  <c r="AB98" i="25" s="1"/>
  <c r="O97" i="25"/>
  <c r="AB97" i="25" s="1"/>
  <c r="O96" i="25"/>
  <c r="O95" i="25"/>
  <c r="AB95" i="25" s="1"/>
  <c r="O94" i="25"/>
  <c r="AB94" i="25" s="1"/>
  <c r="O91" i="25"/>
  <c r="AB91" i="25" s="1"/>
  <c r="O90" i="25"/>
  <c r="AB90" i="25" s="1"/>
  <c r="O89" i="25"/>
  <c r="AB89" i="25" s="1"/>
  <c r="O88" i="25"/>
  <c r="AB88" i="25" s="1"/>
  <c r="O87" i="25"/>
  <c r="AB87" i="25" s="1"/>
  <c r="O86" i="25"/>
  <c r="O85" i="25"/>
  <c r="AB85" i="25" s="1"/>
  <c r="O84" i="25"/>
  <c r="AB84" i="25" s="1"/>
  <c r="O81" i="25"/>
  <c r="AB81" i="25" s="1"/>
  <c r="O80" i="25"/>
  <c r="AB80" i="25" s="1"/>
  <c r="O79" i="25"/>
  <c r="AB79" i="25" s="1"/>
  <c r="O78" i="25"/>
  <c r="AB78" i="25" s="1"/>
  <c r="O77" i="25"/>
  <c r="AB77" i="25" s="1"/>
  <c r="O76" i="25"/>
  <c r="AB76" i="25" s="1"/>
  <c r="O75" i="25"/>
  <c r="AB75" i="25" s="1"/>
  <c r="O74" i="25"/>
  <c r="AB74" i="25" s="1"/>
  <c r="O73" i="25"/>
  <c r="AB73" i="25" s="1"/>
  <c r="O72" i="25"/>
  <c r="O71" i="25"/>
  <c r="AB71" i="25" s="1"/>
  <c r="O70" i="25"/>
  <c r="AB70" i="25" s="1"/>
  <c r="O69" i="25"/>
  <c r="AB69" i="25" s="1"/>
  <c r="AB65" i="25"/>
  <c r="O64" i="25"/>
  <c r="AB64" i="25" s="1"/>
  <c r="O63" i="25"/>
  <c r="AB63" i="25" s="1"/>
  <c r="O62" i="25"/>
  <c r="AB62" i="25" s="1"/>
  <c r="O61" i="25"/>
  <c r="AB61" i="25" s="1"/>
  <c r="O60" i="25"/>
  <c r="AB60" i="25" s="1"/>
  <c r="O59" i="25"/>
  <c r="AB59" i="25" s="1"/>
  <c r="O58" i="25"/>
  <c r="AB58" i="25" s="1"/>
  <c r="O57" i="25"/>
  <c r="AB57" i="25" s="1"/>
  <c r="O56" i="25"/>
  <c r="AB56" i="25" s="1"/>
  <c r="O55" i="25"/>
  <c r="AB55" i="25" s="1"/>
  <c r="O54" i="25"/>
  <c r="AB54" i="25" s="1"/>
  <c r="O53" i="25"/>
  <c r="AB53" i="25" s="1"/>
  <c r="O52" i="25"/>
  <c r="AB52" i="25" s="1"/>
  <c r="O51" i="25"/>
  <c r="AB51" i="25" s="1"/>
  <c r="O50" i="25"/>
  <c r="AB50" i="25" s="1"/>
  <c r="O49" i="25"/>
  <c r="AB49" i="25" s="1"/>
  <c r="O48" i="25"/>
  <c r="AB48" i="25" s="1"/>
  <c r="O47" i="25"/>
  <c r="AB47" i="25" s="1"/>
  <c r="O46" i="25"/>
  <c r="AB46" i="25" s="1"/>
  <c r="O45" i="25"/>
  <c r="AB45" i="25" s="1"/>
  <c r="O44" i="25"/>
  <c r="AB44" i="25" s="1"/>
  <c r="O43" i="25"/>
  <c r="AB43" i="25" s="1"/>
  <c r="O42" i="25"/>
  <c r="AB42" i="25" s="1"/>
  <c r="O41" i="25"/>
  <c r="O40" i="25"/>
  <c r="AB40" i="25" s="1"/>
  <c r="O30" i="25"/>
  <c r="AB30" i="25" s="1"/>
  <c r="O27" i="25"/>
  <c r="AB27" i="25" s="1"/>
  <c r="O24" i="25"/>
  <c r="O19" i="25"/>
  <c r="AB19" i="25" s="1"/>
  <c r="O16" i="25"/>
  <c r="AB16" i="25" s="1"/>
  <c r="O13" i="25"/>
  <c r="AB13" i="25" s="1"/>
  <c r="O12" i="25"/>
  <c r="O11" i="25"/>
  <c r="AB11" i="25" s="1"/>
  <c r="O8" i="25"/>
  <c r="AB8" i="25" s="1"/>
  <c r="O7" i="25"/>
  <c r="AB7" i="25" s="1"/>
  <c r="O6" i="25"/>
  <c r="CP27" i="25" l="1"/>
  <c r="BQ34" i="25"/>
  <c r="BQ4" i="25"/>
  <c r="BR5" i="25" s="1"/>
  <c r="BQ33" i="25"/>
  <c r="CD33" i="25" s="1"/>
  <c r="BF39" i="25"/>
  <c r="BR24" i="25"/>
  <c r="CB27" i="25"/>
  <c r="BR26" i="25"/>
  <c r="CA4" i="25"/>
  <c r="CB79" i="25" s="1"/>
  <c r="CB8" i="25"/>
  <c r="CA33" i="25"/>
  <c r="CB33" i="25" s="1"/>
  <c r="CB23" i="25"/>
  <c r="CD5" i="25"/>
  <c r="BR8" i="25"/>
  <c r="AN26" i="25"/>
  <c r="AI5" i="25"/>
  <c r="O5" i="25"/>
  <c r="AB5" i="25" s="1"/>
  <c r="BT5" i="25"/>
  <c r="CK5" i="25"/>
  <c r="CB5" i="25"/>
  <c r="CB132" i="25"/>
  <c r="O29" i="25"/>
  <c r="Y35" i="25"/>
  <c r="Z35" i="25" s="1"/>
  <c r="CB6" i="25"/>
  <c r="CB70" i="25"/>
  <c r="CB116" i="25"/>
  <c r="CB40" i="25"/>
  <c r="CB73" i="25"/>
  <c r="CB117" i="25"/>
  <c r="CD10" i="25"/>
  <c r="CB15" i="25"/>
  <c r="CB61" i="25"/>
  <c r="CB100" i="25"/>
  <c r="CB4" i="25"/>
  <c r="CB66" i="25"/>
  <c r="CB101" i="25"/>
  <c r="CK10" i="25"/>
  <c r="CK35" i="25"/>
  <c r="CB55" i="25"/>
  <c r="CB94" i="25"/>
  <c r="CB128" i="25"/>
  <c r="CB60" i="25"/>
  <c r="CB95" i="25"/>
  <c r="CD39" i="25"/>
  <c r="CD104" i="25"/>
  <c r="CD125" i="25"/>
  <c r="CR104" i="25"/>
  <c r="CK68" i="25"/>
  <c r="CR68" i="25"/>
  <c r="CR22" i="25"/>
  <c r="CD116" i="25"/>
  <c r="CR116" i="25"/>
  <c r="CO38" i="25"/>
  <c r="CO124" i="25" s="1"/>
  <c r="CR83" i="25"/>
  <c r="CD83" i="25"/>
  <c r="CD35" i="25"/>
  <c r="CO4" i="25"/>
  <c r="CP75" i="25" s="1"/>
  <c r="CO34" i="25"/>
  <c r="CP34" i="25" s="1"/>
  <c r="CB125" i="25"/>
  <c r="AI83" i="25"/>
  <c r="CD68" i="25"/>
  <c r="CD34" i="25"/>
  <c r="CD22" i="25"/>
  <c r="BT125" i="25"/>
  <c r="AM34" i="25"/>
  <c r="AN34" i="25" s="1"/>
  <c r="BK24" i="25"/>
  <c r="BT116" i="25"/>
  <c r="BM68" i="25"/>
  <c r="BK8" i="25"/>
  <c r="BK23" i="25"/>
  <c r="Z24" i="25"/>
  <c r="AI125" i="25"/>
  <c r="O26" i="25"/>
  <c r="AB26" i="25" s="1"/>
  <c r="AP104" i="25"/>
  <c r="BF68" i="25"/>
  <c r="AP125" i="25"/>
  <c r="AP116" i="25"/>
  <c r="BM104" i="25"/>
  <c r="AP68" i="25"/>
  <c r="BT68" i="25"/>
  <c r="AM33" i="25"/>
  <c r="AN33" i="25" s="1"/>
  <c r="CR35" i="25"/>
  <c r="Z26" i="25"/>
  <c r="Y34" i="25"/>
  <c r="Z34" i="25" s="1"/>
  <c r="AI10" i="25"/>
  <c r="AM4" i="25"/>
  <c r="CB35" i="25"/>
  <c r="BM35" i="25"/>
  <c r="BM116" i="25"/>
  <c r="BT39" i="25"/>
  <c r="AB29" i="25"/>
  <c r="AM38" i="25"/>
  <c r="BQ38" i="25"/>
  <c r="BQ124" i="25" s="1"/>
  <c r="BR124" i="25" s="1"/>
  <c r="AP93" i="25"/>
  <c r="AP39" i="25"/>
  <c r="AI29" i="25"/>
  <c r="O104" i="25"/>
  <c r="AB104" i="25" s="1"/>
  <c r="Y33" i="25"/>
  <c r="Z33" i="25" s="1"/>
  <c r="AP83" i="25"/>
  <c r="BT83" i="25"/>
  <c r="BT93" i="25"/>
  <c r="Y4" i="25"/>
  <c r="AF35" i="25"/>
  <c r="AP35" i="25" s="1"/>
  <c r="AP26" i="25"/>
  <c r="AG29" i="25"/>
  <c r="O15" i="25"/>
  <c r="AB15" i="25" s="1"/>
  <c r="BF35" i="25"/>
  <c r="BR34" i="25"/>
  <c r="O23" i="25"/>
  <c r="AB23" i="25" s="1"/>
  <c r="AB24" i="25"/>
  <c r="O18" i="25"/>
  <c r="AB18" i="25" s="1"/>
  <c r="AB6" i="25"/>
  <c r="O10" i="25"/>
  <c r="AB12" i="25"/>
  <c r="O39" i="25"/>
  <c r="AB39" i="25" s="1"/>
  <c r="AB41" i="25"/>
  <c r="O83" i="25"/>
  <c r="AB83" i="25" s="1"/>
  <c r="AB86" i="25"/>
  <c r="O93" i="25"/>
  <c r="AB93" i="25" s="1"/>
  <c r="AB96" i="25"/>
  <c r="O116" i="25"/>
  <c r="AB116" i="25" s="1"/>
  <c r="AB118" i="25"/>
  <c r="O125" i="25"/>
  <c r="AB125" i="25" s="1"/>
  <c r="AB128" i="25"/>
  <c r="O68" i="25"/>
  <c r="AB68" i="25" s="1"/>
  <c r="AB72" i="25"/>
  <c r="BJ38" i="25"/>
  <c r="BJ124" i="25" s="1"/>
  <c r="CK83" i="25"/>
  <c r="CK104" i="25"/>
  <c r="CK22" i="25"/>
  <c r="CK116" i="25"/>
  <c r="BT35" i="25"/>
  <c r="BK26" i="25"/>
  <c r="BK27" i="25"/>
  <c r="BT10" i="25"/>
  <c r="BM39" i="25"/>
  <c r="BJ33" i="25"/>
  <c r="BC4" i="25"/>
  <c r="BC22" i="25"/>
  <c r="BM23" i="25"/>
  <c r="BF23" i="25"/>
  <c r="CI23" i="25"/>
  <c r="CI24" i="25"/>
  <c r="CH33" i="25"/>
  <c r="CR33" i="25" s="1"/>
  <c r="CH4" i="25"/>
  <c r="CI5" i="25" s="1"/>
  <c r="CI8" i="25"/>
  <c r="CK18" i="25"/>
  <c r="CK125" i="25"/>
  <c r="CR125" i="25"/>
  <c r="CR39" i="25"/>
  <c r="CH38" i="25"/>
  <c r="CH34" i="25"/>
  <c r="CR10" i="25"/>
  <c r="CI27" i="25"/>
  <c r="CI26" i="25"/>
  <c r="CK39" i="25"/>
  <c r="CK93" i="25"/>
  <c r="CR93" i="25"/>
  <c r="CA38" i="25"/>
  <c r="CB68" i="25"/>
  <c r="CB34" i="25"/>
  <c r="BR35" i="25"/>
  <c r="BR33" i="25"/>
  <c r="BQ36" i="25"/>
  <c r="BR36" i="25" s="1"/>
  <c r="BR138" i="25"/>
  <c r="BR132" i="25"/>
  <c r="BR128" i="25"/>
  <c r="BR110" i="25"/>
  <c r="BR18" i="25"/>
  <c r="BR12" i="25"/>
  <c r="BR7" i="25"/>
  <c r="BR129" i="25"/>
  <c r="BR121" i="25"/>
  <c r="BR117" i="25"/>
  <c r="BR106" i="25"/>
  <c r="BR104" i="25"/>
  <c r="BR99" i="25"/>
  <c r="BR95" i="25"/>
  <c r="BR90" i="25"/>
  <c r="CD4" i="25"/>
  <c r="BR131" i="25"/>
  <c r="BR127" i="25"/>
  <c r="BR122" i="25"/>
  <c r="BR120" i="25"/>
  <c r="BR118" i="25"/>
  <c r="BR116" i="25"/>
  <c r="BR105" i="25"/>
  <c r="BR102" i="25"/>
  <c r="BR100" i="25"/>
  <c r="BR98" i="25"/>
  <c r="BR96" i="25"/>
  <c r="BR94" i="25"/>
  <c r="BR91" i="25"/>
  <c r="BR89" i="25"/>
  <c r="BR87" i="25"/>
  <c r="BR85" i="25"/>
  <c r="BR83" i="25"/>
  <c r="BR80" i="25"/>
  <c r="BR78" i="25"/>
  <c r="BR76" i="25"/>
  <c r="BR74" i="25"/>
  <c r="BR72" i="25"/>
  <c r="BR70" i="25"/>
  <c r="BR68" i="25"/>
  <c r="BR65" i="25"/>
  <c r="BR63" i="25"/>
  <c r="BR61" i="25"/>
  <c r="BR59" i="25"/>
  <c r="BR57" i="25"/>
  <c r="BR55" i="25"/>
  <c r="BR53" i="25"/>
  <c r="BR51" i="25"/>
  <c r="BR49" i="25"/>
  <c r="BR47" i="25"/>
  <c r="BR45" i="25"/>
  <c r="BR43" i="25"/>
  <c r="BR41" i="25"/>
  <c r="BR39" i="25"/>
  <c r="BR16" i="25"/>
  <c r="BR11" i="25"/>
  <c r="BR6" i="25"/>
  <c r="BR133" i="25"/>
  <c r="BR125" i="25"/>
  <c r="BR123" i="25"/>
  <c r="BR119" i="25"/>
  <c r="BR101" i="25"/>
  <c r="BR97" i="25"/>
  <c r="BR93" i="25"/>
  <c r="BR134" i="25"/>
  <c r="BR130" i="25"/>
  <c r="BR126" i="25"/>
  <c r="BR111" i="25"/>
  <c r="BR22" i="25"/>
  <c r="BR15" i="25"/>
  <c r="BR10" i="25"/>
  <c r="BR81" i="25"/>
  <c r="BR73" i="25"/>
  <c r="BR64" i="25"/>
  <c r="BR56" i="25"/>
  <c r="BR48" i="25"/>
  <c r="BR40" i="25"/>
  <c r="BR19" i="25"/>
  <c r="BR66" i="25"/>
  <c r="BR50" i="25"/>
  <c r="BR4" i="25"/>
  <c r="BR88" i="25"/>
  <c r="BR79" i="25"/>
  <c r="BR71" i="25"/>
  <c r="BR62" i="25"/>
  <c r="BR54" i="25"/>
  <c r="BR46" i="25"/>
  <c r="BR13" i="25"/>
  <c r="BR84" i="25"/>
  <c r="BR58" i="25"/>
  <c r="BR86" i="25"/>
  <c r="BR77" i="25"/>
  <c r="BR69" i="25"/>
  <c r="BR60" i="25"/>
  <c r="BR52" i="25"/>
  <c r="BR44" i="25"/>
  <c r="BR75" i="25"/>
  <c r="BR42" i="25"/>
  <c r="BJ4" i="25"/>
  <c r="BK5" i="25" s="1"/>
  <c r="BK35" i="25"/>
  <c r="BT34" i="25"/>
  <c r="BK34" i="25"/>
  <c r="BD102" i="25"/>
  <c r="BM93" i="25"/>
  <c r="BF93" i="25"/>
  <c r="BM10" i="25"/>
  <c r="BD27" i="25"/>
  <c r="BC34" i="25"/>
  <c r="BM34" i="25" s="1"/>
  <c r="BD26" i="25"/>
  <c r="BF83" i="25"/>
  <c r="BM83" i="25"/>
  <c r="BC38" i="25"/>
  <c r="BM125" i="25"/>
  <c r="BF125" i="25"/>
  <c r="BF10" i="25"/>
  <c r="BF116" i="25"/>
  <c r="BM18" i="25"/>
  <c r="BF18" i="25"/>
  <c r="BD35" i="25"/>
  <c r="BC33" i="25"/>
  <c r="BD33" i="25" s="1"/>
  <c r="AN35" i="25"/>
  <c r="AF34" i="25"/>
  <c r="AP10" i="25"/>
  <c r="AG27" i="25"/>
  <c r="AG26" i="25"/>
  <c r="AF22" i="25"/>
  <c r="AP22" i="25" s="1"/>
  <c r="AP23" i="25"/>
  <c r="AF33" i="25"/>
  <c r="AG33" i="25" s="1"/>
  <c r="AF4" i="25"/>
  <c r="AG5" i="25" s="1"/>
  <c r="AG23" i="25"/>
  <c r="AG24" i="25"/>
  <c r="AG8" i="25"/>
  <c r="AF38" i="25"/>
  <c r="Y22" i="25"/>
  <c r="AI23" i="25"/>
  <c r="Z45" i="25"/>
  <c r="AI104" i="25"/>
  <c r="AI39" i="25"/>
  <c r="Z23" i="25"/>
  <c r="AI68" i="25"/>
  <c r="AI93" i="25"/>
  <c r="AI116" i="25"/>
  <c r="Y38" i="25"/>
  <c r="BT33" i="25" l="1"/>
  <c r="CB121" i="25"/>
  <c r="CB77" i="25"/>
  <c r="CB44" i="25"/>
  <c r="CB120" i="25"/>
  <c r="CB74" i="25"/>
  <c r="CB16" i="25"/>
  <c r="CB133" i="25"/>
  <c r="CB84" i="25"/>
  <c r="CB50" i="25"/>
  <c r="CB131" i="25"/>
  <c r="CB80" i="25"/>
  <c r="CB45" i="25"/>
  <c r="CB90" i="25"/>
  <c r="CB56" i="25"/>
  <c r="CB18" i="25"/>
  <c r="CB89" i="25"/>
  <c r="CB51" i="25"/>
  <c r="CB83" i="25"/>
  <c r="CB97" i="25"/>
  <c r="CB57" i="25"/>
  <c r="CB104" i="25"/>
  <c r="CB69" i="25"/>
  <c r="CB13" i="25"/>
  <c r="CB102" i="25"/>
  <c r="CB63" i="25"/>
  <c r="CB111" i="25"/>
  <c r="CB119" i="25"/>
  <c r="CB75" i="25"/>
  <c r="CB42" i="25"/>
  <c r="CB118" i="25"/>
  <c r="CB72" i="25"/>
  <c r="CB11" i="25"/>
  <c r="CB129" i="25"/>
  <c r="CB81" i="25"/>
  <c r="CB48" i="25"/>
  <c r="CB127" i="25"/>
  <c r="CB78" i="25"/>
  <c r="CB43" i="25"/>
  <c r="CB62" i="25"/>
  <c r="CB22" i="25"/>
  <c r="CA36" i="25"/>
  <c r="CB36" i="25" s="1"/>
  <c r="CB39" i="25"/>
  <c r="CB86" i="25"/>
  <c r="CB52" i="25"/>
  <c r="CB7" i="25"/>
  <c r="CB85" i="25"/>
  <c r="CB47" i="25"/>
  <c r="CB93" i="25"/>
  <c r="CB58" i="25"/>
  <c r="CB110" i="25"/>
  <c r="CB91" i="25"/>
  <c r="CB53" i="25"/>
  <c r="CB134" i="25"/>
  <c r="CB99" i="25"/>
  <c r="CB64" i="25"/>
  <c r="CB138" i="25"/>
  <c r="CB98" i="25"/>
  <c r="CB59" i="25"/>
  <c r="CB130" i="25"/>
  <c r="CB126" i="25"/>
  <c r="CB96" i="25"/>
  <c r="CB10" i="25"/>
  <c r="CK33" i="25"/>
  <c r="CP118" i="25"/>
  <c r="CB88" i="25"/>
  <c r="CP42" i="25"/>
  <c r="CB65" i="25"/>
  <c r="CB106" i="25"/>
  <c r="CB49" i="25"/>
  <c r="CB46" i="25"/>
  <c r="CB122" i="25"/>
  <c r="CB54" i="25"/>
  <c r="CB76" i="25"/>
  <c r="CB123" i="25"/>
  <c r="CB105" i="25"/>
  <c r="CB41" i="25"/>
  <c r="CB71" i="25"/>
  <c r="CB12" i="25"/>
  <c r="CB87" i="25"/>
  <c r="CB19" i="25"/>
  <c r="O22" i="25"/>
  <c r="CP41" i="25"/>
  <c r="CO36" i="25"/>
  <c r="CP36" i="25" s="1"/>
  <c r="CP5" i="25"/>
  <c r="CP74" i="25"/>
  <c r="CP130" i="25"/>
  <c r="BD131" i="25"/>
  <c r="BD5" i="25"/>
  <c r="Z116" i="25"/>
  <c r="Z5" i="25"/>
  <c r="AM36" i="25"/>
  <c r="AM109" i="25" s="1"/>
  <c r="AN5" i="25"/>
  <c r="CP43" i="25"/>
  <c r="CP76" i="25"/>
  <c r="CP120" i="25"/>
  <c r="CP44" i="25"/>
  <c r="CP77" i="25"/>
  <c r="CP57" i="25"/>
  <c r="CP91" i="25"/>
  <c r="CP110" i="25"/>
  <c r="CP58" i="25"/>
  <c r="CP101" i="25"/>
  <c r="CP59" i="25"/>
  <c r="CP94" i="25"/>
  <c r="CP128" i="25"/>
  <c r="CP60" i="25"/>
  <c r="CP117" i="25"/>
  <c r="AN7" i="25"/>
  <c r="AN93" i="25"/>
  <c r="Z98" i="25"/>
  <c r="Z121" i="25"/>
  <c r="AN126" i="25"/>
  <c r="BK33" i="25"/>
  <c r="CP124" i="25"/>
  <c r="CQ118" i="25"/>
  <c r="CQ84" i="25"/>
  <c r="CQ41" i="25"/>
  <c r="CQ93" i="25"/>
  <c r="CQ100" i="25"/>
  <c r="CQ65" i="25"/>
  <c r="CQ50" i="25"/>
  <c r="CP6" i="25"/>
  <c r="CP49" i="25"/>
  <c r="CP65" i="25"/>
  <c r="CP83" i="25"/>
  <c r="CP100" i="25"/>
  <c r="CP131" i="25"/>
  <c r="CP4" i="25"/>
  <c r="CP50" i="25"/>
  <c r="CP66" i="25"/>
  <c r="CP84" i="25"/>
  <c r="CP129" i="25"/>
  <c r="CQ74" i="25"/>
  <c r="CQ58" i="25"/>
  <c r="CP11" i="25"/>
  <c r="CP51" i="25"/>
  <c r="CP68" i="25"/>
  <c r="CP85" i="25"/>
  <c r="CP102" i="25"/>
  <c r="CP7" i="25"/>
  <c r="CP13" i="25"/>
  <c r="CP52" i="25"/>
  <c r="CP69" i="25"/>
  <c r="CP90" i="25"/>
  <c r="CP10" i="25"/>
  <c r="CQ49" i="25"/>
  <c r="CQ110" i="25"/>
  <c r="CQ101" i="25"/>
  <c r="CP16" i="25"/>
  <c r="CP45" i="25"/>
  <c r="CP53" i="25"/>
  <c r="CP70" i="25"/>
  <c r="CP78" i="25"/>
  <c r="CP87" i="25"/>
  <c r="CP96" i="25"/>
  <c r="CP105" i="25"/>
  <c r="CP122" i="25"/>
  <c r="CP12" i="25"/>
  <c r="CP132" i="25"/>
  <c r="CP19" i="25"/>
  <c r="CP46" i="25"/>
  <c r="CP54" i="25"/>
  <c r="CP62" i="25"/>
  <c r="CP71" i="25"/>
  <c r="CP79" i="25"/>
  <c r="CP93" i="25"/>
  <c r="CP119" i="25"/>
  <c r="CP15" i="25"/>
  <c r="CQ83" i="25"/>
  <c r="CQ66" i="25"/>
  <c r="CP61" i="25"/>
  <c r="CR34" i="25"/>
  <c r="CQ57" i="25"/>
  <c r="CQ91" i="25"/>
  <c r="CQ42" i="25"/>
  <c r="CQ75" i="25"/>
  <c r="CQ119" i="25"/>
  <c r="CP39" i="25"/>
  <c r="CP47" i="25"/>
  <c r="CP55" i="25"/>
  <c r="CP63" i="25"/>
  <c r="CP72" i="25"/>
  <c r="CP80" i="25"/>
  <c r="CP89" i="25"/>
  <c r="CP98" i="25"/>
  <c r="CP116" i="25"/>
  <c r="CP127" i="25"/>
  <c r="CP18" i="25"/>
  <c r="CP138" i="25"/>
  <c r="CP40" i="25"/>
  <c r="CP48" i="25"/>
  <c r="CP56" i="25"/>
  <c r="CP64" i="25"/>
  <c r="CP73" i="25"/>
  <c r="CP81" i="25"/>
  <c r="CP99" i="25"/>
  <c r="CP125" i="25"/>
  <c r="CP126" i="25"/>
  <c r="CP86" i="25"/>
  <c r="CP95" i="25"/>
  <c r="CP104" i="25"/>
  <c r="CP121" i="25"/>
  <c r="CP133" i="25"/>
  <c r="CP22" i="25"/>
  <c r="CP134" i="25"/>
  <c r="CP88" i="25"/>
  <c r="CP97" i="25"/>
  <c r="CP106" i="25"/>
  <c r="CP123" i="25"/>
  <c r="CP111" i="25"/>
  <c r="CP38" i="25"/>
  <c r="CQ43" i="25"/>
  <c r="CQ51" i="25"/>
  <c r="CQ59" i="25"/>
  <c r="CQ68" i="25"/>
  <c r="CQ76" i="25"/>
  <c r="CQ85" i="25"/>
  <c r="CQ94" i="25"/>
  <c r="CQ102" i="25"/>
  <c r="CQ120" i="25"/>
  <c r="CQ138" i="25"/>
  <c r="CQ44" i="25"/>
  <c r="CQ52" i="25"/>
  <c r="CQ60" i="25"/>
  <c r="CQ69" i="25"/>
  <c r="CQ77" i="25"/>
  <c r="CQ86" i="25"/>
  <c r="CQ95" i="25"/>
  <c r="CQ104" i="25"/>
  <c r="CQ121" i="25"/>
  <c r="CQ111" i="25"/>
  <c r="CQ45" i="25"/>
  <c r="CQ53" i="25"/>
  <c r="CQ61" i="25"/>
  <c r="CQ70" i="25"/>
  <c r="CQ78" i="25"/>
  <c r="CQ87" i="25"/>
  <c r="CQ96" i="25"/>
  <c r="CQ105" i="25"/>
  <c r="CQ122" i="25"/>
  <c r="CQ38" i="25"/>
  <c r="CQ46" i="25"/>
  <c r="CQ54" i="25"/>
  <c r="CQ62" i="25"/>
  <c r="CQ71" i="25"/>
  <c r="CQ79" i="25"/>
  <c r="CQ88" i="25"/>
  <c r="CQ97" i="25"/>
  <c r="CQ106" i="25"/>
  <c r="CQ123" i="25"/>
  <c r="CQ39" i="25"/>
  <c r="CQ47" i="25"/>
  <c r="CQ55" i="25"/>
  <c r="CQ63" i="25"/>
  <c r="CQ72" i="25"/>
  <c r="CQ80" i="25"/>
  <c r="CQ89" i="25"/>
  <c r="CQ98" i="25"/>
  <c r="CQ116" i="25"/>
  <c r="CQ124" i="25"/>
  <c r="CQ40" i="25"/>
  <c r="CQ48" i="25"/>
  <c r="CQ56" i="25"/>
  <c r="CQ64" i="25"/>
  <c r="CQ73" i="25"/>
  <c r="CQ81" i="25"/>
  <c r="CQ90" i="25"/>
  <c r="CQ99" i="25"/>
  <c r="CQ117" i="25"/>
  <c r="CA114" i="25"/>
  <c r="CB114" i="25" s="1"/>
  <c r="CA113" i="25"/>
  <c r="CB113" i="25" s="1"/>
  <c r="AI35" i="25"/>
  <c r="AP34" i="25"/>
  <c r="AP33" i="25"/>
  <c r="BD66" i="25"/>
  <c r="BD134" i="25"/>
  <c r="BD128" i="25"/>
  <c r="BD51" i="25"/>
  <c r="AG35" i="25"/>
  <c r="AN87" i="25"/>
  <c r="AN118" i="25"/>
  <c r="BD101" i="25"/>
  <c r="BD68" i="25"/>
  <c r="BD84" i="25"/>
  <c r="AN58" i="25"/>
  <c r="BD50" i="25"/>
  <c r="BD129" i="25"/>
  <c r="BD85" i="25"/>
  <c r="BC36" i="25"/>
  <c r="BD36" i="25" s="1"/>
  <c r="AN65" i="25"/>
  <c r="AN16" i="25"/>
  <c r="AN42" i="25"/>
  <c r="AN75" i="25"/>
  <c r="AN119" i="25"/>
  <c r="AN63" i="25"/>
  <c r="AN45" i="25"/>
  <c r="AN128" i="25"/>
  <c r="AN4" i="25"/>
  <c r="AN66" i="25"/>
  <c r="AN101" i="25"/>
  <c r="AN6" i="25"/>
  <c r="AN89" i="25"/>
  <c r="AN61" i="25"/>
  <c r="AN50" i="25"/>
  <c r="AN84" i="25"/>
  <c r="AN129" i="25"/>
  <c r="AN91" i="25"/>
  <c r="Z62" i="25"/>
  <c r="Z78" i="25"/>
  <c r="Z79" i="25"/>
  <c r="Z11" i="25"/>
  <c r="Z97" i="25"/>
  <c r="Z10" i="25"/>
  <c r="Z122" i="25"/>
  <c r="Z46" i="25"/>
  <c r="Z61" i="25"/>
  <c r="P29" i="25"/>
  <c r="BR38" i="25"/>
  <c r="BT38" i="25"/>
  <c r="CD38" i="25"/>
  <c r="CA109" i="25"/>
  <c r="CB109" i="25" s="1"/>
  <c r="Z118" i="25"/>
  <c r="Z94" i="25"/>
  <c r="Z75" i="25"/>
  <c r="Z58" i="25"/>
  <c r="Z42" i="25"/>
  <c r="Z6" i="25"/>
  <c r="Z134" i="25"/>
  <c r="Z117" i="25"/>
  <c r="Z91" i="25"/>
  <c r="Z74" i="25"/>
  <c r="Z57" i="25"/>
  <c r="Z41" i="25"/>
  <c r="AN10" i="25"/>
  <c r="AN47" i="25"/>
  <c r="AN72" i="25"/>
  <c r="AN96" i="25"/>
  <c r="AN12" i="25"/>
  <c r="AN132" i="25"/>
  <c r="AN41" i="25"/>
  <c r="AN68" i="25"/>
  <c r="AN94" i="25"/>
  <c r="AN13" i="25"/>
  <c r="AN44" i="25"/>
  <c r="AN52" i="25"/>
  <c r="AN60" i="25"/>
  <c r="AN69" i="25"/>
  <c r="AN77" i="25"/>
  <c r="AN86" i="25"/>
  <c r="AN95" i="25"/>
  <c r="AN104" i="25"/>
  <c r="AN121" i="25"/>
  <c r="AN133" i="25"/>
  <c r="AN130" i="25"/>
  <c r="AN43" i="25"/>
  <c r="AN70" i="25"/>
  <c r="AN98" i="25"/>
  <c r="AN127" i="25"/>
  <c r="BM33" i="25"/>
  <c r="P30" i="25"/>
  <c r="Z131" i="25"/>
  <c r="Z88" i="25"/>
  <c r="Z71" i="25"/>
  <c r="Z54" i="25"/>
  <c r="Z130" i="25"/>
  <c r="Z106" i="25"/>
  <c r="Z87" i="25"/>
  <c r="Z70" i="25"/>
  <c r="Z53" i="25"/>
  <c r="Z22" i="25"/>
  <c r="AN11" i="25"/>
  <c r="AN53" i="25"/>
  <c r="AN76" i="25"/>
  <c r="AN100" i="25"/>
  <c r="AN18" i="25"/>
  <c r="AN138" i="25"/>
  <c r="AN49" i="25"/>
  <c r="AN74" i="25"/>
  <c r="AN102" i="25"/>
  <c r="AN19" i="25"/>
  <c r="AN46" i="25"/>
  <c r="AN54" i="25"/>
  <c r="AN62" i="25"/>
  <c r="AN71" i="25"/>
  <c r="AN79" i="25"/>
  <c r="AN88" i="25"/>
  <c r="AN97" i="25"/>
  <c r="AN106" i="25"/>
  <c r="AN123" i="25"/>
  <c r="AN22" i="25"/>
  <c r="AN134" i="25"/>
  <c r="AN51" i="25"/>
  <c r="AN80" i="25"/>
  <c r="AN105" i="25"/>
  <c r="AN131" i="25"/>
  <c r="O35" i="25"/>
  <c r="AB35" i="25" s="1"/>
  <c r="AN38" i="25"/>
  <c r="Y36" i="25"/>
  <c r="Z36" i="25" s="1"/>
  <c r="Z110" i="25"/>
  <c r="Z93" i="25"/>
  <c r="Z127" i="25"/>
  <c r="Z102" i="25"/>
  <c r="Z84" i="25"/>
  <c r="Z66" i="25"/>
  <c r="Z50" i="25"/>
  <c r="Z16" i="25"/>
  <c r="Z126" i="25"/>
  <c r="Z101" i="25"/>
  <c r="Z83" i="25"/>
  <c r="Z65" i="25"/>
  <c r="Z49" i="25"/>
  <c r="Z15" i="25"/>
  <c r="AN39" i="25"/>
  <c r="AN59" i="25"/>
  <c r="AN83" i="25"/>
  <c r="AN120" i="25"/>
  <c r="AN110" i="25"/>
  <c r="AN15" i="25"/>
  <c r="AN55" i="25"/>
  <c r="AN78" i="25"/>
  <c r="AN122" i="25"/>
  <c r="AN40" i="25"/>
  <c r="AN48" i="25"/>
  <c r="AN56" i="25"/>
  <c r="AN64" i="25"/>
  <c r="AN73" i="25"/>
  <c r="AN81" i="25"/>
  <c r="AN90" i="25"/>
  <c r="AN99" i="25"/>
  <c r="AN117" i="25"/>
  <c r="AN125" i="25"/>
  <c r="AN111" i="25"/>
  <c r="AN57" i="25"/>
  <c r="AN85" i="25"/>
  <c r="AN116" i="25"/>
  <c r="BD7" i="25"/>
  <c r="BD10" i="25"/>
  <c r="BD52" i="25"/>
  <c r="BD69" i="25"/>
  <c r="BD86" i="25"/>
  <c r="BD104" i="25"/>
  <c r="BD133" i="25"/>
  <c r="BD16" i="25"/>
  <c r="BD53" i="25"/>
  <c r="BD70" i="25"/>
  <c r="BD87" i="25"/>
  <c r="BD105" i="25"/>
  <c r="O33" i="25"/>
  <c r="AB33" i="25" s="1"/>
  <c r="AM124" i="25"/>
  <c r="AN124" i="25" s="1"/>
  <c r="BF38" i="25"/>
  <c r="BD12" i="25"/>
  <c r="BD42" i="25"/>
  <c r="BD58" i="25"/>
  <c r="BD75" i="25"/>
  <c r="BD93" i="25"/>
  <c r="BD119" i="25"/>
  <c r="BD22" i="25"/>
  <c r="BD43" i="25"/>
  <c r="BD59" i="25"/>
  <c r="BD76" i="25"/>
  <c r="BD94" i="25"/>
  <c r="BD120" i="25"/>
  <c r="BD6" i="25"/>
  <c r="BD110" i="25"/>
  <c r="BD44" i="25"/>
  <c r="BD60" i="25"/>
  <c r="BD77" i="25"/>
  <c r="BD95" i="25"/>
  <c r="BD121" i="25"/>
  <c r="BD111" i="25"/>
  <c r="BD45" i="25"/>
  <c r="BD61" i="25"/>
  <c r="BD78" i="25"/>
  <c r="BD96" i="25"/>
  <c r="BD122" i="25"/>
  <c r="O4" i="25"/>
  <c r="BD11" i="25"/>
  <c r="BD132" i="25"/>
  <c r="BD4" i="25"/>
  <c r="BD18" i="25"/>
  <c r="BD46" i="25"/>
  <c r="BD54" i="25"/>
  <c r="BD62" i="25"/>
  <c r="BD71" i="25"/>
  <c r="BD79" i="25"/>
  <c r="BD88" i="25"/>
  <c r="BD97" i="25"/>
  <c r="BD106" i="25"/>
  <c r="BD123" i="25"/>
  <c r="BM4" i="25"/>
  <c r="BD126" i="25"/>
  <c r="BD39" i="25"/>
  <c r="BD47" i="25"/>
  <c r="BD55" i="25"/>
  <c r="BD63" i="25"/>
  <c r="BD72" i="25"/>
  <c r="BD80" i="25"/>
  <c r="BD89" i="25"/>
  <c r="BD98" i="25"/>
  <c r="BD116" i="25"/>
  <c r="BD127" i="25"/>
  <c r="BF4" i="25"/>
  <c r="BD19" i="25"/>
  <c r="BD138" i="25"/>
  <c r="BD13" i="25"/>
  <c r="BD40" i="25"/>
  <c r="BD48" i="25"/>
  <c r="BD56" i="25"/>
  <c r="BD64" i="25"/>
  <c r="BD73" i="25"/>
  <c r="BD81" i="25"/>
  <c r="BD90" i="25"/>
  <c r="BD99" i="25"/>
  <c r="BD117" i="25"/>
  <c r="BD125" i="25"/>
  <c r="BD15" i="25"/>
  <c r="BD130" i="25"/>
  <c r="BD41" i="25"/>
  <c r="BD49" i="25"/>
  <c r="BD57" i="25"/>
  <c r="BD65" i="25"/>
  <c r="BD74" i="25"/>
  <c r="BD83" i="25"/>
  <c r="BD91" i="25"/>
  <c r="BD100" i="25"/>
  <c r="BD118" i="25"/>
  <c r="Z138" i="25"/>
  <c r="Z128" i="25"/>
  <c r="Z119" i="25"/>
  <c r="Z100" i="25"/>
  <c r="Z90" i="25"/>
  <c r="Z81" i="25"/>
  <c r="Z73" i="25"/>
  <c r="Z64" i="25"/>
  <c r="Z56" i="25"/>
  <c r="Z48" i="25"/>
  <c r="Z40" i="25"/>
  <c r="Z19" i="25"/>
  <c r="Z59" i="25"/>
  <c r="Z12" i="25"/>
  <c r="Z133" i="25"/>
  <c r="Z125" i="25"/>
  <c r="Z111" i="25"/>
  <c r="Z99" i="25"/>
  <c r="Z89" i="25"/>
  <c r="Z80" i="25"/>
  <c r="Z72" i="25"/>
  <c r="Z63" i="25"/>
  <c r="Z55" i="25"/>
  <c r="Z47" i="25"/>
  <c r="Z39" i="25"/>
  <c r="Z18" i="25"/>
  <c r="Z7" i="25"/>
  <c r="Z129" i="25"/>
  <c r="Z104" i="25"/>
  <c r="Z85" i="25"/>
  <c r="Z76" i="25"/>
  <c r="Z51" i="25"/>
  <c r="Z132" i="25"/>
  <c r="Z123" i="25"/>
  <c r="Z105" i="25"/>
  <c r="Z96" i="25"/>
  <c r="Z86" i="25"/>
  <c r="Z77" i="25"/>
  <c r="Z69" i="25"/>
  <c r="Z60" i="25"/>
  <c r="Z52" i="25"/>
  <c r="Z44" i="25"/>
  <c r="Z13" i="25"/>
  <c r="Z4" i="25"/>
  <c r="Z120" i="25"/>
  <c r="Z95" i="25"/>
  <c r="Z68" i="25"/>
  <c r="Z43" i="25"/>
  <c r="O34" i="25"/>
  <c r="AB34" i="25" s="1"/>
  <c r="AB10" i="25"/>
  <c r="P27" i="25"/>
  <c r="P26" i="25"/>
  <c r="O38" i="25"/>
  <c r="O124" i="25" s="1"/>
  <c r="P24" i="25"/>
  <c r="P8" i="25"/>
  <c r="P23" i="25"/>
  <c r="CK34" i="25"/>
  <c r="CI34" i="25"/>
  <c r="BM22" i="25"/>
  <c r="BF22" i="25"/>
  <c r="CO114" i="25"/>
  <c r="CP114" i="25" s="1"/>
  <c r="CI33" i="25"/>
  <c r="CH36" i="25"/>
  <c r="CI36" i="25" s="1"/>
  <c r="CR4" i="25"/>
  <c r="CI138" i="25"/>
  <c r="CI132" i="25"/>
  <c r="CI128" i="25"/>
  <c r="CI110" i="25"/>
  <c r="CI131" i="25"/>
  <c r="CI127" i="25"/>
  <c r="CI122" i="25"/>
  <c r="CI120" i="25"/>
  <c r="CI118" i="25"/>
  <c r="CI116" i="25"/>
  <c r="CI105" i="25"/>
  <c r="CI102" i="25"/>
  <c r="CI100" i="25"/>
  <c r="CI98" i="25"/>
  <c r="CI134" i="25"/>
  <c r="CI130" i="25"/>
  <c r="CI126" i="25"/>
  <c r="CI111" i="25"/>
  <c r="CI133" i="25"/>
  <c r="CI121" i="25"/>
  <c r="CI99" i="25"/>
  <c r="CI94" i="25"/>
  <c r="CI89" i="25"/>
  <c r="CI85" i="25"/>
  <c r="CI80" i="25"/>
  <c r="CI77" i="25"/>
  <c r="CI72" i="25"/>
  <c r="CI69" i="25"/>
  <c r="CI63" i="25"/>
  <c r="CI60" i="25"/>
  <c r="CI55" i="25"/>
  <c r="CI52" i="25"/>
  <c r="CI47" i="25"/>
  <c r="CI44" i="25"/>
  <c r="CI39" i="25"/>
  <c r="CI16" i="25"/>
  <c r="CI11" i="25"/>
  <c r="CI6" i="25"/>
  <c r="CI123" i="25"/>
  <c r="CI95" i="25"/>
  <c r="CI86" i="25"/>
  <c r="CI78" i="25"/>
  <c r="CI70" i="25"/>
  <c r="CI50" i="25"/>
  <c r="CI45" i="25"/>
  <c r="CI129" i="25"/>
  <c r="CI119" i="25"/>
  <c r="CI106" i="25"/>
  <c r="CI97" i="25"/>
  <c r="CI93" i="25"/>
  <c r="CI88" i="25"/>
  <c r="CI84" i="25"/>
  <c r="CI79" i="25"/>
  <c r="CI74" i="25"/>
  <c r="CI71" i="25"/>
  <c r="CI65" i="25"/>
  <c r="CI62" i="25"/>
  <c r="CI57" i="25"/>
  <c r="CI54" i="25"/>
  <c r="CI49" i="25"/>
  <c r="CI46" i="25"/>
  <c r="CI41" i="25"/>
  <c r="CI22" i="25"/>
  <c r="CI15" i="25"/>
  <c r="CI10" i="25"/>
  <c r="CI101" i="25"/>
  <c r="CI90" i="25"/>
  <c r="CI81" i="25"/>
  <c r="CI75" i="25"/>
  <c r="CI66" i="25"/>
  <c r="CI58" i="25"/>
  <c r="CI53" i="25"/>
  <c r="CI42" i="25"/>
  <c r="CI12" i="25"/>
  <c r="CI7" i="25"/>
  <c r="CI125" i="25"/>
  <c r="CI117" i="25"/>
  <c r="CI104" i="25"/>
  <c r="CI96" i="25"/>
  <c r="CI91" i="25"/>
  <c r="CI87" i="25"/>
  <c r="CI83" i="25"/>
  <c r="CI76" i="25"/>
  <c r="CI73" i="25"/>
  <c r="CI68" i="25"/>
  <c r="CI64" i="25"/>
  <c r="CI59" i="25"/>
  <c r="CI56" i="25"/>
  <c r="CI51" i="25"/>
  <c r="CI48" i="25"/>
  <c r="CI43" i="25"/>
  <c r="CI40" i="25"/>
  <c r="CI38" i="25"/>
  <c r="CI19" i="25"/>
  <c r="CI13" i="25"/>
  <c r="CI4" i="25"/>
  <c r="CI61" i="25"/>
  <c r="CI18" i="25"/>
  <c r="CK4" i="25"/>
  <c r="CH124" i="25"/>
  <c r="CR38" i="25"/>
  <c r="CA124" i="25"/>
  <c r="CK38" i="25"/>
  <c r="CB38" i="25"/>
  <c r="BQ109" i="25"/>
  <c r="CD36" i="25"/>
  <c r="BQ113" i="25"/>
  <c r="BQ114" i="25"/>
  <c r="BS124" i="25"/>
  <c r="BS122" i="25"/>
  <c r="BS120" i="25"/>
  <c r="BS118" i="25"/>
  <c r="BS116" i="25"/>
  <c r="BS105" i="25"/>
  <c r="BS102" i="25"/>
  <c r="BS100" i="25"/>
  <c r="BS98" i="25"/>
  <c r="BS96" i="25"/>
  <c r="BS94" i="25"/>
  <c r="BS91" i="25"/>
  <c r="BS89" i="25"/>
  <c r="BS87" i="25"/>
  <c r="BS85" i="25"/>
  <c r="BS83" i="25"/>
  <c r="BS80" i="25"/>
  <c r="BS78" i="25"/>
  <c r="BS76" i="25"/>
  <c r="BS74" i="25"/>
  <c r="BS72" i="25"/>
  <c r="BS70" i="25"/>
  <c r="BS68" i="25"/>
  <c r="BS65" i="25"/>
  <c r="BS63" i="25"/>
  <c r="BS61" i="25"/>
  <c r="BS59" i="25"/>
  <c r="BS57" i="25"/>
  <c r="BS55" i="25"/>
  <c r="BS53" i="25"/>
  <c r="BS51" i="25"/>
  <c r="BS49" i="25"/>
  <c r="BS47" i="25"/>
  <c r="BS45" i="25"/>
  <c r="BS43" i="25"/>
  <c r="BS41" i="25"/>
  <c r="BS39" i="25"/>
  <c r="BS138" i="25"/>
  <c r="BS111" i="25"/>
  <c r="BS110" i="25"/>
  <c r="BS123" i="25"/>
  <c r="BS121" i="25"/>
  <c r="BS119" i="25"/>
  <c r="BS117" i="25"/>
  <c r="BS106" i="25"/>
  <c r="BS104" i="25"/>
  <c r="BS101" i="25"/>
  <c r="BS99" i="25"/>
  <c r="BS97" i="25"/>
  <c r="BS95" i="25"/>
  <c r="BS93" i="25"/>
  <c r="BS90" i="25"/>
  <c r="BS88" i="25"/>
  <c r="BS86" i="25"/>
  <c r="BS84" i="25"/>
  <c r="BS81" i="25"/>
  <c r="BS79" i="25"/>
  <c r="BS77" i="25"/>
  <c r="BS75" i="25"/>
  <c r="BS73" i="25"/>
  <c r="BS71" i="25"/>
  <c r="BS69" i="25"/>
  <c r="BS66" i="25"/>
  <c r="BS64" i="25"/>
  <c r="BS62" i="25"/>
  <c r="BS60" i="25"/>
  <c r="BS58" i="25"/>
  <c r="BS56" i="25"/>
  <c r="BS54" i="25"/>
  <c r="BS52" i="25"/>
  <c r="BS50" i="25"/>
  <c r="BS48" i="25"/>
  <c r="BS46" i="25"/>
  <c r="BS44" i="25"/>
  <c r="BS42" i="25"/>
  <c r="BS40" i="25"/>
  <c r="BS38" i="25"/>
  <c r="BJ36" i="25"/>
  <c r="BK36" i="25" s="1"/>
  <c r="BK131" i="25"/>
  <c r="BK127" i="25"/>
  <c r="BK124" i="25"/>
  <c r="BK122" i="25"/>
  <c r="BK120" i="25"/>
  <c r="BK118" i="25"/>
  <c r="BK116" i="25"/>
  <c r="BK105" i="25"/>
  <c r="BK102" i="25"/>
  <c r="BK100" i="25"/>
  <c r="BK98" i="25"/>
  <c r="BK96" i="25"/>
  <c r="BK94" i="25"/>
  <c r="BK91" i="25"/>
  <c r="BK89" i="25"/>
  <c r="BK87" i="25"/>
  <c r="BK85" i="25"/>
  <c r="BK83" i="25"/>
  <c r="BK80" i="25"/>
  <c r="BK78" i="25"/>
  <c r="BK76" i="25"/>
  <c r="BK74" i="25"/>
  <c r="BK72" i="25"/>
  <c r="BK70" i="25"/>
  <c r="BK68" i="25"/>
  <c r="BK65" i="25"/>
  <c r="BK63" i="25"/>
  <c r="BK61" i="25"/>
  <c r="BK59" i="25"/>
  <c r="BK57" i="25"/>
  <c r="BK55" i="25"/>
  <c r="BK53" i="25"/>
  <c r="BK51" i="25"/>
  <c r="BK49" i="25"/>
  <c r="BK47" i="25"/>
  <c r="BK45" i="25"/>
  <c r="BK43" i="25"/>
  <c r="BK41" i="25"/>
  <c r="BK39" i="25"/>
  <c r="BK16" i="25"/>
  <c r="BK11" i="25"/>
  <c r="BK6" i="25"/>
  <c r="BK134" i="25"/>
  <c r="BK130" i="25"/>
  <c r="BK126" i="25"/>
  <c r="BK111" i="25"/>
  <c r="BK138" i="25"/>
  <c r="BK128" i="25"/>
  <c r="BK69" i="25"/>
  <c r="BK60" i="25"/>
  <c r="BK52" i="25"/>
  <c r="BK44" i="25"/>
  <c r="BK15" i="25"/>
  <c r="BK133" i="25"/>
  <c r="BK121" i="25"/>
  <c r="BK95" i="25"/>
  <c r="BK86" i="25"/>
  <c r="BK77" i="25"/>
  <c r="BK62" i="25"/>
  <c r="BK46" i="25"/>
  <c r="BK38" i="25"/>
  <c r="BK22" i="25"/>
  <c r="BK13" i="25"/>
  <c r="BK7" i="25"/>
  <c r="BK119" i="25"/>
  <c r="BK97" i="25"/>
  <c r="BK79" i="25"/>
  <c r="BK4" i="25"/>
  <c r="BK125" i="25"/>
  <c r="BK117" i="25"/>
  <c r="BK104" i="25"/>
  <c r="BK99" i="25"/>
  <c r="BK90" i="25"/>
  <c r="BK81" i="25"/>
  <c r="BK71" i="25"/>
  <c r="BK54" i="25"/>
  <c r="BK123" i="25"/>
  <c r="BK101" i="25"/>
  <c r="BK93" i="25"/>
  <c r="BK84" i="25"/>
  <c r="BK42" i="25"/>
  <c r="BK18" i="25"/>
  <c r="BK10" i="25"/>
  <c r="BK132" i="25"/>
  <c r="BK110" i="25"/>
  <c r="BK73" i="25"/>
  <c r="BK64" i="25"/>
  <c r="BK56" i="25"/>
  <c r="BK48" i="25"/>
  <c r="BK40" i="25"/>
  <c r="BK19" i="25"/>
  <c r="BK12" i="25"/>
  <c r="BT4" i="25"/>
  <c r="BK129" i="25"/>
  <c r="BK106" i="25"/>
  <c r="BK88" i="25"/>
  <c r="BK75" i="25"/>
  <c r="BK66" i="25"/>
  <c r="BK58" i="25"/>
  <c r="BK50" i="25"/>
  <c r="BL111" i="25"/>
  <c r="BL119" i="25"/>
  <c r="BL106" i="25"/>
  <c r="BL101" i="25"/>
  <c r="BL97" i="25"/>
  <c r="BL93" i="25"/>
  <c r="BL88" i="25"/>
  <c r="BL84" i="25"/>
  <c r="BL79" i="25"/>
  <c r="BL75" i="25"/>
  <c r="BL123" i="25"/>
  <c r="BL121" i="25"/>
  <c r="BL117" i="25"/>
  <c r="BL104" i="25"/>
  <c r="BL99" i="25"/>
  <c r="BL95" i="25"/>
  <c r="BL90" i="25"/>
  <c r="BL86" i="25"/>
  <c r="BL81" i="25"/>
  <c r="BL77" i="25"/>
  <c r="BL122" i="25"/>
  <c r="BL118" i="25"/>
  <c r="BL105" i="25"/>
  <c r="BL100" i="25"/>
  <c r="BL96" i="25"/>
  <c r="BL91" i="25"/>
  <c r="BL87" i="25"/>
  <c r="BL83" i="25"/>
  <c r="BL78" i="25"/>
  <c r="BL74" i="25"/>
  <c r="BL71" i="25"/>
  <c r="BL65" i="25"/>
  <c r="BL62" i="25"/>
  <c r="BL57" i="25"/>
  <c r="BL54" i="25"/>
  <c r="BL49" i="25"/>
  <c r="BL46" i="25"/>
  <c r="BL41" i="25"/>
  <c r="BL38" i="25"/>
  <c r="BL110" i="25"/>
  <c r="BL68" i="25"/>
  <c r="BL56" i="25"/>
  <c r="BL51" i="25"/>
  <c r="BL43" i="25"/>
  <c r="BL138" i="25"/>
  <c r="BL72" i="25"/>
  <c r="BL60" i="25"/>
  <c r="BL52" i="25"/>
  <c r="BL39" i="25"/>
  <c r="BL73" i="25"/>
  <c r="BL64" i="25"/>
  <c r="BL59" i="25"/>
  <c r="BL48" i="25"/>
  <c r="BL40" i="25"/>
  <c r="BL69" i="25"/>
  <c r="BL63" i="25"/>
  <c r="BL55" i="25"/>
  <c r="BL47" i="25"/>
  <c r="BT124" i="25"/>
  <c r="BL124" i="25"/>
  <c r="BL120" i="25"/>
  <c r="BL116" i="25"/>
  <c r="BL102" i="25"/>
  <c r="BL98" i="25"/>
  <c r="BL94" i="25"/>
  <c r="BL89" i="25"/>
  <c r="BL85" i="25"/>
  <c r="BL80" i="25"/>
  <c r="BL76" i="25"/>
  <c r="BL70" i="25"/>
  <c r="BL66" i="25"/>
  <c r="BL61" i="25"/>
  <c r="BL58" i="25"/>
  <c r="BL53" i="25"/>
  <c r="BL50" i="25"/>
  <c r="BL45" i="25"/>
  <c r="BL42" i="25"/>
  <c r="BL44" i="25"/>
  <c r="BM38" i="25"/>
  <c r="BC124" i="25"/>
  <c r="BF33" i="25"/>
  <c r="BF34" i="25"/>
  <c r="BD34" i="25"/>
  <c r="BD38" i="25"/>
  <c r="AI33" i="25"/>
  <c r="AG131" i="25"/>
  <c r="AG127" i="25"/>
  <c r="AG122" i="25"/>
  <c r="AG120" i="25"/>
  <c r="AG118" i="25"/>
  <c r="AG116" i="25"/>
  <c r="AG105" i="25"/>
  <c r="AG102" i="25"/>
  <c r="AG100" i="25"/>
  <c r="AG98" i="25"/>
  <c r="AG96" i="25"/>
  <c r="AG94" i="25"/>
  <c r="AG91" i="25"/>
  <c r="AG89" i="25"/>
  <c r="AG87" i="25"/>
  <c r="AG85" i="25"/>
  <c r="AG83" i="25"/>
  <c r="AG80" i="25"/>
  <c r="AG78" i="25"/>
  <c r="AG76" i="25"/>
  <c r="AG74" i="25"/>
  <c r="AG72" i="25"/>
  <c r="AG70" i="25"/>
  <c r="AG68" i="25"/>
  <c r="AG65" i="25"/>
  <c r="AG63" i="25"/>
  <c r="AG61" i="25"/>
  <c r="AG59" i="25"/>
  <c r="AG57" i="25"/>
  <c r="AG55" i="25"/>
  <c r="AG53" i="25"/>
  <c r="AG51" i="25"/>
  <c r="AG49" i="25"/>
  <c r="AG47" i="25"/>
  <c r="AG45" i="25"/>
  <c r="AP4" i="25"/>
  <c r="AG134" i="25"/>
  <c r="AG130" i="25"/>
  <c r="AG126" i="25"/>
  <c r="AG111" i="25"/>
  <c r="AG133" i="25"/>
  <c r="AG129" i="25"/>
  <c r="AG125" i="25"/>
  <c r="AG123" i="25"/>
  <c r="AG121" i="25"/>
  <c r="AG119" i="25"/>
  <c r="AG117" i="25"/>
  <c r="AG106" i="25"/>
  <c r="AG104" i="25"/>
  <c r="AG101" i="25"/>
  <c r="AG99" i="25"/>
  <c r="AG97" i="25"/>
  <c r="AG95" i="25"/>
  <c r="AG93" i="25"/>
  <c r="AG90" i="25"/>
  <c r="AG88" i="25"/>
  <c r="AG86" i="25"/>
  <c r="AG84" i="25"/>
  <c r="AG81" i="25"/>
  <c r="AG79" i="25"/>
  <c r="AG77" i="25"/>
  <c r="AG75" i="25"/>
  <c r="AG73" i="25"/>
  <c r="AG71" i="25"/>
  <c r="AG69" i="25"/>
  <c r="AG66" i="25"/>
  <c r="AG64" i="25"/>
  <c r="AG62" i="25"/>
  <c r="AG60" i="25"/>
  <c r="AG58" i="25"/>
  <c r="AG56" i="25"/>
  <c r="AG54" i="25"/>
  <c r="AG52" i="25"/>
  <c r="AG50" i="25"/>
  <c r="AG48" i="25"/>
  <c r="AG46" i="25"/>
  <c r="AG44" i="25"/>
  <c r="AG42" i="25"/>
  <c r="AF36" i="25"/>
  <c r="AG36" i="25" s="1"/>
  <c r="AG128" i="25"/>
  <c r="AG41" i="25"/>
  <c r="AG39" i="25"/>
  <c r="AG16" i="25"/>
  <c r="AG11" i="25"/>
  <c r="AG6" i="25"/>
  <c r="AG43" i="25"/>
  <c r="AG22" i="25"/>
  <c r="AG15" i="25"/>
  <c r="AG10" i="25"/>
  <c r="AG138" i="25"/>
  <c r="AG40" i="25"/>
  <c r="AG38" i="25"/>
  <c r="AG19" i="25"/>
  <c r="AG13" i="25"/>
  <c r="AG4" i="25"/>
  <c r="AG132" i="25"/>
  <c r="AG110" i="25"/>
  <c r="AG18" i="25"/>
  <c r="AG12" i="25"/>
  <c r="AG7" i="25"/>
  <c r="AI4" i="25"/>
  <c r="AI34" i="25"/>
  <c r="AF124" i="25"/>
  <c r="AP38" i="25"/>
  <c r="AG34" i="25"/>
  <c r="AI22" i="25"/>
  <c r="AB22" i="25"/>
  <c r="Y124" i="25"/>
  <c r="AI38" i="25"/>
  <c r="Z38" i="25"/>
  <c r="AM113" i="25" l="1"/>
  <c r="AM114" i="25"/>
  <c r="CO113" i="25"/>
  <c r="CP113" i="25" s="1"/>
  <c r="AN36" i="25"/>
  <c r="CO109" i="25"/>
  <c r="BL141" i="25"/>
  <c r="BS141" i="25"/>
  <c r="AO81" i="25"/>
  <c r="P134" i="25"/>
  <c r="P5" i="25"/>
  <c r="P68" i="25"/>
  <c r="P61" i="25"/>
  <c r="BC113" i="25"/>
  <c r="BF113" i="25" s="1"/>
  <c r="BC109" i="25"/>
  <c r="BF109" i="25" s="1"/>
  <c r="AO98" i="25"/>
  <c r="AO63" i="25"/>
  <c r="AB38" i="25"/>
  <c r="AO48" i="25"/>
  <c r="CQ141" i="25"/>
  <c r="CA112" i="25"/>
  <c r="CA137" i="25" s="1"/>
  <c r="P46" i="25"/>
  <c r="P122" i="25"/>
  <c r="P95" i="25"/>
  <c r="P44" i="25"/>
  <c r="P51" i="25"/>
  <c r="P133" i="25"/>
  <c r="P97" i="25"/>
  <c r="P77" i="25"/>
  <c r="P45" i="25"/>
  <c r="P118" i="25"/>
  <c r="P85" i="25"/>
  <c r="P62" i="25"/>
  <c r="P120" i="25"/>
  <c r="P78" i="25"/>
  <c r="P111" i="25"/>
  <c r="BF36" i="25"/>
  <c r="BC114" i="25"/>
  <c r="BD114" i="25" s="1"/>
  <c r="P19" i="25"/>
  <c r="P102" i="25"/>
  <c r="P79" i="25"/>
  <c r="P60" i="25"/>
  <c r="P4" i="25"/>
  <c r="P96" i="25"/>
  <c r="AB4" i="25"/>
  <c r="P56" i="25"/>
  <c r="P90" i="25"/>
  <c r="P7" i="25"/>
  <c r="P65" i="25"/>
  <c r="P100" i="25"/>
  <c r="P47" i="25"/>
  <c r="P80" i="25"/>
  <c r="P125" i="25"/>
  <c r="P50" i="25"/>
  <c r="P84" i="25"/>
  <c r="P123" i="25"/>
  <c r="P126" i="25"/>
  <c r="O36" i="25"/>
  <c r="O113" i="25" s="1"/>
  <c r="P113" i="25" s="1"/>
  <c r="P40" i="25"/>
  <c r="P73" i="25"/>
  <c r="P116" i="25"/>
  <c r="P49" i="25"/>
  <c r="P83" i="25"/>
  <c r="P129" i="25"/>
  <c r="P63" i="25"/>
  <c r="P98" i="25"/>
  <c r="P11" i="25"/>
  <c r="P66" i="25"/>
  <c r="P101" i="25"/>
  <c r="P10" i="25"/>
  <c r="P33" i="25"/>
  <c r="P6" i="25"/>
  <c r="P43" i="25"/>
  <c r="P59" i="25"/>
  <c r="P76" i="25"/>
  <c r="P94" i="25"/>
  <c r="P121" i="25"/>
  <c r="P13" i="25"/>
  <c r="P54" i="25"/>
  <c r="P71" i="25"/>
  <c r="P88" i="25"/>
  <c r="P106" i="25"/>
  <c r="P16" i="25"/>
  <c r="P52" i="25"/>
  <c r="P69" i="25"/>
  <c r="P86" i="25"/>
  <c r="P104" i="25"/>
  <c r="P131" i="25"/>
  <c r="P18" i="25"/>
  <c r="P53" i="25"/>
  <c r="P70" i="25"/>
  <c r="P87" i="25"/>
  <c r="P105" i="25"/>
  <c r="P127" i="25"/>
  <c r="P15" i="25"/>
  <c r="P130" i="25"/>
  <c r="Y113" i="25"/>
  <c r="Z113" i="25" s="1"/>
  <c r="P12" i="25"/>
  <c r="P48" i="25"/>
  <c r="P64" i="25"/>
  <c r="P81" i="25"/>
  <c r="P99" i="25"/>
  <c r="P128" i="25"/>
  <c r="P41" i="25"/>
  <c r="P57" i="25"/>
  <c r="P74" i="25"/>
  <c r="P91" i="25"/>
  <c r="P119" i="25"/>
  <c r="P39" i="25"/>
  <c r="P55" i="25"/>
  <c r="P72" i="25"/>
  <c r="P89" i="25"/>
  <c r="P117" i="25"/>
  <c r="P138" i="25"/>
  <c r="P42" i="25"/>
  <c r="P58" i="25"/>
  <c r="P75" i="25"/>
  <c r="P93" i="25"/>
  <c r="P110" i="25"/>
  <c r="P132" i="25"/>
  <c r="P22" i="25"/>
  <c r="Y114" i="25"/>
  <c r="Z114" i="25" s="1"/>
  <c r="Y109" i="25"/>
  <c r="Y112" i="25" s="1"/>
  <c r="AO116" i="25"/>
  <c r="AO72" i="25"/>
  <c r="AO56" i="25"/>
  <c r="AO47" i="25"/>
  <c r="AO80" i="25"/>
  <c r="AO124" i="25"/>
  <c r="AO64" i="25"/>
  <c r="AO99" i="25"/>
  <c r="AO39" i="25"/>
  <c r="AO90" i="25"/>
  <c r="AO55" i="25"/>
  <c r="AO89" i="25"/>
  <c r="AO40" i="25"/>
  <c r="AO73" i="25"/>
  <c r="AO117" i="25"/>
  <c r="AO41" i="25"/>
  <c r="AO49" i="25"/>
  <c r="AO57" i="25"/>
  <c r="AO65" i="25"/>
  <c r="AO74" i="25"/>
  <c r="AO83" i="25"/>
  <c r="AO91" i="25"/>
  <c r="AO100" i="25"/>
  <c r="AO118" i="25"/>
  <c r="AO110" i="25"/>
  <c r="AO42" i="25"/>
  <c r="AO50" i="25"/>
  <c r="AO58" i="25"/>
  <c r="AO66" i="25"/>
  <c r="AO75" i="25"/>
  <c r="AO84" i="25"/>
  <c r="AO93" i="25"/>
  <c r="AO101" i="25"/>
  <c r="AO119" i="25"/>
  <c r="AO43" i="25"/>
  <c r="AO51" i="25"/>
  <c r="AO59" i="25"/>
  <c r="AO68" i="25"/>
  <c r="AO76" i="25"/>
  <c r="AO85" i="25"/>
  <c r="AO94" i="25"/>
  <c r="AO102" i="25"/>
  <c r="AO120" i="25"/>
  <c r="AO138" i="25"/>
  <c r="AO44" i="25"/>
  <c r="AO52" i="25"/>
  <c r="AO60" i="25"/>
  <c r="AO69" i="25"/>
  <c r="AO77" i="25"/>
  <c r="AO86" i="25"/>
  <c r="AO95" i="25"/>
  <c r="AO104" i="25"/>
  <c r="AO121" i="25"/>
  <c r="AO111" i="25"/>
  <c r="AO45" i="25"/>
  <c r="AO53" i="25"/>
  <c r="AO61" i="25"/>
  <c r="AO70" i="25"/>
  <c r="AO78" i="25"/>
  <c r="AO87" i="25"/>
  <c r="AO96" i="25"/>
  <c r="AO105" i="25"/>
  <c r="AO122" i="25"/>
  <c r="AO38" i="25"/>
  <c r="AO46" i="25"/>
  <c r="AO54" i="25"/>
  <c r="AO62" i="25"/>
  <c r="AO71" i="25"/>
  <c r="AO79" i="25"/>
  <c r="AO88" i="25"/>
  <c r="AO97" i="25"/>
  <c r="AO106" i="25"/>
  <c r="AO123" i="25"/>
  <c r="BF124" i="25"/>
  <c r="BM36" i="25"/>
  <c r="P35" i="25"/>
  <c r="P34" i="25"/>
  <c r="P38" i="25"/>
  <c r="Q123" i="25"/>
  <c r="Q121" i="25"/>
  <c r="Q119" i="25"/>
  <c r="Q117" i="25"/>
  <c r="Q106" i="25"/>
  <c r="Q104" i="25"/>
  <c r="Q101" i="25"/>
  <c r="Q99" i="25"/>
  <c r="Q97" i="25"/>
  <c r="Q95" i="25"/>
  <c r="Q93" i="25"/>
  <c r="Q90" i="25"/>
  <c r="Q88" i="25"/>
  <c r="Q86" i="25"/>
  <c r="Q84" i="25"/>
  <c r="Q81" i="25"/>
  <c r="Q79" i="25"/>
  <c r="Q77" i="25"/>
  <c r="Q75" i="25"/>
  <c r="Q73" i="25"/>
  <c r="Q71" i="25"/>
  <c r="Q69" i="25"/>
  <c r="Q66" i="25"/>
  <c r="Q64" i="25"/>
  <c r="Q62" i="25"/>
  <c r="Q60" i="25"/>
  <c r="Q58" i="25"/>
  <c r="Q56" i="25"/>
  <c r="Q54" i="25"/>
  <c r="Q52" i="25"/>
  <c r="Q50" i="25"/>
  <c r="Q48" i="25"/>
  <c r="Q46" i="25"/>
  <c r="Q44" i="25"/>
  <c r="Q42" i="25"/>
  <c r="Q40" i="25"/>
  <c r="Q38" i="25"/>
  <c r="Q138" i="25"/>
  <c r="Q120" i="25"/>
  <c r="Q98" i="25"/>
  <c r="Q89" i="25"/>
  <c r="Q80" i="25"/>
  <c r="Q72" i="25"/>
  <c r="Q63" i="25"/>
  <c r="Q55" i="25"/>
  <c r="Q47" i="25"/>
  <c r="Q39" i="25"/>
  <c r="Q122" i="25"/>
  <c r="Q100" i="25"/>
  <c r="Q91" i="25"/>
  <c r="Q83" i="25"/>
  <c r="Q74" i="25"/>
  <c r="Q65" i="25"/>
  <c r="Q57" i="25"/>
  <c r="Q49" i="25"/>
  <c r="Q41" i="25"/>
  <c r="Q124" i="25"/>
  <c r="Q116" i="25"/>
  <c r="Q111" i="25"/>
  <c r="Q102" i="25"/>
  <c r="Q94" i="25"/>
  <c r="Q85" i="25"/>
  <c r="Q76" i="25"/>
  <c r="Q68" i="25"/>
  <c r="Q59" i="25"/>
  <c r="Q51" i="25"/>
  <c r="Q43" i="25"/>
  <c r="Q118" i="25"/>
  <c r="Q110" i="25"/>
  <c r="Q105" i="25"/>
  <c r="Q96" i="25"/>
  <c r="Q87" i="25"/>
  <c r="Q78" i="25"/>
  <c r="Q70" i="25"/>
  <c r="Q61" i="25"/>
  <c r="Q53" i="25"/>
  <c r="Q45" i="25"/>
  <c r="P124" i="25"/>
  <c r="CO112" i="25"/>
  <c r="CP109" i="25"/>
  <c r="CR124" i="25"/>
  <c r="CJ124" i="25"/>
  <c r="CJ122" i="25"/>
  <c r="CJ120" i="25"/>
  <c r="CJ118" i="25"/>
  <c r="CJ116" i="25"/>
  <c r="CJ105" i="25"/>
  <c r="CJ102" i="25"/>
  <c r="CJ100" i="25"/>
  <c r="CJ98" i="25"/>
  <c r="CJ96" i="25"/>
  <c r="CJ94" i="25"/>
  <c r="CJ91" i="25"/>
  <c r="CJ89" i="25"/>
  <c r="CJ87" i="25"/>
  <c r="CJ85" i="25"/>
  <c r="CJ83" i="25"/>
  <c r="CJ80" i="25"/>
  <c r="CJ111" i="25"/>
  <c r="CJ123" i="25"/>
  <c r="CJ121" i="25"/>
  <c r="CJ119" i="25"/>
  <c r="CJ117" i="25"/>
  <c r="CJ106" i="25"/>
  <c r="CJ104" i="25"/>
  <c r="CJ101" i="25"/>
  <c r="CJ99" i="25"/>
  <c r="CJ97" i="25"/>
  <c r="CJ95" i="25"/>
  <c r="CJ93" i="25"/>
  <c r="CJ90" i="25"/>
  <c r="CJ88" i="25"/>
  <c r="CJ86" i="25"/>
  <c r="CJ84" i="25"/>
  <c r="CJ81" i="25"/>
  <c r="CJ79" i="25"/>
  <c r="CJ77" i="25"/>
  <c r="CJ75" i="25"/>
  <c r="CJ73" i="25"/>
  <c r="CJ71" i="25"/>
  <c r="CJ69" i="25"/>
  <c r="CJ66" i="25"/>
  <c r="CJ64" i="25"/>
  <c r="CJ62" i="25"/>
  <c r="CJ60" i="25"/>
  <c r="CJ58" i="25"/>
  <c r="CJ56" i="25"/>
  <c r="CJ54" i="25"/>
  <c r="CJ52" i="25"/>
  <c r="CJ50" i="25"/>
  <c r="CJ48" i="25"/>
  <c r="CJ46" i="25"/>
  <c r="CJ44" i="25"/>
  <c r="CJ42" i="25"/>
  <c r="CJ40" i="25"/>
  <c r="CJ110" i="25"/>
  <c r="CJ74" i="25"/>
  <c r="CJ65" i="25"/>
  <c r="CJ57" i="25"/>
  <c r="CJ49" i="25"/>
  <c r="CJ41" i="25"/>
  <c r="CJ63" i="25"/>
  <c r="CJ55" i="25"/>
  <c r="CJ39" i="25"/>
  <c r="CJ76" i="25"/>
  <c r="CJ68" i="25"/>
  <c r="CJ59" i="25"/>
  <c r="CJ51" i="25"/>
  <c r="CJ43" i="25"/>
  <c r="CJ38" i="25"/>
  <c r="CJ138" i="25"/>
  <c r="CJ72" i="25"/>
  <c r="CJ47" i="25"/>
  <c r="CJ78" i="25"/>
  <c r="CJ70" i="25"/>
  <c r="CJ61" i="25"/>
  <c r="CJ53" i="25"/>
  <c r="CJ45" i="25"/>
  <c r="CI124" i="25"/>
  <c r="CR36" i="25"/>
  <c r="CH114" i="25"/>
  <c r="CH109" i="25"/>
  <c r="CH113" i="25"/>
  <c r="CK36" i="25"/>
  <c r="CK124" i="25"/>
  <c r="CC138" i="25"/>
  <c r="CC110" i="25"/>
  <c r="CC124" i="25"/>
  <c r="CC122" i="25"/>
  <c r="CC120" i="25"/>
  <c r="CC118" i="25"/>
  <c r="CC116" i="25"/>
  <c r="CC105" i="25"/>
  <c r="CC102" i="25"/>
  <c r="CC100" i="25"/>
  <c r="CC98" i="25"/>
  <c r="CC96" i="25"/>
  <c r="CC94" i="25"/>
  <c r="CC91" i="25"/>
  <c r="CC89" i="25"/>
  <c r="CC87" i="25"/>
  <c r="CC85" i="25"/>
  <c r="CC83" i="25"/>
  <c r="CC80" i="25"/>
  <c r="CC78" i="25"/>
  <c r="CC76" i="25"/>
  <c r="CC74" i="25"/>
  <c r="CC72" i="25"/>
  <c r="CC70" i="25"/>
  <c r="CC68" i="25"/>
  <c r="CC65" i="25"/>
  <c r="CC63" i="25"/>
  <c r="CC61" i="25"/>
  <c r="CC59" i="25"/>
  <c r="CC57" i="25"/>
  <c r="CC55" i="25"/>
  <c r="CC53" i="25"/>
  <c r="CC51" i="25"/>
  <c r="CC49" i="25"/>
  <c r="CC47" i="25"/>
  <c r="CC45" i="25"/>
  <c r="CC43" i="25"/>
  <c r="CC41" i="25"/>
  <c r="CC39" i="25"/>
  <c r="CC111" i="25"/>
  <c r="CC123" i="25"/>
  <c r="CC101" i="25"/>
  <c r="CC93" i="25"/>
  <c r="CC84" i="25"/>
  <c r="CC75" i="25"/>
  <c r="CC66" i="25"/>
  <c r="CC58" i="25"/>
  <c r="CC50" i="25"/>
  <c r="CC42" i="25"/>
  <c r="CC95" i="25"/>
  <c r="CC77" i="25"/>
  <c r="CC60" i="25"/>
  <c r="CC44" i="25"/>
  <c r="CC121" i="25"/>
  <c r="CC99" i="25"/>
  <c r="CC90" i="25"/>
  <c r="CC81" i="25"/>
  <c r="CC73" i="25"/>
  <c r="CC64" i="25"/>
  <c r="CC56" i="25"/>
  <c r="CC48" i="25"/>
  <c r="CC40" i="25"/>
  <c r="CC119" i="25"/>
  <c r="CC106" i="25"/>
  <c r="CC97" i="25"/>
  <c r="CC88" i="25"/>
  <c r="CC79" i="25"/>
  <c r="CC71" i="25"/>
  <c r="CC62" i="25"/>
  <c r="CC54" i="25"/>
  <c r="CC46" i="25"/>
  <c r="CC38" i="25"/>
  <c r="CC117" i="25"/>
  <c r="CC104" i="25"/>
  <c r="CC86" i="25"/>
  <c r="CC69" i="25"/>
  <c r="CC52" i="25"/>
  <c r="CB124" i="25"/>
  <c r="CD124" i="25"/>
  <c r="CD114" i="25"/>
  <c r="BR114" i="25"/>
  <c r="CD113" i="25"/>
  <c r="BR113" i="25"/>
  <c r="BQ112" i="25"/>
  <c r="CD109" i="25"/>
  <c r="BR109" i="25"/>
  <c r="BJ114" i="25"/>
  <c r="BJ109" i="25"/>
  <c r="BJ113" i="25"/>
  <c r="BT36" i="25"/>
  <c r="BE111" i="25"/>
  <c r="BE123" i="25"/>
  <c r="BE121" i="25"/>
  <c r="BE119" i="25"/>
  <c r="BE117" i="25"/>
  <c r="BE106" i="25"/>
  <c r="BE104" i="25"/>
  <c r="BE101" i="25"/>
  <c r="BE99" i="25"/>
  <c r="BE97" i="25"/>
  <c r="BE95" i="25"/>
  <c r="BE93" i="25"/>
  <c r="BE90" i="25"/>
  <c r="BE88" i="25"/>
  <c r="BE86" i="25"/>
  <c r="BE84" i="25"/>
  <c r="BE81" i="25"/>
  <c r="BE79" i="25"/>
  <c r="BE77" i="25"/>
  <c r="BE75" i="25"/>
  <c r="BE73" i="25"/>
  <c r="BE71" i="25"/>
  <c r="BE69" i="25"/>
  <c r="BE66" i="25"/>
  <c r="BE64" i="25"/>
  <c r="BE62" i="25"/>
  <c r="BE60" i="25"/>
  <c r="BE58" i="25"/>
  <c r="BE56" i="25"/>
  <c r="BE54" i="25"/>
  <c r="BE52" i="25"/>
  <c r="BE50" i="25"/>
  <c r="BE48" i="25"/>
  <c r="BE46" i="25"/>
  <c r="BE44" i="25"/>
  <c r="BE42" i="25"/>
  <c r="BE40" i="25"/>
  <c r="BE38" i="25"/>
  <c r="BM124" i="25"/>
  <c r="BE138" i="25"/>
  <c r="BE110" i="25"/>
  <c r="BE124" i="25"/>
  <c r="BE116" i="25"/>
  <c r="BE102" i="25"/>
  <c r="BE94" i="25"/>
  <c r="BE85" i="25"/>
  <c r="BE76" i="25"/>
  <c r="BE68" i="25"/>
  <c r="BE59" i="25"/>
  <c r="BE51" i="25"/>
  <c r="BE43" i="25"/>
  <c r="BE122" i="25"/>
  <c r="BE100" i="25"/>
  <c r="BE91" i="25"/>
  <c r="BE74" i="25"/>
  <c r="BE57" i="25"/>
  <c r="BE49" i="25"/>
  <c r="BE120" i="25"/>
  <c r="BE98" i="25"/>
  <c r="BE89" i="25"/>
  <c r="BE80" i="25"/>
  <c r="BE72" i="25"/>
  <c r="BE63" i="25"/>
  <c r="BE55" i="25"/>
  <c r="BE47" i="25"/>
  <c r="BE39" i="25"/>
  <c r="BE53" i="25"/>
  <c r="BE83" i="25"/>
  <c r="BE65" i="25"/>
  <c r="BE41" i="25"/>
  <c r="BE118" i="25"/>
  <c r="BE105" i="25"/>
  <c r="BE96" i="25"/>
  <c r="BE87" i="25"/>
  <c r="BE78" i="25"/>
  <c r="BE70" i="25"/>
  <c r="BE61" i="25"/>
  <c r="BE45" i="25"/>
  <c r="BD124" i="25"/>
  <c r="AM112" i="25"/>
  <c r="AN109" i="25"/>
  <c r="AN113" i="25"/>
  <c r="AN114" i="25"/>
  <c r="AF114" i="25"/>
  <c r="AP36" i="25"/>
  <c r="AF113" i="25"/>
  <c r="AF109" i="25"/>
  <c r="AI36" i="25"/>
  <c r="AH111" i="25"/>
  <c r="AP124" i="25"/>
  <c r="AH123" i="25"/>
  <c r="AH121" i="25"/>
  <c r="AH119" i="25"/>
  <c r="AH117" i="25"/>
  <c r="AH106" i="25"/>
  <c r="AH104" i="25"/>
  <c r="AH101" i="25"/>
  <c r="AH99" i="25"/>
  <c r="AH97" i="25"/>
  <c r="AH95" i="25"/>
  <c r="AH93" i="25"/>
  <c r="AH90" i="25"/>
  <c r="AH88" i="25"/>
  <c r="AH86" i="25"/>
  <c r="AH84" i="25"/>
  <c r="AH81" i="25"/>
  <c r="AH79" i="25"/>
  <c r="AH77" i="25"/>
  <c r="AH75" i="25"/>
  <c r="AH73" i="25"/>
  <c r="AH71" i="25"/>
  <c r="AH69" i="25"/>
  <c r="AH66" i="25"/>
  <c r="AH64" i="25"/>
  <c r="AH62" i="25"/>
  <c r="AH60" i="25"/>
  <c r="AH58" i="25"/>
  <c r="AH56" i="25"/>
  <c r="AH54" i="25"/>
  <c r="AH52" i="25"/>
  <c r="AH50" i="25"/>
  <c r="AH138" i="25"/>
  <c r="AH110" i="25"/>
  <c r="AH118" i="25"/>
  <c r="AH105" i="25"/>
  <c r="AH96" i="25"/>
  <c r="AH87" i="25"/>
  <c r="AH78" i="25"/>
  <c r="AH70" i="25"/>
  <c r="AH61" i="25"/>
  <c r="AH53" i="25"/>
  <c r="AH47" i="25"/>
  <c r="AH43" i="25"/>
  <c r="AH124" i="25"/>
  <c r="AH116" i="25"/>
  <c r="AH102" i="25"/>
  <c r="AH94" i="25"/>
  <c r="AH85" i="25"/>
  <c r="AH76" i="25"/>
  <c r="AH68" i="25"/>
  <c r="AH59" i="25"/>
  <c r="AH51" i="25"/>
  <c r="AH46" i="25"/>
  <c r="AH40" i="25"/>
  <c r="AH38" i="25"/>
  <c r="AH122" i="25"/>
  <c r="AH100" i="25"/>
  <c r="AH91" i="25"/>
  <c r="AH83" i="25"/>
  <c r="AH74" i="25"/>
  <c r="AH65" i="25"/>
  <c r="AH57" i="25"/>
  <c r="AH49" i="25"/>
  <c r="AH45" i="25"/>
  <c r="AH42" i="25"/>
  <c r="AH120" i="25"/>
  <c r="AH98" i="25"/>
  <c r="AH89" i="25"/>
  <c r="AH80" i="25"/>
  <c r="AH72" i="25"/>
  <c r="AH63" i="25"/>
  <c r="AH55" i="25"/>
  <c r="AH48" i="25"/>
  <c r="AH44" i="25"/>
  <c r="AH41" i="25"/>
  <c r="AH39" i="25"/>
  <c r="AG124" i="25"/>
  <c r="AI124" i="25"/>
  <c r="AB124" i="25"/>
  <c r="AA138" i="25"/>
  <c r="AA110" i="25"/>
  <c r="AA101" i="25"/>
  <c r="AA95" i="25"/>
  <c r="AA88" i="25"/>
  <c r="AA84" i="25"/>
  <c r="AA75" i="25"/>
  <c r="AA69" i="25"/>
  <c r="AA62" i="25"/>
  <c r="AA56" i="25"/>
  <c r="AA50" i="25"/>
  <c r="AA46" i="25"/>
  <c r="AA124" i="25"/>
  <c r="AA122" i="25"/>
  <c r="AA120" i="25"/>
  <c r="AA118" i="25"/>
  <c r="AA116" i="25"/>
  <c r="AA105" i="25"/>
  <c r="AA102" i="25"/>
  <c r="AA100" i="25"/>
  <c r="AA98" i="25"/>
  <c r="AA96" i="25"/>
  <c r="AA94" i="25"/>
  <c r="AA91" i="25"/>
  <c r="AA89" i="25"/>
  <c r="AA87" i="25"/>
  <c r="AA85" i="25"/>
  <c r="AA83" i="25"/>
  <c r="AA80" i="25"/>
  <c r="AA78" i="25"/>
  <c r="AA76" i="25"/>
  <c r="AA74" i="25"/>
  <c r="AA72" i="25"/>
  <c r="AA70" i="25"/>
  <c r="AA68" i="25"/>
  <c r="AA65" i="25"/>
  <c r="AA63" i="25"/>
  <c r="AA61" i="25"/>
  <c r="AA59" i="25"/>
  <c r="AA57" i="25"/>
  <c r="AA55" i="25"/>
  <c r="AA53" i="25"/>
  <c r="AA51" i="25"/>
  <c r="AA49" i="25"/>
  <c r="AA47" i="25"/>
  <c r="AA45" i="25"/>
  <c r="AA43" i="25"/>
  <c r="AA41" i="25"/>
  <c r="AA39" i="25"/>
  <c r="AA121" i="25"/>
  <c r="AA119" i="25"/>
  <c r="AA97" i="25"/>
  <c r="AA90" i="25"/>
  <c r="AA81" i="25"/>
  <c r="AA77" i="25"/>
  <c r="AA73" i="25"/>
  <c r="AA64" i="25"/>
  <c r="AA60" i="25"/>
  <c r="AA54" i="25"/>
  <c r="AA48" i="25"/>
  <c r="AA40" i="25"/>
  <c r="Z124" i="25"/>
  <c r="AA111" i="25"/>
  <c r="AA123" i="25"/>
  <c r="AA117" i="25"/>
  <c r="AA106" i="25"/>
  <c r="AA104" i="25"/>
  <c r="AA99" i="25"/>
  <c r="AA93" i="25"/>
  <c r="AA86" i="25"/>
  <c r="AA79" i="25"/>
  <c r="AA71" i="25"/>
  <c r="AA66" i="25"/>
  <c r="AA58" i="25"/>
  <c r="AA52" i="25"/>
  <c r="AA44" i="25"/>
  <c r="AA42" i="25"/>
  <c r="AA38" i="25"/>
  <c r="BD113" i="25" l="1"/>
  <c r="P36" i="25"/>
  <c r="BM113" i="25"/>
  <c r="CC141" i="25"/>
  <c r="BE141" i="25"/>
  <c r="BM109" i="25"/>
  <c r="AB36" i="25"/>
  <c r="O109" i="25"/>
  <c r="O112" i="25" s="1"/>
  <c r="AB112" i="25" s="1"/>
  <c r="BD109" i="25"/>
  <c r="BC112" i="25"/>
  <c r="BD112" i="25" s="1"/>
  <c r="O114" i="25"/>
  <c r="P114" i="25" s="1"/>
  <c r="AA141" i="25"/>
  <c r="BF114" i="25"/>
  <c r="BM114" i="25"/>
  <c r="AB114" i="25"/>
  <c r="CJ141" i="25"/>
  <c r="CB112" i="25"/>
  <c r="Z109" i="25"/>
  <c r="AB113" i="25"/>
  <c r="AI114" i="25"/>
  <c r="AI113" i="25"/>
  <c r="CO137" i="25"/>
  <c r="CP112" i="25"/>
  <c r="CR113" i="25"/>
  <c r="CI113" i="25"/>
  <c r="CK113" i="25"/>
  <c r="CH112" i="25"/>
  <c r="CR109" i="25"/>
  <c r="CI109" i="25"/>
  <c r="CK109" i="25"/>
  <c r="CR114" i="25"/>
  <c r="CI114" i="25"/>
  <c r="CK114" i="25"/>
  <c r="CA139" i="25"/>
  <c r="CB137" i="25"/>
  <c r="BQ137" i="25"/>
  <c r="CD112" i="25"/>
  <c r="BR112" i="25"/>
  <c r="BT113" i="25"/>
  <c r="BK113" i="25"/>
  <c r="BJ112" i="25"/>
  <c r="BT109" i="25"/>
  <c r="BK109" i="25"/>
  <c r="BT114" i="25"/>
  <c r="BK114" i="25"/>
  <c r="BC137" i="25"/>
  <c r="AM137" i="25"/>
  <c r="AN112" i="25"/>
  <c r="AP113" i="25"/>
  <c r="AG113" i="25"/>
  <c r="AP109" i="25"/>
  <c r="AF112" i="25"/>
  <c r="AI112" i="25" s="1"/>
  <c r="AG109" i="25"/>
  <c r="AI109" i="25"/>
  <c r="AP114" i="25"/>
  <c r="AG114" i="25"/>
  <c r="Y137" i="25"/>
  <c r="Z112" i="25"/>
  <c r="H138" i="25"/>
  <c r="R138" i="25" s="1"/>
  <c r="H134" i="25"/>
  <c r="R134" i="25" s="1"/>
  <c r="H133" i="25"/>
  <c r="R133" i="25" s="1"/>
  <c r="H132" i="25"/>
  <c r="R132" i="25" s="1"/>
  <c r="H131" i="25"/>
  <c r="R131" i="25" s="1"/>
  <c r="H130" i="25"/>
  <c r="R130" i="25" s="1"/>
  <c r="H129" i="25"/>
  <c r="R129" i="25" s="1"/>
  <c r="H128" i="25"/>
  <c r="H127" i="25"/>
  <c r="R127" i="25" s="1"/>
  <c r="H126" i="25"/>
  <c r="R126" i="25" s="1"/>
  <c r="H123" i="25"/>
  <c r="R123" i="25" s="1"/>
  <c r="H122" i="25"/>
  <c r="R122" i="25" s="1"/>
  <c r="H121" i="25"/>
  <c r="R121" i="25" s="1"/>
  <c r="H120" i="25"/>
  <c r="R120" i="25" s="1"/>
  <c r="H119" i="25"/>
  <c r="R119" i="25" s="1"/>
  <c r="H118" i="25"/>
  <c r="H117" i="25"/>
  <c r="R117" i="25" s="1"/>
  <c r="H111" i="25"/>
  <c r="R111" i="25" s="1"/>
  <c r="H110" i="25"/>
  <c r="R110" i="25" s="1"/>
  <c r="H106" i="25"/>
  <c r="H105" i="25"/>
  <c r="R105" i="25" s="1"/>
  <c r="H102" i="25"/>
  <c r="R102" i="25" s="1"/>
  <c r="H101" i="25"/>
  <c r="R101" i="25" s="1"/>
  <c r="H100" i="25"/>
  <c r="R100" i="25" s="1"/>
  <c r="H99" i="25"/>
  <c r="R99" i="25" s="1"/>
  <c r="H98" i="25"/>
  <c r="R98" i="25" s="1"/>
  <c r="H97" i="25"/>
  <c r="R97" i="25" s="1"/>
  <c r="H96" i="25"/>
  <c r="R96" i="25" s="1"/>
  <c r="H95" i="25"/>
  <c r="R95" i="25" s="1"/>
  <c r="H94" i="25"/>
  <c r="R94" i="25" s="1"/>
  <c r="H91" i="25"/>
  <c r="R91" i="25" s="1"/>
  <c r="H90" i="25"/>
  <c r="R90" i="25" s="1"/>
  <c r="H89" i="25"/>
  <c r="R89" i="25" s="1"/>
  <c r="H88" i="25"/>
  <c r="R88" i="25" s="1"/>
  <c r="H87" i="25"/>
  <c r="R87" i="25" s="1"/>
  <c r="H86" i="25"/>
  <c r="H85" i="25"/>
  <c r="R85" i="25" s="1"/>
  <c r="H84" i="25"/>
  <c r="R84" i="25" s="1"/>
  <c r="H81" i="25"/>
  <c r="R81" i="25" s="1"/>
  <c r="H80" i="25"/>
  <c r="R80" i="25" s="1"/>
  <c r="H79" i="25"/>
  <c r="R79" i="25" s="1"/>
  <c r="H78" i="25"/>
  <c r="R78" i="25" s="1"/>
  <c r="H77" i="25"/>
  <c r="R77" i="25" s="1"/>
  <c r="H76" i="25"/>
  <c r="R76" i="25" s="1"/>
  <c r="H75" i="25"/>
  <c r="R75" i="25" s="1"/>
  <c r="H74" i="25"/>
  <c r="R74" i="25" s="1"/>
  <c r="H73" i="25"/>
  <c r="R73" i="25" s="1"/>
  <c r="H72" i="25"/>
  <c r="R72" i="25" s="1"/>
  <c r="H71" i="25"/>
  <c r="R71" i="25" s="1"/>
  <c r="H70" i="25"/>
  <c r="R70" i="25" s="1"/>
  <c r="H69" i="25"/>
  <c r="R65" i="25"/>
  <c r="H64" i="25"/>
  <c r="R64" i="25" s="1"/>
  <c r="H63" i="25"/>
  <c r="R63" i="25" s="1"/>
  <c r="H62" i="25"/>
  <c r="R62" i="25" s="1"/>
  <c r="H61" i="25"/>
  <c r="R61" i="25" s="1"/>
  <c r="H60" i="25"/>
  <c r="R60" i="25" s="1"/>
  <c r="H59" i="25"/>
  <c r="R59" i="25" s="1"/>
  <c r="H58" i="25"/>
  <c r="R58" i="25" s="1"/>
  <c r="H57" i="25"/>
  <c r="R57" i="25" s="1"/>
  <c r="H56" i="25"/>
  <c r="R56" i="25" s="1"/>
  <c r="H55" i="25"/>
  <c r="R55" i="25" s="1"/>
  <c r="H54" i="25"/>
  <c r="R54" i="25" s="1"/>
  <c r="H53" i="25"/>
  <c r="R53" i="25" s="1"/>
  <c r="H52" i="25"/>
  <c r="R52" i="25" s="1"/>
  <c r="H51" i="25"/>
  <c r="R51" i="25" s="1"/>
  <c r="H50" i="25"/>
  <c r="R50" i="25" s="1"/>
  <c r="H49" i="25"/>
  <c r="R49" i="25" s="1"/>
  <c r="H48" i="25"/>
  <c r="R48" i="25" s="1"/>
  <c r="H47" i="25"/>
  <c r="R47" i="25" s="1"/>
  <c r="H46" i="25"/>
  <c r="R46" i="25" s="1"/>
  <c r="H45" i="25"/>
  <c r="R45" i="25" s="1"/>
  <c r="H44" i="25"/>
  <c r="R44" i="25" s="1"/>
  <c r="H43" i="25"/>
  <c r="R43" i="25" s="1"/>
  <c r="H42" i="25"/>
  <c r="R42" i="25" s="1"/>
  <c r="H41" i="25"/>
  <c r="H40" i="25"/>
  <c r="R40" i="25" s="1"/>
  <c r="H30" i="25"/>
  <c r="R30" i="25" s="1"/>
  <c r="H27" i="25"/>
  <c r="H24" i="25"/>
  <c r="H19" i="25"/>
  <c r="R19" i="25" s="1"/>
  <c r="H16" i="25"/>
  <c r="R16" i="25" s="1"/>
  <c r="H13" i="25"/>
  <c r="R13" i="25" s="1"/>
  <c r="H12" i="25"/>
  <c r="H11" i="25"/>
  <c r="R11" i="25" s="1"/>
  <c r="H8" i="25"/>
  <c r="R8" i="25" s="1"/>
  <c r="H7" i="25"/>
  <c r="R7" i="25" s="1"/>
  <c r="H6" i="25"/>
  <c r="H5" i="25" l="1"/>
  <c r="R5" i="25" s="1"/>
  <c r="BF112" i="25"/>
  <c r="BM112" i="25"/>
  <c r="AB109" i="25"/>
  <c r="P109" i="25"/>
  <c r="H15" i="25"/>
  <c r="I30" i="25" s="1"/>
  <c r="H29" i="25"/>
  <c r="R29" i="25" s="1"/>
  <c r="H93" i="25"/>
  <c r="R93" i="25" s="1"/>
  <c r="H104" i="25"/>
  <c r="R104" i="25" s="1"/>
  <c r="R106" i="25"/>
  <c r="H116" i="25"/>
  <c r="R116" i="25" s="1"/>
  <c r="R118" i="25"/>
  <c r="H125" i="25"/>
  <c r="R125" i="25" s="1"/>
  <c r="R128" i="25"/>
  <c r="H23" i="25"/>
  <c r="R24" i="25"/>
  <c r="H39" i="25"/>
  <c r="R41" i="25"/>
  <c r="H83" i="25"/>
  <c r="R83" i="25" s="1"/>
  <c r="R86" i="25"/>
  <c r="H18" i="25"/>
  <c r="R18" i="25" s="1"/>
  <c r="H26" i="25"/>
  <c r="R26" i="25" s="1"/>
  <c r="R27" i="25"/>
  <c r="H68" i="25"/>
  <c r="R68" i="25" s="1"/>
  <c r="R69" i="25"/>
  <c r="R6" i="25"/>
  <c r="H10" i="25"/>
  <c r="R12" i="25"/>
  <c r="O137" i="25"/>
  <c r="AB137" i="25" s="1"/>
  <c r="P112" i="25"/>
  <c r="CO139" i="25"/>
  <c r="CP139" i="25" s="1"/>
  <c r="CP137" i="25"/>
  <c r="CR112" i="25"/>
  <c r="CH137" i="25"/>
  <c r="CI112" i="25"/>
  <c r="CK112" i="25"/>
  <c r="CB139" i="25"/>
  <c r="BQ139" i="25"/>
  <c r="CD137" i="25"/>
  <c r="BR137" i="25"/>
  <c r="BJ137" i="25"/>
  <c r="BM137" i="25" s="1"/>
  <c r="BT112" i="25"/>
  <c r="BK112" i="25"/>
  <c r="BC139" i="25"/>
  <c r="BD137" i="25"/>
  <c r="AM139" i="25"/>
  <c r="BF137" i="25"/>
  <c r="AN137" i="25"/>
  <c r="AF137" i="25"/>
  <c r="AI137" i="25" s="1"/>
  <c r="AP112" i="25"/>
  <c r="AG112" i="25"/>
  <c r="Y139" i="25"/>
  <c r="Z137" i="25"/>
  <c r="E6" i="25"/>
  <c r="B6" i="25"/>
  <c r="E138" i="25"/>
  <c r="K138" i="25" s="1"/>
  <c r="E134" i="25"/>
  <c r="K134" i="25" s="1"/>
  <c r="E133" i="25"/>
  <c r="K133" i="25" s="1"/>
  <c r="E132" i="25"/>
  <c r="K132" i="25" s="1"/>
  <c r="E131" i="25"/>
  <c r="K131" i="25" s="1"/>
  <c r="E130" i="25"/>
  <c r="K130" i="25" s="1"/>
  <c r="E129" i="25"/>
  <c r="K129" i="25" s="1"/>
  <c r="E128" i="25"/>
  <c r="K128" i="25" s="1"/>
  <c r="E127" i="25"/>
  <c r="K127" i="25" s="1"/>
  <c r="E126" i="25"/>
  <c r="E123" i="25"/>
  <c r="K123" i="25" s="1"/>
  <c r="E122" i="25"/>
  <c r="K122" i="25" s="1"/>
  <c r="E121" i="25"/>
  <c r="K121" i="25" s="1"/>
  <c r="E120" i="25"/>
  <c r="K120" i="25" s="1"/>
  <c r="E119" i="25"/>
  <c r="E118" i="25"/>
  <c r="K118" i="25" s="1"/>
  <c r="E117" i="25"/>
  <c r="K117" i="25" s="1"/>
  <c r="E111" i="25"/>
  <c r="K111" i="25" s="1"/>
  <c r="E110" i="25"/>
  <c r="K110" i="25" s="1"/>
  <c r="E106" i="25"/>
  <c r="K106" i="25" s="1"/>
  <c r="E105" i="25"/>
  <c r="K105" i="25" s="1"/>
  <c r="E102" i="25"/>
  <c r="K102" i="25" s="1"/>
  <c r="E101" i="25"/>
  <c r="K101" i="25" s="1"/>
  <c r="E100" i="25"/>
  <c r="K100" i="25" s="1"/>
  <c r="E99" i="25"/>
  <c r="K99" i="25" s="1"/>
  <c r="E98" i="25"/>
  <c r="K98" i="25" s="1"/>
  <c r="E97" i="25"/>
  <c r="K97" i="25" s="1"/>
  <c r="E96" i="25"/>
  <c r="K96" i="25" s="1"/>
  <c r="E95" i="25"/>
  <c r="K95" i="25" s="1"/>
  <c r="E94" i="25"/>
  <c r="E91" i="25"/>
  <c r="K91" i="25" s="1"/>
  <c r="E90" i="25"/>
  <c r="K90" i="25" s="1"/>
  <c r="E89" i="25"/>
  <c r="K89" i="25" s="1"/>
  <c r="E88" i="25"/>
  <c r="K88" i="25" s="1"/>
  <c r="E87" i="25"/>
  <c r="K87" i="25" s="1"/>
  <c r="E86" i="25"/>
  <c r="K86" i="25" s="1"/>
  <c r="E85" i="25"/>
  <c r="K85" i="25" s="1"/>
  <c r="E84" i="25"/>
  <c r="E81" i="25"/>
  <c r="K81" i="25" s="1"/>
  <c r="E80" i="25"/>
  <c r="K80" i="25" s="1"/>
  <c r="E79" i="25"/>
  <c r="K79" i="25" s="1"/>
  <c r="E78" i="25"/>
  <c r="K78" i="25" s="1"/>
  <c r="E77" i="25"/>
  <c r="K77" i="25" s="1"/>
  <c r="E76" i="25"/>
  <c r="K76" i="25" s="1"/>
  <c r="E75" i="25"/>
  <c r="K75" i="25" s="1"/>
  <c r="E74" i="25"/>
  <c r="K74" i="25" s="1"/>
  <c r="E73" i="25"/>
  <c r="K73" i="25" s="1"/>
  <c r="E72" i="25"/>
  <c r="K72" i="25" s="1"/>
  <c r="E71" i="25"/>
  <c r="K71" i="25" s="1"/>
  <c r="E70" i="25"/>
  <c r="K70" i="25" s="1"/>
  <c r="E69" i="25"/>
  <c r="K65" i="25"/>
  <c r="E64" i="25"/>
  <c r="K64" i="25" s="1"/>
  <c r="E63" i="25"/>
  <c r="K63" i="25" s="1"/>
  <c r="E62" i="25"/>
  <c r="K62" i="25" s="1"/>
  <c r="E61" i="25"/>
  <c r="K61" i="25" s="1"/>
  <c r="E60" i="25"/>
  <c r="K60" i="25" s="1"/>
  <c r="E59" i="25"/>
  <c r="K59" i="25" s="1"/>
  <c r="E58" i="25"/>
  <c r="K58" i="25" s="1"/>
  <c r="E57" i="25"/>
  <c r="K57" i="25" s="1"/>
  <c r="E56" i="25"/>
  <c r="K56" i="25" s="1"/>
  <c r="E55" i="25"/>
  <c r="K55" i="25" s="1"/>
  <c r="E54" i="25"/>
  <c r="K54" i="25" s="1"/>
  <c r="E53" i="25"/>
  <c r="K53" i="25" s="1"/>
  <c r="E52" i="25"/>
  <c r="K52" i="25" s="1"/>
  <c r="E51" i="25"/>
  <c r="K51" i="25" s="1"/>
  <c r="E50" i="25"/>
  <c r="K50" i="25" s="1"/>
  <c r="E49" i="25"/>
  <c r="K49" i="25" s="1"/>
  <c r="E48" i="25"/>
  <c r="K48" i="25" s="1"/>
  <c r="E47" i="25"/>
  <c r="K47" i="25" s="1"/>
  <c r="E46" i="25"/>
  <c r="K46" i="25" s="1"/>
  <c r="E45" i="25"/>
  <c r="K45" i="25" s="1"/>
  <c r="E44" i="25"/>
  <c r="K44" i="25" s="1"/>
  <c r="E43" i="25"/>
  <c r="K43" i="25" s="1"/>
  <c r="E42" i="25"/>
  <c r="K42" i="25" s="1"/>
  <c r="E41" i="25"/>
  <c r="K41" i="25" s="1"/>
  <c r="E40" i="25"/>
  <c r="K40" i="25" s="1"/>
  <c r="E30" i="25"/>
  <c r="E27" i="25"/>
  <c r="E24" i="25"/>
  <c r="K24" i="25" s="1"/>
  <c r="E19" i="25"/>
  <c r="K19" i="25" s="1"/>
  <c r="E16" i="25"/>
  <c r="E13" i="25"/>
  <c r="E12" i="25"/>
  <c r="K12" i="25" s="1"/>
  <c r="E11" i="25"/>
  <c r="K11" i="25" s="1"/>
  <c r="E8" i="25"/>
  <c r="K8" i="25" s="1"/>
  <c r="E7" i="25"/>
  <c r="K7" i="25" s="1"/>
  <c r="R15" i="25" l="1"/>
  <c r="K6" i="25"/>
  <c r="E5" i="25"/>
  <c r="K5" i="25" s="1"/>
  <c r="H35" i="25"/>
  <c r="R35" i="25" s="1"/>
  <c r="E18" i="25"/>
  <c r="K18" i="25" s="1"/>
  <c r="I29" i="25"/>
  <c r="E104" i="25"/>
  <c r="K104" i="25" s="1"/>
  <c r="H22" i="25"/>
  <c r="R22" i="25" s="1"/>
  <c r="R23" i="25"/>
  <c r="E26" i="25"/>
  <c r="K26" i="25" s="1"/>
  <c r="K27" i="25"/>
  <c r="E68" i="25"/>
  <c r="K68" i="25" s="1"/>
  <c r="K69" i="25"/>
  <c r="E116" i="25"/>
  <c r="K116" i="25" s="1"/>
  <c r="K119" i="25"/>
  <c r="O139" i="25"/>
  <c r="P137" i="25"/>
  <c r="H33" i="25"/>
  <c r="R33" i="25" s="1"/>
  <c r="I8" i="25"/>
  <c r="I24" i="25"/>
  <c r="I23" i="25"/>
  <c r="E10" i="25"/>
  <c r="K13" i="25"/>
  <c r="E23" i="25"/>
  <c r="K23" i="25" s="1"/>
  <c r="E15" i="25"/>
  <c r="K16" i="25"/>
  <c r="E29" i="25"/>
  <c r="K29" i="25" s="1"/>
  <c r="K30" i="25"/>
  <c r="E83" i="25"/>
  <c r="K83" i="25" s="1"/>
  <c r="K84" i="25"/>
  <c r="E93" i="25"/>
  <c r="K93" i="25" s="1"/>
  <c r="K94" i="25"/>
  <c r="E125" i="25"/>
  <c r="K125" i="25" s="1"/>
  <c r="K126" i="25"/>
  <c r="H38" i="25"/>
  <c r="R39" i="25"/>
  <c r="E39" i="25"/>
  <c r="K39" i="25" s="1"/>
  <c r="H34" i="25"/>
  <c r="R34" i="25" s="1"/>
  <c r="R10" i="25"/>
  <c r="I27" i="25"/>
  <c r="I26" i="25"/>
  <c r="CH139" i="25"/>
  <c r="CR137" i="25"/>
  <c r="CI137" i="25"/>
  <c r="CK137" i="25"/>
  <c r="CD139" i="25"/>
  <c r="BR139" i="25"/>
  <c r="BJ139" i="25"/>
  <c r="BM139" i="25" s="1"/>
  <c r="BT137" i="25"/>
  <c r="BK137" i="25"/>
  <c r="BD139" i="25"/>
  <c r="BF139" i="25"/>
  <c r="AN139" i="25"/>
  <c r="AP137" i="25"/>
  <c r="AG137" i="25"/>
  <c r="Z139" i="25"/>
  <c r="M462" i="29"/>
  <c r="L462" i="29"/>
  <c r="L464" i="29" s="1"/>
  <c r="N460" i="29"/>
  <c r="I103" i="20" s="1"/>
  <c r="M460" i="29"/>
  <c r="L460" i="29"/>
  <c r="G103" i="20"/>
  <c r="E103" i="20"/>
  <c r="C103" i="20"/>
  <c r="C102" i="20"/>
  <c r="E102" i="20"/>
  <c r="G102" i="20"/>
  <c r="M456" i="29"/>
  <c r="N456" i="29"/>
  <c r="I102" i="20" s="1"/>
  <c r="B102" i="20"/>
  <c r="N454" i="29"/>
  <c r="I101" i="20" s="1"/>
  <c r="M454" i="29"/>
  <c r="L454" i="29"/>
  <c r="G101" i="20"/>
  <c r="E101" i="20"/>
  <c r="C101" i="20"/>
  <c r="B101" i="20"/>
  <c r="C100" i="20"/>
  <c r="E100" i="20"/>
  <c r="G100" i="20"/>
  <c r="M452" i="29"/>
  <c r="N452" i="29"/>
  <c r="C96" i="20"/>
  <c r="E96" i="20"/>
  <c r="G96" i="20"/>
  <c r="L445" i="29"/>
  <c r="M445" i="29"/>
  <c r="N445" i="29"/>
  <c r="I96" i="20" s="1"/>
  <c r="B96" i="20"/>
  <c r="E95" i="20"/>
  <c r="L420" i="29"/>
  <c r="M420" i="29"/>
  <c r="N420" i="29"/>
  <c r="I95" i="20" s="1"/>
  <c r="C94" i="20"/>
  <c r="G94" i="20"/>
  <c r="L417" i="29"/>
  <c r="M417" i="29"/>
  <c r="N417" i="29"/>
  <c r="I94" i="20" s="1"/>
  <c r="B94" i="20"/>
  <c r="I35" i="25" l="1"/>
  <c r="P139" i="25"/>
  <c r="J103" i="20"/>
  <c r="I100" i="20"/>
  <c r="J100" i="20" s="1"/>
  <c r="AB139" i="25"/>
  <c r="F96" i="20"/>
  <c r="H102" i="20"/>
  <c r="B100" i="20"/>
  <c r="K100" i="20" s="1"/>
  <c r="H103" i="20"/>
  <c r="H100" i="20"/>
  <c r="I33" i="25"/>
  <c r="H124" i="25"/>
  <c r="R38" i="25"/>
  <c r="E38" i="25"/>
  <c r="E35" i="25"/>
  <c r="K35" i="25" s="1"/>
  <c r="K15" i="25"/>
  <c r="F30" i="25"/>
  <c r="F29" i="25"/>
  <c r="E22" i="25"/>
  <c r="K22" i="25" s="1"/>
  <c r="E34" i="25"/>
  <c r="K34" i="25" s="1"/>
  <c r="K10" i="25"/>
  <c r="F27" i="25"/>
  <c r="F26" i="25"/>
  <c r="E33" i="25"/>
  <c r="K33" i="25" s="1"/>
  <c r="F24" i="25"/>
  <c r="F23" i="25"/>
  <c r="F8" i="25"/>
  <c r="I34" i="25"/>
  <c r="N416" i="29"/>
  <c r="N449" i="29" s="1"/>
  <c r="B95" i="20"/>
  <c r="G95" i="20"/>
  <c r="H96" i="20"/>
  <c r="F100" i="20"/>
  <c r="J101" i="20"/>
  <c r="D102" i="20"/>
  <c r="K102" i="20"/>
  <c r="J102" i="20"/>
  <c r="F103" i="20"/>
  <c r="J94" i="20"/>
  <c r="D96" i="20"/>
  <c r="K96" i="20"/>
  <c r="H101" i="20"/>
  <c r="M464" i="29"/>
  <c r="K94" i="20"/>
  <c r="D94" i="20"/>
  <c r="D101" i="20"/>
  <c r="K101" i="20"/>
  <c r="J96" i="20"/>
  <c r="L416" i="29"/>
  <c r="L449" i="29" s="1"/>
  <c r="E94" i="20"/>
  <c r="M416" i="29"/>
  <c r="M449" i="29" s="1"/>
  <c r="I93" i="20"/>
  <c r="I92" i="20" s="1"/>
  <c r="C95" i="20"/>
  <c r="F95" i="20" s="1"/>
  <c r="F101" i="20"/>
  <c r="F102" i="20"/>
  <c r="CR139" i="25"/>
  <c r="CI139" i="25"/>
  <c r="CK139" i="25"/>
  <c r="BT139" i="25"/>
  <c r="BK139" i="25"/>
  <c r="C13" i="20"/>
  <c r="E13" i="20"/>
  <c r="G13" i="20"/>
  <c r="L67" i="29"/>
  <c r="M67" i="29"/>
  <c r="N67" i="29"/>
  <c r="I13" i="20" s="1"/>
  <c r="B13" i="20"/>
  <c r="C12" i="20"/>
  <c r="E12" i="20"/>
  <c r="G12" i="20"/>
  <c r="L62" i="29"/>
  <c r="M62" i="29"/>
  <c r="N62" i="29"/>
  <c r="I12" i="20" s="1"/>
  <c r="B12" i="20"/>
  <c r="C11" i="20"/>
  <c r="E11" i="20"/>
  <c r="G11" i="20"/>
  <c r="L48" i="29"/>
  <c r="M48" i="29"/>
  <c r="N48" i="29"/>
  <c r="I11" i="20" s="1"/>
  <c r="B11" i="20"/>
  <c r="C10" i="20"/>
  <c r="E10" i="20"/>
  <c r="G10" i="20"/>
  <c r="L35" i="29"/>
  <c r="M35" i="29"/>
  <c r="N35" i="29"/>
  <c r="I10" i="20" s="1"/>
  <c r="B10" i="20"/>
  <c r="C9" i="20"/>
  <c r="E9" i="20"/>
  <c r="G9" i="20"/>
  <c r="B9" i="20"/>
  <c r="C8" i="20"/>
  <c r="E8" i="20"/>
  <c r="G8" i="20"/>
  <c r="L11" i="29"/>
  <c r="M11" i="29"/>
  <c r="N11" i="29"/>
  <c r="I8" i="20" s="1"/>
  <c r="B8" i="20"/>
  <c r="C6" i="20"/>
  <c r="E6" i="20"/>
  <c r="L5" i="29"/>
  <c r="M5" i="29"/>
  <c r="N5" i="29"/>
  <c r="B6" i="20"/>
  <c r="C7" i="20"/>
  <c r="E7" i="20"/>
  <c r="G7" i="20"/>
  <c r="L7" i="29"/>
  <c r="M7" i="29"/>
  <c r="N7" i="29"/>
  <c r="I7" i="20" s="1"/>
  <c r="N410" i="29"/>
  <c r="C88" i="20"/>
  <c r="E88" i="20"/>
  <c r="G88" i="20"/>
  <c r="L408" i="29"/>
  <c r="M408" i="29"/>
  <c r="N408" i="29"/>
  <c r="I88" i="20" s="1"/>
  <c r="B88" i="20"/>
  <c r="B87" i="20"/>
  <c r="C87" i="20"/>
  <c r="E87" i="20"/>
  <c r="G87" i="20"/>
  <c r="L403" i="29"/>
  <c r="M403" i="29"/>
  <c r="N403" i="29"/>
  <c r="I87" i="20" s="1"/>
  <c r="C86" i="20"/>
  <c r="E86" i="20"/>
  <c r="G86" i="20"/>
  <c r="M401" i="29"/>
  <c r="N401" i="29"/>
  <c r="I86" i="20" s="1"/>
  <c r="C84" i="20"/>
  <c r="E84" i="20"/>
  <c r="G84" i="20"/>
  <c r="L398" i="29"/>
  <c r="M398" i="29"/>
  <c r="N398" i="29"/>
  <c r="I84" i="20" s="1"/>
  <c r="B84" i="20"/>
  <c r="C83" i="20"/>
  <c r="E83" i="20"/>
  <c r="G83" i="20"/>
  <c r="L388" i="29"/>
  <c r="M388" i="29"/>
  <c r="N388" i="29"/>
  <c r="I83" i="20" s="1"/>
  <c r="B83" i="20"/>
  <c r="C82" i="20"/>
  <c r="E82" i="20"/>
  <c r="G82" i="20"/>
  <c r="M386" i="29"/>
  <c r="N386" i="29"/>
  <c r="I82" i="20" s="1"/>
  <c r="B82" i="20"/>
  <c r="C81" i="20"/>
  <c r="E81" i="20"/>
  <c r="G81" i="20"/>
  <c r="M382" i="29"/>
  <c r="N382" i="29"/>
  <c r="I81" i="20" s="1"/>
  <c r="B81" i="20"/>
  <c r="C80" i="20"/>
  <c r="E80" i="20"/>
  <c r="G80" i="20"/>
  <c r="M376" i="29"/>
  <c r="N376" i="29"/>
  <c r="I80" i="20" s="1"/>
  <c r="B80" i="20"/>
  <c r="C79" i="20"/>
  <c r="E79" i="20"/>
  <c r="G79" i="20"/>
  <c r="M371" i="29"/>
  <c r="N371" i="29"/>
  <c r="I79" i="20" s="1"/>
  <c r="B79" i="20"/>
  <c r="C77" i="20"/>
  <c r="E77" i="20"/>
  <c r="G77" i="20"/>
  <c r="J77" i="20" s="1"/>
  <c r="B77" i="20"/>
  <c r="C76" i="20"/>
  <c r="E76" i="20"/>
  <c r="G76" i="20"/>
  <c r="M353" i="29"/>
  <c r="N353" i="29"/>
  <c r="I76" i="20" s="1"/>
  <c r="B76" i="20"/>
  <c r="C75" i="20"/>
  <c r="E75" i="20"/>
  <c r="G75" i="20"/>
  <c r="M350" i="29"/>
  <c r="N350" i="29"/>
  <c r="I75" i="20" s="1"/>
  <c r="B75" i="20"/>
  <c r="C74" i="20"/>
  <c r="E74" i="20"/>
  <c r="G74" i="20"/>
  <c r="M345" i="29"/>
  <c r="N345" i="29"/>
  <c r="I74" i="20" s="1"/>
  <c r="B74" i="20"/>
  <c r="C73" i="20"/>
  <c r="E73" i="20"/>
  <c r="G73" i="20"/>
  <c r="M339" i="29"/>
  <c r="N339" i="29"/>
  <c r="I73" i="20" s="1"/>
  <c r="B73" i="20"/>
  <c r="C72" i="20"/>
  <c r="E72" i="20"/>
  <c r="G72" i="20"/>
  <c r="M336" i="29"/>
  <c r="N336" i="29"/>
  <c r="I72" i="20" s="1"/>
  <c r="B72" i="20"/>
  <c r="C71" i="20"/>
  <c r="E71" i="20"/>
  <c r="G71" i="20"/>
  <c r="M331" i="29"/>
  <c r="N331" i="29"/>
  <c r="I71" i="20" s="1"/>
  <c r="B71" i="20"/>
  <c r="C70" i="20"/>
  <c r="E70" i="20"/>
  <c r="G70" i="20"/>
  <c r="M327" i="29"/>
  <c r="N327" i="29"/>
  <c r="I70" i="20" s="1"/>
  <c r="C68" i="20"/>
  <c r="E68" i="20"/>
  <c r="G68" i="20"/>
  <c r="M324" i="29"/>
  <c r="N324" i="29"/>
  <c r="I68" i="20" s="1"/>
  <c r="B68" i="20"/>
  <c r="C67" i="20"/>
  <c r="E67" i="20"/>
  <c r="G67" i="20"/>
  <c r="M318" i="29"/>
  <c r="N318" i="29"/>
  <c r="I67" i="20" s="1"/>
  <c r="B67" i="20"/>
  <c r="C66" i="20"/>
  <c r="E66" i="20"/>
  <c r="G66" i="20"/>
  <c r="M314" i="29"/>
  <c r="N314" i="29"/>
  <c r="I66" i="20" s="1"/>
  <c r="B66" i="20"/>
  <c r="C65" i="20"/>
  <c r="E65" i="20"/>
  <c r="G65" i="20"/>
  <c r="J65" i="20" s="1"/>
  <c r="M308" i="29"/>
  <c r="N308" i="29"/>
  <c r="I65" i="20" s="1"/>
  <c r="B65" i="20"/>
  <c r="C64" i="20"/>
  <c r="E64" i="20"/>
  <c r="G64" i="20"/>
  <c r="M303" i="29"/>
  <c r="N303" i="29"/>
  <c r="I64" i="20" s="1"/>
  <c r="B64" i="20"/>
  <c r="C63" i="20"/>
  <c r="E63" i="20"/>
  <c r="G63" i="20"/>
  <c r="M299" i="29"/>
  <c r="N299" i="29"/>
  <c r="I63" i="20" s="1"/>
  <c r="C59" i="20"/>
  <c r="E59" i="20"/>
  <c r="G59" i="20"/>
  <c r="M290" i="29"/>
  <c r="N290" i="29"/>
  <c r="I59" i="20" s="1"/>
  <c r="B59" i="20"/>
  <c r="C58" i="20"/>
  <c r="E58" i="20"/>
  <c r="G58" i="20"/>
  <c r="M286" i="29"/>
  <c r="N286" i="29"/>
  <c r="I58" i="20" s="1"/>
  <c r="B58" i="20"/>
  <c r="B57" i="20"/>
  <c r="C57" i="20"/>
  <c r="E57" i="20"/>
  <c r="G57" i="20"/>
  <c r="M282" i="29"/>
  <c r="N282" i="29"/>
  <c r="I57" i="20" s="1"/>
  <c r="C56" i="20"/>
  <c r="E56" i="20"/>
  <c r="G56" i="20"/>
  <c r="M278" i="29"/>
  <c r="N278" i="29"/>
  <c r="I56" i="20" s="1"/>
  <c r="B56" i="20"/>
  <c r="C55" i="20"/>
  <c r="E55" i="20"/>
  <c r="G55" i="20"/>
  <c r="M274" i="29"/>
  <c r="N274" i="29"/>
  <c r="I55" i="20" s="1"/>
  <c r="B55" i="20"/>
  <c r="C54" i="20"/>
  <c r="E54" i="20"/>
  <c r="G54" i="20"/>
  <c r="J54" i="20" s="1"/>
  <c r="M270" i="29"/>
  <c r="N270" i="29"/>
  <c r="I54" i="20" s="1"/>
  <c r="B54" i="20"/>
  <c r="C53" i="20"/>
  <c r="E53" i="20"/>
  <c r="G53" i="20"/>
  <c r="M263" i="29"/>
  <c r="N263" i="29"/>
  <c r="I53" i="20" s="1"/>
  <c r="B53" i="20"/>
  <c r="C52" i="20"/>
  <c r="E52" i="20"/>
  <c r="G52" i="20"/>
  <c r="M241" i="29"/>
  <c r="N241" i="29"/>
  <c r="I52" i="20" s="1"/>
  <c r="B52" i="20"/>
  <c r="B51" i="20"/>
  <c r="C51" i="20"/>
  <c r="E51" i="20"/>
  <c r="G51" i="20"/>
  <c r="M237" i="29"/>
  <c r="N237" i="29"/>
  <c r="I51" i="20" s="1"/>
  <c r="C50" i="20"/>
  <c r="E50" i="20"/>
  <c r="G50" i="20"/>
  <c r="M233" i="29"/>
  <c r="N233" i="29"/>
  <c r="I50" i="20" s="1"/>
  <c r="C49" i="20"/>
  <c r="E49" i="20"/>
  <c r="G49" i="20"/>
  <c r="J49" i="20" s="1"/>
  <c r="M230" i="29"/>
  <c r="N230" i="29"/>
  <c r="I49" i="20" s="1"/>
  <c r="B49" i="20"/>
  <c r="C47" i="20"/>
  <c r="E47" i="20"/>
  <c r="G47" i="20"/>
  <c r="M227" i="29"/>
  <c r="N227" i="29"/>
  <c r="I47" i="20" s="1"/>
  <c r="B47" i="20"/>
  <c r="C46" i="20"/>
  <c r="E46" i="20"/>
  <c r="G46" i="20"/>
  <c r="M218" i="29"/>
  <c r="N218" i="29"/>
  <c r="I46" i="20" s="1"/>
  <c r="B46" i="20"/>
  <c r="B45" i="20"/>
  <c r="C45" i="20"/>
  <c r="E45" i="20"/>
  <c r="G45" i="20"/>
  <c r="M201" i="29"/>
  <c r="N201" i="29"/>
  <c r="I45" i="20" s="1"/>
  <c r="B44" i="20"/>
  <c r="B43" i="20"/>
  <c r="C44" i="20"/>
  <c r="E44" i="20"/>
  <c r="G44" i="20"/>
  <c r="M194" i="29"/>
  <c r="N194" i="29"/>
  <c r="I44" i="20" s="1"/>
  <c r="C43" i="20"/>
  <c r="E43" i="20"/>
  <c r="G43" i="20"/>
  <c r="M175" i="29"/>
  <c r="I42" i="20" s="1"/>
  <c r="N175" i="29"/>
  <c r="I43" i="20" s="1"/>
  <c r="C40" i="20"/>
  <c r="E40" i="20"/>
  <c r="G40" i="20"/>
  <c r="M168" i="29"/>
  <c r="N168" i="29"/>
  <c r="I40" i="20" s="1"/>
  <c r="B40" i="20"/>
  <c r="C39" i="20"/>
  <c r="E39" i="20"/>
  <c r="G39" i="20"/>
  <c r="M162" i="29"/>
  <c r="N162" i="29"/>
  <c r="I39" i="20" s="1"/>
  <c r="C37" i="20"/>
  <c r="E37" i="20"/>
  <c r="G37" i="20"/>
  <c r="M158" i="29"/>
  <c r="N158" i="29"/>
  <c r="I37" i="20" s="1"/>
  <c r="B37" i="20"/>
  <c r="C36" i="20"/>
  <c r="E36" i="20"/>
  <c r="G36" i="20"/>
  <c r="L155" i="29"/>
  <c r="M155" i="29"/>
  <c r="N155" i="29"/>
  <c r="I36" i="20" s="1"/>
  <c r="B36" i="20"/>
  <c r="C35" i="20"/>
  <c r="E35" i="20"/>
  <c r="G35" i="20"/>
  <c r="L153" i="29"/>
  <c r="M153" i="29"/>
  <c r="N153" i="29"/>
  <c r="I35" i="20" s="1"/>
  <c r="B35" i="20"/>
  <c r="C34" i="20"/>
  <c r="E34" i="20"/>
  <c r="G34" i="20"/>
  <c r="L151" i="29"/>
  <c r="M151" i="29"/>
  <c r="N151" i="29"/>
  <c r="I34" i="20" s="1"/>
  <c r="M148" i="29"/>
  <c r="N148" i="29"/>
  <c r="I32" i="20" s="1"/>
  <c r="C28" i="20"/>
  <c r="E28" i="20"/>
  <c r="G28" i="20"/>
  <c r="L137" i="29"/>
  <c r="M137" i="29"/>
  <c r="N137" i="29"/>
  <c r="I28" i="20" s="1"/>
  <c r="B28" i="20"/>
  <c r="B27" i="20"/>
  <c r="C30" i="20"/>
  <c r="E30" i="20"/>
  <c r="G30" i="20"/>
  <c r="M140" i="29"/>
  <c r="N140" i="29"/>
  <c r="I30" i="20" s="1"/>
  <c r="B30" i="20"/>
  <c r="C27" i="20"/>
  <c r="E27" i="20"/>
  <c r="G27" i="20"/>
  <c r="L135" i="29"/>
  <c r="M135" i="29"/>
  <c r="N135" i="29"/>
  <c r="I27" i="20" s="1"/>
  <c r="C26" i="20"/>
  <c r="E26" i="20"/>
  <c r="G26" i="20"/>
  <c r="L131" i="29"/>
  <c r="M131" i="29"/>
  <c r="N131" i="29"/>
  <c r="I26" i="20" s="1"/>
  <c r="C25" i="20"/>
  <c r="E25" i="20"/>
  <c r="G25" i="20"/>
  <c r="L125" i="29"/>
  <c r="M125" i="29"/>
  <c r="N125" i="29"/>
  <c r="I25" i="20" s="1"/>
  <c r="B25" i="20"/>
  <c r="C24" i="20"/>
  <c r="E24" i="20"/>
  <c r="G24" i="20"/>
  <c r="L119" i="29"/>
  <c r="M119" i="29"/>
  <c r="N119" i="29"/>
  <c r="I24" i="20" s="1"/>
  <c r="B24" i="20"/>
  <c r="N114" i="29"/>
  <c r="I22" i="20" s="1"/>
  <c r="M114" i="29"/>
  <c r="L114" i="29"/>
  <c r="G22" i="20"/>
  <c r="E22" i="20"/>
  <c r="C22" i="20"/>
  <c r="B22" i="20"/>
  <c r="N110" i="29"/>
  <c r="M110" i="29"/>
  <c r="L110" i="29"/>
  <c r="N102" i="29"/>
  <c r="I19" i="20" s="1"/>
  <c r="M102" i="29"/>
  <c r="L102" i="29"/>
  <c r="G19" i="20"/>
  <c r="E19" i="20"/>
  <c r="C19" i="20"/>
  <c r="B19" i="20"/>
  <c r="N98" i="29"/>
  <c r="I18" i="20" s="1"/>
  <c r="M98" i="29"/>
  <c r="L98" i="29"/>
  <c r="G18" i="20"/>
  <c r="E18" i="20"/>
  <c r="C18" i="20"/>
  <c r="B18" i="20"/>
  <c r="N92" i="29"/>
  <c r="I17" i="20" s="1"/>
  <c r="M92" i="29"/>
  <c r="L92" i="29"/>
  <c r="G17" i="20"/>
  <c r="E17" i="20"/>
  <c r="C17" i="20"/>
  <c r="B17" i="20"/>
  <c r="N86" i="29"/>
  <c r="I16" i="20" s="1"/>
  <c r="M86" i="29"/>
  <c r="L86" i="29"/>
  <c r="G16" i="20"/>
  <c r="E16" i="20"/>
  <c r="C16" i="20"/>
  <c r="B16" i="20"/>
  <c r="N73" i="29"/>
  <c r="M73" i="29"/>
  <c r="L73" i="29"/>
  <c r="J45" i="20" l="1"/>
  <c r="J79" i="20"/>
  <c r="L370" i="29"/>
  <c r="J83" i="20"/>
  <c r="J53" i="20"/>
  <c r="J74" i="20"/>
  <c r="J82" i="20"/>
  <c r="L400" i="29"/>
  <c r="L414" i="29" s="1"/>
  <c r="J16" i="20"/>
  <c r="L109" i="29"/>
  <c r="M4" i="29"/>
  <c r="L4" i="29"/>
  <c r="J88" i="20"/>
  <c r="I85" i="20"/>
  <c r="J73" i="20"/>
  <c r="J70" i="20"/>
  <c r="J68" i="20"/>
  <c r="J64" i="20"/>
  <c r="J58" i="20"/>
  <c r="J51" i="20"/>
  <c r="J50" i="20"/>
  <c r="J37" i="20"/>
  <c r="J30" i="20"/>
  <c r="J27" i="20"/>
  <c r="N109" i="29"/>
  <c r="I21" i="20"/>
  <c r="I20" i="20" s="1"/>
  <c r="J19" i="20"/>
  <c r="J12" i="20"/>
  <c r="J11" i="20"/>
  <c r="J8" i="20"/>
  <c r="N4" i="29"/>
  <c r="I6" i="20"/>
  <c r="K6" i="20" s="1"/>
  <c r="F33" i="25"/>
  <c r="H28" i="20"/>
  <c r="H58" i="20"/>
  <c r="H25" i="20"/>
  <c r="H65" i="20"/>
  <c r="D100" i="20"/>
  <c r="B26" i="20"/>
  <c r="D26" i="20" s="1"/>
  <c r="B86" i="20"/>
  <c r="D86" i="20" s="1"/>
  <c r="F10" i="20"/>
  <c r="I4" i="29"/>
  <c r="D4" i="29"/>
  <c r="C4" i="29"/>
  <c r="C172" i="29" s="1"/>
  <c r="C296" i="29" s="1"/>
  <c r="J4" i="29"/>
  <c r="J296" i="29" s="1"/>
  <c r="F34" i="25"/>
  <c r="H51" i="20"/>
  <c r="H70" i="20"/>
  <c r="F71" i="20"/>
  <c r="H74" i="20"/>
  <c r="F75" i="20"/>
  <c r="H79" i="20"/>
  <c r="F80" i="20"/>
  <c r="F17" i="20"/>
  <c r="H30" i="20"/>
  <c r="H56" i="20"/>
  <c r="H57" i="20"/>
  <c r="F64" i="20"/>
  <c r="H67" i="20"/>
  <c r="F68" i="20"/>
  <c r="F73" i="20"/>
  <c r="F77" i="20"/>
  <c r="F82" i="20"/>
  <c r="H87" i="20"/>
  <c r="H24" i="20"/>
  <c r="H54" i="20"/>
  <c r="H83" i="20"/>
  <c r="F84" i="20"/>
  <c r="H35" i="20"/>
  <c r="H44" i="20"/>
  <c r="H46" i="20"/>
  <c r="H55" i="20"/>
  <c r="H59" i="20"/>
  <c r="H66" i="20"/>
  <c r="H71" i="20"/>
  <c r="H75" i="20"/>
  <c r="H80" i="20"/>
  <c r="H84" i="20"/>
  <c r="B70" i="20"/>
  <c r="D70" i="20" s="1"/>
  <c r="B63" i="20"/>
  <c r="D63" i="20" s="1"/>
  <c r="B50" i="20"/>
  <c r="K50" i="20" s="1"/>
  <c r="B39" i="20"/>
  <c r="K39" i="20" s="1"/>
  <c r="B34" i="20"/>
  <c r="K34" i="20" s="1"/>
  <c r="B7" i="20"/>
  <c r="D7" i="20" s="1"/>
  <c r="B4" i="29"/>
  <c r="B172" i="29" s="1"/>
  <c r="B296" i="29" s="1"/>
  <c r="H88" i="20"/>
  <c r="H76" i="20"/>
  <c r="H50" i="20"/>
  <c r="H40" i="20"/>
  <c r="H18" i="20"/>
  <c r="H12" i="20"/>
  <c r="H10" i="20"/>
  <c r="H8" i="20"/>
  <c r="G6" i="20"/>
  <c r="K4" i="29"/>
  <c r="K172" i="29" s="1"/>
  <c r="K296" i="29" s="1"/>
  <c r="F36" i="20"/>
  <c r="F47" i="20"/>
  <c r="F52" i="20"/>
  <c r="F56" i="20"/>
  <c r="F57" i="20"/>
  <c r="F63" i="20"/>
  <c r="F67" i="20"/>
  <c r="F22" i="20"/>
  <c r="F13" i="20"/>
  <c r="F25" i="20"/>
  <c r="F28" i="20"/>
  <c r="F26" i="20"/>
  <c r="F27" i="20"/>
  <c r="F35" i="20"/>
  <c r="F40" i="20"/>
  <c r="F44" i="20"/>
  <c r="F46" i="20"/>
  <c r="F55" i="20"/>
  <c r="F59" i="20"/>
  <c r="F66" i="20"/>
  <c r="F6" i="20"/>
  <c r="F11" i="20"/>
  <c r="F72" i="20"/>
  <c r="F76" i="20"/>
  <c r="F81" i="20"/>
  <c r="F87" i="20"/>
  <c r="F35" i="25"/>
  <c r="E124" i="25"/>
  <c r="K38" i="25"/>
  <c r="R124" i="25"/>
  <c r="J124" i="25"/>
  <c r="J122" i="25"/>
  <c r="J120" i="25"/>
  <c r="J118" i="25"/>
  <c r="J116" i="25"/>
  <c r="J105" i="25"/>
  <c r="J102" i="25"/>
  <c r="J100" i="25"/>
  <c r="J98" i="25"/>
  <c r="J96" i="25"/>
  <c r="J94" i="25"/>
  <c r="J91" i="25"/>
  <c r="J89" i="25"/>
  <c r="J87" i="25"/>
  <c r="J85" i="25"/>
  <c r="J83" i="25"/>
  <c r="J121" i="25"/>
  <c r="J99" i="25"/>
  <c r="J90" i="25"/>
  <c r="J81" i="25"/>
  <c r="J79" i="25"/>
  <c r="J77" i="25"/>
  <c r="J75" i="25"/>
  <c r="J73" i="25"/>
  <c r="J71" i="25"/>
  <c r="J69" i="25"/>
  <c r="J66" i="25"/>
  <c r="J64" i="25"/>
  <c r="J62" i="25"/>
  <c r="J60" i="25"/>
  <c r="J58" i="25"/>
  <c r="J56" i="25"/>
  <c r="J54" i="25"/>
  <c r="J52" i="25"/>
  <c r="J50" i="25"/>
  <c r="J48" i="25"/>
  <c r="J46" i="25"/>
  <c r="J44" i="25"/>
  <c r="J42" i="25"/>
  <c r="J40" i="25"/>
  <c r="J38" i="25"/>
  <c r="J123" i="25"/>
  <c r="J110" i="25"/>
  <c r="J101" i="25"/>
  <c r="J93" i="25"/>
  <c r="J84" i="25"/>
  <c r="J138" i="25"/>
  <c r="J117" i="25"/>
  <c r="J104" i="25"/>
  <c r="J95" i="25"/>
  <c r="J86" i="25"/>
  <c r="J80" i="25"/>
  <c r="J78" i="25"/>
  <c r="J76" i="25"/>
  <c r="J74" i="25"/>
  <c r="J72" i="25"/>
  <c r="J70" i="25"/>
  <c r="J68" i="25"/>
  <c r="J65" i="25"/>
  <c r="J63" i="25"/>
  <c r="J61" i="25"/>
  <c r="J59" i="25"/>
  <c r="J57" i="25"/>
  <c r="J55" i="25"/>
  <c r="J53" i="25"/>
  <c r="J51" i="25"/>
  <c r="J49" i="25"/>
  <c r="J47" i="25"/>
  <c r="J45" i="25"/>
  <c r="J43" i="25"/>
  <c r="J41" i="25"/>
  <c r="J39" i="25"/>
  <c r="J119" i="25"/>
  <c r="J111" i="25"/>
  <c r="J106" i="25"/>
  <c r="J97" i="25"/>
  <c r="J88" i="25"/>
  <c r="C93" i="20"/>
  <c r="C92" i="20" s="1"/>
  <c r="D16" i="20"/>
  <c r="K16" i="20"/>
  <c r="G23" i="20"/>
  <c r="J26" i="20"/>
  <c r="E33" i="20"/>
  <c r="H34" i="20"/>
  <c r="K37" i="20"/>
  <c r="D37" i="20"/>
  <c r="K49" i="20"/>
  <c r="D49" i="20"/>
  <c r="K57" i="20"/>
  <c r="D57" i="20"/>
  <c r="K64" i="20"/>
  <c r="D64" i="20"/>
  <c r="C90" i="20"/>
  <c r="D6" i="20"/>
  <c r="J95" i="20"/>
  <c r="D30" i="20"/>
  <c r="K30" i="20"/>
  <c r="D54" i="20"/>
  <c r="K54" i="20"/>
  <c r="K58" i="20"/>
  <c r="D58" i="20"/>
  <c r="I62" i="20"/>
  <c r="D65" i="20"/>
  <c r="K65" i="20"/>
  <c r="D74" i="20"/>
  <c r="K74" i="20"/>
  <c r="K79" i="20"/>
  <c r="D79" i="20"/>
  <c r="D83" i="20"/>
  <c r="K83" i="20"/>
  <c r="C85" i="20"/>
  <c r="F86" i="20"/>
  <c r="K88" i="20"/>
  <c r="D88" i="20"/>
  <c r="E90" i="20"/>
  <c r="F7" i="20"/>
  <c r="K8" i="20"/>
  <c r="D8" i="20"/>
  <c r="H9" i="20"/>
  <c r="K12" i="20"/>
  <c r="D12" i="20"/>
  <c r="H13" i="20"/>
  <c r="C23" i="20"/>
  <c r="F24" i="20"/>
  <c r="G31" i="20"/>
  <c r="G32" i="20"/>
  <c r="J32" i="20" s="1"/>
  <c r="E38" i="20"/>
  <c r="H39" i="20"/>
  <c r="C42" i="20"/>
  <c r="F43" i="20"/>
  <c r="K44" i="20"/>
  <c r="D44" i="20"/>
  <c r="K77" i="20"/>
  <c r="D77" i="20"/>
  <c r="K82" i="20"/>
  <c r="D82" i="20"/>
  <c r="M410" i="29"/>
  <c r="I89" i="20"/>
  <c r="F18" i="20"/>
  <c r="G33" i="20"/>
  <c r="J34" i="20"/>
  <c r="D45" i="20"/>
  <c r="K45" i="20"/>
  <c r="E14" i="20"/>
  <c r="H16" i="20"/>
  <c r="G14" i="20"/>
  <c r="J17" i="20"/>
  <c r="K18" i="20"/>
  <c r="D18" i="20"/>
  <c r="F19" i="20"/>
  <c r="E21" i="20"/>
  <c r="J22" i="20"/>
  <c r="D24" i="20"/>
  <c r="K24" i="20"/>
  <c r="J24" i="20"/>
  <c r="I23" i="20"/>
  <c r="K27" i="20"/>
  <c r="D27" i="20"/>
  <c r="C31" i="20"/>
  <c r="C32" i="20"/>
  <c r="D35" i="20"/>
  <c r="K35" i="20"/>
  <c r="J35" i="20"/>
  <c r="H36" i="20"/>
  <c r="F37" i="20"/>
  <c r="D40" i="20"/>
  <c r="K40" i="20"/>
  <c r="J40" i="20"/>
  <c r="G42" i="20"/>
  <c r="J43" i="20"/>
  <c r="J44" i="20"/>
  <c r="F45" i="20"/>
  <c r="D46" i="20"/>
  <c r="K46" i="20"/>
  <c r="J46" i="20"/>
  <c r="H47" i="20"/>
  <c r="F49" i="20"/>
  <c r="D51" i="20"/>
  <c r="K51" i="20"/>
  <c r="H52" i="20"/>
  <c r="F53" i="20"/>
  <c r="D55" i="20"/>
  <c r="K55" i="20"/>
  <c r="J55" i="20"/>
  <c r="D59" i="20"/>
  <c r="K59" i="20"/>
  <c r="J59" i="20"/>
  <c r="E62" i="20"/>
  <c r="H63" i="20"/>
  <c r="D66" i="20"/>
  <c r="K66" i="20"/>
  <c r="J66" i="20"/>
  <c r="D71" i="20"/>
  <c r="K71" i="20"/>
  <c r="J71" i="20"/>
  <c r="E69" i="20"/>
  <c r="H72" i="20"/>
  <c r="D75" i="20"/>
  <c r="K75" i="20"/>
  <c r="J75" i="20"/>
  <c r="D80" i="20"/>
  <c r="K80" i="20"/>
  <c r="J80" i="20"/>
  <c r="E78" i="20"/>
  <c r="H81" i="20"/>
  <c r="D84" i="20"/>
  <c r="K84" i="20"/>
  <c r="J84" i="20"/>
  <c r="E85" i="20"/>
  <c r="H86" i="20"/>
  <c r="B90" i="20"/>
  <c r="G90" i="20"/>
  <c r="E5" i="20"/>
  <c r="H7" i="20"/>
  <c r="K9" i="20"/>
  <c r="D9" i="20"/>
  <c r="J9" i="20"/>
  <c r="D13" i="20"/>
  <c r="K13" i="20"/>
  <c r="J13" i="20"/>
  <c r="K95" i="20"/>
  <c r="D95" i="20"/>
  <c r="B21" i="20"/>
  <c r="B31" i="20"/>
  <c r="B32" i="20"/>
  <c r="K53" i="20"/>
  <c r="D53" i="20"/>
  <c r="K68" i="20"/>
  <c r="D68" i="20"/>
  <c r="K73" i="20"/>
  <c r="D73" i="20"/>
  <c r="K87" i="20"/>
  <c r="D87" i="20"/>
  <c r="C5" i="20"/>
  <c r="F9" i="20"/>
  <c r="D11" i="20"/>
  <c r="K11" i="20"/>
  <c r="K17" i="20"/>
  <c r="D17" i="20"/>
  <c r="H19" i="20"/>
  <c r="G21" i="20"/>
  <c r="K22" i="20"/>
  <c r="D22" i="20"/>
  <c r="G38" i="20"/>
  <c r="J39" i="20"/>
  <c r="E42" i="20"/>
  <c r="H43" i="20"/>
  <c r="C14" i="20"/>
  <c r="F16" i="20"/>
  <c r="I14" i="20"/>
  <c r="H17" i="20"/>
  <c r="J18" i="20"/>
  <c r="D19" i="20"/>
  <c r="K19" i="20"/>
  <c r="C21" i="20"/>
  <c r="M109" i="29"/>
  <c r="H22" i="20"/>
  <c r="D25" i="20"/>
  <c r="K25" i="20"/>
  <c r="J25" i="20"/>
  <c r="E23" i="20"/>
  <c r="H26" i="20"/>
  <c r="H27" i="20"/>
  <c r="I29" i="20"/>
  <c r="F30" i="20"/>
  <c r="K28" i="20"/>
  <c r="D28" i="20"/>
  <c r="J28" i="20"/>
  <c r="E31" i="20"/>
  <c r="E32" i="20"/>
  <c r="I33" i="20"/>
  <c r="C33" i="20"/>
  <c r="F34" i="20"/>
  <c r="D36" i="20"/>
  <c r="K36" i="20"/>
  <c r="J36" i="20"/>
  <c r="H37" i="20"/>
  <c r="I38" i="20"/>
  <c r="C38" i="20"/>
  <c r="F39" i="20"/>
  <c r="D43" i="20"/>
  <c r="K43" i="20"/>
  <c r="H45" i="20"/>
  <c r="D47" i="20"/>
  <c r="K47" i="20"/>
  <c r="J47" i="20"/>
  <c r="E48" i="20"/>
  <c r="H49" i="20"/>
  <c r="I48" i="20"/>
  <c r="I41" i="20" s="1"/>
  <c r="C48" i="20"/>
  <c r="F50" i="20"/>
  <c r="F51" i="20"/>
  <c r="D52" i="20"/>
  <c r="K52" i="20"/>
  <c r="G48" i="20"/>
  <c r="J52" i="20"/>
  <c r="H53" i="20"/>
  <c r="F54" i="20"/>
  <c r="D56" i="20"/>
  <c r="K56" i="20"/>
  <c r="J56" i="20"/>
  <c r="J57" i="20"/>
  <c r="F58" i="20"/>
  <c r="G62" i="20"/>
  <c r="J63" i="20"/>
  <c r="H64" i="20"/>
  <c r="C62" i="20"/>
  <c r="F65" i="20"/>
  <c r="D67" i="20"/>
  <c r="K67" i="20"/>
  <c r="J67" i="20"/>
  <c r="H68" i="20"/>
  <c r="I69" i="20"/>
  <c r="C69" i="20"/>
  <c r="F70" i="20"/>
  <c r="D72" i="20"/>
  <c r="K72" i="20"/>
  <c r="G69" i="20"/>
  <c r="J72" i="20"/>
  <c r="H73" i="20"/>
  <c r="F74" i="20"/>
  <c r="D76" i="20"/>
  <c r="K76" i="20"/>
  <c r="J76" i="20"/>
  <c r="H77" i="20"/>
  <c r="I78" i="20"/>
  <c r="C78" i="20"/>
  <c r="F79" i="20"/>
  <c r="D81" i="20"/>
  <c r="K81" i="20"/>
  <c r="G78" i="20"/>
  <c r="J81" i="20"/>
  <c r="H82" i="20"/>
  <c r="F83" i="20"/>
  <c r="G85" i="20"/>
  <c r="J86" i="20"/>
  <c r="J87" i="20"/>
  <c r="F88" i="20"/>
  <c r="J7" i="20"/>
  <c r="F8" i="20"/>
  <c r="D10" i="20"/>
  <c r="K10" i="20"/>
  <c r="J10" i="20"/>
  <c r="H11" i="20"/>
  <c r="F12" i="20"/>
  <c r="E93" i="20"/>
  <c r="E92" i="20" s="1"/>
  <c r="H94" i="20"/>
  <c r="F94" i="20"/>
  <c r="H95" i="20"/>
  <c r="G93" i="20"/>
  <c r="G92" i="20" s="1"/>
  <c r="N326" i="29"/>
  <c r="N370" i="29"/>
  <c r="M326" i="29"/>
  <c r="M370" i="29"/>
  <c r="M229" i="29"/>
  <c r="N229" i="29"/>
  <c r="N298" i="29"/>
  <c r="N400" i="29"/>
  <c r="M298" i="29"/>
  <c r="M400" i="29"/>
  <c r="M174" i="29"/>
  <c r="N174" i="29"/>
  <c r="M161" i="29"/>
  <c r="N118" i="29"/>
  <c r="N150" i="29"/>
  <c r="M118" i="29"/>
  <c r="L150" i="29"/>
  <c r="M150" i="29"/>
  <c r="N161" i="29"/>
  <c r="N72" i="29"/>
  <c r="L118" i="29"/>
  <c r="N139" i="29"/>
  <c r="M139" i="29"/>
  <c r="L72" i="29"/>
  <c r="M72" i="29"/>
  <c r="J141" i="25" l="1"/>
  <c r="K7" i="20"/>
  <c r="K63" i="20"/>
  <c r="M295" i="29"/>
  <c r="L172" i="29"/>
  <c r="L296" i="29" s="1"/>
  <c r="M172" i="29"/>
  <c r="N172" i="29"/>
  <c r="I5" i="20"/>
  <c r="I4" i="20" s="1"/>
  <c r="J6" i="20"/>
  <c r="D39" i="20"/>
  <c r="G5" i="20"/>
  <c r="C466" i="29"/>
  <c r="D466" i="29"/>
  <c r="I466" i="29"/>
  <c r="J466" i="29"/>
  <c r="K26" i="20"/>
  <c r="K86" i="20"/>
  <c r="K70" i="20"/>
  <c r="D50" i="20"/>
  <c r="D34" i="20"/>
  <c r="H6" i="20"/>
  <c r="F31" i="20"/>
  <c r="K124" i="25"/>
  <c r="G138" i="25"/>
  <c r="G110" i="25"/>
  <c r="G41" i="25"/>
  <c r="G39" i="25"/>
  <c r="G124" i="25"/>
  <c r="G122" i="25"/>
  <c r="G120" i="25"/>
  <c r="G118" i="25"/>
  <c r="G116" i="25"/>
  <c r="G105" i="25"/>
  <c r="G102" i="25"/>
  <c r="G100" i="25"/>
  <c r="G98" i="25"/>
  <c r="G96" i="25"/>
  <c r="G94" i="25"/>
  <c r="G91" i="25"/>
  <c r="G89" i="25"/>
  <c r="G87" i="25"/>
  <c r="G85" i="25"/>
  <c r="G83" i="25"/>
  <c r="G80" i="25"/>
  <c r="G78" i="25"/>
  <c r="G76" i="25"/>
  <c r="G74" i="25"/>
  <c r="G72" i="25"/>
  <c r="G70" i="25"/>
  <c r="G68" i="25"/>
  <c r="G65" i="25"/>
  <c r="G63" i="25"/>
  <c r="G61" i="25"/>
  <c r="G59" i="25"/>
  <c r="G57" i="25"/>
  <c r="G55" i="25"/>
  <c r="G53" i="25"/>
  <c r="G51" i="25"/>
  <c r="G49" i="25"/>
  <c r="G47" i="25"/>
  <c r="G45" i="25"/>
  <c r="G43" i="25"/>
  <c r="G42" i="25"/>
  <c r="G111" i="25"/>
  <c r="G40" i="25"/>
  <c r="G38" i="25"/>
  <c r="G106" i="25"/>
  <c r="G117" i="25"/>
  <c r="G104" i="25"/>
  <c r="G95" i="25"/>
  <c r="G86" i="25"/>
  <c r="G77" i="25"/>
  <c r="G69" i="25"/>
  <c r="G60" i="25"/>
  <c r="G52" i="25"/>
  <c r="G44" i="25"/>
  <c r="G99" i="25"/>
  <c r="G81" i="25"/>
  <c r="G56" i="25"/>
  <c r="G119" i="25"/>
  <c r="G97" i="25"/>
  <c r="G79" i="25"/>
  <c r="G71" i="25"/>
  <c r="G62" i="25"/>
  <c r="G46" i="25"/>
  <c r="G123" i="25"/>
  <c r="G101" i="25"/>
  <c r="G93" i="25"/>
  <c r="G84" i="25"/>
  <c r="G75" i="25"/>
  <c r="G66" i="25"/>
  <c r="G58" i="25"/>
  <c r="G50" i="25"/>
  <c r="G121" i="25"/>
  <c r="G90" i="25"/>
  <c r="G73" i="25"/>
  <c r="G64" i="25"/>
  <c r="G48" i="25"/>
  <c r="G88" i="25"/>
  <c r="G54" i="25"/>
  <c r="G20" i="20"/>
  <c r="J21" i="20"/>
  <c r="H32" i="20"/>
  <c r="K32" i="20"/>
  <c r="D32" i="20"/>
  <c r="G29" i="20"/>
  <c r="J31" i="20"/>
  <c r="C89" i="20"/>
  <c r="C61" i="20" s="1"/>
  <c r="F90" i="20"/>
  <c r="E29" i="20"/>
  <c r="H31" i="20"/>
  <c r="D31" i="20"/>
  <c r="K31" i="20"/>
  <c r="G41" i="20"/>
  <c r="E20" i="20"/>
  <c r="H21" i="20"/>
  <c r="D21" i="20"/>
  <c r="K21" i="20"/>
  <c r="G89" i="20"/>
  <c r="G61" i="20" s="1"/>
  <c r="G127" i="20" s="1"/>
  <c r="J90" i="20"/>
  <c r="C41" i="20"/>
  <c r="C29" i="20"/>
  <c r="C20" i="20"/>
  <c r="F21" i="20"/>
  <c r="E41" i="20"/>
  <c r="D90" i="20"/>
  <c r="K90" i="20"/>
  <c r="F32" i="20"/>
  <c r="E89" i="20"/>
  <c r="E61" i="20" s="1"/>
  <c r="H90" i="20"/>
  <c r="I61" i="20"/>
  <c r="N414" i="29"/>
  <c r="N450" i="29" s="1"/>
  <c r="L450" i="29"/>
  <c r="L465" i="29" s="1"/>
  <c r="N295" i="29"/>
  <c r="M414" i="29"/>
  <c r="M450" i="29" s="1"/>
  <c r="M465" i="29" s="1"/>
  <c r="M296" i="29"/>
  <c r="G141" i="25" l="1"/>
  <c r="K124" i="20"/>
  <c r="I60" i="20"/>
  <c r="M466" i="29"/>
  <c r="G4" i="20"/>
  <c r="G124" i="20" s="1"/>
  <c r="I98" i="20"/>
  <c r="I124" i="20"/>
  <c r="C98" i="20"/>
  <c r="E98" i="20"/>
  <c r="G98" i="20"/>
  <c r="E4" i="20"/>
  <c r="E60" i="20" s="1"/>
  <c r="C4" i="20"/>
  <c r="C60" i="20" s="1"/>
  <c r="L466" i="29"/>
  <c r="N296" i="29"/>
  <c r="G60" i="20" l="1"/>
  <c r="E124" i="20"/>
  <c r="H124" i="20" s="1"/>
  <c r="C124" i="20"/>
  <c r="J124" i="20"/>
  <c r="B138" i="25"/>
  <c r="B127" i="25"/>
  <c r="B128" i="25"/>
  <c r="B129" i="25"/>
  <c r="B130" i="25"/>
  <c r="B131" i="25"/>
  <c r="B132" i="25"/>
  <c r="B133" i="25"/>
  <c r="B134" i="25"/>
  <c r="B126" i="25"/>
  <c r="B123" i="25"/>
  <c r="B118" i="25"/>
  <c r="B119" i="25"/>
  <c r="B120" i="25"/>
  <c r="B121" i="25"/>
  <c r="B122" i="25"/>
  <c r="B117" i="25"/>
  <c r="B111" i="25"/>
  <c r="B110" i="25"/>
  <c r="B106" i="25"/>
  <c r="B105" i="25"/>
  <c r="B99" i="25"/>
  <c r="B100" i="25"/>
  <c r="B101" i="25"/>
  <c r="B102" i="25"/>
  <c r="B98" i="25"/>
  <c r="B97" i="25"/>
  <c r="B96" i="25"/>
  <c r="B95" i="25"/>
  <c r="B94" i="25"/>
  <c r="B91" i="25"/>
  <c r="B90" i="25"/>
  <c r="B89" i="25"/>
  <c r="B88" i="25"/>
  <c r="B87" i="25"/>
  <c r="B86" i="25"/>
  <c r="B85" i="25"/>
  <c r="B84" i="25"/>
  <c r="B81" i="25"/>
  <c r="B80" i="25"/>
  <c r="B79" i="25"/>
  <c r="B78" i="25"/>
  <c r="B77" i="25"/>
  <c r="B76" i="25"/>
  <c r="B75" i="25"/>
  <c r="B74" i="25"/>
  <c r="B73" i="25"/>
  <c r="B72" i="25"/>
  <c r="B71" i="25"/>
  <c r="B69" i="25"/>
  <c r="B70" i="25"/>
  <c r="B65" i="25"/>
  <c r="B64" i="25"/>
  <c r="B63" i="25"/>
  <c r="B62" i="25"/>
  <c r="B61" i="25"/>
  <c r="B60" i="25"/>
  <c r="B58" i="25"/>
  <c r="B59" i="25"/>
  <c r="B41" i="25"/>
  <c r="B42" i="25"/>
  <c r="B43" i="25"/>
  <c r="B44" i="25"/>
  <c r="B45" i="25"/>
  <c r="B46" i="25"/>
  <c r="B47" i="25"/>
  <c r="B48" i="25"/>
  <c r="B49" i="25"/>
  <c r="B50" i="25"/>
  <c r="B51" i="25"/>
  <c r="B52" i="25"/>
  <c r="B53" i="25"/>
  <c r="B54" i="25"/>
  <c r="B55" i="25"/>
  <c r="B56" i="25"/>
  <c r="B57" i="25"/>
  <c r="B40" i="25"/>
  <c r="B30" i="25"/>
  <c r="B27" i="25"/>
  <c r="B24" i="25"/>
  <c r="B19" i="25"/>
  <c r="B16" i="25"/>
  <c r="B12" i="25"/>
  <c r="B13" i="25"/>
  <c r="B11" i="25"/>
  <c r="B8" i="25"/>
  <c r="B7" i="25"/>
  <c r="B37" i="28"/>
  <c r="B36" i="28" s="1"/>
  <c r="B4" i="28"/>
  <c r="B34" i="28" s="1"/>
  <c r="B116" i="20" l="1"/>
  <c r="L116" i="20" s="1"/>
  <c r="B460" i="29"/>
  <c r="B103" i="20" s="1"/>
  <c r="F124" i="20"/>
  <c r="B204" i="28"/>
  <c r="B206" i="28" s="1"/>
  <c r="O205" i="28"/>
  <c r="O203" i="28"/>
  <c r="L193" i="28"/>
  <c r="M193" i="28"/>
  <c r="N193" i="28"/>
  <c r="O196" i="28"/>
  <c r="O197" i="28"/>
  <c r="O198" i="28"/>
  <c r="O199" i="28"/>
  <c r="O200" i="28"/>
  <c r="O201" i="28"/>
  <c r="O202" i="28"/>
  <c r="L188" i="28"/>
  <c r="M188" i="28"/>
  <c r="N188" i="28"/>
  <c r="O175" i="28"/>
  <c r="O176" i="28"/>
  <c r="O177" i="28"/>
  <c r="O178" i="28"/>
  <c r="O179" i="28"/>
  <c r="O180" i="28"/>
  <c r="O181" i="28"/>
  <c r="O182" i="28"/>
  <c r="O183" i="28"/>
  <c r="O184" i="28"/>
  <c r="O185" i="28"/>
  <c r="O186" i="28"/>
  <c r="O187" i="28"/>
  <c r="O153" i="28"/>
  <c r="O154" i="28"/>
  <c r="O155" i="28"/>
  <c r="O156" i="28"/>
  <c r="O157" i="28"/>
  <c r="O158" i="28"/>
  <c r="O159" i="28"/>
  <c r="O160" i="28"/>
  <c r="O161" i="28"/>
  <c r="O162" i="28"/>
  <c r="O163" i="28"/>
  <c r="O164" i="28"/>
  <c r="O165" i="28"/>
  <c r="O166" i="28"/>
  <c r="O167" i="28"/>
  <c r="O168" i="28"/>
  <c r="O169" i="28"/>
  <c r="O170" i="28"/>
  <c r="O171" i="28"/>
  <c r="L172" i="28"/>
  <c r="M172" i="28"/>
  <c r="N172" i="28"/>
  <c r="L139" i="28"/>
  <c r="M139" i="28"/>
  <c r="N139" i="28"/>
  <c r="L95" i="28"/>
  <c r="M95" i="28"/>
  <c r="N95" i="28"/>
  <c r="AT91" i="25"/>
  <c r="AZ91" i="25" s="1"/>
  <c r="L91" i="25"/>
  <c r="S91" i="25" s="1"/>
  <c r="O142" i="28"/>
  <c r="O143" i="28"/>
  <c r="O144" i="28"/>
  <c r="O145" i="28"/>
  <c r="O146" i="28"/>
  <c r="O147" i="28"/>
  <c r="O148" i="28"/>
  <c r="O149" i="28"/>
  <c r="O150" i="28"/>
  <c r="O151" i="28"/>
  <c r="O152"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L38" i="28"/>
  <c r="M38" i="28"/>
  <c r="N38" i="28"/>
  <c r="O31" i="28"/>
  <c r="O32" i="28"/>
  <c r="O33" i="28"/>
  <c r="O20" i="28"/>
  <c r="O21" i="28"/>
  <c r="O22" i="28"/>
  <c r="O23" i="28"/>
  <c r="O24" i="28"/>
  <c r="O25" i="28"/>
  <c r="O26" i="28"/>
  <c r="O27" i="28"/>
  <c r="O28" i="28"/>
  <c r="O7" i="28"/>
  <c r="O8" i="28"/>
  <c r="O9" i="28"/>
  <c r="O10" i="28"/>
  <c r="O11" i="28"/>
  <c r="O12" i="28"/>
  <c r="O13" i="28"/>
  <c r="O14" i="28"/>
  <c r="O15" i="28"/>
  <c r="O16" i="28"/>
  <c r="O17" i="28"/>
  <c r="O19" i="28"/>
  <c r="L29" i="28"/>
  <c r="M29" i="28"/>
  <c r="N29" i="28"/>
  <c r="L18" i="28"/>
  <c r="L4" i="28" s="1"/>
  <c r="M18" i="28"/>
  <c r="M4" i="28" s="1"/>
  <c r="N18" i="28"/>
  <c r="N4" i="28" s="1"/>
  <c r="O6" i="28"/>
  <c r="O30" i="28"/>
  <c r="O35" i="28"/>
  <c r="O39" i="28"/>
  <c r="O40" i="28"/>
  <c r="O96" i="28"/>
  <c r="O97" i="28"/>
  <c r="O140" i="28"/>
  <c r="O141" i="28"/>
  <c r="O173" i="28"/>
  <c r="O174" i="28"/>
  <c r="O189" i="28"/>
  <c r="O190" i="28"/>
  <c r="O191" i="28"/>
  <c r="O192" i="28"/>
  <c r="O194" i="28"/>
  <c r="O195" i="28"/>
  <c r="K103" i="20" l="1"/>
  <c r="D103" i="20"/>
  <c r="L37" i="28"/>
  <c r="L36" i="28" s="1"/>
  <c r="N37" i="28"/>
  <c r="N36" i="28" s="1"/>
  <c r="M37" i="28"/>
  <c r="M36" i="28" s="1"/>
  <c r="O4" i="28"/>
  <c r="X91" i="25"/>
  <c r="AC91" i="25"/>
  <c r="AJ91" i="25" s="1"/>
  <c r="AQ91" i="25" s="1"/>
  <c r="AV91" i="25" s="1"/>
  <c r="BG91" i="25"/>
  <c r="BN91" i="25" s="1"/>
  <c r="BU91" i="25" s="1"/>
  <c r="CV91" i="25"/>
  <c r="BX91" i="25"/>
  <c r="O29" i="28"/>
  <c r="O38" i="28"/>
  <c r="O18" i="28"/>
  <c r="O95" i="28"/>
  <c r="O139" i="28"/>
  <c r="O172" i="28"/>
  <c r="O188" i="28"/>
  <c r="O193" i="28"/>
  <c r="AW91" i="25" l="1"/>
  <c r="BB91" i="25" s="1"/>
  <c r="O37" i="28"/>
  <c r="BZ91" i="25"/>
  <c r="CE91" i="25"/>
  <c r="CL91" i="25" s="1"/>
  <c r="CS91" i="25" s="1"/>
  <c r="CX91" i="25" s="1"/>
  <c r="O36" i="28"/>
  <c r="L34" i="28"/>
  <c r="L204" i="28" s="1"/>
  <c r="M34" i="28"/>
  <c r="M204" i="28" s="1"/>
  <c r="N34" i="28"/>
  <c r="N204" i="28" s="1"/>
  <c r="O34" i="28" l="1"/>
  <c r="L206" i="28" l="1"/>
  <c r="O204" i="28" l="1"/>
  <c r="M206" i="28"/>
  <c r="N206" i="28"/>
  <c r="O206" i="28" l="1"/>
  <c r="K129" i="20"/>
  <c r="L138" i="20"/>
  <c r="I129" i="20"/>
  <c r="G129" i="20"/>
  <c r="E129" i="20"/>
  <c r="C129" i="20"/>
  <c r="B129" i="20"/>
  <c r="E107" i="20"/>
  <c r="F107" i="20"/>
  <c r="G107" i="20"/>
  <c r="H107" i="20"/>
  <c r="I107" i="20"/>
  <c r="J107" i="20"/>
  <c r="L107" i="20" s="1"/>
  <c r="C107" i="20"/>
  <c r="D107" i="20"/>
  <c r="B107" i="20"/>
  <c r="J138" i="20"/>
  <c r="H138" i="20"/>
  <c r="J89" i="20"/>
  <c r="J85" i="20"/>
  <c r="J78" i="20"/>
  <c r="J69" i="20"/>
  <c r="J62" i="20"/>
  <c r="J48" i="20"/>
  <c r="J42" i="20"/>
  <c r="J38" i="20"/>
  <c r="J29" i="20"/>
  <c r="J23" i="20"/>
  <c r="J20" i="20"/>
  <c r="J14" i="20" l="1"/>
  <c r="J33" i="20"/>
  <c r="J92" i="20"/>
  <c r="J93" i="20"/>
  <c r="J5" i="20"/>
  <c r="J61" i="20"/>
  <c r="J41" i="20"/>
  <c r="K127" i="20"/>
  <c r="I127" i="20" l="1"/>
  <c r="G126" i="20"/>
  <c r="J4" i="20"/>
  <c r="K126" i="20"/>
  <c r="I126" i="20"/>
  <c r="J126" i="20" l="1"/>
  <c r="J127" i="20"/>
  <c r="J60" i="20"/>
  <c r="J98" i="20"/>
  <c r="CL108" i="25"/>
  <c r="CS108" i="25" s="1"/>
  <c r="CL82" i="25"/>
  <c r="CS82" i="25" s="1"/>
  <c r="CL67" i="25"/>
  <c r="CS67" i="25" s="1"/>
  <c r="CL32" i="25"/>
  <c r="CS32" i="25" s="1"/>
  <c r="CX32" i="25" s="1"/>
  <c r="CL21" i="25"/>
  <c r="CS21" i="25" s="1"/>
  <c r="CL20" i="25"/>
  <c r="CS20" i="25" s="1"/>
  <c r="CL17" i="25"/>
  <c r="CS17" i="25" s="1"/>
  <c r="CL14" i="25"/>
  <c r="CS14" i="25" s="1"/>
  <c r="CL9" i="25"/>
  <c r="CS9" i="25" s="1"/>
  <c r="CL25" i="25" l="1"/>
  <c r="CL31" i="25"/>
  <c r="CS31" i="25" s="1"/>
  <c r="CL28" i="25"/>
  <c r="CL107" i="25"/>
  <c r="CS107" i="25" s="1"/>
  <c r="CL135" i="25"/>
  <c r="CS135" i="25" s="1"/>
  <c r="CL136" i="25"/>
  <c r="CS136" i="25" s="1"/>
  <c r="CS25" i="25" l="1"/>
  <c r="CS28" i="25"/>
  <c r="BG32" i="25"/>
  <c r="CB141" i="25" l="1"/>
  <c r="BK141" i="25"/>
  <c r="BN32" i="25"/>
  <c r="BU32" i="25" s="1"/>
  <c r="BZ32" i="25" s="1"/>
  <c r="CP141" i="25"/>
  <c r="BR141" i="25"/>
  <c r="BR142" i="25"/>
  <c r="AW7" i="26"/>
  <c r="BK142" i="25" l="1"/>
  <c r="CP142" i="25"/>
  <c r="CI142" i="25"/>
  <c r="CB142" i="25"/>
  <c r="CI141" i="25"/>
  <c r="BH141" i="26"/>
  <c r="AW25" i="26"/>
  <c r="BD141" i="25" l="1"/>
  <c r="AN142" i="26"/>
  <c r="AM142" i="26"/>
  <c r="AG142" i="26"/>
  <c r="AF142" i="26"/>
  <c r="AC142" i="26"/>
  <c r="AP142" i="26" s="1"/>
  <c r="Z142" i="26"/>
  <c r="Y142" i="26"/>
  <c r="S142" i="26"/>
  <c r="P142" i="26"/>
  <c r="O142" i="26"/>
  <c r="AB142" i="26" s="1"/>
  <c r="L142" i="26"/>
  <c r="H142" i="26"/>
  <c r="I142" i="26" s="1"/>
  <c r="F142" i="26"/>
  <c r="E142" i="26"/>
  <c r="K142" i="26" s="1"/>
  <c r="B142" i="26"/>
  <c r="C142" i="26" s="1"/>
  <c r="BF141" i="26"/>
  <c r="AW141" i="26" s="1"/>
  <c r="R142" i="26" l="1"/>
  <c r="BD142" i="25"/>
  <c r="AJ142" i="26"/>
  <c r="AQ142" i="26" l="1"/>
  <c r="AB138" i="26" l="1"/>
  <c r="V138" i="26"/>
  <c r="AT138" i="26" s="1"/>
  <c r="S138" i="26"/>
  <c r="AC138" i="26" s="1"/>
  <c r="R138" i="26"/>
  <c r="L138" i="26"/>
  <c r="K138" i="26"/>
  <c r="AT136" i="26"/>
  <c r="AV136" i="26" s="1"/>
  <c r="AP136" i="26"/>
  <c r="AJ136" i="26"/>
  <c r="AQ136" i="26" s="1"/>
  <c r="AI136" i="26"/>
  <c r="AB136" i="26"/>
  <c r="X136" i="26"/>
  <c r="R136" i="26"/>
  <c r="K136" i="26"/>
  <c r="AT135" i="26"/>
  <c r="AV135" i="26" s="1"/>
  <c r="AP135" i="26"/>
  <c r="AJ135" i="26"/>
  <c r="AQ135" i="26" s="1"/>
  <c r="AI135" i="26"/>
  <c r="AB135" i="26"/>
  <c r="X135" i="26"/>
  <c r="R135" i="26"/>
  <c r="K135" i="26"/>
  <c r="AT134" i="26"/>
  <c r="AZ134" i="26" s="1"/>
  <c r="AI134" i="26"/>
  <c r="AB134" i="26"/>
  <c r="R134" i="26"/>
  <c r="L134" i="26"/>
  <c r="S134" i="26" s="1"/>
  <c r="X134" i="26" s="1"/>
  <c r="K134" i="26"/>
  <c r="AT133" i="26"/>
  <c r="AZ133" i="26" s="1"/>
  <c r="AI133" i="26"/>
  <c r="AB133" i="26"/>
  <c r="R133" i="26"/>
  <c r="L133" i="26"/>
  <c r="S133" i="26" s="1"/>
  <c r="X133" i="26" s="1"/>
  <c r="K133" i="26"/>
  <c r="AT132" i="26"/>
  <c r="AZ132" i="26" s="1"/>
  <c r="AI132" i="26"/>
  <c r="AB132" i="26"/>
  <c r="R132" i="26"/>
  <c r="L132" i="26"/>
  <c r="S132" i="26" s="1"/>
  <c r="X132" i="26" s="1"/>
  <c r="K132" i="26"/>
  <c r="AT131" i="26"/>
  <c r="AZ131" i="26" s="1"/>
  <c r="AI131" i="26"/>
  <c r="AB131" i="26"/>
  <c r="R131" i="26"/>
  <c r="L131" i="26"/>
  <c r="S131" i="26" s="1"/>
  <c r="X131" i="26" s="1"/>
  <c r="K131" i="26"/>
  <c r="AT130" i="26"/>
  <c r="AZ130" i="26" s="1"/>
  <c r="AI130" i="26"/>
  <c r="AB130" i="26"/>
  <c r="R130" i="26"/>
  <c r="L130" i="26"/>
  <c r="S130" i="26" s="1"/>
  <c r="X130" i="26" s="1"/>
  <c r="K130" i="26"/>
  <c r="AT129" i="26"/>
  <c r="AZ129" i="26" s="1"/>
  <c r="AI129" i="26"/>
  <c r="AB129" i="26"/>
  <c r="R129" i="26"/>
  <c r="L129" i="26"/>
  <c r="S129" i="26" s="1"/>
  <c r="X129" i="26" s="1"/>
  <c r="K129" i="26"/>
  <c r="AT128" i="26"/>
  <c r="AZ128" i="26" s="1"/>
  <c r="AI128" i="26"/>
  <c r="AB128" i="26"/>
  <c r="R128" i="26"/>
  <c r="L128" i="26"/>
  <c r="S128" i="26" s="1"/>
  <c r="AC128" i="26" s="1"/>
  <c r="K128" i="26"/>
  <c r="AT127" i="26"/>
  <c r="AZ127" i="26" s="1"/>
  <c r="AI127" i="26"/>
  <c r="AB127" i="26"/>
  <c r="R127" i="26"/>
  <c r="L127" i="26"/>
  <c r="S127" i="26" s="1"/>
  <c r="AC127" i="26" s="1"/>
  <c r="K127" i="26"/>
  <c r="AT126" i="26"/>
  <c r="AT125" i="26" s="1"/>
  <c r="AI126" i="26"/>
  <c r="AB126" i="26"/>
  <c r="X126" i="26"/>
  <c r="R126" i="26"/>
  <c r="L126" i="26"/>
  <c r="S126" i="26" s="1"/>
  <c r="K126" i="26"/>
  <c r="AM125" i="26"/>
  <c r="AF125" i="26"/>
  <c r="Y125" i="26"/>
  <c r="V125" i="26"/>
  <c r="AI125" i="26" s="1"/>
  <c r="O125" i="26"/>
  <c r="AB125" i="26" s="1"/>
  <c r="H125" i="26"/>
  <c r="E125" i="26"/>
  <c r="K125" i="26" s="1"/>
  <c r="B125" i="26"/>
  <c r="AT123" i="26"/>
  <c r="AZ123" i="26" s="1"/>
  <c r="AI123" i="26"/>
  <c r="AB123" i="26"/>
  <c r="R123" i="26"/>
  <c r="L123" i="26"/>
  <c r="S123" i="26" s="1"/>
  <c r="K123" i="26"/>
  <c r="AT122" i="26"/>
  <c r="AZ122" i="26" s="1"/>
  <c r="AI122" i="26"/>
  <c r="AB122" i="26"/>
  <c r="R122" i="26"/>
  <c r="L122" i="26"/>
  <c r="S122" i="26" s="1"/>
  <c r="K122" i="26"/>
  <c r="AT121" i="26"/>
  <c r="AI121" i="26"/>
  <c r="AB121" i="26"/>
  <c r="R121" i="26"/>
  <c r="L121" i="26"/>
  <c r="S121" i="26" s="1"/>
  <c r="AC121" i="26" s="1"/>
  <c r="K121" i="26"/>
  <c r="AB120" i="26"/>
  <c r="V120" i="26"/>
  <c r="AT120" i="26" s="1"/>
  <c r="R120" i="26"/>
  <c r="L120" i="26"/>
  <c r="S120" i="26" s="1"/>
  <c r="K120" i="26"/>
  <c r="AT119" i="26"/>
  <c r="AZ119" i="26" s="1"/>
  <c r="AI119" i="26"/>
  <c r="AB119" i="26"/>
  <c r="R119" i="26"/>
  <c r="L119" i="26"/>
  <c r="S119" i="26" s="1"/>
  <c r="K119" i="26"/>
  <c r="AT118" i="26"/>
  <c r="AI118" i="26"/>
  <c r="AB118" i="26"/>
  <c r="S118" i="26"/>
  <c r="AC118" i="26" s="1"/>
  <c r="AJ118" i="26" s="1"/>
  <c r="AQ118" i="26" s="1"/>
  <c r="AW118" i="26" s="1"/>
  <c r="R118" i="26"/>
  <c r="L118" i="26"/>
  <c r="K118" i="26"/>
  <c r="Y117" i="26"/>
  <c r="V117" i="26"/>
  <c r="AT117" i="26" s="1"/>
  <c r="R117" i="26"/>
  <c r="L117" i="26"/>
  <c r="K117" i="26"/>
  <c r="AM116" i="26"/>
  <c r="AF116" i="26"/>
  <c r="V116" i="26"/>
  <c r="O116" i="26"/>
  <c r="H116" i="26"/>
  <c r="E116" i="26"/>
  <c r="K116" i="26" s="1"/>
  <c r="B116" i="26"/>
  <c r="BB115" i="26"/>
  <c r="AP115" i="26"/>
  <c r="AJ115" i="26"/>
  <c r="AQ115" i="26" s="1"/>
  <c r="AV115" i="26" s="1"/>
  <c r="AI115" i="26"/>
  <c r="AB115" i="26"/>
  <c r="X115" i="26"/>
  <c r="AT111" i="26"/>
  <c r="AZ111" i="26" s="1"/>
  <c r="AI111" i="26"/>
  <c r="AB111" i="26"/>
  <c r="R111" i="26"/>
  <c r="L111" i="26"/>
  <c r="S111" i="26" s="1"/>
  <c r="K111" i="26"/>
  <c r="AB110" i="26"/>
  <c r="V110" i="26"/>
  <c r="R110" i="26"/>
  <c r="L110" i="26"/>
  <c r="S110" i="26" s="1"/>
  <c r="AC110" i="26" s="1"/>
  <c r="K110" i="26"/>
  <c r="AT108" i="26"/>
  <c r="AP108" i="26"/>
  <c r="AJ108" i="26"/>
  <c r="AQ108" i="26" s="1"/>
  <c r="AI108" i="26"/>
  <c r="AB108" i="26"/>
  <c r="X108" i="26"/>
  <c r="R108" i="26"/>
  <c r="K108" i="26"/>
  <c r="AT107" i="26"/>
  <c r="AZ107" i="26" s="1"/>
  <c r="AP107" i="26"/>
  <c r="AJ107" i="26"/>
  <c r="AQ107" i="26" s="1"/>
  <c r="AW107" i="26" s="1"/>
  <c r="AI107" i="26"/>
  <c r="AB107" i="26"/>
  <c r="X107" i="26"/>
  <c r="R107" i="26"/>
  <c r="K107" i="26"/>
  <c r="AT106" i="26"/>
  <c r="AZ106" i="26" s="1"/>
  <c r="AI106" i="26"/>
  <c r="AB106" i="26"/>
  <c r="R106" i="26"/>
  <c r="L106" i="26"/>
  <c r="S106" i="26" s="1"/>
  <c r="K106" i="26"/>
  <c r="AT105" i="26"/>
  <c r="AZ105" i="26" s="1"/>
  <c r="AI105" i="26"/>
  <c r="AB105" i="26"/>
  <c r="R105" i="26"/>
  <c r="L105" i="26"/>
  <c r="K105" i="26"/>
  <c r="AT104" i="26"/>
  <c r="AM104" i="26"/>
  <c r="AF104" i="26"/>
  <c r="Y104" i="26"/>
  <c r="V104" i="26"/>
  <c r="O104" i="26"/>
  <c r="AB104" i="26" s="1"/>
  <c r="H104" i="26"/>
  <c r="E104" i="26"/>
  <c r="B104" i="26"/>
  <c r="BB103" i="26"/>
  <c r="AI103" i="26"/>
  <c r="AC103" i="26"/>
  <c r="AJ103" i="26" s="1"/>
  <c r="AQ103" i="26" s="1"/>
  <c r="AV103" i="26" s="1"/>
  <c r="AB103" i="26"/>
  <c r="X103" i="26"/>
  <c r="R103" i="26"/>
  <c r="K103" i="26"/>
  <c r="AT102" i="26"/>
  <c r="AI102" i="26"/>
  <c r="AB102" i="26"/>
  <c r="R102" i="26"/>
  <c r="L102" i="26"/>
  <c r="S102" i="26" s="1"/>
  <c r="AC102" i="26" s="1"/>
  <c r="K102" i="26"/>
  <c r="AT101" i="26"/>
  <c r="AZ101" i="26" s="1"/>
  <c r="AI101" i="26"/>
  <c r="AB101" i="26"/>
  <c r="R101" i="26"/>
  <c r="L101" i="26"/>
  <c r="S101" i="26" s="1"/>
  <c r="K101" i="26"/>
  <c r="AT100" i="26"/>
  <c r="AZ100" i="26" s="1"/>
  <c r="AI100" i="26"/>
  <c r="AB100" i="26"/>
  <c r="R100" i="26"/>
  <c r="L100" i="26"/>
  <c r="S100" i="26" s="1"/>
  <c r="K100" i="26"/>
  <c r="AT99" i="26"/>
  <c r="AZ99" i="26" s="1"/>
  <c r="AI99" i="26"/>
  <c r="AB99" i="26"/>
  <c r="R99" i="26"/>
  <c r="L99" i="26"/>
  <c r="S99" i="26" s="1"/>
  <c r="K99" i="26"/>
  <c r="AT98" i="26"/>
  <c r="AI98" i="26"/>
  <c r="AB98" i="26"/>
  <c r="R98" i="26"/>
  <c r="L98" i="26"/>
  <c r="S98" i="26" s="1"/>
  <c r="AC98" i="26" s="1"/>
  <c r="K98" i="26"/>
  <c r="AT97" i="26"/>
  <c r="AZ97" i="26" s="1"/>
  <c r="AI97" i="26"/>
  <c r="AB97" i="26"/>
  <c r="R97" i="26"/>
  <c r="L97" i="26"/>
  <c r="S97" i="26" s="1"/>
  <c r="K97" i="26"/>
  <c r="AT96" i="26"/>
  <c r="AZ96" i="26" s="1"/>
  <c r="AI96" i="26"/>
  <c r="AB96" i="26"/>
  <c r="R96" i="26"/>
  <c r="L96" i="26"/>
  <c r="S96" i="26" s="1"/>
  <c r="K96" i="26"/>
  <c r="B96" i="26"/>
  <c r="AT95" i="26"/>
  <c r="AZ95" i="26" s="1"/>
  <c r="AB95" i="26"/>
  <c r="V95" i="26"/>
  <c r="AI95" i="26" s="1"/>
  <c r="R95" i="26"/>
  <c r="L95" i="26"/>
  <c r="K95" i="26"/>
  <c r="AT94" i="26"/>
  <c r="AI94" i="26"/>
  <c r="AB94" i="26"/>
  <c r="R94" i="26"/>
  <c r="L94" i="26"/>
  <c r="S94" i="26" s="1"/>
  <c r="K94" i="26"/>
  <c r="AM93" i="26"/>
  <c r="AF93" i="26"/>
  <c r="Y93" i="26"/>
  <c r="V93" i="26"/>
  <c r="AI93" i="26" s="1"/>
  <c r="O93" i="26"/>
  <c r="H93" i="26"/>
  <c r="R93" i="26" s="1"/>
  <c r="E93" i="26"/>
  <c r="K93" i="26" s="1"/>
  <c r="B93" i="26"/>
  <c r="AT92" i="26"/>
  <c r="AP92" i="26"/>
  <c r="AJ92" i="26"/>
  <c r="AQ92" i="26" s="1"/>
  <c r="AW92" i="26" s="1"/>
  <c r="AI92" i="26"/>
  <c r="AB92" i="26"/>
  <c r="X92" i="26"/>
  <c r="R92" i="26"/>
  <c r="K92" i="26"/>
  <c r="AT91" i="26"/>
  <c r="AZ91" i="26" s="1"/>
  <c r="AI91" i="26"/>
  <c r="AB91" i="26"/>
  <c r="R91" i="26"/>
  <c r="L91" i="26"/>
  <c r="S91" i="26" s="1"/>
  <c r="K91" i="26"/>
  <c r="AT90" i="26"/>
  <c r="AI90" i="26"/>
  <c r="AB90" i="26"/>
  <c r="R90" i="26"/>
  <c r="L90" i="26"/>
  <c r="S90" i="26" s="1"/>
  <c r="AC90" i="26" s="1"/>
  <c r="K90" i="26"/>
  <c r="AT89" i="26"/>
  <c r="AZ89" i="26" s="1"/>
  <c r="AI89" i="26"/>
  <c r="AB89" i="26"/>
  <c r="R89" i="26"/>
  <c r="L89" i="26"/>
  <c r="S89" i="26" s="1"/>
  <c r="K89" i="26"/>
  <c r="AT88" i="26"/>
  <c r="AZ88" i="26" s="1"/>
  <c r="AI88" i="26"/>
  <c r="AB88" i="26"/>
  <c r="R88" i="26"/>
  <c r="L88" i="26"/>
  <c r="S88" i="26" s="1"/>
  <c r="K88" i="26"/>
  <c r="AB87" i="26"/>
  <c r="V87" i="26"/>
  <c r="R87" i="26"/>
  <c r="L87" i="26"/>
  <c r="S87" i="26" s="1"/>
  <c r="K87" i="26"/>
  <c r="AT86" i="26"/>
  <c r="AZ86" i="26" s="1"/>
  <c r="AI86" i="26"/>
  <c r="AB86" i="26"/>
  <c r="R86" i="26"/>
  <c r="L86" i="26"/>
  <c r="K86" i="26"/>
  <c r="AT85" i="26"/>
  <c r="AI85" i="26"/>
  <c r="AB85" i="26"/>
  <c r="R85" i="26"/>
  <c r="L85" i="26"/>
  <c r="S85" i="26" s="1"/>
  <c r="K85" i="26"/>
  <c r="AM84" i="26"/>
  <c r="AF84" i="26"/>
  <c r="Y84" i="26"/>
  <c r="O84" i="26"/>
  <c r="H84" i="26"/>
  <c r="E84" i="26"/>
  <c r="B84" i="26"/>
  <c r="AT83" i="26"/>
  <c r="AZ83" i="26" s="1"/>
  <c r="AP83" i="26"/>
  <c r="AJ83" i="26"/>
  <c r="AQ83" i="26" s="1"/>
  <c r="AW83" i="26" s="1"/>
  <c r="BB83" i="26" s="1"/>
  <c r="AI83" i="26"/>
  <c r="AB83" i="26"/>
  <c r="X83" i="26"/>
  <c r="R83" i="26"/>
  <c r="K83" i="26"/>
  <c r="AB82" i="26"/>
  <c r="V82" i="26"/>
  <c r="R82" i="26"/>
  <c r="E82" i="26"/>
  <c r="L82" i="26" s="1"/>
  <c r="S82" i="26" s="1"/>
  <c r="AC82" i="26" s="1"/>
  <c r="AP82" i="26" s="1"/>
  <c r="B82" i="26"/>
  <c r="AB81" i="26"/>
  <c r="V81" i="26"/>
  <c r="S81" i="26"/>
  <c r="AC81" i="26" s="1"/>
  <c r="AP81" i="26" s="1"/>
  <c r="R81" i="26"/>
  <c r="L81" i="26"/>
  <c r="K81" i="26"/>
  <c r="AI80" i="26"/>
  <c r="AB80" i="26"/>
  <c r="V80" i="26"/>
  <c r="AT80" i="26" s="1"/>
  <c r="R80" i="26"/>
  <c r="L80" i="26"/>
  <c r="S80" i="26" s="1"/>
  <c r="X80" i="26" s="1"/>
  <c r="K80" i="26"/>
  <c r="AB79" i="26"/>
  <c r="V79" i="26"/>
  <c r="R79" i="26"/>
  <c r="L79" i="26"/>
  <c r="S79" i="26" s="1"/>
  <c r="AC79" i="26" s="1"/>
  <c r="AP79" i="26" s="1"/>
  <c r="K79" i="26"/>
  <c r="AI78" i="26"/>
  <c r="AB78" i="26"/>
  <c r="V78" i="26"/>
  <c r="AT78" i="26" s="1"/>
  <c r="R78" i="26"/>
  <c r="L78" i="26"/>
  <c r="S78" i="26" s="1"/>
  <c r="X78" i="26" s="1"/>
  <c r="K78" i="26"/>
  <c r="AT77" i="26"/>
  <c r="AZ77" i="26" s="1"/>
  <c r="AW77" i="26" s="1"/>
  <c r="AI77" i="26"/>
  <c r="AB77" i="26"/>
  <c r="R77" i="26"/>
  <c r="L77" i="26"/>
  <c r="S77" i="26" s="1"/>
  <c r="K77" i="26"/>
  <c r="AT76" i="26"/>
  <c r="AB76" i="26"/>
  <c r="V76" i="26"/>
  <c r="AI76" i="26" s="1"/>
  <c r="R76" i="26"/>
  <c r="L76" i="26"/>
  <c r="S76" i="26" s="1"/>
  <c r="K76" i="26"/>
  <c r="AB75" i="26"/>
  <c r="V75" i="26"/>
  <c r="AI75" i="26" s="1"/>
  <c r="R75" i="26"/>
  <c r="L75" i="26"/>
  <c r="S75" i="26" s="1"/>
  <c r="AC75" i="26" s="1"/>
  <c r="K75" i="26"/>
  <c r="AT74" i="26"/>
  <c r="AB74" i="26"/>
  <c r="V74" i="26"/>
  <c r="AI74" i="26" s="1"/>
  <c r="R74" i="26"/>
  <c r="L74" i="26"/>
  <c r="S74" i="26" s="1"/>
  <c r="AC74" i="26" s="1"/>
  <c r="K74" i="26"/>
  <c r="AB73" i="26"/>
  <c r="V73" i="26"/>
  <c r="R73" i="26"/>
  <c r="L73" i="26"/>
  <c r="S73" i="26" s="1"/>
  <c r="AC73" i="26" s="1"/>
  <c r="AP73" i="26" s="1"/>
  <c r="K73" i="26"/>
  <c r="AB72" i="26"/>
  <c r="V72" i="26"/>
  <c r="AI72" i="26" s="1"/>
  <c r="R72" i="26"/>
  <c r="L72" i="26"/>
  <c r="S72" i="26" s="1"/>
  <c r="AC72" i="26" s="1"/>
  <c r="K72" i="26"/>
  <c r="AB71" i="26"/>
  <c r="S71" i="26"/>
  <c r="AC71" i="26" s="1"/>
  <c r="R71" i="26"/>
  <c r="L71" i="26"/>
  <c r="K71" i="26"/>
  <c r="AI70" i="26"/>
  <c r="AB70" i="26"/>
  <c r="V70" i="26"/>
  <c r="V71" i="26" s="1"/>
  <c r="R70" i="26"/>
  <c r="L70" i="26"/>
  <c r="S70" i="26" s="1"/>
  <c r="K70" i="26"/>
  <c r="AM69" i="26"/>
  <c r="AF69" i="26"/>
  <c r="Y69" i="26"/>
  <c r="O69" i="26"/>
  <c r="H69" i="26"/>
  <c r="R69" i="26" s="1"/>
  <c r="E69" i="26"/>
  <c r="K69" i="26" s="1"/>
  <c r="B69" i="26"/>
  <c r="AT68" i="26"/>
  <c r="AZ68" i="26" s="1"/>
  <c r="AP68" i="26"/>
  <c r="AJ68" i="26"/>
  <c r="AQ68" i="26" s="1"/>
  <c r="AW68" i="26" s="1"/>
  <c r="AI68" i="26"/>
  <c r="AB68" i="26"/>
  <c r="X68" i="26"/>
  <c r="R68" i="26"/>
  <c r="K68" i="26"/>
  <c r="AT67" i="26"/>
  <c r="AZ67" i="26" s="1"/>
  <c r="AI67" i="26"/>
  <c r="AB67" i="26"/>
  <c r="R67" i="26"/>
  <c r="L67" i="26"/>
  <c r="S67" i="26" s="1"/>
  <c r="K67" i="26"/>
  <c r="AB66" i="26"/>
  <c r="V66" i="26"/>
  <c r="R66" i="26"/>
  <c r="L66" i="26"/>
  <c r="S66" i="26" s="1"/>
  <c r="AC66" i="26" s="1"/>
  <c r="AP66" i="26" s="1"/>
  <c r="K66" i="26"/>
  <c r="AT65" i="26"/>
  <c r="AZ65" i="26" s="1"/>
  <c r="AI65" i="26"/>
  <c r="AB65" i="26"/>
  <c r="R65" i="26"/>
  <c r="L65" i="26"/>
  <c r="S65" i="26" s="1"/>
  <c r="K65" i="26"/>
  <c r="AB64" i="26"/>
  <c r="V64" i="26"/>
  <c r="AT64" i="26" s="1"/>
  <c r="R64" i="26"/>
  <c r="L64" i="26"/>
  <c r="S64" i="26" s="1"/>
  <c r="AC64" i="26" s="1"/>
  <c r="K64" i="26"/>
  <c r="AT63" i="26"/>
  <c r="AZ63" i="26" s="1"/>
  <c r="AI63" i="26"/>
  <c r="AB63" i="26"/>
  <c r="R63" i="26"/>
  <c r="L63" i="26"/>
  <c r="S63" i="26" s="1"/>
  <c r="AC63" i="26" s="1"/>
  <c r="K63" i="26"/>
  <c r="AT62" i="26"/>
  <c r="AZ62" i="26" s="1"/>
  <c r="AI62" i="26"/>
  <c r="AB62" i="26"/>
  <c r="R62" i="26"/>
  <c r="L62" i="26"/>
  <c r="S62" i="26" s="1"/>
  <c r="AC62" i="26" s="1"/>
  <c r="K62" i="26"/>
  <c r="AB61" i="26"/>
  <c r="V61" i="26"/>
  <c r="AI61" i="26" s="1"/>
  <c r="R61" i="26"/>
  <c r="L61" i="26"/>
  <c r="S61" i="26" s="1"/>
  <c r="AC61" i="26" s="1"/>
  <c r="K61" i="26"/>
  <c r="AB60" i="26"/>
  <c r="V60" i="26"/>
  <c r="AT60" i="26" s="1"/>
  <c r="R60" i="26"/>
  <c r="L60" i="26"/>
  <c r="S60" i="26" s="1"/>
  <c r="K60" i="26"/>
  <c r="AT59" i="26"/>
  <c r="AZ59" i="26" s="1"/>
  <c r="AW59" i="26" s="1"/>
  <c r="AI59" i="26"/>
  <c r="AB59" i="26"/>
  <c r="R59" i="26"/>
  <c r="L59" i="26"/>
  <c r="S59" i="26" s="1"/>
  <c r="K59" i="26"/>
  <c r="AT58" i="26"/>
  <c r="AZ58" i="26" s="1"/>
  <c r="AW58" i="26" s="1"/>
  <c r="AI58" i="26"/>
  <c r="AB58" i="26"/>
  <c r="R58" i="26"/>
  <c r="L58" i="26"/>
  <c r="S58" i="26" s="1"/>
  <c r="K58" i="26"/>
  <c r="AT57" i="26"/>
  <c r="AZ57" i="26" s="1"/>
  <c r="AW57" i="26" s="1"/>
  <c r="AI57" i="26"/>
  <c r="AB57" i="26"/>
  <c r="R57" i="26"/>
  <c r="L57" i="26"/>
  <c r="S57" i="26" s="1"/>
  <c r="AC57" i="26" s="1"/>
  <c r="K57" i="26"/>
  <c r="AT56" i="26"/>
  <c r="AZ56" i="26" s="1"/>
  <c r="AW56" i="26" s="1"/>
  <c r="AI56" i="26"/>
  <c r="AB56" i="26"/>
  <c r="R56" i="26"/>
  <c r="L56" i="26"/>
  <c r="S56" i="26" s="1"/>
  <c r="K56" i="26"/>
  <c r="AT55" i="26"/>
  <c r="AZ55" i="26" s="1"/>
  <c r="AW55" i="26" s="1"/>
  <c r="AI55" i="26"/>
  <c r="AB55" i="26"/>
  <c r="R55" i="26"/>
  <c r="L55" i="26"/>
  <c r="S55" i="26" s="1"/>
  <c r="K55" i="26"/>
  <c r="AB54" i="26"/>
  <c r="V54" i="26"/>
  <c r="AT54" i="26" s="1"/>
  <c r="R54" i="26"/>
  <c r="L54" i="26"/>
  <c r="S54" i="26" s="1"/>
  <c r="AC54" i="26" s="1"/>
  <c r="K54" i="26"/>
  <c r="AT53" i="26"/>
  <c r="AZ53" i="26" s="1"/>
  <c r="AW53" i="26" s="1"/>
  <c r="AI53" i="26"/>
  <c r="AB53" i="26"/>
  <c r="R53" i="26"/>
  <c r="L53" i="26"/>
  <c r="S53" i="26" s="1"/>
  <c r="K53" i="26"/>
  <c r="AB52" i="26"/>
  <c r="V52" i="26"/>
  <c r="AI52" i="26" s="1"/>
  <c r="R52" i="26"/>
  <c r="L52" i="26"/>
  <c r="S52" i="26" s="1"/>
  <c r="AC52" i="26" s="1"/>
  <c r="K52" i="26"/>
  <c r="AT51" i="26"/>
  <c r="AZ51" i="26" s="1"/>
  <c r="AW51" i="26" s="1"/>
  <c r="AI51" i="26"/>
  <c r="AB51" i="26"/>
  <c r="R51" i="26"/>
  <c r="L51" i="26"/>
  <c r="S51" i="26" s="1"/>
  <c r="AC51" i="26" s="1"/>
  <c r="K51" i="26"/>
  <c r="AT50" i="26"/>
  <c r="AZ50" i="26" s="1"/>
  <c r="AW50" i="26" s="1"/>
  <c r="AI50" i="26"/>
  <c r="AB50" i="26"/>
  <c r="R50" i="26"/>
  <c r="L50" i="26"/>
  <c r="S50" i="26" s="1"/>
  <c r="K50" i="26"/>
  <c r="AB49" i="26"/>
  <c r="V49" i="26"/>
  <c r="R49" i="26"/>
  <c r="L49" i="26"/>
  <c r="S49" i="26" s="1"/>
  <c r="AC49" i="26" s="1"/>
  <c r="K49" i="26"/>
  <c r="AB48" i="26"/>
  <c r="V48" i="26"/>
  <c r="AT48" i="26" s="1"/>
  <c r="R48" i="26"/>
  <c r="L48" i="26"/>
  <c r="S48" i="26" s="1"/>
  <c r="K48" i="26"/>
  <c r="AT47" i="26"/>
  <c r="AZ47" i="26" s="1"/>
  <c r="AB47" i="26"/>
  <c r="V47" i="26"/>
  <c r="AI47" i="26" s="1"/>
  <c r="R47" i="26"/>
  <c r="L47" i="26"/>
  <c r="S47" i="26" s="1"/>
  <c r="AC47" i="26" s="1"/>
  <c r="K47" i="26"/>
  <c r="AB46" i="26"/>
  <c r="V46" i="26"/>
  <c r="AT46" i="26" s="1"/>
  <c r="R46" i="26"/>
  <c r="L46" i="26"/>
  <c r="S46" i="26" s="1"/>
  <c r="K46" i="26"/>
  <c r="AT45" i="26"/>
  <c r="AZ45" i="26" s="1"/>
  <c r="AW45" i="26" s="1"/>
  <c r="AB45" i="26"/>
  <c r="V45" i="26"/>
  <c r="AI45" i="26" s="1"/>
  <c r="R45" i="26"/>
  <c r="L45" i="26"/>
  <c r="S45" i="26" s="1"/>
  <c r="AC45" i="26" s="1"/>
  <c r="K45" i="26"/>
  <c r="AB44" i="26"/>
  <c r="V44" i="26"/>
  <c r="AT44" i="26" s="1"/>
  <c r="R44" i="26"/>
  <c r="L44" i="26"/>
  <c r="S44" i="26" s="1"/>
  <c r="K44" i="26"/>
  <c r="AT43" i="26"/>
  <c r="AZ43" i="26" s="1"/>
  <c r="AB43" i="26"/>
  <c r="V43" i="26"/>
  <c r="AI43" i="26" s="1"/>
  <c r="R43" i="26"/>
  <c r="L43" i="26"/>
  <c r="S43" i="26" s="1"/>
  <c r="AC43" i="26" s="1"/>
  <c r="K43" i="26"/>
  <c r="AB42" i="26"/>
  <c r="V42" i="26"/>
  <c r="AT42" i="26" s="1"/>
  <c r="R42" i="26"/>
  <c r="L42" i="26"/>
  <c r="S42" i="26" s="1"/>
  <c r="K42" i="26"/>
  <c r="AT41" i="26"/>
  <c r="AZ41" i="26" s="1"/>
  <c r="AB41" i="26"/>
  <c r="V41" i="26"/>
  <c r="AI41" i="26" s="1"/>
  <c r="R41" i="26"/>
  <c r="L41" i="26"/>
  <c r="S41" i="26" s="1"/>
  <c r="K41" i="26"/>
  <c r="AM40" i="26"/>
  <c r="AF40" i="26"/>
  <c r="AF39" i="26" s="1"/>
  <c r="AF124" i="26" s="1"/>
  <c r="Y40" i="26"/>
  <c r="O40" i="26"/>
  <c r="O39" i="26" s="1"/>
  <c r="H40" i="26"/>
  <c r="E40" i="26"/>
  <c r="B40" i="26"/>
  <c r="BB38" i="26"/>
  <c r="AP38" i="26"/>
  <c r="AJ38" i="26"/>
  <c r="AQ38" i="26" s="1"/>
  <c r="AV38" i="26" s="1"/>
  <c r="AI38" i="26"/>
  <c r="AB38" i="26"/>
  <c r="X38" i="26"/>
  <c r="BB33" i="26"/>
  <c r="AP33" i="26"/>
  <c r="AJ33" i="26"/>
  <c r="AQ33" i="26" s="1"/>
  <c r="AV33" i="26" s="1"/>
  <c r="AI33" i="26"/>
  <c r="AB33" i="26"/>
  <c r="X33" i="26"/>
  <c r="K33" i="26"/>
  <c r="AT32" i="26"/>
  <c r="AZ32" i="26" s="1"/>
  <c r="AP32" i="26"/>
  <c r="AJ32" i="26"/>
  <c r="AQ32" i="26" s="1"/>
  <c r="AI32" i="26"/>
  <c r="AB32" i="26"/>
  <c r="X32" i="26"/>
  <c r="R32" i="26"/>
  <c r="K32" i="26"/>
  <c r="AT31" i="26"/>
  <c r="AI31" i="26"/>
  <c r="AB31" i="26"/>
  <c r="R31" i="26"/>
  <c r="L31" i="26"/>
  <c r="S31" i="26" s="1"/>
  <c r="K31" i="26"/>
  <c r="AM30" i="26"/>
  <c r="AF30" i="26"/>
  <c r="Y30" i="26"/>
  <c r="V30" i="26"/>
  <c r="O30" i="26"/>
  <c r="H30" i="26"/>
  <c r="E30" i="26"/>
  <c r="B30" i="26"/>
  <c r="AT29" i="26"/>
  <c r="AZ29" i="26" s="1"/>
  <c r="AP29" i="26"/>
  <c r="AJ29" i="26"/>
  <c r="AQ29" i="26" s="1"/>
  <c r="AI29" i="26"/>
  <c r="AB29" i="26"/>
  <c r="X29" i="26"/>
  <c r="R29" i="26"/>
  <c r="K29" i="26"/>
  <c r="AT28" i="26"/>
  <c r="AZ28" i="26" s="1"/>
  <c r="AI28" i="26"/>
  <c r="AB28" i="26"/>
  <c r="R28" i="26"/>
  <c r="L28" i="26"/>
  <c r="S28" i="26" s="1"/>
  <c r="K28" i="26"/>
  <c r="AM27" i="26"/>
  <c r="AF27" i="26"/>
  <c r="Y27" i="26"/>
  <c r="V27" i="26"/>
  <c r="O27" i="26"/>
  <c r="H27" i="26"/>
  <c r="E27" i="26"/>
  <c r="B27" i="26"/>
  <c r="AT26" i="26"/>
  <c r="AZ26" i="26" s="1"/>
  <c r="AP26" i="26"/>
  <c r="AJ26" i="26"/>
  <c r="AQ26" i="26" s="1"/>
  <c r="AW26" i="26" s="1"/>
  <c r="AI26" i="26"/>
  <c r="AB26" i="26"/>
  <c r="X26" i="26"/>
  <c r="R26" i="26"/>
  <c r="K26" i="26"/>
  <c r="AB25" i="26"/>
  <c r="R25" i="26"/>
  <c r="L25" i="26"/>
  <c r="S25" i="26" s="1"/>
  <c r="K25" i="26"/>
  <c r="AM24" i="26"/>
  <c r="AM23" i="26" s="1"/>
  <c r="AF24" i="26"/>
  <c r="Y24" i="26"/>
  <c r="O24" i="26"/>
  <c r="H24" i="26"/>
  <c r="E24" i="26"/>
  <c r="B24" i="26"/>
  <c r="AT22" i="26"/>
  <c r="AZ22" i="26" s="1"/>
  <c r="AP22" i="26"/>
  <c r="AJ22" i="26"/>
  <c r="AQ22" i="26" s="1"/>
  <c r="AW22" i="26" s="1"/>
  <c r="AI22" i="26"/>
  <c r="AB22" i="26"/>
  <c r="X22" i="26"/>
  <c r="R22" i="26"/>
  <c r="K22" i="26"/>
  <c r="AT21" i="26"/>
  <c r="AZ21" i="26" s="1"/>
  <c r="AP21" i="26"/>
  <c r="AJ21" i="26"/>
  <c r="AQ21" i="26" s="1"/>
  <c r="AV21" i="26" s="1"/>
  <c r="AI21" i="26"/>
  <c r="AB21" i="26"/>
  <c r="X21" i="26"/>
  <c r="R21" i="26"/>
  <c r="K21" i="26"/>
  <c r="AT20" i="26"/>
  <c r="AT19" i="26" s="1"/>
  <c r="AI20" i="26"/>
  <c r="AB20" i="26"/>
  <c r="R20" i="26"/>
  <c r="L20" i="26"/>
  <c r="S20" i="26" s="1"/>
  <c r="AC20" i="26" s="1"/>
  <c r="K20" i="26"/>
  <c r="AM19" i="26"/>
  <c r="AF19" i="26"/>
  <c r="Y19" i="26"/>
  <c r="V19" i="26"/>
  <c r="O19" i="26"/>
  <c r="L19" i="26"/>
  <c r="H19" i="26"/>
  <c r="E19" i="26"/>
  <c r="B19" i="26"/>
  <c r="AT18" i="26"/>
  <c r="AZ18" i="26" s="1"/>
  <c r="AP18" i="26"/>
  <c r="AJ18" i="26"/>
  <c r="AQ18" i="26" s="1"/>
  <c r="AW18" i="26" s="1"/>
  <c r="AI18" i="26"/>
  <c r="AB18" i="26"/>
  <c r="X18" i="26"/>
  <c r="R18" i="26"/>
  <c r="K18" i="26"/>
  <c r="AT17" i="26"/>
  <c r="AZ17" i="26" s="1"/>
  <c r="AI17" i="26"/>
  <c r="AB17" i="26"/>
  <c r="R17" i="26"/>
  <c r="L17" i="26"/>
  <c r="S17" i="26" s="1"/>
  <c r="S16" i="26" s="1"/>
  <c r="K17" i="26"/>
  <c r="AT16" i="26"/>
  <c r="AM16" i="26"/>
  <c r="AF16" i="26"/>
  <c r="Y16" i="26"/>
  <c r="Y36" i="26" s="1"/>
  <c r="Z36" i="26" s="1"/>
  <c r="V16" i="26"/>
  <c r="O16" i="26"/>
  <c r="L16" i="26"/>
  <c r="H16" i="26"/>
  <c r="E16" i="26"/>
  <c r="B16" i="26"/>
  <c r="C31" i="26" s="1"/>
  <c r="AT15" i="26"/>
  <c r="AZ15" i="26" s="1"/>
  <c r="AP15" i="26"/>
  <c r="AJ15" i="26"/>
  <c r="AQ15" i="26" s="1"/>
  <c r="AW15" i="26" s="1"/>
  <c r="AI15" i="26"/>
  <c r="AB15" i="26"/>
  <c r="X15" i="26"/>
  <c r="R15" i="26"/>
  <c r="K15" i="26"/>
  <c r="AT14" i="26"/>
  <c r="AI14" i="26"/>
  <c r="AB14" i="26"/>
  <c r="R14" i="26"/>
  <c r="L14" i="26"/>
  <c r="S14" i="26" s="1"/>
  <c r="AC14" i="26" s="1"/>
  <c r="K14" i="26"/>
  <c r="AT13" i="26"/>
  <c r="AI13" i="26"/>
  <c r="AB13" i="26"/>
  <c r="R13" i="26"/>
  <c r="L13" i="26"/>
  <c r="S13" i="26" s="1"/>
  <c r="K13" i="26"/>
  <c r="AT12" i="26"/>
  <c r="AI12" i="26"/>
  <c r="AB12" i="26"/>
  <c r="R12" i="26"/>
  <c r="L12" i="26"/>
  <c r="L11" i="26" s="1"/>
  <c r="M28" i="26" s="1"/>
  <c r="K12" i="26"/>
  <c r="AT11" i="26"/>
  <c r="AU28" i="26" s="1"/>
  <c r="AM11" i="26"/>
  <c r="AF11" i="26"/>
  <c r="AG28" i="26" s="1"/>
  <c r="Y11" i="26"/>
  <c r="Y35" i="26" s="1"/>
  <c r="Z35" i="26" s="1"/>
  <c r="V11" i="26"/>
  <c r="O11" i="26"/>
  <c r="P28" i="26" s="1"/>
  <c r="H11" i="26"/>
  <c r="I27" i="26" s="1"/>
  <c r="E11" i="26"/>
  <c r="F28" i="26" s="1"/>
  <c r="B11" i="26"/>
  <c r="AT10" i="26"/>
  <c r="AP10" i="26"/>
  <c r="AJ10" i="26"/>
  <c r="AQ10" i="26" s="1"/>
  <c r="AI10" i="26"/>
  <c r="AB10" i="26"/>
  <c r="X10" i="26"/>
  <c r="R10" i="26"/>
  <c r="K10" i="26"/>
  <c r="AT9" i="26"/>
  <c r="AI9" i="26"/>
  <c r="AB9" i="26"/>
  <c r="R9" i="26"/>
  <c r="L9" i="26"/>
  <c r="S9" i="26" s="1"/>
  <c r="AC9" i="26" s="1"/>
  <c r="K9" i="26"/>
  <c r="AT8" i="26"/>
  <c r="AI8" i="26"/>
  <c r="AB8" i="26"/>
  <c r="R8" i="26"/>
  <c r="L8" i="26"/>
  <c r="K8" i="26"/>
  <c r="AT7" i="26"/>
  <c r="AB7" i="26"/>
  <c r="V7" i="26"/>
  <c r="V25" i="26" s="1"/>
  <c r="R7" i="26"/>
  <c r="L7" i="26"/>
  <c r="K7" i="26"/>
  <c r="AM6" i="26"/>
  <c r="AF6" i="26"/>
  <c r="AG25" i="26" s="1"/>
  <c r="Y6" i="26"/>
  <c r="O6" i="26"/>
  <c r="H6" i="26"/>
  <c r="H5" i="26" s="1"/>
  <c r="E6" i="26"/>
  <c r="F25" i="26" s="1"/>
  <c r="B6" i="26"/>
  <c r="C25" i="26" s="1"/>
  <c r="X123" i="26" l="1"/>
  <c r="AC123" i="26"/>
  <c r="AP110" i="26"/>
  <c r="AJ110" i="26"/>
  <c r="AQ110" i="26" s="1"/>
  <c r="AW110" i="26" s="1"/>
  <c r="W27" i="26"/>
  <c r="B39" i="26"/>
  <c r="B124" i="26" s="1"/>
  <c r="D45" i="26" s="1"/>
  <c r="Y39" i="26"/>
  <c r="V6" i="26"/>
  <c r="W25" i="26" s="1"/>
  <c r="R16" i="26"/>
  <c r="L27" i="26"/>
  <c r="AI30" i="26"/>
  <c r="L84" i="26"/>
  <c r="R125" i="26"/>
  <c r="AI42" i="26"/>
  <c r="AI44" i="26"/>
  <c r="AI46" i="26"/>
  <c r="AI48" i="26"/>
  <c r="AB69" i="26"/>
  <c r="AB84" i="26"/>
  <c r="AB93" i="26"/>
  <c r="AT116" i="26"/>
  <c r="X120" i="26"/>
  <c r="AI120" i="26"/>
  <c r="L125" i="26"/>
  <c r="X138" i="26"/>
  <c r="AU31" i="26"/>
  <c r="S12" i="26"/>
  <c r="AC12" i="26" s="1"/>
  <c r="AJ12" i="26" s="1"/>
  <c r="AQ12" i="26" s="1"/>
  <c r="AW12" i="26" s="1"/>
  <c r="E35" i="26"/>
  <c r="V35" i="26"/>
  <c r="R24" i="26"/>
  <c r="AB30" i="26"/>
  <c r="AC25" i="26"/>
  <c r="S24" i="26"/>
  <c r="H23" i="26"/>
  <c r="L24" i="26"/>
  <c r="L34" i="26" s="1"/>
  <c r="M34" i="26" s="1"/>
  <c r="B23" i="26"/>
  <c r="AB24" i="26"/>
  <c r="AZ31" i="26"/>
  <c r="K30" i="26"/>
  <c r="S8" i="26"/>
  <c r="T142" i="26" s="1"/>
  <c r="M142" i="26"/>
  <c r="AB11" i="26"/>
  <c r="Z31" i="26"/>
  <c r="Y5" i="26"/>
  <c r="Z132" i="26" s="1"/>
  <c r="K16" i="26"/>
  <c r="F24" i="26"/>
  <c r="AG24" i="26"/>
  <c r="AP49" i="26"/>
  <c r="AJ49" i="26"/>
  <c r="AQ49" i="26" s="1"/>
  <c r="AW49" i="26" s="1"/>
  <c r="E39" i="26"/>
  <c r="E124" i="26" s="1"/>
  <c r="G40" i="26" s="1"/>
  <c r="AB40" i="26"/>
  <c r="K40" i="26"/>
  <c r="X127" i="26"/>
  <c r="X128" i="26"/>
  <c r="AC130" i="26"/>
  <c r="AC131" i="26"/>
  <c r="AP131" i="26" s="1"/>
  <c r="AC132" i="26"/>
  <c r="AP132" i="26" s="1"/>
  <c r="AZ135" i="26"/>
  <c r="BB135" i="26" s="1"/>
  <c r="AZ136" i="26"/>
  <c r="BB136" i="26" s="1"/>
  <c r="AJ121" i="26"/>
  <c r="AQ121" i="26" s="1"/>
  <c r="AW121" i="26" s="1"/>
  <c r="AP121" i="26"/>
  <c r="AC120" i="26"/>
  <c r="AP118" i="26"/>
  <c r="K104" i="26"/>
  <c r="AM39" i="26"/>
  <c r="AM124" i="26" s="1"/>
  <c r="AO138" i="26" s="1"/>
  <c r="R104" i="26"/>
  <c r="AV107" i="26"/>
  <c r="AJ102" i="26"/>
  <c r="AQ102" i="26" s="1"/>
  <c r="AW102" i="26" s="1"/>
  <c r="AP102" i="26"/>
  <c r="AP103" i="26"/>
  <c r="X87" i="26"/>
  <c r="AC87" i="26"/>
  <c r="AJ90" i="26"/>
  <c r="AQ90" i="26" s="1"/>
  <c r="AW90" i="26" s="1"/>
  <c r="AP90" i="26"/>
  <c r="K84" i="26"/>
  <c r="AC78" i="26"/>
  <c r="AC80" i="26"/>
  <c r="AJ80" i="26" s="1"/>
  <c r="AQ80" i="26" s="1"/>
  <c r="AV80" i="26" s="1"/>
  <c r="X60" i="26"/>
  <c r="AC60" i="26"/>
  <c r="AP60" i="26" s="1"/>
  <c r="L40" i="26"/>
  <c r="D43" i="26"/>
  <c r="D39" i="26"/>
  <c r="D40" i="26"/>
  <c r="D47" i="26"/>
  <c r="D41" i="26"/>
  <c r="K24" i="26"/>
  <c r="AV26" i="26"/>
  <c r="AT27" i="26"/>
  <c r="AU27" i="26" s="1"/>
  <c r="R30" i="26"/>
  <c r="O36" i="26"/>
  <c r="AT30" i="26"/>
  <c r="AU30" i="26" s="1"/>
  <c r="AC19" i="26"/>
  <c r="AP19" i="26" s="1"/>
  <c r="AP20" i="26"/>
  <c r="AB16" i="26"/>
  <c r="AZ20" i="26"/>
  <c r="AZ19" i="26" s="1"/>
  <c r="AM34" i="26"/>
  <c r="C30" i="26"/>
  <c r="L6" i="26"/>
  <c r="K11" i="26"/>
  <c r="AI11" i="26"/>
  <c r="BB15" i="26"/>
  <c r="BB22" i="26"/>
  <c r="AF35" i="26"/>
  <c r="AG35" i="26" s="1"/>
  <c r="W28" i="26"/>
  <c r="AP25" i="26"/>
  <c r="AJ25" i="26"/>
  <c r="AQ25" i="26" s="1"/>
  <c r="AC24" i="26"/>
  <c r="AC8" i="26"/>
  <c r="AD142" i="26" s="1"/>
  <c r="X8" i="26"/>
  <c r="I138" i="26"/>
  <c r="I134" i="26"/>
  <c r="I127" i="26"/>
  <c r="I126" i="26"/>
  <c r="I123" i="26"/>
  <c r="I129" i="26"/>
  <c r="I125" i="26"/>
  <c r="I132" i="26"/>
  <c r="I131" i="26"/>
  <c r="I130" i="26"/>
  <c r="I116" i="26"/>
  <c r="I120" i="26"/>
  <c r="I122" i="26"/>
  <c r="I119" i="26"/>
  <c r="I117" i="26"/>
  <c r="I133" i="26"/>
  <c r="I104" i="26"/>
  <c r="I101" i="26"/>
  <c r="I97" i="26"/>
  <c r="I128" i="26"/>
  <c r="I121" i="26"/>
  <c r="I118" i="26"/>
  <c r="I111" i="26"/>
  <c r="I106" i="26"/>
  <c r="I105" i="26"/>
  <c r="I99" i="26"/>
  <c r="I89" i="26"/>
  <c r="I86" i="26"/>
  <c r="I100" i="26"/>
  <c r="I98" i="26"/>
  <c r="I93" i="26"/>
  <c r="I110" i="26"/>
  <c r="I102" i="26"/>
  <c r="I95" i="26"/>
  <c r="I91" i="26"/>
  <c r="I87" i="26"/>
  <c r="I85" i="26"/>
  <c r="I76" i="26"/>
  <c r="I74" i="26"/>
  <c r="I80" i="26"/>
  <c r="I78" i="26"/>
  <c r="I96" i="26"/>
  <c r="I94" i="26"/>
  <c r="I90" i="26"/>
  <c r="I88" i="26"/>
  <c r="I77" i="26"/>
  <c r="I82" i="26"/>
  <c r="I71" i="26"/>
  <c r="I69" i="26"/>
  <c r="I65" i="26"/>
  <c r="I67" i="26"/>
  <c r="I81" i="26"/>
  <c r="I79" i="26"/>
  <c r="I73" i="26"/>
  <c r="I72" i="26"/>
  <c r="I70" i="26"/>
  <c r="I84" i="26"/>
  <c r="I75" i="26"/>
  <c r="I64" i="26"/>
  <c r="I61" i="26"/>
  <c r="I58" i="26"/>
  <c r="I52" i="26"/>
  <c r="I63" i="26"/>
  <c r="I57" i="26"/>
  <c r="I54" i="26"/>
  <c r="I51" i="26"/>
  <c r="I62" i="26"/>
  <c r="I60" i="26"/>
  <c r="I56" i="26"/>
  <c r="I53" i="26"/>
  <c r="I50" i="26"/>
  <c r="I66" i="26"/>
  <c r="I59" i="26"/>
  <c r="I55" i="26"/>
  <c r="I47" i="26"/>
  <c r="I45" i="26"/>
  <c r="I43" i="26"/>
  <c r="I41" i="26"/>
  <c r="I16" i="26"/>
  <c r="I14" i="26"/>
  <c r="I13" i="26"/>
  <c r="I12" i="26"/>
  <c r="I9" i="26"/>
  <c r="I8" i="26"/>
  <c r="I49" i="26"/>
  <c r="I48" i="26"/>
  <c r="I46" i="26"/>
  <c r="I44" i="26"/>
  <c r="I42" i="26"/>
  <c r="I40" i="26"/>
  <c r="H37" i="26"/>
  <c r="I37" i="26" s="1"/>
  <c r="I23" i="26"/>
  <c r="I11" i="26"/>
  <c r="I7" i="26"/>
  <c r="I20" i="26"/>
  <c r="I17" i="26"/>
  <c r="I19" i="26"/>
  <c r="I6" i="26"/>
  <c r="Z134" i="26"/>
  <c r="Z133" i="26"/>
  <c r="Z130" i="26"/>
  <c r="Z129" i="26"/>
  <c r="Z125" i="26"/>
  <c r="Z127" i="26"/>
  <c r="Z123" i="26"/>
  <c r="Z122" i="26"/>
  <c r="Z120" i="26"/>
  <c r="Z117" i="26"/>
  <c r="Z99" i="26"/>
  <c r="Z102" i="26"/>
  <c r="Z111" i="26"/>
  <c r="Z106" i="26"/>
  <c r="Z91" i="26"/>
  <c r="Z87" i="26"/>
  <c r="Z94" i="26"/>
  <c r="Z90" i="26"/>
  <c r="Z86" i="26"/>
  <c r="Z84" i="26"/>
  <c r="Z81" i="26"/>
  <c r="Z79" i="26"/>
  <c r="Z76" i="26"/>
  <c r="Z74" i="26"/>
  <c r="Z80" i="26"/>
  <c r="Z78" i="26"/>
  <c r="Z73" i="26"/>
  <c r="Z75" i="26"/>
  <c r="Z62" i="26"/>
  <c r="Z56" i="26"/>
  <c r="Z65" i="26"/>
  <c r="Z64" i="26"/>
  <c r="Z55" i="26"/>
  <c r="Z52" i="26"/>
  <c r="Z58" i="26"/>
  <c r="Z54" i="26"/>
  <c r="Z57" i="26"/>
  <c r="Z51" i="26"/>
  <c r="Z44" i="26"/>
  <c r="Z42" i="26"/>
  <c r="Z43" i="26"/>
  <c r="Z41" i="26"/>
  <c r="Z11" i="26"/>
  <c r="Z39" i="26"/>
  <c r="Z14" i="26"/>
  <c r="Z12" i="26"/>
  <c r="Z16" i="26"/>
  <c r="Z9" i="26"/>
  <c r="AC13" i="26"/>
  <c r="X13" i="26"/>
  <c r="L5" i="26"/>
  <c r="M25" i="26"/>
  <c r="C28" i="26"/>
  <c r="B35" i="26"/>
  <c r="C35" i="26" s="1"/>
  <c r="AB36" i="26"/>
  <c r="P36" i="26"/>
  <c r="E34" i="26"/>
  <c r="F34" i="26" s="1"/>
  <c r="AI19" i="26"/>
  <c r="AW21" i="26"/>
  <c r="X9" i="26"/>
  <c r="AT35" i="26"/>
  <c r="AU35" i="26" s="1"/>
  <c r="T31" i="26"/>
  <c r="BB18" i="26"/>
  <c r="AV32" i="26"/>
  <c r="AW32" i="26"/>
  <c r="BB32" i="26" s="1"/>
  <c r="AH122" i="26"/>
  <c r="AH123" i="26"/>
  <c r="AH119" i="26"/>
  <c r="AH124" i="26"/>
  <c r="AH121" i="26"/>
  <c r="AH118" i="26"/>
  <c r="AH120" i="26"/>
  <c r="AH111" i="26"/>
  <c r="AH106" i="26"/>
  <c r="AH100" i="26"/>
  <c r="AH110" i="26"/>
  <c r="AH105" i="26"/>
  <c r="AH138" i="26"/>
  <c r="AH102" i="26"/>
  <c r="AH98" i="26"/>
  <c r="AH95" i="26"/>
  <c r="AH93" i="26"/>
  <c r="AH88" i="26"/>
  <c r="AH85" i="26"/>
  <c r="AH104" i="26"/>
  <c r="AH91" i="26"/>
  <c r="AH117" i="26"/>
  <c r="AH96" i="26"/>
  <c r="AH94" i="26"/>
  <c r="AH90" i="26"/>
  <c r="AH84" i="26"/>
  <c r="AH75" i="26"/>
  <c r="AH73" i="26"/>
  <c r="AH82" i="26"/>
  <c r="AH81" i="26"/>
  <c r="AH79" i="26"/>
  <c r="AH77" i="26"/>
  <c r="AH87" i="26"/>
  <c r="AH76" i="26"/>
  <c r="AH86" i="26"/>
  <c r="AH70" i="26"/>
  <c r="AH67" i="26"/>
  <c r="AH64" i="26"/>
  <c r="AH101" i="26"/>
  <c r="AH99" i="26"/>
  <c r="AH97" i="26"/>
  <c r="AH80" i="26"/>
  <c r="AH78" i="26"/>
  <c r="AH66" i="26"/>
  <c r="AH71" i="26"/>
  <c r="AH116" i="26"/>
  <c r="AH89" i="26"/>
  <c r="AH74" i="26"/>
  <c r="AH72" i="26"/>
  <c r="AH69" i="26"/>
  <c r="AH65" i="26"/>
  <c r="AH63" i="26"/>
  <c r="AH60" i="26"/>
  <c r="AH57" i="26"/>
  <c r="AH51" i="26"/>
  <c r="AH62" i="26"/>
  <c r="AH56" i="26"/>
  <c r="AH53" i="26"/>
  <c r="AH50" i="26"/>
  <c r="AH61" i="26"/>
  <c r="AH59" i="26"/>
  <c r="AH55" i="26"/>
  <c r="AH52" i="26"/>
  <c r="AH49" i="26"/>
  <c r="AH58" i="26"/>
  <c r="AH54" i="26"/>
  <c r="AH46" i="26"/>
  <c r="AH44" i="26"/>
  <c r="AH42" i="26"/>
  <c r="AH48" i="26"/>
  <c r="AH40" i="26"/>
  <c r="AH47" i="26"/>
  <c r="AH45" i="26"/>
  <c r="AH43" i="26"/>
  <c r="AH41" i="26"/>
  <c r="AH39" i="26"/>
  <c r="AZ10" i="26"/>
  <c r="BB10" i="26" s="1"/>
  <c r="AV10" i="26"/>
  <c r="O35" i="26"/>
  <c r="AN28" i="26"/>
  <c r="AN27" i="26"/>
  <c r="AM5" i="26"/>
  <c r="AM35" i="26"/>
  <c r="AN35" i="26" s="1"/>
  <c r="X14" i="26"/>
  <c r="AZ16" i="26"/>
  <c r="S19" i="26"/>
  <c r="X19" i="26" s="1"/>
  <c r="X20" i="26"/>
  <c r="AV22" i="26"/>
  <c r="AN24" i="26"/>
  <c r="X25" i="26"/>
  <c r="W35" i="26"/>
  <c r="S27" i="26"/>
  <c r="X27" i="26" s="1"/>
  <c r="AC28" i="26"/>
  <c r="X28" i="26"/>
  <c r="O124" i="26"/>
  <c r="AB39" i="26"/>
  <c r="AO122" i="26"/>
  <c r="AO120" i="26"/>
  <c r="AO98" i="26"/>
  <c r="AO100" i="26"/>
  <c r="AO93" i="26"/>
  <c r="AO88" i="26"/>
  <c r="AO74" i="26"/>
  <c r="AO99" i="26"/>
  <c r="AO78" i="26"/>
  <c r="AO71" i="26"/>
  <c r="AO73" i="26"/>
  <c r="AO81" i="26"/>
  <c r="AO59" i="26"/>
  <c r="AO54" i="26"/>
  <c r="AO57" i="26"/>
  <c r="AO53" i="26"/>
  <c r="AO47" i="26"/>
  <c r="AO48" i="26"/>
  <c r="AO40" i="26"/>
  <c r="AZ42" i="26"/>
  <c r="AC44" i="26"/>
  <c r="X44" i="26"/>
  <c r="AZ46" i="26"/>
  <c r="AC48" i="26"/>
  <c r="X48" i="26"/>
  <c r="AZ8" i="26"/>
  <c r="AF34" i="26"/>
  <c r="AG34" i="26" s="1"/>
  <c r="B5" i="26"/>
  <c r="B34" i="26"/>
  <c r="C34" i="26" s="1"/>
  <c r="C24" i="26"/>
  <c r="AT6" i="26"/>
  <c r="AJ14" i="26"/>
  <c r="AQ14" i="26" s="1"/>
  <c r="AW14" i="26" s="1"/>
  <c r="AP14" i="26"/>
  <c r="X17" i="26"/>
  <c r="AB19" i="26"/>
  <c r="R19" i="26"/>
  <c r="AJ19" i="26"/>
  <c r="AQ19" i="26" s="1"/>
  <c r="AV19" i="26" s="1"/>
  <c r="BB21" i="26"/>
  <c r="BB26" i="26"/>
  <c r="AP43" i="26"/>
  <c r="AJ43" i="26"/>
  <c r="AQ43" i="26" s="1"/>
  <c r="AW43" i="26" s="1"/>
  <c r="BB43" i="26" s="1"/>
  <c r="AP47" i="26"/>
  <c r="AJ47" i="26"/>
  <c r="AQ47" i="26" s="1"/>
  <c r="AW47" i="26" s="1"/>
  <c r="BB47" i="26" s="1"/>
  <c r="O5" i="26"/>
  <c r="AN34" i="26"/>
  <c r="AZ7" i="26"/>
  <c r="AZ9" i="26"/>
  <c r="O34" i="26"/>
  <c r="P34" i="26" s="1"/>
  <c r="P25" i="26"/>
  <c r="P24" i="26"/>
  <c r="AB6" i="26"/>
  <c r="S7" i="26"/>
  <c r="I28" i="26"/>
  <c r="H35" i="26"/>
  <c r="I35" i="26" s="1"/>
  <c r="R11" i="26"/>
  <c r="AZ12" i="26"/>
  <c r="AZ14" i="26"/>
  <c r="AV15" i="26"/>
  <c r="E36" i="26"/>
  <c r="F36" i="26" s="1"/>
  <c r="F30" i="26"/>
  <c r="E5" i="26"/>
  <c r="F31" i="26"/>
  <c r="M31" i="26"/>
  <c r="V36" i="26"/>
  <c r="W36" i="26" s="1"/>
  <c r="W30" i="26"/>
  <c r="V5" i="26"/>
  <c r="W31" i="26"/>
  <c r="AI16" i="26"/>
  <c r="X16" i="26"/>
  <c r="AM36" i="26"/>
  <c r="AN36" i="26" s="1"/>
  <c r="AN31" i="26"/>
  <c r="AN30" i="26"/>
  <c r="AC17" i="26"/>
  <c r="AV18" i="26"/>
  <c r="K19" i="26"/>
  <c r="AJ20" i="26"/>
  <c r="AQ20" i="26" s="1"/>
  <c r="C27" i="26"/>
  <c r="Z27" i="26"/>
  <c r="Y23" i="26"/>
  <c r="Y37" i="26" s="1"/>
  <c r="AZ27" i="26"/>
  <c r="AV29" i="26"/>
  <c r="AW29" i="26"/>
  <c r="BB29" i="26" s="1"/>
  <c r="AZ30" i="26"/>
  <c r="S40" i="26"/>
  <c r="AP45" i="26"/>
  <c r="AJ45" i="26"/>
  <c r="AQ45" i="26" s="1"/>
  <c r="BB45" i="26" s="1"/>
  <c r="I25" i="26"/>
  <c r="R6" i="26"/>
  <c r="H34" i="26"/>
  <c r="I24" i="26"/>
  <c r="AJ9" i="26"/>
  <c r="AQ9" i="26" s="1"/>
  <c r="AW9" i="26" s="1"/>
  <c r="AP9" i="26"/>
  <c r="M27" i="26"/>
  <c r="L35" i="26"/>
  <c r="M35" i="26" s="1"/>
  <c r="AF36" i="26"/>
  <c r="AG36" i="26" s="1"/>
  <c r="AG31" i="26"/>
  <c r="AG30" i="26"/>
  <c r="AF5" i="26"/>
  <c r="F35" i="26"/>
  <c r="S30" i="26"/>
  <c r="X30" i="26" s="1"/>
  <c r="X31" i="26"/>
  <c r="AC31" i="26"/>
  <c r="AC42" i="26"/>
  <c r="X42" i="26"/>
  <c r="AZ44" i="26"/>
  <c r="AC46" i="26"/>
  <c r="X46" i="26"/>
  <c r="Y34" i="26"/>
  <c r="Z34" i="26" s="1"/>
  <c r="Z24" i="26"/>
  <c r="Z25" i="26"/>
  <c r="AB27" i="26"/>
  <c r="R27" i="26"/>
  <c r="O23" i="26"/>
  <c r="P27" i="26"/>
  <c r="AI25" i="26"/>
  <c r="V24" i="26"/>
  <c r="V34" i="26" s="1"/>
  <c r="AT25" i="26"/>
  <c r="AZ13" i="26"/>
  <c r="I30" i="26"/>
  <c r="K6" i="26"/>
  <c r="AI7" i="26"/>
  <c r="AN25" i="26"/>
  <c r="F27" i="26"/>
  <c r="AG27" i="26"/>
  <c r="P30" i="26"/>
  <c r="Z30" i="26"/>
  <c r="I31" i="26"/>
  <c r="P31" i="26"/>
  <c r="B36" i="26"/>
  <c r="C36" i="26" s="1"/>
  <c r="H36" i="26"/>
  <c r="R36" i="26" s="1"/>
  <c r="D138" i="26"/>
  <c r="D124" i="26"/>
  <c r="D123" i="26"/>
  <c r="D120" i="26"/>
  <c r="D122" i="26"/>
  <c r="D119" i="26"/>
  <c r="D117" i="26"/>
  <c r="D116" i="26"/>
  <c r="D121" i="26"/>
  <c r="D118" i="26"/>
  <c r="D111" i="26"/>
  <c r="D106" i="26"/>
  <c r="D100" i="26"/>
  <c r="D105" i="26"/>
  <c r="D104" i="26"/>
  <c r="D110" i="26"/>
  <c r="D102" i="26"/>
  <c r="D98" i="26"/>
  <c r="D88" i="26"/>
  <c r="D85" i="26"/>
  <c r="D84" i="26"/>
  <c r="D101" i="26"/>
  <c r="D95" i="26"/>
  <c r="D91" i="26"/>
  <c r="D99" i="26"/>
  <c r="D97" i="26"/>
  <c r="D96" i="26"/>
  <c r="D94" i="26"/>
  <c r="D93" i="26"/>
  <c r="D90" i="26"/>
  <c r="D87" i="26"/>
  <c r="D80" i="26"/>
  <c r="D78" i="26"/>
  <c r="D89" i="26"/>
  <c r="D77" i="26"/>
  <c r="D75" i="26"/>
  <c r="D73" i="26"/>
  <c r="D86" i="26"/>
  <c r="D81" i="26"/>
  <c r="D79" i="26"/>
  <c r="D67" i="26"/>
  <c r="D72" i="26"/>
  <c r="D70" i="26"/>
  <c r="D69" i="26"/>
  <c r="D82" i="26"/>
  <c r="D76" i="26"/>
  <c r="D74" i="26"/>
  <c r="D71" i="26"/>
  <c r="D66" i="26"/>
  <c r="D63" i="26"/>
  <c r="D57" i="26"/>
  <c r="D54" i="26"/>
  <c r="D51" i="26"/>
  <c r="D62" i="26"/>
  <c r="D60" i="26"/>
  <c r="D56" i="26"/>
  <c r="D53" i="26"/>
  <c r="D50" i="26"/>
  <c r="D59" i="26"/>
  <c r="D55" i="26"/>
  <c r="D65" i="26"/>
  <c r="D64" i="26"/>
  <c r="D61" i="26"/>
  <c r="D58" i="26"/>
  <c r="D52" i="26"/>
  <c r="D49" i="26"/>
  <c r="X41" i="26"/>
  <c r="AC41" i="26"/>
  <c r="X43" i="26"/>
  <c r="X45" i="26"/>
  <c r="X47" i="26"/>
  <c r="AZ48" i="26"/>
  <c r="AW48" i="26" s="1"/>
  <c r="AZ54" i="26"/>
  <c r="AW54" i="26" s="1"/>
  <c r="AJ61" i="26"/>
  <c r="AQ61" i="26" s="1"/>
  <c r="AW61" i="26" s="1"/>
  <c r="AP61" i="26"/>
  <c r="AP64" i="26"/>
  <c r="AJ64" i="26"/>
  <c r="AQ64" i="26" s="1"/>
  <c r="AW64" i="26" s="1"/>
  <c r="K27" i="26"/>
  <c r="E23" i="26"/>
  <c r="K23" i="26" s="1"/>
  <c r="AF23" i="26"/>
  <c r="AI27" i="26"/>
  <c r="Z28" i="26"/>
  <c r="L30" i="26"/>
  <c r="M30" i="26" s="1"/>
  <c r="G39" i="26"/>
  <c r="R40" i="26"/>
  <c r="V40" i="26"/>
  <c r="G41" i="26"/>
  <c r="D42" i="26"/>
  <c r="G43" i="26"/>
  <c r="D44" i="26"/>
  <c r="G45" i="26"/>
  <c r="AV45" i="26"/>
  <c r="D46" i="26"/>
  <c r="G47" i="26"/>
  <c r="D48" i="26"/>
  <c r="AC50" i="26"/>
  <c r="X50" i="26"/>
  <c r="AC56" i="26"/>
  <c r="X56" i="26"/>
  <c r="AC59" i="26"/>
  <c r="X59" i="26"/>
  <c r="AC65" i="26"/>
  <c r="X65" i="26"/>
  <c r="H39" i="26"/>
  <c r="AI49" i="26"/>
  <c r="X49" i="26"/>
  <c r="AT49" i="26"/>
  <c r="AP51" i="26"/>
  <c r="AJ51" i="26"/>
  <c r="AQ51" i="26" s="1"/>
  <c r="AJ52" i="26"/>
  <c r="AQ52" i="26" s="1"/>
  <c r="AP52" i="26"/>
  <c r="AC53" i="26"/>
  <c r="X53" i="26"/>
  <c r="AP57" i="26"/>
  <c r="AJ57" i="26"/>
  <c r="AQ57" i="26" s="1"/>
  <c r="BB57" i="26" s="1"/>
  <c r="AZ64" i="26"/>
  <c r="G138" i="26"/>
  <c r="G123" i="26"/>
  <c r="G121" i="26"/>
  <c r="G118" i="26"/>
  <c r="G120" i="26"/>
  <c r="G124" i="26"/>
  <c r="G117" i="26"/>
  <c r="G116" i="26"/>
  <c r="G110" i="26"/>
  <c r="G102" i="26"/>
  <c r="G98" i="26"/>
  <c r="G101" i="26"/>
  <c r="G122" i="26"/>
  <c r="G119" i="26"/>
  <c r="G111" i="26"/>
  <c r="G106" i="26"/>
  <c r="G104" i="26"/>
  <c r="G100" i="26"/>
  <c r="G96" i="26"/>
  <c r="G94" i="26"/>
  <c r="G90" i="26"/>
  <c r="G87" i="26"/>
  <c r="G99" i="26"/>
  <c r="G97" i="26"/>
  <c r="G89" i="26"/>
  <c r="G105" i="26"/>
  <c r="G88" i="26"/>
  <c r="G85" i="26"/>
  <c r="G95" i="26"/>
  <c r="G82" i="26"/>
  <c r="G81" i="26"/>
  <c r="G79" i="26"/>
  <c r="G86" i="26"/>
  <c r="G84" i="26"/>
  <c r="G76" i="26"/>
  <c r="G74" i="26"/>
  <c r="G80" i="26"/>
  <c r="G78" i="26"/>
  <c r="G75" i="26"/>
  <c r="G66" i="26"/>
  <c r="G93" i="26"/>
  <c r="G91" i="26"/>
  <c r="G71" i="26"/>
  <c r="G69" i="26"/>
  <c r="G67" i="26"/>
  <c r="G77" i="26"/>
  <c r="G73" i="26"/>
  <c r="G72" i="26"/>
  <c r="G70" i="26"/>
  <c r="G59" i="26"/>
  <c r="G55" i="26"/>
  <c r="G65" i="26"/>
  <c r="G64" i="26"/>
  <c r="G61" i="26"/>
  <c r="G58" i="26"/>
  <c r="G52" i="26"/>
  <c r="G49" i="26"/>
  <c r="G63" i="26"/>
  <c r="G57" i="26"/>
  <c r="G54" i="26"/>
  <c r="G51" i="26"/>
  <c r="G62" i="26"/>
  <c r="G60" i="26"/>
  <c r="G56" i="26"/>
  <c r="G53" i="26"/>
  <c r="G50" i="26"/>
  <c r="G42" i="26"/>
  <c r="G44" i="26"/>
  <c r="G46" i="26"/>
  <c r="G48" i="26"/>
  <c r="AP54" i="26"/>
  <c r="AJ54" i="26"/>
  <c r="AQ54" i="26" s="1"/>
  <c r="AC55" i="26"/>
  <c r="X55" i="26"/>
  <c r="AC58" i="26"/>
  <c r="X58" i="26"/>
  <c r="AZ60" i="26"/>
  <c r="AP62" i="26"/>
  <c r="AJ62" i="26"/>
  <c r="AQ62" i="26" s="1"/>
  <c r="AP63" i="26"/>
  <c r="AJ63" i="26"/>
  <c r="AQ63" i="26" s="1"/>
  <c r="AW63" i="26" s="1"/>
  <c r="BB63" i="26" s="1"/>
  <c r="AT52" i="26"/>
  <c r="X54" i="26"/>
  <c r="AV57" i="26"/>
  <c r="AI60" i="26"/>
  <c r="AT61" i="26"/>
  <c r="AI66" i="26"/>
  <c r="X66" i="26"/>
  <c r="AT66" i="26"/>
  <c r="X52" i="26"/>
  <c r="AI54" i="26"/>
  <c r="X61" i="26"/>
  <c r="X64" i="26"/>
  <c r="AI64" i="26"/>
  <c r="AC67" i="26"/>
  <c r="X67" i="26"/>
  <c r="AI71" i="26"/>
  <c r="X71" i="26"/>
  <c r="AT71" i="26"/>
  <c r="V69" i="26"/>
  <c r="X62" i="26"/>
  <c r="AJ66" i="26"/>
  <c r="AQ66" i="26" s="1"/>
  <c r="AW66" i="26" s="1"/>
  <c r="AV68" i="26"/>
  <c r="AJ72" i="26"/>
  <c r="AQ72" i="26" s="1"/>
  <c r="AP72" i="26"/>
  <c r="AJ74" i="26"/>
  <c r="AQ74" i="26" s="1"/>
  <c r="AP74" i="26"/>
  <c r="X51" i="26"/>
  <c r="X57" i="26"/>
  <c r="X63" i="26"/>
  <c r="BB68" i="26"/>
  <c r="AC70" i="26"/>
  <c r="S69" i="26"/>
  <c r="AJ71" i="26"/>
  <c r="AQ71" i="26" s="1"/>
  <c r="AP71" i="26"/>
  <c r="X73" i="26"/>
  <c r="AT73" i="26"/>
  <c r="X74" i="26"/>
  <c r="AZ85" i="26"/>
  <c r="AI104" i="26"/>
  <c r="AZ74" i="26"/>
  <c r="AW74" i="26" s="1"/>
  <c r="AZ76" i="26"/>
  <c r="AW76" i="26" s="1"/>
  <c r="AP78" i="26"/>
  <c r="AJ78" i="26"/>
  <c r="AQ78" i="26" s="1"/>
  <c r="AP80" i="26"/>
  <c r="AT93" i="26"/>
  <c r="AZ94" i="26"/>
  <c r="L69" i="26"/>
  <c r="AT70" i="26"/>
  <c r="X72" i="26"/>
  <c r="AT72" i="26"/>
  <c r="AI73" i="26"/>
  <c r="AP75" i="26"/>
  <c r="AJ75" i="26"/>
  <c r="AQ75" i="26" s="1"/>
  <c r="AW75" i="26" s="1"/>
  <c r="AC76" i="26"/>
  <c r="X76" i="26"/>
  <c r="AC77" i="26"/>
  <c r="X77" i="26"/>
  <c r="AZ78" i="26"/>
  <c r="AW78" i="26" s="1"/>
  <c r="AZ80" i="26"/>
  <c r="AI82" i="26"/>
  <c r="X82" i="26"/>
  <c r="AT82" i="26"/>
  <c r="AJ82" i="26"/>
  <c r="AQ82" i="26" s="1"/>
  <c r="AW82" i="26" s="1"/>
  <c r="AC89" i="26"/>
  <c r="X89" i="26"/>
  <c r="X70" i="26"/>
  <c r="AJ73" i="26"/>
  <c r="AQ73" i="26" s="1"/>
  <c r="X75" i="26"/>
  <c r="AI79" i="26"/>
  <c r="X79" i="26"/>
  <c r="AT79" i="26"/>
  <c r="AJ79" i="26"/>
  <c r="AQ79" i="26" s="1"/>
  <c r="AI81" i="26"/>
  <c r="X81" i="26"/>
  <c r="AT81" i="26"/>
  <c r="AJ81" i="26"/>
  <c r="AQ81" i="26" s="1"/>
  <c r="X97" i="26"/>
  <c r="AC97" i="26"/>
  <c r="X99" i="26"/>
  <c r="AC99" i="26"/>
  <c r="AC85" i="26"/>
  <c r="X85" i="26"/>
  <c r="S86" i="26"/>
  <c r="AZ90" i="26"/>
  <c r="S95" i="26"/>
  <c r="L93" i="26"/>
  <c r="AJ98" i="26"/>
  <c r="AQ98" i="26" s="1"/>
  <c r="AW98" i="26" s="1"/>
  <c r="AP98" i="26"/>
  <c r="AZ98" i="26"/>
  <c r="R116" i="26"/>
  <c r="AT75" i="26"/>
  <c r="K82" i="26"/>
  <c r="AC91" i="26"/>
  <c r="X91" i="26"/>
  <c r="AC101" i="26"/>
  <c r="X101" i="26"/>
  <c r="AV83" i="26"/>
  <c r="R84" i="26"/>
  <c r="AI87" i="26"/>
  <c r="AT87" i="26"/>
  <c r="V84" i="26"/>
  <c r="AC88" i="26"/>
  <c r="X88" i="26"/>
  <c r="AV92" i="26"/>
  <c r="AC94" i="26"/>
  <c r="X94" i="26"/>
  <c r="AC96" i="26"/>
  <c r="X96" i="26"/>
  <c r="AC100" i="26"/>
  <c r="X100" i="26"/>
  <c r="X90" i="26"/>
  <c r="AZ92" i="26"/>
  <c r="BB92" i="26" s="1"/>
  <c r="AZ102" i="26"/>
  <c r="BB102" i="26" s="1"/>
  <c r="AV102" i="26"/>
  <c r="BB107" i="26"/>
  <c r="AZ108" i="26"/>
  <c r="BB108" i="26" s="1"/>
  <c r="AV108" i="26"/>
  <c r="AZ104" i="26"/>
  <c r="S105" i="26"/>
  <c r="L104" i="26"/>
  <c r="AC106" i="26"/>
  <c r="X106" i="26"/>
  <c r="AI110" i="26"/>
  <c r="X110" i="26"/>
  <c r="AT110" i="26"/>
  <c r="AC111" i="26"/>
  <c r="X111" i="26"/>
  <c r="X98" i="26"/>
  <c r="X102" i="26"/>
  <c r="S117" i="26"/>
  <c r="L116" i="26"/>
  <c r="AZ117" i="26"/>
  <c r="AZ138" i="26"/>
  <c r="BB138" i="26" s="1"/>
  <c r="AB117" i="26"/>
  <c r="Y116" i="26"/>
  <c r="Z116" i="26" s="1"/>
  <c r="AZ118" i="26"/>
  <c r="BB118" i="26" s="1"/>
  <c r="AV118" i="26"/>
  <c r="AP120" i="26"/>
  <c r="AJ120" i="26"/>
  <c r="AQ120" i="26" s="1"/>
  <c r="AZ121" i="26"/>
  <c r="BB121" i="26" s="1"/>
  <c r="AV121" i="26"/>
  <c r="AP123" i="26"/>
  <c r="AJ123" i="26"/>
  <c r="AQ123" i="26" s="1"/>
  <c r="AI116" i="26"/>
  <c r="AC119" i="26"/>
  <c r="X119" i="26"/>
  <c r="AZ120" i="26"/>
  <c r="AV120" i="26"/>
  <c r="AC122" i="26"/>
  <c r="X122" i="26"/>
  <c r="AJ132" i="26"/>
  <c r="AQ132" i="26" s="1"/>
  <c r="AI117" i="26"/>
  <c r="X118" i="26"/>
  <c r="X121" i="26"/>
  <c r="AP128" i="26"/>
  <c r="AJ128" i="26"/>
  <c r="AQ128" i="26" s="1"/>
  <c r="AC129" i="26"/>
  <c r="X117" i="26"/>
  <c r="AC126" i="26"/>
  <c r="S125" i="26"/>
  <c r="X125" i="26" s="1"/>
  <c r="AJ127" i="26"/>
  <c r="AQ127" i="26" s="1"/>
  <c r="AP127" i="26"/>
  <c r="AZ126" i="26"/>
  <c r="AC134" i="26"/>
  <c r="AJ131" i="26"/>
  <c r="AQ131" i="26" s="1"/>
  <c r="AC133" i="26"/>
  <c r="AP138" i="26"/>
  <c r="AJ138" i="26"/>
  <c r="AQ138" i="26" s="1"/>
  <c r="AV138" i="26" s="1"/>
  <c r="AI138" i="26"/>
  <c r="AZ141" i="25"/>
  <c r="AV90" i="26" l="1"/>
  <c r="AO42" i="26"/>
  <c r="AO41" i="26"/>
  <c r="AO39" i="26"/>
  <c r="AO56" i="26"/>
  <c r="AO60" i="26"/>
  <c r="AO58" i="26"/>
  <c r="AO61" i="26"/>
  <c r="AO87" i="26"/>
  <c r="AO86" i="26"/>
  <c r="AO77" i="26"/>
  <c r="AO80" i="26"/>
  <c r="AO105" i="26"/>
  <c r="AO76" i="26"/>
  <c r="AO95" i="26"/>
  <c r="AO90" i="26"/>
  <c r="AO106" i="26"/>
  <c r="AO102" i="26"/>
  <c r="AO116" i="26"/>
  <c r="AO123" i="26"/>
  <c r="AC11" i="26"/>
  <c r="BB90" i="26"/>
  <c r="K35" i="26"/>
  <c r="AV14" i="26"/>
  <c r="AO44" i="26"/>
  <c r="AO43" i="26"/>
  <c r="AO49" i="26"/>
  <c r="AO62" i="26"/>
  <c r="AO63" i="26"/>
  <c r="AO52" i="26"/>
  <c r="AO66" i="26"/>
  <c r="AO67" i="26"/>
  <c r="AO65" i="26"/>
  <c r="AO82" i="26"/>
  <c r="AO84" i="26"/>
  <c r="AO119" i="26"/>
  <c r="AO91" i="26"/>
  <c r="AO110" i="26"/>
  <c r="AO94" i="26"/>
  <c r="AO111" i="26"/>
  <c r="AO104" i="26"/>
  <c r="AO118" i="26"/>
  <c r="AO124" i="26"/>
  <c r="M24" i="26"/>
  <c r="AI6" i="26"/>
  <c r="AV98" i="26"/>
  <c r="AV47" i="26"/>
  <c r="AO46" i="26"/>
  <c r="AO45" i="26"/>
  <c r="AO50" i="26"/>
  <c r="AO51" i="26"/>
  <c r="AO64" i="26"/>
  <c r="AO55" i="26"/>
  <c r="AO79" i="26"/>
  <c r="AO70" i="26"/>
  <c r="AO69" i="26"/>
  <c r="AO75" i="26"/>
  <c r="AO97" i="26"/>
  <c r="AO72" i="26"/>
  <c r="AO85" i="26"/>
  <c r="AO89" i="26"/>
  <c r="AO96" i="26"/>
  <c r="AO101" i="26"/>
  <c r="AO117" i="26"/>
  <c r="AO121" i="26"/>
  <c r="AV43" i="26"/>
  <c r="AP12" i="26"/>
  <c r="Z8" i="26"/>
  <c r="Z19" i="26"/>
  <c r="Z6" i="26"/>
  <c r="Z20" i="26"/>
  <c r="Z45" i="26"/>
  <c r="Z46" i="26"/>
  <c r="Z60" i="26"/>
  <c r="Z67" i="26"/>
  <c r="Z59" i="26"/>
  <c r="Z50" i="26"/>
  <c r="Z69" i="26"/>
  <c r="Z71" i="26"/>
  <c r="Z88" i="26"/>
  <c r="Z95" i="26"/>
  <c r="Z82" i="26"/>
  <c r="Z89" i="26"/>
  <c r="Z96" i="26"/>
  <c r="Z93" i="26"/>
  <c r="Z97" i="26"/>
  <c r="Z105" i="26"/>
  <c r="Z118" i="26"/>
  <c r="Z119" i="26"/>
  <c r="Z138" i="26"/>
  <c r="Z131" i="26"/>
  <c r="BB14" i="26"/>
  <c r="X12" i="26"/>
  <c r="S11" i="26"/>
  <c r="Z13" i="26"/>
  <c r="Z7" i="26"/>
  <c r="Z17" i="26"/>
  <c r="Z40" i="26"/>
  <c r="Z47" i="26"/>
  <c r="Z48" i="26"/>
  <c r="Z63" i="26"/>
  <c r="Z49" i="26"/>
  <c r="Z61" i="26"/>
  <c r="Z53" i="26"/>
  <c r="Z70" i="26"/>
  <c r="Z66" i="26"/>
  <c r="Z72" i="26"/>
  <c r="Z77" i="26"/>
  <c r="Z85" i="26"/>
  <c r="Z100" i="26"/>
  <c r="Z104" i="26"/>
  <c r="Z98" i="26"/>
  <c r="Z101" i="26"/>
  <c r="Z110" i="26"/>
  <c r="Z121" i="26"/>
  <c r="Z126" i="26"/>
  <c r="Z128" i="26"/>
  <c r="AT36" i="26"/>
  <c r="AU36" i="26" s="1"/>
  <c r="AW24" i="26"/>
  <c r="AJ60" i="26"/>
  <c r="AQ60" i="26" s="1"/>
  <c r="AW60" i="26" s="1"/>
  <c r="BB64" i="26"/>
  <c r="AV63" i="26"/>
  <c r="AV64" i="26"/>
  <c r="AT40" i="26"/>
  <c r="AJ130" i="26"/>
  <c r="AQ130" i="26" s="1"/>
  <c r="AP130" i="26"/>
  <c r="AW120" i="26"/>
  <c r="BB120" i="26" s="1"/>
  <c r="Y124" i="26"/>
  <c r="Z124" i="26" s="1"/>
  <c r="BB98" i="26"/>
  <c r="L39" i="26"/>
  <c r="L124" i="26" s="1"/>
  <c r="N120" i="26" s="1"/>
  <c r="AP87" i="26"/>
  <c r="AJ87" i="26"/>
  <c r="AQ87" i="26" s="1"/>
  <c r="AW87" i="26" s="1"/>
  <c r="AW80" i="26"/>
  <c r="BB80" i="26" s="1"/>
  <c r="AH141" i="26"/>
  <c r="BB60" i="26"/>
  <c r="D141" i="26"/>
  <c r="S23" i="26"/>
  <c r="R34" i="26"/>
  <c r="AI35" i="26"/>
  <c r="AV9" i="26"/>
  <c r="AV12" i="26"/>
  <c r="AI34" i="26"/>
  <c r="W34" i="26"/>
  <c r="Y114" i="26"/>
  <c r="Z114" i="26" s="1"/>
  <c r="Y109" i="26"/>
  <c r="Y113" i="26"/>
  <c r="Z113" i="26" s="1"/>
  <c r="Z37" i="26"/>
  <c r="AJ126" i="26"/>
  <c r="AQ126" i="26" s="1"/>
  <c r="AP126" i="26"/>
  <c r="AC125" i="26"/>
  <c r="AP122" i="26"/>
  <c r="AJ122" i="26"/>
  <c r="AQ122" i="26" s="1"/>
  <c r="AP119" i="26"/>
  <c r="AJ119" i="26"/>
  <c r="AQ119" i="26" s="1"/>
  <c r="AP77" i="26"/>
  <c r="AJ77" i="26"/>
  <c r="AQ77" i="26" s="1"/>
  <c r="AW127" i="26"/>
  <c r="BB127" i="26" s="1"/>
  <c r="AV127" i="26"/>
  <c r="AW132" i="26"/>
  <c r="BB132" i="26" s="1"/>
  <c r="AV132" i="26"/>
  <c r="BB54" i="26"/>
  <c r="AP133" i="26"/>
  <c r="AJ133" i="26"/>
  <c r="AQ133" i="26" s="1"/>
  <c r="AP134" i="26"/>
  <c r="AJ134" i="26"/>
  <c r="AQ134" i="26" s="1"/>
  <c r="AW128" i="26"/>
  <c r="BB128" i="26" s="1"/>
  <c r="AV128" i="26"/>
  <c r="AW123" i="26"/>
  <c r="BB123" i="26" s="1"/>
  <c r="AV123" i="26"/>
  <c r="AC117" i="26"/>
  <c r="S116" i="26"/>
  <c r="X116" i="26" s="1"/>
  <c r="AP100" i="26"/>
  <c r="AJ100" i="26"/>
  <c r="AQ100" i="26" s="1"/>
  <c r="AJ94" i="26"/>
  <c r="AQ94" i="26" s="1"/>
  <c r="AP94" i="26"/>
  <c r="AJ88" i="26"/>
  <c r="AQ88" i="26" s="1"/>
  <c r="AP88" i="26"/>
  <c r="AP91" i="26"/>
  <c r="AJ91" i="26"/>
  <c r="AQ91" i="26" s="1"/>
  <c r="AB116" i="26"/>
  <c r="X86" i="26"/>
  <c r="AC86" i="26"/>
  <c r="AC84" i="26" s="1"/>
  <c r="S84" i="26"/>
  <c r="AZ81" i="26"/>
  <c r="AV81" i="26"/>
  <c r="AZ79" i="26"/>
  <c r="AV79" i="26"/>
  <c r="AP89" i="26"/>
  <c r="AJ89" i="26"/>
  <c r="AQ89" i="26" s="1"/>
  <c r="BB78" i="26"/>
  <c r="AJ76" i="26"/>
  <c r="AQ76" i="26" s="1"/>
  <c r="AP76" i="26"/>
  <c r="AZ72" i="26"/>
  <c r="AV72" i="26"/>
  <c r="BB74" i="26"/>
  <c r="AC69" i="26"/>
  <c r="AP70" i="26"/>
  <c r="AJ70" i="26"/>
  <c r="AQ70" i="26" s="1"/>
  <c r="AW70" i="26" s="1"/>
  <c r="AZ66" i="26"/>
  <c r="BB66" i="26" s="1"/>
  <c r="AV66" i="26"/>
  <c r="AZ61" i="26"/>
  <c r="BB61" i="26" s="1"/>
  <c r="AV61" i="26"/>
  <c r="AZ52" i="26"/>
  <c r="AV52" i="26"/>
  <c r="AV62" i="26"/>
  <c r="AW62" i="26"/>
  <c r="BB62" i="26" s="1"/>
  <c r="H124" i="26"/>
  <c r="R39" i="26"/>
  <c r="AJ59" i="26"/>
  <c r="AQ59" i="26" s="1"/>
  <c r="AP59" i="26"/>
  <c r="AP42" i="26"/>
  <c r="AJ42" i="26"/>
  <c r="AQ42" i="26" s="1"/>
  <c r="L36" i="26"/>
  <c r="M36" i="26" s="1"/>
  <c r="R35" i="26"/>
  <c r="AP44" i="26"/>
  <c r="AJ44" i="26"/>
  <c r="AQ44" i="26" s="1"/>
  <c r="AN134" i="26"/>
  <c r="AN133" i="26"/>
  <c r="AN132" i="26"/>
  <c r="AN131" i="26"/>
  <c r="AN130" i="26"/>
  <c r="AN129" i="26"/>
  <c r="AN128" i="26"/>
  <c r="AN127" i="26"/>
  <c r="AN138" i="26"/>
  <c r="AN124" i="26"/>
  <c r="AN126" i="26"/>
  <c r="AN125" i="26"/>
  <c r="AN119" i="26"/>
  <c r="AN122" i="26"/>
  <c r="AN121" i="26"/>
  <c r="AN118" i="26"/>
  <c r="AN116" i="26"/>
  <c r="AN123" i="26"/>
  <c r="AN120" i="26"/>
  <c r="AN117" i="26"/>
  <c r="AN110" i="26"/>
  <c r="AN105" i="26"/>
  <c r="AN99" i="26"/>
  <c r="AN104" i="26"/>
  <c r="AN102" i="26"/>
  <c r="AN101" i="26"/>
  <c r="AN97" i="26"/>
  <c r="AN111" i="26"/>
  <c r="AN106" i="26"/>
  <c r="AN91" i="26"/>
  <c r="AN87" i="26"/>
  <c r="AN84" i="26"/>
  <c r="AN96" i="26"/>
  <c r="AN94" i="26"/>
  <c r="AN90" i="26"/>
  <c r="AN100" i="26"/>
  <c r="AN98" i="26"/>
  <c r="AN93" i="26"/>
  <c r="AN89" i="26"/>
  <c r="AN86" i="26"/>
  <c r="AN88" i="26"/>
  <c r="AN82" i="26"/>
  <c r="AN81" i="26"/>
  <c r="AN79" i="26"/>
  <c r="AN77" i="26"/>
  <c r="AN95" i="26"/>
  <c r="AN76" i="26"/>
  <c r="AN74" i="26"/>
  <c r="AN72" i="26"/>
  <c r="AN85" i="26"/>
  <c r="AN80" i="26"/>
  <c r="AN78" i="26"/>
  <c r="AN66" i="26"/>
  <c r="AN71" i="26"/>
  <c r="AN69" i="26"/>
  <c r="AN75" i="26"/>
  <c r="AN73" i="26"/>
  <c r="AN70" i="26"/>
  <c r="AN62" i="26"/>
  <c r="AN56" i="26"/>
  <c r="AN53" i="26"/>
  <c r="AN50" i="26"/>
  <c r="AN65" i="26"/>
  <c r="AN61" i="26"/>
  <c r="AN59" i="26"/>
  <c r="AN55" i="26"/>
  <c r="AN52" i="26"/>
  <c r="AN49" i="26"/>
  <c r="AN67" i="26"/>
  <c r="AN58" i="26"/>
  <c r="AN54" i="26"/>
  <c r="AN64" i="26"/>
  <c r="AN63" i="26"/>
  <c r="AN60" i="26"/>
  <c r="AN57" i="26"/>
  <c r="AN51" i="26"/>
  <c r="AN48" i="26"/>
  <c r="AN46" i="26"/>
  <c r="AN44" i="26"/>
  <c r="AN42" i="26"/>
  <c r="AN40" i="26"/>
  <c r="AM37" i="26"/>
  <c r="AN39" i="26"/>
  <c r="AN47" i="26"/>
  <c r="AN45" i="26"/>
  <c r="AN43" i="26"/>
  <c r="AN41" i="26"/>
  <c r="AN20" i="26"/>
  <c r="AN19" i="26"/>
  <c r="AN37" i="26"/>
  <c r="AN17" i="26"/>
  <c r="AN16" i="26"/>
  <c r="AN9" i="26"/>
  <c r="AN13" i="26"/>
  <c r="AN11" i="26"/>
  <c r="AN6" i="26"/>
  <c r="AN8" i="26"/>
  <c r="AN12" i="26"/>
  <c r="AN7" i="26"/>
  <c r="AN23" i="26"/>
  <c r="AN14" i="26"/>
  <c r="S36" i="26"/>
  <c r="T36" i="26" s="1"/>
  <c r="K34" i="26"/>
  <c r="M134" i="26"/>
  <c r="M133" i="26"/>
  <c r="M132" i="26"/>
  <c r="M138" i="26"/>
  <c r="M131" i="26"/>
  <c r="M130" i="26"/>
  <c r="M128" i="26"/>
  <c r="M123" i="26"/>
  <c r="M127" i="26"/>
  <c r="M126" i="26"/>
  <c r="M129" i="26"/>
  <c r="M125" i="26"/>
  <c r="M116" i="26"/>
  <c r="M120" i="26"/>
  <c r="M122" i="26"/>
  <c r="M119" i="26"/>
  <c r="M117" i="26"/>
  <c r="M104" i="26"/>
  <c r="M101" i="26"/>
  <c r="M97" i="26"/>
  <c r="M111" i="26"/>
  <c r="M106" i="26"/>
  <c r="M121" i="26"/>
  <c r="M118" i="26"/>
  <c r="M105" i="26"/>
  <c r="M99" i="26"/>
  <c r="M89" i="26"/>
  <c r="M86" i="26"/>
  <c r="M93" i="26"/>
  <c r="M100" i="26"/>
  <c r="M98" i="26"/>
  <c r="M95" i="26"/>
  <c r="M91" i="26"/>
  <c r="M102" i="26"/>
  <c r="M84" i="26"/>
  <c r="M76" i="26"/>
  <c r="M74" i="26"/>
  <c r="M87" i="26"/>
  <c r="M85" i="26"/>
  <c r="M80" i="26"/>
  <c r="M78" i="26"/>
  <c r="M110" i="26"/>
  <c r="M77" i="26"/>
  <c r="M90" i="26"/>
  <c r="M75" i="26"/>
  <c r="M71" i="26"/>
  <c r="M69" i="26"/>
  <c r="M65" i="26"/>
  <c r="M67" i="26"/>
  <c r="M88" i="26"/>
  <c r="M72" i="26"/>
  <c r="M70" i="26"/>
  <c r="M96" i="26"/>
  <c r="M94" i="26"/>
  <c r="M82" i="26"/>
  <c r="M81" i="26"/>
  <c r="M79" i="26"/>
  <c r="M73" i="26"/>
  <c r="M64" i="26"/>
  <c r="M61" i="26"/>
  <c r="M58" i="26"/>
  <c r="M52" i="26"/>
  <c r="M63" i="26"/>
  <c r="M57" i="26"/>
  <c r="M54" i="26"/>
  <c r="M51" i="26"/>
  <c r="M62" i="26"/>
  <c r="M60" i="26"/>
  <c r="M56" i="26"/>
  <c r="M53" i="26"/>
  <c r="M50" i="26"/>
  <c r="M66" i="26"/>
  <c r="M59" i="26"/>
  <c r="M55" i="26"/>
  <c r="M49" i="26"/>
  <c r="M47" i="26"/>
  <c r="M45" i="26"/>
  <c r="M43" i="26"/>
  <c r="M41" i="26"/>
  <c r="M19" i="26"/>
  <c r="M17" i="26"/>
  <c r="M48" i="26"/>
  <c r="M46" i="26"/>
  <c r="M44" i="26"/>
  <c r="M42" i="26"/>
  <c r="M40" i="26"/>
  <c r="M16" i="26"/>
  <c r="M14" i="26"/>
  <c r="M13" i="26"/>
  <c r="M12" i="26"/>
  <c r="M9" i="26"/>
  <c r="M8" i="26"/>
  <c r="M20" i="26"/>
  <c r="M11" i="26"/>
  <c r="M7" i="26"/>
  <c r="M6" i="26"/>
  <c r="AJ13" i="26"/>
  <c r="AQ13" i="26" s="1"/>
  <c r="AP13" i="26"/>
  <c r="L23" i="26"/>
  <c r="M23" i="26" s="1"/>
  <c r="H113" i="26"/>
  <c r="H114" i="26"/>
  <c r="H109" i="26"/>
  <c r="AJ8" i="26"/>
  <c r="AP8" i="26"/>
  <c r="AZ125" i="26"/>
  <c r="AZ75" i="26"/>
  <c r="BB75" i="26" s="1"/>
  <c r="AV75" i="26"/>
  <c r="AC95" i="26"/>
  <c r="AC93" i="26" s="1"/>
  <c r="X95" i="26"/>
  <c r="S93" i="26"/>
  <c r="X93" i="26" s="1"/>
  <c r="AJ129" i="26"/>
  <c r="AQ129" i="26" s="1"/>
  <c r="AP129" i="26"/>
  <c r="AV78" i="26"/>
  <c r="AV74" i="26"/>
  <c r="AZ73" i="26"/>
  <c r="AV73" i="26"/>
  <c r="AP67" i="26"/>
  <c r="AJ67" i="26"/>
  <c r="AQ67" i="26" s="1"/>
  <c r="AW67" i="26" s="1"/>
  <c r="AP111" i="26"/>
  <c r="AJ111" i="26"/>
  <c r="AQ111" i="26" s="1"/>
  <c r="AC105" i="26"/>
  <c r="X105" i="26"/>
  <c r="S104" i="26"/>
  <c r="X104" i="26" s="1"/>
  <c r="X84" i="26"/>
  <c r="AI84" i="26"/>
  <c r="AP101" i="26"/>
  <c r="AJ101" i="26"/>
  <c r="AQ101" i="26" s="1"/>
  <c r="AP97" i="26"/>
  <c r="AJ97" i="26"/>
  <c r="AQ97" i="26" s="1"/>
  <c r="X69" i="26"/>
  <c r="AI69" i="26"/>
  <c r="AJ55" i="26"/>
  <c r="AQ55" i="26" s="1"/>
  <c r="AP55" i="26"/>
  <c r="AZ49" i="26"/>
  <c r="AV49" i="26"/>
  <c r="AP50" i="26"/>
  <c r="AJ50" i="26"/>
  <c r="AQ50" i="26" s="1"/>
  <c r="G141" i="26"/>
  <c r="K39" i="26"/>
  <c r="AP41" i="26"/>
  <c r="AJ41" i="26"/>
  <c r="AQ41" i="26" s="1"/>
  <c r="AC40" i="26"/>
  <c r="AP31" i="26"/>
  <c r="AC30" i="26"/>
  <c r="AJ31" i="26"/>
  <c r="AQ31" i="26" s="1"/>
  <c r="I34" i="26"/>
  <c r="AP17" i="26"/>
  <c r="AC16" i="26"/>
  <c r="AJ17" i="26"/>
  <c r="AQ17" i="26" s="1"/>
  <c r="W138" i="26"/>
  <c r="W131" i="26"/>
  <c r="W130" i="26"/>
  <c r="W128" i="26"/>
  <c r="W127" i="26"/>
  <c r="W126" i="26"/>
  <c r="W123" i="26"/>
  <c r="W132" i="26"/>
  <c r="W122" i="26"/>
  <c r="W133" i="26"/>
  <c r="W129" i="26"/>
  <c r="W125" i="26"/>
  <c r="W120" i="26"/>
  <c r="W117" i="26"/>
  <c r="W119" i="26"/>
  <c r="W101" i="26"/>
  <c r="W97" i="26"/>
  <c r="W134" i="26"/>
  <c r="W111" i="26"/>
  <c r="W106" i="26"/>
  <c r="W100" i="26"/>
  <c r="W110" i="26"/>
  <c r="W105" i="26"/>
  <c r="W104" i="26"/>
  <c r="W99" i="26"/>
  <c r="W118" i="26"/>
  <c r="W102" i="26"/>
  <c r="W89" i="26"/>
  <c r="W86" i="26"/>
  <c r="W116" i="26"/>
  <c r="W98" i="26"/>
  <c r="W95" i="26"/>
  <c r="W121" i="26"/>
  <c r="W91" i="26"/>
  <c r="W87" i="26"/>
  <c r="W90" i="26"/>
  <c r="W80" i="26"/>
  <c r="W78" i="26"/>
  <c r="W96" i="26"/>
  <c r="W94" i="26"/>
  <c r="W93" i="26"/>
  <c r="W85" i="26"/>
  <c r="W75" i="26"/>
  <c r="W73" i="26"/>
  <c r="W82" i="26"/>
  <c r="W81" i="26"/>
  <c r="W79" i="26"/>
  <c r="W77" i="26"/>
  <c r="W88" i="26"/>
  <c r="W74" i="26"/>
  <c r="W65" i="26"/>
  <c r="W84" i="26"/>
  <c r="W70" i="26"/>
  <c r="W67" i="26"/>
  <c r="W72" i="26"/>
  <c r="W69" i="26"/>
  <c r="W76" i="26"/>
  <c r="W71" i="26"/>
  <c r="W58" i="26"/>
  <c r="W54" i="26"/>
  <c r="W63" i="26"/>
  <c r="W60" i="26"/>
  <c r="W57" i="26"/>
  <c r="W51" i="26"/>
  <c r="W66" i="26"/>
  <c r="W62" i="26"/>
  <c r="W56" i="26"/>
  <c r="W53" i="26"/>
  <c r="W50" i="26"/>
  <c r="W64" i="26"/>
  <c r="W61" i="26"/>
  <c r="W59" i="26"/>
  <c r="W55" i="26"/>
  <c r="W52" i="26"/>
  <c r="W49" i="26"/>
  <c r="W47" i="26"/>
  <c r="W45" i="26"/>
  <c r="W43" i="26"/>
  <c r="W41" i="26"/>
  <c r="W40" i="26"/>
  <c r="W48" i="26"/>
  <c r="W46" i="26"/>
  <c r="W44" i="26"/>
  <c r="W42" i="26"/>
  <c r="W14" i="26"/>
  <c r="W13" i="26"/>
  <c r="W12" i="26"/>
  <c r="W9" i="26"/>
  <c r="W8" i="26"/>
  <c r="W7" i="26"/>
  <c r="W6" i="26"/>
  <c r="W19" i="26"/>
  <c r="W20" i="26"/>
  <c r="W17" i="26"/>
  <c r="W16" i="26"/>
  <c r="W11" i="26"/>
  <c r="AI5" i="26"/>
  <c r="K36" i="26"/>
  <c r="AZ11" i="26"/>
  <c r="BB12" i="26"/>
  <c r="BB9" i="26"/>
  <c r="AU25" i="26"/>
  <c r="AT5" i="26"/>
  <c r="C138" i="26"/>
  <c r="C134" i="26"/>
  <c r="C133" i="26"/>
  <c r="C132" i="26"/>
  <c r="C131" i="26"/>
  <c r="C130" i="26"/>
  <c r="C129" i="26"/>
  <c r="C128" i="26"/>
  <c r="C123" i="26"/>
  <c r="C125" i="26"/>
  <c r="C127" i="26"/>
  <c r="C126" i="26"/>
  <c r="C124" i="26"/>
  <c r="C120" i="26"/>
  <c r="C122" i="26"/>
  <c r="C119" i="26"/>
  <c r="C117" i="26"/>
  <c r="C101" i="26"/>
  <c r="C97" i="26"/>
  <c r="C111" i="26"/>
  <c r="C106" i="26"/>
  <c r="C121" i="26"/>
  <c r="C118" i="26"/>
  <c r="C105" i="26"/>
  <c r="C104" i="26"/>
  <c r="C99" i="26"/>
  <c r="C89" i="26"/>
  <c r="C86" i="26"/>
  <c r="C95" i="26"/>
  <c r="C91" i="26"/>
  <c r="C88" i="26"/>
  <c r="C84" i="26"/>
  <c r="C82" i="26"/>
  <c r="C76" i="26"/>
  <c r="C74" i="26"/>
  <c r="C110" i="26"/>
  <c r="C93" i="26"/>
  <c r="C80" i="26"/>
  <c r="C78" i="26"/>
  <c r="C116" i="26"/>
  <c r="C100" i="26"/>
  <c r="C98" i="26"/>
  <c r="C87" i="26"/>
  <c r="C85" i="26"/>
  <c r="C77" i="26"/>
  <c r="C73" i="26"/>
  <c r="C71" i="26"/>
  <c r="C65" i="26"/>
  <c r="C102" i="26"/>
  <c r="C75" i="26"/>
  <c r="C67" i="26"/>
  <c r="C96" i="26"/>
  <c r="C94" i="26"/>
  <c r="C72" i="26"/>
  <c r="C70" i="26"/>
  <c r="C69" i="26"/>
  <c r="C90" i="26"/>
  <c r="C81" i="26"/>
  <c r="C79" i="26"/>
  <c r="C64" i="26"/>
  <c r="C61" i="26"/>
  <c r="C58" i="26"/>
  <c r="C52" i="26"/>
  <c r="C66" i="26"/>
  <c r="C63" i="26"/>
  <c r="C57" i="26"/>
  <c r="C54" i="26"/>
  <c r="C51" i="26"/>
  <c r="C62" i="26"/>
  <c r="C60" i="26"/>
  <c r="C56" i="26"/>
  <c r="C53" i="26"/>
  <c r="C50" i="26"/>
  <c r="C59" i="26"/>
  <c r="C55" i="26"/>
  <c r="C49" i="26"/>
  <c r="C47" i="26"/>
  <c r="C45" i="26"/>
  <c r="C43" i="26"/>
  <c r="C41" i="26"/>
  <c r="C40" i="26"/>
  <c r="C39" i="26"/>
  <c r="C20" i="26"/>
  <c r="C16" i="26"/>
  <c r="C48" i="26"/>
  <c r="C46" i="26"/>
  <c r="C44" i="26"/>
  <c r="C42" i="26"/>
  <c r="B37" i="26"/>
  <c r="C37" i="26" s="1"/>
  <c r="C23" i="26"/>
  <c r="C17" i="26"/>
  <c r="C11" i="26"/>
  <c r="C9" i="26"/>
  <c r="C19" i="26"/>
  <c r="C13" i="26"/>
  <c r="C6" i="26"/>
  <c r="C12" i="26"/>
  <c r="C8" i="26"/>
  <c r="C14" i="26"/>
  <c r="C7" i="26"/>
  <c r="AC27" i="26"/>
  <c r="AJ28" i="26"/>
  <c r="AQ28" i="26" s="1"/>
  <c r="AP28" i="26"/>
  <c r="AZ36" i="26"/>
  <c r="BA31" i="26"/>
  <c r="BA30" i="26"/>
  <c r="Z5" i="26"/>
  <c r="I5" i="26"/>
  <c r="AP24" i="26"/>
  <c r="AJ24" i="26"/>
  <c r="AQ24" i="26" s="1"/>
  <c r="AW131" i="26"/>
  <c r="BB131" i="26" s="1"/>
  <c r="AV131" i="26"/>
  <c r="AZ116" i="26"/>
  <c r="AZ110" i="26"/>
  <c r="AV110" i="26"/>
  <c r="AT84" i="26"/>
  <c r="AJ96" i="26"/>
  <c r="AQ96" i="26" s="1"/>
  <c r="AP96" i="26"/>
  <c r="AZ87" i="26"/>
  <c r="BB87" i="26" s="1"/>
  <c r="AV87" i="26"/>
  <c r="AJ85" i="26"/>
  <c r="AQ85" i="26" s="1"/>
  <c r="AP85" i="26"/>
  <c r="AZ82" i="26"/>
  <c r="BB82" i="26" s="1"/>
  <c r="AV82" i="26"/>
  <c r="AZ70" i="26"/>
  <c r="AV70" i="26"/>
  <c r="AT69" i="26"/>
  <c r="AT39" i="26" s="1"/>
  <c r="AZ93" i="26"/>
  <c r="AZ71" i="26"/>
  <c r="AV71" i="26"/>
  <c r="AP58" i="26"/>
  <c r="AJ58" i="26"/>
  <c r="AQ58" i="26" s="1"/>
  <c r="AA102" i="26"/>
  <c r="AA74" i="26"/>
  <c r="AA86" i="26"/>
  <c r="AA60" i="26"/>
  <c r="AA44" i="26"/>
  <c r="AP53" i="26"/>
  <c r="AJ53" i="26"/>
  <c r="AQ53" i="26" s="1"/>
  <c r="BB51" i="26"/>
  <c r="AV51" i="26"/>
  <c r="AP65" i="26"/>
  <c r="AJ65" i="26"/>
  <c r="AQ65" i="26" s="1"/>
  <c r="AV54" i="26"/>
  <c r="AZ25" i="26"/>
  <c r="AV25" i="26"/>
  <c r="AT24" i="26"/>
  <c r="AB23" i="26"/>
  <c r="R23" i="26"/>
  <c r="AW20" i="26"/>
  <c r="AV20" i="26"/>
  <c r="P133" i="26"/>
  <c r="P127" i="26"/>
  <c r="P126" i="26"/>
  <c r="P125" i="26"/>
  <c r="P134" i="26"/>
  <c r="P129" i="26"/>
  <c r="P124" i="26"/>
  <c r="P128" i="26"/>
  <c r="P122" i="26"/>
  <c r="P119" i="26"/>
  <c r="P117" i="26"/>
  <c r="P131" i="26"/>
  <c r="P130" i="26"/>
  <c r="P121" i="26"/>
  <c r="P118" i="26"/>
  <c r="P116" i="26"/>
  <c r="P138" i="26"/>
  <c r="P132" i="26"/>
  <c r="P123" i="26"/>
  <c r="P105" i="26"/>
  <c r="P99" i="26"/>
  <c r="P110" i="26"/>
  <c r="P104" i="26"/>
  <c r="P102" i="26"/>
  <c r="P101" i="26"/>
  <c r="P97" i="26"/>
  <c r="P95" i="26"/>
  <c r="P91" i="26"/>
  <c r="P84" i="26"/>
  <c r="P100" i="26"/>
  <c r="P98" i="26"/>
  <c r="P96" i="26"/>
  <c r="P94" i="26"/>
  <c r="P90" i="26"/>
  <c r="P120" i="26"/>
  <c r="P93" i="26"/>
  <c r="P89" i="26"/>
  <c r="P86" i="26"/>
  <c r="P106" i="26"/>
  <c r="P87" i="26"/>
  <c r="P85" i="26"/>
  <c r="P77" i="26"/>
  <c r="P75" i="26"/>
  <c r="P73" i="26"/>
  <c r="P82" i="26"/>
  <c r="P81" i="26"/>
  <c r="P79" i="26"/>
  <c r="P88" i="26"/>
  <c r="P76" i="26"/>
  <c r="P80" i="26"/>
  <c r="P78" i="26"/>
  <c r="P72" i="26"/>
  <c r="P70" i="26"/>
  <c r="P74" i="26"/>
  <c r="P69" i="26"/>
  <c r="P66" i="26"/>
  <c r="P111" i="26"/>
  <c r="P71" i="26"/>
  <c r="P65" i="26"/>
  <c r="P62" i="26"/>
  <c r="P60" i="26"/>
  <c r="P56" i="26"/>
  <c r="P53" i="26"/>
  <c r="P50" i="26"/>
  <c r="P67" i="26"/>
  <c r="P59" i="26"/>
  <c r="P55" i="26"/>
  <c r="P64" i="26"/>
  <c r="P61" i="26"/>
  <c r="P58" i="26"/>
  <c r="P52" i="26"/>
  <c r="P49" i="26"/>
  <c r="P63" i="26"/>
  <c r="P57" i="26"/>
  <c r="P54" i="26"/>
  <c r="P51" i="26"/>
  <c r="P40" i="26"/>
  <c r="P48" i="26"/>
  <c r="P46" i="26"/>
  <c r="P44" i="26"/>
  <c r="P42" i="26"/>
  <c r="P39" i="26"/>
  <c r="O37" i="26"/>
  <c r="P37" i="26" s="1"/>
  <c r="P23" i="26"/>
  <c r="P14" i="26"/>
  <c r="P13" i="26"/>
  <c r="P12" i="26"/>
  <c r="P11" i="26"/>
  <c r="P9" i="26"/>
  <c r="P8" i="26"/>
  <c r="AB5" i="26"/>
  <c r="P47" i="26"/>
  <c r="P45" i="26"/>
  <c r="P43" i="26"/>
  <c r="P41" i="26"/>
  <c r="P7" i="26"/>
  <c r="P6" i="26"/>
  <c r="P20" i="26"/>
  <c r="P16" i="26"/>
  <c r="P19" i="26"/>
  <c r="P17" i="26"/>
  <c r="I36" i="26"/>
  <c r="AO141" i="26"/>
  <c r="Q138" i="26"/>
  <c r="Q124" i="26"/>
  <c r="Q123" i="26"/>
  <c r="Q121" i="26"/>
  <c r="Q118" i="26"/>
  <c r="Q116" i="26"/>
  <c r="Q120" i="26"/>
  <c r="Q110" i="26"/>
  <c r="Q104" i="26"/>
  <c r="Q102" i="26"/>
  <c r="Q98" i="26"/>
  <c r="Q117" i="26"/>
  <c r="Q101" i="26"/>
  <c r="Q111" i="26"/>
  <c r="Q106" i="26"/>
  <c r="Q100" i="26"/>
  <c r="Q99" i="26"/>
  <c r="Q97" i="26"/>
  <c r="Q96" i="26"/>
  <c r="Q94" i="26"/>
  <c r="Q90" i="26"/>
  <c r="Q87" i="26"/>
  <c r="Q122" i="26"/>
  <c r="Q93" i="26"/>
  <c r="Q89" i="26"/>
  <c r="Q88" i="26"/>
  <c r="Q85" i="26"/>
  <c r="Q91" i="26"/>
  <c r="Q86" i="26"/>
  <c r="Q82" i="26"/>
  <c r="Q81" i="26"/>
  <c r="Q79" i="26"/>
  <c r="Q119" i="26"/>
  <c r="Q105" i="26"/>
  <c r="Q95" i="26"/>
  <c r="Q76" i="26"/>
  <c r="Q74" i="26"/>
  <c r="Q84" i="26"/>
  <c r="Q80" i="26"/>
  <c r="Q78" i="26"/>
  <c r="Q77" i="26"/>
  <c r="Q69" i="26"/>
  <c r="Q66" i="26"/>
  <c r="Q71" i="26"/>
  <c r="Q73" i="26"/>
  <c r="Q67" i="26"/>
  <c r="Q75" i="26"/>
  <c r="Q72" i="26"/>
  <c r="Q70" i="26"/>
  <c r="Q59" i="26"/>
  <c r="Q55" i="26"/>
  <c r="Q64" i="26"/>
  <c r="Q61" i="26"/>
  <c r="Q58" i="26"/>
  <c r="Q52" i="26"/>
  <c r="Q49" i="26"/>
  <c r="Q63" i="26"/>
  <c r="Q57" i="26"/>
  <c r="Q54" i="26"/>
  <c r="Q51" i="26"/>
  <c r="Q65" i="26"/>
  <c r="Q62" i="26"/>
  <c r="Q60" i="26"/>
  <c r="Q56" i="26"/>
  <c r="Q53" i="26"/>
  <c r="Q50" i="26"/>
  <c r="Q48" i="26"/>
  <c r="Q46" i="26"/>
  <c r="Q44" i="26"/>
  <c r="Q42" i="26"/>
  <c r="Q39" i="26"/>
  <c r="Q47" i="26"/>
  <c r="Q45" i="26"/>
  <c r="Q43" i="26"/>
  <c r="Q41" i="26"/>
  <c r="Q40" i="26"/>
  <c r="T30" i="26"/>
  <c r="S35" i="26"/>
  <c r="X35" i="26" s="1"/>
  <c r="X11" i="26"/>
  <c r="T27" i="26"/>
  <c r="T28" i="26"/>
  <c r="Z23" i="26"/>
  <c r="AC35" i="26"/>
  <c r="AD35" i="26" s="1"/>
  <c r="AD28" i="26"/>
  <c r="AP11" i="26"/>
  <c r="AJ11" i="26"/>
  <c r="AD27" i="26"/>
  <c r="AP106" i="26"/>
  <c r="AJ106" i="26"/>
  <c r="AQ106" i="26" s="1"/>
  <c r="AP99" i="26"/>
  <c r="AJ99" i="26"/>
  <c r="AQ99" i="26" s="1"/>
  <c r="AP56" i="26"/>
  <c r="AJ56" i="26"/>
  <c r="AQ56" i="26" s="1"/>
  <c r="X40" i="26"/>
  <c r="AI40" i="26"/>
  <c r="V39" i="26"/>
  <c r="W39" i="26" s="1"/>
  <c r="V23" i="26"/>
  <c r="W24" i="26"/>
  <c r="X24" i="26"/>
  <c r="AI24" i="26"/>
  <c r="AP46" i="26"/>
  <c r="AJ46" i="26"/>
  <c r="AQ46" i="26" s="1"/>
  <c r="AG138" i="26"/>
  <c r="AG134" i="26"/>
  <c r="AG133" i="26"/>
  <c r="AG132" i="26"/>
  <c r="AG131" i="26"/>
  <c r="AG130" i="26"/>
  <c r="AG129" i="26"/>
  <c r="AG128" i="26"/>
  <c r="AG124" i="26"/>
  <c r="AG123" i="26"/>
  <c r="AG122" i="26"/>
  <c r="AG127" i="26"/>
  <c r="AG126" i="26"/>
  <c r="AG125" i="26"/>
  <c r="AG120" i="26"/>
  <c r="AG117" i="26"/>
  <c r="AG116" i="26"/>
  <c r="AG119" i="26"/>
  <c r="AG104" i="26"/>
  <c r="AG101" i="26"/>
  <c r="AG97" i="26"/>
  <c r="AG121" i="26"/>
  <c r="AG118" i="26"/>
  <c r="AG111" i="26"/>
  <c r="AG106" i="26"/>
  <c r="AG100" i="26"/>
  <c r="AG110" i="26"/>
  <c r="AG105" i="26"/>
  <c r="AG99" i="26"/>
  <c r="AG89" i="26"/>
  <c r="AG86" i="26"/>
  <c r="AG98" i="26"/>
  <c r="AG95" i="26"/>
  <c r="AG93" i="26"/>
  <c r="AG102" i="26"/>
  <c r="AG91" i="26"/>
  <c r="AG87" i="26"/>
  <c r="AG80" i="26"/>
  <c r="AG78" i="26"/>
  <c r="AG85" i="26"/>
  <c r="AG84" i="26"/>
  <c r="AG75" i="26"/>
  <c r="AG73" i="26"/>
  <c r="AG90" i="26"/>
  <c r="AG82" i="26"/>
  <c r="AG81" i="26"/>
  <c r="AG79" i="26"/>
  <c r="AG77" i="26"/>
  <c r="AG96" i="26"/>
  <c r="AG94" i="26"/>
  <c r="AG74" i="26"/>
  <c r="AG72" i="26"/>
  <c r="AG69" i="26"/>
  <c r="AG65" i="26"/>
  <c r="AG76" i="26"/>
  <c r="AG70" i="26"/>
  <c r="AG67" i="26"/>
  <c r="AG88" i="26"/>
  <c r="AG71" i="26"/>
  <c r="AG58" i="26"/>
  <c r="AG54" i="26"/>
  <c r="AG63" i="26"/>
  <c r="AG60" i="26"/>
  <c r="AG57" i="26"/>
  <c r="AG51" i="26"/>
  <c r="AG48" i="26"/>
  <c r="AG66" i="26"/>
  <c r="AG62" i="26"/>
  <c r="AG56" i="26"/>
  <c r="AG53" i="26"/>
  <c r="AG50" i="26"/>
  <c r="AG64" i="26"/>
  <c r="AG61" i="26"/>
  <c r="AG59" i="26"/>
  <c r="AG55" i="26"/>
  <c r="AG52" i="26"/>
  <c r="AG49" i="26"/>
  <c r="AG47" i="26"/>
  <c r="AG45" i="26"/>
  <c r="AG43" i="26"/>
  <c r="AG41" i="26"/>
  <c r="AG39" i="26"/>
  <c r="AF37" i="26"/>
  <c r="AG37" i="26" s="1"/>
  <c r="AG46" i="26"/>
  <c r="AG44" i="26"/>
  <c r="AG42" i="26"/>
  <c r="AG20" i="26"/>
  <c r="AG6" i="26"/>
  <c r="AG40" i="26"/>
  <c r="AG19" i="26"/>
  <c r="AG17" i="26"/>
  <c r="AG16" i="26"/>
  <c r="AG13" i="26"/>
  <c r="AG23" i="26"/>
  <c r="AG8" i="26"/>
  <c r="AG11" i="26"/>
  <c r="AG14" i="26"/>
  <c r="AG12" i="26"/>
  <c r="AG7" i="26"/>
  <c r="AG9" i="26"/>
  <c r="AI36" i="26"/>
  <c r="F134" i="26"/>
  <c r="F133" i="26"/>
  <c r="F132" i="26"/>
  <c r="F131" i="26"/>
  <c r="F130" i="26"/>
  <c r="F128" i="26"/>
  <c r="F127" i="26"/>
  <c r="F126" i="26"/>
  <c r="F138" i="26"/>
  <c r="F129" i="26"/>
  <c r="F124" i="26"/>
  <c r="F122" i="26"/>
  <c r="F119" i="26"/>
  <c r="F117" i="26"/>
  <c r="F121" i="26"/>
  <c r="F118" i="26"/>
  <c r="F125" i="26"/>
  <c r="F105" i="26"/>
  <c r="F99" i="26"/>
  <c r="F116" i="26"/>
  <c r="F110" i="26"/>
  <c r="F102" i="26"/>
  <c r="F123" i="26"/>
  <c r="F120" i="26"/>
  <c r="F101" i="26"/>
  <c r="F97" i="26"/>
  <c r="F95" i="26"/>
  <c r="F93" i="26"/>
  <c r="F91" i="26"/>
  <c r="F104" i="26"/>
  <c r="F96" i="26"/>
  <c r="F94" i="26"/>
  <c r="F90" i="26"/>
  <c r="F111" i="26"/>
  <c r="F106" i="26"/>
  <c r="F100" i="26"/>
  <c r="F98" i="26"/>
  <c r="F89" i="26"/>
  <c r="F86" i="26"/>
  <c r="F77" i="26"/>
  <c r="F75" i="26"/>
  <c r="F73" i="26"/>
  <c r="F87" i="26"/>
  <c r="F85" i="26"/>
  <c r="F82" i="26"/>
  <c r="F81" i="26"/>
  <c r="F79" i="26"/>
  <c r="F84" i="26"/>
  <c r="F76" i="26"/>
  <c r="F72" i="26"/>
  <c r="F70" i="26"/>
  <c r="F88" i="26"/>
  <c r="F66" i="26"/>
  <c r="F74" i="26"/>
  <c r="F71" i="26"/>
  <c r="F80" i="26"/>
  <c r="F78" i="26"/>
  <c r="F67" i="26"/>
  <c r="F62" i="26"/>
  <c r="F60" i="26"/>
  <c r="F56" i="26"/>
  <c r="F53" i="26"/>
  <c r="F69" i="26"/>
  <c r="F59" i="26"/>
  <c r="F55" i="26"/>
  <c r="F65" i="26"/>
  <c r="F64" i="26"/>
  <c r="F61" i="26"/>
  <c r="F58" i="26"/>
  <c r="F52" i="26"/>
  <c r="F49" i="26"/>
  <c r="F63" i="26"/>
  <c r="F57" i="26"/>
  <c r="F54" i="26"/>
  <c r="F51" i="26"/>
  <c r="F50" i="26"/>
  <c r="F48" i="26"/>
  <c r="F46" i="26"/>
  <c r="F44" i="26"/>
  <c r="F42" i="26"/>
  <c r="E37" i="26"/>
  <c r="F37" i="26" s="1"/>
  <c r="F40" i="26"/>
  <c r="F17" i="26"/>
  <c r="F6" i="26"/>
  <c r="F47" i="26"/>
  <c r="F45" i="26"/>
  <c r="F43" i="26"/>
  <c r="F41" i="26"/>
  <c r="F39" i="26"/>
  <c r="F19" i="26"/>
  <c r="F14" i="26"/>
  <c r="F13" i="26"/>
  <c r="F12" i="26"/>
  <c r="F9" i="26"/>
  <c r="F8" i="26"/>
  <c r="K5" i="26"/>
  <c r="F20" i="26"/>
  <c r="F23" i="26"/>
  <c r="F16" i="26"/>
  <c r="F11" i="26"/>
  <c r="F7" i="26"/>
  <c r="AC7" i="26"/>
  <c r="S6" i="26"/>
  <c r="X7" i="26"/>
  <c r="AB34" i="26"/>
  <c r="AZ6" i="26"/>
  <c r="AP48" i="26"/>
  <c r="AJ48" i="26"/>
  <c r="AQ48" i="26" s="1"/>
  <c r="P35" i="26"/>
  <c r="AB35" i="26"/>
  <c r="R5" i="26"/>
  <c r="I39" i="26"/>
  <c r="AV60" i="26" l="1"/>
  <c r="AA40" i="26"/>
  <c r="AA71" i="26"/>
  <c r="AA120" i="26"/>
  <c r="AA47" i="26"/>
  <c r="AA61" i="26"/>
  <c r="AA87" i="26"/>
  <c r="AA96" i="26"/>
  <c r="AA122" i="26"/>
  <c r="AA66" i="26"/>
  <c r="AA95" i="26"/>
  <c r="AA56" i="26"/>
  <c r="AA81" i="26"/>
  <c r="AA84" i="26"/>
  <c r="AA106" i="26"/>
  <c r="AA46" i="26"/>
  <c r="AA41" i="26"/>
  <c r="AA49" i="26"/>
  <c r="AA62" i="26"/>
  <c r="AA63" i="26"/>
  <c r="AA52" i="26"/>
  <c r="AA64" i="26"/>
  <c r="AA67" i="26"/>
  <c r="AA93" i="26"/>
  <c r="AA72" i="26"/>
  <c r="AA110" i="26"/>
  <c r="AA91" i="26"/>
  <c r="AA76" i="26"/>
  <c r="AA89" i="26"/>
  <c r="AA105" i="26"/>
  <c r="AA111" i="26"/>
  <c r="AA119" i="26"/>
  <c r="AA124" i="26"/>
  <c r="AA123" i="26"/>
  <c r="AB124" i="26"/>
  <c r="AA48" i="26"/>
  <c r="AA43" i="26"/>
  <c r="AA50" i="26"/>
  <c r="AA51" i="26"/>
  <c r="AA54" i="26"/>
  <c r="AA55" i="26"/>
  <c r="AA65" i="26"/>
  <c r="AA69" i="26"/>
  <c r="AA73" i="26"/>
  <c r="AA82" i="26"/>
  <c r="AA78" i="26"/>
  <c r="AA97" i="26"/>
  <c r="AA85" i="26"/>
  <c r="AA90" i="26"/>
  <c r="AA100" i="26"/>
  <c r="AA101" i="26"/>
  <c r="AA116" i="26"/>
  <c r="AA118" i="26"/>
  <c r="AA138" i="26"/>
  <c r="AA42" i="26"/>
  <c r="AA39" i="26"/>
  <c r="AA45" i="26"/>
  <c r="AA53" i="26"/>
  <c r="AA57" i="26"/>
  <c r="AA58" i="26"/>
  <c r="AA59" i="26"/>
  <c r="AA79" i="26"/>
  <c r="AA70" i="26"/>
  <c r="AA77" i="26"/>
  <c r="AA75" i="26"/>
  <c r="AA80" i="26"/>
  <c r="AA99" i="26"/>
  <c r="AA88" i="26"/>
  <c r="AA94" i="26"/>
  <c r="AA104" i="26"/>
  <c r="AA98" i="26"/>
  <c r="AA117" i="26"/>
  <c r="AA121" i="26"/>
  <c r="AC23" i="26"/>
  <c r="X36" i="26"/>
  <c r="AQ8" i="26"/>
  <c r="AR142" i="26" s="1"/>
  <c r="AK142" i="26"/>
  <c r="AW52" i="26"/>
  <c r="BB52" i="26" s="1"/>
  <c r="N45" i="26"/>
  <c r="N51" i="26"/>
  <c r="N86" i="26"/>
  <c r="N46" i="26"/>
  <c r="N56" i="26"/>
  <c r="N81" i="26"/>
  <c r="N58" i="26"/>
  <c r="N69" i="26"/>
  <c r="N90" i="26"/>
  <c r="N39" i="26"/>
  <c r="N59" i="26"/>
  <c r="N70" i="26"/>
  <c r="N95" i="26"/>
  <c r="N85" i="26"/>
  <c r="M39" i="26"/>
  <c r="N40" i="26"/>
  <c r="N48" i="26"/>
  <c r="N47" i="26"/>
  <c r="N61" i="26"/>
  <c r="N66" i="26"/>
  <c r="N60" i="26"/>
  <c r="N54" i="26"/>
  <c r="N71" i="26"/>
  <c r="N72" i="26"/>
  <c r="N82" i="26"/>
  <c r="N78" i="26"/>
  <c r="N94" i="26"/>
  <c r="N97" i="26"/>
  <c r="N93" i="26"/>
  <c r="N100" i="26"/>
  <c r="N121" i="26"/>
  <c r="M124" i="26"/>
  <c r="N42" i="26"/>
  <c r="N41" i="26"/>
  <c r="N49" i="26"/>
  <c r="N64" i="26"/>
  <c r="N50" i="26"/>
  <c r="N62" i="26"/>
  <c r="N57" i="26"/>
  <c r="N76" i="26"/>
  <c r="N67" i="26"/>
  <c r="N75" i="26"/>
  <c r="N80" i="26"/>
  <c r="N96" i="26"/>
  <c r="N101" i="26"/>
  <c r="N98" i="26"/>
  <c r="N106" i="26"/>
  <c r="N119" i="26"/>
  <c r="N105" i="26"/>
  <c r="N118" i="26"/>
  <c r="N44" i="26"/>
  <c r="N43" i="26"/>
  <c r="N52" i="26"/>
  <c r="N55" i="26"/>
  <c r="N53" i="26"/>
  <c r="N65" i="26"/>
  <c r="N63" i="26"/>
  <c r="N74" i="26"/>
  <c r="N79" i="26"/>
  <c r="N77" i="26"/>
  <c r="N84" i="26"/>
  <c r="N91" i="26"/>
  <c r="N123" i="26"/>
  <c r="N102" i="26"/>
  <c r="N116" i="26"/>
  <c r="N122" i="26"/>
  <c r="AW130" i="26"/>
  <c r="BB130" i="26" s="1"/>
  <c r="AV130" i="26"/>
  <c r="N124" i="26"/>
  <c r="N73" i="26"/>
  <c r="N89" i="26"/>
  <c r="N87" i="26"/>
  <c r="N104" i="26"/>
  <c r="N99" i="26"/>
  <c r="N88" i="26"/>
  <c r="N110" i="26"/>
  <c r="N111" i="26"/>
  <c r="N117" i="26"/>
  <c r="N138" i="26"/>
  <c r="S39" i="26"/>
  <c r="S124" i="26" s="1"/>
  <c r="U138" i="26" s="1"/>
  <c r="AW79" i="26"/>
  <c r="BB79" i="26" s="1"/>
  <c r="AW72" i="26"/>
  <c r="BB72" i="26" s="1"/>
  <c r="AW71" i="26"/>
  <c r="BB71" i="26" s="1"/>
  <c r="AW73" i="26"/>
  <c r="BB73" i="26" s="1"/>
  <c r="AW81" i="26"/>
  <c r="BB81" i="26" s="1"/>
  <c r="L37" i="26"/>
  <c r="M37" i="26" s="1"/>
  <c r="AN5" i="26"/>
  <c r="P5" i="26"/>
  <c r="AP93" i="26"/>
  <c r="AJ93" i="26"/>
  <c r="AQ93" i="26" s="1"/>
  <c r="AV93" i="26" s="1"/>
  <c r="F5" i="26"/>
  <c r="AW46" i="26"/>
  <c r="BB46" i="26" s="1"/>
  <c r="AV46" i="26"/>
  <c r="AW99" i="26"/>
  <c r="BB99" i="26" s="1"/>
  <c r="AV99" i="26"/>
  <c r="T35" i="26"/>
  <c r="Q141" i="26"/>
  <c r="AW19" i="26"/>
  <c r="BB19" i="26" s="1"/>
  <c r="BB20" i="26"/>
  <c r="AV24" i="26"/>
  <c r="AT23" i="26"/>
  <c r="AU23" i="26" s="1"/>
  <c r="C5" i="26"/>
  <c r="AP30" i="26"/>
  <c r="AJ30" i="26"/>
  <c r="AQ30" i="26" s="1"/>
  <c r="AV30" i="26" s="1"/>
  <c r="BB55" i="26"/>
  <c r="AV55" i="26"/>
  <c r="AV97" i="26"/>
  <c r="AW97" i="26"/>
  <c r="BB97" i="26" s="1"/>
  <c r="AC104" i="26"/>
  <c r="AP105" i="26"/>
  <c r="AJ105" i="26"/>
  <c r="AQ105" i="26" s="1"/>
  <c r="BB67" i="26"/>
  <c r="AV67" i="26"/>
  <c r="AW8" i="26"/>
  <c r="BB8" i="26" s="1"/>
  <c r="I113" i="26"/>
  <c r="M5" i="26"/>
  <c r="AM114" i="26"/>
  <c r="AN114" i="26" s="1"/>
  <c r="AM109" i="26"/>
  <c r="AM113" i="26"/>
  <c r="AN113" i="26" s="1"/>
  <c r="AW44" i="26"/>
  <c r="BB44" i="26" s="1"/>
  <c r="AV44" i="26"/>
  <c r="AP86" i="26"/>
  <c r="AJ86" i="26"/>
  <c r="AQ86" i="26" s="1"/>
  <c r="BB77" i="26"/>
  <c r="AV77" i="26"/>
  <c r="AV122" i="26"/>
  <c r="AW122" i="26"/>
  <c r="BB122" i="26" s="1"/>
  <c r="AW126" i="26"/>
  <c r="AV126" i="26"/>
  <c r="AJ7" i="26"/>
  <c r="AP7" i="26"/>
  <c r="AC6" i="26"/>
  <c r="BB48" i="26"/>
  <c r="AV48" i="26"/>
  <c r="E114" i="26"/>
  <c r="E109" i="26"/>
  <c r="E113" i="26"/>
  <c r="K37" i="26"/>
  <c r="BA25" i="26"/>
  <c r="AZ5" i="26"/>
  <c r="S34" i="26"/>
  <c r="X34" i="26" s="1"/>
  <c r="T25" i="26"/>
  <c r="T24" i="26"/>
  <c r="X6" i="26"/>
  <c r="S5" i="26"/>
  <c r="AG5" i="26"/>
  <c r="AI23" i="26"/>
  <c r="X23" i="26"/>
  <c r="AV56" i="26"/>
  <c r="BB56" i="26"/>
  <c r="AP35" i="26"/>
  <c r="AJ35" i="26"/>
  <c r="AQ35" i="26" s="1"/>
  <c r="AV35" i="26" s="1"/>
  <c r="O114" i="26"/>
  <c r="R114" i="26" s="1"/>
  <c r="O109" i="26"/>
  <c r="R109" i="26" s="1"/>
  <c r="O113" i="26"/>
  <c r="R113" i="26" s="1"/>
  <c r="AB37" i="26"/>
  <c r="AT124" i="26"/>
  <c r="AU124" i="26" s="1"/>
  <c r="BB58" i="26"/>
  <c r="AV58" i="26"/>
  <c r="BB110" i="26"/>
  <c r="AZ84" i="26"/>
  <c r="I141" i="26"/>
  <c r="AV28" i="26"/>
  <c r="AW28" i="26"/>
  <c r="AU24" i="26"/>
  <c r="W5" i="26"/>
  <c r="V37" i="26"/>
  <c r="AJ40" i="26"/>
  <c r="AQ40" i="26" s="1"/>
  <c r="AV40" i="26" s="1"/>
  <c r="AC39" i="26"/>
  <c r="AP40" i="26"/>
  <c r="AJ84" i="26"/>
  <c r="AQ84" i="26" s="1"/>
  <c r="AP84" i="26"/>
  <c r="R37" i="26"/>
  <c r="BB59" i="26"/>
  <c r="AV59" i="26"/>
  <c r="AW89" i="26"/>
  <c r="BB89" i="26" s="1"/>
  <c r="AV89" i="26"/>
  <c r="AW94" i="26"/>
  <c r="AV94" i="26"/>
  <c r="AW133" i="26"/>
  <c r="BB133" i="26" s="1"/>
  <c r="AV133" i="26"/>
  <c r="AF114" i="26"/>
  <c r="AG114" i="26" s="1"/>
  <c r="AF109" i="26"/>
  <c r="AF113" i="26"/>
  <c r="AG113" i="26" s="1"/>
  <c r="V124" i="26"/>
  <c r="AI39" i="26"/>
  <c r="AW106" i="26"/>
  <c r="BB106" i="26" s="1"/>
  <c r="AV106" i="26"/>
  <c r="AQ11" i="26"/>
  <c r="AK28" i="26"/>
  <c r="BB25" i="26"/>
  <c r="AZ24" i="26"/>
  <c r="AZ34" i="26" s="1"/>
  <c r="BB70" i="26"/>
  <c r="AZ69" i="26"/>
  <c r="AW85" i="26"/>
  <c r="BB85" i="26" s="1"/>
  <c r="AV85" i="26"/>
  <c r="AW96" i="26"/>
  <c r="BB96" i="26" s="1"/>
  <c r="AV96" i="26"/>
  <c r="AP23" i="26"/>
  <c r="AJ23" i="26"/>
  <c r="AQ23" i="26" s="1"/>
  <c r="Z141" i="26"/>
  <c r="AP27" i="26"/>
  <c r="AJ27" i="26"/>
  <c r="AQ27" i="26" s="1"/>
  <c r="AV27" i="26" s="1"/>
  <c r="AT34" i="26"/>
  <c r="W23" i="26"/>
  <c r="AV17" i="26"/>
  <c r="AW17" i="26"/>
  <c r="AW41" i="26"/>
  <c r="AV41" i="26"/>
  <c r="BB49" i="26"/>
  <c r="AZ40" i="26"/>
  <c r="AW101" i="26"/>
  <c r="BB101" i="26" s="1"/>
  <c r="AV101" i="26"/>
  <c r="AW111" i="26"/>
  <c r="AV111" i="26"/>
  <c r="AP95" i="26"/>
  <c r="AJ95" i="26"/>
  <c r="AQ95" i="26" s="1"/>
  <c r="H112" i="26"/>
  <c r="I109" i="26"/>
  <c r="AN141" i="26"/>
  <c r="AW42" i="26"/>
  <c r="BB42" i="26" s="1"/>
  <c r="AV42" i="26"/>
  <c r="AJ69" i="26"/>
  <c r="AQ69" i="26" s="1"/>
  <c r="AV69" i="26" s="1"/>
  <c r="AP69" i="26"/>
  <c r="AW88" i="26"/>
  <c r="BB88" i="26" s="1"/>
  <c r="AV88" i="26"/>
  <c r="AW100" i="26"/>
  <c r="BB100" i="26" s="1"/>
  <c r="AV100" i="26"/>
  <c r="AP117" i="26"/>
  <c r="AC116" i="26"/>
  <c r="AJ117" i="26"/>
  <c r="AQ117" i="26" s="1"/>
  <c r="AW119" i="26"/>
  <c r="BB119" i="26" s="1"/>
  <c r="AV119" i="26"/>
  <c r="AP125" i="26"/>
  <c r="AJ125" i="26"/>
  <c r="AQ125" i="26" s="1"/>
  <c r="AV125" i="26" s="1"/>
  <c r="P141" i="26"/>
  <c r="AW65" i="26"/>
  <c r="BB65" i="26" s="1"/>
  <c r="AV65" i="26"/>
  <c r="AV53" i="26"/>
  <c r="BB53" i="26"/>
  <c r="AV84" i="26"/>
  <c r="BA36" i="26"/>
  <c r="B113" i="26"/>
  <c r="C113" i="26" s="1"/>
  <c r="B114" i="26"/>
  <c r="C114" i="26" s="1"/>
  <c r="B109" i="26"/>
  <c r="AU134" i="26"/>
  <c r="AU133" i="26"/>
  <c r="AU132" i="26"/>
  <c r="AU131" i="26"/>
  <c r="AU138" i="26"/>
  <c r="AU130" i="26"/>
  <c r="AU128" i="26"/>
  <c r="AU122" i="26"/>
  <c r="AU126" i="26"/>
  <c r="AU125" i="26"/>
  <c r="AU129" i="26"/>
  <c r="AU127" i="26"/>
  <c r="AU119" i="26"/>
  <c r="AU123" i="26"/>
  <c r="AU121" i="26"/>
  <c r="AU118" i="26"/>
  <c r="AU116" i="26"/>
  <c r="AU120" i="26"/>
  <c r="AU117" i="26"/>
  <c r="AU111" i="26"/>
  <c r="AU106" i="26"/>
  <c r="AU100" i="26"/>
  <c r="AU110" i="26"/>
  <c r="AU105" i="26"/>
  <c r="AU104" i="26"/>
  <c r="AU102" i="26"/>
  <c r="AU98" i="26"/>
  <c r="AU95" i="26"/>
  <c r="AU88" i="26"/>
  <c r="AU85" i="26"/>
  <c r="AU91" i="26"/>
  <c r="AU101" i="26"/>
  <c r="AU94" i="26"/>
  <c r="AU90" i="26"/>
  <c r="AU87" i="26"/>
  <c r="AU75" i="26"/>
  <c r="AU73" i="26"/>
  <c r="AU93" i="26"/>
  <c r="AU82" i="26"/>
  <c r="AU81" i="26"/>
  <c r="AU79" i="26"/>
  <c r="AU77" i="26"/>
  <c r="AU96" i="26"/>
  <c r="AU89" i="26"/>
  <c r="AU84" i="26"/>
  <c r="AU76" i="26"/>
  <c r="AU86" i="26"/>
  <c r="AU72" i="26"/>
  <c r="AU70" i="26"/>
  <c r="AU67" i="26"/>
  <c r="AU64" i="26"/>
  <c r="AU80" i="26"/>
  <c r="AU78" i="26"/>
  <c r="AU74" i="26"/>
  <c r="AU66" i="26"/>
  <c r="AU99" i="26"/>
  <c r="AU97" i="26"/>
  <c r="AU71" i="26"/>
  <c r="AU69" i="26"/>
  <c r="AU63" i="26"/>
  <c r="AU60" i="26"/>
  <c r="AU57" i="26"/>
  <c r="AU51" i="26"/>
  <c r="AU65" i="26"/>
  <c r="AU62" i="26"/>
  <c r="AU56" i="26"/>
  <c r="AU53" i="26"/>
  <c r="AU50" i="26"/>
  <c r="AU61" i="26"/>
  <c r="AU59" i="26"/>
  <c r="AU55" i="26"/>
  <c r="AU52" i="26"/>
  <c r="AU49" i="26"/>
  <c r="AU58" i="26"/>
  <c r="AU54" i="26"/>
  <c r="AU46" i="26"/>
  <c r="AU44" i="26"/>
  <c r="AU42" i="26"/>
  <c r="AU40" i="26"/>
  <c r="AU39" i="26"/>
  <c r="AU17" i="26"/>
  <c r="AU16" i="26"/>
  <c r="AU48" i="26"/>
  <c r="AU47" i="26"/>
  <c r="AU45" i="26"/>
  <c r="AU43" i="26"/>
  <c r="AU41" i="26"/>
  <c r="AU14" i="26"/>
  <c r="AU13" i="26"/>
  <c r="AU12" i="26"/>
  <c r="AU11" i="26"/>
  <c r="AU9" i="26"/>
  <c r="AU8" i="26"/>
  <c r="AU7" i="26"/>
  <c r="AU20" i="26"/>
  <c r="AU19" i="26"/>
  <c r="AU6" i="26"/>
  <c r="BA28" i="26"/>
  <c r="AZ35" i="26"/>
  <c r="BA35" i="26" s="1"/>
  <c r="BA27" i="26"/>
  <c r="AD31" i="26"/>
  <c r="AP16" i="26"/>
  <c r="AJ16" i="26"/>
  <c r="AC36" i="26"/>
  <c r="AD30" i="26"/>
  <c r="AW31" i="26"/>
  <c r="AV31" i="26"/>
  <c r="AV50" i="26"/>
  <c r="BB50" i="26"/>
  <c r="AW129" i="26"/>
  <c r="BB129" i="26" s="1"/>
  <c r="AV129" i="26"/>
  <c r="I114" i="26"/>
  <c r="AW13" i="26"/>
  <c r="AV13" i="26"/>
  <c r="L114" i="26"/>
  <c r="M114" i="26" s="1"/>
  <c r="L109" i="26"/>
  <c r="J138" i="26"/>
  <c r="J120" i="26"/>
  <c r="J122" i="26"/>
  <c r="J119" i="26"/>
  <c r="J117" i="26"/>
  <c r="R124" i="26"/>
  <c r="J124" i="26"/>
  <c r="J123" i="26"/>
  <c r="J121" i="26"/>
  <c r="J118" i="26"/>
  <c r="J111" i="26"/>
  <c r="J106" i="26"/>
  <c r="J100" i="26"/>
  <c r="J105" i="26"/>
  <c r="J116" i="26"/>
  <c r="J110" i="26"/>
  <c r="J102" i="26"/>
  <c r="J98" i="26"/>
  <c r="J101" i="26"/>
  <c r="J99" i="26"/>
  <c r="J97" i="26"/>
  <c r="J93" i="26"/>
  <c r="J88" i="26"/>
  <c r="J85" i="26"/>
  <c r="J95" i="26"/>
  <c r="J91" i="26"/>
  <c r="J96" i="26"/>
  <c r="J94" i="26"/>
  <c r="J90" i="26"/>
  <c r="J87" i="26"/>
  <c r="J89" i="26"/>
  <c r="J86" i="26"/>
  <c r="J80" i="26"/>
  <c r="J78" i="26"/>
  <c r="J77" i="26"/>
  <c r="J75" i="26"/>
  <c r="J73" i="26"/>
  <c r="J104" i="26"/>
  <c r="J84" i="26"/>
  <c r="J82" i="26"/>
  <c r="J81" i="26"/>
  <c r="J79" i="26"/>
  <c r="J67" i="26"/>
  <c r="J74" i="26"/>
  <c r="J72" i="26"/>
  <c r="J70" i="26"/>
  <c r="J76" i="26"/>
  <c r="J71" i="26"/>
  <c r="J69" i="26"/>
  <c r="J65" i="26"/>
  <c r="J63" i="26"/>
  <c r="J57" i="26"/>
  <c r="J54" i="26"/>
  <c r="J51" i="26"/>
  <c r="J62" i="26"/>
  <c r="J60" i="26"/>
  <c r="J56" i="26"/>
  <c r="J53" i="26"/>
  <c r="J50" i="26"/>
  <c r="J66" i="26"/>
  <c r="J59" i="26"/>
  <c r="J55" i="26"/>
  <c r="J64" i="26"/>
  <c r="J61" i="26"/>
  <c r="J58" i="26"/>
  <c r="J52" i="26"/>
  <c r="J49" i="26"/>
  <c r="J47" i="26"/>
  <c r="J45" i="26"/>
  <c r="J43" i="26"/>
  <c r="J41" i="26"/>
  <c r="J48" i="26"/>
  <c r="J46" i="26"/>
  <c r="J44" i="26"/>
  <c r="J42" i="26"/>
  <c r="J40" i="26"/>
  <c r="J39" i="26"/>
  <c r="I124" i="26"/>
  <c r="K124" i="26"/>
  <c r="BB76" i="26"/>
  <c r="AV76" i="26"/>
  <c r="AW91" i="26"/>
  <c r="BB91" i="26" s="1"/>
  <c r="AV91" i="26"/>
  <c r="AW134" i="26"/>
  <c r="BB134" i="26" s="1"/>
  <c r="AV134" i="26"/>
  <c r="Y112" i="26"/>
  <c r="Z109" i="26"/>
  <c r="L113" i="26" l="1"/>
  <c r="M113" i="26" s="1"/>
  <c r="AV8" i="26"/>
  <c r="AA141" i="26"/>
  <c r="AT37" i="26"/>
  <c r="AU37" i="26" s="1"/>
  <c r="AK35" i="26"/>
  <c r="AU5" i="26"/>
  <c r="T34" i="26"/>
  <c r="N141" i="26"/>
  <c r="U62" i="26"/>
  <c r="U95" i="26"/>
  <c r="U84" i="26"/>
  <c r="U50" i="26"/>
  <c r="U59" i="26"/>
  <c r="U86" i="26"/>
  <c r="U102" i="26"/>
  <c r="U43" i="26"/>
  <c r="U57" i="26"/>
  <c r="U69" i="26"/>
  <c r="U93" i="26"/>
  <c r="U42" i="26"/>
  <c r="U58" i="26"/>
  <c r="U91" i="26"/>
  <c r="U96" i="26"/>
  <c r="U47" i="26"/>
  <c r="U56" i="26"/>
  <c r="U49" i="26"/>
  <c r="U67" i="26"/>
  <c r="U78" i="26"/>
  <c r="U81" i="26"/>
  <c r="U99" i="26"/>
  <c r="U106" i="26"/>
  <c r="U110" i="26"/>
  <c r="U117" i="26"/>
  <c r="U101" i="26"/>
  <c r="U116" i="26"/>
  <c r="X39" i="26"/>
  <c r="U40" i="26"/>
  <c r="U46" i="26"/>
  <c r="U51" i="26"/>
  <c r="U64" i="26"/>
  <c r="U75" i="26"/>
  <c r="U74" i="26"/>
  <c r="U88" i="26"/>
  <c r="U90" i="26"/>
  <c r="U122" i="26"/>
  <c r="U121" i="26"/>
  <c r="U41" i="26"/>
  <c r="U39" i="26"/>
  <c r="U48" i="26"/>
  <c r="U60" i="26"/>
  <c r="U54" i="26"/>
  <c r="U52" i="26"/>
  <c r="U55" i="26"/>
  <c r="U77" i="26"/>
  <c r="U66" i="26"/>
  <c r="U80" i="26"/>
  <c r="U76" i="26"/>
  <c r="U82" i="26"/>
  <c r="U89" i="26"/>
  <c r="U105" i="26"/>
  <c r="U94" i="26"/>
  <c r="U111" i="26"/>
  <c r="U98" i="26"/>
  <c r="U120" i="26"/>
  <c r="U123" i="26"/>
  <c r="U124" i="26"/>
  <c r="U45" i="26"/>
  <c r="U44" i="26"/>
  <c r="U53" i="26"/>
  <c r="U65" i="26"/>
  <c r="U63" i="26"/>
  <c r="U61" i="26"/>
  <c r="U70" i="26"/>
  <c r="U71" i="26"/>
  <c r="U73" i="26"/>
  <c r="U72" i="26"/>
  <c r="U79" i="26"/>
  <c r="U85" i="26"/>
  <c r="U97" i="26"/>
  <c r="U87" i="26"/>
  <c r="U100" i="26"/>
  <c r="U119" i="26"/>
  <c r="U104" i="26"/>
  <c r="U118" i="26"/>
  <c r="BA34" i="26"/>
  <c r="J141" i="26"/>
  <c r="L112" i="26"/>
  <c r="M109" i="26"/>
  <c r="H137" i="26"/>
  <c r="I112" i="26"/>
  <c r="AZ39" i="26"/>
  <c r="BA39" i="26" s="1"/>
  <c r="AW16" i="26"/>
  <c r="BB17" i="26"/>
  <c r="V140" i="26"/>
  <c r="V142" i="26" s="1"/>
  <c r="X124" i="26"/>
  <c r="AI124" i="26"/>
  <c r="W124" i="26"/>
  <c r="AC124" i="26"/>
  <c r="AJ39" i="26"/>
  <c r="AQ39" i="26" s="1"/>
  <c r="AV39" i="26" s="1"/>
  <c r="AP39" i="26"/>
  <c r="AB113" i="26"/>
  <c r="P113" i="26"/>
  <c r="BA138" i="26"/>
  <c r="BA132" i="26"/>
  <c r="BA128" i="26"/>
  <c r="BA126" i="26"/>
  <c r="BA125" i="26"/>
  <c r="BA133" i="26"/>
  <c r="BA130" i="26"/>
  <c r="BA123" i="26"/>
  <c r="BA129" i="26"/>
  <c r="BA127" i="26"/>
  <c r="BA121" i="26"/>
  <c r="BA118" i="26"/>
  <c r="BA116" i="26"/>
  <c r="BA131" i="26"/>
  <c r="BA122" i="26"/>
  <c r="BA120" i="26"/>
  <c r="BA117" i="26"/>
  <c r="BA134" i="26"/>
  <c r="BA104" i="26"/>
  <c r="BA102" i="26"/>
  <c r="BA98" i="26"/>
  <c r="BA101" i="26"/>
  <c r="BA111" i="26"/>
  <c r="BA106" i="26"/>
  <c r="BA100" i="26"/>
  <c r="BA96" i="26"/>
  <c r="BA99" i="26"/>
  <c r="BA97" i="26"/>
  <c r="BA94" i="26"/>
  <c r="BA90" i="26"/>
  <c r="BA119" i="26"/>
  <c r="BA93" i="26"/>
  <c r="BA89" i="26"/>
  <c r="BA95" i="26"/>
  <c r="BA88" i="26"/>
  <c r="BA85" i="26"/>
  <c r="BA91" i="26"/>
  <c r="BA76" i="26"/>
  <c r="BA74" i="26"/>
  <c r="BA72" i="26"/>
  <c r="BA87" i="26"/>
  <c r="BA80" i="26"/>
  <c r="BA78" i="26"/>
  <c r="BA110" i="26"/>
  <c r="BA75" i="26"/>
  <c r="BA81" i="26"/>
  <c r="BA79" i="26"/>
  <c r="BA77" i="26"/>
  <c r="BA73" i="26"/>
  <c r="BA71" i="26"/>
  <c r="BA69" i="26"/>
  <c r="BA82" i="26"/>
  <c r="BA65" i="26"/>
  <c r="BA86" i="26"/>
  <c r="BA84" i="26"/>
  <c r="BA70" i="26"/>
  <c r="BA67" i="26"/>
  <c r="BA105" i="26"/>
  <c r="BA61" i="26"/>
  <c r="BA59" i="26"/>
  <c r="BA55" i="26"/>
  <c r="BA52" i="26"/>
  <c r="BA66" i="26"/>
  <c r="BA64" i="26"/>
  <c r="BA58" i="26"/>
  <c r="BA54" i="26"/>
  <c r="BA63" i="26"/>
  <c r="BA60" i="26"/>
  <c r="BA57" i="26"/>
  <c r="BA51" i="26"/>
  <c r="BA48" i="26"/>
  <c r="BA62" i="26"/>
  <c r="BA56" i="26"/>
  <c r="BA53" i="26"/>
  <c r="BA50" i="26"/>
  <c r="BA49" i="26"/>
  <c r="BA47" i="26"/>
  <c r="BA45" i="26"/>
  <c r="BA43" i="26"/>
  <c r="BA41" i="26"/>
  <c r="BA14" i="26"/>
  <c r="BA13" i="26"/>
  <c r="BA12" i="26"/>
  <c r="BA11" i="26"/>
  <c r="BA9" i="26"/>
  <c r="BA8" i="26"/>
  <c r="BA7" i="26"/>
  <c r="BA46" i="26"/>
  <c r="BA44" i="26"/>
  <c r="BA42" i="26"/>
  <c r="BA40" i="26"/>
  <c r="BA6" i="26"/>
  <c r="BA17" i="26"/>
  <c r="BA16" i="26"/>
  <c r="BA20" i="26"/>
  <c r="BA19" i="26"/>
  <c r="K109" i="26"/>
  <c r="E112" i="26"/>
  <c r="F109" i="26"/>
  <c r="AC34" i="26"/>
  <c r="AD34" i="26" s="1"/>
  <c r="AD24" i="26"/>
  <c r="AP6" i="26"/>
  <c r="AC5" i="26"/>
  <c r="AD25" i="26"/>
  <c r="AW125" i="26"/>
  <c r="BB125" i="26" s="1"/>
  <c r="BB126" i="26"/>
  <c r="AW105" i="26"/>
  <c r="AV105" i="26"/>
  <c r="Y137" i="26"/>
  <c r="Z112" i="26"/>
  <c r="AP36" i="26"/>
  <c r="AJ36" i="26"/>
  <c r="AQ36" i="26" s="1"/>
  <c r="AV36" i="26" s="1"/>
  <c r="AD36" i="26"/>
  <c r="AW117" i="26"/>
  <c r="AV117" i="26"/>
  <c r="BB111" i="26"/>
  <c r="AK27" i="26"/>
  <c r="AW27" i="26"/>
  <c r="BB28" i="26"/>
  <c r="AB109" i="26"/>
  <c r="O112" i="26"/>
  <c r="R112" i="26" s="1"/>
  <c r="P109" i="26"/>
  <c r="AG141" i="26"/>
  <c r="K114" i="26"/>
  <c r="F114" i="26"/>
  <c r="AV86" i="26"/>
  <c r="AW86" i="26"/>
  <c r="BB86" i="26" s="1"/>
  <c r="M141" i="26"/>
  <c r="C141" i="26"/>
  <c r="F141" i="26"/>
  <c r="AK36" i="26"/>
  <c r="AK31" i="26"/>
  <c r="AK30" i="26"/>
  <c r="AQ16" i="26"/>
  <c r="AJ116" i="26"/>
  <c r="AQ116" i="26" s="1"/>
  <c r="AV116" i="26" s="1"/>
  <c r="AP116" i="26"/>
  <c r="AW95" i="26"/>
  <c r="BB95" i="26" s="1"/>
  <c r="AV95" i="26"/>
  <c r="AZ23" i="26"/>
  <c r="BB24" i="26"/>
  <c r="AR35" i="26"/>
  <c r="AR28" i="26"/>
  <c r="AR27" i="26"/>
  <c r="AV11" i="26"/>
  <c r="AF112" i="26"/>
  <c r="AG109" i="26"/>
  <c r="V114" i="26"/>
  <c r="V109" i="26"/>
  <c r="V113" i="26"/>
  <c r="AI37" i="26"/>
  <c r="W37" i="26"/>
  <c r="AB114" i="26"/>
  <c r="P114" i="26"/>
  <c r="T134" i="26"/>
  <c r="T133" i="26"/>
  <c r="T132" i="26"/>
  <c r="T138" i="26"/>
  <c r="T131" i="26"/>
  <c r="T130" i="26"/>
  <c r="T128" i="26"/>
  <c r="T127" i="26"/>
  <c r="T126" i="26"/>
  <c r="T125" i="26"/>
  <c r="T124" i="26"/>
  <c r="T122" i="26"/>
  <c r="T119" i="26"/>
  <c r="T117" i="26"/>
  <c r="T121" i="26"/>
  <c r="T118" i="26"/>
  <c r="T116" i="26"/>
  <c r="T123" i="26"/>
  <c r="T105" i="26"/>
  <c r="T99" i="26"/>
  <c r="T120" i="26"/>
  <c r="T110" i="26"/>
  <c r="T104" i="26"/>
  <c r="T102" i="26"/>
  <c r="T101" i="26"/>
  <c r="T97" i="26"/>
  <c r="T95" i="26"/>
  <c r="T91" i="26"/>
  <c r="T84" i="26"/>
  <c r="T111" i="26"/>
  <c r="T106" i="26"/>
  <c r="T96" i="26"/>
  <c r="T94" i="26"/>
  <c r="T90" i="26"/>
  <c r="T129" i="26"/>
  <c r="T98" i="26"/>
  <c r="T93" i="26"/>
  <c r="T89" i="26"/>
  <c r="T86" i="26"/>
  <c r="T88" i="26"/>
  <c r="T77" i="26"/>
  <c r="T75" i="26"/>
  <c r="T73" i="26"/>
  <c r="T87" i="26"/>
  <c r="T82" i="26"/>
  <c r="T81" i="26"/>
  <c r="T79" i="26"/>
  <c r="T100" i="26"/>
  <c r="T85" i="26"/>
  <c r="T76" i="26"/>
  <c r="T72" i="26"/>
  <c r="T70" i="26"/>
  <c r="T69" i="26"/>
  <c r="T66" i="26"/>
  <c r="T80" i="26"/>
  <c r="T78" i="26"/>
  <c r="T74" i="26"/>
  <c r="T71" i="26"/>
  <c r="T65" i="26"/>
  <c r="T62" i="26"/>
  <c r="T60" i="26"/>
  <c r="T56" i="26"/>
  <c r="T53" i="26"/>
  <c r="T50" i="26"/>
  <c r="T59" i="26"/>
  <c r="T55" i="26"/>
  <c r="T64" i="26"/>
  <c r="T61" i="26"/>
  <c r="T58" i="26"/>
  <c r="T52" i="26"/>
  <c r="T49" i="26"/>
  <c r="T67" i="26"/>
  <c r="T63" i="26"/>
  <c r="T57" i="26"/>
  <c r="T54" i="26"/>
  <c r="T51" i="26"/>
  <c r="T40" i="26"/>
  <c r="T48" i="26"/>
  <c r="T46" i="26"/>
  <c r="T44" i="26"/>
  <c r="T42" i="26"/>
  <c r="T39" i="26"/>
  <c r="T17" i="26"/>
  <c r="T16" i="26"/>
  <c r="T47" i="26"/>
  <c r="T45" i="26"/>
  <c r="T43" i="26"/>
  <c r="T41" i="26"/>
  <c r="S37" i="26"/>
  <c r="T37" i="26" s="1"/>
  <c r="T23" i="26"/>
  <c r="T14" i="26"/>
  <c r="T13" i="26"/>
  <c r="T12" i="26"/>
  <c r="T11" i="26"/>
  <c r="T9" i="26"/>
  <c r="T8" i="26"/>
  <c r="T19" i="26"/>
  <c r="T6" i="26"/>
  <c r="T7" i="26"/>
  <c r="T20" i="26"/>
  <c r="X5" i="26"/>
  <c r="AQ7" i="26"/>
  <c r="AJ6" i="26"/>
  <c r="AJ104" i="26"/>
  <c r="AQ104" i="26" s="1"/>
  <c r="AV104" i="26" s="1"/>
  <c r="AP104" i="26"/>
  <c r="AW11" i="26"/>
  <c r="BB13" i="26"/>
  <c r="AW30" i="26"/>
  <c r="BB30" i="26" s="1"/>
  <c r="BB31" i="26"/>
  <c r="AU141" i="26"/>
  <c r="B112" i="26"/>
  <c r="C109" i="26"/>
  <c r="AW40" i="26"/>
  <c r="BB41" i="26"/>
  <c r="AU34" i="26"/>
  <c r="AW93" i="26"/>
  <c r="BB93" i="26" s="1"/>
  <c r="BB94" i="26"/>
  <c r="W141" i="26"/>
  <c r="BA24" i="26"/>
  <c r="K113" i="26"/>
  <c r="F113" i="26"/>
  <c r="AW69" i="26"/>
  <c r="BB69" i="26" s="1"/>
  <c r="AM112" i="26"/>
  <c r="AN109" i="26"/>
  <c r="AV23" i="26"/>
  <c r="F138" i="20"/>
  <c r="AT109" i="26" l="1"/>
  <c r="AT114" i="26"/>
  <c r="AT113" i="26"/>
  <c r="U141" i="26"/>
  <c r="AI142" i="26"/>
  <c r="W142" i="26"/>
  <c r="X142" i="26"/>
  <c r="B137" i="26"/>
  <c r="C112" i="26"/>
  <c r="AK24" i="26"/>
  <c r="AK25" i="26"/>
  <c r="AJ5" i="26"/>
  <c r="AI113" i="26"/>
  <c r="W113" i="26"/>
  <c r="AF137" i="26"/>
  <c r="AG112" i="26"/>
  <c r="AT112" i="26"/>
  <c r="AU109" i="26"/>
  <c r="AW84" i="26"/>
  <c r="BB84" i="26" s="1"/>
  <c r="AP34" i="26"/>
  <c r="AJ34" i="26"/>
  <c r="AQ34" i="26" s="1"/>
  <c r="AV34" i="26" s="1"/>
  <c r="AW36" i="26"/>
  <c r="BB36" i="26" s="1"/>
  <c r="AX31" i="26"/>
  <c r="AX30" i="26"/>
  <c r="BB16" i="26"/>
  <c r="L137" i="26"/>
  <c r="M112" i="26"/>
  <c r="AM137" i="26"/>
  <c r="AN112" i="26"/>
  <c r="AW35" i="26"/>
  <c r="BB35" i="26" s="1"/>
  <c r="AX28" i="26"/>
  <c r="AX27" i="26"/>
  <c r="BB11" i="26"/>
  <c r="AQ6" i="26"/>
  <c r="AV7" i="26"/>
  <c r="T5" i="26"/>
  <c r="V112" i="26"/>
  <c r="AI109" i="26"/>
  <c r="W109" i="26"/>
  <c r="AU114" i="26"/>
  <c r="O137" i="26"/>
  <c r="R137" i="26" s="1"/>
  <c r="AB112" i="26"/>
  <c r="P112" i="26"/>
  <c r="BB27" i="26"/>
  <c r="AW23" i="26"/>
  <c r="BB23" i="26" s="1"/>
  <c r="AW104" i="26"/>
  <c r="BB104" i="26" s="1"/>
  <c r="BB105" i="26"/>
  <c r="AD138" i="26"/>
  <c r="AD134" i="26"/>
  <c r="AD133" i="26"/>
  <c r="AD132" i="26"/>
  <c r="AD131" i="26"/>
  <c r="AD130" i="26"/>
  <c r="AD128" i="26"/>
  <c r="AD125" i="26"/>
  <c r="AD129" i="26"/>
  <c r="AD127" i="26"/>
  <c r="AD126" i="26"/>
  <c r="AD124" i="26"/>
  <c r="AD119" i="26"/>
  <c r="AD122" i="26"/>
  <c r="AD121" i="26"/>
  <c r="AD118" i="26"/>
  <c r="AD123" i="26"/>
  <c r="AD120" i="26"/>
  <c r="AD117" i="26"/>
  <c r="AD110" i="26"/>
  <c r="AD105" i="26"/>
  <c r="AD99" i="26"/>
  <c r="AD116" i="26"/>
  <c r="AD102" i="26"/>
  <c r="AD101" i="26"/>
  <c r="AD97" i="26"/>
  <c r="AD100" i="26"/>
  <c r="AD93" i="26"/>
  <c r="AD91" i="26"/>
  <c r="AD87" i="26"/>
  <c r="AD96" i="26"/>
  <c r="AD94" i="26"/>
  <c r="AD90" i="26"/>
  <c r="AD111" i="26"/>
  <c r="AD106" i="26"/>
  <c r="AD98" i="26"/>
  <c r="AD89" i="26"/>
  <c r="AD86" i="26"/>
  <c r="AD84" i="26"/>
  <c r="AD104" i="26"/>
  <c r="AD88" i="26"/>
  <c r="AD82" i="26"/>
  <c r="AD81" i="26"/>
  <c r="AD79" i="26"/>
  <c r="AD77" i="26"/>
  <c r="AD76" i="26"/>
  <c r="AD74" i="26"/>
  <c r="AD72" i="26"/>
  <c r="AD85" i="26"/>
  <c r="AD80" i="26"/>
  <c r="AD78" i="26"/>
  <c r="AD66" i="26"/>
  <c r="AD75" i="26"/>
  <c r="AD71" i="26"/>
  <c r="AD95" i="26"/>
  <c r="AD73" i="26"/>
  <c r="AD70" i="26"/>
  <c r="AD69" i="26"/>
  <c r="AD67" i="26"/>
  <c r="AD62" i="26"/>
  <c r="AD56" i="26"/>
  <c r="AD53" i="26"/>
  <c r="AD50" i="26"/>
  <c r="AD65" i="26"/>
  <c r="AD64" i="26"/>
  <c r="AD61" i="26"/>
  <c r="AD59" i="26"/>
  <c r="AD55" i="26"/>
  <c r="AD52" i="26"/>
  <c r="AD49" i="26"/>
  <c r="AD58" i="26"/>
  <c r="AD54" i="26"/>
  <c r="AD63" i="26"/>
  <c r="AD60" i="26"/>
  <c r="AD57" i="26"/>
  <c r="AD51" i="26"/>
  <c r="AD48" i="26"/>
  <c r="AD46" i="26"/>
  <c r="AD44" i="26"/>
  <c r="AD42" i="26"/>
  <c r="AD47" i="26"/>
  <c r="AD45" i="26"/>
  <c r="AD43" i="26"/>
  <c r="AD41" i="26"/>
  <c r="AD40" i="26"/>
  <c r="AD16" i="26"/>
  <c r="AD39" i="26"/>
  <c r="AC37" i="26"/>
  <c r="AD37" i="26" s="1"/>
  <c r="AD23" i="26"/>
  <c r="AD20" i="26"/>
  <c r="AD11" i="26"/>
  <c r="AD14" i="26"/>
  <c r="AP5" i="26"/>
  <c r="AD17" i="26"/>
  <c r="AD19" i="26"/>
  <c r="AD13" i="26"/>
  <c r="AD7" i="26"/>
  <c r="AD8" i="26"/>
  <c r="AD6" i="26"/>
  <c r="AD12" i="26"/>
  <c r="AD9" i="26"/>
  <c r="BA5" i="26"/>
  <c r="AE138" i="26"/>
  <c r="AJ124" i="26"/>
  <c r="AE123" i="26"/>
  <c r="AP124" i="26"/>
  <c r="AE122" i="26"/>
  <c r="AE121" i="26"/>
  <c r="AE118" i="26"/>
  <c r="AE120" i="26"/>
  <c r="AE117" i="26"/>
  <c r="AE116" i="26"/>
  <c r="AE102" i="26"/>
  <c r="AE98" i="26"/>
  <c r="AE124" i="26"/>
  <c r="AE101" i="26"/>
  <c r="AE119" i="26"/>
  <c r="AE111" i="26"/>
  <c r="AE106" i="26"/>
  <c r="AE104" i="26"/>
  <c r="AE100" i="26"/>
  <c r="AE110" i="26"/>
  <c r="AE99" i="26"/>
  <c r="AE97" i="26"/>
  <c r="AE96" i="26"/>
  <c r="AE94" i="26"/>
  <c r="AE90" i="26"/>
  <c r="AE89" i="26"/>
  <c r="AE105" i="26"/>
  <c r="AE95" i="26"/>
  <c r="AE88" i="26"/>
  <c r="AE85" i="26"/>
  <c r="AE86" i="26"/>
  <c r="AE76" i="26"/>
  <c r="AE74" i="26"/>
  <c r="AE80" i="26"/>
  <c r="AE78" i="26"/>
  <c r="AE93" i="26"/>
  <c r="AE75" i="26"/>
  <c r="AE91" i="26"/>
  <c r="AE71" i="26"/>
  <c r="AE87" i="26"/>
  <c r="AE81" i="26"/>
  <c r="AE79" i="26"/>
  <c r="AE72" i="26"/>
  <c r="AE65" i="26"/>
  <c r="AE82" i="26"/>
  <c r="AE73" i="26"/>
  <c r="AE70" i="26"/>
  <c r="AE69" i="26"/>
  <c r="AE67" i="26"/>
  <c r="AE84" i="26"/>
  <c r="AE77" i="26"/>
  <c r="AE64" i="26"/>
  <c r="AE61" i="26"/>
  <c r="AE59" i="26"/>
  <c r="AE55" i="26"/>
  <c r="AE52" i="26"/>
  <c r="AE58" i="26"/>
  <c r="AE54" i="26"/>
  <c r="AE63" i="26"/>
  <c r="AE60" i="26"/>
  <c r="AE57" i="26"/>
  <c r="AE51" i="26"/>
  <c r="AE66" i="26"/>
  <c r="AE62" i="26"/>
  <c r="AE56" i="26"/>
  <c r="AE53" i="26"/>
  <c r="AE50" i="26"/>
  <c r="AE47" i="26"/>
  <c r="AE45" i="26"/>
  <c r="AE43" i="26"/>
  <c r="AE41" i="26"/>
  <c r="AE40" i="26"/>
  <c r="AE49" i="26"/>
  <c r="AE39" i="26"/>
  <c r="AE48" i="26"/>
  <c r="AE46" i="26"/>
  <c r="AE44" i="26"/>
  <c r="AE42" i="26"/>
  <c r="BB40" i="26"/>
  <c r="H139" i="26"/>
  <c r="I137" i="26"/>
  <c r="S113" i="26"/>
  <c r="T113" i="26" s="1"/>
  <c r="S114" i="26"/>
  <c r="T114" i="26" s="1"/>
  <c r="S109" i="26"/>
  <c r="X37" i="26"/>
  <c r="AI114" i="26"/>
  <c r="W114" i="26"/>
  <c r="AU113" i="26"/>
  <c r="AW116" i="26"/>
  <c r="BB116" i="26" s="1"/>
  <c r="BB117" i="26"/>
  <c r="BA23" i="26"/>
  <c r="AZ124" i="26"/>
  <c r="AR36" i="26"/>
  <c r="AR31" i="26"/>
  <c r="AR30" i="26"/>
  <c r="AV16" i="26"/>
  <c r="Y139" i="26"/>
  <c r="Z139" i="26" s="1"/>
  <c r="Z137" i="26"/>
  <c r="E137" i="26"/>
  <c r="K112" i="26"/>
  <c r="F112" i="26"/>
  <c r="AZ37" i="26"/>
  <c r="H93" i="20"/>
  <c r="H89" i="20"/>
  <c r="H85" i="20"/>
  <c r="H78" i="20"/>
  <c r="H69" i="20"/>
  <c r="H62" i="20"/>
  <c r="H48" i="20"/>
  <c r="H42" i="20"/>
  <c r="H38" i="20"/>
  <c r="H29" i="20"/>
  <c r="H23" i="20"/>
  <c r="H20" i="20"/>
  <c r="H5" i="20" l="1"/>
  <c r="H14" i="20"/>
  <c r="H33" i="20"/>
  <c r="H92" i="20"/>
  <c r="AW39" i="26"/>
  <c r="BB39" i="26" s="1"/>
  <c r="AD5" i="26"/>
  <c r="X114" i="26"/>
  <c r="AX36" i="26"/>
  <c r="AX35" i="26"/>
  <c r="AZ114" i="26"/>
  <c r="AZ113" i="26"/>
  <c r="AZ109" i="26"/>
  <c r="BA37" i="26"/>
  <c r="AL122" i="26"/>
  <c r="AL138" i="26"/>
  <c r="AQ124" i="26"/>
  <c r="AL124" i="26"/>
  <c r="AL119" i="26"/>
  <c r="AL121" i="26"/>
  <c r="AL118" i="26"/>
  <c r="AL111" i="26"/>
  <c r="AL106" i="26"/>
  <c r="AL100" i="26"/>
  <c r="AL110" i="26"/>
  <c r="AL105" i="26"/>
  <c r="AL120" i="26"/>
  <c r="AL117" i="26"/>
  <c r="AL116" i="26"/>
  <c r="AL102" i="26"/>
  <c r="AL98" i="26"/>
  <c r="AL104" i="26"/>
  <c r="AL99" i="26"/>
  <c r="AL97" i="26"/>
  <c r="AL95" i="26"/>
  <c r="AL93" i="26"/>
  <c r="AL88" i="26"/>
  <c r="AL85" i="26"/>
  <c r="AL101" i="26"/>
  <c r="AL91" i="26"/>
  <c r="AL123" i="26"/>
  <c r="AL96" i="26"/>
  <c r="AL94" i="26"/>
  <c r="AL90" i="26"/>
  <c r="AL84" i="26"/>
  <c r="AL87" i="26"/>
  <c r="AL86" i="26"/>
  <c r="AL75" i="26"/>
  <c r="AL73" i="26"/>
  <c r="AL89" i="26"/>
  <c r="AL82" i="26"/>
  <c r="AL81" i="26"/>
  <c r="AL79" i="26"/>
  <c r="AL77" i="26"/>
  <c r="AL76" i="26"/>
  <c r="AL72" i="26"/>
  <c r="AL70" i="26"/>
  <c r="AL67" i="26"/>
  <c r="AL64" i="26"/>
  <c r="AL74" i="26"/>
  <c r="AL66" i="26"/>
  <c r="AL71" i="26"/>
  <c r="AL80" i="26"/>
  <c r="AL78" i="26"/>
  <c r="AL69" i="26"/>
  <c r="AL63" i="26"/>
  <c r="AL60" i="26"/>
  <c r="AL57" i="26"/>
  <c r="AL51" i="26"/>
  <c r="AL62" i="26"/>
  <c r="AL56" i="26"/>
  <c r="AL53" i="26"/>
  <c r="AL50" i="26"/>
  <c r="AL65" i="26"/>
  <c r="AL61" i="26"/>
  <c r="AL59" i="26"/>
  <c r="AL55" i="26"/>
  <c r="AL52" i="26"/>
  <c r="AL49" i="26"/>
  <c r="AL58" i="26"/>
  <c r="AL54" i="26"/>
  <c r="AL46" i="26"/>
  <c r="AL44" i="26"/>
  <c r="AL42" i="26"/>
  <c r="AL40" i="26"/>
  <c r="AL48" i="26"/>
  <c r="AL47" i="26"/>
  <c r="AL45" i="26"/>
  <c r="AL43" i="26"/>
  <c r="AL41" i="26"/>
  <c r="AL39" i="26"/>
  <c r="AC113" i="26"/>
  <c r="AC114" i="26"/>
  <c r="AC109" i="26"/>
  <c r="AP37" i="26"/>
  <c r="AJ37" i="26"/>
  <c r="AQ37" i="26" s="1"/>
  <c r="AV37" i="26" s="1"/>
  <c r="T141" i="26"/>
  <c r="AT137" i="26"/>
  <c r="AU112" i="26"/>
  <c r="X113" i="26"/>
  <c r="S112" i="26"/>
  <c r="X112" i="26" s="1"/>
  <c r="T109" i="26"/>
  <c r="AD141" i="26"/>
  <c r="AB137" i="26"/>
  <c r="O139" i="26"/>
  <c r="R139" i="26" s="1"/>
  <c r="P137" i="26"/>
  <c r="AW124" i="26"/>
  <c r="BB124" i="26" s="1"/>
  <c r="L139" i="26"/>
  <c r="M139" i="26" s="1"/>
  <c r="M137" i="26"/>
  <c r="AK34" i="26"/>
  <c r="E139" i="26"/>
  <c r="K137" i="26"/>
  <c r="F137" i="26"/>
  <c r="BA124" i="26"/>
  <c r="I139" i="26"/>
  <c r="X109" i="26"/>
  <c r="AW6" i="26"/>
  <c r="BB7" i="26"/>
  <c r="AF139" i="26"/>
  <c r="AG139" i="26" s="1"/>
  <c r="AG137" i="26"/>
  <c r="AK138" i="26"/>
  <c r="AK134" i="26"/>
  <c r="AK133" i="26"/>
  <c r="AK132" i="26"/>
  <c r="AK131" i="26"/>
  <c r="AK130" i="26"/>
  <c r="AK125" i="26"/>
  <c r="AK124" i="26"/>
  <c r="AK123" i="26"/>
  <c r="AK128" i="26"/>
  <c r="AK122" i="26"/>
  <c r="AK120" i="26"/>
  <c r="AK117" i="26"/>
  <c r="AK116" i="26"/>
  <c r="AK127" i="26"/>
  <c r="AK126" i="26"/>
  <c r="AK119" i="26"/>
  <c r="AK129" i="26"/>
  <c r="AK104" i="26"/>
  <c r="AK101" i="26"/>
  <c r="AK97" i="26"/>
  <c r="AK111" i="26"/>
  <c r="AK106" i="26"/>
  <c r="AK100" i="26"/>
  <c r="AK110" i="26"/>
  <c r="AK105" i="26"/>
  <c r="AK99" i="26"/>
  <c r="AK102" i="26"/>
  <c r="AK89" i="26"/>
  <c r="AK86" i="26"/>
  <c r="AK118" i="26"/>
  <c r="AK95" i="26"/>
  <c r="AK93" i="26"/>
  <c r="AK91" i="26"/>
  <c r="AK87" i="26"/>
  <c r="AK121" i="26"/>
  <c r="AK90" i="26"/>
  <c r="AK80" i="26"/>
  <c r="AK78" i="26"/>
  <c r="AK96" i="26"/>
  <c r="AK94" i="26"/>
  <c r="AK88" i="26"/>
  <c r="AK75" i="26"/>
  <c r="AK73" i="26"/>
  <c r="AK82" i="26"/>
  <c r="AK81" i="26"/>
  <c r="AK79" i="26"/>
  <c r="AK77" i="26"/>
  <c r="AK85" i="26"/>
  <c r="AK76" i="26"/>
  <c r="AK69" i="26"/>
  <c r="AK65" i="26"/>
  <c r="AK84" i="26"/>
  <c r="AK72" i="26"/>
  <c r="AK70" i="26"/>
  <c r="AK67" i="26"/>
  <c r="AK74" i="26"/>
  <c r="AK66" i="26"/>
  <c r="AK98" i="26"/>
  <c r="AK71" i="26"/>
  <c r="AK64" i="26"/>
  <c r="AK58" i="26"/>
  <c r="AK54" i="26"/>
  <c r="AK63" i="26"/>
  <c r="AK60" i="26"/>
  <c r="AK57" i="26"/>
  <c r="AK51" i="26"/>
  <c r="AK48" i="26"/>
  <c r="AK62" i="26"/>
  <c r="AK56" i="26"/>
  <c r="AK53" i="26"/>
  <c r="AK50" i="26"/>
  <c r="AK61" i="26"/>
  <c r="AK59" i="26"/>
  <c r="AK55" i="26"/>
  <c r="AK52" i="26"/>
  <c r="AK49" i="26"/>
  <c r="AK47" i="26"/>
  <c r="AK45" i="26"/>
  <c r="AK43" i="26"/>
  <c r="AK41" i="26"/>
  <c r="AK39" i="26"/>
  <c r="AK46" i="26"/>
  <c r="AK44" i="26"/>
  <c r="AK42" i="26"/>
  <c r="AK23" i="26"/>
  <c r="AK11" i="26"/>
  <c r="AK40" i="26"/>
  <c r="AK20" i="26"/>
  <c r="AK6" i="26"/>
  <c r="AK17" i="26"/>
  <c r="AK9" i="26"/>
  <c r="AK7" i="26"/>
  <c r="AK14" i="26"/>
  <c r="AK12" i="26"/>
  <c r="AK19" i="26"/>
  <c r="AK16" i="26"/>
  <c r="AK13" i="26"/>
  <c r="AK8" i="26"/>
  <c r="AE141" i="26"/>
  <c r="V137" i="26"/>
  <c r="AI112" i="26"/>
  <c r="W112" i="26"/>
  <c r="AR34" i="26"/>
  <c r="AR25" i="26"/>
  <c r="AQ5" i="26"/>
  <c r="AR24" i="26"/>
  <c r="AV6" i="26"/>
  <c r="AM139" i="26"/>
  <c r="AN139" i="26" s="1"/>
  <c r="AN137" i="26"/>
  <c r="B139" i="26"/>
  <c r="C139" i="26" s="1"/>
  <c r="C137" i="26"/>
  <c r="H41" i="20"/>
  <c r="H61" i="20"/>
  <c r="E126" i="20" l="1"/>
  <c r="H126" i="20" s="1"/>
  <c r="H4" i="20"/>
  <c r="E127" i="20"/>
  <c r="H127" i="20" s="1"/>
  <c r="H98" i="20"/>
  <c r="AK37" i="26"/>
  <c r="AL141" i="26"/>
  <c r="AR138" i="26"/>
  <c r="AR134" i="26"/>
  <c r="AR133" i="26"/>
  <c r="AR132" i="26"/>
  <c r="AR131" i="26"/>
  <c r="AR130" i="26"/>
  <c r="AR129" i="26"/>
  <c r="AR127" i="26"/>
  <c r="AR124" i="26"/>
  <c r="AR128" i="26"/>
  <c r="AR123" i="26"/>
  <c r="AR119" i="26"/>
  <c r="AR126" i="26"/>
  <c r="AR125" i="26"/>
  <c r="AR121" i="26"/>
  <c r="AR118" i="26"/>
  <c r="AR116" i="26"/>
  <c r="AR120" i="26"/>
  <c r="AR117" i="26"/>
  <c r="AR110" i="26"/>
  <c r="AR105" i="26"/>
  <c r="AR99" i="26"/>
  <c r="AR104" i="26"/>
  <c r="AR102" i="26"/>
  <c r="AR122" i="26"/>
  <c r="AR101" i="26"/>
  <c r="AR97" i="26"/>
  <c r="AR98" i="26"/>
  <c r="AR91" i="26"/>
  <c r="AR87" i="26"/>
  <c r="AR84" i="26"/>
  <c r="AR100" i="26"/>
  <c r="AR96" i="26"/>
  <c r="AR94" i="26"/>
  <c r="AR90" i="26"/>
  <c r="AR93" i="26"/>
  <c r="AR89" i="26"/>
  <c r="AR86" i="26"/>
  <c r="AR106" i="26"/>
  <c r="AR95" i="26"/>
  <c r="AR85" i="26"/>
  <c r="AR82" i="26"/>
  <c r="AR81" i="26"/>
  <c r="AR79" i="26"/>
  <c r="AR77" i="26"/>
  <c r="AR76" i="26"/>
  <c r="AR74" i="26"/>
  <c r="AR72" i="26"/>
  <c r="AR88" i="26"/>
  <c r="AR80" i="26"/>
  <c r="AR78" i="26"/>
  <c r="AR66" i="26"/>
  <c r="AR73" i="26"/>
  <c r="AR71" i="26"/>
  <c r="AR69" i="26"/>
  <c r="AR111" i="26"/>
  <c r="AR75" i="26"/>
  <c r="AR70" i="26"/>
  <c r="AR64" i="26"/>
  <c r="AR62" i="26"/>
  <c r="AR56" i="26"/>
  <c r="AR53" i="26"/>
  <c r="AR50" i="26"/>
  <c r="AR67" i="26"/>
  <c r="AR61" i="26"/>
  <c r="AR59" i="26"/>
  <c r="AR55" i="26"/>
  <c r="AR52" i="26"/>
  <c r="AR49" i="26"/>
  <c r="AR58" i="26"/>
  <c r="AR54" i="26"/>
  <c r="AR65" i="26"/>
  <c r="AR63" i="26"/>
  <c r="AR60" i="26"/>
  <c r="AR57" i="26"/>
  <c r="AR51" i="26"/>
  <c r="AR48" i="26"/>
  <c r="AR46" i="26"/>
  <c r="AR44" i="26"/>
  <c r="AR42" i="26"/>
  <c r="AR40" i="26"/>
  <c r="AR37" i="26"/>
  <c r="AR39" i="26"/>
  <c r="AR47" i="26"/>
  <c r="AR45" i="26"/>
  <c r="AR43" i="26"/>
  <c r="AR41" i="26"/>
  <c r="AR6" i="26"/>
  <c r="AR20" i="26"/>
  <c r="AR19" i="26"/>
  <c r="AR9" i="26"/>
  <c r="AR7" i="26"/>
  <c r="AR13" i="26"/>
  <c r="AR23" i="26"/>
  <c r="AR8" i="26"/>
  <c r="AR17" i="26"/>
  <c r="AR16" i="26"/>
  <c r="AR14" i="26"/>
  <c r="AR12" i="26"/>
  <c r="AR11" i="26"/>
  <c r="AV5" i="26"/>
  <c r="AP114" i="26"/>
  <c r="AJ114" i="26"/>
  <c r="AD114" i="26"/>
  <c r="AS138" i="26"/>
  <c r="AS124" i="26"/>
  <c r="AS123" i="26"/>
  <c r="AS121" i="26"/>
  <c r="AS118" i="26"/>
  <c r="AS116" i="26"/>
  <c r="AS120" i="26"/>
  <c r="AS117" i="26"/>
  <c r="AS122" i="26"/>
  <c r="AS104" i="26"/>
  <c r="AS102" i="26"/>
  <c r="AS98" i="26"/>
  <c r="AS101" i="26"/>
  <c r="AS119" i="26"/>
  <c r="AS111" i="26"/>
  <c r="AS106" i="26"/>
  <c r="AS100" i="26"/>
  <c r="AS96" i="26"/>
  <c r="AS94" i="26"/>
  <c r="AS90" i="26"/>
  <c r="AS110" i="26"/>
  <c r="AS99" i="26"/>
  <c r="AS97" i="26"/>
  <c r="AS93" i="26"/>
  <c r="AS89" i="26"/>
  <c r="AS105" i="26"/>
  <c r="AS95" i="26"/>
  <c r="AS88" i="26"/>
  <c r="AS85" i="26"/>
  <c r="AS76" i="26"/>
  <c r="AS74" i="26"/>
  <c r="AS72" i="26"/>
  <c r="AS87" i="26"/>
  <c r="AS86" i="26"/>
  <c r="AS80" i="26"/>
  <c r="AS78" i="26"/>
  <c r="AS75" i="26"/>
  <c r="AS73" i="26"/>
  <c r="AS71" i="26"/>
  <c r="AS69" i="26"/>
  <c r="AS65" i="26"/>
  <c r="AS91" i="26"/>
  <c r="AS81" i="26"/>
  <c r="AS79" i="26"/>
  <c r="AS70" i="26"/>
  <c r="AS67" i="26"/>
  <c r="AS84" i="26"/>
  <c r="AS82" i="26"/>
  <c r="AS77" i="26"/>
  <c r="AS61" i="26"/>
  <c r="AS59" i="26"/>
  <c r="AS55" i="26"/>
  <c r="AS52" i="26"/>
  <c r="AS58" i="26"/>
  <c r="AS54" i="26"/>
  <c r="AS63" i="26"/>
  <c r="AS60" i="26"/>
  <c r="AS57" i="26"/>
  <c r="AS51" i="26"/>
  <c r="AS66" i="26"/>
  <c r="AS64" i="26"/>
  <c r="AS62" i="26"/>
  <c r="AS56" i="26"/>
  <c r="AS53" i="26"/>
  <c r="AS50" i="26"/>
  <c r="AS48" i="26"/>
  <c r="AS39" i="26"/>
  <c r="AS47" i="26"/>
  <c r="AS45" i="26"/>
  <c r="AS43" i="26"/>
  <c r="AS41" i="26"/>
  <c r="AS49" i="26"/>
  <c r="AS46" i="26"/>
  <c r="AS44" i="26"/>
  <c r="AS42" i="26"/>
  <c r="AS40" i="26"/>
  <c r="AV124" i="26"/>
  <c r="AK5" i="26"/>
  <c r="AW5" i="26"/>
  <c r="AX141" i="26" s="1"/>
  <c r="AW34" i="26"/>
  <c r="BB34" i="26" s="1"/>
  <c r="AX25" i="26"/>
  <c r="AX24" i="26"/>
  <c r="BB6" i="26"/>
  <c r="AB139" i="26"/>
  <c r="P139" i="26"/>
  <c r="AP113" i="26"/>
  <c r="AJ113" i="26"/>
  <c r="AD113" i="26"/>
  <c r="AZ112" i="26"/>
  <c r="BA109" i="26"/>
  <c r="AI137" i="26"/>
  <c r="V139" i="26"/>
  <c r="W137" i="26"/>
  <c r="S137" i="26"/>
  <c r="X137" i="26" s="1"/>
  <c r="T112" i="26"/>
  <c r="AT139" i="26"/>
  <c r="AU137" i="26"/>
  <c r="BA113" i="26"/>
  <c r="K139" i="26"/>
  <c r="F139" i="26"/>
  <c r="AY138" i="26"/>
  <c r="AY122" i="26"/>
  <c r="AY124" i="26"/>
  <c r="AY123" i="26"/>
  <c r="AY119" i="26"/>
  <c r="AY121" i="26"/>
  <c r="AY118" i="26"/>
  <c r="AY116" i="26"/>
  <c r="AY111" i="26"/>
  <c r="AY106" i="26"/>
  <c r="AY100" i="26"/>
  <c r="AY96" i="26"/>
  <c r="AY110" i="26"/>
  <c r="AY105" i="26"/>
  <c r="AY104" i="26"/>
  <c r="AY102" i="26"/>
  <c r="AY98" i="26"/>
  <c r="AY95" i="26"/>
  <c r="AY88" i="26"/>
  <c r="AY85" i="26"/>
  <c r="AY117" i="26"/>
  <c r="AY101" i="26"/>
  <c r="AY99" i="26"/>
  <c r="AY97" i="26"/>
  <c r="AY91" i="26"/>
  <c r="AY94" i="26"/>
  <c r="AY90" i="26"/>
  <c r="AY93" i="26"/>
  <c r="AY84" i="26"/>
  <c r="AY75" i="26"/>
  <c r="AY73" i="26"/>
  <c r="AY89" i="26"/>
  <c r="AY86" i="26"/>
  <c r="AY82" i="26"/>
  <c r="AY81" i="26"/>
  <c r="AY79" i="26"/>
  <c r="AY77" i="26"/>
  <c r="AY87" i="26"/>
  <c r="AY76" i="26"/>
  <c r="AY80" i="26"/>
  <c r="AY78" i="26"/>
  <c r="AY70" i="26"/>
  <c r="AY67" i="26"/>
  <c r="AY64" i="26"/>
  <c r="AY120" i="26"/>
  <c r="AY66" i="26"/>
  <c r="AY72" i="26"/>
  <c r="AY71" i="26"/>
  <c r="AY69" i="26"/>
  <c r="AY74" i="26"/>
  <c r="AY63" i="26"/>
  <c r="AY60" i="26"/>
  <c r="AY57" i="26"/>
  <c r="AY51" i="26"/>
  <c r="AY62" i="26"/>
  <c r="AY56" i="26"/>
  <c r="AY53" i="26"/>
  <c r="AY50" i="26"/>
  <c r="AY61" i="26"/>
  <c r="AY59" i="26"/>
  <c r="AY55" i="26"/>
  <c r="AY52" i="26"/>
  <c r="AY49" i="26"/>
  <c r="AY65" i="26"/>
  <c r="AY58" i="26"/>
  <c r="AY54" i="26"/>
  <c r="AY48" i="26"/>
  <c r="AY46" i="26"/>
  <c r="AY44" i="26"/>
  <c r="AY42" i="26"/>
  <c r="AY40" i="26"/>
  <c r="AY39" i="26"/>
  <c r="AY47" i="26"/>
  <c r="AY45" i="26"/>
  <c r="AY43" i="26"/>
  <c r="AY41" i="26"/>
  <c r="AC112" i="26"/>
  <c r="AP109" i="26"/>
  <c r="AJ109" i="26"/>
  <c r="AD109" i="26"/>
  <c r="BA114" i="26"/>
  <c r="H60" i="20"/>
  <c r="V24" i="25"/>
  <c r="AC137" i="26" l="1"/>
  <c r="AP112" i="26"/>
  <c r="AJ112" i="26"/>
  <c r="AD112" i="26"/>
  <c r="AK141" i="26"/>
  <c r="S139" i="26"/>
  <c r="T139" i="26" s="1"/>
  <c r="T137" i="26"/>
  <c r="AX34" i="26"/>
  <c r="AQ109" i="26"/>
  <c r="AK109" i="26"/>
  <c r="AQ113" i="26"/>
  <c r="AK113" i="26"/>
  <c r="AR5" i="26"/>
  <c r="AT141" i="26"/>
  <c r="AT142" i="26" s="1"/>
  <c r="AU139" i="26"/>
  <c r="AI139" i="26"/>
  <c r="W139" i="26"/>
  <c r="AZ137" i="26"/>
  <c r="BA112" i="26"/>
  <c r="AX138" i="26"/>
  <c r="AX134" i="26"/>
  <c r="AX133" i="26"/>
  <c r="AX132" i="26"/>
  <c r="AX131" i="26"/>
  <c r="AX130" i="26"/>
  <c r="AX129" i="26"/>
  <c r="AX128" i="26"/>
  <c r="AX127" i="26"/>
  <c r="AX123" i="26"/>
  <c r="AX122" i="26"/>
  <c r="AX126" i="26"/>
  <c r="AX125" i="26"/>
  <c r="AX120" i="26"/>
  <c r="AX117" i="26"/>
  <c r="AX124" i="26"/>
  <c r="AX119" i="26"/>
  <c r="AX121" i="26"/>
  <c r="AX118" i="26"/>
  <c r="AX101" i="26"/>
  <c r="AX97" i="26"/>
  <c r="AX111" i="26"/>
  <c r="AX106" i="26"/>
  <c r="AX100" i="26"/>
  <c r="AX116" i="26"/>
  <c r="AX110" i="26"/>
  <c r="AX105" i="26"/>
  <c r="AX99" i="26"/>
  <c r="AX104" i="26"/>
  <c r="AX93" i="26"/>
  <c r="AX89" i="26"/>
  <c r="AX86" i="26"/>
  <c r="AX102" i="26"/>
  <c r="AX98" i="26"/>
  <c r="AX96" i="26"/>
  <c r="AX95" i="26"/>
  <c r="AX91" i="26"/>
  <c r="AX87" i="26"/>
  <c r="AX84" i="26"/>
  <c r="AX80" i="26"/>
  <c r="AX78" i="26"/>
  <c r="AX90" i="26"/>
  <c r="AX85" i="26"/>
  <c r="AX75" i="26"/>
  <c r="AX73" i="26"/>
  <c r="AX94" i="26"/>
  <c r="AX82" i="26"/>
  <c r="AX81" i="26"/>
  <c r="AX79" i="26"/>
  <c r="AX77" i="26"/>
  <c r="AX74" i="26"/>
  <c r="AX65" i="26"/>
  <c r="AX76" i="26"/>
  <c r="AX70" i="26"/>
  <c r="AX67" i="26"/>
  <c r="AX88" i="26"/>
  <c r="AX66" i="26"/>
  <c r="AX72" i="26"/>
  <c r="AX71" i="26"/>
  <c r="AX69" i="26"/>
  <c r="AX58" i="26"/>
  <c r="AX54" i="26"/>
  <c r="AX63" i="26"/>
  <c r="AX60" i="26"/>
  <c r="AX57" i="26"/>
  <c r="AX51" i="26"/>
  <c r="AX48" i="26"/>
  <c r="AX62" i="26"/>
  <c r="AX56" i="26"/>
  <c r="AX53" i="26"/>
  <c r="AX50" i="26"/>
  <c r="AX64" i="26"/>
  <c r="AX61" i="26"/>
  <c r="AX59" i="26"/>
  <c r="AX55" i="26"/>
  <c r="AX52" i="26"/>
  <c r="AX49" i="26"/>
  <c r="AX47" i="26"/>
  <c r="AX45" i="26"/>
  <c r="AX43" i="26"/>
  <c r="AX41" i="26"/>
  <c r="AW37" i="26"/>
  <c r="AX46" i="26"/>
  <c r="AX44" i="26"/>
  <c r="AX42" i="26"/>
  <c r="AX40" i="26"/>
  <c r="AX20" i="26"/>
  <c r="AX19" i="26"/>
  <c r="AX39" i="26"/>
  <c r="AX37" i="26"/>
  <c r="AX17" i="26"/>
  <c r="AX16" i="26"/>
  <c r="AX13" i="26"/>
  <c r="AX11" i="26"/>
  <c r="AX6" i="26"/>
  <c r="AX8" i="26"/>
  <c r="AX14" i="26"/>
  <c r="AX9" i="26"/>
  <c r="AX23" i="26"/>
  <c r="AX12" i="26"/>
  <c r="AX7" i="26"/>
  <c r="BB5" i="26"/>
  <c r="AS141" i="26"/>
  <c r="AQ114" i="26"/>
  <c r="AK114" i="26"/>
  <c r="AU142" i="26" l="1"/>
  <c r="AV142" i="26"/>
  <c r="AX5" i="26"/>
  <c r="X139" i="26"/>
  <c r="AW114" i="26"/>
  <c r="AW113" i="26"/>
  <c r="AW109" i="26"/>
  <c r="BB37" i="26"/>
  <c r="AR141" i="26"/>
  <c r="AV109" i="26"/>
  <c r="AR109" i="26"/>
  <c r="AQ112" i="26"/>
  <c r="AK112" i="26"/>
  <c r="AV114" i="26"/>
  <c r="AR114" i="26"/>
  <c r="AZ139" i="26"/>
  <c r="BA137" i="26"/>
  <c r="AV113" i="26"/>
  <c r="AR113" i="26"/>
  <c r="AC139" i="26"/>
  <c r="AP137" i="26"/>
  <c r="AJ137" i="26"/>
  <c r="AD137" i="26"/>
  <c r="AT136" i="25"/>
  <c r="AZ136" i="25" s="1"/>
  <c r="BB136" i="25" s="1"/>
  <c r="AT135" i="25"/>
  <c r="AZ135" i="25" s="1"/>
  <c r="BB135" i="25" s="1"/>
  <c r="AT134" i="25"/>
  <c r="AZ134" i="25" s="1"/>
  <c r="AT133" i="25"/>
  <c r="AZ133" i="25" s="1"/>
  <c r="AT132" i="25"/>
  <c r="AZ132" i="25" s="1"/>
  <c r="AT131" i="25"/>
  <c r="AZ131" i="25" s="1"/>
  <c r="AT130" i="25"/>
  <c r="AZ130" i="25" s="1"/>
  <c r="AT129" i="25"/>
  <c r="AZ129" i="25" s="1"/>
  <c r="AT128" i="25"/>
  <c r="AZ128" i="25" s="1"/>
  <c r="AT127" i="25"/>
  <c r="AZ127" i="25" s="1"/>
  <c r="AT126" i="25"/>
  <c r="AZ126" i="25" s="1"/>
  <c r="AT123" i="25"/>
  <c r="AZ123" i="25" s="1"/>
  <c r="AT122" i="25"/>
  <c r="AZ122" i="25" s="1"/>
  <c r="AT121" i="25"/>
  <c r="AZ121" i="25" s="1"/>
  <c r="AT119" i="25"/>
  <c r="AZ119" i="25" s="1"/>
  <c r="AT118" i="25"/>
  <c r="AZ118" i="25" s="1"/>
  <c r="AT111" i="25"/>
  <c r="AT110" i="25"/>
  <c r="AZ110" i="25" s="1"/>
  <c r="AT108" i="25"/>
  <c r="AZ108" i="25" s="1"/>
  <c r="BB108" i="25" s="1"/>
  <c r="AT107" i="25"/>
  <c r="AZ107" i="25" s="1"/>
  <c r="AT106" i="25"/>
  <c r="AZ106" i="25" s="1"/>
  <c r="AT105" i="25"/>
  <c r="AZ105" i="25" s="1"/>
  <c r="AT102" i="25"/>
  <c r="AZ102" i="25" s="1"/>
  <c r="AT101" i="25"/>
  <c r="AZ101" i="25" s="1"/>
  <c r="AT100" i="25"/>
  <c r="AZ100" i="25" s="1"/>
  <c r="AT99" i="25"/>
  <c r="AZ99" i="25" s="1"/>
  <c r="AT98" i="25"/>
  <c r="AZ98" i="25" s="1"/>
  <c r="AT97" i="25"/>
  <c r="AZ97" i="25" s="1"/>
  <c r="AT96" i="25"/>
  <c r="AZ96" i="25" s="1"/>
  <c r="AT94" i="25"/>
  <c r="AZ94" i="25" s="1"/>
  <c r="AT92" i="25"/>
  <c r="AZ92" i="25" s="1"/>
  <c r="AT90" i="25"/>
  <c r="AZ90" i="25" s="1"/>
  <c r="AT89" i="25"/>
  <c r="AZ89" i="25" s="1"/>
  <c r="AT88" i="25"/>
  <c r="AZ88" i="25" s="1"/>
  <c r="AT87" i="25"/>
  <c r="AZ87" i="25" s="1"/>
  <c r="AT85" i="25"/>
  <c r="AZ85" i="25" s="1"/>
  <c r="AT84" i="25"/>
  <c r="AZ84" i="25" s="1"/>
  <c r="AT82" i="25"/>
  <c r="AZ82" i="25" s="1"/>
  <c r="AT76" i="25"/>
  <c r="AZ76" i="25" s="1"/>
  <c r="AT67" i="25"/>
  <c r="AZ67" i="25" s="1"/>
  <c r="AT66" i="25"/>
  <c r="AZ66" i="25" s="1"/>
  <c r="AT64" i="25"/>
  <c r="AZ64" i="25" s="1"/>
  <c r="AT62" i="25"/>
  <c r="AZ62" i="25" s="1"/>
  <c r="AT61" i="25"/>
  <c r="AZ61" i="25" s="1"/>
  <c r="AT58" i="25"/>
  <c r="AZ58" i="25" s="1"/>
  <c r="AT57" i="25"/>
  <c r="AZ57" i="25" s="1"/>
  <c r="AT56" i="25"/>
  <c r="AZ56" i="25" s="1"/>
  <c r="AT55" i="25"/>
  <c r="AZ55" i="25" s="1"/>
  <c r="AT54" i="25"/>
  <c r="AZ54" i="25" s="1"/>
  <c r="AT52" i="25"/>
  <c r="AZ52" i="25" s="1"/>
  <c r="AT50" i="25"/>
  <c r="AZ50" i="25" s="1"/>
  <c r="AT49" i="25"/>
  <c r="AZ49" i="25" s="1"/>
  <c r="AT31" i="25"/>
  <c r="AZ31" i="25" s="1"/>
  <c r="AT30" i="25"/>
  <c r="AZ30" i="25" s="1"/>
  <c r="AT28" i="25"/>
  <c r="AZ28" i="25" s="1"/>
  <c r="AT27" i="25"/>
  <c r="AT25" i="25"/>
  <c r="AZ25" i="25" s="1"/>
  <c r="AT24" i="25"/>
  <c r="AZ24" i="25" s="1"/>
  <c r="AT21" i="25"/>
  <c r="AT20" i="25"/>
  <c r="AT19" i="25"/>
  <c r="AZ19" i="25" s="1"/>
  <c r="AT17" i="25"/>
  <c r="AZ17" i="25" s="1"/>
  <c r="AT16" i="25"/>
  <c r="AZ16" i="25" s="1"/>
  <c r="AT14" i="25"/>
  <c r="AZ14" i="25" s="1"/>
  <c r="AT13" i="25"/>
  <c r="AZ13" i="25" s="1"/>
  <c r="AT12" i="25"/>
  <c r="AZ12" i="25" s="1"/>
  <c r="AT11" i="25"/>
  <c r="AZ11" i="25" s="1"/>
  <c r="AT9" i="25"/>
  <c r="AZ9" i="25" s="1"/>
  <c r="BB9" i="25" s="1"/>
  <c r="AT8" i="25"/>
  <c r="AZ8" i="25" s="1"/>
  <c r="AT7" i="25"/>
  <c r="AZ7" i="25" s="1"/>
  <c r="AT6" i="25"/>
  <c r="AZ6" i="25" s="1"/>
  <c r="BX52" i="25" l="1"/>
  <c r="CV52" i="25"/>
  <c r="CV85" i="25"/>
  <c r="BX85" i="25"/>
  <c r="CV9" i="25"/>
  <c r="CX9" i="25" s="1"/>
  <c r="BX9" i="25"/>
  <c r="BX13" i="25"/>
  <c r="CV13" i="25"/>
  <c r="BX17" i="25"/>
  <c r="CV17" i="25"/>
  <c r="CX17" i="25" s="1"/>
  <c r="CV30" i="25"/>
  <c r="BX30" i="25"/>
  <c r="CV50" i="25"/>
  <c r="BX50" i="25"/>
  <c r="BX56" i="25"/>
  <c r="CV56" i="25"/>
  <c r="CV62" i="25"/>
  <c r="BX62" i="25"/>
  <c r="CV84" i="25"/>
  <c r="BX84" i="25"/>
  <c r="CV89" i="25"/>
  <c r="BX89" i="25"/>
  <c r="CV94" i="25"/>
  <c r="BX94" i="25"/>
  <c r="CV99" i="25"/>
  <c r="BX99" i="25"/>
  <c r="CV108" i="25"/>
  <c r="CX108" i="25" s="1"/>
  <c r="BX108" i="25"/>
  <c r="CV118" i="25"/>
  <c r="BX118" i="25"/>
  <c r="BX123" i="25"/>
  <c r="CV123" i="25"/>
  <c r="CV128" i="25"/>
  <c r="BX128" i="25"/>
  <c r="CV132" i="25"/>
  <c r="BX132" i="25"/>
  <c r="CV136" i="25"/>
  <c r="CX136" i="25" s="1"/>
  <c r="BX136" i="25"/>
  <c r="CV31" i="25"/>
  <c r="BX31" i="25"/>
  <c r="BX64" i="25"/>
  <c r="CV64" i="25"/>
  <c r="BX90" i="25"/>
  <c r="CV90" i="25"/>
  <c r="BX100" i="25"/>
  <c r="CV100" i="25"/>
  <c r="CV105" i="25"/>
  <c r="BX105" i="25"/>
  <c r="BX104" i="25" s="1"/>
  <c r="BX119" i="25"/>
  <c r="CV119" i="25"/>
  <c r="BX129" i="25"/>
  <c r="CV129" i="25"/>
  <c r="BX133" i="25"/>
  <c r="CV133" i="25"/>
  <c r="BX7" i="25"/>
  <c r="CV7" i="25"/>
  <c r="CV11" i="25"/>
  <c r="BX11" i="25"/>
  <c r="CV19" i="25"/>
  <c r="BX19" i="25"/>
  <c r="CV24" i="25"/>
  <c r="BX24" i="25"/>
  <c r="BX28" i="25"/>
  <c r="CV28" i="25"/>
  <c r="CX28" i="25" s="1"/>
  <c r="CV54" i="25"/>
  <c r="BX54" i="25"/>
  <c r="CV58" i="25"/>
  <c r="BX58" i="25"/>
  <c r="CV66" i="25"/>
  <c r="BX66" i="25"/>
  <c r="BX82" i="25"/>
  <c r="CV82" i="25"/>
  <c r="CX82" i="25" s="1"/>
  <c r="BX87" i="25"/>
  <c r="CV87" i="25"/>
  <c r="BX92" i="25"/>
  <c r="CV92" i="25"/>
  <c r="BX97" i="25"/>
  <c r="CV97" i="25"/>
  <c r="BX101" i="25"/>
  <c r="CV101" i="25"/>
  <c r="BX106" i="25"/>
  <c r="CV106" i="25"/>
  <c r="CV121" i="25"/>
  <c r="BX121" i="25"/>
  <c r="BX126" i="25"/>
  <c r="CV126" i="25"/>
  <c r="BX130" i="25"/>
  <c r="CV130" i="25"/>
  <c r="BX134" i="25"/>
  <c r="CV134" i="25"/>
  <c r="CV6" i="25"/>
  <c r="BX6" i="25"/>
  <c r="CV14" i="25"/>
  <c r="CX14" i="25" s="1"/>
  <c r="BX14" i="25"/>
  <c r="BX57" i="25"/>
  <c r="CV57" i="25"/>
  <c r="CV76" i="25"/>
  <c r="BX76" i="25"/>
  <c r="BX96" i="25"/>
  <c r="CV96" i="25"/>
  <c r="CV110" i="25"/>
  <c r="BX110" i="25"/>
  <c r="BX8" i="25"/>
  <c r="CV8" i="25"/>
  <c r="BX12" i="25"/>
  <c r="CV12" i="25"/>
  <c r="BX16" i="25"/>
  <c r="BX15" i="25" s="1"/>
  <c r="CV16" i="25"/>
  <c r="CV15" i="25" s="1"/>
  <c r="CV25" i="25"/>
  <c r="CX25" i="25" s="1"/>
  <c r="BX25" i="25"/>
  <c r="BX49" i="25"/>
  <c r="CV49" i="25"/>
  <c r="CV55" i="25"/>
  <c r="BX55" i="25"/>
  <c r="BX61" i="25"/>
  <c r="CV61" i="25"/>
  <c r="CV67" i="25"/>
  <c r="CX67" i="25" s="1"/>
  <c r="BX67" i="25"/>
  <c r="CV88" i="25"/>
  <c r="BX88" i="25"/>
  <c r="CV98" i="25"/>
  <c r="BX98" i="25"/>
  <c r="CV102" i="25"/>
  <c r="BX102" i="25"/>
  <c r="BX107" i="25"/>
  <c r="CV107" i="25"/>
  <c r="CX107" i="25" s="1"/>
  <c r="CV122" i="25"/>
  <c r="BX122" i="25"/>
  <c r="CV127" i="25"/>
  <c r="BX127" i="25"/>
  <c r="CV131" i="25"/>
  <c r="BX131" i="25"/>
  <c r="CV135" i="25"/>
  <c r="CX135" i="25" s="1"/>
  <c r="BX135" i="25"/>
  <c r="AZ29" i="25"/>
  <c r="AZ21" i="25"/>
  <c r="AZ23" i="25"/>
  <c r="AZ111" i="25"/>
  <c r="AZ125" i="25"/>
  <c r="AZ104" i="25"/>
  <c r="AT26" i="25"/>
  <c r="AZ27" i="25"/>
  <c r="AZ15" i="25"/>
  <c r="AZ10" i="25"/>
  <c r="AT18" i="25"/>
  <c r="AZ20" i="25"/>
  <c r="AJ139" i="26"/>
  <c r="AP139" i="26"/>
  <c r="AD139" i="26"/>
  <c r="BA139" i="26"/>
  <c r="BB113" i="26"/>
  <c r="AX113" i="26"/>
  <c r="AV112" i="26"/>
  <c r="AR112" i="26"/>
  <c r="BB114" i="26"/>
  <c r="AX114" i="26"/>
  <c r="AQ137" i="26"/>
  <c r="AK137" i="26"/>
  <c r="AW112" i="26"/>
  <c r="BB109" i="26"/>
  <c r="AX109" i="26"/>
  <c r="AT125" i="25"/>
  <c r="AT29" i="25"/>
  <c r="AT15" i="25"/>
  <c r="AT23" i="25"/>
  <c r="AT10" i="25"/>
  <c r="AT104" i="25"/>
  <c r="CV29" i="25" l="1"/>
  <c r="CX31" i="25"/>
  <c r="CW30" i="25"/>
  <c r="CW29" i="25"/>
  <c r="BA23" i="25"/>
  <c r="BA8" i="25"/>
  <c r="BA24" i="25"/>
  <c r="BY30" i="25"/>
  <c r="AU27" i="25"/>
  <c r="AU26" i="25"/>
  <c r="AU24" i="25"/>
  <c r="AU23" i="25"/>
  <c r="AU8" i="25"/>
  <c r="BA29" i="25"/>
  <c r="BA30" i="25"/>
  <c r="AU30" i="25"/>
  <c r="AU29" i="25"/>
  <c r="BA27" i="25"/>
  <c r="CV104" i="25"/>
  <c r="BX27" i="25"/>
  <c r="BX26" i="25" s="1"/>
  <c r="CV27" i="25"/>
  <c r="CV26" i="25" s="1"/>
  <c r="CV35" i="25"/>
  <c r="CW35" i="25" s="1"/>
  <c r="BX29" i="25"/>
  <c r="BX35" i="25" s="1"/>
  <c r="BY35" i="25" s="1"/>
  <c r="BX23" i="25"/>
  <c r="CV20" i="25"/>
  <c r="BX20" i="25"/>
  <c r="BX18" i="25" s="1"/>
  <c r="BX21" i="25"/>
  <c r="CV21" i="25"/>
  <c r="CX21" i="25" s="1"/>
  <c r="BX10" i="25"/>
  <c r="BX111" i="25"/>
  <c r="CV111" i="25"/>
  <c r="BX125" i="25"/>
  <c r="CV23" i="25"/>
  <c r="CV10" i="25"/>
  <c r="CV125" i="25"/>
  <c r="AZ18" i="25"/>
  <c r="AZ33" i="25" s="1"/>
  <c r="AZ26" i="25"/>
  <c r="BA26" i="25" s="1"/>
  <c r="AZ35" i="25"/>
  <c r="BA35" i="25" s="1"/>
  <c r="AT35" i="25"/>
  <c r="AU35" i="25" s="1"/>
  <c r="AT33" i="25"/>
  <c r="AU33" i="25" s="1"/>
  <c r="AV137" i="26"/>
  <c r="AR137" i="26"/>
  <c r="AW137" i="26"/>
  <c r="AX112" i="26"/>
  <c r="BB112" i="26"/>
  <c r="AQ139" i="26"/>
  <c r="AK139" i="26"/>
  <c r="AT4" i="25"/>
  <c r="AU5" i="25" s="1"/>
  <c r="AT34" i="25"/>
  <c r="AU34" i="25" s="1"/>
  <c r="AT22" i="25"/>
  <c r="AJ136" i="25"/>
  <c r="AJ135" i="25"/>
  <c r="AJ108" i="25"/>
  <c r="AJ107" i="25"/>
  <c r="AJ92" i="25"/>
  <c r="AQ92" i="25" s="1"/>
  <c r="AJ82" i="25"/>
  <c r="AJ67" i="25"/>
  <c r="AJ32" i="25"/>
  <c r="AQ32" i="25" s="1"/>
  <c r="AV32" i="25" s="1"/>
  <c r="AJ31" i="25"/>
  <c r="AJ28" i="25"/>
  <c r="AJ25" i="25"/>
  <c r="AJ21" i="25"/>
  <c r="AQ21" i="25" s="1"/>
  <c r="AV21" i="25" s="1"/>
  <c r="AJ20" i="25"/>
  <c r="AJ17" i="25"/>
  <c r="AJ14" i="25"/>
  <c r="AJ9" i="25"/>
  <c r="BY29" i="25" l="1"/>
  <c r="CW8" i="25"/>
  <c r="CW24" i="25"/>
  <c r="CW23" i="25"/>
  <c r="AU138" i="25"/>
  <c r="AU132" i="25"/>
  <c r="AU128" i="25"/>
  <c r="AU111" i="25"/>
  <c r="AU105" i="25"/>
  <c r="AU100" i="25"/>
  <c r="AU96" i="25"/>
  <c r="AU91" i="25"/>
  <c r="AU87" i="25"/>
  <c r="AU61" i="25"/>
  <c r="AU57" i="25"/>
  <c r="AU49" i="25"/>
  <c r="AU131" i="25"/>
  <c r="AU127" i="25"/>
  <c r="AU123" i="25"/>
  <c r="AU119" i="25"/>
  <c r="AU110" i="25"/>
  <c r="AU104" i="25"/>
  <c r="AU99" i="25"/>
  <c r="AU90" i="25"/>
  <c r="AU64" i="25"/>
  <c r="AU56" i="25"/>
  <c r="AU52" i="25"/>
  <c r="AU134" i="25"/>
  <c r="AU130" i="25"/>
  <c r="AU126" i="25"/>
  <c r="AU122" i="25"/>
  <c r="AU118" i="25"/>
  <c r="AU102" i="25"/>
  <c r="AU98" i="25"/>
  <c r="AU94" i="25"/>
  <c r="AU89" i="25"/>
  <c r="AU85" i="25"/>
  <c r="AU76" i="25"/>
  <c r="AU55" i="25"/>
  <c r="AU129" i="25"/>
  <c r="AU58" i="25"/>
  <c r="AU18" i="25"/>
  <c r="AU12" i="25"/>
  <c r="AU7" i="25"/>
  <c r="AU125" i="25"/>
  <c r="AU106" i="25"/>
  <c r="AU88" i="25"/>
  <c r="AU54" i="25"/>
  <c r="AU16" i="25"/>
  <c r="AU11" i="25"/>
  <c r="AU6" i="25"/>
  <c r="AU121" i="25"/>
  <c r="AU101" i="25"/>
  <c r="AU84" i="25"/>
  <c r="AU66" i="25"/>
  <c r="AU50" i="25"/>
  <c r="AU22" i="25"/>
  <c r="AU10" i="25"/>
  <c r="AU97" i="25"/>
  <c r="AU62" i="25"/>
  <c r="AU19" i="25"/>
  <c r="AU4" i="25"/>
  <c r="AU15" i="25"/>
  <c r="AU133" i="25"/>
  <c r="AU13" i="25"/>
  <c r="BX34" i="25"/>
  <c r="BY34" i="25" s="1"/>
  <c r="BY27" i="25"/>
  <c r="BY26" i="25"/>
  <c r="CV18" i="25"/>
  <c r="CX20" i="25"/>
  <c r="BY8" i="25"/>
  <c r="BY24" i="25"/>
  <c r="BY23" i="25"/>
  <c r="CW26" i="25"/>
  <c r="CW27" i="25"/>
  <c r="AZ4" i="25"/>
  <c r="BA5" i="25" s="1"/>
  <c r="BA33" i="25"/>
  <c r="BG92" i="25"/>
  <c r="BN92" i="25" s="1"/>
  <c r="BU92" i="25" s="1"/>
  <c r="AV92" i="25"/>
  <c r="CV34" i="25"/>
  <c r="CW34" i="25" s="1"/>
  <c r="CV22" i="25"/>
  <c r="BX22" i="25"/>
  <c r="BX33" i="25"/>
  <c r="BY33" i="25" s="1"/>
  <c r="BX4" i="25"/>
  <c r="BY5" i="25" s="1"/>
  <c r="AZ34" i="25"/>
  <c r="BA34" i="25" s="1"/>
  <c r="AZ22" i="25"/>
  <c r="BG21" i="25"/>
  <c r="AW21" i="25"/>
  <c r="BB21" i="25" s="1"/>
  <c r="AQ135" i="25"/>
  <c r="AQ136" i="25"/>
  <c r="AQ108" i="25"/>
  <c r="AQ107" i="25"/>
  <c r="AV107" i="25" s="1"/>
  <c r="AQ82" i="25"/>
  <c r="AV82" i="25" s="1"/>
  <c r="AQ67" i="25"/>
  <c r="AV67" i="25" s="1"/>
  <c r="AQ25" i="25"/>
  <c r="AV25" i="25" s="1"/>
  <c r="AQ28" i="25"/>
  <c r="AV28" i="25" s="1"/>
  <c r="AQ31" i="25"/>
  <c r="AV31" i="25" s="1"/>
  <c r="AQ17" i="25"/>
  <c r="AV17" i="25" s="1"/>
  <c r="AQ9" i="25"/>
  <c r="AQ14" i="25"/>
  <c r="AV14" i="25" s="1"/>
  <c r="AQ20" i="25"/>
  <c r="AV20" i="25" s="1"/>
  <c r="AW139" i="26"/>
  <c r="AW142" i="26" s="1"/>
  <c r="AX142" i="26" s="1"/>
  <c r="AX137" i="26"/>
  <c r="BB137" i="26"/>
  <c r="AQ140" i="26"/>
  <c r="AR139" i="26"/>
  <c r="AV139" i="26"/>
  <c r="AW92" i="25"/>
  <c r="BB92" i="25" s="1"/>
  <c r="AT36" i="25"/>
  <c r="AU36" i="25" s="1"/>
  <c r="BY134" i="25" l="1"/>
  <c r="BY130" i="25"/>
  <c r="BY126" i="25"/>
  <c r="BY122" i="25"/>
  <c r="BY118" i="25"/>
  <c r="BY102" i="25"/>
  <c r="BY98" i="25"/>
  <c r="BY94" i="25"/>
  <c r="BY89" i="25"/>
  <c r="BY85" i="25"/>
  <c r="BY76" i="25"/>
  <c r="BY55" i="25"/>
  <c r="BY22" i="25"/>
  <c r="BY15" i="25"/>
  <c r="BY10" i="25"/>
  <c r="BY133" i="25"/>
  <c r="BY129" i="25"/>
  <c r="BY125" i="25"/>
  <c r="BY121" i="25"/>
  <c r="BY106" i="25"/>
  <c r="BY101" i="25"/>
  <c r="BY97" i="25"/>
  <c r="BY88" i="25"/>
  <c r="BY84" i="25"/>
  <c r="BY66" i="25"/>
  <c r="BY62" i="25"/>
  <c r="BY58" i="25"/>
  <c r="BY54" i="25"/>
  <c r="BY50" i="25"/>
  <c r="BY19" i="25"/>
  <c r="BY13" i="25"/>
  <c r="BY4" i="25"/>
  <c r="BY138" i="25"/>
  <c r="BY132" i="25"/>
  <c r="BY128" i="25"/>
  <c r="BY111" i="25"/>
  <c r="BY105" i="25"/>
  <c r="BY100" i="25"/>
  <c r="BY96" i="25"/>
  <c r="BY91" i="25"/>
  <c r="BY87" i="25"/>
  <c r="BY61" i="25"/>
  <c r="BY57" i="25"/>
  <c r="BY49" i="25"/>
  <c r="BY18" i="25"/>
  <c r="BY12" i="25"/>
  <c r="BY7" i="25"/>
  <c r="BY119" i="25"/>
  <c r="BY99" i="25"/>
  <c r="BY64" i="25"/>
  <c r="BY6" i="25"/>
  <c r="BY131" i="25"/>
  <c r="BY127" i="25"/>
  <c r="BY110" i="25"/>
  <c r="BY90" i="25"/>
  <c r="BY56" i="25"/>
  <c r="BY16" i="25"/>
  <c r="BY123" i="25"/>
  <c r="BY52" i="25"/>
  <c r="BY104" i="25"/>
  <c r="BY11" i="25"/>
  <c r="CV33" i="25"/>
  <c r="CW33" i="25" s="1"/>
  <c r="CV4" i="25"/>
  <c r="BA131" i="25"/>
  <c r="BA127" i="25"/>
  <c r="BA123" i="25"/>
  <c r="BA119" i="25"/>
  <c r="BA110" i="25"/>
  <c r="BA104" i="25"/>
  <c r="BA99" i="25"/>
  <c r="BA90" i="25"/>
  <c r="BA64" i="25"/>
  <c r="BA56" i="25"/>
  <c r="BA52" i="25"/>
  <c r="BA16" i="25"/>
  <c r="BA11" i="25"/>
  <c r="BA6" i="25"/>
  <c r="BA134" i="25"/>
  <c r="BA130" i="25"/>
  <c r="BA126" i="25"/>
  <c r="BA122" i="25"/>
  <c r="BA118" i="25"/>
  <c r="BA102" i="25"/>
  <c r="BA98" i="25"/>
  <c r="BA94" i="25"/>
  <c r="BA89" i="25"/>
  <c r="BA85" i="25"/>
  <c r="BA76" i="25"/>
  <c r="BA55" i="25"/>
  <c r="BA22" i="25"/>
  <c r="BA15" i="25"/>
  <c r="BA10" i="25"/>
  <c r="BA133" i="25"/>
  <c r="BA129" i="25"/>
  <c r="BA125" i="25"/>
  <c r="BA121" i="25"/>
  <c r="BA106" i="25"/>
  <c r="BA101" i="25"/>
  <c r="BA97" i="25"/>
  <c r="BA88" i="25"/>
  <c r="BA84" i="25"/>
  <c r="BA66" i="25"/>
  <c r="BA62" i="25"/>
  <c r="BA58" i="25"/>
  <c r="BA54" i="25"/>
  <c r="BA50" i="25"/>
  <c r="BA19" i="25"/>
  <c r="BA13" i="25"/>
  <c r="BA4" i="25"/>
  <c r="BA105" i="25"/>
  <c r="BA87" i="25"/>
  <c r="BA12" i="25"/>
  <c r="BA138" i="25"/>
  <c r="BA100" i="25"/>
  <c r="BA49" i="25"/>
  <c r="BA7" i="25"/>
  <c r="BA132" i="25"/>
  <c r="BA96" i="25"/>
  <c r="BA61" i="25"/>
  <c r="BA111" i="25"/>
  <c r="BA91" i="25"/>
  <c r="BA18" i="25"/>
  <c r="BA57" i="25"/>
  <c r="BA128" i="25"/>
  <c r="BG136" i="25"/>
  <c r="AV136" i="25"/>
  <c r="BG135" i="25"/>
  <c r="AV135" i="25"/>
  <c r="BZ92" i="25"/>
  <c r="CE92" i="25"/>
  <c r="CL92" i="25" s="1"/>
  <c r="CS92" i="25" s="1"/>
  <c r="CX92" i="25" s="1"/>
  <c r="BG9" i="25"/>
  <c r="AV9" i="25"/>
  <c r="BG108" i="25"/>
  <c r="BN108" i="25" s="1"/>
  <c r="BU108" i="25" s="1"/>
  <c r="BZ108" i="25" s="1"/>
  <c r="AV108" i="25"/>
  <c r="BX36" i="25"/>
  <c r="BY36" i="25" s="1"/>
  <c r="BN136" i="25"/>
  <c r="BU136" i="25" s="1"/>
  <c r="BZ136" i="25" s="1"/>
  <c r="BN135" i="25"/>
  <c r="BU135" i="25" s="1"/>
  <c r="BZ135" i="25" s="1"/>
  <c r="BN9" i="25"/>
  <c r="BU9" i="25" s="1"/>
  <c r="BZ9" i="25" s="1"/>
  <c r="BN21" i="25"/>
  <c r="BU21" i="25" s="1"/>
  <c r="BZ21" i="25" s="1"/>
  <c r="AZ36" i="25"/>
  <c r="BA36" i="25" s="1"/>
  <c r="BG107" i="25"/>
  <c r="AW107" i="25"/>
  <c r="BB107" i="25" s="1"/>
  <c r="BG82" i="25"/>
  <c r="AW82" i="25"/>
  <c r="BB82" i="25" s="1"/>
  <c r="BG67" i="25"/>
  <c r="AW67" i="25"/>
  <c r="BB67" i="25" s="1"/>
  <c r="AO141" i="25"/>
  <c r="BG28" i="25"/>
  <c r="AW28" i="25"/>
  <c r="BB28" i="25" s="1"/>
  <c r="BG31" i="25"/>
  <c r="AW31" i="25"/>
  <c r="BB31" i="25" s="1"/>
  <c r="BG25" i="25"/>
  <c r="AW25" i="25"/>
  <c r="BB25" i="25" s="1"/>
  <c r="BG20" i="25"/>
  <c r="AW20" i="25"/>
  <c r="BB20" i="25" s="1"/>
  <c r="BG14" i="25"/>
  <c r="AW14" i="25"/>
  <c r="BB14" i="25" s="1"/>
  <c r="BG17" i="25"/>
  <c r="AW17" i="25"/>
  <c r="BB17" i="25" s="1"/>
  <c r="AX139" i="26"/>
  <c r="BB139" i="26"/>
  <c r="AN141" i="25"/>
  <c r="AN142" i="25"/>
  <c r="CV36" i="25" l="1"/>
  <c r="CW5" i="25"/>
  <c r="CW133" i="25"/>
  <c r="CW129" i="25"/>
  <c r="CW125" i="25"/>
  <c r="CW121" i="25"/>
  <c r="CW106" i="25"/>
  <c r="CW101" i="25"/>
  <c r="CW97" i="25"/>
  <c r="CW88" i="25"/>
  <c r="CW84" i="25"/>
  <c r="CW66" i="25"/>
  <c r="CW62" i="25"/>
  <c r="CW58" i="25"/>
  <c r="CW54" i="25"/>
  <c r="CW50" i="25"/>
  <c r="CW19" i="25"/>
  <c r="CW13" i="25"/>
  <c r="CW4" i="25"/>
  <c r="CW138" i="25"/>
  <c r="CW132" i="25"/>
  <c r="CW128" i="25"/>
  <c r="CW111" i="25"/>
  <c r="CW105" i="25"/>
  <c r="CW100" i="25"/>
  <c r="CW96" i="25"/>
  <c r="CW91" i="25"/>
  <c r="CW87" i="25"/>
  <c r="CW61" i="25"/>
  <c r="CW57" i="25"/>
  <c r="CW49" i="25"/>
  <c r="CW36" i="25"/>
  <c r="CW18" i="25"/>
  <c r="CW12" i="25"/>
  <c r="CW7" i="25"/>
  <c r="CW131" i="25"/>
  <c r="CW127" i="25"/>
  <c r="CW123" i="25"/>
  <c r="CW119" i="25"/>
  <c r="CW110" i="25"/>
  <c r="CW126" i="25"/>
  <c r="CW98" i="25"/>
  <c r="CW89" i="25"/>
  <c r="CW55" i="25"/>
  <c r="CW15" i="25"/>
  <c r="CW118" i="25"/>
  <c r="CW94" i="25"/>
  <c r="CW56" i="25"/>
  <c r="CW122" i="25"/>
  <c r="CW104" i="25"/>
  <c r="CW52" i="25"/>
  <c r="CW11" i="25"/>
  <c r="CW102" i="25"/>
  <c r="CW76" i="25"/>
  <c r="CW22" i="25"/>
  <c r="CW130" i="25"/>
  <c r="CW90" i="25"/>
  <c r="CW64" i="25"/>
  <c r="CW16" i="25"/>
  <c r="CW134" i="25"/>
  <c r="CW85" i="25"/>
  <c r="CW10" i="25"/>
  <c r="CW99" i="25"/>
  <c r="CW6" i="25"/>
  <c r="BN107" i="25"/>
  <c r="BU107" i="25" s="1"/>
  <c r="BZ107" i="25" s="1"/>
  <c r="BN82" i="25"/>
  <c r="BU82" i="25" s="1"/>
  <c r="BZ82" i="25" s="1"/>
  <c r="BN67" i="25"/>
  <c r="BU67" i="25" s="1"/>
  <c r="BZ67" i="25" s="1"/>
  <c r="BN31" i="25"/>
  <c r="BU31" i="25" s="1"/>
  <c r="BZ31" i="25" s="1"/>
  <c r="BN25" i="25"/>
  <c r="BU25" i="25" s="1"/>
  <c r="BZ25" i="25" s="1"/>
  <c r="BN28" i="25"/>
  <c r="BU28" i="25" s="1"/>
  <c r="BZ28" i="25" s="1"/>
  <c r="BN14" i="25"/>
  <c r="BU14" i="25" s="1"/>
  <c r="BZ14" i="25" s="1"/>
  <c r="BN20" i="25"/>
  <c r="BU20" i="25" s="1"/>
  <c r="BZ20" i="25" s="1"/>
  <c r="BN17" i="25"/>
  <c r="BU17" i="25" s="1"/>
  <c r="BZ17" i="25" s="1"/>
  <c r="AH141" i="25" l="1"/>
  <c r="AG142" i="25"/>
  <c r="AG141" i="25"/>
  <c r="AC103" i="25"/>
  <c r="AJ103" i="25" l="1"/>
  <c r="F78" i="20"/>
  <c r="B78" i="20"/>
  <c r="K78" i="20" l="1"/>
  <c r="D78" i="20"/>
  <c r="AQ103" i="25"/>
  <c r="AF139" i="25"/>
  <c r="B23" i="20"/>
  <c r="F23" i="20"/>
  <c r="K23" i="20" l="1"/>
  <c r="D23" i="20"/>
  <c r="AP139" i="25"/>
  <c r="AG139" i="25"/>
  <c r="AI139" i="25"/>
  <c r="BG103" i="25"/>
  <c r="BN103" i="25" s="1"/>
  <c r="BU103" i="25" s="1"/>
  <c r="BZ103" i="25" s="1"/>
  <c r="AV103" i="25"/>
  <c r="Z141" i="25"/>
  <c r="D138" i="20"/>
  <c r="CE103" i="25" l="1"/>
  <c r="Z142" i="25"/>
  <c r="CL103" i="25" l="1"/>
  <c r="CS103" i="25" s="1"/>
  <c r="CX103" i="25" s="1"/>
  <c r="AT44" i="25"/>
  <c r="AU44" i="25" s="1"/>
  <c r="AT60" i="25"/>
  <c r="AU60" i="25" s="1"/>
  <c r="AT74" i="25"/>
  <c r="AU74" i="25" s="1"/>
  <c r="AT42" i="25"/>
  <c r="AU42" i="25" s="1"/>
  <c r="AT46" i="25"/>
  <c r="AU46" i="25" s="1"/>
  <c r="AT53" i="25"/>
  <c r="AU53" i="25" s="1"/>
  <c r="AT65" i="25"/>
  <c r="AU65" i="25" s="1"/>
  <c r="AT72" i="25"/>
  <c r="AU72" i="25" s="1"/>
  <c r="AT77" i="25"/>
  <c r="AU77" i="25" s="1"/>
  <c r="AT81" i="25"/>
  <c r="AU81" i="25" s="1"/>
  <c r="AT120" i="25"/>
  <c r="AU120" i="25" s="1"/>
  <c r="AT40" i="25"/>
  <c r="AU40" i="25" s="1"/>
  <c r="AT79" i="25"/>
  <c r="AU79" i="25" s="1"/>
  <c r="AT43" i="25"/>
  <c r="AU43" i="25" s="1"/>
  <c r="AT47" i="25"/>
  <c r="AU47" i="25" s="1"/>
  <c r="AT59" i="25"/>
  <c r="AU59" i="25" s="1"/>
  <c r="AT69" i="25"/>
  <c r="AU69" i="25" s="1"/>
  <c r="AT73" i="25"/>
  <c r="AU73" i="25" s="1"/>
  <c r="AT78" i="25"/>
  <c r="AU78" i="25" s="1"/>
  <c r="AT86" i="25"/>
  <c r="AU86" i="25" s="1"/>
  <c r="AT138" i="25"/>
  <c r="AT48" i="25"/>
  <c r="AU48" i="25" s="1"/>
  <c r="AT95" i="25"/>
  <c r="AU95" i="25" s="1"/>
  <c r="AT41" i="25"/>
  <c r="AU41" i="25" s="1"/>
  <c r="AT45" i="25"/>
  <c r="AU45" i="25" s="1"/>
  <c r="AT51" i="25"/>
  <c r="AU51" i="25" s="1"/>
  <c r="AT63" i="25"/>
  <c r="AU63" i="25" s="1"/>
  <c r="AT71" i="25"/>
  <c r="AU71" i="25" s="1"/>
  <c r="AT75" i="25"/>
  <c r="AU75" i="25" s="1"/>
  <c r="AT80" i="25"/>
  <c r="AU80" i="25" s="1"/>
  <c r="AT117" i="25"/>
  <c r="AU117" i="25" s="1"/>
  <c r="AT70" i="25"/>
  <c r="AZ70" i="25" l="1"/>
  <c r="BA70" i="25" s="1"/>
  <c r="AU70" i="25"/>
  <c r="AZ75" i="25"/>
  <c r="BA75" i="25" s="1"/>
  <c r="AZ80" i="25"/>
  <c r="BA80" i="25" s="1"/>
  <c r="AZ71" i="25"/>
  <c r="BA71" i="25" s="1"/>
  <c r="AZ41" i="25"/>
  <c r="BA41" i="25" s="1"/>
  <c r="AZ48" i="25"/>
  <c r="BA48" i="25" s="1"/>
  <c r="AZ51" i="25"/>
  <c r="BA51" i="25" s="1"/>
  <c r="AZ86" i="25"/>
  <c r="BA86" i="25" s="1"/>
  <c r="AT83" i="25"/>
  <c r="AU83" i="25" s="1"/>
  <c r="AZ73" i="25"/>
  <c r="BA73" i="25" s="1"/>
  <c r="AZ59" i="25"/>
  <c r="BA59" i="25" s="1"/>
  <c r="AZ43" i="25"/>
  <c r="BA43" i="25" s="1"/>
  <c r="AZ40" i="25"/>
  <c r="BA40" i="25" s="1"/>
  <c r="AT39" i="25"/>
  <c r="AU39" i="25" s="1"/>
  <c r="AZ81" i="25"/>
  <c r="BA81" i="25" s="1"/>
  <c r="AZ72" i="25"/>
  <c r="BA72" i="25" s="1"/>
  <c r="AZ53" i="25"/>
  <c r="BA53" i="25" s="1"/>
  <c r="AZ42" i="25"/>
  <c r="BA42" i="25" s="1"/>
  <c r="AZ60" i="25"/>
  <c r="BA60" i="25" s="1"/>
  <c r="AZ117" i="25"/>
  <c r="BA117" i="25" s="1"/>
  <c r="AT116" i="25"/>
  <c r="AU116" i="25" s="1"/>
  <c r="AZ63" i="25"/>
  <c r="BA63" i="25" s="1"/>
  <c r="AZ45" i="25"/>
  <c r="BA45" i="25" s="1"/>
  <c r="AZ95" i="25"/>
  <c r="BA95" i="25" s="1"/>
  <c r="AT93" i="25"/>
  <c r="AU93" i="25" s="1"/>
  <c r="AZ138" i="25"/>
  <c r="AZ78" i="25"/>
  <c r="BA78" i="25" s="1"/>
  <c r="AZ69" i="25"/>
  <c r="BA69" i="25" s="1"/>
  <c r="AZ47" i="25"/>
  <c r="BA47" i="25" s="1"/>
  <c r="AZ79" i="25"/>
  <c r="BA79" i="25" s="1"/>
  <c r="AZ120" i="25"/>
  <c r="BA120" i="25" s="1"/>
  <c r="AZ77" i="25"/>
  <c r="BA77" i="25" s="1"/>
  <c r="AZ65" i="25"/>
  <c r="BA65" i="25" s="1"/>
  <c r="AZ46" i="25"/>
  <c r="BA46" i="25" s="1"/>
  <c r="AZ74" i="25"/>
  <c r="BA74" i="25" s="1"/>
  <c r="AZ44" i="25"/>
  <c r="BA44" i="25" s="1"/>
  <c r="AT68" i="25"/>
  <c r="AU68" i="25" s="1"/>
  <c r="F62" i="20"/>
  <c r="B62" i="20"/>
  <c r="CV70" i="25" l="1"/>
  <c r="CW70" i="25" s="1"/>
  <c r="BX70" i="25"/>
  <c r="BY70" i="25" s="1"/>
  <c r="K62" i="20"/>
  <c r="D62" i="20"/>
  <c r="CV95" i="25"/>
  <c r="BX95" i="25"/>
  <c r="CV63" i="25"/>
  <c r="CW63" i="25" s="1"/>
  <c r="BX63" i="25"/>
  <c r="BY63" i="25" s="1"/>
  <c r="BX40" i="25"/>
  <c r="BY40" i="25" s="1"/>
  <c r="CV40" i="25"/>
  <c r="CW40" i="25" s="1"/>
  <c r="CV59" i="25"/>
  <c r="CW59" i="25" s="1"/>
  <c r="BX59" i="25"/>
  <c r="BY59" i="25" s="1"/>
  <c r="BX44" i="25"/>
  <c r="BY44" i="25" s="1"/>
  <c r="CV44" i="25"/>
  <c r="CW44" i="25" s="1"/>
  <c r="CV46" i="25"/>
  <c r="CW46" i="25" s="1"/>
  <c r="BX46" i="25"/>
  <c r="BY46" i="25" s="1"/>
  <c r="BX77" i="25"/>
  <c r="BY77" i="25" s="1"/>
  <c r="CV77" i="25"/>
  <c r="CW77" i="25" s="1"/>
  <c r="CV79" i="25"/>
  <c r="CW79" i="25" s="1"/>
  <c r="BX79" i="25"/>
  <c r="BY79" i="25" s="1"/>
  <c r="BX69" i="25"/>
  <c r="BY69" i="25" s="1"/>
  <c r="CV69" i="25"/>
  <c r="CW69" i="25" s="1"/>
  <c r="BX138" i="25"/>
  <c r="CV138" i="25"/>
  <c r="BX60" i="25"/>
  <c r="BY60" i="25" s="1"/>
  <c r="CV60" i="25"/>
  <c r="CW60" i="25" s="1"/>
  <c r="BX53" i="25"/>
  <c r="BY53" i="25" s="1"/>
  <c r="CV53" i="25"/>
  <c r="CW53" i="25" s="1"/>
  <c r="BX81" i="25"/>
  <c r="BY81" i="25" s="1"/>
  <c r="CV81" i="25"/>
  <c r="CW81" i="25" s="1"/>
  <c r="BX86" i="25"/>
  <c r="CV86" i="25"/>
  <c r="BX48" i="25"/>
  <c r="BY48" i="25" s="1"/>
  <c r="CV48" i="25"/>
  <c r="CW48" i="25" s="1"/>
  <c r="CV71" i="25"/>
  <c r="CW71" i="25" s="1"/>
  <c r="BX71" i="25"/>
  <c r="BY71" i="25" s="1"/>
  <c r="CV75" i="25"/>
  <c r="CW75" i="25" s="1"/>
  <c r="BX75" i="25"/>
  <c r="BY75" i="25" s="1"/>
  <c r="BX45" i="25"/>
  <c r="BY45" i="25" s="1"/>
  <c r="CV45" i="25"/>
  <c r="CW45" i="25" s="1"/>
  <c r="CV43" i="25"/>
  <c r="CW43" i="25" s="1"/>
  <c r="BX43" i="25"/>
  <c r="BY43" i="25" s="1"/>
  <c r="BX73" i="25"/>
  <c r="BY73" i="25" s="1"/>
  <c r="CV73" i="25"/>
  <c r="CW73" i="25" s="1"/>
  <c r="BX74" i="25"/>
  <c r="BY74" i="25" s="1"/>
  <c r="CV74" i="25"/>
  <c r="CW74" i="25" s="1"/>
  <c r="BX65" i="25"/>
  <c r="BY65" i="25" s="1"/>
  <c r="CV65" i="25"/>
  <c r="CW65" i="25" s="1"/>
  <c r="BX120" i="25"/>
  <c r="BY120" i="25" s="1"/>
  <c r="CV120" i="25"/>
  <c r="CW120" i="25" s="1"/>
  <c r="CV47" i="25"/>
  <c r="CW47" i="25" s="1"/>
  <c r="BX47" i="25"/>
  <c r="BY47" i="25" s="1"/>
  <c r="BX78" i="25"/>
  <c r="BY78" i="25" s="1"/>
  <c r="CV78" i="25"/>
  <c r="CW78" i="25" s="1"/>
  <c r="CV117" i="25"/>
  <c r="BX117" i="25"/>
  <c r="CV42" i="25"/>
  <c r="CW42" i="25" s="1"/>
  <c r="BX42" i="25"/>
  <c r="BY42" i="25" s="1"/>
  <c r="CV72" i="25"/>
  <c r="CW72" i="25" s="1"/>
  <c r="BX72" i="25"/>
  <c r="BY72" i="25" s="1"/>
  <c r="CV51" i="25"/>
  <c r="CW51" i="25" s="1"/>
  <c r="BX51" i="25"/>
  <c r="BY51" i="25" s="1"/>
  <c r="BX41" i="25"/>
  <c r="BY41" i="25" s="1"/>
  <c r="CV41" i="25"/>
  <c r="CV80" i="25"/>
  <c r="CW80" i="25" s="1"/>
  <c r="BX80" i="25"/>
  <c r="BY80" i="25" s="1"/>
  <c r="AZ68" i="25"/>
  <c r="BA68" i="25" s="1"/>
  <c r="AZ93" i="25"/>
  <c r="BA93" i="25" s="1"/>
  <c r="AZ39" i="25"/>
  <c r="BA39" i="25" s="1"/>
  <c r="AZ116" i="25"/>
  <c r="BA116" i="25" s="1"/>
  <c r="AZ83" i="25"/>
  <c r="BA83" i="25" s="1"/>
  <c r="AT38" i="25"/>
  <c r="AU38" i="25" s="1"/>
  <c r="BX116" i="25" l="1"/>
  <c r="BY116" i="25" s="1"/>
  <c r="BY117" i="25"/>
  <c r="CV116" i="25"/>
  <c r="CW116" i="25" s="1"/>
  <c r="CW117" i="25"/>
  <c r="CV93" i="25"/>
  <c r="CW93" i="25" s="1"/>
  <c r="CW95" i="25"/>
  <c r="BX93" i="25"/>
  <c r="BY93" i="25" s="1"/>
  <c r="BY95" i="25"/>
  <c r="CV83" i="25"/>
  <c r="CW83" i="25" s="1"/>
  <c r="CW86" i="25"/>
  <c r="BX83" i="25"/>
  <c r="BY83" i="25" s="1"/>
  <c r="BY86" i="25"/>
  <c r="CV39" i="25"/>
  <c r="CW39" i="25" s="1"/>
  <c r="CW41" i="25"/>
  <c r="CV68" i="25"/>
  <c r="CW68" i="25" s="1"/>
  <c r="BX68" i="25"/>
  <c r="BY68" i="25" s="1"/>
  <c r="BX39" i="25"/>
  <c r="BY39" i="25" s="1"/>
  <c r="AZ38" i="25"/>
  <c r="BA38" i="25" s="1"/>
  <c r="AT124" i="25"/>
  <c r="AU141" i="25"/>
  <c r="AT113" i="25"/>
  <c r="AU113" i="25" s="1"/>
  <c r="AT114" i="25"/>
  <c r="AU114" i="25" s="1"/>
  <c r="AT109" i="25"/>
  <c r="AU109" i="25" s="1"/>
  <c r="AU124" i="25" l="1"/>
  <c r="AU142" i="25" s="1"/>
  <c r="CV38" i="25"/>
  <c r="CW38" i="25" s="1"/>
  <c r="BX38" i="25"/>
  <c r="AZ113" i="25"/>
  <c r="BA113" i="25" s="1"/>
  <c r="BA141" i="25"/>
  <c r="AZ109" i="25"/>
  <c r="BA109" i="25" s="1"/>
  <c r="AZ124" i="25"/>
  <c r="AZ114" i="25"/>
  <c r="BA114" i="25" s="1"/>
  <c r="AT112" i="25"/>
  <c r="AU112" i="25" s="1"/>
  <c r="V125" i="25"/>
  <c r="V104" i="25"/>
  <c r="V93" i="25"/>
  <c r="V29" i="25"/>
  <c r="V26" i="25"/>
  <c r="V18" i="25"/>
  <c r="V15" i="25"/>
  <c r="CV113" i="25" l="1"/>
  <c r="CW113" i="25" s="1"/>
  <c r="CV114" i="25"/>
  <c r="CW114" i="25" s="1"/>
  <c r="CV109" i="25"/>
  <c r="CV112" i="25" s="1"/>
  <c r="CV124" i="25"/>
  <c r="CW124" i="25" s="1"/>
  <c r="CW142" i="25" s="1"/>
  <c r="BA124" i="25"/>
  <c r="BA142" i="25" s="1"/>
  <c r="BY38" i="25"/>
  <c r="BY141" i="25" s="1"/>
  <c r="W30" i="25"/>
  <c r="W29" i="25"/>
  <c r="BX124" i="25"/>
  <c r="BY124" i="25" s="1"/>
  <c r="BY142" i="25" s="1"/>
  <c r="BX113" i="25"/>
  <c r="BY113" i="25" s="1"/>
  <c r="BX109" i="25"/>
  <c r="BX114" i="25"/>
  <c r="BY114" i="25" s="1"/>
  <c r="AZ112" i="25"/>
  <c r="CW141" i="25"/>
  <c r="AT137" i="25"/>
  <c r="AU137" i="25" s="1"/>
  <c r="V116" i="25"/>
  <c r="V83" i="25"/>
  <c r="V68" i="25"/>
  <c r="V39" i="25"/>
  <c r="V10" i="25"/>
  <c r="V35" i="25"/>
  <c r="W35" i="25" s="1"/>
  <c r="CW109" i="25" l="1"/>
  <c r="BX112" i="25"/>
  <c r="BY109" i="25"/>
  <c r="CV137" i="25"/>
  <c r="CW112" i="25"/>
  <c r="W26" i="25"/>
  <c r="W27" i="25"/>
  <c r="AZ137" i="25"/>
  <c r="BA137" i="25" s="1"/>
  <c r="BA112" i="25"/>
  <c r="W8" i="25"/>
  <c r="W24" i="25"/>
  <c r="AT139" i="25"/>
  <c r="AU139" i="25" s="1"/>
  <c r="V34" i="25"/>
  <c r="W34" i="25" s="1"/>
  <c r="V38" i="25"/>
  <c r="V4" i="25"/>
  <c r="W5" i="25" s="1"/>
  <c r="CV139" i="25" l="1"/>
  <c r="CW139" i="25" s="1"/>
  <c r="CW137" i="25"/>
  <c r="W133" i="25"/>
  <c r="W129" i="25"/>
  <c r="W125" i="25"/>
  <c r="W121" i="25"/>
  <c r="W117" i="25"/>
  <c r="W106" i="25"/>
  <c r="W101" i="25"/>
  <c r="W97" i="25"/>
  <c r="W93" i="25"/>
  <c r="W88" i="25"/>
  <c r="W84" i="25"/>
  <c r="W79" i="25"/>
  <c r="W75" i="25"/>
  <c r="W71" i="25"/>
  <c r="W66" i="25"/>
  <c r="W62" i="25"/>
  <c r="W58" i="25"/>
  <c r="W54" i="25"/>
  <c r="W50" i="25"/>
  <c r="W46" i="25"/>
  <c r="W42" i="25"/>
  <c r="W38" i="25"/>
  <c r="W19" i="25"/>
  <c r="W13" i="25"/>
  <c r="W4" i="25"/>
  <c r="W134" i="25"/>
  <c r="W126" i="25"/>
  <c r="W102" i="25"/>
  <c r="W89" i="25"/>
  <c r="W80" i="25"/>
  <c r="W68" i="25"/>
  <c r="W55" i="25"/>
  <c r="W43" i="25"/>
  <c r="W15" i="25"/>
  <c r="W138" i="25"/>
  <c r="W132" i="25"/>
  <c r="W128" i="25"/>
  <c r="W120" i="25"/>
  <c r="W116" i="25"/>
  <c r="W111" i="25"/>
  <c r="W105" i="25"/>
  <c r="W100" i="25"/>
  <c r="W96" i="25"/>
  <c r="W91" i="25"/>
  <c r="W87" i="25"/>
  <c r="W83" i="25"/>
  <c r="W78" i="25"/>
  <c r="W74" i="25"/>
  <c r="W70" i="25"/>
  <c r="W65" i="25"/>
  <c r="W61" i="25"/>
  <c r="W57" i="25"/>
  <c r="W53" i="25"/>
  <c r="W49" i="25"/>
  <c r="W45" i="25"/>
  <c r="W41" i="25"/>
  <c r="W18" i="25"/>
  <c r="W12" i="25"/>
  <c r="W7" i="25"/>
  <c r="W130" i="25"/>
  <c r="W122" i="25"/>
  <c r="W98" i="25"/>
  <c r="W85" i="25"/>
  <c r="W72" i="25"/>
  <c r="W59" i="25"/>
  <c r="W47" i="25"/>
  <c r="W39" i="25"/>
  <c r="W10" i="25"/>
  <c r="W131" i="25"/>
  <c r="W127" i="25"/>
  <c r="W123" i="25"/>
  <c r="W119" i="25"/>
  <c r="W110" i="25"/>
  <c r="W104" i="25"/>
  <c r="W99" i="25"/>
  <c r="W95" i="25"/>
  <c r="W90" i="25"/>
  <c r="W86" i="25"/>
  <c r="W81" i="25"/>
  <c r="W77" i="25"/>
  <c r="W73" i="25"/>
  <c r="W69" i="25"/>
  <c r="W64" i="25"/>
  <c r="W60" i="25"/>
  <c r="W56" i="25"/>
  <c r="W52" i="25"/>
  <c r="W48" i="25"/>
  <c r="W44" i="25"/>
  <c r="W40" i="25"/>
  <c r="W16" i="25"/>
  <c r="W11" i="25"/>
  <c r="W6" i="25"/>
  <c r="W118" i="25"/>
  <c r="W94" i="25"/>
  <c r="W76" i="25"/>
  <c r="W63" i="25"/>
  <c r="W51" i="25"/>
  <c r="AZ139" i="25"/>
  <c r="BA139" i="25" s="1"/>
  <c r="BX137" i="25"/>
  <c r="BY112" i="25"/>
  <c r="AT141" i="25"/>
  <c r="V124" i="25"/>
  <c r="V140" i="25" s="1"/>
  <c r="H4" i="25"/>
  <c r="I5" i="25" s="1"/>
  <c r="W124" i="25" l="1"/>
  <c r="CV141" i="25"/>
  <c r="BX141" i="25"/>
  <c r="BX139" i="25"/>
  <c r="BY139" i="25" s="1"/>
  <c r="BY137" i="25"/>
  <c r="H36" i="25"/>
  <c r="R36" i="25" s="1"/>
  <c r="R4" i="25"/>
  <c r="I138" i="25"/>
  <c r="I132" i="25"/>
  <c r="I128" i="25"/>
  <c r="I110" i="25"/>
  <c r="I134" i="25"/>
  <c r="I129" i="25"/>
  <c r="I124" i="25"/>
  <c r="I119" i="25"/>
  <c r="I116" i="25"/>
  <c r="I111" i="25"/>
  <c r="I106" i="25"/>
  <c r="I102" i="25"/>
  <c r="I97" i="25"/>
  <c r="I94" i="25"/>
  <c r="I88" i="25"/>
  <c r="I85" i="25"/>
  <c r="I22" i="25"/>
  <c r="I15" i="25"/>
  <c r="I10" i="25"/>
  <c r="I133" i="25"/>
  <c r="I127" i="25"/>
  <c r="I121" i="25"/>
  <c r="I118" i="25"/>
  <c r="I105" i="25"/>
  <c r="I99" i="25"/>
  <c r="I96" i="25"/>
  <c r="I90" i="25"/>
  <c r="I87" i="25"/>
  <c r="I81" i="25"/>
  <c r="I79" i="25"/>
  <c r="I77" i="25"/>
  <c r="I75" i="25"/>
  <c r="I73" i="25"/>
  <c r="I71" i="25"/>
  <c r="I69" i="25"/>
  <c r="I66" i="25"/>
  <c r="I64" i="25"/>
  <c r="I62" i="25"/>
  <c r="I60" i="25"/>
  <c r="I58" i="25"/>
  <c r="I56" i="25"/>
  <c r="I54" i="25"/>
  <c r="I52" i="25"/>
  <c r="I50" i="25"/>
  <c r="I48" i="25"/>
  <c r="I46" i="25"/>
  <c r="I44" i="25"/>
  <c r="I42" i="25"/>
  <c r="I40" i="25"/>
  <c r="I38" i="25"/>
  <c r="I19" i="25"/>
  <c r="I13" i="25"/>
  <c r="I4" i="25"/>
  <c r="I131" i="25"/>
  <c r="I126" i="25"/>
  <c r="I123" i="25"/>
  <c r="I120" i="25"/>
  <c r="I101" i="25"/>
  <c r="I98" i="25"/>
  <c r="I93" i="25"/>
  <c r="I89" i="25"/>
  <c r="I84" i="25"/>
  <c r="I18" i="25"/>
  <c r="I12" i="25"/>
  <c r="I7" i="25"/>
  <c r="I130" i="25"/>
  <c r="I125" i="25"/>
  <c r="I122" i="25"/>
  <c r="I117" i="25"/>
  <c r="I104" i="25"/>
  <c r="I100" i="25"/>
  <c r="I95" i="25"/>
  <c r="I91" i="25"/>
  <c r="I86" i="25"/>
  <c r="I83" i="25"/>
  <c r="I80" i="25"/>
  <c r="I78" i="25"/>
  <c r="I76" i="25"/>
  <c r="I74" i="25"/>
  <c r="I72" i="25"/>
  <c r="I70" i="25"/>
  <c r="I68" i="25"/>
  <c r="I65" i="25"/>
  <c r="I63" i="25"/>
  <c r="I61" i="25"/>
  <c r="I59" i="25"/>
  <c r="I51" i="25"/>
  <c r="I43" i="25"/>
  <c r="I6" i="25"/>
  <c r="I47" i="25"/>
  <c r="I16" i="25"/>
  <c r="I53" i="25"/>
  <c r="I57" i="25"/>
  <c r="I49" i="25"/>
  <c r="I41" i="25"/>
  <c r="I55" i="25"/>
  <c r="I39" i="25"/>
  <c r="I45" i="25"/>
  <c r="I11" i="25"/>
  <c r="E4" i="25"/>
  <c r="F5" i="25" s="1"/>
  <c r="H109" i="25" l="1"/>
  <c r="H112" i="25" s="1"/>
  <c r="H113" i="25"/>
  <c r="F133" i="25"/>
  <c r="F129" i="25"/>
  <c r="F125" i="25"/>
  <c r="F123" i="25"/>
  <c r="F121" i="25"/>
  <c r="F119" i="25"/>
  <c r="F117" i="25"/>
  <c r="F106" i="25"/>
  <c r="F104" i="25"/>
  <c r="F101" i="25"/>
  <c r="F99" i="25"/>
  <c r="F97" i="25"/>
  <c r="F95" i="25"/>
  <c r="F93" i="25"/>
  <c r="F90" i="25"/>
  <c r="F88" i="25"/>
  <c r="F86" i="25"/>
  <c r="F84" i="25"/>
  <c r="F81" i="25"/>
  <c r="F79" i="25"/>
  <c r="F77" i="25"/>
  <c r="F75" i="25"/>
  <c r="F73" i="25"/>
  <c r="F71" i="25"/>
  <c r="F69" i="25"/>
  <c r="F66" i="25"/>
  <c r="F64" i="25"/>
  <c r="F62" i="25"/>
  <c r="F60" i="25"/>
  <c r="F58" i="25"/>
  <c r="F56" i="25"/>
  <c r="F54" i="25"/>
  <c r="F52" i="25"/>
  <c r="F50" i="25"/>
  <c r="F48" i="25"/>
  <c r="F46" i="25"/>
  <c r="F44" i="25"/>
  <c r="F18" i="25"/>
  <c r="F12" i="25"/>
  <c r="F7" i="25"/>
  <c r="F138" i="25"/>
  <c r="F132" i="25"/>
  <c r="F128" i="25"/>
  <c r="F110" i="25"/>
  <c r="F41" i="25"/>
  <c r="F39" i="25"/>
  <c r="F16" i="25"/>
  <c r="F11" i="25"/>
  <c r="F6" i="25"/>
  <c r="F131" i="25"/>
  <c r="F127" i="25"/>
  <c r="F124" i="25"/>
  <c r="F122" i="25"/>
  <c r="F120" i="25"/>
  <c r="F118" i="25"/>
  <c r="F116" i="25"/>
  <c r="F105" i="25"/>
  <c r="F102" i="25"/>
  <c r="F100" i="25"/>
  <c r="F98" i="25"/>
  <c r="F96" i="25"/>
  <c r="F94" i="25"/>
  <c r="F91" i="25"/>
  <c r="F89" i="25"/>
  <c r="F87" i="25"/>
  <c r="F85" i="25"/>
  <c r="F83" i="25"/>
  <c r="F80" i="25"/>
  <c r="F78" i="25"/>
  <c r="F76" i="25"/>
  <c r="F74" i="25"/>
  <c r="F72" i="25"/>
  <c r="F70" i="25"/>
  <c r="F68" i="25"/>
  <c r="F65" i="25"/>
  <c r="F63" i="25"/>
  <c r="F61" i="25"/>
  <c r="F59" i="25"/>
  <c r="F57" i="25"/>
  <c r="F55" i="25"/>
  <c r="F53" i="25"/>
  <c r="F51" i="25"/>
  <c r="F49" i="25"/>
  <c r="F47" i="25"/>
  <c r="F45" i="25"/>
  <c r="F43" i="25"/>
  <c r="F22" i="25"/>
  <c r="F15" i="25"/>
  <c r="F10" i="25"/>
  <c r="K4" i="25"/>
  <c r="F126" i="25"/>
  <c r="F134" i="25"/>
  <c r="F40" i="25"/>
  <c r="F19" i="25"/>
  <c r="F13" i="25"/>
  <c r="F42" i="25"/>
  <c r="F4" i="25"/>
  <c r="F111" i="25"/>
  <c r="F130" i="25"/>
  <c r="F38" i="25"/>
  <c r="H114" i="25"/>
  <c r="I36" i="25"/>
  <c r="E36" i="25"/>
  <c r="K36" i="25" s="1"/>
  <c r="B83" i="25"/>
  <c r="L111" i="25"/>
  <c r="S111" i="25" s="1"/>
  <c r="X111" i="25" s="1"/>
  <c r="I109" i="25" l="1"/>
  <c r="R109" i="25"/>
  <c r="R114" i="25"/>
  <c r="I114" i="25"/>
  <c r="R113" i="25"/>
  <c r="I113" i="25"/>
  <c r="F36" i="25"/>
  <c r="H137" i="25"/>
  <c r="R112" i="25"/>
  <c r="I112" i="25"/>
  <c r="E109" i="25"/>
  <c r="E114" i="25"/>
  <c r="E113" i="25"/>
  <c r="AC111" i="25"/>
  <c r="E112" i="25" l="1"/>
  <c r="K109" i="25"/>
  <c r="F109" i="25"/>
  <c r="K113" i="25"/>
  <c r="F113" i="25"/>
  <c r="K114" i="25"/>
  <c r="F114" i="25"/>
  <c r="H139" i="25"/>
  <c r="R139" i="25" s="1"/>
  <c r="R137" i="25"/>
  <c r="I137" i="25"/>
  <c r="AJ111" i="25"/>
  <c r="AQ111" i="25" s="1"/>
  <c r="AV111" i="25" s="1"/>
  <c r="L138" i="25"/>
  <c r="S138" i="25" s="1"/>
  <c r="X138" i="25" s="1"/>
  <c r="L134" i="25"/>
  <c r="S134" i="25" s="1"/>
  <c r="X134" i="25" s="1"/>
  <c r="L133" i="25"/>
  <c r="S133" i="25" s="1"/>
  <c r="X133" i="25" s="1"/>
  <c r="L132" i="25"/>
  <c r="S132" i="25" s="1"/>
  <c r="X132" i="25" s="1"/>
  <c r="L131" i="25"/>
  <c r="S131" i="25" s="1"/>
  <c r="X131" i="25" s="1"/>
  <c r="L130" i="25"/>
  <c r="S130" i="25" s="1"/>
  <c r="X130" i="25" s="1"/>
  <c r="L129" i="25"/>
  <c r="S129" i="25" s="1"/>
  <c r="X129" i="25" s="1"/>
  <c r="L128" i="25"/>
  <c r="S128" i="25" s="1"/>
  <c r="X128" i="25" s="1"/>
  <c r="L127" i="25"/>
  <c r="S127" i="25" s="1"/>
  <c r="X127" i="25" s="1"/>
  <c r="L126" i="25"/>
  <c r="S126" i="25" s="1"/>
  <c r="X126" i="25" s="1"/>
  <c r="B125" i="25"/>
  <c r="L123" i="25"/>
  <c r="S123" i="25" s="1"/>
  <c r="X123" i="25" s="1"/>
  <c r="L122" i="25"/>
  <c r="S122" i="25" s="1"/>
  <c r="X122" i="25" s="1"/>
  <c r="L121" i="25"/>
  <c r="S121" i="25" s="1"/>
  <c r="X121" i="25" s="1"/>
  <c r="L120" i="25"/>
  <c r="S120" i="25" s="1"/>
  <c r="X120" i="25" s="1"/>
  <c r="L119" i="25"/>
  <c r="S119" i="25" s="1"/>
  <c r="X119" i="25" s="1"/>
  <c r="L118" i="25"/>
  <c r="S118" i="25" s="1"/>
  <c r="X118" i="25" s="1"/>
  <c r="L117" i="25"/>
  <c r="S117" i="25" s="1"/>
  <c r="X117" i="25" s="1"/>
  <c r="B116" i="25"/>
  <c r="L110" i="25"/>
  <c r="S110" i="25" s="1"/>
  <c r="X110" i="25" s="1"/>
  <c r="L106" i="25"/>
  <c r="L105" i="25"/>
  <c r="S105" i="25" s="1"/>
  <c r="X105" i="25" s="1"/>
  <c r="B104" i="25"/>
  <c r="L102" i="25"/>
  <c r="S102" i="25" s="1"/>
  <c r="X102" i="25" s="1"/>
  <c r="L101" i="25"/>
  <c r="S101" i="25" s="1"/>
  <c r="X101" i="25" s="1"/>
  <c r="L100" i="25"/>
  <c r="S100" i="25" s="1"/>
  <c r="X100" i="25" s="1"/>
  <c r="L99" i="25"/>
  <c r="S99" i="25" s="1"/>
  <c r="X99" i="25" s="1"/>
  <c r="L98" i="25"/>
  <c r="S98" i="25" s="1"/>
  <c r="X98" i="25" s="1"/>
  <c r="L97" i="25"/>
  <c r="S97" i="25" s="1"/>
  <c r="X97" i="25" s="1"/>
  <c r="L96" i="25"/>
  <c r="S96" i="25" s="1"/>
  <c r="X96" i="25" s="1"/>
  <c r="L95" i="25"/>
  <c r="S95" i="25" s="1"/>
  <c r="X95" i="25" s="1"/>
  <c r="L94" i="25"/>
  <c r="B93" i="25"/>
  <c r="L90" i="25"/>
  <c r="S90" i="25" s="1"/>
  <c r="X90" i="25" s="1"/>
  <c r="L89" i="25"/>
  <c r="S89" i="25" s="1"/>
  <c r="X89" i="25" s="1"/>
  <c r="L88" i="25"/>
  <c r="S88" i="25" s="1"/>
  <c r="X88" i="25" s="1"/>
  <c r="L87" i="25"/>
  <c r="S87" i="25" s="1"/>
  <c r="X87" i="25" s="1"/>
  <c r="L86" i="25"/>
  <c r="S86" i="25" s="1"/>
  <c r="X86" i="25" s="1"/>
  <c r="L84" i="25"/>
  <c r="L81" i="25"/>
  <c r="S81" i="25" s="1"/>
  <c r="X81" i="25" s="1"/>
  <c r="L80" i="25"/>
  <c r="S80" i="25" s="1"/>
  <c r="X80" i="25" s="1"/>
  <c r="L79" i="25"/>
  <c r="S79" i="25" s="1"/>
  <c r="X79" i="25" s="1"/>
  <c r="L78" i="25"/>
  <c r="S78" i="25" s="1"/>
  <c r="X78" i="25" s="1"/>
  <c r="L77" i="25"/>
  <c r="S77" i="25" s="1"/>
  <c r="X77" i="25" s="1"/>
  <c r="L76" i="25"/>
  <c r="S76" i="25" s="1"/>
  <c r="X76" i="25" s="1"/>
  <c r="L75" i="25"/>
  <c r="S75" i="25" s="1"/>
  <c r="X75" i="25" s="1"/>
  <c r="L74" i="25"/>
  <c r="S74" i="25" s="1"/>
  <c r="X74" i="25" s="1"/>
  <c r="L73" i="25"/>
  <c r="S73" i="25" s="1"/>
  <c r="X73" i="25" s="1"/>
  <c r="L72" i="25"/>
  <c r="S72" i="25" s="1"/>
  <c r="X72" i="25" s="1"/>
  <c r="L71" i="25"/>
  <c r="S71" i="25" s="1"/>
  <c r="X71" i="25" s="1"/>
  <c r="L70" i="25"/>
  <c r="S70" i="25" s="1"/>
  <c r="X70" i="25" s="1"/>
  <c r="L69" i="25"/>
  <c r="S69" i="25" s="1"/>
  <c r="X69" i="25" s="1"/>
  <c r="B68" i="25"/>
  <c r="L66" i="25"/>
  <c r="S66" i="25" s="1"/>
  <c r="X66" i="25" s="1"/>
  <c r="L65" i="25"/>
  <c r="S65" i="25" s="1"/>
  <c r="X65" i="25" s="1"/>
  <c r="L64" i="25"/>
  <c r="S64" i="25" s="1"/>
  <c r="X64" i="25" s="1"/>
  <c r="L63" i="25"/>
  <c r="S63" i="25" s="1"/>
  <c r="X63" i="25" s="1"/>
  <c r="L62" i="25"/>
  <c r="S62" i="25" s="1"/>
  <c r="X62" i="25" s="1"/>
  <c r="L61" i="25"/>
  <c r="S61" i="25" s="1"/>
  <c r="X61" i="25" s="1"/>
  <c r="L60" i="25"/>
  <c r="S60" i="25" s="1"/>
  <c r="X60" i="25" s="1"/>
  <c r="L59" i="25"/>
  <c r="S59" i="25" s="1"/>
  <c r="X59" i="25" s="1"/>
  <c r="L58" i="25"/>
  <c r="S58" i="25" s="1"/>
  <c r="X58" i="25" s="1"/>
  <c r="L57" i="25"/>
  <c r="S57" i="25" s="1"/>
  <c r="X57" i="25" s="1"/>
  <c r="L56" i="25"/>
  <c r="S56" i="25" s="1"/>
  <c r="X56" i="25" s="1"/>
  <c r="L55" i="25"/>
  <c r="S55" i="25" s="1"/>
  <c r="X55" i="25" s="1"/>
  <c r="L54" i="25"/>
  <c r="S54" i="25" s="1"/>
  <c r="X54" i="25" s="1"/>
  <c r="L53" i="25"/>
  <c r="S53" i="25" s="1"/>
  <c r="X53" i="25" s="1"/>
  <c r="L52" i="25"/>
  <c r="S52" i="25" s="1"/>
  <c r="X52" i="25" s="1"/>
  <c r="L51" i="25"/>
  <c r="S51" i="25" s="1"/>
  <c r="X51" i="25" s="1"/>
  <c r="L50" i="25"/>
  <c r="S50" i="25" s="1"/>
  <c r="X50" i="25" s="1"/>
  <c r="L49" i="25"/>
  <c r="S49" i="25" s="1"/>
  <c r="X49" i="25" s="1"/>
  <c r="L48" i="25"/>
  <c r="S48" i="25" s="1"/>
  <c r="X48" i="25" s="1"/>
  <c r="L47" i="25"/>
  <c r="S47" i="25" s="1"/>
  <c r="X47" i="25" s="1"/>
  <c r="L46" i="25"/>
  <c r="S46" i="25" s="1"/>
  <c r="X46" i="25" s="1"/>
  <c r="L45" i="25"/>
  <c r="S45" i="25" s="1"/>
  <c r="X45" i="25" s="1"/>
  <c r="L44" i="25"/>
  <c r="S44" i="25" s="1"/>
  <c r="X44" i="25" s="1"/>
  <c r="L43" i="25"/>
  <c r="S43" i="25" s="1"/>
  <c r="X43" i="25" s="1"/>
  <c r="L42" i="25"/>
  <c r="L41" i="25"/>
  <c r="S41" i="25" s="1"/>
  <c r="X41" i="25" s="1"/>
  <c r="L40" i="25"/>
  <c r="S40" i="25" s="1"/>
  <c r="X40" i="25" s="1"/>
  <c r="B39" i="25"/>
  <c r="L30" i="25"/>
  <c r="S30" i="25" s="1"/>
  <c r="X30" i="25" s="1"/>
  <c r="B29" i="25"/>
  <c r="L27" i="25"/>
  <c r="S27" i="25" s="1"/>
  <c r="X27" i="25" s="1"/>
  <c r="B26" i="25"/>
  <c r="L24" i="25"/>
  <c r="B23" i="25"/>
  <c r="L19" i="25"/>
  <c r="B18" i="25"/>
  <c r="L16" i="25"/>
  <c r="B15" i="25"/>
  <c r="L13" i="25"/>
  <c r="L12" i="25"/>
  <c r="L11" i="25"/>
  <c r="B10" i="25"/>
  <c r="L8" i="25"/>
  <c r="L7" i="25"/>
  <c r="L6" i="25"/>
  <c r="S6" i="25" l="1"/>
  <c r="L5" i="25"/>
  <c r="B114" i="20"/>
  <c r="C27" i="25"/>
  <c r="C26" i="25"/>
  <c r="C29" i="25"/>
  <c r="C30" i="25"/>
  <c r="C24" i="25"/>
  <c r="C23" i="25"/>
  <c r="C8" i="25"/>
  <c r="I139" i="25"/>
  <c r="E137" i="25"/>
  <c r="K112" i="25"/>
  <c r="F112" i="25"/>
  <c r="AC110" i="25"/>
  <c r="AC138" i="25"/>
  <c r="BG111" i="25"/>
  <c r="AW111" i="25"/>
  <c r="BB111" i="25" s="1"/>
  <c r="S24" i="25"/>
  <c r="S7" i="25"/>
  <c r="S11" i="25"/>
  <c r="X11" i="25" s="1"/>
  <c r="S13" i="25"/>
  <c r="X13" i="25" s="1"/>
  <c r="S16" i="25"/>
  <c r="S19" i="25"/>
  <c r="S8" i="25"/>
  <c r="S12" i="25"/>
  <c r="X12" i="25" s="1"/>
  <c r="AC87" i="25"/>
  <c r="AC88" i="25"/>
  <c r="AC89" i="25"/>
  <c r="AC117" i="25"/>
  <c r="AC122" i="25"/>
  <c r="AC96" i="25"/>
  <c r="AC69" i="25"/>
  <c r="AC70" i="25"/>
  <c r="AC126" i="25"/>
  <c r="AC40" i="25"/>
  <c r="AC52" i="25"/>
  <c r="AC60" i="25"/>
  <c r="AC41" i="25"/>
  <c r="AC59" i="25"/>
  <c r="AC63" i="25"/>
  <c r="AC46" i="25"/>
  <c r="AC66" i="25"/>
  <c r="AC27" i="25"/>
  <c r="AC26" i="25" s="1"/>
  <c r="AC30" i="25"/>
  <c r="AC105" i="25"/>
  <c r="AC86" i="25"/>
  <c r="AC90" i="25"/>
  <c r="AC120" i="25"/>
  <c r="AC119" i="25"/>
  <c r="AC123" i="25"/>
  <c r="AC118" i="25"/>
  <c r="AC121" i="25"/>
  <c r="AC98" i="25"/>
  <c r="AC102" i="25"/>
  <c r="AC97" i="25"/>
  <c r="AC101" i="25"/>
  <c r="AC95" i="25"/>
  <c r="AC99" i="25"/>
  <c r="AC100" i="25"/>
  <c r="AC45" i="25"/>
  <c r="AC53" i="25"/>
  <c r="AC61" i="25"/>
  <c r="AC44" i="25"/>
  <c r="AC48" i="25"/>
  <c r="AC56" i="25"/>
  <c r="AC64" i="25"/>
  <c r="AC49" i="25"/>
  <c r="AC43" i="25"/>
  <c r="AC47" i="25"/>
  <c r="AC51" i="25"/>
  <c r="AC55" i="25"/>
  <c r="AC57" i="25"/>
  <c r="AC65" i="25"/>
  <c r="AC50" i="25"/>
  <c r="AC54" i="25"/>
  <c r="AC58" i="25"/>
  <c r="AC62" i="25"/>
  <c r="AC71" i="25"/>
  <c r="AC74" i="25"/>
  <c r="AC78" i="25"/>
  <c r="AC75" i="25"/>
  <c r="AC73" i="25"/>
  <c r="AC77" i="25"/>
  <c r="AC81" i="25"/>
  <c r="AC79" i="25"/>
  <c r="AC72" i="25"/>
  <c r="AC76" i="25"/>
  <c r="AC80" i="25"/>
  <c r="AC129" i="25"/>
  <c r="AC133" i="25"/>
  <c r="AC128" i="25"/>
  <c r="AC132" i="25"/>
  <c r="AC127" i="25"/>
  <c r="AC131" i="25"/>
  <c r="AC130" i="25"/>
  <c r="AC134" i="25"/>
  <c r="V23" i="25"/>
  <c r="W23" i="25" s="1"/>
  <c r="L26" i="25"/>
  <c r="S125" i="25"/>
  <c r="L23" i="25"/>
  <c r="L29" i="25"/>
  <c r="L10" i="25"/>
  <c r="S84" i="25"/>
  <c r="X84" i="25" s="1"/>
  <c r="L93" i="25"/>
  <c r="L125" i="25"/>
  <c r="B38" i="25"/>
  <c r="B112" i="20" s="1"/>
  <c r="S94" i="25"/>
  <c r="X94" i="25" s="1"/>
  <c r="L68" i="25"/>
  <c r="B22" i="25"/>
  <c r="B109" i="20" s="1"/>
  <c r="L18" i="25"/>
  <c r="L15" i="25"/>
  <c r="S29" i="25"/>
  <c r="X29" i="25" s="1"/>
  <c r="B35" i="25"/>
  <c r="C35" i="25" s="1"/>
  <c r="B34" i="25"/>
  <c r="C34" i="25" s="1"/>
  <c r="S26" i="25"/>
  <c r="B33" i="25"/>
  <c r="C33" i="25" s="1"/>
  <c r="L39" i="25"/>
  <c r="S42" i="25"/>
  <c r="X42" i="25" s="1"/>
  <c r="S68" i="25"/>
  <c r="X68" i="25" s="1"/>
  <c r="B4" i="25"/>
  <c r="C5" i="25" s="1"/>
  <c r="L85" i="25"/>
  <c r="L83" i="25" s="1"/>
  <c r="S106" i="25"/>
  <c r="X106" i="25" s="1"/>
  <c r="L104" i="25"/>
  <c r="L116" i="25"/>
  <c r="S116" i="25"/>
  <c r="X116" i="25" s="1"/>
  <c r="X6" i="25" l="1"/>
  <c r="S5" i="25"/>
  <c r="X26" i="25"/>
  <c r="B134" i="20"/>
  <c r="B131" i="20"/>
  <c r="B135" i="20"/>
  <c r="B137" i="20"/>
  <c r="B132" i="20"/>
  <c r="B136" i="20"/>
  <c r="B133" i="20"/>
  <c r="X125" i="25"/>
  <c r="C114" i="20"/>
  <c r="C6" i="25"/>
  <c r="C134" i="25"/>
  <c r="C130" i="25"/>
  <c r="C126" i="25"/>
  <c r="C122" i="25"/>
  <c r="C118" i="25"/>
  <c r="C102" i="25"/>
  <c r="C98" i="25"/>
  <c r="C94" i="25"/>
  <c r="C89" i="25"/>
  <c r="C85" i="25"/>
  <c r="C80" i="25"/>
  <c r="C76" i="25"/>
  <c r="C72" i="25"/>
  <c r="C68" i="25"/>
  <c r="C63" i="25"/>
  <c r="C59" i="25"/>
  <c r="C55" i="25"/>
  <c r="C51" i="25"/>
  <c r="C47" i="25"/>
  <c r="C43" i="25"/>
  <c r="C39" i="25"/>
  <c r="C22" i="25"/>
  <c r="C16" i="25"/>
  <c r="C11" i="25"/>
  <c r="C7" i="25"/>
  <c r="C133" i="25"/>
  <c r="C129" i="25"/>
  <c r="C125" i="25"/>
  <c r="C121" i="25"/>
  <c r="C117" i="25"/>
  <c r="C106" i="25"/>
  <c r="C101" i="25"/>
  <c r="C97" i="25"/>
  <c r="C93" i="25"/>
  <c r="C88" i="25"/>
  <c r="C84" i="25"/>
  <c r="C79" i="25"/>
  <c r="C75" i="25"/>
  <c r="C71" i="25"/>
  <c r="C66" i="25"/>
  <c r="C62" i="25"/>
  <c r="C58" i="25"/>
  <c r="C50" i="25"/>
  <c r="C46" i="25"/>
  <c r="C42" i="25"/>
  <c r="C38" i="25"/>
  <c r="C4" i="25"/>
  <c r="C15" i="25"/>
  <c r="C10" i="25"/>
  <c r="C49" i="25"/>
  <c r="C131" i="25"/>
  <c r="C90" i="25"/>
  <c r="C73" i="25"/>
  <c r="C60" i="25"/>
  <c r="C48" i="25"/>
  <c r="C12" i="25"/>
  <c r="C54" i="25"/>
  <c r="C127" i="25"/>
  <c r="C119" i="25"/>
  <c r="C104" i="25"/>
  <c r="C95" i="25"/>
  <c r="C81" i="25"/>
  <c r="C69" i="25"/>
  <c r="C56" i="25"/>
  <c r="C52" i="25"/>
  <c r="C18" i="25"/>
  <c r="C138" i="25"/>
  <c r="C132" i="25"/>
  <c r="C128" i="25"/>
  <c r="C120" i="25"/>
  <c r="C116" i="25"/>
  <c r="C111" i="25"/>
  <c r="C105" i="25"/>
  <c r="C100" i="25"/>
  <c r="C96" i="25"/>
  <c r="C91" i="25"/>
  <c r="C87" i="25"/>
  <c r="C83" i="25"/>
  <c r="C78" i="25"/>
  <c r="C74" i="25"/>
  <c r="C70" i="25"/>
  <c r="C65" i="25"/>
  <c r="C61" i="25"/>
  <c r="C57" i="25"/>
  <c r="C53" i="25"/>
  <c r="C45" i="25"/>
  <c r="C41" i="25"/>
  <c r="C19" i="25"/>
  <c r="C13" i="25"/>
  <c r="C123" i="25"/>
  <c r="C110" i="25"/>
  <c r="C99" i="25"/>
  <c r="C86" i="25"/>
  <c r="C77" i="25"/>
  <c r="C64" i="25"/>
  <c r="C44" i="25"/>
  <c r="C40" i="25"/>
  <c r="S18" i="25"/>
  <c r="X18" i="25" s="1"/>
  <c r="X19" i="25"/>
  <c r="AC7" i="25"/>
  <c r="AJ7" i="25" s="1"/>
  <c r="AQ7" i="25" s="1"/>
  <c r="AV7" i="25" s="1"/>
  <c r="X7" i="25"/>
  <c r="E139" i="25"/>
  <c r="K139" i="25" s="1"/>
  <c r="K137" i="25"/>
  <c r="F137" i="25"/>
  <c r="M27" i="25"/>
  <c r="M26" i="25"/>
  <c r="AC8" i="25"/>
  <c r="X8" i="25"/>
  <c r="S15" i="25"/>
  <c r="X16" i="25"/>
  <c r="S23" i="25"/>
  <c r="X23" i="25" s="1"/>
  <c r="X24" i="25"/>
  <c r="M23" i="25"/>
  <c r="M24" i="25"/>
  <c r="M8" i="25"/>
  <c r="M29" i="25"/>
  <c r="M30" i="25"/>
  <c r="B130" i="20"/>
  <c r="AC24" i="25"/>
  <c r="AC23" i="25" s="1"/>
  <c r="AC11" i="25"/>
  <c r="AJ11" i="25" s="1"/>
  <c r="AC16" i="25"/>
  <c r="AJ16" i="25" s="1"/>
  <c r="BN111" i="25"/>
  <c r="BU111" i="25" s="1"/>
  <c r="BZ111" i="25" s="1"/>
  <c r="AC12" i="25"/>
  <c r="AJ12" i="25" s="1"/>
  <c r="AQ12" i="25" s="1"/>
  <c r="AV12" i="25" s="1"/>
  <c r="AC19" i="25"/>
  <c r="AC18" i="25" s="1"/>
  <c r="AC29" i="25"/>
  <c r="AJ138" i="25"/>
  <c r="AQ138" i="25" s="1"/>
  <c r="AV138" i="25" s="1"/>
  <c r="AJ30" i="25"/>
  <c r="AJ29" i="25" s="1"/>
  <c r="AC13" i="25"/>
  <c r="AJ13" i="25" s="1"/>
  <c r="AQ13" i="25" s="1"/>
  <c r="AV13" i="25" s="1"/>
  <c r="AJ110" i="25"/>
  <c r="AQ110" i="25" s="1"/>
  <c r="AV110" i="25" s="1"/>
  <c r="S10" i="25"/>
  <c r="T26" i="25" s="1"/>
  <c r="AC106" i="25"/>
  <c r="AC104" i="25" s="1"/>
  <c r="AJ105" i="25"/>
  <c r="AJ86" i="25"/>
  <c r="AQ86" i="25" s="1"/>
  <c r="AJ88" i="25"/>
  <c r="AQ88" i="25" s="1"/>
  <c r="AC84" i="25"/>
  <c r="AJ90" i="25"/>
  <c r="AQ90" i="25" s="1"/>
  <c r="AJ89" i="25"/>
  <c r="AQ89" i="25" s="1"/>
  <c r="AJ87" i="25"/>
  <c r="AQ87" i="25" s="1"/>
  <c r="AJ119" i="25"/>
  <c r="AJ121" i="25"/>
  <c r="AJ120" i="25"/>
  <c r="AJ122" i="25"/>
  <c r="AJ123" i="25"/>
  <c r="AJ117" i="25"/>
  <c r="AJ98" i="25"/>
  <c r="AJ101" i="25"/>
  <c r="AJ95" i="25"/>
  <c r="AJ100" i="25"/>
  <c r="AJ97" i="25"/>
  <c r="AJ99" i="25"/>
  <c r="AJ102" i="25"/>
  <c r="AJ96" i="25"/>
  <c r="AJ74" i="25"/>
  <c r="AJ72" i="25"/>
  <c r="AJ73" i="25"/>
  <c r="AJ71" i="25"/>
  <c r="AJ70" i="25"/>
  <c r="AJ76" i="25"/>
  <c r="AJ79" i="25"/>
  <c r="AJ75" i="25"/>
  <c r="AJ77" i="25"/>
  <c r="AJ80" i="25"/>
  <c r="AJ81" i="25"/>
  <c r="AJ78" i="25"/>
  <c r="AJ69" i="25"/>
  <c r="AJ131" i="25"/>
  <c r="AJ133" i="25"/>
  <c r="AJ128" i="25"/>
  <c r="AJ127" i="25"/>
  <c r="AJ129" i="25"/>
  <c r="AJ130" i="25"/>
  <c r="AJ134" i="25"/>
  <c r="AJ132" i="25"/>
  <c r="AJ126" i="25"/>
  <c r="AJ27" i="25"/>
  <c r="AJ57" i="25"/>
  <c r="AJ54" i="25"/>
  <c r="AJ55" i="25"/>
  <c r="AJ49" i="25"/>
  <c r="AJ44" i="25"/>
  <c r="AJ66" i="25"/>
  <c r="AJ63" i="25"/>
  <c r="AJ41" i="25"/>
  <c r="AJ52" i="25"/>
  <c r="AJ43" i="25"/>
  <c r="AJ45" i="25"/>
  <c r="AJ50" i="25"/>
  <c r="AJ51" i="25"/>
  <c r="AJ64" i="25"/>
  <c r="AJ61" i="25"/>
  <c r="AJ58" i="25"/>
  <c r="AJ48" i="25"/>
  <c r="AJ62" i="25"/>
  <c r="AJ65" i="25"/>
  <c r="AJ47" i="25"/>
  <c r="AJ56" i="25"/>
  <c r="AJ53" i="25"/>
  <c r="AJ46" i="25"/>
  <c r="AJ59" i="25"/>
  <c r="AJ60" i="25"/>
  <c r="AJ40" i="25"/>
  <c r="B108" i="20"/>
  <c r="AJ8" i="25"/>
  <c r="AQ8" i="25" s="1"/>
  <c r="AV8" i="25" s="1"/>
  <c r="AC6" i="25"/>
  <c r="AC116" i="25"/>
  <c r="AJ118" i="25"/>
  <c r="AC94" i="25"/>
  <c r="AC68" i="25"/>
  <c r="S39" i="25"/>
  <c r="X39" i="25" s="1"/>
  <c r="AC42" i="25"/>
  <c r="AC125" i="25"/>
  <c r="L22" i="25"/>
  <c r="V22" i="25"/>
  <c r="W22" i="25" s="1"/>
  <c r="V33" i="25"/>
  <c r="W33" i="25" s="1"/>
  <c r="L34" i="25"/>
  <c r="M34" i="25" s="1"/>
  <c r="L33" i="25"/>
  <c r="M33" i="25" s="1"/>
  <c r="L35" i="25"/>
  <c r="M35" i="25" s="1"/>
  <c r="S93" i="25"/>
  <c r="X93" i="25" s="1"/>
  <c r="L4" i="25"/>
  <c r="M5" i="25" s="1"/>
  <c r="B124" i="25"/>
  <c r="C124" i="25" s="1"/>
  <c r="B36" i="25"/>
  <c r="C36" i="25" s="1"/>
  <c r="L38" i="25"/>
  <c r="S85" i="25"/>
  <c r="X85" i="25" s="1"/>
  <c r="S104" i="25"/>
  <c r="X104" i="25" s="1"/>
  <c r="AC5" i="25" l="1"/>
  <c r="S35" i="25"/>
  <c r="X35" i="25" s="1"/>
  <c r="T29" i="25"/>
  <c r="X5" i="25"/>
  <c r="T23" i="25"/>
  <c r="T24" i="25"/>
  <c r="S22" i="25"/>
  <c r="D121" i="25"/>
  <c r="D42" i="25"/>
  <c r="D124" i="25"/>
  <c r="D120" i="25"/>
  <c r="D116" i="25"/>
  <c r="D105" i="25"/>
  <c r="D100" i="25"/>
  <c r="D96" i="25"/>
  <c r="D91" i="25"/>
  <c r="D87" i="25"/>
  <c r="D78" i="25"/>
  <c r="D74" i="25"/>
  <c r="D70" i="25"/>
  <c r="D61" i="25"/>
  <c r="D53" i="25"/>
  <c r="D41" i="25"/>
  <c r="D123" i="25"/>
  <c r="D119" i="25"/>
  <c r="D111" i="25"/>
  <c r="D104" i="25"/>
  <c r="D99" i="25"/>
  <c r="D95" i="25"/>
  <c r="D90" i="25"/>
  <c r="D86" i="25"/>
  <c r="D81" i="25"/>
  <c r="D77" i="25"/>
  <c r="D73" i="25"/>
  <c r="D69" i="25"/>
  <c r="D64" i="25"/>
  <c r="D60" i="25"/>
  <c r="D56" i="25"/>
  <c r="D52" i="25"/>
  <c r="D48" i="25"/>
  <c r="D44" i="25"/>
  <c r="D40" i="25"/>
  <c r="D122" i="25"/>
  <c r="D118" i="25"/>
  <c r="D110" i="25"/>
  <c r="D102" i="25"/>
  <c r="D98" i="25"/>
  <c r="D94" i="25"/>
  <c r="D89" i="25"/>
  <c r="D85" i="25"/>
  <c r="D80" i="25"/>
  <c r="D76" i="25"/>
  <c r="D72" i="25"/>
  <c r="D68" i="25"/>
  <c r="D63" i="25"/>
  <c r="D59" i="25"/>
  <c r="D55" i="25"/>
  <c r="D51" i="25"/>
  <c r="D47" i="25"/>
  <c r="D43" i="25"/>
  <c r="D39" i="25"/>
  <c r="D138" i="25"/>
  <c r="D117" i="25"/>
  <c r="D106" i="25"/>
  <c r="D101" i="25"/>
  <c r="D97" i="25"/>
  <c r="D93" i="25"/>
  <c r="D88" i="25"/>
  <c r="D84" i="25"/>
  <c r="D79" i="25"/>
  <c r="D75" i="25"/>
  <c r="D71" i="25"/>
  <c r="D66" i="25"/>
  <c r="D62" i="25"/>
  <c r="D58" i="25"/>
  <c r="D54" i="25"/>
  <c r="D50" i="25"/>
  <c r="D46" i="25"/>
  <c r="D38" i="25"/>
  <c r="D83" i="25"/>
  <c r="D65" i="25"/>
  <c r="D57" i="25"/>
  <c r="D49" i="25"/>
  <c r="D45" i="25"/>
  <c r="S33" i="25"/>
  <c r="X33" i="25" s="1"/>
  <c r="T8" i="25"/>
  <c r="M134" i="25"/>
  <c r="M130" i="25"/>
  <c r="M126" i="25"/>
  <c r="M133" i="25"/>
  <c r="M129" i="25"/>
  <c r="M125" i="25"/>
  <c r="M123" i="25"/>
  <c r="M121" i="25"/>
  <c r="M119" i="25"/>
  <c r="M117" i="25"/>
  <c r="M106" i="25"/>
  <c r="M104" i="25"/>
  <c r="M101" i="25"/>
  <c r="M99" i="25"/>
  <c r="M97" i="25"/>
  <c r="M95" i="25"/>
  <c r="M93" i="25"/>
  <c r="M90" i="25"/>
  <c r="M88" i="25"/>
  <c r="M86" i="25"/>
  <c r="M84" i="25"/>
  <c r="M81" i="25"/>
  <c r="M79" i="25"/>
  <c r="M77" i="25"/>
  <c r="M75" i="25"/>
  <c r="M73" i="25"/>
  <c r="M71" i="25"/>
  <c r="M69" i="25"/>
  <c r="M66" i="25"/>
  <c r="M64" i="25"/>
  <c r="M62" i="25"/>
  <c r="M60" i="25"/>
  <c r="M138" i="25"/>
  <c r="M132" i="25"/>
  <c r="M128" i="25"/>
  <c r="M110" i="25"/>
  <c r="M43" i="25"/>
  <c r="M41" i="25"/>
  <c r="M39" i="25"/>
  <c r="M16" i="25"/>
  <c r="M11" i="25"/>
  <c r="M6" i="25"/>
  <c r="M131" i="25"/>
  <c r="M127" i="25"/>
  <c r="M122" i="25"/>
  <c r="M120" i="25"/>
  <c r="M118" i="25"/>
  <c r="M116" i="25"/>
  <c r="M105" i="25"/>
  <c r="M102" i="25"/>
  <c r="M100" i="25"/>
  <c r="M98" i="25"/>
  <c r="M96" i="25"/>
  <c r="M94" i="25"/>
  <c r="M57" i="25"/>
  <c r="M52" i="25"/>
  <c r="M49" i="25"/>
  <c r="M38" i="25"/>
  <c r="M22" i="25"/>
  <c r="M13" i="25"/>
  <c r="M7" i="25"/>
  <c r="M89" i="25"/>
  <c r="M85" i="25"/>
  <c r="M80" i="25"/>
  <c r="M76" i="25"/>
  <c r="M72" i="25"/>
  <c r="M68" i="25"/>
  <c r="M63" i="25"/>
  <c r="M59" i="25"/>
  <c r="M54" i="25"/>
  <c r="M51" i="25"/>
  <c r="M46" i="25"/>
  <c r="M40" i="25"/>
  <c r="M19" i="25"/>
  <c r="M12" i="25"/>
  <c r="M56" i="25"/>
  <c r="M53" i="25"/>
  <c r="M48" i="25"/>
  <c r="M45" i="25"/>
  <c r="M42" i="25"/>
  <c r="M18" i="25"/>
  <c r="M10" i="25"/>
  <c r="M4" i="25"/>
  <c r="M111" i="25"/>
  <c r="M91" i="25"/>
  <c r="M87" i="25"/>
  <c r="M83" i="25"/>
  <c r="M78" i="25"/>
  <c r="M74" i="25"/>
  <c r="M70" i="25"/>
  <c r="M65" i="25"/>
  <c r="M61" i="25"/>
  <c r="M58" i="25"/>
  <c r="M55" i="25"/>
  <c r="M50" i="25"/>
  <c r="M47" i="25"/>
  <c r="M44" i="25"/>
  <c r="M15" i="25"/>
  <c r="AC15" i="25"/>
  <c r="AD29" i="25" s="1"/>
  <c r="X10" i="25"/>
  <c r="T27" i="25"/>
  <c r="X15" i="25"/>
  <c r="T35" i="25"/>
  <c r="T30" i="25"/>
  <c r="F139" i="25"/>
  <c r="BG86" i="25"/>
  <c r="BN86" i="25" s="1"/>
  <c r="BU86" i="25" s="1"/>
  <c r="BZ86" i="25" s="1"/>
  <c r="AV86" i="25"/>
  <c r="BG90" i="25"/>
  <c r="BN90" i="25" s="1"/>
  <c r="BU90" i="25" s="1"/>
  <c r="BZ90" i="25" s="1"/>
  <c r="AV90" i="25"/>
  <c r="BG89" i="25"/>
  <c r="BN89" i="25" s="1"/>
  <c r="BU89" i="25" s="1"/>
  <c r="BZ89" i="25" s="1"/>
  <c r="AV89" i="25"/>
  <c r="AD24" i="25"/>
  <c r="AD8" i="25"/>
  <c r="AD23" i="25"/>
  <c r="BG87" i="25"/>
  <c r="BN87" i="25" s="1"/>
  <c r="BU87" i="25" s="1"/>
  <c r="BZ87" i="25" s="1"/>
  <c r="AV87" i="25"/>
  <c r="BG88" i="25"/>
  <c r="BN88" i="25" s="1"/>
  <c r="BU88" i="25" s="1"/>
  <c r="BZ88" i="25" s="1"/>
  <c r="AV88" i="25"/>
  <c r="AJ24" i="25"/>
  <c r="AJ23" i="25" s="1"/>
  <c r="B110" i="20"/>
  <c r="B113" i="20" s="1"/>
  <c r="B115" i="20" s="1"/>
  <c r="B117" i="20" s="1"/>
  <c r="S4" i="25"/>
  <c r="AC10" i="25"/>
  <c r="AQ30" i="25"/>
  <c r="BG30" i="25" s="1"/>
  <c r="CE111" i="25"/>
  <c r="AJ19" i="25"/>
  <c r="AJ18" i="25" s="1"/>
  <c r="BG138" i="25"/>
  <c r="BG110" i="25"/>
  <c r="AW110" i="25"/>
  <c r="BB110" i="25" s="1"/>
  <c r="AQ132" i="25"/>
  <c r="AV132" i="25" s="1"/>
  <c r="AQ130" i="25"/>
  <c r="AV130" i="25" s="1"/>
  <c r="AQ127" i="25"/>
  <c r="AV127" i="25" s="1"/>
  <c r="AQ133" i="25"/>
  <c r="AV133" i="25" s="1"/>
  <c r="AQ126" i="25"/>
  <c r="AV126" i="25" s="1"/>
  <c r="AJ125" i="25"/>
  <c r="AQ134" i="25"/>
  <c r="AV134" i="25" s="1"/>
  <c r="AQ129" i="25"/>
  <c r="AV129" i="25" s="1"/>
  <c r="AQ128" i="25"/>
  <c r="AV128" i="25" s="1"/>
  <c r="AQ131" i="25"/>
  <c r="AV131" i="25" s="1"/>
  <c r="AQ119" i="25"/>
  <c r="AV119" i="25" s="1"/>
  <c r="AQ123" i="25"/>
  <c r="AV123" i="25" s="1"/>
  <c r="AQ120" i="25"/>
  <c r="AV120" i="25" s="1"/>
  <c r="AQ118" i="25"/>
  <c r="AV118" i="25" s="1"/>
  <c r="AJ116" i="25"/>
  <c r="AQ117" i="25"/>
  <c r="AV117" i="25" s="1"/>
  <c r="AQ122" i="25"/>
  <c r="AV122" i="25" s="1"/>
  <c r="AQ121" i="25"/>
  <c r="AV121" i="25" s="1"/>
  <c r="AQ105" i="25"/>
  <c r="AV105" i="25" s="1"/>
  <c r="AQ97" i="25"/>
  <c r="AV97" i="25" s="1"/>
  <c r="AQ95" i="25"/>
  <c r="AV95" i="25" s="1"/>
  <c r="AQ102" i="25"/>
  <c r="AV102" i="25" s="1"/>
  <c r="AQ98" i="25"/>
  <c r="AV98" i="25" s="1"/>
  <c r="AQ96" i="25"/>
  <c r="AV96" i="25" s="1"/>
  <c r="AQ99" i="25"/>
  <c r="AV99" i="25" s="1"/>
  <c r="AQ100" i="25"/>
  <c r="AV100" i="25" s="1"/>
  <c r="AQ101" i="25"/>
  <c r="AV101" i="25" s="1"/>
  <c r="AQ69" i="25"/>
  <c r="AV69" i="25" s="1"/>
  <c r="AJ68" i="25"/>
  <c r="AQ81" i="25"/>
  <c r="AV81" i="25" s="1"/>
  <c r="AQ77" i="25"/>
  <c r="AV77" i="25" s="1"/>
  <c r="AQ79" i="25"/>
  <c r="AV79" i="25" s="1"/>
  <c r="AQ70" i="25"/>
  <c r="AV70" i="25" s="1"/>
  <c r="AQ73" i="25"/>
  <c r="AV73" i="25" s="1"/>
  <c r="AQ74" i="25"/>
  <c r="AV74" i="25" s="1"/>
  <c r="AQ78" i="25"/>
  <c r="AV78" i="25" s="1"/>
  <c r="AQ80" i="25"/>
  <c r="AV80" i="25" s="1"/>
  <c r="AQ75" i="25"/>
  <c r="AV75" i="25" s="1"/>
  <c r="AQ76" i="25"/>
  <c r="AV76" i="25" s="1"/>
  <c r="AQ71" i="25"/>
  <c r="AV71" i="25" s="1"/>
  <c r="AQ72" i="25"/>
  <c r="AV72" i="25" s="1"/>
  <c r="AQ60" i="25"/>
  <c r="AV60" i="25" s="1"/>
  <c r="AQ46" i="25"/>
  <c r="AV46" i="25" s="1"/>
  <c r="AQ56" i="25"/>
  <c r="AV56" i="25" s="1"/>
  <c r="AQ65" i="25"/>
  <c r="AV65" i="25" s="1"/>
  <c r="AQ48" i="25"/>
  <c r="AV48" i="25" s="1"/>
  <c r="AQ61" i="25"/>
  <c r="AV61" i="25" s="1"/>
  <c r="AQ51" i="25"/>
  <c r="AV51" i="25" s="1"/>
  <c r="AQ45" i="25"/>
  <c r="AV45" i="25" s="1"/>
  <c r="AQ63" i="25"/>
  <c r="AV63" i="25" s="1"/>
  <c r="AQ44" i="25"/>
  <c r="AV44" i="25" s="1"/>
  <c r="AQ55" i="25"/>
  <c r="AV55" i="25" s="1"/>
  <c r="AQ57" i="25"/>
  <c r="AV57" i="25" s="1"/>
  <c r="AQ40" i="25"/>
  <c r="AV40" i="25" s="1"/>
  <c r="AQ59" i="25"/>
  <c r="AV59" i="25" s="1"/>
  <c r="AQ53" i="25"/>
  <c r="AV53" i="25" s="1"/>
  <c r="AQ47" i="25"/>
  <c r="AV47" i="25" s="1"/>
  <c r="AQ62" i="25"/>
  <c r="AV62" i="25" s="1"/>
  <c r="AQ58" i="25"/>
  <c r="AV58" i="25" s="1"/>
  <c r="AQ64" i="25"/>
  <c r="AV64" i="25" s="1"/>
  <c r="AQ50" i="25"/>
  <c r="AV50" i="25" s="1"/>
  <c r="AQ43" i="25"/>
  <c r="AV43" i="25" s="1"/>
  <c r="AQ41" i="25"/>
  <c r="AV41" i="25" s="1"/>
  <c r="AQ66" i="25"/>
  <c r="AV66" i="25" s="1"/>
  <c r="AQ49" i="25"/>
  <c r="AV49" i="25" s="1"/>
  <c r="AQ54" i="25"/>
  <c r="AV54" i="25" s="1"/>
  <c r="AQ52" i="25"/>
  <c r="AV52" i="25" s="1"/>
  <c r="AQ27" i="25"/>
  <c r="AV27" i="25" s="1"/>
  <c r="AJ26" i="25"/>
  <c r="AQ11" i="25"/>
  <c r="AJ10" i="25"/>
  <c r="AJ15" i="25"/>
  <c r="AQ16" i="25"/>
  <c r="S34" i="25"/>
  <c r="X34" i="25" s="1"/>
  <c r="L36" i="25"/>
  <c r="M36" i="25" s="1"/>
  <c r="AC33" i="25"/>
  <c r="AD33" i="25" s="1"/>
  <c r="BG7" i="25"/>
  <c r="AW7" i="25"/>
  <c r="BB7" i="25" s="1"/>
  <c r="BG12" i="25"/>
  <c r="AW12" i="25"/>
  <c r="BB12" i="25" s="1"/>
  <c r="BG8" i="25"/>
  <c r="AW8" i="25"/>
  <c r="BB8" i="25" s="1"/>
  <c r="BG13" i="25"/>
  <c r="AW13" i="25"/>
  <c r="BB13" i="25" s="1"/>
  <c r="AJ106" i="25"/>
  <c r="AW87" i="25"/>
  <c r="BB87" i="25" s="1"/>
  <c r="AW90" i="25"/>
  <c r="BB90" i="25" s="1"/>
  <c r="AW88" i="25"/>
  <c r="BB88" i="25" s="1"/>
  <c r="AW89" i="25"/>
  <c r="BB89" i="25" s="1"/>
  <c r="AJ84" i="25"/>
  <c r="AW86" i="25"/>
  <c r="BB86" i="25" s="1"/>
  <c r="AJ6" i="25"/>
  <c r="AJ5" i="25" s="1"/>
  <c r="AC93" i="25"/>
  <c r="AJ94" i="25"/>
  <c r="AC39" i="25"/>
  <c r="AJ42" i="25"/>
  <c r="V36" i="25"/>
  <c r="AC22" i="25"/>
  <c r="S83" i="25"/>
  <c r="X83" i="25" s="1"/>
  <c r="AC85" i="25"/>
  <c r="B138" i="20"/>
  <c r="B109" i="25"/>
  <c r="L124" i="25"/>
  <c r="B114" i="25"/>
  <c r="C114" i="25" s="1"/>
  <c r="B113" i="25"/>
  <c r="C113" i="25" s="1"/>
  <c r="T33" i="25" l="1"/>
  <c r="T5" i="25"/>
  <c r="T19" i="25"/>
  <c r="C120" i="20"/>
  <c r="T22" i="25"/>
  <c r="AD30" i="25"/>
  <c r="AC35" i="25"/>
  <c r="AD35" i="25" s="1"/>
  <c r="AC4" i="25"/>
  <c r="AD116" i="25" s="1"/>
  <c r="C109" i="20"/>
  <c r="B118" i="20"/>
  <c r="X22" i="25"/>
  <c r="V113" i="25"/>
  <c r="W113" i="25" s="1"/>
  <c r="W36" i="25"/>
  <c r="B112" i="25"/>
  <c r="C112" i="25" s="1"/>
  <c r="C109" i="25"/>
  <c r="B111" i="20"/>
  <c r="N123" i="25"/>
  <c r="N121" i="25"/>
  <c r="N119" i="25"/>
  <c r="N117" i="25"/>
  <c r="N138" i="25"/>
  <c r="N110" i="25"/>
  <c r="N124" i="25"/>
  <c r="N122" i="25"/>
  <c r="N120" i="25"/>
  <c r="N118" i="25"/>
  <c r="N116" i="25"/>
  <c r="N105" i="25"/>
  <c r="N102" i="25"/>
  <c r="N100" i="25"/>
  <c r="N98" i="25"/>
  <c r="N96" i="25"/>
  <c r="N94" i="25"/>
  <c r="N91" i="25"/>
  <c r="N89" i="25"/>
  <c r="N87" i="25"/>
  <c r="N85" i="25"/>
  <c r="N83" i="25"/>
  <c r="N80" i="25"/>
  <c r="N78" i="25"/>
  <c r="N76" i="25"/>
  <c r="N74" i="25"/>
  <c r="N72" i="25"/>
  <c r="N70" i="25"/>
  <c r="N68" i="25"/>
  <c r="N65" i="25"/>
  <c r="N63" i="25"/>
  <c r="N61" i="25"/>
  <c r="N59" i="25"/>
  <c r="N57" i="25"/>
  <c r="N55" i="25"/>
  <c r="N53" i="25"/>
  <c r="N51" i="25"/>
  <c r="N49" i="25"/>
  <c r="N47" i="25"/>
  <c r="N45" i="25"/>
  <c r="N44" i="25"/>
  <c r="N111" i="25"/>
  <c r="N106" i="25"/>
  <c r="N97" i="25"/>
  <c r="N90" i="25"/>
  <c r="N86" i="25"/>
  <c r="N81" i="25"/>
  <c r="N77" i="25"/>
  <c r="N73" i="25"/>
  <c r="N69" i="25"/>
  <c r="N64" i="25"/>
  <c r="N60" i="25"/>
  <c r="N54" i="25"/>
  <c r="N46" i="25"/>
  <c r="N43" i="25"/>
  <c r="N40" i="25"/>
  <c r="N104" i="25"/>
  <c r="N95" i="25"/>
  <c r="N56" i="25"/>
  <c r="N48" i="25"/>
  <c r="N42" i="25"/>
  <c r="N101" i="25"/>
  <c r="N93" i="25"/>
  <c r="N88" i="25"/>
  <c r="N84" i="25"/>
  <c r="N79" i="25"/>
  <c r="N75" i="25"/>
  <c r="N71" i="25"/>
  <c r="N66" i="25"/>
  <c r="N62" i="25"/>
  <c r="N58" i="25"/>
  <c r="N50" i="25"/>
  <c r="N39" i="25"/>
  <c r="N99" i="25"/>
  <c r="N52" i="25"/>
  <c r="N41" i="25"/>
  <c r="N38" i="25"/>
  <c r="X4" i="25"/>
  <c r="T131" i="25"/>
  <c r="T127" i="25"/>
  <c r="T122" i="25"/>
  <c r="T120" i="25"/>
  <c r="T118" i="25"/>
  <c r="T116" i="25"/>
  <c r="T105" i="25"/>
  <c r="T102" i="25"/>
  <c r="T100" i="25"/>
  <c r="T98" i="25"/>
  <c r="T96" i="25"/>
  <c r="T94" i="25"/>
  <c r="T91" i="25"/>
  <c r="T89" i="25"/>
  <c r="T87" i="25"/>
  <c r="T85" i="25"/>
  <c r="T83" i="25"/>
  <c r="T80" i="25"/>
  <c r="T78" i="25"/>
  <c r="T76" i="25"/>
  <c r="T74" i="25"/>
  <c r="T72" i="25"/>
  <c r="T70" i="25"/>
  <c r="T68" i="25"/>
  <c r="T65" i="25"/>
  <c r="T63" i="25"/>
  <c r="T61" i="25"/>
  <c r="T59" i="25"/>
  <c r="T57" i="25"/>
  <c r="T55" i="25"/>
  <c r="T53" i="25"/>
  <c r="T51" i="25"/>
  <c r="T49" i="25"/>
  <c r="T47" i="25"/>
  <c r="T45" i="25"/>
  <c r="T43" i="25"/>
  <c r="T41" i="25"/>
  <c r="T39" i="25"/>
  <c r="T16" i="25"/>
  <c r="T11" i="25"/>
  <c r="T6" i="25"/>
  <c r="T134" i="25"/>
  <c r="T130" i="25"/>
  <c r="T126" i="25"/>
  <c r="T111" i="25"/>
  <c r="T15" i="25"/>
  <c r="T10" i="25"/>
  <c r="T133" i="25"/>
  <c r="T129" i="25"/>
  <c r="T125" i="25"/>
  <c r="T123" i="25"/>
  <c r="T121" i="25"/>
  <c r="T119" i="25"/>
  <c r="T117" i="25"/>
  <c r="T106" i="25"/>
  <c r="T104" i="25"/>
  <c r="T101" i="25"/>
  <c r="T99" i="25"/>
  <c r="T97" i="25"/>
  <c r="T95" i="25"/>
  <c r="T93" i="25"/>
  <c r="T90" i="25"/>
  <c r="T88" i="25"/>
  <c r="T86" i="25"/>
  <c r="T84" i="25"/>
  <c r="T81" i="25"/>
  <c r="T79" i="25"/>
  <c r="T77" i="25"/>
  <c r="T75" i="25"/>
  <c r="T73" i="25"/>
  <c r="T71" i="25"/>
  <c r="T69" i="25"/>
  <c r="T66" i="25"/>
  <c r="T64" i="25"/>
  <c r="T62" i="25"/>
  <c r="T60" i="25"/>
  <c r="T58" i="25"/>
  <c r="T56" i="25"/>
  <c r="T54" i="25"/>
  <c r="T52" i="25"/>
  <c r="T50" i="25"/>
  <c r="T48" i="25"/>
  <c r="T46" i="25"/>
  <c r="T44" i="25"/>
  <c r="T42" i="25"/>
  <c r="T40" i="25"/>
  <c r="T13" i="25"/>
  <c r="T4" i="25"/>
  <c r="T138" i="25"/>
  <c r="T132" i="25"/>
  <c r="T128" i="25"/>
  <c r="T110" i="25"/>
  <c r="T18" i="25"/>
  <c r="T12" i="25"/>
  <c r="T7" i="25"/>
  <c r="T34" i="25"/>
  <c r="M124" i="25"/>
  <c r="AQ24" i="25"/>
  <c r="BG24" i="25" s="1"/>
  <c r="AQ10" i="25"/>
  <c r="AV11" i="25"/>
  <c r="AQ15" i="25"/>
  <c r="AV16" i="25"/>
  <c r="AW30" i="25"/>
  <c r="BB30" i="25" s="1"/>
  <c r="AV30" i="25"/>
  <c r="AD27" i="25"/>
  <c r="AD26" i="25"/>
  <c r="AK30" i="25"/>
  <c r="AK29" i="25"/>
  <c r="AK27" i="25"/>
  <c r="AK26" i="25"/>
  <c r="AQ19" i="25"/>
  <c r="BG19" i="25" s="1"/>
  <c r="BG18" i="25" s="1"/>
  <c r="AJ22" i="25"/>
  <c r="S36" i="25"/>
  <c r="X36" i="25" s="1"/>
  <c r="L113" i="25"/>
  <c r="M113" i="25" s="1"/>
  <c r="AC34" i="25"/>
  <c r="AD34" i="25" s="1"/>
  <c r="M141" i="25"/>
  <c r="AQ29" i="25"/>
  <c r="AV29" i="25" s="1"/>
  <c r="BN110" i="25"/>
  <c r="BU110" i="25" s="1"/>
  <c r="BZ110" i="25" s="1"/>
  <c r="CL111" i="25"/>
  <c r="CS111" i="25" s="1"/>
  <c r="CX111" i="25" s="1"/>
  <c r="AW11" i="25"/>
  <c r="BB11" i="25" s="1"/>
  <c r="BN138" i="25"/>
  <c r="BU138" i="25" s="1"/>
  <c r="BZ138" i="25" s="1"/>
  <c r="CE90" i="25"/>
  <c r="CE86" i="25"/>
  <c r="CE88" i="25"/>
  <c r="CE87" i="25"/>
  <c r="CE89" i="25"/>
  <c r="BN12" i="25"/>
  <c r="BU12" i="25" s="1"/>
  <c r="BZ12" i="25" s="1"/>
  <c r="BN7" i="25"/>
  <c r="BU7" i="25" s="1"/>
  <c r="BZ7" i="25" s="1"/>
  <c r="BN8" i="25"/>
  <c r="BU8" i="25" s="1"/>
  <c r="BZ8" i="25" s="1"/>
  <c r="BN13" i="25"/>
  <c r="BU13" i="25" s="1"/>
  <c r="BZ13" i="25" s="1"/>
  <c r="BG11" i="25"/>
  <c r="BG29" i="25"/>
  <c r="BN30" i="25"/>
  <c r="BG133" i="25"/>
  <c r="AW133" i="25"/>
  <c r="BB133" i="25" s="1"/>
  <c r="BG130" i="25"/>
  <c r="AW130" i="25"/>
  <c r="BB130" i="25" s="1"/>
  <c r="BG131" i="25"/>
  <c r="AW131" i="25"/>
  <c r="BB131" i="25" s="1"/>
  <c r="BG129" i="25"/>
  <c r="AW129" i="25"/>
  <c r="BB129" i="25" s="1"/>
  <c r="BG126" i="25"/>
  <c r="BN126" i="25" s="1"/>
  <c r="AW126" i="25"/>
  <c r="BB126" i="25" s="1"/>
  <c r="BG127" i="25"/>
  <c r="AW127" i="25"/>
  <c r="BB127" i="25" s="1"/>
  <c r="BG132" i="25"/>
  <c r="AW132" i="25"/>
  <c r="BB132" i="25" s="1"/>
  <c r="AQ125" i="25"/>
  <c r="BG128" i="25"/>
  <c r="AW128" i="25"/>
  <c r="BB128" i="25" s="1"/>
  <c r="BG134" i="25"/>
  <c r="AW134" i="25"/>
  <c r="BB134" i="25" s="1"/>
  <c r="BG118" i="25"/>
  <c r="AW118" i="25"/>
  <c r="BB118" i="25" s="1"/>
  <c r="BG123" i="25"/>
  <c r="AW123" i="25"/>
  <c r="BB123" i="25" s="1"/>
  <c r="BG121" i="25"/>
  <c r="AW121" i="25"/>
  <c r="BB121" i="25" s="1"/>
  <c r="BG117" i="25"/>
  <c r="AW117" i="25"/>
  <c r="BB117" i="25" s="1"/>
  <c r="AQ116" i="25"/>
  <c r="AV116" i="25" s="1"/>
  <c r="BG120" i="25"/>
  <c r="AW120" i="25"/>
  <c r="BB120" i="25" s="1"/>
  <c r="BG119" i="25"/>
  <c r="AW119" i="25"/>
  <c r="BB119" i="25" s="1"/>
  <c r="BG122" i="25"/>
  <c r="AW122" i="25"/>
  <c r="BB122" i="25" s="1"/>
  <c r="AQ106" i="25"/>
  <c r="BG105" i="25"/>
  <c r="AW105" i="25"/>
  <c r="BB105" i="25" s="1"/>
  <c r="AJ104" i="25"/>
  <c r="AQ94" i="25"/>
  <c r="AV94" i="25" s="1"/>
  <c r="AJ93" i="25"/>
  <c r="BG101" i="25"/>
  <c r="AW101" i="25"/>
  <c r="BB101" i="25" s="1"/>
  <c r="BG98" i="25"/>
  <c r="AW98" i="25"/>
  <c r="BB98" i="25" s="1"/>
  <c r="BG95" i="25"/>
  <c r="AW95" i="25"/>
  <c r="BB95" i="25" s="1"/>
  <c r="BG100" i="25"/>
  <c r="AW100" i="25"/>
  <c r="BB100" i="25" s="1"/>
  <c r="BG96" i="25"/>
  <c r="AW96" i="25"/>
  <c r="BB96" i="25" s="1"/>
  <c r="BG102" i="25"/>
  <c r="AW102" i="25"/>
  <c r="BB102" i="25" s="1"/>
  <c r="BG97" i="25"/>
  <c r="AW97" i="25"/>
  <c r="BB97" i="25" s="1"/>
  <c r="BG99" i="25"/>
  <c r="AW99" i="25"/>
  <c r="BB99" i="25" s="1"/>
  <c r="AQ84" i="25"/>
  <c r="AV84" i="25" s="1"/>
  <c r="BG72" i="25"/>
  <c r="AW72" i="25"/>
  <c r="BB72" i="25" s="1"/>
  <c r="BG76" i="25"/>
  <c r="AW76" i="25"/>
  <c r="BB76" i="25" s="1"/>
  <c r="BG80" i="25"/>
  <c r="AW80" i="25"/>
  <c r="BB80" i="25" s="1"/>
  <c r="BG74" i="25"/>
  <c r="AW74" i="25"/>
  <c r="BB74" i="25" s="1"/>
  <c r="BG70" i="25"/>
  <c r="AW70" i="25"/>
  <c r="BB70" i="25" s="1"/>
  <c r="BG77" i="25"/>
  <c r="AW77" i="25"/>
  <c r="BB77" i="25" s="1"/>
  <c r="BG69" i="25"/>
  <c r="AW69" i="25"/>
  <c r="BB69" i="25" s="1"/>
  <c r="AQ68" i="25"/>
  <c r="AV68" i="25" s="1"/>
  <c r="BG71" i="25"/>
  <c r="AW71" i="25"/>
  <c r="BB71" i="25" s="1"/>
  <c r="BG75" i="25"/>
  <c r="AW75" i="25"/>
  <c r="BB75" i="25" s="1"/>
  <c r="BG78" i="25"/>
  <c r="AW78" i="25"/>
  <c r="BB78" i="25" s="1"/>
  <c r="BG73" i="25"/>
  <c r="AW73" i="25"/>
  <c r="BB73" i="25" s="1"/>
  <c r="BG79" i="25"/>
  <c r="AW79" i="25"/>
  <c r="BB79" i="25" s="1"/>
  <c r="BG81" i="25"/>
  <c r="AW81" i="25"/>
  <c r="BB81" i="25" s="1"/>
  <c r="BG57" i="25"/>
  <c r="AW57" i="25"/>
  <c r="BB57" i="25" s="1"/>
  <c r="BG44" i="25"/>
  <c r="AW44" i="25"/>
  <c r="BB44" i="25" s="1"/>
  <c r="BG45" i="25"/>
  <c r="AW45" i="25"/>
  <c r="BB45" i="25" s="1"/>
  <c r="BG61" i="25"/>
  <c r="AW61" i="25"/>
  <c r="BB61" i="25" s="1"/>
  <c r="BG65" i="25"/>
  <c r="AW65" i="25"/>
  <c r="BB65" i="25" s="1"/>
  <c r="BG46" i="25"/>
  <c r="AW46" i="25"/>
  <c r="BB46" i="25" s="1"/>
  <c r="AQ42" i="25"/>
  <c r="BG54" i="25"/>
  <c r="AW54" i="25"/>
  <c r="BB54" i="25" s="1"/>
  <c r="BG66" i="25"/>
  <c r="AW66" i="25"/>
  <c r="BB66" i="25" s="1"/>
  <c r="BG43" i="25"/>
  <c r="AW43" i="25"/>
  <c r="BB43" i="25" s="1"/>
  <c r="BG64" i="25"/>
  <c r="AW64" i="25"/>
  <c r="BB64" i="25" s="1"/>
  <c r="BG62" i="25"/>
  <c r="AW62" i="25"/>
  <c r="BB62" i="25" s="1"/>
  <c r="BG53" i="25"/>
  <c r="AW53" i="25"/>
  <c r="BB53" i="25" s="1"/>
  <c r="BG40" i="25"/>
  <c r="AW40" i="25"/>
  <c r="BB40" i="25" s="1"/>
  <c r="AJ39" i="25"/>
  <c r="BG55" i="25"/>
  <c r="AW55" i="25"/>
  <c r="BB55" i="25" s="1"/>
  <c r="BG63" i="25"/>
  <c r="AW63" i="25"/>
  <c r="BB63" i="25" s="1"/>
  <c r="BG51" i="25"/>
  <c r="AW51" i="25"/>
  <c r="BB51" i="25" s="1"/>
  <c r="BG48" i="25"/>
  <c r="AW48" i="25"/>
  <c r="BB48" i="25" s="1"/>
  <c r="BG56" i="25"/>
  <c r="AW56" i="25"/>
  <c r="BB56" i="25" s="1"/>
  <c r="BG60" i="25"/>
  <c r="AW60" i="25"/>
  <c r="BB60" i="25" s="1"/>
  <c r="BG52" i="25"/>
  <c r="AW52" i="25"/>
  <c r="BB52" i="25" s="1"/>
  <c r="BG49" i="25"/>
  <c r="AW49" i="25"/>
  <c r="BB49" i="25" s="1"/>
  <c r="BG41" i="25"/>
  <c r="AW41" i="25"/>
  <c r="BB41" i="25" s="1"/>
  <c r="BG50" i="25"/>
  <c r="AW50" i="25"/>
  <c r="BB50" i="25" s="1"/>
  <c r="BG58" i="25"/>
  <c r="AW58" i="25"/>
  <c r="BB58" i="25" s="1"/>
  <c r="BG47" i="25"/>
  <c r="AW47" i="25"/>
  <c r="BB47" i="25" s="1"/>
  <c r="BG59" i="25"/>
  <c r="AW59" i="25"/>
  <c r="BB59" i="25" s="1"/>
  <c r="AQ26" i="25"/>
  <c r="AV26" i="25" s="1"/>
  <c r="BG27" i="25"/>
  <c r="AW27" i="25"/>
  <c r="BB27" i="25" s="1"/>
  <c r="AQ6" i="25"/>
  <c r="AQ5" i="25" s="1"/>
  <c r="AV5" i="25" s="1"/>
  <c r="AW16" i="25"/>
  <c r="BG16" i="25"/>
  <c r="L114" i="25"/>
  <c r="M114" i="25" s="1"/>
  <c r="L109" i="25"/>
  <c r="AJ35" i="25"/>
  <c r="AK35" i="25" s="1"/>
  <c r="AJ34" i="25"/>
  <c r="AK34" i="25" s="1"/>
  <c r="V114" i="25"/>
  <c r="W114" i="25" s="1"/>
  <c r="C108" i="20"/>
  <c r="V109" i="25"/>
  <c r="W109" i="25" s="1"/>
  <c r="AC83" i="25"/>
  <c r="AJ85" i="25"/>
  <c r="AQ85" i="25" s="1"/>
  <c r="F141" i="25"/>
  <c r="D141" i="25"/>
  <c r="Q141" i="25"/>
  <c r="I141" i="25"/>
  <c r="I142" i="25"/>
  <c r="S38" i="25"/>
  <c r="T38" i="25" s="1"/>
  <c r="W141" i="25"/>
  <c r="W142" i="25"/>
  <c r="C142" i="25"/>
  <c r="C141" i="25"/>
  <c r="F142" i="25"/>
  <c r="P142" i="25"/>
  <c r="P141" i="25"/>
  <c r="AQ23" i="25" l="1"/>
  <c r="AV23" i="25" s="1"/>
  <c r="AW24" i="25"/>
  <c r="AD11" i="25"/>
  <c r="AD68" i="25"/>
  <c r="AD50" i="25"/>
  <c r="AD131" i="25"/>
  <c r="AD12" i="25"/>
  <c r="AD99" i="25"/>
  <c r="AD63" i="25"/>
  <c r="AD121" i="25"/>
  <c r="AD56" i="25"/>
  <c r="AD128" i="25"/>
  <c r="AD125" i="25"/>
  <c r="AD84" i="25"/>
  <c r="AD48" i="25"/>
  <c r="AD57" i="25"/>
  <c r="AD13" i="25"/>
  <c r="AD102" i="25"/>
  <c r="AD60" i="25"/>
  <c r="AD79" i="25"/>
  <c r="AD83" i="25"/>
  <c r="AD10" i="25"/>
  <c r="AD98" i="25"/>
  <c r="AD70" i="25"/>
  <c r="AD86" i="25"/>
  <c r="AD46" i="25"/>
  <c r="N141" i="25"/>
  <c r="AD110" i="25"/>
  <c r="AD5" i="25"/>
  <c r="AD16" i="25"/>
  <c r="AD66" i="25"/>
  <c r="AD101" i="25"/>
  <c r="AD69" i="25"/>
  <c r="AD81" i="25"/>
  <c r="AD127" i="25"/>
  <c r="AD95" i="25"/>
  <c r="AD61" i="25"/>
  <c r="AD51" i="25"/>
  <c r="AD85" i="25"/>
  <c r="AD119" i="25"/>
  <c r="AD132" i="25"/>
  <c r="AD100" i="25"/>
  <c r="AD47" i="25"/>
  <c r="AD80" i="25"/>
  <c r="AD126" i="25"/>
  <c r="AD19" i="25"/>
  <c r="AD96" i="25"/>
  <c r="AD49" i="25"/>
  <c r="AD122" i="25"/>
  <c r="AD6" i="25"/>
  <c r="AD62" i="25"/>
  <c r="AD97" i="25"/>
  <c r="AD7" i="25"/>
  <c r="AC36" i="25"/>
  <c r="AD36" i="25" s="1"/>
  <c r="AD15" i="25"/>
  <c r="AD130" i="25"/>
  <c r="AD39" i="25"/>
  <c r="AD55" i="25"/>
  <c r="AD72" i="25"/>
  <c r="AD89" i="25"/>
  <c r="AD120" i="25"/>
  <c r="AD41" i="25"/>
  <c r="AD77" i="25"/>
  <c r="AD53" i="25"/>
  <c r="AD87" i="25"/>
  <c r="AD105" i="25"/>
  <c r="AD133" i="25"/>
  <c r="AD65" i="25"/>
  <c r="AD104" i="25"/>
  <c r="AD40" i="25"/>
  <c r="AD73" i="25"/>
  <c r="AD22" i="25"/>
  <c r="AD54" i="25"/>
  <c r="AD71" i="25"/>
  <c r="AD88" i="25"/>
  <c r="AD106" i="25"/>
  <c r="AD129" i="25"/>
  <c r="AD18" i="25"/>
  <c r="AD138" i="25"/>
  <c r="AD91" i="25"/>
  <c r="AD4" i="25"/>
  <c r="AD42" i="25"/>
  <c r="AD58" i="25"/>
  <c r="AD75" i="25"/>
  <c r="AD93" i="25"/>
  <c r="AD123" i="25"/>
  <c r="AD52" i="25"/>
  <c r="AD64" i="25"/>
  <c r="AD90" i="25"/>
  <c r="AD118" i="25"/>
  <c r="AD44" i="25"/>
  <c r="AD74" i="25"/>
  <c r="AD117" i="25"/>
  <c r="AD45" i="25"/>
  <c r="AD78" i="25"/>
  <c r="AD43" i="25"/>
  <c r="AD59" i="25"/>
  <c r="AD76" i="25"/>
  <c r="AD94" i="25"/>
  <c r="AD111" i="25"/>
  <c r="AD134" i="25"/>
  <c r="AV24" i="25"/>
  <c r="AW29" i="25"/>
  <c r="BB29" i="25" s="1"/>
  <c r="C134" i="20"/>
  <c r="C132" i="20"/>
  <c r="C136" i="20"/>
  <c r="C133" i="20"/>
  <c r="C131" i="20"/>
  <c r="C135" i="20"/>
  <c r="C130" i="20"/>
  <c r="AV125" i="25"/>
  <c r="E114" i="20"/>
  <c r="X38" i="25"/>
  <c r="C112" i="20"/>
  <c r="L112" i="25"/>
  <c r="M112" i="25" s="1"/>
  <c r="M109" i="25"/>
  <c r="T36" i="25"/>
  <c r="C111" i="20" s="1"/>
  <c r="AW84" i="25"/>
  <c r="BB84" i="25" s="1"/>
  <c r="AV15" i="25"/>
  <c r="AR30" i="25"/>
  <c r="AR29" i="25"/>
  <c r="AQ34" i="25"/>
  <c r="AV34" i="25" s="1"/>
  <c r="AQ39" i="25"/>
  <c r="AV39" i="25" s="1"/>
  <c r="AV42" i="25"/>
  <c r="AV6" i="25"/>
  <c r="AQ104" i="25"/>
  <c r="AV104" i="25" s="1"/>
  <c r="AV106" i="25"/>
  <c r="BG85" i="25"/>
  <c r="BN85" i="25" s="1"/>
  <c r="BU85" i="25" s="1"/>
  <c r="BZ85" i="25" s="1"/>
  <c r="AV85" i="25"/>
  <c r="AQ93" i="25"/>
  <c r="AV93" i="25" s="1"/>
  <c r="AW15" i="25"/>
  <c r="BB16" i="25"/>
  <c r="AJ33" i="25"/>
  <c r="AK33" i="25" s="1"/>
  <c r="AK24" i="25"/>
  <c r="AK23" i="25"/>
  <c r="AK8" i="25"/>
  <c r="AW23" i="25"/>
  <c r="BB23" i="25" s="1"/>
  <c r="BB24" i="25"/>
  <c r="AQ18" i="25"/>
  <c r="AV18" i="25" s="1"/>
  <c r="AV19" i="25"/>
  <c r="AV10" i="25"/>
  <c r="AR27" i="25"/>
  <c r="AR26" i="25"/>
  <c r="AW19" i="25"/>
  <c r="AW10" i="25"/>
  <c r="CE110" i="25"/>
  <c r="CL110" i="25" s="1"/>
  <c r="CS110" i="25" s="1"/>
  <c r="CX110" i="25" s="1"/>
  <c r="M142" i="25"/>
  <c r="BN19" i="25"/>
  <c r="BN18" i="25" s="1"/>
  <c r="AQ22" i="25"/>
  <c r="E109" i="20" s="1"/>
  <c r="AQ35" i="25"/>
  <c r="AV35" i="25" s="1"/>
  <c r="BN127" i="25"/>
  <c r="BN131" i="25"/>
  <c r="BU131" i="25" s="1"/>
  <c r="BZ131" i="25" s="1"/>
  <c r="BN133" i="25"/>
  <c r="BU133" i="25" s="1"/>
  <c r="BZ133" i="25" s="1"/>
  <c r="BN128" i="25"/>
  <c r="BU128" i="25" s="1"/>
  <c r="BZ128" i="25" s="1"/>
  <c r="BN134" i="25"/>
  <c r="BU134" i="25" s="1"/>
  <c r="BZ134" i="25" s="1"/>
  <c r="BN132" i="25"/>
  <c r="BU132" i="25" s="1"/>
  <c r="BZ132" i="25" s="1"/>
  <c r="BU126" i="25"/>
  <c r="BZ126" i="25" s="1"/>
  <c r="BN129" i="25"/>
  <c r="BU129" i="25" s="1"/>
  <c r="BZ129" i="25" s="1"/>
  <c r="BN130" i="25"/>
  <c r="BU130" i="25" s="1"/>
  <c r="BZ130" i="25" s="1"/>
  <c r="CE138" i="25"/>
  <c r="BN122" i="25"/>
  <c r="BU122" i="25" s="1"/>
  <c r="BZ122" i="25" s="1"/>
  <c r="BN120" i="25"/>
  <c r="BU120" i="25" s="1"/>
  <c r="BZ120" i="25" s="1"/>
  <c r="BN121" i="25"/>
  <c r="BU121" i="25" s="1"/>
  <c r="BZ121" i="25" s="1"/>
  <c r="BN118" i="25"/>
  <c r="BU118" i="25" s="1"/>
  <c r="BZ118" i="25" s="1"/>
  <c r="BN119" i="25"/>
  <c r="BU119" i="25" s="1"/>
  <c r="BZ119" i="25" s="1"/>
  <c r="BN117" i="25"/>
  <c r="BU117" i="25" s="1"/>
  <c r="BZ117" i="25" s="1"/>
  <c r="BN123" i="25"/>
  <c r="BU123" i="25" s="1"/>
  <c r="BZ123" i="25" s="1"/>
  <c r="BN105" i="25"/>
  <c r="BU105" i="25" s="1"/>
  <c r="BZ105" i="25" s="1"/>
  <c r="BN100" i="25"/>
  <c r="BU100" i="25" s="1"/>
  <c r="BZ100" i="25" s="1"/>
  <c r="BN101" i="25"/>
  <c r="BU101" i="25" s="1"/>
  <c r="BZ101" i="25" s="1"/>
  <c r="BN97" i="25"/>
  <c r="BU97" i="25" s="1"/>
  <c r="BZ97" i="25" s="1"/>
  <c r="BN96" i="25"/>
  <c r="BU96" i="25" s="1"/>
  <c r="BZ96" i="25" s="1"/>
  <c r="BN95" i="25"/>
  <c r="BU95" i="25" s="1"/>
  <c r="BZ95" i="25" s="1"/>
  <c r="BN98" i="25"/>
  <c r="BU98" i="25" s="1"/>
  <c r="BZ98" i="25" s="1"/>
  <c r="BN99" i="25"/>
  <c r="BU99" i="25" s="1"/>
  <c r="BZ99" i="25" s="1"/>
  <c r="BN102" i="25"/>
  <c r="BU102" i="25" s="1"/>
  <c r="BZ102" i="25" s="1"/>
  <c r="CL89" i="25"/>
  <c r="CS89" i="25" s="1"/>
  <c r="CX89" i="25" s="1"/>
  <c r="CL88" i="25"/>
  <c r="CS88" i="25" s="1"/>
  <c r="CX88" i="25" s="1"/>
  <c r="CL87" i="25"/>
  <c r="CS87" i="25" s="1"/>
  <c r="CX87" i="25" s="1"/>
  <c r="CL90" i="25"/>
  <c r="CL86" i="25"/>
  <c r="CS86" i="25" s="1"/>
  <c r="CX86" i="25" s="1"/>
  <c r="BN77" i="25"/>
  <c r="BU77" i="25" s="1"/>
  <c r="BZ77" i="25" s="1"/>
  <c r="BN74" i="25"/>
  <c r="BU74" i="25" s="1"/>
  <c r="BZ74" i="25" s="1"/>
  <c r="BN76" i="25"/>
  <c r="BU76" i="25" s="1"/>
  <c r="BZ76" i="25" s="1"/>
  <c r="BN69" i="25"/>
  <c r="BU69" i="25" s="1"/>
  <c r="BZ69" i="25" s="1"/>
  <c r="BN70" i="25"/>
  <c r="BU70" i="25" s="1"/>
  <c r="BZ70" i="25" s="1"/>
  <c r="BN80" i="25"/>
  <c r="BU80" i="25" s="1"/>
  <c r="BZ80" i="25" s="1"/>
  <c r="BN72" i="25"/>
  <c r="BU72" i="25" s="1"/>
  <c r="BZ72" i="25" s="1"/>
  <c r="BN81" i="25"/>
  <c r="BU81" i="25" s="1"/>
  <c r="BZ81" i="25" s="1"/>
  <c r="BN73" i="25"/>
  <c r="BU73" i="25" s="1"/>
  <c r="BZ73" i="25" s="1"/>
  <c r="BN75" i="25"/>
  <c r="BU75" i="25" s="1"/>
  <c r="BZ75" i="25" s="1"/>
  <c r="BN79" i="25"/>
  <c r="BU79" i="25" s="1"/>
  <c r="BZ79" i="25" s="1"/>
  <c r="BN78" i="25"/>
  <c r="BU78" i="25" s="1"/>
  <c r="BZ78" i="25" s="1"/>
  <c r="BN71" i="25"/>
  <c r="BU71" i="25" s="1"/>
  <c r="BZ71" i="25" s="1"/>
  <c r="BN59" i="25"/>
  <c r="BU59" i="25" s="1"/>
  <c r="BZ59" i="25" s="1"/>
  <c r="BN52" i="25"/>
  <c r="BU52" i="25" s="1"/>
  <c r="BZ52" i="25" s="1"/>
  <c r="BN61" i="25"/>
  <c r="BU61" i="25" s="1"/>
  <c r="BZ61" i="25" s="1"/>
  <c r="BN40" i="25"/>
  <c r="BU40" i="25" s="1"/>
  <c r="BZ40" i="25" s="1"/>
  <c r="BN62" i="25"/>
  <c r="BU62" i="25" s="1"/>
  <c r="BZ62" i="25" s="1"/>
  <c r="BN43" i="25"/>
  <c r="BU43" i="25" s="1"/>
  <c r="BZ43" i="25" s="1"/>
  <c r="BN54" i="25"/>
  <c r="BU54" i="25" s="1"/>
  <c r="BZ54" i="25" s="1"/>
  <c r="BN58" i="25"/>
  <c r="BU58" i="25" s="1"/>
  <c r="BZ58" i="25" s="1"/>
  <c r="BN51" i="25"/>
  <c r="BU51" i="25" s="1"/>
  <c r="BZ51" i="25" s="1"/>
  <c r="BN46" i="25"/>
  <c r="BU46" i="25" s="1"/>
  <c r="BZ46" i="25" s="1"/>
  <c r="BN44" i="25"/>
  <c r="BU44" i="25" s="1"/>
  <c r="BZ44" i="25" s="1"/>
  <c r="BN47" i="25"/>
  <c r="BU47" i="25" s="1"/>
  <c r="BZ47" i="25" s="1"/>
  <c r="BN50" i="25"/>
  <c r="BU50" i="25" s="1"/>
  <c r="BZ50" i="25" s="1"/>
  <c r="BN49" i="25"/>
  <c r="BU49" i="25" s="1"/>
  <c r="BZ49" i="25" s="1"/>
  <c r="BN60" i="25"/>
  <c r="BU60" i="25" s="1"/>
  <c r="BZ60" i="25" s="1"/>
  <c r="BN48" i="25"/>
  <c r="BU48" i="25" s="1"/>
  <c r="BZ48" i="25" s="1"/>
  <c r="BN63" i="25"/>
  <c r="BU63" i="25" s="1"/>
  <c r="BZ63" i="25" s="1"/>
  <c r="BN65" i="25"/>
  <c r="BU65" i="25" s="1"/>
  <c r="BZ65" i="25" s="1"/>
  <c r="BN45" i="25"/>
  <c r="BU45" i="25" s="1"/>
  <c r="BZ45" i="25" s="1"/>
  <c r="BN57" i="25"/>
  <c r="BU57" i="25" s="1"/>
  <c r="BZ57" i="25" s="1"/>
  <c r="BN41" i="25"/>
  <c r="BU41" i="25" s="1"/>
  <c r="BZ41" i="25" s="1"/>
  <c r="BN56" i="25"/>
  <c r="BU56" i="25" s="1"/>
  <c r="BZ56" i="25" s="1"/>
  <c r="BN55" i="25"/>
  <c r="BU55" i="25" s="1"/>
  <c r="BZ55" i="25" s="1"/>
  <c r="BN53" i="25"/>
  <c r="BU53" i="25" s="1"/>
  <c r="BZ53" i="25" s="1"/>
  <c r="BN64" i="25"/>
  <c r="BU64" i="25" s="1"/>
  <c r="BZ64" i="25" s="1"/>
  <c r="BN66" i="25"/>
  <c r="BU66" i="25" s="1"/>
  <c r="BZ66" i="25" s="1"/>
  <c r="BN29" i="25"/>
  <c r="BU30" i="25"/>
  <c r="BZ30" i="25" s="1"/>
  <c r="BN11" i="25"/>
  <c r="CE13" i="25"/>
  <c r="CE7" i="25"/>
  <c r="BG10" i="25"/>
  <c r="CE8" i="25"/>
  <c r="CE12" i="25"/>
  <c r="BG15" i="25"/>
  <c r="BN16" i="25"/>
  <c r="BG26" i="25"/>
  <c r="BN27" i="25"/>
  <c r="BG23" i="25"/>
  <c r="BN24" i="25"/>
  <c r="AW125" i="25"/>
  <c r="BB125" i="25" s="1"/>
  <c r="BG125" i="25"/>
  <c r="BG116" i="25"/>
  <c r="AW116" i="25"/>
  <c r="BB116" i="25" s="1"/>
  <c r="BG106" i="25"/>
  <c r="AW106" i="25"/>
  <c r="BB106" i="25" s="1"/>
  <c r="BG94" i="25"/>
  <c r="AW94" i="25"/>
  <c r="BB94" i="25" s="1"/>
  <c r="AJ83" i="25"/>
  <c r="AJ38" i="25" s="1"/>
  <c r="AJ124" i="25" s="1"/>
  <c r="AQ83" i="25"/>
  <c r="BG84" i="25"/>
  <c r="AW68" i="25"/>
  <c r="BB68" i="25" s="1"/>
  <c r="BG68" i="25"/>
  <c r="BG42" i="25"/>
  <c r="AW42" i="25"/>
  <c r="BB42" i="25" s="1"/>
  <c r="AW26" i="25"/>
  <c r="BB26" i="25" s="1"/>
  <c r="BG6" i="25"/>
  <c r="BG5" i="25" s="1"/>
  <c r="AW6" i="25"/>
  <c r="C137" i="20"/>
  <c r="AW85" i="25"/>
  <c r="BB85" i="25" s="1"/>
  <c r="V112" i="25"/>
  <c r="W112" i="25" s="1"/>
  <c r="AJ4" i="25"/>
  <c r="AK5" i="25" s="1"/>
  <c r="AC38" i="25"/>
  <c r="C110" i="20"/>
  <c r="S109" i="25"/>
  <c r="S124" i="25"/>
  <c r="U39" i="25" s="1"/>
  <c r="S114" i="25"/>
  <c r="S113" i="25"/>
  <c r="B137" i="25"/>
  <c r="C137" i="25" s="1"/>
  <c r="BB6" i="25" l="1"/>
  <c r="AW5" i="25"/>
  <c r="BB5" i="25" s="1"/>
  <c r="AW35" i="25"/>
  <c r="BB35" i="25" s="1"/>
  <c r="L137" i="25"/>
  <c r="M137" i="25" s="1"/>
  <c r="F114" i="20"/>
  <c r="C113" i="20"/>
  <c r="X114" i="25"/>
  <c r="T114" i="25"/>
  <c r="X113" i="25"/>
  <c r="T113" i="25"/>
  <c r="X109" i="25"/>
  <c r="T109" i="25"/>
  <c r="X124" i="25"/>
  <c r="U111" i="25"/>
  <c r="U123" i="25"/>
  <c r="U121" i="25"/>
  <c r="U119" i="25"/>
  <c r="U117" i="25"/>
  <c r="U106" i="25"/>
  <c r="U104" i="25"/>
  <c r="U101" i="25"/>
  <c r="U99" i="25"/>
  <c r="U97" i="25"/>
  <c r="U95" i="25"/>
  <c r="U93" i="25"/>
  <c r="U90" i="25"/>
  <c r="U88" i="25"/>
  <c r="U86" i="25"/>
  <c r="U84" i="25"/>
  <c r="U81" i="25"/>
  <c r="U79" i="25"/>
  <c r="U77" i="25"/>
  <c r="U75" i="25"/>
  <c r="U73" i="25"/>
  <c r="U71" i="25"/>
  <c r="U69" i="25"/>
  <c r="U66" i="25"/>
  <c r="U64" i="25"/>
  <c r="U62" i="25"/>
  <c r="U60" i="25"/>
  <c r="U58" i="25"/>
  <c r="U56" i="25"/>
  <c r="U54" i="25"/>
  <c r="U52" i="25"/>
  <c r="U50" i="25"/>
  <c r="U48" i="25"/>
  <c r="U46" i="25"/>
  <c r="U44" i="25"/>
  <c r="U42" i="25"/>
  <c r="U40" i="25"/>
  <c r="U38" i="25"/>
  <c r="U138" i="25"/>
  <c r="U110" i="25"/>
  <c r="U124" i="25"/>
  <c r="U122" i="25"/>
  <c r="U120" i="25"/>
  <c r="U118" i="25"/>
  <c r="U116" i="25"/>
  <c r="U105" i="25"/>
  <c r="U102" i="25"/>
  <c r="U100" i="25"/>
  <c r="U98" i="25"/>
  <c r="U96" i="25"/>
  <c r="U94" i="25"/>
  <c r="U91" i="25"/>
  <c r="U89" i="25"/>
  <c r="U87" i="25"/>
  <c r="U85" i="25"/>
  <c r="U83" i="25"/>
  <c r="U80" i="25"/>
  <c r="U78" i="25"/>
  <c r="U76" i="25"/>
  <c r="U74" i="25"/>
  <c r="U72" i="25"/>
  <c r="U70" i="25"/>
  <c r="U68" i="25"/>
  <c r="U65" i="25"/>
  <c r="U63" i="25"/>
  <c r="U61" i="25"/>
  <c r="U59" i="25"/>
  <c r="U57" i="25"/>
  <c r="U55" i="25"/>
  <c r="U53" i="25"/>
  <c r="U51" i="25"/>
  <c r="U49" i="25"/>
  <c r="U47" i="25"/>
  <c r="U45" i="25"/>
  <c r="U43" i="25"/>
  <c r="U41" i="25"/>
  <c r="T124" i="25"/>
  <c r="T142" i="25" s="1"/>
  <c r="AR34" i="25"/>
  <c r="AQ4" i="25"/>
  <c r="AR5" i="25" s="1"/>
  <c r="AR24" i="25"/>
  <c r="AR8" i="25"/>
  <c r="AR23" i="25"/>
  <c r="AC114" i="25"/>
  <c r="AD114" i="25" s="1"/>
  <c r="AD38" i="25"/>
  <c r="AD141" i="25" s="1"/>
  <c r="AQ33" i="25"/>
  <c r="AV33" i="25" s="1"/>
  <c r="AV22" i="25"/>
  <c r="BB10" i="25"/>
  <c r="AX27" i="25"/>
  <c r="AX26" i="25"/>
  <c r="BB15" i="25"/>
  <c r="AX30" i="25"/>
  <c r="AX29" i="25"/>
  <c r="AR35" i="25"/>
  <c r="AL138" i="25"/>
  <c r="AL118" i="25"/>
  <c r="AL116" i="25"/>
  <c r="AL105" i="25"/>
  <c r="AL102" i="25"/>
  <c r="AL100" i="25"/>
  <c r="AL98" i="25"/>
  <c r="AL96" i="25"/>
  <c r="AL94" i="25"/>
  <c r="AL91" i="25"/>
  <c r="AL89" i="25"/>
  <c r="AL87" i="25"/>
  <c r="AL85" i="25"/>
  <c r="AL83" i="25"/>
  <c r="AL80" i="25"/>
  <c r="AL78" i="25"/>
  <c r="AL76" i="25"/>
  <c r="AL74" i="25"/>
  <c r="AL72" i="25"/>
  <c r="AL70" i="25"/>
  <c r="AL68" i="25"/>
  <c r="AL65" i="25"/>
  <c r="AL63" i="25"/>
  <c r="AL61" i="25"/>
  <c r="AL59" i="25"/>
  <c r="AL57" i="25"/>
  <c r="AL55" i="25"/>
  <c r="AL53" i="25"/>
  <c r="AL51" i="25"/>
  <c r="AL49" i="25"/>
  <c r="AL47" i="25"/>
  <c r="AL45" i="25"/>
  <c r="AL43" i="25"/>
  <c r="AL41" i="25"/>
  <c r="AL39" i="25"/>
  <c r="AL124" i="25"/>
  <c r="AL99" i="25"/>
  <c r="AL90" i="25"/>
  <c r="AL81" i="25"/>
  <c r="AL73" i="25"/>
  <c r="AL64" i="25"/>
  <c r="AL56" i="25"/>
  <c r="AL48" i="25"/>
  <c r="AL40" i="25"/>
  <c r="AL71" i="25"/>
  <c r="AL46" i="25"/>
  <c r="AL38" i="25"/>
  <c r="AL120" i="25"/>
  <c r="AL121" i="25"/>
  <c r="AL110" i="25"/>
  <c r="AL101" i="25"/>
  <c r="AL93" i="25"/>
  <c r="AL84" i="25"/>
  <c r="AL75" i="25"/>
  <c r="AL66" i="25"/>
  <c r="AL58" i="25"/>
  <c r="AL50" i="25"/>
  <c r="AL42" i="25"/>
  <c r="AL122" i="25"/>
  <c r="AL106" i="25"/>
  <c r="AL97" i="25"/>
  <c r="AL123" i="25"/>
  <c r="AL117" i="25"/>
  <c r="AL104" i="25"/>
  <c r="AL95" i="25"/>
  <c r="AL86" i="25"/>
  <c r="AL77" i="25"/>
  <c r="AL69" i="25"/>
  <c r="AL60" i="25"/>
  <c r="AL52" i="25"/>
  <c r="AL44" i="25"/>
  <c r="AL119" i="25"/>
  <c r="AL111" i="25"/>
  <c r="AL88" i="25"/>
  <c r="AL79" i="25"/>
  <c r="AL62" i="25"/>
  <c r="AL54" i="25"/>
  <c r="AK133" i="25"/>
  <c r="AK129" i="25"/>
  <c r="AK125" i="25"/>
  <c r="AK123" i="25"/>
  <c r="AK121" i="25"/>
  <c r="AK110" i="25"/>
  <c r="AK18" i="25"/>
  <c r="AK12" i="25"/>
  <c r="AK7" i="25"/>
  <c r="AK130" i="25"/>
  <c r="AK122" i="25"/>
  <c r="AK119" i="25"/>
  <c r="AK116" i="25"/>
  <c r="AK111" i="25"/>
  <c r="AK106" i="25"/>
  <c r="AK102" i="25"/>
  <c r="AK97" i="25"/>
  <c r="AK94" i="25"/>
  <c r="AK88" i="25"/>
  <c r="AK85" i="25"/>
  <c r="AK79" i="25"/>
  <c r="AK76" i="25"/>
  <c r="AK71" i="25"/>
  <c r="AK68" i="25"/>
  <c r="AK62" i="25"/>
  <c r="AK59" i="25"/>
  <c r="AK54" i="25"/>
  <c r="AK51" i="25"/>
  <c r="AK46" i="25"/>
  <c r="AK43" i="25"/>
  <c r="AK38" i="25"/>
  <c r="AK22" i="25"/>
  <c r="AK13" i="25"/>
  <c r="AK6" i="25"/>
  <c r="AK131" i="25"/>
  <c r="AK117" i="25"/>
  <c r="AK104" i="25"/>
  <c r="AK95" i="25"/>
  <c r="AK86" i="25"/>
  <c r="AK77" i="25"/>
  <c r="AK57" i="25"/>
  <c r="AK15" i="25"/>
  <c r="AK134" i="25"/>
  <c r="AK128" i="25"/>
  <c r="AK124" i="25"/>
  <c r="AK118" i="25"/>
  <c r="AK105" i="25"/>
  <c r="AK99" i="25"/>
  <c r="AK96" i="25"/>
  <c r="AK90" i="25"/>
  <c r="AK87" i="25"/>
  <c r="AK81" i="25"/>
  <c r="AK78" i="25"/>
  <c r="AK73" i="25"/>
  <c r="AK70" i="25"/>
  <c r="AK64" i="25"/>
  <c r="AK61" i="25"/>
  <c r="AK56" i="25"/>
  <c r="AK53" i="25"/>
  <c r="AK48" i="25"/>
  <c r="AK45" i="25"/>
  <c r="AK40" i="25"/>
  <c r="AK19" i="25"/>
  <c r="AK11" i="25"/>
  <c r="AK138" i="25"/>
  <c r="AK91" i="25"/>
  <c r="AK83" i="25"/>
  <c r="AK74" i="25"/>
  <c r="AK65" i="25"/>
  <c r="AK60" i="25"/>
  <c r="AK52" i="25"/>
  <c r="AK44" i="25"/>
  <c r="AK132" i="25"/>
  <c r="AK127" i="25"/>
  <c r="AK120" i="25"/>
  <c r="AK101" i="25"/>
  <c r="AK98" i="25"/>
  <c r="AK93" i="25"/>
  <c r="AK89" i="25"/>
  <c r="AK84" i="25"/>
  <c r="AK80" i="25"/>
  <c r="AK75" i="25"/>
  <c r="AK72" i="25"/>
  <c r="AK66" i="25"/>
  <c r="AK63" i="25"/>
  <c r="AK58" i="25"/>
  <c r="AK55" i="25"/>
  <c r="AK50" i="25"/>
  <c r="AK47" i="25"/>
  <c r="AK42" i="25"/>
  <c r="AK39" i="25"/>
  <c r="AK16" i="25"/>
  <c r="AK10" i="25"/>
  <c r="AK4" i="25"/>
  <c r="AK126" i="25"/>
  <c r="AK100" i="25"/>
  <c r="AK69" i="25"/>
  <c r="AK49" i="25"/>
  <c r="AK41" i="25"/>
  <c r="BH27" i="25"/>
  <c r="BH26" i="25"/>
  <c r="AW18" i="25"/>
  <c r="BB18" i="25" s="1"/>
  <c r="BB19" i="25"/>
  <c r="AQ38" i="25"/>
  <c r="AV83" i="25"/>
  <c r="BG35" i="25"/>
  <c r="BH35" i="25" s="1"/>
  <c r="BH30" i="25"/>
  <c r="BH29" i="25"/>
  <c r="BU19" i="25"/>
  <c r="BZ19" i="25" s="1"/>
  <c r="AJ36" i="25"/>
  <c r="AJ109" i="25" s="1"/>
  <c r="AJ112" i="25" s="1"/>
  <c r="AJ137" i="25" s="1"/>
  <c r="AJ139" i="25" s="1"/>
  <c r="AK139" i="25" s="1"/>
  <c r="CS90" i="25"/>
  <c r="CX90" i="25" s="1"/>
  <c r="BN116" i="25"/>
  <c r="BN68" i="25"/>
  <c r="BU127" i="25"/>
  <c r="BZ127" i="25" s="1"/>
  <c r="BN125" i="25"/>
  <c r="CL138" i="25"/>
  <c r="CE129" i="25"/>
  <c r="CE132" i="25"/>
  <c r="CE128" i="25"/>
  <c r="CE131" i="25"/>
  <c r="CE130" i="25"/>
  <c r="CE126" i="25"/>
  <c r="CE134" i="25"/>
  <c r="CE133" i="25"/>
  <c r="CE118" i="25"/>
  <c r="BU116" i="25"/>
  <c r="BZ116" i="25" s="1"/>
  <c r="CE117" i="25"/>
  <c r="CE120" i="25"/>
  <c r="CE123" i="25"/>
  <c r="CE119" i="25"/>
  <c r="CE121" i="25"/>
  <c r="CE122" i="25"/>
  <c r="BN106" i="25"/>
  <c r="CE105" i="25"/>
  <c r="CE102" i="25"/>
  <c r="CE98" i="25"/>
  <c r="CE96" i="25"/>
  <c r="CE101" i="25"/>
  <c r="CE99" i="25"/>
  <c r="CE95" i="25"/>
  <c r="CE97" i="25"/>
  <c r="CE100" i="25"/>
  <c r="CE85" i="25"/>
  <c r="CE71" i="25"/>
  <c r="CE79" i="25"/>
  <c r="CE72" i="25"/>
  <c r="CE77" i="25"/>
  <c r="CE73" i="25"/>
  <c r="CE70" i="25"/>
  <c r="CE76" i="25"/>
  <c r="CE78" i="25"/>
  <c r="CE75" i="25"/>
  <c r="CE81" i="25"/>
  <c r="CE80" i="25"/>
  <c r="BU68" i="25"/>
  <c r="BZ68" i="25" s="1"/>
  <c r="CE69" i="25"/>
  <c r="CE74" i="25"/>
  <c r="CE64" i="25"/>
  <c r="CE41" i="25"/>
  <c r="CE63" i="25"/>
  <c r="CE50" i="25"/>
  <c r="CE51" i="25"/>
  <c r="CE61" i="25"/>
  <c r="CE55" i="25"/>
  <c r="CE45" i="25"/>
  <c r="CE60" i="25"/>
  <c r="CE44" i="25"/>
  <c r="CE54" i="25"/>
  <c r="CE62" i="25"/>
  <c r="CE59" i="25"/>
  <c r="CE66" i="25"/>
  <c r="CE53" i="25"/>
  <c r="CE56" i="25"/>
  <c r="CE57" i="25"/>
  <c r="CE65" i="25"/>
  <c r="CE48" i="25"/>
  <c r="CE49" i="25"/>
  <c r="CE47" i="25"/>
  <c r="CE46" i="25"/>
  <c r="CE58" i="25"/>
  <c r="CE43" i="25"/>
  <c r="CE40" i="25"/>
  <c r="CE52" i="25"/>
  <c r="BU29" i="25"/>
  <c r="BZ29" i="25" s="1"/>
  <c r="CE30" i="25"/>
  <c r="AW34" i="25"/>
  <c r="BB34" i="25" s="1"/>
  <c r="BN26" i="25"/>
  <c r="BU27" i="25"/>
  <c r="BZ27" i="25" s="1"/>
  <c r="AW22" i="25"/>
  <c r="BB22" i="25" s="1"/>
  <c r="BG22" i="25"/>
  <c r="BN23" i="25"/>
  <c r="BU24" i="25"/>
  <c r="BZ24" i="25" s="1"/>
  <c r="CL12" i="25"/>
  <c r="CS12" i="25" s="1"/>
  <c r="CX12" i="25" s="1"/>
  <c r="CL13" i="25"/>
  <c r="CS13" i="25" s="1"/>
  <c r="CX13" i="25" s="1"/>
  <c r="CL8" i="25"/>
  <c r="CS8" i="25" s="1"/>
  <c r="CX8" i="25" s="1"/>
  <c r="BN15" i="25"/>
  <c r="BU16" i="25"/>
  <c r="BZ16" i="25" s="1"/>
  <c r="CL7" i="25"/>
  <c r="CS7" i="25" s="1"/>
  <c r="CX7" i="25" s="1"/>
  <c r="BN10" i="25"/>
  <c r="BU11" i="25"/>
  <c r="BZ11" i="25" s="1"/>
  <c r="BN6" i="25"/>
  <c r="BN5" i="25" s="1"/>
  <c r="BG39" i="25"/>
  <c r="BN42" i="25"/>
  <c r="BG93" i="25"/>
  <c r="BN94" i="25"/>
  <c r="BG34" i="25"/>
  <c r="BH34" i="25" s="1"/>
  <c r="BG104" i="25"/>
  <c r="C138" i="20"/>
  <c r="BG83" i="25"/>
  <c r="BN84" i="25"/>
  <c r="AW104" i="25"/>
  <c r="BB104" i="25" s="1"/>
  <c r="AW93" i="25"/>
  <c r="BB93" i="25" s="1"/>
  <c r="AW39" i="25"/>
  <c r="BB39" i="25" s="1"/>
  <c r="AW83" i="25"/>
  <c r="BB83" i="25" s="1"/>
  <c r="V137" i="25"/>
  <c r="AC109" i="25"/>
  <c r="AD109" i="25" s="1"/>
  <c r="AC113" i="25"/>
  <c r="AD113" i="25" s="1"/>
  <c r="AC124" i="25"/>
  <c r="S112" i="25"/>
  <c r="B139" i="25"/>
  <c r="B463" i="29" s="1"/>
  <c r="B462" i="29" s="1"/>
  <c r="B464" i="29" s="1"/>
  <c r="B465" i="29" s="1"/>
  <c r="B466" i="29" s="1"/>
  <c r="T141" i="25"/>
  <c r="AX35" i="25" l="1"/>
  <c r="L139" i="25"/>
  <c r="M139" i="25" s="1"/>
  <c r="AQ36" i="25"/>
  <c r="AV36" i="25" s="1"/>
  <c r="AL141" i="25"/>
  <c r="U141" i="25"/>
  <c r="AV38" i="25"/>
  <c r="E112" i="20"/>
  <c r="C115" i="20"/>
  <c r="C117" i="20" s="1"/>
  <c r="AQ124" i="25"/>
  <c r="AS121" i="25" s="1"/>
  <c r="V139" i="25"/>
  <c r="W139" i="25" s="1"/>
  <c r="W137" i="25"/>
  <c r="B104" i="20"/>
  <c r="C139" i="25"/>
  <c r="X112" i="25"/>
  <c r="T112" i="25"/>
  <c r="F109" i="20"/>
  <c r="AJ113" i="25"/>
  <c r="AK113" i="25" s="1"/>
  <c r="AK109" i="25"/>
  <c r="CE19" i="25"/>
  <c r="CL19" i="25" s="1"/>
  <c r="AK112" i="25"/>
  <c r="AR33" i="25"/>
  <c r="AE124" i="25"/>
  <c r="AE122" i="25"/>
  <c r="AE120" i="25"/>
  <c r="AE118" i="25"/>
  <c r="AE116" i="25"/>
  <c r="AE105" i="25"/>
  <c r="AE102" i="25"/>
  <c r="AE100" i="25"/>
  <c r="AE98" i="25"/>
  <c r="AE96" i="25"/>
  <c r="AE94" i="25"/>
  <c r="AE91" i="25"/>
  <c r="AE89" i="25"/>
  <c r="AE87" i="25"/>
  <c r="AE85" i="25"/>
  <c r="AE83" i="25"/>
  <c r="AE80" i="25"/>
  <c r="AE78" i="25"/>
  <c r="AE76" i="25"/>
  <c r="AE74" i="25"/>
  <c r="AE72" i="25"/>
  <c r="AE70" i="25"/>
  <c r="AE68" i="25"/>
  <c r="AE65" i="25"/>
  <c r="AE63" i="25"/>
  <c r="AE61" i="25"/>
  <c r="AE59" i="25"/>
  <c r="AE57" i="25"/>
  <c r="AE55" i="25"/>
  <c r="AE53" i="25"/>
  <c r="AE51" i="25"/>
  <c r="AE49" i="25"/>
  <c r="AE47" i="25"/>
  <c r="AE45" i="25"/>
  <c r="AE43" i="25"/>
  <c r="AE41" i="25"/>
  <c r="AE39" i="25"/>
  <c r="AE121" i="25"/>
  <c r="AE99" i="25"/>
  <c r="AE90" i="25"/>
  <c r="AE81" i="25"/>
  <c r="AE73" i="25"/>
  <c r="AE64" i="25"/>
  <c r="AE56" i="25"/>
  <c r="AE48" i="25"/>
  <c r="AE40" i="25"/>
  <c r="AE84" i="25"/>
  <c r="AE66" i="25"/>
  <c r="AE50" i="25"/>
  <c r="AE97" i="25"/>
  <c r="AE79" i="25"/>
  <c r="AE123" i="25"/>
  <c r="AE110" i="25"/>
  <c r="AE101" i="25"/>
  <c r="AE93" i="25"/>
  <c r="AE75" i="25"/>
  <c r="AE58" i="25"/>
  <c r="AE42" i="25"/>
  <c r="AE111" i="25"/>
  <c r="AE88" i="25"/>
  <c r="AE138" i="25"/>
  <c r="AE117" i="25"/>
  <c r="AE104" i="25"/>
  <c r="AE95" i="25"/>
  <c r="AE86" i="25"/>
  <c r="AE77" i="25"/>
  <c r="AE69" i="25"/>
  <c r="AE60" i="25"/>
  <c r="AE52" i="25"/>
  <c r="AE44" i="25"/>
  <c r="AE119" i="25"/>
  <c r="AE106" i="25"/>
  <c r="AE71" i="25"/>
  <c r="AE62" i="25"/>
  <c r="AE54" i="25"/>
  <c r="AE46" i="25"/>
  <c r="AE38" i="25"/>
  <c r="AD124" i="25"/>
  <c r="AD142" i="25" s="1"/>
  <c r="AX24" i="25"/>
  <c r="AX23" i="25"/>
  <c r="AX8" i="25"/>
  <c r="BN35" i="25"/>
  <c r="BO35" i="25" s="1"/>
  <c r="BO30" i="25"/>
  <c r="BO29" i="25"/>
  <c r="BU18" i="25"/>
  <c r="BZ18" i="25" s="1"/>
  <c r="BG33" i="25"/>
  <c r="BH33" i="25" s="1"/>
  <c r="BH24" i="25"/>
  <c r="BH23" i="25"/>
  <c r="BH8" i="25"/>
  <c r="BO26" i="25"/>
  <c r="BO27" i="25"/>
  <c r="AK137" i="25"/>
  <c r="AK36" i="25"/>
  <c r="AX34" i="25"/>
  <c r="AV4" i="25"/>
  <c r="AR134" i="25"/>
  <c r="AR130" i="25"/>
  <c r="AR126" i="25"/>
  <c r="AR111" i="25"/>
  <c r="AR22" i="25"/>
  <c r="AR133" i="25"/>
  <c r="AR129" i="25"/>
  <c r="AR125" i="25"/>
  <c r="AR123" i="25"/>
  <c r="AR121" i="25"/>
  <c r="AR119" i="25"/>
  <c r="AR117" i="25"/>
  <c r="AR106" i="25"/>
  <c r="AR104" i="25"/>
  <c r="AR101" i="25"/>
  <c r="AR99" i="25"/>
  <c r="AR97" i="25"/>
  <c r="AR95" i="25"/>
  <c r="AR93" i="25"/>
  <c r="AR90" i="25"/>
  <c r="AR88" i="25"/>
  <c r="AR86" i="25"/>
  <c r="AR84" i="25"/>
  <c r="AR81" i="25"/>
  <c r="AR79" i="25"/>
  <c r="AR77" i="25"/>
  <c r="AR75" i="25"/>
  <c r="AR73" i="25"/>
  <c r="AR71" i="25"/>
  <c r="AR69" i="25"/>
  <c r="AR66" i="25"/>
  <c r="AR64" i="25"/>
  <c r="AR62" i="25"/>
  <c r="AR60" i="25"/>
  <c r="AR58" i="25"/>
  <c r="AR56" i="25"/>
  <c r="AR54" i="25"/>
  <c r="AR52" i="25"/>
  <c r="AR50" i="25"/>
  <c r="AR48" i="25"/>
  <c r="AR46" i="25"/>
  <c r="AR44" i="25"/>
  <c r="AR42" i="25"/>
  <c r="AR40" i="25"/>
  <c r="AR38" i="25"/>
  <c r="AR19" i="25"/>
  <c r="AR13" i="25"/>
  <c r="AR138" i="25"/>
  <c r="AR132" i="25"/>
  <c r="AR128" i="25"/>
  <c r="AR110" i="25"/>
  <c r="AR18" i="25"/>
  <c r="AR12" i="25"/>
  <c r="AR7" i="25"/>
  <c r="AR127" i="25"/>
  <c r="AR118" i="25"/>
  <c r="AR105" i="25"/>
  <c r="AR96" i="25"/>
  <c r="AR87" i="25"/>
  <c r="AR78" i="25"/>
  <c r="AR70" i="25"/>
  <c r="AR61" i="25"/>
  <c r="AR53" i="25"/>
  <c r="AR45" i="25"/>
  <c r="AR15" i="25"/>
  <c r="AR6" i="25"/>
  <c r="AR120" i="25"/>
  <c r="AR89" i="25"/>
  <c r="AR55" i="25"/>
  <c r="AR39" i="25"/>
  <c r="AR116" i="25"/>
  <c r="AR102" i="25"/>
  <c r="AR94" i="25"/>
  <c r="AR85" i="25"/>
  <c r="AR76" i="25"/>
  <c r="AR68" i="25"/>
  <c r="AR59" i="25"/>
  <c r="AR51" i="25"/>
  <c r="AR43" i="25"/>
  <c r="AR11" i="25"/>
  <c r="AR98" i="25"/>
  <c r="AR72" i="25"/>
  <c r="AR47" i="25"/>
  <c r="AR122" i="25"/>
  <c r="AR100" i="25"/>
  <c r="AR91" i="25"/>
  <c r="AR83" i="25"/>
  <c r="AR74" i="25"/>
  <c r="AR65" i="25"/>
  <c r="AR57" i="25"/>
  <c r="AR49" i="25"/>
  <c r="AR41" i="25"/>
  <c r="AR10" i="25"/>
  <c r="AR4" i="25"/>
  <c r="AR131" i="25"/>
  <c r="AR80" i="25"/>
  <c r="AR63" i="25"/>
  <c r="AR16" i="25"/>
  <c r="BG4" i="25"/>
  <c r="BH5" i="25" s="1"/>
  <c r="AJ114" i="25"/>
  <c r="AK114" i="25" s="1"/>
  <c r="BU125" i="25"/>
  <c r="CE127" i="25"/>
  <c r="CE125" i="25" s="1"/>
  <c r="BN22" i="25"/>
  <c r="CL128" i="25"/>
  <c r="CS128" i="25" s="1"/>
  <c r="CX128" i="25" s="1"/>
  <c r="CL129" i="25"/>
  <c r="CS129" i="25" s="1"/>
  <c r="CX129" i="25" s="1"/>
  <c r="CL133" i="25"/>
  <c r="CS133" i="25" s="1"/>
  <c r="CX133" i="25" s="1"/>
  <c r="CL126" i="25"/>
  <c r="CL132" i="25"/>
  <c r="CS132" i="25" s="1"/>
  <c r="CX132" i="25" s="1"/>
  <c r="CL130" i="25"/>
  <c r="CS130" i="25" s="1"/>
  <c r="CX130" i="25" s="1"/>
  <c r="CL134" i="25"/>
  <c r="CS134" i="25" s="1"/>
  <c r="CX134" i="25" s="1"/>
  <c r="CL131" i="25"/>
  <c r="CS131" i="25" s="1"/>
  <c r="CX131" i="25" s="1"/>
  <c r="CL120" i="25"/>
  <c r="CS120" i="25" s="1"/>
  <c r="CX120" i="25" s="1"/>
  <c r="CL118" i="25"/>
  <c r="CS118" i="25" s="1"/>
  <c r="CX118" i="25" s="1"/>
  <c r="CL121" i="25"/>
  <c r="CS121" i="25" s="1"/>
  <c r="CX121" i="25" s="1"/>
  <c r="CL123" i="25"/>
  <c r="CS123" i="25" s="1"/>
  <c r="CX123" i="25" s="1"/>
  <c r="CL117" i="25"/>
  <c r="CE116" i="25"/>
  <c r="CL122" i="25"/>
  <c r="CS122" i="25" s="1"/>
  <c r="CX122" i="25" s="1"/>
  <c r="CL119" i="25"/>
  <c r="CS119" i="25" s="1"/>
  <c r="CX119" i="25" s="1"/>
  <c r="CL105" i="25"/>
  <c r="BN104" i="25"/>
  <c r="BU106" i="25"/>
  <c r="BZ106" i="25" s="1"/>
  <c r="CL100" i="25"/>
  <c r="CS100" i="25" s="1"/>
  <c r="CX100" i="25" s="1"/>
  <c r="CL96" i="25"/>
  <c r="CS96" i="25" s="1"/>
  <c r="CX96" i="25" s="1"/>
  <c r="BN93" i="25"/>
  <c r="BU94" i="25"/>
  <c r="BZ94" i="25" s="1"/>
  <c r="CL95" i="25"/>
  <c r="CS95" i="25" s="1"/>
  <c r="CX95" i="25" s="1"/>
  <c r="CL98" i="25"/>
  <c r="CS98" i="25" s="1"/>
  <c r="CX98" i="25" s="1"/>
  <c r="CL101" i="25"/>
  <c r="CS101" i="25" s="1"/>
  <c r="CX101" i="25" s="1"/>
  <c r="CL97" i="25"/>
  <c r="CS97" i="25" s="1"/>
  <c r="CX97" i="25" s="1"/>
  <c r="CL99" i="25"/>
  <c r="CS99" i="25" s="1"/>
  <c r="CX99" i="25" s="1"/>
  <c r="CL102" i="25"/>
  <c r="CS102" i="25" s="1"/>
  <c r="CX102" i="25" s="1"/>
  <c r="BN83" i="25"/>
  <c r="BU84" i="25"/>
  <c r="BZ84" i="25" s="1"/>
  <c r="CL85" i="25"/>
  <c r="CS85" i="25" s="1"/>
  <c r="CX85" i="25" s="1"/>
  <c r="CL74" i="25"/>
  <c r="CS74" i="25" s="1"/>
  <c r="CX74" i="25" s="1"/>
  <c r="CL80" i="25"/>
  <c r="CS80" i="25" s="1"/>
  <c r="CX80" i="25" s="1"/>
  <c r="CL75" i="25"/>
  <c r="CS75" i="25" s="1"/>
  <c r="CX75" i="25" s="1"/>
  <c r="CL76" i="25"/>
  <c r="CS76" i="25" s="1"/>
  <c r="CX76" i="25" s="1"/>
  <c r="CL73" i="25"/>
  <c r="CS73" i="25" s="1"/>
  <c r="CX73" i="25" s="1"/>
  <c r="CL72" i="25"/>
  <c r="CS72" i="25" s="1"/>
  <c r="CX72" i="25" s="1"/>
  <c r="CL71" i="25"/>
  <c r="CS71" i="25" s="1"/>
  <c r="CX71" i="25" s="1"/>
  <c r="CE68" i="25"/>
  <c r="CL69" i="25"/>
  <c r="CL81" i="25"/>
  <c r="CS81" i="25" s="1"/>
  <c r="CX81" i="25" s="1"/>
  <c r="CL78" i="25"/>
  <c r="CS78" i="25" s="1"/>
  <c r="CX78" i="25" s="1"/>
  <c r="CL70" i="25"/>
  <c r="CS70" i="25" s="1"/>
  <c r="CX70" i="25" s="1"/>
  <c r="CL77" i="25"/>
  <c r="CS77" i="25" s="1"/>
  <c r="CX77" i="25" s="1"/>
  <c r="CL79" i="25"/>
  <c r="CS79" i="25" s="1"/>
  <c r="CX79" i="25" s="1"/>
  <c r="CL43" i="25"/>
  <c r="CS43" i="25" s="1"/>
  <c r="CX43" i="25" s="1"/>
  <c r="CL46" i="25"/>
  <c r="CS46" i="25" s="1"/>
  <c r="CX46" i="25" s="1"/>
  <c r="CL56" i="25"/>
  <c r="CS56" i="25" s="1"/>
  <c r="CX56" i="25" s="1"/>
  <c r="CL62" i="25"/>
  <c r="CS62" i="25" s="1"/>
  <c r="CX62" i="25" s="1"/>
  <c r="CL45" i="25"/>
  <c r="CS45" i="25" s="1"/>
  <c r="CX45" i="25" s="1"/>
  <c r="CL41" i="25"/>
  <c r="CS41" i="25" s="1"/>
  <c r="CX41" i="25" s="1"/>
  <c r="CL52" i="25"/>
  <c r="CS52" i="25" s="1"/>
  <c r="CX52" i="25" s="1"/>
  <c r="CL49" i="25"/>
  <c r="CS49" i="25" s="1"/>
  <c r="CX49" i="25" s="1"/>
  <c r="CL65" i="25"/>
  <c r="CS65" i="25" s="1"/>
  <c r="CX65" i="25" s="1"/>
  <c r="CL66" i="25"/>
  <c r="CS66" i="25" s="1"/>
  <c r="CX66" i="25" s="1"/>
  <c r="CL44" i="25"/>
  <c r="CS44" i="25" s="1"/>
  <c r="CX44" i="25" s="1"/>
  <c r="CL61" i="25"/>
  <c r="CS61" i="25" s="1"/>
  <c r="CX61" i="25" s="1"/>
  <c r="CL50" i="25"/>
  <c r="CS50" i="25" s="1"/>
  <c r="CX50" i="25" s="1"/>
  <c r="BG38" i="25"/>
  <c r="BN39" i="25"/>
  <c r="BU42" i="25"/>
  <c r="BZ42" i="25" s="1"/>
  <c r="CL40" i="25"/>
  <c r="CL58" i="25"/>
  <c r="CS58" i="25" s="1"/>
  <c r="CX58" i="25" s="1"/>
  <c r="CL47" i="25"/>
  <c r="CS47" i="25" s="1"/>
  <c r="CX47" i="25" s="1"/>
  <c r="CL48" i="25"/>
  <c r="CS48" i="25" s="1"/>
  <c r="CX48" i="25" s="1"/>
  <c r="CL57" i="25"/>
  <c r="CS57" i="25" s="1"/>
  <c r="CX57" i="25" s="1"/>
  <c r="CL53" i="25"/>
  <c r="CS53" i="25" s="1"/>
  <c r="CX53" i="25" s="1"/>
  <c r="CL59" i="25"/>
  <c r="CS59" i="25" s="1"/>
  <c r="CX59" i="25" s="1"/>
  <c r="CL54" i="25"/>
  <c r="CS54" i="25" s="1"/>
  <c r="CX54" i="25" s="1"/>
  <c r="CL60" i="25"/>
  <c r="CS60" i="25" s="1"/>
  <c r="CX60" i="25" s="1"/>
  <c r="CL55" i="25"/>
  <c r="CS55" i="25" s="1"/>
  <c r="CX55" i="25" s="1"/>
  <c r="CL51" i="25"/>
  <c r="CS51" i="25" s="1"/>
  <c r="CX51" i="25" s="1"/>
  <c r="CL63" i="25"/>
  <c r="CS63" i="25" s="1"/>
  <c r="CX63" i="25" s="1"/>
  <c r="CL64" i="25"/>
  <c r="CS64" i="25" s="1"/>
  <c r="CX64" i="25" s="1"/>
  <c r="BU26" i="25"/>
  <c r="BZ26" i="25" s="1"/>
  <c r="CE27" i="25"/>
  <c r="CE29" i="25"/>
  <c r="CL30" i="25"/>
  <c r="BU23" i="25"/>
  <c r="G120" i="20" s="1"/>
  <c r="CE24" i="25"/>
  <c r="BN34" i="25"/>
  <c r="BO34" i="25" s="1"/>
  <c r="BU6" i="25"/>
  <c r="CE11" i="25"/>
  <c r="BU10" i="25"/>
  <c r="BU15" i="25"/>
  <c r="CE16" i="25"/>
  <c r="AW33" i="25"/>
  <c r="BB33" i="25" s="1"/>
  <c r="AW4" i="25"/>
  <c r="AX5" i="25" s="1"/>
  <c r="E108" i="20"/>
  <c r="AC112" i="25"/>
  <c r="AD112" i="25" s="1"/>
  <c r="S137" i="25"/>
  <c r="AR36" i="25" l="1"/>
  <c r="AQ109" i="25"/>
  <c r="AV109" i="25" s="1"/>
  <c r="BZ6" i="25"/>
  <c r="BU5" i="25"/>
  <c r="BZ5" i="25" s="1"/>
  <c r="AQ114" i="25"/>
  <c r="AV114" i="25" s="1"/>
  <c r="AQ113" i="25"/>
  <c r="AV113" i="25" s="1"/>
  <c r="AE141" i="25"/>
  <c r="CE18" i="25"/>
  <c r="AS65" i="25"/>
  <c r="AS100" i="25"/>
  <c r="AS58" i="25"/>
  <c r="AS41" i="25"/>
  <c r="AS74" i="25"/>
  <c r="AS118" i="25"/>
  <c r="AS69" i="25"/>
  <c r="AS49" i="25"/>
  <c r="AS83" i="25"/>
  <c r="AS138" i="25"/>
  <c r="AS86" i="25"/>
  <c r="AS57" i="25"/>
  <c r="AS91" i="25"/>
  <c r="AS46" i="25"/>
  <c r="AS106" i="25"/>
  <c r="C118" i="20"/>
  <c r="E132" i="20"/>
  <c r="E136" i="20"/>
  <c r="E135" i="20"/>
  <c r="E133" i="20"/>
  <c r="E137" i="20"/>
  <c r="E134" i="20"/>
  <c r="E131" i="20"/>
  <c r="BZ125" i="25"/>
  <c r="G114" i="20"/>
  <c r="H114" i="20" s="1"/>
  <c r="F112" i="20"/>
  <c r="AS43" i="25"/>
  <c r="AS51" i="25"/>
  <c r="AS59" i="25"/>
  <c r="AS68" i="25"/>
  <c r="AS76" i="25"/>
  <c r="AS85" i="25"/>
  <c r="AS94" i="25"/>
  <c r="AS102" i="25"/>
  <c r="AS120" i="25"/>
  <c r="AS38" i="25"/>
  <c r="AS50" i="25"/>
  <c r="AS60" i="25"/>
  <c r="AS71" i="25"/>
  <c r="AS88" i="25"/>
  <c r="AS123" i="25"/>
  <c r="AR124" i="25"/>
  <c r="AS111" i="25"/>
  <c r="AS45" i="25"/>
  <c r="AS53" i="25"/>
  <c r="AS61" i="25"/>
  <c r="AS70" i="25"/>
  <c r="AS78" i="25"/>
  <c r="AS87" i="25"/>
  <c r="AS96" i="25"/>
  <c r="AS105" i="25"/>
  <c r="AS122" i="25"/>
  <c r="AS42" i="25"/>
  <c r="AS52" i="25"/>
  <c r="AS62" i="25"/>
  <c r="AS77" i="25"/>
  <c r="AS95" i="25"/>
  <c r="AS39" i="25"/>
  <c r="AS47" i="25"/>
  <c r="AS55" i="25"/>
  <c r="AS63" i="25"/>
  <c r="AS72" i="25"/>
  <c r="AS80" i="25"/>
  <c r="AS89" i="25"/>
  <c r="AS98" i="25"/>
  <c r="AS116" i="25"/>
  <c r="AS110" i="25"/>
  <c r="AS44" i="25"/>
  <c r="AS54" i="25"/>
  <c r="AS66" i="25"/>
  <c r="AS79" i="25"/>
  <c r="AS97" i="25"/>
  <c r="AS124" i="25"/>
  <c r="AS40" i="25"/>
  <c r="AS48" i="25"/>
  <c r="AS56" i="25"/>
  <c r="AS64" i="25"/>
  <c r="AS73" i="25"/>
  <c r="AS81" i="25"/>
  <c r="AS90" i="25"/>
  <c r="AS99" i="25"/>
  <c r="AS117" i="25"/>
  <c r="AV124" i="25"/>
  <c r="AS75" i="25"/>
  <c r="AS84" i="25"/>
  <c r="AS93" i="25"/>
  <c r="AS101" i="25"/>
  <c r="AS119" i="25"/>
  <c r="AS104" i="25"/>
  <c r="E123" i="20"/>
  <c r="X137" i="25"/>
  <c r="T137" i="25"/>
  <c r="F108" i="20"/>
  <c r="BZ15" i="25"/>
  <c r="BV30" i="25"/>
  <c r="BV29" i="25"/>
  <c r="BB4" i="25"/>
  <c r="AX138" i="25"/>
  <c r="AX132" i="25"/>
  <c r="AX128" i="25"/>
  <c r="AX110" i="25"/>
  <c r="AX18" i="25"/>
  <c r="AX12" i="25"/>
  <c r="AX7" i="25"/>
  <c r="AX131" i="25"/>
  <c r="AX127" i="25"/>
  <c r="AX122" i="25"/>
  <c r="AX120" i="25"/>
  <c r="AX118" i="25"/>
  <c r="AX116" i="25"/>
  <c r="AX105" i="25"/>
  <c r="AX102" i="25"/>
  <c r="AX100" i="25"/>
  <c r="AX98" i="25"/>
  <c r="AX96" i="25"/>
  <c r="AX94" i="25"/>
  <c r="AX91" i="25"/>
  <c r="AX89" i="25"/>
  <c r="AX87" i="25"/>
  <c r="AX85" i="25"/>
  <c r="AX83" i="25"/>
  <c r="AX80" i="25"/>
  <c r="AX78" i="25"/>
  <c r="AX76" i="25"/>
  <c r="AX74" i="25"/>
  <c r="AX72" i="25"/>
  <c r="AX70" i="25"/>
  <c r="AX68" i="25"/>
  <c r="AX65" i="25"/>
  <c r="AX63" i="25"/>
  <c r="AX61" i="25"/>
  <c r="AX59" i="25"/>
  <c r="AX57" i="25"/>
  <c r="AX55" i="25"/>
  <c r="AX53" i="25"/>
  <c r="AX51" i="25"/>
  <c r="AX49" i="25"/>
  <c r="AX47" i="25"/>
  <c r="AX45" i="25"/>
  <c r="AX43" i="25"/>
  <c r="AX41" i="25"/>
  <c r="AX39" i="25"/>
  <c r="AX16" i="25"/>
  <c r="AX11" i="25"/>
  <c r="AX6" i="25"/>
  <c r="AX134" i="25"/>
  <c r="AX130" i="25"/>
  <c r="AX126" i="25"/>
  <c r="AX111" i="25"/>
  <c r="AX22" i="25"/>
  <c r="AX15" i="25"/>
  <c r="AX10" i="25"/>
  <c r="AX125" i="25"/>
  <c r="AX117" i="25"/>
  <c r="AX104" i="25"/>
  <c r="AX95" i="25"/>
  <c r="AX86" i="25"/>
  <c r="AX77" i="25"/>
  <c r="AX69" i="25"/>
  <c r="AX60" i="25"/>
  <c r="AX52" i="25"/>
  <c r="AX44" i="25"/>
  <c r="AX119" i="25"/>
  <c r="AX97" i="25"/>
  <c r="AX71" i="25"/>
  <c r="AX54" i="25"/>
  <c r="AX123" i="25"/>
  <c r="AX101" i="25"/>
  <c r="AX93" i="25"/>
  <c r="AX84" i="25"/>
  <c r="AX75" i="25"/>
  <c r="AX66" i="25"/>
  <c r="AX58" i="25"/>
  <c r="AX50" i="25"/>
  <c r="AX42" i="25"/>
  <c r="AX4" i="25"/>
  <c r="AX106" i="25"/>
  <c r="AX88" i="25"/>
  <c r="AX62" i="25"/>
  <c r="AX13" i="25"/>
  <c r="AX133" i="25"/>
  <c r="AX121" i="25"/>
  <c r="AX99" i="25"/>
  <c r="AX90" i="25"/>
  <c r="AX81" i="25"/>
  <c r="AX73" i="25"/>
  <c r="AX64" i="25"/>
  <c r="AX56" i="25"/>
  <c r="AX48" i="25"/>
  <c r="AX40" i="25"/>
  <c r="AX19" i="25"/>
  <c r="AX129" i="25"/>
  <c r="AX79" i="25"/>
  <c r="AX46" i="25"/>
  <c r="BZ10" i="25"/>
  <c r="BV27" i="25"/>
  <c r="BV26" i="25"/>
  <c r="BZ23" i="25"/>
  <c r="BH133" i="25"/>
  <c r="BH129" i="25"/>
  <c r="BH125" i="25"/>
  <c r="BH123" i="25"/>
  <c r="BH121" i="25"/>
  <c r="BH119" i="25"/>
  <c r="BH117" i="25"/>
  <c r="BH106" i="25"/>
  <c r="BH104" i="25"/>
  <c r="BH101" i="25"/>
  <c r="BH138" i="25"/>
  <c r="BH132" i="25"/>
  <c r="BH128" i="25"/>
  <c r="BH110" i="25"/>
  <c r="BH131" i="25"/>
  <c r="BH127" i="25"/>
  <c r="BH122" i="25"/>
  <c r="BH120" i="25"/>
  <c r="BH118" i="25"/>
  <c r="BH116" i="25"/>
  <c r="BH105" i="25"/>
  <c r="BH102" i="25"/>
  <c r="BH100" i="25"/>
  <c r="BH98" i="25"/>
  <c r="BH96" i="25"/>
  <c r="BH94" i="25"/>
  <c r="BH91" i="25"/>
  <c r="BH89" i="25"/>
  <c r="BH87" i="25"/>
  <c r="BH126" i="25"/>
  <c r="BH97" i="25"/>
  <c r="BH88" i="25"/>
  <c r="BH18" i="25"/>
  <c r="BH12" i="25"/>
  <c r="BH7" i="25"/>
  <c r="BH99" i="25"/>
  <c r="BH90" i="25"/>
  <c r="BH85" i="25"/>
  <c r="BH83" i="25"/>
  <c r="BH80" i="25"/>
  <c r="BH78" i="25"/>
  <c r="BH76" i="25"/>
  <c r="BH74" i="25"/>
  <c r="BH72" i="25"/>
  <c r="BH70" i="25"/>
  <c r="BH68" i="25"/>
  <c r="BH65" i="25"/>
  <c r="BH63" i="25"/>
  <c r="BH61" i="25"/>
  <c r="BH59" i="25"/>
  <c r="BH57" i="25"/>
  <c r="BH55" i="25"/>
  <c r="BH53" i="25"/>
  <c r="BH51" i="25"/>
  <c r="BH49" i="25"/>
  <c r="BH47" i="25"/>
  <c r="BH45" i="25"/>
  <c r="BH43" i="25"/>
  <c r="BH41" i="25"/>
  <c r="BH39" i="25"/>
  <c r="BH16" i="25"/>
  <c r="BH11" i="25"/>
  <c r="BH6" i="25"/>
  <c r="BH134" i="25"/>
  <c r="BH111" i="25"/>
  <c r="BH93" i="25"/>
  <c r="BH22" i="25"/>
  <c r="BH15" i="25"/>
  <c r="BH10" i="25"/>
  <c r="BH79" i="25"/>
  <c r="BH71" i="25"/>
  <c r="BH62" i="25"/>
  <c r="BH54" i="25"/>
  <c r="BH46" i="25"/>
  <c r="BH38" i="25"/>
  <c r="BH13" i="25"/>
  <c r="BH81" i="25"/>
  <c r="BH73" i="25"/>
  <c r="BH64" i="25"/>
  <c r="BH48" i="25"/>
  <c r="BH40" i="25"/>
  <c r="BH19" i="25"/>
  <c r="BH130" i="25"/>
  <c r="BH86" i="25"/>
  <c r="BH77" i="25"/>
  <c r="BH69" i="25"/>
  <c r="BH60" i="25"/>
  <c r="BH52" i="25"/>
  <c r="BH44" i="25"/>
  <c r="BH56" i="25"/>
  <c r="BH95" i="25"/>
  <c r="BH84" i="25"/>
  <c r="BH75" i="25"/>
  <c r="BH66" i="25"/>
  <c r="BH58" i="25"/>
  <c r="BH50" i="25"/>
  <c r="BH42" i="25"/>
  <c r="BH4" i="25"/>
  <c r="BO8" i="25"/>
  <c r="BO24" i="25"/>
  <c r="BO23" i="25"/>
  <c r="AX33" i="25"/>
  <c r="BG36" i="25"/>
  <c r="BG109" i="25" s="1"/>
  <c r="BH109" i="25" s="1"/>
  <c r="BN33" i="25"/>
  <c r="BO33" i="25" s="1"/>
  <c r="B139" i="20"/>
  <c r="B140" i="20" s="1"/>
  <c r="E130" i="20"/>
  <c r="E110" i="20"/>
  <c r="E113" i="20" s="1"/>
  <c r="CL127" i="25"/>
  <c r="CS127" i="25" s="1"/>
  <c r="CX127" i="25" s="1"/>
  <c r="BN4" i="25"/>
  <c r="BO5" i="25" s="1"/>
  <c r="CS126" i="25"/>
  <c r="CX126" i="25" s="1"/>
  <c r="CS117" i="25"/>
  <c r="CX117" i="25" s="1"/>
  <c r="CL116" i="25"/>
  <c r="CS105" i="25"/>
  <c r="CX105" i="25" s="1"/>
  <c r="BN38" i="25"/>
  <c r="BN124" i="25" s="1"/>
  <c r="CE106" i="25"/>
  <c r="BU104" i="25"/>
  <c r="BZ104" i="25" s="1"/>
  <c r="CE94" i="25"/>
  <c r="BU93" i="25"/>
  <c r="BZ93" i="25" s="1"/>
  <c r="CE84" i="25"/>
  <c r="BU83" i="25"/>
  <c r="BZ83" i="25" s="1"/>
  <c r="CS69" i="25"/>
  <c r="CX69" i="25" s="1"/>
  <c r="CL68" i="25"/>
  <c r="BG124" i="25"/>
  <c r="CE42" i="25"/>
  <c r="BU39" i="25"/>
  <c r="BZ39" i="25" s="1"/>
  <c r="CS40" i="25"/>
  <c r="CX40" i="25" s="1"/>
  <c r="CL24" i="25"/>
  <c r="CE23" i="25"/>
  <c r="CL27" i="25"/>
  <c r="CE26" i="25"/>
  <c r="CL29" i="25"/>
  <c r="CS30" i="25"/>
  <c r="CX30" i="25" s="1"/>
  <c r="BU22" i="25"/>
  <c r="BU35" i="25"/>
  <c r="BZ35" i="25" s="1"/>
  <c r="CE6" i="25"/>
  <c r="CE5" i="25" s="1"/>
  <c r="CE15" i="25"/>
  <c r="CL16" i="25"/>
  <c r="CL11" i="25"/>
  <c r="CE10" i="25"/>
  <c r="CS19" i="25"/>
  <c r="CX19" i="25" s="1"/>
  <c r="CL18" i="25"/>
  <c r="BU34" i="25"/>
  <c r="BZ34" i="25" s="1"/>
  <c r="AW36" i="25"/>
  <c r="BB36" i="25" s="1"/>
  <c r="AK141" i="25"/>
  <c r="AC137" i="25"/>
  <c r="AD137" i="25" s="1"/>
  <c r="AW38" i="25"/>
  <c r="BB38" i="25" s="1"/>
  <c r="AK142" i="25"/>
  <c r="B99" i="20"/>
  <c r="S139" i="25"/>
  <c r="E463" i="29" s="1"/>
  <c r="E462" i="29" s="1"/>
  <c r="E464" i="29" s="1"/>
  <c r="E465" i="29" s="1"/>
  <c r="E466" i="29" s="1"/>
  <c r="AQ112" i="25" l="1"/>
  <c r="AR112" i="25" s="1"/>
  <c r="AR109" i="25"/>
  <c r="AR114" i="25"/>
  <c r="AR113" i="25"/>
  <c r="AS141" i="25"/>
  <c r="E115" i="20"/>
  <c r="E117" i="20" s="1"/>
  <c r="F113" i="20"/>
  <c r="BZ22" i="25"/>
  <c r="G109" i="20"/>
  <c r="B119" i="20"/>
  <c r="C104" i="20"/>
  <c r="X139" i="25"/>
  <c r="T139" i="25"/>
  <c r="E111" i="20"/>
  <c r="F110" i="20"/>
  <c r="BH36" i="25"/>
  <c r="CF27" i="25"/>
  <c r="CF26" i="25"/>
  <c r="BV24" i="25"/>
  <c r="BV23" i="25"/>
  <c r="BV8" i="25"/>
  <c r="BO138" i="25"/>
  <c r="BO132" i="25"/>
  <c r="BO128" i="25"/>
  <c r="BO110" i="25"/>
  <c r="BO133" i="25"/>
  <c r="BO127" i="25"/>
  <c r="BO121" i="25"/>
  <c r="BO118" i="25"/>
  <c r="BO105" i="25"/>
  <c r="BO99" i="25"/>
  <c r="BO96" i="25"/>
  <c r="BO90" i="25"/>
  <c r="BO87" i="25"/>
  <c r="BO81" i="25"/>
  <c r="BO79" i="25"/>
  <c r="BO77" i="25"/>
  <c r="BO75" i="25"/>
  <c r="BO73" i="25"/>
  <c r="BO71" i="25"/>
  <c r="BO69" i="25"/>
  <c r="BO66" i="25"/>
  <c r="BO64" i="25"/>
  <c r="BO62" i="25"/>
  <c r="BO60" i="25"/>
  <c r="BO58" i="25"/>
  <c r="BO56" i="25"/>
  <c r="BO54" i="25"/>
  <c r="BO52" i="25"/>
  <c r="BO50" i="25"/>
  <c r="BO48" i="25"/>
  <c r="BO46" i="25"/>
  <c r="BO44" i="25"/>
  <c r="BO42" i="25"/>
  <c r="BO40" i="25"/>
  <c r="BO38" i="25"/>
  <c r="BO19" i="25"/>
  <c r="BO13" i="25"/>
  <c r="BO4" i="25"/>
  <c r="BO131" i="25"/>
  <c r="BO126" i="25"/>
  <c r="BO123" i="25"/>
  <c r="BO120" i="25"/>
  <c r="BO101" i="25"/>
  <c r="BO98" i="25"/>
  <c r="BO93" i="25"/>
  <c r="BO89" i="25"/>
  <c r="BO84" i="25"/>
  <c r="BO18" i="25"/>
  <c r="BO12" i="25"/>
  <c r="BO7" i="25"/>
  <c r="BO130" i="25"/>
  <c r="BO125" i="25"/>
  <c r="BO122" i="25"/>
  <c r="BO117" i="25"/>
  <c r="BO104" i="25"/>
  <c r="BO100" i="25"/>
  <c r="BO95" i="25"/>
  <c r="BO91" i="25"/>
  <c r="BO86" i="25"/>
  <c r="BO83" i="25"/>
  <c r="BO80" i="25"/>
  <c r="BO78" i="25"/>
  <c r="BO76" i="25"/>
  <c r="BO74" i="25"/>
  <c r="BO72" i="25"/>
  <c r="BO70" i="25"/>
  <c r="BO68" i="25"/>
  <c r="BO65" i="25"/>
  <c r="BO63" i="25"/>
  <c r="BO61" i="25"/>
  <c r="BO59" i="25"/>
  <c r="BO57" i="25"/>
  <c r="BO55" i="25"/>
  <c r="BO53" i="25"/>
  <c r="BO51" i="25"/>
  <c r="BO49" i="25"/>
  <c r="BO47" i="25"/>
  <c r="BO45" i="25"/>
  <c r="BO43" i="25"/>
  <c r="BO41" i="25"/>
  <c r="BO39" i="25"/>
  <c r="BO16" i="25"/>
  <c r="BO11" i="25"/>
  <c r="BO6" i="25"/>
  <c r="BO134" i="25"/>
  <c r="BO119" i="25"/>
  <c r="BO102" i="25"/>
  <c r="BO15" i="25"/>
  <c r="BO129" i="25"/>
  <c r="BO116" i="25"/>
  <c r="BO88" i="25"/>
  <c r="BO10" i="25"/>
  <c r="BO124" i="25"/>
  <c r="BO111" i="25"/>
  <c r="BO97" i="25"/>
  <c r="BO85" i="25"/>
  <c r="BO94" i="25"/>
  <c r="BO106" i="25"/>
  <c r="BO22" i="25"/>
  <c r="BV34" i="25"/>
  <c r="AX38" i="25"/>
  <c r="AX36" i="25"/>
  <c r="BV35" i="25"/>
  <c r="BI138" i="25"/>
  <c r="BI110" i="25"/>
  <c r="BI124" i="25"/>
  <c r="BI122" i="25"/>
  <c r="BI120" i="25"/>
  <c r="BI118" i="25"/>
  <c r="BI116" i="25"/>
  <c r="BI105" i="25"/>
  <c r="BI111" i="25"/>
  <c r="BI117" i="25"/>
  <c r="BI104" i="25"/>
  <c r="BI99" i="25"/>
  <c r="BI94" i="25"/>
  <c r="BI90" i="25"/>
  <c r="BI85" i="25"/>
  <c r="BI83" i="25"/>
  <c r="BI80" i="25"/>
  <c r="BI78" i="25"/>
  <c r="BI76" i="25"/>
  <c r="BI74" i="25"/>
  <c r="BI72" i="25"/>
  <c r="BI70" i="25"/>
  <c r="BI68" i="25"/>
  <c r="BI65" i="25"/>
  <c r="BI63" i="25"/>
  <c r="BI61" i="25"/>
  <c r="BI59" i="25"/>
  <c r="BI57" i="25"/>
  <c r="BI55" i="25"/>
  <c r="BI53" i="25"/>
  <c r="BI51" i="25"/>
  <c r="BI49" i="25"/>
  <c r="BI47" i="25"/>
  <c r="BI45" i="25"/>
  <c r="BI43" i="25"/>
  <c r="BI41" i="25"/>
  <c r="BI39" i="25"/>
  <c r="BI123" i="25"/>
  <c r="BI102" i="25"/>
  <c r="BI96" i="25"/>
  <c r="BI93" i="25"/>
  <c r="BI87" i="25"/>
  <c r="BI121" i="25"/>
  <c r="BI101" i="25"/>
  <c r="BI98" i="25"/>
  <c r="BI95" i="25"/>
  <c r="BI89" i="25"/>
  <c r="BI86" i="25"/>
  <c r="BI84" i="25"/>
  <c r="BI81" i="25"/>
  <c r="BI79" i="25"/>
  <c r="BI77" i="25"/>
  <c r="BI75" i="25"/>
  <c r="BI73" i="25"/>
  <c r="BI71" i="25"/>
  <c r="BI69" i="25"/>
  <c r="BI66" i="25"/>
  <c r="BI64" i="25"/>
  <c r="BI62" i="25"/>
  <c r="BI60" i="25"/>
  <c r="BI58" i="25"/>
  <c r="BI56" i="25"/>
  <c r="BI54" i="25"/>
  <c r="BI52" i="25"/>
  <c r="BI50" i="25"/>
  <c r="BI48" i="25"/>
  <c r="BI46" i="25"/>
  <c r="BI44" i="25"/>
  <c r="BI42" i="25"/>
  <c r="BI40" i="25"/>
  <c r="BI38" i="25"/>
  <c r="BI100" i="25"/>
  <c r="BI88" i="25"/>
  <c r="BI106" i="25"/>
  <c r="BI91" i="25"/>
  <c r="BI97" i="25"/>
  <c r="BI119" i="25"/>
  <c r="BH124" i="25"/>
  <c r="BH142" i="25" s="1"/>
  <c r="CF30" i="25"/>
  <c r="CF29" i="25"/>
  <c r="BP124" i="25"/>
  <c r="BP122" i="25"/>
  <c r="BP120" i="25"/>
  <c r="BP118" i="25"/>
  <c r="BP116" i="25"/>
  <c r="BP105" i="25"/>
  <c r="BP102" i="25"/>
  <c r="BP100" i="25"/>
  <c r="BP98" i="25"/>
  <c r="BP96" i="25"/>
  <c r="BP94" i="25"/>
  <c r="BP91" i="25"/>
  <c r="BP89" i="25"/>
  <c r="BP87" i="25"/>
  <c r="BP85" i="25"/>
  <c r="BP83" i="25"/>
  <c r="BP123" i="25"/>
  <c r="BP110" i="25"/>
  <c r="BP101" i="25"/>
  <c r="BP93" i="25"/>
  <c r="BP84" i="25"/>
  <c r="BP138" i="25"/>
  <c r="BP117" i="25"/>
  <c r="BP104" i="25"/>
  <c r="BP95" i="25"/>
  <c r="BP86" i="25"/>
  <c r="BP80" i="25"/>
  <c r="BP78" i="25"/>
  <c r="BP76" i="25"/>
  <c r="BP74" i="25"/>
  <c r="BP72" i="25"/>
  <c r="BP70" i="25"/>
  <c r="BP68" i="25"/>
  <c r="BP65" i="25"/>
  <c r="BP63" i="25"/>
  <c r="BP61" i="25"/>
  <c r="BP59" i="25"/>
  <c r="BP57" i="25"/>
  <c r="BP55" i="25"/>
  <c r="BP53" i="25"/>
  <c r="BP51" i="25"/>
  <c r="BP49" i="25"/>
  <c r="BP47" i="25"/>
  <c r="BP45" i="25"/>
  <c r="BP43" i="25"/>
  <c r="BP41" i="25"/>
  <c r="BP39" i="25"/>
  <c r="BP119" i="25"/>
  <c r="BP111" i="25"/>
  <c r="BP106" i="25"/>
  <c r="BP97" i="25"/>
  <c r="BP88" i="25"/>
  <c r="BP90" i="25"/>
  <c r="BP79" i="25"/>
  <c r="BP71" i="25"/>
  <c r="BP62" i="25"/>
  <c r="BP54" i="25"/>
  <c r="BP46" i="25"/>
  <c r="BP38" i="25"/>
  <c r="BP99" i="25"/>
  <c r="BP77" i="25"/>
  <c r="BP69" i="25"/>
  <c r="BP60" i="25"/>
  <c r="BP52" i="25"/>
  <c r="BP44" i="25"/>
  <c r="BP75" i="25"/>
  <c r="BP66" i="25"/>
  <c r="BP58" i="25"/>
  <c r="BP50" i="25"/>
  <c r="BP42" i="25"/>
  <c r="BP81" i="25"/>
  <c r="BP48" i="25"/>
  <c r="BP56" i="25"/>
  <c r="BP121" i="25"/>
  <c r="BP73" i="25"/>
  <c r="BP40" i="25"/>
  <c r="BP64" i="25"/>
  <c r="BG113" i="25"/>
  <c r="BH113" i="25" s="1"/>
  <c r="BG114" i="25"/>
  <c r="BH114" i="25" s="1"/>
  <c r="CL125" i="25"/>
  <c r="BN36" i="25"/>
  <c r="BN114" i="25" s="1"/>
  <c r="BO114" i="25" s="1"/>
  <c r="CS125" i="25"/>
  <c r="CS116" i="25"/>
  <c r="CX116" i="25" s="1"/>
  <c r="CL106" i="25"/>
  <c r="CE104" i="25"/>
  <c r="CE93" i="25"/>
  <c r="CL94" i="25"/>
  <c r="BG112" i="25"/>
  <c r="CE83" i="25"/>
  <c r="CL84" i="25"/>
  <c r="CS68" i="25"/>
  <c r="CX68" i="25" s="1"/>
  <c r="CL42" i="25"/>
  <c r="CE39" i="25"/>
  <c r="BU38" i="25"/>
  <c r="CS29" i="25"/>
  <c r="CX29" i="25" s="1"/>
  <c r="CE22" i="25"/>
  <c r="CS27" i="25"/>
  <c r="CX27" i="25" s="1"/>
  <c r="CL26" i="25"/>
  <c r="CS24" i="25"/>
  <c r="CX24" i="25" s="1"/>
  <c r="CL23" i="25"/>
  <c r="CE34" i="25"/>
  <c r="CF34" i="25" s="1"/>
  <c r="CS16" i="25"/>
  <c r="CX16" i="25" s="1"/>
  <c r="CL15" i="25"/>
  <c r="CL6" i="25"/>
  <c r="CL5" i="25" s="1"/>
  <c r="CE35" i="25"/>
  <c r="CF35" i="25" s="1"/>
  <c r="CL10" i="25"/>
  <c r="CS11" i="25"/>
  <c r="CX11" i="25" s="1"/>
  <c r="BU4" i="25"/>
  <c r="BU33" i="25"/>
  <c r="BZ33" i="25" s="1"/>
  <c r="CS18" i="25"/>
  <c r="CX18" i="25" s="1"/>
  <c r="AC139" i="25"/>
  <c r="AD139" i="25" s="1"/>
  <c r="AR142" i="25"/>
  <c r="E138" i="20"/>
  <c r="AR141" i="25"/>
  <c r="BH141" i="25"/>
  <c r="AW124" i="25"/>
  <c r="AW113" i="25"/>
  <c r="AW109" i="25"/>
  <c r="AW114" i="25"/>
  <c r="AV112" i="25" l="1"/>
  <c r="AQ137" i="25"/>
  <c r="AR137" i="25" s="1"/>
  <c r="G108" i="20"/>
  <c r="G135" i="20" s="1"/>
  <c r="BV5" i="25"/>
  <c r="BP141" i="25"/>
  <c r="BI141" i="25"/>
  <c r="E118" i="20"/>
  <c r="F117" i="20"/>
  <c r="BZ38" i="25"/>
  <c r="G112" i="20"/>
  <c r="F115" i="20"/>
  <c r="CX125" i="25"/>
  <c r="K114" i="20"/>
  <c r="L114" i="20" s="1"/>
  <c r="I114" i="20"/>
  <c r="J114" i="20" s="1"/>
  <c r="D104" i="20"/>
  <c r="C99" i="20"/>
  <c r="C125" i="20" s="1"/>
  <c r="H109" i="20"/>
  <c r="F111" i="20"/>
  <c r="BN109" i="25"/>
  <c r="BO109" i="25" s="1"/>
  <c r="BB114" i="25"/>
  <c r="AX114" i="25"/>
  <c r="BB109" i="25"/>
  <c r="AX109" i="25"/>
  <c r="CM27" i="25"/>
  <c r="CM26" i="25"/>
  <c r="CM30" i="25"/>
  <c r="CM29" i="25"/>
  <c r="BG137" i="25"/>
  <c r="BH137" i="25" s="1"/>
  <c r="BH112" i="25"/>
  <c r="CF24" i="25"/>
  <c r="CF23" i="25"/>
  <c r="CF8" i="25"/>
  <c r="BB113" i="25"/>
  <c r="AX113" i="25"/>
  <c r="BV33" i="25"/>
  <c r="BB124" i="25"/>
  <c r="AY124" i="25"/>
  <c r="AY122" i="25"/>
  <c r="AY120" i="25"/>
  <c r="AY118" i="25"/>
  <c r="AY116" i="25"/>
  <c r="AY105" i="25"/>
  <c r="AY102" i="25"/>
  <c r="AY100" i="25"/>
  <c r="AY98" i="25"/>
  <c r="AY96" i="25"/>
  <c r="AY94" i="25"/>
  <c r="AY91" i="25"/>
  <c r="AY89" i="25"/>
  <c r="AY87" i="25"/>
  <c r="AY85" i="25"/>
  <c r="AY83" i="25"/>
  <c r="AY80" i="25"/>
  <c r="AY78" i="25"/>
  <c r="AY76" i="25"/>
  <c r="AY74" i="25"/>
  <c r="AY72" i="25"/>
  <c r="AY70" i="25"/>
  <c r="AY68" i="25"/>
  <c r="AY65" i="25"/>
  <c r="AY63" i="25"/>
  <c r="AY61" i="25"/>
  <c r="AY59" i="25"/>
  <c r="AY57" i="25"/>
  <c r="AY55" i="25"/>
  <c r="AY53" i="25"/>
  <c r="AY51" i="25"/>
  <c r="AY49" i="25"/>
  <c r="AY47" i="25"/>
  <c r="AY45" i="25"/>
  <c r="AY43" i="25"/>
  <c r="AY41" i="25"/>
  <c r="AY39" i="25"/>
  <c r="AY111" i="25"/>
  <c r="AY123" i="25"/>
  <c r="AY121" i="25"/>
  <c r="AY119" i="25"/>
  <c r="AY117" i="25"/>
  <c r="AY106" i="25"/>
  <c r="AY104" i="25"/>
  <c r="AY101" i="25"/>
  <c r="AY99" i="25"/>
  <c r="AY97" i="25"/>
  <c r="AY95" i="25"/>
  <c r="AY93" i="25"/>
  <c r="AY90" i="25"/>
  <c r="AY88" i="25"/>
  <c r="AY86" i="25"/>
  <c r="AY84" i="25"/>
  <c r="AY81" i="25"/>
  <c r="AY79" i="25"/>
  <c r="AY77" i="25"/>
  <c r="AY75" i="25"/>
  <c r="AY73" i="25"/>
  <c r="AY71" i="25"/>
  <c r="AY69" i="25"/>
  <c r="AY66" i="25"/>
  <c r="AY64" i="25"/>
  <c r="AY62" i="25"/>
  <c r="AY60" i="25"/>
  <c r="AY58" i="25"/>
  <c r="AY56" i="25"/>
  <c r="AY54" i="25"/>
  <c r="AY52" i="25"/>
  <c r="AY50" i="25"/>
  <c r="AY48" i="25"/>
  <c r="AY46" i="25"/>
  <c r="AY44" i="25"/>
  <c r="AY42" i="25"/>
  <c r="AY40" i="25"/>
  <c r="AY38" i="25"/>
  <c r="AY138" i="25"/>
  <c r="AY110" i="25"/>
  <c r="AX124" i="25"/>
  <c r="AX142" i="25" s="1"/>
  <c r="BZ4" i="25"/>
  <c r="BV138" i="25"/>
  <c r="BV132" i="25"/>
  <c r="BV128" i="25"/>
  <c r="BV110" i="25"/>
  <c r="BV18" i="25"/>
  <c r="BV12" i="25"/>
  <c r="BV7" i="25"/>
  <c r="BV133" i="25"/>
  <c r="BV127" i="25"/>
  <c r="BV121" i="25"/>
  <c r="BV118" i="25"/>
  <c r="BV105" i="25"/>
  <c r="BV99" i="25"/>
  <c r="BV96" i="25"/>
  <c r="BV90" i="25"/>
  <c r="BV87" i="25"/>
  <c r="BV81" i="25"/>
  <c r="BV78" i="25"/>
  <c r="BV73" i="25"/>
  <c r="BV70" i="25"/>
  <c r="BV64" i="25"/>
  <c r="BV61" i="25"/>
  <c r="BV56" i="25"/>
  <c r="BV53" i="25"/>
  <c r="BV48" i="25"/>
  <c r="BV45" i="25"/>
  <c r="BV40" i="25"/>
  <c r="BV19" i="25"/>
  <c r="BV11" i="25"/>
  <c r="BV131" i="25"/>
  <c r="BV126" i="25"/>
  <c r="BV123" i="25"/>
  <c r="BV120" i="25"/>
  <c r="BV101" i="25"/>
  <c r="BV98" i="25"/>
  <c r="BV93" i="25"/>
  <c r="BV89" i="25"/>
  <c r="BV84" i="25"/>
  <c r="BV80" i="25"/>
  <c r="BV75" i="25"/>
  <c r="BV72" i="25"/>
  <c r="BV66" i="25"/>
  <c r="BV63" i="25"/>
  <c r="BV58" i="25"/>
  <c r="BV55" i="25"/>
  <c r="BV50" i="25"/>
  <c r="BV47" i="25"/>
  <c r="BV42" i="25"/>
  <c r="BV39" i="25"/>
  <c r="BV16" i="25"/>
  <c r="BV10" i="25"/>
  <c r="BV4" i="25"/>
  <c r="BV130" i="25"/>
  <c r="BV125" i="25"/>
  <c r="BV122" i="25"/>
  <c r="BV117" i="25"/>
  <c r="BV104" i="25"/>
  <c r="BV100" i="25"/>
  <c r="BV95" i="25"/>
  <c r="BV91" i="25"/>
  <c r="BV86" i="25"/>
  <c r="BV83" i="25"/>
  <c r="BV77" i="25"/>
  <c r="BV74" i="25"/>
  <c r="BV69" i="25"/>
  <c r="BV65" i="25"/>
  <c r="BV60" i="25"/>
  <c r="BV57" i="25"/>
  <c r="BV52" i="25"/>
  <c r="BV49" i="25"/>
  <c r="BV44" i="25"/>
  <c r="BV41" i="25"/>
  <c r="BV15" i="25"/>
  <c r="BV111" i="25"/>
  <c r="BV97" i="25"/>
  <c r="BV85" i="25"/>
  <c r="BV62" i="25"/>
  <c r="BV51" i="25"/>
  <c r="BV13" i="25"/>
  <c r="BV106" i="25"/>
  <c r="BV94" i="25"/>
  <c r="BV71" i="25"/>
  <c r="BV59" i="25"/>
  <c r="BV38" i="25"/>
  <c r="BV6" i="25"/>
  <c r="BV134" i="25"/>
  <c r="BV119" i="25"/>
  <c r="BV102" i="25"/>
  <c r="BV79" i="25"/>
  <c r="BV68" i="25"/>
  <c r="BV46" i="25"/>
  <c r="BV54" i="25"/>
  <c r="BV116" i="25"/>
  <c r="BV88" i="25"/>
  <c r="BV43" i="25"/>
  <c r="BV129" i="25"/>
  <c r="BV76" i="25"/>
  <c r="BV22" i="25"/>
  <c r="BO36" i="25"/>
  <c r="C139" i="20"/>
  <c r="C140" i="20" s="1"/>
  <c r="BN113" i="25"/>
  <c r="BO113" i="25" s="1"/>
  <c r="BO141" i="25"/>
  <c r="AX141" i="25"/>
  <c r="CL22" i="25"/>
  <c r="CS106" i="25"/>
  <c r="CX106" i="25" s="1"/>
  <c r="CL104" i="25"/>
  <c r="CS94" i="25"/>
  <c r="CX94" i="25" s="1"/>
  <c r="CL93" i="25"/>
  <c r="CS84" i="25"/>
  <c r="CX84" i="25" s="1"/>
  <c r="CL83" i="25"/>
  <c r="CE38" i="25"/>
  <c r="BU124" i="25"/>
  <c r="CS42" i="25"/>
  <c r="CX42" i="25" s="1"/>
  <c r="CL39" i="25"/>
  <c r="CS26" i="25"/>
  <c r="CX26" i="25" s="1"/>
  <c r="CS23" i="25"/>
  <c r="I120" i="20" s="1"/>
  <c r="J120" i="20" s="1"/>
  <c r="CE33" i="25"/>
  <c r="CF33" i="25" s="1"/>
  <c r="CE4" i="25"/>
  <c r="CF5" i="25" s="1"/>
  <c r="CL34" i="25"/>
  <c r="CM34" i="25" s="1"/>
  <c r="BU36" i="25"/>
  <c r="BZ36" i="25" s="1"/>
  <c r="CL35" i="25"/>
  <c r="CM35" i="25" s="1"/>
  <c r="CS10" i="25"/>
  <c r="CS6" i="25"/>
  <c r="CS15" i="25"/>
  <c r="AW112" i="25"/>
  <c r="AV137" i="25" l="1"/>
  <c r="AQ139" i="25"/>
  <c r="G133" i="20"/>
  <c r="G132" i="20"/>
  <c r="G134" i="20"/>
  <c r="G137" i="20"/>
  <c r="G136" i="20"/>
  <c r="G131" i="20"/>
  <c r="CX6" i="25"/>
  <c r="CS5" i="25"/>
  <c r="CX5" i="25" s="1"/>
  <c r="BN112" i="25"/>
  <c r="BN137" i="25" s="1"/>
  <c r="AY141" i="25"/>
  <c r="F118" i="20"/>
  <c r="H112" i="20"/>
  <c r="BG139" i="25"/>
  <c r="BH139" i="25" s="1"/>
  <c r="C105" i="20"/>
  <c r="C119" i="20"/>
  <c r="G121" i="20"/>
  <c r="G123" i="20"/>
  <c r="H108" i="20"/>
  <c r="CM24" i="25"/>
  <c r="CM23" i="25"/>
  <c r="CM8" i="25"/>
  <c r="CX10" i="25"/>
  <c r="CT27" i="25"/>
  <c r="CT26" i="25"/>
  <c r="BZ124" i="25"/>
  <c r="BW124" i="25"/>
  <c r="BW122" i="25"/>
  <c r="BW120" i="25"/>
  <c r="BW118" i="25"/>
  <c r="BW116" i="25"/>
  <c r="BW105" i="25"/>
  <c r="BW102" i="25"/>
  <c r="BW100" i="25"/>
  <c r="BW98" i="25"/>
  <c r="BW96" i="25"/>
  <c r="BW94" i="25"/>
  <c r="BW91" i="25"/>
  <c r="BW89" i="25"/>
  <c r="BW87" i="25"/>
  <c r="BW85" i="25"/>
  <c r="BW83" i="25"/>
  <c r="BW80" i="25"/>
  <c r="BW78" i="25"/>
  <c r="BW76" i="25"/>
  <c r="BW74" i="25"/>
  <c r="BW72" i="25"/>
  <c r="BW70" i="25"/>
  <c r="BW68" i="25"/>
  <c r="BW65" i="25"/>
  <c r="BW63" i="25"/>
  <c r="BW61" i="25"/>
  <c r="BW59" i="25"/>
  <c r="BW57" i="25"/>
  <c r="BW55" i="25"/>
  <c r="BW53" i="25"/>
  <c r="BW51" i="25"/>
  <c r="BW49" i="25"/>
  <c r="BW47" i="25"/>
  <c r="BW45" i="25"/>
  <c r="BW43" i="25"/>
  <c r="BW41" i="25"/>
  <c r="BW39" i="25"/>
  <c r="BW123" i="25"/>
  <c r="BW110" i="25"/>
  <c r="BW101" i="25"/>
  <c r="BW93" i="25"/>
  <c r="BW84" i="25"/>
  <c r="BW75" i="25"/>
  <c r="BW66" i="25"/>
  <c r="BW58" i="25"/>
  <c r="BW50" i="25"/>
  <c r="BW42" i="25"/>
  <c r="BW138" i="25"/>
  <c r="BW117" i="25"/>
  <c r="BW104" i="25"/>
  <c r="BW95" i="25"/>
  <c r="BW86" i="25"/>
  <c r="BW77" i="25"/>
  <c r="BW69" i="25"/>
  <c r="BW60" i="25"/>
  <c r="BW52" i="25"/>
  <c r="BW44" i="25"/>
  <c r="BW119" i="25"/>
  <c r="BW111" i="25"/>
  <c r="BW106" i="25"/>
  <c r="BW97" i="25"/>
  <c r="BW88" i="25"/>
  <c r="BW79" i="25"/>
  <c r="BW71" i="25"/>
  <c r="BW62" i="25"/>
  <c r="BW54" i="25"/>
  <c r="BW46" i="25"/>
  <c r="BW38" i="25"/>
  <c r="BW73" i="25"/>
  <c r="BW40" i="25"/>
  <c r="BW121" i="25"/>
  <c r="BW81" i="25"/>
  <c r="BW48" i="25"/>
  <c r="BW90" i="25"/>
  <c r="BW56" i="25"/>
  <c r="BW99" i="25"/>
  <c r="BW64" i="25"/>
  <c r="CX23" i="25"/>
  <c r="CX15" i="25"/>
  <c r="CT30" i="25"/>
  <c r="CT29" i="25"/>
  <c r="CF138" i="25"/>
  <c r="CF132" i="25"/>
  <c r="CF128" i="25"/>
  <c r="CF110" i="25"/>
  <c r="CF18" i="25"/>
  <c r="CF12" i="25"/>
  <c r="CF7" i="25"/>
  <c r="CF133" i="25"/>
  <c r="CF127" i="25"/>
  <c r="CF121" i="25"/>
  <c r="CF118" i="25"/>
  <c r="CF105" i="25"/>
  <c r="CF99" i="25"/>
  <c r="CF96" i="25"/>
  <c r="CF90" i="25"/>
  <c r="CF87" i="25"/>
  <c r="CF81" i="25"/>
  <c r="CF78" i="25"/>
  <c r="CF73" i="25"/>
  <c r="CF70" i="25"/>
  <c r="CF64" i="25"/>
  <c r="CF61" i="25"/>
  <c r="CF56" i="25"/>
  <c r="CF53" i="25"/>
  <c r="CF48" i="25"/>
  <c r="CF45" i="25"/>
  <c r="CF40" i="25"/>
  <c r="CF19" i="25"/>
  <c r="CF11" i="25"/>
  <c r="CF131" i="25"/>
  <c r="CF126" i="25"/>
  <c r="CF123" i="25"/>
  <c r="CF120" i="25"/>
  <c r="CF101" i="25"/>
  <c r="CF98" i="25"/>
  <c r="CF93" i="25"/>
  <c r="CF89" i="25"/>
  <c r="CF84" i="25"/>
  <c r="CF80" i="25"/>
  <c r="CF75" i="25"/>
  <c r="CF72" i="25"/>
  <c r="CF66" i="25"/>
  <c r="CF63" i="25"/>
  <c r="CF58" i="25"/>
  <c r="CF55" i="25"/>
  <c r="CF50" i="25"/>
  <c r="CF47" i="25"/>
  <c r="CF42" i="25"/>
  <c r="CF39" i="25"/>
  <c r="CF16" i="25"/>
  <c r="CF10" i="25"/>
  <c r="CF4" i="25"/>
  <c r="CF130" i="25"/>
  <c r="CF125" i="25"/>
  <c r="CF122" i="25"/>
  <c r="CF117" i="25"/>
  <c r="CF104" i="25"/>
  <c r="CF100" i="25"/>
  <c r="CF95" i="25"/>
  <c r="CF91" i="25"/>
  <c r="CF86" i="25"/>
  <c r="CF83" i="25"/>
  <c r="CF77" i="25"/>
  <c r="CF74" i="25"/>
  <c r="CF69" i="25"/>
  <c r="CF65" i="25"/>
  <c r="CF60" i="25"/>
  <c r="CF57" i="25"/>
  <c r="CF52" i="25"/>
  <c r="CF49" i="25"/>
  <c r="CF44" i="25"/>
  <c r="CF41" i="25"/>
  <c r="CF15" i="25"/>
  <c r="CF134" i="25"/>
  <c r="CF119" i="25"/>
  <c r="CF102" i="25"/>
  <c r="CF79" i="25"/>
  <c r="CF68" i="25"/>
  <c r="CF46" i="25"/>
  <c r="CF129" i="25"/>
  <c r="CF116" i="25"/>
  <c r="CF88" i="25"/>
  <c r="CF76" i="25"/>
  <c r="CF54" i="25"/>
  <c r="CF43" i="25"/>
  <c r="CF22" i="25"/>
  <c r="CF111" i="25"/>
  <c r="CF97" i="25"/>
  <c r="CF85" i="25"/>
  <c r="CF62" i="25"/>
  <c r="CF51" i="25"/>
  <c r="CF13" i="25"/>
  <c r="CF106" i="25"/>
  <c r="CF59" i="25"/>
  <c r="CF6" i="25"/>
  <c r="CF94" i="25"/>
  <c r="CF71" i="25"/>
  <c r="CF38" i="25"/>
  <c r="BB112" i="25"/>
  <c r="AX112" i="25"/>
  <c r="BV124" i="25"/>
  <c r="BV36" i="25"/>
  <c r="G130" i="20"/>
  <c r="G110" i="20"/>
  <c r="G113" i="20" s="1"/>
  <c r="BO142" i="25"/>
  <c r="CS104" i="25"/>
  <c r="CX104" i="25" s="1"/>
  <c r="CS93" i="25"/>
  <c r="CX93" i="25" s="1"/>
  <c r="CL38" i="25"/>
  <c r="CL124" i="25" s="1"/>
  <c r="CS83" i="25"/>
  <c r="CX83" i="25" s="1"/>
  <c r="CS39" i="25"/>
  <c r="CX39" i="25" s="1"/>
  <c r="CE124" i="25"/>
  <c r="CS22" i="25"/>
  <c r="CS35" i="25"/>
  <c r="CX35" i="25" s="1"/>
  <c r="BU113" i="25"/>
  <c r="BU109" i="25"/>
  <c r="BU114" i="25"/>
  <c r="CE36" i="25"/>
  <c r="CF36" i="25" s="1"/>
  <c r="CL33" i="25"/>
  <c r="CM33" i="25" s="1"/>
  <c r="CL4" i="25"/>
  <c r="CM5" i="25" s="1"/>
  <c r="CS34" i="25"/>
  <c r="CX34" i="25" s="1"/>
  <c r="AW137" i="25"/>
  <c r="F93" i="20"/>
  <c r="B93" i="20"/>
  <c r="B89" i="20"/>
  <c r="F89" i="20"/>
  <c r="F85" i="20"/>
  <c r="B85" i="20"/>
  <c r="F69" i="20"/>
  <c r="B69" i="20"/>
  <c r="F48" i="20"/>
  <c r="B48" i="20"/>
  <c r="B42" i="20"/>
  <c r="F42" i="20"/>
  <c r="F38" i="20"/>
  <c r="B38" i="20"/>
  <c r="H463" i="29" l="1"/>
  <c r="H462" i="29" s="1"/>
  <c r="H464" i="29" s="1"/>
  <c r="H465" i="29" s="1"/>
  <c r="H466" i="29" s="1"/>
  <c r="AR139" i="25"/>
  <c r="E104" i="20"/>
  <c r="E99" i="20" s="1"/>
  <c r="AQ140" i="25"/>
  <c r="AV139" i="25"/>
  <c r="BO112" i="25"/>
  <c r="BW141" i="25"/>
  <c r="G115" i="20"/>
  <c r="H113" i="20"/>
  <c r="BG140" i="25"/>
  <c r="CX22" i="25"/>
  <c r="I109" i="20"/>
  <c r="J109" i="20" s="1"/>
  <c r="K89" i="20"/>
  <c r="D89" i="20"/>
  <c r="F104" i="20"/>
  <c r="G111" i="20"/>
  <c r="H110" i="20"/>
  <c r="K85" i="20"/>
  <c r="D85" i="20"/>
  <c r="D93" i="20"/>
  <c r="K93" i="20"/>
  <c r="K69" i="20"/>
  <c r="D69" i="20"/>
  <c r="D48" i="20"/>
  <c r="K48" i="20"/>
  <c r="K42" i="20"/>
  <c r="D42" i="20"/>
  <c r="K38" i="20"/>
  <c r="D38" i="20"/>
  <c r="BB137" i="25"/>
  <c r="AX137" i="25"/>
  <c r="CM134" i="25"/>
  <c r="CM130" i="25"/>
  <c r="CM126" i="25"/>
  <c r="CM111" i="25"/>
  <c r="CM133" i="25"/>
  <c r="CM129" i="25"/>
  <c r="CM125" i="25"/>
  <c r="CM123" i="25"/>
  <c r="CM121" i="25"/>
  <c r="CM119" i="25"/>
  <c r="CM117" i="25"/>
  <c r="CM106" i="25"/>
  <c r="CM104" i="25"/>
  <c r="CM101" i="25"/>
  <c r="CM99" i="25"/>
  <c r="CM138" i="25"/>
  <c r="CM132" i="25"/>
  <c r="CM128" i="25"/>
  <c r="CM110" i="25"/>
  <c r="CM122" i="25"/>
  <c r="CM100" i="25"/>
  <c r="CM18" i="25"/>
  <c r="CM12" i="25"/>
  <c r="CM7" i="25"/>
  <c r="CM131" i="25"/>
  <c r="CM118" i="25"/>
  <c r="CM102" i="25"/>
  <c r="CM96" i="25"/>
  <c r="CM90" i="25"/>
  <c r="CM87" i="25"/>
  <c r="CM81" i="25"/>
  <c r="CM78" i="25"/>
  <c r="CM73" i="25"/>
  <c r="CM70" i="25"/>
  <c r="CM64" i="25"/>
  <c r="CM61" i="25"/>
  <c r="CM56" i="25"/>
  <c r="CM53" i="25"/>
  <c r="CM48" i="25"/>
  <c r="CM45" i="25"/>
  <c r="CM40" i="25"/>
  <c r="CM19" i="25"/>
  <c r="CM11" i="25"/>
  <c r="CM127" i="25"/>
  <c r="CM116" i="25"/>
  <c r="CM98" i="25"/>
  <c r="CM93" i="25"/>
  <c r="CM89" i="25"/>
  <c r="CM84" i="25"/>
  <c r="CM80" i="25"/>
  <c r="CM75" i="25"/>
  <c r="CM72" i="25"/>
  <c r="CM66" i="25"/>
  <c r="CM63" i="25"/>
  <c r="CM58" i="25"/>
  <c r="CM55" i="25"/>
  <c r="CM50" i="25"/>
  <c r="CM47" i="25"/>
  <c r="CM42" i="25"/>
  <c r="CM39" i="25"/>
  <c r="CM16" i="25"/>
  <c r="CM10" i="25"/>
  <c r="CM4" i="25"/>
  <c r="CM124" i="25"/>
  <c r="CM95" i="25"/>
  <c r="CM91" i="25"/>
  <c r="CM86" i="25"/>
  <c r="CM83" i="25"/>
  <c r="CM77" i="25"/>
  <c r="CM74" i="25"/>
  <c r="CM69" i="25"/>
  <c r="CM65" i="25"/>
  <c r="CM60" i="25"/>
  <c r="CM57" i="25"/>
  <c r="CM52" i="25"/>
  <c r="CM49" i="25"/>
  <c r="CM44" i="25"/>
  <c r="CM41" i="25"/>
  <c r="CM15" i="25"/>
  <c r="CM97" i="25"/>
  <c r="CM85" i="25"/>
  <c r="CM62" i="25"/>
  <c r="CM51" i="25"/>
  <c r="CM13" i="25"/>
  <c r="CM94" i="25"/>
  <c r="CM71" i="25"/>
  <c r="CM59" i="25"/>
  <c r="CM38" i="25"/>
  <c r="CM6" i="25"/>
  <c r="CM120" i="25"/>
  <c r="CM79" i="25"/>
  <c r="CM68" i="25"/>
  <c r="CM46" i="25"/>
  <c r="CM76" i="25"/>
  <c r="CM22" i="25"/>
  <c r="CM88" i="25"/>
  <c r="CM105" i="25"/>
  <c r="CM54" i="25"/>
  <c r="CM43" i="25"/>
  <c r="BZ114" i="25"/>
  <c r="BV114" i="25"/>
  <c r="CT8" i="25"/>
  <c r="CT24" i="25"/>
  <c r="CT23" i="25"/>
  <c r="BZ109" i="25"/>
  <c r="BV109" i="25"/>
  <c r="CN123" i="25"/>
  <c r="CN121" i="25"/>
  <c r="CN119" i="25"/>
  <c r="CN117" i="25"/>
  <c r="CN106" i="25"/>
  <c r="CN104" i="25"/>
  <c r="CN101" i="25"/>
  <c r="CN99" i="25"/>
  <c r="CN138" i="25"/>
  <c r="CN110" i="25"/>
  <c r="CN124" i="25"/>
  <c r="CN122" i="25"/>
  <c r="CN120" i="25"/>
  <c r="CN118" i="25"/>
  <c r="CN116" i="25"/>
  <c r="CN105" i="25"/>
  <c r="CN102" i="25"/>
  <c r="CN100" i="25"/>
  <c r="CN98" i="25"/>
  <c r="CN111" i="25"/>
  <c r="CN96" i="25"/>
  <c r="CN94" i="25"/>
  <c r="CN91" i="25"/>
  <c r="CN89" i="25"/>
  <c r="CN87" i="25"/>
  <c r="CN85" i="25"/>
  <c r="CN83" i="25"/>
  <c r="CN80" i="25"/>
  <c r="CN78" i="25"/>
  <c r="CN76" i="25"/>
  <c r="CN74" i="25"/>
  <c r="CN72" i="25"/>
  <c r="CN70" i="25"/>
  <c r="CN68" i="25"/>
  <c r="CN65" i="25"/>
  <c r="CN63" i="25"/>
  <c r="CN61" i="25"/>
  <c r="CN59" i="25"/>
  <c r="CN57" i="25"/>
  <c r="CN55" i="25"/>
  <c r="CN53" i="25"/>
  <c r="CN51" i="25"/>
  <c r="CN49" i="25"/>
  <c r="CN47" i="25"/>
  <c r="CN45" i="25"/>
  <c r="CN43" i="25"/>
  <c r="CN41" i="25"/>
  <c r="CN39" i="25"/>
  <c r="CN93" i="25"/>
  <c r="CN84" i="25"/>
  <c r="CN75" i="25"/>
  <c r="CN66" i="25"/>
  <c r="CN58" i="25"/>
  <c r="CN50" i="25"/>
  <c r="CN42" i="25"/>
  <c r="CN95" i="25"/>
  <c r="CN86" i="25"/>
  <c r="CN77" i="25"/>
  <c r="CN69" i="25"/>
  <c r="CN60" i="25"/>
  <c r="CN52" i="25"/>
  <c r="CN44" i="25"/>
  <c r="CN97" i="25"/>
  <c r="CN88" i="25"/>
  <c r="CN79" i="25"/>
  <c r="CN71" i="25"/>
  <c r="CN62" i="25"/>
  <c r="CN54" i="25"/>
  <c r="CN46" i="25"/>
  <c r="CN38" i="25"/>
  <c r="CN73" i="25"/>
  <c r="CN40" i="25"/>
  <c r="CN81" i="25"/>
  <c r="CN48" i="25"/>
  <c r="CN90" i="25"/>
  <c r="CN56" i="25"/>
  <c r="CN64" i="25"/>
  <c r="CT34" i="25"/>
  <c r="BZ113" i="25"/>
  <c r="BV113" i="25"/>
  <c r="CG124" i="25"/>
  <c r="CG122" i="25"/>
  <c r="CG120" i="25"/>
  <c r="CG118" i="25"/>
  <c r="CG116" i="25"/>
  <c r="CG105" i="25"/>
  <c r="CG102" i="25"/>
  <c r="CG100" i="25"/>
  <c r="CG98" i="25"/>
  <c r="CG96" i="25"/>
  <c r="CG94" i="25"/>
  <c r="CG91" i="25"/>
  <c r="CG89" i="25"/>
  <c r="CG87" i="25"/>
  <c r="CG85" i="25"/>
  <c r="CG83" i="25"/>
  <c r="CG80" i="25"/>
  <c r="CG78" i="25"/>
  <c r="CG76" i="25"/>
  <c r="CG74" i="25"/>
  <c r="CG72" i="25"/>
  <c r="CG70" i="25"/>
  <c r="CG68" i="25"/>
  <c r="CG65" i="25"/>
  <c r="CG63" i="25"/>
  <c r="CG61" i="25"/>
  <c r="CG59" i="25"/>
  <c r="CG57" i="25"/>
  <c r="CG55" i="25"/>
  <c r="CG53" i="25"/>
  <c r="CG51" i="25"/>
  <c r="CG49" i="25"/>
  <c r="CG47" i="25"/>
  <c r="CG45" i="25"/>
  <c r="CG43" i="25"/>
  <c r="CG41" i="25"/>
  <c r="CG39" i="25"/>
  <c r="CG123" i="25"/>
  <c r="CG110" i="25"/>
  <c r="CG101" i="25"/>
  <c r="CG93" i="25"/>
  <c r="CG84" i="25"/>
  <c r="CG75" i="25"/>
  <c r="CG66" i="25"/>
  <c r="CG58" i="25"/>
  <c r="CG50" i="25"/>
  <c r="CG42" i="25"/>
  <c r="CG138" i="25"/>
  <c r="CG117" i="25"/>
  <c r="CG104" i="25"/>
  <c r="CG95" i="25"/>
  <c r="CG86" i="25"/>
  <c r="CG77" i="25"/>
  <c r="CG69" i="25"/>
  <c r="CG60" i="25"/>
  <c r="CG52" i="25"/>
  <c r="CG44" i="25"/>
  <c r="CG119" i="25"/>
  <c r="CG111" i="25"/>
  <c r="CG106" i="25"/>
  <c r="CG97" i="25"/>
  <c r="CG88" i="25"/>
  <c r="CG79" i="25"/>
  <c r="CG71" i="25"/>
  <c r="CG62" i="25"/>
  <c r="CG54" i="25"/>
  <c r="CG46" i="25"/>
  <c r="CG38" i="25"/>
  <c r="CG90" i="25"/>
  <c r="CG56" i="25"/>
  <c r="CG99" i="25"/>
  <c r="CG64" i="25"/>
  <c r="CG73" i="25"/>
  <c r="CG40" i="25"/>
  <c r="CG121" i="25"/>
  <c r="CG48" i="25"/>
  <c r="CG81" i="25"/>
  <c r="CF124" i="25"/>
  <c r="CT35" i="25"/>
  <c r="BN139" i="25"/>
  <c r="BO139" i="25" s="1"/>
  <c r="BO137" i="25"/>
  <c r="K109" i="20"/>
  <c r="G138" i="20"/>
  <c r="B92" i="20"/>
  <c r="F92" i="20"/>
  <c r="CS38" i="25"/>
  <c r="BU112" i="25"/>
  <c r="BV142" i="25"/>
  <c r="BV141" i="25"/>
  <c r="CS4" i="25"/>
  <c r="CS33" i="25"/>
  <c r="CX33" i="25" s="1"/>
  <c r="CL36" i="25"/>
  <c r="CM36" i="25" s="1"/>
  <c r="CE113" i="25"/>
  <c r="CF113" i="25" s="1"/>
  <c r="CE114" i="25"/>
  <c r="CF114" i="25" s="1"/>
  <c r="CE109" i="25"/>
  <c r="CF109" i="25" s="1"/>
  <c r="AW139" i="25"/>
  <c r="E139" i="20"/>
  <c r="E140" i="20" s="1"/>
  <c r="B61" i="20"/>
  <c r="F61" i="20"/>
  <c r="F41" i="20"/>
  <c r="B41" i="20"/>
  <c r="B33" i="20"/>
  <c r="B120" i="20" s="1"/>
  <c r="E125" i="20" l="1"/>
  <c r="F125" i="20" s="1"/>
  <c r="E105" i="20"/>
  <c r="I108" i="20"/>
  <c r="I134" i="20" s="1"/>
  <c r="K134" i="20" s="1"/>
  <c r="CT5" i="25"/>
  <c r="CG141" i="25"/>
  <c r="H115" i="20"/>
  <c r="G117" i="20"/>
  <c r="L109" i="20"/>
  <c r="K120" i="20"/>
  <c r="CN141" i="25"/>
  <c r="CX38" i="25"/>
  <c r="K112" i="20"/>
  <c r="L112" i="20" s="1"/>
  <c r="I112" i="20"/>
  <c r="J112" i="20" s="1"/>
  <c r="H111" i="20"/>
  <c r="E120" i="20"/>
  <c r="H120" i="20" s="1"/>
  <c r="F33" i="20"/>
  <c r="K92" i="20"/>
  <c r="D92" i="20"/>
  <c r="K61" i="20"/>
  <c r="D61" i="20"/>
  <c r="K41" i="20"/>
  <c r="D41" i="20"/>
  <c r="K33" i="20"/>
  <c r="D33" i="20"/>
  <c r="CX4" i="25"/>
  <c r="CT134" i="25"/>
  <c r="CT130" i="25"/>
  <c r="CT126" i="25"/>
  <c r="CT111" i="25"/>
  <c r="CT22" i="25"/>
  <c r="CT15" i="25"/>
  <c r="CT10" i="25"/>
  <c r="CT133" i="25"/>
  <c r="CT129" i="25"/>
  <c r="CT125" i="25"/>
  <c r="CT123" i="25"/>
  <c r="CT121" i="25"/>
  <c r="CT119" i="25"/>
  <c r="CT117" i="25"/>
  <c r="CT106" i="25"/>
  <c r="CT104" i="25"/>
  <c r="CT101" i="25"/>
  <c r="CT99" i="25"/>
  <c r="CT97" i="25"/>
  <c r="CT95" i="25"/>
  <c r="CT93" i="25"/>
  <c r="CT90" i="25"/>
  <c r="CT88" i="25"/>
  <c r="CT86" i="25"/>
  <c r="CT84" i="25"/>
  <c r="CT81" i="25"/>
  <c r="CT79" i="25"/>
  <c r="CT77" i="25"/>
  <c r="CT75" i="25"/>
  <c r="CT73" i="25"/>
  <c r="CT71" i="25"/>
  <c r="CT69" i="25"/>
  <c r="CT66" i="25"/>
  <c r="CT64" i="25"/>
  <c r="CT62" i="25"/>
  <c r="CT60" i="25"/>
  <c r="CT58" i="25"/>
  <c r="CT56" i="25"/>
  <c r="CT54" i="25"/>
  <c r="CT52" i="25"/>
  <c r="CT50" i="25"/>
  <c r="CT48" i="25"/>
  <c r="CT46" i="25"/>
  <c r="CT44" i="25"/>
  <c r="CT42" i="25"/>
  <c r="CT40" i="25"/>
  <c r="CT38" i="25"/>
  <c r="CT19" i="25"/>
  <c r="CT13" i="25"/>
  <c r="CT4" i="25"/>
  <c r="CT132" i="25"/>
  <c r="CT128" i="25"/>
  <c r="CT110" i="25"/>
  <c r="CT18" i="25"/>
  <c r="CT12" i="25"/>
  <c r="CT7" i="25"/>
  <c r="CT131" i="25"/>
  <c r="CT120" i="25"/>
  <c r="CT98" i="25"/>
  <c r="CT89" i="25"/>
  <c r="CT80" i="25"/>
  <c r="CT72" i="25"/>
  <c r="CT63" i="25"/>
  <c r="CT55" i="25"/>
  <c r="CT47" i="25"/>
  <c r="CT39" i="25"/>
  <c r="CT16" i="25"/>
  <c r="CT127" i="25"/>
  <c r="CT118" i="25"/>
  <c r="CT105" i="25"/>
  <c r="CT96" i="25"/>
  <c r="CT87" i="25"/>
  <c r="CT78" i="25"/>
  <c r="CT70" i="25"/>
  <c r="CT61" i="25"/>
  <c r="CT53" i="25"/>
  <c r="CT45" i="25"/>
  <c r="CT11" i="25"/>
  <c r="CT122" i="25"/>
  <c r="CT100" i="25"/>
  <c r="CT83" i="25"/>
  <c r="CT65" i="25"/>
  <c r="CT49" i="25"/>
  <c r="CT116" i="25"/>
  <c r="CT94" i="25"/>
  <c r="CT76" i="25"/>
  <c r="CT59" i="25"/>
  <c r="CT43" i="25"/>
  <c r="CT6" i="25"/>
  <c r="CT91" i="25"/>
  <c r="CT74" i="25"/>
  <c r="CT57" i="25"/>
  <c r="CT41" i="25"/>
  <c r="CT85" i="25"/>
  <c r="CT68" i="25"/>
  <c r="CT51" i="25"/>
  <c r="CT102" i="25"/>
  <c r="BZ112" i="25"/>
  <c r="BV112" i="25"/>
  <c r="BB139" i="25"/>
  <c r="AX139" i="25"/>
  <c r="CT33" i="25"/>
  <c r="K108" i="20"/>
  <c r="L108" i="20" s="1"/>
  <c r="CM142" i="25"/>
  <c r="CS124" i="25"/>
  <c r="CT124" i="25" s="1"/>
  <c r="CL109" i="25"/>
  <c r="CM109" i="25" s="1"/>
  <c r="CL114" i="25"/>
  <c r="CM114" i="25" s="1"/>
  <c r="CL113" i="25"/>
  <c r="CM113" i="25" s="1"/>
  <c r="CF142" i="25"/>
  <c r="CF141" i="25"/>
  <c r="CE112" i="25"/>
  <c r="CF112" i="25" s="1"/>
  <c r="CS36" i="25"/>
  <c r="CX36" i="25" s="1"/>
  <c r="BU137" i="25"/>
  <c r="F98" i="20"/>
  <c r="B98" i="20"/>
  <c r="B125" i="20" s="1"/>
  <c r="B29" i="20"/>
  <c r="F29" i="20"/>
  <c r="B14" i="20"/>
  <c r="B20" i="20"/>
  <c r="B5" i="20"/>
  <c r="I136" i="20" l="1"/>
  <c r="K136" i="20" s="1"/>
  <c r="I135" i="20"/>
  <c r="K135" i="20" s="1"/>
  <c r="I131" i="20"/>
  <c r="K131" i="20" s="1"/>
  <c r="I137" i="20"/>
  <c r="K137" i="20" s="1"/>
  <c r="I133" i="20"/>
  <c r="K133" i="20" s="1"/>
  <c r="I132" i="20"/>
  <c r="K132" i="20" s="1"/>
  <c r="G118" i="20"/>
  <c r="H117" i="20"/>
  <c r="C123" i="20"/>
  <c r="F14" i="20"/>
  <c r="H123" i="20"/>
  <c r="C127" i="20"/>
  <c r="F127" i="20" s="1"/>
  <c r="F5" i="20"/>
  <c r="I121" i="20"/>
  <c r="J121" i="20" s="1"/>
  <c r="I123" i="20"/>
  <c r="J123" i="20" s="1"/>
  <c r="J108" i="20"/>
  <c r="F120" i="20"/>
  <c r="D98" i="20"/>
  <c r="K98" i="20"/>
  <c r="L120" i="20"/>
  <c r="D29" i="20"/>
  <c r="K29" i="20"/>
  <c r="K20" i="20"/>
  <c r="B123" i="20"/>
  <c r="K123" i="20"/>
  <c r="K14" i="20"/>
  <c r="D14" i="20"/>
  <c r="B127" i="20"/>
  <c r="K5" i="20"/>
  <c r="D5" i="20"/>
  <c r="BZ137" i="25"/>
  <c r="BV137" i="25"/>
  <c r="CX124" i="25"/>
  <c r="CU123" i="25"/>
  <c r="CU121" i="25"/>
  <c r="CU119" i="25"/>
  <c r="CU117" i="25"/>
  <c r="CU106" i="25"/>
  <c r="CU104" i="25"/>
  <c r="CU101" i="25"/>
  <c r="CU99" i="25"/>
  <c r="CU97" i="25"/>
  <c r="CU95" i="25"/>
  <c r="CU93" i="25"/>
  <c r="CU90" i="25"/>
  <c r="CU88" i="25"/>
  <c r="CU86" i="25"/>
  <c r="CU84" i="25"/>
  <c r="CU81" i="25"/>
  <c r="CU79" i="25"/>
  <c r="CU77" i="25"/>
  <c r="CU75" i="25"/>
  <c r="CU73" i="25"/>
  <c r="CU71" i="25"/>
  <c r="CU69" i="25"/>
  <c r="CU66" i="25"/>
  <c r="CU64" i="25"/>
  <c r="CU62" i="25"/>
  <c r="CU60" i="25"/>
  <c r="CU58" i="25"/>
  <c r="CU56" i="25"/>
  <c r="CU54" i="25"/>
  <c r="CU52" i="25"/>
  <c r="CU50" i="25"/>
  <c r="CU48" i="25"/>
  <c r="CU46" i="25"/>
  <c r="CU44" i="25"/>
  <c r="CU42" i="25"/>
  <c r="CU40" i="25"/>
  <c r="CU38" i="25"/>
  <c r="CU110" i="25"/>
  <c r="CU124" i="25"/>
  <c r="CU122" i="25"/>
  <c r="CU120" i="25"/>
  <c r="CU118" i="25"/>
  <c r="CU116" i="25"/>
  <c r="CU105" i="25"/>
  <c r="CU102" i="25"/>
  <c r="CU100" i="25"/>
  <c r="CU98" i="25"/>
  <c r="CU96" i="25"/>
  <c r="CU94" i="25"/>
  <c r="CU91" i="25"/>
  <c r="CU89" i="25"/>
  <c r="CU87" i="25"/>
  <c r="CU85" i="25"/>
  <c r="CU83" i="25"/>
  <c r="CU80" i="25"/>
  <c r="CU78" i="25"/>
  <c r="CU76" i="25"/>
  <c r="CU74" i="25"/>
  <c r="CU72" i="25"/>
  <c r="CU70" i="25"/>
  <c r="CU68" i="25"/>
  <c r="CU65" i="25"/>
  <c r="CU63" i="25"/>
  <c r="CU61" i="25"/>
  <c r="CU59" i="25"/>
  <c r="CU57" i="25"/>
  <c r="CU55" i="25"/>
  <c r="CU53" i="25"/>
  <c r="CU51" i="25"/>
  <c r="CU49" i="25"/>
  <c r="CU47" i="25"/>
  <c r="CU45" i="25"/>
  <c r="CU43" i="25"/>
  <c r="CU41" i="25"/>
  <c r="CU39" i="25"/>
  <c r="CU111" i="25"/>
  <c r="CT36" i="25"/>
  <c r="I130" i="20"/>
  <c r="K130" i="20" s="1"/>
  <c r="I110" i="20"/>
  <c r="I113" i="20" s="1"/>
  <c r="K110" i="20"/>
  <c r="K113" i="20" s="1"/>
  <c r="E106" i="20"/>
  <c r="CM141" i="25"/>
  <c r="CE137" i="25"/>
  <c r="CF137" i="25" s="1"/>
  <c r="BU139" i="25"/>
  <c r="K463" i="29" s="1"/>
  <c r="K462" i="29" s="1"/>
  <c r="K464" i="29" s="1"/>
  <c r="K465" i="29" s="1"/>
  <c r="K466" i="29" s="1"/>
  <c r="CS113" i="25"/>
  <c r="CS109" i="25"/>
  <c r="CS114" i="25"/>
  <c r="CL112" i="25"/>
  <c r="CM112" i="25" s="1"/>
  <c r="B105" i="20"/>
  <c r="B4" i="20"/>
  <c r="B124" i="20" s="1"/>
  <c r="F20" i="20"/>
  <c r="H118" i="20" l="1"/>
  <c r="CU141" i="25"/>
  <c r="K115" i="20"/>
  <c r="L113" i="20"/>
  <c r="I115" i="20"/>
  <c r="J113" i="20"/>
  <c r="G104" i="20"/>
  <c r="G99" i="20" s="1"/>
  <c r="B126" i="20"/>
  <c r="L126" i="20" s="1"/>
  <c r="F123" i="20"/>
  <c r="I111" i="20"/>
  <c r="J111" i="20" s="1"/>
  <c r="J110" i="20"/>
  <c r="K111" i="20"/>
  <c r="L111" i="20" s="1"/>
  <c r="L110" i="20"/>
  <c r="D20" i="20"/>
  <c r="L123" i="20"/>
  <c r="K4" i="20"/>
  <c r="L124" i="20" s="1"/>
  <c r="L127" i="20"/>
  <c r="CX114" i="25"/>
  <c r="CT114" i="25"/>
  <c r="BZ139" i="25"/>
  <c r="BV139" i="25"/>
  <c r="CX109" i="25"/>
  <c r="CT109" i="25"/>
  <c r="CX113" i="25"/>
  <c r="CT113" i="25"/>
  <c r="K138" i="20"/>
  <c r="I138" i="20"/>
  <c r="CL137" i="25"/>
  <c r="CM137" i="25" s="1"/>
  <c r="CE139" i="25"/>
  <c r="CF139" i="25" s="1"/>
  <c r="CS112" i="25"/>
  <c r="D4" i="20"/>
  <c r="B60" i="20"/>
  <c r="L115" i="20" l="1"/>
  <c r="K117" i="20"/>
  <c r="J115" i="20"/>
  <c r="I117" i="20"/>
  <c r="G125" i="20"/>
  <c r="H125" i="20" s="1"/>
  <c r="G119" i="20"/>
  <c r="H104" i="20"/>
  <c r="G105" i="20"/>
  <c r="G122" i="20"/>
  <c r="C126" i="20"/>
  <c r="F126" i="20" s="1"/>
  <c r="F4" i="20"/>
  <c r="K121" i="20"/>
  <c r="B122" i="20"/>
  <c r="B121" i="20"/>
  <c r="K60" i="20"/>
  <c r="CX112" i="25"/>
  <c r="CT112" i="25"/>
  <c r="G139" i="20"/>
  <c r="G140" i="20" s="1"/>
  <c r="CL139" i="25"/>
  <c r="CM139" i="25" s="1"/>
  <c r="CS137" i="25"/>
  <c r="B106" i="20"/>
  <c r="I118" i="20" l="1"/>
  <c r="J118" i="20" s="1"/>
  <c r="J117" i="20"/>
  <c r="K118" i="20"/>
  <c r="L118" i="20" s="1"/>
  <c r="L117" i="20"/>
  <c r="C121" i="20"/>
  <c r="F60" i="20"/>
  <c r="E121" i="20"/>
  <c r="H121" i="20" s="1"/>
  <c r="C122" i="20"/>
  <c r="E122" i="20"/>
  <c r="H122" i="20" s="1"/>
  <c r="D60" i="20"/>
  <c r="H99" i="20"/>
  <c r="L121" i="20"/>
  <c r="CX137" i="25"/>
  <c r="CT137" i="25"/>
  <c r="F121" i="20" l="1"/>
  <c r="F99" i="20"/>
  <c r="D99" i="20"/>
  <c r="E119" i="20"/>
  <c r="H119" i="20" s="1"/>
  <c r="F122" i="20"/>
  <c r="H105" i="20"/>
  <c r="G106" i="20"/>
  <c r="F105" i="20" l="1"/>
  <c r="D105" i="20"/>
  <c r="F119" i="20"/>
  <c r="K139" i="20"/>
  <c r="K140" i="20" s="1"/>
  <c r="I139" i="20"/>
  <c r="I140" i="20" s="1"/>
  <c r="C106" i="20"/>
  <c r="CX138" i="25"/>
  <c r="CU138" i="25"/>
  <c r="CT138" i="25"/>
  <c r="CT142" i="25" s="1"/>
  <c r="CS139" i="25"/>
  <c r="N463" i="29" s="1"/>
  <c r="N462" i="29" s="1"/>
  <c r="N464" i="29" s="1"/>
  <c r="N465" i="29" s="1"/>
  <c r="N466" i="29" s="1"/>
  <c r="CT141" i="25" l="1"/>
  <c r="CT139" i="25"/>
  <c r="I104" i="20"/>
  <c r="J104" i="20" s="1"/>
  <c r="CX139" i="25"/>
  <c r="I122" i="20" l="1"/>
  <c r="J122" i="20" s="1"/>
  <c r="I99" i="20"/>
  <c r="K104" i="20"/>
  <c r="K122" i="20"/>
  <c r="L122" i="20" s="1"/>
  <c r="K119" i="20" l="1"/>
  <c r="L119" i="20" s="1"/>
  <c r="K125" i="20"/>
  <c r="L125" i="20" s="1"/>
  <c r="I125" i="20"/>
  <c r="J125" i="20" s="1"/>
  <c r="I119" i="20"/>
  <c r="J119" i="20" s="1"/>
  <c r="J99" i="20"/>
  <c r="K99" i="20"/>
  <c r="I105" i="20"/>
  <c r="K105" i="20" s="1"/>
  <c r="I106" i="20" l="1"/>
  <c r="J105" i="20"/>
</calcChain>
</file>

<file path=xl/comments1.xml><?xml version="1.0" encoding="utf-8"?>
<comments xmlns="http://schemas.openxmlformats.org/spreadsheetml/2006/main">
  <authors>
    <author>Contabilidad</author>
  </authors>
  <commentList>
    <comment ref="A70" authorId="0" shapeId="0">
      <text>
        <r>
          <rPr>
            <b/>
            <sz val="9"/>
            <color indexed="81"/>
            <rFont val="Tahoma"/>
            <family val="2"/>
          </rPr>
          <t>Contabilidad:</t>
        </r>
        <r>
          <rPr>
            <sz val="9"/>
            <color indexed="81"/>
            <rFont val="Tahoma"/>
            <family val="2"/>
          </rPr>
          <t xml:space="preserve">
Terceros, vueltos y propinas</t>
        </r>
      </text>
    </comment>
    <comment ref="A118" authorId="0" shapeId="0">
      <text>
        <r>
          <rPr>
            <b/>
            <sz val="9"/>
            <color indexed="81"/>
            <rFont val="Tahoma"/>
            <family val="2"/>
          </rPr>
          <t>Contabilidad:</t>
        </r>
        <r>
          <rPr>
            <sz val="9"/>
            <color indexed="81"/>
            <rFont val="Tahoma"/>
            <family val="2"/>
          </rPr>
          <t xml:space="preserve">
Utilidad neta acum/ Ventas Netas acum</t>
        </r>
      </text>
    </comment>
    <comment ref="A119" authorId="0" shapeId="0">
      <text>
        <r>
          <rPr>
            <b/>
            <sz val="9"/>
            <color indexed="81"/>
            <rFont val="Tahoma"/>
            <family val="2"/>
          </rPr>
          <t>Contabilidad:</t>
        </r>
        <r>
          <rPr>
            <sz val="9"/>
            <color indexed="81"/>
            <rFont val="Tahoma"/>
            <family val="2"/>
          </rPr>
          <t xml:space="preserve">
Utilidad neta acum/ Patrimonio
Por cada $ invertido los socios ganan tantos $
Es lo que se gana por hacer una inversión, comparando la utilidad con la inversión
Mide el rendimiento que obtienen los accionistas por cada $ invertido. La rentabilidad que le ofrece a los socios el capital invertido en la empresa. La capacidad que tiene la empresa de remunerar a los accionistas
A&gt; ROE mayor será la rentabilidad de la empresa.
La rentabilidad del patrimonio (ROE por sus siglas en inglés) es un indicador financiero que mide la eficiencia con la que una empresa utiliza sus recursos propios (patrimonio) para generar ganancias.
Un ROE alto indica que la empresa está generando una buena cantidad de ganancias en relación con su inversión en patrimonio.
Un ROE bajo indica que la empresa no está utilizando sus recursos de manera eficiente o que está enfrentando dificultades financieras.</t>
        </r>
      </text>
    </comment>
    <comment ref="A120" authorId="0" shapeId="0">
      <text>
        <r>
          <rPr>
            <b/>
            <sz val="9"/>
            <color indexed="81"/>
            <rFont val="Tahoma"/>
            <family val="2"/>
          </rPr>
          <t>Contabilidad:</t>
        </r>
        <r>
          <rPr>
            <sz val="9"/>
            <color indexed="81"/>
            <rFont val="Tahoma"/>
            <family val="2"/>
          </rPr>
          <t xml:space="preserve">
Inv del período*meses transurridos/costo acum
Mide el número de meses de inventario disponible para la venta. A menor numero de meses mayor eficiencia
La empresa tarda tantos meses en vender todo su inventario </t>
        </r>
      </text>
    </comment>
    <comment ref="A121" authorId="0" shapeId="0">
      <text>
        <r>
          <rPr>
            <b/>
            <sz val="9"/>
            <color indexed="81"/>
            <rFont val="Tahoma"/>
            <family val="2"/>
          </rPr>
          <t>Contabilidad:</t>
        </r>
        <r>
          <rPr>
            <sz val="9"/>
            <color indexed="81"/>
            <rFont val="Tahoma"/>
            <family val="2"/>
          </rPr>
          <t xml:space="preserve">
Ventas Netas acum/ Activos
Mide la productividad (utilidad) de cuantos $ genera cada $ invertido en activos. 
La capacidad de los act de la empresa para generar renta por ellos mismos, sin importar el origen de la financiación. 
A &gt; valor &gt; será la eficiencia de la empresa
A &gt; utilidad  &gt;ROA, los activos están produciendo mayor rentabilidad
La eficiencia con la que una empresa utiliza sus activos netos para generar ingresos de ventas
Evaluar la necesitad de tener activos no esenciales, tener activos más eficientes o activos generadores de ingresos
Si la rotación de activos de tu empresa es inferior al promedio, esto podría indicar que la empresa está invirtiendo demasiado capital en activos y no está generando suficientes ventas para justificar esa inversión.
Por otro lado, si la rotación de activos de tu empresa es superior al promedio, esto podría indicar que la empresa está utilizando sus activos de manera eficiente y está generando suficientes ventas para justificar esa inversión.
la rotación de activos de la empresa se encuentra por debajo del promedio del sector, lo que podría indicar que la empresa está invirtiendo demasiado capital en activos y no está generando suficientes ventas para justificar esa inversión.</t>
        </r>
      </text>
    </comment>
    <comment ref="A122" authorId="0" shapeId="0">
      <text>
        <r>
          <rPr>
            <b/>
            <sz val="9"/>
            <color indexed="81"/>
            <rFont val="Tahoma"/>
            <family val="2"/>
          </rPr>
          <t xml:space="preserve">Contabilidad:
</t>
        </r>
        <r>
          <rPr>
            <sz val="9"/>
            <color indexed="81"/>
            <rFont val="Tahoma"/>
            <family val="2"/>
          </rPr>
          <t>ROA: Utilidad Neta/Activos totales promedio
Es un indicador financiero que mide la eficiencia con la que una empresa utiliza sus activos para generar utilidades.
Margen neto: Un mayor margen neto conduce a un ROA más alto.
Eficiencia operativa: Una menor rotación de activos (mayor inversión en inventario) puede reducir el ROA.
Apalancamiento financiero: Un mayor nivel de deuda (endeudamiento) puede aumentar el ROA, pero también incrementa el riesgo financiero.</t>
        </r>
      </text>
    </comment>
    <comment ref="A123" authorId="0" shapeId="0">
      <text>
        <r>
          <rPr>
            <b/>
            <sz val="9"/>
            <color indexed="81"/>
            <rFont val="Tahoma"/>
            <family val="2"/>
          </rPr>
          <t>Contabilidad:</t>
        </r>
        <r>
          <rPr>
            <sz val="9"/>
            <color indexed="81"/>
            <rFont val="Tahoma"/>
            <family val="2"/>
          </rPr>
          <t xml:space="preserve">
CXC del período/ingresos*numero de días transcurridos
Tiempo que tarda la empresa en cobrar las facturas. Días por período que la compania tarda en convertir en efectivo las CxC.
&gt; tiempo más lento se cobra o recolecta el dinero para el uso en la empresa</t>
        </r>
      </text>
    </comment>
    <comment ref="A124" authorId="0" shapeId="0">
      <text>
        <r>
          <rPr>
            <b/>
            <sz val="9"/>
            <color indexed="81"/>
            <rFont val="Tahoma"/>
            <family val="2"/>
          </rPr>
          <t>Contabilidad:</t>
        </r>
        <r>
          <rPr>
            <sz val="9"/>
            <color indexed="81"/>
            <rFont val="Tahoma"/>
            <family val="2"/>
          </rPr>
          <t xml:space="preserve">
Act corriente/ Pas corriente
Este ratio mide la capacidad de la empresa para pagar sus deudas a corto plazo utilizando sus activos más líquidos. Es el indicador clave de la solvencia a corto plazo o liquidez.
Por cada $1.00 de deuda a corto plazo, la empresa tiene $1.50 a $2.00 en activos fácilmente convertibles en efectivo.
si es 1 Vulnerable. Aunque teóricamente cubre sus deudas, no hay margen de seguridad (colchón). Cualquier retraso en la cobranza o caída en el valor de inventario podría llevar a problemas de liquidez.</t>
        </r>
      </text>
    </comment>
    <comment ref="A125" authorId="0" shapeId="0">
      <text>
        <r>
          <rPr>
            <b/>
            <sz val="9"/>
            <color indexed="81"/>
            <rFont val="Tahoma"/>
            <family val="2"/>
          </rPr>
          <t>Contabilidad:</t>
        </r>
        <r>
          <rPr>
            <sz val="9"/>
            <color indexed="81"/>
            <rFont val="Tahoma"/>
            <family val="2"/>
          </rPr>
          <t xml:space="preserve">
Total Pasivo/ Patrimonio
Esta es la fórmula clásica para medir el apalancamiento o la dependencia de la empresa de la financiación externa en comparación con los recursos que aportan sus dueños (capital propio).
¿Qué mide? La relación entre los recursos ajenos (deuda) y los recursos propios (patrimonio). Indica cuántos $ de deuda tiene la empresa por cada $ de capital propio.
Si es &gt; 1.0: Las deudas superan a los recursos propios. La empresa tiene mayor financiación ajena que propia, lo que implica un mayor riesgo financiero y menor autonomía.</t>
        </r>
      </text>
    </comment>
    <comment ref="A126" authorId="0" shapeId="0">
      <text>
        <r>
          <rPr>
            <b/>
            <sz val="9"/>
            <color indexed="81"/>
            <rFont val="Tahoma"/>
            <family val="2"/>
          </rPr>
          <t>Contabilidad:</t>
        </r>
        <r>
          <rPr>
            <sz val="9"/>
            <color indexed="81"/>
            <rFont val="Tahoma"/>
            <family val="2"/>
          </rPr>
          <t xml:space="preserve">
(Act corriente-Inv)/Pas corriente
La capacidad de la empresa para cumplir con las obligaciones sin vender inventario
La empresa cuenta con tantos $ para cubrir  1$ de cada pasivo </t>
        </r>
      </text>
    </comment>
    <comment ref="A127" authorId="0" shapeId="0">
      <text>
        <r>
          <rPr>
            <b/>
            <sz val="9"/>
            <color indexed="81"/>
            <rFont val="Tahoma"/>
            <family val="2"/>
          </rPr>
          <t>Contabilidad:</t>
        </r>
        <r>
          <rPr>
            <sz val="9"/>
            <color indexed="81"/>
            <rFont val="Tahoma"/>
            <family val="2"/>
          </rPr>
          <t xml:space="preserve">
Caja y bancos/Pas corriente
La capacidad de operación con los activos más liquidos</t>
        </r>
      </text>
    </comment>
  </commentList>
</comments>
</file>

<file path=xl/comments2.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3.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4.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5.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6.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7.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8.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9.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0.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1.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2.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3.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4.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5.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6.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 ref="BH140" authorId="0" shapeId="0">
      <text>
        <r>
          <rPr>
            <b/>
            <sz val="9"/>
            <color indexed="81"/>
            <rFont val="Tahoma"/>
            <family val="2"/>
          </rPr>
          <t>Contabilidad:</t>
        </r>
        <r>
          <rPr>
            <sz val="9"/>
            <color indexed="81"/>
            <rFont val="Tahoma"/>
            <family val="2"/>
          </rPr>
          <t xml:space="preserve">
No importa el margen ni la meta si se asegura esta ganancia bruta mínima
</t>
        </r>
      </text>
    </comment>
  </commentList>
</comments>
</file>

<file path=xl/sharedStrings.xml><?xml version="1.0" encoding="utf-8"?>
<sst xmlns="http://schemas.openxmlformats.org/spreadsheetml/2006/main" count="3848" uniqueCount="840">
  <si>
    <t>Mantenimiento y reparaciones</t>
  </si>
  <si>
    <t>Otros gastos no asociados al costo</t>
  </si>
  <si>
    <t>Otros gastos de publicidad y promoción</t>
  </si>
  <si>
    <t xml:space="preserve">Gastos de servicios de telefonía e internet </t>
  </si>
  <si>
    <t>Gastos de alquiler del local</t>
  </si>
  <si>
    <t xml:space="preserve">Gastos de Condominio </t>
  </si>
  <si>
    <t>Gastos de asistencia outsorsing</t>
  </si>
  <si>
    <t>Gastos de alquiler de bienes muebles</t>
  </si>
  <si>
    <t>Gastos de artículos de oficina</t>
  </si>
  <si>
    <t xml:space="preserve">Gastos de artículos de limpieza e higiene </t>
  </si>
  <si>
    <t xml:space="preserve">Gastos de alimentos y bebidas </t>
  </si>
  <si>
    <t>Gastos de envíos y encomiendas administrativas</t>
  </si>
  <si>
    <t>Gastos de honorarios profesionales</t>
  </si>
  <si>
    <t xml:space="preserve">Gastos de estacionamiento </t>
  </si>
  <si>
    <t xml:space="preserve">Gastos de gestoría </t>
  </si>
  <si>
    <t xml:space="preserve">Gastos legales </t>
  </si>
  <si>
    <t>Gastos de taxi, transporte y/o delivery</t>
  </si>
  <si>
    <t xml:space="preserve">Gastos de suministros para taller </t>
  </si>
  <si>
    <t xml:space="preserve">Gastos de suministros del café </t>
  </si>
  <si>
    <t xml:space="preserve">Gastos por fiestas, festejos y/o reuniones </t>
  </si>
  <si>
    <t>Gastos de vigilancia</t>
  </si>
  <si>
    <t xml:space="preserve">Gastos de retenciones no descontadas </t>
  </si>
  <si>
    <t>Viáticos administrativos</t>
  </si>
  <si>
    <t>Gastos de seguro</t>
  </si>
  <si>
    <t>Gastos de impuestos, tasas y contribuciones</t>
  </si>
  <si>
    <t>Depreciaciones, deterioro y Amortización</t>
  </si>
  <si>
    <t xml:space="preserve">Gastos Bancarios </t>
  </si>
  <si>
    <t>Otros gastos de personal</t>
  </si>
  <si>
    <t>ISLR</t>
  </si>
  <si>
    <t>% Vtas</t>
  </si>
  <si>
    <t>% Gastos</t>
  </si>
  <si>
    <t>Pérdida en tasa cambiaria</t>
  </si>
  <si>
    <t>Multas</t>
  </si>
  <si>
    <t>PARTIDAS</t>
  </si>
  <si>
    <t>Ingresos por venta de mercancía</t>
  </si>
  <si>
    <t>Gastos de TI+I</t>
  </si>
  <si>
    <t>Devoluciones sobre ventas</t>
  </si>
  <si>
    <t>Total Ingresos</t>
  </si>
  <si>
    <t>ESTADO DE RESULTADOS</t>
  </si>
  <si>
    <t xml:space="preserve">Subtotal Ingresos por Venta de Mercancia </t>
  </si>
  <si>
    <t>Ingresos por servicios del café</t>
  </si>
  <si>
    <t>Ingresos por zona FIT</t>
  </si>
  <si>
    <t>Ingresos por fletes</t>
  </si>
  <si>
    <t xml:space="preserve">Subtotal Ingresos por Servicios </t>
  </si>
  <si>
    <t>Subtotal Ingresos por Eventos</t>
  </si>
  <si>
    <t>Ingresos por eventos</t>
  </si>
  <si>
    <t>Subtotal Ingresos por Taller</t>
  </si>
  <si>
    <t xml:space="preserve">Total Costo de Ventas </t>
  </si>
  <si>
    <t xml:space="preserve">Subtotal Costo de Ventas por Mercancia </t>
  </si>
  <si>
    <t>Costo de venta por mercancía</t>
  </si>
  <si>
    <t>Subtotal Costo de Ventas por Servicios</t>
  </si>
  <si>
    <t>Costo de venta por servicio del café</t>
  </si>
  <si>
    <t>Ingresos por taller</t>
  </si>
  <si>
    <t>Descuentos sobre ventas</t>
  </si>
  <si>
    <t>Subtotal Costo de Ventas por Eventos</t>
  </si>
  <si>
    <t>Costo de ventas por eventos</t>
  </si>
  <si>
    <t>Utilidad Bruta por Servicios</t>
  </si>
  <si>
    <t>Utilidad Bruta por Eventos</t>
  </si>
  <si>
    <t>Utilidad Bruta por Venta de Mercancia y Taller</t>
  </si>
  <si>
    <t>Utilidad Bruta</t>
  </si>
  <si>
    <t>Subtotal Gastos de Administración</t>
  </si>
  <si>
    <t>Gastos de servicios públicos (Agua, luz, Aseo Urbano)</t>
  </si>
  <si>
    <t>Subtotal Gastos de Recursos Humanos</t>
  </si>
  <si>
    <t>Gastos de sueldos y salarios empleados y directivos</t>
  </si>
  <si>
    <t>Gastos de personal externo</t>
  </si>
  <si>
    <t>Gastos de pasivos laborales vacaciones</t>
  </si>
  <si>
    <t>Gastos de pasivos laborales utilidades</t>
  </si>
  <si>
    <t>Gastos de pasivos laborales prestaciones e intereses</t>
  </si>
  <si>
    <t>Gastos de pasivos laborales aportes</t>
  </si>
  <si>
    <t>Gastos de complementos empleados y directivos</t>
  </si>
  <si>
    <t>Gastos de pasivos laborales bono de guardería</t>
  </si>
  <si>
    <t>Gastos de pasivos laborales HCM</t>
  </si>
  <si>
    <t>Gastos de salud y seguridad laboral</t>
  </si>
  <si>
    <t>Gastos de salud y seguridad laboral dotación</t>
  </si>
  <si>
    <t>Gastos de salud y seguridad laboral fiestas y agasajos</t>
  </si>
  <si>
    <t>Subtotal Gastos de Comercialización y Logistica</t>
  </si>
  <si>
    <t xml:space="preserve">Gastos de viáticos comerciales </t>
  </si>
  <si>
    <t>Gastos de fletes y envios no asociados al costo</t>
  </si>
  <si>
    <t>Gastos por combustible</t>
  </si>
  <si>
    <t>Gastos por garantia</t>
  </si>
  <si>
    <t>Gastos de representación</t>
  </si>
  <si>
    <t>Gastos por suscripciones</t>
  </si>
  <si>
    <t>Subtotal Gastos de Mercadeo</t>
  </si>
  <si>
    <t>Gastos de redes sociales</t>
  </si>
  <si>
    <t>Gastos de medios publicitarios</t>
  </si>
  <si>
    <t>Gastos de patrocinio y donación</t>
  </si>
  <si>
    <t>Gastos de viáticos por eventos</t>
  </si>
  <si>
    <t>Gastos de materiales y servicios por eventos</t>
  </si>
  <si>
    <t xml:space="preserve">Gastos de alimentos y bebidas por eventos </t>
  </si>
  <si>
    <t>Gastos de personal por eventos</t>
  </si>
  <si>
    <t>Gastos de patrocinio, donación y/o obseq por eventos</t>
  </si>
  <si>
    <t>Gastos de página web</t>
  </si>
  <si>
    <t>Gastos de desarrollo</t>
  </si>
  <si>
    <t>Utilidad antes de intereses, impuestos, depreciación y amortización (EBITDA)</t>
  </si>
  <si>
    <t>Utilidad antes de Intereses e Impuestos (EBIT)</t>
  </si>
  <si>
    <t>Faltante en Ventas</t>
  </si>
  <si>
    <t>Pérdida en venta de activos</t>
  </si>
  <si>
    <t>Pérdida en siniestro de activos</t>
  </si>
  <si>
    <t>Pérdida por diferencia en pagos</t>
  </si>
  <si>
    <t>Faltante de inventarios</t>
  </si>
  <si>
    <t>Otros Ingresos no Operacionales</t>
  </si>
  <si>
    <t>Total Gastos Operacionales</t>
  </si>
  <si>
    <t>Otros Gastos no Operacionales</t>
  </si>
  <si>
    <t>Total Gastos Operacionales y No Operacionales</t>
  </si>
  <si>
    <t>Ingresos por alquileres</t>
  </si>
  <si>
    <t>Ingresos por intereses</t>
  </si>
  <si>
    <t>Ingresos por comisiones</t>
  </si>
  <si>
    <t>Ingresos por servicios administrativos</t>
  </si>
  <si>
    <t>Sobrante en ventas</t>
  </si>
  <si>
    <t>Sobrante de inventarios</t>
  </si>
  <si>
    <t>Ganancia en venta de activos</t>
  </si>
  <si>
    <t>Ganancia por tasa cambiaria</t>
  </si>
  <si>
    <t>Ganancia por diferencias en pagos</t>
  </si>
  <si>
    <t>Utilidad Neta</t>
  </si>
  <si>
    <t>Utilidad Neta despues de ISLR</t>
  </si>
  <si>
    <t>Gastos de comisiones por ventas</t>
  </si>
  <si>
    <t xml:space="preserve">Gastos de intereses sobre préstamos </t>
  </si>
  <si>
    <t>Utilidad antes de Comisiones por Ventas</t>
  </si>
  <si>
    <t>Utilidad después de Comisiones por Ventas</t>
  </si>
  <si>
    <t>ENE</t>
  </si>
  <si>
    <t>FEB</t>
  </si>
  <si>
    <t>Vari Rel.</t>
  </si>
  <si>
    <t>MAR</t>
  </si>
  <si>
    <t>ACUM PPTO</t>
  </si>
  <si>
    <t>Var PPTO</t>
  </si>
  <si>
    <t>ACUM EJEC</t>
  </si>
  <si>
    <t>Efectivo y Equivalentes</t>
  </si>
  <si>
    <t>ACTIVOS CORRIENTES</t>
  </si>
  <si>
    <t>Caja en $</t>
  </si>
  <si>
    <t>Fondo en $</t>
  </si>
  <si>
    <t>Cuentas por Cobrar</t>
  </si>
  <si>
    <t>Otras Cuentas por Cobrar</t>
  </si>
  <si>
    <t>Vuelto por cobrar terceros</t>
  </si>
  <si>
    <t>Por sociedades</t>
  </si>
  <si>
    <t>Préstamos por Cobrar</t>
  </si>
  <si>
    <t>Anticipos</t>
  </si>
  <si>
    <t>A socios</t>
  </si>
  <si>
    <t>A proveedores</t>
  </si>
  <si>
    <t>A terceros</t>
  </si>
  <si>
    <t>A clientes</t>
  </si>
  <si>
    <t>A empresas relacionadas del grupo</t>
  </si>
  <si>
    <t>A empresas externas del grupo</t>
  </si>
  <si>
    <t>A empleados</t>
  </si>
  <si>
    <t>Inventarios</t>
  </si>
  <si>
    <t>De mercancía</t>
  </si>
  <si>
    <t>De suministros</t>
  </si>
  <si>
    <t>En tránsito</t>
  </si>
  <si>
    <t>A consignación</t>
  </si>
  <si>
    <t>Prepagados</t>
  </si>
  <si>
    <t>Gastos pagados por anticipado</t>
  </si>
  <si>
    <t>ACTIVOS NO CORRIENTES</t>
  </si>
  <si>
    <t>Anticipos LP</t>
  </si>
  <si>
    <t>Otros activos no corrientes</t>
  </si>
  <si>
    <t>Propiedades de inversión</t>
  </si>
  <si>
    <t>Préstamos por cobrar LP</t>
  </si>
  <si>
    <t>Otras cuentas por cobrar a LP</t>
  </si>
  <si>
    <t>Propiedades, Plantas y Equipos</t>
  </si>
  <si>
    <t>Terrenos</t>
  </si>
  <si>
    <t>Mobiliario y equipos</t>
  </si>
  <si>
    <t>Maquinaria y equipos</t>
  </si>
  <si>
    <t>Vehiculos</t>
  </si>
  <si>
    <t>Edificios y construcciones</t>
  </si>
  <si>
    <t>Materiales de eventos</t>
  </si>
  <si>
    <t>Herramientas</t>
  </si>
  <si>
    <t>Utensilios y equipos de cocina</t>
  </si>
  <si>
    <t>Equipamiento deportivo</t>
  </si>
  <si>
    <t>Software Odoo</t>
  </si>
  <si>
    <t>TOTAL ACTIVOS</t>
  </si>
  <si>
    <t>Cuentas por Pagar</t>
  </si>
  <si>
    <t xml:space="preserve">A proveedores </t>
  </si>
  <si>
    <t>Cuentas por pagar TDC y TDC</t>
  </si>
  <si>
    <t>A proveedores en consignación</t>
  </si>
  <si>
    <t>Otras cuentas por pagar</t>
  </si>
  <si>
    <t>Descuentos a empleados por pagar</t>
  </si>
  <si>
    <t>Retenciones laborales a pagar</t>
  </si>
  <si>
    <t>Aportes patronales por pagar</t>
  </si>
  <si>
    <t>Intereses por pagar</t>
  </si>
  <si>
    <t>Impuestos por pagar</t>
  </si>
  <si>
    <t>Dividendos por pagar</t>
  </si>
  <si>
    <t>Préstamos por Pagar</t>
  </si>
  <si>
    <t>Prestamos bancarios por pagar</t>
  </si>
  <si>
    <t xml:space="preserve">Otros prestamos por pagar </t>
  </si>
  <si>
    <t>De clientes</t>
  </si>
  <si>
    <t>De socios</t>
  </si>
  <si>
    <t>No reportados</t>
  </si>
  <si>
    <t>Provisiones</t>
  </si>
  <si>
    <t>PASIVOS CORRIENTES</t>
  </si>
  <si>
    <t>PASIVOS NO CORRIENTES</t>
  </si>
  <si>
    <t>Prestamos por pagar LP</t>
  </si>
  <si>
    <t>TOTAL PASIVOS</t>
  </si>
  <si>
    <t>PATRIMONIO</t>
  </si>
  <si>
    <t>Capital social</t>
  </si>
  <si>
    <t>Reservas legales y estatutarias</t>
  </si>
  <si>
    <t>Superavit por revaluacion</t>
  </si>
  <si>
    <t>Resultados acumulados</t>
  </si>
  <si>
    <t>Resultados del ejercicio</t>
  </si>
  <si>
    <t>TOTAL PASIVOS Y PATRIMONIO</t>
  </si>
  <si>
    <t>INDICADORES</t>
  </si>
  <si>
    <t xml:space="preserve">Impuestos </t>
  </si>
  <si>
    <t>Sueldos y Salarios por pagar</t>
  </si>
  <si>
    <t>Gastos de comisiones por ventas taller</t>
  </si>
  <si>
    <t>ROE (10% y 20%)</t>
  </si>
  <si>
    <t>Período de cobro (30 a 60 días max )</t>
  </si>
  <si>
    <t>DIVIDENDOS</t>
  </si>
  <si>
    <t>TOTAL DIVIDENDOS</t>
  </si>
  <si>
    <t>Resultado del ejercicio</t>
  </si>
  <si>
    <t>Utilidades reinvertidas</t>
  </si>
  <si>
    <t>% ACCIONES</t>
  </si>
  <si>
    <t>Prueba Ácida (entre 0,8 y 1)</t>
  </si>
  <si>
    <t>Prueba Defensiva (entre 0,5 Y 0,7)</t>
  </si>
  <si>
    <t>ABR</t>
  </si>
  <si>
    <t>Ingresos Brutos</t>
  </si>
  <si>
    <t>Costo de ventas</t>
  </si>
  <si>
    <t>Rotación de Inventarios (2 y 3 meses)</t>
  </si>
  <si>
    <t>Rotación de Activos (entre 1,5 a 2 veces al año)</t>
  </si>
  <si>
    <t>Margen Bruto (30% a 50%)</t>
  </si>
  <si>
    <t>Margen Neto (5% y 15%)</t>
  </si>
  <si>
    <t>Rentabilidad de Activos (ROA) (5% a 15%)</t>
  </si>
  <si>
    <t>MAY</t>
  </si>
  <si>
    <t>JUN</t>
  </si>
  <si>
    <t>PROM 6 EJEC</t>
  </si>
  <si>
    <t>PROM 6 PPTO</t>
  </si>
  <si>
    <t>COMISION ADICIONAL RAMÓN</t>
  </si>
  <si>
    <t xml:space="preserve">Propuesta </t>
  </si>
  <si>
    <t>1ra Meta</t>
  </si>
  <si>
    <t>% propuesta</t>
  </si>
  <si>
    <t>Comisión min</t>
  </si>
  <si>
    <t>Margen Bruto</t>
  </si>
  <si>
    <t>Ganancia Bruta min</t>
  </si>
  <si>
    <t>JUL</t>
  </si>
  <si>
    <t>AGO</t>
  </si>
  <si>
    <t>SEPT</t>
  </si>
  <si>
    <t>OCT</t>
  </si>
  <si>
    <t>NOV</t>
  </si>
  <si>
    <t>DIC</t>
  </si>
  <si>
    <t>ANUAL</t>
  </si>
  <si>
    <t>Total Ingresos Operativos</t>
  </si>
  <si>
    <t>Ingresos por venta de mercancias</t>
  </si>
  <si>
    <t xml:space="preserve">Devoluciones sobre ventas </t>
  </si>
  <si>
    <t>Descuentos sobre ventas plan de fidelización</t>
  </si>
  <si>
    <t>Ingresos por servicios zona FIT</t>
  </si>
  <si>
    <t>Ingresos por servicios de fletes</t>
  </si>
  <si>
    <t>Ingresos por otros servicios</t>
  </si>
  <si>
    <t>Ingresos por Taller</t>
  </si>
  <si>
    <t>Total Ingresos No Operativos</t>
  </si>
  <si>
    <t xml:space="preserve">Costos de venta por mercancia </t>
  </si>
  <si>
    <t>Costos de venta por servicios del café</t>
  </si>
  <si>
    <t>Costos de venta por eventos</t>
  </si>
  <si>
    <t xml:space="preserve">Total Gastos </t>
  </si>
  <si>
    <t>Gastos de asistencia outsorcing</t>
  </si>
  <si>
    <t>Gastos de mantenimiento y reparación de mobiliario y equipo</t>
  </si>
  <si>
    <t>Gastos de mantenimiento y reparación de vehiculo</t>
  </si>
  <si>
    <t>Gastos de mantenimiento y reparación de edificaciones</t>
  </si>
  <si>
    <t>Gastos de mantenimiento y reparación a la propiedad alq.</t>
  </si>
  <si>
    <t>Gastos de mantenimiento y reparación de maquinaria y equipos</t>
  </si>
  <si>
    <t>Gastos de pasajes por viáticos administrativos</t>
  </si>
  <si>
    <t>Gastos de comida por viáticos administrativos</t>
  </si>
  <si>
    <t>Gastos de hospedaje por viáticos administrativos</t>
  </si>
  <si>
    <t>Gastos de transporte por viáticos administrativos</t>
  </si>
  <si>
    <t>Otros gastos de viáticos administrativos</t>
  </si>
  <si>
    <t>Gastos de seguro de edificaciones</t>
  </si>
  <si>
    <t>Gastos de seguro de vehiculos</t>
  </si>
  <si>
    <t>Gastos de patente vehicular</t>
  </si>
  <si>
    <t>Gastos de tasas de notaria y registro</t>
  </si>
  <si>
    <t>Gastos de impuesto por licencia de actividades economicas</t>
  </si>
  <si>
    <t>Gastos de impuesto por publicidad</t>
  </si>
  <si>
    <t>Gastos de tasa sencamer</t>
  </si>
  <si>
    <t>Gasto por impuesto a las pensiones</t>
  </si>
  <si>
    <t>Gasto por otras tasas</t>
  </si>
  <si>
    <t>Gastos de depreciación de mobiliario y equipo</t>
  </si>
  <si>
    <t xml:space="preserve">Gastos de depreciación de vehículos </t>
  </si>
  <si>
    <t>Gastos de depreciación de edificaciones</t>
  </si>
  <si>
    <t>Gastos de depreciación de maquinarias y equipos</t>
  </si>
  <si>
    <t>Gastos de deterioro de mobiliario y equipo</t>
  </si>
  <si>
    <t xml:space="preserve">Gastos de deterioro de vehículos </t>
  </si>
  <si>
    <t>Gastos de deterioro de edificaciones</t>
  </si>
  <si>
    <t>Gastos de deterioro de maquinarias y equipos</t>
  </si>
  <si>
    <t>Gastos de deterioro por cuentas incobrables</t>
  </si>
  <si>
    <t>Gastos de amortización de software</t>
  </si>
  <si>
    <t xml:space="preserve">Gastos de comisiones bancarias </t>
  </si>
  <si>
    <t xml:space="preserve">Gastos de IGTF </t>
  </si>
  <si>
    <t>Gastos de intereses de mora</t>
  </si>
  <si>
    <t>Gastos de intereses sobre préstamos de terceros</t>
  </si>
  <si>
    <t xml:space="preserve">Gastos de intereses sobre préstamos bancarios </t>
  </si>
  <si>
    <t xml:space="preserve">Gastos de sueldos y salarios empleados </t>
  </si>
  <si>
    <t>Gastos de sueldos y salarios directivos</t>
  </si>
  <si>
    <t xml:space="preserve">Gastos de horas extras, feriados y bono nocturno </t>
  </si>
  <si>
    <t>Gastos de complemento de sueldos y salarios empleados</t>
  </si>
  <si>
    <t>Gastos de complemento de sueldos y salarios directivos</t>
  </si>
  <si>
    <t>Gastos de Bono de alimentación empleados</t>
  </si>
  <si>
    <t>Gastos de Bono de alimentación directivos</t>
  </si>
  <si>
    <t xml:space="preserve">Gastos de vacaciones empleados </t>
  </si>
  <si>
    <t>Gastos de vacaciones directivos</t>
  </si>
  <si>
    <t>Gastos de complemento de vacaciones empleados</t>
  </si>
  <si>
    <t xml:space="preserve">Gastos de complemento de vacaciones directivos </t>
  </si>
  <si>
    <t xml:space="preserve">Gastos de otros bonos empleados </t>
  </si>
  <si>
    <t xml:space="preserve">Gastos de servicios de personal externo </t>
  </si>
  <si>
    <t xml:space="preserve">Gastos de bono vacacional empleados </t>
  </si>
  <si>
    <t>Gastos de bono vacacional directivos</t>
  </si>
  <si>
    <t>Gastos de complemento bono vacacional empleados</t>
  </si>
  <si>
    <t>Gastos de complemento bono vacacional directivos</t>
  </si>
  <si>
    <t xml:space="preserve">Gastos de utilidades empleados </t>
  </si>
  <si>
    <t>Gastos de utilidades directivos</t>
  </si>
  <si>
    <t>Gastos de complemento de utilidades empleados</t>
  </si>
  <si>
    <t>Gastos de complemento de utilidades directivos</t>
  </si>
  <si>
    <t xml:space="preserve">Gastos de prestaciones sociales empleados </t>
  </si>
  <si>
    <t>Gastos de prestaciones sociales directivos</t>
  </si>
  <si>
    <t xml:space="preserve">Gastos de complemento de prestaciones sociales empleados </t>
  </si>
  <si>
    <t>Gastos de complemento de prestaciones sociales directivos</t>
  </si>
  <si>
    <t>Gastos de intereses sobres prestaciones sociales empleados</t>
  </si>
  <si>
    <t>Gastos de intereses sobres prestaciones sociales directivos</t>
  </si>
  <si>
    <t xml:space="preserve">Gastos de complemento de intereses sobre prestaciones sociales empleados </t>
  </si>
  <si>
    <t>Gastos de complemento de intereses sobre prestaciones sociales directivos</t>
  </si>
  <si>
    <t xml:space="preserve">Gastos de aporte patronal IVSS </t>
  </si>
  <si>
    <t xml:space="preserve">Gastos de aporte patronal SPF </t>
  </si>
  <si>
    <t>Gastos de aporte patronal FAOV</t>
  </si>
  <si>
    <t>Gastos de aporte patronal INCES</t>
  </si>
  <si>
    <t>Gastos de bono de guardería</t>
  </si>
  <si>
    <t>Gastos de póliza HCM</t>
  </si>
  <si>
    <t xml:space="preserve">Gastos de salud y seguridad laboral </t>
  </si>
  <si>
    <t xml:space="preserve">Gastos de uniformes y dotación al personal </t>
  </si>
  <si>
    <t>Gastos de fiestas y agasajos al personal</t>
  </si>
  <si>
    <t>Gastos de donaciones y obsequios al personal</t>
  </si>
  <si>
    <t>Gastos de capacitación al personal</t>
  </si>
  <si>
    <t xml:space="preserve">Gastos de transporte del personal </t>
  </si>
  <si>
    <t>Gastos de pasajes por viáticos comerciales</t>
  </si>
  <si>
    <t>Gastos de comida por viáticos comerciales</t>
  </si>
  <si>
    <t>Gastos de hospedaje por viáticos comerciales</t>
  </si>
  <si>
    <t>Gastos de transporte por viáticos comerciales</t>
  </si>
  <si>
    <t>Otros gastos de viáticos comerciales</t>
  </si>
  <si>
    <t>Gastos de envíos/fletes en ventas y compras no incluidas en el costo</t>
  </si>
  <si>
    <t>Gastos de almacenaje sobre compras no incluídos en el costo</t>
  </si>
  <si>
    <t>Gastos de importación no incluídos en el costo</t>
  </si>
  <si>
    <t>Gastos de seguro de mercancía no incluídos en el costo</t>
  </si>
  <si>
    <t>Gastos de bolsas no incluídos en el costo</t>
  </si>
  <si>
    <t>Gastos de embalaje no incluídos en el costo</t>
  </si>
  <si>
    <t>Gastos de etiquetas no incluídos en el costo</t>
  </si>
  <si>
    <t>Gastos de armado de bicicletas no incluídos en el costo</t>
  </si>
  <si>
    <t>Gastos de títulos de propiedad no incluídos en el costo</t>
  </si>
  <si>
    <t xml:space="preserve">Gastos de comisiones empleados </t>
  </si>
  <si>
    <t>Gastos de comisiones empleados del taller</t>
  </si>
  <si>
    <t>Gastos de comisiones por venta de personal externo</t>
  </si>
  <si>
    <t>Gastos por gasolina</t>
  </si>
  <si>
    <t>Gastos por gasoil</t>
  </si>
  <si>
    <t>Gastos de garantías</t>
  </si>
  <si>
    <t>Gastos de suscripciones</t>
  </si>
  <si>
    <t>Gastos de alquiler Stand y/o ferias comerciales</t>
  </si>
  <si>
    <t>Gastos de pasajes Stand y/o ferias comerciales</t>
  </si>
  <si>
    <t>Gastos de viáticos comida Stand y/o ferias comerciales</t>
  </si>
  <si>
    <t>Gastos de viáticos hospedaje Stand y/o ferias comerciales</t>
  </si>
  <si>
    <t>Gastos de viáticos transporte Stand y/o ferias comerciales</t>
  </si>
  <si>
    <t>Gastos de otros viáticos Stand y/o ferias comerciales</t>
  </si>
  <si>
    <t>Gastos de publicidad Stand y/o ferias comerciales</t>
  </si>
  <si>
    <t>Gastos de premiaciones, donaciones Stand y/o ferias comerciales</t>
  </si>
  <si>
    <t>Gastos de Stand y/o ferias comerciales</t>
  </si>
  <si>
    <t>Gastos de impresiones de material gráfico</t>
  </si>
  <si>
    <t>Gastos de decoración</t>
  </si>
  <si>
    <t>Gastos de muestras y material POP</t>
  </si>
  <si>
    <t>Gastos de campañas y lanzamientos</t>
  </si>
  <si>
    <t>Gastos de patrocinio, donación y/o obsequios en efectivo</t>
  </si>
  <si>
    <t>Gastos de patrocinio, donación y/o obsequios en productos</t>
  </si>
  <si>
    <t>Gastos de viáticos por eventos organizados por la empresa</t>
  </si>
  <si>
    <t>Gastos de patrocinio, donación y/o obsequios por eventos</t>
  </si>
  <si>
    <t>Gastos de dominio de página web</t>
  </si>
  <si>
    <t>Gastos de servidores</t>
  </si>
  <si>
    <t>Gastos de software tecnológico</t>
  </si>
  <si>
    <t>Faltante y deterioro de inventarios</t>
  </si>
  <si>
    <t>Deterioro de inventarios</t>
  </si>
  <si>
    <t>ESTADO DE SITUACION FINANCIERA</t>
  </si>
  <si>
    <t>Efectivo y equivalentes</t>
  </si>
  <si>
    <t>Caja principal en Bs.</t>
  </si>
  <si>
    <t>Caja principal en $</t>
  </si>
  <si>
    <t>Caja principal en pesos cambio $</t>
  </si>
  <si>
    <t>Caja principal en euros cambio $</t>
  </si>
  <si>
    <t>Fondo de caja en tienda en Bs. Suc Rodeo</t>
  </si>
  <si>
    <t>Fondo de caja en tienda en Bs. Suc Piedemonte</t>
  </si>
  <si>
    <t>Fondo de caja en tienda en Bs. Suc Terracota</t>
  </si>
  <si>
    <t>Fondo de caja en tienda en Bs. Suc Barinas</t>
  </si>
  <si>
    <t>Fondo de caja en tienda en Bs. Suc Los Naranjos</t>
  </si>
  <si>
    <t>Fondo de caja en tienda en $ Suc Rodeo</t>
  </si>
  <si>
    <t>Fondo de caja en tienda en $ Suc Piedemonte</t>
  </si>
  <si>
    <t>Fondo de caja en tienda en $ Suc Terracota</t>
  </si>
  <si>
    <t>Fondo de caja en tienda en $ Suc Barinas</t>
  </si>
  <si>
    <t>Fondo de caja en tienda en $ Suc Los Naranjos</t>
  </si>
  <si>
    <t>Fondo de caja en tienda en euros cambio $ Suc Rodeo</t>
  </si>
  <si>
    <t>Fondo de caja en tienda en euros cambio $ Suc Piedemonte</t>
  </si>
  <si>
    <t>Fondo de caja en tienda en euros cambio $ Suc Terracota</t>
  </si>
  <si>
    <t>Fondo de caja en tienda en euros cambio $ Suc Barinas</t>
  </si>
  <si>
    <t>Fondo de caja en tienda en euros cambio $ Suc Los Naranjos</t>
  </si>
  <si>
    <t>Fondo de caja en tienda en pesos cambio $ Suc Rodeo</t>
  </si>
  <si>
    <t>Fondo de caja en tienda en pesos cambio $ Suc Piedemonte</t>
  </si>
  <si>
    <t>Fondo de caja en tienda en pesos cambio $ Suc Terracota</t>
  </si>
  <si>
    <t>Fondo de caja en tienda en pesos cambio $ Suc Barinas</t>
  </si>
  <si>
    <t>Fondo de caja en tienda en pesos cambio $ Suc Los Naranjos</t>
  </si>
  <si>
    <t>Banco Mercantil</t>
  </si>
  <si>
    <t>Banco Banesco</t>
  </si>
  <si>
    <t>Banco de Venezuela</t>
  </si>
  <si>
    <t>Banco Venezolano de Credito</t>
  </si>
  <si>
    <t>Banco del Tesoro</t>
  </si>
  <si>
    <t>Bancamiga Cuenta Corriente</t>
  </si>
  <si>
    <t>Banco Provincial</t>
  </si>
  <si>
    <t>Banco Nacional de Crédito BNC</t>
  </si>
  <si>
    <t>Banco Bancamiga Sr Gilberto</t>
  </si>
  <si>
    <t>Banco transitorio migración Terracota</t>
  </si>
  <si>
    <t>Banco transitorio migración Barinas</t>
  </si>
  <si>
    <t>Bank Of America</t>
  </si>
  <si>
    <t>Banesco Panamá UX</t>
  </si>
  <si>
    <t>Banco Mercantil Cuenta en $</t>
  </si>
  <si>
    <t>Paypal</t>
  </si>
  <si>
    <t>Criptomonedas USDT</t>
  </si>
  <si>
    <t>Chase Bank, UX GROUP LLC</t>
  </si>
  <si>
    <t>Bancamiga Cash USD</t>
  </si>
  <si>
    <t>Bancamiga Moneda Extranjera USD</t>
  </si>
  <si>
    <t>Bancamiga Sr Gilberto Cash USD</t>
  </si>
  <si>
    <t>BNC Cash USD</t>
  </si>
  <si>
    <t>Amerant Camilo</t>
  </si>
  <si>
    <t>Banco Custodia Mercantil Camilo USD</t>
  </si>
  <si>
    <t>Efectivo en transito en Bs.</t>
  </si>
  <si>
    <t>Depositos en transito en Bs.</t>
  </si>
  <si>
    <t>Pagos del fondo en transito</t>
  </si>
  <si>
    <t>Pagos de facturas cashea en tránsito</t>
  </si>
  <si>
    <t>Efectivo en transito en $</t>
  </si>
  <si>
    <t>Depositos en transito en $</t>
  </si>
  <si>
    <t>Efectivo en transito por eventos</t>
  </si>
  <si>
    <t>Abonos o pagos en transito en $</t>
  </si>
  <si>
    <t>Cuentas por cobrar clientes</t>
  </si>
  <si>
    <t>Cuentas por cobrar AYM BIKE</t>
  </si>
  <si>
    <t>Cuentas por cobrar BAD APPLE</t>
  </si>
  <si>
    <t>Cuentas por cobrar ROYAL BIKE</t>
  </si>
  <si>
    <t>Cuentas por cobrar SPRINT BIKE</t>
  </si>
  <si>
    <t>Cuentas por cobrar TEAM BIKE</t>
  </si>
  <si>
    <t>Cuentas por cobrar TU BICI</t>
  </si>
  <si>
    <t>Cuentas por cobrar XTREME BIKE</t>
  </si>
  <si>
    <t>Cuentas por cobrar SU BICICLETA</t>
  </si>
  <si>
    <t>Cuentas por cobrar TOPBIKE</t>
  </si>
  <si>
    <t>Cuentas por cobrar UBIKE OSTDOOR SPORT C.A.</t>
  </si>
  <si>
    <t>Cuentas por cobrar DINO BIKE STORE C.A.</t>
  </si>
  <si>
    <t>Bancos en $</t>
  </si>
  <si>
    <t>Cuentas por cobrar empresas relacionadas</t>
  </si>
  <si>
    <t>Cuentas por cobrar ULTRABIKEX</t>
  </si>
  <si>
    <t>Cuentas por cobrar PLUSUX</t>
  </si>
  <si>
    <t>Cuentas por cobrar UX BARINAS</t>
  </si>
  <si>
    <t>Cuentas por cobrar empresas externas del grupo</t>
  </si>
  <si>
    <t>Cuentas por cobrar UX CARACAS</t>
  </si>
  <si>
    <t>Cuentas por cobrar UX PUERTO ORDAZ</t>
  </si>
  <si>
    <t>Cuentas por cobrar UX VALENCIA</t>
  </si>
  <si>
    <t>Cuentas por cobrar UX LARA</t>
  </si>
  <si>
    <t>Cuentas por cobrar DRYFIELD</t>
  </si>
  <si>
    <t>Cuentas por cobrar socios</t>
  </si>
  <si>
    <t>Cuentas por cobrar Camilo Gonzalez</t>
  </si>
  <si>
    <t>Cuentas por cobrar Jenny Castro</t>
  </si>
  <si>
    <t>Cuentas por cobrar Alfonso Marquez</t>
  </si>
  <si>
    <t>Cuentas por cobrar empleados</t>
  </si>
  <si>
    <t>Cuentas por cobrar empleados ULTRABIKEX</t>
  </si>
  <si>
    <t>Cuentas por cobrar empleados DIUX</t>
  </si>
  <si>
    <t>Cuentas por cobrar empleados PLUSUX</t>
  </si>
  <si>
    <t>Cuentas por cobrar empleados UX BARINAS</t>
  </si>
  <si>
    <t>Otras cuentas por cobrar</t>
  </si>
  <si>
    <t>Cuentas por cobrar terceros</t>
  </si>
  <si>
    <t>Cuentas por Cobrar a proveedores por Garantias</t>
  </si>
  <si>
    <t>Cuentas por cobrar por sociedades</t>
  </si>
  <si>
    <t>Cuentas por cobrar sociedades Camilo</t>
  </si>
  <si>
    <t>Cuentas por cobrar sociedades Jenny</t>
  </si>
  <si>
    <t>Cuentas por cobrar sociedades Alfonso</t>
  </si>
  <si>
    <t>Prestamos por cobrar empresas relacionadas</t>
  </si>
  <si>
    <t>Prestamos por cobrar ULTRABIKEX</t>
  </si>
  <si>
    <t>Prestamos por cobrar DIUX</t>
  </si>
  <si>
    <t>Prestamos por cobrar PLUSUX</t>
  </si>
  <si>
    <t>Prestamos por cobrar UX BARINAS</t>
  </si>
  <si>
    <t>Prestamos por cobrar UBX</t>
  </si>
  <si>
    <t>Prestamos por cobrar empresas externas del grupo</t>
  </si>
  <si>
    <t>Prestamos por cobrar UX CARACAS</t>
  </si>
  <si>
    <t>Prestamos por cobrar Ux PUERTO ORDAZ</t>
  </si>
  <si>
    <t>Prestamos por cobrar UX VALENCIA</t>
  </si>
  <si>
    <t>Prestamos por cobrar UX LARA</t>
  </si>
  <si>
    <t>Prestamos por cobrar DRYFIELD</t>
  </si>
  <si>
    <t>Prestamos por cobrar socios</t>
  </si>
  <si>
    <t>Prestamos por cobrar Camilo Gonzalez</t>
  </si>
  <si>
    <t>Prestamos por cobrar Jenny Castro</t>
  </si>
  <si>
    <t>Prestamos por cobrar Alfonso Marquez</t>
  </si>
  <si>
    <t>Prestamos por cobrar empleados</t>
  </si>
  <si>
    <t xml:space="preserve">Otros prestamos por cobrar </t>
  </si>
  <si>
    <t>Prestamos por cobrar terceros</t>
  </si>
  <si>
    <t>Anticipos a proveedores</t>
  </si>
  <si>
    <t>Anticipos a proveedor Specialized</t>
  </si>
  <si>
    <t>Anticipos a socios</t>
  </si>
  <si>
    <t>Anticipos a Camilo Gonzalez</t>
  </si>
  <si>
    <t>Anticipos a Jenny Castro</t>
  </si>
  <si>
    <t>Anticipos a Alfonso Marquez</t>
  </si>
  <si>
    <t>Anticipos a Leonardo Roa</t>
  </si>
  <si>
    <t>Anticipos a empleados</t>
  </si>
  <si>
    <t>Inventario de mercancias</t>
  </si>
  <si>
    <t>Inventario de suministros</t>
  </si>
  <si>
    <t>Inventario de suministros del café</t>
  </si>
  <si>
    <t>Inventario en transito</t>
  </si>
  <si>
    <t>Inventario de mercancias en transito</t>
  </si>
  <si>
    <t>Inventario de suministros del café en transito</t>
  </si>
  <si>
    <t>Inventarios de Consignacion</t>
  </si>
  <si>
    <t>Inventarios de mercancías propias a consignación</t>
  </si>
  <si>
    <t xml:space="preserve">Prepagados </t>
  </si>
  <si>
    <t>Impuestos pagados por anticipado</t>
  </si>
  <si>
    <t>IVA credito fiscal</t>
  </si>
  <si>
    <t>Excedente de credito fiscal</t>
  </si>
  <si>
    <t>Retencion IVA de clientes</t>
  </si>
  <si>
    <t>Retenciones ISLR de clientes</t>
  </si>
  <si>
    <t>Anticipo de ISLR</t>
  </si>
  <si>
    <t>Seguros pagados por anticipado</t>
  </si>
  <si>
    <t>Intereses pagados por anticipado</t>
  </si>
  <si>
    <t>Alquileres pagados por anticipado</t>
  </si>
  <si>
    <t>Total Activos Corrientes</t>
  </si>
  <si>
    <t>Cuentas por cobrar clientes L.P.</t>
  </si>
  <si>
    <t>Cuentas por cobrar clientes Mayor y Ciclismo L.P.</t>
  </si>
  <si>
    <t>Cuentas por cobrar ULTRABIKEX L.P.</t>
  </si>
  <si>
    <t xml:space="preserve">Cuentas por cobrar DIUX L.P. </t>
  </si>
  <si>
    <t>Cuentas por cobrar PLUSUX L.P.</t>
  </si>
  <si>
    <t>Cuentas por cobrar UX BARINAS L.P.</t>
  </si>
  <si>
    <t>Cuentas por cobrar UX CARACAS L.P.</t>
  </si>
  <si>
    <t>Cuentas por cobrar UX PUERTO ORDAZ L.P.</t>
  </si>
  <si>
    <t>Cuentas por cobrar UX VALENCIA L.P.</t>
  </si>
  <si>
    <t>Cuentas por cobrar UX LARA L.P.</t>
  </si>
  <si>
    <t>Cuentas por cobrar DRYFIELD L.P.</t>
  </si>
  <si>
    <t>Cuentas por cobrar Camilo Gonzalez L.P.</t>
  </si>
  <si>
    <t>Cuentas por cobrar Jenny Castro L.P.</t>
  </si>
  <si>
    <t>Cuentas por cobrar Alfonso Marquez L.P.</t>
  </si>
  <si>
    <t>Cuentas por cobrar empleados L.P.</t>
  </si>
  <si>
    <t>Cuentas por cobrar empleados ULTRABIKEX L.P.</t>
  </si>
  <si>
    <t>Cuentas por cobrar empleados DIUX L.P.</t>
  </si>
  <si>
    <t>Cuentas por cobrar empleados PLUSUX L.P.</t>
  </si>
  <si>
    <t>Cuentas por cobrar empleados UX BARINAS L.P.</t>
  </si>
  <si>
    <t>Otras cuentas por cobrar L.P.</t>
  </si>
  <si>
    <t>Cuentas por cobrar terceros L.P.</t>
  </si>
  <si>
    <t>Vuelto por cobrar terceros L.P.</t>
  </si>
  <si>
    <t>Cuentas por cobrar sociedades Camilo L.P.</t>
  </si>
  <si>
    <t>Cuentas por cobrar sociedades Jenny L.P.</t>
  </si>
  <si>
    <t>Cuentas por cobrar sociedades Alfonso L.P.</t>
  </si>
  <si>
    <t>Cuentas por cobrar sociedades Otros Socios</t>
  </si>
  <si>
    <t>Prestamos por cobrar L.P.</t>
  </si>
  <si>
    <t>Prestamos por cobrar ULTRABIKEX L.P.</t>
  </si>
  <si>
    <t>Prestamos por cobrar DIUX L.P.</t>
  </si>
  <si>
    <t>Prestamos por cobrar PLUSUX L.P.</t>
  </si>
  <si>
    <t>Prestamos por cobrar UX BARINAS L.P.</t>
  </si>
  <si>
    <t>Prestamos por cobrar UBX L.P.</t>
  </si>
  <si>
    <t>Prestamos por cobrar UX CARACAS L.P.</t>
  </si>
  <si>
    <t>Prestamos por cobrar Ux PUERTO ORDAZ L.P.</t>
  </si>
  <si>
    <t>Prestamos por cobrar UX VALENCIA L.P.</t>
  </si>
  <si>
    <t>Prestamos por cobrar UX LARA L.P.</t>
  </si>
  <si>
    <t>Prestamos por cobrar DRYFIELD L.P.</t>
  </si>
  <si>
    <t>Prestamos por cobrar Camilo Gonzalez L.P.</t>
  </si>
  <si>
    <t>Prestamos por cobrar Jenny Castro L.P.</t>
  </si>
  <si>
    <t>Prestamos por cobrar Alfonso Marquez L.P.</t>
  </si>
  <si>
    <t>Prestamos por cobrar empleados L.P.</t>
  </si>
  <si>
    <t>Prestamos por cobrar tercercos L.P.</t>
  </si>
  <si>
    <t>Anticipos L.P.</t>
  </si>
  <si>
    <t>Anticipos a proveedores L.P.</t>
  </si>
  <si>
    <t>Anticipos a proveedor Specialized L.P.</t>
  </si>
  <si>
    <t>Anticipos Camilo Gonzalez L.P.</t>
  </si>
  <si>
    <t>Anticipos Jenny Castro L.P.</t>
  </si>
  <si>
    <t>Anticipos Alfonso Marquez L.P.</t>
  </si>
  <si>
    <t>Anticipos Leonardo Roa L.P.</t>
  </si>
  <si>
    <t>Anticipos a empleados L.P.</t>
  </si>
  <si>
    <t>Anticipos de prestaciones sociales L.P.</t>
  </si>
  <si>
    <t>Propiedades de Inversion</t>
  </si>
  <si>
    <t>Inversion en acciones</t>
  </si>
  <si>
    <t>Propiedad, planta y equipos</t>
  </si>
  <si>
    <t>Terreno</t>
  </si>
  <si>
    <t>Deterioro acum. Terreno</t>
  </si>
  <si>
    <t>Dep. Acum. Mob y Equipos</t>
  </si>
  <si>
    <t>Deterioro acum. Mob y Equipos</t>
  </si>
  <si>
    <t>Maquinarias y Equipos</t>
  </si>
  <si>
    <t>Dep. Acum. Maquinarias y equipos</t>
  </si>
  <si>
    <t>Det. Acum. Maquinarias y equipos</t>
  </si>
  <si>
    <t>Vehiculo Grand Cheroke año 2006</t>
  </si>
  <si>
    <t>Vehiculo Camion Cargo año 2006</t>
  </si>
  <si>
    <t>Moto</t>
  </si>
  <si>
    <t>Vehiculo Kangoo</t>
  </si>
  <si>
    <t>Vehículo Hilux</t>
  </si>
  <si>
    <t>Vehículo Toyota Vans</t>
  </si>
  <si>
    <t>Dep. Acum. Vehiculo Grand Cheroke año 2006</t>
  </si>
  <si>
    <t>Det. Acum. Vehiculo Grand Cheroke año 2006</t>
  </si>
  <si>
    <t>Dep. Acum. Vehiculo Camion Cargo año 2006</t>
  </si>
  <si>
    <t>Det. Acum. Vehiculo Camion Cargo año 2006</t>
  </si>
  <si>
    <t>Dep. Acum. Moto</t>
  </si>
  <si>
    <t>Det. Acum. Moto</t>
  </si>
  <si>
    <t>Dep. Acum. Vehiculo Kangoo</t>
  </si>
  <si>
    <t>Det. Acum. Vehiculo Kangoo</t>
  </si>
  <si>
    <t>Dep. Acum. Vehículo Hilux</t>
  </si>
  <si>
    <t>Det. Acum. Vehículo Hilux</t>
  </si>
  <si>
    <t>Dep. Acum. Vehículo Toyota Vans</t>
  </si>
  <si>
    <t>Det. Acum. Vehículo Toyota Vans</t>
  </si>
  <si>
    <t>Local C.C Plaza Mayor LP-4</t>
  </si>
  <si>
    <t>Galpon Complejo Ind. y Com Gral. Avelino</t>
  </si>
  <si>
    <t>Dep. Acum. Local C.C Plaza Mayor LP-4</t>
  </si>
  <si>
    <t>Det. Acum. Local C.C Plaza Mayor LP-4</t>
  </si>
  <si>
    <t>Dep. Acum. Galpon Complejo Ind. y Com Gral. Avelino</t>
  </si>
  <si>
    <t>Det. Acum. Galpon Complejo Ind. y Com Gral. Avelino</t>
  </si>
  <si>
    <t>Materiales para eventos</t>
  </si>
  <si>
    <t>Dep. Acum. Materiales para eventos</t>
  </si>
  <si>
    <t>Det. Acum. Materiales para eventos</t>
  </si>
  <si>
    <t>Dep. Acum. Herramientas</t>
  </si>
  <si>
    <t>Det. Acum. Herramientas</t>
  </si>
  <si>
    <t>Dep. Acum. Utensilios y equipos de cocina</t>
  </si>
  <si>
    <t>Det. Acum. Utensilios y equipos de cocina</t>
  </si>
  <si>
    <t>Dep. Acum. Equipamiento deportivo</t>
  </si>
  <si>
    <t>Det. Acum. Equipamiento deportivo</t>
  </si>
  <si>
    <t>Mejoras en bienes arrendados</t>
  </si>
  <si>
    <t>Dep. Acum. Mejoras bienes arrendados</t>
  </si>
  <si>
    <t>Det. Acum. Mejoras bienes arrendados</t>
  </si>
  <si>
    <t>Amortización Acum Odoo</t>
  </si>
  <si>
    <t>Software CRM</t>
  </si>
  <si>
    <t>Amortización CRM</t>
  </si>
  <si>
    <t>Deudores comerciales a LP</t>
  </si>
  <si>
    <t>Software Odoo y Crm</t>
  </si>
  <si>
    <t>Mejoras a bienes arrendados</t>
  </si>
  <si>
    <t>Total Activos No Corrientes</t>
  </si>
  <si>
    <t xml:space="preserve">Total Activos </t>
  </si>
  <si>
    <t>Cuentas por pagar proveedores</t>
  </si>
  <si>
    <t>Cuentas por pagar proveedores nacionales</t>
  </si>
  <si>
    <t>Cuentas por pagar proveedores Internacionales</t>
  </si>
  <si>
    <t>Cuentas por pagar Specialized</t>
  </si>
  <si>
    <t>Cuentas por pagar</t>
  </si>
  <si>
    <t>Cuentas por pagar empresas relacionadas</t>
  </si>
  <si>
    <t>Cuentas por pagar ULTRABIKEX</t>
  </si>
  <si>
    <t>Cuentas por pagar PLUSUX</t>
  </si>
  <si>
    <t>Cuentas por pagar UX BARINAS</t>
  </si>
  <si>
    <t>Cuentas por pagar empresas externas del grupo</t>
  </si>
  <si>
    <t>Cuentas por pagar UX CARACAS</t>
  </si>
  <si>
    <t>Cuentas por pagar UX PUERTO ORDAZ</t>
  </si>
  <si>
    <t>Cuentas por pagar UX VALENCIA</t>
  </si>
  <si>
    <t>Cuentas por pagar UX LARA</t>
  </si>
  <si>
    <t>Cuentas por pagar DRYFIELD</t>
  </si>
  <si>
    <t>Cuentas por pagar socios</t>
  </si>
  <si>
    <t>Cuentas por pagar Camilo Gonzalez</t>
  </si>
  <si>
    <t>Cuentas por pagar Jenny Castro</t>
  </si>
  <si>
    <t>Cuentas por pagar Alfonso Marquez</t>
  </si>
  <si>
    <t>Tarjeta de crédito Bofa Sra Zaida</t>
  </si>
  <si>
    <t>Tarjeta de crédito Bancamiga Camilo</t>
  </si>
  <si>
    <t>Tarjeta de débito Banesco Panamá Camilo</t>
  </si>
  <si>
    <t>Tarjeta de crédito BNC Camilo</t>
  </si>
  <si>
    <t>Cuentas por pagar a proveedores en consignacion</t>
  </si>
  <si>
    <t>Cuentas por pagar terceros</t>
  </si>
  <si>
    <t>Vuelto por pagar terceros</t>
  </si>
  <si>
    <t>Propinas por pagar</t>
  </si>
  <si>
    <t>Descuentos a empleados por pagar a ULTRABIKEX</t>
  </si>
  <si>
    <t>Descuentos a empleados por pagar a DIUX</t>
  </si>
  <si>
    <t>Descuentos a empleados por pagar a PLUSUX</t>
  </si>
  <si>
    <t>Descuentos a empleados por Pagar a UX BARINAS</t>
  </si>
  <si>
    <t>Sueldos y salarios por pagar</t>
  </si>
  <si>
    <t>Comisiones por pagar</t>
  </si>
  <si>
    <t>Retencion IVSS por pagar</t>
  </si>
  <si>
    <t>Retención SPf por pagar</t>
  </si>
  <si>
    <t>Retención FAOV por pagar</t>
  </si>
  <si>
    <t>Retención INCES por pagar</t>
  </si>
  <si>
    <t>Retención ARI por pagar</t>
  </si>
  <si>
    <t>Aporte IVSS por pagar</t>
  </si>
  <si>
    <t xml:space="preserve">Aporte SPF por pagar </t>
  </si>
  <si>
    <t>Aporte FAOV por pagar</t>
  </si>
  <si>
    <t>Aporte INCES por pagar</t>
  </si>
  <si>
    <t>Intereses bancarios por pagar</t>
  </si>
  <si>
    <t>Intereses sobre prestamos de terceros por pagar</t>
  </si>
  <si>
    <t>IVA debito fiscal</t>
  </si>
  <si>
    <t>IVA por pagar</t>
  </si>
  <si>
    <t>Retenciones IVA a proveedores</t>
  </si>
  <si>
    <t>Retenciones ISLR a proveedores</t>
  </si>
  <si>
    <t>Anticipo de ISLR por pagar</t>
  </si>
  <si>
    <t>ISLR Definitiva</t>
  </si>
  <si>
    <t>Impuestos municipales por pagar</t>
  </si>
  <si>
    <t>IGTF por pagar</t>
  </si>
  <si>
    <t>IGTF percibido por pagar</t>
  </si>
  <si>
    <t>Dividendos por pagar Camilo Gonzalez</t>
  </si>
  <si>
    <t>Dividendos por pagar Jenny Castro</t>
  </si>
  <si>
    <t>Dividendos por pagar Alfonso Marquez</t>
  </si>
  <si>
    <t>Dividendos por pagar Leonardo Roa</t>
  </si>
  <si>
    <t>Dividendos por pagar Gilberto Gonzalez Parra</t>
  </si>
  <si>
    <t>Prestamos por pagar</t>
  </si>
  <si>
    <t>Prestamos por pagar empresas relacionadas</t>
  </si>
  <si>
    <t>Prestamos por pagar ULTRABIKEX</t>
  </si>
  <si>
    <t>Prestamos por pagar DIUX</t>
  </si>
  <si>
    <t>Prestamos por pagar PLUSUX</t>
  </si>
  <si>
    <t>Prestamos por pagar UX BARINAS</t>
  </si>
  <si>
    <t>Prestamos por pagar empresas externas del grupo</t>
  </si>
  <si>
    <t>Prestamos por pagar UX CARACAS</t>
  </si>
  <si>
    <t>Prestamos por pagar Ux PUERTO ORDAZ</t>
  </si>
  <si>
    <t>Prestamos por pagar UX VALENCIA</t>
  </si>
  <si>
    <t>Prestamos por pagar UX LARA</t>
  </si>
  <si>
    <t>Prestamos por pagar DRYFIELD</t>
  </si>
  <si>
    <t>Prestamos por pagar socios</t>
  </si>
  <si>
    <t>Prestamos por pagar Camilo Gonzalez</t>
  </si>
  <si>
    <t>Prestamos por pagar Jenny Castro</t>
  </si>
  <si>
    <t>Prestamos por pagar Alfonso Marquez</t>
  </si>
  <si>
    <t>Prestamos por pagar empleados</t>
  </si>
  <si>
    <t>Prestamo Banco Mercantil por pagar</t>
  </si>
  <si>
    <t>Prestamo Banco Banesco por pagar</t>
  </si>
  <si>
    <t>Prestamo Banco de Venezuela por pagar</t>
  </si>
  <si>
    <t>Prestamo Banco Venezolano de Credito por pagar</t>
  </si>
  <si>
    <t>Prestamo Banco del Tesoro por pagar</t>
  </si>
  <si>
    <t>Prestamo Bancamiga por pagar</t>
  </si>
  <si>
    <t>Prestamo Bank Of America por pagar</t>
  </si>
  <si>
    <t>Prestamo Banesco Panamá UX por pagar</t>
  </si>
  <si>
    <t>Prestamo Chase Bank, UX GROUP LLC por pagar</t>
  </si>
  <si>
    <t>Prestamos por pagar terceros</t>
  </si>
  <si>
    <t>Anticipos de clientes</t>
  </si>
  <si>
    <t>Anticipos de socios</t>
  </si>
  <si>
    <t>Anticipos de Camilo Gonzalez</t>
  </si>
  <si>
    <t>Anticipos de Jenny Castro</t>
  </si>
  <si>
    <t>Anticipos de Alfonso Marquez</t>
  </si>
  <si>
    <t>Anticipos de Leonardo Roa</t>
  </si>
  <si>
    <t>Anticipos no reportados</t>
  </si>
  <si>
    <t>Anticipos de clientes no reportados</t>
  </si>
  <si>
    <t>Fondo de formación de empleados Plusux</t>
  </si>
  <si>
    <t>Provisiones para empleados</t>
  </si>
  <si>
    <t>Total Pasivos Corrientes</t>
  </si>
  <si>
    <t>Otras cuentas por pagar L.P.</t>
  </si>
  <si>
    <t>Intereses por pagar L.P.</t>
  </si>
  <si>
    <t>Intereses bancarios por pagar L.P.</t>
  </si>
  <si>
    <t>Intereses sobre prestamos de terceros por pagar L.P.</t>
  </si>
  <si>
    <t>Prestamos por pagar L.P.</t>
  </si>
  <si>
    <t>Prestamos por pagar ULTRABIKEX L.P.</t>
  </si>
  <si>
    <t>Prestamos por pagar DIUX L.P.</t>
  </si>
  <si>
    <t xml:space="preserve">Prestamos por pagar PLUSUX L.P. </t>
  </si>
  <si>
    <t>Prestamos por pagar UX BARINAS L.P.</t>
  </si>
  <si>
    <t>Prestamos por pagar UBX L.P.</t>
  </si>
  <si>
    <t>Prestamos por pagar UX CARACAS L.P.</t>
  </si>
  <si>
    <t>Prestamos por pagar Ux PUERTO ORDAZ L.P.</t>
  </si>
  <si>
    <t>Prestamos por pagar UX VALENCIA L.P.</t>
  </si>
  <si>
    <t>Prestamos por pagar UX LARA L.P.</t>
  </si>
  <si>
    <t>Prestamos por pagar DRYFIELD L.P.</t>
  </si>
  <si>
    <t>Prestamos por pagar Camilo Gonzalez L.P.</t>
  </si>
  <si>
    <t>Prestamos por pagar Jenny Castro L.P.</t>
  </si>
  <si>
    <t>Prestamos por pagar Alfonso Marquez L.P.</t>
  </si>
  <si>
    <t>Prestamos por pagar empleados L.P.</t>
  </si>
  <si>
    <t>Prestamo Banco Mercantil por pagar L.P</t>
  </si>
  <si>
    <t>Prestamo Banco Banesco por pagar L.P.</t>
  </si>
  <si>
    <t>Prestamo Banco de Venezuela por pagar L.P.</t>
  </si>
  <si>
    <t>Prestamo Banco Venezolano de Credito por pagar L.P.</t>
  </si>
  <si>
    <t>Prestamo Banco del Tesoro por pagar L.P.</t>
  </si>
  <si>
    <t>Prestamo Bancamiga por pagar L.P.</t>
  </si>
  <si>
    <t>Prestamo Bank Of America por pagar L.P.</t>
  </si>
  <si>
    <t>Prestamo Banesco Panamá UX por pagar L.P.</t>
  </si>
  <si>
    <t>Prestamo Chase Bank, UX GROUP LLC por pagar L.P.</t>
  </si>
  <si>
    <t>Prestamos por pagar terceros L.P.</t>
  </si>
  <si>
    <t>Provisiones L.P.</t>
  </si>
  <si>
    <t>Fondo de formación de empleados Plusux L.P.</t>
  </si>
  <si>
    <t>Prestaciones Sociales L.P.</t>
  </si>
  <si>
    <t>Intereses sobres Prestaciones sociales L.P.</t>
  </si>
  <si>
    <t>Intereses por pagar LP</t>
  </si>
  <si>
    <t>Fondos en $</t>
  </si>
  <si>
    <t>Cajas en $</t>
  </si>
  <si>
    <t>Bancos en transito en $</t>
  </si>
  <si>
    <t>Cajas en Bs</t>
  </si>
  <si>
    <t>Fondos en Bs</t>
  </si>
  <si>
    <t>Bancos en Bs</t>
  </si>
  <si>
    <t>Bancos en transito en Bs</t>
  </si>
  <si>
    <t>Caja en Bs</t>
  </si>
  <si>
    <t>Fondo en Bs</t>
  </si>
  <si>
    <t>Inventarios de mercancías de terceros a consignación</t>
  </si>
  <si>
    <t>Provisión para empleados</t>
  </si>
  <si>
    <t>Provisiones LP</t>
  </si>
  <si>
    <t>Total Pasivos No Corrientes</t>
  </si>
  <si>
    <t>Capital social suscrito y pagado</t>
  </si>
  <si>
    <t>Reserva legal</t>
  </si>
  <si>
    <t>Superavit por revaluacion de terrenos</t>
  </si>
  <si>
    <t>Superavit por revaluacion de vehiculos</t>
  </si>
  <si>
    <t>Superavit por revaluacion de edificios</t>
  </si>
  <si>
    <t>Utilidad o perdida acumulada</t>
  </si>
  <si>
    <t>Utilidad o perdida del ejercicio</t>
  </si>
  <si>
    <t>Total Patrimonio</t>
  </si>
  <si>
    <t xml:space="preserve">Total Pasivos </t>
  </si>
  <si>
    <t>Total Pasivos y Patrimonio</t>
  </si>
  <si>
    <t>Diferencia</t>
  </si>
  <si>
    <t>Cuentas por cobrar ULTRAX</t>
  </si>
  <si>
    <t>Vehiculo Chevrolet Vans</t>
  </si>
  <si>
    <t>Cuentas por pagar ULTRAX</t>
  </si>
  <si>
    <t>Ratio Corriente (entre 1,5 y 2)</t>
  </si>
  <si>
    <t>Ratio Endeudamiento (entre 0,4 y 0,6)</t>
  </si>
  <si>
    <t>ESTADO DE SITUACIÓN FINANCIERA ULTRAX C.A.</t>
  </si>
  <si>
    <t>Fondo de caja en mayor CCS en $</t>
  </si>
  <si>
    <t>Fondo de caja en mayor CCS en euros cambio $</t>
  </si>
  <si>
    <t>Dividendos por pagar otros socios</t>
  </si>
  <si>
    <t>Fondo para viajes de auditoria</t>
  </si>
  <si>
    <t>Gastos Operacionales</t>
  </si>
  <si>
    <t>Utilidad Neta operacional</t>
  </si>
  <si>
    <t>Otros Ingresos y gastos no operacionales</t>
  </si>
  <si>
    <t>Utilidad Neta antes de ISLR</t>
  </si>
  <si>
    <t>Rodeo</t>
  </si>
  <si>
    <t>Patrimonio</t>
  </si>
  <si>
    <t>Piedemonte</t>
  </si>
  <si>
    <t>Terracota</t>
  </si>
  <si>
    <t xml:space="preserve">Barinas </t>
  </si>
  <si>
    <t>Los Naranjos</t>
  </si>
  <si>
    <t>Al 31-12-2025</t>
  </si>
  <si>
    <t>Al 30-09-2025</t>
  </si>
  <si>
    <t>TOTAL</t>
  </si>
  <si>
    <t>Gasto ISLR 2025</t>
  </si>
  <si>
    <t>Camilo Gonzalez Parra</t>
  </si>
  <si>
    <t>Jenny Karina Castro Bravo</t>
  </si>
  <si>
    <t>Eddy Alfonso Márquez Sosa</t>
  </si>
  <si>
    <t>Leonardo Ali Roa Lobo</t>
  </si>
  <si>
    <t>Maria Graciela Guillen</t>
  </si>
  <si>
    <t>Gilberto Gonzalez Parra</t>
  </si>
  <si>
    <t>Luis Tascon</t>
  </si>
  <si>
    <t>Daniela Paz y Pedro Rangel</t>
  </si>
  <si>
    <t>Banco BNC Sr Gilberto</t>
  </si>
  <si>
    <t>Mercantil Panamá Ultrax</t>
  </si>
  <si>
    <t>Tarjeta de crédito Bancamiga Gilberto</t>
  </si>
  <si>
    <t>Inventario al 31-12-2025</t>
  </si>
  <si>
    <t>Activo fijo al 31-12-2025</t>
  </si>
  <si>
    <t>Cuentas por cobrar DIUX</t>
  </si>
  <si>
    <t>Cuentas por cobrar empleados ULTRAX</t>
  </si>
  <si>
    <t>Prestamos por cobrar ULTRAX L.P.</t>
  </si>
  <si>
    <t xml:space="preserve">Q1 </t>
  </si>
  <si>
    <t xml:space="preserve">Q2 </t>
  </si>
  <si>
    <t xml:space="preserve">Q3 </t>
  </si>
  <si>
    <t xml:space="preserve">Q4 </t>
  </si>
  <si>
    <t>Vari Rel. actual vs anterior</t>
  </si>
  <si>
    <t>AÑO ACTUAL</t>
  </si>
  <si>
    <t>Dep. Acum. Vehiculo Chevrolet Vans</t>
  </si>
  <si>
    <t>Det. Acum. Vehiculo Chevrolet Vans</t>
  </si>
  <si>
    <t xml:space="preserve">Si la diferencia es diferente de 0 entonces se debe sumar en utilidad o perdida acumulada </t>
  </si>
  <si>
    <t>Cuentas por pagar TDD y TDC</t>
  </si>
  <si>
    <t>% Cash ENE</t>
  </si>
  <si>
    <t>% Cash FEB</t>
  </si>
  <si>
    <t>% Cash MAR</t>
  </si>
  <si>
    <t>% Cash ABR</t>
  </si>
  <si>
    <t>% Cash MAY</t>
  </si>
  <si>
    <t>% Cash JUN</t>
  </si>
  <si>
    <t>% Cash JUL</t>
  </si>
  <si>
    <t>% Cash AGO</t>
  </si>
  <si>
    <t>% Cash SEPT</t>
  </si>
  <si>
    <t>% Cash OCT</t>
  </si>
  <si>
    <t>% Cash NOV</t>
  </si>
  <si>
    <t>% Cash DIC</t>
  </si>
  <si>
    <t>Tasas</t>
  </si>
  <si>
    <t>Bcv inicial</t>
  </si>
  <si>
    <t xml:space="preserve">Bcv Final </t>
  </si>
  <si>
    <t>Paralelo inicial</t>
  </si>
  <si>
    <t>Paralelo final</t>
  </si>
  <si>
    <t>Prom bcv</t>
  </si>
  <si>
    <t>Prom Paralelo</t>
  </si>
  <si>
    <t xml:space="preserve">Prom mes </t>
  </si>
  <si>
    <t>Diferencial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</si>
</sst>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_-* #,##0.00\ _€_-;\-* #,##0.00\ _€_-;_-* &quot;-&quot;??\ _€_-;_-@_-"/>
    <numFmt numFmtId="165" formatCode="0.0"/>
    <numFmt numFmtId="166" formatCode="_ * #,##0_ ;_ * \-#,##0_ ;_ * &quot;-&quot;??_ ;_ @_ "/>
    <numFmt numFmtId="167" formatCode="_ * #,##0.0_ ;_ * \-#,##0.0_ ;_ * &quot;-&quot;??_ ;_ @_ "/>
  </numFmts>
  <fonts count="16" x14ac:knownFonts="1">
    <font>
      <sz val="11"/>
      <color theme="1"/>
      <name val="Calibri"/>
      <family val="2"/>
      <scheme val="minor"/>
    </font>
    <font>
      <sz val="11"/>
      <color theme="1"/>
      <name val="Calibri"/>
      <family val="2"/>
      <scheme val="minor"/>
    </font>
    <font>
      <sz val="10"/>
      <name val="Calibri"/>
      <family val="2"/>
    </font>
    <font>
      <b/>
      <sz val="12"/>
      <name val="Calibri"/>
      <family val="2"/>
    </font>
    <font>
      <sz val="12"/>
      <name val="Calibri"/>
      <family val="2"/>
    </font>
    <font>
      <b/>
      <sz val="11"/>
      <color theme="0"/>
      <name val="Calibri"/>
      <family val="2"/>
    </font>
    <font>
      <sz val="9"/>
      <color indexed="81"/>
      <name val="Tahoma"/>
      <family val="2"/>
    </font>
    <font>
      <b/>
      <sz val="9"/>
      <color indexed="81"/>
      <name val="Tahoma"/>
      <family val="2"/>
    </font>
    <font>
      <b/>
      <sz val="11"/>
      <name val="Calibri"/>
      <family val="2"/>
    </font>
    <font>
      <sz val="11"/>
      <color rgb="FF000000"/>
      <name val="Calibri"/>
      <family val="2"/>
    </font>
    <font>
      <sz val="11"/>
      <name val="Calibri"/>
      <family val="2"/>
    </font>
    <font>
      <b/>
      <sz val="14"/>
      <color theme="0"/>
      <name val="Calibri"/>
      <family val="2"/>
    </font>
    <font>
      <sz val="9"/>
      <name val="Calibri"/>
      <family val="2"/>
    </font>
    <font>
      <b/>
      <sz val="14"/>
      <name val="Calibri"/>
      <family val="2"/>
    </font>
    <font>
      <b/>
      <sz val="13"/>
      <name val="Calibri"/>
      <family val="2"/>
    </font>
    <font>
      <b/>
      <sz val="11"/>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6FF66"/>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6AD9E8"/>
        <bgColor indexed="64"/>
      </patternFill>
    </fill>
    <fill>
      <patternFill patternType="solid">
        <fgColor theme="0" tint="-0.249977111117893"/>
        <bgColor indexed="64"/>
      </patternFill>
    </fill>
    <fill>
      <patternFill patternType="solid">
        <fgColor theme="8"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right/>
      <top/>
      <bottom style="double">
        <color indexed="64"/>
      </bottom>
      <diagonal/>
    </border>
    <border>
      <left/>
      <right/>
      <top style="thin">
        <color indexed="64"/>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double">
        <color indexed="64"/>
      </top>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164" fontId="9" fillId="0" borderId="0" applyFont="0" applyFill="0" applyBorder="0" applyAlignment="0" applyProtection="0"/>
    <xf numFmtId="9" fontId="9" fillId="0" borderId="0" applyFont="0" applyFill="0" applyBorder="0" applyAlignment="0" applyProtection="0"/>
  </cellStyleXfs>
  <cellXfs count="322">
    <xf numFmtId="0" fontId="0" fillId="0" borderId="0" xfId="0"/>
    <xf numFmtId="0" fontId="4" fillId="2" borderId="0" xfId="0" applyFont="1" applyFill="1"/>
    <xf numFmtId="4" fontId="5" fillId="2" borderId="0" xfId="0" applyNumberFormat="1" applyFont="1" applyFill="1" applyAlignment="1">
      <alignment horizontal="left" vertical="center" wrapText="1"/>
    </xf>
    <xf numFmtId="0" fontId="10" fillId="2" borderId="0" xfId="0" applyFont="1" applyFill="1"/>
    <xf numFmtId="0" fontId="10" fillId="0" borderId="0" xfId="0" applyFont="1"/>
    <xf numFmtId="10" fontId="5" fillId="2" borderId="0" xfId="1" applyNumberFormat="1" applyFont="1" applyFill="1" applyBorder="1" applyAlignment="1">
      <alignment horizontal="center" vertical="center" wrapText="1"/>
    </xf>
    <xf numFmtId="4" fontId="8" fillId="2" borderId="0" xfId="0" applyNumberFormat="1" applyFont="1" applyFill="1"/>
    <xf numFmtId="10" fontId="8" fillId="2" borderId="0" xfId="1" applyNumberFormat="1" applyFont="1" applyFill="1" applyBorder="1" applyAlignment="1">
      <alignment horizontal="center" vertical="center" wrapText="1"/>
    </xf>
    <xf numFmtId="0" fontId="8" fillId="2" borderId="0" xfId="0" applyFont="1" applyFill="1"/>
    <xf numFmtId="3" fontId="10" fillId="0" borderId="0" xfId="0" applyNumberFormat="1" applyFont="1" applyAlignment="1">
      <alignment horizontal="left" indent="3"/>
    </xf>
    <xf numFmtId="4" fontId="3" fillId="2" borderId="0" xfId="0" applyNumberFormat="1" applyFont="1" applyFill="1" applyAlignment="1">
      <alignment horizontal="left" vertical="center" wrapText="1"/>
    </xf>
    <xf numFmtId="10" fontId="3" fillId="2" borderId="0" xfId="1" applyNumberFormat="1" applyFont="1" applyFill="1" applyBorder="1" applyAlignment="1">
      <alignment horizontal="center" vertical="center" wrapText="1"/>
    </xf>
    <xf numFmtId="43" fontId="10" fillId="2" borderId="0" xfId="0" applyNumberFormat="1" applyFont="1" applyFill="1" applyAlignment="1">
      <alignment horizontal="center" vertical="center"/>
    </xf>
    <xf numFmtId="10" fontId="10" fillId="2" borderId="0" xfId="1" applyNumberFormat="1" applyFont="1" applyFill="1" applyAlignment="1">
      <alignment horizontal="center" vertical="center"/>
    </xf>
    <xf numFmtId="10" fontId="10" fillId="0" borderId="0" xfId="1" applyNumberFormat="1" applyFont="1" applyFill="1" applyBorder="1" applyAlignment="1">
      <alignment horizontal="center" vertical="center"/>
    </xf>
    <xf numFmtId="10" fontId="10" fillId="2" borderId="0" xfId="1" applyNumberFormat="1" applyFont="1" applyFill="1" applyBorder="1" applyAlignment="1">
      <alignment horizontal="center" vertical="center"/>
    </xf>
    <xf numFmtId="43" fontId="10" fillId="0" borderId="0" xfId="0" applyNumberFormat="1" applyFont="1" applyAlignment="1">
      <alignment horizontal="center" vertical="center"/>
    </xf>
    <xf numFmtId="10" fontId="10" fillId="0" borderId="0" xfId="1" applyNumberFormat="1" applyFont="1" applyAlignment="1">
      <alignment horizontal="center" vertical="center"/>
    </xf>
    <xf numFmtId="4" fontId="10" fillId="2" borderId="0" xfId="0" applyNumberFormat="1" applyFont="1" applyFill="1"/>
    <xf numFmtId="3" fontId="3" fillId="6" borderId="12" xfId="0" applyNumberFormat="1" applyFont="1" applyFill="1" applyBorder="1" applyAlignment="1">
      <alignment horizontal="left" vertical="center" wrapText="1"/>
    </xf>
    <xf numFmtId="43" fontId="12" fillId="2" borderId="0" xfId="0" applyNumberFormat="1" applyFont="1" applyFill="1" applyAlignment="1">
      <alignment horizontal="center" vertical="center"/>
    </xf>
    <xf numFmtId="43" fontId="10" fillId="2" borderId="0" xfId="2" applyFont="1" applyFill="1" applyBorder="1"/>
    <xf numFmtId="43" fontId="10" fillId="2" borderId="0" xfId="0" applyNumberFormat="1" applyFont="1" applyFill="1"/>
    <xf numFmtId="43" fontId="4" fillId="2" borderId="0" xfId="2" applyFont="1" applyFill="1" applyBorder="1"/>
    <xf numFmtId="0" fontId="10" fillId="2" borderId="0" xfId="0" applyFont="1" applyFill="1" applyAlignment="1">
      <alignment horizontal="center"/>
    </xf>
    <xf numFmtId="165" fontId="10" fillId="2" borderId="0" xfId="0" applyNumberFormat="1" applyFont="1" applyFill="1"/>
    <xf numFmtId="3" fontId="3" fillId="6" borderId="0" xfId="0" applyNumberFormat="1" applyFont="1" applyFill="1" applyAlignment="1">
      <alignment horizontal="left" vertical="center" wrapText="1"/>
    </xf>
    <xf numFmtId="10" fontId="3" fillId="6" borderId="0" xfId="1" applyNumberFormat="1" applyFont="1" applyFill="1" applyBorder="1" applyAlignment="1">
      <alignment horizontal="center" vertical="center" wrapText="1"/>
    </xf>
    <xf numFmtId="0" fontId="8" fillId="0" borderId="0" xfId="0" applyFont="1"/>
    <xf numFmtId="3" fontId="10" fillId="0" borderId="0" xfId="0" applyNumberFormat="1" applyFont="1" applyAlignment="1">
      <alignment horizontal="left" indent="2"/>
    </xf>
    <xf numFmtId="10" fontId="2" fillId="2" borderId="0" xfId="1" applyNumberFormat="1" applyFont="1" applyFill="1" applyBorder="1" applyAlignment="1">
      <alignment horizontal="center" vertical="center"/>
    </xf>
    <xf numFmtId="3" fontId="10" fillId="0" borderId="0" xfId="0" applyNumberFormat="1" applyFont="1" applyAlignment="1">
      <alignment horizontal="left" indent="1"/>
    </xf>
    <xf numFmtId="10" fontId="10" fillId="0" borderId="0" xfId="1" applyNumberFormat="1" applyFont="1" applyBorder="1" applyAlignment="1">
      <alignment horizontal="center" vertical="center"/>
    </xf>
    <xf numFmtId="10" fontId="5" fillId="2" borderId="0" xfId="1" applyNumberFormat="1" applyFont="1" applyFill="1" applyBorder="1" applyAlignment="1">
      <alignment horizontal="center" vertical="center"/>
    </xf>
    <xf numFmtId="4" fontId="8" fillId="0" borderId="0" xfId="0" applyNumberFormat="1" applyFont="1"/>
    <xf numFmtId="10" fontId="3" fillId="2" borderId="0" xfId="1" applyNumberFormat="1" applyFont="1" applyFill="1" applyBorder="1" applyAlignment="1">
      <alignment horizontal="center" vertical="center"/>
    </xf>
    <xf numFmtId="10" fontId="3" fillId="6" borderId="12" xfId="1" applyNumberFormat="1" applyFont="1" applyFill="1" applyBorder="1" applyAlignment="1">
      <alignment horizontal="center" vertical="center" wrapText="1"/>
    </xf>
    <xf numFmtId="4" fontId="8" fillId="2" borderId="12" xfId="0" applyNumberFormat="1" applyFont="1" applyFill="1" applyBorder="1" applyAlignment="1">
      <alignment horizontal="left" vertical="center" wrapText="1" indent="1"/>
    </xf>
    <xf numFmtId="10" fontId="8" fillId="2" borderId="12" xfId="1" applyNumberFormat="1" applyFont="1" applyFill="1" applyBorder="1" applyAlignment="1">
      <alignment horizontal="center" vertical="center"/>
    </xf>
    <xf numFmtId="10" fontId="8" fillId="0" borderId="12" xfId="1" applyNumberFormat="1" applyFont="1" applyFill="1" applyBorder="1" applyAlignment="1">
      <alignment horizontal="center" vertical="center" wrapText="1"/>
    </xf>
    <xf numFmtId="0" fontId="8" fillId="5" borderId="0" xfId="0" applyFont="1" applyFill="1" applyAlignment="1">
      <alignment horizontal="center" vertical="center" wrapText="1"/>
    </xf>
    <xf numFmtId="4" fontId="8" fillId="0" borderId="19" xfId="0" applyNumberFormat="1" applyFont="1" applyBorder="1"/>
    <xf numFmtId="10" fontId="3" fillId="6" borderId="13" xfId="1" applyNumberFormat="1" applyFont="1" applyFill="1" applyBorder="1" applyAlignment="1">
      <alignment horizontal="center" vertical="center" wrapText="1"/>
    </xf>
    <xf numFmtId="10" fontId="8" fillId="0" borderId="13" xfId="1" applyNumberFormat="1" applyFont="1" applyFill="1" applyBorder="1" applyAlignment="1">
      <alignment horizontal="center" vertical="center" wrapText="1"/>
    </xf>
    <xf numFmtId="10" fontId="10" fillId="0" borderId="18" xfId="1" applyNumberFormat="1" applyFont="1" applyFill="1" applyBorder="1" applyAlignment="1">
      <alignment horizontal="center" vertical="center"/>
    </xf>
    <xf numFmtId="10" fontId="5" fillId="2" borderId="18" xfId="1" applyNumberFormat="1" applyFont="1" applyFill="1" applyBorder="1" applyAlignment="1">
      <alignment horizontal="center" vertical="center" wrapText="1"/>
    </xf>
    <xf numFmtId="10" fontId="10" fillId="2" borderId="18" xfId="1" applyNumberFormat="1" applyFont="1" applyFill="1" applyBorder="1" applyAlignment="1">
      <alignment horizontal="center" vertical="center"/>
    </xf>
    <xf numFmtId="10" fontId="2"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wrapText="1"/>
    </xf>
    <xf numFmtId="10" fontId="3" fillId="6" borderId="18" xfId="1" applyNumberFormat="1" applyFont="1" applyFill="1" applyBorder="1" applyAlignment="1">
      <alignment horizontal="center" vertical="center" wrapText="1"/>
    </xf>
    <xf numFmtId="4" fontId="3" fillId="9" borderId="12" xfId="0" applyNumberFormat="1" applyFont="1" applyFill="1" applyBorder="1" applyAlignment="1">
      <alignment horizontal="left" vertical="center" wrapText="1"/>
    </xf>
    <xf numFmtId="10" fontId="3" fillId="9" borderId="12" xfId="1" applyNumberFormat="1" applyFont="1" applyFill="1" applyBorder="1" applyAlignment="1">
      <alignment horizontal="center" vertical="center" wrapText="1"/>
    </xf>
    <xf numFmtId="10" fontId="3" fillId="9" borderId="13" xfId="1" applyNumberFormat="1" applyFont="1" applyFill="1" applyBorder="1" applyAlignment="1">
      <alignment horizontal="center" vertical="center" wrapText="1"/>
    </xf>
    <xf numFmtId="4" fontId="3" fillId="9" borderId="19" xfId="0" applyNumberFormat="1" applyFont="1" applyFill="1" applyBorder="1" applyAlignment="1">
      <alignment horizontal="left" vertical="center" wrapText="1"/>
    </xf>
    <xf numFmtId="10" fontId="3" fillId="9" borderId="19" xfId="1" applyNumberFormat="1" applyFont="1" applyFill="1" applyBorder="1" applyAlignment="1">
      <alignment horizontal="center" vertical="center" wrapText="1"/>
    </xf>
    <xf numFmtId="10" fontId="3" fillId="9" borderId="23" xfId="1" applyNumberFormat="1" applyFont="1" applyFill="1" applyBorder="1" applyAlignment="1">
      <alignment horizontal="center" vertical="center" wrapText="1"/>
    </xf>
    <xf numFmtId="4" fontId="3" fillId="9" borderId="20" xfId="0" applyNumberFormat="1" applyFont="1" applyFill="1" applyBorder="1" applyAlignment="1">
      <alignment horizontal="left" vertical="center" wrapText="1"/>
    </xf>
    <xf numFmtId="10" fontId="3" fillId="9" borderId="20" xfId="1" applyNumberFormat="1" applyFont="1" applyFill="1" applyBorder="1" applyAlignment="1">
      <alignment horizontal="center" vertical="center" wrapText="1"/>
    </xf>
    <xf numFmtId="10" fontId="3" fillId="9" borderId="24" xfId="1" applyNumberFormat="1" applyFont="1" applyFill="1" applyBorder="1" applyAlignment="1">
      <alignment horizontal="center" vertical="center" wrapText="1"/>
    </xf>
    <xf numFmtId="4" fontId="10" fillId="2" borderId="0" xfId="0" applyNumberFormat="1" applyFont="1" applyFill="1" applyAlignment="1">
      <alignment horizontal="center" vertical="center"/>
    </xf>
    <xf numFmtId="4" fontId="11" fillId="4" borderId="0" xfId="0" applyNumberFormat="1" applyFont="1" applyFill="1" applyAlignment="1">
      <alignment horizontal="center" vertical="center"/>
    </xf>
    <xf numFmtId="4" fontId="3" fillId="6" borderId="12" xfId="0" applyNumberFormat="1" applyFont="1" applyFill="1" applyBorder="1" applyAlignment="1">
      <alignment horizontal="center" vertical="center" wrapText="1"/>
    </xf>
    <xf numFmtId="4" fontId="8" fillId="2" borderId="12" xfId="0" applyNumberFormat="1" applyFont="1" applyFill="1" applyBorder="1" applyAlignment="1">
      <alignment horizontal="center" vertical="center" wrapText="1"/>
    </xf>
    <xf numFmtId="4" fontId="10" fillId="0" borderId="0" xfId="0" applyNumberFormat="1" applyFont="1" applyAlignment="1">
      <alignment horizontal="center" vertical="center"/>
    </xf>
    <xf numFmtId="4" fontId="5" fillId="2" borderId="0" xfId="0" applyNumberFormat="1" applyFont="1" applyFill="1" applyAlignment="1">
      <alignment horizontal="center" vertical="center"/>
    </xf>
    <xf numFmtId="4" fontId="3" fillId="9" borderId="12" xfId="0" applyNumberFormat="1" applyFont="1" applyFill="1" applyBorder="1" applyAlignment="1">
      <alignment horizontal="center" vertical="center"/>
    </xf>
    <xf numFmtId="4" fontId="3" fillId="9" borderId="19" xfId="0" applyNumberFormat="1" applyFont="1" applyFill="1" applyBorder="1" applyAlignment="1">
      <alignment horizontal="center" vertical="center"/>
    </xf>
    <xf numFmtId="4" fontId="3" fillId="9" borderId="20" xfId="0" applyNumberFormat="1" applyFont="1" applyFill="1" applyBorder="1" applyAlignment="1">
      <alignment horizontal="center" vertical="center"/>
    </xf>
    <xf numFmtId="4" fontId="3" fillId="2" borderId="0" xfId="0" applyNumberFormat="1" applyFont="1" applyFill="1" applyAlignment="1">
      <alignment horizontal="center" vertical="center"/>
    </xf>
    <xf numFmtId="4" fontId="3" fillId="6" borderId="0" xfId="0" applyNumberFormat="1" applyFont="1" applyFill="1" applyAlignment="1">
      <alignment horizontal="center" vertical="center" wrapText="1"/>
    </xf>
    <xf numFmtId="4" fontId="3" fillId="6" borderId="3" xfId="0" applyNumberFormat="1" applyFont="1" applyFill="1" applyBorder="1" applyAlignment="1">
      <alignment horizontal="center" vertical="center" wrapText="1"/>
    </xf>
    <xf numFmtId="4" fontId="8" fillId="2" borderId="3" xfId="0" applyNumberFormat="1" applyFont="1" applyFill="1" applyBorder="1" applyAlignment="1">
      <alignment horizontal="center" vertical="center" wrapText="1"/>
    </xf>
    <xf numFmtId="4" fontId="10" fillId="0" borderId="5" xfId="0" applyNumberFormat="1" applyFont="1" applyBorder="1" applyAlignment="1">
      <alignment horizontal="center" vertical="center"/>
    </xf>
    <xf numFmtId="4" fontId="10" fillId="2" borderId="5" xfId="0" applyNumberFormat="1" applyFont="1" applyFill="1" applyBorder="1" applyAlignment="1">
      <alignment horizontal="center" vertical="center"/>
    </xf>
    <xf numFmtId="4" fontId="5" fillId="2" borderId="5" xfId="0" applyNumberFormat="1" applyFont="1" applyFill="1" applyBorder="1" applyAlignment="1">
      <alignment horizontal="center" vertical="center"/>
    </xf>
    <xf numFmtId="4" fontId="3" fillId="9" borderId="3" xfId="0" applyNumberFormat="1" applyFont="1" applyFill="1" applyBorder="1" applyAlignment="1">
      <alignment horizontal="center" vertical="center"/>
    </xf>
    <xf numFmtId="4" fontId="3" fillId="9" borderId="21" xfId="0" applyNumberFormat="1" applyFont="1" applyFill="1" applyBorder="1" applyAlignment="1">
      <alignment horizontal="center" vertical="center"/>
    </xf>
    <xf numFmtId="4" fontId="3" fillId="9" borderId="22" xfId="0" applyNumberFormat="1" applyFont="1" applyFill="1" applyBorder="1" applyAlignment="1">
      <alignment horizontal="center" vertical="center"/>
    </xf>
    <xf numFmtId="4" fontId="3" fillId="2" borderId="5" xfId="0" applyNumberFormat="1" applyFont="1" applyFill="1" applyBorder="1" applyAlignment="1">
      <alignment horizontal="center" vertical="center"/>
    </xf>
    <xf numFmtId="4" fontId="3" fillId="6" borderId="5" xfId="0" applyNumberFormat="1"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2" borderId="0" xfId="0" applyFont="1" applyFill="1" applyAlignment="1">
      <alignment horizontal="left" vertical="center" wrapText="1"/>
    </xf>
    <xf numFmtId="0" fontId="8" fillId="2" borderId="0" xfId="1" applyNumberFormat="1" applyFont="1" applyFill="1" applyBorder="1" applyAlignment="1">
      <alignment horizontal="center" vertical="center" wrapText="1"/>
    </xf>
    <xf numFmtId="0" fontId="8" fillId="7" borderId="0" xfId="0" applyFont="1" applyFill="1" applyAlignment="1">
      <alignment horizontal="center" vertical="center" wrapText="1"/>
    </xf>
    <xf numFmtId="0" fontId="8" fillId="2" borderId="18" xfId="1" applyNumberFormat="1" applyFont="1" applyFill="1" applyBorder="1" applyAlignment="1">
      <alignment horizontal="center" vertical="center" wrapText="1"/>
    </xf>
    <xf numFmtId="0" fontId="8" fillId="8" borderId="0" xfId="0" applyFont="1" applyFill="1" applyAlignment="1">
      <alignment horizontal="center" vertical="center" wrapText="1"/>
    </xf>
    <xf numFmtId="0" fontId="3" fillId="0" borderId="14" xfId="0" applyFont="1" applyBorder="1" applyAlignment="1">
      <alignment horizontal="center" vertical="center" wrapText="1"/>
    </xf>
    <xf numFmtId="0" fontId="3" fillId="2" borderId="15" xfId="1" applyNumberFormat="1" applyFont="1" applyFill="1" applyBorder="1" applyAlignment="1">
      <alignment horizontal="center" vertical="center" wrapText="1"/>
    </xf>
    <xf numFmtId="0" fontId="3" fillId="2" borderId="0" xfId="0" applyFont="1" applyFill="1"/>
    <xf numFmtId="0" fontId="10" fillId="2" borderId="0" xfId="0" applyFont="1" applyFill="1" applyAlignment="1">
      <alignment horizontal="center" vertical="center"/>
    </xf>
    <xf numFmtId="0" fontId="10" fillId="2" borderId="0" xfId="1" applyNumberFormat="1" applyFont="1" applyFill="1" applyBorder="1" applyAlignment="1">
      <alignment horizontal="center" vertical="center"/>
    </xf>
    <xf numFmtId="10" fontId="8" fillId="2" borderId="13" xfId="1" applyNumberFormat="1" applyFont="1" applyFill="1" applyBorder="1" applyAlignment="1">
      <alignment horizontal="center" vertical="center"/>
    </xf>
    <xf numFmtId="10" fontId="10" fillId="0" borderId="18" xfId="1" applyNumberFormat="1" applyFont="1" applyBorder="1" applyAlignment="1">
      <alignment horizontal="center" vertical="center"/>
    </xf>
    <xf numFmtId="10" fontId="5"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xf>
    <xf numFmtId="3" fontId="3" fillId="2" borderId="3" xfId="0" applyNumberFormat="1" applyFont="1" applyFill="1" applyBorder="1" applyAlignment="1">
      <alignment horizontal="left" vertical="center" wrapText="1"/>
    </xf>
    <xf numFmtId="3" fontId="4" fillId="2" borderId="3" xfId="0" applyNumberFormat="1" applyFont="1" applyFill="1" applyBorder="1" applyAlignment="1">
      <alignment horizontal="left" vertical="center" wrapText="1" indent="1"/>
    </xf>
    <xf numFmtId="3" fontId="10" fillId="0" borderId="3" xfId="0" applyNumberFormat="1" applyFont="1" applyBorder="1" applyAlignment="1">
      <alignment horizontal="left" indent="3"/>
    </xf>
    <xf numFmtId="4" fontId="10" fillId="2" borderId="3" xfId="0" applyNumberFormat="1" applyFont="1" applyFill="1" applyBorder="1" applyAlignment="1">
      <alignment horizontal="left" vertical="center" wrapText="1" indent="3"/>
    </xf>
    <xf numFmtId="10" fontId="8" fillId="2" borderId="0" xfId="1" applyNumberFormat="1" applyFont="1" applyFill="1" applyBorder="1" applyAlignment="1">
      <alignment horizontal="center" vertical="center"/>
    </xf>
    <xf numFmtId="3" fontId="3" fillId="3" borderId="6"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2" borderId="4" xfId="0" applyFont="1" applyFill="1" applyBorder="1" applyAlignment="1">
      <alignment horizontal="center"/>
    </xf>
    <xf numFmtId="0" fontId="4" fillId="2" borderId="10" xfId="0" applyFont="1" applyFill="1" applyBorder="1" applyAlignment="1">
      <alignment horizontal="center"/>
    </xf>
    <xf numFmtId="0" fontId="3" fillId="3" borderId="8" xfId="0" applyFont="1" applyFill="1" applyBorder="1" applyAlignment="1">
      <alignment horizontal="center" vertical="center" wrapText="1"/>
    </xf>
    <xf numFmtId="0" fontId="10" fillId="2" borderId="4" xfId="0" applyFont="1" applyFill="1" applyBorder="1" applyAlignment="1">
      <alignment horizontal="center" vertical="center"/>
    </xf>
    <xf numFmtId="3" fontId="3" fillId="3" borderId="4" xfId="0" applyNumberFormat="1" applyFont="1" applyFill="1" applyBorder="1" applyAlignment="1">
      <alignment horizontal="center" vertical="center" wrapText="1"/>
    </xf>
    <xf numFmtId="0" fontId="10" fillId="2" borderId="10" xfId="0" applyFont="1" applyFill="1" applyBorder="1" applyAlignment="1">
      <alignment horizontal="center" vertical="center"/>
    </xf>
    <xf numFmtId="10" fontId="10" fillId="2" borderId="9" xfId="1" applyNumberFormat="1" applyFont="1" applyFill="1" applyBorder="1" applyAlignment="1">
      <alignment horizontal="center" vertical="center"/>
    </xf>
    <xf numFmtId="10" fontId="3" fillId="3" borderId="9" xfId="1" applyNumberFormat="1" applyFont="1" applyFill="1" applyBorder="1" applyAlignment="1">
      <alignment horizontal="center" vertical="center" wrapText="1"/>
    </xf>
    <xf numFmtId="10" fontId="10" fillId="2" borderId="16" xfId="1" applyNumberFormat="1" applyFont="1" applyFill="1" applyBorder="1" applyAlignment="1">
      <alignment horizontal="center" vertical="center"/>
    </xf>
    <xf numFmtId="0" fontId="4" fillId="5" borderId="0" xfId="0" applyFont="1" applyFill="1"/>
    <xf numFmtId="4" fontId="4" fillId="5" borderId="0" xfId="0" applyNumberFormat="1" applyFont="1" applyFill="1" applyAlignment="1">
      <alignment horizontal="center" vertical="center"/>
    </xf>
    <xf numFmtId="10" fontId="4" fillId="5" borderId="0" xfId="1" applyNumberFormat="1" applyFont="1" applyFill="1" applyBorder="1" applyAlignment="1">
      <alignment horizontal="center" vertical="center"/>
    </xf>
    <xf numFmtId="0" fontId="10" fillId="2" borderId="1" xfId="0" applyFont="1" applyFill="1" applyBorder="1" applyAlignment="1">
      <alignment horizontal="center" vertical="center"/>
    </xf>
    <xf numFmtId="10" fontId="10"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4" fontId="10" fillId="2" borderId="1" xfId="0" applyNumberFormat="1" applyFont="1" applyFill="1" applyBorder="1" applyAlignment="1">
      <alignment horizontal="center" vertical="center"/>
    </xf>
    <xf numFmtId="43" fontId="10" fillId="2" borderId="0" xfId="2" applyFont="1" applyFill="1" applyAlignment="1">
      <alignment horizontal="center" vertical="center"/>
    </xf>
    <xf numFmtId="43" fontId="8" fillId="5" borderId="5" xfId="0" applyNumberFormat="1" applyFont="1" applyFill="1" applyBorder="1" applyAlignment="1">
      <alignment horizontal="center" vertical="center" wrapText="1"/>
    </xf>
    <xf numFmtId="43" fontId="8" fillId="7" borderId="0" xfId="2" applyFont="1" applyFill="1" applyAlignment="1">
      <alignment horizontal="center" vertical="center" wrapText="1"/>
    </xf>
    <xf numFmtId="43" fontId="8" fillId="5" borderId="5" xfId="2" applyFont="1" applyFill="1" applyBorder="1" applyAlignment="1">
      <alignment horizontal="center" vertical="center" wrapText="1"/>
    </xf>
    <xf numFmtId="43" fontId="8" fillId="8" borderId="0" xfId="2" applyFont="1" applyFill="1" applyAlignment="1">
      <alignment horizontal="center" vertical="center" wrapText="1"/>
    </xf>
    <xf numFmtId="43" fontId="3" fillId="6" borderId="3" xfId="0" applyNumberFormat="1" applyFont="1" applyFill="1" applyBorder="1" applyAlignment="1">
      <alignment horizontal="center" vertical="center" wrapText="1"/>
    </xf>
    <xf numFmtId="43" fontId="3" fillId="6" borderId="12" xfId="2" applyFont="1" applyFill="1" applyBorder="1" applyAlignment="1">
      <alignment horizontal="center" vertical="center" wrapText="1"/>
    </xf>
    <xf numFmtId="43" fontId="3" fillId="6" borderId="3" xfId="2" applyFont="1" applyFill="1" applyBorder="1" applyAlignment="1">
      <alignment horizontal="center" vertical="center" wrapText="1"/>
    </xf>
    <xf numFmtId="43" fontId="8" fillId="2" borderId="3" xfId="0" applyNumberFormat="1" applyFont="1" applyFill="1" applyBorder="1" applyAlignment="1">
      <alignment horizontal="center" vertical="center" wrapText="1"/>
    </xf>
    <xf numFmtId="43" fontId="8" fillId="2" borderId="12" xfId="2" applyFont="1" applyFill="1" applyBorder="1" applyAlignment="1">
      <alignment horizontal="center" vertical="center" wrapText="1"/>
    </xf>
    <xf numFmtId="43" fontId="8" fillId="2" borderId="3" xfId="2" applyFont="1" applyFill="1" applyBorder="1" applyAlignment="1">
      <alignment horizontal="center" vertical="center" wrapText="1"/>
    </xf>
    <xf numFmtId="43" fontId="10" fillId="0" borderId="5" xfId="0" applyNumberFormat="1" applyFont="1" applyBorder="1" applyAlignment="1">
      <alignment horizontal="center" vertical="center"/>
    </xf>
    <xf numFmtId="43" fontId="10" fillId="0" borderId="0" xfId="2" applyFont="1" applyAlignment="1">
      <alignment horizontal="center" vertical="center"/>
    </xf>
    <xf numFmtId="43" fontId="10" fillId="0" borderId="5" xfId="2" applyFont="1" applyBorder="1" applyAlignment="1">
      <alignment horizontal="center" vertical="center"/>
    </xf>
    <xf numFmtId="43" fontId="10" fillId="2" borderId="5" xfId="0" applyNumberFormat="1" applyFont="1" applyFill="1" applyBorder="1" applyAlignment="1">
      <alignment horizontal="center" vertical="center"/>
    </xf>
    <xf numFmtId="43" fontId="10" fillId="2" borderId="5" xfId="2" applyFont="1" applyFill="1" applyBorder="1" applyAlignment="1">
      <alignment horizontal="center" vertical="center"/>
    </xf>
    <xf numFmtId="43" fontId="5" fillId="2" borderId="5" xfId="0" applyNumberFormat="1" applyFont="1" applyFill="1" applyBorder="1" applyAlignment="1">
      <alignment horizontal="center" vertical="center"/>
    </xf>
    <xf numFmtId="43" fontId="5" fillId="2" borderId="0" xfId="2" applyFont="1" applyFill="1" applyAlignment="1">
      <alignment horizontal="center" vertical="center"/>
    </xf>
    <xf numFmtId="43" fontId="5" fillId="2" borderId="5" xfId="2" applyFont="1" applyFill="1" applyBorder="1" applyAlignment="1">
      <alignment horizontal="center" vertical="center"/>
    </xf>
    <xf numFmtId="43" fontId="3" fillId="2" borderId="5" xfId="0" applyNumberFormat="1" applyFont="1" applyFill="1" applyBorder="1" applyAlignment="1">
      <alignment horizontal="center" vertical="center"/>
    </xf>
    <xf numFmtId="43" fontId="3" fillId="2" borderId="0" xfId="2" applyFont="1" applyFill="1" applyAlignment="1">
      <alignment horizontal="center" vertical="center"/>
    </xf>
    <xf numFmtId="43" fontId="3" fillId="2" borderId="5" xfId="2" applyFont="1" applyFill="1" applyBorder="1" applyAlignment="1">
      <alignment horizontal="center" vertical="center"/>
    </xf>
    <xf numFmtId="0" fontId="11" fillId="4" borderId="0" xfId="0" applyFont="1" applyFill="1" applyAlignment="1">
      <alignment vertical="center"/>
    </xf>
    <xf numFmtId="0" fontId="8" fillId="2" borderId="29" xfId="1" applyNumberFormat="1" applyFont="1" applyFill="1" applyBorder="1" applyAlignment="1">
      <alignment horizontal="center" vertical="center" wrapText="1"/>
    </xf>
    <xf numFmtId="3" fontId="3" fillId="10" borderId="12" xfId="0" applyNumberFormat="1" applyFont="1" applyFill="1" applyBorder="1" applyAlignment="1">
      <alignment horizontal="left" vertical="center" wrapText="1"/>
    </xf>
    <xf numFmtId="43" fontId="3" fillId="10" borderId="3" xfId="0" applyNumberFormat="1" applyFont="1" applyFill="1" applyBorder="1" applyAlignment="1">
      <alignment horizontal="center" vertical="center" wrapText="1"/>
    </xf>
    <xf numFmtId="10" fontId="3" fillId="10" borderId="12" xfId="1" applyNumberFormat="1" applyFont="1" applyFill="1" applyBorder="1" applyAlignment="1">
      <alignment horizontal="center" vertical="center" wrapText="1"/>
    </xf>
    <xf numFmtId="10" fontId="3" fillId="10" borderId="13" xfId="1" applyNumberFormat="1" applyFont="1" applyFill="1" applyBorder="1" applyAlignment="1">
      <alignment horizontal="center" vertical="center" wrapText="1"/>
    </xf>
    <xf numFmtId="43" fontId="3" fillId="10" borderId="12" xfId="2" applyFont="1" applyFill="1" applyBorder="1" applyAlignment="1">
      <alignment horizontal="center" vertical="center" wrapText="1"/>
    </xf>
    <xf numFmtId="43" fontId="3" fillId="10" borderId="3" xfId="2" applyFont="1" applyFill="1" applyBorder="1" applyAlignment="1">
      <alignment horizontal="center" vertical="center" wrapText="1"/>
    </xf>
    <xf numFmtId="4" fontId="3" fillId="7" borderId="12" xfId="0" applyNumberFormat="1" applyFont="1" applyFill="1" applyBorder="1" applyAlignment="1">
      <alignment horizontal="left" vertical="center" wrapText="1"/>
    </xf>
    <xf numFmtId="43" fontId="3" fillId="7" borderId="3" xfId="0" applyNumberFormat="1" applyFont="1" applyFill="1" applyBorder="1" applyAlignment="1">
      <alignment horizontal="center" vertical="center"/>
    </xf>
    <xf numFmtId="10" fontId="3" fillId="7" borderId="12" xfId="1" applyNumberFormat="1" applyFont="1" applyFill="1" applyBorder="1" applyAlignment="1">
      <alignment horizontal="center" vertical="center" wrapText="1"/>
    </xf>
    <xf numFmtId="10" fontId="3" fillId="7" borderId="13" xfId="1" applyNumberFormat="1" applyFont="1" applyFill="1" applyBorder="1" applyAlignment="1">
      <alignment horizontal="center" vertical="center" wrapText="1"/>
    </xf>
    <xf numFmtId="43" fontId="3" fillId="7" borderId="12" xfId="2" applyFont="1" applyFill="1" applyBorder="1" applyAlignment="1">
      <alignment horizontal="center" vertical="center"/>
    </xf>
    <xf numFmtId="43" fontId="3" fillId="7" borderId="3" xfId="2" applyFont="1" applyFill="1" applyBorder="1" applyAlignment="1">
      <alignment horizontal="center" vertical="center"/>
    </xf>
    <xf numFmtId="4" fontId="3" fillId="7" borderId="19" xfId="0" applyNumberFormat="1" applyFont="1" applyFill="1" applyBorder="1" applyAlignment="1">
      <alignment horizontal="left" vertical="center" wrapText="1"/>
    </xf>
    <xf numFmtId="43" fontId="3" fillId="7" borderId="21" xfId="0" applyNumberFormat="1" applyFont="1" applyFill="1" applyBorder="1" applyAlignment="1">
      <alignment horizontal="center" vertical="center"/>
    </xf>
    <xf numFmtId="10" fontId="3" fillId="7" borderId="19" xfId="1" applyNumberFormat="1" applyFont="1" applyFill="1" applyBorder="1" applyAlignment="1">
      <alignment horizontal="center" vertical="center" wrapText="1"/>
    </xf>
    <xf numFmtId="10" fontId="3" fillId="7" borderId="23" xfId="1" applyNumberFormat="1" applyFont="1" applyFill="1" applyBorder="1" applyAlignment="1">
      <alignment horizontal="center" vertical="center" wrapText="1"/>
    </xf>
    <xf numFmtId="43" fontId="3" fillId="7" borderId="19" xfId="2" applyFont="1" applyFill="1" applyBorder="1" applyAlignment="1">
      <alignment horizontal="center" vertical="center"/>
    </xf>
    <xf numFmtId="43" fontId="3" fillId="7" borderId="21" xfId="2" applyFont="1" applyFill="1" applyBorder="1" applyAlignment="1">
      <alignment horizontal="center" vertical="center"/>
    </xf>
    <xf numFmtId="4" fontId="3" fillId="7" borderId="20" xfId="0" applyNumberFormat="1" applyFont="1" applyFill="1" applyBorder="1" applyAlignment="1">
      <alignment horizontal="left" vertical="center" wrapText="1"/>
    </xf>
    <xf numFmtId="43" fontId="3" fillId="7" borderId="22" xfId="0" applyNumberFormat="1" applyFont="1" applyFill="1" applyBorder="1" applyAlignment="1">
      <alignment horizontal="center" vertical="center"/>
    </xf>
    <xf numFmtId="10" fontId="3" fillId="7" borderId="20" xfId="1" applyNumberFormat="1" applyFont="1" applyFill="1" applyBorder="1" applyAlignment="1">
      <alignment horizontal="center" vertical="center" wrapText="1"/>
    </xf>
    <xf numFmtId="10" fontId="3" fillId="7" borderId="24" xfId="1" applyNumberFormat="1" applyFont="1" applyFill="1" applyBorder="1" applyAlignment="1">
      <alignment horizontal="center" vertical="center" wrapText="1"/>
    </xf>
    <xf numFmtId="43" fontId="3" fillId="7" borderId="20" xfId="2" applyFont="1" applyFill="1" applyBorder="1" applyAlignment="1">
      <alignment horizontal="center" vertical="center"/>
    </xf>
    <xf numFmtId="43" fontId="3" fillId="7" borderId="22" xfId="2" applyFont="1" applyFill="1" applyBorder="1" applyAlignment="1">
      <alignment horizontal="center" vertical="center"/>
    </xf>
    <xf numFmtId="3" fontId="3" fillId="5" borderId="12" xfId="0" applyNumberFormat="1" applyFont="1" applyFill="1" applyBorder="1" applyAlignment="1">
      <alignment horizontal="left" vertical="center" wrapText="1"/>
    </xf>
    <xf numFmtId="43" fontId="3" fillId="5" borderId="3" xfId="0" applyNumberFormat="1" applyFont="1" applyFill="1" applyBorder="1" applyAlignment="1">
      <alignment horizontal="center" vertical="center" wrapText="1"/>
    </xf>
    <xf numFmtId="10" fontId="3" fillId="5" borderId="12" xfId="1" applyNumberFormat="1" applyFont="1" applyFill="1" applyBorder="1" applyAlignment="1">
      <alignment horizontal="center" vertical="center" wrapText="1"/>
    </xf>
    <xf numFmtId="10" fontId="3" fillId="5" borderId="13" xfId="1" applyNumberFormat="1" applyFont="1" applyFill="1" applyBorder="1" applyAlignment="1">
      <alignment horizontal="center" vertical="center" wrapText="1"/>
    </xf>
    <xf numFmtId="43" fontId="3" fillId="5" borderId="12" xfId="2" applyFont="1" applyFill="1" applyBorder="1" applyAlignment="1">
      <alignment horizontal="center" vertical="center" wrapText="1"/>
    </xf>
    <xf numFmtId="43" fontId="3" fillId="5" borderId="3" xfId="2" applyFont="1" applyFill="1" applyBorder="1" applyAlignment="1">
      <alignment horizontal="center" vertical="center" wrapText="1"/>
    </xf>
    <xf numFmtId="3" fontId="3" fillId="2" borderId="0" xfId="0" applyNumberFormat="1" applyFont="1" applyFill="1" applyAlignment="1">
      <alignment horizontal="left" vertical="center" wrapText="1"/>
    </xf>
    <xf numFmtId="43" fontId="3" fillId="2" borderId="5" xfId="0" applyNumberFormat="1" applyFont="1" applyFill="1" applyBorder="1" applyAlignment="1">
      <alignment horizontal="center" vertical="center" wrapText="1"/>
    </xf>
    <xf numFmtId="43" fontId="3" fillId="2" borderId="0" xfId="2" applyFont="1" applyFill="1" applyAlignment="1">
      <alignment horizontal="center" vertical="center" wrapText="1"/>
    </xf>
    <xf numFmtId="43" fontId="3" fillId="2" borderId="5" xfId="2" applyFont="1" applyFill="1" applyBorder="1" applyAlignment="1">
      <alignment horizontal="center" vertical="center" wrapText="1"/>
    </xf>
    <xf numFmtId="4" fontId="13" fillId="7" borderId="20" xfId="0" applyNumberFormat="1" applyFont="1" applyFill="1" applyBorder="1" applyAlignment="1">
      <alignment horizontal="left" vertical="center" wrapText="1"/>
    </xf>
    <xf numFmtId="43" fontId="13" fillId="7" borderId="22" xfId="0" applyNumberFormat="1" applyFont="1" applyFill="1" applyBorder="1" applyAlignment="1">
      <alignment horizontal="center" vertical="center"/>
    </xf>
    <xf numFmtId="10" fontId="13" fillId="7" borderId="20" xfId="1" applyNumberFormat="1" applyFont="1" applyFill="1" applyBorder="1" applyAlignment="1">
      <alignment horizontal="center" vertical="center" wrapText="1"/>
    </xf>
    <xf numFmtId="10" fontId="13" fillId="7" borderId="24" xfId="1" applyNumberFormat="1" applyFont="1" applyFill="1" applyBorder="1" applyAlignment="1">
      <alignment horizontal="center" vertical="center" wrapText="1"/>
    </xf>
    <xf numFmtId="43" fontId="13" fillId="7" borderId="20" xfId="2" applyFont="1" applyFill="1" applyBorder="1" applyAlignment="1">
      <alignment horizontal="center" vertical="center"/>
    </xf>
    <xf numFmtId="43" fontId="13" fillId="7" borderId="22" xfId="2" applyFont="1" applyFill="1" applyBorder="1" applyAlignment="1">
      <alignment horizontal="center" vertical="center"/>
    </xf>
    <xf numFmtId="4" fontId="13" fillId="0" borderId="0" xfId="0" applyNumberFormat="1" applyFont="1"/>
    <xf numFmtId="4" fontId="13" fillId="0" borderId="19" xfId="0" applyNumberFormat="1" applyFont="1" applyBorder="1"/>
    <xf numFmtId="43" fontId="13" fillId="11" borderId="3" xfId="2" applyFont="1" applyFill="1" applyBorder="1" applyAlignment="1">
      <alignment horizontal="center" vertical="center" wrapText="1"/>
    </xf>
    <xf numFmtId="0" fontId="13" fillId="0" borderId="0" xfId="0" applyFont="1"/>
    <xf numFmtId="43" fontId="3" fillId="2" borderId="3" xfId="2" applyFont="1" applyFill="1" applyBorder="1" applyAlignment="1">
      <alignment horizontal="center" vertical="center" wrapText="1"/>
    </xf>
    <xf numFmtId="4" fontId="3" fillId="2" borderId="0" xfId="0" applyNumberFormat="1" applyFont="1" applyFill="1"/>
    <xf numFmtId="4" fontId="14" fillId="2" borderId="0" xfId="0" applyNumberFormat="1" applyFont="1" applyFill="1"/>
    <xf numFmtId="43" fontId="14" fillId="6" borderId="3" xfId="2" applyFont="1" applyFill="1" applyBorder="1" applyAlignment="1">
      <alignment horizontal="center" vertical="center" wrapText="1"/>
    </xf>
    <xf numFmtId="0" fontId="13" fillId="0" borderId="0" xfId="0" applyFont="1" applyFill="1"/>
    <xf numFmtId="0" fontId="8" fillId="2" borderId="0" xfId="0" applyFont="1" applyFill="1" applyBorder="1"/>
    <xf numFmtId="43" fontId="10" fillId="0" borderId="31" xfId="2" applyFont="1" applyBorder="1" applyAlignment="1">
      <alignment horizontal="center" vertical="center"/>
    </xf>
    <xf numFmtId="43" fontId="10" fillId="0" borderId="27" xfId="2" applyFont="1" applyBorder="1" applyAlignment="1">
      <alignment horizontal="center" vertical="center"/>
    </xf>
    <xf numFmtId="43" fontId="10" fillId="0" borderId="32" xfId="2" applyFont="1" applyBorder="1" applyAlignment="1">
      <alignment horizontal="center" vertical="center"/>
    </xf>
    <xf numFmtId="43" fontId="3" fillId="2" borderId="29" xfId="2" applyFont="1" applyFill="1" applyBorder="1" applyAlignment="1">
      <alignment horizontal="center" vertical="center" wrapText="1"/>
    </xf>
    <xf numFmtId="43" fontId="3" fillId="2" borderId="28" xfId="2" applyFont="1" applyFill="1" applyBorder="1" applyAlignment="1">
      <alignment horizontal="center" vertical="center" wrapText="1"/>
    </xf>
    <xf numFmtId="0" fontId="11" fillId="4" borderId="31" xfId="0" applyFont="1" applyFill="1" applyBorder="1" applyAlignment="1">
      <alignment vertical="center"/>
    </xf>
    <xf numFmtId="0" fontId="8" fillId="2" borderId="5" xfId="0" applyFont="1" applyFill="1" applyBorder="1" applyAlignment="1">
      <alignment horizontal="left" vertical="center" wrapText="1"/>
    </xf>
    <xf numFmtId="43" fontId="8" fillId="7" borderId="32" xfId="2" applyFont="1" applyFill="1" applyBorder="1" applyAlignment="1">
      <alignment horizontal="center" vertical="center" wrapText="1"/>
    </xf>
    <xf numFmtId="3" fontId="13" fillId="11" borderId="3" xfId="0" applyNumberFormat="1" applyFont="1" applyFill="1" applyBorder="1" applyAlignment="1">
      <alignment horizontal="left" vertical="center" wrapText="1"/>
    </xf>
    <xf numFmtId="43" fontId="13" fillId="11" borderId="1" xfId="2" applyFont="1" applyFill="1" applyBorder="1" applyAlignment="1">
      <alignment horizontal="center" vertical="center" wrapText="1"/>
    </xf>
    <xf numFmtId="3" fontId="10" fillId="0" borderId="5" xfId="0" applyNumberFormat="1" applyFont="1" applyBorder="1" applyAlignment="1">
      <alignment horizontal="left" indent="2"/>
    </xf>
    <xf numFmtId="3" fontId="10" fillId="0" borderId="5" xfId="0" applyNumberFormat="1" applyFont="1" applyBorder="1" applyAlignment="1">
      <alignment horizontal="left" indent="3"/>
    </xf>
    <xf numFmtId="4" fontId="5" fillId="2" borderId="5" xfId="0" applyNumberFormat="1" applyFont="1" applyFill="1" applyBorder="1" applyAlignment="1">
      <alignment horizontal="left" vertical="center" wrapText="1"/>
    </xf>
    <xf numFmtId="0" fontId="10" fillId="2" borderId="5" xfId="0" applyFont="1" applyFill="1" applyBorder="1"/>
    <xf numFmtId="43" fontId="10" fillId="2" borderId="32" xfId="2" applyFont="1" applyFill="1" applyBorder="1" applyAlignment="1">
      <alignment horizontal="center" vertical="center"/>
    </xf>
    <xf numFmtId="4" fontId="14" fillId="6" borderId="3" xfId="0" applyNumberFormat="1" applyFont="1" applyFill="1" applyBorder="1" applyAlignment="1">
      <alignment horizontal="left" vertical="center" wrapText="1" indent="1"/>
    </xf>
    <xf numFmtId="43" fontId="14" fillId="6" borderId="1" xfId="2" applyFont="1" applyFill="1" applyBorder="1" applyAlignment="1">
      <alignment horizontal="center" vertical="center" wrapText="1"/>
    </xf>
    <xf numFmtId="4" fontId="3" fillId="2" borderId="3" xfId="0" applyNumberFormat="1" applyFont="1" applyFill="1" applyBorder="1" applyAlignment="1">
      <alignment horizontal="left" vertical="center" wrapText="1" indent="2"/>
    </xf>
    <xf numFmtId="43" fontId="3" fillId="2" borderId="1" xfId="2" applyFont="1" applyFill="1" applyBorder="1" applyAlignment="1">
      <alignment horizontal="center" vertical="center" wrapText="1"/>
    </xf>
    <xf numFmtId="0" fontId="10" fillId="2" borderId="5" xfId="0" applyFont="1" applyFill="1" applyBorder="1" applyAlignment="1">
      <alignment horizontal="left" indent="1"/>
    </xf>
    <xf numFmtId="43" fontId="10" fillId="0" borderId="18" xfId="2" applyFont="1" applyBorder="1" applyAlignment="1">
      <alignment horizontal="center" vertical="center"/>
    </xf>
    <xf numFmtId="3" fontId="3" fillId="2" borderId="5" xfId="0" applyNumberFormat="1" applyFont="1" applyFill="1" applyBorder="1" applyAlignment="1">
      <alignment horizontal="left" vertical="center" wrapText="1"/>
    </xf>
    <xf numFmtId="43" fontId="3" fillId="2" borderId="32" xfId="2" applyFont="1" applyFill="1" applyBorder="1" applyAlignment="1">
      <alignment horizontal="center" vertical="center" wrapText="1"/>
    </xf>
    <xf numFmtId="4" fontId="13" fillId="7" borderId="3" xfId="0" applyNumberFormat="1" applyFont="1" applyFill="1" applyBorder="1" applyAlignment="1">
      <alignment horizontal="left" vertical="center" wrapText="1"/>
    </xf>
    <xf numFmtId="43" fontId="13" fillId="7" borderId="3" xfId="2" applyFont="1" applyFill="1" applyBorder="1" applyAlignment="1">
      <alignment horizontal="center" vertical="center"/>
    </xf>
    <xf numFmtId="43" fontId="13" fillId="7" borderId="1" xfId="2" applyFont="1" applyFill="1" applyBorder="1" applyAlignment="1">
      <alignment horizontal="center" vertical="center"/>
    </xf>
    <xf numFmtId="4" fontId="13" fillId="7" borderId="22" xfId="0" applyNumberFormat="1" applyFont="1" applyFill="1" applyBorder="1" applyAlignment="1">
      <alignment horizontal="left" vertical="center" wrapText="1"/>
    </xf>
    <xf numFmtId="43" fontId="13" fillId="7" borderId="34" xfId="2" applyFont="1" applyFill="1" applyBorder="1" applyAlignment="1">
      <alignment horizontal="center" vertical="center"/>
    </xf>
    <xf numFmtId="0" fontId="11" fillId="4" borderId="30" xfId="0" applyFont="1" applyFill="1" applyBorder="1" applyAlignment="1">
      <alignment vertical="center"/>
    </xf>
    <xf numFmtId="0" fontId="8" fillId="5" borderId="5" xfId="2" applyNumberFormat="1" applyFont="1" applyFill="1" applyBorder="1" applyAlignment="1">
      <alignment horizontal="center" vertical="center" wrapText="1"/>
    </xf>
    <xf numFmtId="0" fontId="10" fillId="2" borderId="0" xfId="0" applyFont="1" applyFill="1" applyAlignment="1">
      <alignment horizontal="left" indent="2"/>
    </xf>
    <xf numFmtId="0" fontId="0" fillId="0" borderId="0" xfId="0" applyAlignment="1">
      <alignment horizontal="left" wrapText="1" indent="2"/>
    </xf>
    <xf numFmtId="4" fontId="3" fillId="2" borderId="3" xfId="0" applyNumberFormat="1" applyFont="1" applyFill="1" applyBorder="1" applyAlignment="1">
      <alignment horizontal="left" vertical="center" wrapText="1" indent="1"/>
    </xf>
    <xf numFmtId="0" fontId="10" fillId="0" borderId="0" xfId="0" applyFont="1" applyAlignment="1">
      <alignment horizontal="left" indent="2"/>
    </xf>
    <xf numFmtId="3" fontId="3" fillId="2" borderId="3" xfId="0" applyNumberFormat="1" applyFont="1" applyFill="1" applyBorder="1" applyAlignment="1">
      <alignment horizontal="left" vertical="center" wrapText="1" indent="1"/>
    </xf>
    <xf numFmtId="0" fontId="15" fillId="0" borderId="0" xfId="0" applyFont="1" applyAlignment="1">
      <alignment horizontal="left" wrapText="1" indent="1"/>
    </xf>
    <xf numFmtId="4" fontId="13" fillId="5" borderId="22" xfId="0" applyNumberFormat="1" applyFont="1" applyFill="1" applyBorder="1" applyAlignment="1">
      <alignment horizontal="left" vertical="center" wrapText="1"/>
    </xf>
    <xf numFmtId="43" fontId="13" fillId="5" borderId="22" xfId="2" applyFont="1" applyFill="1" applyBorder="1" applyAlignment="1">
      <alignment horizontal="center" vertical="center"/>
    </xf>
    <xf numFmtId="4" fontId="13" fillId="10" borderId="22" xfId="0" applyNumberFormat="1" applyFont="1" applyFill="1" applyBorder="1" applyAlignment="1">
      <alignment horizontal="left" vertical="center" wrapText="1"/>
    </xf>
    <xf numFmtId="43" fontId="13" fillId="10" borderId="22" xfId="2" applyFont="1" applyFill="1" applyBorder="1" applyAlignment="1">
      <alignment horizontal="center" vertical="center"/>
    </xf>
    <xf numFmtId="0" fontId="8" fillId="7" borderId="0" xfId="2" applyNumberFormat="1" applyFont="1" applyFill="1" applyAlignment="1">
      <alignment horizontal="center" vertical="center" wrapText="1"/>
    </xf>
    <xf numFmtId="43" fontId="3" fillId="3" borderId="0" xfId="2" applyFont="1" applyFill="1" applyAlignment="1">
      <alignment horizontal="center" vertical="center" wrapText="1"/>
    </xf>
    <xf numFmtId="43" fontId="10" fillId="2" borderId="11" xfId="2" applyFont="1" applyFill="1" applyBorder="1" applyAlignment="1">
      <alignment horizontal="center" vertical="center"/>
    </xf>
    <xf numFmtId="43" fontId="10" fillId="2" borderId="0" xfId="0" applyNumberFormat="1" applyFont="1" applyFill="1" applyAlignment="1">
      <alignment horizontal="center" vertical="center" wrapText="1"/>
    </xf>
    <xf numFmtId="43" fontId="10" fillId="2" borderId="0" xfId="2" applyFont="1" applyFill="1" applyAlignment="1">
      <alignment horizontal="center" vertical="center" wrapText="1"/>
    </xf>
    <xf numFmtId="43" fontId="10" fillId="2" borderId="11" xfId="2" applyFont="1" applyFill="1" applyBorder="1" applyAlignment="1">
      <alignment horizontal="center" vertical="center" wrapText="1"/>
    </xf>
    <xf numFmtId="43" fontId="10" fillId="0" borderId="0" xfId="0" applyNumberFormat="1" applyFont="1" applyAlignment="1">
      <alignment horizontal="center" vertical="center" wrapText="1"/>
    </xf>
    <xf numFmtId="9" fontId="3" fillId="2" borderId="9" xfId="1" applyFont="1" applyFill="1" applyBorder="1" applyAlignment="1">
      <alignment horizontal="center" vertical="center" wrapText="1"/>
    </xf>
    <xf numFmtId="9" fontId="3" fillId="2" borderId="16" xfId="1" applyFont="1" applyFill="1" applyBorder="1" applyAlignment="1">
      <alignment horizontal="center" vertical="center" wrapText="1"/>
    </xf>
    <xf numFmtId="166" fontId="3" fillId="2" borderId="2" xfId="2" applyNumberFormat="1" applyFont="1" applyFill="1" applyBorder="1" applyAlignment="1">
      <alignment horizontal="center" vertical="center" wrapText="1"/>
    </xf>
    <xf numFmtId="166" fontId="10" fillId="0" borderId="2" xfId="2" applyNumberFormat="1" applyFont="1" applyBorder="1" applyAlignment="1">
      <alignment horizontal="center" vertical="center" wrapText="1"/>
    </xf>
    <xf numFmtId="166" fontId="10" fillId="2" borderId="2" xfId="2" applyNumberFormat="1" applyFont="1" applyFill="1" applyBorder="1" applyAlignment="1">
      <alignment horizontal="center" vertical="center" wrapText="1"/>
    </xf>
    <xf numFmtId="166" fontId="8" fillId="2" borderId="2" xfId="2" applyNumberFormat="1" applyFont="1" applyFill="1" applyBorder="1" applyAlignment="1">
      <alignment horizontal="center" vertical="center" wrapText="1"/>
    </xf>
    <xf numFmtId="166" fontId="4" fillId="2" borderId="2" xfId="2" applyNumberFormat="1" applyFont="1" applyFill="1" applyBorder="1" applyAlignment="1">
      <alignment horizontal="center" vertical="center" wrapText="1"/>
    </xf>
    <xf numFmtId="166" fontId="12" fillId="2" borderId="0" xfId="0" applyNumberFormat="1" applyFont="1" applyFill="1" applyAlignment="1">
      <alignment horizontal="center" vertical="center" wrapText="1"/>
    </xf>
    <xf numFmtId="166" fontId="12" fillId="2" borderId="0" xfId="0" applyNumberFormat="1" applyFont="1" applyFill="1" applyAlignment="1">
      <alignment horizontal="center" vertical="center"/>
    </xf>
    <xf numFmtId="9" fontId="3" fillId="2" borderId="25" xfId="1" applyNumberFormat="1" applyFont="1" applyFill="1" applyBorder="1" applyAlignment="1">
      <alignment horizontal="center" vertical="center" wrapText="1"/>
    </xf>
    <xf numFmtId="9" fontId="4" fillId="2" borderId="25" xfId="1" applyNumberFormat="1" applyFont="1" applyFill="1" applyBorder="1" applyAlignment="1">
      <alignment horizontal="center" vertical="center" wrapText="1"/>
    </xf>
    <xf numFmtId="167" fontId="4" fillId="2" borderId="0" xfId="2" applyNumberFormat="1" applyFont="1" applyFill="1" applyBorder="1" applyAlignment="1">
      <alignment horizontal="center" vertical="center"/>
    </xf>
    <xf numFmtId="167" fontId="4" fillId="2" borderId="11" xfId="2" applyNumberFormat="1" applyFont="1" applyFill="1" applyBorder="1" applyAlignment="1">
      <alignment horizontal="center" vertical="center"/>
    </xf>
    <xf numFmtId="0" fontId="3" fillId="3" borderId="35" xfId="0" applyFont="1" applyFill="1" applyBorder="1" applyAlignment="1">
      <alignment horizontal="center" vertical="center" wrapText="1"/>
    </xf>
    <xf numFmtId="166" fontId="4" fillId="2" borderId="36" xfId="2" applyNumberFormat="1" applyFont="1" applyFill="1" applyBorder="1" applyAlignment="1">
      <alignment horizontal="center" vertical="center" wrapText="1"/>
    </xf>
    <xf numFmtId="167" fontId="4" fillId="2" borderId="36" xfId="2" applyNumberFormat="1" applyFont="1" applyFill="1" applyBorder="1" applyAlignment="1">
      <alignment horizontal="center" vertical="center" wrapText="1"/>
    </xf>
    <xf numFmtId="167" fontId="4" fillId="2" borderId="37" xfId="2" applyNumberFormat="1" applyFont="1" applyFill="1" applyBorder="1" applyAlignment="1">
      <alignment horizontal="center" vertical="center" wrapText="1"/>
    </xf>
    <xf numFmtId="9" fontId="4" fillId="2" borderId="36" xfId="1" applyFont="1" applyFill="1" applyBorder="1" applyAlignment="1">
      <alignment horizontal="right" vertical="center" wrapText="1"/>
    </xf>
    <xf numFmtId="166" fontId="4" fillId="2" borderId="0" xfId="2" applyNumberFormat="1" applyFont="1" applyFill="1" applyBorder="1" applyAlignment="1">
      <alignment horizontal="right" vertical="center"/>
    </xf>
    <xf numFmtId="9" fontId="4" fillId="2" borderId="0" xfId="1" applyFont="1" applyFill="1" applyBorder="1" applyAlignment="1">
      <alignment horizontal="right" vertical="center"/>
    </xf>
    <xf numFmtId="167" fontId="4" fillId="2" borderId="0" xfId="2" applyNumberFormat="1" applyFont="1" applyFill="1" applyBorder="1" applyAlignment="1">
      <alignment horizontal="right" vertical="center"/>
    </xf>
    <xf numFmtId="43" fontId="8" fillId="0" borderId="0" xfId="2" applyFont="1" applyAlignment="1">
      <alignment horizontal="center" vertical="center"/>
    </xf>
    <xf numFmtId="10" fontId="8" fillId="0" borderId="0" xfId="1" applyNumberFormat="1" applyFont="1" applyBorder="1" applyAlignment="1">
      <alignment horizontal="center" vertical="center"/>
    </xf>
    <xf numFmtId="3" fontId="4" fillId="2" borderId="5" xfId="0" applyNumberFormat="1" applyFont="1" applyFill="1" applyBorder="1" applyAlignment="1">
      <alignment horizontal="left" vertical="center" wrapText="1"/>
    </xf>
    <xf numFmtId="3" fontId="3" fillId="7" borderId="3" xfId="0" applyNumberFormat="1" applyFont="1" applyFill="1" applyBorder="1" applyAlignment="1">
      <alignment horizontal="left" vertical="center" wrapText="1"/>
    </xf>
    <xf numFmtId="166" fontId="3" fillId="7" borderId="2" xfId="2" applyNumberFormat="1" applyFont="1" applyFill="1" applyBorder="1" applyAlignment="1">
      <alignment horizontal="center" vertical="center" wrapText="1"/>
    </xf>
    <xf numFmtId="9" fontId="3" fillId="7" borderId="25" xfId="1" applyNumberFormat="1" applyFont="1" applyFill="1" applyBorder="1" applyAlignment="1">
      <alignment horizontal="center" vertical="center" wrapText="1"/>
    </xf>
    <xf numFmtId="3" fontId="3" fillId="12" borderId="3" xfId="0" applyNumberFormat="1" applyFont="1" applyFill="1" applyBorder="1" applyAlignment="1">
      <alignment horizontal="left" vertical="center" wrapText="1"/>
    </xf>
    <xf numFmtId="166" fontId="3" fillId="12" borderId="2" xfId="2" applyNumberFormat="1" applyFont="1" applyFill="1" applyBorder="1" applyAlignment="1">
      <alignment horizontal="center" vertical="center" wrapText="1"/>
    </xf>
    <xf numFmtId="9" fontId="3" fillId="12" borderId="25" xfId="1" applyNumberFormat="1" applyFont="1" applyFill="1" applyBorder="1" applyAlignment="1">
      <alignment horizontal="center" vertical="center" wrapText="1"/>
    </xf>
    <xf numFmtId="3" fontId="3" fillId="5" borderId="3" xfId="0" applyNumberFormat="1" applyFont="1" applyFill="1" applyBorder="1" applyAlignment="1">
      <alignment horizontal="left" vertical="center" wrapText="1"/>
    </xf>
    <xf numFmtId="166" fontId="3" fillId="5" borderId="17" xfId="2" applyNumberFormat="1" applyFont="1" applyFill="1" applyBorder="1" applyAlignment="1">
      <alignment horizontal="center" vertical="center" wrapText="1"/>
    </xf>
    <xf numFmtId="9" fontId="3" fillId="5" borderId="26" xfId="1" applyNumberFormat="1" applyFont="1" applyFill="1" applyBorder="1" applyAlignment="1">
      <alignment horizontal="center" vertical="center" wrapText="1"/>
    </xf>
    <xf numFmtId="43" fontId="3" fillId="2" borderId="38" xfId="2" applyFont="1" applyFill="1" applyBorder="1" applyAlignment="1">
      <alignment horizontal="center" vertical="center" wrapText="1"/>
    </xf>
    <xf numFmtId="43" fontId="8" fillId="7" borderId="27" xfId="2" applyFont="1" applyFill="1" applyBorder="1" applyAlignment="1">
      <alignment horizontal="center" vertical="center" wrapText="1"/>
    </xf>
    <xf numFmtId="166" fontId="4" fillId="2" borderId="36" xfId="2" applyNumberFormat="1" applyFont="1" applyFill="1" applyBorder="1" applyAlignment="1">
      <alignment horizontal="right" vertical="center"/>
    </xf>
    <xf numFmtId="166" fontId="10" fillId="2" borderId="0" xfId="0" applyNumberFormat="1" applyFont="1" applyFill="1"/>
    <xf numFmtId="43" fontId="10" fillId="0" borderId="1" xfId="0" applyNumberFormat="1" applyFont="1" applyBorder="1" applyAlignment="1">
      <alignment horizontal="center" vertical="center"/>
    </xf>
    <xf numFmtId="0" fontId="10" fillId="0" borderId="1" xfId="0" applyFont="1" applyBorder="1"/>
    <xf numFmtId="43" fontId="10" fillId="0" borderId="1" xfId="0" applyNumberFormat="1" applyFont="1" applyBorder="1" applyAlignment="1">
      <alignment horizontal="center" vertical="center" wrapText="1"/>
    </xf>
    <xf numFmtId="43" fontId="10" fillId="0" borderId="1" xfId="2" applyFont="1" applyBorder="1" applyAlignment="1">
      <alignment horizontal="center" vertical="center"/>
    </xf>
    <xf numFmtId="43" fontId="10" fillId="0" borderId="1" xfId="1" applyNumberFormat="1" applyFont="1" applyBorder="1" applyAlignment="1">
      <alignment horizontal="center" vertical="center"/>
    </xf>
    <xf numFmtId="0" fontId="8" fillId="5" borderId="1" xfId="0" applyFont="1" applyFill="1" applyBorder="1"/>
    <xf numFmtId="43" fontId="8" fillId="5" borderId="1" xfId="0" applyNumberFormat="1" applyFont="1" applyFill="1" applyBorder="1" applyAlignment="1">
      <alignment horizontal="center" vertical="center" wrapText="1"/>
    </xf>
    <xf numFmtId="43" fontId="8" fillId="5" borderId="1" xfId="0" applyNumberFormat="1" applyFont="1" applyFill="1" applyBorder="1" applyAlignment="1">
      <alignment horizontal="center" vertical="center"/>
    </xf>
    <xf numFmtId="10" fontId="8" fillId="5" borderId="1" xfId="1" applyNumberFormat="1" applyFont="1" applyFill="1" applyBorder="1" applyAlignment="1">
      <alignment horizontal="center" vertical="center"/>
    </xf>
    <xf numFmtId="43" fontId="10" fillId="0" borderId="0" xfId="0" applyNumberFormat="1" applyFont="1"/>
    <xf numFmtId="43" fontId="10" fillId="0" borderId="0" xfId="2" applyFont="1"/>
    <xf numFmtId="43" fontId="8" fillId="0" borderId="1" xfId="0" applyNumberFormat="1" applyFont="1" applyBorder="1" applyAlignment="1">
      <alignment horizontal="center" vertical="center"/>
    </xf>
    <xf numFmtId="43" fontId="8" fillId="0" borderId="1" xfId="0" applyNumberFormat="1" applyFont="1" applyBorder="1"/>
    <xf numFmtId="10" fontId="10" fillId="0" borderId="1" xfId="1" applyNumberFormat="1" applyFont="1" applyBorder="1" applyAlignment="1">
      <alignment horizontal="center" vertical="center"/>
    </xf>
    <xf numFmtId="0" fontId="10" fillId="5" borderId="1" xfId="0" applyFont="1" applyFill="1" applyBorder="1"/>
    <xf numFmtId="43" fontId="10" fillId="5" borderId="1" xfId="0" applyNumberFormat="1" applyFont="1" applyFill="1" applyBorder="1" applyAlignment="1">
      <alignment horizontal="center" vertical="center" wrapText="1"/>
    </xf>
    <xf numFmtId="43" fontId="10" fillId="5" borderId="1" xfId="0" applyNumberFormat="1" applyFont="1" applyFill="1" applyBorder="1" applyAlignment="1">
      <alignment horizontal="center" vertical="center"/>
    </xf>
    <xf numFmtId="43" fontId="10" fillId="5" borderId="1" xfId="1" applyNumberFormat="1" applyFont="1" applyFill="1" applyBorder="1" applyAlignment="1">
      <alignment horizontal="center" vertical="center"/>
    </xf>
    <xf numFmtId="43" fontId="10" fillId="0" borderId="28" xfId="2" applyFont="1" applyBorder="1" applyAlignment="1">
      <alignment horizontal="center" vertical="center"/>
    </xf>
    <xf numFmtId="43" fontId="8" fillId="0" borderId="1" xfId="0" applyNumberFormat="1" applyFont="1" applyBorder="1" applyAlignment="1">
      <alignment horizontal="center" vertical="center" wrapText="1"/>
    </xf>
    <xf numFmtId="0" fontId="0" fillId="5" borderId="0" xfId="0" applyFill="1" applyAlignment="1">
      <alignment horizontal="left" wrapText="1" indent="2"/>
    </xf>
    <xf numFmtId="0" fontId="8" fillId="2" borderId="5" xfId="2" applyNumberFormat="1" applyFont="1" applyFill="1" applyBorder="1" applyAlignment="1">
      <alignment horizontal="center" vertical="center" wrapText="1"/>
    </xf>
    <xf numFmtId="0" fontId="10" fillId="0" borderId="0" xfId="0" applyFont="1" applyAlignment="1">
      <alignment wrapText="1"/>
    </xf>
    <xf numFmtId="0" fontId="13" fillId="5" borderId="39" xfId="0" applyFont="1" applyFill="1" applyBorder="1" applyAlignment="1">
      <alignment horizontal="center" wrapText="1"/>
    </xf>
    <xf numFmtId="43" fontId="0" fillId="0" borderId="0" xfId="2" applyFont="1"/>
    <xf numFmtId="43" fontId="0" fillId="0" borderId="0" xfId="0" applyNumberFormat="1"/>
    <xf numFmtId="10" fontId="0" fillId="0" borderId="0" xfId="1" applyNumberFormat="1" applyFont="1"/>
    <xf numFmtId="9" fontId="10" fillId="0" borderId="0" xfId="1" applyFont="1"/>
    <xf numFmtId="9" fontId="10" fillId="2" borderId="0" xfId="1" applyFont="1" applyFill="1"/>
    <xf numFmtId="9" fontId="3" fillId="2" borderId="0" xfId="1" applyFont="1" applyFill="1"/>
    <xf numFmtId="9" fontId="8" fillId="0" borderId="0" xfId="1" applyFont="1"/>
    <xf numFmtId="9" fontId="8" fillId="2" borderId="0" xfId="1" applyFont="1" applyFill="1"/>
    <xf numFmtId="9" fontId="13" fillId="0" borderId="0" xfId="1" applyFont="1"/>
    <xf numFmtId="9" fontId="13" fillId="0" borderId="0" xfId="1" applyFont="1" applyFill="1"/>
    <xf numFmtId="9" fontId="14" fillId="2" borderId="0" xfId="1" applyFont="1" applyFill="1"/>
    <xf numFmtId="10" fontId="10" fillId="0" borderId="0" xfId="1" applyNumberFormat="1" applyFont="1"/>
    <xf numFmtId="10" fontId="0" fillId="0" borderId="0" xfId="0" applyNumberFormat="1"/>
    <xf numFmtId="43" fontId="10" fillId="2" borderId="0" xfId="2" applyFont="1" applyFill="1"/>
    <xf numFmtId="0" fontId="11" fillId="4" borderId="0" xfId="0" applyFont="1" applyFill="1" applyBorder="1" applyAlignment="1">
      <alignment horizontal="center" vertical="center"/>
    </xf>
    <xf numFmtId="4" fontId="11" fillId="4" borderId="0" xfId="0" applyNumberFormat="1" applyFont="1" applyFill="1" applyAlignment="1">
      <alignment horizontal="center" vertical="center"/>
    </xf>
    <xf numFmtId="43" fontId="11" fillId="4" borderId="30" xfId="2" applyFont="1" applyFill="1" applyBorder="1" applyAlignment="1">
      <alignment horizontal="center" vertical="center"/>
    </xf>
    <xf numFmtId="43" fontId="11" fillId="4" borderId="33" xfId="2" applyFont="1" applyFill="1" applyBorder="1" applyAlignment="1">
      <alignment horizontal="center" vertical="center"/>
    </xf>
    <xf numFmtId="0" fontId="11" fillId="4" borderId="0" xfId="0" applyFont="1" applyFill="1" applyAlignment="1">
      <alignment horizontal="center" vertical="center"/>
    </xf>
    <xf numFmtId="10" fontId="11" fillId="4" borderId="0" xfId="1" applyNumberFormat="1" applyFont="1" applyFill="1" applyBorder="1" applyAlignment="1">
      <alignment horizontal="center" vertical="center"/>
    </xf>
    <xf numFmtId="0" fontId="8" fillId="2" borderId="27" xfId="0" applyFont="1" applyFill="1" applyBorder="1" applyAlignment="1">
      <alignment horizontal="center" vertical="center"/>
    </xf>
    <xf numFmtId="0" fontId="8" fillId="2" borderId="28" xfId="0" applyFont="1" applyFill="1" applyBorder="1" applyAlignment="1">
      <alignment horizontal="center" vertical="center"/>
    </xf>
  </cellXfs>
  <cellStyles count="6">
    <cellStyle name="Millares" xfId="2" builtinId="3"/>
    <cellStyle name="Millares 3" xfId="4"/>
    <cellStyle name="Normal" xfId="0" builtinId="0"/>
    <cellStyle name="Normal 4" xfId="3"/>
    <cellStyle name="Porcentaje" xfId="1" builtinId="5"/>
    <cellStyle name="Porcentaje 4" xfId="5"/>
  </cellStyles>
  <dxfs count="19675">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s>
  <tableStyles count="0" defaultTableStyle="TableStyleMedium2" defaultPivotStyle="PivotStyleLight16"/>
  <colors>
    <mruColors>
      <color rgb="FFFFFF99"/>
      <color rgb="FF66FF66"/>
      <color rgb="FF6AD9E8"/>
      <color rgb="FFFC2222"/>
      <color rgb="FF31A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0EEFF%20ULTRAX%20COMPLET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F ULTRAX"/>
      <sheetName val=" EERR ULTRAX"/>
      <sheetName val="N EERR ULTRAX"/>
      <sheetName val="N ESF ULTRAX"/>
      <sheetName val="EERR RODEO"/>
      <sheetName val="N EERR RODEO"/>
      <sheetName val="EERR PIEDEM"/>
      <sheetName val="N EERR PIEDEM"/>
      <sheetName val="EERR TERRA"/>
      <sheetName val="N EERR TERRA"/>
      <sheetName val="EERR UCAFE"/>
      <sheetName val="N EERR UCAFE"/>
      <sheetName val="EERR BARINAS"/>
      <sheetName val="N EERR BARINAS"/>
      <sheetName val="EERR LOS NA"/>
      <sheetName val="N EERR LOS NA"/>
      <sheetName val="PRESUPUESTO ULTRAX"/>
    </sheetNames>
    <sheetDataSet>
      <sheetData sheetId="0"/>
      <sheetData sheetId="1"/>
      <sheetData sheetId="2"/>
      <sheetData sheetId="3">
        <row r="6">
          <cell r="E6">
            <v>1.25</v>
          </cell>
          <cell r="H6">
            <v>0.77</v>
          </cell>
        </row>
        <row r="12">
          <cell r="E12">
            <v>4.84</v>
          </cell>
          <cell r="H12">
            <v>4.72</v>
          </cell>
        </row>
        <row r="13">
          <cell r="E13">
            <v>4.8899999999999997</v>
          </cell>
          <cell r="H13">
            <v>1.73</v>
          </cell>
        </row>
        <row r="14">
          <cell r="E14">
            <v>6.14</v>
          </cell>
          <cell r="H14">
            <v>22.23</v>
          </cell>
        </row>
        <row r="15">
          <cell r="E15">
            <v>9.1199999999999992</v>
          </cell>
          <cell r="H15">
            <v>5.0999999999999996</v>
          </cell>
        </row>
        <row r="16">
          <cell r="E16">
            <v>0</v>
          </cell>
          <cell r="H16">
            <v>0</v>
          </cell>
        </row>
        <row r="36">
          <cell r="E36">
            <v>9172.33</v>
          </cell>
          <cell r="H36">
            <v>406.18</v>
          </cell>
        </row>
        <row r="37">
          <cell r="E37">
            <v>0</v>
          </cell>
          <cell r="H37">
            <v>0</v>
          </cell>
        </row>
        <row r="38">
          <cell r="E38">
            <v>3.4</v>
          </cell>
          <cell r="H38">
            <v>2.5299999999999998</v>
          </cell>
        </row>
        <row r="39">
          <cell r="E39">
            <v>0</v>
          </cell>
          <cell r="H39">
            <v>0</v>
          </cell>
        </row>
        <row r="40">
          <cell r="E40">
            <v>0</v>
          </cell>
          <cell r="H40">
            <v>0</v>
          </cell>
        </row>
        <row r="41">
          <cell r="E41">
            <v>1677.54</v>
          </cell>
          <cell r="H41">
            <v>13.09</v>
          </cell>
        </row>
        <row r="42">
          <cell r="E42">
            <v>11.97</v>
          </cell>
          <cell r="H42">
            <v>9</v>
          </cell>
        </row>
        <row r="43">
          <cell r="E43">
            <v>0</v>
          </cell>
          <cell r="H43">
            <v>0</v>
          </cell>
        </row>
        <row r="44">
          <cell r="E44">
            <v>2606.85</v>
          </cell>
          <cell r="H44">
            <v>-0.01</v>
          </cell>
        </row>
        <row r="45">
          <cell r="E45">
            <v>0</v>
          </cell>
          <cell r="H45">
            <v>24684.34</v>
          </cell>
        </row>
        <row r="46">
          <cell r="E46">
            <v>0</v>
          </cell>
          <cell r="H46">
            <v>0</v>
          </cell>
        </row>
        <row r="47">
          <cell r="E47">
            <v>0</v>
          </cell>
          <cell r="H47">
            <v>0</v>
          </cell>
        </row>
        <row r="63">
          <cell r="E63">
            <v>0</v>
          </cell>
          <cell r="H63">
            <v>0</v>
          </cell>
        </row>
        <row r="64">
          <cell r="E64">
            <v>1382.12</v>
          </cell>
          <cell r="H64">
            <v>3311.45</v>
          </cell>
        </row>
        <row r="65">
          <cell r="E65">
            <v>0</v>
          </cell>
          <cell r="H65">
            <v>0</v>
          </cell>
        </row>
        <row r="66">
          <cell r="E66">
            <v>0</v>
          </cell>
          <cell r="H66">
            <v>0</v>
          </cell>
        </row>
        <row r="163">
          <cell r="E163">
            <v>4375.2</v>
          </cell>
          <cell r="H163">
            <v>0</v>
          </cell>
        </row>
        <row r="164">
          <cell r="E164">
            <v>0</v>
          </cell>
          <cell r="H164">
            <v>0</v>
          </cell>
        </row>
        <row r="165">
          <cell r="E165">
            <v>0</v>
          </cell>
          <cell r="H165">
            <v>0</v>
          </cell>
        </row>
        <row r="166">
          <cell r="E166">
            <v>381.5</v>
          </cell>
          <cell r="H166">
            <v>840.94</v>
          </cell>
        </row>
        <row r="167">
          <cell r="E167">
            <v>1232.05</v>
          </cell>
          <cell r="H167">
            <v>2040.23</v>
          </cell>
        </row>
        <row r="340">
          <cell r="E340">
            <v>1.27</v>
          </cell>
          <cell r="H340">
            <v>0.96</v>
          </cell>
        </row>
        <row r="341">
          <cell r="E341">
            <v>0.32</v>
          </cell>
          <cell r="H341">
            <v>0.24</v>
          </cell>
        </row>
        <row r="342">
          <cell r="E342">
            <v>5.0599999999999996</v>
          </cell>
          <cell r="H342">
            <v>4.8499999999999996</v>
          </cell>
        </row>
        <row r="343">
          <cell r="E343">
            <v>0</v>
          </cell>
          <cell r="H343">
            <v>0</v>
          </cell>
        </row>
        <row r="344">
          <cell r="E344">
            <v>0</v>
          </cell>
          <cell r="H344">
            <v>0</v>
          </cell>
        </row>
        <row r="346">
          <cell r="E346">
            <v>0</v>
          </cell>
          <cell r="H346">
            <v>0</v>
          </cell>
        </row>
        <row r="347">
          <cell r="E347">
            <v>0</v>
          </cell>
          <cell r="H347">
            <v>0</v>
          </cell>
        </row>
        <row r="348">
          <cell r="E348">
            <v>0</v>
          </cell>
          <cell r="H348">
            <v>0</v>
          </cell>
        </row>
        <row r="349">
          <cell r="E349">
            <v>0</v>
          </cell>
          <cell r="H349">
            <v>0</v>
          </cell>
        </row>
        <row r="354">
          <cell r="E354">
            <v>0</v>
          </cell>
          <cell r="H354">
            <v>0</v>
          </cell>
        </row>
        <row r="355">
          <cell r="E355">
            <v>0</v>
          </cell>
          <cell r="H355">
            <v>1480.28</v>
          </cell>
        </row>
        <row r="356">
          <cell r="E356">
            <v>6801.82</v>
          </cell>
          <cell r="H356">
            <v>2006.22</v>
          </cell>
        </row>
        <row r="357">
          <cell r="E357">
            <v>262.36</v>
          </cell>
          <cell r="H357">
            <v>407.02</v>
          </cell>
        </row>
        <row r="358">
          <cell r="E358">
            <v>0</v>
          </cell>
          <cell r="H358">
            <v>0</v>
          </cell>
        </row>
        <row r="359">
          <cell r="E359">
            <v>0</v>
          </cell>
          <cell r="H359">
            <v>0</v>
          </cell>
        </row>
        <row r="360">
          <cell r="E360">
            <v>0</v>
          </cell>
          <cell r="H360">
            <v>0</v>
          </cell>
        </row>
        <row r="361">
          <cell r="E361">
            <v>0</v>
          </cell>
          <cell r="H361">
            <v>0</v>
          </cell>
        </row>
        <row r="362">
          <cell r="E362">
            <v>6.51</v>
          </cell>
          <cell r="H362">
            <v>46.81</v>
          </cell>
        </row>
      </sheetData>
      <sheetData sheetId="4"/>
      <sheetData sheetId="5">
        <row r="6">
          <cell r="C6">
            <v>47933.03</v>
          </cell>
          <cell r="D6">
            <v>51483.040000000001</v>
          </cell>
          <cell r="E6">
            <v>64106.18</v>
          </cell>
          <cell r="F6">
            <v>68597.78</v>
          </cell>
          <cell r="G6">
            <v>76365.259999999995</v>
          </cell>
          <cell r="H6">
            <v>66930.25</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-5</v>
          </cell>
          <cell r="H9">
            <v>0</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9">
          <cell r="C19">
            <v>0</v>
          </cell>
          <cell r="D19">
            <v>0</v>
          </cell>
          <cell r="E19">
            <v>0</v>
          </cell>
          <cell r="F19">
            <v>0</v>
          </cell>
          <cell r="G19">
            <v>0</v>
          </cell>
          <cell r="H19">
            <v>0</v>
          </cell>
        </row>
        <row r="20">
          <cell r="C20">
            <v>0.05</v>
          </cell>
          <cell r="D20">
            <v>0</v>
          </cell>
          <cell r="E20">
            <v>0.05</v>
          </cell>
          <cell r="F20">
            <v>0.03</v>
          </cell>
          <cell r="G20">
            <v>0.05</v>
          </cell>
          <cell r="H20">
            <v>0.02</v>
          </cell>
        </row>
        <row r="21">
          <cell r="C21">
            <v>4.49</v>
          </cell>
          <cell r="D21">
            <v>2.7</v>
          </cell>
          <cell r="E21">
            <v>0.95</v>
          </cell>
          <cell r="F21">
            <v>13.54</v>
          </cell>
          <cell r="G21">
            <v>0</v>
          </cell>
          <cell r="H21">
            <v>0</v>
          </cell>
        </row>
        <row r="22">
          <cell r="C22">
            <v>0</v>
          </cell>
          <cell r="D22">
            <v>27.08</v>
          </cell>
          <cell r="E22">
            <v>0</v>
          </cell>
          <cell r="F22">
            <v>0</v>
          </cell>
          <cell r="G22">
            <v>0</v>
          </cell>
          <cell r="H22">
            <v>0</v>
          </cell>
        </row>
        <row r="23">
          <cell r="C23">
            <v>4.78</v>
          </cell>
          <cell r="D23">
            <v>12.89</v>
          </cell>
          <cell r="E23">
            <v>3.54</v>
          </cell>
          <cell r="F23">
            <v>2.36</v>
          </cell>
          <cell r="G23">
            <v>14.53</v>
          </cell>
          <cell r="H23">
            <v>34.840000000000003</v>
          </cell>
        </row>
        <row r="24">
          <cell r="C24">
            <v>0</v>
          </cell>
          <cell r="D24">
            <v>0</v>
          </cell>
          <cell r="E24">
            <v>0</v>
          </cell>
          <cell r="F24">
            <v>0</v>
          </cell>
          <cell r="G24">
            <v>0</v>
          </cell>
          <cell r="H24">
            <v>0</v>
          </cell>
        </row>
        <row r="25">
          <cell r="C25">
            <v>0</v>
          </cell>
          <cell r="D25">
            <v>0</v>
          </cell>
          <cell r="E25">
            <v>0</v>
          </cell>
          <cell r="F25">
            <v>0</v>
          </cell>
          <cell r="G25">
            <v>0</v>
          </cell>
          <cell r="H25">
            <v>0</v>
          </cell>
        </row>
        <row r="27">
          <cell r="C27">
            <v>0.61</v>
          </cell>
          <cell r="D27">
            <v>108.98</v>
          </cell>
          <cell r="E27">
            <v>77.72</v>
          </cell>
          <cell r="F27">
            <v>804.38</v>
          </cell>
          <cell r="G27">
            <v>175.88</v>
          </cell>
          <cell r="H27">
            <v>3.83</v>
          </cell>
        </row>
        <row r="30">
          <cell r="C30">
            <v>20670.849999999999</v>
          </cell>
          <cell r="D30">
            <v>24313.03</v>
          </cell>
          <cell r="E30">
            <v>19883.02</v>
          </cell>
          <cell r="F30">
            <v>34256.07</v>
          </cell>
          <cell r="G30">
            <v>35158</v>
          </cell>
          <cell r="H30">
            <v>28890.240000000002</v>
          </cell>
        </row>
        <row r="31">
          <cell r="C31">
            <v>0</v>
          </cell>
          <cell r="D31">
            <v>0</v>
          </cell>
          <cell r="E31">
            <v>0</v>
          </cell>
          <cell r="F31">
            <v>0</v>
          </cell>
          <cell r="G31">
            <v>0</v>
          </cell>
          <cell r="H31">
            <v>0</v>
          </cell>
        </row>
        <row r="32">
          <cell r="C32">
            <v>0</v>
          </cell>
          <cell r="D32">
            <v>0</v>
          </cell>
          <cell r="E32">
            <v>0</v>
          </cell>
          <cell r="F32">
            <v>0</v>
          </cell>
          <cell r="G32">
            <v>0</v>
          </cell>
          <cell r="H32">
            <v>0</v>
          </cell>
        </row>
        <row r="39">
          <cell r="C39">
            <v>91.41</v>
          </cell>
          <cell r="D39">
            <v>94.56</v>
          </cell>
          <cell r="E39">
            <v>89.04</v>
          </cell>
          <cell r="F39">
            <v>93.33</v>
          </cell>
          <cell r="G39">
            <v>92.16</v>
          </cell>
          <cell r="H39">
            <v>90.56</v>
          </cell>
        </row>
        <row r="40">
          <cell r="C40">
            <v>21.6</v>
          </cell>
          <cell r="D40">
            <v>0</v>
          </cell>
          <cell r="E40">
            <v>0</v>
          </cell>
          <cell r="F40">
            <v>0</v>
          </cell>
          <cell r="G40">
            <v>0</v>
          </cell>
          <cell r="H40">
            <v>0</v>
          </cell>
        </row>
        <row r="41">
          <cell r="C41">
            <v>1460.74</v>
          </cell>
          <cell r="D41">
            <v>1474.99</v>
          </cell>
          <cell r="E41">
            <v>1462.32</v>
          </cell>
          <cell r="F41">
            <v>1439.98</v>
          </cell>
          <cell r="G41">
            <v>2960.02</v>
          </cell>
          <cell r="H41">
            <v>2200</v>
          </cell>
        </row>
        <row r="42">
          <cell r="C42">
            <v>1879.61</v>
          </cell>
          <cell r="D42">
            <v>1956.16</v>
          </cell>
          <cell r="E42">
            <v>2149.12</v>
          </cell>
          <cell r="F42">
            <v>2372.4299999999998</v>
          </cell>
          <cell r="G42">
            <v>2313.54</v>
          </cell>
          <cell r="H42">
            <v>2321.6</v>
          </cell>
        </row>
        <row r="43">
          <cell r="C43">
            <v>965.72</v>
          </cell>
          <cell r="D43">
            <v>1362.08</v>
          </cell>
          <cell r="E43">
            <v>1434.12</v>
          </cell>
          <cell r="F43">
            <v>1492.15</v>
          </cell>
          <cell r="G43">
            <v>1708.14</v>
          </cell>
          <cell r="H43">
            <v>1762.49</v>
          </cell>
        </row>
        <row r="44">
          <cell r="C44">
            <v>122</v>
          </cell>
          <cell r="D44">
            <v>119.11</v>
          </cell>
          <cell r="E44">
            <v>122</v>
          </cell>
          <cell r="F44">
            <v>122</v>
          </cell>
          <cell r="G44">
            <v>122</v>
          </cell>
          <cell r="H44">
            <v>122</v>
          </cell>
        </row>
        <row r="45">
          <cell r="C45">
            <v>34.950000000000003</v>
          </cell>
          <cell r="D45">
            <v>0</v>
          </cell>
          <cell r="E45">
            <v>0</v>
          </cell>
          <cell r="F45">
            <v>26.6</v>
          </cell>
          <cell r="G45">
            <v>0.93</v>
          </cell>
          <cell r="H45">
            <v>0.83</v>
          </cell>
        </row>
        <row r="46">
          <cell r="C46">
            <v>98.84</v>
          </cell>
          <cell r="D46">
            <v>0</v>
          </cell>
          <cell r="E46">
            <v>0</v>
          </cell>
          <cell r="F46">
            <v>55.44</v>
          </cell>
          <cell r="G46">
            <v>0</v>
          </cell>
          <cell r="H46">
            <v>0</v>
          </cell>
        </row>
        <row r="47">
          <cell r="C47">
            <v>114.9</v>
          </cell>
          <cell r="D47">
            <v>21</v>
          </cell>
          <cell r="E47">
            <v>23</v>
          </cell>
          <cell r="F47">
            <v>85.45</v>
          </cell>
          <cell r="G47">
            <v>22</v>
          </cell>
          <cell r="H47">
            <v>22</v>
          </cell>
        </row>
        <row r="48">
          <cell r="C48">
            <v>0</v>
          </cell>
          <cell r="D48">
            <v>0</v>
          </cell>
          <cell r="E48">
            <v>0</v>
          </cell>
          <cell r="F48">
            <v>0</v>
          </cell>
          <cell r="G48">
            <v>0</v>
          </cell>
          <cell r="H48">
            <v>0</v>
          </cell>
        </row>
        <row r="49">
          <cell r="C49">
            <v>0</v>
          </cell>
          <cell r="D49">
            <v>0</v>
          </cell>
          <cell r="E49">
            <v>0</v>
          </cell>
          <cell r="F49">
            <v>0</v>
          </cell>
          <cell r="G49">
            <v>0</v>
          </cell>
          <cell r="H49">
            <v>0</v>
          </cell>
        </row>
        <row r="50">
          <cell r="C50">
            <v>0</v>
          </cell>
          <cell r="D50">
            <v>0</v>
          </cell>
          <cell r="E50">
            <v>0</v>
          </cell>
          <cell r="F50">
            <v>0</v>
          </cell>
          <cell r="G50">
            <v>0</v>
          </cell>
          <cell r="H50">
            <v>0</v>
          </cell>
        </row>
        <row r="51">
          <cell r="C51">
            <v>0</v>
          </cell>
          <cell r="D51">
            <v>0</v>
          </cell>
          <cell r="E51">
            <v>0</v>
          </cell>
          <cell r="F51">
            <v>0</v>
          </cell>
          <cell r="G51">
            <v>0</v>
          </cell>
          <cell r="H51">
            <v>0</v>
          </cell>
        </row>
        <row r="52">
          <cell r="C52">
            <v>0</v>
          </cell>
          <cell r="D52">
            <v>0</v>
          </cell>
          <cell r="E52">
            <v>0</v>
          </cell>
          <cell r="F52">
            <v>0</v>
          </cell>
          <cell r="G52">
            <v>0</v>
          </cell>
          <cell r="H52">
            <v>0</v>
          </cell>
        </row>
        <row r="53">
          <cell r="C53">
            <v>0</v>
          </cell>
          <cell r="D53">
            <v>0</v>
          </cell>
          <cell r="E53">
            <v>0</v>
          </cell>
          <cell r="F53">
            <v>0</v>
          </cell>
          <cell r="G53">
            <v>0</v>
          </cell>
          <cell r="H53">
            <v>0</v>
          </cell>
        </row>
        <row r="54">
          <cell r="C54">
            <v>0</v>
          </cell>
          <cell r="D54">
            <v>0</v>
          </cell>
          <cell r="E54">
            <v>0</v>
          </cell>
          <cell r="F54">
            <v>0</v>
          </cell>
          <cell r="G54">
            <v>0</v>
          </cell>
          <cell r="H54">
            <v>0</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0</v>
          </cell>
          <cell r="D57">
            <v>0</v>
          </cell>
          <cell r="E57">
            <v>0</v>
          </cell>
          <cell r="F57">
            <v>0</v>
          </cell>
          <cell r="G57">
            <v>0</v>
          </cell>
          <cell r="H57">
            <v>0</v>
          </cell>
        </row>
        <row r="58">
          <cell r="C58">
            <v>0.06</v>
          </cell>
          <cell r="D58">
            <v>0</v>
          </cell>
          <cell r="E58">
            <v>7.67</v>
          </cell>
          <cell r="F58">
            <v>12.63</v>
          </cell>
          <cell r="G58">
            <v>0.11</v>
          </cell>
          <cell r="H58">
            <v>6.53</v>
          </cell>
        </row>
        <row r="59">
          <cell r="C59">
            <v>0</v>
          </cell>
          <cell r="D59">
            <v>0</v>
          </cell>
          <cell r="E59">
            <v>28.15</v>
          </cell>
          <cell r="F59">
            <v>141.44</v>
          </cell>
          <cell r="G59">
            <v>24.06</v>
          </cell>
          <cell r="H59">
            <v>115</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232.01</v>
          </cell>
          <cell r="H62">
            <v>794.52</v>
          </cell>
        </row>
        <row r="63">
          <cell r="C63">
            <v>0</v>
          </cell>
          <cell r="D63">
            <v>0</v>
          </cell>
          <cell r="E63">
            <v>0</v>
          </cell>
          <cell r="F63">
            <v>0</v>
          </cell>
          <cell r="G63">
            <v>170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864.63</v>
          </cell>
          <cell r="D73">
            <v>352.13</v>
          </cell>
          <cell r="E73">
            <v>396.49</v>
          </cell>
          <cell r="F73">
            <v>450.05</v>
          </cell>
          <cell r="G73">
            <v>271.73</v>
          </cell>
          <cell r="H73">
            <v>453.99</v>
          </cell>
        </row>
        <row r="74">
          <cell r="C74">
            <v>0</v>
          </cell>
          <cell r="D74">
            <v>91.16</v>
          </cell>
          <cell r="E74">
            <v>0</v>
          </cell>
          <cell r="F74">
            <v>0</v>
          </cell>
          <cell r="G74">
            <v>0</v>
          </cell>
          <cell r="H74">
            <v>0</v>
          </cell>
        </row>
        <row r="75">
          <cell r="C75">
            <v>0</v>
          </cell>
          <cell r="D75">
            <v>0</v>
          </cell>
          <cell r="E75">
            <v>0</v>
          </cell>
          <cell r="F75">
            <v>0</v>
          </cell>
          <cell r="G75">
            <v>0</v>
          </cell>
          <cell r="H75">
            <v>0</v>
          </cell>
        </row>
        <row r="76">
          <cell r="C76">
            <v>111.49</v>
          </cell>
          <cell r="D76">
            <v>80.069999999999993</v>
          </cell>
          <cell r="E76">
            <v>107.61</v>
          </cell>
          <cell r="F76">
            <v>134.71</v>
          </cell>
          <cell r="G76">
            <v>162.51</v>
          </cell>
          <cell r="H76">
            <v>189.2</v>
          </cell>
        </row>
        <row r="77">
          <cell r="C77">
            <v>0</v>
          </cell>
          <cell r="D77">
            <v>0</v>
          </cell>
          <cell r="E77">
            <v>14.1</v>
          </cell>
          <cell r="F77">
            <v>0</v>
          </cell>
          <cell r="G77">
            <v>185.07</v>
          </cell>
          <cell r="H77">
            <v>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157.94999999999999</v>
          </cell>
          <cell r="E86">
            <v>0</v>
          </cell>
          <cell r="F86">
            <v>0</v>
          </cell>
          <cell r="G86">
            <v>0</v>
          </cell>
          <cell r="H86">
            <v>0</v>
          </cell>
        </row>
        <row r="87">
          <cell r="C87">
            <v>0</v>
          </cell>
          <cell r="D87">
            <v>0</v>
          </cell>
          <cell r="E87">
            <v>0</v>
          </cell>
          <cell r="F87">
            <v>0</v>
          </cell>
          <cell r="G87">
            <v>0</v>
          </cell>
          <cell r="H87">
            <v>0</v>
          </cell>
        </row>
        <row r="88">
          <cell r="C88">
            <v>774.08</v>
          </cell>
          <cell r="D88">
            <v>700.92</v>
          </cell>
          <cell r="E88">
            <v>1138.3599999999999</v>
          </cell>
          <cell r="F88">
            <v>1443.13</v>
          </cell>
          <cell r="G88">
            <v>555.15</v>
          </cell>
          <cell r="H88">
            <v>586.23</v>
          </cell>
        </row>
        <row r="89">
          <cell r="C89">
            <v>641.16999999999996</v>
          </cell>
          <cell r="D89">
            <v>106.98</v>
          </cell>
          <cell r="E89">
            <v>0</v>
          </cell>
          <cell r="F89">
            <v>0</v>
          </cell>
          <cell r="G89">
            <v>63.92</v>
          </cell>
          <cell r="H89">
            <v>277.25</v>
          </cell>
        </row>
        <row r="90">
          <cell r="C90">
            <v>0</v>
          </cell>
          <cell r="D90">
            <v>0</v>
          </cell>
          <cell r="E90">
            <v>16.86</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3">
          <cell r="C93">
            <v>0</v>
          </cell>
          <cell r="D93">
            <v>0</v>
          </cell>
          <cell r="E93">
            <v>0</v>
          </cell>
          <cell r="F93">
            <v>0</v>
          </cell>
          <cell r="G93">
            <v>0</v>
          </cell>
          <cell r="H93">
            <v>0</v>
          </cell>
        </row>
        <row r="96">
          <cell r="C96">
            <v>205.5</v>
          </cell>
          <cell r="D96">
            <v>227.9</v>
          </cell>
          <cell r="E96">
            <v>179.6</v>
          </cell>
          <cell r="F96">
            <v>289.61</v>
          </cell>
          <cell r="G96">
            <v>1197.47</v>
          </cell>
          <cell r="H96">
            <v>1991.84</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906.5</v>
          </cell>
          <cell r="D99">
            <v>1276.3499999999999</v>
          </cell>
          <cell r="E99">
            <v>1364.66</v>
          </cell>
          <cell r="F99">
            <v>1215.8900000000001</v>
          </cell>
          <cell r="G99">
            <v>715.15</v>
          </cell>
          <cell r="H99">
            <v>99.36</v>
          </cell>
        </row>
        <row r="100">
          <cell r="C100">
            <v>0</v>
          </cell>
          <cell r="D100">
            <v>0</v>
          </cell>
          <cell r="E100">
            <v>0</v>
          </cell>
          <cell r="F100">
            <v>0</v>
          </cell>
          <cell r="G100">
            <v>0</v>
          </cell>
          <cell r="H100">
            <v>0</v>
          </cell>
        </row>
        <row r="101">
          <cell r="C101">
            <v>240</v>
          </cell>
          <cell r="D101">
            <v>320</v>
          </cell>
          <cell r="E101">
            <v>318.58</v>
          </cell>
          <cell r="F101">
            <v>354.58</v>
          </cell>
          <cell r="G101">
            <v>293.25</v>
          </cell>
          <cell r="H101">
            <v>306.66000000000003</v>
          </cell>
        </row>
        <row r="102">
          <cell r="C102">
            <v>0</v>
          </cell>
          <cell r="D102">
            <v>0</v>
          </cell>
          <cell r="E102">
            <v>0</v>
          </cell>
          <cell r="F102">
            <v>0</v>
          </cell>
          <cell r="G102">
            <v>0</v>
          </cell>
          <cell r="H102">
            <v>0</v>
          </cell>
        </row>
        <row r="103">
          <cell r="C103">
            <v>0</v>
          </cell>
          <cell r="D103">
            <v>0</v>
          </cell>
          <cell r="E103">
            <v>31.81</v>
          </cell>
          <cell r="F103">
            <v>18.16</v>
          </cell>
          <cell r="G103">
            <v>15.01</v>
          </cell>
          <cell r="H103">
            <v>18.489999999999998</v>
          </cell>
        </row>
        <row r="104">
          <cell r="C104">
            <v>0</v>
          </cell>
          <cell r="D104">
            <v>0</v>
          </cell>
          <cell r="E104">
            <v>0</v>
          </cell>
          <cell r="F104">
            <v>0</v>
          </cell>
          <cell r="G104">
            <v>0</v>
          </cell>
          <cell r="H104">
            <v>0</v>
          </cell>
        </row>
        <row r="105">
          <cell r="C105">
            <v>0</v>
          </cell>
          <cell r="D105">
            <v>0</v>
          </cell>
          <cell r="E105">
            <v>89.52</v>
          </cell>
          <cell r="F105">
            <v>85.93</v>
          </cell>
          <cell r="G105">
            <v>59.73</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5</v>
          </cell>
          <cell r="D108">
            <v>0</v>
          </cell>
          <cell r="E108">
            <v>0</v>
          </cell>
          <cell r="F108">
            <v>0</v>
          </cell>
          <cell r="G108">
            <v>0</v>
          </cell>
          <cell r="H108">
            <v>136</v>
          </cell>
        </row>
        <row r="109">
          <cell r="C109">
            <v>0</v>
          </cell>
          <cell r="D109">
            <v>0</v>
          </cell>
          <cell r="E109">
            <v>24.47</v>
          </cell>
          <cell r="F109">
            <v>13.27</v>
          </cell>
          <cell r="G109">
            <v>11.26</v>
          </cell>
          <cell r="H109">
            <v>13.21</v>
          </cell>
        </row>
        <row r="110">
          <cell r="C110">
            <v>0</v>
          </cell>
          <cell r="D110">
            <v>0</v>
          </cell>
          <cell r="E110">
            <v>0</v>
          </cell>
          <cell r="F110">
            <v>0</v>
          </cell>
          <cell r="G110">
            <v>0</v>
          </cell>
          <cell r="H110">
            <v>0</v>
          </cell>
        </row>
        <row r="111">
          <cell r="C111">
            <v>0</v>
          </cell>
          <cell r="D111">
            <v>0</v>
          </cell>
          <cell r="E111">
            <v>68.87</v>
          </cell>
          <cell r="F111">
            <v>31.07</v>
          </cell>
          <cell r="G111">
            <v>30.74</v>
          </cell>
          <cell r="H111">
            <v>33.46</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0</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1.48</v>
          </cell>
          <cell r="D125">
            <v>0.97</v>
          </cell>
          <cell r="E125">
            <v>1.1299999999999999</v>
          </cell>
          <cell r="F125">
            <v>1.27</v>
          </cell>
          <cell r="G125">
            <v>0.98</v>
          </cell>
          <cell r="H125">
            <v>0.85</v>
          </cell>
        </row>
        <row r="126">
          <cell r="C126">
            <v>0.59</v>
          </cell>
          <cell r="D126">
            <v>0.39</v>
          </cell>
          <cell r="E126">
            <v>0.45</v>
          </cell>
          <cell r="F126">
            <v>0.51</v>
          </cell>
          <cell r="G126">
            <v>0.39</v>
          </cell>
          <cell r="H126">
            <v>0.34</v>
          </cell>
        </row>
        <row r="127">
          <cell r="C127">
            <v>5.39</v>
          </cell>
          <cell r="D127">
            <v>4.3899999999999997</v>
          </cell>
          <cell r="E127">
            <v>4.8899999999999997</v>
          </cell>
          <cell r="F127">
            <v>4.53</v>
          </cell>
          <cell r="G127">
            <v>4.8</v>
          </cell>
          <cell r="H127">
            <v>3.91</v>
          </cell>
        </row>
        <row r="128">
          <cell r="C128">
            <v>11.57</v>
          </cell>
          <cell r="D128">
            <v>0</v>
          </cell>
          <cell r="E128">
            <v>0</v>
          </cell>
          <cell r="F128">
            <v>11.95</v>
          </cell>
          <cell r="G128">
            <v>0</v>
          </cell>
          <cell r="H128">
            <v>0</v>
          </cell>
        </row>
        <row r="129">
          <cell r="C129">
            <v>0</v>
          </cell>
          <cell r="D129">
            <v>0</v>
          </cell>
          <cell r="E129">
            <v>0</v>
          </cell>
          <cell r="F129">
            <v>0</v>
          </cell>
          <cell r="G129">
            <v>0</v>
          </cell>
          <cell r="H129">
            <v>0</v>
          </cell>
        </row>
        <row r="130">
          <cell r="C130">
            <v>98.7</v>
          </cell>
          <cell r="D130">
            <v>0</v>
          </cell>
          <cell r="E130">
            <v>126.9</v>
          </cell>
          <cell r="F130">
            <v>0</v>
          </cell>
          <cell r="G130">
            <v>0</v>
          </cell>
          <cell r="H130">
            <v>126.9</v>
          </cell>
        </row>
        <row r="131">
          <cell r="C131">
            <v>12.82</v>
          </cell>
          <cell r="D131">
            <v>67.75</v>
          </cell>
          <cell r="E131">
            <v>90</v>
          </cell>
          <cell r="F131">
            <v>100.78</v>
          </cell>
          <cell r="G131">
            <v>146.38</v>
          </cell>
          <cell r="H131">
            <v>98</v>
          </cell>
        </row>
        <row r="132">
          <cell r="C132">
            <v>0</v>
          </cell>
          <cell r="D132">
            <v>0</v>
          </cell>
          <cell r="E132">
            <v>0</v>
          </cell>
          <cell r="F132">
            <v>0</v>
          </cell>
          <cell r="G132">
            <v>0</v>
          </cell>
          <cell r="H132">
            <v>0</v>
          </cell>
        </row>
        <row r="133">
          <cell r="C133">
            <v>394.83</v>
          </cell>
          <cell r="D133">
            <v>42</v>
          </cell>
          <cell r="E133">
            <v>24.8</v>
          </cell>
          <cell r="F133">
            <v>84</v>
          </cell>
          <cell r="G133">
            <v>55.48</v>
          </cell>
          <cell r="H133">
            <v>34.79</v>
          </cell>
        </row>
        <row r="134">
          <cell r="C134">
            <v>0</v>
          </cell>
          <cell r="D134">
            <v>0</v>
          </cell>
          <cell r="E134">
            <v>120</v>
          </cell>
          <cell r="F134">
            <v>0</v>
          </cell>
          <cell r="G134">
            <v>0</v>
          </cell>
          <cell r="H134">
            <v>0</v>
          </cell>
        </row>
        <row r="135">
          <cell r="C135">
            <v>0</v>
          </cell>
          <cell r="D135">
            <v>0</v>
          </cell>
          <cell r="E135">
            <v>0</v>
          </cell>
          <cell r="F135">
            <v>0</v>
          </cell>
          <cell r="G135">
            <v>0</v>
          </cell>
          <cell r="H135">
            <v>0</v>
          </cell>
        </row>
        <row r="136">
          <cell r="C136">
            <v>241.5</v>
          </cell>
          <cell r="D136">
            <v>225</v>
          </cell>
          <cell r="E136">
            <v>203</v>
          </cell>
          <cell r="F136">
            <v>235</v>
          </cell>
          <cell r="G136">
            <v>269.5</v>
          </cell>
          <cell r="H136">
            <v>335</v>
          </cell>
        </row>
        <row r="137">
          <cell r="C137">
            <v>0</v>
          </cell>
          <cell r="D137">
            <v>0</v>
          </cell>
          <cell r="E137">
            <v>0</v>
          </cell>
          <cell r="F137">
            <v>0</v>
          </cell>
          <cell r="G137">
            <v>0</v>
          </cell>
          <cell r="H137">
            <v>0</v>
          </cell>
        </row>
        <row r="138">
          <cell r="C138">
            <v>0</v>
          </cell>
          <cell r="D138">
            <v>0</v>
          </cell>
          <cell r="E138">
            <v>0</v>
          </cell>
          <cell r="F138">
            <v>0</v>
          </cell>
          <cell r="G138">
            <v>0</v>
          </cell>
          <cell r="H138">
            <v>0</v>
          </cell>
        </row>
        <row r="140">
          <cell r="C140">
            <v>0</v>
          </cell>
          <cell r="D140">
            <v>0</v>
          </cell>
          <cell r="E140">
            <v>0</v>
          </cell>
          <cell r="F140">
            <v>0</v>
          </cell>
          <cell r="G140">
            <v>0</v>
          </cell>
          <cell r="H140">
            <v>0</v>
          </cell>
        </row>
        <row r="141">
          <cell r="C141">
            <v>0</v>
          </cell>
          <cell r="D141">
            <v>0</v>
          </cell>
          <cell r="E141">
            <v>0</v>
          </cell>
          <cell r="F141">
            <v>0</v>
          </cell>
          <cell r="G141">
            <v>0</v>
          </cell>
          <cell r="H141">
            <v>0</v>
          </cell>
        </row>
        <row r="142">
          <cell r="C142">
            <v>0</v>
          </cell>
          <cell r="D142">
            <v>0</v>
          </cell>
          <cell r="E142">
            <v>0</v>
          </cell>
          <cell r="F142">
            <v>0</v>
          </cell>
          <cell r="G142">
            <v>0</v>
          </cell>
          <cell r="H142">
            <v>0</v>
          </cell>
        </row>
        <row r="143">
          <cell r="C143">
            <v>0</v>
          </cell>
          <cell r="D143">
            <v>0</v>
          </cell>
          <cell r="E143">
            <v>0</v>
          </cell>
          <cell r="F143">
            <v>0</v>
          </cell>
          <cell r="G143">
            <v>0</v>
          </cell>
          <cell r="H143">
            <v>0</v>
          </cell>
        </row>
        <row r="144">
          <cell r="C144">
            <v>0</v>
          </cell>
          <cell r="D144">
            <v>0</v>
          </cell>
          <cell r="E144">
            <v>0</v>
          </cell>
          <cell r="F144">
            <v>0</v>
          </cell>
          <cell r="G144">
            <v>0</v>
          </cell>
          <cell r="H144">
            <v>0</v>
          </cell>
        </row>
        <row r="145">
          <cell r="C145">
            <v>0</v>
          </cell>
          <cell r="D145">
            <v>32.97</v>
          </cell>
          <cell r="E145">
            <v>27.92</v>
          </cell>
          <cell r="F145">
            <v>29.44</v>
          </cell>
          <cell r="G145">
            <v>12.04</v>
          </cell>
          <cell r="H145">
            <v>371.11</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348.81</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834.62</v>
          </cell>
          <cell r="D154">
            <v>1069.3900000000001</v>
          </cell>
          <cell r="E154">
            <v>2121.96</v>
          </cell>
          <cell r="F154">
            <v>3646.37</v>
          </cell>
          <cell r="G154">
            <v>3124.84</v>
          </cell>
          <cell r="H154">
            <v>1975.2</v>
          </cell>
        </row>
        <row r="155">
          <cell r="C155">
            <v>0</v>
          </cell>
          <cell r="D155">
            <v>0</v>
          </cell>
          <cell r="E155">
            <v>0</v>
          </cell>
          <cell r="F155">
            <v>0</v>
          </cell>
          <cell r="G155">
            <v>0</v>
          </cell>
          <cell r="H155">
            <v>0</v>
          </cell>
        </row>
        <row r="156">
          <cell r="C156">
            <v>2502.98</v>
          </cell>
          <cell r="D156">
            <v>0</v>
          </cell>
          <cell r="E156">
            <v>1705.59</v>
          </cell>
          <cell r="F156">
            <v>1159.73</v>
          </cell>
          <cell r="G156">
            <v>1342.91</v>
          </cell>
          <cell r="H156">
            <v>1583.6</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0</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129.32</v>
          </cell>
          <cell r="D174">
            <v>64.66</v>
          </cell>
          <cell r="E174">
            <v>0</v>
          </cell>
          <cell r="F174">
            <v>129.12</v>
          </cell>
          <cell r="G174">
            <v>546.07000000000005</v>
          </cell>
          <cell r="H174">
            <v>64.260000000000005</v>
          </cell>
        </row>
        <row r="175">
          <cell r="C175">
            <v>83.64</v>
          </cell>
          <cell r="D175">
            <v>0</v>
          </cell>
          <cell r="E175">
            <v>106.16</v>
          </cell>
          <cell r="F175">
            <v>0</v>
          </cell>
          <cell r="G175">
            <v>0.8</v>
          </cell>
          <cell r="H175">
            <v>0</v>
          </cell>
        </row>
        <row r="176">
          <cell r="C176">
            <v>0</v>
          </cell>
          <cell r="D176">
            <v>0</v>
          </cell>
          <cell r="E176">
            <v>0</v>
          </cell>
          <cell r="F176">
            <v>0</v>
          </cell>
          <cell r="G176">
            <v>73.14</v>
          </cell>
          <cell r="H176">
            <v>3.88</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0</v>
          </cell>
          <cell r="H180">
            <v>0</v>
          </cell>
        </row>
        <row r="181">
          <cell r="C181">
            <v>0</v>
          </cell>
          <cell r="D181">
            <v>0</v>
          </cell>
          <cell r="E181">
            <v>0</v>
          </cell>
          <cell r="F181">
            <v>0</v>
          </cell>
          <cell r="G181">
            <v>0</v>
          </cell>
          <cell r="H181">
            <v>0</v>
          </cell>
        </row>
        <row r="182">
          <cell r="C182">
            <v>0</v>
          </cell>
          <cell r="D182">
            <v>0</v>
          </cell>
          <cell r="E182">
            <v>0</v>
          </cell>
          <cell r="F182">
            <v>0</v>
          </cell>
          <cell r="G182">
            <v>0</v>
          </cell>
          <cell r="H182">
            <v>0</v>
          </cell>
        </row>
        <row r="183">
          <cell r="C183">
            <v>0</v>
          </cell>
          <cell r="D183">
            <v>0</v>
          </cell>
          <cell r="E183">
            <v>0</v>
          </cell>
          <cell r="F183">
            <v>0</v>
          </cell>
          <cell r="G183">
            <v>22.5</v>
          </cell>
          <cell r="H183">
            <v>0</v>
          </cell>
        </row>
        <row r="184">
          <cell r="C184">
            <v>0</v>
          </cell>
          <cell r="D184">
            <v>0</v>
          </cell>
          <cell r="E184">
            <v>0</v>
          </cell>
          <cell r="F184">
            <v>0</v>
          </cell>
          <cell r="G184">
            <v>0</v>
          </cell>
          <cell r="H184">
            <v>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89">
          <cell r="C189">
            <v>0</v>
          </cell>
          <cell r="D189">
            <v>0</v>
          </cell>
          <cell r="E189">
            <v>0</v>
          </cell>
          <cell r="F189">
            <v>0</v>
          </cell>
          <cell r="G189">
            <v>0</v>
          </cell>
          <cell r="H189">
            <v>0</v>
          </cell>
        </row>
        <row r="190">
          <cell r="C190">
            <v>0</v>
          </cell>
          <cell r="D190">
            <v>0</v>
          </cell>
          <cell r="E190">
            <v>0</v>
          </cell>
          <cell r="F190">
            <v>0</v>
          </cell>
          <cell r="G190">
            <v>0</v>
          </cell>
          <cell r="H190">
            <v>0</v>
          </cell>
        </row>
        <row r="191">
          <cell r="C191">
            <v>0</v>
          </cell>
          <cell r="D191">
            <v>0</v>
          </cell>
          <cell r="E191">
            <v>0</v>
          </cell>
          <cell r="F191">
            <v>0</v>
          </cell>
          <cell r="G191">
            <v>0</v>
          </cell>
          <cell r="H191">
            <v>0</v>
          </cell>
        </row>
        <row r="194">
          <cell r="C194">
            <v>21.64</v>
          </cell>
          <cell r="D194">
            <v>19.66</v>
          </cell>
          <cell r="E194">
            <v>34.950000000000003</v>
          </cell>
          <cell r="F194">
            <v>44.33</v>
          </cell>
          <cell r="G194">
            <v>35.61</v>
          </cell>
          <cell r="H194">
            <v>60.47</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v>
          </cell>
          <cell r="D198">
            <v>0.01</v>
          </cell>
          <cell r="E198">
            <v>-1.74</v>
          </cell>
          <cell r="F198">
            <v>0.83</v>
          </cell>
          <cell r="G198">
            <v>0.31</v>
          </cell>
          <cell r="H198">
            <v>0.13</v>
          </cell>
        </row>
        <row r="199">
          <cell r="C199">
            <v>0</v>
          </cell>
          <cell r="D199">
            <v>0</v>
          </cell>
          <cell r="E199">
            <v>4.16</v>
          </cell>
          <cell r="F199">
            <v>0</v>
          </cell>
          <cell r="G199">
            <v>0</v>
          </cell>
          <cell r="H199">
            <v>0</v>
          </cell>
        </row>
        <row r="200">
          <cell r="C200">
            <v>0</v>
          </cell>
          <cell r="D200">
            <v>0</v>
          </cell>
          <cell r="E200">
            <v>0</v>
          </cell>
          <cell r="F200">
            <v>0</v>
          </cell>
          <cell r="G200">
            <v>0</v>
          </cell>
          <cell r="H200">
            <v>0</v>
          </cell>
        </row>
        <row r="201">
          <cell r="C201">
            <v>0</v>
          </cell>
          <cell r="D201">
            <v>0</v>
          </cell>
          <cell r="E201">
            <v>0</v>
          </cell>
          <cell r="F201">
            <v>0</v>
          </cell>
          <cell r="G201">
            <v>0</v>
          </cell>
          <cell r="H201">
            <v>0</v>
          </cell>
        </row>
      </sheetData>
      <sheetData sheetId="6"/>
      <sheetData sheetId="7">
        <row r="6">
          <cell r="C6">
            <v>7110.53</v>
          </cell>
          <cell r="D6">
            <v>11150.99</v>
          </cell>
          <cell r="E6">
            <v>9924.66</v>
          </cell>
          <cell r="F6">
            <v>8813.5400000000009</v>
          </cell>
          <cell r="G6">
            <v>10991.8</v>
          </cell>
          <cell r="H6">
            <v>12370.31</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0</v>
          </cell>
          <cell r="H9">
            <v>0</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9">
          <cell r="C19">
            <v>0</v>
          </cell>
          <cell r="D19">
            <v>0</v>
          </cell>
          <cell r="E19">
            <v>0</v>
          </cell>
          <cell r="F19">
            <v>0</v>
          </cell>
          <cell r="G19">
            <v>0</v>
          </cell>
          <cell r="H19">
            <v>0</v>
          </cell>
        </row>
        <row r="20">
          <cell r="C20">
            <v>0</v>
          </cell>
          <cell r="D20">
            <v>0</v>
          </cell>
          <cell r="E20">
            <v>0</v>
          </cell>
          <cell r="F20">
            <v>0</v>
          </cell>
          <cell r="G20">
            <v>0</v>
          </cell>
          <cell r="H20">
            <v>0</v>
          </cell>
        </row>
        <row r="21">
          <cell r="C21">
            <v>0</v>
          </cell>
          <cell r="D21">
            <v>0</v>
          </cell>
          <cell r="E21">
            <v>0</v>
          </cell>
          <cell r="F21">
            <v>0</v>
          </cell>
          <cell r="G21">
            <v>0</v>
          </cell>
          <cell r="H21">
            <v>0</v>
          </cell>
        </row>
        <row r="22">
          <cell r="C22">
            <v>0</v>
          </cell>
          <cell r="D22">
            <v>0</v>
          </cell>
          <cell r="E22">
            <v>0</v>
          </cell>
          <cell r="F22">
            <v>0</v>
          </cell>
          <cell r="G22">
            <v>0</v>
          </cell>
          <cell r="H22">
            <v>0</v>
          </cell>
        </row>
        <row r="23">
          <cell r="C23">
            <v>0.26</v>
          </cell>
          <cell r="D23">
            <v>0.18</v>
          </cell>
          <cell r="E23">
            <v>1</v>
          </cell>
          <cell r="F23">
            <v>0</v>
          </cell>
          <cell r="G23">
            <v>0.01</v>
          </cell>
          <cell r="H23">
            <v>0.33</v>
          </cell>
        </row>
        <row r="24">
          <cell r="C24">
            <v>0</v>
          </cell>
          <cell r="D24">
            <v>0</v>
          </cell>
          <cell r="E24">
            <v>0</v>
          </cell>
          <cell r="F24">
            <v>0</v>
          </cell>
          <cell r="G24">
            <v>0</v>
          </cell>
          <cell r="H24">
            <v>0</v>
          </cell>
        </row>
        <row r="25">
          <cell r="C25">
            <v>0</v>
          </cell>
          <cell r="D25">
            <v>0</v>
          </cell>
          <cell r="E25">
            <v>0</v>
          </cell>
          <cell r="F25">
            <v>0</v>
          </cell>
          <cell r="G25">
            <v>0</v>
          </cell>
          <cell r="H25">
            <v>0</v>
          </cell>
        </row>
        <row r="27">
          <cell r="C27">
            <v>0</v>
          </cell>
          <cell r="D27">
            <v>0</v>
          </cell>
          <cell r="E27">
            <v>0.02</v>
          </cell>
          <cell r="F27">
            <v>5.01</v>
          </cell>
          <cell r="G27">
            <v>1.51</v>
          </cell>
          <cell r="H27">
            <v>0.69</v>
          </cell>
        </row>
        <row r="30">
          <cell r="C30">
            <v>2950.01</v>
          </cell>
          <cell r="D30">
            <v>5594.72</v>
          </cell>
          <cell r="E30">
            <v>4636.03</v>
          </cell>
          <cell r="F30">
            <v>4845.3</v>
          </cell>
          <cell r="G30">
            <v>5834.53</v>
          </cell>
          <cell r="H30">
            <v>6270.33</v>
          </cell>
        </row>
        <row r="31">
          <cell r="C31">
            <v>0</v>
          </cell>
          <cell r="D31">
            <v>0</v>
          </cell>
          <cell r="E31">
            <v>0</v>
          </cell>
          <cell r="F31">
            <v>0</v>
          </cell>
          <cell r="G31">
            <v>0</v>
          </cell>
          <cell r="H31">
            <v>0</v>
          </cell>
          <cell r="N31">
            <v>0</v>
          </cell>
        </row>
        <row r="32">
          <cell r="C32">
            <v>0</v>
          </cell>
          <cell r="D32">
            <v>0</v>
          </cell>
          <cell r="E32">
            <v>0</v>
          </cell>
          <cell r="F32">
            <v>0</v>
          </cell>
          <cell r="G32">
            <v>0</v>
          </cell>
          <cell r="H32">
            <v>0</v>
          </cell>
          <cell r="N32">
            <v>0</v>
          </cell>
        </row>
        <row r="39">
          <cell r="C39">
            <v>13.04</v>
          </cell>
          <cell r="D39">
            <v>39.200000000000003</v>
          </cell>
          <cell r="E39">
            <v>26.12</v>
          </cell>
          <cell r="F39">
            <v>27.79</v>
          </cell>
          <cell r="G39">
            <v>23.75</v>
          </cell>
          <cell r="H39">
            <v>21.75</v>
          </cell>
        </row>
        <row r="40">
          <cell r="C40">
            <v>51.72</v>
          </cell>
          <cell r="D40">
            <v>51.47</v>
          </cell>
          <cell r="E40">
            <v>51.49</v>
          </cell>
          <cell r="F40">
            <v>51.72</v>
          </cell>
          <cell r="G40">
            <v>51.72</v>
          </cell>
          <cell r="H40">
            <v>51.72</v>
          </cell>
        </row>
        <row r="41">
          <cell r="C41">
            <v>230</v>
          </cell>
          <cell r="D41">
            <v>230</v>
          </cell>
          <cell r="E41">
            <v>230</v>
          </cell>
          <cell r="F41">
            <v>230</v>
          </cell>
          <cell r="G41">
            <v>230</v>
          </cell>
          <cell r="H41">
            <v>230</v>
          </cell>
        </row>
        <row r="42">
          <cell r="C42">
            <v>0</v>
          </cell>
          <cell r="D42">
            <v>195.9</v>
          </cell>
          <cell r="E42">
            <v>199.24</v>
          </cell>
          <cell r="F42">
            <v>418.14</v>
          </cell>
          <cell r="G42">
            <v>0</v>
          </cell>
          <cell r="H42">
            <v>248.45</v>
          </cell>
        </row>
        <row r="43">
          <cell r="C43">
            <v>482.86</v>
          </cell>
          <cell r="D43">
            <v>681.04</v>
          </cell>
          <cell r="E43">
            <v>717.06</v>
          </cell>
          <cell r="F43">
            <v>746.07</v>
          </cell>
          <cell r="G43">
            <v>854.07</v>
          </cell>
          <cell r="H43">
            <v>881.24</v>
          </cell>
        </row>
        <row r="44">
          <cell r="C44">
            <v>46</v>
          </cell>
          <cell r="D44">
            <v>44.91</v>
          </cell>
          <cell r="E44">
            <v>46</v>
          </cell>
          <cell r="F44">
            <v>46</v>
          </cell>
          <cell r="G44">
            <v>46</v>
          </cell>
          <cell r="H44">
            <v>46</v>
          </cell>
        </row>
        <row r="45">
          <cell r="C45">
            <v>40.159999999999997</v>
          </cell>
          <cell r="D45">
            <v>0</v>
          </cell>
          <cell r="E45">
            <v>0</v>
          </cell>
          <cell r="F45">
            <v>18.690000000000001</v>
          </cell>
          <cell r="G45">
            <v>0</v>
          </cell>
          <cell r="H45">
            <v>3.02</v>
          </cell>
        </row>
        <row r="46">
          <cell r="C46">
            <v>56.66</v>
          </cell>
          <cell r="D46">
            <v>0</v>
          </cell>
          <cell r="E46">
            <v>0</v>
          </cell>
          <cell r="F46">
            <v>51.29</v>
          </cell>
          <cell r="G46">
            <v>0</v>
          </cell>
          <cell r="H46">
            <v>0</v>
          </cell>
        </row>
        <row r="47">
          <cell r="C47">
            <v>38.33</v>
          </cell>
          <cell r="D47">
            <v>7</v>
          </cell>
          <cell r="E47">
            <v>7</v>
          </cell>
          <cell r="F47">
            <v>42.57</v>
          </cell>
          <cell r="G47">
            <v>3</v>
          </cell>
          <cell r="H47">
            <v>3.5</v>
          </cell>
        </row>
        <row r="48">
          <cell r="C48">
            <v>0</v>
          </cell>
          <cell r="D48">
            <v>0</v>
          </cell>
          <cell r="E48">
            <v>0</v>
          </cell>
          <cell r="F48">
            <v>0</v>
          </cell>
          <cell r="G48">
            <v>0</v>
          </cell>
          <cell r="H48">
            <v>0</v>
          </cell>
        </row>
        <row r="49">
          <cell r="C49">
            <v>0</v>
          </cell>
          <cell r="D49">
            <v>0</v>
          </cell>
          <cell r="E49">
            <v>0</v>
          </cell>
          <cell r="F49">
            <v>0</v>
          </cell>
          <cell r="G49">
            <v>0</v>
          </cell>
          <cell r="H49">
            <v>0</v>
          </cell>
        </row>
        <row r="50">
          <cell r="C50">
            <v>0</v>
          </cell>
          <cell r="D50">
            <v>0</v>
          </cell>
          <cell r="E50">
            <v>0</v>
          </cell>
          <cell r="F50">
            <v>0</v>
          </cell>
          <cell r="G50">
            <v>0</v>
          </cell>
          <cell r="H50">
            <v>0</v>
          </cell>
        </row>
        <row r="51">
          <cell r="C51">
            <v>0</v>
          </cell>
          <cell r="D51">
            <v>0</v>
          </cell>
          <cell r="E51">
            <v>0</v>
          </cell>
          <cell r="F51">
            <v>0</v>
          </cell>
          <cell r="G51">
            <v>0</v>
          </cell>
          <cell r="H51">
            <v>0</v>
          </cell>
        </row>
        <row r="52">
          <cell r="C52">
            <v>0</v>
          </cell>
          <cell r="D52">
            <v>0</v>
          </cell>
          <cell r="E52">
            <v>0</v>
          </cell>
          <cell r="F52">
            <v>0</v>
          </cell>
          <cell r="G52">
            <v>0</v>
          </cell>
          <cell r="H52">
            <v>3.05</v>
          </cell>
        </row>
        <row r="53">
          <cell r="C53">
            <v>0</v>
          </cell>
          <cell r="D53">
            <v>0</v>
          </cell>
          <cell r="E53">
            <v>0</v>
          </cell>
          <cell r="F53">
            <v>0</v>
          </cell>
          <cell r="G53">
            <v>1.5</v>
          </cell>
          <cell r="H53">
            <v>0</v>
          </cell>
        </row>
        <row r="54">
          <cell r="C54">
            <v>0</v>
          </cell>
          <cell r="D54">
            <v>0</v>
          </cell>
          <cell r="E54">
            <v>0</v>
          </cell>
          <cell r="F54">
            <v>0</v>
          </cell>
          <cell r="G54">
            <v>0</v>
          </cell>
          <cell r="H54">
            <v>0</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35.11</v>
          </cell>
          <cell r="D57">
            <v>36.28</v>
          </cell>
          <cell r="E57">
            <v>36.19</v>
          </cell>
          <cell r="F57">
            <v>36.159999999999997</v>
          </cell>
          <cell r="G57">
            <v>38.74</v>
          </cell>
          <cell r="H57">
            <v>38.619999999999997</v>
          </cell>
        </row>
        <row r="58">
          <cell r="C58">
            <v>0.47</v>
          </cell>
          <cell r="D58">
            <v>0</v>
          </cell>
          <cell r="E58">
            <v>0</v>
          </cell>
          <cell r="F58">
            <v>1.29</v>
          </cell>
          <cell r="G58">
            <v>0</v>
          </cell>
          <cell r="H58">
            <v>6.48</v>
          </cell>
        </row>
        <row r="59">
          <cell r="C59">
            <v>15</v>
          </cell>
          <cell r="D59">
            <v>0</v>
          </cell>
          <cell r="E59">
            <v>0</v>
          </cell>
          <cell r="F59">
            <v>136.88</v>
          </cell>
          <cell r="G59">
            <v>0</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0</v>
          </cell>
          <cell r="H62">
            <v>79.05</v>
          </cell>
        </row>
        <row r="63">
          <cell r="C63">
            <v>0</v>
          </cell>
          <cell r="D63">
            <v>0</v>
          </cell>
          <cell r="E63">
            <v>0</v>
          </cell>
          <cell r="F63">
            <v>0</v>
          </cell>
          <cell r="G63">
            <v>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17.45</v>
          </cell>
          <cell r="D73">
            <v>0</v>
          </cell>
          <cell r="E73">
            <v>0</v>
          </cell>
          <cell r="F73">
            <v>0</v>
          </cell>
          <cell r="G73">
            <v>0</v>
          </cell>
          <cell r="H73">
            <v>0</v>
          </cell>
        </row>
        <row r="74">
          <cell r="C74">
            <v>0</v>
          </cell>
          <cell r="D74">
            <v>31.35</v>
          </cell>
          <cell r="E74">
            <v>0</v>
          </cell>
          <cell r="F74">
            <v>0</v>
          </cell>
          <cell r="G74">
            <v>0</v>
          </cell>
          <cell r="H74">
            <v>0</v>
          </cell>
        </row>
        <row r="75">
          <cell r="C75">
            <v>0</v>
          </cell>
          <cell r="D75">
            <v>0</v>
          </cell>
          <cell r="E75">
            <v>0</v>
          </cell>
          <cell r="F75">
            <v>0</v>
          </cell>
          <cell r="G75">
            <v>0</v>
          </cell>
          <cell r="H75">
            <v>0</v>
          </cell>
        </row>
        <row r="76">
          <cell r="C76">
            <v>40.26</v>
          </cell>
          <cell r="D76">
            <v>40.03</v>
          </cell>
          <cell r="E76">
            <v>40.35</v>
          </cell>
          <cell r="F76">
            <v>50.52</v>
          </cell>
          <cell r="G76">
            <v>60.94</v>
          </cell>
          <cell r="H76">
            <v>63.22</v>
          </cell>
        </row>
        <row r="77">
          <cell r="C77">
            <v>0</v>
          </cell>
          <cell r="D77">
            <v>0</v>
          </cell>
          <cell r="E77">
            <v>0</v>
          </cell>
          <cell r="F77">
            <v>0</v>
          </cell>
          <cell r="G77">
            <v>2.91</v>
          </cell>
          <cell r="H77">
            <v>60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88.05</v>
          </cell>
          <cell r="D88">
            <v>106.94</v>
          </cell>
          <cell r="E88">
            <v>106.11</v>
          </cell>
          <cell r="F88">
            <v>87.04</v>
          </cell>
          <cell r="G88">
            <v>36.92</v>
          </cell>
          <cell r="H88">
            <v>136.96</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6">
          <cell r="C96">
            <v>56.13</v>
          </cell>
          <cell r="D96">
            <v>68.790000000000006</v>
          </cell>
          <cell r="E96">
            <v>62.31</v>
          </cell>
          <cell r="F96">
            <v>36.299999999999997</v>
          </cell>
          <cell r="G96">
            <v>287.58</v>
          </cell>
          <cell r="H96">
            <v>638.66</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385.29</v>
          </cell>
          <cell r="D99">
            <v>365.21</v>
          </cell>
          <cell r="E99">
            <v>319.37</v>
          </cell>
          <cell r="F99">
            <v>341.86</v>
          </cell>
          <cell r="G99">
            <v>281.22000000000003</v>
          </cell>
          <cell r="H99">
            <v>0</v>
          </cell>
        </row>
        <row r="100">
          <cell r="C100">
            <v>0</v>
          </cell>
          <cell r="D100">
            <v>0</v>
          </cell>
          <cell r="E100">
            <v>0</v>
          </cell>
          <cell r="F100">
            <v>0</v>
          </cell>
          <cell r="G100">
            <v>0</v>
          </cell>
          <cell r="H100">
            <v>0</v>
          </cell>
        </row>
        <row r="101">
          <cell r="C101">
            <v>120</v>
          </cell>
          <cell r="D101">
            <v>118.67</v>
          </cell>
          <cell r="E101">
            <v>155.91</v>
          </cell>
          <cell r="F101">
            <v>82.67</v>
          </cell>
          <cell r="G101">
            <v>131.91</v>
          </cell>
          <cell r="H101">
            <v>108</v>
          </cell>
        </row>
        <row r="102">
          <cell r="C102">
            <v>0</v>
          </cell>
          <cell r="D102">
            <v>0</v>
          </cell>
          <cell r="E102">
            <v>0</v>
          </cell>
          <cell r="F102">
            <v>0</v>
          </cell>
          <cell r="G102">
            <v>0</v>
          </cell>
          <cell r="H102">
            <v>0</v>
          </cell>
        </row>
        <row r="103">
          <cell r="C103">
            <v>0</v>
          </cell>
          <cell r="D103">
            <v>0</v>
          </cell>
          <cell r="E103">
            <v>19.43</v>
          </cell>
          <cell r="F103">
            <v>0</v>
          </cell>
          <cell r="G103">
            <v>19.23</v>
          </cell>
          <cell r="H103">
            <v>0</v>
          </cell>
        </row>
        <row r="104">
          <cell r="C104">
            <v>0</v>
          </cell>
          <cell r="D104">
            <v>0</v>
          </cell>
          <cell r="E104">
            <v>0</v>
          </cell>
          <cell r="F104">
            <v>0</v>
          </cell>
          <cell r="G104">
            <v>0</v>
          </cell>
          <cell r="H104">
            <v>0</v>
          </cell>
        </row>
        <row r="105">
          <cell r="C105">
            <v>0</v>
          </cell>
          <cell r="D105">
            <v>0</v>
          </cell>
          <cell r="E105">
            <v>88.66</v>
          </cell>
          <cell r="F105">
            <v>0</v>
          </cell>
          <cell r="G105">
            <v>139.53</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0</v>
          </cell>
          <cell r="D108">
            <v>0</v>
          </cell>
          <cell r="E108">
            <v>0</v>
          </cell>
          <cell r="F108">
            <v>0</v>
          </cell>
          <cell r="G108">
            <v>0</v>
          </cell>
          <cell r="H108">
            <v>74</v>
          </cell>
        </row>
        <row r="109">
          <cell r="C109">
            <v>0</v>
          </cell>
          <cell r="D109">
            <v>0</v>
          </cell>
          <cell r="E109">
            <v>12.96</v>
          </cell>
          <cell r="F109">
            <v>0</v>
          </cell>
          <cell r="G109">
            <v>14.42</v>
          </cell>
          <cell r="H109">
            <v>0</v>
          </cell>
        </row>
        <row r="110">
          <cell r="C110">
            <v>0</v>
          </cell>
          <cell r="D110">
            <v>0</v>
          </cell>
          <cell r="E110">
            <v>0</v>
          </cell>
          <cell r="F110">
            <v>0</v>
          </cell>
          <cell r="G110">
            <v>0</v>
          </cell>
          <cell r="H110">
            <v>0</v>
          </cell>
        </row>
        <row r="111">
          <cell r="C111">
            <v>0</v>
          </cell>
          <cell r="D111">
            <v>0</v>
          </cell>
          <cell r="E111">
            <v>29.04</v>
          </cell>
          <cell r="F111">
            <v>0</v>
          </cell>
          <cell r="G111">
            <v>46.83</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0</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0.74</v>
          </cell>
          <cell r="D125">
            <v>0.49</v>
          </cell>
          <cell r="E125">
            <v>0.42</v>
          </cell>
          <cell r="F125">
            <v>0.47</v>
          </cell>
          <cell r="G125">
            <v>0.37</v>
          </cell>
          <cell r="H125">
            <v>0.32</v>
          </cell>
        </row>
        <row r="126">
          <cell r="C126">
            <v>0.3</v>
          </cell>
          <cell r="D126">
            <v>0.19</v>
          </cell>
          <cell r="E126">
            <v>0.17</v>
          </cell>
          <cell r="F126">
            <v>0.19</v>
          </cell>
          <cell r="G126">
            <v>0.15</v>
          </cell>
          <cell r="H126">
            <v>0.13</v>
          </cell>
        </row>
        <row r="127">
          <cell r="C127">
            <v>1.34</v>
          </cell>
          <cell r="D127">
            <v>1.21</v>
          </cell>
          <cell r="E127">
            <v>1.47</v>
          </cell>
          <cell r="F127">
            <v>1.36</v>
          </cell>
          <cell r="G127">
            <v>1.23</v>
          </cell>
          <cell r="H127">
            <v>1.59</v>
          </cell>
        </row>
        <row r="128">
          <cell r="C128">
            <v>3</v>
          </cell>
          <cell r="D128">
            <v>0</v>
          </cell>
          <cell r="E128">
            <v>0</v>
          </cell>
          <cell r="F128">
            <v>3.85</v>
          </cell>
          <cell r="G128">
            <v>0</v>
          </cell>
          <cell r="H128">
            <v>0</v>
          </cell>
        </row>
        <row r="129">
          <cell r="C129">
            <v>0</v>
          </cell>
          <cell r="D129">
            <v>0</v>
          </cell>
          <cell r="E129">
            <v>0</v>
          </cell>
          <cell r="F129">
            <v>0</v>
          </cell>
          <cell r="G129">
            <v>0</v>
          </cell>
          <cell r="H129">
            <v>0</v>
          </cell>
        </row>
        <row r="130">
          <cell r="C130">
            <v>42.3</v>
          </cell>
          <cell r="D130">
            <v>0</v>
          </cell>
          <cell r="E130">
            <v>42.3</v>
          </cell>
          <cell r="F130">
            <v>0</v>
          </cell>
          <cell r="G130">
            <v>0</v>
          </cell>
          <cell r="H130">
            <v>42.28</v>
          </cell>
        </row>
        <row r="131">
          <cell r="C131">
            <v>1.38</v>
          </cell>
          <cell r="D131">
            <v>67.75</v>
          </cell>
          <cell r="E131">
            <v>68</v>
          </cell>
          <cell r="F131">
            <v>76.290000000000006</v>
          </cell>
          <cell r="G131">
            <v>111.88</v>
          </cell>
          <cell r="H131">
            <v>68</v>
          </cell>
        </row>
        <row r="132">
          <cell r="C132">
            <v>0</v>
          </cell>
          <cell r="D132">
            <v>0</v>
          </cell>
          <cell r="E132">
            <v>0</v>
          </cell>
          <cell r="F132">
            <v>0</v>
          </cell>
          <cell r="G132">
            <v>0</v>
          </cell>
          <cell r="H132">
            <v>0</v>
          </cell>
        </row>
        <row r="133">
          <cell r="C133">
            <v>85.82</v>
          </cell>
          <cell r="D133">
            <v>21</v>
          </cell>
          <cell r="E133">
            <v>18.600000000000001</v>
          </cell>
          <cell r="F133">
            <v>63</v>
          </cell>
          <cell r="G133">
            <v>17.239999999999998</v>
          </cell>
          <cell r="H133">
            <v>0</v>
          </cell>
        </row>
        <row r="134">
          <cell r="C134">
            <v>0</v>
          </cell>
          <cell r="D134">
            <v>0</v>
          </cell>
          <cell r="E134">
            <v>60.8</v>
          </cell>
          <cell r="F134">
            <v>0</v>
          </cell>
          <cell r="G134">
            <v>0</v>
          </cell>
          <cell r="H134">
            <v>0</v>
          </cell>
        </row>
        <row r="135">
          <cell r="C135">
            <v>0</v>
          </cell>
          <cell r="D135">
            <v>0</v>
          </cell>
          <cell r="E135">
            <v>0</v>
          </cell>
          <cell r="F135">
            <v>0</v>
          </cell>
          <cell r="G135">
            <v>0</v>
          </cell>
          <cell r="H135">
            <v>0</v>
          </cell>
        </row>
        <row r="136">
          <cell r="C136">
            <v>171.6</v>
          </cell>
          <cell r="D136">
            <v>182.4</v>
          </cell>
          <cell r="E136">
            <v>161.69999999999999</v>
          </cell>
          <cell r="F136">
            <v>186.5</v>
          </cell>
          <cell r="G136">
            <v>164.1</v>
          </cell>
          <cell r="H136">
            <v>99.4</v>
          </cell>
        </row>
        <row r="140">
          <cell r="C140">
            <v>0</v>
          </cell>
          <cell r="D140">
            <v>0</v>
          </cell>
          <cell r="E140">
            <v>0</v>
          </cell>
          <cell r="F140">
            <v>0</v>
          </cell>
          <cell r="G140">
            <v>0</v>
          </cell>
          <cell r="H140">
            <v>0</v>
          </cell>
        </row>
        <row r="141">
          <cell r="C141">
            <v>0</v>
          </cell>
          <cell r="D141">
            <v>0</v>
          </cell>
          <cell r="E141">
            <v>0</v>
          </cell>
          <cell r="F141">
            <v>0</v>
          </cell>
          <cell r="G141">
            <v>0</v>
          </cell>
          <cell r="H141">
            <v>0</v>
          </cell>
        </row>
        <row r="142">
          <cell r="C142">
            <v>0</v>
          </cell>
          <cell r="D142">
            <v>0</v>
          </cell>
          <cell r="E142">
            <v>0</v>
          </cell>
          <cell r="F142">
            <v>0</v>
          </cell>
          <cell r="G142">
            <v>0</v>
          </cell>
          <cell r="H142">
            <v>0</v>
          </cell>
        </row>
        <row r="143">
          <cell r="C143">
            <v>0</v>
          </cell>
          <cell r="D143">
            <v>0</v>
          </cell>
          <cell r="E143">
            <v>0</v>
          </cell>
          <cell r="F143">
            <v>0</v>
          </cell>
          <cell r="G143">
            <v>0</v>
          </cell>
          <cell r="H143">
            <v>0</v>
          </cell>
        </row>
        <row r="144">
          <cell r="C144">
            <v>0</v>
          </cell>
          <cell r="D144">
            <v>0</v>
          </cell>
          <cell r="E144">
            <v>0</v>
          </cell>
          <cell r="F144">
            <v>0</v>
          </cell>
          <cell r="G144">
            <v>0</v>
          </cell>
          <cell r="H144">
            <v>0</v>
          </cell>
        </row>
        <row r="145">
          <cell r="C145">
            <v>0</v>
          </cell>
          <cell r="D145">
            <v>0</v>
          </cell>
          <cell r="E145">
            <v>0</v>
          </cell>
          <cell r="F145">
            <v>0</v>
          </cell>
          <cell r="G145">
            <v>0</v>
          </cell>
          <cell r="H145">
            <v>0</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61.9</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127.06</v>
          </cell>
          <cell r="D154">
            <v>363.82</v>
          </cell>
          <cell r="E154">
            <v>176.27</v>
          </cell>
          <cell r="F154">
            <v>150.63</v>
          </cell>
          <cell r="G154">
            <v>154.47999999999999</v>
          </cell>
          <cell r="H154">
            <v>192.27</v>
          </cell>
        </row>
        <row r="155">
          <cell r="C155">
            <v>0</v>
          </cell>
          <cell r="D155">
            <v>0</v>
          </cell>
          <cell r="E155">
            <v>0</v>
          </cell>
          <cell r="F155">
            <v>0</v>
          </cell>
          <cell r="G155">
            <v>0</v>
          </cell>
          <cell r="H155">
            <v>0</v>
          </cell>
        </row>
        <row r="156">
          <cell r="C156">
            <v>326.51</v>
          </cell>
          <cell r="D156">
            <v>0</v>
          </cell>
          <cell r="E156">
            <v>332.67</v>
          </cell>
          <cell r="F156">
            <v>211.48</v>
          </cell>
          <cell r="G156">
            <v>141.06</v>
          </cell>
          <cell r="H156">
            <v>233.38</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0</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0</v>
          </cell>
          <cell r="D174">
            <v>0</v>
          </cell>
          <cell r="E174">
            <v>0</v>
          </cell>
          <cell r="F174">
            <v>0</v>
          </cell>
          <cell r="G174">
            <v>0</v>
          </cell>
          <cell r="H174">
            <v>0</v>
          </cell>
        </row>
        <row r="175">
          <cell r="C175">
            <v>30.6</v>
          </cell>
          <cell r="D175">
            <v>0</v>
          </cell>
          <cell r="E175">
            <v>29</v>
          </cell>
          <cell r="F175">
            <v>0</v>
          </cell>
          <cell r="G175">
            <v>0</v>
          </cell>
          <cell r="H175">
            <v>0</v>
          </cell>
        </row>
        <row r="176">
          <cell r="C176">
            <v>0</v>
          </cell>
          <cell r="D176">
            <v>0</v>
          </cell>
          <cell r="E176">
            <v>0</v>
          </cell>
          <cell r="F176">
            <v>0</v>
          </cell>
          <cell r="G176">
            <v>52.63</v>
          </cell>
          <cell r="H176">
            <v>0</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0</v>
          </cell>
          <cell r="H180">
            <v>0</v>
          </cell>
        </row>
        <row r="181">
          <cell r="C181">
            <v>0</v>
          </cell>
          <cell r="D181">
            <v>0</v>
          </cell>
          <cell r="E181">
            <v>0</v>
          </cell>
          <cell r="F181">
            <v>0</v>
          </cell>
          <cell r="G181">
            <v>0</v>
          </cell>
          <cell r="H181">
            <v>0</v>
          </cell>
        </row>
        <row r="182">
          <cell r="C182">
            <v>0</v>
          </cell>
          <cell r="D182">
            <v>0</v>
          </cell>
          <cell r="E182">
            <v>0</v>
          </cell>
          <cell r="F182">
            <v>0</v>
          </cell>
          <cell r="G182">
            <v>0</v>
          </cell>
          <cell r="H182">
            <v>0</v>
          </cell>
        </row>
        <row r="183">
          <cell r="C183">
            <v>0</v>
          </cell>
          <cell r="D183">
            <v>0</v>
          </cell>
          <cell r="E183">
            <v>0</v>
          </cell>
          <cell r="F183">
            <v>0</v>
          </cell>
          <cell r="G183">
            <v>0</v>
          </cell>
          <cell r="H183">
            <v>0</v>
          </cell>
        </row>
        <row r="184">
          <cell r="C184">
            <v>0</v>
          </cell>
          <cell r="D184">
            <v>0</v>
          </cell>
          <cell r="E184">
            <v>0</v>
          </cell>
          <cell r="F184">
            <v>0</v>
          </cell>
          <cell r="G184">
            <v>0</v>
          </cell>
          <cell r="H184">
            <v>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89">
          <cell r="C189">
            <v>0</v>
          </cell>
          <cell r="D189">
            <v>0</v>
          </cell>
          <cell r="E189">
            <v>0</v>
          </cell>
          <cell r="F189">
            <v>0</v>
          </cell>
          <cell r="G189">
            <v>0</v>
          </cell>
          <cell r="H189">
            <v>0</v>
          </cell>
          <cell r="N189">
            <v>0</v>
          </cell>
        </row>
        <row r="190">
          <cell r="C190">
            <v>0</v>
          </cell>
          <cell r="D190">
            <v>0</v>
          </cell>
          <cell r="E190">
            <v>0</v>
          </cell>
          <cell r="F190">
            <v>0</v>
          </cell>
          <cell r="G190">
            <v>0</v>
          </cell>
          <cell r="H190">
            <v>0</v>
          </cell>
          <cell r="N190">
            <v>0</v>
          </cell>
        </row>
        <row r="191">
          <cell r="C191">
            <v>0</v>
          </cell>
          <cell r="D191">
            <v>0</v>
          </cell>
          <cell r="E191">
            <v>0</v>
          </cell>
          <cell r="F191">
            <v>0</v>
          </cell>
          <cell r="G191">
            <v>0</v>
          </cell>
          <cell r="H191">
            <v>0</v>
          </cell>
          <cell r="N191">
            <v>0</v>
          </cell>
        </row>
        <row r="194">
          <cell r="C194">
            <v>0.53</v>
          </cell>
          <cell r="D194">
            <v>6.13</v>
          </cell>
          <cell r="E194">
            <v>0.46</v>
          </cell>
          <cell r="F194">
            <v>3.93</v>
          </cell>
          <cell r="G194">
            <v>10.4</v>
          </cell>
          <cell r="H194">
            <v>5.0199999999999996</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v>
          </cell>
          <cell r="D198">
            <v>0</v>
          </cell>
          <cell r="E198">
            <v>0</v>
          </cell>
          <cell r="F198">
            <v>0.73</v>
          </cell>
          <cell r="G198">
            <v>0</v>
          </cell>
          <cell r="H198">
            <v>0</v>
          </cell>
        </row>
        <row r="199">
          <cell r="C199">
            <v>0</v>
          </cell>
          <cell r="D199">
            <v>0</v>
          </cell>
          <cell r="E199">
            <v>0</v>
          </cell>
          <cell r="F199">
            <v>0</v>
          </cell>
          <cell r="G199">
            <v>0</v>
          </cell>
          <cell r="H199">
            <v>0</v>
          </cell>
        </row>
        <row r="200">
          <cell r="C200">
            <v>0</v>
          </cell>
          <cell r="D200">
            <v>0</v>
          </cell>
          <cell r="E200">
            <v>0</v>
          </cell>
          <cell r="F200">
            <v>0</v>
          </cell>
          <cell r="G200">
            <v>0</v>
          </cell>
          <cell r="H200">
            <v>0</v>
          </cell>
        </row>
        <row r="201">
          <cell r="C201">
            <v>67.56</v>
          </cell>
          <cell r="D201">
            <v>0</v>
          </cell>
          <cell r="E201">
            <v>0</v>
          </cell>
          <cell r="F201">
            <v>38.01</v>
          </cell>
          <cell r="G201">
            <v>0</v>
          </cell>
          <cell r="H201">
            <v>9.02</v>
          </cell>
        </row>
        <row r="202">
          <cell r="C202">
            <v>0</v>
          </cell>
          <cell r="D202">
            <v>0</v>
          </cell>
          <cell r="E202">
            <v>0</v>
          </cell>
          <cell r="F202">
            <v>0</v>
          </cell>
          <cell r="G202">
            <v>0</v>
          </cell>
          <cell r="H202">
            <v>0</v>
          </cell>
        </row>
      </sheetData>
      <sheetData sheetId="8"/>
      <sheetData sheetId="9">
        <row r="6">
          <cell r="C6">
            <v>12002.67</v>
          </cell>
          <cell r="D6">
            <v>9349.66</v>
          </cell>
          <cell r="E6">
            <v>18833.419999999998</v>
          </cell>
          <cell r="F6">
            <v>9982.48</v>
          </cell>
          <cell r="G6">
            <v>16330.9</v>
          </cell>
          <cell r="H6">
            <v>13328.28</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-36</v>
          </cell>
          <cell r="H9">
            <v>-16</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692.1</v>
          </cell>
          <cell r="D15">
            <v>506.22</v>
          </cell>
          <cell r="E15">
            <v>1074.0999999999999</v>
          </cell>
          <cell r="F15">
            <v>575.62</v>
          </cell>
          <cell r="G15">
            <v>817.27</v>
          </cell>
          <cell r="H15">
            <v>607.70000000000005</v>
          </cell>
        </row>
        <row r="19">
          <cell r="C19">
            <v>0</v>
          </cell>
          <cell r="D19">
            <v>0</v>
          </cell>
          <cell r="E19">
            <v>0</v>
          </cell>
          <cell r="F19">
            <v>0</v>
          </cell>
          <cell r="G19">
            <v>0</v>
          </cell>
          <cell r="H19">
            <v>0</v>
          </cell>
        </row>
        <row r="20">
          <cell r="C20">
            <v>0</v>
          </cell>
          <cell r="D20">
            <v>0</v>
          </cell>
          <cell r="E20">
            <v>0</v>
          </cell>
          <cell r="F20">
            <v>0</v>
          </cell>
          <cell r="G20">
            <v>0</v>
          </cell>
          <cell r="H20">
            <v>0</v>
          </cell>
        </row>
        <row r="21">
          <cell r="C21">
            <v>0</v>
          </cell>
          <cell r="D21">
            <v>0</v>
          </cell>
          <cell r="E21">
            <v>0</v>
          </cell>
          <cell r="F21">
            <v>0</v>
          </cell>
          <cell r="G21">
            <v>0</v>
          </cell>
          <cell r="H21">
            <v>0</v>
          </cell>
        </row>
        <row r="22">
          <cell r="C22">
            <v>0</v>
          </cell>
          <cell r="D22">
            <v>0</v>
          </cell>
          <cell r="E22">
            <v>0</v>
          </cell>
          <cell r="F22">
            <v>0</v>
          </cell>
          <cell r="G22">
            <v>0</v>
          </cell>
          <cell r="H22">
            <v>0</v>
          </cell>
        </row>
        <row r="23">
          <cell r="C23">
            <v>0.04</v>
          </cell>
          <cell r="D23">
            <v>0</v>
          </cell>
          <cell r="E23">
            <v>1.86</v>
          </cell>
          <cell r="F23">
            <v>1.92</v>
          </cell>
          <cell r="G23">
            <v>-1</v>
          </cell>
          <cell r="H23">
            <v>-0.68</v>
          </cell>
        </row>
        <row r="24">
          <cell r="C24">
            <v>0</v>
          </cell>
          <cell r="D24">
            <v>0</v>
          </cell>
          <cell r="E24">
            <v>0</v>
          </cell>
          <cell r="F24">
            <v>0</v>
          </cell>
          <cell r="G24">
            <v>0</v>
          </cell>
          <cell r="H24">
            <v>0</v>
          </cell>
        </row>
        <row r="25">
          <cell r="C25">
            <v>0</v>
          </cell>
          <cell r="D25">
            <v>0</v>
          </cell>
          <cell r="E25">
            <v>0</v>
          </cell>
          <cell r="F25">
            <v>0</v>
          </cell>
          <cell r="G25">
            <v>0</v>
          </cell>
          <cell r="H25">
            <v>0</v>
          </cell>
        </row>
        <row r="27">
          <cell r="C27">
            <v>0.92</v>
          </cell>
          <cell r="D27">
            <v>0.08</v>
          </cell>
          <cell r="E27">
            <v>0.27</v>
          </cell>
          <cell r="F27">
            <v>0</v>
          </cell>
          <cell r="G27">
            <v>1.34</v>
          </cell>
          <cell r="H27">
            <v>1.32</v>
          </cell>
        </row>
        <row r="30">
          <cell r="C30">
            <v>7561</v>
          </cell>
          <cell r="D30">
            <v>5013.7700000000004</v>
          </cell>
          <cell r="E30">
            <v>10302.48</v>
          </cell>
          <cell r="F30">
            <v>6271.23</v>
          </cell>
          <cell r="G30">
            <v>10335.76</v>
          </cell>
          <cell r="H30">
            <v>7749.8</v>
          </cell>
        </row>
        <row r="31">
          <cell r="C31">
            <v>0</v>
          </cell>
          <cell r="D31">
            <v>0</v>
          </cell>
          <cell r="E31">
            <v>0</v>
          </cell>
          <cell r="H31">
            <v>0</v>
          </cell>
        </row>
        <row r="32">
          <cell r="C32">
            <v>0</v>
          </cell>
          <cell r="D32">
            <v>0</v>
          </cell>
          <cell r="E32">
            <v>0</v>
          </cell>
          <cell r="F32">
            <v>0</v>
          </cell>
          <cell r="G32">
            <v>0</v>
          </cell>
          <cell r="H32">
            <v>0</v>
          </cell>
          <cell r="N32">
            <v>0</v>
          </cell>
        </row>
        <row r="39">
          <cell r="C39">
            <v>67.89</v>
          </cell>
          <cell r="D39">
            <v>189.3</v>
          </cell>
          <cell r="E39">
            <v>127.07</v>
          </cell>
          <cell r="F39">
            <v>142.94999999999999</v>
          </cell>
          <cell r="G39">
            <v>117.53</v>
          </cell>
          <cell r="H39">
            <v>110.76</v>
          </cell>
        </row>
        <row r="40">
          <cell r="C40">
            <v>77.75</v>
          </cell>
          <cell r="D40">
            <v>77.75</v>
          </cell>
          <cell r="E40">
            <v>77.75</v>
          </cell>
          <cell r="F40">
            <v>77.569999999999993</v>
          </cell>
          <cell r="G40">
            <v>77.78</v>
          </cell>
          <cell r="H40">
            <v>77.569999999999993</v>
          </cell>
        </row>
        <row r="41">
          <cell r="C41">
            <v>1360</v>
          </cell>
          <cell r="D41">
            <v>1360</v>
          </cell>
          <cell r="E41">
            <v>1359.97</v>
          </cell>
          <cell r="F41">
            <v>1359.97</v>
          </cell>
          <cell r="G41">
            <v>1360</v>
          </cell>
          <cell r="H41">
            <v>1360</v>
          </cell>
        </row>
        <row r="42">
          <cell r="C42">
            <v>272.32</v>
          </cell>
          <cell r="D42">
            <v>244.32</v>
          </cell>
          <cell r="E42">
            <v>245.88</v>
          </cell>
          <cell r="F42">
            <v>263.41000000000003</v>
          </cell>
          <cell r="G42">
            <v>298.27999999999997</v>
          </cell>
          <cell r="H42">
            <v>298.37</v>
          </cell>
        </row>
        <row r="43">
          <cell r="C43">
            <v>938.13</v>
          </cell>
          <cell r="D43">
            <v>1323.16</v>
          </cell>
          <cell r="E43">
            <v>1393.15</v>
          </cell>
          <cell r="F43">
            <v>1449.51</v>
          </cell>
          <cell r="G43">
            <v>1659.34</v>
          </cell>
          <cell r="H43">
            <v>1712.13</v>
          </cell>
        </row>
        <row r="44">
          <cell r="C44">
            <v>45.05</v>
          </cell>
          <cell r="D44">
            <v>43.98</v>
          </cell>
          <cell r="E44">
            <v>45.05</v>
          </cell>
          <cell r="F44">
            <v>45.05</v>
          </cell>
          <cell r="G44">
            <v>45.05</v>
          </cell>
          <cell r="H44">
            <v>45.05</v>
          </cell>
        </row>
        <row r="45">
          <cell r="C45">
            <v>65.73</v>
          </cell>
          <cell r="D45">
            <v>0</v>
          </cell>
          <cell r="E45">
            <v>0</v>
          </cell>
          <cell r="F45">
            <v>44.37</v>
          </cell>
          <cell r="G45">
            <v>0</v>
          </cell>
          <cell r="H45">
            <v>3.27</v>
          </cell>
        </row>
        <row r="46">
          <cell r="C46">
            <v>381.63</v>
          </cell>
          <cell r="D46">
            <v>0</v>
          </cell>
          <cell r="E46">
            <v>0</v>
          </cell>
          <cell r="F46">
            <v>198.75</v>
          </cell>
          <cell r="G46">
            <v>0</v>
          </cell>
          <cell r="H46">
            <v>0</v>
          </cell>
        </row>
        <row r="47">
          <cell r="C47">
            <v>86.37</v>
          </cell>
          <cell r="D47">
            <v>17.59</v>
          </cell>
          <cell r="E47">
            <v>4</v>
          </cell>
          <cell r="F47">
            <v>60.28</v>
          </cell>
          <cell r="G47">
            <v>0</v>
          </cell>
          <cell r="H47">
            <v>0</v>
          </cell>
        </row>
        <row r="48">
          <cell r="C48">
            <v>0</v>
          </cell>
          <cell r="D48">
            <v>0</v>
          </cell>
          <cell r="E48">
            <v>0</v>
          </cell>
          <cell r="F48">
            <v>0</v>
          </cell>
          <cell r="G48">
            <v>0</v>
          </cell>
          <cell r="H48">
            <v>0</v>
          </cell>
        </row>
        <row r="49">
          <cell r="C49">
            <v>0</v>
          </cell>
          <cell r="D49">
            <v>0</v>
          </cell>
          <cell r="E49">
            <v>0</v>
          </cell>
          <cell r="F49">
            <v>0</v>
          </cell>
          <cell r="G49">
            <v>0</v>
          </cell>
          <cell r="H49">
            <v>0</v>
          </cell>
        </row>
        <row r="50">
          <cell r="C50">
            <v>0</v>
          </cell>
          <cell r="D50">
            <v>0</v>
          </cell>
          <cell r="E50">
            <v>0</v>
          </cell>
          <cell r="F50">
            <v>0</v>
          </cell>
          <cell r="G50">
            <v>0</v>
          </cell>
          <cell r="H50">
            <v>0</v>
          </cell>
        </row>
        <row r="51">
          <cell r="C51">
            <v>0</v>
          </cell>
          <cell r="D51">
            <v>0</v>
          </cell>
          <cell r="E51">
            <v>0</v>
          </cell>
          <cell r="F51">
            <v>0</v>
          </cell>
          <cell r="G51">
            <v>0</v>
          </cell>
          <cell r="H51">
            <v>0</v>
          </cell>
        </row>
        <row r="52">
          <cell r="C52">
            <v>0</v>
          </cell>
          <cell r="D52">
            <v>0</v>
          </cell>
          <cell r="E52">
            <v>0</v>
          </cell>
          <cell r="F52">
            <v>0</v>
          </cell>
          <cell r="G52">
            <v>94.79</v>
          </cell>
          <cell r="H52">
            <v>3.05</v>
          </cell>
        </row>
        <row r="53">
          <cell r="C53">
            <v>0</v>
          </cell>
          <cell r="D53">
            <v>0</v>
          </cell>
          <cell r="E53">
            <v>5</v>
          </cell>
          <cell r="F53">
            <v>0</v>
          </cell>
          <cell r="G53">
            <v>0</v>
          </cell>
          <cell r="H53">
            <v>0</v>
          </cell>
        </row>
        <row r="54">
          <cell r="C54">
            <v>172.39</v>
          </cell>
          <cell r="D54">
            <v>364.22</v>
          </cell>
          <cell r="E54">
            <v>77.59</v>
          </cell>
          <cell r="F54">
            <v>303.63</v>
          </cell>
          <cell r="G54">
            <v>27.7</v>
          </cell>
          <cell r="H54">
            <v>40.82</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29.84</v>
          </cell>
          <cell r="D57">
            <v>30.02</v>
          </cell>
          <cell r="E57">
            <v>30.76</v>
          </cell>
          <cell r="F57">
            <v>30.74</v>
          </cell>
          <cell r="G57">
            <v>32.93</v>
          </cell>
          <cell r="H57">
            <v>32.82</v>
          </cell>
        </row>
        <row r="58">
          <cell r="C58">
            <v>32.36</v>
          </cell>
          <cell r="D58">
            <v>5.97</v>
          </cell>
          <cell r="E58">
            <v>33.72</v>
          </cell>
          <cell r="F58">
            <v>33.799999999999997</v>
          </cell>
          <cell r="G58">
            <v>3.8</v>
          </cell>
          <cell r="H58">
            <v>0</v>
          </cell>
        </row>
        <row r="59">
          <cell r="C59">
            <v>69.989999999999995</v>
          </cell>
          <cell r="D59">
            <v>110</v>
          </cell>
          <cell r="E59">
            <v>31.87</v>
          </cell>
          <cell r="F59">
            <v>52.24</v>
          </cell>
          <cell r="G59">
            <v>235.98</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97.82</v>
          </cell>
          <cell r="F62">
            <v>0</v>
          </cell>
          <cell r="G62">
            <v>0</v>
          </cell>
          <cell r="H62">
            <v>0</v>
          </cell>
        </row>
        <row r="63">
          <cell r="C63">
            <v>0</v>
          </cell>
          <cell r="D63">
            <v>77.52</v>
          </cell>
          <cell r="E63">
            <v>0</v>
          </cell>
          <cell r="F63">
            <v>0</v>
          </cell>
          <cell r="G63">
            <v>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0</v>
          </cell>
          <cell r="D73">
            <v>0</v>
          </cell>
          <cell r="E73">
            <v>0</v>
          </cell>
          <cell r="F73">
            <v>0</v>
          </cell>
          <cell r="G73">
            <v>0</v>
          </cell>
          <cell r="H73">
            <v>0</v>
          </cell>
        </row>
        <row r="74">
          <cell r="C74">
            <v>0</v>
          </cell>
          <cell r="D74">
            <v>0</v>
          </cell>
          <cell r="E74">
            <v>140.08000000000001</v>
          </cell>
          <cell r="F74">
            <v>0</v>
          </cell>
          <cell r="G74">
            <v>0</v>
          </cell>
          <cell r="H74">
            <v>0</v>
          </cell>
        </row>
        <row r="75">
          <cell r="C75">
            <v>0</v>
          </cell>
          <cell r="D75">
            <v>0</v>
          </cell>
          <cell r="E75">
            <v>0</v>
          </cell>
          <cell r="F75">
            <v>0</v>
          </cell>
          <cell r="G75">
            <v>0</v>
          </cell>
          <cell r="H75">
            <v>0</v>
          </cell>
        </row>
        <row r="76">
          <cell r="C76">
            <v>114.84</v>
          </cell>
          <cell r="D76">
            <v>80.510000000000005</v>
          </cell>
          <cell r="E76">
            <v>40.35</v>
          </cell>
          <cell r="F76">
            <v>56.13</v>
          </cell>
          <cell r="G76">
            <v>81.260000000000005</v>
          </cell>
          <cell r="H76">
            <v>67.56</v>
          </cell>
        </row>
        <row r="77">
          <cell r="C77">
            <v>0</v>
          </cell>
          <cell r="D77">
            <v>0</v>
          </cell>
          <cell r="E77">
            <v>0</v>
          </cell>
          <cell r="F77">
            <v>0</v>
          </cell>
          <cell r="G77">
            <v>2.91</v>
          </cell>
          <cell r="H77">
            <v>9.66</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205</v>
          </cell>
          <cell r="G86">
            <v>0</v>
          </cell>
          <cell r="H86">
            <v>0</v>
          </cell>
        </row>
        <row r="87">
          <cell r="C87">
            <v>0</v>
          </cell>
          <cell r="D87">
            <v>0</v>
          </cell>
          <cell r="E87">
            <v>0</v>
          </cell>
          <cell r="F87">
            <v>0</v>
          </cell>
          <cell r="G87">
            <v>0</v>
          </cell>
          <cell r="H87">
            <v>0</v>
          </cell>
        </row>
        <row r="88">
          <cell r="C88">
            <v>161.69999999999999</v>
          </cell>
          <cell r="D88">
            <v>143.9</v>
          </cell>
          <cell r="E88">
            <v>234.03</v>
          </cell>
          <cell r="F88">
            <v>111.79</v>
          </cell>
          <cell r="G88">
            <v>54.23</v>
          </cell>
          <cell r="H88">
            <v>122.39</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3">
          <cell r="C93">
            <v>0</v>
          </cell>
          <cell r="D93">
            <v>0</v>
          </cell>
          <cell r="E93">
            <v>0</v>
          </cell>
          <cell r="F93">
            <v>0</v>
          </cell>
          <cell r="G93">
            <v>0</v>
          </cell>
          <cell r="H93">
            <v>0</v>
          </cell>
        </row>
        <row r="96">
          <cell r="C96">
            <v>103.06</v>
          </cell>
          <cell r="D96">
            <v>46.47</v>
          </cell>
          <cell r="E96">
            <v>55.67</v>
          </cell>
          <cell r="F96">
            <v>77.2</v>
          </cell>
          <cell r="G96">
            <v>491.33</v>
          </cell>
          <cell r="H96">
            <v>622</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817.28</v>
          </cell>
          <cell r="D99">
            <v>594.70000000000005</v>
          </cell>
          <cell r="E99">
            <v>714.66</v>
          </cell>
          <cell r="F99">
            <v>914.46</v>
          </cell>
          <cell r="G99">
            <v>724.5</v>
          </cell>
          <cell r="H99">
            <v>240.84</v>
          </cell>
        </row>
        <row r="100">
          <cell r="C100">
            <v>0</v>
          </cell>
          <cell r="D100">
            <v>0</v>
          </cell>
          <cell r="E100">
            <v>0</v>
          </cell>
          <cell r="F100">
            <v>0</v>
          </cell>
          <cell r="G100">
            <v>0</v>
          </cell>
          <cell r="H100">
            <v>0</v>
          </cell>
        </row>
        <row r="101">
          <cell r="C101">
            <v>250.54</v>
          </cell>
          <cell r="D101">
            <v>80</v>
          </cell>
          <cell r="E101">
            <v>120</v>
          </cell>
          <cell r="F101">
            <v>164</v>
          </cell>
          <cell r="G101">
            <v>153.15</v>
          </cell>
          <cell r="H101">
            <v>88</v>
          </cell>
        </row>
        <row r="102">
          <cell r="C102">
            <v>0</v>
          </cell>
          <cell r="D102">
            <v>0</v>
          </cell>
          <cell r="E102">
            <v>0</v>
          </cell>
          <cell r="F102">
            <v>0</v>
          </cell>
          <cell r="G102">
            <v>0</v>
          </cell>
          <cell r="H102">
            <v>0</v>
          </cell>
        </row>
        <row r="103">
          <cell r="C103">
            <v>34.53</v>
          </cell>
          <cell r="D103">
            <v>0</v>
          </cell>
          <cell r="E103">
            <v>0</v>
          </cell>
          <cell r="F103">
            <v>0</v>
          </cell>
          <cell r="G103">
            <v>21.91</v>
          </cell>
          <cell r="H103">
            <v>0</v>
          </cell>
        </row>
        <row r="104">
          <cell r="C104">
            <v>0</v>
          </cell>
          <cell r="D104">
            <v>0</v>
          </cell>
          <cell r="E104">
            <v>0</v>
          </cell>
          <cell r="F104">
            <v>0</v>
          </cell>
          <cell r="G104">
            <v>0</v>
          </cell>
          <cell r="H104">
            <v>0</v>
          </cell>
        </row>
        <row r="105">
          <cell r="C105">
            <v>91.73</v>
          </cell>
          <cell r="D105">
            <v>0</v>
          </cell>
          <cell r="E105">
            <v>0</v>
          </cell>
          <cell r="F105">
            <v>0</v>
          </cell>
          <cell r="G105">
            <v>186.07</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174.9</v>
          </cell>
          <cell r="D108">
            <v>143.53</v>
          </cell>
          <cell r="E108">
            <v>178.54</v>
          </cell>
          <cell r="F108">
            <v>88.4</v>
          </cell>
          <cell r="G108">
            <v>99.45</v>
          </cell>
          <cell r="H108">
            <v>316.39999999999998</v>
          </cell>
        </row>
        <row r="109">
          <cell r="C109">
            <v>23.45</v>
          </cell>
          <cell r="D109">
            <v>0</v>
          </cell>
          <cell r="E109">
            <v>0</v>
          </cell>
          <cell r="F109">
            <v>0</v>
          </cell>
          <cell r="G109">
            <v>15.29</v>
          </cell>
          <cell r="H109">
            <v>0</v>
          </cell>
        </row>
        <row r="110">
          <cell r="C110">
            <v>0</v>
          </cell>
          <cell r="D110">
            <v>0</v>
          </cell>
          <cell r="E110">
            <v>0</v>
          </cell>
          <cell r="F110">
            <v>0</v>
          </cell>
          <cell r="G110">
            <v>0</v>
          </cell>
          <cell r="H110">
            <v>0</v>
          </cell>
        </row>
        <row r="111">
          <cell r="C111">
            <v>56.76</v>
          </cell>
          <cell r="D111">
            <v>0</v>
          </cell>
          <cell r="E111">
            <v>0</v>
          </cell>
          <cell r="F111">
            <v>0</v>
          </cell>
          <cell r="G111">
            <v>54.71</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15.56</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0.76</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1.72</v>
          </cell>
          <cell r="D125">
            <v>0.81</v>
          </cell>
          <cell r="E125">
            <v>0.42</v>
          </cell>
          <cell r="F125">
            <v>0.47</v>
          </cell>
          <cell r="G125">
            <v>0.46</v>
          </cell>
          <cell r="H125">
            <v>0.32</v>
          </cell>
        </row>
        <row r="126">
          <cell r="C126">
            <v>0.69</v>
          </cell>
          <cell r="D126">
            <v>0.32</v>
          </cell>
          <cell r="E126">
            <v>0.17</v>
          </cell>
          <cell r="F126">
            <v>0.19</v>
          </cell>
          <cell r="G126">
            <v>0.18</v>
          </cell>
          <cell r="H126">
            <v>0.13</v>
          </cell>
        </row>
        <row r="127">
          <cell r="C127">
            <v>4.13</v>
          </cell>
          <cell r="D127">
            <v>2.2599999999999998</v>
          </cell>
          <cell r="E127">
            <v>1.66</v>
          </cell>
          <cell r="F127">
            <v>1.25</v>
          </cell>
          <cell r="G127">
            <v>1.75</v>
          </cell>
          <cell r="H127">
            <v>1.54</v>
          </cell>
        </row>
        <row r="128">
          <cell r="C128">
            <v>7.45</v>
          </cell>
          <cell r="D128">
            <v>0</v>
          </cell>
          <cell r="E128">
            <v>0</v>
          </cell>
          <cell r="F128">
            <v>3.68</v>
          </cell>
          <cell r="G128">
            <v>0</v>
          </cell>
          <cell r="H128">
            <v>0</v>
          </cell>
        </row>
        <row r="129">
          <cell r="C129">
            <v>0</v>
          </cell>
          <cell r="D129">
            <v>0</v>
          </cell>
          <cell r="E129">
            <v>0</v>
          </cell>
          <cell r="F129">
            <v>0</v>
          </cell>
          <cell r="G129">
            <v>0</v>
          </cell>
          <cell r="H129">
            <v>0</v>
          </cell>
        </row>
        <row r="130">
          <cell r="C130">
            <v>84.6</v>
          </cell>
          <cell r="D130">
            <v>0</v>
          </cell>
          <cell r="E130">
            <v>56.4</v>
          </cell>
          <cell r="F130">
            <v>0</v>
          </cell>
          <cell r="G130">
            <v>0</v>
          </cell>
          <cell r="H130">
            <v>70.5</v>
          </cell>
        </row>
        <row r="131">
          <cell r="C131">
            <v>10.57</v>
          </cell>
          <cell r="D131">
            <v>76.290000000000006</v>
          </cell>
          <cell r="E131">
            <v>57.8</v>
          </cell>
          <cell r="F131">
            <v>137.72</v>
          </cell>
          <cell r="G131">
            <v>109.02</v>
          </cell>
          <cell r="H131">
            <v>72.8</v>
          </cell>
        </row>
        <row r="132">
          <cell r="C132">
            <v>0</v>
          </cell>
          <cell r="D132">
            <v>0</v>
          </cell>
          <cell r="E132">
            <v>0</v>
          </cell>
          <cell r="F132">
            <v>0</v>
          </cell>
          <cell r="G132">
            <v>0</v>
          </cell>
          <cell r="H132">
            <v>0</v>
          </cell>
        </row>
        <row r="133">
          <cell r="C133">
            <v>94.85</v>
          </cell>
          <cell r="D133">
            <v>0</v>
          </cell>
          <cell r="E133">
            <v>27.2</v>
          </cell>
          <cell r="F133">
            <v>84</v>
          </cell>
          <cell r="G133">
            <v>17.239999999999998</v>
          </cell>
          <cell r="H133">
            <v>41.38</v>
          </cell>
        </row>
        <row r="134">
          <cell r="C134">
            <v>66.099999999999994</v>
          </cell>
          <cell r="D134">
            <v>62.15</v>
          </cell>
          <cell r="E134">
            <v>271.11</v>
          </cell>
          <cell r="F134">
            <v>131.46</v>
          </cell>
          <cell r="G134">
            <v>56.7</v>
          </cell>
          <cell r="H134">
            <v>56.35</v>
          </cell>
        </row>
        <row r="135">
          <cell r="C135">
            <v>0</v>
          </cell>
          <cell r="D135">
            <v>0</v>
          </cell>
          <cell r="E135">
            <v>0</v>
          </cell>
          <cell r="F135">
            <v>0</v>
          </cell>
          <cell r="G135">
            <v>0</v>
          </cell>
          <cell r="H135">
            <v>0</v>
          </cell>
        </row>
        <row r="136">
          <cell r="C136">
            <v>97.2</v>
          </cell>
          <cell r="D136">
            <v>64.2</v>
          </cell>
          <cell r="E136">
            <v>45.5</v>
          </cell>
          <cell r="F136">
            <v>38.5</v>
          </cell>
          <cell r="G136">
            <v>61</v>
          </cell>
          <cell r="H136">
            <v>70</v>
          </cell>
        </row>
        <row r="137">
          <cell r="C137">
            <v>0</v>
          </cell>
          <cell r="D137">
            <v>0</v>
          </cell>
          <cell r="E137">
            <v>0</v>
          </cell>
          <cell r="F137">
            <v>0</v>
          </cell>
          <cell r="G137">
            <v>0</v>
          </cell>
          <cell r="H137">
            <v>0</v>
          </cell>
        </row>
        <row r="140">
          <cell r="C140">
            <v>0</v>
          </cell>
          <cell r="D140">
            <v>0</v>
          </cell>
          <cell r="E140">
            <v>0</v>
          </cell>
          <cell r="F140">
            <v>0</v>
          </cell>
          <cell r="G140">
            <v>0</v>
          </cell>
          <cell r="H140">
            <v>0</v>
          </cell>
        </row>
        <row r="141">
          <cell r="C141">
            <v>0</v>
          </cell>
          <cell r="D141">
            <v>0</v>
          </cell>
          <cell r="E141">
            <v>0</v>
          </cell>
          <cell r="F141">
            <v>0</v>
          </cell>
          <cell r="G141">
            <v>0</v>
          </cell>
          <cell r="H141">
            <v>0</v>
          </cell>
        </row>
        <row r="142">
          <cell r="C142">
            <v>0</v>
          </cell>
          <cell r="D142">
            <v>0</v>
          </cell>
          <cell r="E142">
            <v>0</v>
          </cell>
          <cell r="F142">
            <v>0</v>
          </cell>
          <cell r="G142">
            <v>0</v>
          </cell>
          <cell r="H142">
            <v>0</v>
          </cell>
        </row>
        <row r="143">
          <cell r="C143">
            <v>0</v>
          </cell>
          <cell r="D143">
            <v>0</v>
          </cell>
          <cell r="E143">
            <v>0</v>
          </cell>
          <cell r="F143">
            <v>0</v>
          </cell>
          <cell r="G143">
            <v>0</v>
          </cell>
          <cell r="H143">
            <v>0</v>
          </cell>
        </row>
        <row r="144">
          <cell r="C144">
            <v>0</v>
          </cell>
          <cell r="D144">
            <v>0</v>
          </cell>
          <cell r="E144">
            <v>0</v>
          </cell>
          <cell r="F144">
            <v>0</v>
          </cell>
          <cell r="G144">
            <v>0</v>
          </cell>
          <cell r="H144">
            <v>0</v>
          </cell>
        </row>
        <row r="145">
          <cell r="C145">
            <v>0</v>
          </cell>
          <cell r="D145">
            <v>0</v>
          </cell>
          <cell r="E145">
            <v>8.99</v>
          </cell>
          <cell r="F145">
            <v>102.58</v>
          </cell>
          <cell r="G145">
            <v>146.91</v>
          </cell>
          <cell r="H145">
            <v>44.02</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0</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265.33999999999997</v>
          </cell>
          <cell r="D154">
            <v>120.83</v>
          </cell>
          <cell r="E154">
            <v>293.99</v>
          </cell>
          <cell r="F154">
            <v>172.56</v>
          </cell>
          <cell r="G154">
            <v>182.64</v>
          </cell>
          <cell r="H154">
            <v>151.15</v>
          </cell>
        </row>
        <row r="155">
          <cell r="C155">
            <v>305.47000000000003</v>
          </cell>
          <cell r="D155">
            <v>213.2</v>
          </cell>
          <cell r="E155">
            <v>443.14</v>
          </cell>
          <cell r="F155">
            <v>235.63</v>
          </cell>
          <cell r="G155">
            <v>251.64</v>
          </cell>
          <cell r="H155">
            <v>177.93</v>
          </cell>
        </row>
        <row r="156">
          <cell r="C156">
            <v>179.98</v>
          </cell>
          <cell r="D156">
            <v>0</v>
          </cell>
          <cell r="E156">
            <v>183.62</v>
          </cell>
          <cell r="F156">
            <v>156.08000000000001</v>
          </cell>
          <cell r="G156">
            <v>116.97</v>
          </cell>
          <cell r="H156">
            <v>106.29</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0</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0</v>
          </cell>
          <cell r="D174">
            <v>0</v>
          </cell>
          <cell r="E174">
            <v>0</v>
          </cell>
          <cell r="F174">
            <v>0</v>
          </cell>
          <cell r="G174">
            <v>0</v>
          </cell>
          <cell r="H174">
            <v>0</v>
          </cell>
        </row>
        <row r="175">
          <cell r="C175">
            <v>36.409999999999997</v>
          </cell>
          <cell r="D175">
            <v>0</v>
          </cell>
          <cell r="E175">
            <v>32</v>
          </cell>
          <cell r="F175">
            <v>0</v>
          </cell>
          <cell r="G175">
            <v>0</v>
          </cell>
          <cell r="H175">
            <v>0</v>
          </cell>
        </row>
        <row r="176">
          <cell r="C176">
            <v>0</v>
          </cell>
          <cell r="D176">
            <v>0</v>
          </cell>
          <cell r="E176">
            <v>0</v>
          </cell>
          <cell r="F176">
            <v>0</v>
          </cell>
          <cell r="G176">
            <v>48.19</v>
          </cell>
          <cell r="H176">
            <v>0</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0</v>
          </cell>
          <cell r="H180">
            <v>0</v>
          </cell>
        </row>
        <row r="181">
          <cell r="C181">
            <v>0</v>
          </cell>
          <cell r="D181">
            <v>0</v>
          </cell>
          <cell r="E181">
            <v>0</v>
          </cell>
          <cell r="F181">
            <v>0</v>
          </cell>
          <cell r="G181">
            <v>0</v>
          </cell>
          <cell r="H181">
            <v>0</v>
          </cell>
        </row>
        <row r="182">
          <cell r="C182">
            <v>0</v>
          </cell>
          <cell r="D182">
            <v>0</v>
          </cell>
          <cell r="E182">
            <v>0</v>
          </cell>
          <cell r="F182">
            <v>0</v>
          </cell>
          <cell r="G182">
            <v>0</v>
          </cell>
          <cell r="H182">
            <v>0</v>
          </cell>
        </row>
        <row r="183">
          <cell r="C183">
            <v>59.47</v>
          </cell>
          <cell r="D183">
            <v>0</v>
          </cell>
          <cell r="E183">
            <v>0</v>
          </cell>
          <cell r="F183">
            <v>0</v>
          </cell>
          <cell r="G183">
            <v>15.56</v>
          </cell>
          <cell r="H183">
            <v>0</v>
          </cell>
        </row>
        <row r="184">
          <cell r="C184">
            <v>0</v>
          </cell>
          <cell r="D184">
            <v>0</v>
          </cell>
          <cell r="E184">
            <v>0</v>
          </cell>
          <cell r="F184">
            <v>0</v>
          </cell>
          <cell r="G184">
            <v>0</v>
          </cell>
          <cell r="H184">
            <v>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89">
          <cell r="C189">
            <v>0</v>
          </cell>
          <cell r="D189">
            <v>0</v>
          </cell>
          <cell r="E189">
            <v>0</v>
          </cell>
          <cell r="F189">
            <v>0</v>
          </cell>
          <cell r="G189">
            <v>0</v>
          </cell>
          <cell r="H189">
            <v>0</v>
          </cell>
          <cell r="N189">
            <v>0</v>
          </cell>
        </row>
        <row r="190">
          <cell r="C190">
            <v>0</v>
          </cell>
          <cell r="D190">
            <v>0</v>
          </cell>
          <cell r="E190">
            <v>0</v>
          </cell>
          <cell r="F190">
            <v>0</v>
          </cell>
          <cell r="G190">
            <v>0</v>
          </cell>
          <cell r="H190">
            <v>0</v>
          </cell>
          <cell r="N190">
            <v>0</v>
          </cell>
        </row>
        <row r="191">
          <cell r="C191">
            <v>0</v>
          </cell>
          <cell r="D191">
            <v>0</v>
          </cell>
          <cell r="E191">
            <v>0</v>
          </cell>
          <cell r="F191">
            <v>0</v>
          </cell>
          <cell r="G191">
            <v>0</v>
          </cell>
          <cell r="H191">
            <v>0</v>
          </cell>
          <cell r="N191">
            <v>0</v>
          </cell>
        </row>
        <row r="194">
          <cell r="C194">
            <v>1.44</v>
          </cell>
          <cell r="D194">
            <v>4.1900000000000004</v>
          </cell>
          <cell r="E194">
            <v>7.76</v>
          </cell>
          <cell r="F194">
            <v>15.65</v>
          </cell>
          <cell r="G194">
            <v>16.2</v>
          </cell>
          <cell r="H194">
            <v>8.7799999999999994</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0.8</v>
          </cell>
          <cell r="D198">
            <v>0</v>
          </cell>
          <cell r="E198">
            <v>0.1</v>
          </cell>
          <cell r="F198">
            <v>1</v>
          </cell>
          <cell r="G198">
            <v>51.49</v>
          </cell>
          <cell r="H198">
            <v>-0.44</v>
          </cell>
        </row>
        <row r="199">
          <cell r="C199">
            <v>0</v>
          </cell>
          <cell r="D199">
            <v>0</v>
          </cell>
          <cell r="E199">
            <v>0</v>
          </cell>
          <cell r="F199">
            <v>0</v>
          </cell>
          <cell r="G199">
            <v>0</v>
          </cell>
          <cell r="H199">
            <v>0</v>
          </cell>
        </row>
        <row r="200">
          <cell r="C200">
            <v>0</v>
          </cell>
          <cell r="D200">
            <v>0</v>
          </cell>
          <cell r="E200">
            <v>0</v>
          </cell>
          <cell r="F200">
            <v>0</v>
          </cell>
          <cell r="G200">
            <v>0</v>
          </cell>
          <cell r="H200">
            <v>0</v>
          </cell>
        </row>
        <row r="201">
          <cell r="C201">
            <v>443.88</v>
          </cell>
          <cell r="D201">
            <v>0</v>
          </cell>
          <cell r="E201">
            <v>0</v>
          </cell>
          <cell r="F201">
            <v>0</v>
          </cell>
          <cell r="G201">
            <v>0</v>
          </cell>
          <cell r="H201">
            <v>0</v>
          </cell>
        </row>
        <row r="202">
          <cell r="C202">
            <v>0</v>
          </cell>
          <cell r="D202">
            <v>0</v>
          </cell>
          <cell r="E202">
            <v>0</v>
          </cell>
          <cell r="F202">
            <v>0</v>
          </cell>
          <cell r="G202">
            <v>0</v>
          </cell>
          <cell r="H202">
            <v>0</v>
          </cell>
        </row>
      </sheetData>
      <sheetData sheetId="10"/>
      <sheetData sheetId="11">
        <row r="6">
          <cell r="C6">
            <v>0</v>
          </cell>
          <cell r="D6">
            <v>0</v>
          </cell>
          <cell r="E6">
            <v>0</v>
          </cell>
          <cell r="F6">
            <v>0</v>
          </cell>
          <cell r="G6">
            <v>0</v>
          </cell>
          <cell r="H6">
            <v>0</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0</v>
          </cell>
          <cell r="H9">
            <v>0</v>
          </cell>
        </row>
        <row r="10">
          <cell r="C10">
            <v>2299.62</v>
          </cell>
          <cell r="D10">
            <v>2041.18</v>
          </cell>
          <cell r="E10">
            <v>3193.87</v>
          </cell>
          <cell r="F10">
            <v>1699.19</v>
          </cell>
          <cell r="G10">
            <v>1978.06</v>
          </cell>
          <cell r="H10">
            <v>1490.36</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9">
          <cell r="C19">
            <v>0</v>
          </cell>
          <cell r="D19">
            <v>0</v>
          </cell>
          <cell r="E19">
            <v>0</v>
          </cell>
          <cell r="F19">
            <v>0</v>
          </cell>
          <cell r="G19">
            <v>0</v>
          </cell>
          <cell r="H19">
            <v>0</v>
          </cell>
        </row>
        <row r="20">
          <cell r="C20">
            <v>0</v>
          </cell>
          <cell r="D20">
            <v>0</v>
          </cell>
          <cell r="E20">
            <v>0</v>
          </cell>
          <cell r="F20">
            <v>0</v>
          </cell>
          <cell r="G20">
            <v>0</v>
          </cell>
          <cell r="H20">
            <v>0</v>
          </cell>
        </row>
        <row r="21">
          <cell r="C21">
            <v>0</v>
          </cell>
          <cell r="D21">
            <v>0</v>
          </cell>
          <cell r="E21">
            <v>0</v>
          </cell>
          <cell r="F21">
            <v>0</v>
          </cell>
          <cell r="G21">
            <v>0</v>
          </cell>
          <cell r="H21">
            <v>0</v>
          </cell>
        </row>
        <row r="22">
          <cell r="C22">
            <v>0</v>
          </cell>
          <cell r="D22">
            <v>0</v>
          </cell>
          <cell r="E22">
            <v>0</v>
          </cell>
          <cell r="F22">
            <v>0</v>
          </cell>
          <cell r="G22">
            <v>0</v>
          </cell>
          <cell r="H22">
            <v>0</v>
          </cell>
        </row>
        <row r="23">
          <cell r="C23">
            <v>0</v>
          </cell>
          <cell r="D23">
            <v>0</v>
          </cell>
          <cell r="E23">
            <v>0</v>
          </cell>
          <cell r="F23">
            <v>0</v>
          </cell>
          <cell r="G23">
            <v>0</v>
          </cell>
          <cell r="H23">
            <v>0</v>
          </cell>
        </row>
        <row r="24">
          <cell r="C24">
            <v>0</v>
          </cell>
          <cell r="D24">
            <v>0</v>
          </cell>
          <cell r="E24">
            <v>0</v>
          </cell>
          <cell r="F24">
            <v>0</v>
          </cell>
          <cell r="G24">
            <v>0</v>
          </cell>
          <cell r="H24">
            <v>0</v>
          </cell>
        </row>
        <row r="25">
          <cell r="C25">
            <v>0</v>
          </cell>
          <cell r="D25">
            <v>0</v>
          </cell>
          <cell r="E25">
            <v>0</v>
          </cell>
          <cell r="F25">
            <v>0</v>
          </cell>
          <cell r="G25">
            <v>0</v>
          </cell>
          <cell r="H25">
            <v>0</v>
          </cell>
        </row>
        <row r="26">
          <cell r="C26">
            <v>0</v>
          </cell>
          <cell r="D26">
            <v>0</v>
          </cell>
          <cell r="E26">
            <v>0</v>
          </cell>
        </row>
        <row r="27">
          <cell r="C27">
            <v>0</v>
          </cell>
          <cell r="D27">
            <v>0</v>
          </cell>
          <cell r="E27">
            <v>0</v>
          </cell>
          <cell r="F27">
            <v>0</v>
          </cell>
          <cell r="G27">
            <v>0</v>
          </cell>
          <cell r="H27">
            <v>0</v>
          </cell>
        </row>
        <row r="30">
          <cell r="C30">
            <v>0</v>
          </cell>
          <cell r="D30">
            <v>0</v>
          </cell>
          <cell r="E30">
            <v>0</v>
          </cell>
          <cell r="F30">
            <v>0</v>
          </cell>
          <cell r="G30">
            <v>0</v>
          </cell>
          <cell r="H30">
            <v>0</v>
          </cell>
        </row>
        <row r="31">
          <cell r="C31">
            <v>621.71</v>
          </cell>
          <cell r="D31">
            <v>765.92</v>
          </cell>
          <cell r="E31">
            <v>1280.93</v>
          </cell>
          <cell r="F31">
            <v>680.34</v>
          </cell>
          <cell r="G31">
            <v>826.39</v>
          </cell>
          <cell r="H31">
            <v>580.82000000000005</v>
          </cell>
        </row>
        <row r="32">
          <cell r="C32">
            <v>0</v>
          </cell>
          <cell r="D32">
            <v>0</v>
          </cell>
          <cell r="E32">
            <v>0</v>
          </cell>
          <cell r="F32">
            <v>0</v>
          </cell>
          <cell r="G32">
            <v>0</v>
          </cell>
          <cell r="H32">
            <v>0</v>
          </cell>
        </row>
        <row r="39">
          <cell r="C39">
            <v>11.98</v>
          </cell>
          <cell r="D39">
            <v>33.4</v>
          </cell>
          <cell r="E39">
            <v>22.42</v>
          </cell>
          <cell r="F39">
            <v>25.23</v>
          </cell>
          <cell r="G39">
            <v>20.74</v>
          </cell>
          <cell r="H39">
            <v>19.55</v>
          </cell>
        </row>
        <row r="40">
          <cell r="C40">
            <v>13.72</v>
          </cell>
          <cell r="D40">
            <v>13.72</v>
          </cell>
          <cell r="E40">
            <v>13.72</v>
          </cell>
          <cell r="F40">
            <v>13.69</v>
          </cell>
          <cell r="G40">
            <v>13.73</v>
          </cell>
          <cell r="H40">
            <v>13.69</v>
          </cell>
        </row>
        <row r="41">
          <cell r="C41">
            <v>240</v>
          </cell>
          <cell r="D41">
            <v>240</v>
          </cell>
          <cell r="E41">
            <v>239.99</v>
          </cell>
          <cell r="F41">
            <v>239.99</v>
          </cell>
          <cell r="G41">
            <v>240</v>
          </cell>
          <cell r="H41">
            <v>240</v>
          </cell>
        </row>
        <row r="42">
          <cell r="C42">
            <v>48.05</v>
          </cell>
          <cell r="D42">
            <v>43.11</v>
          </cell>
          <cell r="E42">
            <v>43.39</v>
          </cell>
          <cell r="F42">
            <v>46.48</v>
          </cell>
          <cell r="G42">
            <v>52.64</v>
          </cell>
          <cell r="H42">
            <v>52.66</v>
          </cell>
        </row>
        <row r="43">
          <cell r="C43">
            <v>165.55</v>
          </cell>
          <cell r="D43">
            <v>233.5</v>
          </cell>
          <cell r="E43">
            <v>245.85</v>
          </cell>
          <cell r="F43">
            <v>255.7</v>
          </cell>
          <cell r="G43">
            <v>292.82</v>
          </cell>
          <cell r="H43">
            <v>302.14</v>
          </cell>
        </row>
        <row r="44">
          <cell r="C44">
            <v>7.95</v>
          </cell>
          <cell r="D44">
            <v>7.76</v>
          </cell>
          <cell r="E44">
            <v>7.95</v>
          </cell>
          <cell r="F44">
            <v>7.95</v>
          </cell>
          <cell r="G44">
            <v>7.95</v>
          </cell>
          <cell r="H44">
            <v>7.95</v>
          </cell>
        </row>
        <row r="45">
          <cell r="C45">
            <v>11.59</v>
          </cell>
          <cell r="D45">
            <v>0</v>
          </cell>
          <cell r="E45">
            <v>0</v>
          </cell>
          <cell r="F45">
            <v>7.83</v>
          </cell>
          <cell r="G45">
            <v>0</v>
          </cell>
          <cell r="H45">
            <v>0.57999999999999996</v>
          </cell>
        </row>
        <row r="46">
          <cell r="C46">
            <v>35.799999999999997</v>
          </cell>
          <cell r="D46">
            <v>0</v>
          </cell>
          <cell r="E46">
            <v>0</v>
          </cell>
          <cell r="F46">
            <v>159.87</v>
          </cell>
          <cell r="G46">
            <v>0.39</v>
          </cell>
          <cell r="H46">
            <v>0.08</v>
          </cell>
        </row>
        <row r="47">
          <cell r="C47">
            <v>0</v>
          </cell>
          <cell r="D47">
            <v>3.1</v>
          </cell>
          <cell r="E47">
            <v>8</v>
          </cell>
          <cell r="F47">
            <v>6.75</v>
          </cell>
          <cell r="G47">
            <v>0</v>
          </cell>
          <cell r="H47">
            <v>0</v>
          </cell>
        </row>
        <row r="48">
          <cell r="C48">
            <v>0</v>
          </cell>
          <cell r="D48">
            <v>0</v>
          </cell>
          <cell r="E48">
            <v>0</v>
          </cell>
          <cell r="F48">
            <v>0</v>
          </cell>
          <cell r="G48">
            <v>0</v>
          </cell>
          <cell r="H48">
            <v>0</v>
          </cell>
        </row>
        <row r="49">
          <cell r="C49">
            <v>0</v>
          </cell>
          <cell r="D49">
            <v>0</v>
          </cell>
          <cell r="E49">
            <v>0</v>
          </cell>
          <cell r="F49">
            <v>0</v>
          </cell>
          <cell r="G49">
            <v>0</v>
          </cell>
          <cell r="H49">
            <v>0</v>
          </cell>
        </row>
        <row r="50">
          <cell r="C50">
            <v>0</v>
          </cell>
          <cell r="D50">
            <v>0</v>
          </cell>
          <cell r="E50">
            <v>0</v>
          </cell>
          <cell r="F50">
            <v>0</v>
          </cell>
          <cell r="G50">
            <v>0</v>
          </cell>
          <cell r="H50">
            <v>0</v>
          </cell>
        </row>
        <row r="51">
          <cell r="C51">
            <v>0</v>
          </cell>
          <cell r="D51">
            <v>0</v>
          </cell>
          <cell r="E51">
            <v>0</v>
          </cell>
          <cell r="F51">
            <v>0</v>
          </cell>
          <cell r="G51">
            <v>0</v>
          </cell>
          <cell r="H51">
            <v>0</v>
          </cell>
        </row>
        <row r="52">
          <cell r="C52">
            <v>0</v>
          </cell>
          <cell r="D52">
            <v>0</v>
          </cell>
          <cell r="E52">
            <v>0</v>
          </cell>
          <cell r="F52">
            <v>0</v>
          </cell>
          <cell r="G52">
            <v>16.73</v>
          </cell>
          <cell r="H52">
            <v>0</v>
          </cell>
        </row>
        <row r="53">
          <cell r="C53">
            <v>7.76</v>
          </cell>
          <cell r="D53">
            <v>11.66</v>
          </cell>
          <cell r="E53">
            <v>26.51</v>
          </cell>
          <cell r="F53">
            <v>22.9</v>
          </cell>
          <cell r="G53">
            <v>31.8</v>
          </cell>
          <cell r="H53">
            <v>22.32</v>
          </cell>
        </row>
        <row r="54">
          <cell r="C54">
            <v>0</v>
          </cell>
          <cell r="D54">
            <v>0</v>
          </cell>
          <cell r="E54">
            <v>0</v>
          </cell>
          <cell r="F54">
            <v>0</v>
          </cell>
          <cell r="G54">
            <v>0</v>
          </cell>
          <cell r="H54">
            <v>0</v>
          </cell>
        </row>
        <row r="55">
          <cell r="C55">
            <v>25.5</v>
          </cell>
          <cell r="D55">
            <v>28.76</v>
          </cell>
          <cell r="E55">
            <v>209.62</v>
          </cell>
          <cell r="F55">
            <v>85.87</v>
          </cell>
          <cell r="G55">
            <v>234.65</v>
          </cell>
          <cell r="H55">
            <v>10</v>
          </cell>
        </row>
        <row r="56">
          <cell r="C56">
            <v>0</v>
          </cell>
          <cell r="D56">
            <v>0</v>
          </cell>
          <cell r="E56">
            <v>0</v>
          </cell>
          <cell r="F56">
            <v>0</v>
          </cell>
          <cell r="G56">
            <v>0</v>
          </cell>
          <cell r="H56">
            <v>0</v>
          </cell>
        </row>
        <row r="57">
          <cell r="C57">
            <v>5.27</v>
          </cell>
          <cell r="D57">
            <v>5.3</v>
          </cell>
          <cell r="E57">
            <v>5.43</v>
          </cell>
          <cell r="F57">
            <v>5.42</v>
          </cell>
          <cell r="G57">
            <v>5.81</v>
          </cell>
          <cell r="H57">
            <v>5.79</v>
          </cell>
        </row>
        <row r="58">
          <cell r="C58">
            <v>0</v>
          </cell>
          <cell r="D58">
            <v>0</v>
          </cell>
          <cell r="E58">
            <v>0</v>
          </cell>
          <cell r="F58">
            <v>5.48</v>
          </cell>
          <cell r="G58">
            <v>0</v>
          </cell>
          <cell r="H58">
            <v>1.1299999999999999</v>
          </cell>
        </row>
        <row r="59">
          <cell r="C59">
            <v>12.35</v>
          </cell>
          <cell r="D59">
            <v>0</v>
          </cell>
          <cell r="E59">
            <v>5.63</v>
          </cell>
          <cell r="F59">
            <v>3</v>
          </cell>
          <cell r="G59">
            <v>42.35</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28.45</v>
          </cell>
          <cell r="F62">
            <v>0</v>
          </cell>
          <cell r="G62">
            <v>0</v>
          </cell>
          <cell r="H62">
            <v>0</v>
          </cell>
        </row>
        <row r="63">
          <cell r="C63">
            <v>20</v>
          </cell>
          <cell r="D63">
            <v>0</v>
          </cell>
          <cell r="E63">
            <v>0</v>
          </cell>
          <cell r="F63">
            <v>0</v>
          </cell>
          <cell r="G63">
            <v>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0</v>
          </cell>
          <cell r="D73">
            <v>0</v>
          </cell>
          <cell r="E73">
            <v>0</v>
          </cell>
          <cell r="F73">
            <v>0</v>
          </cell>
          <cell r="G73">
            <v>0</v>
          </cell>
          <cell r="H73">
            <v>0</v>
          </cell>
        </row>
        <row r="74">
          <cell r="C74">
            <v>0</v>
          </cell>
          <cell r="D74">
            <v>0</v>
          </cell>
          <cell r="E74">
            <v>24.72</v>
          </cell>
          <cell r="F74">
            <v>0</v>
          </cell>
          <cell r="G74">
            <v>0</v>
          </cell>
          <cell r="H74">
            <v>0</v>
          </cell>
        </row>
        <row r="75">
          <cell r="C75">
            <v>0</v>
          </cell>
          <cell r="D75">
            <v>0</v>
          </cell>
          <cell r="E75">
            <v>0</v>
          </cell>
          <cell r="F75">
            <v>0</v>
          </cell>
          <cell r="G75">
            <v>0</v>
          </cell>
          <cell r="H75">
            <v>0</v>
          </cell>
        </row>
        <row r="76">
          <cell r="C76">
            <v>10.88</v>
          </cell>
          <cell r="D76">
            <v>13.42</v>
          </cell>
          <cell r="E76">
            <v>13.45</v>
          </cell>
          <cell r="F76">
            <v>11.23</v>
          </cell>
          <cell r="G76">
            <v>20.309999999999999</v>
          </cell>
          <cell r="H76">
            <v>22.52</v>
          </cell>
        </row>
        <row r="77">
          <cell r="C77">
            <v>0</v>
          </cell>
          <cell r="D77">
            <v>0</v>
          </cell>
          <cell r="E77">
            <v>0</v>
          </cell>
          <cell r="F77">
            <v>0</v>
          </cell>
          <cell r="G77">
            <v>0</v>
          </cell>
          <cell r="H77">
            <v>1.71</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0</v>
          </cell>
          <cell r="D88">
            <v>0</v>
          </cell>
          <cell r="E88">
            <v>0</v>
          </cell>
          <cell r="F88">
            <v>0</v>
          </cell>
          <cell r="G88">
            <v>81.73</v>
          </cell>
          <cell r="H88">
            <v>22.9</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3">
          <cell r="C93">
            <v>0</v>
          </cell>
          <cell r="D93">
            <v>0</v>
          </cell>
          <cell r="E93">
            <v>0</v>
          </cell>
          <cell r="F93">
            <v>0</v>
          </cell>
          <cell r="G93">
            <v>0</v>
          </cell>
          <cell r="H93">
            <v>0</v>
          </cell>
        </row>
        <row r="96">
          <cell r="C96">
            <v>17.5</v>
          </cell>
          <cell r="D96">
            <v>22.76</v>
          </cell>
          <cell r="E96">
            <v>18.59</v>
          </cell>
          <cell r="F96">
            <v>20.420000000000002</v>
          </cell>
          <cell r="G96">
            <v>116.25</v>
          </cell>
          <cell r="H96">
            <v>244.05</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477.75</v>
          </cell>
          <cell r="D99">
            <v>447.01</v>
          </cell>
          <cell r="E99">
            <v>510.38</v>
          </cell>
          <cell r="F99">
            <v>478.08</v>
          </cell>
          <cell r="G99">
            <v>334</v>
          </cell>
          <cell r="H99">
            <v>0</v>
          </cell>
        </row>
        <row r="100">
          <cell r="C100">
            <v>0</v>
          </cell>
          <cell r="D100">
            <v>0</v>
          </cell>
          <cell r="E100">
            <v>0</v>
          </cell>
          <cell r="F100">
            <v>0</v>
          </cell>
          <cell r="G100">
            <v>0</v>
          </cell>
          <cell r="H100">
            <v>0</v>
          </cell>
        </row>
        <row r="101">
          <cell r="C101">
            <v>40</v>
          </cell>
          <cell r="D101">
            <v>40</v>
          </cell>
          <cell r="E101">
            <v>40</v>
          </cell>
          <cell r="F101">
            <v>40</v>
          </cell>
          <cell r="G101">
            <v>40</v>
          </cell>
          <cell r="H101">
            <v>40</v>
          </cell>
        </row>
        <row r="102">
          <cell r="C102">
            <v>0</v>
          </cell>
          <cell r="D102">
            <v>0</v>
          </cell>
          <cell r="E102">
            <v>0</v>
          </cell>
          <cell r="F102">
            <v>0</v>
          </cell>
          <cell r="G102">
            <v>0</v>
          </cell>
          <cell r="H102">
            <v>0</v>
          </cell>
        </row>
        <row r="103">
          <cell r="C103">
            <v>0</v>
          </cell>
          <cell r="D103">
            <v>0</v>
          </cell>
          <cell r="E103">
            <v>0</v>
          </cell>
          <cell r="F103">
            <v>0</v>
          </cell>
          <cell r="G103">
            <v>0</v>
          </cell>
          <cell r="H103">
            <v>0</v>
          </cell>
        </row>
        <row r="104">
          <cell r="C104">
            <v>0</v>
          </cell>
          <cell r="D104">
            <v>0</v>
          </cell>
          <cell r="E104">
            <v>0</v>
          </cell>
          <cell r="F104">
            <v>0</v>
          </cell>
          <cell r="G104">
            <v>0</v>
          </cell>
          <cell r="H104">
            <v>0</v>
          </cell>
        </row>
        <row r="105">
          <cell r="C105">
            <v>0</v>
          </cell>
          <cell r="D105">
            <v>0</v>
          </cell>
          <cell r="E105">
            <v>0</v>
          </cell>
          <cell r="F105">
            <v>0</v>
          </cell>
          <cell r="G105">
            <v>0</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29.8</v>
          </cell>
          <cell r="D108">
            <v>25.33</v>
          </cell>
          <cell r="E108">
            <v>18.600000000000001</v>
          </cell>
          <cell r="F108">
            <v>15.6</v>
          </cell>
          <cell r="G108">
            <v>17.55</v>
          </cell>
          <cell r="H108">
            <v>351.6</v>
          </cell>
        </row>
        <row r="109">
          <cell r="C109">
            <v>0</v>
          </cell>
          <cell r="D109">
            <v>0</v>
          </cell>
          <cell r="E109">
            <v>0</v>
          </cell>
          <cell r="F109">
            <v>0</v>
          </cell>
          <cell r="G109">
            <v>0</v>
          </cell>
          <cell r="H109">
            <v>0</v>
          </cell>
        </row>
        <row r="110">
          <cell r="C110">
            <v>0</v>
          </cell>
          <cell r="D110">
            <v>0</v>
          </cell>
          <cell r="E110">
            <v>0</v>
          </cell>
          <cell r="F110">
            <v>0</v>
          </cell>
          <cell r="G110">
            <v>0</v>
          </cell>
          <cell r="H110">
            <v>0</v>
          </cell>
        </row>
        <row r="111">
          <cell r="C111">
            <v>0</v>
          </cell>
          <cell r="D111">
            <v>0</v>
          </cell>
          <cell r="E111">
            <v>0</v>
          </cell>
          <cell r="F111">
            <v>0</v>
          </cell>
          <cell r="G111">
            <v>0</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0</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0.3</v>
          </cell>
          <cell r="D125">
            <v>0.16</v>
          </cell>
          <cell r="E125">
            <v>0.14000000000000001</v>
          </cell>
          <cell r="F125">
            <v>0.16</v>
          </cell>
          <cell r="G125">
            <v>0.12</v>
          </cell>
          <cell r="H125">
            <v>0.11</v>
          </cell>
        </row>
        <row r="126">
          <cell r="C126">
            <v>0.12</v>
          </cell>
          <cell r="D126">
            <v>0.06</v>
          </cell>
          <cell r="E126">
            <v>0.06</v>
          </cell>
          <cell r="F126">
            <v>0.06</v>
          </cell>
          <cell r="G126">
            <v>0.05</v>
          </cell>
          <cell r="H126">
            <v>0.04</v>
          </cell>
        </row>
        <row r="127">
          <cell r="C127">
            <v>0.66</v>
          </cell>
          <cell r="D127">
            <v>0.39</v>
          </cell>
          <cell r="E127">
            <v>0.49</v>
          </cell>
          <cell r="F127">
            <v>0.41</v>
          </cell>
          <cell r="G127">
            <v>0.46</v>
          </cell>
          <cell r="H127">
            <v>0.42</v>
          </cell>
        </row>
        <row r="128">
          <cell r="C128">
            <v>1.82</v>
          </cell>
          <cell r="D128">
            <v>0</v>
          </cell>
          <cell r="E128">
            <v>0</v>
          </cell>
          <cell r="F128">
            <v>1.01</v>
          </cell>
          <cell r="G128">
            <v>0</v>
          </cell>
          <cell r="H128">
            <v>0</v>
          </cell>
        </row>
        <row r="129">
          <cell r="C129">
            <v>0</v>
          </cell>
          <cell r="D129">
            <v>0</v>
          </cell>
          <cell r="E129">
            <v>0</v>
          </cell>
          <cell r="F129">
            <v>0</v>
          </cell>
          <cell r="G129">
            <v>0</v>
          </cell>
          <cell r="H129">
            <v>0</v>
          </cell>
        </row>
        <row r="130">
          <cell r="C130">
            <v>42.3</v>
          </cell>
          <cell r="D130">
            <v>0</v>
          </cell>
          <cell r="E130">
            <v>42.3</v>
          </cell>
          <cell r="F130">
            <v>0</v>
          </cell>
          <cell r="G130">
            <v>0</v>
          </cell>
          <cell r="H130">
            <v>28.2</v>
          </cell>
        </row>
        <row r="131">
          <cell r="C131">
            <v>1.87</v>
          </cell>
          <cell r="D131">
            <v>21.46</v>
          </cell>
          <cell r="E131">
            <v>10.199999999999999</v>
          </cell>
          <cell r="F131">
            <v>16.8</v>
          </cell>
          <cell r="G131">
            <v>15.36</v>
          </cell>
          <cell r="H131">
            <v>10.199999999999999</v>
          </cell>
        </row>
        <row r="132">
          <cell r="C132">
            <v>0</v>
          </cell>
          <cell r="D132">
            <v>0</v>
          </cell>
          <cell r="E132">
            <v>0</v>
          </cell>
          <cell r="F132">
            <v>0</v>
          </cell>
          <cell r="G132">
            <v>0</v>
          </cell>
          <cell r="H132">
            <v>0</v>
          </cell>
        </row>
        <row r="133">
          <cell r="C133">
            <v>16.739999999999998</v>
          </cell>
          <cell r="D133">
            <v>21</v>
          </cell>
          <cell r="E133">
            <v>14.4</v>
          </cell>
          <cell r="F133">
            <v>31.5</v>
          </cell>
          <cell r="G133">
            <v>21</v>
          </cell>
          <cell r="H133">
            <v>0</v>
          </cell>
        </row>
        <row r="134">
          <cell r="C134">
            <v>0</v>
          </cell>
          <cell r="D134">
            <v>0</v>
          </cell>
          <cell r="E134">
            <v>0</v>
          </cell>
          <cell r="F134">
            <v>0</v>
          </cell>
          <cell r="G134">
            <v>0</v>
          </cell>
          <cell r="H134">
            <v>0</v>
          </cell>
        </row>
        <row r="135">
          <cell r="C135">
            <v>0</v>
          </cell>
          <cell r="D135">
            <v>0</v>
          </cell>
          <cell r="E135">
            <v>0</v>
          </cell>
          <cell r="F135">
            <v>0</v>
          </cell>
          <cell r="G135">
            <v>0</v>
          </cell>
          <cell r="H135">
            <v>0</v>
          </cell>
        </row>
        <row r="136">
          <cell r="C136">
            <v>112.8</v>
          </cell>
          <cell r="D136">
            <v>127.5</v>
          </cell>
          <cell r="E136">
            <v>135.4</v>
          </cell>
          <cell r="F136">
            <v>100.7</v>
          </cell>
          <cell r="G136">
            <v>105.7</v>
          </cell>
          <cell r="H136">
            <v>43.4</v>
          </cell>
        </row>
        <row r="137">
          <cell r="C137">
            <v>0</v>
          </cell>
          <cell r="D137">
            <v>0</v>
          </cell>
          <cell r="E137">
            <v>0</v>
          </cell>
          <cell r="F137">
            <v>0</v>
          </cell>
          <cell r="G137">
            <v>0</v>
          </cell>
          <cell r="H137">
            <v>0</v>
          </cell>
        </row>
        <row r="140">
          <cell r="C140">
            <v>0</v>
          </cell>
          <cell r="D140">
            <v>0</v>
          </cell>
          <cell r="E140">
            <v>0</v>
          </cell>
          <cell r="F140">
            <v>0</v>
          </cell>
          <cell r="G140">
            <v>0</v>
          </cell>
          <cell r="H140">
            <v>0</v>
          </cell>
        </row>
        <row r="141">
          <cell r="C141">
            <v>0</v>
          </cell>
          <cell r="D141">
            <v>0</v>
          </cell>
          <cell r="E141">
            <v>0</v>
          </cell>
          <cell r="F141">
            <v>0</v>
          </cell>
          <cell r="G141">
            <v>0</v>
          </cell>
          <cell r="H141">
            <v>0</v>
          </cell>
        </row>
        <row r="142">
          <cell r="C142">
            <v>0</v>
          </cell>
          <cell r="D142">
            <v>0</v>
          </cell>
          <cell r="E142">
            <v>0</v>
          </cell>
          <cell r="F142">
            <v>0</v>
          </cell>
          <cell r="G142">
            <v>0</v>
          </cell>
          <cell r="H142">
            <v>0</v>
          </cell>
        </row>
        <row r="143">
          <cell r="C143">
            <v>0</v>
          </cell>
          <cell r="D143">
            <v>0</v>
          </cell>
          <cell r="E143">
            <v>0</v>
          </cell>
          <cell r="F143">
            <v>0</v>
          </cell>
          <cell r="G143">
            <v>0</v>
          </cell>
          <cell r="H143">
            <v>0</v>
          </cell>
        </row>
        <row r="144">
          <cell r="C144">
            <v>0</v>
          </cell>
          <cell r="D144">
            <v>0</v>
          </cell>
          <cell r="E144">
            <v>0</v>
          </cell>
          <cell r="F144">
            <v>0</v>
          </cell>
          <cell r="G144">
            <v>0</v>
          </cell>
          <cell r="H144">
            <v>0</v>
          </cell>
        </row>
        <row r="145">
          <cell r="C145">
            <v>0</v>
          </cell>
          <cell r="D145">
            <v>0</v>
          </cell>
          <cell r="E145">
            <v>0</v>
          </cell>
          <cell r="F145">
            <v>0</v>
          </cell>
          <cell r="G145">
            <v>0</v>
          </cell>
          <cell r="H145">
            <v>0</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0</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15.39</v>
          </cell>
          <cell r="D154">
            <v>12.56</v>
          </cell>
          <cell r="E154">
            <v>21.35</v>
          </cell>
          <cell r="F154">
            <v>9.35</v>
          </cell>
          <cell r="G154">
            <v>1.84</v>
          </cell>
          <cell r="H154">
            <v>9.5500000000000007</v>
          </cell>
        </row>
        <row r="155">
          <cell r="C155">
            <v>0</v>
          </cell>
          <cell r="D155">
            <v>0</v>
          </cell>
          <cell r="E155">
            <v>0</v>
          </cell>
          <cell r="F155">
            <v>0</v>
          </cell>
          <cell r="G155">
            <v>0</v>
          </cell>
          <cell r="H155">
            <v>0</v>
          </cell>
        </row>
        <row r="156">
          <cell r="C156">
            <v>0</v>
          </cell>
          <cell r="D156">
            <v>0</v>
          </cell>
          <cell r="E156">
            <v>0</v>
          </cell>
          <cell r="F156">
            <v>0</v>
          </cell>
          <cell r="G156">
            <v>0</v>
          </cell>
          <cell r="H156">
            <v>0</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0</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0</v>
          </cell>
          <cell r="D174">
            <v>0</v>
          </cell>
          <cell r="E174">
            <v>0</v>
          </cell>
          <cell r="F174">
            <v>0</v>
          </cell>
          <cell r="G174">
            <v>0</v>
          </cell>
          <cell r="H174">
            <v>0</v>
          </cell>
        </row>
        <row r="175">
          <cell r="C175">
            <v>6.43</v>
          </cell>
          <cell r="D175">
            <v>0</v>
          </cell>
          <cell r="E175">
            <v>0</v>
          </cell>
          <cell r="F175">
            <v>0</v>
          </cell>
          <cell r="G175">
            <v>0</v>
          </cell>
          <cell r="H175">
            <v>0</v>
          </cell>
        </row>
        <row r="176">
          <cell r="C176">
            <v>0</v>
          </cell>
          <cell r="D176">
            <v>0</v>
          </cell>
          <cell r="E176">
            <v>0</v>
          </cell>
          <cell r="F176">
            <v>0</v>
          </cell>
          <cell r="G176">
            <v>8.51</v>
          </cell>
          <cell r="H176">
            <v>0</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0</v>
          </cell>
          <cell r="H180">
            <v>0</v>
          </cell>
        </row>
        <row r="181">
          <cell r="C181">
            <v>0</v>
          </cell>
          <cell r="D181">
            <v>0</v>
          </cell>
          <cell r="E181">
            <v>0</v>
          </cell>
          <cell r="F181">
            <v>0</v>
          </cell>
          <cell r="G181">
            <v>0</v>
          </cell>
          <cell r="H181">
            <v>0</v>
          </cell>
        </row>
        <row r="182">
          <cell r="C182">
            <v>0</v>
          </cell>
          <cell r="D182">
            <v>0</v>
          </cell>
          <cell r="E182">
            <v>0</v>
          </cell>
          <cell r="F182">
            <v>0</v>
          </cell>
          <cell r="G182">
            <v>0</v>
          </cell>
          <cell r="H182">
            <v>0</v>
          </cell>
        </row>
        <row r="183">
          <cell r="C183">
            <v>0</v>
          </cell>
          <cell r="D183">
            <v>0</v>
          </cell>
          <cell r="E183">
            <v>0</v>
          </cell>
          <cell r="F183">
            <v>0</v>
          </cell>
          <cell r="G183">
            <v>0</v>
          </cell>
          <cell r="H183">
            <v>0</v>
          </cell>
        </row>
        <row r="184">
          <cell r="C184">
            <v>0</v>
          </cell>
          <cell r="D184">
            <v>0</v>
          </cell>
          <cell r="E184">
            <v>0</v>
          </cell>
          <cell r="F184">
            <v>0</v>
          </cell>
          <cell r="G184">
            <v>0</v>
          </cell>
          <cell r="H184">
            <v>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89">
          <cell r="C189">
            <v>0</v>
          </cell>
          <cell r="D189">
            <v>0</v>
          </cell>
          <cell r="E189">
            <v>0</v>
          </cell>
          <cell r="F189">
            <v>0</v>
          </cell>
          <cell r="G189">
            <v>0</v>
          </cell>
          <cell r="H189">
            <v>0</v>
          </cell>
        </row>
        <row r="190">
          <cell r="C190">
            <v>0</v>
          </cell>
          <cell r="D190">
            <v>0</v>
          </cell>
          <cell r="E190">
            <v>0</v>
          </cell>
          <cell r="F190">
            <v>0</v>
          </cell>
          <cell r="G190">
            <v>0</v>
          </cell>
          <cell r="H190">
            <v>0</v>
          </cell>
        </row>
        <row r="191">
          <cell r="C191">
            <v>0</v>
          </cell>
          <cell r="D191">
            <v>0</v>
          </cell>
          <cell r="E191">
            <v>0</v>
          </cell>
          <cell r="F191">
            <v>0</v>
          </cell>
          <cell r="G191">
            <v>0</v>
          </cell>
          <cell r="H191">
            <v>0</v>
          </cell>
        </row>
        <row r="194">
          <cell r="C194">
            <v>0</v>
          </cell>
          <cell r="D194">
            <v>0</v>
          </cell>
          <cell r="E194">
            <v>0</v>
          </cell>
          <cell r="F194">
            <v>0</v>
          </cell>
          <cell r="G194">
            <v>0</v>
          </cell>
          <cell r="H194">
            <v>2.8</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v>
          </cell>
          <cell r="D198">
            <v>0</v>
          </cell>
          <cell r="E198">
            <v>0</v>
          </cell>
          <cell r="F198">
            <v>0</v>
          </cell>
          <cell r="G198">
            <v>0</v>
          </cell>
          <cell r="H198">
            <v>0</v>
          </cell>
        </row>
        <row r="199">
          <cell r="C199">
            <v>0</v>
          </cell>
          <cell r="D199">
            <v>0</v>
          </cell>
          <cell r="E199">
            <v>0</v>
          </cell>
          <cell r="F199">
            <v>0</v>
          </cell>
          <cell r="G199">
            <v>0</v>
          </cell>
          <cell r="H199">
            <v>0</v>
          </cell>
        </row>
        <row r="200">
          <cell r="C200">
            <v>0</v>
          </cell>
          <cell r="D200">
            <v>0</v>
          </cell>
          <cell r="E200">
            <v>0</v>
          </cell>
          <cell r="F200">
            <v>0</v>
          </cell>
          <cell r="G200">
            <v>0</v>
          </cell>
          <cell r="H200">
            <v>0</v>
          </cell>
        </row>
        <row r="201">
          <cell r="C201">
            <v>0</v>
          </cell>
          <cell r="D201">
            <v>0</v>
          </cell>
          <cell r="E201">
            <v>0</v>
          </cell>
          <cell r="F201">
            <v>0</v>
          </cell>
          <cell r="G201">
            <v>0</v>
          </cell>
          <cell r="H201">
            <v>0</v>
          </cell>
        </row>
        <row r="202">
          <cell r="C202">
            <v>0</v>
          </cell>
          <cell r="D202">
            <v>0</v>
          </cell>
          <cell r="E202">
            <v>0</v>
          </cell>
          <cell r="F202">
            <v>0</v>
          </cell>
          <cell r="G202">
            <v>0</v>
          </cell>
          <cell r="H202">
            <v>0</v>
          </cell>
        </row>
      </sheetData>
      <sheetData sheetId="12"/>
      <sheetData sheetId="13">
        <row r="6">
          <cell r="C6">
            <v>19336.16</v>
          </cell>
          <cell r="D6">
            <v>28828.79</v>
          </cell>
          <cell r="E6">
            <v>32658.5</v>
          </cell>
          <cell r="F6">
            <v>30619.22</v>
          </cell>
          <cell r="G6">
            <v>38255.49</v>
          </cell>
          <cell r="H6">
            <v>33206.18</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-28.1</v>
          </cell>
          <cell r="H9">
            <v>-165.32</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9">
          <cell r="C19">
            <v>0</v>
          </cell>
          <cell r="D19">
            <v>0</v>
          </cell>
          <cell r="E19">
            <v>0</v>
          </cell>
          <cell r="F19">
            <v>0</v>
          </cell>
          <cell r="G19">
            <v>0</v>
          </cell>
          <cell r="H19">
            <v>0</v>
          </cell>
        </row>
        <row r="20">
          <cell r="C20">
            <v>0</v>
          </cell>
          <cell r="D20">
            <v>0</v>
          </cell>
          <cell r="E20">
            <v>0</v>
          </cell>
          <cell r="F20">
            <v>0</v>
          </cell>
          <cell r="G20">
            <v>0</v>
          </cell>
          <cell r="H20">
            <v>0</v>
          </cell>
        </row>
        <row r="21">
          <cell r="C21">
            <v>2.15</v>
          </cell>
          <cell r="D21">
            <v>57.47</v>
          </cell>
          <cell r="E21">
            <v>1.98</v>
          </cell>
          <cell r="F21">
            <v>60.72</v>
          </cell>
          <cell r="G21">
            <v>0</v>
          </cell>
          <cell r="H21">
            <v>44.16</v>
          </cell>
        </row>
        <row r="22">
          <cell r="C22">
            <v>0</v>
          </cell>
          <cell r="D22">
            <v>0</v>
          </cell>
          <cell r="E22">
            <v>0</v>
          </cell>
          <cell r="F22">
            <v>0</v>
          </cell>
          <cell r="G22">
            <v>0</v>
          </cell>
          <cell r="H22">
            <v>0</v>
          </cell>
        </row>
        <row r="23">
          <cell r="C23">
            <v>0.11</v>
          </cell>
          <cell r="D23">
            <v>0.16</v>
          </cell>
          <cell r="E23">
            <v>0.01</v>
          </cell>
          <cell r="F23">
            <v>1.65</v>
          </cell>
          <cell r="G23">
            <v>0.17</v>
          </cell>
          <cell r="H23">
            <v>0.12</v>
          </cell>
        </row>
        <row r="24">
          <cell r="C24">
            <v>0</v>
          </cell>
          <cell r="D24">
            <v>0</v>
          </cell>
          <cell r="E24">
            <v>0</v>
          </cell>
          <cell r="F24">
            <v>0</v>
          </cell>
          <cell r="G24">
            <v>0</v>
          </cell>
          <cell r="H24">
            <v>0</v>
          </cell>
        </row>
        <row r="25">
          <cell r="C25">
            <v>0</v>
          </cell>
          <cell r="D25">
            <v>0</v>
          </cell>
          <cell r="E25">
            <v>0</v>
          </cell>
          <cell r="F25">
            <v>0</v>
          </cell>
          <cell r="G25">
            <v>0</v>
          </cell>
          <cell r="H25">
            <v>0</v>
          </cell>
        </row>
        <row r="27">
          <cell r="C27">
            <v>0.06</v>
          </cell>
          <cell r="D27">
            <v>0</v>
          </cell>
          <cell r="E27">
            <v>1.38</v>
          </cell>
          <cell r="F27">
            <v>0.02</v>
          </cell>
          <cell r="G27">
            <v>190.37</v>
          </cell>
          <cell r="H27">
            <v>1.28</v>
          </cell>
        </row>
        <row r="30">
          <cell r="C30">
            <v>7724.7</v>
          </cell>
          <cell r="D30">
            <v>12617.24</v>
          </cell>
          <cell r="E30">
            <v>14689.88</v>
          </cell>
          <cell r="F30">
            <v>13477.64</v>
          </cell>
          <cell r="G30">
            <v>18574.47</v>
          </cell>
          <cell r="H30">
            <v>14739.91</v>
          </cell>
        </row>
        <row r="31">
          <cell r="C31">
            <v>0</v>
          </cell>
          <cell r="D31">
            <v>0</v>
          </cell>
          <cell r="E31">
            <v>0</v>
          </cell>
          <cell r="F31">
            <v>0</v>
          </cell>
          <cell r="G31">
            <v>0</v>
          </cell>
          <cell r="H31">
            <v>0</v>
          </cell>
          <cell r="N31">
            <v>0</v>
          </cell>
        </row>
        <row r="32">
          <cell r="C32">
            <v>0</v>
          </cell>
          <cell r="D32">
            <v>0</v>
          </cell>
          <cell r="E32">
            <v>0</v>
          </cell>
          <cell r="F32">
            <v>0</v>
          </cell>
          <cell r="G32">
            <v>0</v>
          </cell>
          <cell r="H32">
            <v>0</v>
          </cell>
          <cell r="N32">
            <v>0</v>
          </cell>
        </row>
        <row r="39">
          <cell r="C39">
            <v>17.579999999999998</v>
          </cell>
          <cell r="D39">
            <v>17.63</v>
          </cell>
          <cell r="E39">
            <v>17.28</v>
          </cell>
          <cell r="F39">
            <v>17.670000000000002</v>
          </cell>
          <cell r="G39">
            <v>17.649999999999999</v>
          </cell>
          <cell r="H39">
            <v>17.2</v>
          </cell>
        </row>
        <row r="40">
          <cell r="C40">
            <v>30.32</v>
          </cell>
          <cell r="D40">
            <v>30.15</v>
          </cell>
          <cell r="E40">
            <v>25.55</v>
          </cell>
          <cell r="F40">
            <v>25.86</v>
          </cell>
          <cell r="G40">
            <v>30</v>
          </cell>
          <cell r="H40">
            <v>55.85</v>
          </cell>
        </row>
        <row r="41">
          <cell r="C41">
            <v>400</v>
          </cell>
          <cell r="D41">
            <v>500</v>
          </cell>
          <cell r="E41">
            <v>500</v>
          </cell>
          <cell r="F41">
            <v>499.5</v>
          </cell>
          <cell r="G41">
            <v>500</v>
          </cell>
          <cell r="H41">
            <v>500</v>
          </cell>
        </row>
        <row r="42">
          <cell r="C42">
            <v>0</v>
          </cell>
          <cell r="D42">
            <v>782.38</v>
          </cell>
          <cell r="E42">
            <v>386.59</v>
          </cell>
          <cell r="F42">
            <v>0</v>
          </cell>
          <cell r="G42">
            <v>435.37</v>
          </cell>
          <cell r="H42">
            <v>449.24</v>
          </cell>
        </row>
        <row r="43">
          <cell r="C43">
            <v>689.8</v>
          </cell>
          <cell r="D43">
            <v>972.91</v>
          </cell>
          <cell r="E43">
            <v>1024.3699999999999</v>
          </cell>
          <cell r="F43">
            <v>1065.83</v>
          </cell>
          <cell r="G43">
            <v>1220.0999999999999</v>
          </cell>
          <cell r="H43">
            <v>1258.92</v>
          </cell>
        </row>
        <row r="44">
          <cell r="C44">
            <v>55</v>
          </cell>
          <cell r="D44">
            <v>53.7</v>
          </cell>
          <cell r="E44">
            <v>55</v>
          </cell>
          <cell r="F44">
            <v>55</v>
          </cell>
          <cell r="G44">
            <v>55</v>
          </cell>
          <cell r="H44">
            <v>55</v>
          </cell>
        </row>
        <row r="45">
          <cell r="C45">
            <v>32.119999999999997</v>
          </cell>
          <cell r="D45">
            <v>0</v>
          </cell>
          <cell r="E45">
            <v>0</v>
          </cell>
          <cell r="F45">
            <v>28.17</v>
          </cell>
          <cell r="G45">
            <v>1.85</v>
          </cell>
          <cell r="H45">
            <v>0</v>
          </cell>
        </row>
        <row r="46">
          <cell r="C46">
            <v>20.94</v>
          </cell>
          <cell r="D46">
            <v>0</v>
          </cell>
          <cell r="E46">
            <v>0</v>
          </cell>
          <cell r="F46">
            <v>32.04</v>
          </cell>
          <cell r="G46">
            <v>22.05</v>
          </cell>
          <cell r="H46">
            <v>0</v>
          </cell>
        </row>
        <row r="47">
          <cell r="C47">
            <v>29.2</v>
          </cell>
          <cell r="D47">
            <v>0</v>
          </cell>
          <cell r="E47">
            <v>7.4</v>
          </cell>
          <cell r="F47">
            <v>29.12</v>
          </cell>
          <cell r="G47">
            <v>8</v>
          </cell>
          <cell r="H47">
            <v>8</v>
          </cell>
        </row>
        <row r="48">
          <cell r="C48">
            <v>0</v>
          </cell>
          <cell r="D48">
            <v>0</v>
          </cell>
          <cell r="E48">
            <v>0</v>
          </cell>
          <cell r="F48">
            <v>0</v>
          </cell>
          <cell r="G48">
            <v>0</v>
          </cell>
          <cell r="H48">
            <v>0</v>
          </cell>
        </row>
        <row r="49">
          <cell r="C49">
            <v>0</v>
          </cell>
          <cell r="D49">
            <v>0</v>
          </cell>
          <cell r="E49">
            <v>0</v>
          </cell>
          <cell r="F49">
            <v>0</v>
          </cell>
          <cell r="G49">
            <v>0</v>
          </cell>
          <cell r="H49">
            <v>0</v>
          </cell>
        </row>
        <row r="50">
          <cell r="C50">
            <v>0</v>
          </cell>
          <cell r="D50">
            <v>0</v>
          </cell>
          <cell r="E50">
            <v>0</v>
          </cell>
          <cell r="F50">
            <v>0</v>
          </cell>
          <cell r="G50">
            <v>0</v>
          </cell>
          <cell r="H50">
            <v>0</v>
          </cell>
        </row>
        <row r="51">
          <cell r="C51">
            <v>0</v>
          </cell>
          <cell r="D51">
            <v>0</v>
          </cell>
          <cell r="E51">
            <v>0</v>
          </cell>
          <cell r="F51">
            <v>0</v>
          </cell>
          <cell r="G51">
            <v>0</v>
          </cell>
          <cell r="H51">
            <v>0</v>
          </cell>
        </row>
        <row r="52">
          <cell r="C52">
            <v>0</v>
          </cell>
          <cell r="D52">
            <v>0</v>
          </cell>
          <cell r="E52">
            <v>0</v>
          </cell>
          <cell r="F52">
            <v>0</v>
          </cell>
          <cell r="G52">
            <v>0</v>
          </cell>
          <cell r="H52">
            <v>0</v>
          </cell>
        </row>
        <row r="53">
          <cell r="C53">
            <v>0</v>
          </cell>
          <cell r="D53">
            <v>0</v>
          </cell>
          <cell r="E53">
            <v>0</v>
          </cell>
          <cell r="F53">
            <v>0</v>
          </cell>
          <cell r="G53">
            <v>9.99</v>
          </cell>
          <cell r="H53">
            <v>18.420000000000002</v>
          </cell>
        </row>
        <row r="54">
          <cell r="C54">
            <v>0</v>
          </cell>
          <cell r="D54">
            <v>0</v>
          </cell>
          <cell r="E54">
            <v>0</v>
          </cell>
          <cell r="F54">
            <v>0</v>
          </cell>
          <cell r="G54">
            <v>0</v>
          </cell>
          <cell r="H54">
            <v>0</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0</v>
          </cell>
          <cell r="D57">
            <v>0</v>
          </cell>
          <cell r="E57">
            <v>0</v>
          </cell>
          <cell r="F57">
            <v>0</v>
          </cell>
          <cell r="G57">
            <v>0</v>
          </cell>
          <cell r="H57">
            <v>0</v>
          </cell>
        </row>
        <row r="58">
          <cell r="C58">
            <v>-2.44</v>
          </cell>
          <cell r="D58">
            <v>3.52</v>
          </cell>
          <cell r="E58">
            <v>2.52</v>
          </cell>
          <cell r="F58">
            <v>88.48</v>
          </cell>
          <cell r="G58">
            <v>-85</v>
          </cell>
          <cell r="H58">
            <v>0</v>
          </cell>
        </row>
        <row r="59">
          <cell r="C59">
            <v>0</v>
          </cell>
          <cell r="D59">
            <v>0</v>
          </cell>
          <cell r="E59">
            <v>37.76</v>
          </cell>
          <cell r="F59">
            <v>35.24</v>
          </cell>
          <cell r="G59">
            <v>95.5</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0</v>
          </cell>
          <cell r="H62">
            <v>0</v>
          </cell>
        </row>
        <row r="63">
          <cell r="C63">
            <v>55</v>
          </cell>
          <cell r="D63">
            <v>0</v>
          </cell>
          <cell r="E63">
            <v>285</v>
          </cell>
          <cell r="F63">
            <v>0</v>
          </cell>
          <cell r="G63">
            <v>0</v>
          </cell>
          <cell r="H63">
            <v>0</v>
          </cell>
        </row>
        <row r="64">
          <cell r="C64">
            <v>0</v>
          </cell>
          <cell r="D64">
            <v>0</v>
          </cell>
          <cell r="E64">
            <v>30</v>
          </cell>
          <cell r="F64">
            <v>0</v>
          </cell>
          <cell r="G64">
            <v>0</v>
          </cell>
          <cell r="H64">
            <v>0</v>
          </cell>
        </row>
        <row r="65">
          <cell r="C65">
            <v>30</v>
          </cell>
          <cell r="D65">
            <v>0</v>
          </cell>
          <cell r="E65">
            <v>17.5</v>
          </cell>
          <cell r="F65">
            <v>0</v>
          </cell>
          <cell r="G65">
            <v>0</v>
          </cell>
          <cell r="H65">
            <v>0</v>
          </cell>
        </row>
        <row r="66">
          <cell r="C66">
            <v>80</v>
          </cell>
          <cell r="D66">
            <v>0</v>
          </cell>
          <cell r="E66">
            <v>0</v>
          </cell>
          <cell r="F66">
            <v>0</v>
          </cell>
          <cell r="G66">
            <v>0</v>
          </cell>
          <cell r="H66">
            <v>0</v>
          </cell>
        </row>
        <row r="67">
          <cell r="C67">
            <v>40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308.04000000000002</v>
          </cell>
          <cell r="D73">
            <v>263.04000000000002</v>
          </cell>
          <cell r="E73">
            <v>242.61</v>
          </cell>
          <cell r="F73">
            <v>212.21</v>
          </cell>
          <cell r="G73">
            <v>234.15</v>
          </cell>
          <cell r="H73">
            <v>316.45</v>
          </cell>
        </row>
        <row r="74">
          <cell r="C74">
            <v>0</v>
          </cell>
          <cell r="D74">
            <v>0</v>
          </cell>
          <cell r="E74">
            <v>0</v>
          </cell>
          <cell r="F74">
            <v>0</v>
          </cell>
          <cell r="G74">
            <v>0</v>
          </cell>
          <cell r="H74">
            <v>0</v>
          </cell>
        </row>
        <row r="75">
          <cell r="C75">
            <v>0</v>
          </cell>
          <cell r="D75">
            <v>0</v>
          </cell>
          <cell r="E75">
            <v>0</v>
          </cell>
          <cell r="F75">
            <v>0</v>
          </cell>
          <cell r="G75">
            <v>0</v>
          </cell>
          <cell r="H75">
            <v>0</v>
          </cell>
        </row>
        <row r="76">
          <cell r="C76">
            <v>49.85</v>
          </cell>
          <cell r="D76">
            <v>40.03</v>
          </cell>
          <cell r="E76">
            <v>40.35</v>
          </cell>
          <cell r="F76">
            <v>50.52</v>
          </cell>
          <cell r="G76">
            <v>60.94</v>
          </cell>
          <cell r="H76">
            <v>68.819999999999993</v>
          </cell>
        </row>
        <row r="77">
          <cell r="C77">
            <v>0</v>
          </cell>
          <cell r="D77">
            <v>0</v>
          </cell>
          <cell r="E77">
            <v>0</v>
          </cell>
          <cell r="F77">
            <v>5.44</v>
          </cell>
          <cell r="G77">
            <v>0</v>
          </cell>
          <cell r="H77">
            <v>6.18</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250.41</v>
          </cell>
          <cell r="D88">
            <v>299.51</v>
          </cell>
          <cell r="E88">
            <v>312.76</v>
          </cell>
          <cell r="F88">
            <v>290.87</v>
          </cell>
          <cell r="G88">
            <v>294.99</v>
          </cell>
          <cell r="H88">
            <v>452.41</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200</v>
          </cell>
          <cell r="D91">
            <v>200</v>
          </cell>
          <cell r="E91">
            <v>200</v>
          </cell>
          <cell r="F91">
            <v>200</v>
          </cell>
          <cell r="G91">
            <v>200</v>
          </cell>
          <cell r="H91">
            <v>200</v>
          </cell>
        </row>
        <row r="92">
          <cell r="C92">
            <v>0</v>
          </cell>
          <cell r="D92">
            <v>0</v>
          </cell>
          <cell r="E92">
            <v>0</v>
          </cell>
          <cell r="F92">
            <v>0</v>
          </cell>
          <cell r="G92">
            <v>0</v>
          </cell>
          <cell r="H92">
            <v>0</v>
          </cell>
        </row>
        <row r="93">
          <cell r="C93">
            <v>0</v>
          </cell>
          <cell r="D93">
            <v>0</v>
          </cell>
          <cell r="E93">
            <v>0</v>
          </cell>
          <cell r="F93">
            <v>0</v>
          </cell>
          <cell r="G93">
            <v>0</v>
          </cell>
          <cell r="H93">
            <v>0</v>
          </cell>
        </row>
        <row r="96">
          <cell r="C96">
            <v>96.76</v>
          </cell>
          <cell r="D96">
            <v>68.28</v>
          </cell>
          <cell r="E96">
            <v>48.19</v>
          </cell>
          <cell r="F96">
            <v>50.23</v>
          </cell>
          <cell r="G96">
            <v>561.58000000000004</v>
          </cell>
          <cell r="H96">
            <v>720.01</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603.24</v>
          </cell>
          <cell r="D99">
            <v>559.79999999999995</v>
          </cell>
          <cell r="E99">
            <v>556.54999999999995</v>
          </cell>
          <cell r="F99">
            <v>687.9</v>
          </cell>
          <cell r="G99">
            <v>200.88</v>
          </cell>
          <cell r="H99">
            <v>49.25</v>
          </cell>
        </row>
        <row r="100">
          <cell r="C100">
            <v>0</v>
          </cell>
          <cell r="D100">
            <v>0</v>
          </cell>
          <cell r="E100">
            <v>0</v>
          </cell>
          <cell r="F100">
            <v>0</v>
          </cell>
          <cell r="G100">
            <v>0</v>
          </cell>
          <cell r="H100">
            <v>0</v>
          </cell>
        </row>
        <row r="101">
          <cell r="C101">
            <v>120</v>
          </cell>
          <cell r="D101">
            <v>131.91999999999999</v>
          </cell>
          <cell r="E101">
            <v>109.26</v>
          </cell>
          <cell r="F101">
            <v>119.91</v>
          </cell>
          <cell r="G101">
            <v>120</v>
          </cell>
          <cell r="H101">
            <v>120</v>
          </cell>
        </row>
        <row r="102">
          <cell r="C102">
            <v>0</v>
          </cell>
          <cell r="D102">
            <v>0</v>
          </cell>
          <cell r="E102">
            <v>0</v>
          </cell>
          <cell r="F102">
            <v>0</v>
          </cell>
          <cell r="G102">
            <v>0</v>
          </cell>
          <cell r="H102">
            <v>0</v>
          </cell>
        </row>
        <row r="103">
          <cell r="C103">
            <v>0</v>
          </cell>
          <cell r="D103">
            <v>22.69</v>
          </cell>
          <cell r="E103">
            <v>18.52</v>
          </cell>
          <cell r="F103">
            <v>20.53</v>
          </cell>
          <cell r="G103">
            <v>0</v>
          </cell>
          <cell r="H103">
            <v>0</v>
          </cell>
        </row>
        <row r="104">
          <cell r="C104">
            <v>0</v>
          </cell>
          <cell r="D104">
            <v>0</v>
          </cell>
          <cell r="E104">
            <v>0</v>
          </cell>
          <cell r="F104">
            <v>0</v>
          </cell>
          <cell r="G104">
            <v>0</v>
          </cell>
          <cell r="H104">
            <v>0</v>
          </cell>
        </row>
        <row r="105">
          <cell r="C105">
            <v>0</v>
          </cell>
          <cell r="D105">
            <v>33.31</v>
          </cell>
          <cell r="E105">
            <v>32.81</v>
          </cell>
          <cell r="F105">
            <v>54.09</v>
          </cell>
          <cell r="G105">
            <v>0</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0</v>
          </cell>
          <cell r="D108">
            <v>0</v>
          </cell>
          <cell r="E108">
            <v>0</v>
          </cell>
          <cell r="F108">
            <v>0</v>
          </cell>
          <cell r="G108">
            <v>0</v>
          </cell>
          <cell r="H108">
            <v>32</v>
          </cell>
        </row>
        <row r="109">
          <cell r="C109">
            <v>0</v>
          </cell>
          <cell r="D109">
            <v>16.07</v>
          </cell>
          <cell r="E109">
            <v>14.31</v>
          </cell>
          <cell r="F109">
            <v>13.42</v>
          </cell>
          <cell r="G109">
            <v>0</v>
          </cell>
          <cell r="H109">
            <v>0</v>
          </cell>
        </row>
        <row r="110">
          <cell r="C110">
            <v>0</v>
          </cell>
          <cell r="D110">
            <v>0</v>
          </cell>
          <cell r="E110">
            <v>0</v>
          </cell>
          <cell r="F110">
            <v>0</v>
          </cell>
          <cell r="G110">
            <v>0</v>
          </cell>
          <cell r="H110">
            <v>0</v>
          </cell>
        </row>
        <row r="111">
          <cell r="C111">
            <v>0</v>
          </cell>
          <cell r="D111">
            <v>23.6</v>
          </cell>
          <cell r="E111">
            <v>25.35</v>
          </cell>
          <cell r="F111">
            <v>57.98</v>
          </cell>
          <cell r="G111">
            <v>0</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0</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0.74</v>
          </cell>
          <cell r="D125">
            <v>0.49</v>
          </cell>
          <cell r="E125">
            <v>0.42</v>
          </cell>
          <cell r="F125">
            <v>0.47</v>
          </cell>
          <cell r="G125">
            <v>0.37</v>
          </cell>
          <cell r="H125">
            <v>0.32</v>
          </cell>
        </row>
        <row r="126">
          <cell r="C126">
            <v>0.3</v>
          </cell>
          <cell r="D126">
            <v>0.19</v>
          </cell>
          <cell r="E126">
            <v>0.17</v>
          </cell>
          <cell r="F126">
            <v>0.19</v>
          </cell>
          <cell r="G126">
            <v>0.15</v>
          </cell>
          <cell r="H126">
            <v>0.13</v>
          </cell>
        </row>
        <row r="127">
          <cell r="C127">
            <v>2.2400000000000002</v>
          </cell>
          <cell r="D127">
            <v>2.0699999999999998</v>
          </cell>
          <cell r="E127">
            <v>1.93</v>
          </cell>
          <cell r="F127">
            <v>1.44</v>
          </cell>
          <cell r="G127">
            <v>1.57</v>
          </cell>
          <cell r="H127">
            <v>1.41</v>
          </cell>
        </row>
        <row r="128">
          <cell r="C128">
            <v>3.93</v>
          </cell>
          <cell r="D128">
            <v>0</v>
          </cell>
          <cell r="E128">
            <v>0</v>
          </cell>
          <cell r="F128">
            <v>4.76</v>
          </cell>
          <cell r="G128">
            <v>0</v>
          </cell>
          <cell r="H128">
            <v>0</v>
          </cell>
        </row>
        <row r="129">
          <cell r="C129">
            <v>0</v>
          </cell>
          <cell r="D129">
            <v>0</v>
          </cell>
          <cell r="E129">
            <v>0</v>
          </cell>
          <cell r="F129">
            <v>0</v>
          </cell>
          <cell r="G129">
            <v>0</v>
          </cell>
          <cell r="H129">
            <v>0</v>
          </cell>
        </row>
        <row r="130">
          <cell r="C130">
            <v>0</v>
          </cell>
          <cell r="D130">
            <v>46.75</v>
          </cell>
          <cell r="E130">
            <v>0</v>
          </cell>
          <cell r="F130">
            <v>0</v>
          </cell>
          <cell r="G130">
            <v>0</v>
          </cell>
          <cell r="H130">
            <v>46.75</v>
          </cell>
        </row>
        <row r="131">
          <cell r="C131">
            <v>14.45</v>
          </cell>
          <cell r="D131">
            <v>70</v>
          </cell>
          <cell r="E131">
            <v>50</v>
          </cell>
          <cell r="F131">
            <v>25.03</v>
          </cell>
          <cell r="G131">
            <v>21.88</v>
          </cell>
          <cell r="H131">
            <v>0</v>
          </cell>
        </row>
        <row r="132">
          <cell r="C132">
            <v>0</v>
          </cell>
          <cell r="D132">
            <v>0</v>
          </cell>
          <cell r="E132">
            <v>0</v>
          </cell>
          <cell r="F132">
            <v>0</v>
          </cell>
          <cell r="G132">
            <v>0</v>
          </cell>
          <cell r="H132">
            <v>0</v>
          </cell>
        </row>
        <row r="133">
          <cell r="C133">
            <v>0</v>
          </cell>
          <cell r="D133">
            <v>0</v>
          </cell>
          <cell r="E133">
            <v>30.28</v>
          </cell>
          <cell r="F133">
            <v>31.5</v>
          </cell>
          <cell r="G133">
            <v>70</v>
          </cell>
          <cell r="H133">
            <v>0</v>
          </cell>
        </row>
        <row r="134">
          <cell r="C134">
            <v>26.27</v>
          </cell>
          <cell r="D134">
            <v>0</v>
          </cell>
          <cell r="E134">
            <v>60</v>
          </cell>
          <cell r="F134">
            <v>0</v>
          </cell>
          <cell r="G134">
            <v>0</v>
          </cell>
          <cell r="H134">
            <v>0</v>
          </cell>
        </row>
        <row r="135">
          <cell r="C135">
            <v>0</v>
          </cell>
          <cell r="D135">
            <v>0</v>
          </cell>
          <cell r="E135">
            <v>0</v>
          </cell>
          <cell r="F135">
            <v>0</v>
          </cell>
          <cell r="G135">
            <v>0</v>
          </cell>
          <cell r="H135">
            <v>0</v>
          </cell>
        </row>
        <row r="136">
          <cell r="C136">
            <v>34.67</v>
          </cell>
          <cell r="D136">
            <v>74.66</v>
          </cell>
          <cell r="E136">
            <v>77.33</v>
          </cell>
          <cell r="F136">
            <v>49.99</v>
          </cell>
          <cell r="G136">
            <v>96.67</v>
          </cell>
          <cell r="H136">
            <v>150</v>
          </cell>
        </row>
        <row r="140">
          <cell r="C140">
            <v>0</v>
          </cell>
          <cell r="D140">
            <v>0</v>
          </cell>
          <cell r="E140">
            <v>0</v>
          </cell>
          <cell r="F140">
            <v>0</v>
          </cell>
          <cell r="G140">
            <v>0</v>
          </cell>
          <cell r="H140">
            <v>0</v>
          </cell>
        </row>
        <row r="141">
          <cell r="C141">
            <v>0</v>
          </cell>
          <cell r="D141">
            <v>0</v>
          </cell>
          <cell r="E141">
            <v>0</v>
          </cell>
          <cell r="F141">
            <v>0</v>
          </cell>
          <cell r="G141">
            <v>0</v>
          </cell>
          <cell r="H141">
            <v>63</v>
          </cell>
        </row>
        <row r="142">
          <cell r="C142">
            <v>0</v>
          </cell>
          <cell r="D142">
            <v>0</v>
          </cell>
          <cell r="E142">
            <v>0</v>
          </cell>
          <cell r="F142">
            <v>0</v>
          </cell>
          <cell r="G142">
            <v>0</v>
          </cell>
          <cell r="H142">
            <v>0</v>
          </cell>
        </row>
        <row r="143">
          <cell r="C143">
            <v>0</v>
          </cell>
          <cell r="D143">
            <v>0</v>
          </cell>
          <cell r="E143">
            <v>0</v>
          </cell>
          <cell r="F143">
            <v>0</v>
          </cell>
          <cell r="G143">
            <v>0</v>
          </cell>
          <cell r="H143">
            <v>20</v>
          </cell>
        </row>
        <row r="144">
          <cell r="C144">
            <v>0</v>
          </cell>
          <cell r="D144">
            <v>0</v>
          </cell>
          <cell r="E144">
            <v>0</v>
          </cell>
          <cell r="F144">
            <v>0</v>
          </cell>
          <cell r="G144">
            <v>0</v>
          </cell>
          <cell r="H144">
            <v>10</v>
          </cell>
        </row>
        <row r="145">
          <cell r="C145">
            <v>119.5</v>
          </cell>
          <cell r="D145">
            <v>19.190000000000001</v>
          </cell>
          <cell r="E145">
            <v>159.22999999999999</v>
          </cell>
          <cell r="F145">
            <v>92.01</v>
          </cell>
          <cell r="G145">
            <v>123.47</v>
          </cell>
          <cell r="H145">
            <v>483.13</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156.06</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402.26</v>
          </cell>
          <cell r="D154">
            <v>1540.97</v>
          </cell>
          <cell r="E154">
            <v>1755.77</v>
          </cell>
          <cell r="F154">
            <v>1633.52</v>
          </cell>
          <cell r="G154">
            <v>1650.51</v>
          </cell>
          <cell r="H154">
            <v>949.92</v>
          </cell>
        </row>
        <row r="155">
          <cell r="C155">
            <v>0</v>
          </cell>
          <cell r="D155">
            <v>0</v>
          </cell>
          <cell r="E155">
            <v>0</v>
          </cell>
          <cell r="F155">
            <v>0</v>
          </cell>
          <cell r="G155">
            <v>0</v>
          </cell>
          <cell r="H155">
            <v>0</v>
          </cell>
        </row>
        <row r="156">
          <cell r="C156">
            <v>1072.18</v>
          </cell>
          <cell r="D156">
            <v>0</v>
          </cell>
          <cell r="E156">
            <v>804.48</v>
          </cell>
          <cell r="F156">
            <v>538.01</v>
          </cell>
          <cell r="G156">
            <v>631.6</v>
          </cell>
          <cell r="H156">
            <v>801.18</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5.23</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0</v>
          </cell>
          <cell r="D174">
            <v>0</v>
          </cell>
          <cell r="E174">
            <v>0</v>
          </cell>
          <cell r="F174">
            <v>0</v>
          </cell>
          <cell r="G174">
            <v>0</v>
          </cell>
          <cell r="H174">
            <v>0</v>
          </cell>
        </row>
        <row r="175">
          <cell r="C175">
            <v>46.92</v>
          </cell>
          <cell r="D175">
            <v>0</v>
          </cell>
          <cell r="E175">
            <v>53</v>
          </cell>
          <cell r="F175">
            <v>0</v>
          </cell>
          <cell r="G175">
            <v>0</v>
          </cell>
          <cell r="H175">
            <v>0</v>
          </cell>
        </row>
        <row r="176">
          <cell r="C176">
            <v>0</v>
          </cell>
          <cell r="D176">
            <v>0</v>
          </cell>
          <cell r="E176">
            <v>0</v>
          </cell>
          <cell r="F176">
            <v>0</v>
          </cell>
          <cell r="G176">
            <v>21.45</v>
          </cell>
          <cell r="H176">
            <v>0</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0</v>
          </cell>
          <cell r="H180">
            <v>0</v>
          </cell>
        </row>
        <row r="181">
          <cell r="C181">
            <v>0</v>
          </cell>
          <cell r="D181">
            <v>0</v>
          </cell>
          <cell r="E181">
            <v>0</v>
          </cell>
          <cell r="F181">
            <v>0</v>
          </cell>
          <cell r="G181">
            <v>0</v>
          </cell>
          <cell r="H181">
            <v>0</v>
          </cell>
        </row>
        <row r="182">
          <cell r="C182">
            <v>0</v>
          </cell>
          <cell r="D182">
            <v>0</v>
          </cell>
          <cell r="E182">
            <v>0</v>
          </cell>
          <cell r="F182">
            <v>0</v>
          </cell>
          <cell r="G182">
            <v>0</v>
          </cell>
          <cell r="H182">
            <v>0</v>
          </cell>
        </row>
        <row r="183">
          <cell r="C183">
            <v>0</v>
          </cell>
          <cell r="D183">
            <v>0</v>
          </cell>
          <cell r="E183">
            <v>0</v>
          </cell>
          <cell r="F183">
            <v>0</v>
          </cell>
          <cell r="G183">
            <v>0</v>
          </cell>
          <cell r="H183">
            <v>0</v>
          </cell>
        </row>
        <row r="184">
          <cell r="C184">
            <v>0</v>
          </cell>
          <cell r="D184">
            <v>0</v>
          </cell>
          <cell r="E184">
            <v>0</v>
          </cell>
          <cell r="F184">
            <v>0</v>
          </cell>
          <cell r="G184">
            <v>0</v>
          </cell>
          <cell r="H184">
            <v>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89">
          <cell r="C189">
            <v>0</v>
          </cell>
          <cell r="D189">
            <v>0</v>
          </cell>
          <cell r="E189">
            <v>0</v>
          </cell>
          <cell r="F189">
            <v>0</v>
          </cell>
          <cell r="G189">
            <v>0</v>
          </cell>
          <cell r="H189">
            <v>0</v>
          </cell>
          <cell r="N189">
            <v>0</v>
          </cell>
        </row>
        <row r="190">
          <cell r="C190">
            <v>0</v>
          </cell>
          <cell r="D190">
            <v>0</v>
          </cell>
          <cell r="E190">
            <v>0</v>
          </cell>
          <cell r="F190">
            <v>0</v>
          </cell>
          <cell r="G190">
            <v>0</v>
          </cell>
          <cell r="H190">
            <v>0</v>
          </cell>
          <cell r="N190">
            <v>0</v>
          </cell>
        </row>
        <row r="191">
          <cell r="C191">
            <v>0</v>
          </cell>
          <cell r="D191">
            <v>0</v>
          </cell>
          <cell r="E191">
            <v>0</v>
          </cell>
          <cell r="F191">
            <v>0</v>
          </cell>
          <cell r="G191">
            <v>0</v>
          </cell>
          <cell r="H191">
            <v>0</v>
          </cell>
          <cell r="N191">
            <v>0</v>
          </cell>
        </row>
        <row r="194">
          <cell r="C194">
            <v>0.7</v>
          </cell>
          <cell r="D194">
            <v>0.25</v>
          </cell>
          <cell r="E194">
            <v>0.28999999999999998</v>
          </cell>
          <cell r="F194">
            <v>-0.25</v>
          </cell>
          <cell r="G194">
            <v>1.61</v>
          </cell>
          <cell r="H194">
            <v>1.01</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0.02</v>
          </cell>
          <cell r="D198">
            <v>0</v>
          </cell>
          <cell r="E198">
            <v>0</v>
          </cell>
          <cell r="F198">
            <v>0.39</v>
          </cell>
          <cell r="G198">
            <v>0.55000000000000004</v>
          </cell>
          <cell r="H198">
            <v>0.28999999999999998</v>
          </cell>
        </row>
        <row r="199">
          <cell r="C199">
            <v>0</v>
          </cell>
          <cell r="D199">
            <v>0</v>
          </cell>
          <cell r="E199">
            <v>0</v>
          </cell>
          <cell r="F199">
            <v>0</v>
          </cell>
          <cell r="G199">
            <v>0</v>
          </cell>
          <cell r="H199">
            <v>0</v>
          </cell>
        </row>
        <row r="200">
          <cell r="C200">
            <v>0</v>
          </cell>
          <cell r="D200">
            <v>0</v>
          </cell>
          <cell r="E200">
            <v>0</v>
          </cell>
          <cell r="F200">
            <v>0</v>
          </cell>
          <cell r="G200">
            <v>0</v>
          </cell>
          <cell r="H200">
            <v>0</v>
          </cell>
        </row>
        <row r="201">
          <cell r="C201">
            <v>0</v>
          </cell>
          <cell r="D201">
            <v>0</v>
          </cell>
          <cell r="E201">
            <v>0</v>
          </cell>
          <cell r="F201">
            <v>191.42</v>
          </cell>
          <cell r="G201">
            <v>0</v>
          </cell>
          <cell r="H201">
            <v>0</v>
          </cell>
        </row>
        <row r="202">
          <cell r="C202">
            <v>0</v>
          </cell>
          <cell r="D202">
            <v>0</v>
          </cell>
          <cell r="E202">
            <v>0</v>
          </cell>
          <cell r="F202">
            <v>0</v>
          </cell>
          <cell r="G202">
            <v>0</v>
          </cell>
          <cell r="H202">
            <v>0</v>
          </cell>
        </row>
      </sheetData>
      <sheetData sheetId="14"/>
      <sheetData sheetId="15">
        <row r="6">
          <cell r="C6">
            <v>5581.72</v>
          </cell>
          <cell r="D6">
            <v>12226.6</v>
          </cell>
          <cell r="E6">
            <v>7263.74</v>
          </cell>
          <cell r="F6">
            <v>21092.38</v>
          </cell>
          <cell r="G6">
            <v>15571.57</v>
          </cell>
          <cell r="H6">
            <v>13187.24</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-614.25</v>
          </cell>
          <cell r="H9">
            <v>-647</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21.21</v>
          </cell>
        </row>
        <row r="19">
          <cell r="C19">
            <v>0</v>
          </cell>
          <cell r="D19">
            <v>0</v>
          </cell>
          <cell r="E19">
            <v>0</v>
          </cell>
          <cell r="F19">
            <v>0</v>
          </cell>
          <cell r="G19">
            <v>0</v>
          </cell>
          <cell r="H19">
            <v>0</v>
          </cell>
        </row>
        <row r="20">
          <cell r="C20">
            <v>0</v>
          </cell>
          <cell r="D20">
            <v>0</v>
          </cell>
          <cell r="E20">
            <v>0</v>
          </cell>
          <cell r="F20">
            <v>0</v>
          </cell>
          <cell r="G20">
            <v>0</v>
          </cell>
          <cell r="H20">
            <v>0</v>
          </cell>
        </row>
        <row r="21">
          <cell r="C21">
            <v>3.54</v>
          </cell>
          <cell r="D21">
            <v>6.5</v>
          </cell>
          <cell r="E21">
            <v>7.22</v>
          </cell>
          <cell r="F21">
            <v>229.61</v>
          </cell>
          <cell r="G21">
            <v>200</v>
          </cell>
          <cell r="H21">
            <v>0</v>
          </cell>
        </row>
        <row r="22">
          <cell r="C22">
            <v>0</v>
          </cell>
          <cell r="D22">
            <v>0</v>
          </cell>
          <cell r="E22">
            <v>0</v>
          </cell>
          <cell r="F22">
            <v>0</v>
          </cell>
          <cell r="G22">
            <v>0</v>
          </cell>
          <cell r="H22">
            <v>0</v>
          </cell>
        </row>
        <row r="23">
          <cell r="C23">
            <v>0.01</v>
          </cell>
          <cell r="D23">
            <v>0.12</v>
          </cell>
          <cell r="E23">
            <v>0.22</v>
          </cell>
          <cell r="F23">
            <v>0.75</v>
          </cell>
          <cell r="G23">
            <v>0.09</v>
          </cell>
          <cell r="H23">
            <v>0.23</v>
          </cell>
        </row>
        <row r="24">
          <cell r="C24">
            <v>0</v>
          </cell>
          <cell r="D24">
            <v>0</v>
          </cell>
          <cell r="E24">
            <v>0</v>
          </cell>
          <cell r="F24">
            <v>0</v>
          </cell>
          <cell r="G24">
            <v>0</v>
          </cell>
          <cell r="H24">
            <v>0</v>
          </cell>
        </row>
        <row r="25">
          <cell r="C25">
            <v>0</v>
          </cell>
          <cell r="D25">
            <v>0</v>
          </cell>
          <cell r="E25">
            <v>0</v>
          </cell>
          <cell r="F25">
            <v>0</v>
          </cell>
          <cell r="G25">
            <v>0</v>
          </cell>
          <cell r="H25">
            <v>0</v>
          </cell>
        </row>
        <row r="27">
          <cell r="C27">
            <v>0.01</v>
          </cell>
          <cell r="D27">
            <v>0.14000000000000001</v>
          </cell>
          <cell r="E27">
            <v>2.87</v>
          </cell>
          <cell r="F27">
            <v>0</v>
          </cell>
          <cell r="G27">
            <v>0.01</v>
          </cell>
          <cell r="H27">
            <v>0.2</v>
          </cell>
        </row>
        <row r="30">
          <cell r="C30">
            <v>3100.42</v>
          </cell>
          <cell r="D30">
            <v>7848.54</v>
          </cell>
          <cell r="E30">
            <v>3843.8</v>
          </cell>
          <cell r="F30">
            <v>14140.79</v>
          </cell>
          <cell r="G30">
            <v>9597.23</v>
          </cell>
          <cell r="H30">
            <v>7739.82</v>
          </cell>
        </row>
        <row r="31">
          <cell r="C31">
            <v>0</v>
          </cell>
          <cell r="D31">
            <v>0</v>
          </cell>
          <cell r="E31">
            <v>0</v>
          </cell>
          <cell r="F31">
            <v>0</v>
          </cell>
          <cell r="G31">
            <v>0</v>
          </cell>
          <cell r="H31">
            <v>0</v>
          </cell>
        </row>
        <row r="32">
          <cell r="C32">
            <v>0</v>
          </cell>
          <cell r="D32">
            <v>0</v>
          </cell>
          <cell r="E32">
            <v>0</v>
          </cell>
          <cell r="F32">
            <v>0</v>
          </cell>
          <cell r="G32">
            <v>0</v>
          </cell>
          <cell r="H32">
            <v>0</v>
          </cell>
        </row>
        <row r="39">
          <cell r="C39">
            <v>84.94</v>
          </cell>
          <cell r="D39">
            <v>179.2</v>
          </cell>
          <cell r="E39">
            <v>115.08</v>
          </cell>
          <cell r="F39">
            <v>134.06</v>
          </cell>
          <cell r="G39">
            <v>109.9</v>
          </cell>
          <cell r="H39">
            <v>106.7</v>
          </cell>
        </row>
        <row r="40">
          <cell r="C40">
            <v>34.799999999999997</v>
          </cell>
          <cell r="D40">
            <v>34.799999999999997</v>
          </cell>
          <cell r="E40">
            <v>34.799999999999997</v>
          </cell>
          <cell r="F40">
            <v>34.799999999999997</v>
          </cell>
          <cell r="G40">
            <v>34.799999999999997</v>
          </cell>
          <cell r="H40">
            <v>34.799999999999997</v>
          </cell>
        </row>
        <row r="41">
          <cell r="C41">
            <v>2030</v>
          </cell>
          <cell r="D41">
            <v>2030.01</v>
          </cell>
          <cell r="E41">
            <v>2029.97</v>
          </cell>
          <cell r="F41">
            <v>2029.97</v>
          </cell>
          <cell r="G41">
            <v>2030</v>
          </cell>
          <cell r="H41">
            <v>2030</v>
          </cell>
        </row>
        <row r="42">
          <cell r="C42">
            <v>0</v>
          </cell>
          <cell r="D42">
            <v>0</v>
          </cell>
          <cell r="E42">
            <v>0</v>
          </cell>
          <cell r="F42">
            <v>0</v>
          </cell>
          <cell r="G42">
            <v>0</v>
          </cell>
          <cell r="H42">
            <v>0</v>
          </cell>
        </row>
        <row r="43">
          <cell r="C43">
            <v>482.86</v>
          </cell>
          <cell r="D43">
            <v>681.04</v>
          </cell>
          <cell r="E43">
            <v>717.06</v>
          </cell>
          <cell r="F43">
            <v>746.07</v>
          </cell>
          <cell r="G43">
            <v>854.07</v>
          </cell>
          <cell r="H43">
            <v>881.24</v>
          </cell>
        </row>
        <row r="44">
          <cell r="C44">
            <v>0</v>
          </cell>
          <cell r="D44">
            <v>0</v>
          </cell>
          <cell r="E44">
            <v>0</v>
          </cell>
          <cell r="F44">
            <v>0</v>
          </cell>
          <cell r="G44">
            <v>0</v>
          </cell>
          <cell r="H44">
            <v>0</v>
          </cell>
        </row>
        <row r="45">
          <cell r="C45">
            <v>0</v>
          </cell>
          <cell r="D45">
            <v>0</v>
          </cell>
          <cell r="E45">
            <v>0</v>
          </cell>
          <cell r="F45">
            <v>10</v>
          </cell>
          <cell r="G45">
            <v>0</v>
          </cell>
          <cell r="H45">
            <v>0.3</v>
          </cell>
        </row>
        <row r="46">
          <cell r="C46">
            <v>56.46</v>
          </cell>
          <cell r="D46">
            <v>11.54</v>
          </cell>
          <cell r="E46">
            <v>0</v>
          </cell>
          <cell r="F46">
            <v>15.85</v>
          </cell>
          <cell r="G46">
            <v>0</v>
          </cell>
          <cell r="H46">
            <v>0</v>
          </cell>
        </row>
        <row r="47">
          <cell r="C47">
            <v>24.02</v>
          </cell>
          <cell r="D47">
            <v>23.57</v>
          </cell>
          <cell r="E47">
            <v>0</v>
          </cell>
          <cell r="F47">
            <v>19.8</v>
          </cell>
          <cell r="G47">
            <v>23.51</v>
          </cell>
          <cell r="H47">
            <v>0</v>
          </cell>
        </row>
        <row r="48">
          <cell r="C48">
            <v>0</v>
          </cell>
          <cell r="D48">
            <v>0</v>
          </cell>
          <cell r="E48">
            <v>0</v>
          </cell>
          <cell r="F48">
            <v>0</v>
          </cell>
          <cell r="G48">
            <v>0</v>
          </cell>
          <cell r="H48">
            <v>0</v>
          </cell>
        </row>
        <row r="49">
          <cell r="C49">
            <v>147.74</v>
          </cell>
          <cell r="D49">
            <v>150</v>
          </cell>
          <cell r="E49">
            <v>150</v>
          </cell>
          <cell r="F49">
            <v>150</v>
          </cell>
          <cell r="G49">
            <v>200</v>
          </cell>
          <cell r="H49">
            <v>200</v>
          </cell>
        </row>
        <row r="50">
          <cell r="C50">
            <v>75</v>
          </cell>
          <cell r="D50">
            <v>75</v>
          </cell>
          <cell r="E50">
            <v>75</v>
          </cell>
          <cell r="F50">
            <v>75</v>
          </cell>
          <cell r="G50">
            <v>75</v>
          </cell>
          <cell r="H50">
            <v>75</v>
          </cell>
        </row>
        <row r="51">
          <cell r="C51">
            <v>0</v>
          </cell>
          <cell r="D51">
            <v>0</v>
          </cell>
          <cell r="E51">
            <v>0</v>
          </cell>
          <cell r="F51">
            <v>0</v>
          </cell>
          <cell r="G51">
            <v>0</v>
          </cell>
          <cell r="H51">
            <v>0</v>
          </cell>
        </row>
        <row r="52">
          <cell r="C52">
            <v>0</v>
          </cell>
          <cell r="D52">
            <v>0</v>
          </cell>
          <cell r="E52">
            <v>0</v>
          </cell>
          <cell r="F52">
            <v>0</v>
          </cell>
          <cell r="G52">
            <v>0</v>
          </cell>
          <cell r="H52">
            <v>0</v>
          </cell>
        </row>
        <row r="53">
          <cell r="C53">
            <v>15.52</v>
          </cell>
          <cell r="D53">
            <v>0</v>
          </cell>
          <cell r="E53">
            <v>0</v>
          </cell>
          <cell r="F53">
            <v>0</v>
          </cell>
          <cell r="G53">
            <v>10</v>
          </cell>
          <cell r="H53">
            <v>23.59</v>
          </cell>
        </row>
        <row r="54">
          <cell r="C54">
            <v>0</v>
          </cell>
          <cell r="D54">
            <v>0</v>
          </cell>
          <cell r="E54">
            <v>0</v>
          </cell>
          <cell r="F54">
            <v>0</v>
          </cell>
          <cell r="G54">
            <v>0</v>
          </cell>
          <cell r="H54">
            <v>993.14</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0</v>
          </cell>
          <cell r="D57">
            <v>0</v>
          </cell>
          <cell r="E57">
            <v>0</v>
          </cell>
          <cell r="F57">
            <v>0</v>
          </cell>
          <cell r="G57">
            <v>0</v>
          </cell>
          <cell r="H57">
            <v>0</v>
          </cell>
        </row>
        <row r="58">
          <cell r="C58">
            <v>4.12</v>
          </cell>
          <cell r="D58">
            <v>12.15</v>
          </cell>
          <cell r="E58">
            <v>0</v>
          </cell>
          <cell r="F58">
            <v>3.1</v>
          </cell>
          <cell r="G58">
            <v>0</v>
          </cell>
          <cell r="H58">
            <v>0.52</v>
          </cell>
        </row>
        <row r="59">
          <cell r="C59">
            <v>0</v>
          </cell>
          <cell r="D59">
            <v>50</v>
          </cell>
          <cell r="E59">
            <v>75.5</v>
          </cell>
          <cell r="F59">
            <v>0</v>
          </cell>
          <cell r="G59">
            <v>37</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0</v>
          </cell>
          <cell r="H62">
            <v>0</v>
          </cell>
        </row>
        <row r="63">
          <cell r="C63">
            <v>0</v>
          </cell>
          <cell r="D63">
            <v>0</v>
          </cell>
          <cell r="E63">
            <v>0</v>
          </cell>
          <cell r="F63">
            <v>0</v>
          </cell>
          <cell r="G63">
            <v>246.98</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72.739999999999995</v>
          </cell>
          <cell r="D73">
            <v>60.38</v>
          </cell>
          <cell r="E73">
            <v>53.6</v>
          </cell>
          <cell r="F73">
            <v>38.64</v>
          </cell>
          <cell r="G73">
            <v>120</v>
          </cell>
          <cell r="H73">
            <v>98.31</v>
          </cell>
        </row>
        <row r="74">
          <cell r="C74">
            <v>0</v>
          </cell>
          <cell r="D74">
            <v>0</v>
          </cell>
          <cell r="E74">
            <v>0</v>
          </cell>
          <cell r="F74">
            <v>0</v>
          </cell>
          <cell r="G74">
            <v>0</v>
          </cell>
          <cell r="H74">
            <v>0</v>
          </cell>
        </row>
        <row r="75">
          <cell r="C75">
            <v>0</v>
          </cell>
          <cell r="D75">
            <v>0</v>
          </cell>
          <cell r="E75">
            <v>0</v>
          </cell>
          <cell r="F75">
            <v>0</v>
          </cell>
          <cell r="G75">
            <v>0</v>
          </cell>
          <cell r="H75">
            <v>0</v>
          </cell>
        </row>
        <row r="76">
          <cell r="C76">
            <v>25.52</v>
          </cell>
          <cell r="D76">
            <v>26.69</v>
          </cell>
          <cell r="E76">
            <v>26.9</v>
          </cell>
          <cell r="F76">
            <v>33.68</v>
          </cell>
          <cell r="G76">
            <v>40.630000000000003</v>
          </cell>
          <cell r="H76">
            <v>42.91</v>
          </cell>
        </row>
        <row r="77">
          <cell r="C77">
            <v>0</v>
          </cell>
          <cell r="D77">
            <v>0</v>
          </cell>
          <cell r="E77">
            <v>0</v>
          </cell>
          <cell r="F77">
            <v>0</v>
          </cell>
          <cell r="G77">
            <v>0</v>
          </cell>
          <cell r="H77">
            <v>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55.4</v>
          </cell>
          <cell r="D88">
            <v>46.12</v>
          </cell>
          <cell r="E88">
            <v>74.41</v>
          </cell>
          <cell r="F88">
            <v>60.52</v>
          </cell>
          <cell r="G88">
            <v>99.71</v>
          </cell>
          <cell r="H88">
            <v>136.77000000000001</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725</v>
          </cell>
          <cell r="D91">
            <v>750</v>
          </cell>
          <cell r="E91">
            <v>750</v>
          </cell>
          <cell r="F91">
            <v>750</v>
          </cell>
          <cell r="G91">
            <v>745</v>
          </cell>
          <cell r="H91">
            <v>720</v>
          </cell>
        </row>
        <row r="92">
          <cell r="C92">
            <v>0</v>
          </cell>
          <cell r="D92">
            <v>0</v>
          </cell>
          <cell r="E92">
            <v>0</v>
          </cell>
          <cell r="F92">
            <v>0</v>
          </cell>
          <cell r="G92">
            <v>0</v>
          </cell>
          <cell r="H92">
            <v>0</v>
          </cell>
        </row>
        <row r="93">
          <cell r="C93">
            <v>0</v>
          </cell>
          <cell r="D93">
            <v>0</v>
          </cell>
          <cell r="E93">
            <v>0</v>
          </cell>
          <cell r="F93">
            <v>0</v>
          </cell>
          <cell r="G93">
            <v>0</v>
          </cell>
          <cell r="H93">
            <v>0</v>
          </cell>
        </row>
        <row r="96">
          <cell r="C96">
            <v>62.71</v>
          </cell>
          <cell r="D96">
            <v>49</v>
          </cell>
          <cell r="E96">
            <v>52.46</v>
          </cell>
          <cell r="F96">
            <v>49</v>
          </cell>
          <cell r="G96">
            <v>429.75</v>
          </cell>
          <cell r="H96">
            <v>669.32</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757.29</v>
          </cell>
          <cell r="D99">
            <v>751</v>
          </cell>
          <cell r="E99">
            <v>814.54</v>
          </cell>
          <cell r="F99">
            <v>851</v>
          </cell>
          <cell r="G99">
            <v>602.02</v>
          </cell>
          <cell r="H99">
            <v>531.65</v>
          </cell>
        </row>
        <row r="100">
          <cell r="C100">
            <v>0</v>
          </cell>
          <cell r="D100">
            <v>0</v>
          </cell>
          <cell r="E100">
            <v>0</v>
          </cell>
          <cell r="F100">
            <v>0</v>
          </cell>
          <cell r="G100">
            <v>0</v>
          </cell>
          <cell r="H100">
            <v>0</v>
          </cell>
        </row>
        <row r="101">
          <cell r="C101">
            <v>80</v>
          </cell>
          <cell r="D101">
            <v>80</v>
          </cell>
          <cell r="E101">
            <v>80</v>
          </cell>
          <cell r="F101">
            <v>80</v>
          </cell>
          <cell r="G101">
            <v>80</v>
          </cell>
          <cell r="H101">
            <v>120</v>
          </cell>
        </row>
        <row r="102">
          <cell r="C102">
            <v>0</v>
          </cell>
          <cell r="D102">
            <v>0</v>
          </cell>
          <cell r="E102">
            <v>0</v>
          </cell>
          <cell r="F102">
            <v>0</v>
          </cell>
          <cell r="G102">
            <v>0</v>
          </cell>
          <cell r="H102">
            <v>0</v>
          </cell>
        </row>
        <row r="103">
          <cell r="C103">
            <v>0</v>
          </cell>
          <cell r="D103">
            <v>0</v>
          </cell>
          <cell r="E103">
            <v>0</v>
          </cell>
          <cell r="F103">
            <v>0</v>
          </cell>
          <cell r="G103">
            <v>0</v>
          </cell>
          <cell r="H103">
            <v>0</v>
          </cell>
        </row>
        <row r="104">
          <cell r="C104">
            <v>0</v>
          </cell>
          <cell r="D104">
            <v>0</v>
          </cell>
          <cell r="E104">
            <v>0</v>
          </cell>
          <cell r="F104">
            <v>0</v>
          </cell>
          <cell r="G104">
            <v>0</v>
          </cell>
          <cell r="H104">
            <v>0</v>
          </cell>
        </row>
        <row r="105">
          <cell r="C105">
            <v>0</v>
          </cell>
          <cell r="D105">
            <v>0</v>
          </cell>
          <cell r="E105">
            <v>0</v>
          </cell>
          <cell r="F105">
            <v>0</v>
          </cell>
          <cell r="G105">
            <v>0</v>
          </cell>
          <cell r="H105">
            <v>0</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200</v>
          </cell>
          <cell r="D108">
            <v>80</v>
          </cell>
          <cell r="E108">
            <v>80</v>
          </cell>
          <cell r="F108">
            <v>65</v>
          </cell>
          <cell r="G108">
            <v>100</v>
          </cell>
          <cell r="H108">
            <v>240</v>
          </cell>
        </row>
        <row r="109">
          <cell r="C109">
            <v>0</v>
          </cell>
          <cell r="D109">
            <v>0</v>
          </cell>
          <cell r="E109">
            <v>0</v>
          </cell>
          <cell r="F109">
            <v>0</v>
          </cell>
          <cell r="G109">
            <v>0</v>
          </cell>
          <cell r="H109">
            <v>0</v>
          </cell>
        </row>
        <row r="110">
          <cell r="C110">
            <v>0</v>
          </cell>
          <cell r="D110">
            <v>0</v>
          </cell>
          <cell r="E110">
            <v>0</v>
          </cell>
          <cell r="F110">
            <v>0</v>
          </cell>
          <cell r="G110">
            <v>0</v>
          </cell>
          <cell r="H110">
            <v>0</v>
          </cell>
        </row>
        <row r="111">
          <cell r="C111">
            <v>0</v>
          </cell>
          <cell r="D111">
            <v>0</v>
          </cell>
          <cell r="E111">
            <v>0</v>
          </cell>
          <cell r="F111">
            <v>0</v>
          </cell>
          <cell r="G111">
            <v>0</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C115">
            <v>0</v>
          </cell>
          <cell r="D115">
            <v>0</v>
          </cell>
          <cell r="E115">
            <v>0</v>
          </cell>
          <cell r="F115">
            <v>0</v>
          </cell>
          <cell r="G115">
            <v>0</v>
          </cell>
          <cell r="H115">
            <v>0</v>
          </cell>
        </row>
        <row r="116">
          <cell r="C116">
            <v>0</v>
          </cell>
          <cell r="D116">
            <v>0</v>
          </cell>
          <cell r="E116">
            <v>0</v>
          </cell>
          <cell r="F116">
            <v>0</v>
          </cell>
          <cell r="G116">
            <v>0</v>
          </cell>
          <cell r="H116">
            <v>0</v>
          </cell>
        </row>
        <row r="117">
          <cell r="C117">
            <v>0</v>
          </cell>
          <cell r="D117">
            <v>0</v>
          </cell>
          <cell r="E117">
            <v>0</v>
          </cell>
          <cell r="F117">
            <v>0</v>
          </cell>
          <cell r="G117">
            <v>0</v>
          </cell>
          <cell r="H117">
            <v>0</v>
          </cell>
        </row>
        <row r="118">
          <cell r="C118">
            <v>0</v>
          </cell>
          <cell r="D118">
            <v>0</v>
          </cell>
          <cell r="E118">
            <v>0</v>
          </cell>
          <cell r="F118">
            <v>0</v>
          </cell>
          <cell r="G118">
            <v>0</v>
          </cell>
          <cell r="H118">
            <v>0</v>
          </cell>
        </row>
        <row r="119">
          <cell r="C119">
            <v>0</v>
          </cell>
          <cell r="D119">
            <v>0</v>
          </cell>
          <cell r="E119">
            <v>0</v>
          </cell>
          <cell r="F119">
            <v>0</v>
          </cell>
          <cell r="G119">
            <v>0</v>
          </cell>
          <cell r="H119">
            <v>0</v>
          </cell>
        </row>
        <row r="120">
          <cell r="C120">
            <v>0</v>
          </cell>
          <cell r="D120">
            <v>0</v>
          </cell>
          <cell r="E120">
            <v>0</v>
          </cell>
          <cell r="F120">
            <v>0</v>
          </cell>
          <cell r="G120">
            <v>0</v>
          </cell>
          <cell r="H120">
            <v>0</v>
          </cell>
        </row>
        <row r="121">
          <cell r="C121">
            <v>0</v>
          </cell>
          <cell r="D121">
            <v>0</v>
          </cell>
          <cell r="E121">
            <v>0</v>
          </cell>
          <cell r="F121">
            <v>0</v>
          </cell>
          <cell r="G121">
            <v>0</v>
          </cell>
          <cell r="H121">
            <v>0</v>
          </cell>
        </row>
        <row r="122">
          <cell r="C122">
            <v>0</v>
          </cell>
          <cell r="D122">
            <v>0</v>
          </cell>
          <cell r="E122">
            <v>0</v>
          </cell>
          <cell r="F122">
            <v>0</v>
          </cell>
          <cell r="G122">
            <v>0</v>
          </cell>
          <cell r="H122">
            <v>0</v>
          </cell>
        </row>
        <row r="123">
          <cell r="C123">
            <v>0</v>
          </cell>
          <cell r="D123">
            <v>0</v>
          </cell>
          <cell r="E123">
            <v>0</v>
          </cell>
          <cell r="F123">
            <v>0</v>
          </cell>
          <cell r="G123">
            <v>0</v>
          </cell>
          <cell r="H123">
            <v>0</v>
          </cell>
        </row>
        <row r="124">
          <cell r="C124">
            <v>0</v>
          </cell>
          <cell r="D124">
            <v>0</v>
          </cell>
          <cell r="E124">
            <v>0</v>
          </cell>
          <cell r="F124">
            <v>0</v>
          </cell>
          <cell r="G124">
            <v>0</v>
          </cell>
          <cell r="H124">
            <v>0</v>
          </cell>
        </row>
        <row r="125">
          <cell r="C125">
            <v>0.49</v>
          </cell>
          <cell r="D125">
            <v>0.32</v>
          </cell>
          <cell r="E125">
            <v>0.28000000000000003</v>
          </cell>
          <cell r="F125">
            <v>0.32</v>
          </cell>
          <cell r="G125">
            <v>0.25</v>
          </cell>
          <cell r="H125">
            <v>0.21</v>
          </cell>
        </row>
        <row r="126">
          <cell r="C126">
            <v>0.2</v>
          </cell>
          <cell r="D126">
            <v>0.13</v>
          </cell>
          <cell r="E126">
            <v>0.11</v>
          </cell>
          <cell r="F126">
            <v>0.13</v>
          </cell>
          <cell r="G126">
            <v>0.1</v>
          </cell>
          <cell r="H126">
            <v>0.09</v>
          </cell>
        </row>
        <row r="127">
          <cell r="C127">
            <v>1.43</v>
          </cell>
          <cell r="D127">
            <v>1.33</v>
          </cell>
          <cell r="E127">
            <v>1.05</v>
          </cell>
          <cell r="F127">
            <v>1.1399999999999999</v>
          </cell>
          <cell r="G127">
            <v>1.0900000000000001</v>
          </cell>
          <cell r="H127">
            <v>1.02</v>
          </cell>
        </row>
        <row r="128">
          <cell r="C128">
            <v>2.35</v>
          </cell>
          <cell r="D128">
            <v>0</v>
          </cell>
          <cell r="E128">
            <v>0</v>
          </cell>
          <cell r="F128">
            <v>2.78</v>
          </cell>
          <cell r="G128">
            <v>0</v>
          </cell>
          <cell r="H128">
            <v>0</v>
          </cell>
        </row>
        <row r="129">
          <cell r="C129">
            <v>0</v>
          </cell>
          <cell r="D129">
            <v>0</v>
          </cell>
          <cell r="E129">
            <v>0</v>
          </cell>
          <cell r="F129">
            <v>0</v>
          </cell>
          <cell r="G129">
            <v>0</v>
          </cell>
          <cell r="H129">
            <v>0</v>
          </cell>
        </row>
        <row r="130">
          <cell r="C130">
            <v>28.2</v>
          </cell>
          <cell r="D130">
            <v>0</v>
          </cell>
          <cell r="E130">
            <v>28.2</v>
          </cell>
          <cell r="F130">
            <v>0</v>
          </cell>
          <cell r="G130">
            <v>0</v>
          </cell>
          <cell r="H130">
            <v>28.19</v>
          </cell>
        </row>
        <row r="131">
          <cell r="C131">
            <v>14.49</v>
          </cell>
          <cell r="D131">
            <v>0</v>
          </cell>
          <cell r="E131">
            <v>0</v>
          </cell>
          <cell r="F131">
            <v>0</v>
          </cell>
          <cell r="G131">
            <v>12.5</v>
          </cell>
          <cell r="H131">
            <v>0</v>
          </cell>
        </row>
        <row r="132">
          <cell r="C132">
            <v>0</v>
          </cell>
          <cell r="D132">
            <v>0</v>
          </cell>
          <cell r="E132">
            <v>0</v>
          </cell>
          <cell r="F132">
            <v>0</v>
          </cell>
          <cell r="G132">
            <v>0</v>
          </cell>
          <cell r="H132">
            <v>0</v>
          </cell>
        </row>
        <row r="133">
          <cell r="C133">
            <v>0</v>
          </cell>
          <cell r="D133">
            <v>0</v>
          </cell>
          <cell r="E133">
            <v>0</v>
          </cell>
          <cell r="F133">
            <v>57.27</v>
          </cell>
          <cell r="G133">
            <v>0</v>
          </cell>
          <cell r="H133">
            <v>17</v>
          </cell>
        </row>
        <row r="134">
          <cell r="C134">
            <v>0</v>
          </cell>
          <cell r="D134">
            <v>0</v>
          </cell>
          <cell r="E134">
            <v>30</v>
          </cell>
          <cell r="F134">
            <v>0</v>
          </cell>
          <cell r="G134">
            <v>0</v>
          </cell>
          <cell r="H134">
            <v>0</v>
          </cell>
        </row>
        <row r="135">
          <cell r="C135">
            <v>0</v>
          </cell>
          <cell r="D135">
            <v>0</v>
          </cell>
          <cell r="E135">
            <v>0</v>
          </cell>
          <cell r="F135">
            <v>0</v>
          </cell>
          <cell r="G135">
            <v>0</v>
          </cell>
          <cell r="H135">
            <v>0</v>
          </cell>
        </row>
        <row r="136">
          <cell r="C136">
            <v>0</v>
          </cell>
          <cell r="D136">
            <v>0</v>
          </cell>
          <cell r="E136">
            <v>0</v>
          </cell>
          <cell r="F136">
            <v>0</v>
          </cell>
          <cell r="G136">
            <v>0</v>
          </cell>
          <cell r="H136">
            <v>0</v>
          </cell>
        </row>
        <row r="137">
          <cell r="C137">
            <v>0</v>
          </cell>
          <cell r="D137">
            <v>0</v>
          </cell>
          <cell r="E137">
            <v>0</v>
          </cell>
          <cell r="F137">
            <v>0</v>
          </cell>
          <cell r="G137">
            <v>0</v>
          </cell>
          <cell r="H137">
            <v>0</v>
          </cell>
        </row>
        <row r="140">
          <cell r="C140">
            <v>0</v>
          </cell>
          <cell r="D140">
            <v>0</v>
          </cell>
          <cell r="E140">
            <v>0</v>
          </cell>
          <cell r="F140">
            <v>0</v>
          </cell>
          <cell r="G140">
            <v>0</v>
          </cell>
          <cell r="H140">
            <v>0</v>
          </cell>
        </row>
        <row r="141">
          <cell r="C141">
            <v>0</v>
          </cell>
          <cell r="D141">
            <v>0</v>
          </cell>
          <cell r="E141">
            <v>0</v>
          </cell>
          <cell r="F141">
            <v>0</v>
          </cell>
          <cell r="G141">
            <v>0</v>
          </cell>
          <cell r="H141">
            <v>0</v>
          </cell>
        </row>
        <row r="142">
          <cell r="C142">
            <v>0</v>
          </cell>
          <cell r="D142">
            <v>0</v>
          </cell>
          <cell r="E142">
            <v>0</v>
          </cell>
          <cell r="F142">
            <v>0</v>
          </cell>
          <cell r="G142">
            <v>0</v>
          </cell>
          <cell r="H142">
            <v>0</v>
          </cell>
        </row>
        <row r="143">
          <cell r="C143">
            <v>0</v>
          </cell>
          <cell r="D143">
            <v>0</v>
          </cell>
          <cell r="E143">
            <v>0</v>
          </cell>
          <cell r="F143">
            <v>0</v>
          </cell>
          <cell r="G143">
            <v>0</v>
          </cell>
          <cell r="H143">
            <v>0</v>
          </cell>
        </row>
        <row r="144">
          <cell r="C144">
            <v>0</v>
          </cell>
          <cell r="D144">
            <v>0</v>
          </cell>
          <cell r="E144">
            <v>0</v>
          </cell>
          <cell r="F144">
            <v>0</v>
          </cell>
          <cell r="G144">
            <v>0</v>
          </cell>
          <cell r="H144">
            <v>0</v>
          </cell>
        </row>
        <row r="145">
          <cell r="C145">
            <v>0</v>
          </cell>
          <cell r="D145">
            <v>67.55</v>
          </cell>
          <cell r="E145">
            <v>53.93</v>
          </cell>
          <cell r="F145">
            <v>172.01</v>
          </cell>
          <cell r="G145">
            <v>80.03</v>
          </cell>
          <cell r="H145">
            <v>223.61</v>
          </cell>
        </row>
        <row r="146">
          <cell r="C146">
            <v>0</v>
          </cell>
          <cell r="D146">
            <v>0</v>
          </cell>
          <cell r="E146">
            <v>0</v>
          </cell>
          <cell r="F146">
            <v>0</v>
          </cell>
          <cell r="G146">
            <v>0</v>
          </cell>
          <cell r="H146">
            <v>0</v>
          </cell>
        </row>
        <row r="147">
          <cell r="C147">
            <v>0</v>
          </cell>
          <cell r="D147">
            <v>0</v>
          </cell>
          <cell r="E147">
            <v>0</v>
          </cell>
          <cell r="F147">
            <v>0</v>
          </cell>
          <cell r="G147">
            <v>0</v>
          </cell>
          <cell r="H147">
            <v>0</v>
          </cell>
        </row>
        <row r="148">
          <cell r="C148">
            <v>0</v>
          </cell>
          <cell r="D148">
            <v>0</v>
          </cell>
          <cell r="E148">
            <v>0</v>
          </cell>
          <cell r="F148">
            <v>0</v>
          </cell>
          <cell r="G148">
            <v>0</v>
          </cell>
          <cell r="H148">
            <v>0</v>
          </cell>
        </row>
        <row r="149">
          <cell r="C149">
            <v>0</v>
          </cell>
          <cell r="D149">
            <v>0</v>
          </cell>
          <cell r="E149">
            <v>0</v>
          </cell>
          <cell r="F149">
            <v>0</v>
          </cell>
          <cell r="G149">
            <v>0</v>
          </cell>
          <cell r="H149">
            <v>0</v>
          </cell>
        </row>
        <row r="150">
          <cell r="C150">
            <v>0</v>
          </cell>
          <cell r="D150">
            <v>0</v>
          </cell>
          <cell r="E150">
            <v>0</v>
          </cell>
          <cell r="F150">
            <v>0</v>
          </cell>
          <cell r="G150">
            <v>0</v>
          </cell>
          <cell r="H150">
            <v>0</v>
          </cell>
        </row>
        <row r="151">
          <cell r="C151">
            <v>0</v>
          </cell>
          <cell r="D151">
            <v>0</v>
          </cell>
          <cell r="E151">
            <v>0</v>
          </cell>
          <cell r="F151">
            <v>0</v>
          </cell>
          <cell r="G151">
            <v>0</v>
          </cell>
          <cell r="H151">
            <v>0</v>
          </cell>
        </row>
        <row r="152">
          <cell r="C152">
            <v>0</v>
          </cell>
          <cell r="D152">
            <v>0</v>
          </cell>
          <cell r="E152">
            <v>0</v>
          </cell>
          <cell r="F152">
            <v>0</v>
          </cell>
          <cell r="G152">
            <v>0</v>
          </cell>
          <cell r="H152">
            <v>0</v>
          </cell>
        </row>
        <row r="153">
          <cell r="C153">
            <v>0</v>
          </cell>
          <cell r="D153">
            <v>0</v>
          </cell>
          <cell r="E153">
            <v>0</v>
          </cell>
          <cell r="F153">
            <v>0</v>
          </cell>
          <cell r="G153">
            <v>0</v>
          </cell>
          <cell r="H153">
            <v>0</v>
          </cell>
        </row>
        <row r="154">
          <cell r="C154">
            <v>99.6</v>
          </cell>
          <cell r="D154">
            <v>0</v>
          </cell>
          <cell r="E154">
            <v>128.12</v>
          </cell>
          <cell r="F154">
            <v>369.2</v>
          </cell>
          <cell r="G154">
            <v>232.39</v>
          </cell>
          <cell r="H154">
            <v>204.16</v>
          </cell>
        </row>
        <row r="155">
          <cell r="C155">
            <v>0</v>
          </cell>
          <cell r="D155">
            <v>0</v>
          </cell>
          <cell r="E155">
            <v>0</v>
          </cell>
          <cell r="F155">
            <v>0</v>
          </cell>
          <cell r="G155">
            <v>0</v>
          </cell>
          <cell r="H155">
            <v>0</v>
          </cell>
        </row>
        <row r="156">
          <cell r="C156">
            <v>68.89</v>
          </cell>
          <cell r="D156">
            <v>0</v>
          </cell>
          <cell r="E156">
            <v>21.28</v>
          </cell>
          <cell r="F156">
            <v>21.55</v>
          </cell>
          <cell r="G156">
            <v>75.790000000000006</v>
          </cell>
          <cell r="H156">
            <v>46.66</v>
          </cell>
        </row>
        <row r="157">
          <cell r="C157">
            <v>0</v>
          </cell>
          <cell r="D157">
            <v>0</v>
          </cell>
          <cell r="E157">
            <v>0</v>
          </cell>
          <cell r="F157">
            <v>0</v>
          </cell>
          <cell r="G157">
            <v>0</v>
          </cell>
          <cell r="H157">
            <v>0</v>
          </cell>
        </row>
        <row r="158">
          <cell r="C158">
            <v>0</v>
          </cell>
          <cell r="D158">
            <v>0</v>
          </cell>
          <cell r="E158">
            <v>0</v>
          </cell>
          <cell r="F158">
            <v>0</v>
          </cell>
          <cell r="G158">
            <v>0</v>
          </cell>
          <cell r="H158">
            <v>0</v>
          </cell>
        </row>
        <row r="159">
          <cell r="C159">
            <v>0</v>
          </cell>
          <cell r="D159">
            <v>0</v>
          </cell>
          <cell r="E159">
            <v>0</v>
          </cell>
          <cell r="F159">
            <v>0</v>
          </cell>
          <cell r="G159">
            <v>0</v>
          </cell>
          <cell r="H159">
            <v>0</v>
          </cell>
        </row>
        <row r="160">
          <cell r="C160">
            <v>0</v>
          </cell>
          <cell r="D160">
            <v>0</v>
          </cell>
          <cell r="E160">
            <v>0</v>
          </cell>
          <cell r="F160">
            <v>0</v>
          </cell>
          <cell r="G160">
            <v>0</v>
          </cell>
          <cell r="H160">
            <v>0</v>
          </cell>
        </row>
        <row r="161">
          <cell r="C161">
            <v>0</v>
          </cell>
          <cell r="D161">
            <v>0</v>
          </cell>
          <cell r="E161">
            <v>0</v>
          </cell>
          <cell r="F161">
            <v>0</v>
          </cell>
          <cell r="G161">
            <v>0</v>
          </cell>
          <cell r="H161">
            <v>0</v>
          </cell>
        </row>
        <row r="162">
          <cell r="C162">
            <v>0</v>
          </cell>
          <cell r="D162">
            <v>0</v>
          </cell>
          <cell r="E162">
            <v>0</v>
          </cell>
          <cell r="F162">
            <v>0</v>
          </cell>
          <cell r="G162">
            <v>0</v>
          </cell>
          <cell r="H162">
            <v>0</v>
          </cell>
        </row>
        <row r="163">
          <cell r="C163">
            <v>0</v>
          </cell>
          <cell r="D163">
            <v>0</v>
          </cell>
          <cell r="E163">
            <v>0</v>
          </cell>
          <cell r="F163">
            <v>0</v>
          </cell>
          <cell r="G163">
            <v>0</v>
          </cell>
          <cell r="H163">
            <v>0</v>
          </cell>
        </row>
        <row r="164">
          <cell r="C164">
            <v>0</v>
          </cell>
          <cell r="D164">
            <v>0</v>
          </cell>
          <cell r="E164">
            <v>0</v>
          </cell>
          <cell r="F164">
            <v>0</v>
          </cell>
          <cell r="G164">
            <v>0</v>
          </cell>
          <cell r="H164">
            <v>0</v>
          </cell>
        </row>
        <row r="165">
          <cell r="C165">
            <v>0</v>
          </cell>
          <cell r="D165">
            <v>0</v>
          </cell>
          <cell r="E165">
            <v>0</v>
          </cell>
          <cell r="F165">
            <v>0</v>
          </cell>
          <cell r="G165">
            <v>0</v>
          </cell>
          <cell r="H165">
            <v>0</v>
          </cell>
        </row>
        <row r="166">
          <cell r="C166">
            <v>0</v>
          </cell>
          <cell r="D166">
            <v>0</v>
          </cell>
          <cell r="E166">
            <v>0</v>
          </cell>
          <cell r="F166">
            <v>0</v>
          </cell>
          <cell r="G166">
            <v>0</v>
          </cell>
          <cell r="H166">
            <v>0</v>
          </cell>
        </row>
        <row r="167">
          <cell r="C167">
            <v>0</v>
          </cell>
          <cell r="D167">
            <v>0</v>
          </cell>
          <cell r="E167">
            <v>0</v>
          </cell>
          <cell r="F167">
            <v>0</v>
          </cell>
          <cell r="G167">
            <v>0</v>
          </cell>
          <cell r="H167">
            <v>0</v>
          </cell>
        </row>
        <row r="168">
          <cell r="C168">
            <v>0</v>
          </cell>
          <cell r="D168">
            <v>0</v>
          </cell>
          <cell r="E168">
            <v>0</v>
          </cell>
          <cell r="F168">
            <v>0</v>
          </cell>
          <cell r="G168">
            <v>0</v>
          </cell>
          <cell r="H168">
            <v>0</v>
          </cell>
        </row>
        <row r="169">
          <cell r="C169">
            <v>0</v>
          </cell>
          <cell r="D169">
            <v>0</v>
          </cell>
          <cell r="E169">
            <v>0</v>
          </cell>
          <cell r="F169">
            <v>0</v>
          </cell>
          <cell r="G169">
            <v>0</v>
          </cell>
          <cell r="H169">
            <v>0</v>
          </cell>
        </row>
        <row r="173">
          <cell r="C173">
            <v>0</v>
          </cell>
          <cell r="D173">
            <v>0</v>
          </cell>
          <cell r="E173">
            <v>0</v>
          </cell>
          <cell r="F173">
            <v>0</v>
          </cell>
          <cell r="G173">
            <v>0</v>
          </cell>
          <cell r="H173">
            <v>0</v>
          </cell>
        </row>
        <row r="174">
          <cell r="C174">
            <v>0</v>
          </cell>
          <cell r="D174">
            <v>0</v>
          </cell>
          <cell r="E174">
            <v>0</v>
          </cell>
          <cell r="F174">
            <v>0</v>
          </cell>
          <cell r="G174">
            <v>0</v>
          </cell>
          <cell r="H174">
            <v>0</v>
          </cell>
        </row>
        <row r="175">
          <cell r="C175">
            <v>0</v>
          </cell>
          <cell r="D175">
            <v>0</v>
          </cell>
          <cell r="E175">
            <v>0</v>
          </cell>
          <cell r="F175">
            <v>0</v>
          </cell>
          <cell r="G175">
            <v>21.5</v>
          </cell>
          <cell r="H175">
            <v>0</v>
          </cell>
        </row>
        <row r="176">
          <cell r="C176">
            <v>0</v>
          </cell>
          <cell r="D176">
            <v>0</v>
          </cell>
          <cell r="E176">
            <v>0</v>
          </cell>
          <cell r="F176">
            <v>0</v>
          </cell>
          <cell r="G176">
            <v>0</v>
          </cell>
          <cell r="H176">
            <v>0</v>
          </cell>
        </row>
        <row r="177">
          <cell r="C177">
            <v>0</v>
          </cell>
          <cell r="D177">
            <v>0</v>
          </cell>
          <cell r="E177">
            <v>0</v>
          </cell>
          <cell r="F177">
            <v>0</v>
          </cell>
          <cell r="G177">
            <v>0</v>
          </cell>
          <cell r="H177">
            <v>0</v>
          </cell>
        </row>
        <row r="178">
          <cell r="C178">
            <v>0</v>
          </cell>
          <cell r="D178">
            <v>0</v>
          </cell>
          <cell r="E178">
            <v>0</v>
          </cell>
          <cell r="F178">
            <v>0</v>
          </cell>
          <cell r="G178">
            <v>0</v>
          </cell>
          <cell r="H178">
            <v>0</v>
          </cell>
        </row>
        <row r="179">
          <cell r="C179">
            <v>0</v>
          </cell>
          <cell r="D179">
            <v>0</v>
          </cell>
          <cell r="E179">
            <v>0</v>
          </cell>
          <cell r="F179">
            <v>0</v>
          </cell>
          <cell r="G179">
            <v>0</v>
          </cell>
          <cell r="H179">
            <v>0</v>
          </cell>
        </row>
        <row r="180">
          <cell r="C180">
            <v>0</v>
          </cell>
          <cell r="D180">
            <v>0</v>
          </cell>
          <cell r="E180">
            <v>0</v>
          </cell>
          <cell r="F180">
            <v>0</v>
          </cell>
          <cell r="G180">
            <v>11</v>
          </cell>
          <cell r="H180">
            <v>0</v>
          </cell>
        </row>
        <row r="181">
          <cell r="C181">
            <v>0</v>
          </cell>
          <cell r="D181">
            <v>0</v>
          </cell>
          <cell r="E181">
            <v>0</v>
          </cell>
          <cell r="F181">
            <v>0</v>
          </cell>
          <cell r="G181">
            <v>0</v>
          </cell>
          <cell r="H181">
            <v>0</v>
          </cell>
        </row>
        <row r="182">
          <cell r="C182">
            <v>0</v>
          </cell>
          <cell r="D182">
            <v>0</v>
          </cell>
          <cell r="E182">
            <v>0</v>
          </cell>
          <cell r="F182">
            <v>0</v>
          </cell>
          <cell r="G182">
            <v>30</v>
          </cell>
          <cell r="H182">
            <v>0</v>
          </cell>
        </row>
        <row r="183">
          <cell r="C183">
            <v>19.32</v>
          </cell>
          <cell r="D183">
            <v>19.239999999999998</v>
          </cell>
          <cell r="E183">
            <v>0</v>
          </cell>
          <cell r="F183">
            <v>0</v>
          </cell>
          <cell r="G183">
            <v>11.58</v>
          </cell>
          <cell r="H183">
            <v>20</v>
          </cell>
        </row>
        <row r="184">
          <cell r="C184">
            <v>0</v>
          </cell>
          <cell r="D184">
            <v>28</v>
          </cell>
          <cell r="E184">
            <v>0</v>
          </cell>
          <cell r="F184">
            <v>0</v>
          </cell>
          <cell r="G184">
            <v>116.26</v>
          </cell>
          <cell r="H184">
            <v>100</v>
          </cell>
        </row>
        <row r="185">
          <cell r="C185">
            <v>0</v>
          </cell>
          <cell r="D185">
            <v>0</v>
          </cell>
          <cell r="E185">
            <v>0</v>
          </cell>
          <cell r="F185">
            <v>0</v>
          </cell>
          <cell r="G185">
            <v>0</v>
          </cell>
          <cell r="H185">
            <v>0</v>
          </cell>
        </row>
        <row r="186">
          <cell r="C186">
            <v>0</v>
          </cell>
          <cell r="D186">
            <v>0</v>
          </cell>
          <cell r="E186">
            <v>0</v>
          </cell>
          <cell r="F186">
            <v>0</v>
          </cell>
          <cell r="G186">
            <v>0</v>
          </cell>
          <cell r="H186">
            <v>0</v>
          </cell>
        </row>
        <row r="194">
          <cell r="C194">
            <v>0.09</v>
          </cell>
          <cell r="D194">
            <v>0.66</v>
          </cell>
          <cell r="E194">
            <v>0.13</v>
          </cell>
          <cell r="F194">
            <v>0.09</v>
          </cell>
          <cell r="G194">
            <v>6.4</v>
          </cell>
          <cell r="H194">
            <v>4.16</v>
          </cell>
        </row>
        <row r="195">
          <cell r="C195">
            <v>0</v>
          </cell>
          <cell r="D195">
            <v>0</v>
          </cell>
          <cell r="E195">
            <v>0</v>
          </cell>
          <cell r="F195">
            <v>0</v>
          </cell>
          <cell r="G195">
            <v>0</v>
          </cell>
          <cell r="H195">
            <v>0</v>
          </cell>
        </row>
        <row r="196">
          <cell r="C196">
            <v>0</v>
          </cell>
          <cell r="D196">
            <v>0</v>
          </cell>
          <cell r="E196">
            <v>0</v>
          </cell>
          <cell r="F196">
            <v>0</v>
          </cell>
          <cell r="G196">
            <v>0</v>
          </cell>
          <cell r="H196">
            <v>0</v>
          </cell>
        </row>
        <row r="198">
          <cell r="C198">
            <v>0</v>
          </cell>
          <cell r="D198">
            <v>0.03</v>
          </cell>
          <cell r="E198">
            <v>0</v>
          </cell>
          <cell r="F198">
            <v>0</v>
          </cell>
          <cell r="G198">
            <v>1</v>
          </cell>
          <cell r="H198">
            <v>-0.33</v>
          </cell>
        </row>
        <row r="199">
          <cell r="C199">
            <v>0</v>
          </cell>
          <cell r="D199">
            <v>2.95</v>
          </cell>
          <cell r="E199">
            <v>0</v>
          </cell>
          <cell r="F199">
            <v>0</v>
          </cell>
          <cell r="G199">
            <v>0</v>
          </cell>
          <cell r="H199">
            <v>0</v>
          </cell>
        </row>
        <row r="200">
          <cell r="C200">
            <v>0</v>
          </cell>
          <cell r="D200">
            <v>0</v>
          </cell>
          <cell r="E200">
            <v>0</v>
          </cell>
          <cell r="F200">
            <v>0</v>
          </cell>
          <cell r="G200">
            <v>0</v>
          </cell>
          <cell r="H200">
            <v>0</v>
          </cell>
        </row>
        <row r="201">
          <cell r="C201">
            <v>0</v>
          </cell>
          <cell r="D201">
            <v>0</v>
          </cell>
          <cell r="E201">
            <v>0</v>
          </cell>
          <cell r="F201">
            <v>0</v>
          </cell>
          <cell r="G201">
            <v>0</v>
          </cell>
          <cell r="H201">
            <v>0</v>
          </cell>
        </row>
        <row r="202">
          <cell r="C202">
            <v>0</v>
          </cell>
          <cell r="D202">
            <v>0</v>
          </cell>
          <cell r="E202">
            <v>0</v>
          </cell>
          <cell r="F202">
            <v>0</v>
          </cell>
          <cell r="G202">
            <v>0</v>
          </cell>
          <cell r="H202">
            <v>0</v>
          </cell>
        </row>
      </sheetData>
      <sheetData sheetId="1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R150"/>
  <sheetViews>
    <sheetView showGridLines="0" tabSelected="1" zoomScale="80" zoomScaleNormal="80" workbookViewId="0">
      <pane xSplit="1" ySplit="3" topLeftCell="B38" activePane="bottomRight" state="frozen"/>
      <selection activeCell="A124" sqref="A124"/>
      <selection pane="topRight" activeCell="A124" sqref="A124"/>
      <selection pane="bottomLeft" activeCell="A124" sqref="A124"/>
      <selection pane="bottomRight" activeCell="M89" sqref="M89"/>
    </sheetView>
  </sheetViews>
  <sheetFormatPr baseColWidth="10" defaultRowHeight="15" customHeight="1" outlineLevelRow="1" x14ac:dyDescent="0.3"/>
  <cols>
    <col min="1" max="1" width="50.44140625" style="4" customWidth="1"/>
    <col min="2" max="2" width="13.5546875" style="238" customWidth="1"/>
    <col min="3" max="3" width="14.33203125" style="16" customWidth="1"/>
    <col min="4" max="4" width="13.33203125" style="17" customWidth="1"/>
    <col min="5" max="5" width="14.33203125" style="16" customWidth="1"/>
    <col min="6" max="6" width="13.33203125" style="17" customWidth="1"/>
    <col min="7" max="7" width="12.109375" style="4" bestFit="1" customWidth="1"/>
    <col min="8" max="8" width="12.6640625" style="4" bestFit="1" customWidth="1"/>
    <col min="9" max="9" width="13.21875" style="4" bestFit="1" customWidth="1"/>
    <col min="10" max="10" width="12.6640625" style="4" bestFit="1" customWidth="1"/>
    <col min="11" max="11" width="14.21875" style="4" customWidth="1"/>
    <col min="12" max="12" width="12.6640625" style="4" bestFit="1" customWidth="1"/>
    <col min="13" max="208" width="11.5546875" style="4"/>
    <col min="209" max="209" width="39.33203125" style="4" customWidth="1"/>
    <col min="210" max="464" width="11.5546875" style="4"/>
    <col min="465" max="465" width="39.33203125" style="4" customWidth="1"/>
    <col min="466" max="720" width="11.5546875" style="4"/>
    <col min="721" max="721" width="39.33203125" style="4" customWidth="1"/>
    <col min="722" max="976" width="11.5546875" style="4"/>
    <col min="977" max="977" width="39.33203125" style="4" customWidth="1"/>
    <col min="978" max="1232" width="11.5546875" style="4"/>
    <col min="1233" max="1233" width="39.33203125" style="4" customWidth="1"/>
    <col min="1234" max="1488" width="11.5546875" style="4"/>
    <col min="1489" max="1489" width="39.33203125" style="4" customWidth="1"/>
    <col min="1490" max="1744" width="11.5546875" style="4"/>
    <col min="1745" max="1745" width="39.33203125" style="4" customWidth="1"/>
    <col min="1746" max="2000" width="11.5546875" style="4"/>
    <col min="2001" max="2001" width="39.33203125" style="4" customWidth="1"/>
    <col min="2002" max="2256" width="11.5546875" style="4"/>
    <col min="2257" max="2257" width="39.33203125" style="4" customWidth="1"/>
    <col min="2258" max="2512" width="11.5546875" style="4"/>
    <col min="2513" max="2513" width="39.33203125" style="4" customWidth="1"/>
    <col min="2514" max="2768" width="11.5546875" style="4"/>
    <col min="2769" max="2769" width="39.33203125" style="4" customWidth="1"/>
    <col min="2770" max="3024" width="11.5546875" style="4"/>
    <col min="3025" max="3025" width="39.33203125" style="4" customWidth="1"/>
    <col min="3026" max="3280" width="11.5546875" style="4"/>
    <col min="3281" max="3281" width="39.33203125" style="4" customWidth="1"/>
    <col min="3282" max="3536" width="11.5546875" style="4"/>
    <col min="3537" max="3537" width="39.33203125" style="4" customWidth="1"/>
    <col min="3538" max="3792" width="11.5546875" style="4"/>
    <col min="3793" max="3793" width="39.33203125" style="4" customWidth="1"/>
    <col min="3794" max="4048" width="11.5546875" style="4"/>
    <col min="4049" max="4049" width="39.33203125" style="4" customWidth="1"/>
    <col min="4050" max="4304" width="11.5546875" style="4"/>
    <col min="4305" max="4305" width="39.33203125" style="4" customWidth="1"/>
    <col min="4306" max="4560" width="11.5546875" style="4"/>
    <col min="4561" max="4561" width="39.33203125" style="4" customWidth="1"/>
    <col min="4562" max="4816" width="11.5546875" style="4"/>
    <col min="4817" max="4817" width="39.33203125" style="4" customWidth="1"/>
    <col min="4818" max="5072" width="11.5546875" style="4"/>
    <col min="5073" max="5073" width="39.33203125" style="4" customWidth="1"/>
    <col min="5074" max="5328" width="11.5546875" style="4"/>
    <col min="5329" max="5329" width="39.33203125" style="4" customWidth="1"/>
    <col min="5330" max="5584" width="11.5546875" style="4"/>
    <col min="5585" max="5585" width="39.33203125" style="4" customWidth="1"/>
    <col min="5586" max="5840" width="11.5546875" style="4"/>
    <col min="5841" max="5841" width="39.33203125" style="4" customWidth="1"/>
    <col min="5842" max="6096" width="11.5546875" style="4"/>
    <col min="6097" max="6097" width="39.33203125" style="4" customWidth="1"/>
    <col min="6098" max="6352" width="11.5546875" style="4"/>
    <col min="6353" max="6353" width="39.33203125" style="4" customWidth="1"/>
    <col min="6354" max="6608" width="11.5546875" style="4"/>
    <col min="6609" max="6609" width="39.33203125" style="4" customWidth="1"/>
    <col min="6610" max="6864" width="11.5546875" style="4"/>
    <col min="6865" max="6865" width="39.33203125" style="4" customWidth="1"/>
    <col min="6866" max="7120" width="11.5546875" style="4"/>
    <col min="7121" max="7121" width="39.33203125" style="4" customWidth="1"/>
    <col min="7122" max="7376" width="11.5546875" style="4"/>
    <col min="7377" max="7377" width="39.33203125" style="4" customWidth="1"/>
    <col min="7378" max="7632" width="11.5546875" style="4"/>
    <col min="7633" max="7633" width="39.33203125" style="4" customWidth="1"/>
    <col min="7634" max="7888" width="11.5546875" style="4"/>
    <col min="7889" max="7889" width="39.33203125" style="4" customWidth="1"/>
    <col min="7890" max="8144" width="11.5546875" style="4"/>
    <col min="8145" max="8145" width="39.33203125" style="4" customWidth="1"/>
    <col min="8146" max="8400" width="11.5546875" style="4"/>
    <col min="8401" max="8401" width="39.33203125" style="4" customWidth="1"/>
    <col min="8402" max="8656" width="11.5546875" style="4"/>
    <col min="8657" max="8657" width="39.33203125" style="4" customWidth="1"/>
    <col min="8658" max="8912" width="11.5546875" style="4"/>
    <col min="8913" max="8913" width="39.33203125" style="4" customWidth="1"/>
    <col min="8914" max="9168" width="11.5546875" style="4"/>
    <col min="9169" max="9169" width="39.33203125" style="4" customWidth="1"/>
    <col min="9170" max="9424" width="11.5546875" style="4"/>
    <col min="9425" max="9425" width="39.33203125" style="4" customWidth="1"/>
    <col min="9426" max="9680" width="11.5546875" style="4"/>
    <col min="9681" max="9681" width="39.33203125" style="4" customWidth="1"/>
    <col min="9682" max="9936" width="11.5546875" style="4"/>
    <col min="9937" max="9937" width="39.33203125" style="4" customWidth="1"/>
    <col min="9938" max="10192" width="11.5546875" style="4"/>
    <col min="10193" max="10193" width="39.33203125" style="4" customWidth="1"/>
    <col min="10194" max="10448" width="11.5546875" style="4"/>
    <col min="10449" max="10449" width="39.33203125" style="4" customWidth="1"/>
    <col min="10450" max="10704" width="11.5546875" style="4"/>
    <col min="10705" max="10705" width="39.33203125" style="4" customWidth="1"/>
    <col min="10706" max="10960" width="11.5546875" style="4"/>
    <col min="10961" max="10961" width="39.33203125" style="4" customWidth="1"/>
    <col min="10962" max="11216" width="11.5546875" style="4"/>
    <col min="11217" max="11217" width="39.33203125" style="4" customWidth="1"/>
    <col min="11218" max="11472" width="11.5546875" style="4"/>
    <col min="11473" max="11473" width="39.33203125" style="4" customWidth="1"/>
    <col min="11474" max="11728" width="11.5546875" style="4"/>
    <col min="11729" max="11729" width="39.33203125" style="4" customWidth="1"/>
    <col min="11730" max="11984" width="11.5546875" style="4"/>
    <col min="11985" max="11985" width="39.33203125" style="4" customWidth="1"/>
    <col min="11986" max="12240" width="11.5546875" style="4"/>
    <col min="12241" max="12241" width="39.33203125" style="4" customWidth="1"/>
    <col min="12242" max="12496" width="11.5546875" style="4"/>
    <col min="12497" max="12497" width="39.33203125" style="4" customWidth="1"/>
    <col min="12498" max="12752" width="11.5546875" style="4"/>
    <col min="12753" max="12753" width="39.33203125" style="4" customWidth="1"/>
    <col min="12754" max="13008" width="11.5546875" style="4"/>
    <col min="13009" max="13009" width="39.33203125" style="4" customWidth="1"/>
    <col min="13010" max="13264" width="11.5546875" style="4"/>
    <col min="13265" max="13265" width="39.33203125" style="4" customWidth="1"/>
    <col min="13266" max="13520" width="11.5546875" style="4"/>
    <col min="13521" max="13521" width="39.33203125" style="4" customWidth="1"/>
    <col min="13522" max="13776" width="11.5546875" style="4"/>
    <col min="13777" max="13777" width="39.33203125" style="4" customWidth="1"/>
    <col min="13778" max="14032" width="11.5546875" style="4"/>
    <col min="14033" max="14033" width="39.33203125" style="4" customWidth="1"/>
    <col min="14034" max="14288" width="11.5546875" style="4"/>
    <col min="14289" max="14289" width="39.33203125" style="4" customWidth="1"/>
    <col min="14290" max="14544" width="11.5546875" style="4"/>
    <col min="14545" max="14545" width="39.33203125" style="4" customWidth="1"/>
    <col min="14546" max="14800" width="11.5546875" style="4"/>
    <col min="14801" max="14801" width="39.33203125" style="4" customWidth="1"/>
    <col min="14802" max="15056" width="11.5546875" style="4"/>
    <col min="15057" max="15057" width="39.33203125" style="4" customWidth="1"/>
    <col min="15058" max="15312" width="11.5546875" style="4"/>
    <col min="15313" max="15313" width="39.33203125" style="4" customWidth="1"/>
    <col min="15314" max="15538" width="11.5546875" style="4"/>
    <col min="15539" max="16384" width="11.44140625" style="4" customWidth="1"/>
  </cols>
  <sheetData>
    <row r="1" spans="1:11" s="3" customFormat="1" ht="15" customHeight="1" x14ac:dyDescent="0.3">
      <c r="B1" s="235"/>
      <c r="C1" s="12"/>
      <c r="D1" s="13"/>
      <c r="E1" s="12"/>
      <c r="F1" s="13"/>
    </row>
    <row r="2" spans="1:11" s="3" customFormat="1" ht="27" customHeight="1" thickBot="1" x14ac:dyDescent="0.35">
      <c r="A2" s="314" t="s">
        <v>774</v>
      </c>
      <c r="B2" s="314"/>
      <c r="C2" s="314"/>
      <c r="D2" s="314"/>
      <c r="E2" s="314"/>
      <c r="F2" s="314"/>
      <c r="G2" s="314"/>
      <c r="H2" s="314"/>
      <c r="I2" s="314"/>
      <c r="J2" s="314"/>
      <c r="K2" s="314"/>
    </row>
    <row r="3" spans="1:11" s="88" customFormat="1" ht="28.8" customHeight="1" x14ac:dyDescent="0.3">
      <c r="A3" s="95" t="s">
        <v>33</v>
      </c>
      <c r="B3" s="297">
        <f ca="1">IF(ISBLANK(A2),"",YEAR(TODAY())-1)</f>
        <v>2025</v>
      </c>
      <c r="C3" s="86" t="s">
        <v>809</v>
      </c>
      <c r="D3" s="87" t="s">
        <v>121</v>
      </c>
      <c r="E3" s="86" t="s">
        <v>810</v>
      </c>
      <c r="F3" s="87" t="s">
        <v>121</v>
      </c>
      <c r="G3" s="86" t="s">
        <v>811</v>
      </c>
      <c r="H3" s="87" t="s">
        <v>121</v>
      </c>
      <c r="I3" s="86" t="s">
        <v>812</v>
      </c>
      <c r="J3" s="87" t="s">
        <v>121</v>
      </c>
      <c r="K3" s="87" t="s">
        <v>813</v>
      </c>
    </row>
    <row r="4" spans="1:11" s="8" customFormat="1" ht="15" customHeight="1" x14ac:dyDescent="0.3">
      <c r="A4" s="263" t="s">
        <v>127</v>
      </c>
      <c r="B4" s="264">
        <f>+B5+B14+B20+B23+B29+B33+B38</f>
        <v>0</v>
      </c>
      <c r="C4" s="264">
        <f>+C5+C14+C20+C23+C29+C33+C38</f>
        <v>1002075.8111845166</v>
      </c>
      <c r="D4" s="265">
        <f t="shared" ref="D4:D35" si="0">IF(AND(B4=0,C4&gt;0),100%,IF(AND(B4&lt;0,C4&gt;=0),(B4-C4)/B4,IF(AND(B4&gt;0,C4&gt;0),(C4-B4)/B4,IF(AND(B4=0,C4&lt;=0),"",(C4-B4)/B4))))</f>
        <v>1</v>
      </c>
      <c r="E4" s="264">
        <f>+E5+E14+E20+E23+E29+E33+E38</f>
        <v>1165507.6149620963</v>
      </c>
      <c r="F4" s="265">
        <f t="shared" ref="F4:F35" si="1">IF(AND(C4=0,E4&gt;0),100%,IF(AND(C4&lt;0,E4&gt;=0),(C4-E4)/C4,IF(AND(C4&gt;0,E4&gt;0),(E4-C4)/C4,IF(AND(C4=0,E4&lt;=0),"",(E4-C4)/C4))))</f>
        <v>0.16309325297892682</v>
      </c>
      <c r="G4" s="264">
        <f>+G5+G14+G20+G23+G29+G33+G38</f>
        <v>0</v>
      </c>
      <c r="H4" s="265">
        <f t="shared" ref="H4:H35" si="2">IF(AND(E4=0,G4&gt;0),100%,IF(AND(E4&lt;0,G4&gt;=0),(E4-G4)/E4,IF(AND(E4&gt;0,G4&gt;0),(G4-E4)/E4,IF(AND(E4=0,G4&lt;=0),"",(G4-E4)/E4))))</f>
        <v>-1</v>
      </c>
      <c r="I4" s="264">
        <f>+I5+I14+I20+I23+I29+I33+I38</f>
        <v>0</v>
      </c>
      <c r="J4" s="265" t="str">
        <f t="shared" ref="J4:J35" si="3">IF(AND(G4=0,I4&gt;0),100%,IF(AND(G4&lt;0,I4&gt;=0),(G4-I4)/G4,IF(AND(G4&gt;0,I4&gt;0),(I4-G4)/G4,IF(AND(G4=0,I4&lt;=0),"",(I4-G4)/G4))))</f>
        <v/>
      </c>
      <c r="K4" s="265" t="str">
        <f t="shared" ref="K4:K35" si="4">IF(AND(B4=0,I4&gt;0),100%,IF(AND(B4&lt;0,I4&gt;=0),(B4-I4)/B4,IF(AND(B4&gt;0,I4&gt;0),(I4-B4)/B4,IF(AND(B4=0,I4&lt;=0),"",(I4-B4)/B4))))</f>
        <v/>
      </c>
    </row>
    <row r="5" spans="1:11" s="8" customFormat="1" ht="15" customHeight="1" x14ac:dyDescent="0.3">
      <c r="A5" s="226" t="s">
        <v>126</v>
      </c>
      <c r="B5" s="241">
        <f>+SUM(B6:B13)</f>
        <v>0</v>
      </c>
      <c r="C5" s="241">
        <f>+SUM(C6:C13)</f>
        <v>-9247.1755209045714</v>
      </c>
      <c r="D5" s="248" t="str">
        <f t="shared" si="0"/>
        <v/>
      </c>
      <c r="E5" s="241">
        <f>+SUM(E6:E13)</f>
        <v>5358.9955389032766</v>
      </c>
      <c r="F5" s="248">
        <f t="shared" si="1"/>
        <v>1.5795278273661504</v>
      </c>
      <c r="G5" s="241">
        <f>+SUM(G6:G13)</f>
        <v>0</v>
      </c>
      <c r="H5" s="248">
        <f t="shared" si="2"/>
        <v>-1</v>
      </c>
      <c r="I5" s="241">
        <f>+SUM(I6:I13)</f>
        <v>0</v>
      </c>
      <c r="J5" s="248" t="str">
        <f t="shared" si="3"/>
        <v/>
      </c>
      <c r="K5" s="248" t="str">
        <f t="shared" si="4"/>
        <v/>
      </c>
    </row>
    <row r="6" spans="1:11" ht="15" hidden="1" customHeight="1" outlineLevel="1" x14ac:dyDescent="0.3">
      <c r="A6" s="97" t="s">
        <v>748</v>
      </c>
      <c r="B6" s="242">
        <f>+'N ESF ULTRAX'!B5</f>
        <v>0</v>
      </c>
      <c r="C6" s="242">
        <f>+'N ESF ULTRAX'!E5</f>
        <v>0.90022264776060423</v>
      </c>
      <c r="D6" s="249">
        <f t="shared" si="0"/>
        <v>1</v>
      </c>
      <c r="E6" s="242">
        <f>+'N ESF ULTRAX'!H5</f>
        <v>0.64365888019750173</v>
      </c>
      <c r="F6" s="249">
        <f t="shared" si="1"/>
        <v>-0.28500034763769949</v>
      </c>
      <c r="G6" s="242">
        <f>+'N ESF ULTRAX'!K5</f>
        <v>0</v>
      </c>
      <c r="H6" s="249">
        <f t="shared" si="2"/>
        <v>-1</v>
      </c>
      <c r="I6" s="242">
        <f>+'N ESF ULTRAX'!N5</f>
        <v>0</v>
      </c>
      <c r="J6" s="249" t="str">
        <f t="shared" si="3"/>
        <v/>
      </c>
      <c r="K6" s="249" t="str">
        <f t="shared" si="4"/>
        <v/>
      </c>
    </row>
    <row r="7" spans="1:11" ht="15" hidden="1" customHeight="1" outlineLevel="1" x14ac:dyDescent="0.3">
      <c r="A7" s="97" t="s">
        <v>746</v>
      </c>
      <c r="B7" s="242">
        <f>+'N ESF ULTRAX'!B7</f>
        <v>0</v>
      </c>
      <c r="C7" s="242">
        <f>+'N ESF ULTRAX'!E7</f>
        <v>-3447.85</v>
      </c>
      <c r="D7" s="249" t="str">
        <f t="shared" si="0"/>
        <v/>
      </c>
      <c r="E7" s="242">
        <f>+'N ESF ULTRAX'!H7</f>
        <v>4086.15</v>
      </c>
      <c r="F7" s="249">
        <f t="shared" si="1"/>
        <v>2.1851298635381471</v>
      </c>
      <c r="G7" s="242">
        <f>+'N ESF ULTRAX'!K7</f>
        <v>0</v>
      </c>
      <c r="H7" s="249">
        <f t="shared" si="2"/>
        <v>-1</v>
      </c>
      <c r="I7" s="242">
        <f>+'N ESF ULTRAX'!N7</f>
        <v>0</v>
      </c>
      <c r="J7" s="249" t="str">
        <f t="shared" si="3"/>
        <v/>
      </c>
      <c r="K7" s="249" t="str">
        <f t="shared" si="4"/>
        <v/>
      </c>
    </row>
    <row r="8" spans="1:11" ht="15" hidden="1" customHeight="1" outlineLevel="1" x14ac:dyDescent="0.3">
      <c r="A8" s="97" t="s">
        <v>749</v>
      </c>
      <c r="B8" s="242">
        <f>+'N ESF ULTRAX'!B11</f>
        <v>0</v>
      </c>
      <c r="C8" s="242">
        <f>+'N ESF ULTRAX'!E11</f>
        <v>17.997251174029998</v>
      </c>
      <c r="D8" s="249">
        <f t="shared" si="0"/>
        <v>1</v>
      </c>
      <c r="E8" s="242">
        <f>+'N ESF ULTRAX'!H11</f>
        <v>28.237398666326765</v>
      </c>
      <c r="F8" s="249">
        <f t="shared" si="1"/>
        <v>0.5689839739011523</v>
      </c>
      <c r="G8" s="242">
        <f>+'N ESF ULTRAX'!K11</f>
        <v>0</v>
      </c>
      <c r="H8" s="249">
        <f t="shared" si="2"/>
        <v>-1</v>
      </c>
      <c r="I8" s="242">
        <f>+'N ESF ULTRAX'!N11</f>
        <v>0</v>
      </c>
      <c r="J8" s="249" t="str">
        <f t="shared" si="3"/>
        <v/>
      </c>
      <c r="K8" s="249" t="str">
        <f t="shared" si="4"/>
        <v/>
      </c>
    </row>
    <row r="9" spans="1:11" ht="15" hidden="1" customHeight="1" outlineLevel="1" x14ac:dyDescent="0.3">
      <c r="A9" s="97" t="s">
        <v>745</v>
      </c>
      <c r="B9" s="242">
        <f>+'N ESF ULTRAX'!B17</f>
        <v>0</v>
      </c>
      <c r="C9" s="242">
        <f>+'N ESF ULTRAX'!E17</f>
        <v>9640</v>
      </c>
      <c r="D9" s="249">
        <f t="shared" si="0"/>
        <v>1</v>
      </c>
      <c r="E9" s="242">
        <f>+'N ESF ULTRAX'!H17</f>
        <v>1910</v>
      </c>
      <c r="F9" s="249">
        <f t="shared" si="1"/>
        <v>-0.80186721991701249</v>
      </c>
      <c r="G9" s="242">
        <f>+'N ESF ULTRAX'!K17</f>
        <v>0</v>
      </c>
      <c r="H9" s="249">
        <f t="shared" si="2"/>
        <v>-1</v>
      </c>
      <c r="I9" s="242">
        <f>+'N ESF ULTRAX'!N17</f>
        <v>0</v>
      </c>
      <c r="J9" s="249" t="str">
        <f t="shared" si="3"/>
        <v/>
      </c>
      <c r="K9" s="249" t="str">
        <f t="shared" si="4"/>
        <v/>
      </c>
    </row>
    <row r="10" spans="1:11" s="18" customFormat="1" ht="15" hidden="1" customHeight="1" outlineLevel="1" x14ac:dyDescent="0.3">
      <c r="A10" s="97" t="s">
        <v>750</v>
      </c>
      <c r="B10" s="243">
        <f>+'N ESF ULTRAX'!B35</f>
        <v>0</v>
      </c>
      <c r="C10" s="243">
        <f>+'N ESF ULTRAX'!E35</f>
        <v>9702.3044245353267</v>
      </c>
      <c r="D10" s="249">
        <f t="shared" si="0"/>
        <v>1</v>
      </c>
      <c r="E10" s="243">
        <f>+'N ESF ULTRAX'!H35</f>
        <v>20994.255132226859</v>
      </c>
      <c r="F10" s="249">
        <f t="shared" si="1"/>
        <v>1.1638421362183076</v>
      </c>
      <c r="G10" s="243">
        <f>+'N ESF ULTRAX'!K35</f>
        <v>0</v>
      </c>
      <c r="H10" s="249">
        <f t="shared" si="2"/>
        <v>-1</v>
      </c>
      <c r="I10" s="243">
        <f>+'N ESF ULTRAX'!N35</f>
        <v>0</v>
      </c>
      <c r="J10" s="249" t="str">
        <f t="shared" si="3"/>
        <v/>
      </c>
      <c r="K10" s="249" t="str">
        <f t="shared" si="4"/>
        <v/>
      </c>
    </row>
    <row r="11" spans="1:11" s="18" customFormat="1" ht="15" hidden="1" customHeight="1" outlineLevel="1" x14ac:dyDescent="0.3">
      <c r="A11" s="97" t="s">
        <v>437</v>
      </c>
      <c r="B11" s="243">
        <f>+'N ESF ULTRAX'!B48</f>
        <v>0</v>
      </c>
      <c r="C11" s="243">
        <f>+'N ESF ULTRAX'!E48</f>
        <v>-26155.899999999998</v>
      </c>
      <c r="D11" s="249" t="str">
        <f t="shared" si="0"/>
        <v/>
      </c>
      <c r="E11" s="243">
        <f>+'N ESF ULTRAX'!H48</f>
        <v>-24428.399999999998</v>
      </c>
      <c r="F11" s="249">
        <f t="shared" si="1"/>
        <v>-6.6046284012402562E-2</v>
      </c>
      <c r="G11" s="243">
        <f>+'N ESF ULTRAX'!K48</f>
        <v>0</v>
      </c>
      <c r="H11" s="249">
        <f t="shared" si="2"/>
        <v>1</v>
      </c>
      <c r="I11" s="243">
        <f>+'N ESF ULTRAX'!N48</f>
        <v>0</v>
      </c>
      <c r="J11" s="249" t="str">
        <f t="shared" si="3"/>
        <v/>
      </c>
      <c r="K11" s="249" t="str">
        <f t="shared" si="4"/>
        <v/>
      </c>
    </row>
    <row r="12" spans="1:11" s="18" customFormat="1" ht="15" hidden="1" customHeight="1" outlineLevel="1" x14ac:dyDescent="0.3">
      <c r="A12" s="97" t="s">
        <v>751</v>
      </c>
      <c r="B12" s="243">
        <f>+'N ESF ULTRAX'!B62</f>
        <v>0</v>
      </c>
      <c r="C12" s="243">
        <f>+'N ESF ULTRAX'!E62</f>
        <v>995.37258073830901</v>
      </c>
      <c r="D12" s="249">
        <f t="shared" si="0"/>
        <v>1</v>
      </c>
      <c r="E12" s="243">
        <f>+'N ESF ULTRAX'!H62</f>
        <v>2768.1093491298925</v>
      </c>
      <c r="F12" s="249">
        <f t="shared" si="1"/>
        <v>1.7809781007596888</v>
      </c>
      <c r="G12" s="243">
        <f>+'N ESF ULTRAX'!K62</f>
        <v>0</v>
      </c>
      <c r="H12" s="249">
        <f t="shared" si="2"/>
        <v>-1</v>
      </c>
      <c r="I12" s="243">
        <f>+'N ESF ULTRAX'!N62</f>
        <v>0</v>
      </c>
      <c r="J12" s="249" t="str">
        <f t="shared" si="3"/>
        <v/>
      </c>
      <c r="K12" s="249" t="str">
        <f t="shared" si="4"/>
        <v/>
      </c>
    </row>
    <row r="13" spans="1:11" ht="15" hidden="1" customHeight="1" outlineLevel="1" x14ac:dyDescent="0.3">
      <c r="A13" s="97" t="s">
        <v>747</v>
      </c>
      <c r="B13" s="242">
        <f>+'N ESF ULTRAX'!B67</f>
        <v>0</v>
      </c>
      <c r="C13" s="242">
        <f>+'N ESF ULTRAX'!E67</f>
        <v>0</v>
      </c>
      <c r="D13" s="249" t="str">
        <f t="shared" si="0"/>
        <v/>
      </c>
      <c r="E13" s="242">
        <f>+'N ESF ULTRAX'!H67</f>
        <v>0</v>
      </c>
      <c r="F13" s="249" t="str">
        <f t="shared" si="1"/>
        <v/>
      </c>
      <c r="G13" s="242">
        <f>+'N ESF ULTRAX'!K67</f>
        <v>0</v>
      </c>
      <c r="H13" s="249" t="str">
        <f t="shared" si="2"/>
        <v/>
      </c>
      <c r="I13" s="242">
        <f>+'N ESF ULTRAX'!N67</f>
        <v>0</v>
      </c>
      <c r="J13" s="249" t="str">
        <f t="shared" si="3"/>
        <v/>
      </c>
      <c r="K13" s="249" t="str">
        <f t="shared" si="4"/>
        <v/>
      </c>
    </row>
    <row r="14" spans="1:11" s="8" customFormat="1" ht="15" customHeight="1" collapsed="1" x14ac:dyDescent="0.3">
      <c r="A14" s="226" t="s">
        <v>130</v>
      </c>
      <c r="B14" s="241">
        <f>+SUM(B15:B19)</f>
        <v>0</v>
      </c>
      <c r="C14" s="241">
        <f>+SUM(C15:C19)</f>
        <v>115040.24</v>
      </c>
      <c r="D14" s="248">
        <f t="shared" si="0"/>
        <v>1</v>
      </c>
      <c r="E14" s="241">
        <f>+SUM(E15:E19)</f>
        <v>143935.71</v>
      </c>
      <c r="F14" s="248">
        <f t="shared" si="1"/>
        <v>0.25117706638998655</v>
      </c>
      <c r="G14" s="241">
        <f>+SUM(G15:G19)</f>
        <v>0</v>
      </c>
      <c r="H14" s="248">
        <f t="shared" si="2"/>
        <v>-1</v>
      </c>
      <c r="I14" s="241">
        <f>+SUM(I15:I19)</f>
        <v>0</v>
      </c>
      <c r="J14" s="248" t="str">
        <f t="shared" si="3"/>
        <v/>
      </c>
      <c r="K14" s="248" t="str">
        <f t="shared" si="4"/>
        <v/>
      </c>
    </row>
    <row r="15" spans="1:11" s="6" customFormat="1" ht="15" hidden="1" customHeight="1" outlineLevel="1" x14ac:dyDescent="0.3">
      <c r="A15" s="98" t="s">
        <v>139</v>
      </c>
      <c r="B15" s="243">
        <f>+'N ESF ULTRAX'!B74</f>
        <v>0</v>
      </c>
      <c r="C15" s="243">
        <f>+'N ESF ULTRAX'!E74</f>
        <v>107521.28</v>
      </c>
      <c r="D15" s="249">
        <f t="shared" si="0"/>
        <v>1</v>
      </c>
      <c r="E15" s="243">
        <f>+'N ESF ULTRAX'!H74</f>
        <v>132552.95999999999</v>
      </c>
      <c r="F15" s="249">
        <f t="shared" si="1"/>
        <v>0.2328067523005678</v>
      </c>
      <c r="G15" s="243">
        <f>+'N ESF ULTRAX'!K74</f>
        <v>0</v>
      </c>
      <c r="H15" s="249">
        <f t="shared" si="2"/>
        <v>-1</v>
      </c>
      <c r="I15" s="243">
        <f>+'N ESF ULTRAX'!N74</f>
        <v>0</v>
      </c>
      <c r="J15" s="249" t="str">
        <f t="shared" si="3"/>
        <v/>
      </c>
      <c r="K15" s="249" t="str">
        <f t="shared" si="4"/>
        <v/>
      </c>
    </row>
    <row r="16" spans="1:11" ht="15" hidden="1" customHeight="1" outlineLevel="1" x14ac:dyDescent="0.3">
      <c r="A16" s="97" t="s">
        <v>140</v>
      </c>
      <c r="B16" s="242">
        <f>+'N ESF ULTRAX'!B86</f>
        <v>0</v>
      </c>
      <c r="C16" s="242">
        <f>+'N ESF ULTRAX'!E86</f>
        <v>3441.8</v>
      </c>
      <c r="D16" s="249">
        <f t="shared" si="0"/>
        <v>1</v>
      </c>
      <c r="E16" s="242">
        <f>+'N ESF ULTRAX'!H86</f>
        <v>5227.83</v>
      </c>
      <c r="F16" s="249">
        <f t="shared" si="1"/>
        <v>0.51892323784066463</v>
      </c>
      <c r="G16" s="242">
        <f>+'N ESF ULTRAX'!K86</f>
        <v>0</v>
      </c>
      <c r="H16" s="249">
        <f t="shared" si="2"/>
        <v>-1</v>
      </c>
      <c r="I16" s="242">
        <f>+'N ESF ULTRAX'!N86</f>
        <v>0</v>
      </c>
      <c r="J16" s="249" t="str">
        <f t="shared" si="3"/>
        <v/>
      </c>
      <c r="K16" s="249" t="str">
        <f t="shared" si="4"/>
        <v/>
      </c>
    </row>
    <row r="17" spans="1:11" ht="15" hidden="1" customHeight="1" outlineLevel="1" x14ac:dyDescent="0.3">
      <c r="A17" s="97" t="s">
        <v>141</v>
      </c>
      <c r="B17" s="242">
        <f>+'N ESF ULTRAX'!B92</f>
        <v>0</v>
      </c>
      <c r="C17" s="242">
        <f>+'N ESF ULTRAX'!E92</f>
        <v>0</v>
      </c>
      <c r="D17" s="249" t="str">
        <f t="shared" si="0"/>
        <v/>
      </c>
      <c r="E17" s="242">
        <f>+'N ESF ULTRAX'!H92</f>
        <v>0</v>
      </c>
      <c r="F17" s="249" t="str">
        <f t="shared" si="1"/>
        <v/>
      </c>
      <c r="G17" s="242">
        <f>+'N ESF ULTRAX'!K92</f>
        <v>0</v>
      </c>
      <c r="H17" s="249" t="str">
        <f t="shared" si="2"/>
        <v/>
      </c>
      <c r="I17" s="242">
        <f>+'N ESF ULTRAX'!N92</f>
        <v>0</v>
      </c>
      <c r="J17" s="249" t="str">
        <f t="shared" si="3"/>
        <v/>
      </c>
      <c r="K17" s="249" t="str">
        <f t="shared" si="4"/>
        <v/>
      </c>
    </row>
    <row r="18" spans="1:11" s="6" customFormat="1" ht="15" hidden="1" customHeight="1" outlineLevel="1" x14ac:dyDescent="0.3">
      <c r="A18" s="97" t="s">
        <v>136</v>
      </c>
      <c r="B18" s="243">
        <f>+'N ESF ULTRAX'!B98</f>
        <v>0</v>
      </c>
      <c r="C18" s="243">
        <f>+'N ESF ULTRAX'!E98</f>
        <v>2873.7200000000003</v>
      </c>
      <c r="D18" s="249">
        <f t="shared" si="0"/>
        <v>1</v>
      </c>
      <c r="E18" s="243">
        <f>+'N ESF ULTRAX'!H98</f>
        <v>4199.3899999999994</v>
      </c>
      <c r="F18" s="249">
        <f t="shared" si="1"/>
        <v>0.46130799103600872</v>
      </c>
      <c r="G18" s="243">
        <f>+'N ESF ULTRAX'!K98</f>
        <v>0</v>
      </c>
      <c r="H18" s="249">
        <f t="shared" si="2"/>
        <v>-1</v>
      </c>
      <c r="I18" s="243">
        <f>+'N ESF ULTRAX'!N98</f>
        <v>0</v>
      </c>
      <c r="J18" s="249" t="str">
        <f t="shared" si="3"/>
        <v/>
      </c>
      <c r="K18" s="249" t="str">
        <f t="shared" si="4"/>
        <v/>
      </c>
    </row>
    <row r="19" spans="1:11" ht="15" hidden="1" customHeight="1" outlineLevel="1" x14ac:dyDescent="0.3">
      <c r="A19" s="97" t="s">
        <v>142</v>
      </c>
      <c r="B19" s="242">
        <f>+'N ESF ULTRAX'!B102</f>
        <v>0</v>
      </c>
      <c r="C19" s="242">
        <f>+'N ESF ULTRAX'!E102</f>
        <v>1203.44</v>
      </c>
      <c r="D19" s="249">
        <f t="shared" si="0"/>
        <v>1</v>
      </c>
      <c r="E19" s="242">
        <f>+'N ESF ULTRAX'!H102</f>
        <v>1955.53</v>
      </c>
      <c r="F19" s="249">
        <f t="shared" si="1"/>
        <v>0.62495014292361883</v>
      </c>
      <c r="G19" s="242">
        <f>+'N ESF ULTRAX'!K102</f>
        <v>0</v>
      </c>
      <c r="H19" s="249">
        <f t="shared" si="2"/>
        <v>-1</v>
      </c>
      <c r="I19" s="242">
        <f>+'N ESF ULTRAX'!N102</f>
        <v>0</v>
      </c>
      <c r="J19" s="249" t="str">
        <f t="shared" si="3"/>
        <v/>
      </c>
      <c r="K19" s="249" t="str">
        <f t="shared" si="4"/>
        <v/>
      </c>
    </row>
    <row r="20" spans="1:11" s="8" customFormat="1" ht="15" customHeight="1" collapsed="1" x14ac:dyDescent="0.3">
      <c r="A20" s="226" t="s">
        <v>131</v>
      </c>
      <c r="B20" s="241">
        <f>+SUM(B21:B22)</f>
        <v>0</v>
      </c>
      <c r="C20" s="241">
        <f>+SUM(C21:C22)</f>
        <v>-961</v>
      </c>
      <c r="D20" s="248" t="str">
        <f t="shared" si="0"/>
        <v/>
      </c>
      <c r="E20" s="241">
        <f>+SUM(E21:E22)</f>
        <v>0</v>
      </c>
      <c r="F20" s="248">
        <f t="shared" si="1"/>
        <v>1</v>
      </c>
      <c r="G20" s="241">
        <f>+SUM(G21:G22)</f>
        <v>0</v>
      </c>
      <c r="H20" s="248" t="str">
        <f t="shared" si="2"/>
        <v/>
      </c>
      <c r="I20" s="241">
        <f>+SUM(I21:I22)</f>
        <v>0</v>
      </c>
      <c r="J20" s="248" t="str">
        <f t="shared" si="3"/>
        <v/>
      </c>
      <c r="K20" s="248" t="str">
        <f t="shared" si="4"/>
        <v/>
      </c>
    </row>
    <row r="21" spans="1:11" s="6" customFormat="1" ht="15" hidden="1" customHeight="1" outlineLevel="1" x14ac:dyDescent="0.3">
      <c r="A21" s="98" t="s">
        <v>457</v>
      </c>
      <c r="B21" s="243">
        <f>+'N ESF ULTRAX'!B110</f>
        <v>0</v>
      </c>
      <c r="C21" s="243">
        <f>+'N ESF ULTRAX'!E110</f>
        <v>-961</v>
      </c>
      <c r="D21" s="249" t="str">
        <f t="shared" si="0"/>
        <v/>
      </c>
      <c r="E21" s="243">
        <f>+'N ESF ULTRAX'!H110</f>
        <v>0</v>
      </c>
      <c r="F21" s="249">
        <f t="shared" si="1"/>
        <v>1</v>
      </c>
      <c r="G21" s="243">
        <f>+'N ESF ULTRAX'!K110</f>
        <v>0</v>
      </c>
      <c r="H21" s="249" t="str">
        <f t="shared" si="2"/>
        <v/>
      </c>
      <c r="I21" s="243">
        <f>+'N ESF ULTRAX'!N110</f>
        <v>0</v>
      </c>
      <c r="J21" s="249" t="str">
        <f t="shared" si="3"/>
        <v/>
      </c>
      <c r="K21" s="249" t="str">
        <f t="shared" si="4"/>
        <v/>
      </c>
    </row>
    <row r="22" spans="1:11" s="6" customFormat="1" ht="15" hidden="1" customHeight="1" outlineLevel="1" x14ac:dyDescent="0.3">
      <c r="A22" s="97" t="s">
        <v>133</v>
      </c>
      <c r="B22" s="244">
        <f>+'N ESF ULTRAX'!B114</f>
        <v>0</v>
      </c>
      <c r="C22" s="244">
        <f>+'N ESF ULTRAX'!E114</f>
        <v>0</v>
      </c>
      <c r="D22" s="249" t="str">
        <f t="shared" si="0"/>
        <v/>
      </c>
      <c r="E22" s="244">
        <f>+'N ESF ULTRAX'!H114</f>
        <v>0</v>
      </c>
      <c r="F22" s="249" t="str">
        <f t="shared" si="1"/>
        <v/>
      </c>
      <c r="G22" s="244">
        <f>+'N ESF ULTRAX'!K114</f>
        <v>0</v>
      </c>
      <c r="H22" s="249" t="str">
        <f t="shared" si="2"/>
        <v/>
      </c>
      <c r="I22" s="244">
        <f>+'N ESF ULTRAX'!N114</f>
        <v>0</v>
      </c>
      <c r="J22" s="249" t="str">
        <f t="shared" si="3"/>
        <v/>
      </c>
      <c r="K22" s="249" t="str">
        <f t="shared" si="4"/>
        <v/>
      </c>
    </row>
    <row r="23" spans="1:11" s="8" customFormat="1" ht="15" customHeight="1" collapsed="1" x14ac:dyDescent="0.3">
      <c r="A23" s="226" t="s">
        <v>134</v>
      </c>
      <c r="B23" s="241">
        <f>+SUM(B24:B28)</f>
        <v>0</v>
      </c>
      <c r="C23" s="241">
        <f>+SUM(C24:C28)</f>
        <v>16819.350000000002</v>
      </c>
      <c r="D23" s="248">
        <f t="shared" si="0"/>
        <v>1</v>
      </c>
      <c r="E23" s="241">
        <f>+SUM(E24:E28)</f>
        <v>22397.61</v>
      </c>
      <c r="F23" s="248">
        <f t="shared" si="1"/>
        <v>0.33165728758840252</v>
      </c>
      <c r="G23" s="241">
        <f>+SUM(G24:G28)</f>
        <v>0</v>
      </c>
      <c r="H23" s="248">
        <f t="shared" si="2"/>
        <v>-1</v>
      </c>
      <c r="I23" s="241">
        <f>+SUM(I24:I28)</f>
        <v>0</v>
      </c>
      <c r="J23" s="248" t="str">
        <f t="shared" si="3"/>
        <v/>
      </c>
      <c r="K23" s="248" t="str">
        <f t="shared" si="4"/>
        <v/>
      </c>
    </row>
    <row r="24" spans="1:11" s="6" customFormat="1" ht="15" hidden="1" customHeight="1" outlineLevel="1" x14ac:dyDescent="0.3">
      <c r="A24" s="98" t="s">
        <v>140</v>
      </c>
      <c r="B24" s="243">
        <f>+'N ESF ULTRAX'!B119</f>
        <v>0</v>
      </c>
      <c r="C24" s="243">
        <f>+'N ESF ULTRAX'!E119</f>
        <v>0</v>
      </c>
      <c r="D24" s="249" t="str">
        <f t="shared" si="0"/>
        <v/>
      </c>
      <c r="E24" s="243">
        <f>+'N ESF ULTRAX'!H119</f>
        <v>0</v>
      </c>
      <c r="F24" s="249" t="str">
        <f t="shared" si="1"/>
        <v/>
      </c>
      <c r="G24" s="243">
        <f>+'N ESF ULTRAX'!K119</f>
        <v>0</v>
      </c>
      <c r="H24" s="249" t="str">
        <f t="shared" si="2"/>
        <v/>
      </c>
      <c r="I24" s="243">
        <f>+'N ESF ULTRAX'!N119</f>
        <v>0</v>
      </c>
      <c r="J24" s="249" t="str">
        <f t="shared" si="3"/>
        <v/>
      </c>
      <c r="K24" s="249" t="str">
        <f t="shared" si="4"/>
        <v/>
      </c>
    </row>
    <row r="25" spans="1:11" ht="15" hidden="1" customHeight="1" outlineLevel="1" x14ac:dyDescent="0.3">
      <c r="A25" s="97" t="s">
        <v>141</v>
      </c>
      <c r="B25" s="243">
        <f>+'N ESF ULTRAX'!B125</f>
        <v>0</v>
      </c>
      <c r="C25" s="243">
        <f>+'N ESF ULTRAX'!E125</f>
        <v>0</v>
      </c>
      <c r="D25" s="249" t="str">
        <f t="shared" si="0"/>
        <v/>
      </c>
      <c r="E25" s="243">
        <f>+'N ESF ULTRAX'!H125</f>
        <v>0</v>
      </c>
      <c r="F25" s="249" t="str">
        <f t="shared" si="1"/>
        <v/>
      </c>
      <c r="G25" s="243">
        <f>+'N ESF ULTRAX'!K125</f>
        <v>0</v>
      </c>
      <c r="H25" s="249" t="str">
        <f t="shared" si="2"/>
        <v/>
      </c>
      <c r="I25" s="243">
        <f>+'N ESF ULTRAX'!N125</f>
        <v>0</v>
      </c>
      <c r="J25" s="249" t="str">
        <f t="shared" si="3"/>
        <v/>
      </c>
      <c r="K25" s="249" t="str">
        <f t="shared" si="4"/>
        <v/>
      </c>
    </row>
    <row r="26" spans="1:11" ht="15" hidden="1" customHeight="1" outlineLevel="1" x14ac:dyDescent="0.3">
      <c r="A26" s="97" t="s">
        <v>136</v>
      </c>
      <c r="B26" s="242">
        <f>+'N ESF ULTRAX'!B131</f>
        <v>0</v>
      </c>
      <c r="C26" s="242">
        <f>+'N ESF ULTRAX'!E131</f>
        <v>15999.86</v>
      </c>
      <c r="D26" s="249">
        <f t="shared" si="0"/>
        <v>1</v>
      </c>
      <c r="E26" s="242">
        <f>+'N ESF ULTRAX'!H131</f>
        <v>20947.86</v>
      </c>
      <c r="F26" s="249">
        <f t="shared" si="1"/>
        <v>0.30925270596117715</v>
      </c>
      <c r="G26" s="242">
        <f>+'N ESF ULTRAX'!K131</f>
        <v>0</v>
      </c>
      <c r="H26" s="249">
        <f t="shared" si="2"/>
        <v>-1</v>
      </c>
      <c r="I26" s="242">
        <f>+'N ESF ULTRAX'!N131</f>
        <v>0</v>
      </c>
      <c r="J26" s="249" t="str">
        <f t="shared" si="3"/>
        <v/>
      </c>
      <c r="K26" s="249" t="str">
        <f t="shared" si="4"/>
        <v/>
      </c>
    </row>
    <row r="27" spans="1:11" s="6" customFormat="1" ht="15" hidden="1" customHeight="1" outlineLevel="1" x14ac:dyDescent="0.3">
      <c r="A27" s="97" t="s">
        <v>142</v>
      </c>
      <c r="B27" s="243">
        <f>+'N ESF ULTRAX'!B135</f>
        <v>0</v>
      </c>
      <c r="C27" s="243">
        <f>+'N ESF ULTRAX'!E135</f>
        <v>819.49</v>
      </c>
      <c r="D27" s="249">
        <f t="shared" si="0"/>
        <v>1</v>
      </c>
      <c r="E27" s="243">
        <f>+'N ESF ULTRAX'!H135</f>
        <v>1449.75</v>
      </c>
      <c r="F27" s="249">
        <f t="shared" si="1"/>
        <v>0.76908809137390322</v>
      </c>
      <c r="G27" s="243">
        <f>+'N ESF ULTRAX'!K135</f>
        <v>0</v>
      </c>
      <c r="H27" s="249">
        <f t="shared" si="2"/>
        <v>-1</v>
      </c>
      <c r="I27" s="243">
        <f>+'N ESF ULTRAX'!N135</f>
        <v>0</v>
      </c>
      <c r="J27" s="249" t="str">
        <f t="shared" si="3"/>
        <v/>
      </c>
      <c r="K27" s="249" t="str">
        <f t="shared" si="4"/>
        <v/>
      </c>
    </row>
    <row r="28" spans="1:11" s="6" customFormat="1" ht="15" hidden="1" customHeight="1" outlineLevel="1" x14ac:dyDescent="0.3">
      <c r="A28" s="98" t="s">
        <v>138</v>
      </c>
      <c r="B28" s="243">
        <f>+'N ESF ULTRAX'!B137</f>
        <v>0</v>
      </c>
      <c r="C28" s="243">
        <f>+'N ESF ULTRAX'!E137</f>
        <v>0</v>
      </c>
      <c r="D28" s="249" t="str">
        <f t="shared" si="0"/>
        <v/>
      </c>
      <c r="E28" s="243">
        <f>+'N ESF ULTRAX'!H137</f>
        <v>0</v>
      </c>
      <c r="F28" s="249" t="str">
        <f t="shared" si="1"/>
        <v/>
      </c>
      <c r="G28" s="243">
        <f>+'N ESF ULTRAX'!K137</f>
        <v>0</v>
      </c>
      <c r="H28" s="249" t="str">
        <f t="shared" si="2"/>
        <v/>
      </c>
      <c r="I28" s="243">
        <f>+'N ESF ULTRAX'!N137</f>
        <v>0</v>
      </c>
      <c r="J28" s="249" t="str">
        <f t="shared" si="3"/>
        <v/>
      </c>
      <c r="K28" s="249" t="str">
        <f t="shared" si="4"/>
        <v/>
      </c>
    </row>
    <row r="29" spans="1:11" s="8" customFormat="1" ht="15" customHeight="1" collapsed="1" x14ac:dyDescent="0.3">
      <c r="A29" s="226" t="s">
        <v>135</v>
      </c>
      <c r="B29" s="241">
        <f>+SUM(B30:B32)</f>
        <v>0</v>
      </c>
      <c r="C29" s="241">
        <f>+SUM(C30:C32)</f>
        <v>0</v>
      </c>
      <c r="D29" s="248" t="str">
        <f t="shared" si="0"/>
        <v/>
      </c>
      <c r="E29" s="241">
        <f>+SUM(E30:E32)</f>
        <v>30.31</v>
      </c>
      <c r="F29" s="248">
        <f t="shared" si="1"/>
        <v>1</v>
      </c>
      <c r="G29" s="241">
        <f>+SUM(G30:G32)</f>
        <v>0</v>
      </c>
      <c r="H29" s="248">
        <f t="shared" si="2"/>
        <v>-1</v>
      </c>
      <c r="I29" s="241">
        <f>+SUM(I30:I32)</f>
        <v>0</v>
      </c>
      <c r="J29" s="248" t="str">
        <f t="shared" si="3"/>
        <v/>
      </c>
      <c r="K29" s="248" t="str">
        <f t="shared" si="4"/>
        <v/>
      </c>
    </row>
    <row r="30" spans="1:11" s="6" customFormat="1" ht="15" hidden="1" customHeight="1" outlineLevel="1" x14ac:dyDescent="0.3">
      <c r="A30" s="98" t="s">
        <v>137</v>
      </c>
      <c r="B30" s="243">
        <f>+'N ESF ULTRAX'!B140</f>
        <v>0</v>
      </c>
      <c r="C30" s="243">
        <f>+'N ESF ULTRAX'!E140</f>
        <v>0</v>
      </c>
      <c r="D30" s="249" t="str">
        <f t="shared" si="0"/>
        <v/>
      </c>
      <c r="E30" s="243">
        <f>+'N ESF ULTRAX'!H140</f>
        <v>30.31</v>
      </c>
      <c r="F30" s="249">
        <f t="shared" si="1"/>
        <v>1</v>
      </c>
      <c r="G30" s="243">
        <f>+'N ESF ULTRAX'!K140</f>
        <v>0</v>
      </c>
      <c r="H30" s="249">
        <f t="shared" si="2"/>
        <v>-1</v>
      </c>
      <c r="I30" s="243">
        <f>+'N ESF ULTRAX'!N140</f>
        <v>0</v>
      </c>
      <c r="J30" s="249" t="str">
        <f t="shared" si="3"/>
        <v/>
      </c>
      <c r="K30" s="249" t="str">
        <f t="shared" si="4"/>
        <v/>
      </c>
    </row>
    <row r="31" spans="1:11" ht="15" hidden="1" customHeight="1" outlineLevel="1" x14ac:dyDescent="0.3">
      <c r="A31" s="97" t="s">
        <v>136</v>
      </c>
      <c r="B31" s="242">
        <f>+'N ESF ULTRAX'!B143</f>
        <v>0</v>
      </c>
      <c r="C31" s="242">
        <f>+'N ESF ULTRAX'!E143</f>
        <v>0</v>
      </c>
      <c r="D31" s="249" t="str">
        <f t="shared" si="0"/>
        <v/>
      </c>
      <c r="E31" s="242">
        <f>+'N ESF ULTRAX'!H143</f>
        <v>0</v>
      </c>
      <c r="F31" s="249" t="str">
        <f t="shared" si="1"/>
        <v/>
      </c>
      <c r="G31" s="242">
        <f>+'N ESF ULTRAX'!K143</f>
        <v>0</v>
      </c>
      <c r="H31" s="249" t="str">
        <f t="shared" si="2"/>
        <v/>
      </c>
      <c r="I31" s="242">
        <f>+'N ESF ULTRAX'!N143</f>
        <v>0</v>
      </c>
      <c r="J31" s="249" t="str">
        <f t="shared" si="3"/>
        <v/>
      </c>
      <c r="K31" s="249" t="str">
        <f t="shared" si="4"/>
        <v/>
      </c>
    </row>
    <row r="32" spans="1:11" ht="15" hidden="1" customHeight="1" outlineLevel="1" x14ac:dyDescent="0.3">
      <c r="A32" s="97" t="s">
        <v>142</v>
      </c>
      <c r="B32" s="242">
        <f>+'N ESF ULTRAX'!B148</f>
        <v>0</v>
      </c>
      <c r="C32" s="242">
        <f>+'N ESF ULTRAX'!E148</f>
        <v>0</v>
      </c>
      <c r="D32" s="249" t="str">
        <f t="shared" si="0"/>
        <v/>
      </c>
      <c r="E32" s="242">
        <f>+'N ESF ULTRAX'!H148</f>
        <v>0</v>
      </c>
      <c r="F32" s="249" t="str">
        <f t="shared" si="1"/>
        <v/>
      </c>
      <c r="G32" s="242">
        <f>+'N ESF ULTRAX'!K148</f>
        <v>0</v>
      </c>
      <c r="H32" s="249" t="str">
        <f t="shared" si="2"/>
        <v/>
      </c>
      <c r="I32" s="242">
        <f>+'N ESF ULTRAX'!N148</f>
        <v>0</v>
      </c>
      <c r="J32" s="249" t="str">
        <f t="shared" si="3"/>
        <v/>
      </c>
      <c r="K32" s="249" t="str">
        <f t="shared" si="4"/>
        <v/>
      </c>
    </row>
    <row r="33" spans="1:11" s="8" customFormat="1" ht="15" customHeight="1" collapsed="1" x14ac:dyDescent="0.3">
      <c r="A33" s="226" t="s">
        <v>143</v>
      </c>
      <c r="B33" s="241">
        <f>+SUM(B34:B37)</f>
        <v>0</v>
      </c>
      <c r="C33" s="241">
        <f>+SUM(C34:C37)</f>
        <v>865451.43</v>
      </c>
      <c r="D33" s="248">
        <f t="shared" si="0"/>
        <v>1</v>
      </c>
      <c r="E33" s="241">
        <f>+SUM(E34:E37)</f>
        <v>980716.56</v>
      </c>
      <c r="F33" s="248">
        <f t="shared" si="1"/>
        <v>0.133184978387522</v>
      </c>
      <c r="G33" s="241">
        <f>+SUM(G34:G37)</f>
        <v>0</v>
      </c>
      <c r="H33" s="248">
        <f t="shared" si="2"/>
        <v>-1</v>
      </c>
      <c r="I33" s="241">
        <f>+SUM(I34:I37)</f>
        <v>0</v>
      </c>
      <c r="J33" s="248" t="str">
        <f t="shared" si="3"/>
        <v/>
      </c>
      <c r="K33" s="248" t="str">
        <f t="shared" si="4"/>
        <v/>
      </c>
    </row>
    <row r="34" spans="1:11" s="6" customFormat="1" ht="15" hidden="1" customHeight="1" outlineLevel="1" x14ac:dyDescent="0.3">
      <c r="A34" s="98" t="s">
        <v>144</v>
      </c>
      <c r="B34" s="243">
        <f>+'N ESF ULTRAX'!B151</f>
        <v>0</v>
      </c>
      <c r="C34" s="243">
        <f>+'N ESF ULTRAX'!E151</f>
        <v>843080.14</v>
      </c>
      <c r="D34" s="249">
        <f t="shared" si="0"/>
        <v>1</v>
      </c>
      <c r="E34" s="243">
        <f>+'N ESF ULTRAX'!H151</f>
        <v>960532.21</v>
      </c>
      <c r="F34" s="249">
        <f t="shared" si="1"/>
        <v>0.13931305510292288</v>
      </c>
      <c r="G34" s="243">
        <f>+'N ESF ULTRAX'!K151</f>
        <v>0</v>
      </c>
      <c r="H34" s="249">
        <f t="shared" si="2"/>
        <v>-1</v>
      </c>
      <c r="I34" s="243">
        <f>+'N ESF ULTRAX'!N151</f>
        <v>0</v>
      </c>
      <c r="J34" s="249" t="str">
        <f t="shared" si="3"/>
        <v/>
      </c>
      <c r="K34" s="249" t="str">
        <f t="shared" si="4"/>
        <v/>
      </c>
    </row>
    <row r="35" spans="1:11" ht="15" hidden="1" customHeight="1" outlineLevel="1" x14ac:dyDescent="0.3">
      <c r="A35" s="97" t="s">
        <v>145</v>
      </c>
      <c r="B35" s="242">
        <f>+'N ESF ULTRAX'!B153</f>
        <v>0</v>
      </c>
      <c r="C35" s="242">
        <f>+'N ESF ULTRAX'!E153</f>
        <v>8142.86</v>
      </c>
      <c r="D35" s="249">
        <f t="shared" si="0"/>
        <v>1</v>
      </c>
      <c r="E35" s="242">
        <f>+'N ESF ULTRAX'!H153</f>
        <v>6855.06</v>
      </c>
      <c r="F35" s="249">
        <f t="shared" si="1"/>
        <v>-0.15815082170146599</v>
      </c>
      <c r="G35" s="242">
        <f>+'N ESF ULTRAX'!K153</f>
        <v>0</v>
      </c>
      <c r="H35" s="249">
        <f t="shared" si="2"/>
        <v>-1</v>
      </c>
      <c r="I35" s="242">
        <f>+'N ESF ULTRAX'!N153</f>
        <v>0</v>
      </c>
      <c r="J35" s="249" t="str">
        <f t="shared" si="3"/>
        <v/>
      </c>
      <c r="K35" s="249" t="str">
        <f t="shared" si="4"/>
        <v/>
      </c>
    </row>
    <row r="36" spans="1:11" ht="15" hidden="1" customHeight="1" outlineLevel="1" x14ac:dyDescent="0.3">
      <c r="A36" s="97" t="s">
        <v>146</v>
      </c>
      <c r="B36" s="242">
        <f>+'N ESF ULTRAX'!B155</f>
        <v>0</v>
      </c>
      <c r="C36" s="242">
        <f>+'N ESF ULTRAX'!E155</f>
        <v>1865.3799999999999</v>
      </c>
      <c r="D36" s="249">
        <f t="shared" ref="D36:D67" si="5">IF(AND(B36=0,C36&gt;0),100%,IF(AND(B36&lt;0,C36&gt;=0),(B36-C36)/B36,IF(AND(B36&gt;0,C36&gt;0),(C36-B36)/B36,IF(AND(B36=0,C36&lt;=0),"",(C36-B36)/B36))))</f>
        <v>1</v>
      </c>
      <c r="E36" s="242">
        <f>+'N ESF ULTRAX'!H155</f>
        <v>782.75</v>
      </c>
      <c r="F36" s="249">
        <f t="shared" ref="F36:F67" si="6">IF(AND(C36=0,E36&gt;0),100%,IF(AND(C36&lt;0,E36&gt;=0),(C36-E36)/C36,IF(AND(C36&gt;0,E36&gt;0),(E36-C36)/C36,IF(AND(C36=0,E36&lt;=0),"",(E36-C36)/C36))))</f>
        <v>-0.58038040506491972</v>
      </c>
      <c r="G36" s="242">
        <f>+'N ESF ULTRAX'!K155</f>
        <v>0</v>
      </c>
      <c r="H36" s="249">
        <f t="shared" ref="H36:H67" si="7">IF(AND(E36=0,G36&gt;0),100%,IF(AND(E36&lt;0,G36&gt;=0),(E36-G36)/E36,IF(AND(E36&gt;0,G36&gt;0),(G36-E36)/E36,IF(AND(E36=0,G36&lt;=0),"",(G36-E36)/E36))))</f>
        <v>-1</v>
      </c>
      <c r="I36" s="242">
        <f>+'N ESF ULTRAX'!N155</f>
        <v>0</v>
      </c>
      <c r="J36" s="249" t="str">
        <f t="shared" ref="J36:J67" si="8">IF(AND(G36=0,I36&gt;0),100%,IF(AND(G36&lt;0,I36&gt;=0),(G36-I36)/G36,IF(AND(G36&gt;0,I36&gt;0),(I36-G36)/G36,IF(AND(G36=0,I36&lt;=0),"",(I36-G36)/G36))))</f>
        <v/>
      </c>
      <c r="K36" s="249" t="str">
        <f t="shared" ref="K36:K67" si="9">IF(AND(B36=0,I36&gt;0),100%,IF(AND(B36&lt;0,I36&gt;=0),(B36-I36)/B36,IF(AND(B36&gt;0,I36&gt;0),(I36-B36)/B36,IF(AND(B36=0,I36&lt;=0),"",(I36-B36)/B36))))</f>
        <v/>
      </c>
    </row>
    <row r="37" spans="1:11" s="6" customFormat="1" ht="15" hidden="1" customHeight="1" outlineLevel="1" x14ac:dyDescent="0.3">
      <c r="A37" s="97" t="s">
        <v>147</v>
      </c>
      <c r="B37" s="242">
        <f>+'N ESF ULTRAX'!B158</f>
        <v>0</v>
      </c>
      <c r="C37" s="242">
        <f>+'N ESF ULTRAX'!E158</f>
        <v>12363.05</v>
      </c>
      <c r="D37" s="249">
        <f t="shared" si="5"/>
        <v>1</v>
      </c>
      <c r="E37" s="242">
        <f>+'N ESF ULTRAX'!H158</f>
        <v>12546.54</v>
      </c>
      <c r="F37" s="249">
        <f t="shared" si="6"/>
        <v>1.484180683569197E-2</v>
      </c>
      <c r="G37" s="242">
        <f>+'N ESF ULTRAX'!K158</f>
        <v>0</v>
      </c>
      <c r="H37" s="249">
        <f t="shared" si="7"/>
        <v>-1</v>
      </c>
      <c r="I37" s="242">
        <f>+'N ESF ULTRAX'!N158</f>
        <v>0</v>
      </c>
      <c r="J37" s="249" t="str">
        <f t="shared" si="8"/>
        <v/>
      </c>
      <c r="K37" s="249" t="str">
        <f t="shared" si="9"/>
        <v/>
      </c>
    </row>
    <row r="38" spans="1:11" s="8" customFormat="1" ht="15" customHeight="1" collapsed="1" x14ac:dyDescent="0.3">
      <c r="A38" s="226" t="s">
        <v>148</v>
      </c>
      <c r="B38" s="241">
        <f>+SUM(B39:B40)</f>
        <v>0</v>
      </c>
      <c r="C38" s="241">
        <f>+SUM(C39:C40)</f>
        <v>14972.966705421055</v>
      </c>
      <c r="D38" s="248">
        <f t="shared" si="5"/>
        <v>1</v>
      </c>
      <c r="E38" s="241">
        <f>+SUM(E39:E40)</f>
        <v>13068.429423193034</v>
      </c>
      <c r="F38" s="248">
        <f t="shared" si="6"/>
        <v>-0.12719839158785221</v>
      </c>
      <c r="G38" s="241">
        <f>+SUM(G39:G40)</f>
        <v>0</v>
      </c>
      <c r="H38" s="248">
        <f t="shared" si="7"/>
        <v>-1</v>
      </c>
      <c r="I38" s="241">
        <f>+SUM(I39:I40)</f>
        <v>0</v>
      </c>
      <c r="J38" s="248" t="str">
        <f t="shared" si="8"/>
        <v/>
      </c>
      <c r="K38" s="248" t="str">
        <f t="shared" si="9"/>
        <v/>
      </c>
    </row>
    <row r="39" spans="1:11" s="6" customFormat="1" ht="15" hidden="1" customHeight="1" outlineLevel="1" x14ac:dyDescent="0.3">
      <c r="A39" s="98" t="s">
        <v>198</v>
      </c>
      <c r="B39" s="243">
        <f>+'N ESF ULTRAX'!B162</f>
        <v>0</v>
      </c>
      <c r="C39" s="243">
        <f>+'N ESF ULTRAX'!E162</f>
        <v>4312.9667054210549</v>
      </c>
      <c r="D39" s="249">
        <f t="shared" si="5"/>
        <v>1</v>
      </c>
      <c r="E39" s="243">
        <f>+'N ESF ULTRAX'!H162</f>
        <v>2408.4294231930339</v>
      </c>
      <c r="F39" s="249">
        <f t="shared" si="6"/>
        <v>-0.44158404465171724</v>
      </c>
      <c r="G39" s="243">
        <f>+'N ESF ULTRAX'!K162</f>
        <v>0</v>
      </c>
      <c r="H39" s="249">
        <f t="shared" si="7"/>
        <v>-1</v>
      </c>
      <c r="I39" s="243">
        <f>+'N ESF ULTRAX'!N162</f>
        <v>0</v>
      </c>
      <c r="J39" s="249" t="str">
        <f t="shared" si="8"/>
        <v/>
      </c>
      <c r="K39" s="249" t="str">
        <f t="shared" si="9"/>
        <v/>
      </c>
    </row>
    <row r="40" spans="1:11" ht="15" hidden="1" customHeight="1" outlineLevel="1" x14ac:dyDescent="0.3">
      <c r="A40" s="97" t="s">
        <v>149</v>
      </c>
      <c r="B40" s="242">
        <f>+'N ESF ULTRAX'!B168</f>
        <v>0</v>
      </c>
      <c r="C40" s="242">
        <f>+'N ESF ULTRAX'!E168</f>
        <v>10660</v>
      </c>
      <c r="D40" s="249">
        <f t="shared" si="5"/>
        <v>1</v>
      </c>
      <c r="E40" s="242">
        <f>+'N ESF ULTRAX'!H168</f>
        <v>10660</v>
      </c>
      <c r="F40" s="249">
        <f t="shared" si="6"/>
        <v>0</v>
      </c>
      <c r="G40" s="242">
        <f>+'N ESF ULTRAX'!K168</f>
        <v>0</v>
      </c>
      <c r="H40" s="249">
        <f t="shared" si="7"/>
        <v>-1</v>
      </c>
      <c r="I40" s="242">
        <f>+'N ESF ULTRAX'!N168</f>
        <v>0</v>
      </c>
      <c r="J40" s="249" t="str">
        <f t="shared" si="8"/>
        <v/>
      </c>
      <c r="K40" s="249" t="str">
        <f t="shared" si="9"/>
        <v/>
      </c>
    </row>
    <row r="41" spans="1:11" s="8" customFormat="1" ht="15" customHeight="1" collapsed="1" x14ac:dyDescent="0.3">
      <c r="A41" s="263" t="s">
        <v>150</v>
      </c>
      <c r="B41" s="264">
        <f>+B42+B48</f>
        <v>0</v>
      </c>
      <c r="C41" s="264">
        <f>+C42+C48</f>
        <v>82701.399999999994</v>
      </c>
      <c r="D41" s="265">
        <f t="shared" si="5"/>
        <v>1</v>
      </c>
      <c r="E41" s="264">
        <f>+E42+E48</f>
        <v>86759.9</v>
      </c>
      <c r="F41" s="265">
        <f t="shared" si="6"/>
        <v>4.9074139010947822E-2</v>
      </c>
      <c r="G41" s="264">
        <f>+G42+G48</f>
        <v>0</v>
      </c>
      <c r="H41" s="265">
        <f t="shared" si="7"/>
        <v>-1</v>
      </c>
      <c r="I41" s="264">
        <f>+I42+I48</f>
        <v>0</v>
      </c>
      <c r="J41" s="265" t="str">
        <f t="shared" si="8"/>
        <v/>
      </c>
      <c r="K41" s="265" t="str">
        <f t="shared" si="9"/>
        <v/>
      </c>
    </row>
    <row r="42" spans="1:11" s="8" customFormat="1" ht="15" customHeight="1" x14ac:dyDescent="0.3">
      <c r="A42" s="226" t="s">
        <v>152</v>
      </c>
      <c r="B42" s="241">
        <f>+SUM(B43:B47)</f>
        <v>0</v>
      </c>
      <c r="C42" s="241">
        <f>+SUM(C43:C47)</f>
        <v>0</v>
      </c>
      <c r="D42" s="248" t="str">
        <f t="shared" si="5"/>
        <v/>
      </c>
      <c r="E42" s="241">
        <f>+SUM(E43:E47)</f>
        <v>0</v>
      </c>
      <c r="F42" s="248" t="str">
        <f t="shared" si="6"/>
        <v/>
      </c>
      <c r="G42" s="241">
        <f>+SUM(G43:G47)</f>
        <v>0</v>
      </c>
      <c r="H42" s="248" t="str">
        <f t="shared" si="7"/>
        <v/>
      </c>
      <c r="I42" s="241">
        <f>+SUM(I43:I47)</f>
        <v>0</v>
      </c>
      <c r="J42" s="248" t="str">
        <f t="shared" si="8"/>
        <v/>
      </c>
      <c r="K42" s="248" t="str">
        <f t="shared" si="9"/>
        <v/>
      </c>
    </row>
    <row r="43" spans="1:11" s="18" customFormat="1" ht="15" hidden="1" customHeight="1" outlineLevel="1" x14ac:dyDescent="0.3">
      <c r="A43" s="98" t="s">
        <v>610</v>
      </c>
      <c r="B43" s="243">
        <f>+'N ESF ULTRAX'!B175</f>
        <v>0</v>
      </c>
      <c r="C43" s="243">
        <f>+'N ESF ULTRAX'!E175</f>
        <v>0</v>
      </c>
      <c r="D43" s="249" t="str">
        <f t="shared" si="5"/>
        <v/>
      </c>
      <c r="E43" s="243">
        <f>+'N ESF ULTRAX'!H175</f>
        <v>0</v>
      </c>
      <c r="F43" s="249" t="str">
        <f t="shared" si="6"/>
        <v/>
      </c>
      <c r="G43" s="243">
        <f>+'N ESF ULTRAX'!K175</f>
        <v>0</v>
      </c>
      <c r="H43" s="249" t="str">
        <f t="shared" si="7"/>
        <v/>
      </c>
      <c r="I43" s="243">
        <f>+'N ESF ULTRAX'!N175</f>
        <v>0</v>
      </c>
      <c r="J43" s="249" t="str">
        <f t="shared" si="8"/>
        <v/>
      </c>
      <c r="K43" s="249" t="str">
        <f t="shared" si="9"/>
        <v/>
      </c>
    </row>
    <row r="44" spans="1:11" ht="15" hidden="1" customHeight="1" outlineLevel="1" x14ac:dyDescent="0.3">
      <c r="A44" s="97" t="s">
        <v>155</v>
      </c>
      <c r="B44" s="242">
        <f>+'N ESF ULTRAX'!B194</f>
        <v>0</v>
      </c>
      <c r="C44" s="242">
        <f>+'N ESF ULTRAX'!E194</f>
        <v>0</v>
      </c>
      <c r="D44" s="249" t="str">
        <f t="shared" si="5"/>
        <v/>
      </c>
      <c r="E44" s="242">
        <f>+'N ESF ULTRAX'!H194</f>
        <v>0</v>
      </c>
      <c r="F44" s="249" t="str">
        <f t="shared" si="6"/>
        <v/>
      </c>
      <c r="G44" s="242">
        <f>+'N ESF ULTRAX'!K194</f>
        <v>0</v>
      </c>
      <c r="H44" s="249" t="str">
        <f t="shared" si="7"/>
        <v/>
      </c>
      <c r="I44" s="242">
        <f>+'N ESF ULTRAX'!N194</f>
        <v>0</v>
      </c>
      <c r="J44" s="249" t="str">
        <f t="shared" si="8"/>
        <v/>
      </c>
      <c r="K44" s="249" t="str">
        <f t="shared" si="9"/>
        <v/>
      </c>
    </row>
    <row r="45" spans="1:11" ht="15" hidden="1" customHeight="1" outlineLevel="1" x14ac:dyDescent="0.3">
      <c r="A45" s="97" t="s">
        <v>154</v>
      </c>
      <c r="B45" s="242">
        <f>+'N ESF ULTRAX'!B201</f>
        <v>0</v>
      </c>
      <c r="C45" s="242">
        <f>+'N ESF ULTRAX'!E201</f>
        <v>0</v>
      </c>
      <c r="D45" s="249" t="str">
        <f t="shared" si="5"/>
        <v/>
      </c>
      <c r="E45" s="242">
        <f>+'N ESF ULTRAX'!H201</f>
        <v>0</v>
      </c>
      <c r="F45" s="249" t="str">
        <f t="shared" si="6"/>
        <v/>
      </c>
      <c r="G45" s="242">
        <f>+'N ESF ULTRAX'!K201</f>
        <v>0</v>
      </c>
      <c r="H45" s="249" t="str">
        <f t="shared" si="7"/>
        <v/>
      </c>
      <c r="I45" s="242">
        <f>+'N ESF ULTRAX'!N201</f>
        <v>0</v>
      </c>
      <c r="J45" s="249" t="str">
        <f t="shared" si="8"/>
        <v/>
      </c>
      <c r="K45" s="249" t="str">
        <f t="shared" si="9"/>
        <v/>
      </c>
    </row>
    <row r="46" spans="1:11" ht="15" hidden="1" customHeight="1" outlineLevel="1" x14ac:dyDescent="0.3">
      <c r="A46" s="97" t="s">
        <v>151</v>
      </c>
      <c r="B46" s="242">
        <f>+'N ESF ULTRAX'!B218</f>
        <v>0</v>
      </c>
      <c r="C46" s="242">
        <f>+'N ESF ULTRAX'!E218</f>
        <v>0</v>
      </c>
      <c r="D46" s="249" t="str">
        <f t="shared" si="5"/>
        <v/>
      </c>
      <c r="E46" s="242">
        <f>+'N ESF ULTRAX'!H218</f>
        <v>0</v>
      </c>
      <c r="F46" s="249" t="str">
        <f t="shared" si="6"/>
        <v/>
      </c>
      <c r="G46" s="242">
        <f>+'N ESF ULTRAX'!K218</f>
        <v>0</v>
      </c>
      <c r="H46" s="249" t="str">
        <f t="shared" si="7"/>
        <v/>
      </c>
      <c r="I46" s="242">
        <f>+'N ESF ULTRAX'!N218</f>
        <v>0</v>
      </c>
      <c r="J46" s="249" t="str">
        <f t="shared" si="8"/>
        <v/>
      </c>
      <c r="K46" s="249" t="str">
        <f t="shared" si="9"/>
        <v/>
      </c>
    </row>
    <row r="47" spans="1:11" ht="15" hidden="1" customHeight="1" outlineLevel="1" x14ac:dyDescent="0.3">
      <c r="A47" s="97" t="s">
        <v>153</v>
      </c>
      <c r="B47" s="242">
        <f>+'N ESF ULTRAX'!B227</f>
        <v>0</v>
      </c>
      <c r="C47" s="242">
        <f>+'N ESF ULTRAX'!E227</f>
        <v>0</v>
      </c>
      <c r="D47" s="249" t="str">
        <f t="shared" si="5"/>
        <v/>
      </c>
      <c r="E47" s="242">
        <f>+'N ESF ULTRAX'!H227</f>
        <v>0</v>
      </c>
      <c r="F47" s="249" t="str">
        <f t="shared" si="6"/>
        <v/>
      </c>
      <c r="G47" s="242">
        <f>+'N ESF ULTRAX'!K227</f>
        <v>0</v>
      </c>
      <c r="H47" s="249" t="str">
        <f t="shared" si="7"/>
        <v/>
      </c>
      <c r="I47" s="242">
        <f>+'N ESF ULTRAX'!N227</f>
        <v>0</v>
      </c>
      <c r="J47" s="249" t="str">
        <f t="shared" si="8"/>
        <v/>
      </c>
      <c r="K47" s="249" t="str">
        <f t="shared" si="9"/>
        <v/>
      </c>
    </row>
    <row r="48" spans="1:11" s="8" customFormat="1" ht="15" customHeight="1" collapsed="1" x14ac:dyDescent="0.3">
      <c r="A48" s="226" t="s">
        <v>156</v>
      </c>
      <c r="B48" s="241">
        <f>+SUM(B49:B59)</f>
        <v>0</v>
      </c>
      <c r="C48" s="241">
        <f>+SUM(C49:C59)</f>
        <v>82701.399999999994</v>
      </c>
      <c r="D48" s="248">
        <f t="shared" si="5"/>
        <v>1</v>
      </c>
      <c r="E48" s="241">
        <f>+SUM(E49:E59)</f>
        <v>86759.9</v>
      </c>
      <c r="F48" s="248">
        <f t="shared" si="6"/>
        <v>4.9074139010947822E-2</v>
      </c>
      <c r="G48" s="241">
        <f>+SUM(G49:G59)</f>
        <v>0</v>
      </c>
      <c r="H48" s="248">
        <f t="shared" si="7"/>
        <v>-1</v>
      </c>
      <c r="I48" s="241">
        <f>+SUM(I49:I59)</f>
        <v>0</v>
      </c>
      <c r="J48" s="248" t="str">
        <f t="shared" si="8"/>
        <v/>
      </c>
      <c r="K48" s="248" t="str">
        <f t="shared" si="9"/>
        <v/>
      </c>
    </row>
    <row r="49" spans="1:11" s="6" customFormat="1" ht="15" hidden="1" customHeight="1" outlineLevel="1" x14ac:dyDescent="0.3">
      <c r="A49" s="98" t="s">
        <v>157</v>
      </c>
      <c r="B49" s="243">
        <f>+'N ESF ULTRAX'!B230</f>
        <v>0</v>
      </c>
      <c r="C49" s="243">
        <f>+'N ESF ULTRAX'!E230</f>
        <v>0</v>
      </c>
      <c r="D49" s="249" t="str">
        <f t="shared" si="5"/>
        <v/>
      </c>
      <c r="E49" s="243">
        <f>+'N ESF ULTRAX'!H230</f>
        <v>0</v>
      </c>
      <c r="F49" s="249" t="str">
        <f t="shared" si="6"/>
        <v/>
      </c>
      <c r="G49" s="243">
        <f>+'N ESF ULTRAX'!K230</f>
        <v>0</v>
      </c>
      <c r="H49" s="249" t="str">
        <f t="shared" si="7"/>
        <v/>
      </c>
      <c r="I49" s="243">
        <f>+'N ESF ULTRAX'!N230</f>
        <v>0</v>
      </c>
      <c r="J49" s="249" t="str">
        <f t="shared" si="8"/>
        <v/>
      </c>
      <c r="K49" s="249" t="str">
        <f t="shared" si="9"/>
        <v/>
      </c>
    </row>
    <row r="50" spans="1:11" ht="15" hidden="1" customHeight="1" outlineLevel="1" x14ac:dyDescent="0.3">
      <c r="A50" s="97" t="s">
        <v>158</v>
      </c>
      <c r="B50" s="242">
        <f>+'N ESF ULTRAX'!B233</f>
        <v>0</v>
      </c>
      <c r="C50" s="242">
        <f>+'N ESF ULTRAX'!E233</f>
        <v>71524.12</v>
      </c>
      <c r="D50" s="249">
        <f t="shared" si="5"/>
        <v>1</v>
      </c>
      <c r="E50" s="242">
        <f>+'N ESF ULTRAX'!H233</f>
        <v>74099.679999999993</v>
      </c>
      <c r="F50" s="249">
        <f t="shared" si="6"/>
        <v>3.6009670583853362E-2</v>
      </c>
      <c r="G50" s="242">
        <f>+'N ESF ULTRAX'!K233</f>
        <v>0</v>
      </c>
      <c r="H50" s="249">
        <f t="shared" si="7"/>
        <v>-1</v>
      </c>
      <c r="I50" s="242">
        <f>+'N ESF ULTRAX'!N233</f>
        <v>0</v>
      </c>
      <c r="J50" s="249" t="str">
        <f t="shared" si="8"/>
        <v/>
      </c>
      <c r="K50" s="249" t="str">
        <f t="shared" si="9"/>
        <v/>
      </c>
    </row>
    <row r="51" spans="1:11" ht="15" hidden="1" customHeight="1" outlineLevel="1" x14ac:dyDescent="0.3">
      <c r="A51" s="97" t="s">
        <v>159</v>
      </c>
      <c r="B51" s="242">
        <f>+'N ESF ULTRAX'!B237</f>
        <v>0</v>
      </c>
      <c r="C51" s="242">
        <f>+'N ESF ULTRAX'!E237</f>
        <v>3224.82</v>
      </c>
      <c r="D51" s="249">
        <f t="shared" si="5"/>
        <v>1</v>
      </c>
      <c r="E51" s="242">
        <f>+'N ESF ULTRAX'!H237</f>
        <v>3224.82</v>
      </c>
      <c r="F51" s="249">
        <f t="shared" si="6"/>
        <v>0</v>
      </c>
      <c r="G51" s="242">
        <f>+'N ESF ULTRAX'!K237</f>
        <v>0</v>
      </c>
      <c r="H51" s="249">
        <f t="shared" si="7"/>
        <v>-1</v>
      </c>
      <c r="I51" s="242">
        <f>+'N ESF ULTRAX'!N237</f>
        <v>0</v>
      </c>
      <c r="J51" s="249" t="str">
        <f t="shared" si="8"/>
        <v/>
      </c>
      <c r="K51" s="249" t="str">
        <f t="shared" si="9"/>
        <v/>
      </c>
    </row>
    <row r="52" spans="1:11" ht="15" hidden="1" customHeight="1" outlineLevel="1" x14ac:dyDescent="0.3">
      <c r="A52" s="97" t="s">
        <v>160</v>
      </c>
      <c r="B52" s="242">
        <f>+'N ESF ULTRAX'!B241</f>
        <v>0</v>
      </c>
      <c r="C52" s="242">
        <f>+'N ESF ULTRAX'!E241</f>
        <v>0</v>
      </c>
      <c r="D52" s="249" t="str">
        <f t="shared" si="5"/>
        <v/>
      </c>
      <c r="E52" s="242">
        <f>+'N ESF ULTRAX'!H241</f>
        <v>0</v>
      </c>
      <c r="F52" s="249" t="str">
        <f t="shared" si="6"/>
        <v/>
      </c>
      <c r="G52" s="242">
        <f>+'N ESF ULTRAX'!K241</f>
        <v>0</v>
      </c>
      <c r="H52" s="249" t="str">
        <f t="shared" si="7"/>
        <v/>
      </c>
      <c r="I52" s="242">
        <f>+'N ESF ULTRAX'!N241</f>
        <v>0</v>
      </c>
      <c r="J52" s="249" t="str">
        <f t="shared" si="8"/>
        <v/>
      </c>
      <c r="K52" s="249" t="str">
        <f t="shared" si="9"/>
        <v/>
      </c>
    </row>
    <row r="53" spans="1:11" ht="15" hidden="1" customHeight="1" outlineLevel="1" x14ac:dyDescent="0.3">
      <c r="A53" s="97" t="s">
        <v>161</v>
      </c>
      <c r="B53" s="242">
        <f>+'N ESF ULTRAX'!B263</f>
        <v>0</v>
      </c>
      <c r="C53" s="242">
        <f>+'N ESF ULTRAX'!E263</f>
        <v>0</v>
      </c>
      <c r="D53" s="249" t="str">
        <f t="shared" si="5"/>
        <v/>
      </c>
      <c r="E53" s="242">
        <f>+'N ESF ULTRAX'!H263</f>
        <v>0</v>
      </c>
      <c r="F53" s="249" t="str">
        <f t="shared" si="6"/>
        <v/>
      </c>
      <c r="G53" s="242">
        <f>+'N ESF ULTRAX'!K263</f>
        <v>0</v>
      </c>
      <c r="H53" s="249" t="str">
        <f t="shared" si="7"/>
        <v/>
      </c>
      <c r="I53" s="242">
        <f>+'N ESF ULTRAX'!N263</f>
        <v>0</v>
      </c>
      <c r="J53" s="249" t="str">
        <f t="shared" si="8"/>
        <v/>
      </c>
      <c r="K53" s="249" t="str">
        <f t="shared" si="9"/>
        <v/>
      </c>
    </row>
    <row r="54" spans="1:11" ht="15" hidden="1" customHeight="1" outlineLevel="1" x14ac:dyDescent="0.3">
      <c r="A54" s="97" t="s">
        <v>162</v>
      </c>
      <c r="B54" s="242">
        <f>+'N ESF ULTRAX'!B270</f>
        <v>0</v>
      </c>
      <c r="C54" s="242">
        <f>+'N ESF ULTRAX'!E270</f>
        <v>0</v>
      </c>
      <c r="D54" s="249" t="str">
        <f t="shared" si="5"/>
        <v/>
      </c>
      <c r="E54" s="242">
        <f>+'N ESF ULTRAX'!H270</f>
        <v>0</v>
      </c>
      <c r="F54" s="249" t="str">
        <f t="shared" si="6"/>
        <v/>
      </c>
      <c r="G54" s="242">
        <f>+'N ESF ULTRAX'!K270</f>
        <v>0</v>
      </c>
      <c r="H54" s="249" t="str">
        <f t="shared" si="7"/>
        <v/>
      </c>
      <c r="I54" s="242">
        <f>+'N ESF ULTRAX'!N270</f>
        <v>0</v>
      </c>
      <c r="J54" s="249" t="str">
        <f t="shared" si="8"/>
        <v/>
      </c>
      <c r="K54" s="249" t="str">
        <f t="shared" si="9"/>
        <v/>
      </c>
    </row>
    <row r="55" spans="1:11" ht="15" hidden="1" customHeight="1" outlineLevel="1" x14ac:dyDescent="0.3">
      <c r="A55" s="97" t="s">
        <v>163</v>
      </c>
      <c r="B55" s="242">
        <f>+'N ESF ULTRAX'!B274</f>
        <v>0</v>
      </c>
      <c r="C55" s="242">
        <f>+'N ESF ULTRAX'!E274</f>
        <v>4855.26</v>
      </c>
      <c r="D55" s="249">
        <f t="shared" si="5"/>
        <v>1</v>
      </c>
      <c r="E55" s="242">
        <f>+'N ESF ULTRAX'!H274</f>
        <v>6338.2</v>
      </c>
      <c r="F55" s="249">
        <f t="shared" si="6"/>
        <v>0.30542957534714921</v>
      </c>
      <c r="G55" s="242">
        <f>+'N ESF ULTRAX'!K274</f>
        <v>0</v>
      </c>
      <c r="H55" s="249">
        <f t="shared" si="7"/>
        <v>-1</v>
      </c>
      <c r="I55" s="242">
        <f>+'N ESF ULTRAX'!N274</f>
        <v>0</v>
      </c>
      <c r="J55" s="249" t="str">
        <f t="shared" si="8"/>
        <v/>
      </c>
      <c r="K55" s="249" t="str">
        <f t="shared" si="9"/>
        <v/>
      </c>
    </row>
    <row r="56" spans="1:11" ht="15" hidden="1" customHeight="1" outlineLevel="1" x14ac:dyDescent="0.3">
      <c r="A56" s="97" t="s">
        <v>164</v>
      </c>
      <c r="B56" s="242">
        <f>+'N ESF ULTRAX'!B278</f>
        <v>0</v>
      </c>
      <c r="C56" s="242">
        <f>+'N ESF ULTRAX'!E278</f>
        <v>1319.94</v>
      </c>
      <c r="D56" s="249">
        <f t="shared" si="5"/>
        <v>1</v>
      </c>
      <c r="E56" s="242">
        <f>+'N ESF ULTRAX'!H278</f>
        <v>1319.94</v>
      </c>
      <c r="F56" s="249">
        <f t="shared" si="6"/>
        <v>0</v>
      </c>
      <c r="G56" s="242">
        <f>+'N ESF ULTRAX'!K278</f>
        <v>0</v>
      </c>
      <c r="H56" s="249">
        <f t="shared" si="7"/>
        <v>-1</v>
      </c>
      <c r="I56" s="242">
        <f>+'N ESF ULTRAX'!N278</f>
        <v>0</v>
      </c>
      <c r="J56" s="249" t="str">
        <f t="shared" si="8"/>
        <v/>
      </c>
      <c r="K56" s="249" t="str">
        <f t="shared" si="9"/>
        <v/>
      </c>
    </row>
    <row r="57" spans="1:11" ht="15" hidden="1" customHeight="1" outlineLevel="1" x14ac:dyDescent="0.3">
      <c r="A57" s="97" t="s">
        <v>165</v>
      </c>
      <c r="B57" s="242">
        <f>+'N ESF ULTRAX'!B282</f>
        <v>0</v>
      </c>
      <c r="C57" s="242">
        <f>+'N ESF ULTRAX'!E282</f>
        <v>1777.26</v>
      </c>
      <c r="D57" s="249">
        <f t="shared" si="5"/>
        <v>1</v>
      </c>
      <c r="E57" s="242">
        <f>+'N ESF ULTRAX'!H282</f>
        <v>1777.26</v>
      </c>
      <c r="F57" s="249">
        <f t="shared" si="6"/>
        <v>0</v>
      </c>
      <c r="G57" s="242">
        <f>+'N ESF ULTRAX'!K282</f>
        <v>0</v>
      </c>
      <c r="H57" s="249">
        <f t="shared" si="7"/>
        <v>-1</v>
      </c>
      <c r="I57" s="242">
        <f>+'N ESF ULTRAX'!N282</f>
        <v>0</v>
      </c>
      <c r="J57" s="249" t="str">
        <f t="shared" si="8"/>
        <v/>
      </c>
      <c r="K57" s="249" t="str">
        <f t="shared" si="9"/>
        <v/>
      </c>
    </row>
    <row r="58" spans="1:11" ht="15" hidden="1" customHeight="1" outlineLevel="1" x14ac:dyDescent="0.3">
      <c r="A58" s="97" t="s">
        <v>612</v>
      </c>
      <c r="B58" s="242">
        <f>+'N ESF ULTRAX'!B286</f>
        <v>0</v>
      </c>
      <c r="C58" s="242">
        <f>+'N ESF ULTRAX'!E286</f>
        <v>0</v>
      </c>
      <c r="D58" s="249" t="str">
        <f t="shared" si="5"/>
        <v/>
      </c>
      <c r="E58" s="242">
        <f>+'N ESF ULTRAX'!H286</f>
        <v>0</v>
      </c>
      <c r="F58" s="249" t="str">
        <f t="shared" si="6"/>
        <v/>
      </c>
      <c r="G58" s="242">
        <f>+'N ESF ULTRAX'!K286</f>
        <v>0</v>
      </c>
      <c r="H58" s="249" t="str">
        <f t="shared" si="7"/>
        <v/>
      </c>
      <c r="I58" s="242">
        <f>+'N ESF ULTRAX'!N286</f>
        <v>0</v>
      </c>
      <c r="J58" s="249" t="str">
        <f t="shared" si="8"/>
        <v/>
      </c>
      <c r="K58" s="249" t="str">
        <f t="shared" si="9"/>
        <v/>
      </c>
    </row>
    <row r="59" spans="1:11" ht="15" hidden="1" customHeight="1" outlineLevel="1" x14ac:dyDescent="0.3">
      <c r="A59" s="97" t="s">
        <v>611</v>
      </c>
      <c r="B59" s="242">
        <f>+'N ESF ULTRAX'!B290</f>
        <v>0</v>
      </c>
      <c r="C59" s="242">
        <f>+'N ESF ULTRAX'!E290</f>
        <v>0</v>
      </c>
      <c r="D59" s="249" t="str">
        <f t="shared" si="5"/>
        <v/>
      </c>
      <c r="E59" s="242">
        <f>+'N ESF ULTRAX'!H290</f>
        <v>0</v>
      </c>
      <c r="F59" s="249" t="str">
        <f t="shared" si="6"/>
        <v/>
      </c>
      <c r="G59" s="242">
        <f>+'N ESF ULTRAX'!K290</f>
        <v>0</v>
      </c>
      <c r="H59" s="249" t="str">
        <f t="shared" si="7"/>
        <v/>
      </c>
      <c r="I59" s="242">
        <f>+'N ESF ULTRAX'!N290</f>
        <v>0</v>
      </c>
      <c r="J59" s="249" t="str">
        <f t="shared" si="8"/>
        <v/>
      </c>
      <c r="K59" s="249" t="str">
        <f t="shared" si="9"/>
        <v/>
      </c>
    </row>
    <row r="60" spans="1:11" s="1" customFormat="1" ht="15" customHeight="1" collapsed="1" x14ac:dyDescent="0.3">
      <c r="A60" s="263" t="s">
        <v>167</v>
      </c>
      <c r="B60" s="264">
        <f>+B4+B41</f>
        <v>0</v>
      </c>
      <c r="C60" s="264">
        <f>+C4+C41</f>
        <v>1084777.2111845165</v>
      </c>
      <c r="D60" s="265">
        <f t="shared" si="5"/>
        <v>1</v>
      </c>
      <c r="E60" s="264">
        <f>+E4+E41</f>
        <v>1252267.5149620962</v>
      </c>
      <c r="F60" s="265">
        <f t="shared" si="6"/>
        <v>0.1544006474792087</v>
      </c>
      <c r="G60" s="264">
        <f>+G4+G41</f>
        <v>0</v>
      </c>
      <c r="H60" s="265">
        <f t="shared" si="7"/>
        <v>-1</v>
      </c>
      <c r="I60" s="264">
        <f>+I4+I41</f>
        <v>0</v>
      </c>
      <c r="J60" s="265" t="str">
        <f t="shared" si="8"/>
        <v/>
      </c>
      <c r="K60" s="265" t="str">
        <f t="shared" si="9"/>
        <v/>
      </c>
    </row>
    <row r="61" spans="1:11" s="8" customFormat="1" ht="15" customHeight="1" x14ac:dyDescent="0.3">
      <c r="A61" s="266" t="s">
        <v>186</v>
      </c>
      <c r="B61" s="267">
        <f>+B62+B69+B78+B85+B89</f>
        <v>0</v>
      </c>
      <c r="C61" s="267">
        <f>+C62+C69+C78+C85+C89</f>
        <v>428473.89540312166</v>
      </c>
      <c r="D61" s="268">
        <f t="shared" si="5"/>
        <v>1</v>
      </c>
      <c r="E61" s="267">
        <f>+E62+E69+E78+E85+E89</f>
        <v>548533.00043069327</v>
      </c>
      <c r="F61" s="268">
        <f t="shared" si="6"/>
        <v>0.2802016792986099</v>
      </c>
      <c r="G61" s="267">
        <f>+G62+G69+G78+G85+G89</f>
        <v>0</v>
      </c>
      <c r="H61" s="268">
        <f t="shared" si="7"/>
        <v>-1</v>
      </c>
      <c r="I61" s="267">
        <f>+I62+I69+I78+I85+I89</f>
        <v>0</v>
      </c>
      <c r="J61" s="268" t="str">
        <f t="shared" si="8"/>
        <v/>
      </c>
      <c r="K61" s="268" t="str">
        <f t="shared" si="9"/>
        <v/>
      </c>
    </row>
    <row r="62" spans="1:11" s="8" customFormat="1" ht="15" customHeight="1" collapsed="1" x14ac:dyDescent="0.3">
      <c r="A62" s="226" t="s">
        <v>168</v>
      </c>
      <c r="B62" s="241">
        <f>+SUM(B63:B68)</f>
        <v>0</v>
      </c>
      <c r="C62" s="241">
        <f>+SUM(C63:C68)</f>
        <v>415829.19</v>
      </c>
      <c r="D62" s="248">
        <f t="shared" si="5"/>
        <v>1</v>
      </c>
      <c r="E62" s="241">
        <f>+SUM(E63:E68)</f>
        <v>537925.34</v>
      </c>
      <c r="F62" s="248">
        <f t="shared" si="6"/>
        <v>0.29362092160966374</v>
      </c>
      <c r="G62" s="241">
        <f>+SUM(G63:G68)</f>
        <v>0</v>
      </c>
      <c r="H62" s="248">
        <f t="shared" si="7"/>
        <v>-1</v>
      </c>
      <c r="I62" s="241">
        <f>+SUM(I63:I68)</f>
        <v>0</v>
      </c>
      <c r="J62" s="248" t="str">
        <f t="shared" si="8"/>
        <v/>
      </c>
      <c r="K62" s="248" t="str">
        <f t="shared" si="9"/>
        <v/>
      </c>
    </row>
    <row r="63" spans="1:11" s="6" customFormat="1" ht="15" hidden="1" customHeight="1" outlineLevel="1" x14ac:dyDescent="0.3">
      <c r="A63" s="98" t="s">
        <v>169</v>
      </c>
      <c r="B63" s="243">
        <f>+'N ESF ULTRAX'!B299</f>
        <v>0</v>
      </c>
      <c r="C63" s="243">
        <f>+'N ESF ULTRAX'!E299</f>
        <v>15174.89</v>
      </c>
      <c r="D63" s="249">
        <f t="shared" si="5"/>
        <v>1</v>
      </c>
      <c r="E63" s="243">
        <f>+'N ESF ULTRAX'!H299</f>
        <v>81413.5</v>
      </c>
      <c r="F63" s="249">
        <f t="shared" si="6"/>
        <v>4.3650141780269909</v>
      </c>
      <c r="G63" s="243">
        <f>+'N ESF ULTRAX'!K299</f>
        <v>0</v>
      </c>
      <c r="H63" s="249">
        <f t="shared" si="7"/>
        <v>-1</v>
      </c>
      <c r="I63" s="243">
        <f>+'N ESF ULTRAX'!N299</f>
        <v>0</v>
      </c>
      <c r="J63" s="249" t="str">
        <f t="shared" si="8"/>
        <v/>
      </c>
      <c r="K63" s="249" t="str">
        <f t="shared" si="9"/>
        <v/>
      </c>
    </row>
    <row r="64" spans="1:11" ht="15" hidden="1" customHeight="1" outlineLevel="1" x14ac:dyDescent="0.3">
      <c r="A64" s="98" t="s">
        <v>140</v>
      </c>
      <c r="B64" s="242">
        <f>+'N ESF ULTRAX'!B303</f>
        <v>0</v>
      </c>
      <c r="C64" s="242">
        <f>+'N ESF ULTRAX'!E303</f>
        <v>401465.98</v>
      </c>
      <c r="D64" s="249">
        <f t="shared" si="5"/>
        <v>1</v>
      </c>
      <c r="E64" s="242">
        <f>+'N ESF ULTRAX'!H303</f>
        <v>443351.21</v>
      </c>
      <c r="F64" s="249">
        <f t="shared" si="6"/>
        <v>0.10433070817108847</v>
      </c>
      <c r="G64" s="242">
        <f>+'N ESF ULTRAX'!K303</f>
        <v>0</v>
      </c>
      <c r="H64" s="249">
        <f t="shared" si="7"/>
        <v>-1</v>
      </c>
      <c r="I64" s="242">
        <f>+'N ESF ULTRAX'!N303</f>
        <v>0</v>
      </c>
      <c r="J64" s="249" t="str">
        <f t="shared" si="8"/>
        <v/>
      </c>
      <c r="K64" s="249" t="str">
        <f t="shared" si="9"/>
        <v/>
      </c>
    </row>
    <row r="65" spans="1:11" ht="15" hidden="1" customHeight="1" outlineLevel="1" x14ac:dyDescent="0.3">
      <c r="A65" s="97" t="s">
        <v>141</v>
      </c>
      <c r="B65" s="242">
        <f>+'N ESF ULTRAX'!B308</f>
        <v>0</v>
      </c>
      <c r="C65" s="242">
        <f>+'N ESF ULTRAX'!E308</f>
        <v>0</v>
      </c>
      <c r="D65" s="249" t="str">
        <f t="shared" si="5"/>
        <v/>
      </c>
      <c r="E65" s="242">
        <f>+'N ESF ULTRAX'!H308</f>
        <v>0</v>
      </c>
      <c r="F65" s="249" t="str">
        <f t="shared" si="6"/>
        <v/>
      </c>
      <c r="G65" s="242">
        <f>+'N ESF ULTRAX'!K308</f>
        <v>0</v>
      </c>
      <c r="H65" s="249" t="str">
        <f t="shared" si="7"/>
        <v/>
      </c>
      <c r="I65" s="242">
        <f>+'N ESF ULTRAX'!N308</f>
        <v>0</v>
      </c>
      <c r="J65" s="249" t="str">
        <f t="shared" si="8"/>
        <v/>
      </c>
      <c r="K65" s="249" t="str">
        <f t="shared" si="9"/>
        <v/>
      </c>
    </row>
    <row r="66" spans="1:11" s="6" customFormat="1" ht="15" hidden="1" customHeight="1" outlineLevel="1" x14ac:dyDescent="0.3">
      <c r="A66" s="97" t="s">
        <v>136</v>
      </c>
      <c r="B66" s="243">
        <f>+'N ESF ULTRAX'!B314</f>
        <v>0</v>
      </c>
      <c r="C66" s="243">
        <f>+'N ESF ULTRAX'!E314</f>
        <v>0</v>
      </c>
      <c r="D66" s="249" t="str">
        <f t="shared" si="5"/>
        <v/>
      </c>
      <c r="E66" s="243">
        <f>+'N ESF ULTRAX'!H314</f>
        <v>0</v>
      </c>
      <c r="F66" s="249" t="str">
        <f t="shared" si="6"/>
        <v/>
      </c>
      <c r="G66" s="243">
        <f>+'N ESF ULTRAX'!K314</f>
        <v>0</v>
      </c>
      <c r="H66" s="249" t="str">
        <f t="shared" si="7"/>
        <v/>
      </c>
      <c r="I66" s="243">
        <f>+'N ESF ULTRAX'!N314</f>
        <v>0</v>
      </c>
      <c r="J66" s="249" t="str">
        <f t="shared" si="8"/>
        <v/>
      </c>
      <c r="K66" s="249" t="str">
        <f t="shared" si="9"/>
        <v/>
      </c>
    </row>
    <row r="67" spans="1:11" s="6" customFormat="1" ht="15" hidden="1" customHeight="1" outlineLevel="1" x14ac:dyDescent="0.3">
      <c r="A67" s="97" t="s">
        <v>818</v>
      </c>
      <c r="B67" s="243">
        <f>+'N ESF ULTRAX'!B318</f>
        <v>0</v>
      </c>
      <c r="C67" s="243">
        <f>+'N ESF ULTRAX'!E318</f>
        <v>-13600</v>
      </c>
      <c r="D67" s="249" t="str">
        <f t="shared" si="5"/>
        <v/>
      </c>
      <c r="E67" s="243">
        <f>+'N ESF ULTRAX'!H318</f>
        <v>0</v>
      </c>
      <c r="F67" s="249">
        <f t="shared" si="6"/>
        <v>1</v>
      </c>
      <c r="G67" s="243">
        <f>+'N ESF ULTRAX'!K318</f>
        <v>0</v>
      </c>
      <c r="H67" s="249" t="str">
        <f t="shared" si="7"/>
        <v/>
      </c>
      <c r="I67" s="243">
        <f>+'N ESF ULTRAX'!N318</f>
        <v>0</v>
      </c>
      <c r="J67" s="249" t="str">
        <f t="shared" si="8"/>
        <v/>
      </c>
      <c r="K67" s="249" t="str">
        <f t="shared" si="9"/>
        <v/>
      </c>
    </row>
    <row r="68" spans="1:11" ht="15" hidden="1" customHeight="1" outlineLevel="1" x14ac:dyDescent="0.3">
      <c r="A68" s="97" t="s">
        <v>171</v>
      </c>
      <c r="B68" s="242">
        <f>+'N ESF ULTRAX'!B324</f>
        <v>0</v>
      </c>
      <c r="C68" s="242">
        <f>+'N ESF ULTRAX'!E324</f>
        <v>12788.32</v>
      </c>
      <c r="D68" s="249">
        <f t="shared" ref="D68:D99" si="10">IF(AND(B68=0,C68&gt;0),100%,IF(AND(B68&lt;0,C68&gt;=0),(B68-C68)/B68,IF(AND(B68&gt;0,C68&gt;0),(C68-B68)/B68,IF(AND(B68=0,C68&lt;=0),"",(C68-B68)/B68))))</f>
        <v>1</v>
      </c>
      <c r="E68" s="242">
        <f>+'N ESF ULTRAX'!H324</f>
        <v>13160.63</v>
      </c>
      <c r="F68" s="249">
        <f t="shared" ref="F68:F99" si="11">IF(AND(C68=0,E68&gt;0),100%,IF(AND(C68&lt;0,E68&gt;=0),(C68-E68)/C68,IF(AND(C68&gt;0,E68&gt;0),(E68-C68)/C68,IF(AND(C68=0,E68&lt;=0),"",(E68-C68)/C68))))</f>
        <v>2.9113284622217735E-2</v>
      </c>
      <c r="G68" s="242">
        <f>+'N ESF ULTRAX'!K324</f>
        <v>0</v>
      </c>
      <c r="H68" s="249">
        <f t="shared" ref="H68:H99" si="12">IF(AND(E68=0,G68&gt;0),100%,IF(AND(E68&lt;0,G68&gt;=0),(E68-G68)/E68,IF(AND(E68&gt;0,G68&gt;0),(G68-E68)/E68,IF(AND(E68=0,G68&lt;=0),"",(G68-E68)/E68))))</f>
        <v>-1</v>
      </c>
      <c r="I68" s="242">
        <f>+'N ESF ULTRAX'!N324</f>
        <v>0</v>
      </c>
      <c r="J68" s="249" t="str">
        <f t="shared" ref="J68:J99" si="13">IF(AND(G68=0,I68&gt;0),100%,IF(AND(G68&lt;0,I68&gt;=0),(G68-I68)/G68,IF(AND(G68&gt;0,I68&gt;0),(I68-G68)/G68,IF(AND(G68=0,I68&lt;=0),"",(I68-G68)/G68))))</f>
        <v/>
      </c>
      <c r="K68" s="249" t="str">
        <f t="shared" ref="K68:K99" si="14">IF(AND(B68=0,I68&gt;0),100%,IF(AND(B68&lt;0,I68&gt;=0),(B68-I68)/B68,IF(AND(B68&gt;0,I68&gt;0),(I68-B68)/B68,IF(AND(B68=0,I68&lt;=0),"",(I68-B68)/B68))))</f>
        <v/>
      </c>
    </row>
    <row r="69" spans="1:11" s="8" customFormat="1" ht="15" customHeight="1" collapsed="1" x14ac:dyDescent="0.3">
      <c r="A69" s="226" t="s">
        <v>172</v>
      </c>
      <c r="B69" s="241">
        <f>+SUM(B70:B77)</f>
        <v>0</v>
      </c>
      <c r="C69" s="241">
        <f>+SUM(C70:C77)</f>
        <v>11002.015403121628</v>
      </c>
      <c r="D69" s="248">
        <f t="shared" si="10"/>
        <v>1</v>
      </c>
      <c r="E69" s="241">
        <f>+SUM(E70:E77)</f>
        <v>7924.8604306932675</v>
      </c>
      <c r="F69" s="248">
        <f t="shared" si="11"/>
        <v>-0.27969011673581839</v>
      </c>
      <c r="G69" s="241">
        <f>+SUM(G70:G77)</f>
        <v>0</v>
      </c>
      <c r="H69" s="248">
        <f t="shared" si="12"/>
        <v>-1</v>
      </c>
      <c r="I69" s="241">
        <f>+SUM(I70:I77)</f>
        <v>0</v>
      </c>
      <c r="J69" s="248" t="str">
        <f t="shared" si="13"/>
        <v/>
      </c>
      <c r="K69" s="248" t="str">
        <f t="shared" si="14"/>
        <v/>
      </c>
    </row>
    <row r="70" spans="1:11" s="6" customFormat="1" ht="15" hidden="1" customHeight="1" outlineLevel="1" x14ac:dyDescent="0.3">
      <c r="A70" s="98" t="s">
        <v>172</v>
      </c>
      <c r="B70" s="243">
        <f>+'N ESF ULTRAX'!B327</f>
        <v>0</v>
      </c>
      <c r="C70" s="243">
        <f>+'N ESF ULTRAX'!E327</f>
        <v>964.47</v>
      </c>
      <c r="D70" s="249">
        <f t="shared" si="10"/>
        <v>1</v>
      </c>
      <c r="E70" s="243">
        <f>+'N ESF ULTRAX'!H327</f>
        <v>965.81999999999994</v>
      </c>
      <c r="F70" s="249">
        <f t="shared" si="11"/>
        <v>1.3997324955674195E-3</v>
      </c>
      <c r="G70" s="243">
        <f>+'N ESF ULTRAX'!K327</f>
        <v>0</v>
      </c>
      <c r="H70" s="249">
        <f t="shared" si="12"/>
        <v>-1</v>
      </c>
      <c r="I70" s="243">
        <f>+'N ESF ULTRAX'!N327</f>
        <v>0</v>
      </c>
      <c r="J70" s="249" t="str">
        <f t="shared" si="13"/>
        <v/>
      </c>
      <c r="K70" s="249" t="str">
        <f t="shared" si="14"/>
        <v/>
      </c>
    </row>
    <row r="71" spans="1:11" ht="15" hidden="1" customHeight="1" outlineLevel="1" x14ac:dyDescent="0.3">
      <c r="A71" s="97" t="s">
        <v>173</v>
      </c>
      <c r="B71" s="242">
        <f>+'N ESF ULTRAX'!B331</f>
        <v>0</v>
      </c>
      <c r="C71" s="242">
        <f>+'N ESF ULTRAX'!E331</f>
        <v>0</v>
      </c>
      <c r="D71" s="249" t="str">
        <f t="shared" si="10"/>
        <v/>
      </c>
      <c r="E71" s="242">
        <f>+'N ESF ULTRAX'!H331</f>
        <v>0</v>
      </c>
      <c r="F71" s="249" t="str">
        <f t="shared" si="11"/>
        <v/>
      </c>
      <c r="G71" s="242">
        <f>+'N ESF ULTRAX'!K331</f>
        <v>0</v>
      </c>
      <c r="H71" s="249" t="str">
        <f t="shared" si="12"/>
        <v/>
      </c>
      <c r="I71" s="242">
        <f>+'N ESF ULTRAX'!N331</f>
        <v>0</v>
      </c>
      <c r="J71" s="249" t="str">
        <f t="shared" si="13"/>
        <v/>
      </c>
      <c r="K71" s="249" t="str">
        <f t="shared" si="14"/>
        <v/>
      </c>
    </row>
    <row r="72" spans="1:11" ht="15" hidden="1" customHeight="1" outlineLevel="1" x14ac:dyDescent="0.3">
      <c r="A72" s="97" t="s">
        <v>199</v>
      </c>
      <c r="B72" s="242">
        <f>+'N ESF ULTRAX'!B336</f>
        <v>0</v>
      </c>
      <c r="C72" s="242">
        <f>+'N ESF ULTRAX'!E336</f>
        <v>4940.6000000000004</v>
      </c>
      <c r="D72" s="249">
        <f t="shared" si="10"/>
        <v>1</v>
      </c>
      <c r="E72" s="242">
        <f>+'N ESF ULTRAX'!H336</f>
        <v>3660.18</v>
      </c>
      <c r="F72" s="249">
        <f t="shared" si="11"/>
        <v>-0.25916285471400241</v>
      </c>
      <c r="G72" s="242">
        <f>+'N ESF ULTRAX'!K336</f>
        <v>0</v>
      </c>
      <c r="H72" s="249">
        <f t="shared" si="12"/>
        <v>-1</v>
      </c>
      <c r="I72" s="242">
        <f>+'N ESF ULTRAX'!N336</f>
        <v>0</v>
      </c>
      <c r="J72" s="249" t="str">
        <f t="shared" si="13"/>
        <v/>
      </c>
      <c r="K72" s="249" t="str">
        <f t="shared" si="14"/>
        <v/>
      </c>
    </row>
    <row r="73" spans="1:11" ht="15" hidden="1" customHeight="1" outlineLevel="1" x14ac:dyDescent="0.3">
      <c r="A73" s="97" t="s">
        <v>174</v>
      </c>
      <c r="B73" s="242">
        <f>+'N ESF ULTRAX'!B339</f>
        <v>0</v>
      </c>
      <c r="C73" s="242">
        <f>+'N ESF ULTRAX'!E339</f>
        <v>4.7891844860864143</v>
      </c>
      <c r="D73" s="249">
        <f t="shared" si="10"/>
        <v>1</v>
      </c>
      <c r="E73" s="242">
        <f>+'N ESF ULTRAX'!H339</f>
        <v>5.0573197729803709</v>
      </c>
      <c r="F73" s="249">
        <f t="shared" si="11"/>
        <v>5.5987671319187193E-2</v>
      </c>
      <c r="G73" s="242">
        <f>+'N ESF ULTRAX'!K339</f>
        <v>0</v>
      </c>
      <c r="H73" s="249">
        <f t="shared" si="12"/>
        <v>-1</v>
      </c>
      <c r="I73" s="242">
        <f>+'N ESF ULTRAX'!N339</f>
        <v>0</v>
      </c>
      <c r="J73" s="249" t="str">
        <f t="shared" si="13"/>
        <v/>
      </c>
      <c r="K73" s="249" t="str">
        <f t="shared" si="14"/>
        <v/>
      </c>
    </row>
    <row r="74" spans="1:11" ht="15" hidden="1" customHeight="1" outlineLevel="1" x14ac:dyDescent="0.3">
      <c r="A74" s="97" t="s">
        <v>175</v>
      </c>
      <c r="B74" s="242">
        <f>+'N ESF ULTRAX'!B345</f>
        <v>0</v>
      </c>
      <c r="C74" s="242">
        <f>+'N ESF ULTRAX'!E345</f>
        <v>0</v>
      </c>
      <c r="D74" s="249" t="str">
        <f t="shared" si="10"/>
        <v/>
      </c>
      <c r="E74" s="242">
        <f>+'N ESF ULTRAX'!H345</f>
        <v>0</v>
      </c>
      <c r="F74" s="249" t="str">
        <f t="shared" si="11"/>
        <v/>
      </c>
      <c r="G74" s="242">
        <f>+'N ESF ULTRAX'!K345</f>
        <v>0</v>
      </c>
      <c r="H74" s="249" t="str">
        <f t="shared" si="12"/>
        <v/>
      </c>
      <c r="I74" s="242">
        <f>+'N ESF ULTRAX'!N345</f>
        <v>0</v>
      </c>
      <c r="J74" s="249" t="str">
        <f t="shared" si="13"/>
        <v/>
      </c>
      <c r="K74" s="249" t="str">
        <f t="shared" si="14"/>
        <v/>
      </c>
    </row>
    <row r="75" spans="1:11" ht="15" hidden="1" customHeight="1" outlineLevel="1" x14ac:dyDescent="0.3">
      <c r="A75" s="97" t="s">
        <v>176</v>
      </c>
      <c r="B75" s="242">
        <f>+'N ESF ULTRAX'!B350</f>
        <v>0</v>
      </c>
      <c r="C75" s="242">
        <f>+'N ESF ULTRAX'!E350</f>
        <v>0</v>
      </c>
      <c r="D75" s="249" t="str">
        <f t="shared" si="10"/>
        <v/>
      </c>
      <c r="E75" s="242">
        <f>+'N ESF ULTRAX'!H350</f>
        <v>0</v>
      </c>
      <c r="F75" s="249" t="str">
        <f t="shared" si="11"/>
        <v/>
      </c>
      <c r="G75" s="242">
        <f>+'N ESF ULTRAX'!K350</f>
        <v>0</v>
      </c>
      <c r="H75" s="249" t="str">
        <f t="shared" si="12"/>
        <v/>
      </c>
      <c r="I75" s="242">
        <f>+'N ESF ULTRAX'!N350</f>
        <v>0</v>
      </c>
      <c r="J75" s="249" t="str">
        <f t="shared" si="13"/>
        <v/>
      </c>
      <c r="K75" s="249" t="str">
        <f t="shared" si="14"/>
        <v/>
      </c>
    </row>
    <row r="76" spans="1:11" ht="15" hidden="1" customHeight="1" outlineLevel="1" x14ac:dyDescent="0.3">
      <c r="A76" s="97" t="s">
        <v>177</v>
      </c>
      <c r="B76" s="242">
        <f>+'N ESF ULTRAX'!B353</f>
        <v>0</v>
      </c>
      <c r="C76" s="242">
        <f>+'N ESF ULTRAX'!E353</f>
        <v>5092.1562186355413</v>
      </c>
      <c r="D76" s="249">
        <f t="shared" si="10"/>
        <v>1</v>
      </c>
      <c r="E76" s="242">
        <f>+'N ESF ULTRAX'!H353</f>
        <v>3293.8031109202875</v>
      </c>
      <c r="F76" s="249">
        <f t="shared" si="11"/>
        <v>-0.35316141738423101</v>
      </c>
      <c r="G76" s="242">
        <f>+'N ESF ULTRAX'!K353</f>
        <v>0</v>
      </c>
      <c r="H76" s="249">
        <f t="shared" si="12"/>
        <v>-1</v>
      </c>
      <c r="I76" s="242">
        <f>+'N ESF ULTRAX'!N353</f>
        <v>0</v>
      </c>
      <c r="J76" s="249" t="str">
        <f t="shared" si="13"/>
        <v/>
      </c>
      <c r="K76" s="249" t="str">
        <f t="shared" si="14"/>
        <v/>
      </c>
    </row>
    <row r="77" spans="1:11" ht="15" hidden="1" customHeight="1" outlineLevel="1" x14ac:dyDescent="0.3">
      <c r="A77" s="97" t="s">
        <v>178</v>
      </c>
      <c r="B77" s="242">
        <f>+'N ESF ULTRAX'!B363</f>
        <v>0</v>
      </c>
      <c r="C77" s="242">
        <f>+'N ESF ULTRAX'!E363</f>
        <v>0</v>
      </c>
      <c r="D77" s="249" t="str">
        <f t="shared" si="10"/>
        <v/>
      </c>
      <c r="E77" s="242">
        <f>+'N ESF ULTRAX'!H363</f>
        <v>0</v>
      </c>
      <c r="F77" s="249" t="str">
        <f t="shared" si="11"/>
        <v/>
      </c>
      <c r="G77" s="242">
        <f>+'N ESF ULTRAX'!K363</f>
        <v>0</v>
      </c>
      <c r="H77" s="249" t="str">
        <f t="shared" si="12"/>
        <v/>
      </c>
      <c r="I77" s="242">
        <f>+'N ESF ULTRAX'!N363</f>
        <v>0</v>
      </c>
      <c r="J77" s="249" t="str">
        <f t="shared" si="13"/>
        <v/>
      </c>
      <c r="K77" s="249" t="str">
        <f t="shared" si="14"/>
        <v/>
      </c>
    </row>
    <row r="78" spans="1:11" s="8" customFormat="1" ht="15" customHeight="1" collapsed="1" x14ac:dyDescent="0.3">
      <c r="A78" s="226" t="s">
        <v>179</v>
      </c>
      <c r="B78" s="241">
        <f>+SUM(B79:B84)</f>
        <v>0</v>
      </c>
      <c r="C78" s="241">
        <f>+SUM(C79:C84)</f>
        <v>0</v>
      </c>
      <c r="D78" s="248" t="str">
        <f t="shared" si="10"/>
        <v/>
      </c>
      <c r="E78" s="241">
        <f>+SUM(E79:E84)</f>
        <v>0</v>
      </c>
      <c r="F78" s="248" t="str">
        <f t="shared" si="11"/>
        <v/>
      </c>
      <c r="G78" s="241">
        <f>+SUM(G79:G84)</f>
        <v>0</v>
      </c>
      <c r="H78" s="248" t="str">
        <f t="shared" si="12"/>
        <v/>
      </c>
      <c r="I78" s="241">
        <f>+SUM(I79:I84)</f>
        <v>0</v>
      </c>
      <c r="J78" s="248" t="str">
        <f t="shared" si="13"/>
        <v/>
      </c>
      <c r="K78" s="248" t="str">
        <f t="shared" si="14"/>
        <v/>
      </c>
    </row>
    <row r="79" spans="1:11" s="6" customFormat="1" ht="15" hidden="1" customHeight="1" outlineLevel="1" x14ac:dyDescent="0.3">
      <c r="A79" s="98" t="s">
        <v>140</v>
      </c>
      <c r="B79" s="244">
        <f>+'N ESF ULTRAX'!B371</f>
        <v>0</v>
      </c>
      <c r="C79" s="244">
        <f>+'N ESF ULTRAX'!E371</f>
        <v>0</v>
      </c>
      <c r="D79" s="249" t="str">
        <f t="shared" si="10"/>
        <v/>
      </c>
      <c r="E79" s="244">
        <f>+'N ESF ULTRAX'!H371</f>
        <v>0</v>
      </c>
      <c r="F79" s="249" t="str">
        <f t="shared" si="11"/>
        <v/>
      </c>
      <c r="G79" s="244">
        <f>+'N ESF ULTRAX'!K371</f>
        <v>0</v>
      </c>
      <c r="H79" s="249" t="str">
        <f t="shared" si="12"/>
        <v/>
      </c>
      <c r="I79" s="244">
        <f>+'N ESF ULTRAX'!N371</f>
        <v>0</v>
      </c>
      <c r="J79" s="249" t="str">
        <f t="shared" si="13"/>
        <v/>
      </c>
      <c r="K79" s="249" t="str">
        <f t="shared" si="14"/>
        <v/>
      </c>
    </row>
    <row r="80" spans="1:11" ht="15" hidden="1" customHeight="1" outlineLevel="1" x14ac:dyDescent="0.3">
      <c r="A80" s="97" t="s">
        <v>141</v>
      </c>
      <c r="B80" s="242">
        <f>+'N ESF ULTRAX'!B376</f>
        <v>0</v>
      </c>
      <c r="C80" s="242">
        <f>+'N ESF ULTRAX'!E376</f>
        <v>0</v>
      </c>
      <c r="D80" s="249" t="str">
        <f t="shared" si="10"/>
        <v/>
      </c>
      <c r="E80" s="242">
        <f>+'N ESF ULTRAX'!H376</f>
        <v>0</v>
      </c>
      <c r="F80" s="249" t="str">
        <f t="shared" si="11"/>
        <v/>
      </c>
      <c r="G80" s="242">
        <f>+'N ESF ULTRAX'!K376</f>
        <v>0</v>
      </c>
      <c r="H80" s="249" t="str">
        <f t="shared" si="12"/>
        <v/>
      </c>
      <c r="I80" s="242">
        <f>+'N ESF ULTRAX'!N376</f>
        <v>0</v>
      </c>
      <c r="J80" s="249" t="str">
        <f t="shared" si="13"/>
        <v/>
      </c>
      <c r="K80" s="249" t="str">
        <f t="shared" si="14"/>
        <v/>
      </c>
    </row>
    <row r="81" spans="1:11" ht="15" hidden="1" customHeight="1" outlineLevel="1" x14ac:dyDescent="0.3">
      <c r="A81" s="97" t="s">
        <v>136</v>
      </c>
      <c r="B81" s="242">
        <f>+'N ESF ULTRAX'!B382</f>
        <v>0</v>
      </c>
      <c r="C81" s="242">
        <f>+'N ESF ULTRAX'!E382</f>
        <v>0</v>
      </c>
      <c r="D81" s="249" t="str">
        <f t="shared" si="10"/>
        <v/>
      </c>
      <c r="E81" s="242">
        <f>+'N ESF ULTRAX'!H382</f>
        <v>0</v>
      </c>
      <c r="F81" s="249" t="str">
        <f t="shared" si="11"/>
        <v/>
      </c>
      <c r="G81" s="242">
        <f>+'N ESF ULTRAX'!K382</f>
        <v>0</v>
      </c>
      <c r="H81" s="249" t="str">
        <f t="shared" si="12"/>
        <v/>
      </c>
      <c r="I81" s="242">
        <f>+'N ESF ULTRAX'!N382</f>
        <v>0</v>
      </c>
      <c r="J81" s="249" t="str">
        <f t="shared" si="13"/>
        <v/>
      </c>
      <c r="K81" s="249" t="str">
        <f t="shared" si="14"/>
        <v/>
      </c>
    </row>
    <row r="82" spans="1:11" s="6" customFormat="1" ht="15" hidden="1" customHeight="1" outlineLevel="1" x14ac:dyDescent="0.3">
      <c r="A82" s="97" t="s">
        <v>142</v>
      </c>
      <c r="B82" s="244">
        <f>+'N ESF ULTRAX'!B386</f>
        <v>0</v>
      </c>
      <c r="C82" s="244">
        <f>+'N ESF ULTRAX'!E386</f>
        <v>0</v>
      </c>
      <c r="D82" s="249" t="str">
        <f t="shared" si="10"/>
        <v/>
      </c>
      <c r="E82" s="244">
        <f>+'N ESF ULTRAX'!H386</f>
        <v>0</v>
      </c>
      <c r="F82" s="249" t="str">
        <f t="shared" si="11"/>
        <v/>
      </c>
      <c r="G82" s="244">
        <f>+'N ESF ULTRAX'!K386</f>
        <v>0</v>
      </c>
      <c r="H82" s="249" t="str">
        <f t="shared" si="12"/>
        <v/>
      </c>
      <c r="I82" s="244">
        <f>+'N ESF ULTRAX'!N386</f>
        <v>0</v>
      </c>
      <c r="J82" s="249" t="str">
        <f t="shared" si="13"/>
        <v/>
      </c>
      <c r="K82" s="249" t="str">
        <f t="shared" si="14"/>
        <v/>
      </c>
    </row>
    <row r="83" spans="1:11" s="6" customFormat="1" ht="15" hidden="1" customHeight="1" outlineLevel="1" x14ac:dyDescent="0.3">
      <c r="A83" s="97" t="s">
        <v>180</v>
      </c>
      <c r="B83" s="244">
        <f>+'N ESF ULTRAX'!B388</f>
        <v>0</v>
      </c>
      <c r="C83" s="244">
        <f>+'N ESF ULTRAX'!E388</f>
        <v>0</v>
      </c>
      <c r="D83" s="249" t="str">
        <f t="shared" si="10"/>
        <v/>
      </c>
      <c r="E83" s="244">
        <f>+'N ESF ULTRAX'!H388</f>
        <v>0</v>
      </c>
      <c r="F83" s="249" t="str">
        <f t="shared" si="11"/>
        <v/>
      </c>
      <c r="G83" s="244">
        <f>+'N ESF ULTRAX'!K388</f>
        <v>0</v>
      </c>
      <c r="H83" s="249" t="str">
        <f t="shared" si="12"/>
        <v/>
      </c>
      <c r="I83" s="244">
        <f>+'N ESF ULTRAX'!N388</f>
        <v>0</v>
      </c>
      <c r="J83" s="249" t="str">
        <f t="shared" si="13"/>
        <v/>
      </c>
      <c r="K83" s="249" t="str">
        <f t="shared" si="14"/>
        <v/>
      </c>
    </row>
    <row r="84" spans="1:11" s="6" customFormat="1" ht="15" hidden="1" customHeight="1" outlineLevel="1" x14ac:dyDescent="0.3">
      <c r="A84" s="97" t="s">
        <v>181</v>
      </c>
      <c r="B84" s="244">
        <f>+'N ESF ULTRAX'!B398</f>
        <v>0</v>
      </c>
      <c r="C84" s="244">
        <f>+'N ESF ULTRAX'!E398</f>
        <v>0</v>
      </c>
      <c r="D84" s="249" t="str">
        <f t="shared" si="10"/>
        <v/>
      </c>
      <c r="E84" s="244">
        <f>+'N ESF ULTRAX'!H398</f>
        <v>0</v>
      </c>
      <c r="F84" s="249" t="str">
        <f t="shared" si="11"/>
        <v/>
      </c>
      <c r="G84" s="244">
        <f>+'N ESF ULTRAX'!K398</f>
        <v>0</v>
      </c>
      <c r="H84" s="249" t="str">
        <f t="shared" si="12"/>
        <v/>
      </c>
      <c r="I84" s="244">
        <f>+'N ESF ULTRAX'!N398</f>
        <v>0</v>
      </c>
      <c r="J84" s="249" t="str">
        <f t="shared" si="13"/>
        <v/>
      </c>
      <c r="K84" s="249" t="str">
        <f t="shared" si="14"/>
        <v/>
      </c>
    </row>
    <row r="85" spans="1:11" s="8" customFormat="1" ht="15" customHeight="1" collapsed="1" x14ac:dyDescent="0.3">
      <c r="A85" s="226" t="s">
        <v>135</v>
      </c>
      <c r="B85" s="241">
        <f>+SUM(B86:B88)</f>
        <v>0</v>
      </c>
      <c r="C85" s="241">
        <f>+SUM(C86:C88)</f>
        <v>1642.69</v>
      </c>
      <c r="D85" s="248">
        <f t="shared" si="10"/>
        <v>1</v>
      </c>
      <c r="E85" s="241">
        <f>+SUM(E86:E88)</f>
        <v>2682.8</v>
      </c>
      <c r="F85" s="248">
        <f t="shared" si="11"/>
        <v>0.63317485344161106</v>
      </c>
      <c r="G85" s="241">
        <f>+SUM(G86:G88)</f>
        <v>0</v>
      </c>
      <c r="H85" s="248">
        <f t="shared" si="12"/>
        <v>-1</v>
      </c>
      <c r="I85" s="241">
        <f>+SUM(I86:I88)</f>
        <v>0</v>
      </c>
      <c r="J85" s="248" t="str">
        <f t="shared" si="13"/>
        <v/>
      </c>
      <c r="K85" s="248" t="str">
        <f t="shared" si="14"/>
        <v/>
      </c>
    </row>
    <row r="86" spans="1:11" s="6" customFormat="1" ht="15" hidden="1" customHeight="1" outlineLevel="1" x14ac:dyDescent="0.3">
      <c r="A86" s="98" t="s">
        <v>182</v>
      </c>
      <c r="B86" s="243">
        <f>+'N ESF ULTRAX'!B401</f>
        <v>0</v>
      </c>
      <c r="C86" s="243">
        <f>+'N ESF ULTRAX'!E401</f>
        <v>1007.79</v>
      </c>
      <c r="D86" s="249">
        <f t="shared" si="10"/>
        <v>1</v>
      </c>
      <c r="E86" s="243">
        <f>+'N ESF ULTRAX'!H401</f>
        <v>1588.46</v>
      </c>
      <c r="F86" s="249">
        <f t="shared" si="11"/>
        <v>0.57618154575854108</v>
      </c>
      <c r="G86" s="243">
        <f>+'N ESF ULTRAX'!K401</f>
        <v>0</v>
      </c>
      <c r="H86" s="249">
        <f t="shared" si="12"/>
        <v>-1</v>
      </c>
      <c r="I86" s="243">
        <f>+'N ESF ULTRAX'!N401</f>
        <v>0</v>
      </c>
      <c r="J86" s="249" t="str">
        <f t="shared" si="13"/>
        <v/>
      </c>
      <c r="K86" s="249" t="str">
        <f t="shared" si="14"/>
        <v/>
      </c>
    </row>
    <row r="87" spans="1:11" ht="15" hidden="1" customHeight="1" outlineLevel="1" x14ac:dyDescent="0.3">
      <c r="A87" s="97" t="s">
        <v>183</v>
      </c>
      <c r="B87" s="242">
        <f>+'N ESF ULTRAX'!B403</f>
        <v>0</v>
      </c>
      <c r="C87" s="242">
        <f>+'N ESF ULTRAX'!E403</f>
        <v>0</v>
      </c>
      <c r="D87" s="249" t="str">
        <f t="shared" si="10"/>
        <v/>
      </c>
      <c r="E87" s="242">
        <f>+'N ESF ULTRAX'!H403</f>
        <v>0</v>
      </c>
      <c r="F87" s="249" t="str">
        <f t="shared" si="11"/>
        <v/>
      </c>
      <c r="G87" s="242">
        <f>+'N ESF ULTRAX'!K403</f>
        <v>0</v>
      </c>
      <c r="H87" s="249" t="str">
        <f t="shared" si="12"/>
        <v/>
      </c>
      <c r="I87" s="242">
        <f>+'N ESF ULTRAX'!N403</f>
        <v>0</v>
      </c>
      <c r="J87" s="249" t="str">
        <f t="shared" si="13"/>
        <v/>
      </c>
      <c r="K87" s="249" t="str">
        <f t="shared" si="14"/>
        <v/>
      </c>
    </row>
    <row r="88" spans="1:11" ht="15" hidden="1" customHeight="1" outlineLevel="1" x14ac:dyDescent="0.3">
      <c r="A88" s="97" t="s">
        <v>184</v>
      </c>
      <c r="B88" s="242">
        <f>+'N ESF ULTRAX'!B408</f>
        <v>0</v>
      </c>
      <c r="C88" s="242">
        <f>+'N ESF ULTRAX'!E408</f>
        <v>634.9</v>
      </c>
      <c r="D88" s="249">
        <f t="shared" si="10"/>
        <v>1</v>
      </c>
      <c r="E88" s="242">
        <f>+'N ESF ULTRAX'!H408</f>
        <v>1094.3399999999999</v>
      </c>
      <c r="F88" s="249">
        <f t="shared" si="11"/>
        <v>0.72364151834934631</v>
      </c>
      <c r="G88" s="242">
        <f>+'N ESF ULTRAX'!K408</f>
        <v>0</v>
      </c>
      <c r="H88" s="249">
        <f t="shared" si="12"/>
        <v>-1</v>
      </c>
      <c r="I88" s="242">
        <f>+'N ESF ULTRAX'!N408</f>
        <v>0</v>
      </c>
      <c r="J88" s="249" t="str">
        <f t="shared" si="13"/>
        <v/>
      </c>
      <c r="K88" s="249" t="str">
        <f t="shared" si="14"/>
        <v/>
      </c>
    </row>
    <row r="89" spans="1:11" s="8" customFormat="1" ht="15" customHeight="1" collapsed="1" x14ac:dyDescent="0.3">
      <c r="A89" s="226" t="s">
        <v>185</v>
      </c>
      <c r="B89" s="241">
        <f>+SUM(B90:B91)</f>
        <v>0</v>
      </c>
      <c r="C89" s="241">
        <f>+SUM(C90:C91)</f>
        <v>0</v>
      </c>
      <c r="D89" s="248" t="str">
        <f t="shared" si="10"/>
        <v/>
      </c>
      <c r="E89" s="241">
        <f>+SUM(E90:E91)</f>
        <v>0</v>
      </c>
      <c r="F89" s="248" t="str">
        <f t="shared" si="11"/>
        <v/>
      </c>
      <c r="G89" s="241">
        <f>+SUM(G90:G91)</f>
        <v>0</v>
      </c>
      <c r="H89" s="248" t="str">
        <f t="shared" si="12"/>
        <v/>
      </c>
      <c r="I89" s="241">
        <f>+SUM(I90:I91)</f>
        <v>0</v>
      </c>
      <c r="J89" s="248" t="str">
        <f t="shared" si="13"/>
        <v/>
      </c>
      <c r="K89" s="248" t="str">
        <f t="shared" si="14"/>
        <v/>
      </c>
    </row>
    <row r="90" spans="1:11" s="6" customFormat="1" ht="15" hidden="1" customHeight="1" outlineLevel="1" x14ac:dyDescent="0.3">
      <c r="A90" s="98" t="s">
        <v>709</v>
      </c>
      <c r="B90" s="243">
        <f>+'N ESF ULTRAX'!B411</f>
        <v>0</v>
      </c>
      <c r="C90" s="243">
        <f>+'N ESF ULTRAX'!E411</f>
        <v>0</v>
      </c>
      <c r="D90" s="249" t="str">
        <f t="shared" si="10"/>
        <v/>
      </c>
      <c r="E90" s="243">
        <f>+'N ESF ULTRAX'!H411</f>
        <v>0</v>
      </c>
      <c r="F90" s="249" t="str">
        <f t="shared" si="11"/>
        <v/>
      </c>
      <c r="G90" s="243">
        <f>+'N ESF ULTRAX'!K411</f>
        <v>0</v>
      </c>
      <c r="H90" s="249" t="str">
        <f t="shared" si="12"/>
        <v/>
      </c>
      <c r="I90" s="243">
        <f>+'N ESF ULTRAX'!N411</f>
        <v>0</v>
      </c>
      <c r="J90" s="249" t="str">
        <f t="shared" si="13"/>
        <v/>
      </c>
      <c r="K90" s="249" t="str">
        <f t="shared" si="14"/>
        <v/>
      </c>
    </row>
    <row r="91" spans="1:11" ht="15" hidden="1" customHeight="1" outlineLevel="1" x14ac:dyDescent="0.3">
      <c r="A91" s="97"/>
      <c r="B91" s="242"/>
      <c r="C91" s="242"/>
      <c r="D91" s="249" t="str">
        <f t="shared" si="10"/>
        <v/>
      </c>
      <c r="E91" s="242"/>
      <c r="F91" s="249" t="str">
        <f t="shared" si="11"/>
        <v/>
      </c>
      <c r="G91" s="242"/>
      <c r="H91" s="249" t="str">
        <f t="shared" si="12"/>
        <v/>
      </c>
      <c r="I91" s="242"/>
      <c r="J91" s="249" t="str">
        <f t="shared" si="13"/>
        <v/>
      </c>
      <c r="K91" s="249" t="str">
        <f t="shared" si="14"/>
        <v/>
      </c>
    </row>
    <row r="92" spans="1:11" s="8" customFormat="1" ht="15" customHeight="1" collapsed="1" x14ac:dyDescent="0.3">
      <c r="A92" s="266" t="s">
        <v>187</v>
      </c>
      <c r="B92" s="267">
        <f>+B93</f>
        <v>0</v>
      </c>
      <c r="C92" s="267">
        <f>+C93</f>
        <v>95000</v>
      </c>
      <c r="D92" s="268">
        <f t="shared" si="10"/>
        <v>1</v>
      </c>
      <c r="E92" s="267">
        <f>+E93</f>
        <v>90000</v>
      </c>
      <c r="F92" s="268">
        <f t="shared" si="11"/>
        <v>-5.2631578947368418E-2</v>
      </c>
      <c r="G92" s="267">
        <f>+G93</f>
        <v>0</v>
      </c>
      <c r="H92" s="268">
        <f t="shared" si="12"/>
        <v>-1</v>
      </c>
      <c r="I92" s="267">
        <f>+I93</f>
        <v>0</v>
      </c>
      <c r="J92" s="268" t="str">
        <f t="shared" si="13"/>
        <v/>
      </c>
      <c r="K92" s="268" t="str">
        <f t="shared" si="14"/>
        <v/>
      </c>
    </row>
    <row r="93" spans="1:11" s="8" customFormat="1" ht="15" customHeight="1" x14ac:dyDescent="0.3">
      <c r="A93" s="227" t="s">
        <v>711</v>
      </c>
      <c r="B93" s="241">
        <f>+SUM(B94:B96)</f>
        <v>0</v>
      </c>
      <c r="C93" s="241">
        <f>+SUM(C94:C96)</f>
        <v>95000</v>
      </c>
      <c r="D93" s="248">
        <f t="shared" si="10"/>
        <v>1</v>
      </c>
      <c r="E93" s="241">
        <f>+SUM(E94:E96)</f>
        <v>90000</v>
      </c>
      <c r="F93" s="248">
        <f t="shared" si="11"/>
        <v>-5.2631578947368418E-2</v>
      </c>
      <c r="G93" s="241">
        <f>+SUM(G94:G96)</f>
        <v>0</v>
      </c>
      <c r="H93" s="248">
        <f t="shared" si="12"/>
        <v>-1</v>
      </c>
      <c r="I93" s="241">
        <f>+SUM(I94:I96)</f>
        <v>0</v>
      </c>
      <c r="J93" s="248" t="str">
        <f t="shared" si="13"/>
        <v/>
      </c>
      <c r="K93" s="248" t="str">
        <f t="shared" si="14"/>
        <v/>
      </c>
    </row>
    <row r="94" spans="1:11" s="18" customFormat="1" ht="15" hidden="1" customHeight="1" outlineLevel="1" x14ac:dyDescent="0.3">
      <c r="A94" s="98" t="s">
        <v>744</v>
      </c>
      <c r="B94" s="243">
        <f>+'N ESF ULTRAX'!B417</f>
        <v>0</v>
      </c>
      <c r="C94" s="243">
        <f>+'N ESF ULTRAX'!E417</f>
        <v>0</v>
      </c>
      <c r="D94" s="249" t="str">
        <f t="shared" si="10"/>
        <v/>
      </c>
      <c r="E94" s="243">
        <f>+'N ESF ULTRAX'!H417</f>
        <v>0</v>
      </c>
      <c r="F94" s="249" t="str">
        <f t="shared" si="11"/>
        <v/>
      </c>
      <c r="G94" s="243">
        <f>+'N ESF ULTRAX'!K417</f>
        <v>0</v>
      </c>
      <c r="H94" s="249" t="str">
        <f t="shared" si="12"/>
        <v/>
      </c>
      <c r="I94" s="243">
        <f>+'N ESF ULTRAX'!N417</f>
        <v>0</v>
      </c>
      <c r="J94" s="249" t="str">
        <f t="shared" si="13"/>
        <v/>
      </c>
      <c r="K94" s="249" t="str">
        <f t="shared" si="14"/>
        <v/>
      </c>
    </row>
    <row r="95" spans="1:11" ht="15" hidden="1" customHeight="1" outlineLevel="1" x14ac:dyDescent="0.3">
      <c r="A95" s="97" t="s">
        <v>188</v>
      </c>
      <c r="B95" s="243">
        <f>+'N ESF ULTRAX'!B420</f>
        <v>0</v>
      </c>
      <c r="C95" s="243">
        <f>+'N ESF ULTRAX'!E420</f>
        <v>95000</v>
      </c>
      <c r="D95" s="249">
        <f t="shared" si="10"/>
        <v>1</v>
      </c>
      <c r="E95" s="243">
        <f>+'N ESF ULTRAX'!H420</f>
        <v>90000</v>
      </c>
      <c r="F95" s="249">
        <f t="shared" si="11"/>
        <v>-5.2631578947368418E-2</v>
      </c>
      <c r="G95" s="243">
        <f>+'N ESF ULTRAX'!K420</f>
        <v>0</v>
      </c>
      <c r="H95" s="249">
        <f t="shared" si="12"/>
        <v>-1</v>
      </c>
      <c r="I95" s="243">
        <f>+'N ESF ULTRAX'!N420</f>
        <v>0</v>
      </c>
      <c r="J95" s="249" t="str">
        <f t="shared" si="13"/>
        <v/>
      </c>
      <c r="K95" s="249" t="str">
        <f t="shared" si="14"/>
        <v/>
      </c>
    </row>
    <row r="96" spans="1:11" ht="15" hidden="1" customHeight="1" outlineLevel="1" x14ac:dyDescent="0.3">
      <c r="A96" s="97" t="s">
        <v>756</v>
      </c>
      <c r="B96" s="243">
        <f>+'N ESF ULTRAX'!B445</f>
        <v>0</v>
      </c>
      <c r="C96" s="243">
        <f>+'N ESF ULTRAX'!E445</f>
        <v>0</v>
      </c>
      <c r="D96" s="249" t="str">
        <f t="shared" si="10"/>
        <v/>
      </c>
      <c r="E96" s="243">
        <f>+'N ESF ULTRAX'!H445</f>
        <v>0</v>
      </c>
      <c r="F96" s="249" t="str">
        <f t="shared" si="11"/>
        <v/>
      </c>
      <c r="G96" s="243">
        <f>+'N ESF ULTRAX'!K445</f>
        <v>0</v>
      </c>
      <c r="H96" s="249" t="str">
        <f t="shared" si="12"/>
        <v/>
      </c>
      <c r="I96" s="243">
        <f>+'N ESF ULTRAX'!N445</f>
        <v>0</v>
      </c>
      <c r="J96" s="249" t="str">
        <f t="shared" si="13"/>
        <v/>
      </c>
      <c r="K96" s="249" t="str">
        <f t="shared" si="14"/>
        <v/>
      </c>
    </row>
    <row r="97" spans="1:17" ht="15" hidden="1" customHeight="1" outlineLevel="1" x14ac:dyDescent="0.3">
      <c r="A97" s="97"/>
      <c r="B97" s="242"/>
      <c r="C97" s="242"/>
      <c r="D97" s="249" t="str">
        <f t="shared" si="10"/>
        <v/>
      </c>
      <c r="E97" s="242"/>
      <c r="F97" s="249" t="str">
        <f t="shared" si="11"/>
        <v/>
      </c>
      <c r="G97" s="242"/>
      <c r="H97" s="249" t="str">
        <f t="shared" si="12"/>
        <v/>
      </c>
      <c r="I97" s="242"/>
      <c r="J97" s="249" t="str">
        <f t="shared" si="13"/>
        <v/>
      </c>
      <c r="K97" s="249" t="str">
        <f t="shared" si="14"/>
        <v/>
      </c>
    </row>
    <row r="98" spans="1:17" s="1" customFormat="1" ht="15" customHeight="1" collapsed="1" x14ac:dyDescent="0.3">
      <c r="A98" s="266" t="s">
        <v>189</v>
      </c>
      <c r="B98" s="267">
        <f>+B61+B92</f>
        <v>0</v>
      </c>
      <c r="C98" s="267">
        <f>+C61+C92</f>
        <v>523473.89540312166</v>
      </c>
      <c r="D98" s="268">
        <f t="shared" si="10"/>
        <v>1</v>
      </c>
      <c r="E98" s="267">
        <f>+E61+E92</f>
        <v>638533.00043069327</v>
      </c>
      <c r="F98" s="268">
        <f t="shared" si="11"/>
        <v>0.21979912663833184</v>
      </c>
      <c r="G98" s="267">
        <f>+G61+G92</f>
        <v>0</v>
      </c>
      <c r="H98" s="268">
        <f t="shared" si="12"/>
        <v>-1</v>
      </c>
      <c r="I98" s="267">
        <f>+I61+I92</f>
        <v>0</v>
      </c>
      <c r="J98" s="268" t="str">
        <f t="shared" si="13"/>
        <v/>
      </c>
      <c r="K98" s="268" t="str">
        <f t="shared" si="14"/>
        <v/>
      </c>
    </row>
    <row r="99" spans="1:17" s="8" customFormat="1" ht="15" customHeight="1" x14ac:dyDescent="0.3">
      <c r="A99" s="263" t="s">
        <v>190</v>
      </c>
      <c r="B99" s="264">
        <f>+SUM(B100:B104)</f>
        <v>0</v>
      </c>
      <c r="C99" s="264">
        <f>+SUM(C100:C104)</f>
        <v>561303.31482104084</v>
      </c>
      <c r="D99" s="265">
        <f t="shared" si="10"/>
        <v>1</v>
      </c>
      <c r="E99" s="264">
        <f>+SUM(E100:E104)</f>
        <v>613734.51333002746</v>
      </c>
      <c r="F99" s="265">
        <f t="shared" si="11"/>
        <v>9.3409743225377442E-2</v>
      </c>
      <c r="G99" s="264">
        <f>+SUM(G100:G104)</f>
        <v>98316.513330027432</v>
      </c>
      <c r="H99" s="265">
        <f t="shared" si="12"/>
        <v>-0.83980611943008154</v>
      </c>
      <c r="I99" s="264">
        <f>+SUM(I100:I104)</f>
        <v>98316.513330027432</v>
      </c>
      <c r="J99" s="265">
        <f t="shared" si="13"/>
        <v>0</v>
      </c>
      <c r="K99" s="265">
        <f t="shared" si="14"/>
        <v>1</v>
      </c>
    </row>
    <row r="100" spans="1:17" s="3" customFormat="1" ht="15" customHeight="1" x14ac:dyDescent="0.3">
      <c r="A100" s="96" t="s">
        <v>191</v>
      </c>
      <c r="B100" s="245">
        <f>+'N ESF ULTRAX'!B452</f>
        <v>0</v>
      </c>
      <c r="C100" s="245">
        <f>+'N ESF ULTRAX'!E452</f>
        <v>103082.35</v>
      </c>
      <c r="D100" s="249">
        <f t="shared" ref="D100:D105" si="15">IF(AND(B100=0,C100&gt;0),100%,IF(AND(B100&lt;0,C100&gt;=0),(B100-C100)/B100,IF(AND(B100&gt;0,C100&gt;0),(C100-B100)/B100,IF(AND(B100=0,C100&lt;=0),"",(C100-B100)/B100))))</f>
        <v>1</v>
      </c>
      <c r="E100" s="245">
        <f>+'N ESF ULTRAX'!H452</f>
        <v>103082.35</v>
      </c>
      <c r="F100" s="249">
        <f t="shared" ref="F100:F105" si="16">IF(AND(C100=0,E100&gt;0),100%,IF(AND(C100&lt;0,E100&gt;=0),(C100-E100)/C100,IF(AND(C100&gt;0,E100&gt;0),(E100-C100)/C100,IF(AND(C100=0,E100&lt;=0),"",(E100-C100)/C100))))</f>
        <v>0</v>
      </c>
      <c r="G100" s="245">
        <f>+'N ESF ULTRAX'!K452</f>
        <v>0</v>
      </c>
      <c r="H100" s="249">
        <f t="shared" ref="H100:H105" si="17">IF(AND(E100=0,G100&gt;0),100%,IF(AND(E100&lt;0,G100&gt;=0),(E100-G100)/E100,IF(AND(E100&gt;0,G100&gt;0),(G100-E100)/E100,IF(AND(E100=0,G100&lt;=0),"",(G100-E100)/E100))))</f>
        <v>-1</v>
      </c>
      <c r="I100" s="245">
        <f>+'N ESF ULTRAX'!N452</f>
        <v>0</v>
      </c>
      <c r="J100" s="249" t="str">
        <f t="shared" ref="J100:J105" si="18">IF(AND(G100=0,I100&gt;0),100%,IF(AND(G100&lt;0,I100&gt;=0),(G100-I100)/G100,IF(AND(G100&gt;0,I100&gt;0),(I100-G100)/G100,IF(AND(G100=0,I100&lt;=0),"",(I100-G100)/G100))))</f>
        <v/>
      </c>
      <c r="K100" s="249" t="str">
        <f t="shared" ref="K100:K105" si="19">IF(AND(B100=0,I100&gt;0),100%,IF(AND(B100&lt;0,I100&gt;=0),(B100-I100)/B100,IF(AND(B100&gt;0,I100&gt;0),(I100-B100)/B100,IF(AND(B100=0,I100&lt;=0),"",(I100-B100)/B100))))</f>
        <v/>
      </c>
    </row>
    <row r="101" spans="1:17" s="3" customFormat="1" ht="15" customHeight="1" x14ac:dyDescent="0.3">
      <c r="A101" s="96" t="s">
        <v>192</v>
      </c>
      <c r="B101" s="245">
        <f>+'N ESF ULTRAX'!B454</f>
        <v>0</v>
      </c>
      <c r="C101" s="245">
        <f>+'N ESF ULTRAX'!E454</f>
        <v>0</v>
      </c>
      <c r="D101" s="249" t="str">
        <f t="shared" si="15"/>
        <v/>
      </c>
      <c r="E101" s="245">
        <f>+'N ESF ULTRAX'!H454</f>
        <v>0</v>
      </c>
      <c r="F101" s="249" t="str">
        <f t="shared" si="16"/>
        <v/>
      </c>
      <c r="G101" s="245">
        <f>+'N ESF ULTRAX'!K454</f>
        <v>0</v>
      </c>
      <c r="H101" s="249" t="str">
        <f t="shared" si="17"/>
        <v/>
      </c>
      <c r="I101" s="245">
        <f>+'N ESF ULTRAX'!N454</f>
        <v>0</v>
      </c>
      <c r="J101" s="249" t="str">
        <f t="shared" si="18"/>
        <v/>
      </c>
      <c r="K101" s="249" t="str">
        <f t="shared" si="19"/>
        <v/>
      </c>
      <c r="L101" s="275"/>
    </row>
    <row r="102" spans="1:17" s="3" customFormat="1" ht="15" customHeight="1" x14ac:dyDescent="0.3">
      <c r="A102" s="96" t="s">
        <v>193</v>
      </c>
      <c r="B102" s="245">
        <f>+'N ESF ULTRAX'!B456</f>
        <v>0</v>
      </c>
      <c r="C102" s="245">
        <f>+'N ESF ULTRAX'!E456</f>
        <v>0</v>
      </c>
      <c r="D102" s="249" t="str">
        <f t="shared" si="15"/>
        <v/>
      </c>
      <c r="E102" s="245">
        <f>+'N ESF ULTRAX'!H456</f>
        <v>0</v>
      </c>
      <c r="F102" s="249" t="str">
        <f t="shared" si="16"/>
        <v/>
      </c>
      <c r="G102" s="245">
        <f>+'N ESF ULTRAX'!K456</f>
        <v>0</v>
      </c>
      <c r="H102" s="249" t="str">
        <f t="shared" si="17"/>
        <v/>
      </c>
      <c r="I102" s="245">
        <f>+'N ESF ULTRAX'!N456</f>
        <v>0</v>
      </c>
      <c r="J102" s="249" t="str">
        <f t="shared" si="18"/>
        <v/>
      </c>
      <c r="K102" s="249" t="str">
        <f t="shared" si="19"/>
        <v/>
      </c>
    </row>
    <row r="103" spans="1:17" s="3" customFormat="1" ht="15" customHeight="1" x14ac:dyDescent="0.3">
      <c r="A103" s="96" t="s">
        <v>194</v>
      </c>
      <c r="B103" s="245">
        <f>+'N ESF ULTRAX'!B460</f>
        <v>0</v>
      </c>
      <c r="C103" s="245">
        <f>+'N ESF ULTRAX'!E460</f>
        <v>412435.64999999997</v>
      </c>
      <c r="D103" s="249">
        <f t="shared" si="15"/>
        <v>1</v>
      </c>
      <c r="E103" s="245">
        <f>+'N ESF ULTRAX'!H460</f>
        <v>412335.64999999997</v>
      </c>
      <c r="F103" s="249">
        <f t="shared" si="16"/>
        <v>-2.4246206650661747E-4</v>
      </c>
      <c r="G103" s="245">
        <f>+'N ESF ULTRAX'!K460</f>
        <v>0</v>
      </c>
      <c r="H103" s="249">
        <f t="shared" si="17"/>
        <v>-1</v>
      </c>
      <c r="I103" s="245">
        <f>+'N ESF ULTRAX'!N460</f>
        <v>0</v>
      </c>
      <c r="J103" s="249" t="str">
        <f t="shared" si="18"/>
        <v/>
      </c>
      <c r="K103" s="249" t="str">
        <f t="shared" si="19"/>
        <v/>
      </c>
      <c r="L103" s="21"/>
      <c r="O103" s="21"/>
      <c r="P103" s="22"/>
    </row>
    <row r="104" spans="1:17" s="3" customFormat="1" ht="15" customHeight="1" x14ac:dyDescent="0.3">
      <c r="A104" s="96" t="s">
        <v>195</v>
      </c>
      <c r="B104" s="245">
        <f>+' EERR ULTRAX'!B139</f>
        <v>0</v>
      </c>
      <c r="C104" s="245">
        <f>+' EERR ULTRAX'!S139</f>
        <v>45785.31482104084</v>
      </c>
      <c r="D104" s="249">
        <f t="shared" si="15"/>
        <v>1</v>
      </c>
      <c r="E104" s="245">
        <f>+' EERR ULTRAX'!AQ139</f>
        <v>98316.513330027432</v>
      </c>
      <c r="F104" s="249">
        <f t="shared" si="16"/>
        <v>1.1473372786517491</v>
      </c>
      <c r="G104" s="245">
        <f>+' EERR ULTRAX'!BU139</f>
        <v>98316.513330027432</v>
      </c>
      <c r="H104" s="249">
        <f t="shared" si="17"/>
        <v>0</v>
      </c>
      <c r="I104" s="245">
        <f>+' EERR ULTRAX'!CS139</f>
        <v>98316.513330027432</v>
      </c>
      <c r="J104" s="249">
        <f t="shared" si="18"/>
        <v>0</v>
      </c>
      <c r="K104" s="249">
        <f t="shared" si="19"/>
        <v>1</v>
      </c>
    </row>
    <row r="105" spans="1:17" s="1" customFormat="1" ht="15" customHeight="1" collapsed="1" thickBot="1" x14ac:dyDescent="0.35">
      <c r="A105" s="269" t="s">
        <v>196</v>
      </c>
      <c r="B105" s="270">
        <f>+B98+B99</f>
        <v>0</v>
      </c>
      <c r="C105" s="270">
        <f>+C98+C99</f>
        <v>1084777.2102241626</v>
      </c>
      <c r="D105" s="271">
        <f t="shared" si="15"/>
        <v>1</v>
      </c>
      <c r="E105" s="270">
        <f>+E98+E99</f>
        <v>1252267.5137607208</v>
      </c>
      <c r="F105" s="271">
        <f t="shared" si="16"/>
        <v>0.15440064739371456</v>
      </c>
      <c r="G105" s="270">
        <f>+G98+G99</f>
        <v>98316.513330027432</v>
      </c>
      <c r="H105" s="271">
        <f t="shared" si="17"/>
        <v>-0.92148920877555129</v>
      </c>
      <c r="I105" s="270">
        <f>+I98+I99</f>
        <v>98316.513330027432</v>
      </c>
      <c r="J105" s="271">
        <f t="shared" si="18"/>
        <v>0</v>
      </c>
      <c r="K105" s="271">
        <f t="shared" si="19"/>
        <v>1</v>
      </c>
      <c r="L105" s="23"/>
      <c r="M105" s="23"/>
      <c r="N105" s="23"/>
      <c r="O105" s="23"/>
    </row>
    <row r="106" spans="1:17" s="3" customFormat="1" ht="22.8" customHeight="1" thickBot="1" x14ac:dyDescent="0.35">
      <c r="B106" s="246">
        <f>+B60-B105</f>
        <v>0</v>
      </c>
      <c r="C106" s="247">
        <f>+C60-C105</f>
        <v>9.6035399474203587E-4</v>
      </c>
      <c r="D106" s="13"/>
      <c r="E106" s="20">
        <f>+E60-E105</f>
        <v>1.201375387609005E-3</v>
      </c>
      <c r="F106" s="13"/>
      <c r="G106" s="20">
        <f>+G60-G105</f>
        <v>-98316.513330027432</v>
      </c>
      <c r="H106" s="13"/>
      <c r="I106" s="20">
        <f>+I60-I105</f>
        <v>-98316.513330027432</v>
      </c>
      <c r="J106" s="13"/>
      <c r="K106" s="24"/>
      <c r="L106" s="24"/>
      <c r="M106" s="24"/>
      <c r="N106" s="24"/>
      <c r="O106" s="24"/>
    </row>
    <row r="107" spans="1:17" s="3" customFormat="1" ht="15" customHeight="1" x14ac:dyDescent="0.3">
      <c r="A107" s="100" t="s">
        <v>197</v>
      </c>
      <c r="B107" s="252">
        <f t="shared" ref="B107:J107" ca="1" si="20">+B3</f>
        <v>2025</v>
      </c>
      <c r="C107" s="101" t="str">
        <f t="shared" si="20"/>
        <v xml:space="preserve">Q1 </v>
      </c>
      <c r="D107" s="104" t="str">
        <f t="shared" si="20"/>
        <v>Vari Rel.</v>
      </c>
      <c r="E107" s="101" t="str">
        <f t="shared" si="20"/>
        <v xml:space="preserve">Q2 </v>
      </c>
      <c r="F107" s="104" t="str">
        <f t="shared" si="20"/>
        <v>Vari Rel.</v>
      </c>
      <c r="G107" s="101" t="str">
        <f t="shared" si="20"/>
        <v xml:space="preserve">Q3 </v>
      </c>
      <c r="H107" s="104" t="str">
        <f t="shared" si="20"/>
        <v>Vari Rel.</v>
      </c>
      <c r="I107" s="101" t="str">
        <f t="shared" si="20"/>
        <v xml:space="preserve">Q4 </v>
      </c>
      <c r="J107" s="104" t="str">
        <f t="shared" si="20"/>
        <v>Vari Rel.</v>
      </c>
      <c r="K107" s="101" t="s">
        <v>814</v>
      </c>
      <c r="L107" s="104" t="str">
        <f>+J107</f>
        <v>Vari Rel.</v>
      </c>
      <c r="M107" s="24"/>
      <c r="N107" s="24"/>
      <c r="O107" s="24"/>
      <c r="P107" s="24"/>
      <c r="Q107" s="24"/>
    </row>
    <row r="108" spans="1:17" s="3" customFormat="1" ht="15" customHeight="1" x14ac:dyDescent="0.3">
      <c r="A108" s="102" t="s">
        <v>211</v>
      </c>
      <c r="B108" s="253">
        <f>+' EERR ULTRAX'!B4</f>
        <v>0</v>
      </c>
      <c r="C108" s="257">
        <f>+' EERR ULTRAX'!S4</f>
        <v>268359.28442229866</v>
      </c>
      <c r="D108" s="239"/>
      <c r="E108" s="257">
        <f>' EERR ULTRAX'!AQ4-C108</f>
        <v>367964.14731183997</v>
      </c>
      <c r="F108" s="239">
        <f t="shared" ref="F108:F127" si="21">IF(AND(C108=0,E108&gt;0),100%,IF(AND(C108&lt;0,E108&gt;=0),(C108-E108)/C108,IF(AND(C108&gt;0,E108&gt;0),(E108-C108)/C108,IF(AND(C108=0,E108&lt;=0),"",(E108-C108)/C108))))</f>
        <v>0.37116235089075567</v>
      </c>
      <c r="G108" s="257">
        <f>' EERR ULTRAX'!BU4-E108-C108</f>
        <v>0</v>
      </c>
      <c r="H108" s="239">
        <f t="shared" ref="H108:H127" si="22">IF(AND(E108=0,G108&gt;0),100%,IF(AND(E108&lt;0,G108&gt;=0),(E108-G108)/E108,IF(AND(E108&gt;0,G108&gt;0),(G108-E108)/E108,IF(AND(E108=0,G108&lt;=0),"",(G108-E108)/E108))))</f>
        <v>-1</v>
      </c>
      <c r="I108" s="257">
        <f>' EERR ULTRAX'!CS4-G108-E108-C108</f>
        <v>0</v>
      </c>
      <c r="J108" s="239" t="str">
        <f t="shared" ref="J108:J127" si="23">IF(AND(G108=0,I108&gt;0),100%,IF(AND(G108&lt;0,I108&gt;=0),(G108-I108)/G108,IF(AND(G108&gt;0,I108&gt;0),(I108-G108)/G108,IF(AND(G108=0,I108&lt;=0),"",(I108-G108)/G108))))</f>
        <v/>
      </c>
      <c r="K108" s="257">
        <f>+' EERR ULTRAX'!CS4</f>
        <v>636323.43173413863</v>
      </c>
      <c r="L108" s="239">
        <f t="shared" ref="L108:L127" si="24">IF(AND(B108=0,K108&gt;0),100%,IF(AND(B108&lt;0,K108&gt;=0),(B108-K108)/B108,IF(AND(B108&gt;0,K108&gt;0),(K108-B108)/B108,IF(AND(B108=0,K108&lt;=0),"",(K108-B108)/B108))))</f>
        <v>1</v>
      </c>
      <c r="M108" s="24"/>
      <c r="N108" s="24"/>
      <c r="O108" s="24"/>
      <c r="P108" s="24"/>
      <c r="Q108" s="24"/>
    </row>
    <row r="109" spans="1:17" s="3" customFormat="1" ht="15" customHeight="1" x14ac:dyDescent="0.3">
      <c r="A109" s="102" t="s">
        <v>212</v>
      </c>
      <c r="B109" s="253">
        <f>+' EERR ULTRAX'!B22</f>
        <v>0</v>
      </c>
      <c r="C109" s="257">
        <f>+' EERR ULTRAX'!S22</f>
        <v>152577.55154930148</v>
      </c>
      <c r="D109" s="239"/>
      <c r="E109" s="257">
        <f>' EERR ULTRAX'!AQ22-C109</f>
        <v>219483.30705330573</v>
      </c>
      <c r="F109" s="239">
        <f t="shared" si="21"/>
        <v>0.43850327144871892</v>
      </c>
      <c r="G109" s="257">
        <f>' EERR ULTRAX'!BU22-E109-C109</f>
        <v>0</v>
      </c>
      <c r="H109" s="239">
        <f t="shared" si="22"/>
        <v>-1</v>
      </c>
      <c r="I109" s="257">
        <f>' EERR ULTRAX'!CS22-G109-E109-C109</f>
        <v>0</v>
      </c>
      <c r="J109" s="239" t="str">
        <f t="shared" si="23"/>
        <v/>
      </c>
      <c r="K109" s="257">
        <f>' EERR ULTRAX'!CS22</f>
        <v>372060.85860260722</v>
      </c>
      <c r="L109" s="239">
        <f t="shared" si="24"/>
        <v>1</v>
      </c>
      <c r="M109" s="24"/>
      <c r="N109" s="24"/>
      <c r="O109" s="24"/>
      <c r="P109" s="24"/>
      <c r="Q109" s="24"/>
    </row>
    <row r="110" spans="1:17" s="3" customFormat="1" ht="15" customHeight="1" x14ac:dyDescent="0.3">
      <c r="A110" s="102" t="s">
        <v>59</v>
      </c>
      <c r="B110" s="253">
        <f>+B108-B109</f>
        <v>0</v>
      </c>
      <c r="C110" s="257">
        <f>+' EERR ULTRAX'!S36</f>
        <v>115781.73287299718</v>
      </c>
      <c r="D110" s="239"/>
      <c r="E110" s="257">
        <f>+E108-E109</f>
        <v>148480.84025853424</v>
      </c>
      <c r="F110" s="239">
        <f t="shared" si="21"/>
        <v>0.28242026245543617</v>
      </c>
      <c r="G110" s="257">
        <f>+G108-G109</f>
        <v>0</v>
      </c>
      <c r="H110" s="239">
        <f t="shared" si="22"/>
        <v>-1</v>
      </c>
      <c r="I110" s="257">
        <f>+I108-I109</f>
        <v>0</v>
      </c>
      <c r="J110" s="239" t="str">
        <f t="shared" si="23"/>
        <v/>
      </c>
      <c r="K110" s="257">
        <f>+K108-K109</f>
        <v>264262.57313153142</v>
      </c>
      <c r="L110" s="239">
        <f t="shared" si="24"/>
        <v>1</v>
      </c>
      <c r="M110" s="24"/>
      <c r="N110" s="24"/>
      <c r="O110" s="24"/>
      <c r="P110" s="24"/>
      <c r="Q110" s="24"/>
    </row>
    <row r="111" spans="1:17" s="3" customFormat="1" ht="15" customHeight="1" x14ac:dyDescent="0.3">
      <c r="A111" s="102" t="s">
        <v>215</v>
      </c>
      <c r="B111" s="256" t="str">
        <f>+IFERROR(B110/B108, "")</f>
        <v/>
      </c>
      <c r="C111" s="258">
        <f>+' EERR ULTRAX'!T36</f>
        <v>0.4314429930093247</v>
      </c>
      <c r="D111" s="239"/>
      <c r="E111" s="258">
        <f>+IFERROR(E110/E108, "")</f>
        <v>0.40351985741888224</v>
      </c>
      <c r="F111" s="239">
        <f t="shared" si="21"/>
        <v>-6.4720336273578011E-2</v>
      </c>
      <c r="G111" s="258" t="str">
        <f>+IFERROR(G110/G108, "")</f>
        <v/>
      </c>
      <c r="H111" s="239" t="e">
        <f t="shared" si="22"/>
        <v>#VALUE!</v>
      </c>
      <c r="I111" s="258" t="str">
        <f>+IFERROR(I110/I108, "")</f>
        <v/>
      </c>
      <c r="J111" s="239" t="e">
        <f t="shared" si="23"/>
        <v>#VALUE!</v>
      </c>
      <c r="K111" s="258">
        <f>+IFERROR(K110/K108, "")</f>
        <v>0.41529599564069264</v>
      </c>
      <c r="L111" s="239" t="e">
        <f t="shared" si="24"/>
        <v>#VALUE!</v>
      </c>
      <c r="M111" s="24"/>
      <c r="N111" s="24"/>
      <c r="O111" s="24"/>
      <c r="P111" s="24"/>
      <c r="Q111" s="24"/>
    </row>
    <row r="112" spans="1:17" s="3" customFormat="1" ht="15" customHeight="1" x14ac:dyDescent="0.3">
      <c r="A112" s="102" t="s">
        <v>779</v>
      </c>
      <c r="B112" s="253">
        <f>+' EERR ULTRAX'!B38</f>
        <v>0</v>
      </c>
      <c r="C112" s="257">
        <f>+' EERR ULTRAX'!S38</f>
        <v>85055.399748416763</v>
      </c>
      <c r="D112" s="239"/>
      <c r="E112" s="257">
        <f>+' EERR ULTRAX'!AQ38-C112</f>
        <v>106773.34920207289</v>
      </c>
      <c r="F112" s="239">
        <f t="shared" si="21"/>
        <v>0.25533886758389363</v>
      </c>
      <c r="G112" s="257">
        <f>+' EERR ULTRAX'!BU38-E112-C112</f>
        <v>0</v>
      </c>
      <c r="H112" s="239">
        <f t="shared" si="22"/>
        <v>-1</v>
      </c>
      <c r="I112" s="257">
        <f>+' EERR ULTRAX'!CS38-G112-E112-C112</f>
        <v>0</v>
      </c>
      <c r="J112" s="239" t="str">
        <f t="shared" si="23"/>
        <v/>
      </c>
      <c r="K112" s="257">
        <f>+' EERR ULTRAX'!CS38</f>
        <v>191828.74895048965</v>
      </c>
      <c r="L112" s="239">
        <f t="shared" si="24"/>
        <v>1</v>
      </c>
      <c r="M112" s="24"/>
      <c r="N112" s="24"/>
      <c r="O112" s="24"/>
      <c r="P112" s="24"/>
      <c r="Q112" s="24"/>
    </row>
    <row r="113" spans="1:18" s="3" customFormat="1" ht="15" customHeight="1" x14ac:dyDescent="0.3">
      <c r="A113" s="102" t="s">
        <v>780</v>
      </c>
      <c r="B113" s="253">
        <f>+B110-B112</f>
        <v>0</v>
      </c>
      <c r="C113" s="257">
        <f>+C110-C112</f>
        <v>30726.333124580415</v>
      </c>
      <c r="D113" s="239"/>
      <c r="E113" s="257">
        <f>+E110-E112</f>
        <v>41707.491056461353</v>
      </c>
      <c r="F113" s="239">
        <f t="shared" si="21"/>
        <v>0.35738589070676463</v>
      </c>
      <c r="G113" s="257">
        <f>+G110-G112</f>
        <v>0</v>
      </c>
      <c r="H113" s="239">
        <f t="shared" si="22"/>
        <v>-1</v>
      </c>
      <c r="I113" s="257">
        <f>+I110-I112</f>
        <v>0</v>
      </c>
      <c r="J113" s="239" t="str">
        <f t="shared" si="23"/>
        <v/>
      </c>
      <c r="K113" s="257">
        <f>+K110-K112</f>
        <v>72433.824181041768</v>
      </c>
      <c r="L113" s="239">
        <f t="shared" si="24"/>
        <v>1</v>
      </c>
      <c r="M113" s="24"/>
      <c r="N113" s="24"/>
      <c r="O113" s="24"/>
      <c r="P113" s="24"/>
      <c r="Q113" s="24"/>
    </row>
    <row r="114" spans="1:18" s="3" customFormat="1" ht="15" customHeight="1" x14ac:dyDescent="0.3">
      <c r="A114" s="102" t="s">
        <v>781</v>
      </c>
      <c r="B114" s="253">
        <f>+' EERR ULTRAX'!B125-' EERR ULTRAX'!B116</f>
        <v>0</v>
      </c>
      <c r="C114" s="257">
        <f>+' EERR ULTRAX'!S125-' EERR ULTRAX'!S116</f>
        <v>15058.981696460432</v>
      </c>
      <c r="D114" s="239"/>
      <c r="E114" s="257">
        <f>+' EERR ULTRAX'!AQ125-' EERR ULTRAX'!AQ116-C114</f>
        <v>10823.707452525225</v>
      </c>
      <c r="F114" s="239">
        <f t="shared" si="21"/>
        <v>-0.28124572625854882</v>
      </c>
      <c r="G114" s="257">
        <f>+' EERR ULTRAX'!BU125-' EERR ULTRAX'!BU116-E114-C114</f>
        <v>0</v>
      </c>
      <c r="H114" s="239">
        <f t="shared" si="22"/>
        <v>-1</v>
      </c>
      <c r="I114" s="257">
        <f>+' EERR ULTRAX'!CS125-' EERR ULTRAX'!CS116-G114-E114-C114</f>
        <v>0</v>
      </c>
      <c r="J114" s="239" t="str">
        <f t="shared" si="23"/>
        <v/>
      </c>
      <c r="K114" s="257">
        <f>+' EERR ULTRAX'!CS125-' EERR ULTRAX'!CS116</f>
        <v>25882.689148985657</v>
      </c>
      <c r="L114" s="239">
        <f t="shared" si="24"/>
        <v>1</v>
      </c>
      <c r="M114" s="24"/>
      <c r="N114" s="24"/>
      <c r="O114" s="24"/>
      <c r="P114" s="24"/>
      <c r="Q114" s="24"/>
    </row>
    <row r="115" spans="1:18" s="3" customFormat="1" ht="15" customHeight="1" x14ac:dyDescent="0.3">
      <c r="A115" s="102" t="s">
        <v>782</v>
      </c>
      <c r="B115" s="253">
        <f>+B113+B114</f>
        <v>0</v>
      </c>
      <c r="C115" s="257">
        <f>+C113+C114</f>
        <v>45785.314821040847</v>
      </c>
      <c r="D115" s="239"/>
      <c r="E115" s="257">
        <f>+E113+E114</f>
        <v>52531.198508986578</v>
      </c>
      <c r="F115" s="239">
        <f t="shared" si="21"/>
        <v>0.14733727865174859</v>
      </c>
      <c r="G115" s="257">
        <f>+G113+G114</f>
        <v>0</v>
      </c>
      <c r="H115" s="239">
        <f t="shared" si="22"/>
        <v>-1</v>
      </c>
      <c r="I115" s="257">
        <f>+I113+I114</f>
        <v>0</v>
      </c>
      <c r="J115" s="239" t="str">
        <f t="shared" si="23"/>
        <v/>
      </c>
      <c r="K115" s="257">
        <f>+K113+K114</f>
        <v>98316.513330027432</v>
      </c>
      <c r="L115" s="239">
        <f t="shared" si="24"/>
        <v>1</v>
      </c>
      <c r="M115" s="24"/>
      <c r="N115" s="24"/>
      <c r="O115" s="24"/>
      <c r="P115" s="24"/>
      <c r="Q115" s="24"/>
    </row>
    <row r="116" spans="1:18" s="3" customFormat="1" ht="15" customHeight="1" x14ac:dyDescent="0.3">
      <c r="A116" s="102" t="s">
        <v>28</v>
      </c>
      <c r="B116" s="253">
        <f>+' EERR ULTRAX'!B138</f>
        <v>0</v>
      </c>
      <c r="C116" s="257">
        <v>0</v>
      </c>
      <c r="D116" s="239"/>
      <c r="E116" s="257">
        <v>0</v>
      </c>
      <c r="F116" s="239" t="str">
        <f t="shared" si="21"/>
        <v/>
      </c>
      <c r="G116" s="257">
        <v>0</v>
      </c>
      <c r="H116" s="239" t="str">
        <f t="shared" si="22"/>
        <v/>
      </c>
      <c r="I116" s="257">
        <v>0</v>
      </c>
      <c r="J116" s="239" t="str">
        <f t="shared" si="23"/>
        <v/>
      </c>
      <c r="K116" s="257">
        <f>+' EERR ULTRAX'!CS138</f>
        <v>0</v>
      </c>
      <c r="L116" s="239" t="str">
        <f t="shared" si="24"/>
        <v/>
      </c>
      <c r="M116" s="24"/>
      <c r="N116" s="24"/>
      <c r="O116" s="24"/>
      <c r="P116" s="24"/>
      <c r="Q116" s="24"/>
    </row>
    <row r="117" spans="1:18" s="3" customFormat="1" ht="15" customHeight="1" x14ac:dyDescent="0.3">
      <c r="A117" s="102" t="s">
        <v>114</v>
      </c>
      <c r="B117" s="253">
        <f>+B115-B116</f>
        <v>0</v>
      </c>
      <c r="C117" s="257">
        <f>+C115-C116</f>
        <v>45785.314821040847</v>
      </c>
      <c r="D117" s="239"/>
      <c r="E117" s="257">
        <f>+E115-E116</f>
        <v>52531.198508986578</v>
      </c>
      <c r="F117" s="239">
        <f>IF(AND(C117=0,E117&gt;0),100%,IF(AND(C117&lt;0,E117&gt;=0),(C117-E117)/C117,IF(AND(C117&gt;0,E117&gt;0),(E117-C117)/C117,IF(AND(C117=0,E117&lt;=0),"",(E117-C117)/C117))))</f>
        <v>0.14733727865174859</v>
      </c>
      <c r="G117" s="257">
        <f>+G115-G116</f>
        <v>0</v>
      </c>
      <c r="H117" s="239">
        <f t="shared" ref="H117:H118" si="25">IF(AND(E117=0,G117&gt;0),100%,IF(AND(E117&lt;0,G117&gt;=0),(E117-G117)/E117,IF(AND(E117&gt;0,G117&gt;0),(G117-E117)/E117,IF(AND(E117=0,G117&lt;=0),"",(G117-E117)/E117))))</f>
        <v>-1</v>
      </c>
      <c r="I117" s="257">
        <f>+I115-I116</f>
        <v>0</v>
      </c>
      <c r="J117" s="239" t="str">
        <f t="shared" ref="J117:J118" si="26">IF(AND(G117=0,I117&gt;0),100%,IF(AND(G117&lt;0,I117&gt;=0),(G117-I117)/G117,IF(AND(G117&gt;0,I117&gt;0),(I117-G117)/G117,IF(AND(G117=0,I117&lt;=0),"",(I117-G117)/G117))))</f>
        <v/>
      </c>
      <c r="K117" s="257">
        <f>+K115-K116</f>
        <v>98316.513330027432</v>
      </c>
      <c r="L117" s="239">
        <f>IF(AND(B117=0,K117&gt;0),100%,IF(AND(B117&lt;0,K117&gt;=0),(B117-K117)/B117,IF(AND(B117&gt;0,K117&gt;0),(K117-B117)/B117,IF(AND(B117=0,K117&lt;=0),"",(K117-B117)/B117))))</f>
        <v>1</v>
      </c>
      <c r="M117" s="24"/>
      <c r="N117" s="24"/>
      <c r="O117" s="24"/>
      <c r="P117" s="24"/>
      <c r="Q117" s="24"/>
    </row>
    <row r="118" spans="1:18" s="3" customFormat="1" ht="15" customHeight="1" x14ac:dyDescent="0.3">
      <c r="A118" s="102" t="s">
        <v>216</v>
      </c>
      <c r="B118" s="256" t="str">
        <f>+IFERROR(B117/B108, "")</f>
        <v/>
      </c>
      <c r="C118" s="258">
        <f>+IFERROR(C117/C108, "")</f>
        <v>0.17061200218805037</v>
      </c>
      <c r="D118" s="239"/>
      <c r="E118" s="258">
        <f>+IFERROR(E117/E108, "")</f>
        <v>0.14276173070869255</v>
      </c>
      <c r="F118" s="239">
        <f t="shared" ref="F118" si="27">IF(AND(C118=0,E118&gt;0),100%,IF(AND(C118&lt;0,E118&gt;=0),(C118-E118)/C118,IF(AND(C118&gt;0,E118&gt;0),(E118-C118)/C118,IF(AND(C118=0,E118&lt;=0),"",(E118-C118)/C118))))</f>
        <v>-0.16323746935846253</v>
      </c>
      <c r="G118" s="258" t="str">
        <f>+IFERROR(G117/G108, "")</f>
        <v/>
      </c>
      <c r="H118" s="239" t="e">
        <f t="shared" si="25"/>
        <v>#VALUE!</v>
      </c>
      <c r="I118" s="258" t="str">
        <f>+IFERROR(I117/I108, "")</f>
        <v/>
      </c>
      <c r="J118" s="239" t="e">
        <f t="shared" si="26"/>
        <v>#VALUE!</v>
      </c>
      <c r="K118" s="258">
        <f>+IFERROR(K117/K108, "")</f>
        <v>0.15450713965080717</v>
      </c>
      <c r="L118" s="239" t="e">
        <f t="shared" ref="L118" si="28">IF(AND(B118=0,K118&gt;0),100%,IF(AND(B118&lt;0,K118&gt;=0),(B118-K118)/B118,IF(AND(B118&gt;0,K118&gt;0),(K118-B118)/B118,IF(AND(B118=0,K118&lt;=0),"",(K118-B118)/B118))))</f>
        <v>#VALUE!</v>
      </c>
      <c r="R118" s="25"/>
    </row>
    <row r="119" spans="1:18" s="3" customFormat="1" ht="15" customHeight="1" x14ac:dyDescent="0.3">
      <c r="A119" s="102" t="s">
        <v>201</v>
      </c>
      <c r="B119" s="256" t="str">
        <f>+IFERROR(' EERR ULTRAX'!B139/'ESF ULTRAX'!B99, "")</f>
        <v/>
      </c>
      <c r="C119" s="258">
        <f>+IFERROR(C104/C99, "")</f>
        <v>8.156964979912594E-2</v>
      </c>
      <c r="D119" s="239"/>
      <c r="E119" s="258">
        <f>+IFERROR((E104-C104)/((E99+C99)/2), "")</f>
        <v>8.9411927429851129E-2</v>
      </c>
      <c r="F119" s="239">
        <f t="shared" si="21"/>
        <v>9.6142102485883452E-2</v>
      </c>
      <c r="G119" s="258">
        <f>+IFERROR((G104-E104)/((G99+E99)/2), "")</f>
        <v>0</v>
      </c>
      <c r="H119" s="239">
        <f t="shared" si="22"/>
        <v>-1</v>
      </c>
      <c r="I119" s="258">
        <f>+IFERROR((I104-G104)/((I99+G99)/2), "")</f>
        <v>0</v>
      </c>
      <c r="J119" s="239" t="str">
        <f t="shared" si="23"/>
        <v/>
      </c>
      <c r="K119" s="258">
        <f>+IFERROR(I104/((B99+I99)/2), "")</f>
        <v>2</v>
      </c>
      <c r="L119" s="239" t="e">
        <f t="shared" si="24"/>
        <v>#VALUE!</v>
      </c>
    </row>
    <row r="120" spans="1:18" s="3" customFormat="1" ht="15" customHeight="1" x14ac:dyDescent="0.3">
      <c r="A120" s="102" t="s">
        <v>213</v>
      </c>
      <c r="B120" s="274" t="str">
        <f>IFERROR(B33*12/' EERR ULTRAX'!B22, "")</f>
        <v/>
      </c>
      <c r="C120" s="257">
        <f>+IFERROR(C33*3/' EERR ULTRAX'!S22, "")</f>
        <v>17.016620489948387</v>
      </c>
      <c r="D120" s="239"/>
      <c r="E120" s="257">
        <f>IFERROR(3/((' EERR ULTRAX'!AQ23-' EERR ULTRAX'!S23)/(('ESF ULTRAX'!C33+'ESF ULTRAX'!E33)/2)), "")</f>
        <v>12.709921745399511</v>
      </c>
      <c r="F120" s="239">
        <f t="shared" si="21"/>
        <v>-0.25308778244733243</v>
      </c>
      <c r="G120" s="257" t="str">
        <f>IFERROR(3/((' EERR ULTRAX'!BU23-' EERR ULTRAX'!AQ23)/(('ESF ULTRAX'!E33+'ESF ULTRAX'!G33)/2)), "")</f>
        <v/>
      </c>
      <c r="H120" s="239" t="e">
        <f t="shared" si="22"/>
        <v>#VALUE!</v>
      </c>
      <c r="I120" s="257" t="str">
        <f>IFERROR(3/((' EERR ULTRAX'!CS23-' EERR ULTRAX'!BU23)/(('ESF ULTRAX'!G33+'ESF ULTRAX'!I33)/2)), "")</f>
        <v/>
      </c>
      <c r="J120" s="239" t="e">
        <f t="shared" si="23"/>
        <v>#VALUE!</v>
      </c>
      <c r="K120" s="257">
        <f>IFERROR(I33*12/K109, "")</f>
        <v>0</v>
      </c>
      <c r="L120" s="239" t="e">
        <f t="shared" si="24"/>
        <v>#VALUE!</v>
      </c>
    </row>
    <row r="121" spans="1:18" s="3" customFormat="1" ht="15" customHeight="1" x14ac:dyDescent="0.3">
      <c r="A121" s="102" t="s">
        <v>214</v>
      </c>
      <c r="B121" s="254" t="str">
        <f>IFERROR(B108/'ESF ULTRAX'!B60, "")</f>
        <v/>
      </c>
      <c r="C121" s="259">
        <f>IFERROR(' EERR ULTRAX'!S4/'ESF ULTRAX'!C60, "")</f>
        <v>0.2473865432048164</v>
      </c>
      <c r="D121" s="239"/>
      <c r="E121" s="259">
        <f>+IFERROR((E108)/((E60+C60)/2), "")</f>
        <v>0.31489696640812687</v>
      </c>
      <c r="F121" s="239">
        <f t="shared" si="21"/>
        <v>0.27289448459376064</v>
      </c>
      <c r="G121" s="259">
        <f>+IFERROR((G108)/((G60+E60)/2), "")</f>
        <v>0</v>
      </c>
      <c r="H121" s="239">
        <f t="shared" si="22"/>
        <v>-1</v>
      </c>
      <c r="I121" s="259" t="str">
        <f>+IFERROR((I108)/((I60+G60)/2), "")</f>
        <v/>
      </c>
      <c r="J121" s="239">
        <f t="shared" si="23"/>
        <v>1</v>
      </c>
      <c r="K121" s="259" t="str">
        <f>+IFERROR((K108)/((B60+I60)/2), "")</f>
        <v/>
      </c>
      <c r="L121" s="239" t="e">
        <f t="shared" si="24"/>
        <v>#VALUE!</v>
      </c>
    </row>
    <row r="122" spans="1:18" s="3" customFormat="1" ht="15" customHeight="1" x14ac:dyDescent="0.3">
      <c r="A122" s="102" t="s">
        <v>217</v>
      </c>
      <c r="B122" s="256" t="str">
        <f>+IFERROR(B104/B60, "")</f>
        <v/>
      </c>
      <c r="C122" s="258">
        <f>+IFERROR(C104/C60, "")</f>
        <v>4.2207113450554348E-2</v>
      </c>
      <c r="D122" s="239"/>
      <c r="E122" s="258">
        <f>+IFERROR((E104-C104)/((E60+C60)/2), "")</f>
        <v>4.4955235919341224E-2</v>
      </c>
      <c r="F122" s="239">
        <f t="shared" si="21"/>
        <v>6.5110410168331051E-2</v>
      </c>
      <c r="G122" s="258">
        <f>+IFERROR((G104-E104)/((G60+E60)/2), "")</f>
        <v>0</v>
      </c>
      <c r="H122" s="239">
        <f t="shared" si="22"/>
        <v>-1</v>
      </c>
      <c r="I122" s="258" t="str">
        <f>+IFERROR((I104-G104)/((I60+G60)/2), "")</f>
        <v/>
      </c>
      <c r="J122" s="239">
        <f t="shared" si="23"/>
        <v>1</v>
      </c>
      <c r="K122" s="258" t="str">
        <f>+IFERROR(I104/((B60+I60)/2), "")</f>
        <v/>
      </c>
      <c r="L122" s="239" t="e">
        <f t="shared" si="24"/>
        <v>#VALUE!</v>
      </c>
    </row>
    <row r="123" spans="1:18" s="3" customFormat="1" ht="15" customHeight="1" x14ac:dyDescent="0.3">
      <c r="A123" s="102" t="s">
        <v>202</v>
      </c>
      <c r="B123" s="253" t="str">
        <f>+IFERROR(B14/B108*365, "")</f>
        <v/>
      </c>
      <c r="C123" s="257">
        <f>+IFERROR(C14/' EERR ULTRAX'!S4*90, "")</f>
        <v>38.581193947839026</v>
      </c>
      <c r="D123" s="239"/>
      <c r="E123" s="257">
        <f>+ IFERROR((((E14+C14)/2)/(E108))*90, "")</f>
        <v>31.671340360569452</v>
      </c>
      <c r="F123" s="239">
        <f t="shared" si="21"/>
        <v>-0.17909900861574041</v>
      </c>
      <c r="G123" s="257" t="str">
        <f>+IFERROR((((G14+E14)/2)/(G108))*90, "")</f>
        <v/>
      </c>
      <c r="H123" s="239" t="e">
        <f t="shared" si="22"/>
        <v>#VALUE!</v>
      </c>
      <c r="I123" s="257" t="str">
        <f>+IFERROR((((I14+G14)/2)/(I108))*90, "")</f>
        <v/>
      </c>
      <c r="J123" s="239" t="e">
        <f t="shared" si="23"/>
        <v>#VALUE!</v>
      </c>
      <c r="K123" s="257">
        <f>+IFERROR((((B14+I14)/2)/(K108))*365, "")</f>
        <v>0</v>
      </c>
      <c r="L123" s="239" t="e">
        <f t="shared" si="24"/>
        <v>#VALUE!</v>
      </c>
    </row>
    <row r="124" spans="1:18" s="3" customFormat="1" ht="15" customHeight="1" x14ac:dyDescent="0.3">
      <c r="A124" s="102" t="s">
        <v>772</v>
      </c>
      <c r="B124" s="254" t="str">
        <f>+IFERROR(B4/B61, "")</f>
        <v/>
      </c>
      <c r="C124" s="259">
        <f>+IFERROR(C4/C61, "")</f>
        <v>2.3387091300900194</v>
      </c>
      <c r="D124" s="239"/>
      <c r="E124" s="259">
        <f>+IFERROR(E4/E61, "")</f>
        <v>2.1247720994853023</v>
      </c>
      <c r="F124" s="239">
        <f t="shared" si="21"/>
        <v>-9.1476544839281651E-2</v>
      </c>
      <c r="G124" s="259" t="str">
        <f>+IFERROR(G4/G61, "")</f>
        <v/>
      </c>
      <c r="H124" s="239" t="e">
        <f t="shared" si="22"/>
        <v>#VALUE!</v>
      </c>
      <c r="I124" s="259" t="str">
        <f>+IFERROR(I4/I61, "")</f>
        <v/>
      </c>
      <c r="J124" s="239" t="e">
        <f t="shared" si="23"/>
        <v>#VALUE!</v>
      </c>
      <c r="K124" s="259" t="str">
        <f>+IFERROR(I4/I61, "")</f>
        <v/>
      </c>
      <c r="L124" s="239" t="e">
        <f t="shared" si="24"/>
        <v>#VALUE!</v>
      </c>
    </row>
    <row r="125" spans="1:18" s="3" customFormat="1" ht="15" customHeight="1" x14ac:dyDescent="0.3">
      <c r="A125" s="102" t="s">
        <v>773</v>
      </c>
      <c r="B125" s="254" t="str">
        <f>+IFERROR(B98/B99, "")</f>
        <v/>
      </c>
      <c r="C125" s="259">
        <f>+IFERROR(C98/C99, "")</f>
        <v>0.93260431852254377</v>
      </c>
      <c r="D125" s="239"/>
      <c r="E125" s="259">
        <f>+IFERROR(E98/E99, "")</f>
        <v>1.0404058865226808</v>
      </c>
      <c r="F125" s="239">
        <f t="shared" si="21"/>
        <v>0.1155919674175637</v>
      </c>
      <c r="G125" s="259">
        <f>+IFERROR(G98/G99, "")</f>
        <v>0</v>
      </c>
      <c r="H125" s="239">
        <f t="shared" si="22"/>
        <v>-1</v>
      </c>
      <c r="I125" s="259">
        <f>+IFERROR(I98/I99, "")</f>
        <v>0</v>
      </c>
      <c r="J125" s="239" t="str">
        <f t="shared" si="23"/>
        <v/>
      </c>
      <c r="K125" s="259">
        <f>+IFERROR(I98/I99, "")</f>
        <v>0</v>
      </c>
      <c r="L125" s="239" t="e">
        <f t="shared" si="24"/>
        <v>#VALUE!</v>
      </c>
    </row>
    <row r="126" spans="1:18" s="3" customFormat="1" ht="15" customHeight="1" x14ac:dyDescent="0.3">
      <c r="A126" s="102" t="s">
        <v>208</v>
      </c>
      <c r="B126" s="254" t="str">
        <f>+IFERROR((B4-B33)/B61, "")</f>
        <v/>
      </c>
      <c r="C126" s="250">
        <f>+ IFERROR((C4-C33)/C61, "")</f>
        <v>0.31886278872596452</v>
      </c>
      <c r="D126" s="239"/>
      <c r="E126" s="250">
        <f>+IFERROR((E4-E33)/E61, "")</f>
        <v>0.33688229298329059</v>
      </c>
      <c r="F126" s="239">
        <f t="shared" si="21"/>
        <v>5.6511781538774356E-2</v>
      </c>
      <c r="G126" s="250" t="str">
        <f>+IFERROR((G4-G33)/G61, "")</f>
        <v/>
      </c>
      <c r="H126" s="239" t="e">
        <f t="shared" si="22"/>
        <v>#VALUE!</v>
      </c>
      <c r="I126" s="250" t="str">
        <f>+IFERROR((I4-I33)/I61, "")</f>
        <v/>
      </c>
      <c r="J126" s="239" t="e">
        <f>IF(AND(G126=0,I126&gt;0),100%,IF(AND(G126&lt;0,I126&gt;=0),(G126-I126)/G126,IF(AND(G126&gt;0,I126&gt;0),(I126-G126)/G126,IF(AND(G126=0,I126&lt;=0),"",(I126-G126)/G126))))</f>
        <v>#VALUE!</v>
      </c>
      <c r="K126" s="250" t="str">
        <f>+IFERROR((I4-I33)/I61, "")</f>
        <v/>
      </c>
      <c r="L126" s="239" t="e">
        <f t="shared" si="24"/>
        <v>#VALUE!</v>
      </c>
    </row>
    <row r="127" spans="1:18" s="3" customFormat="1" ht="15" customHeight="1" thickBot="1" x14ac:dyDescent="0.35">
      <c r="A127" s="103" t="s">
        <v>209</v>
      </c>
      <c r="B127" s="255" t="str">
        <f>+IFERROR(B5/B61, "")</f>
        <v/>
      </c>
      <c r="C127" s="251">
        <f>+IFERROR(C5/C61, "")</f>
        <v>-2.1581654378744684E-2</v>
      </c>
      <c r="D127" s="240"/>
      <c r="E127" s="251">
        <f>+IFERROR(E5/E61, "")</f>
        <v>9.7696866636930481E-3</v>
      </c>
      <c r="F127" s="240">
        <f t="shared" si="21"/>
        <v>1.4526847892307555</v>
      </c>
      <c r="G127" s="251" t="str">
        <f>+IFERROR(G5/G61, "")</f>
        <v/>
      </c>
      <c r="H127" s="240" t="e">
        <f t="shared" si="22"/>
        <v>#VALUE!</v>
      </c>
      <c r="I127" s="251" t="str">
        <f>+IFERROR(I5/I61, "")</f>
        <v/>
      </c>
      <c r="J127" s="240" t="e">
        <f t="shared" si="23"/>
        <v>#VALUE!</v>
      </c>
      <c r="K127" s="251" t="str">
        <f>+IFERROR(I5/I61, "")</f>
        <v/>
      </c>
      <c r="L127" s="240" t="e">
        <f t="shared" si="24"/>
        <v>#VALUE!</v>
      </c>
    </row>
    <row r="128" spans="1:18" s="3" customFormat="1" ht="15" customHeight="1" thickBot="1" x14ac:dyDescent="0.35">
      <c r="B128" s="235"/>
      <c r="C128" s="12"/>
      <c r="D128" s="15"/>
      <c r="E128" s="12"/>
      <c r="F128" s="15"/>
      <c r="G128" s="12"/>
      <c r="H128" s="15"/>
      <c r="I128" s="12"/>
      <c r="J128" s="15"/>
    </row>
    <row r="129" spans="1:12" s="3" customFormat="1" ht="15" customHeight="1" x14ac:dyDescent="0.3">
      <c r="A129" s="100" t="s">
        <v>203</v>
      </c>
      <c r="B129" s="101">
        <f ca="1">+B3</f>
        <v>2025</v>
      </c>
      <c r="C129" s="101" t="str">
        <f>+C3</f>
        <v xml:space="preserve">Q1 </v>
      </c>
      <c r="D129" s="104" t="s">
        <v>207</v>
      </c>
      <c r="E129" s="101" t="str">
        <f>+E3</f>
        <v xml:space="preserve">Q2 </v>
      </c>
      <c r="F129" s="104" t="s">
        <v>207</v>
      </c>
      <c r="G129" s="101" t="str">
        <f>+G3</f>
        <v xml:space="preserve">Q3 </v>
      </c>
      <c r="H129" s="104" t="s">
        <v>207</v>
      </c>
      <c r="I129" s="101" t="str">
        <f>+I3</f>
        <v xml:space="preserve">Q4 </v>
      </c>
      <c r="J129" s="104" t="s">
        <v>207</v>
      </c>
      <c r="K129" s="101" t="str">
        <f>+K107</f>
        <v>AÑO ACTUAL</v>
      </c>
      <c r="L129" s="104" t="s">
        <v>207</v>
      </c>
    </row>
    <row r="130" spans="1:12" s="3" customFormat="1" ht="15" customHeight="1" x14ac:dyDescent="0.3">
      <c r="A130" s="105" t="s">
        <v>793</v>
      </c>
      <c r="B130" s="236">
        <f>+(D130*' EERR ULTRAX'!$B$4*2%)</f>
        <v>0</v>
      </c>
      <c r="C130" s="118">
        <f>+(D130*$C$108*2%)</f>
        <v>2951.9521286452855</v>
      </c>
      <c r="D130" s="108">
        <v>0.55000000000000004</v>
      </c>
      <c r="E130" s="118">
        <f>+(F130*$E$108*2%)</f>
        <v>4047.6056204302399</v>
      </c>
      <c r="F130" s="108">
        <v>0.55000000000000004</v>
      </c>
      <c r="G130" s="118">
        <f>+(H130*$G$108*2%)</f>
        <v>0</v>
      </c>
      <c r="H130" s="108">
        <v>0.55000000000000004</v>
      </c>
      <c r="I130" s="118">
        <f>+(J130*$I$108*2%)</f>
        <v>0</v>
      </c>
      <c r="J130" s="108">
        <v>0.63039330300245122</v>
      </c>
      <c r="K130" s="118">
        <f>+C130+E130+G130+I130</f>
        <v>6999.5577490755259</v>
      </c>
      <c r="L130" s="108">
        <v>0.63039330300245122</v>
      </c>
    </row>
    <row r="131" spans="1:12" s="3" customFormat="1" ht="15" customHeight="1" x14ac:dyDescent="0.3">
      <c r="A131" s="105" t="s">
        <v>794</v>
      </c>
      <c r="B131" s="236">
        <f>+(D131*' EERR ULTRAX'!$B$4*2%)</f>
        <v>0</v>
      </c>
      <c r="C131" s="118">
        <f t="shared" ref="C131:C136" si="29">+(D131*$C$108*2%)</f>
        <v>536.71856884459737</v>
      </c>
      <c r="D131" s="108">
        <v>0.1</v>
      </c>
      <c r="E131" s="118">
        <f t="shared" ref="E131:E137" si="30">+(F131*$E$108*2%)</f>
        <v>735.92829462368002</v>
      </c>
      <c r="F131" s="108">
        <v>0.1</v>
      </c>
      <c r="G131" s="118">
        <f t="shared" ref="G131:G137" si="31">+(H131*$G$108*2%)</f>
        <v>0</v>
      </c>
      <c r="H131" s="108">
        <v>0.1</v>
      </c>
      <c r="I131" s="118">
        <f t="shared" ref="I131:I137" si="32">+(J131*$I$108*2%)</f>
        <v>0</v>
      </c>
      <c r="J131" s="108">
        <v>0.1055650622752267</v>
      </c>
      <c r="K131" s="118">
        <f t="shared" ref="K131:K137" si="33">+C131+E131+G131+I131</f>
        <v>1272.6468634682774</v>
      </c>
      <c r="L131" s="108">
        <v>0.1055650622752267</v>
      </c>
    </row>
    <row r="132" spans="1:12" s="3" customFormat="1" ht="15" customHeight="1" x14ac:dyDescent="0.3">
      <c r="A132" s="105" t="s">
        <v>795</v>
      </c>
      <c r="B132" s="236">
        <f>+(D132*' EERR ULTRAX'!$B$4*2%)</f>
        <v>0</v>
      </c>
      <c r="C132" s="118">
        <f t="shared" si="29"/>
        <v>536.71856884459737</v>
      </c>
      <c r="D132" s="108">
        <v>0.1</v>
      </c>
      <c r="E132" s="118">
        <f t="shared" si="30"/>
        <v>735.92829462368002</v>
      </c>
      <c r="F132" s="108">
        <v>0.1</v>
      </c>
      <c r="G132" s="118">
        <f t="shared" si="31"/>
        <v>0</v>
      </c>
      <c r="H132" s="108">
        <v>0.1</v>
      </c>
      <c r="I132" s="118">
        <f t="shared" si="32"/>
        <v>0</v>
      </c>
      <c r="J132" s="108">
        <v>0.11265613128806849</v>
      </c>
      <c r="K132" s="118">
        <f t="shared" si="33"/>
        <v>1272.6468634682774</v>
      </c>
      <c r="L132" s="108">
        <v>0.11265613128806849</v>
      </c>
    </row>
    <row r="133" spans="1:12" s="3" customFormat="1" ht="15" customHeight="1" x14ac:dyDescent="0.3">
      <c r="A133" s="105" t="s">
        <v>796</v>
      </c>
      <c r="B133" s="236">
        <f>+(D133*' EERR ULTRAX'!$B$4*2%)</f>
        <v>0</v>
      </c>
      <c r="C133" s="118">
        <f t="shared" si="29"/>
        <v>805.077853266896</v>
      </c>
      <c r="D133" s="108">
        <v>0.15</v>
      </c>
      <c r="E133" s="118">
        <f t="shared" si="30"/>
        <v>1103.8924419355199</v>
      </c>
      <c r="F133" s="108">
        <v>0.15</v>
      </c>
      <c r="G133" s="118">
        <f t="shared" si="31"/>
        <v>0</v>
      </c>
      <c r="H133" s="108">
        <v>0.15</v>
      </c>
      <c r="I133" s="118">
        <f t="shared" si="32"/>
        <v>0</v>
      </c>
      <c r="J133" s="108">
        <v>7.9324695982400592E-2</v>
      </c>
      <c r="K133" s="118">
        <f t="shared" si="33"/>
        <v>1908.9702952024159</v>
      </c>
      <c r="L133" s="108">
        <v>7.9324695982400592E-2</v>
      </c>
    </row>
    <row r="134" spans="1:12" s="3" customFormat="1" ht="15" customHeight="1" x14ac:dyDescent="0.3">
      <c r="A134" s="105" t="s">
        <v>797</v>
      </c>
      <c r="B134" s="236">
        <f>+(D134*' EERR ULTRAX'!$B$4*2%)</f>
        <v>0</v>
      </c>
      <c r="C134" s="118">
        <f t="shared" si="29"/>
        <v>0</v>
      </c>
      <c r="D134" s="108"/>
      <c r="E134" s="118">
        <f t="shared" si="30"/>
        <v>0</v>
      </c>
      <c r="F134" s="108"/>
      <c r="G134" s="118">
        <f t="shared" si="31"/>
        <v>0</v>
      </c>
      <c r="H134" s="108"/>
      <c r="I134" s="118">
        <f t="shared" si="32"/>
        <v>0</v>
      </c>
      <c r="J134" s="108">
        <v>0</v>
      </c>
      <c r="K134" s="118">
        <f t="shared" si="33"/>
        <v>0</v>
      </c>
      <c r="L134" s="108">
        <v>0</v>
      </c>
    </row>
    <row r="135" spans="1:12" s="3" customFormat="1" ht="15" customHeight="1" x14ac:dyDescent="0.3">
      <c r="A135" s="105" t="s">
        <v>798</v>
      </c>
      <c r="B135" s="236">
        <f>+(D135*' EERR ULTRAX'!$B$4*2%)</f>
        <v>0</v>
      </c>
      <c r="C135" s="118">
        <f t="shared" si="29"/>
        <v>536.71856884459737</v>
      </c>
      <c r="D135" s="108">
        <v>0.1</v>
      </c>
      <c r="E135" s="118">
        <f t="shared" si="30"/>
        <v>735.92829462368002</v>
      </c>
      <c r="F135" s="108">
        <v>0.1</v>
      </c>
      <c r="G135" s="118">
        <f t="shared" si="31"/>
        <v>0</v>
      </c>
      <c r="H135" s="108">
        <v>0.1</v>
      </c>
      <c r="I135" s="118">
        <f t="shared" si="32"/>
        <v>0</v>
      </c>
      <c r="J135" s="108">
        <v>7.1047797592875855E-2</v>
      </c>
      <c r="K135" s="118">
        <f t="shared" si="33"/>
        <v>1272.6468634682774</v>
      </c>
      <c r="L135" s="108">
        <v>7.1047797592875855E-2</v>
      </c>
    </row>
    <row r="136" spans="1:12" s="3" customFormat="1" ht="15" customHeight="1" x14ac:dyDescent="0.3">
      <c r="A136" s="105" t="s">
        <v>799</v>
      </c>
      <c r="B136" s="236">
        <f>+(D136*' EERR ULTRAX'!$B$4*2%)</f>
        <v>0</v>
      </c>
      <c r="C136" s="118">
        <f t="shared" si="29"/>
        <v>0</v>
      </c>
      <c r="D136" s="108"/>
      <c r="E136" s="118">
        <f t="shared" si="30"/>
        <v>0</v>
      </c>
      <c r="F136" s="108"/>
      <c r="G136" s="118">
        <f t="shared" si="31"/>
        <v>0</v>
      </c>
      <c r="H136" s="108"/>
      <c r="I136" s="118">
        <f t="shared" si="32"/>
        <v>0</v>
      </c>
      <c r="J136" s="108">
        <v>1.0130098589773984E-3</v>
      </c>
      <c r="K136" s="118">
        <f t="shared" si="33"/>
        <v>0</v>
      </c>
      <c r="L136" s="108">
        <v>1.0130098589773984E-3</v>
      </c>
    </row>
    <row r="137" spans="1:12" s="3" customFormat="1" ht="15" customHeight="1" x14ac:dyDescent="0.3">
      <c r="A137" s="105" t="s">
        <v>800</v>
      </c>
      <c r="B137" s="236">
        <f>+(D137*' EERR ULTRAX'!$B$4*2%)</f>
        <v>0</v>
      </c>
      <c r="C137" s="118">
        <f>+(D137*$C$108*2%)</f>
        <v>0</v>
      </c>
      <c r="D137" s="108"/>
      <c r="E137" s="118">
        <f t="shared" si="30"/>
        <v>0</v>
      </c>
      <c r="F137" s="108"/>
      <c r="G137" s="118">
        <f t="shared" si="31"/>
        <v>0</v>
      </c>
      <c r="H137" s="108"/>
      <c r="I137" s="118">
        <f t="shared" si="32"/>
        <v>0</v>
      </c>
      <c r="J137" s="108"/>
      <c r="K137" s="118">
        <f t="shared" si="33"/>
        <v>0</v>
      </c>
      <c r="L137" s="108"/>
    </row>
    <row r="138" spans="1:12" s="3" customFormat="1" ht="15" customHeight="1" x14ac:dyDescent="0.3">
      <c r="A138" s="106" t="s">
        <v>204</v>
      </c>
      <c r="B138" s="233">
        <f>+SUM(B130:B137)</f>
        <v>0</v>
      </c>
      <c r="C138" s="233">
        <f>+SUM(C130:C137)</f>
        <v>5367.1856884459739</v>
      </c>
      <c r="D138" s="109">
        <f t="shared" ref="D138:L138" si="34">+SUM(D130:D137)</f>
        <v>1</v>
      </c>
      <c r="E138" s="233">
        <f t="shared" si="34"/>
        <v>7359.2829462367999</v>
      </c>
      <c r="F138" s="109">
        <f t="shared" si="34"/>
        <v>1</v>
      </c>
      <c r="G138" s="233">
        <f t="shared" si="34"/>
        <v>0</v>
      </c>
      <c r="H138" s="109">
        <f t="shared" si="34"/>
        <v>1</v>
      </c>
      <c r="I138" s="233">
        <f t="shared" si="34"/>
        <v>0</v>
      </c>
      <c r="J138" s="109">
        <f t="shared" si="34"/>
        <v>1.0000000000000002</v>
      </c>
      <c r="K138" s="233">
        <f t="shared" si="34"/>
        <v>12726.468634682773</v>
      </c>
      <c r="L138" s="109">
        <f t="shared" si="34"/>
        <v>1.0000000000000002</v>
      </c>
    </row>
    <row r="139" spans="1:12" s="3" customFormat="1" ht="15" customHeight="1" x14ac:dyDescent="0.3">
      <c r="A139" s="105" t="s">
        <v>205</v>
      </c>
      <c r="B139" s="236">
        <f>+B104</f>
        <v>0</v>
      </c>
      <c r="C139" s="118">
        <f>+C115</f>
        <v>45785.314821040847</v>
      </c>
      <c r="D139" s="108"/>
      <c r="E139" s="118">
        <f>+E115</f>
        <v>52531.198508986578</v>
      </c>
      <c r="F139" s="108"/>
      <c r="G139" s="118">
        <f>+G115</f>
        <v>0</v>
      </c>
      <c r="H139" s="108"/>
      <c r="I139" s="118">
        <f>+I115</f>
        <v>0</v>
      </c>
      <c r="J139" s="108"/>
      <c r="K139" s="118">
        <f>+K115</f>
        <v>98316.513330027432</v>
      </c>
      <c r="L139" s="108"/>
    </row>
    <row r="140" spans="1:12" s="3" customFormat="1" ht="15" customHeight="1" thickBot="1" x14ac:dyDescent="0.35">
      <c r="A140" s="107" t="s">
        <v>206</v>
      </c>
      <c r="B140" s="237">
        <f>+B139-B138</f>
        <v>0</v>
      </c>
      <c r="C140" s="234">
        <f>+C139-C138</f>
        <v>40418.12913259487</v>
      </c>
      <c r="D140" s="110"/>
      <c r="E140" s="234">
        <f>+E139-E138</f>
        <v>45171.915562749775</v>
      </c>
      <c r="F140" s="110"/>
      <c r="G140" s="234">
        <f>+G139-G138</f>
        <v>0</v>
      </c>
      <c r="H140" s="110"/>
      <c r="I140" s="234">
        <f>+I139-I138</f>
        <v>0</v>
      </c>
      <c r="J140" s="110"/>
      <c r="K140" s="234">
        <f>+K139-K138</f>
        <v>85590.044695344666</v>
      </c>
      <c r="L140" s="110"/>
    </row>
    <row r="141" spans="1:12" s="3" customFormat="1" ht="15" customHeight="1" x14ac:dyDescent="0.3">
      <c r="B141" s="235"/>
      <c r="C141" s="12"/>
      <c r="D141" s="13"/>
    </row>
    <row r="142" spans="1:12" s="3" customFormat="1" ht="15" customHeight="1" x14ac:dyDescent="0.3">
      <c r="A142" s="281" t="s">
        <v>784</v>
      </c>
      <c r="B142" s="282" t="s">
        <v>783</v>
      </c>
      <c r="C142" s="283" t="s">
        <v>785</v>
      </c>
      <c r="D142" s="284" t="s">
        <v>786</v>
      </c>
      <c r="E142" s="283" t="s">
        <v>787</v>
      </c>
      <c r="F142" s="284" t="s">
        <v>788</v>
      </c>
      <c r="G142" s="284" t="s">
        <v>791</v>
      </c>
      <c r="H142" s="99"/>
    </row>
    <row r="143" spans="1:12" ht="15" customHeight="1" x14ac:dyDescent="0.3">
      <c r="A143" s="277" t="s">
        <v>790</v>
      </c>
      <c r="B143" s="278"/>
      <c r="C143" s="276"/>
      <c r="D143" s="279"/>
      <c r="E143" s="276"/>
      <c r="F143" s="276"/>
      <c r="G143" s="287">
        <f>+SUM(B143:F143)</f>
        <v>0</v>
      </c>
    </row>
    <row r="144" spans="1:12" ht="15" customHeight="1" x14ac:dyDescent="0.3">
      <c r="A144" s="290" t="s">
        <v>789</v>
      </c>
      <c r="B144" s="291"/>
      <c r="C144" s="292">
        <f>+C143+'N EERR PIEDEM'!O204-C146</f>
        <v>3598.9160973803664</v>
      </c>
      <c r="D144" s="293">
        <f>+D143+'N EERR TERRA'!O204+'N EERR UCAFE'!O204-D146</f>
        <v>-14806.079142406914</v>
      </c>
      <c r="E144" s="292">
        <f>+E143+'N EERR BARINAS'!O204-E146</f>
        <v>32530.853322865813</v>
      </c>
      <c r="F144" s="292">
        <f>+F143+'N EERR LOS NA'!O204-F146</f>
        <v>-11798.31744672588</v>
      </c>
      <c r="G144" s="283">
        <f>+SUM(B144:F144)</f>
        <v>9525.3728311133855</v>
      </c>
      <c r="H144" s="286"/>
      <c r="I144" s="285"/>
    </row>
    <row r="145" spans="1:8" ht="15" customHeight="1" x14ac:dyDescent="0.3">
      <c r="A145" s="277" t="s">
        <v>195</v>
      </c>
      <c r="B145" s="278">
        <f>+'N EERR RODEO'!O204</f>
        <v>88791.140498914014</v>
      </c>
      <c r="C145" s="276">
        <f>+'N EERR PIEDEM'!O204</f>
        <v>3598.9160973803664</v>
      </c>
      <c r="D145" s="280">
        <f>+'N EERR TERRA'!O204+'N EERR UCAFE'!O204</f>
        <v>-14806.079142406914</v>
      </c>
      <c r="E145" s="276">
        <f>+'N EERR BARINAS'!O204</f>
        <v>32530.853322865813</v>
      </c>
      <c r="F145" s="280">
        <f>+'N EERR LOS NA'!O204</f>
        <v>-11798.31744672588</v>
      </c>
      <c r="G145" s="288">
        <f>SUM(B145:F145)</f>
        <v>98316.513330027403</v>
      </c>
      <c r="H145" s="285">
        <f>+B145+E145</f>
        <v>121321.99382177982</v>
      </c>
    </row>
    <row r="146" spans="1:8" ht="15" customHeight="1" x14ac:dyDescent="0.3">
      <c r="A146" s="277" t="s">
        <v>792</v>
      </c>
      <c r="B146" s="278"/>
      <c r="C146" s="276"/>
      <c r="D146" s="289"/>
      <c r="E146" s="278"/>
      <c r="F146" s="289"/>
      <c r="G146" s="288">
        <v>6943.0003861987589</v>
      </c>
    </row>
    <row r="148" spans="1:8" ht="15" customHeight="1" x14ac:dyDescent="0.3">
      <c r="A148" s="277" t="s">
        <v>804</v>
      </c>
      <c r="B148" s="276">
        <v>321222.28000000003</v>
      </c>
      <c r="C148" s="276">
        <v>105852.04</v>
      </c>
      <c r="D148" s="276">
        <f>134487.66+5532.41</f>
        <v>140020.07</v>
      </c>
      <c r="E148" s="276">
        <v>161196.54999999999</v>
      </c>
      <c r="F148" s="276">
        <v>109723.85</v>
      </c>
      <c r="G148" s="287">
        <f t="shared" ref="G148:G149" si="35">+SUM(B148:F148)</f>
        <v>838014.78999999992</v>
      </c>
    </row>
    <row r="149" spans="1:8" ht="15" customHeight="1" x14ac:dyDescent="0.3">
      <c r="A149" s="277" t="s">
        <v>805</v>
      </c>
      <c r="B149" s="276">
        <v>26004.3</v>
      </c>
      <c r="C149" s="276">
        <v>8441.7099999999991</v>
      </c>
      <c r="D149" s="276">
        <v>19877.38</v>
      </c>
      <c r="E149" s="276">
        <v>19379.740000000002</v>
      </c>
      <c r="F149" s="276">
        <v>8998.27</v>
      </c>
      <c r="G149" s="287">
        <f t="shared" si="35"/>
        <v>82701.400000000009</v>
      </c>
    </row>
    <row r="150" spans="1:8" ht="15" customHeight="1" x14ac:dyDescent="0.3">
      <c r="B150" s="295">
        <f>SUM(B148:B149)</f>
        <v>347226.58</v>
      </c>
      <c r="C150" s="295">
        <f t="shared" ref="C150:G150" si="36">SUM(C148:C149)</f>
        <v>114293.75</v>
      </c>
      <c r="D150" s="295">
        <f t="shared" si="36"/>
        <v>159897.45000000001</v>
      </c>
      <c r="E150" s="295">
        <f t="shared" si="36"/>
        <v>180576.28999999998</v>
      </c>
      <c r="F150" s="295">
        <f t="shared" si="36"/>
        <v>118722.12000000001</v>
      </c>
      <c r="G150" s="295">
        <f t="shared" si="36"/>
        <v>920716.19</v>
      </c>
    </row>
  </sheetData>
  <mergeCells count="1">
    <mergeCell ref="A2:K2"/>
  </mergeCells>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44" id="{996AB0DD-E0EC-4321-A6E7-800D9FF7C013}">
            <x14:iconSet iconSet="3Triangles">
              <x14:cfvo type="percent">
                <xm:f>0</xm:f>
              </x14:cfvo>
              <x14:cfvo type="num">
                <xm:f>0</xm:f>
              </x14:cfvo>
              <x14:cfvo type="num" gte="0">
                <xm:f>0</xm:f>
              </x14:cfvo>
            </x14:iconSet>
          </x14:cfRule>
          <xm:sqref>D108:D111 D115:D116 D119:D127</xm:sqref>
        </x14:conditionalFormatting>
        <x14:conditionalFormatting xmlns:xm="http://schemas.microsoft.com/office/excel/2006/main">
          <x14:cfRule type="iconSet" priority="32" id="{217F372A-483C-4BAD-82C7-4453F49C7369}">
            <x14:iconSet iconSet="3Triangles">
              <x14:cfvo type="percent">
                <xm:f>0</xm:f>
              </x14:cfvo>
              <x14:cfvo type="num">
                <xm:f>0</xm:f>
              </x14:cfvo>
              <x14:cfvo type="num" gte="0">
                <xm:f>0</xm:f>
              </x14:cfvo>
            </x14:iconSet>
          </x14:cfRule>
          <xm:sqref>F119:F127 F108:F116</xm:sqref>
        </x14:conditionalFormatting>
        <x14:conditionalFormatting xmlns:xm="http://schemas.microsoft.com/office/excel/2006/main">
          <x14:cfRule type="iconSet" priority="31" id="{93CAAD30-31E1-4DAA-A586-D996C5177D1B}">
            <x14:iconSet iconSet="3Triangles">
              <x14:cfvo type="percent">
                <xm:f>0</xm:f>
              </x14:cfvo>
              <x14:cfvo type="num">
                <xm:f>0</xm:f>
              </x14:cfvo>
              <x14:cfvo type="num" gte="0">
                <xm:f>0</xm:f>
              </x14:cfvo>
            </x14:iconSet>
          </x14:cfRule>
          <xm:sqref>H119:H127 H108:H116</xm:sqref>
        </x14:conditionalFormatting>
        <x14:conditionalFormatting xmlns:xm="http://schemas.microsoft.com/office/excel/2006/main">
          <x14:cfRule type="iconSet" priority="30" id="{67FDA4AD-5973-403B-8A29-BD0C415E9884}">
            <x14:iconSet iconSet="3Triangles">
              <x14:cfvo type="percent">
                <xm:f>0</xm:f>
              </x14:cfvo>
              <x14:cfvo type="num">
                <xm:f>0</xm:f>
              </x14:cfvo>
              <x14:cfvo type="num" gte="0">
                <xm:f>0</xm:f>
              </x14:cfvo>
            </x14:iconSet>
          </x14:cfRule>
          <xm:sqref>J108:J111 J119:J127</xm:sqref>
        </x14:conditionalFormatting>
        <x14:conditionalFormatting xmlns:xm="http://schemas.microsoft.com/office/excel/2006/main">
          <x14:cfRule type="iconSet" priority="29" id="{79CC97C8-91C6-44AD-85A3-E8A519E73ADF}">
            <x14:iconSet iconSet="3Triangles">
              <x14:cfvo type="percent">
                <xm:f>0</xm:f>
              </x14:cfvo>
              <x14:cfvo type="num">
                <xm:f>0</xm:f>
              </x14:cfvo>
              <x14:cfvo type="num" gte="0">
                <xm:f>0</xm:f>
              </x14:cfvo>
            </x14:iconSet>
          </x14:cfRule>
          <xm:sqref>L108:L111 L119:L127</xm:sqref>
        </x14:conditionalFormatting>
        <x14:conditionalFormatting xmlns:xm="http://schemas.microsoft.com/office/excel/2006/main">
          <x14:cfRule type="iconSet" priority="24" id="{3BE67044-D0B4-4678-B91A-EF5BD5A1BC40}">
            <x14:iconSet iconSet="3Triangles">
              <x14:cfvo type="percent">
                <xm:f>0</xm:f>
              </x14:cfvo>
              <x14:cfvo type="num">
                <xm:f>0</xm:f>
              </x14:cfvo>
              <x14:cfvo type="num" gte="0">
                <xm:f>0</xm:f>
              </x14:cfvo>
            </x14:iconSet>
          </x14:cfRule>
          <xm:sqref>D4:D105</xm:sqref>
        </x14:conditionalFormatting>
        <x14:conditionalFormatting xmlns:xm="http://schemas.microsoft.com/office/excel/2006/main">
          <x14:cfRule type="iconSet" priority="23" id="{A9560E7D-2412-4A35-994D-A06B722A3EB3}">
            <x14:iconSet iconSet="3Triangles">
              <x14:cfvo type="percent">
                <xm:f>0</xm:f>
              </x14:cfvo>
              <x14:cfvo type="num">
                <xm:f>0</xm:f>
              </x14:cfvo>
              <x14:cfvo type="num" gte="0">
                <xm:f>0</xm:f>
              </x14:cfvo>
            </x14:iconSet>
          </x14:cfRule>
          <xm:sqref>F4:F105</xm:sqref>
        </x14:conditionalFormatting>
        <x14:conditionalFormatting xmlns:xm="http://schemas.microsoft.com/office/excel/2006/main">
          <x14:cfRule type="iconSet" priority="22" id="{78B5AC0B-035B-4791-915F-569295CBEC1B}">
            <x14:iconSet iconSet="3Triangles">
              <x14:cfvo type="percent">
                <xm:f>0</xm:f>
              </x14:cfvo>
              <x14:cfvo type="num">
                <xm:f>0</xm:f>
              </x14:cfvo>
              <x14:cfvo type="num" gte="0">
                <xm:f>0</xm:f>
              </x14:cfvo>
            </x14:iconSet>
          </x14:cfRule>
          <xm:sqref>H4:H105</xm:sqref>
        </x14:conditionalFormatting>
        <x14:conditionalFormatting xmlns:xm="http://schemas.microsoft.com/office/excel/2006/main">
          <x14:cfRule type="iconSet" priority="21" id="{7A863DFE-556E-4FA9-92F4-AF8548E5C083}">
            <x14:iconSet iconSet="3Triangles">
              <x14:cfvo type="percent">
                <xm:f>0</xm:f>
              </x14:cfvo>
              <x14:cfvo type="num">
                <xm:f>0</xm:f>
              </x14:cfvo>
              <x14:cfvo type="num" gte="0">
                <xm:f>0</xm:f>
              </x14:cfvo>
            </x14:iconSet>
          </x14:cfRule>
          <xm:sqref>J4:J105</xm:sqref>
        </x14:conditionalFormatting>
        <x14:conditionalFormatting xmlns:xm="http://schemas.microsoft.com/office/excel/2006/main">
          <x14:cfRule type="iconSet" priority="20" id="{6DB90FC8-EB5A-45E2-9E6D-D57805CF8309}">
            <x14:iconSet iconSet="3Triangles">
              <x14:cfvo type="percent">
                <xm:f>0</xm:f>
              </x14:cfvo>
              <x14:cfvo type="num">
                <xm:f>0</xm:f>
              </x14:cfvo>
              <x14:cfvo type="num" gte="0">
                <xm:f>0</xm:f>
              </x14:cfvo>
            </x14:iconSet>
          </x14:cfRule>
          <xm:sqref>K4:K105</xm:sqref>
        </x14:conditionalFormatting>
        <x14:conditionalFormatting xmlns:xm="http://schemas.microsoft.com/office/excel/2006/main">
          <x14:cfRule type="iconSet" priority="19" id="{DE8026BD-0FE4-4DFE-A7FB-5BB6E44E8413}">
            <x14:iconSet iconSet="3Triangles">
              <x14:cfvo type="percent">
                <xm:f>0</xm:f>
              </x14:cfvo>
              <x14:cfvo type="num">
                <xm:f>0</xm:f>
              </x14:cfvo>
              <x14:cfvo type="num" gte="0">
                <xm:f>0</xm:f>
              </x14:cfvo>
            </x14:iconSet>
          </x14:cfRule>
          <xm:sqref>D112:D114</xm:sqref>
        </x14:conditionalFormatting>
        <x14:conditionalFormatting xmlns:xm="http://schemas.microsoft.com/office/excel/2006/main">
          <x14:cfRule type="iconSet" priority="16" id="{70A90CE0-2574-4283-AC4B-194C5A2F5595}">
            <x14:iconSet iconSet="3Triangles">
              <x14:cfvo type="percent">
                <xm:f>0</xm:f>
              </x14:cfvo>
              <x14:cfvo type="num">
                <xm:f>0</xm:f>
              </x14:cfvo>
              <x14:cfvo type="num" gte="0">
                <xm:f>0</xm:f>
              </x14:cfvo>
            </x14:iconSet>
          </x14:cfRule>
          <xm:sqref>J112:J116</xm:sqref>
        </x14:conditionalFormatting>
        <x14:conditionalFormatting xmlns:xm="http://schemas.microsoft.com/office/excel/2006/main">
          <x14:cfRule type="iconSet" priority="15" id="{1372A81C-5A1F-4569-AEB3-E2556AADDA4C}">
            <x14:iconSet iconSet="3Triangles">
              <x14:cfvo type="percent">
                <xm:f>0</xm:f>
              </x14:cfvo>
              <x14:cfvo type="num">
                <xm:f>0</xm:f>
              </x14:cfvo>
              <x14:cfvo type="num" gte="0">
                <xm:f>0</xm:f>
              </x14:cfvo>
            </x14:iconSet>
          </x14:cfRule>
          <xm:sqref>L112:L116</xm:sqref>
        </x14:conditionalFormatting>
        <x14:conditionalFormatting xmlns:xm="http://schemas.microsoft.com/office/excel/2006/main">
          <x14:cfRule type="iconSet" priority="14" id="{7BA4AC79-A721-4222-88E1-64990F0F5825}">
            <x14:iconSet iconSet="3Triangles">
              <x14:cfvo type="percent">
                <xm:f>0</xm:f>
              </x14:cfvo>
              <x14:cfvo type="num">
                <xm:f>0</xm:f>
              </x14:cfvo>
              <x14:cfvo type="num" gte="0">
                <xm:f>0</xm:f>
              </x14:cfvo>
            </x14:iconSet>
          </x14:cfRule>
          <xm:sqref>D117</xm:sqref>
        </x14:conditionalFormatting>
        <x14:conditionalFormatting xmlns:xm="http://schemas.microsoft.com/office/excel/2006/main">
          <x14:cfRule type="iconSet" priority="13" id="{5F753268-4DFB-4F52-A0A8-F17CB06D32F1}">
            <x14:iconSet iconSet="3Triangles">
              <x14:cfvo type="percent">
                <xm:f>0</xm:f>
              </x14:cfvo>
              <x14:cfvo type="num">
                <xm:f>0</xm:f>
              </x14:cfvo>
              <x14:cfvo type="num" gte="0">
                <xm:f>0</xm:f>
              </x14:cfvo>
            </x14:iconSet>
          </x14:cfRule>
          <xm:sqref>F117</xm:sqref>
        </x14:conditionalFormatting>
        <x14:conditionalFormatting xmlns:xm="http://schemas.microsoft.com/office/excel/2006/main">
          <x14:cfRule type="iconSet" priority="12" id="{CCB1F828-DA1A-44CB-AB5D-DD20E1DE204F}">
            <x14:iconSet iconSet="3Triangles">
              <x14:cfvo type="percent">
                <xm:f>0</xm:f>
              </x14:cfvo>
              <x14:cfvo type="num">
                <xm:f>0</xm:f>
              </x14:cfvo>
              <x14:cfvo type="num" gte="0">
                <xm:f>0</xm:f>
              </x14:cfvo>
            </x14:iconSet>
          </x14:cfRule>
          <xm:sqref>H117</xm:sqref>
        </x14:conditionalFormatting>
        <x14:conditionalFormatting xmlns:xm="http://schemas.microsoft.com/office/excel/2006/main">
          <x14:cfRule type="iconSet" priority="11" id="{3785C7A1-6747-41A5-B8B4-0EDF7FCB4FE4}">
            <x14:iconSet iconSet="3Triangles">
              <x14:cfvo type="percent">
                <xm:f>0</xm:f>
              </x14:cfvo>
              <x14:cfvo type="num">
                <xm:f>0</xm:f>
              </x14:cfvo>
              <x14:cfvo type="num" gte="0">
                <xm:f>0</xm:f>
              </x14:cfvo>
            </x14:iconSet>
          </x14:cfRule>
          <xm:sqref>J117</xm:sqref>
        </x14:conditionalFormatting>
        <x14:conditionalFormatting xmlns:xm="http://schemas.microsoft.com/office/excel/2006/main">
          <x14:cfRule type="iconSet" priority="10" id="{E77C6CF7-6D57-40B8-9D2A-D2C5504D54BD}">
            <x14:iconSet iconSet="3Triangles">
              <x14:cfvo type="percent">
                <xm:f>0</xm:f>
              </x14:cfvo>
              <x14:cfvo type="num">
                <xm:f>0</xm:f>
              </x14:cfvo>
              <x14:cfvo type="num" gte="0">
                <xm:f>0</xm:f>
              </x14:cfvo>
            </x14:iconSet>
          </x14:cfRule>
          <xm:sqref>L117</xm:sqref>
        </x14:conditionalFormatting>
        <x14:conditionalFormatting xmlns:xm="http://schemas.microsoft.com/office/excel/2006/main">
          <x14:cfRule type="iconSet" priority="8" id="{A3CC2054-113B-49F2-87A8-281D0AC4FAC4}">
            <x14:iconSet iconSet="3Triangles">
              <x14:cfvo type="percent">
                <xm:f>0</xm:f>
              </x14:cfvo>
              <x14:cfvo type="num">
                <xm:f>0</xm:f>
              </x14:cfvo>
              <x14:cfvo type="num" gte="0">
                <xm:f>0</xm:f>
              </x14:cfvo>
            </x14:iconSet>
          </x14:cfRule>
          <xm:sqref>L118</xm:sqref>
        </x14:conditionalFormatting>
        <x14:conditionalFormatting xmlns:xm="http://schemas.microsoft.com/office/excel/2006/main">
          <x14:cfRule type="iconSet" priority="4" id="{75CE1431-7946-4331-8DAD-04E05707D028}">
            <x14:iconSet iconSet="3Triangles">
              <x14:cfvo type="percent">
                <xm:f>0</xm:f>
              </x14:cfvo>
              <x14:cfvo type="num">
                <xm:f>0</xm:f>
              </x14:cfvo>
              <x14:cfvo type="num" gte="0">
                <xm:f>0</xm:f>
              </x14:cfvo>
            </x14:iconSet>
          </x14:cfRule>
          <xm:sqref>D118</xm:sqref>
        </x14:conditionalFormatting>
        <x14:conditionalFormatting xmlns:xm="http://schemas.microsoft.com/office/excel/2006/main">
          <x14:cfRule type="iconSet" priority="3" id="{248D7D47-4CDB-4BB1-A864-006450BD69BA}">
            <x14:iconSet iconSet="3Triangles">
              <x14:cfvo type="percent">
                <xm:f>0</xm:f>
              </x14:cfvo>
              <x14:cfvo type="num">
                <xm:f>0</xm:f>
              </x14:cfvo>
              <x14:cfvo type="num" gte="0">
                <xm:f>0</xm:f>
              </x14:cfvo>
            </x14:iconSet>
          </x14:cfRule>
          <xm:sqref>F118</xm:sqref>
        </x14:conditionalFormatting>
        <x14:conditionalFormatting xmlns:xm="http://schemas.microsoft.com/office/excel/2006/main">
          <x14:cfRule type="iconSet" priority="2" id="{78E85474-DA04-4E7E-BE40-EB9E08893377}">
            <x14:iconSet iconSet="3Triangles">
              <x14:cfvo type="percent">
                <xm:f>0</xm:f>
              </x14:cfvo>
              <x14:cfvo type="num">
                <xm:f>0</xm:f>
              </x14:cfvo>
              <x14:cfvo type="num" gte="0">
                <xm:f>0</xm:f>
              </x14:cfvo>
            </x14:iconSet>
          </x14:cfRule>
          <xm:sqref>H118</xm:sqref>
        </x14:conditionalFormatting>
        <x14:conditionalFormatting xmlns:xm="http://schemas.microsoft.com/office/excel/2006/main">
          <x14:cfRule type="iconSet" priority="1" id="{C448CF86-BBA7-44F0-BE6B-E8E76E66A7E0}">
            <x14:iconSet iconSet="3Triangles">
              <x14:cfvo type="percent">
                <xm:f>0</xm:f>
              </x14:cfvo>
              <x14:cfvo type="num">
                <xm:f>0</xm:f>
              </x14:cfvo>
              <x14:cfvo type="num" gte="0">
                <xm:f>0</xm:f>
              </x14:cfvo>
            </x14:iconSet>
          </x14:cfRule>
          <xm:sqref>J118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HK220"/>
  <sheetViews>
    <sheetView showGridLines="0" zoomScale="80" zoomScaleNormal="80" workbookViewId="0">
      <pane xSplit="1" ySplit="3" topLeftCell="B119" activePane="bottomRight" state="frozen"/>
      <selection activeCell="A124" sqref="A124"/>
      <selection pane="topRight" activeCell="A124" sqref="A124"/>
      <selection pane="bottomLeft" activeCell="A124" sqref="A124"/>
      <selection pane="bottomRight" activeCell="R142" sqref="R142"/>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88671875" style="16" bestFit="1" customWidth="1"/>
    <col min="6" max="6" width="10.21875" style="32" bestFit="1" customWidth="1"/>
    <col min="7" max="7" width="9.109375" style="32" bestFit="1" customWidth="1"/>
    <col min="8" max="8" width="13.44140625" style="130" bestFit="1" customWidth="1"/>
    <col min="9" max="9" width="10.109375" style="32" bestFit="1" customWidth="1"/>
    <col min="10" max="10" width="9.21875" style="32" customWidth="1"/>
    <col min="11" max="11" width="15.77734375" style="32" bestFit="1" customWidth="1"/>
    <col min="12" max="12" width="13.44140625" style="130" bestFit="1" customWidth="1"/>
    <col min="13" max="13" width="10.21875" style="32" bestFit="1" customWidth="1"/>
    <col min="14" max="14" width="9.21875" style="32" customWidth="1"/>
    <col min="15" max="15" width="13.44140625" style="130" bestFit="1" customWidth="1"/>
    <col min="16" max="16" width="10.109375" style="32" bestFit="1" customWidth="1"/>
    <col min="17" max="17" width="9.21875" style="32" customWidth="1"/>
    <col min="18" max="18" width="13.6640625"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3.5546875" style="32" bestFit="1"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3.6640625" style="130"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2.88671875" style="130"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2.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2.7773437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4.1093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69718.299550604919</v>
      </c>
      <c r="F4" s="144">
        <f>IF(AND(E4=0,E4&gt;=0), "",E4/E4)</f>
        <v>1</v>
      </c>
      <c r="G4" s="145"/>
      <c r="H4" s="143">
        <f>+H5+H10+H15+H18</f>
        <v>90981.72935568275</v>
      </c>
      <c r="I4" s="144">
        <f>IF(AND(H4=0,H4&gt;=0), "",H4/H4)</f>
        <v>1</v>
      </c>
      <c r="J4" s="145"/>
      <c r="K4" s="144">
        <f t="shared" ref="K4:K36" si="0">IF(AND(E4=0,H4&gt;0),100%,IF(AND(E4&lt;0,H4=0),(E4-H4)/E4,IF(AND(E4&gt;0,H4&gt;0),(H4-E4)/E4,IF(AND(E4=0,H4=0),"",(H4-E4)/E4))))</f>
        <v>0.30499065442128009</v>
      </c>
      <c r="L4" s="146">
        <f>+L5+L10+L15+L18</f>
        <v>160700.02890628765</v>
      </c>
      <c r="M4" s="144">
        <f>IF(AND(L4=0,L4&gt;=0), "",L4/L4)</f>
        <v>1</v>
      </c>
      <c r="N4" s="145"/>
      <c r="O4" s="143">
        <f>+O5+O10+O15+O18</f>
        <v>107659.25551601102</v>
      </c>
      <c r="P4" s="144">
        <f>IF(AND(O4=0,O4&gt;=0), "",O4/O4)</f>
        <v>1</v>
      </c>
      <c r="Q4" s="145"/>
      <c r="R4" s="144">
        <f t="shared" ref="R4:R31" si="1">IF(AND(H4=0,O4&gt;0),100%,IF(AND(H4&lt;0,O4=0),(H4-O4)/H4,IF(AND(H4&gt;0,O4&gt;0),(O4-H4)/H4,IF(AND(H4=0,O4=0),"",(O4-H4)/H4))))</f>
        <v>0.18330632181247483</v>
      </c>
      <c r="S4" s="146">
        <f>+S5+S10+S15+S18</f>
        <v>268359.28442229866</v>
      </c>
      <c r="T4" s="144">
        <f>IF(AND(S4=0,S4&gt;=0), "",S4/S4)</f>
        <v>1</v>
      </c>
      <c r="U4" s="145"/>
      <c r="V4" s="147">
        <f>+V5+V10+V15+V18</f>
        <v>0</v>
      </c>
      <c r="W4" s="144" t="str">
        <f>IF(AND(V4=0,V4&gt;=0), "",V4/V4)</f>
        <v/>
      </c>
      <c r="X4" s="145">
        <f t="shared" ref="X4:X36" si="2">IF(AND(V4=0,S4&gt;0),100%,IF(AND(V4&lt;0,S4=0),(V4-S4)/V4,IF(AND(V4&gt;0,S4&gt;0),(S4-V4)/V4,IF(AND(V4=0,S4=0),"",(S4-V4)/V4))))</f>
        <v>1</v>
      </c>
      <c r="Y4" s="143">
        <f>+Y5+Y10+Y15+Y18</f>
        <v>117425.77895079875</v>
      </c>
      <c r="Z4" s="144">
        <f>IF(AND(Y4=0,Y4&gt;=0), "",Y4/Y4)</f>
        <v>1</v>
      </c>
      <c r="AA4" s="145"/>
      <c r="AB4" s="144">
        <f t="shared" ref="AB4:AB36" si="3">IF(AND(O4=0,Y4&gt;0),100%,IF(AND(O4&lt;0,Y4=0),(O4-Y4)/O4,IF(AND(O4&gt;0,Y4&gt;0),(Y4-O4)/O4,IF(AND(O4=0,Y4=0),"",(Y4-O4)/O4))))</f>
        <v>9.0716988409187502E-2</v>
      </c>
      <c r="AC4" s="146">
        <f>+AC5+AC10+AC15+AC18</f>
        <v>385785.06337309739</v>
      </c>
      <c r="AD4" s="144">
        <f>IF(AND(AC4=0,AC4&gt;=0), "",AC4/AC4)</f>
        <v>1</v>
      </c>
      <c r="AE4" s="145"/>
      <c r="AF4" s="143">
        <f>+AF5+AF10+AF15+AF18</f>
        <v>132408.42870837034</v>
      </c>
      <c r="AG4" s="144">
        <f>IF(AND(AF4=0,AF4&gt;=0), "",AF4/AF4)</f>
        <v>1</v>
      </c>
      <c r="AH4" s="145"/>
      <c r="AI4" s="144">
        <f t="shared" ref="AI4:AI35" si="4">IF(AND(Y4=0,AF4&gt;0),100%,IF(AND(Y4&lt;0,AF4=0),(Y4-AF4)/Y4,IF(AND(Y4&gt;0,AF4&gt;0),(AF4-Y4)/Y4,IF(AND(Y4=0,AF4=0),"",(AF4-Y4)/Y4))))</f>
        <v>0.12759250899965757</v>
      </c>
      <c r="AJ4" s="146">
        <f>+AJ5+AJ10+AJ15+AJ18</f>
        <v>518193.49208146782</v>
      </c>
      <c r="AK4" s="144">
        <f>IF(AND(AJ4=0,AJ4&gt;=0), "",AJ4/AJ4)</f>
        <v>1</v>
      </c>
      <c r="AL4" s="145"/>
      <c r="AM4" s="143">
        <f>+AM5+AM10+AM15+AM18</f>
        <v>118129.93965267086</v>
      </c>
      <c r="AN4" s="144">
        <f>IF(AND(AM4=0,AM4&gt;=0), "",AM4/AM4)</f>
        <v>1</v>
      </c>
      <c r="AO4" s="145"/>
      <c r="AP4" s="144">
        <f t="shared" ref="AP4:AP35" si="5">IF(AND(AF4=0,AM4&gt;0),100%,IF(AND(AF4&lt;0,AM4=0),(AF4-AM4)/AF4,IF(AND(AF4&gt;0,AM4&gt;0),(AM4-AF4)/AF4,IF(AND(AF4=0,AM4=0),"",(AM4-AF4)/AF4))))</f>
        <v>-0.10783670794211947</v>
      </c>
      <c r="AQ4" s="146">
        <f>+AQ5+AQ10+AQ15+AQ18</f>
        <v>636323.43173413863</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106053.90528902311</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636323.43173413863</v>
      </c>
      <c r="BH4" s="144">
        <f>IF(AND(BG4=0,BG4&gt;=0), "",BG4/BG4)</f>
        <v>1</v>
      </c>
      <c r="BI4" s="145"/>
      <c r="BJ4" s="143">
        <f>+BJ5+BJ10+BJ15+BJ18</f>
        <v>0</v>
      </c>
      <c r="BK4" s="144" t="str">
        <f>IF(AND(BJ4=0,BJ4&gt;=0), "",BJ4/BJ4)</f>
        <v/>
      </c>
      <c r="BL4" s="145"/>
      <c r="BM4" s="144" t="str">
        <f t="shared" ref="BM4:BM35" si="9">IF(AND(BC4=0,BJ4&gt;0),100%,IF(AND(BC4&lt;0,BJ4=0),(BC4-BJ4)/BC4,IF(AND(BC4&gt;0,BJ4&gt;0),(BJ4-BC4)/BC4,IF(AND(BC4=0,BJ4=0),"",(BJ4-BC4)/BC4))))</f>
        <v/>
      </c>
      <c r="BN4" s="146">
        <f>+BN5+BN10+BN15+BN18</f>
        <v>636323.43173413863</v>
      </c>
      <c r="BO4" s="144">
        <f>IF(AND(BN4=0,BN4&gt;=0), "",BN4/BN4)</f>
        <v>1</v>
      </c>
      <c r="BP4" s="145"/>
      <c r="BQ4" s="143">
        <f>+BQ5+BQ10+BQ15+BQ18</f>
        <v>0</v>
      </c>
      <c r="BR4" s="144" t="str">
        <f>IF(AND(BQ4=0,BQ4&gt;=0), "",BQ4/BQ4)</f>
        <v/>
      </c>
      <c r="BS4" s="145"/>
      <c r="BT4" s="144" t="str">
        <f t="shared" ref="BT4:BT35" si="10">IF(AND(BJ4=0,BQ4&gt;0),100%,IF(AND(BJ4&lt;0,BQ4=0),(BJ4-BQ4)/BJ4,IF(AND(BJ4&gt;0,BQ4&gt;0),(BQ4-BJ4)/BJ4,IF(AND(BJ4=0,BQ4=0),"",(BQ4-BJ4)/BJ4))))</f>
        <v/>
      </c>
      <c r="BU4" s="146">
        <f>+BU5+BU10+BU15+BU18</f>
        <v>636323.43173413863</v>
      </c>
      <c r="BV4" s="144">
        <f>IF(AND(BU4=0,BU4&gt;=0), "",BU4/BU4)</f>
        <v>1</v>
      </c>
      <c r="BW4" s="145"/>
      <c r="BX4" s="147">
        <f>+BX5+BX10+BX15+BX18</f>
        <v>0</v>
      </c>
      <c r="BY4" s="144" t="str">
        <f>IF(AND(BX4=0,BX4&gt;=0), "",BX4/BX4)</f>
        <v/>
      </c>
      <c r="BZ4" s="145">
        <f t="shared" ref="BZ4:BZ35"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636323.43173413863</v>
      </c>
      <c r="CF4" s="144">
        <f>IF(AND(CE4=0,CE4&gt;=0), "",CE4/CE4)</f>
        <v>1</v>
      </c>
      <c r="CG4" s="145"/>
      <c r="CH4" s="143">
        <f>+CH5+CH10+CH15+CH18</f>
        <v>0</v>
      </c>
      <c r="CI4" s="144" t="str">
        <f>IF(AND(CH4=0,CH4&gt;=0), "",CH4/CH4)</f>
        <v/>
      </c>
      <c r="CJ4" s="145"/>
      <c r="CK4" s="144" t="str">
        <f t="shared" ref="CK4:CK35" si="13">IF(AND(CA4=0,CH4&gt;0),100%,IF(AND(CA4&lt;0,CH4=0),(CA4-CH4)/CA4,IF(AND(CA4&gt;0,CH4&gt;0),(CH4-CA4)/CA4,IF(AND(CA4=0,CH4=0),"",(CH4-CA4)/CA4))))</f>
        <v/>
      </c>
      <c r="CL4" s="146">
        <f>+CL5+CL10+CL15+CL18</f>
        <v>636323.43173413863</v>
      </c>
      <c r="CM4" s="144">
        <f>IF(AND(CL4=0,CL4&gt;=0), "",CL4/CL4)</f>
        <v>1</v>
      </c>
      <c r="CN4" s="145"/>
      <c r="CO4" s="143">
        <f>+CO5+CO10+CO15+CO18</f>
        <v>0</v>
      </c>
      <c r="CP4" s="144" t="str">
        <f>IF(AND(CO4=0,CO4&gt;=0), "",CO4/CO4)</f>
        <v/>
      </c>
      <c r="CQ4" s="145"/>
      <c r="CR4" s="144" t="str">
        <f t="shared" ref="CR4:CR35" si="14">IF(AND(CH4=0,CO4&gt;0),100%,IF(AND(CH4&lt;0,CO4=0),(CH4-CO4)/CH4,IF(AND(CH4&gt;0,CO4&gt;0),(CO4-CH4)/CH4,IF(AND(CH4=0,CO4=0),"",(CO4-CH4)/CH4))))</f>
        <v/>
      </c>
      <c r="CS4" s="146">
        <f>+CS5+CS10+CS15+CS18</f>
        <v>636323.43173413863</v>
      </c>
      <c r="CT4" s="144">
        <f>IF(AND(CS4=0,CS4&gt;=0), "",CS4/CS4)</f>
        <v>1</v>
      </c>
      <c r="CU4" s="145"/>
      <c r="CV4" s="147">
        <f>+CV5+CV10+CV15+CV18</f>
        <v>0</v>
      </c>
      <c r="CW4" s="144" t="str">
        <f>IF(AND(CV4=0,CV4&gt;=0), "",CV4/CV4)</f>
        <v/>
      </c>
      <c r="CX4" s="145">
        <f t="shared" ref="CX4:CX35"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67748.17577423653</v>
      </c>
      <c r="F5" s="38">
        <f>IF(AND(E4=0,E5&gt;=0), "",E5/E4)</f>
        <v>0.97174165478694186</v>
      </c>
      <c r="G5" s="43"/>
      <c r="H5" s="126">
        <f>+H6+H7+H8</f>
        <v>89152.783831121924</v>
      </c>
      <c r="I5" s="38">
        <f>IF(AND(H4=0,H5&gt;=0), "",H5/H4)</f>
        <v>0.97989766145892032</v>
      </c>
      <c r="J5" s="43"/>
      <c r="K5" s="38">
        <f t="shared" si="0"/>
        <v>0.31594368132086592</v>
      </c>
      <c r="L5" s="127">
        <f>+L6+L7+L8</f>
        <v>156900.95960535845</v>
      </c>
      <c r="M5" s="38">
        <f>IF(AND(L4=0,L5&gt;=0), "",L5/L4)</f>
        <v>0.9763592494240021</v>
      </c>
      <c r="N5" s="43"/>
      <c r="O5" s="126">
        <f>+O6+O7+O8</f>
        <v>104539.7919094957</v>
      </c>
      <c r="P5" s="38">
        <f>IF(AND(O4=0,O5&gt;=0), "",O5/O4)</f>
        <v>0.97102465931457804</v>
      </c>
      <c r="Q5" s="43"/>
      <c r="R5" s="38">
        <f t="shared" si="1"/>
        <v>0.17259144826616621</v>
      </c>
      <c r="S5" s="127">
        <f>+S6+S7+S8</f>
        <v>261440.75151485414</v>
      </c>
      <c r="T5" s="38">
        <f>IF(AND(S4=0,S5&gt;=0), "",S5/S4)</f>
        <v>0.97421914087176764</v>
      </c>
      <c r="U5" s="43"/>
      <c r="V5" s="128">
        <f>+V6+V7+V8</f>
        <v>0</v>
      </c>
      <c r="W5" s="38" t="str">
        <f>IF(AND(V4=0,V5&gt;=0), "",V5/V4)</f>
        <v/>
      </c>
      <c r="X5" s="91">
        <f t="shared" si="2"/>
        <v>1</v>
      </c>
      <c r="Y5" s="126">
        <f>+Y6+Y7+Y8</f>
        <v>115671.81260466155</v>
      </c>
      <c r="Z5" s="38">
        <f>IF(AND(Y4=0,Y5&gt;=0), "",Y5/Y4)</f>
        <v>0.98506319173005352</v>
      </c>
      <c r="AA5" s="43"/>
      <c r="AB5" s="38">
        <f t="shared" si="3"/>
        <v>0.10648596569623255</v>
      </c>
      <c r="AC5" s="127">
        <f>+AC6+AC7+AC8</f>
        <v>377112.56411951571</v>
      </c>
      <c r="AD5" s="38">
        <f>IF(AND(AC4=0,AC5&gt;=0), "",AC5/AC4)</f>
        <v>0.97751986772698241</v>
      </c>
      <c r="AE5" s="43"/>
      <c r="AF5" s="126">
        <f>+AF6+AF7+AF8</f>
        <v>130183.42354597677</v>
      </c>
      <c r="AG5" s="38">
        <f>IF(AND(AF4=0,AF5&gt;=0), "",AF5/AF4)</f>
        <v>0.98319589482257097</v>
      </c>
      <c r="AH5" s="43"/>
      <c r="AI5" s="38">
        <f t="shared" si="4"/>
        <v>0.12545503190922072</v>
      </c>
      <c r="AJ5" s="127">
        <f>+AJ6+AJ7+AJ8</f>
        <v>507295.98766549252</v>
      </c>
      <c r="AK5" s="38">
        <f>IF(AND(AJ4=0,AJ5&gt;=0), "",AJ5/AJ4)</f>
        <v>0.97897020209149588</v>
      </c>
      <c r="AL5" s="43"/>
      <c r="AM5" s="126">
        <f>+AM6+AM7+AM8</f>
        <v>116415.01396521798</v>
      </c>
      <c r="AN5" s="38">
        <f>IF(AND(AM4=0,AM5&gt;=0), "",AM5/AM4)</f>
        <v>0.98548271765400752</v>
      </c>
      <c r="AO5" s="43"/>
      <c r="AP5" s="38">
        <f t="shared" si="5"/>
        <v>-0.10576161853583617</v>
      </c>
      <c r="AQ5" s="127">
        <f>+AQ6+AQ7+AQ8</f>
        <v>623711.00163071055</v>
      </c>
      <c r="AR5" s="38">
        <f>IF(AND(AQ4=0,AQ5&gt;=0), "",AQ5/AQ4)</f>
        <v>0.98017921472881164</v>
      </c>
      <c r="AS5" s="43"/>
      <c r="AT5" s="128">
        <f>+AT6+AT7+AT8</f>
        <v>0</v>
      </c>
      <c r="AU5" s="38" t="str">
        <f>IF(AND(AT4=0,AT5&gt;=0), "",AT5/AT4)</f>
        <v/>
      </c>
      <c r="AV5" s="91">
        <f t="shared" si="6"/>
        <v>1</v>
      </c>
      <c r="AW5" s="128">
        <f>+AW6+AW7+AW8</f>
        <v>103951.83360511842</v>
      </c>
      <c r="AX5" s="38">
        <f>IF(AND(AW4=0,AW5&gt;=0), "",AW5/AW4)</f>
        <v>0.98017921472881142</v>
      </c>
      <c r="AY5" s="43"/>
      <c r="AZ5" s="128">
        <f>+AZ6+AZ7+AZ8</f>
        <v>0</v>
      </c>
      <c r="BA5" s="38" t="str">
        <f>IF(AND(AZ4=0,AZ5&gt;=0), "",AZ5/AZ4)</f>
        <v/>
      </c>
      <c r="BB5" s="91">
        <f t="shared" si="7"/>
        <v>1</v>
      </c>
      <c r="BC5" s="126">
        <f>+BC6+BC7+BC8</f>
        <v>0</v>
      </c>
      <c r="BD5" s="38" t="str">
        <f>IF(AND(BC4=0,BC5&gt;=0), "",BC5/BC4)</f>
        <v/>
      </c>
      <c r="BE5" s="43"/>
      <c r="BF5" s="38">
        <f t="shared" si="8"/>
        <v>-1</v>
      </c>
      <c r="BG5" s="127">
        <f>+BG6+BG7+BG8</f>
        <v>623711.00163071055</v>
      </c>
      <c r="BH5" s="38">
        <f>IF(AND(BG4=0,BG5&gt;=0), "",BG5/BG4)</f>
        <v>0.98017921472881164</v>
      </c>
      <c r="BI5" s="43"/>
      <c r="BJ5" s="126">
        <f>+BJ6+BJ7+BJ8</f>
        <v>0</v>
      </c>
      <c r="BK5" s="38" t="str">
        <f>IF(AND(BJ4=0,BJ5&gt;=0), "",BJ5/BJ4)</f>
        <v/>
      </c>
      <c r="BL5" s="43"/>
      <c r="BM5" s="38" t="str">
        <f t="shared" si="9"/>
        <v/>
      </c>
      <c r="BN5" s="127">
        <f>+BN6+BN7+BN8</f>
        <v>623711.00163071055</v>
      </c>
      <c r="BO5" s="38">
        <f>IF(AND(BN4=0,BN5&gt;=0), "",BN5/BN4)</f>
        <v>0.98017921472881164</v>
      </c>
      <c r="BP5" s="43"/>
      <c r="BQ5" s="126">
        <f>+BQ6+BQ7+BQ8</f>
        <v>0</v>
      </c>
      <c r="BR5" s="38" t="str">
        <f>IF(AND(BQ4=0,BQ5&gt;=0), "",BQ5/BQ4)</f>
        <v/>
      </c>
      <c r="BS5" s="43"/>
      <c r="BT5" s="38" t="str">
        <f t="shared" si="10"/>
        <v/>
      </c>
      <c r="BU5" s="127">
        <f>+BU6+BU7+BU8</f>
        <v>623711.00163071055</v>
      </c>
      <c r="BV5" s="38">
        <f>IF(AND(BU4=0,BU5&gt;=0), "",BU5/BU4)</f>
        <v>0.98017921472881164</v>
      </c>
      <c r="BW5" s="43"/>
      <c r="BX5" s="128">
        <f>+BX6+BX7+BX8</f>
        <v>0</v>
      </c>
      <c r="BY5" s="38" t="str">
        <f>IF(AND(BX4=0,BX5&gt;=0), "",BX5/BX4)</f>
        <v/>
      </c>
      <c r="BZ5" s="91">
        <f t="shared" si="11"/>
        <v>1</v>
      </c>
      <c r="CA5" s="126">
        <f>+CA6+CA7+CA8</f>
        <v>0</v>
      </c>
      <c r="CB5" s="38" t="str">
        <f>IF(AND(CA4=0,CA5&gt;=0), "",CA5/CA4)</f>
        <v/>
      </c>
      <c r="CC5" s="43"/>
      <c r="CD5" s="38" t="str">
        <f t="shared" si="12"/>
        <v/>
      </c>
      <c r="CE5" s="127">
        <f>+CE6+CE7+CE8</f>
        <v>623711.00163071055</v>
      </c>
      <c r="CF5" s="38">
        <f>IF(AND(CE4=0,CE5&gt;=0), "",CE5/CE4)</f>
        <v>0.98017921472881164</v>
      </c>
      <c r="CG5" s="43"/>
      <c r="CH5" s="126">
        <f>+CH6+CH7+CH8</f>
        <v>0</v>
      </c>
      <c r="CI5" s="38" t="str">
        <f>IF(AND(CH4=0,CH5&gt;=0), "",CH5/CH4)</f>
        <v/>
      </c>
      <c r="CJ5" s="43"/>
      <c r="CK5" s="38" t="str">
        <f t="shared" si="13"/>
        <v/>
      </c>
      <c r="CL5" s="127">
        <f>+CL6+CL7+CL8</f>
        <v>623711.00163071055</v>
      </c>
      <c r="CM5" s="38">
        <f>IF(AND(CL4=0,CL5&gt;=0), "",CL5/CL4)</f>
        <v>0.98017921472881164</v>
      </c>
      <c r="CN5" s="43"/>
      <c r="CO5" s="126">
        <f>+CO6+CO7+CO8</f>
        <v>0</v>
      </c>
      <c r="CP5" s="38" t="str">
        <f>IF(AND(CO4=0,CO5&gt;=0), "",CO5/CO4)</f>
        <v/>
      </c>
      <c r="CQ5" s="43"/>
      <c r="CR5" s="38" t="str">
        <f t="shared" si="14"/>
        <v/>
      </c>
      <c r="CS5" s="127">
        <f>+CS6+CS7+CS8</f>
        <v>623711.00163071055</v>
      </c>
      <c r="CT5" s="38">
        <f>IF(AND(CS4=0,CS5&gt;=0), "",CS5/CS4)</f>
        <v>0.98017921472881164</v>
      </c>
      <c r="CU5" s="43"/>
      <c r="CV5" s="128">
        <f>+CV6+CV7+CV8</f>
        <v>0</v>
      </c>
      <c r="CW5" s="38" t="str">
        <f>IF(AND(CV4=0,CV5&gt;=0), "",CV5/CV4)</f>
        <v/>
      </c>
      <c r="CX5" s="91">
        <f t="shared" si="15"/>
        <v>1</v>
      </c>
    </row>
    <row r="6" spans="1:102" outlineLevel="1" x14ac:dyDescent="0.3">
      <c r="A6" s="29" t="s">
        <v>34</v>
      </c>
      <c r="B6" s="129">
        <f>+'N EERR ULTRAX'!B6</f>
        <v>0</v>
      </c>
      <c r="C6" s="30" t="str">
        <f>IF(AND(B4=0,B6&gt;=0), "",B6/B4)</f>
        <v/>
      </c>
      <c r="D6" s="44"/>
      <c r="E6" s="129">
        <f>+'N EERR ULTRAX'!C6</f>
        <v>67748.17577423653</v>
      </c>
      <c r="F6" s="30">
        <f>IF(AND(E4=0,E6&gt;=0), "",E6/E4)</f>
        <v>0.97174165478694186</v>
      </c>
      <c r="G6" s="44"/>
      <c r="H6" s="129">
        <f>+'N EERR ULTRAX'!D6</f>
        <v>89152.783831121924</v>
      </c>
      <c r="I6" s="30">
        <f>IF(AND(H4=0,H6&gt;=0), "",H6/H4)</f>
        <v>0.97989766145892032</v>
      </c>
      <c r="J6" s="44"/>
      <c r="K6" s="30">
        <f t="shared" si="0"/>
        <v>0.31594368132086592</v>
      </c>
      <c r="L6" s="130">
        <f>+E6+H6</f>
        <v>156900.95960535845</v>
      </c>
      <c r="M6" s="30">
        <f>IF(AND(L4=0,L6&gt;=0), "",L6/L4)</f>
        <v>0.9763592494240021</v>
      </c>
      <c r="N6" s="44"/>
      <c r="O6" s="129">
        <f>+'N EERR ULTRAX'!E6</f>
        <v>104539.7919094957</v>
      </c>
      <c r="P6" s="30">
        <f>IF(AND(O4=0,O6&gt;=0), "",O6/O4)</f>
        <v>0.97102465931457804</v>
      </c>
      <c r="Q6" s="44"/>
      <c r="R6" s="30">
        <f t="shared" si="1"/>
        <v>0.17259144826616621</v>
      </c>
      <c r="S6" s="130">
        <f>+L6+O6</f>
        <v>261440.75151485414</v>
      </c>
      <c r="T6" s="30">
        <f>IF(AND(S4=0,S6&gt;=0), "",S6/S4)</f>
        <v>0.97421914087176764</v>
      </c>
      <c r="U6" s="44"/>
      <c r="V6" s="131"/>
      <c r="W6" s="30" t="str">
        <f>IF(AND(V4=0,V6&gt;=0), "",V6/V4)</f>
        <v/>
      </c>
      <c r="X6" s="47">
        <f t="shared" si="2"/>
        <v>1</v>
      </c>
      <c r="Y6" s="129">
        <f>+'N EERR ULTRAX'!F6</f>
        <v>115671.81260466155</v>
      </c>
      <c r="Z6" s="30">
        <f>IF(AND(Y4=0,Y6&gt;=0), "",Y6/Y4)</f>
        <v>0.98506319173005352</v>
      </c>
      <c r="AA6" s="44"/>
      <c r="AB6" s="30">
        <f t="shared" si="3"/>
        <v>0.10648596569623255</v>
      </c>
      <c r="AC6" s="130">
        <f>+S6+Y6</f>
        <v>377112.56411951571</v>
      </c>
      <c r="AD6" s="30">
        <f>IF(AND(AC4=0,AC6&gt;=0), "",AC6/AC4)</f>
        <v>0.97751986772698241</v>
      </c>
      <c r="AE6" s="44"/>
      <c r="AF6" s="129">
        <f>+'N EERR ULTRAX'!G6</f>
        <v>130801.53365494874</v>
      </c>
      <c r="AG6" s="30">
        <f>IF(AND(AF4=0,AF6&gt;=0), "",AF6/AF4)</f>
        <v>0.98786410299482685</v>
      </c>
      <c r="AH6" s="44"/>
      <c r="AI6" s="30">
        <f t="shared" si="4"/>
        <v>0.13079868560542868</v>
      </c>
      <c r="AJ6" s="130">
        <f>+AC6+AF6</f>
        <v>507914.09777446446</v>
      </c>
      <c r="AK6" s="30">
        <f>IF(AND(AJ4=0,AJ6&gt;=0), "",AJ6/AJ4)</f>
        <v>0.9801630192889661</v>
      </c>
      <c r="AL6" s="44"/>
      <c r="AM6" s="129">
        <f>+'N EERR ULTRAX'!H6</f>
        <v>117157.40955170142</v>
      </c>
      <c r="AN6" s="30">
        <f>IF(AND(AM4=0,AM6&gt;=0), "",AM6/AM4)</f>
        <v>0.99176728521297053</v>
      </c>
      <c r="AO6" s="44"/>
      <c r="AP6" s="30">
        <f t="shared" si="5"/>
        <v>-0.10431165233306963</v>
      </c>
      <c r="AQ6" s="130">
        <f>+AJ6+AM6</f>
        <v>625071.50732616591</v>
      </c>
      <c r="AR6" s="30">
        <f>IF(AND(AQ4=0,AQ6&gt;=0), "",AQ6/AQ4)</f>
        <v>0.9823172873308964</v>
      </c>
      <c r="AS6" s="44"/>
      <c r="AT6" s="131">
        <f>+V6*2</f>
        <v>0</v>
      </c>
      <c r="AU6" s="30" t="str">
        <f>IF(AND(AT4=0,AT6&gt;=0), "",AT6/AT4)</f>
        <v/>
      </c>
      <c r="AV6" s="47">
        <f t="shared" si="6"/>
        <v>1</v>
      </c>
      <c r="AW6" s="131">
        <f>+AQ6/6</f>
        <v>104178.58455436099</v>
      </c>
      <c r="AX6" s="30">
        <f>IF(AND(AW4=0,AW6&gt;=0), "",AW6/AW4)</f>
        <v>0.9823172873308964</v>
      </c>
      <c r="AY6" s="44"/>
      <c r="AZ6" s="131">
        <f>+AT6/6</f>
        <v>0</v>
      </c>
      <c r="BA6" s="30" t="str">
        <f>IF(AND(AZ4=0,AZ6&gt;=0), "",AZ6/AZ4)</f>
        <v/>
      </c>
      <c r="BB6" s="47">
        <f t="shared" si="7"/>
        <v>1</v>
      </c>
      <c r="BC6" s="129">
        <f>+'N EERR ULTRAX'!I6</f>
        <v>0</v>
      </c>
      <c r="BD6" s="30" t="str">
        <f>IF(AND(BC4=0,BC6&gt;=0), "",BC6/BC4)</f>
        <v/>
      </c>
      <c r="BE6" s="44"/>
      <c r="BF6" s="30">
        <f t="shared" si="8"/>
        <v>-1</v>
      </c>
      <c r="BG6" s="130">
        <f>+AQ6+BC6</f>
        <v>625071.50732616591</v>
      </c>
      <c r="BH6" s="30">
        <f>IF(AND(BG4=0,BG6&gt;=0), "",BG6/BG4)</f>
        <v>0.9823172873308964</v>
      </c>
      <c r="BI6" s="44"/>
      <c r="BJ6" s="129">
        <f>+'N EERR ULTRAX'!J6</f>
        <v>0</v>
      </c>
      <c r="BK6" s="30" t="str">
        <f>IF(AND(BJ4=0,BJ6&gt;=0), "",BJ6/BJ4)</f>
        <v/>
      </c>
      <c r="BL6" s="44"/>
      <c r="BM6" s="30" t="str">
        <f t="shared" si="9"/>
        <v/>
      </c>
      <c r="BN6" s="130">
        <f>+BG6+BJ6</f>
        <v>625071.50732616591</v>
      </c>
      <c r="BO6" s="30">
        <f>IF(AND(BN4=0,BN6&gt;=0), "",BN6/BN4)</f>
        <v>0.9823172873308964</v>
      </c>
      <c r="BP6" s="44"/>
      <c r="BQ6" s="129">
        <f>+'N EERR ULTRAX'!K6</f>
        <v>0</v>
      </c>
      <c r="BR6" s="30" t="str">
        <f>IF(AND(BQ4=0,BQ6&gt;=0), "",BQ6/BQ4)</f>
        <v/>
      </c>
      <c r="BS6" s="44"/>
      <c r="BT6" s="30" t="str">
        <f t="shared" si="10"/>
        <v/>
      </c>
      <c r="BU6" s="130">
        <f>+BN6+BQ6</f>
        <v>625071.50732616591</v>
      </c>
      <c r="BV6" s="30">
        <f>IF(AND(BU4=0,BU6&gt;=0), "",BU6/BU4)</f>
        <v>0.9823172873308964</v>
      </c>
      <c r="BW6" s="44"/>
      <c r="BX6" s="131">
        <f>+AZ6*9</f>
        <v>0</v>
      </c>
      <c r="BY6" s="30" t="str">
        <f>IF(AND(BX4=0,BX6&gt;=0), "",BX6/BX4)</f>
        <v/>
      </c>
      <c r="BZ6" s="47">
        <f t="shared" si="11"/>
        <v>1</v>
      </c>
      <c r="CA6" s="129">
        <f>+'N EERR ULTRAX'!L6</f>
        <v>0</v>
      </c>
      <c r="CB6" s="30" t="str">
        <f>IF(AND(CA4=0,CA6&gt;=0), "",CA6/CA4)</f>
        <v/>
      </c>
      <c r="CC6" s="44"/>
      <c r="CD6" s="30" t="str">
        <f t="shared" si="12"/>
        <v/>
      </c>
      <c r="CE6" s="130">
        <f>+BU6+CA6</f>
        <v>625071.50732616591</v>
      </c>
      <c r="CF6" s="30">
        <f>IF(AND(CE4=0,CE6&gt;=0), "",CE6/CE4)</f>
        <v>0.9823172873308964</v>
      </c>
      <c r="CG6" s="44"/>
      <c r="CH6" s="129">
        <f>+'N EERR ULTRAX'!M6</f>
        <v>0</v>
      </c>
      <c r="CI6" s="30" t="str">
        <f>IF(AND(CH4=0,CH6&gt;=0), "",CH6/CH4)</f>
        <v/>
      </c>
      <c r="CJ6" s="44"/>
      <c r="CK6" s="30" t="str">
        <f t="shared" si="13"/>
        <v/>
      </c>
      <c r="CL6" s="130">
        <f>+CE6+CH6</f>
        <v>625071.50732616591</v>
      </c>
      <c r="CM6" s="30">
        <f>IF(AND(CL4=0,CL6&gt;=0), "",CL6/CL4)</f>
        <v>0.9823172873308964</v>
      </c>
      <c r="CN6" s="44"/>
      <c r="CO6" s="129">
        <f>+'N EERR ULTRAX'!N6</f>
        <v>0</v>
      </c>
      <c r="CP6" s="30" t="str">
        <f>IF(AND(CO4=0,CO6&gt;=0), "",CO6/CO4)</f>
        <v/>
      </c>
      <c r="CQ6" s="44"/>
      <c r="CR6" s="30" t="str">
        <f t="shared" si="14"/>
        <v/>
      </c>
      <c r="CS6" s="130">
        <f>+CL6+CO6</f>
        <v>625071.50732616591</v>
      </c>
      <c r="CT6" s="30">
        <f>IF(AND(CS4=0,CS6&gt;=0), "",CS6/CS4)</f>
        <v>0.9823172873308964</v>
      </c>
      <c r="CU6" s="44"/>
      <c r="CV6" s="131">
        <f>+AZ6*12</f>
        <v>0</v>
      </c>
      <c r="CW6" s="30" t="str">
        <f>IF(AND(CV4=0,CV6&gt;=0), "",CV6/CV4)</f>
        <v/>
      </c>
      <c r="CX6" s="47">
        <f t="shared" si="15"/>
        <v>1</v>
      </c>
    </row>
    <row r="7" spans="1:102" outlineLevel="1" x14ac:dyDescent="0.3">
      <c r="A7" s="29" t="s">
        <v>36</v>
      </c>
      <c r="B7" s="129">
        <f>+'N EERR ULTRAX'!B7</f>
        <v>0</v>
      </c>
      <c r="C7" s="30" t="str">
        <f>IF(AND(B4=0,B7&gt;=0), "",B7/B4)</f>
        <v/>
      </c>
      <c r="D7" s="44"/>
      <c r="E7" s="129">
        <f>+'N EERR ULTRAX'!C7</f>
        <v>0</v>
      </c>
      <c r="F7" s="30">
        <f>IF(AND(E4=0,E7&gt;=0), "",E7/E4)</f>
        <v>0</v>
      </c>
      <c r="G7" s="44"/>
      <c r="H7" s="129">
        <f>+'N EERR ULTRAX'!D7</f>
        <v>0</v>
      </c>
      <c r="I7" s="30">
        <f>IF(AND(H4=0,H7&gt;=0), "",H7/H4)</f>
        <v>0</v>
      </c>
      <c r="J7" s="44"/>
      <c r="K7" s="30" t="str">
        <f t="shared" si="0"/>
        <v/>
      </c>
      <c r="L7" s="130">
        <f>+E7+H7</f>
        <v>0</v>
      </c>
      <c r="M7" s="30">
        <f>IF(AND(L4=0,L7&gt;=0), "",L7/L4)</f>
        <v>0</v>
      </c>
      <c r="N7" s="44"/>
      <c r="O7" s="129">
        <f>+'N EERR ULTRAX'!E7</f>
        <v>0</v>
      </c>
      <c r="P7" s="30">
        <f>IF(AND(O4=0,O7&gt;=0), "",O7/O4)</f>
        <v>0</v>
      </c>
      <c r="Q7" s="44"/>
      <c r="R7" s="30" t="str">
        <f t="shared" si="1"/>
        <v/>
      </c>
      <c r="S7" s="130">
        <f>+L7+O7</f>
        <v>0</v>
      </c>
      <c r="T7" s="30">
        <f>IF(AND(S4=0,S7&gt;=0), "",S7/S4)</f>
        <v>0</v>
      </c>
      <c r="U7" s="44"/>
      <c r="V7" s="131"/>
      <c r="W7" s="30" t="str">
        <f>IF(AND(V4=0,V7&gt;=0), "",V7/V4)</f>
        <v/>
      </c>
      <c r="X7" s="47" t="str">
        <f t="shared" si="2"/>
        <v/>
      </c>
      <c r="Y7" s="129">
        <f>+'N EERR ULTRAX'!F7</f>
        <v>0</v>
      </c>
      <c r="Z7" s="30">
        <f>IF(AND(Y4=0,Y7&gt;=0), "",Y7/Y4)</f>
        <v>0</v>
      </c>
      <c r="AA7" s="44"/>
      <c r="AB7" s="30" t="str">
        <f t="shared" si="3"/>
        <v/>
      </c>
      <c r="AC7" s="130">
        <f>+S7+Y7</f>
        <v>0</v>
      </c>
      <c r="AD7" s="30">
        <f>IF(AND(AC4=0,AC7&gt;=0), "",AC7/AC4)</f>
        <v>0</v>
      </c>
      <c r="AE7" s="44"/>
      <c r="AF7" s="129">
        <f>+'N EERR ULTRAX'!G7</f>
        <v>0</v>
      </c>
      <c r="AG7" s="30">
        <f>IF(AND(AF4=0,AF7&gt;=0), "",AF7/AF4)</f>
        <v>0</v>
      </c>
      <c r="AH7" s="44"/>
      <c r="AI7" s="30" t="str">
        <f t="shared" si="4"/>
        <v/>
      </c>
      <c r="AJ7" s="130">
        <f t="shared" ref="AJ7:AJ70" si="16">+AC7+AF7</f>
        <v>0</v>
      </c>
      <c r="AK7" s="30">
        <f>IF(AND(AJ4=0,AJ7&gt;=0), "",AJ7/AJ4)</f>
        <v>0</v>
      </c>
      <c r="AL7" s="44"/>
      <c r="AM7" s="129">
        <f>+'N EERR ULTRAX'!H7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ULTRAX'!I7</f>
        <v>0</v>
      </c>
      <c r="BD7" s="30" t="str">
        <f>IF(AND(BC4=0,BC7&gt;=0), "",BC7/BC4)</f>
        <v/>
      </c>
      <c r="BE7" s="44"/>
      <c r="BF7" s="30" t="str">
        <f t="shared" si="8"/>
        <v/>
      </c>
      <c r="BG7" s="130">
        <f>+AQ7+BC7</f>
        <v>0</v>
      </c>
      <c r="BH7" s="30">
        <f>IF(AND(BG4=0,BG7&gt;=0), "",BG7/BG4)</f>
        <v>0</v>
      </c>
      <c r="BI7" s="44"/>
      <c r="BJ7" s="129">
        <f>+'N EERR ULTRAX'!J7</f>
        <v>0</v>
      </c>
      <c r="BK7" s="30" t="str">
        <f>IF(AND(BJ4=0,BJ7&gt;=0), "",BJ7/BJ4)</f>
        <v/>
      </c>
      <c r="BL7" s="44"/>
      <c r="BM7" s="30" t="str">
        <f t="shared" si="9"/>
        <v/>
      </c>
      <c r="BN7" s="130">
        <f>+BG7+BJ7</f>
        <v>0</v>
      </c>
      <c r="BO7" s="30">
        <f>IF(AND(BN4=0,BN7&gt;=0), "",BN7/BN4)</f>
        <v>0</v>
      </c>
      <c r="BP7" s="44"/>
      <c r="BQ7" s="129">
        <f>+'N EERR ULTRAX'!K7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ULTRAX'!L7</f>
        <v>0</v>
      </c>
      <c r="CB7" s="30" t="str">
        <f>IF(AND(CA4=0,CA7&gt;=0), "",CA7/CA4)</f>
        <v/>
      </c>
      <c r="CC7" s="44"/>
      <c r="CD7" s="30" t="str">
        <f t="shared" si="12"/>
        <v/>
      </c>
      <c r="CE7" s="130">
        <f>+BU7+CA7</f>
        <v>0</v>
      </c>
      <c r="CF7" s="30">
        <f>IF(AND(CE4=0,CE7&gt;=0), "",CE7/CE4)</f>
        <v>0</v>
      </c>
      <c r="CG7" s="44"/>
      <c r="CH7" s="129">
        <f>+'N EERR ULTRAX'!M7</f>
        <v>0</v>
      </c>
      <c r="CI7" s="30" t="str">
        <f>IF(AND(CH4=0,CH7&gt;=0), "",CH7/CH4)</f>
        <v/>
      </c>
      <c r="CJ7" s="44"/>
      <c r="CK7" s="30" t="str">
        <f t="shared" si="13"/>
        <v/>
      </c>
      <c r="CL7" s="130">
        <f>+CE7+CH7</f>
        <v>0</v>
      </c>
      <c r="CM7" s="30">
        <f>IF(AND(CL4=0,CL7&gt;=0), "",CL7/CL4)</f>
        <v>0</v>
      </c>
      <c r="CN7" s="44"/>
      <c r="CO7" s="129">
        <f>+'N EERR ULTRAX'!N7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ULTRAX'!B8+'N EERR ULTRAX'!B9</f>
        <v>0</v>
      </c>
      <c r="C8" s="30" t="str">
        <f>IF(AND(B5=0,B8&gt;=0), "",B8/B5)</f>
        <v/>
      </c>
      <c r="D8" s="44"/>
      <c r="E8" s="129">
        <f>+'N EERR ULTRAX'!C8+'N EERR ULTRAX'!C9</f>
        <v>0</v>
      </c>
      <c r="F8" s="30">
        <f>IF(AND(E5=0,E8&gt;=0), "",E8/E5)</f>
        <v>0</v>
      </c>
      <c r="G8" s="44"/>
      <c r="H8" s="129">
        <f>+'N EERR ULTRAX'!D8+'N EERR ULTRAX'!D9</f>
        <v>0</v>
      </c>
      <c r="I8" s="30">
        <f>IF(AND(H5=0,H8&gt;=0), "",H8/H5)</f>
        <v>0</v>
      </c>
      <c r="J8" s="44"/>
      <c r="K8" s="30" t="str">
        <f t="shared" si="0"/>
        <v/>
      </c>
      <c r="L8" s="130">
        <f>+E8+H8</f>
        <v>0</v>
      </c>
      <c r="M8" s="30">
        <f>IF(AND(L5=0,L8&gt;=0), "",L8/L5)</f>
        <v>0</v>
      </c>
      <c r="N8" s="44"/>
      <c r="O8" s="129">
        <f>+'N EERR ULTRAX'!E8+'N EERR ULTRAX'!E9</f>
        <v>0</v>
      </c>
      <c r="P8" s="30">
        <f>IF(AND(O5=0,O8&gt;=0), "",O8/O5)</f>
        <v>0</v>
      </c>
      <c r="Q8" s="44"/>
      <c r="R8" s="30" t="str">
        <f t="shared" si="1"/>
        <v/>
      </c>
      <c r="S8" s="130">
        <f>+L8+O8</f>
        <v>0</v>
      </c>
      <c r="T8" s="30">
        <f>IF(AND(S5=0,S8&gt;=0), "",S8/S5)</f>
        <v>0</v>
      </c>
      <c r="U8" s="44"/>
      <c r="V8" s="131"/>
      <c r="W8" s="30" t="str">
        <f>IF(AND(V5=0,V8&gt;=0), "",V8/V5)</f>
        <v/>
      </c>
      <c r="X8" s="47" t="str">
        <f t="shared" si="2"/>
        <v/>
      </c>
      <c r="Y8" s="129">
        <f>+'N EERR ULTRAX'!F8+'N EERR ULTRAX'!F9</f>
        <v>0</v>
      </c>
      <c r="Z8" s="30">
        <f>IF(AND(Y5=0,Y8&gt;=0), "",Y8/Y5)</f>
        <v>0</v>
      </c>
      <c r="AA8" s="44"/>
      <c r="AB8" s="30" t="str">
        <f t="shared" si="3"/>
        <v/>
      </c>
      <c r="AC8" s="130">
        <f>+S8+Y8</f>
        <v>0</v>
      </c>
      <c r="AD8" s="30">
        <f>IF(AND(AC5=0,AC8&gt;=0), "",AC8/AC5)</f>
        <v>0</v>
      </c>
      <c r="AE8" s="44"/>
      <c r="AF8" s="129">
        <f>+'N EERR ULTRAX'!G8+'N EERR ULTRAX'!G9</f>
        <v>-618.11010897196877</v>
      </c>
      <c r="AG8" s="30">
        <f>IF(AND(AF5=0,AF8&gt;=0), "",AF8/AF5)</f>
        <v>-4.7479939621780758E-3</v>
      </c>
      <c r="AH8" s="44"/>
      <c r="AI8" s="30" t="e">
        <f t="shared" si="4"/>
        <v>#DIV/0!</v>
      </c>
      <c r="AJ8" s="130">
        <f t="shared" si="16"/>
        <v>-618.11010897196877</v>
      </c>
      <c r="AK8" s="30">
        <f>IF(AND(AJ5=0,AJ8&gt;=0), "",AJ8/AJ5)</f>
        <v>-1.2184407604255414E-3</v>
      </c>
      <c r="AL8" s="44"/>
      <c r="AM8" s="129">
        <f>+'N EERR ULTRAX'!H8+'N EERR ULTRAX'!H9</f>
        <v>-742.39558648344121</v>
      </c>
      <c r="AN8" s="30">
        <f>IF(AND(AM5=0,AM8&gt;=0), "",AM8/AM5)</f>
        <v>-6.3771463937224732E-3</v>
      </c>
      <c r="AO8" s="44"/>
      <c r="AP8" s="30">
        <f t="shared" si="5"/>
        <v>0.20107336169955564</v>
      </c>
      <c r="AQ8" s="130">
        <f t="shared" si="17"/>
        <v>-1360.50569545541</v>
      </c>
      <c r="AR8" s="30">
        <f>IF(AND(AQ5=0,AQ8&gt;=0), "",AQ8/AQ5)</f>
        <v>-2.1813078363189494E-3</v>
      </c>
      <c r="AS8" s="44"/>
      <c r="AT8" s="131">
        <f>+V8*2</f>
        <v>0</v>
      </c>
      <c r="AU8" s="30" t="str">
        <f>IF(AND(AT5=0,AT8&gt;=0), "",AT8/AT5)</f>
        <v/>
      </c>
      <c r="AV8" s="47" t="e">
        <f t="shared" si="6"/>
        <v>#DIV/0!</v>
      </c>
      <c r="AW8" s="131">
        <f>+AQ8/6</f>
        <v>-226.75094924256834</v>
      </c>
      <c r="AX8" s="30">
        <f>IF(AND(AW5=0,AW8&gt;=0), "",AW8/AW5)</f>
        <v>-2.1813078363189498E-3</v>
      </c>
      <c r="AY8" s="44"/>
      <c r="AZ8" s="131">
        <f>+AT8/6</f>
        <v>0</v>
      </c>
      <c r="BA8" s="30" t="str">
        <f>IF(AND(AZ5=0,AZ8&gt;=0), "",AZ8/AZ5)</f>
        <v/>
      </c>
      <c r="BB8" s="47" t="e">
        <f t="shared" si="7"/>
        <v>#DIV/0!</v>
      </c>
      <c r="BC8" s="129">
        <f>+'N EERR ULTRAX'!I8+'N EERR ULTRAX'!I9</f>
        <v>0</v>
      </c>
      <c r="BD8" s="30" t="str">
        <f>IF(AND(BC5=0,BC8&gt;=0), "",BC8/BC5)</f>
        <v/>
      </c>
      <c r="BE8" s="44"/>
      <c r="BF8" s="30">
        <f t="shared" si="8"/>
        <v>1</v>
      </c>
      <c r="BG8" s="130">
        <f>+AQ8+BC8</f>
        <v>-1360.50569545541</v>
      </c>
      <c r="BH8" s="30">
        <f>IF(AND(BG5=0,BG8&gt;=0), "",BG8/BG5)</f>
        <v>-2.1813078363189494E-3</v>
      </c>
      <c r="BI8" s="44"/>
      <c r="BJ8" s="129">
        <f>+'N EERR ULTRAX'!J8+'N EERR ULTRAX'!J9</f>
        <v>0</v>
      </c>
      <c r="BK8" s="30" t="str">
        <f>IF(AND(BJ5=0,BJ8&gt;=0), "",BJ8/BJ5)</f>
        <v/>
      </c>
      <c r="BL8" s="44"/>
      <c r="BM8" s="30" t="str">
        <f t="shared" si="9"/>
        <v/>
      </c>
      <c r="BN8" s="130">
        <f>+BG8+BJ8</f>
        <v>-1360.50569545541</v>
      </c>
      <c r="BO8" s="30">
        <f>IF(AND(BN5=0,BN8&gt;=0), "",BN8/BN5)</f>
        <v>-2.1813078363189494E-3</v>
      </c>
      <c r="BP8" s="44"/>
      <c r="BQ8" s="129">
        <f>+'N EERR ULTRAX'!K8+'N EERR ULTRAX'!K9</f>
        <v>0</v>
      </c>
      <c r="BR8" s="30" t="str">
        <f>IF(AND(BQ5=0,BQ8&gt;=0), "",BQ8/BQ5)</f>
        <v/>
      </c>
      <c r="BS8" s="44"/>
      <c r="BT8" s="30" t="str">
        <f t="shared" si="10"/>
        <v/>
      </c>
      <c r="BU8" s="130">
        <f>+BN8+BQ8</f>
        <v>-1360.50569545541</v>
      </c>
      <c r="BV8" s="30">
        <f>IF(AND(BU5=0,BU8&gt;=0), "",BU8/BU5)</f>
        <v>-2.1813078363189494E-3</v>
      </c>
      <c r="BW8" s="44"/>
      <c r="BX8" s="131">
        <f>+AZ8*9</f>
        <v>0</v>
      </c>
      <c r="BY8" s="30" t="str">
        <f>IF(AND(BX5=0,BX8&gt;=0), "",BX8/BX5)</f>
        <v/>
      </c>
      <c r="BZ8" s="47" t="e">
        <f t="shared" si="11"/>
        <v>#DIV/0!</v>
      </c>
      <c r="CA8" s="129">
        <f>+'N EERR ULTRAX'!L8+'N EERR ULTRAX'!L9</f>
        <v>0</v>
      </c>
      <c r="CB8" s="30" t="str">
        <f>IF(AND(CA5=0,CA8&gt;=0), "",CA8/CA5)</f>
        <v/>
      </c>
      <c r="CC8" s="44"/>
      <c r="CD8" s="30" t="str">
        <f t="shared" si="12"/>
        <v/>
      </c>
      <c r="CE8" s="130">
        <f>+BU8+CA8</f>
        <v>-1360.50569545541</v>
      </c>
      <c r="CF8" s="30">
        <f>IF(AND(CE5=0,CE8&gt;=0), "",CE8/CE5)</f>
        <v>-2.1813078363189494E-3</v>
      </c>
      <c r="CG8" s="44"/>
      <c r="CH8" s="129">
        <f>+'N EERR ULTRAX'!M8+'N EERR ULTRAX'!M9</f>
        <v>0</v>
      </c>
      <c r="CI8" s="30" t="str">
        <f>IF(AND(CH5=0,CH8&gt;=0), "",CH8/CH5)</f>
        <v/>
      </c>
      <c r="CJ8" s="44"/>
      <c r="CK8" s="30" t="str">
        <f t="shared" si="13"/>
        <v/>
      </c>
      <c r="CL8" s="130">
        <f>+CE8+CH8</f>
        <v>-1360.50569545541</v>
      </c>
      <c r="CM8" s="30">
        <f>IF(AND(CL5=0,CL8&gt;=0), "",CL8/CL5)</f>
        <v>-2.1813078363189494E-3</v>
      </c>
      <c r="CN8" s="44"/>
      <c r="CO8" s="129">
        <f>+'N EERR ULTRAX'!N8+'N EERR ULTRAX'!N9</f>
        <v>0</v>
      </c>
      <c r="CP8" s="30" t="str">
        <f>IF(AND(CO5=0,CO8&gt;=0), "",CO8/CO5)</f>
        <v/>
      </c>
      <c r="CQ8" s="44"/>
      <c r="CR8" s="30" t="str">
        <f t="shared" si="14"/>
        <v/>
      </c>
      <c r="CS8" s="130">
        <f>+CL8+CO8</f>
        <v>-1360.50569545541</v>
      </c>
      <c r="CT8" s="30">
        <f>IF(AND(CS5=0,CS8&gt;=0), "",CS8/CS5)</f>
        <v>-2.1813078363189494E-3</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1429.8272365716828</v>
      </c>
      <c r="F10" s="38">
        <f>IF(AND(E4=0,E10&gt;=0), "",E10/E4)</f>
        <v>2.0508636122627242E-2</v>
      </c>
      <c r="G10" s="43"/>
      <c r="H10" s="126">
        <f>SUM(H11:H14)</f>
        <v>1434.9708945982495</v>
      </c>
      <c r="I10" s="38">
        <f>IF(AND(H4=0,H10&gt;=0), "",H10/H4)</f>
        <v>1.5772077589209076E-2</v>
      </c>
      <c r="J10" s="43"/>
      <c r="K10" s="38">
        <f t="shared" si="0"/>
        <v>3.5973982695278466E-3</v>
      </c>
      <c r="L10" s="127">
        <f>SUM(L11:L14)</f>
        <v>2864.7981311699323</v>
      </c>
      <c r="M10" s="38">
        <f>IF(AND(L4=0,L10&gt;=0), "",L10/L4)</f>
        <v>1.7826992009071396E-2</v>
      </c>
      <c r="N10" s="43"/>
      <c r="O10" s="126">
        <f>SUM(O11:O14)</f>
        <v>2251.6721783435473</v>
      </c>
      <c r="P10" s="38">
        <f>IF(AND(O4=0,O10&gt;=0), "",O10/O4)</f>
        <v>2.091480353966111E-2</v>
      </c>
      <c r="Q10" s="43"/>
      <c r="R10" s="38">
        <f t="shared" si="1"/>
        <v>0.56914135807190058</v>
      </c>
      <c r="S10" s="127">
        <f>SUM(S11:S14)</f>
        <v>5116.4703095134792</v>
      </c>
      <c r="T10" s="38">
        <f>IF(AND(S4=0,S10&gt;=0), "",S10/S4)</f>
        <v>1.9065747326491002E-2</v>
      </c>
      <c r="U10" s="43"/>
      <c r="V10" s="128">
        <f>SUM(V11:V14)</f>
        <v>0</v>
      </c>
      <c r="W10" s="38" t="str">
        <f>IF(AND(V4=0,V10&gt;=0), "",V10/V4)</f>
        <v/>
      </c>
      <c r="X10" s="91">
        <f t="shared" si="2"/>
        <v>1</v>
      </c>
      <c r="Y10" s="126">
        <f>SUM(Y11:Y14)</f>
        <v>1271.3036649279875</v>
      </c>
      <c r="Z10" s="38">
        <f>IF(AND(Y4=0,Y10&gt;=0), "",Y10/Y4)</f>
        <v>1.0826444382886845E-2</v>
      </c>
      <c r="AA10" s="43"/>
      <c r="AB10" s="38">
        <f t="shared" si="3"/>
        <v>-0.43539575735965808</v>
      </c>
      <c r="AC10" s="127">
        <f>SUM(AC11:AC14)</f>
        <v>6387.7739744414666</v>
      </c>
      <c r="AD10" s="38">
        <f>IF(AND(AC4=0,AC10&gt;=0), "",AC10/AC4)</f>
        <v>1.6557857161680137E-2</v>
      </c>
      <c r="AE10" s="43"/>
      <c r="AF10" s="126">
        <f>SUM(AF11:AF14)</f>
        <v>1509.808064865181</v>
      </c>
      <c r="AG10" s="38">
        <f>IF(AND(AF4=0,AF10&gt;=0), "",AF10/AF4)</f>
        <v>1.1402658271782187E-2</v>
      </c>
      <c r="AH10" s="43"/>
      <c r="AI10" s="38">
        <f t="shared" si="4"/>
        <v>0.18760616091726873</v>
      </c>
      <c r="AJ10" s="127">
        <f>SUM(AJ11:AJ14)</f>
        <v>7897.5820393066479</v>
      </c>
      <c r="AK10" s="38">
        <f>IF(AND(AJ4=0,AJ10&gt;=0), "",AJ10/AJ4)</f>
        <v>1.5240604446003017E-2</v>
      </c>
      <c r="AL10" s="43"/>
      <c r="AM10" s="126">
        <f>SUM(AM11:AM14)</f>
        <v>1186.5098797820115</v>
      </c>
      <c r="AN10" s="38">
        <f>IF(AND(AM4=0,AM10&gt;=0), "",AM10/AM4)</f>
        <v>1.0044108066681681E-2</v>
      </c>
      <c r="AO10" s="43"/>
      <c r="AP10" s="38">
        <f t="shared" si="5"/>
        <v>-0.21413197651188767</v>
      </c>
      <c r="AQ10" s="127">
        <f>SUM(AQ11:AQ14)</f>
        <v>9084.0919190886598</v>
      </c>
      <c r="AR10" s="38">
        <f>IF(AND(AQ4=0,AQ10&gt;=0), "",AQ10/AQ4)</f>
        <v>1.427590352021497E-2</v>
      </c>
      <c r="AS10" s="43"/>
      <c r="AT10" s="128">
        <f>SUM(AT11:AT14)</f>
        <v>0</v>
      </c>
      <c r="AU10" s="38" t="str">
        <f>IF(AND(AT4=0,AT10&gt;=0), "",AT10/AT4)</f>
        <v/>
      </c>
      <c r="AV10" s="91">
        <f t="shared" si="6"/>
        <v>1</v>
      </c>
      <c r="AW10" s="128">
        <f>SUM(AW11:AW14)</f>
        <v>1514.01531984811</v>
      </c>
      <c r="AX10" s="38">
        <f>IF(AND(AW4=0,AW10&gt;=0), "",AW10/AW4)</f>
        <v>1.427590352021497E-2</v>
      </c>
      <c r="AY10" s="43"/>
      <c r="AZ10" s="128">
        <f>SUM(AZ11:AZ14)</f>
        <v>0</v>
      </c>
      <c r="BA10" s="38" t="str">
        <f>IF(AND(AZ4=0,AZ10&gt;=0), "",AZ10/AZ4)</f>
        <v/>
      </c>
      <c r="BB10" s="91">
        <f t="shared" si="7"/>
        <v>1</v>
      </c>
      <c r="BC10" s="126">
        <f>SUM(BC11:BC14)</f>
        <v>0</v>
      </c>
      <c r="BD10" s="38" t="str">
        <f>IF(AND(BC4=0,BC10&gt;=0), "",BC10/BC4)</f>
        <v/>
      </c>
      <c r="BE10" s="43"/>
      <c r="BF10" s="38">
        <f t="shared" si="8"/>
        <v>-1</v>
      </c>
      <c r="BG10" s="127">
        <f>SUM(BG11:BG14)</f>
        <v>9084.0919190886598</v>
      </c>
      <c r="BH10" s="38">
        <f>IF(AND(BG4=0,BG10&gt;=0), "",BG10/BG4)</f>
        <v>1.427590352021497E-2</v>
      </c>
      <c r="BI10" s="43"/>
      <c r="BJ10" s="126">
        <f>SUM(BJ11:BJ14)</f>
        <v>0</v>
      </c>
      <c r="BK10" s="38" t="str">
        <f>IF(AND(BJ4=0,BJ10&gt;=0), "",BJ10/BJ4)</f>
        <v/>
      </c>
      <c r="BL10" s="43"/>
      <c r="BM10" s="38" t="str">
        <f t="shared" si="9"/>
        <v/>
      </c>
      <c r="BN10" s="127">
        <f>SUM(BN11:BN14)</f>
        <v>9084.0919190886598</v>
      </c>
      <c r="BO10" s="38">
        <f>IF(AND(BN4=0,BN10&gt;=0), "",BN10/BN4)</f>
        <v>1.427590352021497E-2</v>
      </c>
      <c r="BP10" s="43"/>
      <c r="BQ10" s="126">
        <f>SUM(BQ11:BQ14)</f>
        <v>0</v>
      </c>
      <c r="BR10" s="38" t="str">
        <f>IF(AND(BQ4=0,BQ10&gt;=0), "",BQ10/BQ4)</f>
        <v/>
      </c>
      <c r="BS10" s="43"/>
      <c r="BT10" s="38" t="str">
        <f t="shared" si="10"/>
        <v/>
      </c>
      <c r="BU10" s="127">
        <f>SUM(BU11:BU14)</f>
        <v>9084.0919190886598</v>
      </c>
      <c r="BV10" s="38">
        <f>IF(AND(BU4=0,BU10&gt;=0), "",BU10/BU4)</f>
        <v>1.427590352021497E-2</v>
      </c>
      <c r="BW10" s="43"/>
      <c r="BX10" s="128">
        <f>SUM(BX11:BX14)</f>
        <v>0</v>
      </c>
      <c r="BY10" s="38" t="str">
        <f>IF(AND(BX4=0,BX10&gt;=0), "",BX10/BX4)</f>
        <v/>
      </c>
      <c r="BZ10" s="91">
        <f t="shared" si="11"/>
        <v>1</v>
      </c>
      <c r="CA10" s="126">
        <f>SUM(CA11:CA14)</f>
        <v>0</v>
      </c>
      <c r="CB10" s="38" t="str">
        <f>IF(AND(CA4=0,CA10&gt;=0), "",CA10/CA4)</f>
        <v/>
      </c>
      <c r="CC10" s="43"/>
      <c r="CD10" s="38" t="str">
        <f t="shared" si="12"/>
        <v/>
      </c>
      <c r="CE10" s="127">
        <f>SUM(CE11:CE14)</f>
        <v>9084.0919190886598</v>
      </c>
      <c r="CF10" s="38">
        <f>IF(AND(CE4=0,CE10&gt;=0), "",CE10/CE4)</f>
        <v>1.427590352021497E-2</v>
      </c>
      <c r="CG10" s="43"/>
      <c r="CH10" s="126">
        <f>SUM(CH11:CH14)</f>
        <v>0</v>
      </c>
      <c r="CI10" s="38" t="str">
        <f>IF(AND(CH4=0,CH10&gt;=0), "",CH10/CH4)</f>
        <v/>
      </c>
      <c r="CJ10" s="43"/>
      <c r="CK10" s="38" t="str">
        <f t="shared" si="13"/>
        <v/>
      </c>
      <c r="CL10" s="127">
        <f>SUM(CL11:CL14)</f>
        <v>9084.0919190886598</v>
      </c>
      <c r="CM10" s="38">
        <f>IF(AND(CL4=0,CL10&gt;=0), "",CL10/CL4)</f>
        <v>1.427590352021497E-2</v>
      </c>
      <c r="CN10" s="43"/>
      <c r="CO10" s="126">
        <f>SUM(CO11:CO14)</f>
        <v>0</v>
      </c>
      <c r="CP10" s="38" t="str">
        <f>IF(AND(CO4=0,CO10&gt;=0), "",CO10/CO4)</f>
        <v/>
      </c>
      <c r="CQ10" s="43"/>
      <c r="CR10" s="38" t="str">
        <f t="shared" si="14"/>
        <v/>
      </c>
      <c r="CS10" s="127">
        <f>SUM(CS11:CS14)</f>
        <v>9084.0919190886598</v>
      </c>
      <c r="CT10" s="38">
        <f>IF(AND(CS4=0,CS10&gt;=0), "",CS10/CS4)</f>
        <v>1.427590352021497E-2</v>
      </c>
      <c r="CU10" s="43"/>
      <c r="CV10" s="128">
        <f>SUM(CV11:CV14)</f>
        <v>0</v>
      </c>
      <c r="CW10" s="38" t="str">
        <f>IF(AND(CV4=0,CV10&gt;=0), "",CV10/CV4)</f>
        <v/>
      </c>
      <c r="CX10" s="91">
        <f t="shared" si="15"/>
        <v>1</v>
      </c>
    </row>
    <row r="11" spans="1:102" outlineLevel="1" x14ac:dyDescent="0.3">
      <c r="A11" s="29" t="s">
        <v>40</v>
      </c>
      <c r="B11" s="129">
        <f>+'N EERR ULTRAX'!B10</f>
        <v>0</v>
      </c>
      <c r="C11" s="30" t="str">
        <f>IF(AND(B4=0,B11&gt;=0), "",B11/B4)</f>
        <v/>
      </c>
      <c r="D11" s="44"/>
      <c r="E11" s="129">
        <f>+'N EERR ULTRAX'!C10</f>
        <v>1429.8272365716828</v>
      </c>
      <c r="F11" s="30">
        <f>IF(AND(E4=0,E11&gt;=0), "",E11/E4)</f>
        <v>2.0508636122627242E-2</v>
      </c>
      <c r="G11" s="44"/>
      <c r="H11" s="129">
        <f>+'N EERR ULTRAX'!D10</f>
        <v>1434.9708945982495</v>
      </c>
      <c r="I11" s="30">
        <f>IF(AND(H4=0,H11&gt;=0), "",H11/H4)</f>
        <v>1.5772077589209076E-2</v>
      </c>
      <c r="J11" s="44"/>
      <c r="K11" s="30">
        <f t="shared" si="0"/>
        <v>3.5973982695278466E-3</v>
      </c>
      <c r="L11" s="130">
        <f>+E11+H11</f>
        <v>2864.7981311699323</v>
      </c>
      <c r="M11" s="30">
        <f>IF(AND(L4=0,L11&gt;=0), "",L11/L4)</f>
        <v>1.7826992009071396E-2</v>
      </c>
      <c r="N11" s="44"/>
      <c r="O11" s="129">
        <f>+'N EERR ULTRAX'!E10</f>
        <v>2251.6721783435473</v>
      </c>
      <c r="P11" s="30">
        <f>IF(AND(O4=0,O11&gt;=0), "",O11/O4)</f>
        <v>2.091480353966111E-2</v>
      </c>
      <c r="Q11" s="44"/>
      <c r="R11" s="30">
        <f t="shared" si="1"/>
        <v>0.56914135807190058</v>
      </c>
      <c r="S11" s="130">
        <f>+L11+O11</f>
        <v>5116.4703095134792</v>
      </c>
      <c r="T11" s="30">
        <f>IF(AND(S4=0,S11&gt;=0), "",S11/S4)</f>
        <v>1.9065747326491002E-2</v>
      </c>
      <c r="U11" s="44"/>
      <c r="V11" s="131"/>
      <c r="W11" s="30" t="str">
        <f>IF(AND(V4=0,V11&gt;=0), "",V11/V4)</f>
        <v/>
      </c>
      <c r="X11" s="47">
        <f t="shared" si="2"/>
        <v>1</v>
      </c>
      <c r="Y11" s="129">
        <f>+'N EERR ULTRAX'!F10</f>
        <v>1271.3036649279875</v>
      </c>
      <c r="Z11" s="30">
        <f>IF(AND(Y4=0,Y11&gt;=0), "",Y11/Y4)</f>
        <v>1.0826444382886845E-2</v>
      </c>
      <c r="AA11" s="44"/>
      <c r="AB11" s="30">
        <f t="shared" si="3"/>
        <v>-0.43539575735965808</v>
      </c>
      <c r="AC11" s="130">
        <f>+S11+Y11</f>
        <v>6387.7739744414666</v>
      </c>
      <c r="AD11" s="30">
        <f>IF(AND(AC4=0,AC11&gt;=0), "",AC11/AC4)</f>
        <v>1.6557857161680137E-2</v>
      </c>
      <c r="AE11" s="44"/>
      <c r="AF11" s="129">
        <f>+'N EERR ULTRAX'!G10</f>
        <v>1509.808064865181</v>
      </c>
      <c r="AG11" s="30">
        <f>IF(AND(AF4=0,AF11&gt;=0), "",AF11/AF4)</f>
        <v>1.1402658271782187E-2</v>
      </c>
      <c r="AH11" s="44"/>
      <c r="AI11" s="30">
        <f t="shared" si="4"/>
        <v>0.18760616091726873</v>
      </c>
      <c r="AJ11" s="130">
        <f t="shared" si="16"/>
        <v>7897.5820393066479</v>
      </c>
      <c r="AK11" s="30">
        <f>IF(AND(AJ4=0,AJ11&gt;=0), "",AJ11/AJ4)</f>
        <v>1.5240604446003017E-2</v>
      </c>
      <c r="AL11" s="44"/>
      <c r="AM11" s="129">
        <f>+'N EERR ULTRAX'!H10</f>
        <v>1186.5098797820115</v>
      </c>
      <c r="AN11" s="30">
        <f>IF(AND(AM4=0,AM11&gt;=0), "",AM11/AM4)</f>
        <v>1.0044108066681681E-2</v>
      </c>
      <c r="AO11" s="44"/>
      <c r="AP11" s="30">
        <f t="shared" si="5"/>
        <v>-0.21413197651188767</v>
      </c>
      <c r="AQ11" s="130">
        <f t="shared" si="17"/>
        <v>9084.0919190886598</v>
      </c>
      <c r="AR11" s="30">
        <f>IF(AND(AQ4=0,AQ11&gt;=0), "",AQ11/AQ4)</f>
        <v>1.427590352021497E-2</v>
      </c>
      <c r="AS11" s="44"/>
      <c r="AT11" s="131">
        <f>+V11*2</f>
        <v>0</v>
      </c>
      <c r="AU11" s="30" t="str">
        <f>IF(AND(AT4=0,AT11&gt;=0), "",AT11/AT4)</f>
        <v/>
      </c>
      <c r="AV11" s="47">
        <f t="shared" si="6"/>
        <v>1</v>
      </c>
      <c r="AW11" s="131">
        <f>+AQ11/6</f>
        <v>1514.01531984811</v>
      </c>
      <c r="AX11" s="30">
        <f>IF(AND(AW4=0,AW11&gt;=0), "",AW11/AW4)</f>
        <v>1.427590352021497E-2</v>
      </c>
      <c r="AY11" s="44"/>
      <c r="AZ11" s="131">
        <f>+AT11/6</f>
        <v>0</v>
      </c>
      <c r="BA11" s="30" t="str">
        <f>IF(AND(AZ4=0,AZ11&gt;=0), "",AZ11/AZ4)</f>
        <v/>
      </c>
      <c r="BB11" s="47">
        <f t="shared" si="7"/>
        <v>1</v>
      </c>
      <c r="BC11" s="129">
        <f>+'N EERR ULTRAX'!I10</f>
        <v>0</v>
      </c>
      <c r="BD11" s="30" t="str">
        <f>IF(AND(BC4=0,BC11&gt;=0), "",BC11/BC4)</f>
        <v/>
      </c>
      <c r="BE11" s="44"/>
      <c r="BF11" s="30">
        <f t="shared" si="8"/>
        <v>-1</v>
      </c>
      <c r="BG11" s="130">
        <f>+AQ11+BC11</f>
        <v>9084.0919190886598</v>
      </c>
      <c r="BH11" s="30">
        <f>IF(AND(BG4=0,BG11&gt;=0), "",BG11/BG4)</f>
        <v>1.427590352021497E-2</v>
      </c>
      <c r="BI11" s="44"/>
      <c r="BJ11" s="129">
        <f>+'N EERR ULTRAX'!J10</f>
        <v>0</v>
      </c>
      <c r="BK11" s="30" t="str">
        <f>IF(AND(BJ4=0,BJ11&gt;=0), "",BJ11/BJ4)</f>
        <v/>
      </c>
      <c r="BL11" s="44"/>
      <c r="BM11" s="30" t="str">
        <f t="shared" si="9"/>
        <v/>
      </c>
      <c r="BN11" s="130">
        <f>+BG11+BJ11</f>
        <v>9084.0919190886598</v>
      </c>
      <c r="BO11" s="30">
        <f>IF(AND(BN4=0,BN11&gt;=0), "",BN11/BN4)</f>
        <v>1.427590352021497E-2</v>
      </c>
      <c r="BP11" s="44"/>
      <c r="BQ11" s="129">
        <f>+'N EERR ULTRAX'!K10</f>
        <v>0</v>
      </c>
      <c r="BR11" s="30" t="str">
        <f>IF(AND(BQ4=0,BQ11&gt;=0), "",BQ11/BQ4)</f>
        <v/>
      </c>
      <c r="BS11" s="44"/>
      <c r="BT11" s="30" t="str">
        <f t="shared" si="10"/>
        <v/>
      </c>
      <c r="BU11" s="130">
        <f>+BN11+BQ11</f>
        <v>9084.0919190886598</v>
      </c>
      <c r="BV11" s="30">
        <f>IF(AND(BU4=0,BU11&gt;=0), "",BU11/BU4)</f>
        <v>1.427590352021497E-2</v>
      </c>
      <c r="BW11" s="44"/>
      <c r="BX11" s="131">
        <f>+AZ11*9</f>
        <v>0</v>
      </c>
      <c r="BY11" s="30" t="str">
        <f>IF(AND(BX4=0,BX11&gt;=0), "",BX11/BX4)</f>
        <v/>
      </c>
      <c r="BZ11" s="47">
        <f t="shared" si="11"/>
        <v>1</v>
      </c>
      <c r="CA11" s="129">
        <f>+'N EERR ULTRAX'!L10</f>
        <v>0</v>
      </c>
      <c r="CB11" s="30" t="str">
        <f>IF(AND(CA4=0,CA11&gt;=0), "",CA11/CA4)</f>
        <v/>
      </c>
      <c r="CC11" s="44"/>
      <c r="CD11" s="30" t="str">
        <f t="shared" si="12"/>
        <v/>
      </c>
      <c r="CE11" s="130">
        <f>+BU11+CA11</f>
        <v>9084.0919190886598</v>
      </c>
      <c r="CF11" s="30">
        <f>IF(AND(CE4=0,CE11&gt;=0), "",CE11/CE4)</f>
        <v>1.427590352021497E-2</v>
      </c>
      <c r="CG11" s="44"/>
      <c r="CH11" s="129">
        <f>+'N EERR ULTRAX'!M10</f>
        <v>0</v>
      </c>
      <c r="CI11" s="30" t="str">
        <f>IF(AND(CH4=0,CH11&gt;=0), "",CH11/CH4)</f>
        <v/>
      </c>
      <c r="CJ11" s="44"/>
      <c r="CK11" s="30" t="str">
        <f t="shared" si="13"/>
        <v/>
      </c>
      <c r="CL11" s="130">
        <f>+CE11+CH11</f>
        <v>9084.0919190886598</v>
      </c>
      <c r="CM11" s="30">
        <f>IF(AND(CL4=0,CL11&gt;=0), "",CL11/CL4)</f>
        <v>1.427590352021497E-2</v>
      </c>
      <c r="CN11" s="44"/>
      <c r="CO11" s="129">
        <f>+'N EERR ULTRAX'!N10</f>
        <v>0</v>
      </c>
      <c r="CP11" s="30" t="str">
        <f>IF(AND(CO4=0,CO11&gt;=0), "",CO11/CO4)</f>
        <v/>
      </c>
      <c r="CQ11" s="44"/>
      <c r="CR11" s="30" t="str">
        <f t="shared" si="14"/>
        <v/>
      </c>
      <c r="CS11" s="130">
        <f>+CL11+CO11</f>
        <v>9084.0919190886598</v>
      </c>
      <c r="CT11" s="30">
        <f>IF(AND(CS4=0,CS11&gt;=0), "",CS11/CS4)</f>
        <v>1.427590352021497E-2</v>
      </c>
      <c r="CU11" s="44"/>
      <c r="CV11" s="131">
        <f t="shared" ref="CV11:CV21" si="18">+AZ11*12</f>
        <v>0</v>
      </c>
      <c r="CW11" s="30" t="str">
        <f>IF(AND(CV4=0,CV11&gt;=0), "",CV11/CV4)</f>
        <v/>
      </c>
      <c r="CX11" s="47">
        <f t="shared" si="15"/>
        <v>1</v>
      </c>
    </row>
    <row r="12" spans="1:102" outlineLevel="1" x14ac:dyDescent="0.3">
      <c r="A12" s="29" t="s">
        <v>41</v>
      </c>
      <c r="B12" s="129">
        <f>+'N EERR ULTRAX'!B11</f>
        <v>0</v>
      </c>
      <c r="C12" s="30" t="str">
        <f>IF(AND(B4=0,B12&gt;=0), "",B12/B4)</f>
        <v/>
      </c>
      <c r="D12" s="44"/>
      <c r="E12" s="129">
        <f>+'N EERR ULTRAX'!C11</f>
        <v>0</v>
      </c>
      <c r="F12" s="30">
        <f>IF(AND(E4=0,E12&gt;=0), "",E12/E4)</f>
        <v>0</v>
      </c>
      <c r="G12" s="44"/>
      <c r="H12" s="129">
        <f>+'N EERR ULTRAX'!D11</f>
        <v>0</v>
      </c>
      <c r="I12" s="30">
        <f>IF(AND(H4=0,H12&gt;=0), "",H12/H4)</f>
        <v>0</v>
      </c>
      <c r="J12" s="44"/>
      <c r="K12" s="30" t="str">
        <f t="shared" si="0"/>
        <v/>
      </c>
      <c r="L12" s="130">
        <f>+E12+H12</f>
        <v>0</v>
      </c>
      <c r="M12" s="30">
        <f>IF(AND(L4=0,L12&gt;=0), "",L12/L4)</f>
        <v>0</v>
      </c>
      <c r="N12" s="44"/>
      <c r="O12" s="129">
        <f>+'N EERR ULTRAX'!E11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ULTRAX'!F11</f>
        <v>0</v>
      </c>
      <c r="Z12" s="30">
        <f>IF(AND(Y4=0,Y12&gt;=0), "",Y12/Y4)</f>
        <v>0</v>
      </c>
      <c r="AA12" s="44"/>
      <c r="AB12" s="30" t="str">
        <f t="shared" si="3"/>
        <v/>
      </c>
      <c r="AC12" s="130">
        <f>+S12+Y12</f>
        <v>0</v>
      </c>
      <c r="AD12" s="30">
        <f>IF(AND(AC4=0,AC12&gt;=0), "",AC12/AC4)</f>
        <v>0</v>
      </c>
      <c r="AE12" s="44"/>
      <c r="AF12" s="129">
        <f>+'N EERR ULTRAX'!G11</f>
        <v>0</v>
      </c>
      <c r="AG12" s="30">
        <f>IF(AND(AF4=0,AF12&gt;=0), "",AF12/AF4)</f>
        <v>0</v>
      </c>
      <c r="AH12" s="44"/>
      <c r="AI12" s="30" t="str">
        <f t="shared" si="4"/>
        <v/>
      </c>
      <c r="AJ12" s="130">
        <f t="shared" si="16"/>
        <v>0</v>
      </c>
      <c r="AK12" s="30">
        <f>IF(AND(AJ4=0,AJ12&gt;=0), "",AJ12/AJ4)</f>
        <v>0</v>
      </c>
      <c r="AL12" s="44"/>
      <c r="AM12" s="129">
        <f>+'N EERR ULTRAX'!H11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ULTRAX'!I11</f>
        <v>0</v>
      </c>
      <c r="BD12" s="30" t="str">
        <f>IF(AND(BC4=0,BC12&gt;=0), "",BC12/BC4)</f>
        <v/>
      </c>
      <c r="BE12" s="44"/>
      <c r="BF12" s="30" t="str">
        <f t="shared" si="8"/>
        <v/>
      </c>
      <c r="BG12" s="130">
        <f>+AQ12+BC12</f>
        <v>0</v>
      </c>
      <c r="BH12" s="30">
        <f>IF(AND(BG4=0,BG12&gt;=0), "",BG12/BG4)</f>
        <v>0</v>
      </c>
      <c r="BI12" s="44"/>
      <c r="BJ12" s="129">
        <f>+'N EERR ULTRAX'!J11</f>
        <v>0</v>
      </c>
      <c r="BK12" s="30" t="str">
        <f>IF(AND(BJ4=0,BJ12&gt;=0), "",BJ12/BJ4)</f>
        <v/>
      </c>
      <c r="BL12" s="44"/>
      <c r="BM12" s="30" t="str">
        <f t="shared" si="9"/>
        <v/>
      </c>
      <c r="BN12" s="130">
        <f>+BG12+BJ12</f>
        <v>0</v>
      </c>
      <c r="BO12" s="30">
        <f>IF(AND(BN4=0,BN12&gt;=0), "",BN12/BN4)</f>
        <v>0</v>
      </c>
      <c r="BP12" s="44"/>
      <c r="BQ12" s="129">
        <f>+'N EERR ULTRAX'!K11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ULTRAX'!L11</f>
        <v>0</v>
      </c>
      <c r="CB12" s="30" t="str">
        <f>IF(AND(CA4=0,CA12&gt;=0), "",CA12/CA4)</f>
        <v/>
      </c>
      <c r="CC12" s="44"/>
      <c r="CD12" s="30" t="str">
        <f t="shared" si="12"/>
        <v/>
      </c>
      <c r="CE12" s="130">
        <f>+BU12+CA12</f>
        <v>0</v>
      </c>
      <c r="CF12" s="30">
        <f>IF(AND(CE4=0,CE12&gt;=0), "",CE12/CE4)</f>
        <v>0</v>
      </c>
      <c r="CG12" s="44"/>
      <c r="CH12" s="129">
        <f>+'N EERR ULTRAX'!M11</f>
        <v>0</v>
      </c>
      <c r="CI12" s="30" t="str">
        <f>IF(AND(CH4=0,CH12&gt;=0), "",CH12/CH4)</f>
        <v/>
      </c>
      <c r="CJ12" s="44"/>
      <c r="CK12" s="30" t="str">
        <f t="shared" si="13"/>
        <v/>
      </c>
      <c r="CL12" s="130">
        <f>+CE12+CH12</f>
        <v>0</v>
      </c>
      <c r="CM12" s="30">
        <f>IF(AND(CL4=0,CL12&gt;=0), "",CL12/CL4)</f>
        <v>0</v>
      </c>
      <c r="CN12" s="44"/>
      <c r="CO12" s="129">
        <f>+'N EERR ULTRAX'!N11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ULTRAX'!B12</f>
        <v>0</v>
      </c>
      <c r="C13" s="30" t="str">
        <f>IF(AND(B4=0,B13&gt;=0), "",B13/B4)</f>
        <v/>
      </c>
      <c r="D13" s="44"/>
      <c r="E13" s="129">
        <f>+'N EERR ULTRAX'!C12</f>
        <v>0</v>
      </c>
      <c r="F13" s="30">
        <f>IF(AND(E4=0,E13&gt;=0), "",E13/E4)</f>
        <v>0</v>
      </c>
      <c r="G13" s="44"/>
      <c r="H13" s="129">
        <f>+'N EERR ULTRAX'!D12</f>
        <v>0</v>
      </c>
      <c r="I13" s="30">
        <f>IF(AND(H4=0,H13&gt;=0), "",H13/H4)</f>
        <v>0</v>
      </c>
      <c r="J13" s="44"/>
      <c r="K13" s="30" t="str">
        <f t="shared" si="0"/>
        <v/>
      </c>
      <c r="L13" s="130">
        <f>+E13+H13</f>
        <v>0</v>
      </c>
      <c r="M13" s="30">
        <f>IF(AND(L4=0,L13&gt;=0), "",L13/L4)</f>
        <v>0</v>
      </c>
      <c r="N13" s="44"/>
      <c r="O13" s="129">
        <f>+'N EERR ULTRAX'!E12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ULTRAX'!F12</f>
        <v>0</v>
      </c>
      <c r="Z13" s="30">
        <f>IF(AND(Y4=0,Y13&gt;=0), "",Y13/Y4)</f>
        <v>0</v>
      </c>
      <c r="AA13" s="44"/>
      <c r="AB13" s="30" t="str">
        <f t="shared" si="3"/>
        <v/>
      </c>
      <c r="AC13" s="130">
        <f>+S13+Y13</f>
        <v>0</v>
      </c>
      <c r="AD13" s="30">
        <f>IF(AND(AC4=0,AC13&gt;=0), "",AC13/AC4)</f>
        <v>0</v>
      </c>
      <c r="AE13" s="44"/>
      <c r="AF13" s="129">
        <f>+'N EERR ULTRAX'!G12</f>
        <v>0</v>
      </c>
      <c r="AG13" s="30">
        <f>IF(AND(AF4=0,AF13&gt;=0), "",AF13/AF4)</f>
        <v>0</v>
      </c>
      <c r="AH13" s="44"/>
      <c r="AI13" s="30" t="str">
        <f t="shared" si="4"/>
        <v/>
      </c>
      <c r="AJ13" s="130">
        <f t="shared" si="16"/>
        <v>0</v>
      </c>
      <c r="AK13" s="30">
        <f>IF(AND(AJ4=0,AJ13&gt;=0), "",AJ13/AJ4)</f>
        <v>0</v>
      </c>
      <c r="AL13" s="44"/>
      <c r="AM13" s="129">
        <f>+'N EERR ULTRAX'!H12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ULTRAX'!I12</f>
        <v>0</v>
      </c>
      <c r="BD13" s="30" t="str">
        <f>IF(AND(BC4=0,BC13&gt;=0), "",BC13/BC4)</f>
        <v/>
      </c>
      <c r="BE13" s="44"/>
      <c r="BF13" s="30" t="str">
        <f t="shared" si="8"/>
        <v/>
      </c>
      <c r="BG13" s="130">
        <f>+AQ13+BC13</f>
        <v>0</v>
      </c>
      <c r="BH13" s="30">
        <f>IF(AND(BG4=0,BG13&gt;=0), "",BG13/BG4)</f>
        <v>0</v>
      </c>
      <c r="BI13" s="44"/>
      <c r="BJ13" s="129">
        <f>+'N EERR ULTRAX'!J12</f>
        <v>0</v>
      </c>
      <c r="BK13" s="30" t="str">
        <f>IF(AND(BJ4=0,BJ13&gt;=0), "",BJ13/BJ4)</f>
        <v/>
      </c>
      <c r="BL13" s="44"/>
      <c r="BM13" s="30" t="str">
        <f t="shared" si="9"/>
        <v/>
      </c>
      <c r="BN13" s="130">
        <f>+BG13+BJ13</f>
        <v>0</v>
      </c>
      <c r="BO13" s="30">
        <f>IF(AND(BN4=0,BN13&gt;=0), "",BN13/BN4)</f>
        <v>0</v>
      </c>
      <c r="BP13" s="44"/>
      <c r="BQ13" s="129">
        <f>+'N EERR ULTRAX'!K12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ULTRAX'!L12</f>
        <v>0</v>
      </c>
      <c r="CB13" s="30" t="str">
        <f>IF(AND(CA4=0,CA13&gt;=0), "",CA13/CA4)</f>
        <v/>
      </c>
      <c r="CC13" s="44"/>
      <c r="CD13" s="30" t="str">
        <f t="shared" si="12"/>
        <v/>
      </c>
      <c r="CE13" s="130">
        <f>+BU13+CA13</f>
        <v>0</v>
      </c>
      <c r="CF13" s="30">
        <f>IF(AND(CE4=0,CE13&gt;=0), "",CE13/CE4)</f>
        <v>0</v>
      </c>
      <c r="CG13" s="44"/>
      <c r="CH13" s="129">
        <f>+'N EERR ULTRAX'!M12</f>
        <v>0</v>
      </c>
      <c r="CI13" s="30" t="str">
        <f>IF(AND(CH4=0,CH13&gt;=0), "",CH13/CH4)</f>
        <v/>
      </c>
      <c r="CJ13" s="44"/>
      <c r="CK13" s="30" t="str">
        <f t="shared" si="13"/>
        <v/>
      </c>
      <c r="CL13" s="130">
        <f>+CE13+CH13</f>
        <v>0</v>
      </c>
      <c r="CM13" s="30">
        <f>IF(AND(CL4=0,CL13&gt;=0), "",CL13/CL4)</f>
        <v>0</v>
      </c>
      <c r="CN13" s="44"/>
      <c r="CO13" s="129">
        <f>+'N EERR ULTRAX'!N12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ULTRAX'!B14</f>
        <v>0</v>
      </c>
      <c r="C16" s="30" t="str">
        <f>IF(AND(B4=0,B16&gt;=0), "",B16/B4)</f>
        <v/>
      </c>
      <c r="D16" s="44"/>
      <c r="E16" s="129">
        <f>+'N EERR ULTRAX'!C14</f>
        <v>0</v>
      </c>
      <c r="F16" s="30">
        <f>IF(AND(E4=0,E16&gt;=0), "",E16/E4)</f>
        <v>0</v>
      </c>
      <c r="G16" s="44"/>
      <c r="H16" s="129">
        <f>+'N EERR ULTRAX'!D14</f>
        <v>0</v>
      </c>
      <c r="I16" s="30">
        <f>IF(AND(H4=0,H16&gt;=0), "",H16/H4)</f>
        <v>0</v>
      </c>
      <c r="J16" s="44"/>
      <c r="K16" s="30" t="str">
        <f t="shared" si="0"/>
        <v/>
      </c>
      <c r="L16" s="130">
        <f>+E16+H16</f>
        <v>0</v>
      </c>
      <c r="M16" s="30">
        <f>IF(AND(L4=0,L16&gt;=0), "",L16/L4)</f>
        <v>0</v>
      </c>
      <c r="N16" s="44"/>
      <c r="O16" s="129">
        <f>+'N EERR ULTRAX'!E14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ULTRAX'!F14</f>
        <v>0</v>
      </c>
      <c r="Z16" s="30">
        <f>IF(AND(Y4=0,Y16&gt;=0), "",Y16/Y4)</f>
        <v>0</v>
      </c>
      <c r="AA16" s="44"/>
      <c r="AB16" s="30" t="str">
        <f t="shared" si="3"/>
        <v/>
      </c>
      <c r="AC16" s="130">
        <f>+S16+Y16</f>
        <v>0</v>
      </c>
      <c r="AD16" s="30">
        <f>IF(AND(AC4=0,AC16&gt;=0), "",AC16/AC4)</f>
        <v>0</v>
      </c>
      <c r="AE16" s="44"/>
      <c r="AF16" s="129">
        <f>+'N EERR ULTRAX'!G14</f>
        <v>0</v>
      </c>
      <c r="AG16" s="30">
        <f>IF(AND(AF4=0,AF16&gt;=0), "",AF16/AF4)</f>
        <v>0</v>
      </c>
      <c r="AH16" s="44"/>
      <c r="AI16" s="30" t="str">
        <f t="shared" si="4"/>
        <v/>
      </c>
      <c r="AJ16" s="130">
        <f t="shared" si="16"/>
        <v>0</v>
      </c>
      <c r="AK16" s="30">
        <f>IF(AND(AJ4=0,AJ16&gt;=0), "",AJ16/AJ4)</f>
        <v>0</v>
      </c>
      <c r="AL16" s="44"/>
      <c r="AM16" s="129">
        <f>+'N EERR ULTRAX'!H14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ULTRAX'!I14</f>
        <v>0</v>
      </c>
      <c r="BD16" s="30" t="str">
        <f>IF(AND(BC4=0,BC16&gt;=0), "",BC16/BC4)</f>
        <v/>
      </c>
      <c r="BE16" s="44"/>
      <c r="BF16" s="30" t="str">
        <f t="shared" si="8"/>
        <v/>
      </c>
      <c r="BG16" s="130">
        <f>+AQ16+BC16</f>
        <v>0</v>
      </c>
      <c r="BH16" s="30">
        <f>IF(AND(BG4=0,BG16&gt;=0), "",BG16/BG4)</f>
        <v>0</v>
      </c>
      <c r="BI16" s="44"/>
      <c r="BJ16" s="129">
        <f>+'N EERR ULTRAX'!J14</f>
        <v>0</v>
      </c>
      <c r="BK16" s="30" t="str">
        <f>IF(AND(BJ4=0,BJ16&gt;=0), "",BJ16/BJ4)</f>
        <v/>
      </c>
      <c r="BL16" s="44"/>
      <c r="BM16" s="30" t="str">
        <f t="shared" si="9"/>
        <v/>
      </c>
      <c r="BN16" s="130">
        <f>+BG16+BJ16</f>
        <v>0</v>
      </c>
      <c r="BO16" s="30">
        <f>IF(AND(BN4=0,BN16&gt;=0), "",BN16/BN4)</f>
        <v>0</v>
      </c>
      <c r="BP16" s="44"/>
      <c r="BQ16" s="129">
        <f>+'N EERR ULTRAX'!K14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ULTRAX'!L14</f>
        <v>0</v>
      </c>
      <c r="CB16" s="30" t="str">
        <f>IF(AND(CA4=0,CA16&gt;=0), "",CA16/CA4)</f>
        <v/>
      </c>
      <c r="CC16" s="44"/>
      <c r="CD16" s="30" t="str">
        <f t="shared" si="12"/>
        <v/>
      </c>
      <c r="CE16" s="130">
        <f>+BU16+CA16</f>
        <v>0</v>
      </c>
      <c r="CF16" s="30">
        <f>IF(AND(CE4=0,CE16&gt;=0), "",CE16/CE4)</f>
        <v>0</v>
      </c>
      <c r="CG16" s="44"/>
      <c r="CH16" s="129">
        <f>+'N EERR ULTRAX'!M14</f>
        <v>0</v>
      </c>
      <c r="CI16" s="30" t="str">
        <f>IF(AND(CH4=0,CH16&gt;=0), "",CH16/CH4)</f>
        <v/>
      </c>
      <c r="CJ16" s="44"/>
      <c r="CK16" s="30" t="str">
        <f t="shared" si="13"/>
        <v/>
      </c>
      <c r="CL16" s="130">
        <f>+CE16+CH16</f>
        <v>0</v>
      </c>
      <c r="CM16" s="30">
        <f>IF(AND(CL4=0,CL16&gt;=0), "",CL16/CL4)</f>
        <v>0</v>
      </c>
      <c r="CN16" s="44"/>
      <c r="CO16" s="129">
        <f>+'N EERR ULTRAX'!N14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540.2965397967007</v>
      </c>
      <c r="F18" s="38">
        <f>IF(AND(E4=0,E18&gt;=0), "",E18/E4)</f>
        <v>7.7497090904308031E-3</v>
      </c>
      <c r="G18" s="43"/>
      <c r="H18" s="126">
        <f>SUM(H19:H20)</f>
        <v>393.97462996256502</v>
      </c>
      <c r="I18" s="38">
        <f>IF(AND(H4=0,H18&gt;=0), "",H18/H4)</f>
        <v>4.3302609518705223E-3</v>
      </c>
      <c r="J18" s="43"/>
      <c r="K18" s="38">
        <f t="shared" si="0"/>
        <v>-0.27081778071203777</v>
      </c>
      <c r="L18" s="127">
        <f>SUM(L19:L20)</f>
        <v>934.27116975926572</v>
      </c>
      <c r="M18" s="38">
        <f>IF(AND(L4=0,L18&gt;=0), "",L18/L4)</f>
        <v>5.8137585669264984E-3</v>
      </c>
      <c r="N18" s="43"/>
      <c r="O18" s="126">
        <f>SUM(O19:O20)</f>
        <v>867.79142817176557</v>
      </c>
      <c r="P18" s="38">
        <f>IF(AND(O4=0,O18&gt;=0), "",O18/O4)</f>
        <v>8.0605371457608509E-3</v>
      </c>
      <c r="Q18" s="43"/>
      <c r="R18" s="38">
        <f t="shared" si="1"/>
        <v>1.2026581464248651</v>
      </c>
      <c r="S18" s="127">
        <f>SUM(S19:S20)</f>
        <v>1802.0625979310312</v>
      </c>
      <c r="T18" s="38">
        <f>IF(AND(S4=0,S18&gt;=0), "",S18/S4)</f>
        <v>6.7151118017413124E-3</v>
      </c>
      <c r="U18" s="43"/>
      <c r="V18" s="128">
        <f>SUM(V19:V20)</f>
        <v>0</v>
      </c>
      <c r="W18" s="38" t="str">
        <f>IF(AND(V4=0,V18&gt;=0), "",V18/V4)</f>
        <v/>
      </c>
      <c r="X18" s="91">
        <f t="shared" si="2"/>
        <v>1</v>
      </c>
      <c r="Y18" s="126">
        <f>SUM(Y19:Y20)</f>
        <v>482.66268120921757</v>
      </c>
      <c r="Z18" s="38">
        <f>IF(AND(Y4=0,Y18&gt;=0), "",Y18/Y4)</f>
        <v>4.1103638870596945E-3</v>
      </c>
      <c r="AA18" s="43"/>
      <c r="AB18" s="38">
        <f t="shared" si="3"/>
        <v>-0.44380335465392251</v>
      </c>
      <c r="AC18" s="127">
        <f>SUM(AC19:AC20)</f>
        <v>2284.7252791402489</v>
      </c>
      <c r="AD18" s="38">
        <f>IF(AND(AC4=0,AC18&gt;=0), "",AC18/AC4)</f>
        <v>5.9222751113374847E-3</v>
      </c>
      <c r="AE18" s="43"/>
      <c r="AF18" s="126">
        <f>SUM(AF19:AF20)</f>
        <v>715.19709752839685</v>
      </c>
      <c r="AG18" s="38">
        <f>IF(AND(AF4=0,AF18&gt;=0), "",AF18/AF4)</f>
        <v>5.4014469056469132E-3</v>
      </c>
      <c r="AH18" s="43"/>
      <c r="AI18" s="38">
        <f t="shared" si="4"/>
        <v>0.48177417764433222</v>
      </c>
      <c r="AJ18" s="127">
        <f>SUM(AJ19:AJ20)</f>
        <v>2999.9223766686455</v>
      </c>
      <c r="AK18" s="38">
        <f>IF(AND(AJ4=0,AJ18&gt;=0), "",AJ18/AJ4)</f>
        <v>5.7891934625010927E-3</v>
      </c>
      <c r="AL18" s="43"/>
      <c r="AM18" s="126">
        <f>SUM(AM19:AM20)</f>
        <v>528.41580767086771</v>
      </c>
      <c r="AN18" s="38">
        <f>IF(AND(AM4=0,AM18&gt;=0), "",AM18/AM4)</f>
        <v>4.4731742793108296E-3</v>
      </c>
      <c r="AO18" s="43"/>
      <c r="AP18" s="38">
        <f t="shared" si="5"/>
        <v>-0.26116058147189697</v>
      </c>
      <c r="AQ18" s="127">
        <f>SUM(AQ19:AQ20)</f>
        <v>3528.3381843395132</v>
      </c>
      <c r="AR18" s="38">
        <f>IF(AND(AQ4=0,AQ18&gt;=0), "",AQ18/AQ4)</f>
        <v>5.5448817509735886E-3</v>
      </c>
      <c r="AS18" s="43"/>
      <c r="AT18" s="128">
        <f>SUM(AT19:AT20)</f>
        <v>0</v>
      </c>
      <c r="AU18" s="38" t="str">
        <f>IF(AND(AT4=0,AT18&gt;=0), "",AT18/AT4)</f>
        <v/>
      </c>
      <c r="AV18" s="91">
        <f t="shared" si="6"/>
        <v>1</v>
      </c>
      <c r="AW18" s="128">
        <f>SUM(AW19:AW20)</f>
        <v>588.05636405658549</v>
      </c>
      <c r="AX18" s="38">
        <f>IF(AND(AW4=0,AW18&gt;=0), "",AW18/AW4)</f>
        <v>5.5448817509735878E-3</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3528.3381843395132</v>
      </c>
      <c r="BH18" s="38">
        <f>IF(AND(BG4=0,BG18&gt;=0), "",BG18/BG4)</f>
        <v>5.5448817509735886E-3</v>
      </c>
      <c r="BI18" s="43"/>
      <c r="BJ18" s="126">
        <f>SUM(BJ19:BJ20)</f>
        <v>0</v>
      </c>
      <c r="BK18" s="38" t="str">
        <f>IF(AND(BJ4=0,BJ18&gt;=0), "",BJ18/BJ4)</f>
        <v/>
      </c>
      <c r="BL18" s="43"/>
      <c r="BM18" s="38" t="str">
        <f t="shared" si="9"/>
        <v/>
      </c>
      <c r="BN18" s="127">
        <f>SUM(BN19:BN20)</f>
        <v>3528.3381843395132</v>
      </c>
      <c r="BO18" s="38">
        <f>IF(AND(BN4=0,BN18&gt;=0), "",BN18/BN4)</f>
        <v>5.5448817509735886E-3</v>
      </c>
      <c r="BP18" s="43"/>
      <c r="BQ18" s="126">
        <f>SUM(BQ19:BQ20)</f>
        <v>0</v>
      </c>
      <c r="BR18" s="38" t="str">
        <f>IF(AND(BQ4=0,BQ18&gt;=0), "",BQ18/BQ4)</f>
        <v/>
      </c>
      <c r="BS18" s="43"/>
      <c r="BT18" s="38" t="str">
        <f t="shared" si="10"/>
        <v/>
      </c>
      <c r="BU18" s="127">
        <f>SUM(BU19:BU20)</f>
        <v>3528.3381843395132</v>
      </c>
      <c r="BV18" s="38">
        <f>IF(AND(BU4=0,BU18&gt;=0), "",BU18/BU4)</f>
        <v>5.5448817509735886E-3</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3528.3381843395132</v>
      </c>
      <c r="CF18" s="38">
        <f>IF(AND(CE4=0,CE18&gt;=0), "",CE18/CE4)</f>
        <v>5.5448817509735886E-3</v>
      </c>
      <c r="CG18" s="43"/>
      <c r="CH18" s="126">
        <f>SUM(CH19:CH20)</f>
        <v>0</v>
      </c>
      <c r="CI18" s="38" t="str">
        <f>IF(AND(CH4=0,CH18&gt;=0), "",CH18/CH4)</f>
        <v/>
      </c>
      <c r="CJ18" s="43"/>
      <c r="CK18" s="38" t="str">
        <f t="shared" si="13"/>
        <v/>
      </c>
      <c r="CL18" s="127">
        <f>SUM(CL19:CL20)</f>
        <v>3528.3381843395132</v>
      </c>
      <c r="CM18" s="38">
        <f>IF(AND(CL4=0,CL18&gt;=0), "",CL18/CL4)</f>
        <v>5.5448817509735886E-3</v>
      </c>
      <c r="CN18" s="43"/>
      <c r="CO18" s="126">
        <f>SUM(CO19:CO20)</f>
        <v>0</v>
      </c>
      <c r="CP18" s="38" t="str">
        <f>IF(AND(CO4=0,CO18&gt;=0), "",CO18/CO4)</f>
        <v/>
      </c>
      <c r="CQ18" s="43"/>
      <c r="CR18" s="38" t="str">
        <f t="shared" si="14"/>
        <v/>
      </c>
      <c r="CS18" s="127">
        <f>SUM(CS19:CS20)</f>
        <v>3528.3381843395132</v>
      </c>
      <c r="CT18" s="38">
        <f>IF(AND(CS4=0,CS18&gt;=0), "",CS18/CS4)</f>
        <v>5.5448817509735886E-3</v>
      </c>
      <c r="CU18" s="43"/>
      <c r="CV18" s="128">
        <f>SUM(CV19:CV20)</f>
        <v>0</v>
      </c>
      <c r="CW18" s="38" t="str">
        <f>IF(AND(CV4=0,CV18&gt;=0), "",CV18/CV4)</f>
        <v/>
      </c>
      <c r="CX18" s="91">
        <f t="shared" si="15"/>
        <v>1</v>
      </c>
    </row>
    <row r="19" spans="1:102" s="3" customFormat="1" outlineLevel="1" x14ac:dyDescent="0.3">
      <c r="A19" s="29" t="s">
        <v>52</v>
      </c>
      <c r="B19" s="129">
        <f>+'N EERR ULTRAX'!B15</f>
        <v>0</v>
      </c>
      <c r="C19" s="30" t="str">
        <f>IF(AND(B4=0,B19&gt;=0), "",B19/B4)</f>
        <v/>
      </c>
      <c r="D19" s="44"/>
      <c r="E19" s="129">
        <f>+'N EERR ULTRAX'!C15</f>
        <v>540.2965397967007</v>
      </c>
      <c r="F19" s="30">
        <f>IF(AND(E4=0,E19&gt;=0), "",E19/E4)</f>
        <v>7.7497090904308031E-3</v>
      </c>
      <c r="G19" s="44"/>
      <c r="H19" s="129">
        <f>+'N EERR ULTRAX'!D15</f>
        <v>393.97462996256502</v>
      </c>
      <c r="I19" s="30">
        <f>IF(AND(H4=0,H19&gt;=0), "",H19/H4)</f>
        <v>4.3302609518705223E-3</v>
      </c>
      <c r="J19" s="44"/>
      <c r="K19" s="30">
        <f t="shared" si="0"/>
        <v>-0.27081778071203777</v>
      </c>
      <c r="L19" s="130">
        <f>+E19+H19</f>
        <v>934.27116975926572</v>
      </c>
      <c r="M19" s="30">
        <f>IF(AND(L4=0,L19&gt;=0), "",L19/L4)</f>
        <v>5.8137585669264984E-3</v>
      </c>
      <c r="N19" s="44"/>
      <c r="O19" s="129">
        <f>+'N EERR ULTRAX'!E15</f>
        <v>867.79142817176557</v>
      </c>
      <c r="P19" s="30">
        <f>IF(AND(O4=0,O19&gt;=0), "",O19/O4)</f>
        <v>8.0605371457608509E-3</v>
      </c>
      <c r="Q19" s="44"/>
      <c r="R19" s="30">
        <f t="shared" si="1"/>
        <v>1.2026581464248651</v>
      </c>
      <c r="S19" s="130">
        <f>+L19+O19</f>
        <v>1802.0625979310312</v>
      </c>
      <c r="T19" s="30">
        <f>IF(AND(S4=0,S19&gt;=0), "",S19/S4)</f>
        <v>6.7151118017413124E-3</v>
      </c>
      <c r="U19" s="44"/>
      <c r="V19" s="131"/>
      <c r="W19" s="30" t="str">
        <f>IF(AND(V4=0,V19&gt;=0), "",V19/V4)</f>
        <v/>
      </c>
      <c r="X19" s="47">
        <f t="shared" si="2"/>
        <v>1</v>
      </c>
      <c r="Y19" s="129">
        <f>+'N EERR ULTRAX'!F15</f>
        <v>482.66268120921757</v>
      </c>
      <c r="Z19" s="30">
        <f>IF(AND(Y4=0,Y19&gt;=0), "",Y19/Y4)</f>
        <v>4.1103638870596945E-3</v>
      </c>
      <c r="AA19" s="44"/>
      <c r="AB19" s="30">
        <f t="shared" si="3"/>
        <v>-0.44380335465392251</v>
      </c>
      <c r="AC19" s="130">
        <f>+S19+Y19</f>
        <v>2284.7252791402489</v>
      </c>
      <c r="AD19" s="30">
        <f>IF(AND(AC4=0,AC19&gt;=0), "",AC19/AC4)</f>
        <v>5.9222751113374847E-3</v>
      </c>
      <c r="AE19" s="44"/>
      <c r="AF19" s="129">
        <f>+'N EERR ULTRAX'!G15</f>
        <v>715.19709752839685</v>
      </c>
      <c r="AG19" s="30">
        <f>IF(AND(AF4=0,AF19&gt;=0), "",AF19/AF4)</f>
        <v>5.4014469056469132E-3</v>
      </c>
      <c r="AH19" s="44"/>
      <c r="AI19" s="30">
        <f t="shared" si="4"/>
        <v>0.48177417764433222</v>
      </c>
      <c r="AJ19" s="130">
        <f t="shared" si="16"/>
        <v>2999.9223766686455</v>
      </c>
      <c r="AK19" s="30">
        <f>IF(AND(AJ4=0,AJ19&gt;=0), "",AJ19/AJ4)</f>
        <v>5.7891934625010927E-3</v>
      </c>
      <c r="AL19" s="44"/>
      <c r="AM19" s="129">
        <f>+'N EERR ULTRAX'!H15</f>
        <v>528.41580767086771</v>
      </c>
      <c r="AN19" s="30">
        <f>IF(AND(AM4=0,AM19&gt;=0), "",AM19/AM4)</f>
        <v>4.4731742793108296E-3</v>
      </c>
      <c r="AO19" s="44"/>
      <c r="AP19" s="30">
        <f t="shared" si="5"/>
        <v>-0.26116058147189697</v>
      </c>
      <c r="AQ19" s="130">
        <f t="shared" si="17"/>
        <v>3528.3381843395132</v>
      </c>
      <c r="AR19" s="30">
        <f>IF(AND(AQ4=0,AQ19&gt;=0), "",AQ19/AQ4)</f>
        <v>5.5448817509735886E-3</v>
      </c>
      <c r="AS19" s="44"/>
      <c r="AT19" s="131">
        <f>+V19*2</f>
        <v>0</v>
      </c>
      <c r="AU19" s="30" t="str">
        <f>IF(AND(AT4=0,AT19&gt;=0), "",AT19/AT4)</f>
        <v/>
      </c>
      <c r="AV19" s="47">
        <f t="shared" si="6"/>
        <v>1</v>
      </c>
      <c r="AW19" s="131">
        <f>+AQ19/6</f>
        <v>588.05636405658549</v>
      </c>
      <c r="AX19" s="30">
        <f>IF(AND(AW4=0,AW19&gt;=0), "",AW19/AW4)</f>
        <v>5.5448817509735878E-3</v>
      </c>
      <c r="AY19" s="44"/>
      <c r="AZ19" s="131">
        <f>+AT19/6</f>
        <v>0</v>
      </c>
      <c r="BA19" s="30" t="str">
        <f>IF(AND(AZ4=0,AZ19&gt;=0), "",AZ19/AZ4)</f>
        <v/>
      </c>
      <c r="BB19" s="47">
        <f t="shared" si="7"/>
        <v>1</v>
      </c>
      <c r="BC19" s="129">
        <f>+'N EERR ULTRAX'!I15</f>
        <v>0</v>
      </c>
      <c r="BD19" s="30" t="str">
        <f>IF(AND(BC4=0,BC19&gt;=0), "",BC19/BC4)</f>
        <v/>
      </c>
      <c r="BE19" s="44"/>
      <c r="BF19" s="30">
        <f t="shared" si="8"/>
        <v>-1</v>
      </c>
      <c r="BG19" s="130">
        <f>+AQ19+BC19</f>
        <v>3528.3381843395132</v>
      </c>
      <c r="BH19" s="30">
        <f>IF(AND(BG4=0,BG19&gt;=0), "",BG19/BG4)</f>
        <v>5.5448817509735886E-3</v>
      </c>
      <c r="BI19" s="44"/>
      <c r="BJ19" s="129">
        <f>+'N EERR ULTRAX'!J15</f>
        <v>0</v>
      </c>
      <c r="BK19" s="30" t="str">
        <f>IF(AND(BJ4=0,BJ19&gt;=0), "",BJ19/BJ4)</f>
        <v/>
      </c>
      <c r="BL19" s="44"/>
      <c r="BM19" s="30" t="str">
        <f t="shared" si="9"/>
        <v/>
      </c>
      <c r="BN19" s="130">
        <f>+BG19+BJ19</f>
        <v>3528.3381843395132</v>
      </c>
      <c r="BO19" s="30">
        <f>IF(AND(BN4=0,BN19&gt;=0), "",BN19/BN4)</f>
        <v>5.5448817509735886E-3</v>
      </c>
      <c r="BP19" s="44"/>
      <c r="BQ19" s="129">
        <f>+'N EERR ULTRAX'!K15</f>
        <v>0</v>
      </c>
      <c r="BR19" s="30" t="str">
        <f>IF(AND(BQ4=0,BQ19&gt;=0), "",BQ19/BQ4)</f>
        <v/>
      </c>
      <c r="BS19" s="44"/>
      <c r="BT19" s="30" t="str">
        <f t="shared" si="10"/>
        <v/>
      </c>
      <c r="BU19" s="130">
        <f>+BN19+BQ19</f>
        <v>3528.3381843395132</v>
      </c>
      <c r="BV19" s="30">
        <f>IF(AND(BU4=0,BU19&gt;=0), "",BU19/BU4)</f>
        <v>5.5448817509735886E-3</v>
      </c>
      <c r="BW19" s="44"/>
      <c r="BX19" s="131">
        <f>+AZ19*9</f>
        <v>0</v>
      </c>
      <c r="BY19" s="30" t="str">
        <f>IF(AND(BX4=0,BX19&gt;=0), "",BX19/BX4)</f>
        <v/>
      </c>
      <c r="BZ19" s="47">
        <f t="shared" si="11"/>
        <v>1</v>
      </c>
      <c r="CA19" s="129">
        <f>+'N EERR ULTRAX'!L15</f>
        <v>0</v>
      </c>
      <c r="CB19" s="30" t="str">
        <f>IF(AND(CA4=0,CA19&gt;=0), "",CA19/CA4)</f>
        <v/>
      </c>
      <c r="CC19" s="44"/>
      <c r="CD19" s="30" t="str">
        <f t="shared" si="12"/>
        <v/>
      </c>
      <c r="CE19" s="130">
        <f>+BU19+CA19</f>
        <v>3528.3381843395132</v>
      </c>
      <c r="CF19" s="30">
        <f>IF(AND(CE4=0,CE19&gt;=0), "",CE19/CE4)</f>
        <v>5.5448817509735886E-3</v>
      </c>
      <c r="CG19" s="44"/>
      <c r="CH19" s="129">
        <f>+'N EERR ULTRAX'!M15</f>
        <v>0</v>
      </c>
      <c r="CI19" s="30" t="str">
        <f>IF(AND(CH4=0,CH19&gt;=0), "",CH19/CH4)</f>
        <v/>
      </c>
      <c r="CJ19" s="44"/>
      <c r="CK19" s="30" t="str">
        <f t="shared" si="13"/>
        <v/>
      </c>
      <c r="CL19" s="130">
        <f>+CE19+CH19</f>
        <v>3528.3381843395132</v>
      </c>
      <c r="CM19" s="30">
        <f>IF(AND(CL4=0,CL19&gt;=0), "",CL19/CL4)</f>
        <v>5.5448817509735886E-3</v>
      </c>
      <c r="CN19" s="44"/>
      <c r="CO19" s="129">
        <f>+'N EERR ULTRAX'!N15</f>
        <v>0</v>
      </c>
      <c r="CP19" s="30" t="str">
        <f>IF(AND(CO4=0,CO19&gt;=0), "",CO19/CO4)</f>
        <v/>
      </c>
      <c r="CQ19" s="44"/>
      <c r="CR19" s="30" t="str">
        <f t="shared" si="14"/>
        <v/>
      </c>
      <c r="CS19" s="130">
        <f>+CL19+CO19</f>
        <v>3528.3381843395132</v>
      </c>
      <c r="CT19" s="30">
        <f>IF(AND(CS4=0,CS19&gt;=0), "",CS19/CS4)</f>
        <v>5.5448817509735886E-3</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42393.53860152937</v>
      </c>
      <c r="F22" s="36">
        <f>IF(AND(E4=0,E22&gt;=0), "",E22/E4)</f>
        <v>0.60806902742597857</v>
      </c>
      <c r="G22" s="42"/>
      <c r="H22" s="123">
        <f>+H23+H26+H29</f>
        <v>55925.749772969895</v>
      </c>
      <c r="I22" s="36">
        <f>IF(AND(H4=0,H22&gt;=0), "",H22/H4)</f>
        <v>0.61469209443507633</v>
      </c>
      <c r="J22" s="42"/>
      <c r="K22" s="36">
        <f t="shared" si="0"/>
        <v>0.31920456790913754</v>
      </c>
      <c r="L22" s="124">
        <f>+L23+L26+L29</f>
        <v>98319.288374499272</v>
      </c>
      <c r="M22" s="36">
        <f>IF(AND(L4=0,L22&gt;=0), "",L22/L4)</f>
        <v>0.61181873484188509</v>
      </c>
      <c r="N22" s="42"/>
      <c r="O22" s="123">
        <f>+O23+O26+O29</f>
        <v>54258.263174802232</v>
      </c>
      <c r="P22" s="36">
        <f>IF(AND(O4=0,O22&gt;=0), "",O22/O4)</f>
        <v>0.50398140795923463</v>
      </c>
      <c r="Q22" s="42"/>
      <c r="R22" s="36">
        <f t="shared" si="1"/>
        <v>-2.9816079443490892E-2</v>
      </c>
      <c r="S22" s="124">
        <f>+S23+S26+S29</f>
        <v>152577.55154930148</v>
      </c>
      <c r="T22" s="36">
        <f>IF(AND(S4=0,S22&gt;=0), "",S22/S4)</f>
        <v>0.56855700699067535</v>
      </c>
      <c r="U22" s="42"/>
      <c r="V22" s="125">
        <f>+V23+V26+V29</f>
        <v>0</v>
      </c>
      <c r="W22" s="36" t="str">
        <f>IF(AND(V4=0,V22&gt;=0), "",V22/V4)</f>
        <v/>
      </c>
      <c r="X22" s="42">
        <f t="shared" si="2"/>
        <v>1</v>
      </c>
      <c r="Y22" s="123">
        <f>+Y23+Y26+Y29</f>
        <v>73500.048258933442</v>
      </c>
      <c r="Z22" s="36">
        <f>IF(AND(Y4=0,Y22&gt;=0), "",Y22/Y4)</f>
        <v>0.62592770442451029</v>
      </c>
      <c r="AA22" s="42"/>
      <c r="AB22" s="36">
        <f t="shared" si="3"/>
        <v>0.35463326612834112</v>
      </c>
      <c r="AC22" s="124">
        <f>+AC23+AC26+AC29</f>
        <v>226077.59980823493</v>
      </c>
      <c r="AD22" s="36">
        <f>IF(AND(AC4=0,AC22&gt;=0), "",AC22/AC4)</f>
        <v>0.58601957740803601</v>
      </c>
      <c r="AE22" s="42"/>
      <c r="AF22" s="123">
        <f>+AF23+AF26+AF29</f>
        <v>80130.75463136808</v>
      </c>
      <c r="AG22" s="36">
        <f>IF(AND(AF4=0,AF22&gt;=0), "",AF22/AF4)</f>
        <v>0.60517865375365287</v>
      </c>
      <c r="AH22" s="42"/>
      <c r="AI22" s="36">
        <f t="shared" si="4"/>
        <v>9.0213632909128316E-2</v>
      </c>
      <c r="AJ22" s="124">
        <f>+AJ23+AJ26+AJ29</f>
        <v>306208.35443960305</v>
      </c>
      <c r="AK22" s="36">
        <f>IF(AND(AJ4=0,AJ22&gt;=0), "",AJ22/AJ4)</f>
        <v>0.59091509082762173</v>
      </c>
      <c r="AL22" s="42"/>
      <c r="AM22" s="123">
        <f>+AM23+AM26+AM29</f>
        <v>65852.504163004225</v>
      </c>
      <c r="AN22" s="36">
        <f>IF(AND(AM4=0,AM22&gt;=0), "",AM22/AM4)</f>
        <v>0.55745820540182878</v>
      </c>
      <c r="AO22" s="42"/>
      <c r="AP22" s="36">
        <f t="shared" si="5"/>
        <v>-0.17818689633024465</v>
      </c>
      <c r="AQ22" s="124">
        <f>+AQ23+AQ26+AQ29</f>
        <v>372060.85860260722</v>
      </c>
      <c r="AR22" s="36">
        <f>IF(AND(AQ4=0,AQ22&gt;=0), "",AQ22/AQ4)</f>
        <v>0.58470400435930736</v>
      </c>
      <c r="AS22" s="42"/>
      <c r="AT22" s="125">
        <f>+AT23+AT26+AT29</f>
        <v>0</v>
      </c>
      <c r="AU22" s="36" t="str">
        <f>IF(AND(AT4=0,AT22&gt;=0), "",AT22/AT4)</f>
        <v/>
      </c>
      <c r="AV22" s="42">
        <f t="shared" si="6"/>
        <v>1</v>
      </c>
      <c r="AW22" s="125">
        <f>+AW23+AW26+AW29</f>
        <v>62010.143100434536</v>
      </c>
      <c r="AX22" s="36">
        <f>IF(AND(AW4=0,AW22&gt;=0), "",AW22/AW4)</f>
        <v>0.58470400435930736</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372060.85860260722</v>
      </c>
      <c r="BH22" s="36">
        <f>IF(AND(BG4=0,BG22&gt;=0), "",BG22/BG4)</f>
        <v>0.58470400435930736</v>
      </c>
      <c r="BI22" s="42"/>
      <c r="BJ22" s="123">
        <f>+BJ23+BJ26+BJ29</f>
        <v>0</v>
      </c>
      <c r="BK22" s="36" t="str">
        <f>IF(AND(BJ4=0,BJ22&gt;=0), "",BJ22/BJ4)</f>
        <v/>
      </c>
      <c r="BL22" s="42"/>
      <c r="BM22" s="36" t="str">
        <f t="shared" si="9"/>
        <v/>
      </c>
      <c r="BN22" s="124">
        <f>+BN23+BN26+BN29</f>
        <v>372060.85860260722</v>
      </c>
      <c r="BO22" s="36">
        <f>IF(AND(BN4=0,BN22&gt;=0), "",BN22/BN4)</f>
        <v>0.58470400435930736</v>
      </c>
      <c r="BP22" s="42"/>
      <c r="BQ22" s="123">
        <f>+BQ23+BQ26+BQ29</f>
        <v>0</v>
      </c>
      <c r="BR22" s="36" t="str">
        <f>IF(AND(BQ4=0,BQ22&gt;=0), "",BQ22/BQ4)</f>
        <v/>
      </c>
      <c r="BS22" s="42"/>
      <c r="BT22" s="36" t="str">
        <f t="shared" si="10"/>
        <v/>
      </c>
      <c r="BU22" s="124">
        <f>+BU23+BU26+BU29</f>
        <v>372060.85860260722</v>
      </c>
      <c r="BV22" s="36">
        <f>IF(AND(BU4=0,BU22&gt;=0), "",BU22/BU4)</f>
        <v>0.58470400435930736</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372060.85860260722</v>
      </c>
      <c r="CF22" s="36">
        <f>IF(AND(CE4=0,CE22&gt;=0), "",CE22/CE4)</f>
        <v>0.58470400435930736</v>
      </c>
      <c r="CG22" s="42"/>
      <c r="CH22" s="123">
        <f>+CH23+CH26+CH29</f>
        <v>0</v>
      </c>
      <c r="CI22" s="36" t="str">
        <f>IF(AND(CH4=0,CH22&gt;=0), "",CH22/CH4)</f>
        <v/>
      </c>
      <c r="CJ22" s="42"/>
      <c r="CK22" s="36" t="str">
        <f t="shared" si="13"/>
        <v/>
      </c>
      <c r="CL22" s="124">
        <f>+CL23+CL26+CL29</f>
        <v>372060.85860260722</v>
      </c>
      <c r="CM22" s="36">
        <f>IF(AND(CL4=0,CL22&gt;=0), "",CL22/CL4)</f>
        <v>0.58470400435930736</v>
      </c>
      <c r="CN22" s="42"/>
      <c r="CO22" s="123">
        <f>+CO23+CO26+CO29</f>
        <v>0</v>
      </c>
      <c r="CP22" s="36" t="str">
        <f>IF(AND(CO4=0,CO22&gt;=0), "",CO22/CO4)</f>
        <v/>
      </c>
      <c r="CQ22" s="42"/>
      <c r="CR22" s="36" t="str">
        <f t="shared" si="14"/>
        <v/>
      </c>
      <c r="CS22" s="124">
        <f>+CS23+CS26+CS29</f>
        <v>372060.85860260722</v>
      </c>
      <c r="CT22" s="36">
        <f>IF(AND(CS4=0,CS22&gt;=0), "",CS22/CS4)</f>
        <v>0.58470400435930736</v>
      </c>
      <c r="CU22" s="42"/>
      <c r="CV22" s="125">
        <f>+CV23+CV26+CV29</f>
        <v>0</v>
      </c>
      <c r="CW22" s="36" t="str">
        <f>IF(AND(CV4=0,CV22&gt;=0), "",CV22/CV4)</f>
        <v/>
      </c>
      <c r="CX22" s="42">
        <f t="shared" si="15"/>
        <v>1</v>
      </c>
    </row>
    <row r="23" spans="1:102" s="6" customFormat="1" outlineLevel="1" x14ac:dyDescent="0.3">
      <c r="A23" s="37" t="s">
        <v>48</v>
      </c>
      <c r="B23" s="126">
        <f>SUM(B24:B25)</f>
        <v>0</v>
      </c>
      <c r="C23" s="38" t="str">
        <f>IF(AND(B5=0,B23&gt;=0), "",B23/B5)</f>
        <v/>
      </c>
      <c r="D23" s="43"/>
      <c r="E23" s="126">
        <f>SUM(E24:E25)</f>
        <v>42006.979999999996</v>
      </c>
      <c r="F23" s="38">
        <f>IF(AND(E5=0,E23&gt;=0), "",E23/E5)</f>
        <v>0.62004592035044181</v>
      </c>
      <c r="G23" s="43"/>
      <c r="H23" s="126">
        <f>SUM(H24:H25)</f>
        <v>55387.3</v>
      </c>
      <c r="I23" s="38">
        <f>IF(AND(H5=0,H23&gt;=0), "",H23/H5)</f>
        <v>0.62126270902451741</v>
      </c>
      <c r="J23" s="43"/>
      <c r="K23" s="38">
        <f t="shared" si="0"/>
        <v>0.31852611161287975</v>
      </c>
      <c r="L23" s="127">
        <f>SUM(L24:L25)</f>
        <v>97394.28</v>
      </c>
      <c r="M23" s="38">
        <f>IF(AND(L5=0,L23&gt;=0), "",L23/L5)</f>
        <v>0.62073731253759523</v>
      </c>
      <c r="N23" s="43"/>
      <c r="O23" s="126">
        <f>SUM(O24:O25)</f>
        <v>53355.21</v>
      </c>
      <c r="P23" s="38">
        <f>IF(AND(O5=0,O23&gt;=0), "",O23/O5)</f>
        <v>0.51038182710552693</v>
      </c>
      <c r="Q23" s="43"/>
      <c r="R23" s="38">
        <f t="shared" si="1"/>
        <v>-3.6688735504348535E-2</v>
      </c>
      <c r="S23" s="127">
        <f>SUM(S24:S25)</f>
        <v>150749.49</v>
      </c>
      <c r="T23" s="38">
        <f>IF(AND(S5=0,S23&gt;=0), "",S23/S5)</f>
        <v>0.57661052887325004</v>
      </c>
      <c r="U23" s="43"/>
      <c r="V23" s="128">
        <f>SUM(V24:V25)</f>
        <v>0</v>
      </c>
      <c r="W23" s="38" t="str">
        <f>IF(AND(V5=0,V23&gt;=0), "",V23/V5)</f>
        <v/>
      </c>
      <c r="X23" s="91">
        <f t="shared" si="2"/>
        <v>1</v>
      </c>
      <c r="Y23" s="126">
        <f>SUM(Y24:Y25)</f>
        <v>72991.03</v>
      </c>
      <c r="Z23" s="38">
        <f>IF(AND(Y5=0,Y23&gt;=0), "",Y23/Y5)</f>
        <v>0.63101829526494746</v>
      </c>
      <c r="AA23" s="43"/>
      <c r="AB23" s="38">
        <f t="shared" si="3"/>
        <v>0.36802066752244061</v>
      </c>
      <c r="AC23" s="127">
        <f>SUM(AC24:AC25)</f>
        <v>223740.52</v>
      </c>
      <c r="AD23" s="38">
        <f>IF(AND(AC5=0,AC23&gt;=0), "",AC23/AC5)</f>
        <v>0.59329903399636252</v>
      </c>
      <c r="AE23" s="43"/>
      <c r="AF23" s="126">
        <f>SUM(AF24:AF25)</f>
        <v>79499.990000000005</v>
      </c>
      <c r="AG23" s="38">
        <f>IF(AND(AF5=0,AF23&gt;=0), "",AF23/AF5)</f>
        <v>0.61067675003894073</v>
      </c>
      <c r="AH23" s="43"/>
      <c r="AI23" s="38">
        <f t="shared" si="4"/>
        <v>8.917479312183986E-2</v>
      </c>
      <c r="AJ23" s="127">
        <f>SUM(AJ24:AJ25)</f>
        <v>303240.51</v>
      </c>
      <c r="AK23" s="38">
        <f>IF(AND(AJ5=0,AJ23&gt;=0), "",AJ23/AJ5)</f>
        <v>0.59775854209979429</v>
      </c>
      <c r="AL23" s="43"/>
      <c r="AM23" s="126">
        <f>SUM(AM24:AM25)</f>
        <v>65390.1</v>
      </c>
      <c r="AN23" s="38">
        <f>IF(AND(AM5=0,AM23&gt;=0), "",AM23/AM5)</f>
        <v>0.56169816738188938</v>
      </c>
      <c r="AO23" s="43"/>
      <c r="AP23" s="38">
        <f t="shared" si="5"/>
        <v>-0.17748291540665609</v>
      </c>
      <c r="AQ23" s="127">
        <f>SUM(AQ24:AQ25)</f>
        <v>368630.61</v>
      </c>
      <c r="AR23" s="38">
        <f>IF(AND(AQ5=0,AQ23&gt;=0), "",AQ23/AQ5)</f>
        <v>0.59102791042037828</v>
      </c>
      <c r="AS23" s="43"/>
      <c r="AT23" s="128">
        <f>SUM(AT24:AT25)</f>
        <v>0</v>
      </c>
      <c r="AU23" s="38" t="str">
        <f>IF(AND(AT5=0,AT23&gt;=0), "",AT23/AT5)</f>
        <v/>
      </c>
      <c r="AV23" s="91">
        <f t="shared" si="6"/>
        <v>1</v>
      </c>
      <c r="AW23" s="128">
        <f>SUM(AW24:AW25)</f>
        <v>61438.434999999998</v>
      </c>
      <c r="AX23" s="38">
        <f>IF(AND(AW5=0,AW23&gt;=0), "",AW23/AW5)</f>
        <v>0.59102791042037828</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368630.61</v>
      </c>
      <c r="BH23" s="38">
        <f>IF(AND(BG5=0,BG23&gt;=0), "",BG23/BG5)</f>
        <v>0.59102791042037828</v>
      </c>
      <c r="BI23" s="43"/>
      <c r="BJ23" s="126">
        <f>SUM(BJ24:BJ25)</f>
        <v>0</v>
      </c>
      <c r="BK23" s="38" t="str">
        <f>IF(AND(BJ5=0,BJ23&gt;=0), "",BJ23/BJ5)</f>
        <v/>
      </c>
      <c r="BL23" s="43"/>
      <c r="BM23" s="38" t="str">
        <f t="shared" si="9"/>
        <v/>
      </c>
      <c r="BN23" s="127">
        <f>SUM(BN24:BN25)</f>
        <v>368630.61</v>
      </c>
      <c r="BO23" s="38">
        <f>IF(AND(BN5=0,BN23&gt;=0), "",BN23/BN5)</f>
        <v>0.59102791042037828</v>
      </c>
      <c r="BP23" s="43"/>
      <c r="BQ23" s="126">
        <f>SUM(BQ24:BQ25)</f>
        <v>0</v>
      </c>
      <c r="BR23" s="38" t="str">
        <f>IF(AND(BQ5=0,BQ23&gt;=0), "",BQ23/BQ5)</f>
        <v/>
      </c>
      <c r="BS23" s="43"/>
      <c r="BT23" s="38" t="str">
        <f t="shared" si="10"/>
        <v/>
      </c>
      <c r="BU23" s="127">
        <f>SUM(BU24:BU25)</f>
        <v>368630.61</v>
      </c>
      <c r="BV23" s="38">
        <f>IF(AND(BU5=0,BU23&gt;=0), "",BU23/BU5)</f>
        <v>0.59102791042037828</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368630.61</v>
      </c>
      <c r="CF23" s="38">
        <f>IF(AND(CE5=0,CE23&gt;=0), "",CE23/CE5)</f>
        <v>0.59102791042037828</v>
      </c>
      <c r="CG23" s="43"/>
      <c r="CH23" s="126">
        <f>SUM(CH24:CH25)</f>
        <v>0</v>
      </c>
      <c r="CI23" s="38" t="str">
        <f>IF(AND(CH5=0,CH23&gt;=0), "",CH23/CH5)</f>
        <v/>
      </c>
      <c r="CJ23" s="43"/>
      <c r="CK23" s="38" t="str">
        <f t="shared" si="13"/>
        <v/>
      </c>
      <c r="CL23" s="127">
        <f>SUM(CL24:CL25)</f>
        <v>368630.61</v>
      </c>
      <c r="CM23" s="38">
        <f>IF(AND(CL5=0,CL23&gt;=0), "",CL23/CL5)</f>
        <v>0.59102791042037828</v>
      </c>
      <c r="CN23" s="43"/>
      <c r="CO23" s="126">
        <f>SUM(CO24:CO25)</f>
        <v>0</v>
      </c>
      <c r="CP23" s="38" t="str">
        <f>IF(AND(CO5=0,CO23&gt;=0), "",CO23/CO5)</f>
        <v/>
      </c>
      <c r="CQ23" s="43"/>
      <c r="CR23" s="38" t="str">
        <f t="shared" si="14"/>
        <v/>
      </c>
      <c r="CS23" s="127">
        <f>SUM(CS24:CS25)</f>
        <v>368630.61</v>
      </c>
      <c r="CT23" s="38">
        <f>IF(AND(CS5=0,CS23&gt;=0), "",CS23/CS5)</f>
        <v>0.59102791042037828</v>
      </c>
      <c r="CU23" s="43"/>
      <c r="CV23" s="128">
        <f>SUM(CV24:CV25)</f>
        <v>0</v>
      </c>
      <c r="CW23" s="38" t="str">
        <f>IF(AND(CV5=0,CV23&gt;=0), "",CV23/CV5)</f>
        <v/>
      </c>
      <c r="CX23" s="91">
        <f t="shared" si="15"/>
        <v>1</v>
      </c>
    </row>
    <row r="24" spans="1:102" outlineLevel="1" x14ac:dyDescent="0.3">
      <c r="A24" s="29" t="s">
        <v>49</v>
      </c>
      <c r="B24" s="129">
        <f>+'N EERR ULTRAX'!B30</f>
        <v>0</v>
      </c>
      <c r="C24" s="30" t="str">
        <f>IF(AND(B5=0,B24&gt;=0), "",B24/B5)</f>
        <v/>
      </c>
      <c r="D24" s="44"/>
      <c r="E24" s="129">
        <f>+'N EERR ULTRAX'!C30</f>
        <v>42006.979999999996</v>
      </c>
      <c r="F24" s="30">
        <f>IF(AND(E5=0,E24&gt;=0), "",E24/E5)</f>
        <v>0.62004592035044181</v>
      </c>
      <c r="G24" s="44"/>
      <c r="H24" s="129">
        <f>+'N EERR ULTRAX'!D30</f>
        <v>55387.3</v>
      </c>
      <c r="I24" s="30">
        <f>IF(AND(H5=0,H24&gt;=0), "",H24/H5)</f>
        <v>0.62126270902451741</v>
      </c>
      <c r="J24" s="44"/>
      <c r="K24" s="30">
        <f t="shared" si="0"/>
        <v>0.31852611161287975</v>
      </c>
      <c r="L24" s="130">
        <f>+E24+H24</f>
        <v>97394.28</v>
      </c>
      <c r="M24" s="30">
        <f>IF(AND(L5=0,L24&gt;=0), "",L24/L5)</f>
        <v>0.62073731253759523</v>
      </c>
      <c r="N24" s="44"/>
      <c r="O24" s="129">
        <f>+'N EERR ULTRAX'!E30</f>
        <v>53355.21</v>
      </c>
      <c r="P24" s="30">
        <f>IF(AND(O5=0,O24&gt;=0), "",O24/O5)</f>
        <v>0.51038182710552693</v>
      </c>
      <c r="Q24" s="44"/>
      <c r="R24" s="30">
        <f t="shared" si="1"/>
        <v>-3.6688735504348535E-2</v>
      </c>
      <c r="S24" s="130">
        <f>+L24+O24</f>
        <v>150749.49</v>
      </c>
      <c r="T24" s="30">
        <f>IF(AND(S5=0,S24&gt;=0), "",S24/S5)</f>
        <v>0.57661052887325004</v>
      </c>
      <c r="U24" s="44"/>
      <c r="V24" s="131">
        <f>+V6*66.71%</f>
        <v>0</v>
      </c>
      <c r="W24" s="30" t="str">
        <f>IF(AND(V5=0,V24&gt;=0), "",V24/V5)</f>
        <v/>
      </c>
      <c r="X24" s="47">
        <f t="shared" si="2"/>
        <v>1</v>
      </c>
      <c r="Y24" s="129">
        <f>+'N EERR ULTRAX'!F30</f>
        <v>72991.03</v>
      </c>
      <c r="Z24" s="30">
        <f>IF(AND(Y5=0,Y24&gt;=0), "",Y24/Y5)</f>
        <v>0.63101829526494746</v>
      </c>
      <c r="AA24" s="44"/>
      <c r="AB24" s="30">
        <f t="shared" si="3"/>
        <v>0.36802066752244061</v>
      </c>
      <c r="AC24" s="130">
        <f>+S24+Y24</f>
        <v>223740.52</v>
      </c>
      <c r="AD24" s="30">
        <f>IF(AND(AC5=0,AC24&gt;=0), "",AC24/AC5)</f>
        <v>0.59329903399636252</v>
      </c>
      <c r="AE24" s="44"/>
      <c r="AF24" s="129">
        <f>+'N EERR ULTRAX'!G30</f>
        <v>79499.990000000005</v>
      </c>
      <c r="AG24" s="30">
        <f>IF(AND(AF5=0,AF24&gt;=0), "",AF24/AF5)</f>
        <v>0.61067675003894073</v>
      </c>
      <c r="AH24" s="44"/>
      <c r="AI24" s="30">
        <f t="shared" si="4"/>
        <v>8.917479312183986E-2</v>
      </c>
      <c r="AJ24" s="130">
        <f t="shared" si="16"/>
        <v>303240.51</v>
      </c>
      <c r="AK24" s="30">
        <f>IF(AND(AJ5=0,AJ24&gt;=0), "",AJ24/AJ5)</f>
        <v>0.59775854209979429</v>
      </c>
      <c r="AL24" s="44"/>
      <c r="AM24" s="129">
        <f>+'N EERR ULTRAX'!H30</f>
        <v>65390.1</v>
      </c>
      <c r="AN24" s="30">
        <f>IF(AND(AM5=0,AM24&gt;=0), "",AM24/AM5)</f>
        <v>0.56169816738188938</v>
      </c>
      <c r="AO24" s="44"/>
      <c r="AP24" s="30">
        <f t="shared" si="5"/>
        <v>-0.17748291540665609</v>
      </c>
      <c r="AQ24" s="130">
        <f t="shared" si="17"/>
        <v>368630.61</v>
      </c>
      <c r="AR24" s="30">
        <f>IF(AND(AQ5=0,AQ24&gt;=0), "",AQ24/AQ5)</f>
        <v>0.59102791042037828</v>
      </c>
      <c r="AS24" s="44"/>
      <c r="AT24" s="131">
        <f>+V24*2</f>
        <v>0</v>
      </c>
      <c r="AU24" s="30" t="str">
        <f>IF(AND(AT5=0,AT24&gt;=0), "",AT24/AT5)</f>
        <v/>
      </c>
      <c r="AV24" s="47">
        <f t="shared" si="6"/>
        <v>1</v>
      </c>
      <c r="AW24" s="131">
        <f>+AQ24/6</f>
        <v>61438.434999999998</v>
      </c>
      <c r="AX24" s="30">
        <f>IF(AND(AW5=0,AW24&gt;=0), "",AW24/AW5)</f>
        <v>0.59102791042037828</v>
      </c>
      <c r="AY24" s="44"/>
      <c r="AZ24" s="131">
        <f>+AT24/6</f>
        <v>0</v>
      </c>
      <c r="BA24" s="30" t="str">
        <f>IF(AND(AZ5=0,AZ24&gt;=0), "",AZ24/AZ5)</f>
        <v/>
      </c>
      <c r="BB24" s="47">
        <f t="shared" si="7"/>
        <v>1</v>
      </c>
      <c r="BC24" s="129">
        <f>+'N EERR ULTRAX'!I30</f>
        <v>0</v>
      </c>
      <c r="BD24" s="30" t="str">
        <f>IF(AND(BC5=0,BC24&gt;=0), "",BC24/BC5)</f>
        <v/>
      </c>
      <c r="BE24" s="44"/>
      <c r="BF24" s="30">
        <f t="shared" si="8"/>
        <v>-1</v>
      </c>
      <c r="BG24" s="130">
        <f>+AQ24+BC24</f>
        <v>368630.61</v>
      </c>
      <c r="BH24" s="30">
        <f>IF(AND(BG5=0,BG24&gt;=0), "",BG24/BG5)</f>
        <v>0.59102791042037828</v>
      </c>
      <c r="BI24" s="44"/>
      <c r="BJ24" s="129">
        <f>+'N EERR ULTRAX'!J30</f>
        <v>0</v>
      </c>
      <c r="BK24" s="30" t="str">
        <f>IF(AND(BJ5=0,BJ24&gt;=0), "",BJ24/BJ5)</f>
        <v/>
      </c>
      <c r="BL24" s="44"/>
      <c r="BM24" s="30" t="str">
        <f t="shared" si="9"/>
        <v/>
      </c>
      <c r="BN24" s="130">
        <f>+BG24+BJ24</f>
        <v>368630.61</v>
      </c>
      <c r="BO24" s="30">
        <f>IF(AND(BN5=0,BN24&gt;=0), "",BN24/BN5)</f>
        <v>0.59102791042037828</v>
      </c>
      <c r="BP24" s="44"/>
      <c r="BQ24" s="129">
        <f>+'N EERR ULTRAX'!K30</f>
        <v>0</v>
      </c>
      <c r="BR24" s="30" t="str">
        <f>IF(AND(BQ5=0,BQ24&gt;=0), "",BQ24/BQ5)</f>
        <v/>
      </c>
      <c r="BS24" s="44"/>
      <c r="BT24" s="30" t="str">
        <f t="shared" si="10"/>
        <v/>
      </c>
      <c r="BU24" s="130">
        <f>+BN24+BQ24</f>
        <v>368630.61</v>
      </c>
      <c r="BV24" s="30">
        <f>IF(AND(BU5=0,BU24&gt;=0), "",BU24/BU5)</f>
        <v>0.59102791042037828</v>
      </c>
      <c r="BW24" s="44"/>
      <c r="BX24" s="131">
        <f>+AZ24*9</f>
        <v>0</v>
      </c>
      <c r="BY24" s="30" t="str">
        <f>IF(AND(BX5=0,BX24&gt;=0), "",BX24/BX5)</f>
        <v/>
      </c>
      <c r="BZ24" s="47">
        <f t="shared" si="11"/>
        <v>1</v>
      </c>
      <c r="CA24" s="129">
        <f>+'N EERR ULTRAX'!L30</f>
        <v>0</v>
      </c>
      <c r="CB24" s="30" t="str">
        <f>IF(AND(CA5=0,CA24&gt;=0), "",CA24/CA5)</f>
        <v/>
      </c>
      <c r="CC24" s="44"/>
      <c r="CD24" s="30" t="str">
        <f t="shared" si="12"/>
        <v/>
      </c>
      <c r="CE24" s="130">
        <f>+BU24+CA24</f>
        <v>368630.61</v>
      </c>
      <c r="CF24" s="30">
        <f>IF(AND(CE5=0,CE24&gt;=0), "",CE24/CE5)</f>
        <v>0.59102791042037828</v>
      </c>
      <c r="CG24" s="44"/>
      <c r="CH24" s="129">
        <f>+'N EERR ULTRAX'!M30</f>
        <v>0</v>
      </c>
      <c r="CI24" s="30" t="str">
        <f>IF(AND(CH5=0,CH24&gt;=0), "",CH24/CH5)</f>
        <v/>
      </c>
      <c r="CJ24" s="44"/>
      <c r="CK24" s="30" t="str">
        <f t="shared" si="13"/>
        <v/>
      </c>
      <c r="CL24" s="130">
        <f>+CE24+CH24</f>
        <v>368630.61</v>
      </c>
      <c r="CM24" s="30">
        <f>IF(AND(CL5=0,CL24&gt;=0), "",CL24/CL5)</f>
        <v>0.59102791042037828</v>
      </c>
      <c r="CN24" s="44"/>
      <c r="CO24" s="129">
        <f>+'N EERR ULTRAX'!N30</f>
        <v>0</v>
      </c>
      <c r="CP24" s="30" t="str">
        <f>IF(AND(CO5=0,CO24&gt;=0), "",CO24/CO5)</f>
        <v/>
      </c>
      <c r="CQ24" s="44"/>
      <c r="CR24" s="30" t="str">
        <f t="shared" si="14"/>
        <v/>
      </c>
      <c r="CS24" s="130">
        <f>+CL24+CO24</f>
        <v>368630.61</v>
      </c>
      <c r="CT24" s="30">
        <f>IF(AND(CS5=0,CS24&gt;=0), "",CS24/CS5)</f>
        <v>0.59102791042037828</v>
      </c>
      <c r="CU24" s="44"/>
      <c r="CV24" s="131">
        <f>+AZ24*12</f>
        <v>0</v>
      </c>
      <c r="CW24" s="30" t="str">
        <f>IF(AND(CV5=0,CV24&gt;=0), "",CV24/CV5)</f>
        <v/>
      </c>
      <c r="CX24" s="47">
        <f t="shared" si="15"/>
        <v>1</v>
      </c>
    </row>
    <row r="25" spans="1:102"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outlineLevel="1" x14ac:dyDescent="0.3">
      <c r="A26" s="37" t="s">
        <v>50</v>
      </c>
      <c r="B26" s="126">
        <f>SUM(B27:B28)</f>
        <v>0</v>
      </c>
      <c r="C26" s="38" t="str">
        <f>IF(AND(B10=0,B26&gt;=0), "",B26/B10)</f>
        <v/>
      </c>
      <c r="D26" s="43"/>
      <c r="E26" s="126">
        <f>SUM(E27:E28)</f>
        <v>386.55860152937487</v>
      </c>
      <c r="F26" s="38">
        <f>IF(AND(E10=0,E26&gt;=0), "",E26/E10)</f>
        <v>0.27035336272949451</v>
      </c>
      <c r="G26" s="43"/>
      <c r="H26" s="126">
        <f>SUM(H27:H28)</f>
        <v>538.44977296989543</v>
      </c>
      <c r="I26" s="38">
        <f>IF(AND(H10=0,H26&gt;=0), "",H26/H10)</f>
        <v>0.37523393331308358</v>
      </c>
      <c r="J26" s="43"/>
      <c r="K26" s="38">
        <f t="shared" si="0"/>
        <v>0.39293181121718812</v>
      </c>
      <c r="L26" s="127">
        <f>SUM(L27:L28)</f>
        <v>925.0083744992703</v>
      </c>
      <c r="M26" s="38">
        <f>IF(AND(L10=0,L26&gt;=0), "",L26/L10)</f>
        <v>0.32288780296066216</v>
      </c>
      <c r="N26" s="43"/>
      <c r="O26" s="126">
        <f>SUM(O27:O28)</f>
        <v>903.05317480223061</v>
      </c>
      <c r="P26" s="38">
        <f>IF(AND(O10=0,O26&gt;=0), "",O26/O10)</f>
        <v>0.40105890346194434</v>
      </c>
      <c r="Q26" s="43"/>
      <c r="R26" s="38">
        <f t="shared" si="1"/>
        <v>0.67713539894596642</v>
      </c>
      <c r="S26" s="127">
        <f>SUM(S27:S28)</f>
        <v>1828.0615493015009</v>
      </c>
      <c r="T26" s="38">
        <f>IF(AND(S10=0,S26&gt;=0), "",S26/S10)</f>
        <v>0.35728958416946816</v>
      </c>
      <c r="U26" s="43"/>
      <c r="V26" s="128">
        <f>SUM(V27:V28)</f>
        <v>0</v>
      </c>
      <c r="W26" s="38" t="str">
        <f>IF(AND(V10=0,V26&gt;=0), "",V26/V10)</f>
        <v/>
      </c>
      <c r="X26" s="91">
        <f t="shared" si="2"/>
        <v>1</v>
      </c>
      <c r="Y26" s="126">
        <f>SUM(Y27:Y28)</f>
        <v>509.0182589334371</v>
      </c>
      <c r="Z26" s="38">
        <f>IF(AND(Y10=0,Y26&gt;=0), "",Y26/Y10)</f>
        <v>0.40039077442781562</v>
      </c>
      <c r="AA26" s="43"/>
      <c r="AB26" s="38">
        <f t="shared" si="3"/>
        <v>-0.43633633861603721</v>
      </c>
      <c r="AC26" s="127">
        <f>SUM(AC27:AC28)</f>
        <v>2337.0798082349379</v>
      </c>
      <c r="AD26" s="38">
        <f>IF(AND(AC10=0,AC26&gt;=0), "",AC26/AC10)</f>
        <v>0.36586764302963415</v>
      </c>
      <c r="AE26" s="43"/>
      <c r="AF26" s="126">
        <f>SUM(AF27:AF28)</f>
        <v>630.76463136807627</v>
      </c>
      <c r="AG26" s="38">
        <f>IF(AND(AF10=0,AF26&gt;=0), "",AF26/AF10)</f>
        <v>0.41777802493352073</v>
      </c>
      <c r="AH26" s="43"/>
      <c r="AI26" s="38">
        <f t="shared" si="4"/>
        <v>0.23917879230842995</v>
      </c>
      <c r="AJ26" s="127">
        <f>SUM(AJ27:AJ28)</f>
        <v>2967.8444396030141</v>
      </c>
      <c r="AK26" s="38">
        <f>IF(AND(AJ10=0,AJ26&gt;=0), "",AJ26/AJ10)</f>
        <v>0.37579153022177025</v>
      </c>
      <c r="AL26" s="43"/>
      <c r="AM26" s="126">
        <f>SUM(AM27:AM28)</f>
        <v>462.4041630042326</v>
      </c>
      <c r="AN26" s="38">
        <f>IF(AND(AM10=0,AM26&gt;=0), "",AM26/AM10)</f>
        <v>0.38971792050242904</v>
      </c>
      <c r="AO26" s="43"/>
      <c r="AP26" s="38">
        <f t="shared" si="5"/>
        <v>-0.26691488392220686</v>
      </c>
      <c r="AQ26" s="127">
        <f>SUM(AQ27:AQ28)</f>
        <v>3430.2486026072465</v>
      </c>
      <c r="AR26" s="38">
        <f>IF(AND(AQ10=0,AQ26&gt;=0), "",AQ26/AQ10)</f>
        <v>0.37761051221852654</v>
      </c>
      <c r="AS26" s="43"/>
      <c r="AT26" s="128">
        <f>SUM(AT27:AT28)</f>
        <v>0</v>
      </c>
      <c r="AU26" s="38" t="str">
        <f>IF(AND(AT10=0,AT26&gt;=0), "",AT26/AT10)</f>
        <v/>
      </c>
      <c r="AV26" s="91">
        <f t="shared" si="6"/>
        <v>1</v>
      </c>
      <c r="AW26" s="128">
        <f>SUM(AW27:AW28)</f>
        <v>571.70810043454105</v>
      </c>
      <c r="AX26" s="38">
        <f>IF(AND(AW10=0,AW26&gt;=0), "",AW26/AW10)</f>
        <v>0.37761051221852648</v>
      </c>
      <c r="AY26" s="43"/>
      <c r="AZ26" s="128">
        <f>SUM(AZ27:AZ28)</f>
        <v>0</v>
      </c>
      <c r="BA26" s="38" t="str">
        <f>IF(AND(AZ10=0,AZ26&gt;=0), "",AZ26/AZ10)</f>
        <v/>
      </c>
      <c r="BB26" s="91">
        <f t="shared" si="7"/>
        <v>1</v>
      </c>
      <c r="BC26" s="126">
        <f>SUM(BC27:BC28)</f>
        <v>0</v>
      </c>
      <c r="BD26" s="38" t="str">
        <f>IF(AND(BC10=0,BC26&gt;=0), "",BC26/BC10)</f>
        <v/>
      </c>
      <c r="BE26" s="43"/>
      <c r="BF26" s="38">
        <f t="shared" si="8"/>
        <v>-1</v>
      </c>
      <c r="BG26" s="127">
        <f>SUM(BG27:BG28)</f>
        <v>3430.2486026072465</v>
      </c>
      <c r="BH26" s="38">
        <f>IF(AND(BG10=0,BG26&gt;=0), "",BG26/BG10)</f>
        <v>0.37761051221852654</v>
      </c>
      <c r="BI26" s="43"/>
      <c r="BJ26" s="126">
        <f>SUM(BJ27:BJ28)</f>
        <v>0</v>
      </c>
      <c r="BK26" s="38" t="str">
        <f>IF(AND(BJ10=0,BJ26&gt;=0), "",BJ26/BJ10)</f>
        <v/>
      </c>
      <c r="BL26" s="43"/>
      <c r="BM26" s="38" t="str">
        <f t="shared" si="9"/>
        <v/>
      </c>
      <c r="BN26" s="127">
        <f>SUM(BN27:BN28)</f>
        <v>3430.2486026072465</v>
      </c>
      <c r="BO26" s="38">
        <f>IF(AND(BN10=0,BN26&gt;=0), "",BN26/BN10)</f>
        <v>0.37761051221852654</v>
      </c>
      <c r="BP26" s="43"/>
      <c r="BQ26" s="126">
        <f>SUM(BQ27:BQ28)</f>
        <v>0</v>
      </c>
      <c r="BR26" s="38" t="str">
        <f>IF(AND(BQ10=0,BQ26&gt;=0), "",BQ26/BQ10)</f>
        <v/>
      </c>
      <c r="BS26" s="43"/>
      <c r="BT26" s="38" t="str">
        <f t="shared" si="10"/>
        <v/>
      </c>
      <c r="BU26" s="127">
        <f>SUM(BU27:BU28)</f>
        <v>3430.2486026072465</v>
      </c>
      <c r="BV26" s="38">
        <f>IF(AND(BU10=0,BU26&gt;=0), "",BU26/BU10)</f>
        <v>0.37761051221852654</v>
      </c>
      <c r="BW26" s="43"/>
      <c r="BX26" s="128">
        <f>SUM(BX27:BX28)</f>
        <v>0</v>
      </c>
      <c r="BY26" s="38" t="str">
        <f>IF(AND(BX10=0,BX26&gt;=0), "",BX26/BX10)</f>
        <v/>
      </c>
      <c r="BZ26" s="91">
        <f t="shared" si="11"/>
        <v>1</v>
      </c>
      <c r="CA26" s="126">
        <f>SUM(CA27:CA28)</f>
        <v>0</v>
      </c>
      <c r="CB26" s="38" t="str">
        <f>IF(AND(CA10=0,CA26&gt;=0), "",CA26/CA10)</f>
        <v/>
      </c>
      <c r="CC26" s="43"/>
      <c r="CD26" s="38" t="str">
        <f t="shared" si="12"/>
        <v/>
      </c>
      <c r="CE26" s="127">
        <f>SUM(CE27:CE28)</f>
        <v>3430.2486026072465</v>
      </c>
      <c r="CF26" s="38">
        <f>IF(AND(CE10=0,CE26&gt;=0), "",CE26/CE10)</f>
        <v>0.37761051221852654</v>
      </c>
      <c r="CG26" s="43"/>
      <c r="CH26" s="126">
        <f>SUM(CH27:CH28)</f>
        <v>0</v>
      </c>
      <c r="CI26" s="38" t="str">
        <f>IF(AND(CH10=0,CH26&gt;=0), "",CH26/CH10)</f>
        <v/>
      </c>
      <c r="CJ26" s="43"/>
      <c r="CK26" s="38" t="str">
        <f t="shared" si="13"/>
        <v/>
      </c>
      <c r="CL26" s="127">
        <f>SUM(CL27:CL28)</f>
        <v>3430.2486026072465</v>
      </c>
      <c r="CM26" s="38">
        <f>IF(AND(CL10=0,CL26&gt;=0), "",CL26/CL10)</f>
        <v>0.37761051221852654</v>
      </c>
      <c r="CN26" s="43"/>
      <c r="CO26" s="126">
        <f>SUM(CO27:CO28)</f>
        <v>0</v>
      </c>
      <c r="CP26" s="38" t="str">
        <f>IF(AND(CO10=0,CO26&gt;=0), "",CO26/CO10)</f>
        <v/>
      </c>
      <c r="CQ26" s="43"/>
      <c r="CR26" s="38" t="str">
        <f t="shared" si="14"/>
        <v/>
      </c>
      <c r="CS26" s="127">
        <f>SUM(CS27:CS28)</f>
        <v>3430.2486026072465</v>
      </c>
      <c r="CT26" s="38">
        <f>IF(AND(CS10=0,CS26&gt;=0), "",CS26/CS10)</f>
        <v>0.37761051221852654</v>
      </c>
      <c r="CU26" s="43"/>
      <c r="CV26" s="128">
        <f>SUM(CV27:CV28)</f>
        <v>0</v>
      </c>
      <c r="CW26" s="38" t="str">
        <f>IF(AND(CV10=0,CV26&gt;=0), "",CV26/CV10)</f>
        <v/>
      </c>
      <c r="CX26" s="91">
        <f t="shared" si="15"/>
        <v>1</v>
      </c>
    </row>
    <row r="27" spans="1:102" outlineLevel="1" x14ac:dyDescent="0.3">
      <c r="A27" s="29" t="s">
        <v>51</v>
      </c>
      <c r="B27" s="129">
        <f>+'N EERR ULTRAX'!B31</f>
        <v>0</v>
      </c>
      <c r="C27" s="30" t="str">
        <f>IF(AND(B10=0,B27&gt;=0), "",B27/B10)</f>
        <v/>
      </c>
      <c r="D27" s="44"/>
      <c r="E27" s="129">
        <f>+'N EERR ULTRAX'!C31</f>
        <v>386.55860152937487</v>
      </c>
      <c r="F27" s="30">
        <f>IF(AND(E10=0,E27&gt;=0), "",E27/E10)</f>
        <v>0.27035336272949451</v>
      </c>
      <c r="G27" s="44"/>
      <c r="H27" s="129">
        <f>+'N EERR ULTRAX'!D31</f>
        <v>538.44977296989543</v>
      </c>
      <c r="I27" s="30">
        <f>IF(AND(H10=0,H27&gt;=0), "",H27/H10)</f>
        <v>0.37523393331308358</v>
      </c>
      <c r="J27" s="44"/>
      <c r="K27" s="30">
        <f t="shared" si="0"/>
        <v>0.39293181121718812</v>
      </c>
      <c r="L27" s="130">
        <f>+E27+H27</f>
        <v>925.0083744992703</v>
      </c>
      <c r="M27" s="30">
        <f>IF(AND(L10=0,L27&gt;=0), "",L27/L10)</f>
        <v>0.32288780296066216</v>
      </c>
      <c r="N27" s="44"/>
      <c r="O27" s="129">
        <f>+'N EERR ULTRAX'!E31</f>
        <v>903.05317480223061</v>
      </c>
      <c r="P27" s="30">
        <f>IF(AND(O10=0,O27&gt;=0), "",O27/O10)</f>
        <v>0.40105890346194434</v>
      </c>
      <c r="Q27" s="44"/>
      <c r="R27" s="30">
        <f t="shared" si="1"/>
        <v>0.67713539894596642</v>
      </c>
      <c r="S27" s="130">
        <f>+L27+O27</f>
        <v>1828.0615493015009</v>
      </c>
      <c r="T27" s="30">
        <f>IF(AND(S10=0,S27&gt;=0), "",S27/S10)</f>
        <v>0.35728958416946816</v>
      </c>
      <c r="U27" s="44"/>
      <c r="V27" s="131"/>
      <c r="W27" s="30" t="str">
        <f>IF(AND(V10=0,V27&gt;=0), "",V27/V10)</f>
        <v/>
      </c>
      <c r="X27" s="47">
        <f t="shared" si="2"/>
        <v>1</v>
      </c>
      <c r="Y27" s="129">
        <f>+'N EERR ULTRAX'!F31</f>
        <v>509.0182589334371</v>
      </c>
      <c r="Z27" s="30">
        <f>IF(AND(Y10=0,Y27&gt;=0), "",Y27/Y10)</f>
        <v>0.40039077442781562</v>
      </c>
      <c r="AA27" s="44"/>
      <c r="AB27" s="30">
        <f t="shared" si="3"/>
        <v>-0.43633633861603721</v>
      </c>
      <c r="AC27" s="130">
        <f>+S27+Y27</f>
        <v>2337.0798082349379</v>
      </c>
      <c r="AD27" s="30">
        <f>IF(AND(AC10=0,AC27&gt;=0), "",AC27/AC10)</f>
        <v>0.36586764302963415</v>
      </c>
      <c r="AE27" s="44"/>
      <c r="AF27" s="129">
        <f>+'N EERR ULTRAX'!G31</f>
        <v>630.76463136807627</v>
      </c>
      <c r="AG27" s="30">
        <f>IF(AND(AF10=0,AF27&gt;=0), "",AF27/AF10)</f>
        <v>0.41777802493352073</v>
      </c>
      <c r="AH27" s="44"/>
      <c r="AI27" s="30">
        <f t="shared" si="4"/>
        <v>0.23917879230842995</v>
      </c>
      <c r="AJ27" s="130">
        <f t="shared" si="16"/>
        <v>2967.8444396030141</v>
      </c>
      <c r="AK27" s="30">
        <f>IF(AND(AJ10=0,AJ27&gt;=0), "",AJ27/AJ10)</f>
        <v>0.37579153022177025</v>
      </c>
      <c r="AL27" s="44"/>
      <c r="AM27" s="129">
        <f>+'N EERR ULTRAX'!H31</f>
        <v>462.4041630042326</v>
      </c>
      <c r="AN27" s="30">
        <f>IF(AND(AM10=0,AM27&gt;=0), "",AM27/AM10)</f>
        <v>0.38971792050242904</v>
      </c>
      <c r="AO27" s="44"/>
      <c r="AP27" s="30">
        <f t="shared" si="5"/>
        <v>-0.26691488392220686</v>
      </c>
      <c r="AQ27" s="130">
        <f t="shared" si="17"/>
        <v>3430.2486026072465</v>
      </c>
      <c r="AR27" s="30">
        <f>IF(AND(AQ10=0,AQ27&gt;=0), "",AQ27/AQ10)</f>
        <v>0.37761051221852654</v>
      </c>
      <c r="AS27" s="44"/>
      <c r="AT27" s="131">
        <f>+V27*2</f>
        <v>0</v>
      </c>
      <c r="AU27" s="30" t="str">
        <f>IF(AND(AT10=0,AT27&gt;=0), "",AT27/AT10)</f>
        <v/>
      </c>
      <c r="AV27" s="47">
        <f t="shared" si="6"/>
        <v>1</v>
      </c>
      <c r="AW27" s="131">
        <f>+AQ27/6</f>
        <v>571.70810043454105</v>
      </c>
      <c r="AX27" s="30">
        <f>IF(AND(AW10=0,AW27&gt;=0), "",AW27/AW10)</f>
        <v>0.37761051221852648</v>
      </c>
      <c r="AY27" s="44"/>
      <c r="AZ27" s="131">
        <f>+AT27/6</f>
        <v>0</v>
      </c>
      <c r="BA27" s="30" t="str">
        <f>IF(AND(AZ10=0,AZ27&gt;=0), "",AZ27/AZ10)</f>
        <v/>
      </c>
      <c r="BB27" s="47">
        <f t="shared" si="7"/>
        <v>1</v>
      </c>
      <c r="BC27" s="129">
        <f>+'N EERR ULTRAX'!I31</f>
        <v>0</v>
      </c>
      <c r="BD27" s="30" t="str">
        <f>IF(AND(BC10=0,BC27&gt;=0), "",BC27/BC10)</f>
        <v/>
      </c>
      <c r="BE27" s="44"/>
      <c r="BF27" s="30">
        <f t="shared" si="8"/>
        <v>-1</v>
      </c>
      <c r="BG27" s="130">
        <f>+AQ27+BC27</f>
        <v>3430.2486026072465</v>
      </c>
      <c r="BH27" s="30">
        <f>IF(AND(BG10=0,BG27&gt;=0), "",BG27/BG10)</f>
        <v>0.37761051221852654</v>
      </c>
      <c r="BI27" s="44"/>
      <c r="BJ27" s="129">
        <f>+'N EERR ULTRAX'!J31</f>
        <v>0</v>
      </c>
      <c r="BK27" s="30" t="str">
        <f>IF(AND(BJ10=0,BJ27&gt;=0), "",BJ27/BJ10)</f>
        <v/>
      </c>
      <c r="BL27" s="44"/>
      <c r="BM27" s="30" t="str">
        <f t="shared" si="9"/>
        <v/>
      </c>
      <c r="BN27" s="130">
        <f>+BG27+BJ27</f>
        <v>3430.2486026072465</v>
      </c>
      <c r="BO27" s="30">
        <f>IF(AND(BN10=0,BN27&gt;=0), "",BN27/BN10)</f>
        <v>0.37761051221852654</v>
      </c>
      <c r="BP27" s="44"/>
      <c r="BQ27" s="129">
        <f>+'N EERR ULTRAX'!K31</f>
        <v>0</v>
      </c>
      <c r="BR27" s="30" t="str">
        <f>IF(AND(BQ10=0,BQ27&gt;=0), "",BQ27/BQ10)</f>
        <v/>
      </c>
      <c r="BS27" s="44"/>
      <c r="BT27" s="30" t="str">
        <f t="shared" si="10"/>
        <v/>
      </c>
      <c r="BU27" s="130">
        <f>+BN27+BQ27</f>
        <v>3430.2486026072465</v>
      </c>
      <c r="BV27" s="30">
        <f>IF(AND(BU10=0,BU27&gt;=0), "",BU27/BU10)</f>
        <v>0.37761051221852654</v>
      </c>
      <c r="BW27" s="44"/>
      <c r="BX27" s="131">
        <f>+AZ27*9</f>
        <v>0</v>
      </c>
      <c r="BY27" s="30" t="str">
        <f>IF(AND(BX10=0,BX27&gt;=0), "",BX27/BX10)</f>
        <v/>
      </c>
      <c r="BZ27" s="47">
        <f t="shared" si="11"/>
        <v>1</v>
      </c>
      <c r="CA27" s="129">
        <f>+'N EERR ULTRAX'!L31</f>
        <v>0</v>
      </c>
      <c r="CB27" s="30" t="str">
        <f>IF(AND(CA10=0,CA27&gt;=0), "",CA27/CA10)</f>
        <v/>
      </c>
      <c r="CC27" s="44"/>
      <c r="CD27" s="30" t="str">
        <f t="shared" si="12"/>
        <v/>
      </c>
      <c r="CE27" s="130">
        <f>+BU27+CA27</f>
        <v>3430.2486026072465</v>
      </c>
      <c r="CF27" s="30">
        <f>IF(AND(CE10=0,CE27&gt;=0), "",CE27/CE10)</f>
        <v>0.37761051221852654</v>
      </c>
      <c r="CG27" s="44"/>
      <c r="CH27" s="129">
        <f>+'N EERR ULTRAX'!M31</f>
        <v>0</v>
      </c>
      <c r="CI27" s="30" t="str">
        <f>IF(AND(CH10=0,CH27&gt;=0), "",CH27/CH10)</f>
        <v/>
      </c>
      <c r="CJ27" s="44"/>
      <c r="CK27" s="30" t="str">
        <f t="shared" si="13"/>
        <v/>
      </c>
      <c r="CL27" s="130">
        <f>+CE27+CH27</f>
        <v>3430.2486026072465</v>
      </c>
      <c r="CM27" s="30">
        <f>IF(AND(CL10=0,CL27&gt;=0), "",CL27/CL10)</f>
        <v>0.37761051221852654</v>
      </c>
      <c r="CN27" s="44"/>
      <c r="CO27" s="129">
        <f>+'N EERR ULTRAX'!N31</f>
        <v>0</v>
      </c>
      <c r="CP27" s="30" t="str">
        <f>IF(AND(CO10=0,CO27&gt;=0), "",CO27/CO10)</f>
        <v/>
      </c>
      <c r="CQ27" s="44"/>
      <c r="CR27" s="30" t="str">
        <f t="shared" si="14"/>
        <v/>
      </c>
      <c r="CS27" s="130">
        <f>+CL27+CO27</f>
        <v>3430.2486026072465</v>
      </c>
      <c r="CT27" s="30">
        <f>IF(AND(CS10=0,CS27&gt;=0), "",CS27/CS10)</f>
        <v>0.37761051221852654</v>
      </c>
      <c r="CU27" s="44"/>
      <c r="CV27" s="131">
        <f>+AZ27*12</f>
        <v>0</v>
      </c>
      <c r="CW27" s="30" t="str">
        <f>IF(AND(CV10=0,CV27&gt;=0), "",CV27/CV10)</f>
        <v/>
      </c>
      <c r="CX27" s="47">
        <f t="shared" si="15"/>
        <v>1</v>
      </c>
    </row>
    <row r="28" spans="1:102"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outlineLevel="1" x14ac:dyDescent="0.3">
      <c r="A30" s="29" t="s">
        <v>55</v>
      </c>
      <c r="B30" s="129">
        <f>+'N EERR ULTRAX'!B32</f>
        <v>0</v>
      </c>
      <c r="C30" s="30" t="str">
        <f>IF(AND(B15=0,B30&gt;=0), "",B30/B15)</f>
        <v/>
      </c>
      <c r="D30" s="44"/>
      <c r="E30" s="129">
        <f>+'N EERR ULTRAX'!C32</f>
        <v>0</v>
      </c>
      <c r="F30" s="30" t="str">
        <f>IF(AND(E15=0,E30&gt;=0), "",E30/E15)</f>
        <v/>
      </c>
      <c r="G30" s="44"/>
      <c r="H30" s="129">
        <f>+'N EERR ULTRAX'!D32</f>
        <v>0</v>
      </c>
      <c r="I30" s="30" t="str">
        <f>IF(AND(H15=0,H30&gt;=0), "",H30/H15)</f>
        <v/>
      </c>
      <c r="J30" s="44"/>
      <c r="K30" s="30" t="str">
        <f t="shared" si="0"/>
        <v/>
      </c>
      <c r="L30" s="130">
        <f>+E30+H30</f>
        <v>0</v>
      </c>
      <c r="M30" s="30" t="str">
        <f>IF(AND(L15=0,L30&gt;=0), "",L30/L15)</f>
        <v/>
      </c>
      <c r="N30" s="44"/>
      <c r="O30" s="129">
        <f>+'N EERR ULTRAX'!E32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ULTRAX'!F32</f>
        <v>0</v>
      </c>
      <c r="Z30" s="30" t="str">
        <f>IF(AND(Y15=0,Y30&gt;=0), "",Y30/Y15)</f>
        <v/>
      </c>
      <c r="AA30" s="44"/>
      <c r="AB30" s="30" t="str">
        <f t="shared" si="3"/>
        <v/>
      </c>
      <c r="AC30" s="130">
        <f>+S30+Y30</f>
        <v>0</v>
      </c>
      <c r="AD30" s="30" t="str">
        <f>IF(AND(AC15=0,AC30&gt;=0), "",AC30/AC15)</f>
        <v/>
      </c>
      <c r="AE30" s="44"/>
      <c r="AF30" s="129">
        <f>+'N EERR ULTRAX'!G32</f>
        <v>0</v>
      </c>
      <c r="AG30" s="30" t="str">
        <f>IF(AND(AF15=0,AF30&gt;=0), "",AF30/AF15)</f>
        <v/>
      </c>
      <c r="AH30" s="44"/>
      <c r="AI30" s="30" t="str">
        <f t="shared" si="4"/>
        <v/>
      </c>
      <c r="AJ30" s="130">
        <f t="shared" si="16"/>
        <v>0</v>
      </c>
      <c r="AK30" s="30" t="str">
        <f>IF(AND(AJ15=0,AJ30&gt;=0), "",AJ30/AJ15)</f>
        <v/>
      </c>
      <c r="AL30" s="44"/>
      <c r="AM30" s="129">
        <f>+'N EERR ULTRAX'!H32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ULTRAX'!I32</f>
        <v>0</v>
      </c>
      <c r="BD30" s="30" t="str">
        <f>IF(AND(BC15=0,BC30&gt;=0), "",BC30/BC15)</f>
        <v/>
      </c>
      <c r="BE30" s="44"/>
      <c r="BF30" s="30" t="str">
        <f t="shared" si="8"/>
        <v/>
      </c>
      <c r="BG30" s="130">
        <f>+AQ30+BC30</f>
        <v>0</v>
      </c>
      <c r="BH30" s="30" t="str">
        <f>IF(AND(BG15=0,BG30&gt;=0), "",BG30/BG15)</f>
        <v/>
      </c>
      <c r="BI30" s="44"/>
      <c r="BJ30" s="129">
        <f>+'N EERR ULTRAX'!J32</f>
        <v>0</v>
      </c>
      <c r="BK30" s="30" t="str">
        <f>IF(AND(BJ15=0,BJ30&gt;=0), "",BJ30/BJ15)</f>
        <v/>
      </c>
      <c r="BL30" s="44"/>
      <c r="BM30" s="30" t="str">
        <f t="shared" si="9"/>
        <v/>
      </c>
      <c r="BN30" s="130">
        <f>+BG30+BJ30</f>
        <v>0</v>
      </c>
      <c r="BO30" s="30" t="str">
        <f>IF(AND(BN15=0,BN30&gt;=0), "",BN30/BN15)</f>
        <v/>
      </c>
      <c r="BP30" s="44"/>
      <c r="BQ30" s="129">
        <f>+'N EERR ULTRAX'!K32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ULTRAX'!L32</f>
        <v>0</v>
      </c>
      <c r="CB30" s="30" t="str">
        <f>IF(AND(CA15=0,CA30&gt;=0), "",CA30/CA15)</f>
        <v/>
      </c>
      <c r="CC30" s="44"/>
      <c r="CD30" s="30" t="str">
        <f t="shared" si="12"/>
        <v/>
      </c>
      <c r="CE30" s="130">
        <f>+BU30+CA30</f>
        <v>0</v>
      </c>
      <c r="CF30" s="30" t="str">
        <f>IF(AND(CE15=0,CE30&gt;=0), "",CE30/CE15)</f>
        <v/>
      </c>
      <c r="CG30" s="44"/>
      <c r="CH30" s="129">
        <f>+'N EERR ULTRAX'!M32</f>
        <v>0</v>
      </c>
      <c r="CI30" s="30" t="str">
        <f>IF(AND(CH15=0,CH30&gt;=0), "",CH30/CH15)</f>
        <v/>
      </c>
      <c r="CJ30" s="44"/>
      <c r="CK30" s="30" t="str">
        <f t="shared" si="13"/>
        <v/>
      </c>
      <c r="CL30" s="130">
        <f>+CE30+CH30</f>
        <v>0</v>
      </c>
      <c r="CM30" s="30" t="str">
        <f>IF(AND(CL15=0,CL30&gt;=0), "",CL30/CL15)</f>
        <v/>
      </c>
      <c r="CN30" s="44"/>
      <c r="CO30" s="129">
        <f>+'N EERR ULTRAX'!N32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26281.492314033239</v>
      </c>
      <c r="F33" s="150">
        <f>IF(AND((E5+E18)=0,E33&lt;=0), "",E33/(E5+E18))</f>
        <v>0.38485986614511525</v>
      </c>
      <c r="G33" s="151"/>
      <c r="H33" s="149">
        <f>+H5+H18-H23</f>
        <v>34159.45846108449</v>
      </c>
      <c r="I33" s="150">
        <f>IF(AND((H5+H18)=0,H33&lt;=0), "",H33/(H5+H18))</f>
        <v>0.38147063107738971</v>
      </c>
      <c r="J33" s="151"/>
      <c r="K33" s="150">
        <f t="shared" si="0"/>
        <v>0.29975337978980515</v>
      </c>
      <c r="L33" s="152">
        <f>+L5+L18-L23</f>
        <v>60440.95077511773</v>
      </c>
      <c r="M33" s="150">
        <f>IF(AND((L5+L18)=0,L33&lt;=0), "",L33/(L5+L18))</f>
        <v>0.38293700638505401</v>
      </c>
      <c r="N33" s="151"/>
      <c r="O33" s="149">
        <f>+O5+O18-O23</f>
        <v>52052.373337667472</v>
      </c>
      <c r="P33" s="150">
        <f>IF(AND((O5+O18)=0,O33&lt;=0), "",O33/(O5+O18))</f>
        <v>0.49382000506472595</v>
      </c>
      <c r="Q33" s="151"/>
      <c r="R33" s="150">
        <f>IF(AND(H33=0,O33&gt;0),100%,IF(AND(H33&lt;0,O33=0),(H33-O33)/H33,IF(AND(H33&gt;0,O33&gt;0),(O33-H33)/H33,IF(AND(H33=0,O33=0),"",(O33-H33)/H33))))</f>
        <v>0.523805577801157</v>
      </c>
      <c r="S33" s="152">
        <f>+S5+S18-S23</f>
        <v>112493.32411278517</v>
      </c>
      <c r="T33" s="150">
        <f>IF(AND((S5+S18)=0,S33&lt;=0), "",S33/(S5+S18))</f>
        <v>0.42733673278765333</v>
      </c>
      <c r="U33" s="151"/>
      <c r="V33" s="153">
        <f>+V5+V18-V23</f>
        <v>0</v>
      </c>
      <c r="W33" s="150" t="str">
        <f>IF(AND((V5+V18)=0,V33&lt;=0), "",V33/(V5+V18))</f>
        <v/>
      </c>
      <c r="X33" s="151">
        <f t="shared" si="2"/>
        <v>1</v>
      </c>
      <c r="Y33" s="149">
        <f>+Y5+Y18-Y23</f>
        <v>43163.445285870766</v>
      </c>
      <c r="Z33" s="150">
        <f>IF(AND((Y5+Y18)=0,Y33&lt;=0), "",Y33/(Y5+Y18))</f>
        <v>0.37160380759880413</v>
      </c>
      <c r="AA33" s="151"/>
      <c r="AB33" s="150">
        <f t="shared" si="3"/>
        <v>-0.17076892909634672</v>
      </c>
      <c r="AC33" s="152">
        <f>+AC5+AC18-AC23</f>
        <v>155656.76939865595</v>
      </c>
      <c r="AD33" s="150">
        <f>IF(AND((AC5+AC18)=0,AC33&lt;=0), "",AC33/(AC5+AC18))</f>
        <v>0.41027380465836133</v>
      </c>
      <c r="AE33" s="151"/>
      <c r="AF33" s="149">
        <f>+AF5+AF18-AF23</f>
        <v>51398.630643505152</v>
      </c>
      <c r="AG33" s="150">
        <f>IF(AND((AF5+AF18)=0,AF33&lt;=0), "",AF33/(AF5+AF18))</f>
        <v>0.39265983392969706</v>
      </c>
      <c r="AH33" s="151"/>
      <c r="AI33" s="150">
        <f t="shared" si="4"/>
        <v>0.19079073283174902</v>
      </c>
      <c r="AJ33" s="152">
        <f>+AJ5+AJ18-AJ23</f>
        <v>207055.40004216117</v>
      </c>
      <c r="AK33" s="150">
        <f>IF(AND((AJ5+AJ18)=0,AJ33&lt;=0), "",AJ33/(AJ5+AJ18))</f>
        <v>0.40575555470365038</v>
      </c>
      <c r="AL33" s="151"/>
      <c r="AM33" s="149">
        <f>+AM5+AM18-AM23</f>
        <v>51553.32977288885</v>
      </c>
      <c r="AN33" s="150">
        <f>IF(AND((AM5+AM18)=0,AM33&lt;=0), "",AM33/(AM5+AM18))</f>
        <v>0.44083989902646525</v>
      </c>
      <c r="AO33" s="151"/>
      <c r="AP33" s="150">
        <f t="shared" si="5"/>
        <v>3.0097908727699987E-3</v>
      </c>
      <c r="AQ33" s="152">
        <f>+AQ5+AQ18-AQ23</f>
        <v>258608.72981505003</v>
      </c>
      <c r="AR33" s="150">
        <f>IF(AND((AQ5+AQ18)=0,AQ33&lt;=0), "",AQ33/(AQ5+AQ18))</f>
        <v>0.41229673172493342</v>
      </c>
      <c r="AS33" s="151"/>
      <c r="AT33" s="153">
        <f>+AT5+AT18-AT23</f>
        <v>0</v>
      </c>
      <c r="AU33" s="150" t="str">
        <f>IF(AND((AT5+AT18)=0,AT33&lt;=0), "",AT33/(AT5+AT18))</f>
        <v/>
      </c>
      <c r="AV33" s="151">
        <f t="shared" si="6"/>
        <v>1</v>
      </c>
      <c r="AW33" s="153">
        <f>+AW5+AW18-AW23</f>
        <v>43101.454969175</v>
      </c>
      <c r="AX33" s="150">
        <f>IF(AND((AW5+AW18)=0,AW33&lt;=0), "",AW33/(AW5+AW18))</f>
        <v>0.41229673172493342</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258608.72981505003</v>
      </c>
      <c r="BH33" s="150">
        <f>IF(AND((BG5+BG18)=0,BG33&lt;=0), "",BG33/(BG5+BG18))</f>
        <v>0.41229673172493342</v>
      </c>
      <c r="BI33" s="151"/>
      <c r="BJ33" s="149">
        <f>+BJ5+BJ18-BJ23</f>
        <v>0</v>
      </c>
      <c r="BK33" s="150" t="str">
        <f>IF(AND((BJ5+BJ18)=0,BJ33&lt;=0), "",BJ33/(BJ5+BJ18))</f>
        <v/>
      </c>
      <c r="BL33" s="151"/>
      <c r="BM33" s="150" t="str">
        <f t="shared" si="9"/>
        <v/>
      </c>
      <c r="BN33" s="152">
        <f>+BN5+BN18-BN23</f>
        <v>258608.72981505003</v>
      </c>
      <c r="BO33" s="150">
        <f>IF(AND((BN5+BN18)=0,BN33&lt;=0), "",BN33/(BN5+BN18))</f>
        <v>0.41229673172493342</v>
      </c>
      <c r="BP33" s="151"/>
      <c r="BQ33" s="149">
        <f>+BQ5+BQ18-BQ23</f>
        <v>0</v>
      </c>
      <c r="BR33" s="150" t="str">
        <f>IF(AND((BQ5+BQ18)=0,BQ33&lt;=0), "",BQ33/(BQ5+BQ18))</f>
        <v/>
      </c>
      <c r="BS33" s="151"/>
      <c r="BT33" s="150" t="str">
        <f t="shared" si="10"/>
        <v/>
      </c>
      <c r="BU33" s="152">
        <f>+BU5+BU18-BU23</f>
        <v>258608.72981505003</v>
      </c>
      <c r="BV33" s="150">
        <f>IF(AND((BU5+BU18)=0,BU33&lt;=0), "",BU33/(BU5+BU18))</f>
        <v>0.41229673172493342</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258608.72981505003</v>
      </c>
      <c r="CF33" s="150">
        <f>IF(AND((CE5+CE18)=0,CE33&lt;=0), "",CE33/(CE5+CE18))</f>
        <v>0.41229673172493342</v>
      </c>
      <c r="CG33" s="151"/>
      <c r="CH33" s="149">
        <f>+CH5+CH18-CH23</f>
        <v>0</v>
      </c>
      <c r="CI33" s="150" t="str">
        <f>IF(AND((CH5+CH18)=0,CH33&lt;=0), "",CH33/(CH5+CH18))</f>
        <v/>
      </c>
      <c r="CJ33" s="151"/>
      <c r="CK33" s="150" t="str">
        <f t="shared" si="13"/>
        <v/>
      </c>
      <c r="CL33" s="152">
        <f>+CL5+CL18-CL23</f>
        <v>258608.72981505003</v>
      </c>
      <c r="CM33" s="150">
        <f>IF(AND((CL5+CL18)=0,CL33&lt;=0), "",CL33/(CL5+CL18))</f>
        <v>0.41229673172493342</v>
      </c>
      <c r="CN33" s="151"/>
      <c r="CO33" s="149">
        <f>+CO5+CO18-CO23</f>
        <v>0</v>
      </c>
      <c r="CP33" s="150" t="str">
        <f>IF(AND((CO5+CO18)=0,CO33&lt;=0), "",CO33/(CO5+CO18))</f>
        <v/>
      </c>
      <c r="CQ33" s="151"/>
      <c r="CR33" s="150" t="str">
        <f t="shared" si="14"/>
        <v/>
      </c>
      <c r="CS33" s="152">
        <f>+CS5+CS18-CS23</f>
        <v>258608.72981505003</v>
      </c>
      <c r="CT33" s="150">
        <f>IF(AND((CS5+CS18)=0,CS33&lt;=0), "",CS33/(CS5+CS18))</f>
        <v>0.41229673172493342</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1043.2686350423078</v>
      </c>
      <c r="F34" s="150">
        <f>IF(AND(E10=0,E34&lt;=0), "",E34/E10)</f>
        <v>0.72964663727050538</v>
      </c>
      <c r="G34" s="151"/>
      <c r="H34" s="149">
        <f>+H10-H26</f>
        <v>896.52112162835408</v>
      </c>
      <c r="I34" s="150">
        <f>IF(AND(H10=0,H34&lt;=0), "",H34/H10)</f>
        <v>0.62476606668691648</v>
      </c>
      <c r="J34" s="151"/>
      <c r="K34" s="150">
        <f t="shared" si="0"/>
        <v>-0.14066129133461644</v>
      </c>
      <c r="L34" s="152">
        <f>+L10-L26</f>
        <v>1939.789756670662</v>
      </c>
      <c r="M34" s="150">
        <f>IF(AND(L10=0,L34&lt;=0), "",L34/L10)</f>
        <v>0.67711219703933778</v>
      </c>
      <c r="N34" s="151"/>
      <c r="O34" s="149">
        <f>+O10-O26</f>
        <v>1348.6190035413167</v>
      </c>
      <c r="P34" s="150">
        <f>IF(AND(O10=0,O34&lt;=0), "",O34/O10)</f>
        <v>0.59894109653805572</v>
      </c>
      <c r="Q34" s="151"/>
      <c r="R34" s="150">
        <f>IF(AND(H34=0,O34&gt;0),100%,IF(AND(H34&lt;0,O34=0),(H34-O34)/H34,IF(AND(H34&gt;0,O34&gt;0),(O34-H34)/H34,IF(AND(H34=0,O34=0),"",(O34-H34)/H34))))</f>
        <v>0.50428023501757091</v>
      </c>
      <c r="S34" s="152">
        <f>+S10-S26</f>
        <v>3288.408760211978</v>
      </c>
      <c r="T34" s="150">
        <f>IF(AND(S10=0,S34&lt;=0), "",S34/S10)</f>
        <v>0.64271041583053179</v>
      </c>
      <c r="U34" s="151"/>
      <c r="V34" s="153">
        <f>+V10-V26</f>
        <v>0</v>
      </c>
      <c r="W34" s="150" t="str">
        <f>IF(AND(V10=0,V34&lt;=0), "",V34/V10)</f>
        <v/>
      </c>
      <c r="X34" s="151">
        <f t="shared" si="2"/>
        <v>1</v>
      </c>
      <c r="Y34" s="149">
        <f>+Y10-Y26</f>
        <v>762.28540599455039</v>
      </c>
      <c r="Z34" s="150">
        <f>IF(AND(Y10=0,Y34&lt;=0), "",Y34/Y10)</f>
        <v>0.59960922557218443</v>
      </c>
      <c r="AA34" s="151"/>
      <c r="AB34" s="150">
        <f t="shared" si="3"/>
        <v>-0.43476593167315786</v>
      </c>
      <c r="AC34" s="152">
        <f>+AC10-AC26</f>
        <v>4050.6941662065287</v>
      </c>
      <c r="AD34" s="150">
        <f>IF(AND(AC10=0,AC34&lt;=0), "",AC34/AC10)</f>
        <v>0.63413235697036585</v>
      </c>
      <c r="AE34" s="151"/>
      <c r="AF34" s="149">
        <f>+AF10-AF26</f>
        <v>879.04343349710473</v>
      </c>
      <c r="AG34" s="150">
        <f>IF(AND(AF10=0,AF34&lt;=0), "",AF34/AF10)</f>
        <v>0.58222197506647932</v>
      </c>
      <c r="AH34" s="151"/>
      <c r="AI34" s="150">
        <f t="shared" si="4"/>
        <v>0.15316838887951773</v>
      </c>
      <c r="AJ34" s="152">
        <f>+AJ10-AJ26</f>
        <v>4929.7375997036343</v>
      </c>
      <c r="AK34" s="150">
        <f>IF(AND(AJ10=0,AJ34&lt;=0), "",AJ34/AJ10)</f>
        <v>0.62420846977822986</v>
      </c>
      <c r="AL34" s="151"/>
      <c r="AM34" s="149">
        <f>+AM10-AM26</f>
        <v>724.10571677777887</v>
      </c>
      <c r="AN34" s="150">
        <f>IF(AND(AM10=0,AM34&lt;=0), "",AM34/AM10)</f>
        <v>0.61028207949757096</v>
      </c>
      <c r="AO34" s="151"/>
      <c r="AP34" s="150">
        <f t="shared" si="5"/>
        <v>-0.17625718003823321</v>
      </c>
      <c r="AQ34" s="152">
        <f>+AQ10-AQ26</f>
        <v>5653.8433164814132</v>
      </c>
      <c r="AR34" s="150">
        <f>IF(AND(AQ10=0,AQ34&lt;=0), "",AQ34/AQ10)</f>
        <v>0.62238948778147352</v>
      </c>
      <c r="AS34" s="151"/>
      <c r="AT34" s="153">
        <f>+AT10-AT26</f>
        <v>0</v>
      </c>
      <c r="AU34" s="150" t="str">
        <f>IF(AND(AT10=0,AT34&lt;=0), "",AT34/AT10)</f>
        <v/>
      </c>
      <c r="AV34" s="151">
        <f t="shared" si="6"/>
        <v>1</v>
      </c>
      <c r="AW34" s="153">
        <f>+AW10-AW26</f>
        <v>942.30721941356899</v>
      </c>
      <c r="AX34" s="150">
        <f>IF(AND(AW10=0,AW34&lt;=0), "",AW34/AW10)</f>
        <v>0.62238948778147352</v>
      </c>
      <c r="AY34" s="151"/>
      <c r="AZ34" s="153">
        <f>+AZ10-AZ26</f>
        <v>0</v>
      </c>
      <c r="BA34" s="150" t="str">
        <f>IF(AND(AZ10=0,AZ34&lt;=0), "",AZ34/AZ10)</f>
        <v/>
      </c>
      <c r="BB34" s="151">
        <f t="shared" si="7"/>
        <v>1</v>
      </c>
      <c r="BC34" s="149">
        <f>+BC10-BC26</f>
        <v>0</v>
      </c>
      <c r="BD34" s="150" t="str">
        <f>IF(AND(BC10=0,BC34&lt;=0), "",BC34/BC10)</f>
        <v/>
      </c>
      <c r="BE34" s="151"/>
      <c r="BF34" s="150">
        <f t="shared" si="8"/>
        <v>-1</v>
      </c>
      <c r="BG34" s="152">
        <f>+BG10-BG26</f>
        <v>5653.8433164814132</v>
      </c>
      <c r="BH34" s="150">
        <f>IF(AND(BG10=0,BG34&lt;=0), "",BG34/BG10)</f>
        <v>0.62238948778147352</v>
      </c>
      <c r="BI34" s="151"/>
      <c r="BJ34" s="149">
        <f>+BJ10-BJ26</f>
        <v>0</v>
      </c>
      <c r="BK34" s="150" t="str">
        <f>IF(AND(BJ10=0,BJ34&lt;=0), "",BJ34/BJ10)</f>
        <v/>
      </c>
      <c r="BL34" s="151"/>
      <c r="BM34" s="150" t="str">
        <f t="shared" si="9"/>
        <v/>
      </c>
      <c r="BN34" s="152">
        <f>+BN10-BN26</f>
        <v>5653.8433164814132</v>
      </c>
      <c r="BO34" s="150">
        <f>IF(AND(BN10=0,BN34&lt;=0), "",BN34/BN10)</f>
        <v>0.62238948778147352</v>
      </c>
      <c r="BP34" s="151"/>
      <c r="BQ34" s="149">
        <f>+BQ10-BQ26</f>
        <v>0</v>
      </c>
      <c r="BR34" s="150" t="str">
        <f>IF(AND(BQ10=0,BQ34&lt;=0), "",BQ34/BQ10)</f>
        <v/>
      </c>
      <c r="BS34" s="151"/>
      <c r="BT34" s="150" t="str">
        <f t="shared" si="10"/>
        <v/>
      </c>
      <c r="BU34" s="152">
        <f>+BU10-BU26</f>
        <v>5653.8433164814132</v>
      </c>
      <c r="BV34" s="150">
        <f>IF(AND(BU10=0,BU34&lt;=0), "",BU34/BU10)</f>
        <v>0.62238948778147352</v>
      </c>
      <c r="BW34" s="151"/>
      <c r="BX34" s="153">
        <f>+BX10-BX26</f>
        <v>0</v>
      </c>
      <c r="BY34" s="150" t="str">
        <f>IF(AND(BX10=0,BX34&lt;=0), "",BX34/BX10)</f>
        <v/>
      </c>
      <c r="BZ34" s="151">
        <f t="shared" si="11"/>
        <v>1</v>
      </c>
      <c r="CA34" s="149">
        <f>+CA10-CA26</f>
        <v>0</v>
      </c>
      <c r="CB34" s="150" t="str">
        <f>IF(AND(CA10=0,CA34&lt;=0), "",CA34/CA10)</f>
        <v/>
      </c>
      <c r="CC34" s="151"/>
      <c r="CD34" s="150" t="str">
        <f t="shared" si="12"/>
        <v/>
      </c>
      <c r="CE34" s="152">
        <f>+CE10-CE26</f>
        <v>5653.8433164814132</v>
      </c>
      <c r="CF34" s="150">
        <f>IF(AND(CE10=0,CE34&lt;=0), "",CE34/CE10)</f>
        <v>0.62238948778147352</v>
      </c>
      <c r="CG34" s="151"/>
      <c r="CH34" s="149">
        <f>+CH10-CH26</f>
        <v>0</v>
      </c>
      <c r="CI34" s="150" t="str">
        <f>IF(AND(CH10=0,CH34&lt;=0), "",CH34/CH10)</f>
        <v/>
      </c>
      <c r="CJ34" s="151"/>
      <c r="CK34" s="150" t="str">
        <f t="shared" si="13"/>
        <v/>
      </c>
      <c r="CL34" s="152">
        <f>+CL10-CL26</f>
        <v>5653.8433164814132</v>
      </c>
      <c r="CM34" s="150">
        <f>IF(AND(CL10=0,CL34&lt;=0), "",CL34/CL10)</f>
        <v>0.62238948778147352</v>
      </c>
      <c r="CN34" s="151"/>
      <c r="CO34" s="149">
        <f>+CO10-CO26</f>
        <v>0</v>
      </c>
      <c r="CP34" s="150" t="str">
        <f>IF(AND(CO10=0,CO34&lt;=0), "",CO34/CO10)</f>
        <v/>
      </c>
      <c r="CQ34" s="151"/>
      <c r="CR34" s="150" t="str">
        <f t="shared" si="14"/>
        <v/>
      </c>
      <c r="CS34" s="152">
        <f>+CS10-CS26</f>
        <v>5653.8433164814132</v>
      </c>
      <c r="CT34" s="150">
        <f>IF(AND(CS10=0,CS34&lt;=0), "",CS34/CS10)</f>
        <v>0.62238948778147352</v>
      </c>
      <c r="CU34" s="151"/>
      <c r="CV34" s="153">
        <f>+CV10-CV26</f>
        <v>0</v>
      </c>
      <c r="CW34" s="150" t="str">
        <f>IF(AND(CV10=0,CV34&lt;=0), "",CV34/CV10)</f>
        <v/>
      </c>
      <c r="CX34" s="151">
        <f t="shared" si="15"/>
        <v>1</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27324.760949075549</v>
      </c>
      <c r="F36" s="156">
        <f>IF(AND(E4=0,E36&lt;=0), "",E36/E4)</f>
        <v>0.39193097257402149</v>
      </c>
      <c r="G36" s="157"/>
      <c r="H36" s="155">
        <f>+H4-H22</f>
        <v>35055.979582712855</v>
      </c>
      <c r="I36" s="156">
        <f>IF(AND(H4=0,H36&lt;=0), "",H36/H4)</f>
        <v>0.38530790556492367</v>
      </c>
      <c r="J36" s="157"/>
      <c r="K36" s="156">
        <f t="shared" si="0"/>
        <v>0.28293819836322731</v>
      </c>
      <c r="L36" s="158">
        <f>+L4-L22</f>
        <v>62380.740531788382</v>
      </c>
      <c r="M36" s="156">
        <f>IF(AND(L4=0,L36&lt;=0), "",L36/L4)</f>
        <v>0.38818126515811491</v>
      </c>
      <c r="N36" s="157"/>
      <c r="O36" s="155">
        <f>+O4-O22</f>
        <v>53400.992341208788</v>
      </c>
      <c r="P36" s="156">
        <f>IF(AND(O4=0,O36&lt;=0), "",O36/O4)</f>
        <v>0.49601859204076537</v>
      </c>
      <c r="Q36" s="157"/>
      <c r="R36" s="156">
        <f>IF(AND(H36=0,O36&gt;0),100%,IF(AND(H36&lt;0,O36=0),(H36-O36)/H36,IF(AND(H36&gt;0,O36&gt;0),(O36-H36)/H36,IF(AND(H36=0,O36=0),"",(O36-H36)/H36))))</f>
        <v>0.5233062369634196</v>
      </c>
      <c r="S36" s="158">
        <f>+S4-S22</f>
        <v>115781.73287299718</v>
      </c>
      <c r="T36" s="156">
        <f>IF(AND(S4=0,S36&lt;=0), "",S36/S4)</f>
        <v>0.4314429930093247</v>
      </c>
      <c r="U36" s="157"/>
      <c r="V36" s="159">
        <f>+V4-V22</f>
        <v>0</v>
      </c>
      <c r="W36" s="156" t="str">
        <f>IF(AND(V4=0,V36&lt;=0), "",V36/V4)</f>
        <v/>
      </c>
      <c r="X36" s="157">
        <f t="shared" si="2"/>
        <v>1</v>
      </c>
      <c r="Y36" s="155">
        <f>+Y4-Y22</f>
        <v>43925.730691865305</v>
      </c>
      <c r="Z36" s="156">
        <f>IF(AND(Y4=0,Y36&lt;=0), "",Y36/Y4)</f>
        <v>0.37407229557548971</v>
      </c>
      <c r="AA36" s="157"/>
      <c r="AB36" s="156">
        <f t="shared" si="3"/>
        <v>-0.17743605940505264</v>
      </c>
      <c r="AC36" s="158">
        <f>+AC4-AC22</f>
        <v>159707.46356486247</v>
      </c>
      <c r="AD36" s="156">
        <f>IF(AND(AC4=0,AC36&lt;=0), "",AC36/AC4)</f>
        <v>0.41398042259196399</v>
      </c>
      <c r="AE36" s="157"/>
      <c r="AF36" s="155">
        <f>+AF4-AF22</f>
        <v>52277.674077002259</v>
      </c>
      <c r="AG36" s="156">
        <f>IF(AND(AF4=0,AF36&lt;=0), "",AF36/AF4)</f>
        <v>0.39482134624634718</v>
      </c>
      <c r="AH36" s="157"/>
      <c r="AI36" s="156">
        <f t="shared" ref="AI36:AI67" si="19">IF(AND(Y36=0,AF36&gt;0),100%,IF(AND(Y36&lt;0,AF36=0),(Y36-AF36)/Y36,IF(AND(Y36&gt;0,AF36&gt;0),(AF36-Y36)/Y36,IF(AND(Y36=0,AF36=0),"",(AF36-Y36)/Y36))))</f>
        <v>0.19013783615177671</v>
      </c>
      <c r="AJ36" s="158">
        <f>+AJ4-AJ22</f>
        <v>211985.13764186477</v>
      </c>
      <c r="AK36" s="156">
        <f>IF(AND(AJ4=0,AJ36&lt;=0), "",AJ36/AJ4)</f>
        <v>0.40908490917237827</v>
      </c>
      <c r="AL36" s="157"/>
      <c r="AM36" s="155">
        <f>+AM4-AM22</f>
        <v>52277.435489666634</v>
      </c>
      <c r="AN36" s="156">
        <f>IF(AND(AM4=0,AM36&lt;=0), "",AM36/AM4)</f>
        <v>0.44254179459817128</v>
      </c>
      <c r="AO36" s="157"/>
      <c r="AP36" s="156">
        <f t="shared" ref="AP36:AP67" si="20">IF(AND(AF36=0,AM36&gt;0),100%,IF(AND(AF36&lt;0,AM36=0),(AF36-AM36)/AF36,IF(AND(AF36&gt;0,AM36&gt;0),(AM36-AF36)/AF36,IF(AND(AF36=0,AM36=0),"",(AM36-AF36)/AF36))))</f>
        <v>-4.5638475666260736E-6</v>
      </c>
      <c r="AQ36" s="158">
        <f>+AQ4-AQ22</f>
        <v>264262.57313153142</v>
      </c>
      <c r="AR36" s="156">
        <f>IF(AND(AQ4=0,AQ36&lt;=0), "",AQ36/AQ4)</f>
        <v>0.41529599564069264</v>
      </c>
      <c r="AS36" s="157"/>
      <c r="AT36" s="159">
        <f>+AT4-AT22</f>
        <v>0</v>
      </c>
      <c r="AU36" s="156" t="str">
        <f>IF(AND(AT4=0,AT36&lt;=0), "",AT36/AT4)</f>
        <v/>
      </c>
      <c r="AV36" s="157">
        <f t="shared" si="6"/>
        <v>1</v>
      </c>
      <c r="AW36" s="159">
        <f>+AW4-AW22</f>
        <v>44043.762188588575</v>
      </c>
      <c r="AX36" s="156">
        <f>IF(AND(AW4=0,AW36&lt;=0), "",AW36/AW4)</f>
        <v>0.41529599564069264</v>
      </c>
      <c r="AY36" s="157"/>
      <c r="AZ36" s="159">
        <f>+AZ4-AZ22</f>
        <v>0</v>
      </c>
      <c r="BA36" s="156" t="str">
        <f>IF(AND(AZ4=0,AZ36&lt;=0), "",AZ36/AZ4)</f>
        <v/>
      </c>
      <c r="BB36" s="157">
        <f t="shared" si="7"/>
        <v>1</v>
      </c>
      <c r="BC36" s="155">
        <f>+BC4-BC22</f>
        <v>0</v>
      </c>
      <c r="BD36" s="156" t="str">
        <f>IF(AND(BC4=0,BC36&lt;=0), "",BC36/BC4)</f>
        <v/>
      </c>
      <c r="BE36" s="157"/>
      <c r="BF36" s="156">
        <f t="shared" si="8"/>
        <v>-1</v>
      </c>
      <c r="BG36" s="158">
        <f>+BG4-BG22</f>
        <v>264262.57313153142</v>
      </c>
      <c r="BH36" s="156">
        <f>IF(AND(BG4=0,BG36&lt;=0), "",BG36/BG4)</f>
        <v>0.41529599564069264</v>
      </c>
      <c r="BI36" s="157"/>
      <c r="BJ36" s="155">
        <f>+BJ4-BJ22</f>
        <v>0</v>
      </c>
      <c r="BK36" s="156" t="str">
        <f>IF(AND(BJ4=0,BJ36&lt;=0), "",BJ36/BJ4)</f>
        <v/>
      </c>
      <c r="BL36" s="157"/>
      <c r="BM36" s="156" t="str">
        <f t="shared" ref="BM36:BM67" si="21">IF(AND(BC36=0,BJ36&gt;0),100%,IF(AND(BC36&lt;0,BJ36=0),(BC36-BJ36)/BC36,IF(AND(BC36&gt;0,BJ36&gt;0),(BJ36-BC36)/BC36,IF(AND(BC36=0,BJ36=0),"",(BJ36-BC36)/BC36))))</f>
        <v/>
      </c>
      <c r="BN36" s="158">
        <f>+BN4-BN22</f>
        <v>264262.57313153142</v>
      </c>
      <c r="BO36" s="156">
        <f>IF(AND(BN4=0,BN36&lt;=0), "",BN36/BN4)</f>
        <v>0.41529599564069264</v>
      </c>
      <c r="BP36" s="157"/>
      <c r="BQ36" s="155">
        <f>+BQ4-BQ22</f>
        <v>0</v>
      </c>
      <c r="BR36" s="156" t="str">
        <f>IF(AND(BQ4=0,BQ36&lt;=0), "",BQ36/BQ4)</f>
        <v/>
      </c>
      <c r="BS36" s="157"/>
      <c r="BT36" s="156" t="str">
        <f t="shared" ref="BT36:BT67" si="22">IF(AND(BJ36=0,BQ36&gt;0),100%,IF(AND(BJ36&lt;0,BQ36=0),(BJ36-BQ36)/BJ36,IF(AND(BJ36&gt;0,BQ36&gt;0),(BQ36-BJ36)/BJ36,IF(AND(BJ36=0,BQ36=0),"",(BQ36-BJ36)/BJ36))))</f>
        <v/>
      </c>
      <c r="BU36" s="158">
        <f>+BU4-BU22</f>
        <v>264262.57313153142</v>
      </c>
      <c r="BV36" s="156">
        <f>IF(AND(BU4=0,BU36&lt;=0), "",BU36/BU4)</f>
        <v>0.41529599564069264</v>
      </c>
      <c r="BW36" s="157"/>
      <c r="BX36" s="159">
        <f>+BX4-BX22</f>
        <v>0</v>
      </c>
      <c r="BY36" s="156" t="str">
        <f>IF(AND(BX4=0,BX36&lt;=0), "",BX36/BX4)</f>
        <v/>
      </c>
      <c r="BZ36" s="157">
        <f t="shared" ref="BZ36:BZ67" si="23">IF(AND(BX36=0,BU36&gt;0),100%,IF(AND(BX36&lt;0,BU36=0),(BX36-BU36)/BX36,IF(AND(BX36&gt;0,BU36&gt;0),(BU36-BX36)/BX36,IF(AND(BX36=0,BU36=0),"",(BU36-BX36)/BX36))))</f>
        <v>1</v>
      </c>
      <c r="CA36" s="155">
        <f>+CA4-CA22</f>
        <v>0</v>
      </c>
      <c r="CB36" s="156" t="str">
        <f>IF(AND(CA4=0,CA36&lt;=0), "",CA36/CA4)</f>
        <v/>
      </c>
      <c r="CC36" s="157"/>
      <c r="CD36" s="156" t="str">
        <f t="shared" si="12"/>
        <v/>
      </c>
      <c r="CE36" s="158">
        <f>+CE4-CE22</f>
        <v>264262.57313153142</v>
      </c>
      <c r="CF36" s="156">
        <f>IF(AND(CE4=0,CE36&lt;=0), "",CE36/CE4)</f>
        <v>0.41529599564069264</v>
      </c>
      <c r="CG36" s="157"/>
      <c r="CH36" s="155">
        <f>+CH4-CH22</f>
        <v>0</v>
      </c>
      <c r="CI36" s="156" t="str">
        <f>IF(AND(CH4=0,CH36&lt;=0), "",CH36/CH4)</f>
        <v/>
      </c>
      <c r="CJ36" s="157"/>
      <c r="CK36" s="156" t="str">
        <f t="shared" ref="CK36:CK67" si="24">IF(AND(CA36=0,CH36&gt;0),100%,IF(AND(CA36&lt;0,CH36=0),(CA36-CH36)/CA36,IF(AND(CA36&gt;0,CH36&gt;0),(CH36-CA36)/CA36,IF(AND(CA36=0,CH36=0),"",(CH36-CA36)/CA36))))</f>
        <v/>
      </c>
      <c r="CL36" s="158">
        <f>+CL4-CL22</f>
        <v>264262.57313153142</v>
      </c>
      <c r="CM36" s="156">
        <f>IF(AND(CL4=0,CL36&lt;=0), "",CL36/CL4)</f>
        <v>0.41529599564069264</v>
      </c>
      <c r="CN36" s="157"/>
      <c r="CO36" s="155">
        <f>+CO4-CO22</f>
        <v>0</v>
      </c>
      <c r="CP36" s="156" t="str">
        <f>IF(AND(CO4=0,CO36&lt;=0), "",CO36/CO4)</f>
        <v/>
      </c>
      <c r="CQ36" s="157"/>
      <c r="CR36" s="156" t="str">
        <f t="shared" ref="CR36:CR67" si="25">IF(AND(CH36=0,CO36&gt;0),100%,IF(AND(CH36&lt;0,CO36=0),(CH36-CO36)/CH36,IF(AND(CH36&gt;0,CO36&gt;0),(CO36-CH36)/CH36,IF(AND(CH36=0,CO36=0),"",(CO36-CH36)/CH36))))</f>
        <v/>
      </c>
      <c r="CS36" s="158">
        <f>+CS4-CS22</f>
        <v>264262.57313153142</v>
      </c>
      <c r="CT36" s="156">
        <f>IF(AND(CS4=0,CS36&lt;=0), "",CS36/CS4)</f>
        <v>0.41529599564069264</v>
      </c>
      <c r="CU36" s="157"/>
      <c r="CV36" s="159">
        <f>+CV4-CV22</f>
        <v>0</v>
      </c>
      <c r="CW36" s="156" t="str">
        <f>IF(AND(CV4=0,CV36&lt;=0), "",CV36/CV4)</f>
        <v/>
      </c>
      <c r="CX36" s="157">
        <f t="shared" ref="CX36:CX67" si="26">IF(AND(CV36=0,CS36&gt;0),100%,IF(AND(CV36&lt;0,CS36=0),(CV36-CS36)/CV36,IF(AND(CV36&gt;0,CS36&gt;0),(CS36-CV36)/CV36,IF(AND(CV36=0,CS36=0),"",(CS36-CV36)/CV36))))</f>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19"/>
        <v/>
      </c>
      <c r="AJ37" s="118"/>
      <c r="AK37" s="15"/>
      <c r="AL37" s="46"/>
      <c r="AM37" s="132"/>
      <c r="AN37" s="15"/>
      <c r="AO37" s="46"/>
      <c r="AP37" s="15" t="str">
        <f t="shared" si="20"/>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21"/>
        <v/>
      </c>
      <c r="BN37" s="118"/>
      <c r="BO37" s="15"/>
      <c r="BP37" s="46"/>
      <c r="BQ37" s="132"/>
      <c r="BR37" s="15"/>
      <c r="BS37" s="46"/>
      <c r="BT37" s="15" t="str">
        <f t="shared" si="22"/>
        <v/>
      </c>
      <c r="BU37" s="118"/>
      <c r="BV37" s="15"/>
      <c r="BW37" s="46"/>
      <c r="BX37" s="133"/>
      <c r="BY37" s="15"/>
      <c r="BZ37" s="46" t="str">
        <f t="shared" si="23"/>
        <v/>
      </c>
      <c r="CA37" s="132"/>
      <c r="CB37" s="15"/>
      <c r="CC37" s="46"/>
      <c r="CD37" s="15"/>
      <c r="CE37" s="118"/>
      <c r="CF37" s="15"/>
      <c r="CG37" s="46"/>
      <c r="CH37" s="132"/>
      <c r="CI37" s="15"/>
      <c r="CJ37" s="46"/>
      <c r="CK37" s="15" t="str">
        <f t="shared" si="24"/>
        <v/>
      </c>
      <c r="CL37" s="118"/>
      <c r="CM37" s="15"/>
      <c r="CN37" s="46"/>
      <c r="CO37" s="132"/>
      <c r="CP37" s="15"/>
      <c r="CQ37" s="46"/>
      <c r="CR37" s="15" t="str">
        <f t="shared" si="25"/>
        <v/>
      </c>
      <c r="CS37" s="118"/>
      <c r="CT37" s="15"/>
      <c r="CU37" s="46"/>
      <c r="CV37" s="133"/>
      <c r="CW37" s="15"/>
      <c r="CX37" s="46" t="str">
        <f t="shared" si="26"/>
        <v/>
      </c>
    </row>
    <row r="38" spans="1:102" s="28" customFormat="1" ht="18" customHeight="1" x14ac:dyDescent="0.3">
      <c r="A38" s="19" t="s">
        <v>101</v>
      </c>
      <c r="B38" s="123">
        <f>+B39+B68+B83+B93+B104</f>
        <v>0</v>
      </c>
      <c r="C38" s="36" t="str">
        <f>IF(AND(B4=0,B38&gt;=0), "",B38/B4)</f>
        <v/>
      </c>
      <c r="D38" s="42" t="str">
        <f>IF(AND(B124=0,B38&gt;=0),"",B38/B124)</f>
        <v/>
      </c>
      <c r="E38" s="123">
        <f>+E39+E68+E83+E93+E104</f>
        <v>26205.745825510563</v>
      </c>
      <c r="F38" s="36">
        <f>IF(AND(E4=0,E38&gt;=0), "",E38/E4)</f>
        <v>0.37588045024662664</v>
      </c>
      <c r="G38" s="42">
        <f>IF(AND(E124=0,E38&gt;=0),"",E38/E124)</f>
        <v>0.98028191433670564</v>
      </c>
      <c r="H38" s="123">
        <f>+H39+H68+H83+H93+H104</f>
        <v>26426.137973809691</v>
      </c>
      <c r="I38" s="36">
        <f>IF(AND(H4=0,H38&gt;=0), "",H38/H4)</f>
        <v>0.29045543716255057</v>
      </c>
      <c r="J38" s="42">
        <f>IF(AND(H124=0,H38&gt;=0),"",H38/H124)</f>
        <v>0.99909950721742691</v>
      </c>
      <c r="K38" s="36">
        <f t="shared" ref="K38:K82" si="27">IF(AND(E38=0,H38&gt;0),100%,IF(AND(E38&lt;0,H38=0),(E38-H38)/E38,IF(AND(E38&gt;0,H38&gt;0),(H38-E38)/E38,IF(AND(E38=0,H38=0),"",(H38-E38)/E38))))</f>
        <v>8.4100696758106601E-3</v>
      </c>
      <c r="L38" s="124">
        <f>+L39+L68+L83+L93+L104</f>
        <v>52631.883799320269</v>
      </c>
      <c r="M38" s="36">
        <f>IF(AND(L4=0,L38&gt;=0), "",L38/L4)</f>
        <v>0.32751633062874302</v>
      </c>
      <c r="N38" s="42">
        <f>IF(AND(L124=0,L38&gt;=0),"",L38/L124)</f>
        <v>0.98964065983718164</v>
      </c>
      <c r="O38" s="123">
        <f>+O39+O68+O83+O93+O104</f>
        <v>32423.515949096534</v>
      </c>
      <c r="P38" s="36">
        <f>IF(AND(O4=0,O38&gt;=0), "",O38/O4)</f>
        <v>0.30116793761660859</v>
      </c>
      <c r="Q38" s="42">
        <f>IF(AND(O124=0,O38&gt;=0),"",O38/O124)</f>
        <v>0.99899841516352883</v>
      </c>
      <c r="R38" s="36">
        <f t="shared" ref="R38:R82" si="28">IF(AND(H38=0,O38&gt;0),100%,IF(AND(H38&lt;0,O38=0),(H38-O38)/H38,IF(AND(H38&gt;0,O38&gt;0),(O38-H38)/H38,IF(AND(H38=0,O38=0),"",(O38-H38)/H38))))</f>
        <v>0.22694871196202412</v>
      </c>
      <c r="S38" s="124">
        <f>+S39+S68+S83+S93+S104</f>
        <v>85055.399748416763</v>
      </c>
      <c r="T38" s="36">
        <f>IF(AND(S4=0,S38&gt;=0), "",S38/S4)</f>
        <v>0.31694599250224148</v>
      </c>
      <c r="U38" s="42">
        <f>IF(AND(S124=0,S38&gt;=0),"",S38/S124)</f>
        <v>0.99318712898701011</v>
      </c>
      <c r="V38" s="125">
        <f>+V39+V68+V83+V93+V104</f>
        <v>0</v>
      </c>
      <c r="W38" s="36" t="str">
        <f>IF(AND(V4=0,V38&gt;=0), "",V38/V4)</f>
        <v/>
      </c>
      <c r="X38" s="42">
        <f t="shared" ref="X38:X69" si="29">IF(AND(V38=0,S38&gt;0),100%,IF(AND(V38&lt;0,S38=0),(V38-S38)/V38,IF(AND(V38&gt;0,S38&gt;0),(S38-V38)/V38,IF(AND(V38=0,S38=0),"",(S38-V38)/V38))))</f>
        <v>1</v>
      </c>
      <c r="Y38" s="123">
        <f>+Y39+Y68+Y83+Y93+Y104</f>
        <v>34180.114346905408</v>
      </c>
      <c r="Z38" s="36">
        <f>IF(AND(Y4=0,Y38&gt;=0), "",Y38/Y4)</f>
        <v>0.29107845527877513</v>
      </c>
      <c r="AA38" s="42">
        <f>IF(AND(Y124=0,Y38&gt;=0),"",Y38/Y124)</f>
        <v>0.99189384141953763</v>
      </c>
      <c r="AB38" s="36">
        <f t="shared" ref="AB38:AB69" si="30">IF(AND(O38=0,Y38&gt;0),100%,IF(AND(O38&lt;0,Y38=0),(O38-Y38)/O38,IF(AND(O38&gt;0,Y38&gt;0),(Y38-O38)/O38,IF(AND(O38=0,Y38=0),"",(Y38-O38)/O38))))</f>
        <v>5.4176678450500372E-2</v>
      </c>
      <c r="AC38" s="124">
        <f>+AC39+AC68+AC83+AC93+AC104</f>
        <v>119235.51409532219</v>
      </c>
      <c r="AD38" s="36">
        <f>IF(AND(AC4=0,AC38&gt;=0), "",AC38/AC4)</f>
        <v>0.30907239656401131</v>
      </c>
      <c r="AE38" s="42">
        <f>IF(AND(AC124=0,AC38&gt;=0),"",AC38/AC124)</f>
        <v>0.99281604981322269</v>
      </c>
      <c r="AF38" s="123">
        <f>+AF39+AF68+AF83+AF93+AF104</f>
        <v>36189.769699654906</v>
      </c>
      <c r="AG38" s="36">
        <f>IF(AND(AF4=0,AF38&gt;=0), "",AF38/AF4)</f>
        <v>0.27331922939258574</v>
      </c>
      <c r="AH38" s="42">
        <f>IF(AND(AF124=0,AF38&gt;=0),"",AF38/AF124)</f>
        <v>0.9974005640742456</v>
      </c>
      <c r="AI38" s="36">
        <f t="shared" si="19"/>
        <v>5.8796039485205752E-2</v>
      </c>
      <c r="AJ38" s="124">
        <f>+AJ39+AJ68+AJ83+AJ93+AJ104</f>
        <v>155425.28379497706</v>
      </c>
      <c r="AK38" s="36">
        <f>IF(AND(AJ4=0,AJ38&gt;=0), "",AJ38/AJ4)</f>
        <v>0.29993677298159094</v>
      </c>
      <c r="AL38" s="42">
        <f>IF(AND(AJ124=0,AJ38&gt;=0),"",AJ38/AJ124)</f>
        <v>0.99387975606959733</v>
      </c>
      <c r="AM38" s="123">
        <f>+AM39+AM68+AM83+AM93+AM104</f>
        <v>36403.465155512589</v>
      </c>
      <c r="AN38" s="36">
        <f>IF(AND(AM4=0,AM38&gt;=0), "",AM38/AM4)</f>
        <v>0.30816459622807846</v>
      </c>
      <c r="AO38" s="42">
        <f>IF(AND(AM124=0,AM38&gt;=0),"",AM38/AM124)</f>
        <v>0.99796548153700582</v>
      </c>
      <c r="AP38" s="36">
        <f t="shared" si="20"/>
        <v>5.9048581306589878E-3</v>
      </c>
      <c r="AQ38" s="124">
        <f>+AQ39+AQ68+AQ83+AQ93+AQ104</f>
        <v>191828.74895048965</v>
      </c>
      <c r="AR38" s="36">
        <f>IF(AND(AQ4=0,AQ38&gt;=0), "",AQ38/AQ4)</f>
        <v>0.30146422304096032</v>
      </c>
      <c r="AS38" s="42">
        <f>IF(AND(AQ124=0,AQ38&gt;=0),"",AQ38/AQ124)</f>
        <v>0.99465253288731037</v>
      </c>
      <c r="AT38" s="125">
        <f>+AT39+AT68+AT83+AT93+AT104</f>
        <v>0</v>
      </c>
      <c r="AU38" s="36" t="str">
        <f>IF(AND(AT4=0,AT38&gt;=0), "",AT38/AT4)</f>
        <v/>
      </c>
      <c r="AV38" s="42">
        <f t="shared" ref="AV38:AV69" si="31">IF(AND(AT38=0,AQ38&gt;0),100%,IF(AND(AT38&lt;0,AQ38=0),(AT38-AQ38)/AT38,IF(AND(AT38&gt;0,AQ38&gt;0),(AQ38-AT38)/AT38,IF(AND(AT38=0,AQ38=0),"",(AQ38-AT38)/AT38))))</f>
        <v>1</v>
      </c>
      <c r="AW38" s="125">
        <f>+AW39+AW68+AW83+AW93+AW104</f>
        <v>31971.458158414942</v>
      </c>
      <c r="AX38" s="36">
        <f>IF(AND(AW4=0,AW38&gt;=0), "",AW38/AW4)</f>
        <v>0.30146422304096032</v>
      </c>
      <c r="AY38" s="42">
        <f>IF(AND(AW124=0,AW38&gt;=0),"",AW38/AW124)</f>
        <v>0.99465253288731037</v>
      </c>
      <c r="AZ38" s="125">
        <f>+AZ39+AZ68+AZ83+AZ93+AZ104</f>
        <v>0</v>
      </c>
      <c r="BA38" s="36" t="str">
        <f>IF(AND(AZ4=0,AZ38&gt;=0), "",AZ38/AZ4)</f>
        <v/>
      </c>
      <c r="BB38" s="42">
        <f t="shared" ref="BB38:BB69" si="32">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69" si="33">IF(AND(AM38=0,BC38&gt;0),100%,IF(AND(AM38&lt;0,BC38=0),(AM38-BC38)/AM38,IF(AND(AM38&gt;0,BC38&gt;0),(BC38-AM38)/AM38,IF(AND(AM38=0,BC38=0),"",(BC38-AM38)/AM38))))</f>
        <v>-1</v>
      </c>
      <c r="BG38" s="124">
        <f>+BG39+BG68+BG83+BG93+BG104</f>
        <v>191828.74895048965</v>
      </c>
      <c r="BH38" s="36">
        <f>IF(AND(BG4=0,BG38&gt;=0), "",BG38/BG4)</f>
        <v>0.30146422304096032</v>
      </c>
      <c r="BI38" s="42">
        <f>IF(AND(BG124=0,BG38&gt;=0),"",BG38/BG124)</f>
        <v>0.99465253288731037</v>
      </c>
      <c r="BJ38" s="123">
        <f>+BJ39+BJ68+BJ83+BJ93+BJ104</f>
        <v>0</v>
      </c>
      <c r="BK38" s="36" t="str">
        <f>IF(AND(BJ4=0,BJ38&gt;=0), "",BJ38/BJ4)</f>
        <v/>
      </c>
      <c r="BL38" s="42" t="str">
        <f>IF(AND(BJ124=0,BJ38&gt;=0),"",BJ38/BJ124)</f>
        <v/>
      </c>
      <c r="BM38" s="36" t="str">
        <f t="shared" si="21"/>
        <v/>
      </c>
      <c r="BN38" s="124">
        <f>+BN39+BN68+BN83+BN93+BN104</f>
        <v>191828.74895048965</v>
      </c>
      <c r="BO38" s="36">
        <f>IF(AND(BN4=0,BN38&gt;=0), "",BN38/BN4)</f>
        <v>0.30146422304096032</v>
      </c>
      <c r="BP38" s="42">
        <f>IF(AND(BN124=0,BN38&gt;=0),"",BN38/BN124)</f>
        <v>0.99465253288731037</v>
      </c>
      <c r="BQ38" s="123">
        <f>+BQ39+BQ68+BQ83+BQ93+BQ104</f>
        <v>0</v>
      </c>
      <c r="BR38" s="36" t="str">
        <f>IF(AND(BQ4=0,BQ38&gt;=0), "",BQ38/BQ4)</f>
        <v/>
      </c>
      <c r="BS38" s="42" t="str">
        <f>IF(AND(BQ124=0,BQ38&gt;=0),"",BQ38/BQ124)</f>
        <v/>
      </c>
      <c r="BT38" s="36" t="str">
        <f t="shared" si="22"/>
        <v/>
      </c>
      <c r="BU38" s="124">
        <f>+BU39+BU68+BU83+BU93+BU104</f>
        <v>191828.74895048965</v>
      </c>
      <c r="BV38" s="36">
        <f>IF(AND(BU4=0,BU38&gt;=0), "",BU38/BU4)</f>
        <v>0.30146422304096032</v>
      </c>
      <c r="BW38" s="42">
        <f>IF(AND(BU124=0,BU38&gt;=0),"",BU38/BU124)</f>
        <v>0.99465253288731037</v>
      </c>
      <c r="BX38" s="125">
        <f>+BX39+BX68+BX83+BX93+BX104</f>
        <v>0</v>
      </c>
      <c r="BY38" s="36" t="str">
        <f>IF(AND(BX4=0,BX38&gt;=0), "",BX38/BX4)</f>
        <v/>
      </c>
      <c r="BZ38" s="42">
        <f t="shared" si="23"/>
        <v>1</v>
      </c>
      <c r="CA38" s="123">
        <f>+CA39+CA68+CA83+CA93+CA104</f>
        <v>0</v>
      </c>
      <c r="CB38" s="36" t="str">
        <f>IF(AND(CA4=0,CA38&gt;=0), "",CA38/CA4)</f>
        <v/>
      </c>
      <c r="CC38" s="42" t="str">
        <f>IF(AND(CA124=0,CA38&gt;=0),"",CA38/CA124)</f>
        <v/>
      </c>
      <c r="CD38" s="36" t="str">
        <f t="shared" ref="CD38:CD69" si="34">IF(AND(BQ38=0,CA38&gt;0),100%,IF(AND(BQ38&lt;0,CA38=0),(BQ38-CA38)/BQ38,IF(AND(BQ38&gt;0,CA38&gt;0),(CA38-BQ38)/BQ38,IF(AND(BQ38=0,CA38=0),"",(CA38-BQ38)/BQ38))))</f>
        <v/>
      </c>
      <c r="CE38" s="124">
        <f>+CE39+CE68+CE83+CE93+CE104</f>
        <v>191828.74895048965</v>
      </c>
      <c r="CF38" s="36">
        <f>IF(AND(CE4=0,CE38&gt;=0), "",CE38/CE4)</f>
        <v>0.30146422304096032</v>
      </c>
      <c r="CG38" s="42">
        <f>IF(AND(CE124=0,CE38&gt;=0),"",CE38/CE124)</f>
        <v>0.99465253288731037</v>
      </c>
      <c r="CH38" s="123">
        <f>+CH39+CH68+CH83+CH93+CH104</f>
        <v>0</v>
      </c>
      <c r="CI38" s="36" t="str">
        <f>IF(AND(CH4=0,CH38&gt;=0), "",CH38/CH4)</f>
        <v/>
      </c>
      <c r="CJ38" s="42" t="str">
        <f>IF(AND(CH124=0,CH38&gt;=0),"",CH38/CH124)</f>
        <v/>
      </c>
      <c r="CK38" s="36" t="str">
        <f t="shared" si="24"/>
        <v/>
      </c>
      <c r="CL38" s="124">
        <f>+CL39+CL68+CL83+CL93+CL104</f>
        <v>191828.74895048965</v>
      </c>
      <c r="CM38" s="36">
        <f>IF(AND(CL4=0,CL38&gt;=0), "",CL38/CL4)</f>
        <v>0.30146422304096032</v>
      </c>
      <c r="CN38" s="42">
        <f>IF(AND(CL124=0,CL38&gt;=0),"",CL38/CL124)</f>
        <v>0.99465253288731037</v>
      </c>
      <c r="CO38" s="123">
        <f>+CO39+CO68+CO83+CO93+CO104</f>
        <v>0</v>
      </c>
      <c r="CP38" s="36" t="str">
        <f>IF(AND(CO4=0,CO38&gt;=0), "",CO38/CO4)</f>
        <v/>
      </c>
      <c r="CQ38" s="42" t="str">
        <f>IF(AND(CO124=0,CO38&gt;=0),"",CO38/CO124)</f>
        <v/>
      </c>
      <c r="CR38" s="36" t="str">
        <f t="shared" si="25"/>
        <v/>
      </c>
      <c r="CS38" s="124">
        <f>+CS39+CS68+CS83+CS93+CS104</f>
        <v>191828.74895048965</v>
      </c>
      <c r="CT38" s="36">
        <f>IF(AND(CS4=0,CS38&gt;=0), "",CS38/CS4)</f>
        <v>0.30146422304096032</v>
      </c>
      <c r="CU38" s="42">
        <f>IF(AND(CS124=0,CS38&gt;=0),"",CS38/CS124)</f>
        <v>0.99465253288731037</v>
      </c>
      <c r="CV38" s="125">
        <f>+CV39+CV68+CV83+CV93+CV104</f>
        <v>0</v>
      </c>
      <c r="CW38" s="36" t="str">
        <f>IF(AND(CV4=0,CV38&gt;=0), "",CV38/CV4)</f>
        <v/>
      </c>
      <c r="CX38" s="42">
        <f t="shared" si="26"/>
        <v>1</v>
      </c>
    </row>
    <row r="39" spans="1:102" s="6" customFormat="1" x14ac:dyDescent="0.3">
      <c r="A39" s="37" t="s">
        <v>60</v>
      </c>
      <c r="B39" s="126">
        <f>SUM(B40:B67)</f>
        <v>0</v>
      </c>
      <c r="C39" s="38" t="str">
        <f>IF(AND(B4=0,B39&gt;=0), "",B39/B4)</f>
        <v/>
      </c>
      <c r="D39" s="43" t="str">
        <f>IF(AND(B124=0,B39&gt;=0),"",B39/B124)</f>
        <v/>
      </c>
      <c r="E39" s="126">
        <f>SUM(E40:E67)</f>
        <v>14706.250967801663</v>
      </c>
      <c r="F39" s="38">
        <f>IF(AND(E4=0,E39&gt;=0), "",E39/E4)</f>
        <v>0.21093817638405185</v>
      </c>
      <c r="G39" s="43">
        <f>IF(AND(E124=0,E39&gt;=0),"",E39/E124)</f>
        <v>0.55011873912776821</v>
      </c>
      <c r="H39" s="126">
        <f>SUM(H40:H67)</f>
        <v>16881.742999786493</v>
      </c>
      <c r="I39" s="38">
        <f>IF(AND(H4=0,H39&gt;=0), "",H39/H4)</f>
        <v>0.18555091356627476</v>
      </c>
      <c r="J39" s="43">
        <f>IF(AND(H124=0,H39&gt;=0),"",H39/H124)</f>
        <v>0.63825221561977596</v>
      </c>
      <c r="K39" s="38">
        <f t="shared" si="27"/>
        <v>0.14792975019588075</v>
      </c>
      <c r="L39" s="127">
        <f>SUM(L40:L67)</f>
        <v>31587.993967588158</v>
      </c>
      <c r="M39" s="38">
        <f>IF(AND(L4=0,L39&gt;=0), "",L39/L4)</f>
        <v>0.19656495510656516</v>
      </c>
      <c r="N39" s="43">
        <f>IF(AND(L124=0,L39&gt;=0),"",L39/L124)</f>
        <v>0.59395106039165912</v>
      </c>
      <c r="O39" s="126">
        <f>SUM(O40:O67)</f>
        <v>17274.89178580161</v>
      </c>
      <c r="P39" s="38">
        <f>IF(AND(O4=0,O39&gt;=0), "",O39/O4)</f>
        <v>0.16045895638979688</v>
      </c>
      <c r="Q39" s="43">
        <f>IF(AND(O124=0,O39&gt;=0),"",O39/O124)</f>
        <v>0.53225534032863409</v>
      </c>
      <c r="R39" s="38">
        <f t="shared" si="28"/>
        <v>2.3288400138545506E-2</v>
      </c>
      <c r="S39" s="127">
        <f>SUM(S40:S67)</f>
        <v>48862.885753389746</v>
      </c>
      <c r="T39" s="38">
        <f>IF(AND(S4=0,S39&gt;=0), "",S39/S4)</f>
        <v>0.1820801015272405</v>
      </c>
      <c r="U39" s="43">
        <f>IF(AND(S124=0,S39&gt;=0),"",S39/S124)</f>
        <v>0.57056917443190058</v>
      </c>
      <c r="V39" s="128">
        <f>SUM(V40:V67)</f>
        <v>0</v>
      </c>
      <c r="W39" s="38" t="str">
        <f>IF(AND(V4=0,V39&gt;=0), "",V39/V4)</f>
        <v/>
      </c>
      <c r="X39" s="91">
        <f t="shared" si="29"/>
        <v>1</v>
      </c>
      <c r="Y39" s="126">
        <f>SUM(Y40:Y67)</f>
        <v>18902.095126041258</v>
      </c>
      <c r="Z39" s="38">
        <f>IF(AND(Y4=0,Y39&gt;=0), "",Y39/Y4)</f>
        <v>0.16097057473181603</v>
      </c>
      <c r="AA39" s="43">
        <f>IF(AND(Y124=0,Y39&gt;=0),"",Y39/Y124)</f>
        <v>0.54853156882853038</v>
      </c>
      <c r="AB39" s="38">
        <f t="shared" si="30"/>
        <v>9.4194705264496151E-2</v>
      </c>
      <c r="AC39" s="127">
        <f>SUM(AC40:AC67)</f>
        <v>67764.980879431008</v>
      </c>
      <c r="AD39" s="38">
        <f>IF(AND(AC4=0,AC39&gt;=0), "",AC39/AC4)</f>
        <v>0.17565475523321306</v>
      </c>
      <c r="AE39" s="43">
        <f>IF(AND(AC124=0,AC39&gt;=0),"",AC39/AC124)</f>
        <v>0.56424598948430837</v>
      </c>
      <c r="AF39" s="126">
        <f>SUM(AF40:AF67)</f>
        <v>20101.713385974144</v>
      </c>
      <c r="AG39" s="38">
        <f>IF(AND(AF4=0,AF39&gt;=0), "",AF39/AF4)</f>
        <v>0.15181596505648581</v>
      </c>
      <c r="AH39" s="43">
        <f>IF(AND(AF124=0,AF39&gt;=0),"",AF39/AF124)</f>
        <v>0.55400905936742151</v>
      </c>
      <c r="AI39" s="38">
        <f t="shared" si="19"/>
        <v>6.3464830323501115E-2</v>
      </c>
      <c r="AJ39" s="127">
        <f>SUM(AJ40:AJ67)</f>
        <v>87866.694265405153</v>
      </c>
      <c r="AK39" s="38">
        <f>IF(AND(AJ4=0,AJ39&gt;=0), "",AJ39/AJ4)</f>
        <v>0.16956348469847474</v>
      </c>
      <c r="AL39" s="43">
        <f>IF(AND(AJ124=0,AJ39&gt;=0),"",AJ39/AJ124)</f>
        <v>0.56187080075297891</v>
      </c>
      <c r="AM39" s="126">
        <f>SUM(AM40:AM67)</f>
        <v>21604.81502021664</v>
      </c>
      <c r="AN39" s="38">
        <f>IF(AND(AM4=0,AM39&gt;=0), "",AM39/AM4)</f>
        <v>0.18289025698091235</v>
      </c>
      <c r="AO39" s="43">
        <f>IF(AND(AM124=0,AM39&gt;=0),"",AM39/AM124)</f>
        <v>0.59227492583637931</v>
      </c>
      <c r="AP39" s="38">
        <f t="shared" si="20"/>
        <v>7.4774801798302232E-2</v>
      </c>
      <c r="AQ39" s="127">
        <f>SUM(AQ40:AQ67)</f>
        <v>109471.5092856218</v>
      </c>
      <c r="AR39" s="38">
        <f>IF(AND(AQ4=0,AQ39&gt;=0), "",AQ39/AQ4)</f>
        <v>0.17203752655671484</v>
      </c>
      <c r="AS39" s="43">
        <f>IF(AND(AQ124=0,AQ39&gt;=0),"",AQ39/AQ124)</f>
        <v>0.56762145708432665</v>
      </c>
      <c r="AT39" s="128">
        <f>SUM(AT40:AT67)</f>
        <v>0</v>
      </c>
      <c r="AU39" s="38" t="str">
        <f>IF(AND(AT4=0,AT39&gt;=0), "",AT39/AT4)</f>
        <v/>
      </c>
      <c r="AV39" s="91">
        <f t="shared" si="31"/>
        <v>1</v>
      </c>
      <c r="AW39" s="128">
        <f>SUM(AW40:AW67)</f>
        <v>18245.251547603631</v>
      </c>
      <c r="AX39" s="38">
        <f>IF(AND(AW4=0,AW39&gt;=0), "",AW39/AW4)</f>
        <v>0.17203752655671481</v>
      </c>
      <c r="AY39" s="43">
        <f>IF(AND(AW124=0,AW39&gt;=0),"",AW39/AW124)</f>
        <v>0.56762145708432665</v>
      </c>
      <c r="AZ39" s="128">
        <f>SUM(AZ40:AZ67)</f>
        <v>0</v>
      </c>
      <c r="BA39" s="38" t="str">
        <f>IF(AND(AZ4=0,AZ39&gt;=0), "",AZ39/AZ4)</f>
        <v/>
      </c>
      <c r="BB39" s="91">
        <f t="shared" si="32"/>
        <v>1</v>
      </c>
      <c r="BC39" s="126">
        <f>SUM(BC40:BC67)</f>
        <v>0</v>
      </c>
      <c r="BD39" s="38" t="str">
        <f>IF(AND(BC4=0,BC39&gt;=0), "",BC39/BC4)</f>
        <v/>
      </c>
      <c r="BE39" s="43" t="str">
        <f>IF(AND(BC124=0,BC39&gt;=0),"",BC39/BC124)</f>
        <v/>
      </c>
      <c r="BF39" s="38">
        <f t="shared" si="33"/>
        <v>-1</v>
      </c>
      <c r="BG39" s="127">
        <f>SUM(BG40:BG67)</f>
        <v>109471.5092856218</v>
      </c>
      <c r="BH39" s="38">
        <f>IF(AND(BG4=0,BG39&gt;=0), "",BG39/BG4)</f>
        <v>0.17203752655671484</v>
      </c>
      <c r="BI39" s="43">
        <f>IF(AND(BG124=0,BG39&gt;=0),"",BG39/BG124)</f>
        <v>0.56762145708432665</v>
      </c>
      <c r="BJ39" s="126">
        <f>SUM(BJ40:BJ67)</f>
        <v>0</v>
      </c>
      <c r="BK39" s="38" t="str">
        <f>IF(AND(BJ4=0,BJ39&gt;=0), "",BJ39/BJ4)</f>
        <v/>
      </c>
      <c r="BL39" s="43" t="str">
        <f>IF(AND(BJ124=0,BJ39&gt;=0),"",BJ39/BJ124)</f>
        <v/>
      </c>
      <c r="BM39" s="38" t="str">
        <f t="shared" si="21"/>
        <v/>
      </c>
      <c r="BN39" s="127">
        <f>SUM(BN40:BN67)</f>
        <v>109471.5092856218</v>
      </c>
      <c r="BO39" s="38">
        <f>IF(AND(BN4=0,BN39&gt;=0), "",BN39/BN4)</f>
        <v>0.17203752655671484</v>
      </c>
      <c r="BP39" s="43">
        <f>IF(AND(BN124=0,BN39&gt;=0),"",BN39/BN124)</f>
        <v>0.56762145708432665</v>
      </c>
      <c r="BQ39" s="126">
        <f>SUM(BQ40:BQ67)</f>
        <v>0</v>
      </c>
      <c r="BR39" s="38" t="str">
        <f>IF(AND(BQ4=0,BQ39&gt;=0), "",BQ39/BQ4)</f>
        <v/>
      </c>
      <c r="BS39" s="43" t="str">
        <f>IF(AND(BQ124=0,BQ39&gt;=0),"",BQ39/BQ124)</f>
        <v/>
      </c>
      <c r="BT39" s="38" t="str">
        <f t="shared" si="22"/>
        <v/>
      </c>
      <c r="BU39" s="127">
        <f>SUM(BU40:BU67)</f>
        <v>109471.5092856218</v>
      </c>
      <c r="BV39" s="38">
        <f>IF(AND(BU4=0,BU39&gt;=0), "",BU39/BU4)</f>
        <v>0.17203752655671484</v>
      </c>
      <c r="BW39" s="43">
        <f>IF(AND(BU124=0,BU39&gt;=0),"",BU39/BU124)</f>
        <v>0.56762145708432665</v>
      </c>
      <c r="BX39" s="128">
        <f>SUM(BX40:BX67)</f>
        <v>0</v>
      </c>
      <c r="BY39" s="38" t="str">
        <f>IF(AND(BX4=0,BX39&gt;=0), "",BX39/BX4)</f>
        <v/>
      </c>
      <c r="BZ39" s="91">
        <f t="shared" si="23"/>
        <v>1</v>
      </c>
      <c r="CA39" s="126">
        <f>SUM(CA40:CA67)</f>
        <v>0</v>
      </c>
      <c r="CB39" s="38" t="str">
        <f>IF(AND(CA4=0,CA39&gt;=0), "",CA39/CA4)</f>
        <v/>
      </c>
      <c r="CC39" s="43" t="str">
        <f>IF(AND(CA124=0,CA39&gt;=0),"",CA39/CA124)</f>
        <v/>
      </c>
      <c r="CD39" s="38" t="str">
        <f t="shared" si="34"/>
        <v/>
      </c>
      <c r="CE39" s="127">
        <f>SUM(CE40:CE67)</f>
        <v>109471.5092856218</v>
      </c>
      <c r="CF39" s="38">
        <f>IF(AND(CE4=0,CE39&gt;=0), "",CE39/CE4)</f>
        <v>0.17203752655671484</v>
      </c>
      <c r="CG39" s="43">
        <f>IF(AND(CE124=0,CE39&gt;=0),"",CE39/CE124)</f>
        <v>0.56762145708432665</v>
      </c>
      <c r="CH39" s="126">
        <f>SUM(CH40:CH67)</f>
        <v>0</v>
      </c>
      <c r="CI39" s="38" t="str">
        <f>IF(AND(CH4=0,CH39&gt;=0), "",CH39/CH4)</f>
        <v/>
      </c>
      <c r="CJ39" s="43" t="str">
        <f>IF(AND(CH124=0,CH39&gt;=0),"",CH39/CH124)</f>
        <v/>
      </c>
      <c r="CK39" s="38" t="str">
        <f t="shared" si="24"/>
        <v/>
      </c>
      <c r="CL39" s="127">
        <f>SUM(CL40:CL67)</f>
        <v>109471.5092856218</v>
      </c>
      <c r="CM39" s="38">
        <f>IF(AND(CL4=0,CL39&gt;=0), "",CL39/CL4)</f>
        <v>0.17203752655671484</v>
      </c>
      <c r="CN39" s="43">
        <f>IF(AND(CL124=0,CL39&gt;=0),"",CL39/CL124)</f>
        <v>0.56762145708432665</v>
      </c>
      <c r="CO39" s="126">
        <f>SUM(CO40:CO67)</f>
        <v>0</v>
      </c>
      <c r="CP39" s="38" t="str">
        <f>IF(AND(CO4=0,CO39&gt;=0), "",CO39/CO4)</f>
        <v/>
      </c>
      <c r="CQ39" s="43" t="str">
        <f>IF(AND(CO124=0,CO39&gt;=0),"",CO39/CO124)</f>
        <v/>
      </c>
      <c r="CR39" s="38" t="str">
        <f t="shared" si="25"/>
        <v/>
      </c>
      <c r="CS39" s="127">
        <f>SUM(CS40:CS67)</f>
        <v>109471.5092856218</v>
      </c>
      <c r="CT39" s="38">
        <f>IF(AND(CS4=0,CS39&gt;=0), "",CS39/CS4)</f>
        <v>0.17203752655671484</v>
      </c>
      <c r="CU39" s="43">
        <f>IF(AND(CS124=0,CS39&gt;=0),"",CS39/CS124)</f>
        <v>0.56762145708432665</v>
      </c>
      <c r="CV39" s="128">
        <f>SUM(CV40:CV67)</f>
        <v>0</v>
      </c>
      <c r="CW39" s="38" t="str">
        <f>IF(AND(CV4=0,CV39&gt;=0), "",CV39/CV4)</f>
        <v/>
      </c>
      <c r="CX39" s="91">
        <f t="shared" si="26"/>
        <v>1</v>
      </c>
    </row>
    <row r="40" spans="1:102" hidden="1" outlineLevel="1" x14ac:dyDescent="0.3">
      <c r="A40" s="29" t="s">
        <v>61</v>
      </c>
      <c r="B40" s="129">
        <f>+'N EERR ULTRAX'!B39</f>
        <v>0</v>
      </c>
      <c r="C40" s="30" t="str">
        <f>IF(AND(B4=0,B40&gt;=0), "",B40/B4)</f>
        <v/>
      </c>
      <c r="D40" s="47" t="str">
        <f>IF(AND(B124=0,B40&gt;=0),"",B40/B124)</f>
        <v/>
      </c>
      <c r="E40" s="129">
        <f>+'N EERR ULTRAX'!C39</f>
        <v>178.34757244163015</v>
      </c>
      <c r="F40" s="30">
        <f>IF(AND(E4=0,E40&gt;=0), "",E40/E4)</f>
        <v>2.5581170738706391E-3</v>
      </c>
      <c r="G40" s="47">
        <f>IF(AND(E124=0,E40&gt;=0),"",E40/E124)</f>
        <v>6.6714720082567732E-3</v>
      </c>
      <c r="H40" s="129">
        <f>+'N EERR ULTRAX'!D39</f>
        <v>388.96865845847276</v>
      </c>
      <c r="I40" s="30">
        <f>IF(AND(H4=0,H40&gt;=0), "",H40/H4)</f>
        <v>4.2752392289428127E-3</v>
      </c>
      <c r="J40" s="47">
        <f>IF(AND(H124=0,H40&gt;=0),"",H40/H124)</f>
        <v>1.4705833874553827E-2</v>
      </c>
      <c r="K40" s="30">
        <f t="shared" si="27"/>
        <v>1.1809585246010286</v>
      </c>
      <c r="L40" s="130">
        <f>+E40+H40</f>
        <v>567.31623090010294</v>
      </c>
      <c r="M40" s="30">
        <f>IF(AND(L4=0,L40&gt;=0), "",L40/L4)</f>
        <v>3.5302808267130672E-3</v>
      </c>
      <c r="N40" s="47">
        <f>IF(AND(L124=0,L40&gt;=0),"",L40/L124)</f>
        <v>1.0667283185702193E-2</v>
      </c>
      <c r="O40" s="129">
        <f>+'N EERR ULTRAX'!E39</f>
        <v>279.89128283999406</v>
      </c>
      <c r="P40" s="30">
        <f>IF(AND(O4=0,O40&gt;=0), "",O40/O4)</f>
        <v>2.5997883925397273E-3</v>
      </c>
      <c r="Q40" s="47">
        <f>IF(AND(O124=0,O40&gt;=0),"",O40/O124)</f>
        <v>8.6237084347736293E-3</v>
      </c>
      <c r="R40" s="30">
        <f t="shared" si="28"/>
        <v>-0.28042715845221255</v>
      </c>
      <c r="S40" s="130">
        <f>+L40+O40</f>
        <v>847.20751374009706</v>
      </c>
      <c r="T40" s="30">
        <f>IF(AND(S4=0,S40&gt;=0), "",S40/S4)</f>
        <v>3.1569897630480508E-3</v>
      </c>
      <c r="U40" s="47">
        <f>IF(AND(S124=0,S40&gt;=0),"",S40/S124)</f>
        <v>9.8927945870175334E-3</v>
      </c>
      <c r="V40" s="131"/>
      <c r="W40" s="30" t="str">
        <f>IF(AND(V4=0,V40&gt;=0), "",V40/V4)</f>
        <v/>
      </c>
      <c r="X40" s="47">
        <f t="shared" si="29"/>
        <v>1</v>
      </c>
      <c r="Y40" s="129">
        <f>+'N EERR ULTRAX'!F39</f>
        <v>329.97078333982091</v>
      </c>
      <c r="Z40" s="30">
        <f>IF(AND(Y4=0,Y40&gt;=0), "",Y40/Y4)</f>
        <v>2.8100369977369132E-3</v>
      </c>
      <c r="AA40" s="47">
        <f>IF(AND(Y124=0,Y40&gt;=0),"",Y40/Y124)</f>
        <v>9.5756258894078745E-3</v>
      </c>
      <c r="AB40" s="30">
        <f t="shared" si="30"/>
        <v>0.17892483106898291</v>
      </c>
      <c r="AC40" s="130">
        <f t="shared" ref="AC40:AC66" si="35">+S40+Y40</f>
        <v>1177.1782970799179</v>
      </c>
      <c r="AD40" s="30">
        <f>IF(AND(AC4=0,AC40&gt;=0), "",AC40/AC4)</f>
        <v>3.0513838114604622E-3</v>
      </c>
      <c r="AE40" s="47">
        <f>IF(AND(AC124=0,AC40&gt;=0),"",AC40/AC124)</f>
        <v>9.8017903113866937E-3</v>
      </c>
      <c r="AF40" s="129">
        <f>+'N EERR ULTRAX'!G39</f>
        <v>291.36579911680417</v>
      </c>
      <c r="AG40" s="30">
        <f>IF(AND(AF4=0,AF40&gt;=0), "",AF40/AF4)</f>
        <v>2.2005079431803966E-3</v>
      </c>
      <c r="AH40" s="47">
        <f>IF(AND(AF124=0,AF40&gt;=0),"",AF40/AF124)</f>
        <v>8.030126049512136E-3</v>
      </c>
      <c r="AI40" s="30">
        <f t="shared" si="19"/>
        <v>-0.11699515888126175</v>
      </c>
      <c r="AJ40" s="130">
        <f t="shared" si="16"/>
        <v>1468.544096196722</v>
      </c>
      <c r="AK40" s="30">
        <f>IF(AND(AJ4=0,AJ40&gt;=0), "",AJ40/AJ4)</f>
        <v>2.8339686210606535E-3</v>
      </c>
      <c r="AL40" s="47">
        <f>IF(AND(AJ124=0,AJ40&gt;=0),"",AJ40/AJ124)</f>
        <v>9.3907259647070009E-3</v>
      </c>
      <c r="AM40" s="129">
        <f>+'N EERR ULTRAX'!H39</f>
        <v>291.79500331309407</v>
      </c>
      <c r="AN40" s="30">
        <f>IF(AND(AM4=0,AM40&gt;=0), "",AM40/AM4)</f>
        <v>2.4701189568964344E-3</v>
      </c>
      <c r="AO40" s="47">
        <f>IF(AND(AM124=0,AM40&gt;=0),"",AM40/AM124)</f>
        <v>7.999275336769621E-3</v>
      </c>
      <c r="AP40" s="30">
        <f t="shared" si="20"/>
        <v>1.4730767907246401E-3</v>
      </c>
      <c r="AQ40" s="130">
        <f t="shared" si="17"/>
        <v>1760.3390995098162</v>
      </c>
      <c r="AR40" s="30">
        <f>IF(AND(AQ4=0,AQ40&gt;=0), "",AQ40/AQ4)</f>
        <v>2.7664219353237662E-3</v>
      </c>
      <c r="AS40" s="47">
        <f>IF(AND(AQ124=0,AQ40&gt;=0),"",AQ40/AQ124)</f>
        <v>9.1275460724602533E-3</v>
      </c>
      <c r="AT40" s="131">
        <f t="shared" ref="AT40:AT67" si="36">+V40*2</f>
        <v>0</v>
      </c>
      <c r="AU40" s="30" t="str">
        <f>IF(AND(AT4=0,AT40&gt;=0), "",AT40/AT4)</f>
        <v/>
      </c>
      <c r="AV40" s="47">
        <f t="shared" si="31"/>
        <v>1</v>
      </c>
      <c r="AW40" s="131">
        <f>+AQ40/6</f>
        <v>293.38984991830267</v>
      </c>
      <c r="AX40" s="30">
        <f>IF(AND(AW4=0,AW40&gt;=0), "",AW40/AW4)</f>
        <v>2.7664219353237657E-3</v>
      </c>
      <c r="AY40" s="47">
        <f>IF(AND(AW124=0,AW40&gt;=0),"",AW40/AW124)</f>
        <v>9.1275460724602533E-3</v>
      </c>
      <c r="AZ40" s="131">
        <f t="shared" ref="AZ40:AZ67" si="37">+AT40/6</f>
        <v>0</v>
      </c>
      <c r="BA40" s="30" t="str">
        <f>IF(AND(AZ4=0,AZ40&gt;=0), "",AZ40/AZ4)</f>
        <v/>
      </c>
      <c r="BB40" s="47">
        <f t="shared" si="32"/>
        <v>1</v>
      </c>
      <c r="BC40" s="129">
        <f>+'N EERR ULTRAX'!I39</f>
        <v>0</v>
      </c>
      <c r="BD40" s="30" t="str">
        <f>IF(AND(BC4=0,BC40&gt;=0), "",BC40/BC4)</f>
        <v/>
      </c>
      <c r="BE40" s="47" t="str">
        <f>IF(AND(BC124=0,BC40&gt;=0),"",BC40/BC124)</f>
        <v/>
      </c>
      <c r="BF40" s="30">
        <f t="shared" si="33"/>
        <v>-1</v>
      </c>
      <c r="BG40" s="130">
        <f t="shared" ref="BG40:BG67" si="38">+AQ40+BC40</f>
        <v>1760.3390995098162</v>
      </c>
      <c r="BH40" s="30">
        <f>IF(AND(BG4=0,BG40&gt;=0), "",BG40/BG4)</f>
        <v>2.7664219353237662E-3</v>
      </c>
      <c r="BI40" s="47">
        <f>IF(AND(BG124=0,BG40&gt;=0),"",BG40/BG124)</f>
        <v>9.1275460724602533E-3</v>
      </c>
      <c r="BJ40" s="129">
        <f>+'N EERR ULTRAX'!J39</f>
        <v>0</v>
      </c>
      <c r="BK40" s="30" t="str">
        <f>IF(AND(BJ4=0,BJ40&gt;=0), "",BJ40/BJ4)</f>
        <v/>
      </c>
      <c r="BL40" s="47" t="str">
        <f>IF(AND(BJ124=0,BJ40&gt;=0),"",BJ40/BJ124)</f>
        <v/>
      </c>
      <c r="BM40" s="30" t="str">
        <f t="shared" si="21"/>
        <v/>
      </c>
      <c r="BN40" s="130">
        <f t="shared" ref="BN40:BN67" si="39">+BG40+BJ40</f>
        <v>1760.3390995098162</v>
      </c>
      <c r="BO40" s="30">
        <f>IF(AND(BN4=0,BN40&gt;=0), "",BN40/BN4)</f>
        <v>2.7664219353237662E-3</v>
      </c>
      <c r="BP40" s="47">
        <f>IF(AND(BN124=0,BN40&gt;=0),"",BN40/BN124)</f>
        <v>9.1275460724602533E-3</v>
      </c>
      <c r="BQ40" s="129">
        <f>+'N EERR ULTRAX'!K39</f>
        <v>0</v>
      </c>
      <c r="BR40" s="30" t="str">
        <f>IF(AND(BQ4=0,BQ40&gt;=0), "",BQ40/BQ4)</f>
        <v/>
      </c>
      <c r="BS40" s="47" t="str">
        <f>IF(AND(BQ124=0,BQ40&gt;=0),"",BQ40/BQ124)</f>
        <v/>
      </c>
      <c r="BT40" s="30" t="str">
        <f t="shared" si="22"/>
        <v/>
      </c>
      <c r="BU40" s="130">
        <f t="shared" ref="BU40:BU67" si="40">+BN40+BQ40</f>
        <v>1760.3390995098162</v>
      </c>
      <c r="BV40" s="30">
        <f>IF(AND(BU4=0,BU40&gt;=0), "",BU40/BU4)</f>
        <v>2.7664219353237662E-3</v>
      </c>
      <c r="BW40" s="47">
        <f>IF(AND(BU124=0,BU40&gt;=0),"",BU40/BU124)</f>
        <v>9.1275460724602533E-3</v>
      </c>
      <c r="BX40" s="131">
        <f t="shared" ref="BX40:BX67" si="41">+AZ40*9</f>
        <v>0</v>
      </c>
      <c r="BY40" s="30" t="str">
        <f>IF(AND(BX4=0,BX40&gt;=0), "",BX40/BX4)</f>
        <v/>
      </c>
      <c r="BZ40" s="47">
        <f t="shared" si="23"/>
        <v>1</v>
      </c>
      <c r="CA40" s="129">
        <f>+'N EERR ULTRAX'!L39</f>
        <v>0</v>
      </c>
      <c r="CB40" s="30" t="str">
        <f>IF(AND(CA4=0,CA40&gt;=0), "",CA40/CA4)</f>
        <v/>
      </c>
      <c r="CC40" s="47" t="str">
        <f>IF(AND(CA124=0,CA40&gt;=0),"",CA40/CA124)</f>
        <v/>
      </c>
      <c r="CD40" s="30" t="str">
        <f t="shared" si="34"/>
        <v/>
      </c>
      <c r="CE40" s="130">
        <f t="shared" ref="CE40:CE66" si="42">+BU40+CA40</f>
        <v>1760.3390995098162</v>
      </c>
      <c r="CF40" s="30">
        <f>IF(AND(CE4=0,CE40&gt;=0), "",CE40/CE4)</f>
        <v>2.7664219353237662E-3</v>
      </c>
      <c r="CG40" s="47">
        <f>IF(AND(CE124=0,CE40&gt;=0),"",CE40/CE124)</f>
        <v>9.1275460724602533E-3</v>
      </c>
      <c r="CH40" s="129">
        <f>+'N EERR ULTRAX'!M39</f>
        <v>0</v>
      </c>
      <c r="CI40" s="30" t="str">
        <f>IF(AND(CH4=0,CH40&gt;=0), "",CH40/CH4)</f>
        <v/>
      </c>
      <c r="CJ40" s="47" t="str">
        <f>IF(AND(CH124=0,CH40&gt;=0),"",CH40/CH124)</f>
        <v/>
      </c>
      <c r="CK40" s="30" t="str">
        <f t="shared" si="24"/>
        <v/>
      </c>
      <c r="CL40" s="130">
        <f t="shared" ref="CL40:CL67" si="43">+CE40+CH40</f>
        <v>1760.3390995098162</v>
      </c>
      <c r="CM40" s="30">
        <f>IF(AND(CL4=0,CL40&gt;=0), "",CL40/CL4)</f>
        <v>2.7664219353237662E-3</v>
      </c>
      <c r="CN40" s="47">
        <f>IF(AND(CL124=0,CL40&gt;=0),"",CL40/CL124)</f>
        <v>9.1275460724602533E-3</v>
      </c>
      <c r="CO40" s="129">
        <f>+'N EERR ULTRAX'!N39</f>
        <v>0</v>
      </c>
      <c r="CP40" s="30" t="str">
        <f>IF(AND(CO4=0,CO40&gt;=0), "",CO40/CO4)</f>
        <v/>
      </c>
      <c r="CQ40" s="47" t="str">
        <f>IF(AND(CO124=0,CO40&gt;=0),"",CO40/CO124)</f>
        <v/>
      </c>
      <c r="CR40" s="30" t="str">
        <f t="shared" si="25"/>
        <v/>
      </c>
      <c r="CS40" s="130">
        <f t="shared" ref="CS40:CS67" si="44">+CL40+CO40</f>
        <v>1760.3390995098162</v>
      </c>
      <c r="CT40" s="30">
        <f>IF(AND(CS4=0,CS40&gt;=0), "",CS40/CS4)</f>
        <v>2.7664219353237662E-3</v>
      </c>
      <c r="CU40" s="47">
        <f>IF(AND(CS124=0,CS40&gt;=0),"",CS40/CS124)</f>
        <v>9.1275460724602533E-3</v>
      </c>
      <c r="CV40" s="131">
        <f t="shared" ref="CV40:CV67" si="45">+AZ40*12</f>
        <v>0</v>
      </c>
      <c r="CW40" s="30" t="str">
        <f>IF(AND(CV4=0,CV40&gt;=0), "",CV40/CV4)</f>
        <v/>
      </c>
      <c r="CX40" s="47">
        <f t="shared" si="26"/>
        <v>1</v>
      </c>
    </row>
    <row r="41" spans="1:102" hidden="1" outlineLevel="1" x14ac:dyDescent="0.3">
      <c r="A41" s="29" t="s">
        <v>3</v>
      </c>
      <c r="B41" s="129">
        <f>+'N EERR ULTRAX'!B40</f>
        <v>0</v>
      </c>
      <c r="C41" s="30" t="str">
        <f>IF(AND(B4=0,B41&gt;=0), "",B41/B4)</f>
        <v/>
      </c>
      <c r="D41" s="47" t="str">
        <f>IF(AND(B124=0,B41&gt;=0),"",B41/B124)</f>
        <v/>
      </c>
      <c r="E41" s="129">
        <f>+'N EERR ULTRAX'!C40</f>
        <v>142.95039178655412</v>
      </c>
      <c r="F41" s="30">
        <f>IF(AND(E4=0,E41&gt;=0), "",E41/E4)</f>
        <v>2.0503998621307995E-3</v>
      </c>
      <c r="G41" s="47">
        <f>IF(AND(E124=0,E41&gt;=0),"",E41/E124)</f>
        <v>5.3473648355121832E-3</v>
      </c>
      <c r="H41" s="129">
        <f>+'N EERR ULTRAX'!D40</f>
        <v>146.14884492206963</v>
      </c>
      <c r="I41" s="30">
        <f>IF(AND(H4=0,H41&gt;=0), "",H41/H4)</f>
        <v>1.6063537806664159E-3</v>
      </c>
      <c r="J41" s="47">
        <f>IF(AND(H124=0,H41&gt;=0),"",H41/H124)</f>
        <v>5.5254853768927593E-3</v>
      </c>
      <c r="K41" s="30">
        <f t="shared" si="27"/>
        <v>2.2374567117600254E-2</v>
      </c>
      <c r="L41" s="130">
        <f t="shared" ref="L41:L66" si="46">+E41+H41</f>
        <v>289.09923670862372</v>
      </c>
      <c r="M41" s="30">
        <f>IF(AND(L4=0,L41&gt;=0), "",L41/L4)</f>
        <v>1.7989992825527877E-3</v>
      </c>
      <c r="N41" s="47">
        <f>IF(AND(L124=0,L41&gt;=0),"",L41/L124)</f>
        <v>5.4359513420730518E-3</v>
      </c>
      <c r="O41" s="129">
        <f>+'N EERR ULTRAX'!E40</f>
        <v>143.33315713508273</v>
      </c>
      <c r="P41" s="30">
        <f>IF(AND(O4=0,O41&gt;=0), "",O41/O4)</f>
        <v>1.3313593564072744E-3</v>
      </c>
      <c r="Q41" s="47">
        <f>IF(AND(O124=0,O41&gt;=0),"",O41/O124)</f>
        <v>4.4162266992615468E-3</v>
      </c>
      <c r="R41" s="30">
        <f t="shared" si="28"/>
        <v>-1.9265891485411996E-2</v>
      </c>
      <c r="S41" s="130">
        <f t="shared" ref="S41:S66" si="47">+L41+O41</f>
        <v>432.43239384370645</v>
      </c>
      <c r="T41" s="30">
        <f>IF(AND(S4=0,S41&gt;=0), "",S41/S4)</f>
        <v>1.6113934525299194E-3</v>
      </c>
      <c r="U41" s="47">
        <f>IF(AND(S124=0,S41&gt;=0),"",S41/S124)</f>
        <v>5.0494887919282907E-3</v>
      </c>
      <c r="V41" s="131"/>
      <c r="W41" s="30" t="str">
        <f>IF(AND(V4=0,V41&gt;=0), "",V41/V4)</f>
        <v/>
      </c>
      <c r="X41" s="47">
        <f t="shared" si="29"/>
        <v>1</v>
      </c>
      <c r="Y41" s="129">
        <f>+'N EERR ULTRAX'!F40</f>
        <v>152.35981751654339</v>
      </c>
      <c r="Z41" s="30">
        <f>IF(AND(Y4=0,Y41&gt;=0), "",Y41/Y4)</f>
        <v>1.2974988871939438E-3</v>
      </c>
      <c r="AA41" s="47">
        <f>IF(AND(Y124=0,Y41&gt;=0),"",Y41/Y124)</f>
        <v>4.4214236131760185E-3</v>
      </c>
      <c r="AB41" s="30">
        <f t="shared" si="30"/>
        <v>6.2976777752502752E-2</v>
      </c>
      <c r="AC41" s="130">
        <f t="shared" si="35"/>
        <v>584.79221136024989</v>
      </c>
      <c r="AD41" s="30">
        <f>IF(AND(AC4=0,AC41&gt;=0), "",AC41/AC4)</f>
        <v>1.5158498005265961E-3</v>
      </c>
      <c r="AE41" s="47">
        <f>IF(AND(AC124=0,AC41&gt;=0),"",AC41/AC124)</f>
        <v>4.8692799091726319E-3</v>
      </c>
      <c r="AF41" s="129">
        <f>+'N EERR ULTRAX'!G40</f>
        <v>158.78455240685503</v>
      </c>
      <c r="AG41" s="30">
        <f>IF(AND(AF4=0,AF41&gt;=0), "",AF41/AF4)</f>
        <v>1.1992027543546954E-3</v>
      </c>
      <c r="AH41" s="47">
        <f>IF(AND(AF124=0,AF41&gt;=0),"",AF41/AF124)</f>
        <v>4.3761483825740955E-3</v>
      </c>
      <c r="AI41" s="30">
        <f t="shared" si="19"/>
        <v>4.2168171339625263E-2</v>
      </c>
      <c r="AJ41" s="130">
        <f t="shared" si="16"/>
        <v>743.57676376710492</v>
      </c>
      <c r="AK41" s="30">
        <f>IF(AND(AJ4=0,AJ41&gt;=0), "",AJ41/AJ4)</f>
        <v>1.4349403748401446E-3</v>
      </c>
      <c r="AL41" s="47">
        <f>IF(AND(AJ124=0,AJ41&gt;=0),"",AJ41/AJ124)</f>
        <v>4.7548627517175826E-3</v>
      </c>
      <c r="AM41" s="129">
        <f>+'N EERR ULTRAX'!H40</f>
        <v>185.99821735249964</v>
      </c>
      <c r="AN41" s="30">
        <f>IF(AND(AM4=0,AM41&gt;=0), "",AM41/AM4)</f>
        <v>1.5745222413503055E-3</v>
      </c>
      <c r="AO41" s="47">
        <f>IF(AND(AM124=0,AM41&gt;=0),"",AM41/AM124)</f>
        <v>5.0989596664015244E-3</v>
      </c>
      <c r="AP41" s="30">
        <f t="shared" si="20"/>
        <v>0.17138735810971586</v>
      </c>
      <c r="AQ41" s="130">
        <f t="shared" si="17"/>
        <v>929.57498111960456</v>
      </c>
      <c r="AR41" s="30">
        <f>IF(AND(AQ4=0,AQ41&gt;=0), "",AQ41/AQ4)</f>
        <v>1.4608529794137596E-3</v>
      </c>
      <c r="AS41" s="47">
        <f>IF(AND(AQ124=0,AQ41&gt;=0),"",AQ41/AQ124)</f>
        <v>4.8199454697894399E-3</v>
      </c>
      <c r="AT41" s="131">
        <f t="shared" si="36"/>
        <v>0</v>
      </c>
      <c r="AU41" s="30" t="str">
        <f>IF(AND(AT4=0,AT41&gt;=0), "",AT41/AT4)</f>
        <v/>
      </c>
      <c r="AV41" s="47">
        <f t="shared" si="31"/>
        <v>1</v>
      </c>
      <c r="AW41" s="131">
        <f t="shared" ref="AW41:AW102" si="48">+AQ41/6</f>
        <v>154.92916351993409</v>
      </c>
      <c r="AX41" s="30">
        <f>IF(AND(AW4=0,AW41&gt;=0), "",AW41/AW4)</f>
        <v>1.4608529794137596E-3</v>
      </c>
      <c r="AY41" s="47">
        <f>IF(AND(AW124=0,AW41&gt;=0),"",AW41/AW124)</f>
        <v>4.8199454697894399E-3</v>
      </c>
      <c r="AZ41" s="131">
        <f t="shared" si="37"/>
        <v>0</v>
      </c>
      <c r="BA41" s="30" t="str">
        <f>IF(AND(AZ4=0,AZ41&gt;=0), "",AZ41/AZ4)</f>
        <v/>
      </c>
      <c r="BB41" s="47">
        <f t="shared" si="32"/>
        <v>1</v>
      </c>
      <c r="BC41" s="129">
        <f>+'N EERR ULTRAX'!I40</f>
        <v>0</v>
      </c>
      <c r="BD41" s="30" t="str">
        <f>IF(AND(BC4=0,BC41&gt;=0), "",BC41/BC4)</f>
        <v/>
      </c>
      <c r="BE41" s="47" t="str">
        <f>IF(AND(BC124=0,BC41&gt;=0),"",BC41/BC124)</f>
        <v/>
      </c>
      <c r="BF41" s="30">
        <f t="shared" si="33"/>
        <v>-1</v>
      </c>
      <c r="BG41" s="130">
        <f t="shared" si="38"/>
        <v>929.57498111960456</v>
      </c>
      <c r="BH41" s="30">
        <f>IF(AND(BG4=0,BG41&gt;=0), "",BG41/BG4)</f>
        <v>1.4608529794137596E-3</v>
      </c>
      <c r="BI41" s="47">
        <f>IF(AND(BG124=0,BG41&gt;=0),"",BG41/BG124)</f>
        <v>4.8199454697894399E-3</v>
      </c>
      <c r="BJ41" s="129">
        <f>+'N EERR ULTRAX'!J40</f>
        <v>0</v>
      </c>
      <c r="BK41" s="30" t="str">
        <f>IF(AND(BJ4=0,BJ41&gt;=0), "",BJ41/BJ4)</f>
        <v/>
      </c>
      <c r="BL41" s="47" t="str">
        <f>IF(AND(BJ124=0,BJ41&gt;=0),"",BJ41/BJ124)</f>
        <v/>
      </c>
      <c r="BM41" s="30" t="str">
        <f t="shared" si="21"/>
        <v/>
      </c>
      <c r="BN41" s="130">
        <f t="shared" si="39"/>
        <v>929.57498111960456</v>
      </c>
      <c r="BO41" s="30">
        <f>IF(AND(BN4=0,BN41&gt;=0), "",BN41/BN4)</f>
        <v>1.4608529794137596E-3</v>
      </c>
      <c r="BP41" s="47">
        <f>IF(AND(BN124=0,BN41&gt;=0),"",BN41/BN124)</f>
        <v>4.8199454697894399E-3</v>
      </c>
      <c r="BQ41" s="129">
        <f>+'N EERR ULTRAX'!K40</f>
        <v>0</v>
      </c>
      <c r="BR41" s="30" t="str">
        <f>IF(AND(BQ4=0,BQ41&gt;=0), "",BQ41/BQ4)</f>
        <v/>
      </c>
      <c r="BS41" s="47" t="str">
        <f>IF(AND(BQ124=0,BQ41&gt;=0),"",BQ41/BQ124)</f>
        <v/>
      </c>
      <c r="BT41" s="30" t="str">
        <f t="shared" si="22"/>
        <v/>
      </c>
      <c r="BU41" s="130">
        <f t="shared" si="40"/>
        <v>929.57498111960456</v>
      </c>
      <c r="BV41" s="30">
        <f>IF(AND(BU4=0,BU41&gt;=0), "",BU41/BU4)</f>
        <v>1.4608529794137596E-3</v>
      </c>
      <c r="BW41" s="47">
        <f>IF(AND(BU124=0,BU41&gt;=0),"",BU41/BU124)</f>
        <v>4.8199454697894399E-3</v>
      </c>
      <c r="BX41" s="131">
        <f t="shared" si="41"/>
        <v>0</v>
      </c>
      <c r="BY41" s="30" t="str">
        <f>IF(AND(BX4=0,BX41&gt;=0), "",BX41/BX4)</f>
        <v/>
      </c>
      <c r="BZ41" s="47">
        <f t="shared" si="23"/>
        <v>1</v>
      </c>
      <c r="CA41" s="129">
        <f>+'N EERR ULTRAX'!L40</f>
        <v>0</v>
      </c>
      <c r="CB41" s="30" t="str">
        <f>IF(AND(CA4=0,CA41&gt;=0), "",CA41/CA4)</f>
        <v/>
      </c>
      <c r="CC41" s="47" t="str">
        <f>IF(AND(CA124=0,CA41&gt;=0),"",CA41/CA124)</f>
        <v/>
      </c>
      <c r="CD41" s="30" t="str">
        <f t="shared" si="34"/>
        <v/>
      </c>
      <c r="CE41" s="130">
        <f t="shared" si="42"/>
        <v>929.57498111960456</v>
      </c>
      <c r="CF41" s="30">
        <f>IF(AND(CE4=0,CE41&gt;=0), "",CE41/CE4)</f>
        <v>1.4608529794137596E-3</v>
      </c>
      <c r="CG41" s="47">
        <f>IF(AND(CE124=0,CE41&gt;=0),"",CE41/CE124)</f>
        <v>4.8199454697894399E-3</v>
      </c>
      <c r="CH41" s="129">
        <f>+'N EERR ULTRAX'!M40</f>
        <v>0</v>
      </c>
      <c r="CI41" s="30" t="str">
        <f>IF(AND(CH4=0,CH41&gt;=0), "",CH41/CH4)</f>
        <v/>
      </c>
      <c r="CJ41" s="47" t="str">
        <f>IF(AND(CH124=0,CH41&gt;=0),"",CH41/CH124)</f>
        <v/>
      </c>
      <c r="CK41" s="30" t="str">
        <f t="shared" si="24"/>
        <v/>
      </c>
      <c r="CL41" s="130">
        <f t="shared" si="43"/>
        <v>929.57498111960456</v>
      </c>
      <c r="CM41" s="30">
        <f>IF(AND(CL4=0,CL41&gt;=0), "",CL41/CL4)</f>
        <v>1.4608529794137596E-3</v>
      </c>
      <c r="CN41" s="47">
        <f>IF(AND(CL124=0,CL41&gt;=0),"",CL41/CL124)</f>
        <v>4.8199454697894399E-3</v>
      </c>
      <c r="CO41" s="129">
        <f>+'N EERR ULTRAX'!N40</f>
        <v>0</v>
      </c>
      <c r="CP41" s="30" t="str">
        <f>IF(AND(CO4=0,CO41&gt;=0), "",CO41/CO4)</f>
        <v/>
      </c>
      <c r="CQ41" s="47" t="str">
        <f>IF(AND(CO124=0,CO41&gt;=0),"",CO41/CO124)</f>
        <v/>
      </c>
      <c r="CR41" s="30" t="str">
        <f t="shared" si="25"/>
        <v/>
      </c>
      <c r="CS41" s="130">
        <f t="shared" si="44"/>
        <v>929.57498111960456</v>
      </c>
      <c r="CT41" s="30">
        <f>IF(AND(CS4=0,CS41&gt;=0), "",CS41/CS4)</f>
        <v>1.4608529794137596E-3</v>
      </c>
      <c r="CU41" s="47">
        <f>IF(AND(CS124=0,CS41&gt;=0),"",CS41/CS124)</f>
        <v>4.8199454697894399E-3</v>
      </c>
      <c r="CV41" s="131">
        <f t="shared" si="45"/>
        <v>0</v>
      </c>
      <c r="CW41" s="30" t="str">
        <f>IF(AND(CV4=0,CV41&gt;=0), "",CV41/CV4)</f>
        <v/>
      </c>
      <c r="CX41" s="47">
        <f t="shared" si="26"/>
        <v>1</v>
      </c>
    </row>
    <row r="42" spans="1:102" hidden="1" outlineLevel="1" x14ac:dyDescent="0.3">
      <c r="A42" s="29" t="s">
        <v>4</v>
      </c>
      <c r="B42" s="129">
        <f>+'N EERR ULTRAX'!B41</f>
        <v>0</v>
      </c>
      <c r="C42" s="30" t="str">
        <f>IF(AND(B4=0,B42&gt;=0), "",B42/B4)</f>
        <v/>
      </c>
      <c r="D42" s="47" t="str">
        <f>IF(AND(B124=0,B42&gt;=0),"",B42/B124)</f>
        <v/>
      </c>
      <c r="E42" s="129">
        <f>+'N EERR ULTRAX'!C41</f>
        <v>4627.3659934455372</v>
      </c>
      <c r="F42" s="30">
        <f>IF(AND(E4=0,E42&gt;=0), "",E42/E4)</f>
        <v>6.6372330123840306E-2</v>
      </c>
      <c r="G42" s="47">
        <f>IF(AND(E124=0,E42&gt;=0),"",E42/E124)</f>
        <v>0.17309651190982603</v>
      </c>
      <c r="H42" s="129">
        <f>+'N EERR ULTRAX'!D41</f>
        <v>4942.5494078713264</v>
      </c>
      <c r="I42" s="30">
        <f>IF(AND(H4=0,H42&gt;=0), "",H42/H4)</f>
        <v>5.4324636857022032E-2</v>
      </c>
      <c r="J42" s="47">
        <f>IF(AND(H124=0,H42&gt;=0),"",H42/H124)</f>
        <v>0.18686418282898765</v>
      </c>
      <c r="K42" s="30">
        <f t="shared" si="27"/>
        <v>6.8112921016455732E-2</v>
      </c>
      <c r="L42" s="130">
        <f t="shared" si="46"/>
        <v>9569.9154013168627</v>
      </c>
      <c r="M42" s="30">
        <f>IF(AND(L4=0,L42&gt;=0), "",L42/L4)</f>
        <v>5.955142302368574E-2</v>
      </c>
      <c r="N42" s="47">
        <f>IF(AND(L124=0,L42&gt;=0),"",L42/L124)</f>
        <v>0.17994372818682086</v>
      </c>
      <c r="O42" s="129">
        <f>+'N EERR ULTRAX'!E41</f>
        <v>4939.5157178461859</v>
      </c>
      <c r="P42" s="30">
        <f>IF(AND(O4=0,O42&gt;=0), "",O42/O4)</f>
        <v>4.5881013148113256E-2</v>
      </c>
      <c r="Q42" s="47">
        <f>IF(AND(O124=0,O42&gt;=0),"",O42/O124)</f>
        <v>0.15219103263047509</v>
      </c>
      <c r="R42" s="30">
        <f t="shared" si="28"/>
        <v>-6.1379053091692177E-4</v>
      </c>
      <c r="S42" s="130">
        <f t="shared" si="47"/>
        <v>14509.431119163048</v>
      </c>
      <c r="T42" s="30">
        <f>IF(AND(S4=0,S42&gt;=0), "",S42/S4)</f>
        <v>5.4067185155891782E-2</v>
      </c>
      <c r="U42" s="47">
        <f>IF(AND(S124=0,S42&gt;=0),"",S42/S124)</f>
        <v>0.16942581281260241</v>
      </c>
      <c r="V42" s="131"/>
      <c r="W42" s="30" t="str">
        <f>IF(AND(V4=0,V42&gt;=0), "",V42/V4)</f>
        <v/>
      </c>
      <c r="X42" s="47">
        <f t="shared" si="29"/>
        <v>1</v>
      </c>
      <c r="Y42" s="129">
        <f>+'N EERR ULTRAX'!F41</f>
        <v>5051.6470326196959</v>
      </c>
      <c r="Z42" s="30">
        <f>IF(AND(Y4=0,Y42&gt;=0), "",Y42/Y4)</f>
        <v>4.3019915028507751E-2</v>
      </c>
      <c r="AA42" s="47">
        <f>IF(AND(Y124=0,Y42&gt;=0),"",Y42/Y124)</f>
        <v>0.14659686418323573</v>
      </c>
      <c r="AB42" s="30">
        <f t="shared" si="30"/>
        <v>2.2700872145904102E-2</v>
      </c>
      <c r="AC42" s="130">
        <f t="shared" si="35"/>
        <v>19561.078151782742</v>
      </c>
      <c r="AD42" s="30">
        <f>IF(AND(AC4=0,AC42&gt;=0), "",AC42/AC4)</f>
        <v>5.0704602144912458E-2</v>
      </c>
      <c r="AE42" s="47">
        <f>IF(AND(AC124=0,AC42&gt;=0),"",AC42/AC124)</f>
        <v>0.16287557015282395</v>
      </c>
      <c r="AF42" s="129">
        <f>+'N EERR ULTRAX'!G41</f>
        <v>6257.1298178042925</v>
      </c>
      <c r="AG42" s="30">
        <f>IF(AND(AF4=0,AF42&gt;=0), "",AF42/AF4)</f>
        <v>4.7256280274918343E-2</v>
      </c>
      <c r="AH42" s="47">
        <f>IF(AND(AF124=0,AF42&gt;=0),"",AF42/AF124)</f>
        <v>0.17244831513319342</v>
      </c>
      <c r="AI42" s="30">
        <f t="shared" si="19"/>
        <v>0.23863163388108974</v>
      </c>
      <c r="AJ42" s="130">
        <f t="shared" si="16"/>
        <v>25818.207969587034</v>
      </c>
      <c r="AK42" s="30">
        <f>IF(AND(AJ4=0,AJ42&gt;=0), "",AJ42/AJ4)</f>
        <v>4.9823489418751754E-2</v>
      </c>
      <c r="AL42" s="47">
        <f>IF(AND(AJ124=0,AJ42&gt;=0),"",AJ42/AJ124)</f>
        <v>0.16509665359733811</v>
      </c>
      <c r="AM42" s="129">
        <f>+'N EERR ULTRAX'!H41</f>
        <v>5799.538803770165</v>
      </c>
      <c r="AN42" s="30">
        <f>IF(AND(AM4=0,AM42&gt;=0), "",AM42/AM4)</f>
        <v>4.9094571797989067E-2</v>
      </c>
      <c r="AO42" s="47">
        <f>IF(AND(AM124=0,AM42&gt;=0),"",AM42/AM124)</f>
        <v>0.15898869819870992</v>
      </c>
      <c r="AP42" s="30">
        <f t="shared" si="20"/>
        <v>-7.3131136376950234E-2</v>
      </c>
      <c r="AQ42" s="130">
        <f t="shared" si="17"/>
        <v>31617.746773357198</v>
      </c>
      <c r="AR42" s="30">
        <f>IF(AND(AQ4=0,AQ42&gt;=0), "",AQ42/AQ4)</f>
        <v>4.9688169877999025E-2</v>
      </c>
      <c r="AS42" s="47">
        <f>IF(AND(AQ124=0,AQ42&gt;=0),"",AQ42/AQ124)</f>
        <v>0.16394139087267945</v>
      </c>
      <c r="AT42" s="131">
        <f t="shared" si="36"/>
        <v>0</v>
      </c>
      <c r="AU42" s="30" t="str">
        <f>IF(AND(AT4=0,AT42&gt;=0), "",AT42/AT4)</f>
        <v/>
      </c>
      <c r="AV42" s="47">
        <f t="shared" si="31"/>
        <v>1</v>
      </c>
      <c r="AW42" s="131">
        <f t="shared" si="48"/>
        <v>5269.6244622261993</v>
      </c>
      <c r="AX42" s="30">
        <f>IF(AND(AW4=0,AW42&gt;=0), "",AW42/AW4)</f>
        <v>4.9688169877999025E-2</v>
      </c>
      <c r="AY42" s="47">
        <f>IF(AND(AW124=0,AW42&gt;=0),"",AW42/AW124)</f>
        <v>0.16394139087267945</v>
      </c>
      <c r="AZ42" s="131">
        <f t="shared" si="37"/>
        <v>0</v>
      </c>
      <c r="BA42" s="30" t="str">
        <f>IF(AND(AZ4=0,AZ42&gt;=0), "",AZ42/AZ4)</f>
        <v/>
      </c>
      <c r="BB42" s="47">
        <f t="shared" si="32"/>
        <v>1</v>
      </c>
      <c r="BC42" s="129">
        <f>+'N EERR ULTRAX'!I41</f>
        <v>0</v>
      </c>
      <c r="BD42" s="30" t="str">
        <f>IF(AND(BC4=0,BC42&gt;=0), "",BC42/BC4)</f>
        <v/>
      </c>
      <c r="BE42" s="47" t="str">
        <f>IF(AND(BC124=0,BC42&gt;=0),"",BC42/BC124)</f>
        <v/>
      </c>
      <c r="BF42" s="30">
        <f t="shared" si="33"/>
        <v>-1</v>
      </c>
      <c r="BG42" s="130">
        <f t="shared" si="38"/>
        <v>31617.746773357198</v>
      </c>
      <c r="BH42" s="30">
        <f>IF(AND(BG4=0,BG42&gt;=0), "",BG42/BG4)</f>
        <v>4.9688169877999025E-2</v>
      </c>
      <c r="BI42" s="47">
        <f>IF(AND(BG124=0,BG42&gt;=0),"",BG42/BG124)</f>
        <v>0.16394139087267945</v>
      </c>
      <c r="BJ42" s="129">
        <f>+'N EERR ULTRAX'!J41</f>
        <v>0</v>
      </c>
      <c r="BK42" s="30" t="str">
        <f>IF(AND(BJ4=0,BJ42&gt;=0), "",BJ42/BJ4)</f>
        <v/>
      </c>
      <c r="BL42" s="47" t="str">
        <f>IF(AND(BJ124=0,BJ42&gt;=0),"",BJ42/BJ124)</f>
        <v/>
      </c>
      <c r="BM42" s="30" t="str">
        <f t="shared" si="21"/>
        <v/>
      </c>
      <c r="BN42" s="130">
        <f t="shared" si="39"/>
        <v>31617.746773357198</v>
      </c>
      <c r="BO42" s="30">
        <f>IF(AND(BN4=0,BN42&gt;=0), "",BN42/BN4)</f>
        <v>4.9688169877999025E-2</v>
      </c>
      <c r="BP42" s="47">
        <f>IF(AND(BN124=0,BN42&gt;=0),"",BN42/BN124)</f>
        <v>0.16394139087267945</v>
      </c>
      <c r="BQ42" s="129">
        <f>+'N EERR ULTRAX'!K41</f>
        <v>0</v>
      </c>
      <c r="BR42" s="30" t="str">
        <f>IF(AND(BQ4=0,BQ42&gt;=0), "",BQ42/BQ4)</f>
        <v/>
      </c>
      <c r="BS42" s="47" t="str">
        <f>IF(AND(BQ124=0,BQ42&gt;=0),"",BQ42/BQ124)</f>
        <v/>
      </c>
      <c r="BT42" s="30" t="str">
        <f t="shared" si="22"/>
        <v/>
      </c>
      <c r="BU42" s="130">
        <f t="shared" si="40"/>
        <v>31617.746773357198</v>
      </c>
      <c r="BV42" s="30">
        <f>IF(AND(BU4=0,BU42&gt;=0), "",BU42/BU4)</f>
        <v>4.9688169877999025E-2</v>
      </c>
      <c r="BW42" s="47">
        <f>IF(AND(BU124=0,BU42&gt;=0),"",BU42/BU124)</f>
        <v>0.16394139087267945</v>
      </c>
      <c r="BX42" s="131">
        <f t="shared" si="41"/>
        <v>0</v>
      </c>
      <c r="BY42" s="30" t="str">
        <f>IF(AND(BX4=0,BX42&gt;=0), "",BX42/BX4)</f>
        <v/>
      </c>
      <c r="BZ42" s="47">
        <f t="shared" si="23"/>
        <v>1</v>
      </c>
      <c r="CA42" s="129">
        <f>+'N EERR ULTRAX'!L41</f>
        <v>0</v>
      </c>
      <c r="CB42" s="30" t="str">
        <f>IF(AND(CA4=0,CA42&gt;=0), "",CA42/CA4)</f>
        <v/>
      </c>
      <c r="CC42" s="47" t="str">
        <f>IF(AND(CA124=0,CA42&gt;=0),"",CA42/CA124)</f>
        <v/>
      </c>
      <c r="CD42" s="30" t="str">
        <f t="shared" si="34"/>
        <v/>
      </c>
      <c r="CE42" s="130">
        <f t="shared" si="42"/>
        <v>31617.746773357198</v>
      </c>
      <c r="CF42" s="30">
        <f>IF(AND(CE4=0,CE42&gt;=0), "",CE42/CE4)</f>
        <v>4.9688169877999025E-2</v>
      </c>
      <c r="CG42" s="47">
        <f>IF(AND(CE124=0,CE42&gt;=0),"",CE42/CE124)</f>
        <v>0.16394139087267945</v>
      </c>
      <c r="CH42" s="129">
        <f>+'N EERR ULTRAX'!M41</f>
        <v>0</v>
      </c>
      <c r="CI42" s="30" t="str">
        <f>IF(AND(CH4=0,CH42&gt;=0), "",CH42/CH4)</f>
        <v/>
      </c>
      <c r="CJ42" s="47" t="str">
        <f>IF(AND(CH124=0,CH42&gt;=0),"",CH42/CH124)</f>
        <v/>
      </c>
      <c r="CK42" s="30" t="str">
        <f t="shared" si="24"/>
        <v/>
      </c>
      <c r="CL42" s="130">
        <f t="shared" si="43"/>
        <v>31617.746773357198</v>
      </c>
      <c r="CM42" s="30">
        <f>IF(AND(CL4=0,CL42&gt;=0), "",CL42/CL4)</f>
        <v>4.9688169877999025E-2</v>
      </c>
      <c r="CN42" s="47">
        <f>IF(AND(CL124=0,CL42&gt;=0),"",CL42/CL124)</f>
        <v>0.16394139087267945</v>
      </c>
      <c r="CO42" s="129">
        <f>+'N EERR ULTRAX'!N41</f>
        <v>0</v>
      </c>
      <c r="CP42" s="30" t="str">
        <f>IF(AND(CO4=0,CO42&gt;=0), "",CO42/CO4)</f>
        <v/>
      </c>
      <c r="CQ42" s="47" t="str">
        <f>IF(AND(CO124=0,CO42&gt;=0),"",CO42/CO124)</f>
        <v/>
      </c>
      <c r="CR42" s="30" t="str">
        <f t="shared" si="25"/>
        <v/>
      </c>
      <c r="CS42" s="130">
        <f t="shared" si="44"/>
        <v>31617.746773357198</v>
      </c>
      <c r="CT42" s="30">
        <f>IF(AND(CS4=0,CS42&gt;=0), "",CS42/CS4)</f>
        <v>4.9688169877999025E-2</v>
      </c>
      <c r="CU42" s="47">
        <f>IF(AND(CS124=0,CS42&gt;=0),"",CS42/CS124)</f>
        <v>0.16394139087267945</v>
      </c>
      <c r="CV42" s="131">
        <f t="shared" si="45"/>
        <v>0</v>
      </c>
      <c r="CW42" s="30" t="str">
        <f>IF(AND(CV4=0,CV42&gt;=0), "",CV42/CV4)</f>
        <v/>
      </c>
      <c r="CX42" s="47">
        <f t="shared" si="26"/>
        <v>1</v>
      </c>
    </row>
    <row r="43" spans="1:102" hidden="1" outlineLevel="1" x14ac:dyDescent="0.3">
      <c r="A43" s="29" t="s">
        <v>5</v>
      </c>
      <c r="B43" s="129">
        <f>+'N EERR ULTRAX'!B42</f>
        <v>0</v>
      </c>
      <c r="C43" s="30" t="str">
        <f>IF(AND(B4=0,B43&gt;=0), "",B43/B4)</f>
        <v/>
      </c>
      <c r="D43" s="47" t="str">
        <f>IF(AND(B124=0,B43&gt;=0),"",B43/B124)</f>
        <v/>
      </c>
      <c r="E43" s="129">
        <f>+'N EERR ULTRAX'!C42</f>
        <v>1367.8743983410175</v>
      </c>
      <c r="F43" s="30">
        <f>IF(AND(E4=0,E43&gt;=0), "",E43/E4)</f>
        <v>1.9620019523685427E-2</v>
      </c>
      <c r="G43" s="47">
        <f>IF(AND(E124=0,E43&gt;=0),"",E43/E124)</f>
        <v>5.1168264498412823E-2</v>
      </c>
      <c r="H43" s="129">
        <f>+'N EERR ULTRAX'!D42</f>
        <v>2265.0083168457763</v>
      </c>
      <c r="I43" s="30">
        <f>IF(AND(H4=0,H43&gt;=0), "",H43/H4)</f>
        <v>2.4895199650371375E-2</v>
      </c>
      <c r="J43" s="47">
        <f>IF(AND(H124=0,H43&gt;=0),"",H43/H124)</f>
        <v>8.563372731372107E-2</v>
      </c>
      <c r="K43" s="30">
        <f t="shared" si="27"/>
        <v>0.6558598651987485</v>
      </c>
      <c r="L43" s="130">
        <f t="shared" si="46"/>
        <v>3632.8827151867936</v>
      </c>
      <c r="M43" s="30">
        <f>IF(AND(L4=0,L43&gt;=0), "",L43/L4)</f>
        <v>2.2606608971460187E-2</v>
      </c>
      <c r="N43" s="47">
        <f>IF(AND(L124=0,L43&gt;=0),"",L43/L124)</f>
        <v>6.8309324839613328E-2</v>
      </c>
      <c r="O43" s="129">
        <f>+'N EERR ULTRAX'!E42</f>
        <v>2132.0692561657556</v>
      </c>
      <c r="P43" s="30">
        <f>IF(AND(O4=0,O43&gt;=0), "",O43/O4)</f>
        <v>1.9803864014726311E-2</v>
      </c>
      <c r="Q43" s="47">
        <f>IF(AND(O124=0,O43&gt;=0),"",O43/O124)</f>
        <v>6.5691019174859824E-2</v>
      </c>
      <c r="R43" s="30">
        <f t="shared" si="28"/>
        <v>-5.8692526509196249E-2</v>
      </c>
      <c r="S43" s="130">
        <f t="shared" si="47"/>
        <v>5764.9519713525497</v>
      </c>
      <c r="T43" s="30">
        <f>IF(AND(S4=0,S43&gt;=0), "",S43/S4)</f>
        <v>2.1482215470066013E-2</v>
      </c>
      <c r="U43" s="47">
        <f>IF(AND(S124=0,S43&gt;=0),"",S43/S124)</f>
        <v>6.7317020602001482E-2</v>
      </c>
      <c r="V43" s="131"/>
      <c r="W43" s="30" t="str">
        <f>IF(AND(V4=0,V43&gt;=0), "",V43/V4)</f>
        <v/>
      </c>
      <c r="X43" s="47">
        <f t="shared" si="29"/>
        <v>1</v>
      </c>
      <c r="Y43" s="129">
        <f>+'N EERR ULTRAX'!F42</f>
        <v>2319.7088971584271</v>
      </c>
      <c r="Z43" s="30">
        <f>IF(AND(Y4=0,Y43&gt;=0), "",Y43/Y4)</f>
        <v>1.9754681790362081E-2</v>
      </c>
      <c r="AA43" s="47">
        <f>IF(AND(Y124=0,Y43&gt;=0),"",Y43/Y124)</f>
        <v>6.7317064700980742E-2</v>
      </c>
      <c r="AB43" s="30">
        <f t="shared" si="30"/>
        <v>8.800822977491668E-2</v>
      </c>
      <c r="AC43" s="130">
        <f t="shared" si="35"/>
        <v>8084.6608685109768</v>
      </c>
      <c r="AD43" s="30">
        <f>IF(AND(AC4=0,AC43&gt;=0), "",AC43/AC4)</f>
        <v>2.0956386433997845E-2</v>
      </c>
      <c r="AE43" s="47">
        <f>IF(AND(AC124=0,AC43&gt;=0),"",AC43/AC124)</f>
        <v>6.7317033255191061E-2</v>
      </c>
      <c r="AF43" s="129">
        <f>+'N EERR ULTRAX'!G42</f>
        <v>2366.029510586653</v>
      </c>
      <c r="AG43" s="30">
        <f>IF(AND(AF4=0,AF43&gt;=0), "",AF43/AF4)</f>
        <v>1.7869175955541581E-2</v>
      </c>
      <c r="AH43" s="47">
        <f>IF(AND(AF124=0,AF43&gt;=0),"",AF43/AF124)</f>
        <v>6.5208460514130942E-2</v>
      </c>
      <c r="AI43" s="30">
        <f t="shared" si="19"/>
        <v>1.9968287178174487E-2</v>
      </c>
      <c r="AJ43" s="130">
        <f t="shared" si="16"/>
        <v>10450.69037909763</v>
      </c>
      <c r="AK43" s="30">
        <f>IF(AND(AJ4=0,AJ43&gt;=0), "",AJ43/AJ4)</f>
        <v>2.0167544631098194E-2</v>
      </c>
      <c r="AL43" s="47">
        <f>IF(AND(AJ124=0,AJ43&gt;=0),"",AJ43/AJ124)</f>
        <v>6.6827798869826566E-2</v>
      </c>
      <c r="AM43" s="129">
        <f>+'N EERR ULTRAX'!H42</f>
        <v>2683.1892818023221</v>
      </c>
      <c r="AN43" s="30">
        <f>IF(AND(AM4=0,AM43&gt;=0), "",AM43/AM4)</f>
        <v>2.2713880068774391E-2</v>
      </c>
      <c r="AO43" s="47">
        <f>IF(AND(AM124=0,AM43&gt;=0),"",AM43/AM124)</f>
        <v>7.3557016405711523E-2</v>
      </c>
      <c r="AP43" s="30">
        <f t="shared" si="20"/>
        <v>0.13404725925714672</v>
      </c>
      <c r="AQ43" s="130">
        <f t="shared" si="17"/>
        <v>13133.879660899953</v>
      </c>
      <c r="AR43" s="30">
        <f>IF(AND(AQ4=0,AQ43&gt;=0), "",AQ43/AQ4)</f>
        <v>2.0640257777569001E-2</v>
      </c>
      <c r="AS43" s="47">
        <f>IF(AND(AQ124=0,AQ43&gt;=0),"",AQ43/AQ124)</f>
        <v>6.8100567526106062E-2</v>
      </c>
      <c r="AT43" s="131">
        <f t="shared" si="36"/>
        <v>0</v>
      </c>
      <c r="AU43" s="30" t="str">
        <f>IF(AND(AT4=0,AT43&gt;=0), "",AT43/AT4)</f>
        <v/>
      </c>
      <c r="AV43" s="47">
        <f t="shared" si="31"/>
        <v>1</v>
      </c>
      <c r="AW43" s="131">
        <f t="shared" si="48"/>
        <v>2188.9799434833253</v>
      </c>
      <c r="AX43" s="30">
        <f>IF(AND(AW4=0,AW43&gt;=0), "",AW43/AW4)</f>
        <v>2.0640257777569001E-2</v>
      </c>
      <c r="AY43" s="47">
        <f>IF(AND(AW124=0,AW43&gt;=0),"",AW43/AW124)</f>
        <v>6.8100567526106062E-2</v>
      </c>
      <c r="AZ43" s="131">
        <f t="shared" si="37"/>
        <v>0</v>
      </c>
      <c r="BA43" s="30" t="str">
        <f>IF(AND(AZ4=0,AZ43&gt;=0), "",AZ43/AZ4)</f>
        <v/>
      </c>
      <c r="BB43" s="47">
        <f t="shared" si="32"/>
        <v>1</v>
      </c>
      <c r="BC43" s="129">
        <f>+'N EERR ULTRAX'!I42</f>
        <v>0</v>
      </c>
      <c r="BD43" s="30" t="str">
        <f>IF(AND(BC4=0,BC43&gt;=0), "",BC43/BC4)</f>
        <v/>
      </c>
      <c r="BE43" s="47" t="str">
        <f>IF(AND(BC124=0,BC43&gt;=0),"",BC43/BC124)</f>
        <v/>
      </c>
      <c r="BF43" s="30">
        <f t="shared" si="33"/>
        <v>-1</v>
      </c>
      <c r="BG43" s="130">
        <f t="shared" si="38"/>
        <v>13133.879660899953</v>
      </c>
      <c r="BH43" s="30">
        <f>IF(AND(BG4=0,BG43&gt;=0), "",BG43/BG4)</f>
        <v>2.0640257777569001E-2</v>
      </c>
      <c r="BI43" s="47">
        <f>IF(AND(BG124=0,BG43&gt;=0),"",BG43/BG124)</f>
        <v>6.8100567526106062E-2</v>
      </c>
      <c r="BJ43" s="129">
        <f>+'N EERR ULTRAX'!J42</f>
        <v>0</v>
      </c>
      <c r="BK43" s="30" t="str">
        <f>IF(AND(BJ4=0,BJ43&gt;=0), "",BJ43/BJ4)</f>
        <v/>
      </c>
      <c r="BL43" s="47" t="str">
        <f>IF(AND(BJ124=0,BJ43&gt;=0),"",BJ43/BJ124)</f>
        <v/>
      </c>
      <c r="BM43" s="30" t="str">
        <f t="shared" si="21"/>
        <v/>
      </c>
      <c r="BN43" s="130">
        <f t="shared" si="39"/>
        <v>13133.879660899953</v>
      </c>
      <c r="BO43" s="30">
        <f>IF(AND(BN4=0,BN43&gt;=0), "",BN43/BN4)</f>
        <v>2.0640257777569001E-2</v>
      </c>
      <c r="BP43" s="47">
        <f>IF(AND(BN124=0,BN43&gt;=0),"",BN43/BN124)</f>
        <v>6.8100567526106062E-2</v>
      </c>
      <c r="BQ43" s="129">
        <f>+'N EERR ULTRAX'!K42</f>
        <v>0</v>
      </c>
      <c r="BR43" s="30" t="str">
        <f>IF(AND(BQ4=0,BQ43&gt;=0), "",BQ43/BQ4)</f>
        <v/>
      </c>
      <c r="BS43" s="47" t="str">
        <f>IF(AND(BQ124=0,BQ43&gt;=0),"",BQ43/BQ124)</f>
        <v/>
      </c>
      <c r="BT43" s="30" t="str">
        <f t="shared" si="22"/>
        <v/>
      </c>
      <c r="BU43" s="130">
        <f t="shared" si="40"/>
        <v>13133.879660899953</v>
      </c>
      <c r="BV43" s="30">
        <f>IF(AND(BU4=0,BU43&gt;=0), "",BU43/BU4)</f>
        <v>2.0640257777569001E-2</v>
      </c>
      <c r="BW43" s="47">
        <f>IF(AND(BU124=0,BU43&gt;=0),"",BU43/BU124)</f>
        <v>6.8100567526106062E-2</v>
      </c>
      <c r="BX43" s="131">
        <f t="shared" si="41"/>
        <v>0</v>
      </c>
      <c r="BY43" s="30" t="str">
        <f>IF(AND(BX4=0,BX43&gt;=0), "",BX43/BX4)</f>
        <v/>
      </c>
      <c r="BZ43" s="47">
        <f t="shared" si="23"/>
        <v>1</v>
      </c>
      <c r="CA43" s="129">
        <f>+'N EERR ULTRAX'!L42</f>
        <v>0</v>
      </c>
      <c r="CB43" s="30" t="str">
        <f>IF(AND(CA4=0,CA43&gt;=0), "",CA43/CA4)</f>
        <v/>
      </c>
      <c r="CC43" s="47" t="str">
        <f>IF(AND(CA124=0,CA43&gt;=0),"",CA43/CA124)</f>
        <v/>
      </c>
      <c r="CD43" s="30" t="str">
        <f t="shared" si="34"/>
        <v/>
      </c>
      <c r="CE43" s="130">
        <f t="shared" si="42"/>
        <v>13133.879660899953</v>
      </c>
      <c r="CF43" s="30">
        <f>IF(AND(CE4=0,CE43&gt;=0), "",CE43/CE4)</f>
        <v>2.0640257777569001E-2</v>
      </c>
      <c r="CG43" s="47">
        <f>IF(AND(CE124=0,CE43&gt;=0),"",CE43/CE124)</f>
        <v>6.8100567526106062E-2</v>
      </c>
      <c r="CH43" s="129">
        <f>+'N EERR ULTRAX'!M42</f>
        <v>0</v>
      </c>
      <c r="CI43" s="30" t="str">
        <f>IF(AND(CH4=0,CH43&gt;=0), "",CH43/CH4)</f>
        <v/>
      </c>
      <c r="CJ43" s="47" t="str">
        <f>IF(AND(CH124=0,CH43&gt;=0),"",CH43/CH124)</f>
        <v/>
      </c>
      <c r="CK43" s="30" t="str">
        <f t="shared" si="24"/>
        <v/>
      </c>
      <c r="CL43" s="130">
        <f t="shared" si="43"/>
        <v>13133.879660899953</v>
      </c>
      <c r="CM43" s="30">
        <f>IF(AND(CL4=0,CL43&gt;=0), "",CL43/CL4)</f>
        <v>2.0640257777569001E-2</v>
      </c>
      <c r="CN43" s="47">
        <f>IF(AND(CL124=0,CL43&gt;=0),"",CL43/CL124)</f>
        <v>6.8100567526106062E-2</v>
      </c>
      <c r="CO43" s="129">
        <f>+'N EERR ULTRAX'!N42</f>
        <v>0</v>
      </c>
      <c r="CP43" s="30" t="str">
        <f>IF(AND(CO4=0,CO43&gt;=0), "",CO43/CO4)</f>
        <v/>
      </c>
      <c r="CQ43" s="47" t="str">
        <f>IF(AND(CO124=0,CO43&gt;=0),"",CO43/CO124)</f>
        <v/>
      </c>
      <c r="CR43" s="30" t="str">
        <f t="shared" si="25"/>
        <v/>
      </c>
      <c r="CS43" s="130">
        <f t="shared" si="44"/>
        <v>13133.879660899953</v>
      </c>
      <c r="CT43" s="30">
        <f>IF(AND(CS4=0,CS43&gt;=0), "",CS43/CS4)</f>
        <v>2.0640257777569001E-2</v>
      </c>
      <c r="CU43" s="47">
        <f>IF(AND(CS124=0,CS43&gt;=0),"",CS43/CS124)</f>
        <v>6.8100567526106062E-2</v>
      </c>
      <c r="CV43" s="131">
        <f t="shared" si="45"/>
        <v>0</v>
      </c>
      <c r="CW43" s="30" t="str">
        <f>IF(AND(CV4=0,CV43&gt;=0), "",CV43/CV4)</f>
        <v/>
      </c>
      <c r="CX43" s="47">
        <f t="shared" si="26"/>
        <v>1</v>
      </c>
    </row>
    <row r="44" spans="1:102" hidden="1" outlineLevel="1" x14ac:dyDescent="0.3">
      <c r="A44" s="29" t="s">
        <v>6</v>
      </c>
      <c r="B44" s="129">
        <f>+'N EERR ULTRAX'!B43</f>
        <v>0</v>
      </c>
      <c r="C44" s="30" t="str">
        <f>IF(AND(B4=0,B44&gt;=0), "",B44/B4)</f>
        <v/>
      </c>
      <c r="D44" s="47" t="str">
        <f>IF(AND(B124=0,B44&gt;=0),"",B44/B124)</f>
        <v/>
      </c>
      <c r="E44" s="129">
        <f>+'N EERR ULTRAX'!C43</f>
        <v>3724.9200000000005</v>
      </c>
      <c r="F44" s="30">
        <f>IF(AND(E4=0,E44&gt;=0), "",E44/E4)</f>
        <v>5.3428153354432767E-2</v>
      </c>
      <c r="G44" s="47">
        <f>IF(AND(E124=0,E44&gt;=0),"",E44/E124)</f>
        <v>0.13933859134039514</v>
      </c>
      <c r="H44" s="129">
        <f>+'N EERR ULTRAX'!D43</f>
        <v>5253.73</v>
      </c>
      <c r="I44" s="30">
        <f>IF(AND(H4=0,H44&gt;=0), "",H44/H4)</f>
        <v>5.774489050940259E-2</v>
      </c>
      <c r="J44" s="47">
        <f>IF(AND(H124=0,H44&gt;=0),"",H44/H124)</f>
        <v>0.19862906412036327</v>
      </c>
      <c r="K44" s="30">
        <f t="shared" si="27"/>
        <v>0.41042760649893123</v>
      </c>
      <c r="L44" s="130">
        <f t="shared" si="46"/>
        <v>8978.65</v>
      </c>
      <c r="M44" s="30">
        <f>IF(AND(L4=0,L44&gt;=0), "",L44/L4)</f>
        <v>5.5872111916270444E-2</v>
      </c>
      <c r="N44" s="47">
        <f>IF(AND(L124=0,L44&gt;=0),"",L44/L124)</f>
        <v>0.16882612722598134</v>
      </c>
      <c r="O44" s="129">
        <f>+'N EERR ULTRAX'!E43</f>
        <v>5531.6099999999988</v>
      </c>
      <c r="P44" s="30">
        <f>IF(AND(O4=0,O44&gt;=0), "",O44/O4)</f>
        <v>5.1380719414108718E-2</v>
      </c>
      <c r="Q44" s="47">
        <f>IF(AND(O124=0,O44&gt;=0),"",O44/O124)</f>
        <v>0.17043400327029334</v>
      </c>
      <c r="R44" s="30">
        <f t="shared" si="28"/>
        <v>5.2891945341690422E-2</v>
      </c>
      <c r="S44" s="130">
        <f t="shared" si="47"/>
        <v>14510.259999999998</v>
      </c>
      <c r="T44" s="30">
        <f>IF(AND(S4=0,S44&gt;=0), "",S44/S4)</f>
        <v>5.4070273854085089E-2</v>
      </c>
      <c r="U44" s="47">
        <f>IF(AND(S124=0,S44&gt;=0),"",S44/S124)</f>
        <v>0.16943549160761318</v>
      </c>
      <c r="V44" s="131"/>
      <c r="W44" s="30" t="str">
        <f>IF(AND(V4=0,V44&gt;=0), "",V44/V4)</f>
        <v/>
      </c>
      <c r="X44" s="47">
        <f t="shared" si="29"/>
        <v>1</v>
      </c>
      <c r="Y44" s="129">
        <f>+'N EERR ULTRAX'!F43</f>
        <v>5755.33</v>
      </c>
      <c r="Z44" s="30">
        <f>IF(AND(Y4=0,Y44&gt;=0), "",Y44/Y4)</f>
        <v>4.9012491562108143E-2</v>
      </c>
      <c r="AA44" s="47">
        <f>IF(AND(Y124=0,Y44&gt;=0),"",Y44/Y124)</f>
        <v>0.16701747467541631</v>
      </c>
      <c r="AB44" s="30">
        <f t="shared" si="30"/>
        <v>4.0443921389975289E-2</v>
      </c>
      <c r="AC44" s="130">
        <f t="shared" si="35"/>
        <v>20265.589999999997</v>
      </c>
      <c r="AD44" s="30">
        <f>IF(AND(AC4=0,AC44&gt;=0), "",AC44/AC4)</f>
        <v>5.2530779244817208E-2</v>
      </c>
      <c r="AE44" s="47">
        <f>IF(AND(AC124=0,AC44&gt;=0),"",AC44/AC124)</f>
        <v>0.1687416971662446</v>
      </c>
      <c r="AF44" s="129">
        <f>+'N EERR ULTRAX'!G43</f>
        <v>6588.5399999999991</v>
      </c>
      <c r="AG44" s="30">
        <f>IF(AND(AF4=0,AF44&gt;=0), "",AF44/AF4)</f>
        <v>4.9759218988326366E-2</v>
      </c>
      <c r="AH44" s="47">
        <f>IF(AND(AF124=0,AF44&gt;=0),"",AF44/AF124)</f>
        <v>0.18158207601106652</v>
      </c>
      <c r="AI44" s="30">
        <f t="shared" si="19"/>
        <v>0.14477188970919116</v>
      </c>
      <c r="AJ44" s="130">
        <f t="shared" si="16"/>
        <v>26854.129999999997</v>
      </c>
      <c r="AK44" s="30">
        <f>IF(AND(AJ4=0,AJ44&gt;=0), "",AJ44/AJ4)</f>
        <v>5.1822592159799112E-2</v>
      </c>
      <c r="AL44" s="47">
        <f>IF(AND(AJ124=0,AJ44&gt;=0),"",AJ44/AJ124)</f>
        <v>0.17172094219282871</v>
      </c>
      <c r="AM44" s="129">
        <f>+'N EERR ULTRAX'!H43</f>
        <v>6798.1600000000008</v>
      </c>
      <c r="AN44" s="30">
        <f>IF(AND(AM4=0,AM44&gt;=0), "",AM44/AM4)</f>
        <v>5.754815434586822E-2</v>
      </c>
      <c r="AO44" s="47">
        <f>IF(AND(AM124=0,AM44&gt;=0),"",AM44/AM124)</f>
        <v>0.18636492402532343</v>
      </c>
      <c r="AP44" s="30">
        <f t="shared" si="20"/>
        <v>3.1815849945511711E-2</v>
      </c>
      <c r="AQ44" s="130">
        <f t="shared" si="17"/>
        <v>33652.29</v>
      </c>
      <c r="AR44" s="30">
        <f>IF(AND(AQ4=0,AQ44&gt;=0), "",AQ44/AQ4)</f>
        <v>5.2885511238033769E-2</v>
      </c>
      <c r="AS44" s="47">
        <f>IF(AND(AQ124=0,AQ44&gt;=0),"",AQ44/AQ124)</f>
        <v>0.17449071460397941</v>
      </c>
      <c r="AT44" s="131">
        <f t="shared" si="36"/>
        <v>0</v>
      </c>
      <c r="AU44" s="30" t="str">
        <f>IF(AND(AT4=0,AT44&gt;=0), "",AT44/AT4)</f>
        <v/>
      </c>
      <c r="AV44" s="47">
        <f t="shared" si="31"/>
        <v>1</v>
      </c>
      <c r="AW44" s="131">
        <f t="shared" si="48"/>
        <v>5608.7150000000001</v>
      </c>
      <c r="AX44" s="30">
        <f>IF(AND(AW4=0,AW44&gt;=0), "",AW44/AW4)</f>
        <v>5.2885511238033762E-2</v>
      </c>
      <c r="AY44" s="47">
        <f>IF(AND(AW124=0,AW44&gt;=0),"",AW44/AW124)</f>
        <v>0.17449071460397944</v>
      </c>
      <c r="AZ44" s="131">
        <f t="shared" si="37"/>
        <v>0</v>
      </c>
      <c r="BA44" s="30" t="str">
        <f>IF(AND(AZ4=0,AZ44&gt;=0), "",AZ44/AZ4)</f>
        <v/>
      </c>
      <c r="BB44" s="47">
        <f t="shared" si="32"/>
        <v>1</v>
      </c>
      <c r="BC44" s="129">
        <f>+'N EERR ULTRAX'!I43</f>
        <v>0</v>
      </c>
      <c r="BD44" s="30" t="str">
        <f>IF(AND(BC4=0,BC44&gt;=0), "",BC44/BC4)</f>
        <v/>
      </c>
      <c r="BE44" s="47" t="str">
        <f>IF(AND(BC124=0,BC44&gt;=0),"",BC44/BC124)</f>
        <v/>
      </c>
      <c r="BF44" s="30">
        <f t="shared" si="33"/>
        <v>-1</v>
      </c>
      <c r="BG44" s="130">
        <f t="shared" si="38"/>
        <v>33652.29</v>
      </c>
      <c r="BH44" s="30">
        <f>IF(AND(BG4=0,BG44&gt;=0), "",BG44/BG4)</f>
        <v>5.2885511238033769E-2</v>
      </c>
      <c r="BI44" s="47">
        <f>IF(AND(BG124=0,BG44&gt;=0),"",BG44/BG124)</f>
        <v>0.17449071460397941</v>
      </c>
      <c r="BJ44" s="129">
        <f>+'N EERR ULTRAX'!J43</f>
        <v>0</v>
      </c>
      <c r="BK44" s="30" t="str">
        <f>IF(AND(BJ4=0,BJ44&gt;=0), "",BJ44/BJ4)</f>
        <v/>
      </c>
      <c r="BL44" s="47" t="str">
        <f>IF(AND(BJ124=0,BJ44&gt;=0),"",BJ44/BJ124)</f>
        <v/>
      </c>
      <c r="BM44" s="30" t="str">
        <f t="shared" si="21"/>
        <v/>
      </c>
      <c r="BN44" s="130">
        <f t="shared" si="39"/>
        <v>33652.29</v>
      </c>
      <c r="BO44" s="30">
        <f>IF(AND(BN4=0,BN44&gt;=0), "",BN44/BN4)</f>
        <v>5.2885511238033769E-2</v>
      </c>
      <c r="BP44" s="47">
        <f>IF(AND(BN124=0,BN44&gt;=0),"",BN44/BN124)</f>
        <v>0.17449071460397941</v>
      </c>
      <c r="BQ44" s="129">
        <f>+'N EERR ULTRAX'!K43</f>
        <v>0</v>
      </c>
      <c r="BR44" s="30" t="str">
        <f>IF(AND(BQ4=0,BQ44&gt;=0), "",BQ44/BQ4)</f>
        <v/>
      </c>
      <c r="BS44" s="47" t="str">
        <f>IF(AND(BQ124=0,BQ44&gt;=0),"",BQ44/BQ124)</f>
        <v/>
      </c>
      <c r="BT44" s="30" t="str">
        <f t="shared" si="22"/>
        <v/>
      </c>
      <c r="BU44" s="130">
        <f t="shared" si="40"/>
        <v>33652.29</v>
      </c>
      <c r="BV44" s="30">
        <f>IF(AND(BU4=0,BU44&gt;=0), "",BU44/BU4)</f>
        <v>5.2885511238033769E-2</v>
      </c>
      <c r="BW44" s="47">
        <f>IF(AND(BU124=0,BU44&gt;=0),"",BU44/BU124)</f>
        <v>0.17449071460397941</v>
      </c>
      <c r="BX44" s="131">
        <f t="shared" si="41"/>
        <v>0</v>
      </c>
      <c r="BY44" s="30" t="str">
        <f>IF(AND(BX4=0,BX44&gt;=0), "",BX44/BX4)</f>
        <v/>
      </c>
      <c r="BZ44" s="47">
        <f t="shared" si="23"/>
        <v>1</v>
      </c>
      <c r="CA44" s="129">
        <f>+'N EERR ULTRAX'!L43</f>
        <v>0</v>
      </c>
      <c r="CB44" s="30" t="str">
        <f>IF(AND(CA4=0,CA44&gt;=0), "",CA44/CA4)</f>
        <v/>
      </c>
      <c r="CC44" s="47" t="str">
        <f>IF(AND(CA124=0,CA44&gt;=0),"",CA44/CA124)</f>
        <v/>
      </c>
      <c r="CD44" s="30" t="str">
        <f t="shared" si="34"/>
        <v/>
      </c>
      <c r="CE44" s="130">
        <f t="shared" si="42"/>
        <v>33652.29</v>
      </c>
      <c r="CF44" s="30">
        <f>IF(AND(CE4=0,CE44&gt;=0), "",CE44/CE4)</f>
        <v>5.2885511238033769E-2</v>
      </c>
      <c r="CG44" s="47">
        <f>IF(AND(CE124=0,CE44&gt;=0),"",CE44/CE124)</f>
        <v>0.17449071460397941</v>
      </c>
      <c r="CH44" s="129">
        <f>+'N EERR ULTRAX'!M43</f>
        <v>0</v>
      </c>
      <c r="CI44" s="30" t="str">
        <f>IF(AND(CH4=0,CH44&gt;=0), "",CH44/CH4)</f>
        <v/>
      </c>
      <c r="CJ44" s="47" t="str">
        <f>IF(AND(CH124=0,CH44&gt;=0),"",CH44/CH124)</f>
        <v/>
      </c>
      <c r="CK44" s="30" t="str">
        <f t="shared" si="24"/>
        <v/>
      </c>
      <c r="CL44" s="130">
        <f t="shared" si="43"/>
        <v>33652.29</v>
      </c>
      <c r="CM44" s="30">
        <f>IF(AND(CL4=0,CL44&gt;=0), "",CL44/CL4)</f>
        <v>5.2885511238033769E-2</v>
      </c>
      <c r="CN44" s="47">
        <f>IF(AND(CL124=0,CL44&gt;=0),"",CL44/CL124)</f>
        <v>0.17449071460397941</v>
      </c>
      <c r="CO44" s="129">
        <f>+'N EERR ULTRAX'!N43</f>
        <v>0</v>
      </c>
      <c r="CP44" s="30" t="str">
        <f>IF(AND(CO4=0,CO44&gt;=0), "",CO44/CO4)</f>
        <v/>
      </c>
      <c r="CQ44" s="47" t="str">
        <f>IF(AND(CO124=0,CO44&gt;=0),"",CO44/CO124)</f>
        <v/>
      </c>
      <c r="CR44" s="30" t="str">
        <f t="shared" si="25"/>
        <v/>
      </c>
      <c r="CS44" s="130">
        <f t="shared" si="44"/>
        <v>33652.29</v>
      </c>
      <c r="CT44" s="30">
        <f>IF(AND(CS4=0,CS44&gt;=0), "",CS44/CS4)</f>
        <v>5.2885511238033769E-2</v>
      </c>
      <c r="CU44" s="47">
        <f>IF(AND(CS124=0,CS44&gt;=0),"",CS44/CS124)</f>
        <v>0.17449071460397941</v>
      </c>
      <c r="CV44" s="131">
        <f t="shared" si="45"/>
        <v>0</v>
      </c>
      <c r="CW44" s="30" t="str">
        <f>IF(AND(CV4=0,CV44&gt;=0), "",CV44/CV4)</f>
        <v/>
      </c>
      <c r="CX44" s="47">
        <f t="shared" si="26"/>
        <v>1</v>
      </c>
    </row>
    <row r="45" spans="1:102" hidden="1" outlineLevel="1" x14ac:dyDescent="0.3">
      <c r="A45" s="29" t="s">
        <v>7</v>
      </c>
      <c r="B45" s="129">
        <f>+'N EERR ULTRAX'!B44</f>
        <v>0</v>
      </c>
      <c r="C45" s="30" t="str">
        <f>IF(AND(B4=0,B45&gt;=0), "",B45/B4)</f>
        <v/>
      </c>
      <c r="D45" s="47" t="str">
        <f>IF(AND(B124=0,B45&gt;=0),"",B45/B124)</f>
        <v/>
      </c>
      <c r="E45" s="129">
        <f>+'N EERR ULTRAX'!C44</f>
        <v>171.6076209520636</v>
      </c>
      <c r="F45" s="30">
        <f>IF(AND(E4=0,E45&gt;=0), "",E45/E4)</f>
        <v>2.4614430079078803E-3</v>
      </c>
      <c r="G45" s="47">
        <f>IF(AND(E124=0,E45&gt;=0),"",E45/E124)</f>
        <v>6.419349722071083E-3</v>
      </c>
      <c r="H45" s="129">
        <f>+'N EERR ULTRAX'!D44</f>
        <v>189.43319906056507</v>
      </c>
      <c r="I45" s="30">
        <f>IF(AND(H4=0,H45&gt;=0), "",H45/H4)</f>
        <v>2.0821015428273237E-3</v>
      </c>
      <c r="J45" s="47">
        <f>IF(AND(H124=0,H45&gt;=0),"",H45/H124)</f>
        <v>7.1619476148805745E-3</v>
      </c>
      <c r="K45" s="30">
        <f t="shared" si="27"/>
        <v>0.10387404714083662</v>
      </c>
      <c r="L45" s="130">
        <f t="shared" si="46"/>
        <v>361.04082001262867</v>
      </c>
      <c r="M45" s="30">
        <f>IF(AND(L4=0,L45&gt;=0), "",L45/L4)</f>
        <v>2.2466755138119479E-3</v>
      </c>
      <c r="N45" s="47">
        <f>IF(AND(L124=0,L45&gt;=0),"",L45/L124)</f>
        <v>6.7886735102966125E-3</v>
      </c>
      <c r="O45" s="129">
        <f>+'N EERR ULTRAX'!E44</f>
        <v>194.57946667297639</v>
      </c>
      <c r="P45" s="30">
        <f>IF(AND(O4=0,O45&gt;=0), "",O45/O4)</f>
        <v>1.8073640370292051E-3</v>
      </c>
      <c r="Q45" s="47">
        <f>IF(AND(O124=0,O45&gt;=0),"",O45/O124)</f>
        <v>5.9951727361968752E-3</v>
      </c>
      <c r="R45" s="30">
        <f t="shared" si="28"/>
        <v>2.7166661588003752E-2</v>
      </c>
      <c r="S45" s="130">
        <f t="shared" si="47"/>
        <v>555.62028668560504</v>
      </c>
      <c r="T45" s="30">
        <f>IF(AND(S4=0,S45&gt;=0), "",S45/S4)</f>
        <v>2.0704343726422499E-3</v>
      </c>
      <c r="U45" s="47">
        <f>IF(AND(S124=0,S45&gt;=0),"",S45/S124)</f>
        <v>6.4879469025185257E-3</v>
      </c>
      <c r="V45" s="131"/>
      <c r="W45" s="30" t="str">
        <f>IF(AND(V4=0,V45&gt;=0), "",V45/V4)</f>
        <v/>
      </c>
      <c r="X45" s="47">
        <f t="shared" si="29"/>
        <v>1</v>
      </c>
      <c r="Y45" s="129">
        <f>+'N EERR ULTRAX'!F44</f>
        <v>206.49827948618136</v>
      </c>
      <c r="Z45" s="30">
        <f>IF(AND(Y4=0,Y45&gt;=0), "",Y45/Y4)</f>
        <v>1.7585429820542546E-3</v>
      </c>
      <c r="AA45" s="47">
        <f>IF(AND(Y124=0,Y45&gt;=0),"",Y45/Y124)</f>
        <v>5.9925010667677327E-3</v>
      </c>
      <c r="AB45" s="30">
        <f t="shared" si="30"/>
        <v>6.1254216680717601E-2</v>
      </c>
      <c r="AC45" s="130">
        <f t="shared" si="35"/>
        <v>762.11856617178637</v>
      </c>
      <c r="AD45" s="30">
        <f>IF(AND(AC4=0,AC45&gt;=0), "",AC45/AC4)</f>
        <v>1.9755004496758658E-3</v>
      </c>
      <c r="AE45" s="47">
        <f>IF(AND(AC124=0,AC45&gt;=0),"",AC45/AC124)</f>
        <v>6.3457900953158598E-3</v>
      </c>
      <c r="AF45" s="129">
        <f>+'N EERR ULTRAX'!G44</f>
        <v>210.664502544306</v>
      </c>
      <c r="AG45" s="30">
        <f>IF(AND(AF4=0,AF45&gt;=0), "",AF45/AF4)</f>
        <v>1.5910203345762431E-3</v>
      </c>
      <c r="AH45" s="47">
        <f>IF(AND(AF124=0,AF45&gt;=0),"",AF45/AF124)</f>
        <v>5.8059748766545695E-3</v>
      </c>
      <c r="AI45" s="30">
        <f t="shared" si="19"/>
        <v>2.0175582423694927E-2</v>
      </c>
      <c r="AJ45" s="130">
        <f t="shared" si="16"/>
        <v>972.78306871609243</v>
      </c>
      <c r="AK45" s="30">
        <f>IF(AND(AJ4=0,AJ45&gt;=0), "",AJ45/AJ4)</f>
        <v>1.8772583669637369E-3</v>
      </c>
      <c r="AL45" s="47">
        <f>IF(AND(AJ124=0,AJ45&gt;=0),"",AJ45/AJ124)</f>
        <v>6.2205413137256223E-3</v>
      </c>
      <c r="AM45" s="129">
        <f>+'N EERR ULTRAX'!H44</f>
        <v>219.72994901891838</v>
      </c>
      <c r="AN45" s="30">
        <f>IF(AND(AM4=0,AM45&gt;=0), "",AM45/AM4)</f>
        <v>1.8600699337100728E-3</v>
      </c>
      <c r="AO45" s="47">
        <f>IF(AND(AM124=0,AM45&gt;=0),"",AM45/AM124)</f>
        <v>6.0236821809134984E-3</v>
      </c>
      <c r="AP45" s="30">
        <f t="shared" si="20"/>
        <v>4.3032624695305603E-2</v>
      </c>
      <c r="AQ45" s="130">
        <f t="shared" si="17"/>
        <v>1192.5130177350109</v>
      </c>
      <c r="AR45" s="30">
        <f>IF(AND(AQ4=0,AQ45&gt;=0), "",AQ45/AQ4)</f>
        <v>1.8740674290197332E-3</v>
      </c>
      <c r="AS45" s="47">
        <f>IF(AND(AQ124=0,AQ45&gt;=0),"",AQ45/AQ124)</f>
        <v>6.1833072471183985E-3</v>
      </c>
      <c r="AT45" s="131">
        <f t="shared" si="36"/>
        <v>0</v>
      </c>
      <c r="AU45" s="30" t="str">
        <f>IF(AND(AT4=0,AT45&gt;=0), "",AT45/AT4)</f>
        <v/>
      </c>
      <c r="AV45" s="47">
        <f t="shared" si="31"/>
        <v>1</v>
      </c>
      <c r="AW45" s="131">
        <f t="shared" si="48"/>
        <v>198.75216962250181</v>
      </c>
      <c r="AX45" s="30">
        <f>IF(AND(AW4=0,AW45&gt;=0), "",AW45/AW4)</f>
        <v>1.874067429019733E-3</v>
      </c>
      <c r="AY45" s="47">
        <f>IF(AND(AW124=0,AW45&gt;=0),"",AW45/AW124)</f>
        <v>6.1833072471183994E-3</v>
      </c>
      <c r="AZ45" s="131">
        <f t="shared" si="37"/>
        <v>0</v>
      </c>
      <c r="BA45" s="30" t="str">
        <f>IF(AND(AZ4=0,AZ45&gt;=0), "",AZ45/AZ4)</f>
        <v/>
      </c>
      <c r="BB45" s="47">
        <f t="shared" si="32"/>
        <v>1</v>
      </c>
      <c r="BC45" s="129">
        <f>+'N EERR ULTRAX'!I44</f>
        <v>0</v>
      </c>
      <c r="BD45" s="30" t="str">
        <f>IF(AND(BC4=0,BC45&gt;=0), "",BC45/BC4)</f>
        <v/>
      </c>
      <c r="BE45" s="47" t="str">
        <f>IF(AND(BC124=0,BC45&gt;=0),"",BC45/BC124)</f>
        <v/>
      </c>
      <c r="BF45" s="30">
        <f t="shared" si="33"/>
        <v>-1</v>
      </c>
      <c r="BG45" s="130">
        <f t="shared" si="38"/>
        <v>1192.5130177350109</v>
      </c>
      <c r="BH45" s="30">
        <f>IF(AND(BG4=0,BG45&gt;=0), "",BG45/BG4)</f>
        <v>1.8740674290197332E-3</v>
      </c>
      <c r="BI45" s="47">
        <f>IF(AND(BG124=0,BG45&gt;=0),"",BG45/BG124)</f>
        <v>6.1833072471183985E-3</v>
      </c>
      <c r="BJ45" s="129">
        <f>+'N EERR ULTRAX'!J44</f>
        <v>0</v>
      </c>
      <c r="BK45" s="30" t="str">
        <f>IF(AND(BJ4=0,BJ45&gt;=0), "",BJ45/BJ4)</f>
        <v/>
      </c>
      <c r="BL45" s="47" t="str">
        <f>IF(AND(BJ124=0,BJ45&gt;=0),"",BJ45/BJ124)</f>
        <v/>
      </c>
      <c r="BM45" s="30" t="str">
        <f t="shared" si="21"/>
        <v/>
      </c>
      <c r="BN45" s="130">
        <f t="shared" si="39"/>
        <v>1192.5130177350109</v>
      </c>
      <c r="BO45" s="30">
        <f>IF(AND(BN4=0,BN45&gt;=0), "",BN45/BN4)</f>
        <v>1.8740674290197332E-3</v>
      </c>
      <c r="BP45" s="47">
        <f>IF(AND(BN124=0,BN45&gt;=0),"",BN45/BN124)</f>
        <v>6.1833072471183985E-3</v>
      </c>
      <c r="BQ45" s="129">
        <f>+'N EERR ULTRAX'!K44</f>
        <v>0</v>
      </c>
      <c r="BR45" s="30" t="str">
        <f>IF(AND(BQ4=0,BQ45&gt;=0), "",BQ45/BQ4)</f>
        <v/>
      </c>
      <c r="BS45" s="47" t="str">
        <f>IF(AND(BQ124=0,BQ45&gt;=0),"",BQ45/BQ124)</f>
        <v/>
      </c>
      <c r="BT45" s="30" t="str">
        <f t="shared" si="22"/>
        <v/>
      </c>
      <c r="BU45" s="130">
        <f t="shared" si="40"/>
        <v>1192.5130177350109</v>
      </c>
      <c r="BV45" s="30">
        <f>IF(AND(BU4=0,BU45&gt;=0), "",BU45/BU4)</f>
        <v>1.8740674290197332E-3</v>
      </c>
      <c r="BW45" s="47">
        <f>IF(AND(BU124=0,BU45&gt;=0),"",BU45/BU124)</f>
        <v>6.1833072471183985E-3</v>
      </c>
      <c r="BX45" s="131">
        <f t="shared" si="41"/>
        <v>0</v>
      </c>
      <c r="BY45" s="30" t="str">
        <f>IF(AND(BX4=0,BX45&gt;=0), "",BX45/BX4)</f>
        <v/>
      </c>
      <c r="BZ45" s="47">
        <f t="shared" si="23"/>
        <v>1</v>
      </c>
      <c r="CA45" s="129">
        <f>+'N EERR ULTRAX'!L44</f>
        <v>0</v>
      </c>
      <c r="CB45" s="30" t="str">
        <f>IF(AND(CA4=0,CA45&gt;=0), "",CA45/CA4)</f>
        <v/>
      </c>
      <c r="CC45" s="47" t="str">
        <f>IF(AND(CA124=0,CA45&gt;=0),"",CA45/CA124)</f>
        <v/>
      </c>
      <c r="CD45" s="30" t="str">
        <f t="shared" si="34"/>
        <v/>
      </c>
      <c r="CE45" s="130">
        <f t="shared" si="42"/>
        <v>1192.5130177350109</v>
      </c>
      <c r="CF45" s="30">
        <f>IF(AND(CE4=0,CE45&gt;=0), "",CE45/CE4)</f>
        <v>1.8740674290197332E-3</v>
      </c>
      <c r="CG45" s="47">
        <f>IF(AND(CE124=0,CE45&gt;=0),"",CE45/CE124)</f>
        <v>6.1833072471183985E-3</v>
      </c>
      <c r="CH45" s="129">
        <f>+'N EERR ULTRAX'!M44</f>
        <v>0</v>
      </c>
      <c r="CI45" s="30" t="str">
        <f>IF(AND(CH4=0,CH45&gt;=0), "",CH45/CH4)</f>
        <v/>
      </c>
      <c r="CJ45" s="47" t="str">
        <f>IF(AND(CH124=0,CH45&gt;=0),"",CH45/CH124)</f>
        <v/>
      </c>
      <c r="CK45" s="30" t="str">
        <f t="shared" si="24"/>
        <v/>
      </c>
      <c r="CL45" s="130">
        <f t="shared" si="43"/>
        <v>1192.5130177350109</v>
      </c>
      <c r="CM45" s="30">
        <f>IF(AND(CL4=0,CL45&gt;=0), "",CL45/CL4)</f>
        <v>1.8740674290197332E-3</v>
      </c>
      <c r="CN45" s="47">
        <f>IF(AND(CL124=0,CL45&gt;=0),"",CL45/CL124)</f>
        <v>6.1833072471183985E-3</v>
      </c>
      <c r="CO45" s="129">
        <f>+'N EERR ULTRAX'!N44</f>
        <v>0</v>
      </c>
      <c r="CP45" s="30" t="str">
        <f>IF(AND(CO4=0,CO45&gt;=0), "",CO45/CO4)</f>
        <v/>
      </c>
      <c r="CQ45" s="47" t="str">
        <f>IF(AND(CO124=0,CO45&gt;=0),"",CO45/CO124)</f>
        <v/>
      </c>
      <c r="CR45" s="30" t="str">
        <f t="shared" si="25"/>
        <v/>
      </c>
      <c r="CS45" s="130">
        <f t="shared" si="44"/>
        <v>1192.5130177350109</v>
      </c>
      <c r="CT45" s="30">
        <f>IF(AND(CS4=0,CS45&gt;=0), "",CS45/CS4)</f>
        <v>1.8740674290197332E-3</v>
      </c>
      <c r="CU45" s="47">
        <f>IF(AND(CS124=0,CS45&gt;=0),"",CS45/CS124)</f>
        <v>6.1833072471183985E-3</v>
      </c>
      <c r="CV45" s="131">
        <f t="shared" si="45"/>
        <v>0</v>
      </c>
      <c r="CW45" s="30" t="str">
        <f>IF(AND(CV4=0,CV45&gt;=0), "",CV45/CV4)</f>
        <v/>
      </c>
      <c r="CX45" s="47">
        <f t="shared" si="26"/>
        <v>1</v>
      </c>
    </row>
    <row r="46" spans="1:102" hidden="1" outlineLevel="1" x14ac:dyDescent="0.3">
      <c r="A46" s="29" t="s">
        <v>8</v>
      </c>
      <c r="B46" s="129">
        <f>+'N EERR ULTRAX'!B45</f>
        <v>0</v>
      </c>
      <c r="C46" s="30" t="str">
        <f>IF(AND(B4=0,B46&gt;=0), "",B46/B4)</f>
        <v/>
      </c>
      <c r="D46" s="47" t="str">
        <f>IF(AND(B124=0,B46&gt;=0),"",B46/B124)</f>
        <v/>
      </c>
      <c r="E46" s="129">
        <f>+'N EERR ULTRAX'!C45</f>
        <v>114.74705234312803</v>
      </c>
      <c r="F46" s="30">
        <f>IF(AND(E4=0,E46&gt;=0), "",E46/E4)</f>
        <v>1.6458670547442004E-3</v>
      </c>
      <c r="G46" s="47">
        <f>IF(AND(E124=0,E46&gt;=0),"",E46/E124)</f>
        <v>4.2923586637978921E-3</v>
      </c>
      <c r="H46" s="129">
        <f>+'N EERR ULTRAX'!D45</f>
        <v>0</v>
      </c>
      <c r="I46" s="30">
        <f>IF(AND(H4=0,H46&gt;=0), "",H46/H4)</f>
        <v>0</v>
      </c>
      <c r="J46" s="47">
        <f>IF(AND(H124=0,H46&gt;=0),"",H46/H124)</f>
        <v>0</v>
      </c>
      <c r="K46" s="30">
        <f t="shared" si="27"/>
        <v>-1</v>
      </c>
      <c r="L46" s="130">
        <f t="shared" si="46"/>
        <v>114.74705234312803</v>
      </c>
      <c r="M46" s="30">
        <f>IF(AND(L4=0,L46&gt;=0), "",L46/L4)</f>
        <v>7.1404500126159192E-4</v>
      </c>
      <c r="N46" s="47">
        <f>IF(AND(L124=0,L46&gt;=0),"",L46/L124)</f>
        <v>2.1575961261088555E-3</v>
      </c>
      <c r="O46" s="129">
        <f>+'N EERR ULTRAX'!E45</f>
        <v>0</v>
      </c>
      <c r="P46" s="30">
        <f>IF(AND(O4=0,O46&gt;=0), "",O46/O4)</f>
        <v>0</v>
      </c>
      <c r="Q46" s="47">
        <f>IF(AND(O124=0,O46&gt;=0),"",O46/O124)</f>
        <v>0</v>
      </c>
      <c r="R46" s="30" t="str">
        <f t="shared" si="28"/>
        <v/>
      </c>
      <c r="S46" s="130">
        <f t="shared" si="47"/>
        <v>114.74705234312803</v>
      </c>
      <c r="T46" s="30">
        <f>IF(AND(S4=0,S46&gt;=0), "",S46/S4)</f>
        <v>4.2758741360540535E-4</v>
      </c>
      <c r="U46" s="47">
        <f>IF(AND(S124=0,S46&gt;=0),"",S46/S124)</f>
        <v>1.339894889842251E-3</v>
      </c>
      <c r="V46" s="131"/>
      <c r="W46" s="30" t="str">
        <f>IF(AND(V4=0,V46&gt;=0), "",V46/V4)</f>
        <v/>
      </c>
      <c r="X46" s="47">
        <f t="shared" si="29"/>
        <v>1</v>
      </c>
      <c r="Y46" s="129">
        <f>+'N EERR ULTRAX'!F45</f>
        <v>101.49839346049045</v>
      </c>
      <c r="Z46" s="30">
        <f>IF(AND(Y4=0,Y46&gt;=0), "",Y46/Y4)</f>
        <v>8.6436210487492822E-4</v>
      </c>
      <c r="AA46" s="47">
        <f>IF(AND(Y124=0,Y46&gt;=0),"",Y46/Y124)</f>
        <v>2.9454445460786616E-3</v>
      </c>
      <c r="AB46" s="30">
        <f t="shared" si="30"/>
        <v>1</v>
      </c>
      <c r="AC46" s="130">
        <f t="shared" si="35"/>
        <v>216.24544580361848</v>
      </c>
      <c r="AD46" s="30">
        <f>IF(AND(AC4=0,AC46&gt;=0), "",AC46/AC4)</f>
        <v>5.6053348440420283E-4</v>
      </c>
      <c r="AE46" s="47">
        <f>IF(AND(AC124=0,AC46&gt;=0),"",AC46/AC124)</f>
        <v>1.8005705005072023E-3</v>
      </c>
      <c r="AF46" s="129">
        <f>+'N EERR ULTRAX'!G45</f>
        <v>2.1219105691056912</v>
      </c>
      <c r="AG46" s="30">
        <f>IF(AND(AF4=0,AF46&gt;=0), "",AF46/AF4)</f>
        <v>1.6025494674354915E-5</v>
      </c>
      <c r="AH46" s="47">
        <f>IF(AND(AF124=0,AF46&gt;=0),"",AF46/AF124)</f>
        <v>5.8480471583694582E-5</v>
      </c>
      <c r="AI46" s="30">
        <f t="shared" si="19"/>
        <v>-0.97909414625432789</v>
      </c>
      <c r="AJ46" s="130">
        <f t="shared" si="16"/>
        <v>218.36735637272417</v>
      </c>
      <c r="AK46" s="30">
        <f>IF(AND(AJ4=0,AJ46&gt;=0), "",AJ46/AJ4)</f>
        <v>4.2140119416704975E-4</v>
      </c>
      <c r="AL46" s="47">
        <f>IF(AND(AJ124=0,AJ46&gt;=0),"",AJ46/AJ124)</f>
        <v>1.3963680141744082E-3</v>
      </c>
      <c r="AM46" s="129">
        <f>+'N EERR ULTRAX'!H45</f>
        <v>6.3689840295338662</v>
      </c>
      <c r="AN46" s="30">
        <f>IF(AND(AM4=0,AM46&gt;=0), "",AM46/AM4)</f>
        <v>5.3915070542320948E-5</v>
      </c>
      <c r="AO46" s="47">
        <f>IF(AND(AM124=0,AM46&gt;=0),"",AM46/AM124)</f>
        <v>1.7459948350473909E-4</v>
      </c>
      <c r="AP46" s="30">
        <f t="shared" si="20"/>
        <v>2.001532732936131</v>
      </c>
      <c r="AQ46" s="130">
        <f t="shared" si="17"/>
        <v>224.73634040225804</v>
      </c>
      <c r="AR46" s="30">
        <f>IF(AND(AQ4=0,AQ46&gt;=0), "",AQ46/AQ4)</f>
        <v>3.5317941976424779E-4</v>
      </c>
      <c r="AS46" s="47">
        <f>IF(AND(AQ124=0,AQ46&gt;=0),"",AQ46/AQ124)</f>
        <v>1.1652819060537388E-3</v>
      </c>
      <c r="AT46" s="131">
        <f t="shared" si="36"/>
        <v>0</v>
      </c>
      <c r="AU46" s="30" t="str">
        <f>IF(AND(AT4=0,AT46&gt;=0), "",AT46/AT4)</f>
        <v/>
      </c>
      <c r="AV46" s="47">
        <f t="shared" si="31"/>
        <v>1</v>
      </c>
      <c r="AW46" s="131">
        <f t="shared" si="48"/>
        <v>37.456056733709673</v>
      </c>
      <c r="AX46" s="30">
        <f>IF(AND(AW4=0,AW46&gt;=0), "",AW46/AW4)</f>
        <v>3.5317941976424779E-4</v>
      </c>
      <c r="AY46" s="47">
        <f>IF(AND(AW124=0,AW46&gt;=0),"",AW46/AW124)</f>
        <v>1.165281906053739E-3</v>
      </c>
      <c r="AZ46" s="131">
        <f t="shared" si="37"/>
        <v>0</v>
      </c>
      <c r="BA46" s="30" t="str">
        <f>IF(AND(AZ4=0,AZ46&gt;=0), "",AZ46/AZ4)</f>
        <v/>
      </c>
      <c r="BB46" s="47">
        <f t="shared" si="32"/>
        <v>1</v>
      </c>
      <c r="BC46" s="129">
        <f>+'N EERR ULTRAX'!I45</f>
        <v>0</v>
      </c>
      <c r="BD46" s="30" t="str">
        <f>IF(AND(BC4=0,BC46&gt;=0), "",BC46/BC4)</f>
        <v/>
      </c>
      <c r="BE46" s="47" t="str">
        <f>IF(AND(BC124=0,BC46&gt;=0),"",BC46/BC124)</f>
        <v/>
      </c>
      <c r="BF46" s="30">
        <f t="shared" si="33"/>
        <v>-1</v>
      </c>
      <c r="BG46" s="130">
        <f t="shared" si="38"/>
        <v>224.73634040225804</v>
      </c>
      <c r="BH46" s="30">
        <f>IF(AND(BG4=0,BG46&gt;=0), "",BG46/BG4)</f>
        <v>3.5317941976424779E-4</v>
      </c>
      <c r="BI46" s="47">
        <f>IF(AND(BG124=0,BG46&gt;=0),"",BG46/BG124)</f>
        <v>1.1652819060537388E-3</v>
      </c>
      <c r="BJ46" s="129">
        <f>+'N EERR ULTRAX'!J45</f>
        <v>0</v>
      </c>
      <c r="BK46" s="30" t="str">
        <f>IF(AND(BJ4=0,BJ46&gt;=0), "",BJ46/BJ4)</f>
        <v/>
      </c>
      <c r="BL46" s="47" t="str">
        <f>IF(AND(BJ124=0,BJ46&gt;=0),"",BJ46/BJ124)</f>
        <v/>
      </c>
      <c r="BM46" s="30" t="str">
        <f t="shared" si="21"/>
        <v/>
      </c>
      <c r="BN46" s="130">
        <f t="shared" si="39"/>
        <v>224.73634040225804</v>
      </c>
      <c r="BO46" s="30">
        <f>IF(AND(BN4=0,BN46&gt;=0), "",BN46/BN4)</f>
        <v>3.5317941976424779E-4</v>
      </c>
      <c r="BP46" s="47">
        <f>IF(AND(BN124=0,BN46&gt;=0),"",BN46/BN124)</f>
        <v>1.1652819060537388E-3</v>
      </c>
      <c r="BQ46" s="129">
        <f>+'N EERR ULTRAX'!K45</f>
        <v>0</v>
      </c>
      <c r="BR46" s="30" t="str">
        <f>IF(AND(BQ4=0,BQ46&gt;=0), "",BQ46/BQ4)</f>
        <v/>
      </c>
      <c r="BS46" s="47" t="str">
        <f>IF(AND(BQ124=0,BQ46&gt;=0),"",BQ46/BQ124)</f>
        <v/>
      </c>
      <c r="BT46" s="30" t="str">
        <f t="shared" si="22"/>
        <v/>
      </c>
      <c r="BU46" s="130">
        <f t="shared" si="40"/>
        <v>224.73634040225804</v>
      </c>
      <c r="BV46" s="30">
        <f>IF(AND(BU4=0,BU46&gt;=0), "",BU46/BU4)</f>
        <v>3.5317941976424779E-4</v>
      </c>
      <c r="BW46" s="47">
        <f>IF(AND(BU124=0,BU46&gt;=0),"",BU46/BU124)</f>
        <v>1.1652819060537388E-3</v>
      </c>
      <c r="BX46" s="131">
        <f t="shared" si="41"/>
        <v>0</v>
      </c>
      <c r="BY46" s="30" t="str">
        <f>IF(AND(BX4=0,BX46&gt;=0), "",BX46/BX4)</f>
        <v/>
      </c>
      <c r="BZ46" s="47">
        <f t="shared" si="23"/>
        <v>1</v>
      </c>
      <c r="CA46" s="129">
        <f>+'N EERR ULTRAX'!L45</f>
        <v>0</v>
      </c>
      <c r="CB46" s="30" t="str">
        <f>IF(AND(CA4=0,CA46&gt;=0), "",CA46/CA4)</f>
        <v/>
      </c>
      <c r="CC46" s="47" t="str">
        <f>IF(AND(CA124=0,CA46&gt;=0),"",CA46/CA124)</f>
        <v/>
      </c>
      <c r="CD46" s="30" t="str">
        <f t="shared" si="34"/>
        <v/>
      </c>
      <c r="CE46" s="130">
        <f t="shared" si="42"/>
        <v>224.73634040225804</v>
      </c>
      <c r="CF46" s="30">
        <f>IF(AND(CE4=0,CE46&gt;=0), "",CE46/CE4)</f>
        <v>3.5317941976424779E-4</v>
      </c>
      <c r="CG46" s="47">
        <f>IF(AND(CE124=0,CE46&gt;=0),"",CE46/CE124)</f>
        <v>1.1652819060537388E-3</v>
      </c>
      <c r="CH46" s="129">
        <f>+'N EERR ULTRAX'!M45</f>
        <v>0</v>
      </c>
      <c r="CI46" s="30" t="str">
        <f>IF(AND(CH4=0,CH46&gt;=0), "",CH46/CH4)</f>
        <v/>
      </c>
      <c r="CJ46" s="47" t="str">
        <f>IF(AND(CH124=0,CH46&gt;=0),"",CH46/CH124)</f>
        <v/>
      </c>
      <c r="CK46" s="30" t="str">
        <f t="shared" si="24"/>
        <v/>
      </c>
      <c r="CL46" s="130">
        <f t="shared" si="43"/>
        <v>224.73634040225804</v>
      </c>
      <c r="CM46" s="30">
        <f>IF(AND(CL4=0,CL46&gt;=0), "",CL46/CL4)</f>
        <v>3.5317941976424779E-4</v>
      </c>
      <c r="CN46" s="47">
        <f>IF(AND(CL124=0,CL46&gt;=0),"",CL46/CL124)</f>
        <v>1.1652819060537388E-3</v>
      </c>
      <c r="CO46" s="129">
        <f>+'N EERR ULTRAX'!N45</f>
        <v>0</v>
      </c>
      <c r="CP46" s="30" t="str">
        <f>IF(AND(CO4=0,CO46&gt;=0), "",CO46/CO4)</f>
        <v/>
      </c>
      <c r="CQ46" s="47" t="str">
        <f>IF(AND(CO124=0,CO46&gt;=0),"",CO46/CO124)</f>
        <v/>
      </c>
      <c r="CR46" s="30" t="str">
        <f t="shared" si="25"/>
        <v/>
      </c>
      <c r="CS46" s="130">
        <f t="shared" si="44"/>
        <v>224.73634040225804</v>
      </c>
      <c r="CT46" s="30">
        <f>IF(AND(CS4=0,CS46&gt;=0), "",CS46/CS4)</f>
        <v>3.5317941976424779E-4</v>
      </c>
      <c r="CU46" s="47">
        <f>IF(AND(CS124=0,CS46&gt;=0),"",CS46/CS124)</f>
        <v>1.1652819060537388E-3</v>
      </c>
      <c r="CV46" s="131">
        <f t="shared" si="45"/>
        <v>0</v>
      </c>
      <c r="CW46" s="30" t="str">
        <f>IF(AND(CV4=0,CV46&gt;=0), "",CV46/CV4)</f>
        <v/>
      </c>
      <c r="CX46" s="47">
        <f t="shared" si="26"/>
        <v>1</v>
      </c>
    </row>
    <row r="47" spans="1:102" hidden="1" outlineLevel="1" x14ac:dyDescent="0.3">
      <c r="A47" s="29" t="s">
        <v>9</v>
      </c>
      <c r="B47" s="129">
        <f>+'N EERR ULTRAX'!B46</f>
        <v>0</v>
      </c>
      <c r="C47" s="30" t="str">
        <f>IF(AND(B4=0,B47&gt;=0), "",B47/B4)</f>
        <v/>
      </c>
      <c r="D47" s="47" t="str">
        <f>IF(AND(B124=0,B47&gt;=0),"",B47/B124)</f>
        <v/>
      </c>
      <c r="E47" s="129">
        <f>+'N EERR ULTRAX'!C46</f>
        <v>404.35356570201276</v>
      </c>
      <c r="F47" s="30">
        <f>IF(AND(E4=0,E47&gt;=0), "",E47/E4)</f>
        <v>5.7998196787417819E-3</v>
      </c>
      <c r="G47" s="47">
        <f>IF(AND(E124=0,E47&gt;=0),"",E47/E124)</f>
        <v>1.5125709075197417E-2</v>
      </c>
      <c r="H47" s="129">
        <f>+'N EERR ULTRAX'!D46</f>
        <v>8.1127407301971388</v>
      </c>
      <c r="I47" s="30">
        <f>IF(AND(H4=0,H47&gt;=0), "",H47/H4)</f>
        <v>8.9168900037954861E-5</v>
      </c>
      <c r="J47" s="47">
        <f>IF(AND(H124=0,H47&gt;=0),"",H47/H124)</f>
        <v>3.0672038698033782E-4</v>
      </c>
      <c r="K47" s="30">
        <f t="shared" si="27"/>
        <v>-0.97993651739879606</v>
      </c>
      <c r="L47" s="130">
        <f t="shared" si="46"/>
        <v>412.46630643220988</v>
      </c>
      <c r="M47" s="30">
        <f>IF(AND(L4=0,L47&gt;=0), "",L47/L4)</f>
        <v>2.5666847059046885E-3</v>
      </c>
      <c r="N47" s="47">
        <f>IF(AND(L124=0,L47&gt;=0),"",L47/L124)</f>
        <v>7.7556302034442678E-3</v>
      </c>
      <c r="O47" s="129">
        <f>+'N EERR ULTRAX'!E46</f>
        <v>0</v>
      </c>
      <c r="P47" s="30">
        <f>IF(AND(O4=0,O47&gt;=0), "",O47/O4)</f>
        <v>0</v>
      </c>
      <c r="Q47" s="47">
        <f>IF(AND(O124=0,O47&gt;=0),"",O47/O124)</f>
        <v>0</v>
      </c>
      <c r="R47" s="30">
        <f t="shared" si="28"/>
        <v>-1</v>
      </c>
      <c r="S47" s="130">
        <f t="shared" si="47"/>
        <v>412.46630643220988</v>
      </c>
      <c r="T47" s="30">
        <f>IF(AND(S4=0,S47&gt;=0), "",S47/S4)</f>
        <v>1.5369928687957741E-3</v>
      </c>
      <c r="U47" s="47">
        <f>IF(AND(S124=0,S47&gt;=0),"",S47/S124)</f>
        <v>4.8163459098539861E-3</v>
      </c>
      <c r="V47" s="131"/>
      <c r="W47" s="30" t="str">
        <f>IF(AND(V4=0,V47&gt;=0), "",V47/V4)</f>
        <v/>
      </c>
      <c r="X47" s="47">
        <f t="shared" si="29"/>
        <v>1</v>
      </c>
      <c r="Y47" s="129">
        <f>+'N EERR ULTRAX'!F46</f>
        <v>383.99701798365118</v>
      </c>
      <c r="Z47" s="30">
        <f>IF(AND(Y4=0,Y47&gt;=0), "",Y47/Y4)</f>
        <v>3.2701253627156731E-3</v>
      </c>
      <c r="AA47" s="47">
        <f>IF(AND(Y124=0,Y47&gt;=0),"",Y47/Y124)</f>
        <v>1.1143446548941562E-2</v>
      </c>
      <c r="AB47" s="30">
        <f t="shared" si="30"/>
        <v>1</v>
      </c>
      <c r="AC47" s="130">
        <f t="shared" si="35"/>
        <v>796.46332441586105</v>
      </c>
      <c r="AD47" s="30">
        <f>IF(AND(AC4=0,AC47&gt;=0), "",AC47/AC4)</f>
        <v>2.064526079501403E-3</v>
      </c>
      <c r="AE47" s="47">
        <f>IF(AND(AC124=0,AC47&gt;=0),"",AC47/AC124)</f>
        <v>6.6317621689080692E-3</v>
      </c>
      <c r="AF47" s="129">
        <f>+'N EERR ULTRAX'!G46</f>
        <v>17.127939989471837</v>
      </c>
      <c r="AG47" s="30">
        <f>IF(AND(AF4=0,AF47&gt;=0), "",AF47/AF4)</f>
        <v>1.2935687068076413E-4</v>
      </c>
      <c r="AH47" s="47">
        <f>IF(AND(AF124=0,AF47&gt;=0),"",AF47/AF124)</f>
        <v>4.7205100084104547E-4</v>
      </c>
      <c r="AI47" s="30">
        <f t="shared" si="19"/>
        <v>-0.95539564322814341</v>
      </c>
      <c r="AJ47" s="130">
        <f t="shared" si="16"/>
        <v>813.59126440533294</v>
      </c>
      <c r="AK47" s="30">
        <f>IF(AND(AJ4=0,AJ47&gt;=0), "",AJ47/AJ4)</f>
        <v>1.570053033930083E-3</v>
      </c>
      <c r="AL47" s="47">
        <f>IF(AND(AJ124=0,AJ47&gt;=0),"",AJ47/AJ124)</f>
        <v>5.2025762325399712E-3</v>
      </c>
      <c r="AM47" s="129">
        <f>+'N EERR ULTRAX'!H46</f>
        <v>6.3689840295338668E-2</v>
      </c>
      <c r="AN47" s="30">
        <f>IF(AND(AM4=0,AM47&gt;=0), "",AM47/AM4)</f>
        <v>5.3915070542320961E-7</v>
      </c>
      <c r="AO47" s="47">
        <f>IF(AND(AM124=0,AM47&gt;=0),"",AM47/AM124)</f>
        <v>1.745994835047391E-6</v>
      </c>
      <c r="AP47" s="30">
        <f t="shared" si="20"/>
        <v>-0.99628152361962452</v>
      </c>
      <c r="AQ47" s="130">
        <f t="shared" si="17"/>
        <v>813.65495424562823</v>
      </c>
      <c r="AR47" s="30">
        <f>IF(AND(AQ4=0,AQ47&gt;=0), "",AQ47/AQ4)</f>
        <v>1.2786814278207819E-3</v>
      </c>
      <c r="AS47" s="47">
        <f>IF(AND(AQ124=0,AQ47&gt;=0),"",AQ47/AQ124)</f>
        <v>4.2188877609038748E-3</v>
      </c>
      <c r="AT47" s="131">
        <f t="shared" si="36"/>
        <v>0</v>
      </c>
      <c r="AU47" s="30" t="str">
        <f>IF(AND(AT4=0,AT47&gt;=0), "",AT47/AT4)</f>
        <v/>
      </c>
      <c r="AV47" s="47">
        <f t="shared" si="31"/>
        <v>1</v>
      </c>
      <c r="AW47" s="131">
        <f t="shared" si="48"/>
        <v>135.60915904093804</v>
      </c>
      <c r="AX47" s="30">
        <f>IF(AND(AW4=0,AW47&gt;=0), "",AW47/AW4)</f>
        <v>1.2786814278207819E-3</v>
      </c>
      <c r="AY47" s="47">
        <f>IF(AND(AW124=0,AW47&gt;=0),"",AW47/AW124)</f>
        <v>4.2188877609038748E-3</v>
      </c>
      <c r="AZ47" s="131">
        <f t="shared" si="37"/>
        <v>0</v>
      </c>
      <c r="BA47" s="30" t="str">
        <f>IF(AND(AZ4=0,AZ47&gt;=0), "",AZ47/AZ4)</f>
        <v/>
      </c>
      <c r="BB47" s="47">
        <f t="shared" si="32"/>
        <v>1</v>
      </c>
      <c r="BC47" s="129">
        <f>+'N EERR ULTRAX'!I46</f>
        <v>0</v>
      </c>
      <c r="BD47" s="30" t="str">
        <f>IF(AND(BC4=0,BC47&gt;=0), "",BC47/BC4)</f>
        <v/>
      </c>
      <c r="BE47" s="47" t="str">
        <f>IF(AND(BC124=0,BC47&gt;=0),"",BC47/BC124)</f>
        <v/>
      </c>
      <c r="BF47" s="30">
        <f t="shared" si="33"/>
        <v>-1</v>
      </c>
      <c r="BG47" s="130">
        <f t="shared" si="38"/>
        <v>813.65495424562823</v>
      </c>
      <c r="BH47" s="30">
        <f>IF(AND(BG4=0,BG47&gt;=0), "",BG47/BG4)</f>
        <v>1.2786814278207819E-3</v>
      </c>
      <c r="BI47" s="47">
        <f>IF(AND(BG124=0,BG47&gt;=0),"",BG47/BG124)</f>
        <v>4.2188877609038748E-3</v>
      </c>
      <c r="BJ47" s="129">
        <f>+'N EERR ULTRAX'!J46</f>
        <v>0</v>
      </c>
      <c r="BK47" s="30" t="str">
        <f>IF(AND(BJ4=0,BJ47&gt;=0), "",BJ47/BJ4)</f>
        <v/>
      </c>
      <c r="BL47" s="47" t="str">
        <f>IF(AND(BJ124=0,BJ47&gt;=0),"",BJ47/BJ124)</f>
        <v/>
      </c>
      <c r="BM47" s="30" t="str">
        <f t="shared" si="21"/>
        <v/>
      </c>
      <c r="BN47" s="130">
        <f t="shared" si="39"/>
        <v>813.65495424562823</v>
      </c>
      <c r="BO47" s="30">
        <f>IF(AND(BN4=0,BN47&gt;=0), "",BN47/BN4)</f>
        <v>1.2786814278207819E-3</v>
      </c>
      <c r="BP47" s="47">
        <f>IF(AND(BN124=0,BN47&gt;=0),"",BN47/BN124)</f>
        <v>4.2188877609038748E-3</v>
      </c>
      <c r="BQ47" s="129">
        <f>+'N EERR ULTRAX'!K46</f>
        <v>0</v>
      </c>
      <c r="BR47" s="30" t="str">
        <f>IF(AND(BQ4=0,BQ47&gt;=0), "",BQ47/BQ4)</f>
        <v/>
      </c>
      <c r="BS47" s="47" t="str">
        <f>IF(AND(BQ124=0,BQ47&gt;=0),"",BQ47/BQ124)</f>
        <v/>
      </c>
      <c r="BT47" s="30" t="str">
        <f t="shared" si="22"/>
        <v/>
      </c>
      <c r="BU47" s="130">
        <f t="shared" si="40"/>
        <v>813.65495424562823</v>
      </c>
      <c r="BV47" s="30">
        <f>IF(AND(BU4=0,BU47&gt;=0), "",BU47/BU4)</f>
        <v>1.2786814278207819E-3</v>
      </c>
      <c r="BW47" s="47">
        <f>IF(AND(BU124=0,BU47&gt;=0),"",BU47/BU124)</f>
        <v>4.2188877609038748E-3</v>
      </c>
      <c r="BX47" s="131">
        <f t="shared" si="41"/>
        <v>0</v>
      </c>
      <c r="BY47" s="30" t="str">
        <f>IF(AND(BX4=0,BX47&gt;=0), "",BX47/BX4)</f>
        <v/>
      </c>
      <c r="BZ47" s="47">
        <f t="shared" si="23"/>
        <v>1</v>
      </c>
      <c r="CA47" s="129">
        <f>+'N EERR ULTRAX'!L46</f>
        <v>0</v>
      </c>
      <c r="CB47" s="30" t="str">
        <f>IF(AND(CA4=0,CA47&gt;=0), "",CA47/CA4)</f>
        <v/>
      </c>
      <c r="CC47" s="47" t="str">
        <f>IF(AND(CA124=0,CA47&gt;=0),"",CA47/CA124)</f>
        <v/>
      </c>
      <c r="CD47" s="30" t="str">
        <f t="shared" si="34"/>
        <v/>
      </c>
      <c r="CE47" s="130">
        <f t="shared" si="42"/>
        <v>813.65495424562823</v>
      </c>
      <c r="CF47" s="30">
        <f>IF(AND(CE4=0,CE47&gt;=0), "",CE47/CE4)</f>
        <v>1.2786814278207819E-3</v>
      </c>
      <c r="CG47" s="47">
        <f>IF(AND(CE124=0,CE47&gt;=0),"",CE47/CE124)</f>
        <v>4.2188877609038748E-3</v>
      </c>
      <c r="CH47" s="129">
        <f>+'N EERR ULTRAX'!M46</f>
        <v>0</v>
      </c>
      <c r="CI47" s="30" t="str">
        <f>IF(AND(CH4=0,CH47&gt;=0), "",CH47/CH4)</f>
        <v/>
      </c>
      <c r="CJ47" s="47" t="str">
        <f>IF(AND(CH124=0,CH47&gt;=0),"",CH47/CH124)</f>
        <v/>
      </c>
      <c r="CK47" s="30" t="str">
        <f t="shared" si="24"/>
        <v/>
      </c>
      <c r="CL47" s="130">
        <f t="shared" si="43"/>
        <v>813.65495424562823</v>
      </c>
      <c r="CM47" s="30">
        <f>IF(AND(CL4=0,CL47&gt;=0), "",CL47/CL4)</f>
        <v>1.2786814278207819E-3</v>
      </c>
      <c r="CN47" s="47">
        <f>IF(AND(CL124=0,CL47&gt;=0),"",CL47/CL124)</f>
        <v>4.2188877609038748E-3</v>
      </c>
      <c r="CO47" s="129">
        <f>+'N EERR ULTRAX'!N46</f>
        <v>0</v>
      </c>
      <c r="CP47" s="30" t="str">
        <f>IF(AND(CO4=0,CO47&gt;=0), "",CO47/CO4)</f>
        <v/>
      </c>
      <c r="CQ47" s="47" t="str">
        <f>IF(AND(CO124=0,CO47&gt;=0),"",CO47/CO124)</f>
        <v/>
      </c>
      <c r="CR47" s="30" t="str">
        <f t="shared" si="25"/>
        <v/>
      </c>
      <c r="CS47" s="130">
        <f t="shared" si="44"/>
        <v>813.65495424562823</v>
      </c>
      <c r="CT47" s="30">
        <f>IF(AND(CS4=0,CS47&gt;=0), "",CS47/CS4)</f>
        <v>1.2786814278207819E-3</v>
      </c>
      <c r="CU47" s="47">
        <f>IF(AND(CS124=0,CS47&gt;=0),"",CS47/CS124)</f>
        <v>4.2188877609038748E-3</v>
      </c>
      <c r="CV47" s="131">
        <f t="shared" si="45"/>
        <v>0</v>
      </c>
      <c r="CW47" s="30" t="str">
        <f>IF(AND(CV4=0,CV47&gt;=0), "",CV47/CV4)</f>
        <v/>
      </c>
      <c r="CX47" s="47">
        <f t="shared" si="26"/>
        <v>1</v>
      </c>
    </row>
    <row r="48" spans="1:102" hidden="1" outlineLevel="1" x14ac:dyDescent="0.3">
      <c r="A48" s="29" t="s">
        <v>10</v>
      </c>
      <c r="B48" s="129">
        <f>+'N EERR ULTRAX'!B47</f>
        <v>0</v>
      </c>
      <c r="C48" s="30" t="str">
        <f>IF(AND(B4=0,B48&gt;=0), "",B48/B4)</f>
        <v/>
      </c>
      <c r="D48" s="47" t="str">
        <f>IF(AND(B124=0,B48&gt;=0),"",B48/B124)</f>
        <v/>
      </c>
      <c r="E48" s="129">
        <f>+'N EERR ULTRAX'!C47</f>
        <v>182.06573756225822</v>
      </c>
      <c r="F48" s="30">
        <f>IF(AND(E4=0,E48&gt;=0), "",E48/E4)</f>
        <v>2.6114483390419769E-3</v>
      </c>
      <c r="G48" s="47">
        <f>IF(AND(E124=0,E48&gt;=0),"",E48/E124)</f>
        <v>6.8105579189016476E-3</v>
      </c>
      <c r="H48" s="129">
        <f>+'N EERR ULTRAX'!D47</f>
        <v>50.799535976087114</v>
      </c>
      <c r="I48" s="30">
        <f>IF(AND(H4=0,H48&gt;=0), "",H48/H4)</f>
        <v>5.5834876228272258E-4</v>
      </c>
      <c r="J48" s="47">
        <f>IF(AND(H124=0,H48&gt;=0),"",H48/H124)</f>
        <v>1.9205905687347672E-3</v>
      </c>
      <c r="K48" s="30">
        <f t="shared" si="27"/>
        <v>-0.72098245031569452</v>
      </c>
      <c r="L48" s="130">
        <f t="shared" si="46"/>
        <v>232.86527353834532</v>
      </c>
      <c r="M48" s="30">
        <f>IF(AND(L4=0,L48&gt;=0), "",L48/L4)</f>
        <v>1.4490680252095094E-3</v>
      </c>
      <c r="N48" s="47">
        <f>IF(AND(L124=0,L48&gt;=0),"",L48/L124)</f>
        <v>4.378580554637683E-3</v>
      </c>
      <c r="O48" s="129">
        <f>+'N EERR ULTRAX'!E47</f>
        <v>34.826904542192146</v>
      </c>
      <c r="P48" s="30">
        <f>IF(AND(O4=0,O48&gt;=0), "",O48/O4)</f>
        <v>3.2349196894653159E-4</v>
      </c>
      <c r="Q48" s="47">
        <f>IF(AND(O124=0,O48&gt;=0),"",O48/O124)</f>
        <v>1.0730490332178464E-3</v>
      </c>
      <c r="R48" s="30">
        <f t="shared" si="28"/>
        <v>-0.3144247506790962</v>
      </c>
      <c r="S48" s="130">
        <f t="shared" si="47"/>
        <v>267.69217808053747</v>
      </c>
      <c r="T48" s="30">
        <f>IF(AND(S4=0,S48&gt;=0), "",S48/S4)</f>
        <v>9.9751412982339218E-4</v>
      </c>
      <c r="U48" s="47">
        <f>IF(AND(S124=0,S48&gt;=0),"",S48/S124)</f>
        <v>3.1258265387793605E-3</v>
      </c>
      <c r="V48" s="131"/>
      <c r="W48" s="30" t="str">
        <f>IF(AND(V4=0,V48&gt;=0), "",V48/V4)</f>
        <v/>
      </c>
      <c r="X48" s="47">
        <f t="shared" si="29"/>
        <v>1</v>
      </c>
      <c r="Y48" s="129">
        <f>+'N EERR ULTRAX'!F47</f>
        <v>182.53400451537564</v>
      </c>
      <c r="Z48" s="30">
        <f>IF(AND(Y4=0,Y48&gt;=0), "",Y48/Y4)</f>
        <v>1.5544627946803501E-3</v>
      </c>
      <c r="AA48" s="47">
        <f>IF(AND(Y124=0,Y48&gt;=0),"",Y48/Y124)</f>
        <v>5.2970669755772609E-3</v>
      </c>
      <c r="AB48" s="30">
        <f t="shared" si="30"/>
        <v>4.2411779603966551</v>
      </c>
      <c r="AC48" s="130">
        <f t="shared" si="35"/>
        <v>450.22618259591309</v>
      </c>
      <c r="AD48" s="30">
        <f>IF(AND(AC4=0,AC48&gt;=0), "",AC48/AC4)</f>
        <v>1.16703891710938E-3</v>
      </c>
      <c r="AE48" s="47">
        <f>IF(AND(AC124=0,AC48&gt;=0),"",AC48/AC124)</f>
        <v>3.7488141307464484E-3</v>
      </c>
      <c r="AF48" s="129">
        <f>+'N EERR ULTRAX'!G47</f>
        <v>43.132793618763529</v>
      </c>
      <c r="AG48" s="30">
        <f>IF(AND(AF4=0,AF48&gt;=0), "",AF48/AF4)</f>
        <v>3.2575564893805618E-4</v>
      </c>
      <c r="AH48" s="47">
        <f>IF(AND(AF124=0,AF48&gt;=0),"",AF48/AF124)</f>
        <v>1.1887523198541659E-3</v>
      </c>
      <c r="AI48" s="30">
        <f t="shared" si="19"/>
        <v>-0.76369995424534565</v>
      </c>
      <c r="AJ48" s="130">
        <f t="shared" si="16"/>
        <v>493.3589762146766</v>
      </c>
      <c r="AK48" s="30">
        <f>IF(AND(AJ4=0,AJ48&gt;=0), "",AJ48/AJ4)</f>
        <v>9.520748209958475E-4</v>
      </c>
      <c r="AL48" s="47">
        <f>IF(AND(AJ124=0,AJ48&gt;=0),"",AJ48/AJ124)</f>
        <v>3.1548245366680525E-3</v>
      </c>
      <c r="AM48" s="129">
        <f>+'N EERR ULTRAX'!H47</f>
        <v>26.670120623673068</v>
      </c>
      <c r="AN48" s="30">
        <f>IF(AND(AM4=0,AM48&gt;=0), "",AM48/AM4)</f>
        <v>2.25769357895969E-4</v>
      </c>
      <c r="AO48" s="47">
        <f>IF(AND(AM124=0,AM48&gt;=0),"",AM48/AM124)</f>
        <v>7.3113533717609504E-4</v>
      </c>
      <c r="AP48" s="30">
        <f t="shared" si="20"/>
        <v>-0.38167416515142916</v>
      </c>
      <c r="AQ48" s="130">
        <f t="shared" si="17"/>
        <v>520.02909683834969</v>
      </c>
      <c r="AR48" s="30">
        <f>IF(AND(AQ4=0,AQ48&gt;=0), "",AQ48/AQ4)</f>
        <v>8.1724021292307566E-4</v>
      </c>
      <c r="AS48" s="47">
        <f>IF(AND(AQ124=0,AQ48&gt;=0),"",AQ48/AQ124)</f>
        <v>2.6964063581463743E-3</v>
      </c>
      <c r="AT48" s="131">
        <f t="shared" si="36"/>
        <v>0</v>
      </c>
      <c r="AU48" s="30" t="str">
        <f>IF(AND(AT4=0,AT48&gt;=0), "",AT48/AT4)</f>
        <v/>
      </c>
      <c r="AV48" s="47">
        <f t="shared" si="31"/>
        <v>1</v>
      </c>
      <c r="AW48" s="131">
        <f t="shared" si="48"/>
        <v>86.671516139724943</v>
      </c>
      <c r="AX48" s="30">
        <f>IF(AND(AW4=0,AW48&gt;=0), "",AW48/AW4)</f>
        <v>8.1724021292307566E-4</v>
      </c>
      <c r="AY48" s="47">
        <f>IF(AND(AW124=0,AW48&gt;=0),"",AW48/AW124)</f>
        <v>2.6964063581463743E-3</v>
      </c>
      <c r="AZ48" s="131">
        <f t="shared" si="37"/>
        <v>0</v>
      </c>
      <c r="BA48" s="30" t="str">
        <f>IF(AND(AZ4=0,AZ48&gt;=0), "",AZ48/AZ4)</f>
        <v/>
      </c>
      <c r="BB48" s="47">
        <f t="shared" si="32"/>
        <v>1</v>
      </c>
      <c r="BC48" s="129">
        <f>+'N EERR ULTRAX'!I47</f>
        <v>0</v>
      </c>
      <c r="BD48" s="30" t="str">
        <f>IF(AND(BC4=0,BC48&gt;=0), "",BC48/BC4)</f>
        <v/>
      </c>
      <c r="BE48" s="47" t="str">
        <f>IF(AND(BC124=0,BC48&gt;=0),"",BC48/BC124)</f>
        <v/>
      </c>
      <c r="BF48" s="30">
        <f t="shared" si="33"/>
        <v>-1</v>
      </c>
      <c r="BG48" s="130">
        <f t="shared" si="38"/>
        <v>520.02909683834969</v>
      </c>
      <c r="BH48" s="30">
        <f>IF(AND(BG4=0,BG48&gt;=0), "",BG48/BG4)</f>
        <v>8.1724021292307566E-4</v>
      </c>
      <c r="BI48" s="47">
        <f>IF(AND(BG124=0,BG48&gt;=0),"",BG48/BG124)</f>
        <v>2.6964063581463743E-3</v>
      </c>
      <c r="BJ48" s="129">
        <f>+'N EERR ULTRAX'!J47</f>
        <v>0</v>
      </c>
      <c r="BK48" s="30" t="str">
        <f>IF(AND(BJ4=0,BJ48&gt;=0), "",BJ48/BJ4)</f>
        <v/>
      </c>
      <c r="BL48" s="47" t="str">
        <f>IF(AND(BJ124=0,BJ48&gt;=0),"",BJ48/BJ124)</f>
        <v/>
      </c>
      <c r="BM48" s="30" t="str">
        <f t="shared" si="21"/>
        <v/>
      </c>
      <c r="BN48" s="130">
        <f t="shared" si="39"/>
        <v>520.02909683834969</v>
      </c>
      <c r="BO48" s="30">
        <f>IF(AND(BN4=0,BN48&gt;=0), "",BN48/BN4)</f>
        <v>8.1724021292307566E-4</v>
      </c>
      <c r="BP48" s="47">
        <f>IF(AND(BN124=0,BN48&gt;=0),"",BN48/BN124)</f>
        <v>2.6964063581463743E-3</v>
      </c>
      <c r="BQ48" s="129">
        <f>+'N EERR ULTRAX'!K47</f>
        <v>0</v>
      </c>
      <c r="BR48" s="30" t="str">
        <f>IF(AND(BQ4=0,BQ48&gt;=0), "",BQ48/BQ4)</f>
        <v/>
      </c>
      <c r="BS48" s="47" t="str">
        <f>IF(AND(BQ124=0,BQ48&gt;=0),"",BQ48/BQ124)</f>
        <v/>
      </c>
      <c r="BT48" s="30" t="str">
        <f t="shared" si="22"/>
        <v/>
      </c>
      <c r="BU48" s="130">
        <f t="shared" si="40"/>
        <v>520.02909683834969</v>
      </c>
      <c r="BV48" s="30">
        <f>IF(AND(BU4=0,BU48&gt;=0), "",BU48/BU4)</f>
        <v>8.1724021292307566E-4</v>
      </c>
      <c r="BW48" s="47">
        <f>IF(AND(BU124=0,BU48&gt;=0),"",BU48/BU124)</f>
        <v>2.6964063581463743E-3</v>
      </c>
      <c r="BX48" s="131">
        <f t="shared" si="41"/>
        <v>0</v>
      </c>
      <c r="BY48" s="30" t="str">
        <f>IF(AND(BX4=0,BX48&gt;=0), "",BX48/BX4)</f>
        <v/>
      </c>
      <c r="BZ48" s="47">
        <f t="shared" si="23"/>
        <v>1</v>
      </c>
      <c r="CA48" s="129">
        <f>+'N EERR ULTRAX'!L47</f>
        <v>0</v>
      </c>
      <c r="CB48" s="30" t="str">
        <f>IF(AND(CA4=0,CA48&gt;=0), "",CA48/CA4)</f>
        <v/>
      </c>
      <c r="CC48" s="47" t="str">
        <f>IF(AND(CA124=0,CA48&gt;=0),"",CA48/CA124)</f>
        <v/>
      </c>
      <c r="CD48" s="30" t="str">
        <f t="shared" si="34"/>
        <v/>
      </c>
      <c r="CE48" s="130">
        <f t="shared" si="42"/>
        <v>520.02909683834969</v>
      </c>
      <c r="CF48" s="30">
        <f>IF(AND(CE4=0,CE48&gt;=0), "",CE48/CE4)</f>
        <v>8.1724021292307566E-4</v>
      </c>
      <c r="CG48" s="47">
        <f>IF(AND(CE124=0,CE48&gt;=0),"",CE48/CE124)</f>
        <v>2.6964063581463743E-3</v>
      </c>
      <c r="CH48" s="129">
        <f>+'N EERR ULTRAX'!M47</f>
        <v>0</v>
      </c>
      <c r="CI48" s="30" t="str">
        <f>IF(AND(CH4=0,CH48&gt;=0), "",CH48/CH4)</f>
        <v/>
      </c>
      <c r="CJ48" s="47" t="str">
        <f>IF(AND(CH124=0,CH48&gt;=0),"",CH48/CH124)</f>
        <v/>
      </c>
      <c r="CK48" s="30" t="str">
        <f t="shared" si="24"/>
        <v/>
      </c>
      <c r="CL48" s="130">
        <f t="shared" si="43"/>
        <v>520.02909683834969</v>
      </c>
      <c r="CM48" s="30">
        <f>IF(AND(CL4=0,CL48&gt;=0), "",CL48/CL4)</f>
        <v>8.1724021292307566E-4</v>
      </c>
      <c r="CN48" s="47">
        <f>IF(AND(CL124=0,CL48&gt;=0),"",CL48/CL124)</f>
        <v>2.6964063581463743E-3</v>
      </c>
      <c r="CO48" s="129">
        <f>+'N EERR ULTRAX'!N47</f>
        <v>0</v>
      </c>
      <c r="CP48" s="30" t="str">
        <f>IF(AND(CO4=0,CO48&gt;=0), "",CO48/CO4)</f>
        <v/>
      </c>
      <c r="CQ48" s="47" t="str">
        <f>IF(AND(CO124=0,CO48&gt;=0),"",CO48/CO124)</f>
        <v/>
      </c>
      <c r="CR48" s="30" t="str">
        <f t="shared" si="25"/>
        <v/>
      </c>
      <c r="CS48" s="130">
        <f t="shared" si="44"/>
        <v>520.02909683834969</v>
      </c>
      <c r="CT48" s="30">
        <f>IF(AND(CS4=0,CS48&gt;=0), "",CS48/CS4)</f>
        <v>8.1724021292307566E-4</v>
      </c>
      <c r="CU48" s="47">
        <f>IF(AND(CS124=0,CS48&gt;=0),"",CS48/CS124)</f>
        <v>2.6964063581463743E-3</v>
      </c>
      <c r="CV48" s="131">
        <f t="shared" si="45"/>
        <v>0</v>
      </c>
      <c r="CW48" s="30" t="str">
        <f>IF(AND(CV4=0,CV48&gt;=0), "",CV48/CV4)</f>
        <v/>
      </c>
      <c r="CX48" s="47">
        <f t="shared" si="26"/>
        <v>1</v>
      </c>
    </row>
    <row r="49" spans="1:102" hidden="1" outlineLevel="1" x14ac:dyDescent="0.3">
      <c r="A49" s="29" t="s">
        <v>11</v>
      </c>
      <c r="B49" s="129">
        <f>+'N EERR ULTRAX'!B48</f>
        <v>0</v>
      </c>
      <c r="C49" s="30" t="str">
        <f>IF(AND(B4=0,B49&gt;=0), "",B49/B4)</f>
        <v/>
      </c>
      <c r="D49" s="47" t="str">
        <f>IF(AND(B124=0,B49&gt;=0),"",B49/B124)</f>
        <v/>
      </c>
      <c r="E49" s="129">
        <f>+'N EERR ULTRAX'!C48</f>
        <v>0</v>
      </c>
      <c r="F49" s="30">
        <f>IF(AND(E4=0,E49&gt;=0), "",E49/E4)</f>
        <v>0</v>
      </c>
      <c r="G49" s="47">
        <f>IF(AND(E124=0,E49&gt;=0),"",E49/E124)</f>
        <v>0</v>
      </c>
      <c r="H49" s="129">
        <f>+'N EERR ULTRAX'!D48</f>
        <v>0</v>
      </c>
      <c r="I49" s="30">
        <f>IF(AND(H4=0,H49&gt;=0), "",H49/H4)</f>
        <v>0</v>
      </c>
      <c r="J49" s="47">
        <f>IF(AND(H124=0,H49&gt;=0),"",H49/H124)</f>
        <v>0</v>
      </c>
      <c r="K49" s="30" t="str">
        <f t="shared" si="27"/>
        <v/>
      </c>
      <c r="L49" s="130">
        <f t="shared" si="46"/>
        <v>0</v>
      </c>
      <c r="M49" s="30">
        <f>IF(AND(L4=0,L49&gt;=0), "",L49/L4)</f>
        <v>0</v>
      </c>
      <c r="N49" s="47">
        <f>IF(AND(L124=0,L49&gt;=0),"",L49/L124)</f>
        <v>0</v>
      </c>
      <c r="O49" s="129">
        <f>+'N EERR ULTRAX'!E48</f>
        <v>0</v>
      </c>
      <c r="P49" s="30">
        <f>IF(AND(O4=0,O49&gt;=0), "",O49/O4)</f>
        <v>0</v>
      </c>
      <c r="Q49" s="47">
        <f>IF(AND(O124=0,O49&gt;=0),"",O49/O124)</f>
        <v>0</v>
      </c>
      <c r="R49" s="30" t="str">
        <f t="shared" si="28"/>
        <v/>
      </c>
      <c r="S49" s="130">
        <f t="shared" si="47"/>
        <v>0</v>
      </c>
      <c r="T49" s="30">
        <f>IF(AND(S4=0,S49&gt;=0), "",S49/S4)</f>
        <v>0</v>
      </c>
      <c r="U49" s="47">
        <f>IF(AND(S124=0,S49&gt;=0),"",S49/S124)</f>
        <v>0</v>
      </c>
      <c r="V49" s="131"/>
      <c r="W49" s="30" t="str">
        <f>IF(AND(V4=0,V49&gt;=0), "",V49/V4)</f>
        <v/>
      </c>
      <c r="X49" s="47" t="str">
        <f t="shared" si="29"/>
        <v/>
      </c>
      <c r="Y49" s="129">
        <f>+'N EERR ULTRAX'!F48</f>
        <v>0</v>
      </c>
      <c r="Z49" s="30">
        <f>IF(AND(Y4=0,Y49&gt;=0), "",Y49/Y4)</f>
        <v>0</v>
      </c>
      <c r="AA49" s="47">
        <f>IF(AND(Y124=0,Y49&gt;=0),"",Y49/Y124)</f>
        <v>0</v>
      </c>
      <c r="AB49" s="30" t="str">
        <f t="shared" si="30"/>
        <v/>
      </c>
      <c r="AC49" s="130">
        <f t="shared" si="35"/>
        <v>0</v>
      </c>
      <c r="AD49" s="30">
        <f>IF(AND(AC4=0,AC49&gt;=0), "",AC49/AC4)</f>
        <v>0</v>
      </c>
      <c r="AE49" s="47">
        <f>IF(AND(AC124=0,AC49&gt;=0),"",AC49/AC124)</f>
        <v>0</v>
      </c>
      <c r="AF49" s="129">
        <f>+'N EERR ULTRAX'!G48</f>
        <v>0</v>
      </c>
      <c r="AG49" s="30">
        <f>IF(AND(AF4=0,AF49&gt;=0), "",AF49/AF4)</f>
        <v>0</v>
      </c>
      <c r="AH49" s="47">
        <f>IF(AND(AF124=0,AF49&gt;=0),"",AF49/AF124)</f>
        <v>0</v>
      </c>
      <c r="AI49" s="30" t="str">
        <f t="shared" si="19"/>
        <v/>
      </c>
      <c r="AJ49" s="130">
        <f t="shared" si="16"/>
        <v>0</v>
      </c>
      <c r="AK49" s="30">
        <f>IF(AND(AJ4=0,AJ49&gt;=0), "",AJ49/AJ4)</f>
        <v>0</v>
      </c>
      <c r="AL49" s="47">
        <f>IF(AND(AJ124=0,AJ49&gt;=0),"",AJ49/AJ124)</f>
        <v>0</v>
      </c>
      <c r="AM49" s="129">
        <f>+'N EERR ULTRAX'!H48</f>
        <v>0</v>
      </c>
      <c r="AN49" s="30">
        <f>IF(AND(AM4=0,AM49&gt;=0), "",AM49/AM4)</f>
        <v>0</v>
      </c>
      <c r="AO49" s="47">
        <f>IF(AND(AM124=0,AM49&gt;=0),"",AM49/AM124)</f>
        <v>0</v>
      </c>
      <c r="AP49" s="30" t="str">
        <f t="shared" si="20"/>
        <v/>
      </c>
      <c r="AQ49" s="130">
        <f t="shared" si="17"/>
        <v>0</v>
      </c>
      <c r="AR49" s="30">
        <f>IF(AND(AQ4=0,AQ49&gt;=0), "",AQ49/AQ4)</f>
        <v>0</v>
      </c>
      <c r="AS49" s="47">
        <f>IF(AND(AQ124=0,AQ49&gt;=0),"",AQ49/AQ124)</f>
        <v>0</v>
      </c>
      <c r="AT49" s="131">
        <f t="shared" si="36"/>
        <v>0</v>
      </c>
      <c r="AU49" s="30" t="str">
        <f>IF(AND(AT4=0,AT49&gt;=0), "",AT49/AT4)</f>
        <v/>
      </c>
      <c r="AV49" s="47" t="str">
        <f t="shared" si="31"/>
        <v/>
      </c>
      <c r="AW49" s="131">
        <f t="shared" si="48"/>
        <v>0</v>
      </c>
      <c r="AX49" s="30">
        <f>IF(AND(AW4=0,AW49&gt;=0), "",AW49/AW4)</f>
        <v>0</v>
      </c>
      <c r="AY49" s="47">
        <f>IF(AND(AW124=0,AW49&gt;=0),"",AW49/AW124)</f>
        <v>0</v>
      </c>
      <c r="AZ49" s="131">
        <f t="shared" si="37"/>
        <v>0</v>
      </c>
      <c r="BA49" s="30" t="str">
        <f>IF(AND(AZ4=0,AZ49&gt;=0), "",AZ49/AZ4)</f>
        <v/>
      </c>
      <c r="BB49" s="47" t="str">
        <f t="shared" si="32"/>
        <v/>
      </c>
      <c r="BC49" s="129">
        <f>+'N EERR ULTRAX'!I48</f>
        <v>0</v>
      </c>
      <c r="BD49" s="30" t="str">
        <f>IF(AND(BC4=0,BC49&gt;=0), "",BC49/BC4)</f>
        <v/>
      </c>
      <c r="BE49" s="47" t="str">
        <f>IF(AND(BC124=0,BC49&gt;=0),"",BC49/BC124)</f>
        <v/>
      </c>
      <c r="BF49" s="30" t="str">
        <f t="shared" si="33"/>
        <v/>
      </c>
      <c r="BG49" s="130">
        <f t="shared" si="38"/>
        <v>0</v>
      </c>
      <c r="BH49" s="30">
        <f>IF(AND(BG4=0,BG49&gt;=0), "",BG49/BG4)</f>
        <v>0</v>
      </c>
      <c r="BI49" s="47">
        <f>IF(AND(BG124=0,BG49&gt;=0),"",BG49/BG124)</f>
        <v>0</v>
      </c>
      <c r="BJ49" s="129">
        <f>+'N EERR ULTRAX'!J48</f>
        <v>0</v>
      </c>
      <c r="BK49" s="30" t="str">
        <f>IF(AND(BJ4=0,BJ49&gt;=0), "",BJ49/BJ4)</f>
        <v/>
      </c>
      <c r="BL49" s="47" t="str">
        <f>IF(AND(BJ124=0,BJ49&gt;=0),"",BJ49/BJ124)</f>
        <v/>
      </c>
      <c r="BM49" s="30" t="str">
        <f t="shared" si="21"/>
        <v/>
      </c>
      <c r="BN49" s="130">
        <f t="shared" si="39"/>
        <v>0</v>
      </c>
      <c r="BO49" s="30">
        <f>IF(AND(BN4=0,BN49&gt;=0), "",BN49/BN4)</f>
        <v>0</v>
      </c>
      <c r="BP49" s="47">
        <f>IF(AND(BN124=0,BN49&gt;=0),"",BN49/BN124)</f>
        <v>0</v>
      </c>
      <c r="BQ49" s="129">
        <f>+'N EERR ULTRAX'!K48</f>
        <v>0</v>
      </c>
      <c r="BR49" s="30" t="str">
        <f>IF(AND(BQ4=0,BQ49&gt;=0), "",BQ49/BQ4)</f>
        <v/>
      </c>
      <c r="BS49" s="47" t="str">
        <f>IF(AND(BQ124=0,BQ49&gt;=0),"",BQ49/BQ124)</f>
        <v/>
      </c>
      <c r="BT49" s="30" t="str">
        <f t="shared" si="22"/>
        <v/>
      </c>
      <c r="BU49" s="130">
        <f t="shared" si="40"/>
        <v>0</v>
      </c>
      <c r="BV49" s="30">
        <f>IF(AND(BU4=0,BU49&gt;=0), "",BU49/BU4)</f>
        <v>0</v>
      </c>
      <c r="BW49" s="47">
        <f>IF(AND(BU124=0,BU49&gt;=0),"",BU49/BU124)</f>
        <v>0</v>
      </c>
      <c r="BX49" s="131">
        <f t="shared" si="41"/>
        <v>0</v>
      </c>
      <c r="BY49" s="30" t="str">
        <f>IF(AND(BX4=0,BX49&gt;=0), "",BX49/BX4)</f>
        <v/>
      </c>
      <c r="BZ49" s="47" t="str">
        <f t="shared" si="23"/>
        <v/>
      </c>
      <c r="CA49" s="129">
        <f>+'N EERR ULTRAX'!L48</f>
        <v>0</v>
      </c>
      <c r="CB49" s="30" t="str">
        <f>IF(AND(CA4=0,CA49&gt;=0), "",CA49/CA4)</f>
        <v/>
      </c>
      <c r="CC49" s="47" t="str">
        <f>IF(AND(CA124=0,CA49&gt;=0),"",CA49/CA124)</f>
        <v/>
      </c>
      <c r="CD49" s="30" t="str">
        <f t="shared" si="34"/>
        <v/>
      </c>
      <c r="CE49" s="130">
        <f t="shared" si="42"/>
        <v>0</v>
      </c>
      <c r="CF49" s="30">
        <f>IF(AND(CE4=0,CE49&gt;=0), "",CE49/CE4)</f>
        <v>0</v>
      </c>
      <c r="CG49" s="47">
        <f>IF(AND(CE124=0,CE49&gt;=0),"",CE49/CE124)</f>
        <v>0</v>
      </c>
      <c r="CH49" s="129">
        <f>+'N EERR ULTRAX'!M48</f>
        <v>0</v>
      </c>
      <c r="CI49" s="30" t="str">
        <f>IF(AND(CH4=0,CH49&gt;=0), "",CH49/CH4)</f>
        <v/>
      </c>
      <c r="CJ49" s="47" t="str">
        <f>IF(AND(CH124=0,CH49&gt;=0),"",CH49/CH124)</f>
        <v/>
      </c>
      <c r="CK49" s="30" t="str">
        <f t="shared" si="24"/>
        <v/>
      </c>
      <c r="CL49" s="130">
        <f t="shared" si="43"/>
        <v>0</v>
      </c>
      <c r="CM49" s="30">
        <f>IF(AND(CL4=0,CL49&gt;=0), "",CL49/CL4)</f>
        <v>0</v>
      </c>
      <c r="CN49" s="47">
        <f>IF(AND(CL124=0,CL49&gt;=0),"",CL49/CL124)</f>
        <v>0</v>
      </c>
      <c r="CO49" s="129">
        <f>+'N EERR ULTRAX'!N48</f>
        <v>0</v>
      </c>
      <c r="CP49" s="30" t="str">
        <f>IF(AND(CO4=0,CO49&gt;=0), "",CO49/CO4)</f>
        <v/>
      </c>
      <c r="CQ49" s="47" t="str">
        <f>IF(AND(CO124=0,CO49&gt;=0),"",CO49/CO124)</f>
        <v/>
      </c>
      <c r="CR49" s="30" t="str">
        <f t="shared" si="25"/>
        <v/>
      </c>
      <c r="CS49" s="130">
        <f t="shared" si="44"/>
        <v>0</v>
      </c>
      <c r="CT49" s="30">
        <f>IF(AND(CS4=0,CS49&gt;=0), "",CS49/CS4)</f>
        <v>0</v>
      </c>
      <c r="CU49" s="47">
        <f>IF(AND(CS124=0,CS49&gt;=0),"",CS49/CS124)</f>
        <v>0</v>
      </c>
      <c r="CV49" s="131">
        <f t="shared" si="45"/>
        <v>0</v>
      </c>
      <c r="CW49" s="30" t="str">
        <f>IF(AND(CV4=0,CV49&gt;=0), "",CV49/CV4)</f>
        <v/>
      </c>
      <c r="CX49" s="47" t="str">
        <f t="shared" si="26"/>
        <v/>
      </c>
    </row>
    <row r="50" spans="1:102" hidden="1" outlineLevel="1" x14ac:dyDescent="0.3">
      <c r="A50" s="29" t="s">
        <v>12</v>
      </c>
      <c r="B50" s="129">
        <f>+'N EERR ULTRAX'!B49</f>
        <v>0</v>
      </c>
      <c r="C50" s="30" t="str">
        <f>IF(AND(B4=0,B50&gt;=0), "",B50/B4)</f>
        <v/>
      </c>
      <c r="D50" s="47" t="str">
        <f>IF(AND(B124=0,B50&gt;=0),"",B50/B124)</f>
        <v/>
      </c>
      <c r="E50" s="129">
        <f>+'N EERR ULTRAX'!C49</f>
        <v>91.859818548760416</v>
      </c>
      <c r="F50" s="30">
        <f>IF(AND(E4=0,E50&gt;=0), "",E50/E4)</f>
        <v>1.3175854709721385E-3</v>
      </c>
      <c r="G50" s="47">
        <f>IF(AND(E124=0,E50&gt;=0),"",E50/E124)</f>
        <v>3.4362127823868902E-3</v>
      </c>
      <c r="H50" s="129">
        <f>+'N EERR ULTRAX'!D49</f>
        <v>105.45156928332504</v>
      </c>
      <c r="I50" s="30">
        <f>IF(AND(H4=0,H50&gt;=0), "",H50/H4)</f>
        <v>1.1590411616718571E-3</v>
      </c>
      <c r="J50" s="47">
        <f>IF(AND(H124=0,H50&gt;=0),"",H50/H124)</f>
        <v>3.9868334529506661E-3</v>
      </c>
      <c r="K50" s="30">
        <f t="shared" si="27"/>
        <v>0.14796187222327187</v>
      </c>
      <c r="L50" s="130">
        <f t="shared" si="46"/>
        <v>197.31138783208547</v>
      </c>
      <c r="M50" s="30">
        <f>IF(AND(L4=0,L50&gt;=0), "",L50/L4)</f>
        <v>1.2278242211589629E-3</v>
      </c>
      <c r="N50" s="47">
        <f>IF(AND(L124=0,L50&gt;=0),"",L50/L124)</f>
        <v>3.7100585795497775E-3</v>
      </c>
      <c r="O50" s="129">
        <f>+'N EERR ULTRAX'!E49</f>
        <v>105.74971014835673</v>
      </c>
      <c r="P50" s="30">
        <f>IF(AND(O4=0,O50&gt;=0), "",O50/O4)</f>
        <v>9.8226306360282866E-4</v>
      </c>
      <c r="Q50" s="47">
        <f>IF(AND(O124=0,O50&gt;=0),"",O50/O124)</f>
        <v>3.2582460522809103E-3</v>
      </c>
      <c r="R50" s="30">
        <f t="shared" si="28"/>
        <v>2.8272776503746959E-3</v>
      </c>
      <c r="S50" s="130">
        <f t="shared" si="47"/>
        <v>303.06109798044218</v>
      </c>
      <c r="T50" s="30">
        <f>IF(AND(S4=0,S50&gt;=0), "",S50/S4)</f>
        <v>1.1293110228433E-3</v>
      </c>
      <c r="U50" s="47">
        <f>IF(AND(S124=0,S50&gt;=0),"",S50/S124)</f>
        <v>3.53882743131131E-3</v>
      </c>
      <c r="V50" s="131"/>
      <c r="W50" s="30" t="str">
        <f>IF(AND(V4=0,V50&gt;=0), "",V50/V4)</f>
        <v/>
      </c>
      <c r="X50" s="47">
        <f t="shared" si="29"/>
        <v>1</v>
      </c>
      <c r="Y50" s="129">
        <f>+'N EERR ULTRAX'!F49</f>
        <v>112.22732580770727</v>
      </c>
      <c r="Z50" s="30">
        <f>IF(AND(Y4=0,Y50&gt;=0), "",Y50/Y4)</f>
        <v>9.5572988155122546E-4</v>
      </c>
      <c r="AA50" s="47">
        <f>IF(AND(Y124=0,Y50&gt;=0),"",Y50/Y124)</f>
        <v>3.256794058025942E-3</v>
      </c>
      <c r="AB50" s="30">
        <f t="shared" si="30"/>
        <v>6.1254216680717823E-2</v>
      </c>
      <c r="AC50" s="130">
        <f t="shared" si="35"/>
        <v>415.28842378814943</v>
      </c>
      <c r="AD50" s="30">
        <f>IF(AND(AC4=0,AC50&gt;=0), "",AC50/AC4)</f>
        <v>1.0764761604741525E-3</v>
      </c>
      <c r="AE50" s="47">
        <f>IF(AND(AC124=0,AC50&gt;=0),"",AC50/AC124)</f>
        <v>3.4579044302932693E-3</v>
      </c>
      <c r="AF50" s="129">
        <f>+'N EERR ULTRAX'!G49</f>
        <v>152.65543662630873</v>
      </c>
      <c r="AG50" s="30">
        <f>IF(AND(AF4=0,AF50&gt;=0), "",AF50/AF4)</f>
        <v>1.152913285924814E-3</v>
      </c>
      <c r="AH50" s="47">
        <f>IF(AND(AF124=0,AF50&gt;=0),"",AF50/AF124)</f>
        <v>4.2072281714888192E-3</v>
      </c>
      <c r="AI50" s="30">
        <f t="shared" si="19"/>
        <v>0.36023410989825999</v>
      </c>
      <c r="AJ50" s="130">
        <f t="shared" si="16"/>
        <v>567.94386041445819</v>
      </c>
      <c r="AK50" s="30">
        <f>IF(AND(AJ4=0,AJ50&gt;=0), "",AJ50/AJ4)</f>
        <v>1.0960073198394565E-3</v>
      </c>
      <c r="AL50" s="47">
        <f>IF(AND(AJ124=0,AJ50&gt;=0),"",AJ50/AJ124)</f>
        <v>3.6317637109451384E-3</v>
      </c>
      <c r="AM50" s="129">
        <f>+'N EERR ULTRAX'!H49</f>
        <v>159.22460073834665</v>
      </c>
      <c r="AN50" s="30">
        <f>IF(AND(AM4=0,AM50&gt;=0), "",AM50/AM4)</f>
        <v>1.3478767635580237E-3</v>
      </c>
      <c r="AO50" s="47">
        <f>IF(AND(AM124=0,AM50&gt;=0),"",AM50/AM124)</f>
        <v>4.3649870876184774E-3</v>
      </c>
      <c r="AP50" s="30">
        <f t="shared" si="20"/>
        <v>4.3032624695305423E-2</v>
      </c>
      <c r="AQ50" s="130">
        <f t="shared" si="17"/>
        <v>727.16846115280487</v>
      </c>
      <c r="AR50" s="30">
        <f>IF(AND(AQ4=0,AQ50&gt;=0), "",AQ50/AQ4)</f>
        <v>1.1427654945396102E-3</v>
      </c>
      <c r="AS50" s="47">
        <f>IF(AND(AQ124=0,AQ50&gt;=0),"",AQ50/AQ124)</f>
        <v>3.7704460654543557E-3</v>
      </c>
      <c r="AT50" s="131">
        <f t="shared" si="36"/>
        <v>0</v>
      </c>
      <c r="AU50" s="30" t="str">
        <f>IF(AND(AT4=0,AT50&gt;=0), "",AT50/AT4)</f>
        <v/>
      </c>
      <c r="AV50" s="47">
        <f t="shared" si="31"/>
        <v>1</v>
      </c>
      <c r="AW50" s="131">
        <f t="shared" si="48"/>
        <v>121.19474352546747</v>
      </c>
      <c r="AX50" s="30">
        <f>IF(AND(AW4=0,AW50&gt;=0), "",AW50/AW4)</f>
        <v>1.1427654945396102E-3</v>
      </c>
      <c r="AY50" s="47">
        <f>IF(AND(AW124=0,AW50&gt;=0),"",AW50/AW124)</f>
        <v>3.7704460654543561E-3</v>
      </c>
      <c r="AZ50" s="131">
        <f t="shared" si="37"/>
        <v>0</v>
      </c>
      <c r="BA50" s="30" t="str">
        <f>IF(AND(AZ4=0,AZ50&gt;=0), "",AZ50/AZ4)</f>
        <v/>
      </c>
      <c r="BB50" s="47">
        <f t="shared" si="32"/>
        <v>1</v>
      </c>
      <c r="BC50" s="129">
        <f>+'N EERR ULTRAX'!I49</f>
        <v>0</v>
      </c>
      <c r="BD50" s="30" t="str">
        <f>IF(AND(BC4=0,BC50&gt;=0), "",BC50/BC4)</f>
        <v/>
      </c>
      <c r="BE50" s="47" t="str">
        <f>IF(AND(BC124=0,BC50&gt;=0),"",BC50/BC124)</f>
        <v/>
      </c>
      <c r="BF50" s="30">
        <f t="shared" si="33"/>
        <v>-1</v>
      </c>
      <c r="BG50" s="130">
        <f t="shared" si="38"/>
        <v>727.16846115280487</v>
      </c>
      <c r="BH50" s="30">
        <f>IF(AND(BG4=0,BG50&gt;=0), "",BG50/BG4)</f>
        <v>1.1427654945396102E-3</v>
      </c>
      <c r="BI50" s="47">
        <f>IF(AND(BG124=0,BG50&gt;=0),"",BG50/BG124)</f>
        <v>3.7704460654543557E-3</v>
      </c>
      <c r="BJ50" s="129">
        <f>+'N EERR ULTRAX'!J49</f>
        <v>0</v>
      </c>
      <c r="BK50" s="30" t="str">
        <f>IF(AND(BJ4=0,BJ50&gt;=0), "",BJ50/BJ4)</f>
        <v/>
      </c>
      <c r="BL50" s="47" t="str">
        <f>IF(AND(BJ124=0,BJ50&gt;=0),"",BJ50/BJ124)</f>
        <v/>
      </c>
      <c r="BM50" s="30" t="str">
        <f t="shared" si="21"/>
        <v/>
      </c>
      <c r="BN50" s="130">
        <f t="shared" si="39"/>
        <v>727.16846115280487</v>
      </c>
      <c r="BO50" s="30">
        <f>IF(AND(BN4=0,BN50&gt;=0), "",BN50/BN4)</f>
        <v>1.1427654945396102E-3</v>
      </c>
      <c r="BP50" s="47">
        <f>IF(AND(BN124=0,BN50&gt;=0),"",BN50/BN124)</f>
        <v>3.7704460654543557E-3</v>
      </c>
      <c r="BQ50" s="129">
        <f>+'N EERR ULTRAX'!K49</f>
        <v>0</v>
      </c>
      <c r="BR50" s="30" t="str">
        <f>IF(AND(BQ4=0,BQ50&gt;=0), "",BQ50/BQ4)</f>
        <v/>
      </c>
      <c r="BS50" s="47" t="str">
        <f>IF(AND(BQ124=0,BQ50&gt;=0),"",BQ50/BQ124)</f>
        <v/>
      </c>
      <c r="BT50" s="30" t="str">
        <f t="shared" si="22"/>
        <v/>
      </c>
      <c r="BU50" s="130">
        <f t="shared" si="40"/>
        <v>727.16846115280487</v>
      </c>
      <c r="BV50" s="30">
        <f>IF(AND(BU4=0,BU50&gt;=0), "",BU50/BU4)</f>
        <v>1.1427654945396102E-3</v>
      </c>
      <c r="BW50" s="47">
        <f>IF(AND(BU124=0,BU50&gt;=0),"",BU50/BU124)</f>
        <v>3.7704460654543557E-3</v>
      </c>
      <c r="BX50" s="131">
        <f t="shared" si="41"/>
        <v>0</v>
      </c>
      <c r="BY50" s="30" t="str">
        <f>IF(AND(BX4=0,BX50&gt;=0), "",BX50/BX4)</f>
        <v/>
      </c>
      <c r="BZ50" s="47">
        <f t="shared" si="23"/>
        <v>1</v>
      </c>
      <c r="CA50" s="129">
        <f>+'N EERR ULTRAX'!L49</f>
        <v>0</v>
      </c>
      <c r="CB50" s="30" t="str">
        <f>IF(AND(CA4=0,CA50&gt;=0), "",CA50/CA4)</f>
        <v/>
      </c>
      <c r="CC50" s="47" t="str">
        <f>IF(AND(CA124=0,CA50&gt;=0),"",CA50/CA124)</f>
        <v/>
      </c>
      <c r="CD50" s="30" t="str">
        <f t="shared" si="34"/>
        <v/>
      </c>
      <c r="CE50" s="130">
        <f t="shared" si="42"/>
        <v>727.16846115280487</v>
      </c>
      <c r="CF50" s="30">
        <f>IF(AND(CE4=0,CE50&gt;=0), "",CE50/CE4)</f>
        <v>1.1427654945396102E-3</v>
      </c>
      <c r="CG50" s="47">
        <f>IF(AND(CE124=0,CE50&gt;=0),"",CE50/CE124)</f>
        <v>3.7704460654543557E-3</v>
      </c>
      <c r="CH50" s="129">
        <f>+'N EERR ULTRAX'!M49</f>
        <v>0</v>
      </c>
      <c r="CI50" s="30" t="str">
        <f>IF(AND(CH4=0,CH50&gt;=0), "",CH50/CH4)</f>
        <v/>
      </c>
      <c r="CJ50" s="47" t="str">
        <f>IF(AND(CH124=0,CH50&gt;=0),"",CH50/CH124)</f>
        <v/>
      </c>
      <c r="CK50" s="30" t="str">
        <f t="shared" si="24"/>
        <v/>
      </c>
      <c r="CL50" s="130">
        <f t="shared" si="43"/>
        <v>727.16846115280487</v>
      </c>
      <c r="CM50" s="30">
        <f>IF(AND(CL4=0,CL50&gt;=0), "",CL50/CL4)</f>
        <v>1.1427654945396102E-3</v>
      </c>
      <c r="CN50" s="47">
        <f>IF(AND(CL124=0,CL50&gt;=0),"",CL50/CL124)</f>
        <v>3.7704460654543557E-3</v>
      </c>
      <c r="CO50" s="129">
        <f>+'N EERR ULTRAX'!N49</f>
        <v>0</v>
      </c>
      <c r="CP50" s="30" t="str">
        <f>IF(AND(CO4=0,CO50&gt;=0), "",CO50/CO4)</f>
        <v/>
      </c>
      <c r="CQ50" s="47" t="str">
        <f>IF(AND(CO124=0,CO50&gt;=0),"",CO50/CO124)</f>
        <v/>
      </c>
      <c r="CR50" s="30" t="str">
        <f t="shared" si="25"/>
        <v/>
      </c>
      <c r="CS50" s="130">
        <f t="shared" si="44"/>
        <v>727.16846115280487</v>
      </c>
      <c r="CT50" s="30">
        <f>IF(AND(CS4=0,CS50&gt;=0), "",CS50/CS4)</f>
        <v>1.1427654945396102E-3</v>
      </c>
      <c r="CU50" s="47">
        <f>IF(AND(CS124=0,CS50&gt;=0),"",CS50/CS124)</f>
        <v>3.7704460654543557E-3</v>
      </c>
      <c r="CV50" s="131">
        <f t="shared" si="45"/>
        <v>0</v>
      </c>
      <c r="CW50" s="30" t="str">
        <f>IF(AND(CV4=0,CV50&gt;=0), "",CV50/CV4)</f>
        <v/>
      </c>
      <c r="CX50" s="47">
        <f t="shared" si="26"/>
        <v>1</v>
      </c>
    </row>
    <row r="51" spans="1:102" hidden="1" outlineLevel="1" x14ac:dyDescent="0.3">
      <c r="A51" s="29" t="s">
        <v>13</v>
      </c>
      <c r="B51" s="129">
        <f>+'N EERR ULTRAX'!B50</f>
        <v>0</v>
      </c>
      <c r="C51" s="30" t="str">
        <f>IF(AND(B4=0,B51&gt;=0), "",B51/B4)</f>
        <v/>
      </c>
      <c r="D51" s="47" t="str">
        <f>IF(AND(B124=0,B51&gt;=0),"",B51/B124)</f>
        <v/>
      </c>
      <c r="E51" s="129">
        <f>+'N EERR ULTRAX'!C50</f>
        <v>46.632505693495538</v>
      </c>
      <c r="F51" s="30">
        <f>IF(AND(E4=0,E51&gt;=0), "",E51/E4)</f>
        <v>6.6887038258366311E-4</v>
      </c>
      <c r="G51" s="47">
        <f>IF(AND(E124=0,E51&gt;=0),"",E51/E124)</f>
        <v>1.7443885114323593E-3</v>
      </c>
      <c r="H51" s="129">
        <f>+'N EERR ULTRAX'!D50</f>
        <v>52.725784641662521</v>
      </c>
      <c r="I51" s="30">
        <f>IF(AND(H4=0,H51&gt;=0), "",H51/H4)</f>
        <v>5.7952058083592854E-4</v>
      </c>
      <c r="J51" s="47">
        <f>IF(AND(H124=0,H51&gt;=0),"",H51/H124)</f>
        <v>1.993416726475333E-3</v>
      </c>
      <c r="K51" s="30">
        <f t="shared" si="27"/>
        <v>0.1306659133484413</v>
      </c>
      <c r="L51" s="130">
        <f t="shared" si="46"/>
        <v>99.35829033515806</v>
      </c>
      <c r="M51" s="30">
        <f>IF(AND(L4=0,L51&gt;=0), "",L51/L4)</f>
        <v>6.1828420947639606E-4</v>
      </c>
      <c r="N51" s="47">
        <f>IF(AND(L124=0,L51&gt;=0),"",L51/L124)</f>
        <v>1.868240254946945E-3</v>
      </c>
      <c r="O51" s="129">
        <f>+'N EERR ULTRAX'!E50</f>
        <v>52.874855074178363</v>
      </c>
      <c r="P51" s="30">
        <f>IF(AND(O4=0,O51&gt;=0), "",O51/O4)</f>
        <v>4.9113153180141433E-4</v>
      </c>
      <c r="Q51" s="47">
        <f>IF(AND(O124=0,O51&gt;=0),"",O51/O124)</f>
        <v>1.6291230261404552E-3</v>
      </c>
      <c r="R51" s="30">
        <f t="shared" si="28"/>
        <v>2.8272776503746959E-3</v>
      </c>
      <c r="S51" s="130">
        <f t="shared" si="47"/>
        <v>152.23314540933643</v>
      </c>
      <c r="T51" s="30">
        <f>IF(AND(S4=0,S51&gt;=0), "",S51/S4)</f>
        <v>5.6727362996607765E-4</v>
      </c>
      <c r="U51" s="47">
        <f>IF(AND(S124=0,S51&gt;=0),"",S51/S124)</f>
        <v>1.7776178946072765E-3</v>
      </c>
      <c r="V51" s="131"/>
      <c r="W51" s="30" t="str">
        <f>IF(AND(V4=0,V51&gt;=0), "",V51/V4)</f>
        <v/>
      </c>
      <c r="X51" s="47">
        <f t="shared" si="29"/>
        <v>1</v>
      </c>
      <c r="Y51" s="129">
        <f>+'N EERR ULTRAX'!F50</f>
        <v>56.113662903853637</v>
      </c>
      <c r="Z51" s="30">
        <f>IF(AND(Y4=0,Y51&gt;=0), "",Y51/Y4)</f>
        <v>4.7786494077561273E-4</v>
      </c>
      <c r="AA51" s="47">
        <f>IF(AND(Y124=0,Y51&gt;=0),"",Y51/Y124)</f>
        <v>1.628397029012971E-3</v>
      </c>
      <c r="AB51" s="30">
        <f t="shared" si="30"/>
        <v>6.1254216680717823E-2</v>
      </c>
      <c r="AC51" s="130">
        <f t="shared" si="35"/>
        <v>208.34680831319008</v>
      </c>
      <c r="AD51" s="30">
        <f>IF(AND(AC4=0,AC51&gt;=0), "",AC51/AC4)</f>
        <v>5.4005929232074851E-4</v>
      </c>
      <c r="AE51" s="47">
        <f>IF(AND(AC124=0,AC51&gt;=0),"",AC51/AC124)</f>
        <v>1.7348023933148721E-3</v>
      </c>
      <c r="AF51" s="129">
        <f>+'N EERR ULTRAX'!G50</f>
        <v>57.245788734865769</v>
      </c>
      <c r="AG51" s="30">
        <f>IF(AND(AF4=0,AF51&gt;=0), "",AF51/AF4)</f>
        <v>4.3234248222180524E-4</v>
      </c>
      <c r="AH51" s="47">
        <f>IF(AND(AF124=0,AF51&gt;=0),"",AF51/AF124)</f>
        <v>1.5777105643083071E-3</v>
      </c>
      <c r="AI51" s="30">
        <f t="shared" si="19"/>
        <v>2.0175582423694941E-2</v>
      </c>
      <c r="AJ51" s="130">
        <f t="shared" si="16"/>
        <v>265.59259704805584</v>
      </c>
      <c r="AK51" s="30">
        <f>IF(AND(AJ4=0,AJ51&gt;=0), "",AJ51/AJ4)</f>
        <v>5.1253557041256836E-4</v>
      </c>
      <c r="AL51" s="47">
        <f>IF(AND(AJ124=0,AJ51&gt;=0),"",AJ51/AJ124)</f>
        <v>1.6983536984639775E-3</v>
      </c>
      <c r="AM51" s="129">
        <f>+'N EERR ULTRAX'!H50</f>
        <v>59.709225276879998</v>
      </c>
      <c r="AN51" s="30">
        <f>IF(AND(AM4=0,AM51&gt;=0), "",AM51/AM4)</f>
        <v>5.0545378633425888E-4</v>
      </c>
      <c r="AO51" s="47">
        <f>IF(AND(AM124=0,AM51&gt;=0),"",AM51/AM124)</f>
        <v>1.636870157856929E-3</v>
      </c>
      <c r="AP51" s="30">
        <f t="shared" si="20"/>
        <v>4.3032624695305548E-2</v>
      </c>
      <c r="AQ51" s="130">
        <f t="shared" si="17"/>
        <v>325.30182232493581</v>
      </c>
      <c r="AR51" s="30">
        <f>IF(AND(AQ4=0,AQ51&gt;=0), "",AQ51/AQ4)</f>
        <v>5.112208762113442E-4</v>
      </c>
      <c r="AS51" s="47">
        <f>IF(AND(AQ124=0,AQ51&gt;=0),"",AQ51/AQ124)</f>
        <v>1.686724660920692E-3</v>
      </c>
      <c r="AT51" s="131">
        <f t="shared" si="36"/>
        <v>0</v>
      </c>
      <c r="AU51" s="30" t="str">
        <f>IF(AND(AT4=0,AT51&gt;=0), "",AT51/AT4)</f>
        <v/>
      </c>
      <c r="AV51" s="47">
        <f t="shared" si="31"/>
        <v>1</v>
      </c>
      <c r="AW51" s="131">
        <f t="shared" si="48"/>
        <v>54.216970387489305</v>
      </c>
      <c r="AX51" s="30">
        <f>IF(AND(AW4=0,AW51&gt;=0), "",AW51/AW4)</f>
        <v>5.112208762113442E-4</v>
      </c>
      <c r="AY51" s="47">
        <f>IF(AND(AW124=0,AW51&gt;=0),"",AW51/AW124)</f>
        <v>1.6867246609206922E-3</v>
      </c>
      <c r="AZ51" s="131">
        <f t="shared" si="37"/>
        <v>0</v>
      </c>
      <c r="BA51" s="30" t="str">
        <f>IF(AND(AZ4=0,AZ51&gt;=0), "",AZ51/AZ4)</f>
        <v/>
      </c>
      <c r="BB51" s="47">
        <f t="shared" si="32"/>
        <v>1</v>
      </c>
      <c r="BC51" s="129">
        <f>+'N EERR ULTRAX'!I50</f>
        <v>0</v>
      </c>
      <c r="BD51" s="30" t="str">
        <f>IF(AND(BC4=0,BC51&gt;=0), "",BC51/BC4)</f>
        <v/>
      </c>
      <c r="BE51" s="47" t="str">
        <f>IF(AND(BC124=0,BC51&gt;=0),"",BC51/BC124)</f>
        <v/>
      </c>
      <c r="BF51" s="30">
        <f t="shared" si="33"/>
        <v>-1</v>
      </c>
      <c r="BG51" s="130">
        <f t="shared" si="38"/>
        <v>325.30182232493581</v>
      </c>
      <c r="BH51" s="30">
        <f>IF(AND(BG4=0,BG51&gt;=0), "",BG51/BG4)</f>
        <v>5.112208762113442E-4</v>
      </c>
      <c r="BI51" s="47">
        <f>IF(AND(BG124=0,BG51&gt;=0),"",BG51/BG124)</f>
        <v>1.686724660920692E-3</v>
      </c>
      <c r="BJ51" s="129">
        <f>+'N EERR ULTRAX'!J50</f>
        <v>0</v>
      </c>
      <c r="BK51" s="30" t="str">
        <f>IF(AND(BJ4=0,BJ51&gt;=0), "",BJ51/BJ4)</f>
        <v/>
      </c>
      <c r="BL51" s="47" t="str">
        <f>IF(AND(BJ124=0,BJ51&gt;=0),"",BJ51/BJ124)</f>
        <v/>
      </c>
      <c r="BM51" s="30" t="str">
        <f t="shared" si="21"/>
        <v/>
      </c>
      <c r="BN51" s="130">
        <f t="shared" si="39"/>
        <v>325.30182232493581</v>
      </c>
      <c r="BO51" s="30">
        <f>IF(AND(BN4=0,BN51&gt;=0), "",BN51/BN4)</f>
        <v>5.112208762113442E-4</v>
      </c>
      <c r="BP51" s="47">
        <f>IF(AND(BN124=0,BN51&gt;=0),"",BN51/BN124)</f>
        <v>1.686724660920692E-3</v>
      </c>
      <c r="BQ51" s="129">
        <f>+'N EERR ULTRAX'!K50</f>
        <v>0</v>
      </c>
      <c r="BR51" s="30" t="str">
        <f>IF(AND(BQ4=0,BQ51&gt;=0), "",BQ51/BQ4)</f>
        <v/>
      </c>
      <c r="BS51" s="47" t="str">
        <f>IF(AND(BQ124=0,BQ51&gt;=0),"",BQ51/BQ124)</f>
        <v/>
      </c>
      <c r="BT51" s="30" t="str">
        <f t="shared" si="22"/>
        <v/>
      </c>
      <c r="BU51" s="130">
        <f t="shared" si="40"/>
        <v>325.30182232493581</v>
      </c>
      <c r="BV51" s="30">
        <f>IF(AND(BU4=0,BU51&gt;=0), "",BU51/BU4)</f>
        <v>5.112208762113442E-4</v>
      </c>
      <c r="BW51" s="47">
        <f>IF(AND(BU124=0,BU51&gt;=0),"",BU51/BU124)</f>
        <v>1.686724660920692E-3</v>
      </c>
      <c r="BX51" s="131">
        <f t="shared" si="41"/>
        <v>0</v>
      </c>
      <c r="BY51" s="30" t="str">
        <f>IF(AND(BX4=0,BX51&gt;=0), "",BX51/BX4)</f>
        <v/>
      </c>
      <c r="BZ51" s="47">
        <f t="shared" si="23"/>
        <v>1</v>
      </c>
      <c r="CA51" s="129">
        <f>+'N EERR ULTRAX'!L50</f>
        <v>0</v>
      </c>
      <c r="CB51" s="30" t="str">
        <f>IF(AND(CA4=0,CA51&gt;=0), "",CA51/CA4)</f>
        <v/>
      </c>
      <c r="CC51" s="47" t="str">
        <f>IF(AND(CA124=0,CA51&gt;=0),"",CA51/CA124)</f>
        <v/>
      </c>
      <c r="CD51" s="30" t="str">
        <f t="shared" si="34"/>
        <v/>
      </c>
      <c r="CE51" s="130">
        <f t="shared" si="42"/>
        <v>325.30182232493581</v>
      </c>
      <c r="CF51" s="30">
        <f>IF(AND(CE4=0,CE51&gt;=0), "",CE51/CE4)</f>
        <v>5.112208762113442E-4</v>
      </c>
      <c r="CG51" s="47">
        <f>IF(AND(CE124=0,CE51&gt;=0),"",CE51/CE124)</f>
        <v>1.686724660920692E-3</v>
      </c>
      <c r="CH51" s="129">
        <f>+'N EERR ULTRAX'!M50</f>
        <v>0</v>
      </c>
      <c r="CI51" s="30" t="str">
        <f>IF(AND(CH4=0,CH51&gt;=0), "",CH51/CH4)</f>
        <v/>
      </c>
      <c r="CJ51" s="47" t="str">
        <f>IF(AND(CH124=0,CH51&gt;=0),"",CH51/CH124)</f>
        <v/>
      </c>
      <c r="CK51" s="30" t="str">
        <f t="shared" si="24"/>
        <v/>
      </c>
      <c r="CL51" s="130">
        <f t="shared" si="43"/>
        <v>325.30182232493581</v>
      </c>
      <c r="CM51" s="30">
        <f>IF(AND(CL4=0,CL51&gt;=0), "",CL51/CL4)</f>
        <v>5.112208762113442E-4</v>
      </c>
      <c r="CN51" s="47">
        <f>IF(AND(CL124=0,CL51&gt;=0),"",CL51/CL124)</f>
        <v>1.686724660920692E-3</v>
      </c>
      <c r="CO51" s="129">
        <f>+'N EERR ULTRAX'!N50</f>
        <v>0</v>
      </c>
      <c r="CP51" s="30" t="str">
        <f>IF(AND(CO4=0,CO51&gt;=0), "",CO51/CO4)</f>
        <v/>
      </c>
      <c r="CQ51" s="47" t="str">
        <f>IF(AND(CO124=0,CO51&gt;=0),"",CO51/CO124)</f>
        <v/>
      </c>
      <c r="CR51" s="30" t="str">
        <f t="shared" si="25"/>
        <v/>
      </c>
      <c r="CS51" s="130">
        <f t="shared" si="44"/>
        <v>325.30182232493581</v>
      </c>
      <c r="CT51" s="30">
        <f>IF(AND(CS4=0,CS51&gt;=0), "",CS51/CS4)</f>
        <v>5.112208762113442E-4</v>
      </c>
      <c r="CU51" s="47">
        <f>IF(AND(CS124=0,CS51&gt;=0),"",CS51/CS124)</f>
        <v>1.686724660920692E-3</v>
      </c>
      <c r="CV51" s="131">
        <f t="shared" si="45"/>
        <v>0</v>
      </c>
      <c r="CW51" s="30" t="str">
        <f>IF(AND(CV4=0,CV51&gt;=0), "",CV51/CV4)</f>
        <v/>
      </c>
      <c r="CX51" s="47">
        <f t="shared" si="26"/>
        <v>1</v>
      </c>
    </row>
    <row r="52" spans="1:102" hidden="1" outlineLevel="1" x14ac:dyDescent="0.3">
      <c r="A52" s="29" t="s">
        <v>14</v>
      </c>
      <c r="B52" s="129">
        <f>+'N EERR ULTRAX'!B51</f>
        <v>0</v>
      </c>
      <c r="C52" s="30" t="str">
        <f>IF(AND(B4=0,B52&gt;=0), "",B52/B4)</f>
        <v/>
      </c>
      <c r="D52" s="47" t="str">
        <f>IF(AND(B124=0,B52&gt;=0),"",B52/B124)</f>
        <v/>
      </c>
      <c r="E52" s="129">
        <f>+'N EERR ULTRAX'!C51</f>
        <v>0</v>
      </c>
      <c r="F52" s="30">
        <f>IF(AND(E4=0,E52&gt;=0), "",E52/E4)</f>
        <v>0</v>
      </c>
      <c r="G52" s="47">
        <f>IF(AND(E124=0,E52&gt;=0),"",E52/E124)</f>
        <v>0</v>
      </c>
      <c r="H52" s="129">
        <f>+'N EERR ULTRAX'!D51</f>
        <v>0</v>
      </c>
      <c r="I52" s="30">
        <f>IF(AND(H4=0,H52&gt;=0), "",H52/H4)</f>
        <v>0</v>
      </c>
      <c r="J52" s="47">
        <f>IF(AND(H124=0,H52&gt;=0),"",H52/H124)</f>
        <v>0</v>
      </c>
      <c r="K52" s="30" t="str">
        <f t="shared" si="27"/>
        <v/>
      </c>
      <c r="L52" s="130">
        <f t="shared" si="46"/>
        <v>0</v>
      </c>
      <c r="M52" s="30">
        <f>IF(AND(L4=0,L52&gt;=0), "",L52/L4)</f>
        <v>0</v>
      </c>
      <c r="N52" s="47">
        <f>IF(AND(L124=0,L52&gt;=0),"",L52/L124)</f>
        <v>0</v>
      </c>
      <c r="O52" s="129">
        <f>+'N EERR ULTRAX'!E51</f>
        <v>0</v>
      </c>
      <c r="P52" s="30">
        <f>IF(AND(O4=0,O52&gt;=0), "",O52/O4)</f>
        <v>0</v>
      </c>
      <c r="Q52" s="47">
        <f>IF(AND(O124=0,O52&gt;=0),"",O52/O124)</f>
        <v>0</v>
      </c>
      <c r="R52" s="30" t="str">
        <f t="shared" si="28"/>
        <v/>
      </c>
      <c r="S52" s="130">
        <f t="shared" si="47"/>
        <v>0</v>
      </c>
      <c r="T52" s="30">
        <f>IF(AND(S4=0,S52&gt;=0), "",S52/S4)</f>
        <v>0</v>
      </c>
      <c r="U52" s="47">
        <f>IF(AND(S124=0,S52&gt;=0),"",S52/S124)</f>
        <v>0</v>
      </c>
      <c r="V52" s="131"/>
      <c r="W52" s="30" t="str">
        <f>IF(AND(V4=0,V52&gt;=0), "",V52/V4)</f>
        <v/>
      </c>
      <c r="X52" s="47" t="str">
        <f t="shared" si="29"/>
        <v/>
      </c>
      <c r="Y52" s="129">
        <f>+'N EERR ULTRAX'!F51</f>
        <v>0</v>
      </c>
      <c r="Z52" s="30">
        <f>IF(AND(Y4=0,Y52&gt;=0), "",Y52/Y4)</f>
        <v>0</v>
      </c>
      <c r="AA52" s="47">
        <f>IF(AND(Y124=0,Y52&gt;=0),"",Y52/Y124)</f>
        <v>0</v>
      </c>
      <c r="AB52" s="30" t="str">
        <f t="shared" si="30"/>
        <v/>
      </c>
      <c r="AC52" s="130">
        <f t="shared" si="35"/>
        <v>0</v>
      </c>
      <c r="AD52" s="30">
        <f>IF(AND(AC4=0,AC52&gt;=0), "",AC52/AC4)</f>
        <v>0</v>
      </c>
      <c r="AE52" s="47">
        <f>IF(AND(AC124=0,AC52&gt;=0),"",AC52/AC124)</f>
        <v>0</v>
      </c>
      <c r="AF52" s="129">
        <f>+'N EERR ULTRAX'!G51</f>
        <v>0</v>
      </c>
      <c r="AG52" s="30">
        <f>IF(AND(AF4=0,AF52&gt;=0), "",AF52/AF4)</f>
        <v>0</v>
      </c>
      <c r="AH52" s="47">
        <f>IF(AND(AF124=0,AF52&gt;=0),"",AF52/AF124)</f>
        <v>0</v>
      </c>
      <c r="AI52" s="30" t="str">
        <f t="shared" si="19"/>
        <v/>
      </c>
      <c r="AJ52" s="130">
        <f t="shared" si="16"/>
        <v>0</v>
      </c>
      <c r="AK52" s="30">
        <f>IF(AND(AJ4=0,AJ52&gt;=0), "",AJ52/AJ4)</f>
        <v>0</v>
      </c>
      <c r="AL52" s="47">
        <f>IF(AND(AJ124=0,AJ52&gt;=0),"",AJ52/AJ124)</f>
        <v>0</v>
      </c>
      <c r="AM52" s="129">
        <f>+'N EERR ULTRAX'!H51</f>
        <v>0</v>
      </c>
      <c r="AN52" s="30">
        <f>IF(AND(AM4=0,AM52&gt;=0), "",AM52/AM4)</f>
        <v>0</v>
      </c>
      <c r="AO52" s="47">
        <f>IF(AND(AM124=0,AM52&gt;=0),"",AM52/AM124)</f>
        <v>0</v>
      </c>
      <c r="AP52" s="30" t="str">
        <f t="shared" si="20"/>
        <v/>
      </c>
      <c r="AQ52" s="130">
        <f t="shared" si="17"/>
        <v>0</v>
      </c>
      <c r="AR52" s="30">
        <f>IF(AND(AQ4=0,AQ52&gt;=0), "",AQ52/AQ4)</f>
        <v>0</v>
      </c>
      <c r="AS52" s="47">
        <f>IF(AND(AQ124=0,AQ52&gt;=0),"",AQ52/AQ124)</f>
        <v>0</v>
      </c>
      <c r="AT52" s="131">
        <f t="shared" si="36"/>
        <v>0</v>
      </c>
      <c r="AU52" s="30" t="str">
        <f>IF(AND(AT4=0,AT52&gt;=0), "",AT52/AT4)</f>
        <v/>
      </c>
      <c r="AV52" s="47" t="str">
        <f t="shared" si="31"/>
        <v/>
      </c>
      <c r="AW52" s="131">
        <f t="shared" si="48"/>
        <v>0</v>
      </c>
      <c r="AX52" s="30">
        <f>IF(AND(AW4=0,AW52&gt;=0), "",AW52/AW4)</f>
        <v>0</v>
      </c>
      <c r="AY52" s="47">
        <f>IF(AND(AW124=0,AW52&gt;=0),"",AW52/AW124)</f>
        <v>0</v>
      </c>
      <c r="AZ52" s="131">
        <f t="shared" si="37"/>
        <v>0</v>
      </c>
      <c r="BA52" s="30" t="str">
        <f>IF(AND(AZ4=0,AZ52&gt;=0), "",AZ52/AZ4)</f>
        <v/>
      </c>
      <c r="BB52" s="47" t="str">
        <f t="shared" si="32"/>
        <v/>
      </c>
      <c r="BC52" s="129">
        <f>+'N EERR ULTRAX'!I51</f>
        <v>0</v>
      </c>
      <c r="BD52" s="30" t="str">
        <f>IF(AND(BC4=0,BC52&gt;=0), "",BC52/BC4)</f>
        <v/>
      </c>
      <c r="BE52" s="47" t="str">
        <f>IF(AND(BC124=0,BC52&gt;=0),"",BC52/BC124)</f>
        <v/>
      </c>
      <c r="BF52" s="30" t="str">
        <f t="shared" si="33"/>
        <v/>
      </c>
      <c r="BG52" s="130">
        <f t="shared" si="38"/>
        <v>0</v>
      </c>
      <c r="BH52" s="30">
        <f>IF(AND(BG4=0,BG52&gt;=0), "",BG52/BG4)</f>
        <v>0</v>
      </c>
      <c r="BI52" s="47">
        <f>IF(AND(BG124=0,BG52&gt;=0),"",BG52/BG124)</f>
        <v>0</v>
      </c>
      <c r="BJ52" s="129">
        <f>+'N EERR ULTRAX'!J51</f>
        <v>0</v>
      </c>
      <c r="BK52" s="30" t="str">
        <f>IF(AND(BJ4=0,BJ52&gt;=0), "",BJ52/BJ4)</f>
        <v/>
      </c>
      <c r="BL52" s="47" t="str">
        <f>IF(AND(BJ124=0,BJ52&gt;=0),"",BJ52/BJ124)</f>
        <v/>
      </c>
      <c r="BM52" s="30" t="str">
        <f t="shared" si="21"/>
        <v/>
      </c>
      <c r="BN52" s="130">
        <f t="shared" si="39"/>
        <v>0</v>
      </c>
      <c r="BO52" s="30">
        <f>IF(AND(BN4=0,BN52&gt;=0), "",BN52/BN4)</f>
        <v>0</v>
      </c>
      <c r="BP52" s="47">
        <f>IF(AND(BN124=0,BN52&gt;=0),"",BN52/BN124)</f>
        <v>0</v>
      </c>
      <c r="BQ52" s="129">
        <f>+'N EERR ULTRAX'!K51</f>
        <v>0</v>
      </c>
      <c r="BR52" s="30" t="str">
        <f>IF(AND(BQ4=0,BQ52&gt;=0), "",BQ52/BQ4)</f>
        <v/>
      </c>
      <c r="BS52" s="47" t="str">
        <f>IF(AND(BQ124=0,BQ52&gt;=0),"",BQ52/BQ124)</f>
        <v/>
      </c>
      <c r="BT52" s="30" t="str">
        <f t="shared" si="22"/>
        <v/>
      </c>
      <c r="BU52" s="130">
        <f t="shared" si="40"/>
        <v>0</v>
      </c>
      <c r="BV52" s="30">
        <f>IF(AND(BU4=0,BU52&gt;=0), "",BU52/BU4)</f>
        <v>0</v>
      </c>
      <c r="BW52" s="47">
        <f>IF(AND(BU124=0,BU52&gt;=0),"",BU52/BU124)</f>
        <v>0</v>
      </c>
      <c r="BX52" s="131">
        <f t="shared" si="41"/>
        <v>0</v>
      </c>
      <c r="BY52" s="30" t="str">
        <f>IF(AND(BX4=0,BX52&gt;=0), "",BX52/BX4)</f>
        <v/>
      </c>
      <c r="BZ52" s="47" t="str">
        <f t="shared" si="23"/>
        <v/>
      </c>
      <c r="CA52" s="129">
        <f>+'N EERR ULTRAX'!L51</f>
        <v>0</v>
      </c>
      <c r="CB52" s="30" t="str">
        <f>IF(AND(CA4=0,CA52&gt;=0), "",CA52/CA4)</f>
        <v/>
      </c>
      <c r="CC52" s="47" t="str">
        <f>IF(AND(CA124=0,CA52&gt;=0),"",CA52/CA124)</f>
        <v/>
      </c>
      <c r="CD52" s="30" t="str">
        <f t="shared" si="34"/>
        <v/>
      </c>
      <c r="CE52" s="130">
        <f t="shared" si="42"/>
        <v>0</v>
      </c>
      <c r="CF52" s="30">
        <f>IF(AND(CE4=0,CE52&gt;=0), "",CE52/CE4)</f>
        <v>0</v>
      </c>
      <c r="CG52" s="47">
        <f>IF(AND(CE124=0,CE52&gt;=0),"",CE52/CE124)</f>
        <v>0</v>
      </c>
      <c r="CH52" s="129">
        <f>+'N EERR ULTRAX'!M51</f>
        <v>0</v>
      </c>
      <c r="CI52" s="30" t="str">
        <f>IF(AND(CH4=0,CH52&gt;=0), "",CH52/CH4)</f>
        <v/>
      </c>
      <c r="CJ52" s="47" t="str">
        <f>IF(AND(CH124=0,CH52&gt;=0),"",CH52/CH124)</f>
        <v/>
      </c>
      <c r="CK52" s="30" t="str">
        <f t="shared" si="24"/>
        <v/>
      </c>
      <c r="CL52" s="130">
        <f t="shared" si="43"/>
        <v>0</v>
      </c>
      <c r="CM52" s="30">
        <f>IF(AND(CL4=0,CL52&gt;=0), "",CL52/CL4)</f>
        <v>0</v>
      </c>
      <c r="CN52" s="47">
        <f>IF(AND(CL124=0,CL52&gt;=0),"",CL52/CL124)</f>
        <v>0</v>
      </c>
      <c r="CO52" s="129">
        <f>+'N EERR ULTRAX'!N51</f>
        <v>0</v>
      </c>
      <c r="CP52" s="30" t="str">
        <f>IF(AND(CO4=0,CO52&gt;=0), "",CO52/CO4)</f>
        <v/>
      </c>
      <c r="CQ52" s="47" t="str">
        <f>IF(AND(CO124=0,CO52&gt;=0),"",CO52/CO124)</f>
        <v/>
      </c>
      <c r="CR52" s="30" t="str">
        <f t="shared" si="25"/>
        <v/>
      </c>
      <c r="CS52" s="130">
        <f t="shared" si="44"/>
        <v>0</v>
      </c>
      <c r="CT52" s="30">
        <f>IF(AND(CS4=0,CS52&gt;=0), "",CS52/CS4)</f>
        <v>0</v>
      </c>
      <c r="CU52" s="47">
        <f>IF(AND(CS124=0,CS52&gt;=0),"",CS52/CS124)</f>
        <v>0</v>
      </c>
      <c r="CV52" s="131">
        <f t="shared" si="45"/>
        <v>0</v>
      </c>
      <c r="CW52" s="30" t="str">
        <f>IF(AND(CV4=0,CV52&gt;=0), "",CV52/CV4)</f>
        <v/>
      </c>
      <c r="CX52" s="47" t="str">
        <f t="shared" si="26"/>
        <v/>
      </c>
    </row>
    <row r="53" spans="1:102" hidden="1" outlineLevel="1" x14ac:dyDescent="0.3">
      <c r="A53" s="29" t="s">
        <v>15</v>
      </c>
      <c r="B53" s="129">
        <f>+'N EERR ULTRAX'!B52</f>
        <v>0</v>
      </c>
      <c r="C53" s="30" t="str">
        <f>IF(AND(B4=0,B53&gt;=0), "",B53/B4)</f>
        <v/>
      </c>
      <c r="D53" s="47" t="str">
        <f>IF(AND(B124=0,B53&gt;=0),"",B53/B124)</f>
        <v/>
      </c>
      <c r="E53" s="129">
        <f>+'N EERR ULTRAX'!C52</f>
        <v>0</v>
      </c>
      <c r="F53" s="30">
        <f>IF(AND(E4=0,E53&gt;=0), "",E53/E4)</f>
        <v>0</v>
      </c>
      <c r="G53" s="47">
        <f>IF(AND(E124=0,E53&gt;=0),"",E53/E124)</f>
        <v>0</v>
      </c>
      <c r="H53" s="129">
        <f>+'N EERR ULTRAX'!D52</f>
        <v>0</v>
      </c>
      <c r="I53" s="30">
        <f>IF(AND(H4=0,H53&gt;=0), "",H53/H4)</f>
        <v>0</v>
      </c>
      <c r="J53" s="47">
        <f>IF(AND(H124=0,H53&gt;=0),"",H53/H124)</f>
        <v>0</v>
      </c>
      <c r="K53" s="30" t="str">
        <f t="shared" si="27"/>
        <v/>
      </c>
      <c r="L53" s="130">
        <f t="shared" si="46"/>
        <v>0</v>
      </c>
      <c r="M53" s="30">
        <f>IF(AND(L4=0,L53&gt;=0), "",L53/L4)</f>
        <v>0</v>
      </c>
      <c r="N53" s="47">
        <f>IF(AND(L124=0,L53&gt;=0),"",L53/L124)</f>
        <v>0</v>
      </c>
      <c r="O53" s="129">
        <f>+'N EERR ULTRAX'!E52</f>
        <v>0</v>
      </c>
      <c r="P53" s="30">
        <f>IF(AND(O4=0,O53&gt;=0), "",O53/O4)</f>
        <v>0</v>
      </c>
      <c r="Q53" s="47">
        <f>IF(AND(O124=0,O53&gt;=0),"",O53/O124)</f>
        <v>0</v>
      </c>
      <c r="R53" s="30" t="str">
        <f t="shared" si="28"/>
        <v/>
      </c>
      <c r="S53" s="130">
        <f t="shared" si="47"/>
        <v>0</v>
      </c>
      <c r="T53" s="30">
        <f>IF(AND(S4=0,S53&gt;=0), "",S53/S4)</f>
        <v>0</v>
      </c>
      <c r="U53" s="47">
        <f>IF(AND(S124=0,S53&gt;=0),"",S53/S124)</f>
        <v>0</v>
      </c>
      <c r="V53" s="131"/>
      <c r="W53" s="30" t="str">
        <f>IF(AND(V4=0,V53&gt;=0), "",V53/V4)</f>
        <v/>
      </c>
      <c r="X53" s="47" t="str">
        <f t="shared" si="29"/>
        <v/>
      </c>
      <c r="Y53" s="129">
        <f>+'N EERR ULTRAX'!F52</f>
        <v>0</v>
      </c>
      <c r="Z53" s="30">
        <f>IF(AND(Y4=0,Y53&gt;=0), "",Y53/Y4)</f>
        <v>0</v>
      </c>
      <c r="AA53" s="47">
        <f>IF(AND(Y124=0,Y53&gt;=0),"",Y53/Y124)</f>
        <v>0</v>
      </c>
      <c r="AB53" s="30" t="str">
        <f t="shared" si="30"/>
        <v/>
      </c>
      <c r="AC53" s="130">
        <f t="shared" si="35"/>
        <v>0</v>
      </c>
      <c r="AD53" s="30">
        <f>IF(AND(AC4=0,AC53&gt;=0), "",AC53/AC4)</f>
        <v>0</v>
      </c>
      <c r="AE53" s="47">
        <f>IF(AND(AC124=0,AC53&gt;=0),"",AC53/AC124)</f>
        <v>0</v>
      </c>
      <c r="AF53" s="129">
        <f>+'N EERR ULTRAX'!G52</f>
        <v>85.120671462829733</v>
      </c>
      <c r="AG53" s="30">
        <f>IF(AND(AF4=0,AF53&gt;=0), "",AF53/AF4)</f>
        <v>6.4286444823167621E-4</v>
      </c>
      <c r="AH53" s="47">
        <f>IF(AND(AF124=0,AF53&gt;=0),"",AF53/AF124)</f>
        <v>2.3459504284221652E-3</v>
      </c>
      <c r="AI53" s="30">
        <f t="shared" si="19"/>
        <v>1</v>
      </c>
      <c r="AJ53" s="130">
        <f t="shared" si="16"/>
        <v>85.120671462829733</v>
      </c>
      <c r="AK53" s="30">
        <f>IF(AND(AJ4=0,AJ53&gt;=0), "",AJ53/AJ4)</f>
        <v>1.6426426183184772E-4</v>
      </c>
      <c r="AL53" s="47">
        <f>IF(AND(AJ124=0,AJ53&gt;=0),"",AJ53/AJ124)</f>
        <v>5.4431113216787703E-4</v>
      </c>
      <c r="AM53" s="129">
        <f>+'N EERR ULTRAX'!H52</f>
        <v>4.8563503225195728</v>
      </c>
      <c r="AN53" s="30">
        <f>IF(AND(AM4=0,AM53&gt;=0), "",AM53/AM4)</f>
        <v>4.111024128851972E-5</v>
      </c>
      <c r="AO53" s="47">
        <f>IF(AND(AM124=0,AM53&gt;=0),"",AM53/AM124)</f>
        <v>1.3313210617236354E-4</v>
      </c>
      <c r="AP53" s="30">
        <f t="shared" si="20"/>
        <v>-0.94294746224317283</v>
      </c>
      <c r="AQ53" s="130">
        <f t="shared" si="17"/>
        <v>89.977021785349308</v>
      </c>
      <c r="AR53" s="30">
        <f>IF(AND(AQ4=0,AQ53&gt;=0), "",AQ53/AQ4)</f>
        <v>1.4140139636244366E-4</v>
      </c>
      <c r="AS53" s="47">
        <f>IF(AND(AQ124=0,AQ53&gt;=0),"",AQ53/AQ124)</f>
        <v>4.6654045918608883E-4</v>
      </c>
      <c r="AT53" s="131">
        <f t="shared" si="36"/>
        <v>0</v>
      </c>
      <c r="AU53" s="30" t="str">
        <f>IF(AND(AT4=0,AT53&gt;=0), "",AT53/AT4)</f>
        <v/>
      </c>
      <c r="AV53" s="47">
        <f t="shared" si="31"/>
        <v>1</v>
      </c>
      <c r="AW53" s="131">
        <f t="shared" si="48"/>
        <v>14.996170297558217</v>
      </c>
      <c r="AX53" s="30">
        <f>IF(AND(AW4=0,AW53&gt;=0), "",AW53/AW4)</f>
        <v>1.4140139636244366E-4</v>
      </c>
      <c r="AY53" s="47">
        <f>IF(AND(AW124=0,AW53&gt;=0),"",AW53/AW124)</f>
        <v>4.6654045918608883E-4</v>
      </c>
      <c r="AZ53" s="131">
        <f t="shared" si="37"/>
        <v>0</v>
      </c>
      <c r="BA53" s="30" t="str">
        <f>IF(AND(AZ4=0,AZ53&gt;=0), "",AZ53/AZ4)</f>
        <v/>
      </c>
      <c r="BB53" s="47">
        <f t="shared" si="32"/>
        <v>1</v>
      </c>
      <c r="BC53" s="129">
        <f>+'N EERR ULTRAX'!I52</f>
        <v>0</v>
      </c>
      <c r="BD53" s="30" t="str">
        <f>IF(AND(BC4=0,BC53&gt;=0), "",BC53/BC4)</f>
        <v/>
      </c>
      <c r="BE53" s="47" t="str">
        <f>IF(AND(BC124=0,BC53&gt;=0),"",BC53/BC124)</f>
        <v/>
      </c>
      <c r="BF53" s="30">
        <f t="shared" si="33"/>
        <v>-1</v>
      </c>
      <c r="BG53" s="130">
        <f t="shared" si="38"/>
        <v>89.977021785349308</v>
      </c>
      <c r="BH53" s="30">
        <f>IF(AND(BG4=0,BG53&gt;=0), "",BG53/BG4)</f>
        <v>1.4140139636244366E-4</v>
      </c>
      <c r="BI53" s="47">
        <f>IF(AND(BG124=0,BG53&gt;=0),"",BG53/BG124)</f>
        <v>4.6654045918608883E-4</v>
      </c>
      <c r="BJ53" s="129">
        <f>+'N EERR ULTRAX'!J52</f>
        <v>0</v>
      </c>
      <c r="BK53" s="30" t="str">
        <f>IF(AND(BJ4=0,BJ53&gt;=0), "",BJ53/BJ4)</f>
        <v/>
      </c>
      <c r="BL53" s="47" t="str">
        <f>IF(AND(BJ124=0,BJ53&gt;=0),"",BJ53/BJ124)</f>
        <v/>
      </c>
      <c r="BM53" s="30" t="str">
        <f t="shared" si="21"/>
        <v/>
      </c>
      <c r="BN53" s="130">
        <f t="shared" si="39"/>
        <v>89.977021785349308</v>
      </c>
      <c r="BO53" s="30">
        <f>IF(AND(BN4=0,BN53&gt;=0), "",BN53/BN4)</f>
        <v>1.4140139636244366E-4</v>
      </c>
      <c r="BP53" s="47">
        <f>IF(AND(BN124=0,BN53&gt;=0),"",BN53/BN124)</f>
        <v>4.6654045918608883E-4</v>
      </c>
      <c r="BQ53" s="129">
        <f>+'N EERR ULTRAX'!K52</f>
        <v>0</v>
      </c>
      <c r="BR53" s="30" t="str">
        <f>IF(AND(BQ4=0,BQ53&gt;=0), "",BQ53/BQ4)</f>
        <v/>
      </c>
      <c r="BS53" s="47" t="str">
        <f>IF(AND(BQ124=0,BQ53&gt;=0),"",BQ53/BQ124)</f>
        <v/>
      </c>
      <c r="BT53" s="30" t="str">
        <f t="shared" si="22"/>
        <v/>
      </c>
      <c r="BU53" s="130">
        <f t="shared" si="40"/>
        <v>89.977021785349308</v>
      </c>
      <c r="BV53" s="30">
        <f>IF(AND(BU4=0,BU53&gt;=0), "",BU53/BU4)</f>
        <v>1.4140139636244366E-4</v>
      </c>
      <c r="BW53" s="47">
        <f>IF(AND(BU124=0,BU53&gt;=0),"",BU53/BU124)</f>
        <v>4.6654045918608883E-4</v>
      </c>
      <c r="BX53" s="131">
        <f t="shared" si="41"/>
        <v>0</v>
      </c>
      <c r="BY53" s="30" t="str">
        <f>IF(AND(BX4=0,BX53&gt;=0), "",BX53/BX4)</f>
        <v/>
      </c>
      <c r="BZ53" s="47">
        <f t="shared" si="23"/>
        <v>1</v>
      </c>
      <c r="CA53" s="129">
        <f>+'N EERR ULTRAX'!L52</f>
        <v>0</v>
      </c>
      <c r="CB53" s="30" t="str">
        <f>IF(AND(CA4=0,CA53&gt;=0), "",CA53/CA4)</f>
        <v/>
      </c>
      <c r="CC53" s="47" t="str">
        <f>IF(AND(CA124=0,CA53&gt;=0),"",CA53/CA124)</f>
        <v/>
      </c>
      <c r="CD53" s="30" t="str">
        <f t="shared" si="34"/>
        <v/>
      </c>
      <c r="CE53" s="130">
        <f t="shared" si="42"/>
        <v>89.977021785349308</v>
      </c>
      <c r="CF53" s="30">
        <f>IF(AND(CE4=0,CE53&gt;=0), "",CE53/CE4)</f>
        <v>1.4140139636244366E-4</v>
      </c>
      <c r="CG53" s="47">
        <f>IF(AND(CE124=0,CE53&gt;=0),"",CE53/CE124)</f>
        <v>4.6654045918608883E-4</v>
      </c>
      <c r="CH53" s="129">
        <f>+'N EERR ULTRAX'!M52</f>
        <v>0</v>
      </c>
      <c r="CI53" s="30" t="str">
        <f>IF(AND(CH4=0,CH53&gt;=0), "",CH53/CH4)</f>
        <v/>
      </c>
      <c r="CJ53" s="47" t="str">
        <f>IF(AND(CH124=0,CH53&gt;=0),"",CH53/CH124)</f>
        <v/>
      </c>
      <c r="CK53" s="30" t="str">
        <f t="shared" si="24"/>
        <v/>
      </c>
      <c r="CL53" s="130">
        <f t="shared" si="43"/>
        <v>89.977021785349308</v>
      </c>
      <c r="CM53" s="30">
        <f>IF(AND(CL4=0,CL53&gt;=0), "",CL53/CL4)</f>
        <v>1.4140139636244366E-4</v>
      </c>
      <c r="CN53" s="47">
        <f>IF(AND(CL124=0,CL53&gt;=0),"",CL53/CL124)</f>
        <v>4.6654045918608883E-4</v>
      </c>
      <c r="CO53" s="129">
        <f>+'N EERR ULTRAX'!N52</f>
        <v>0</v>
      </c>
      <c r="CP53" s="30" t="str">
        <f>IF(AND(CO4=0,CO53&gt;=0), "",CO53/CO4)</f>
        <v/>
      </c>
      <c r="CQ53" s="47" t="str">
        <f>IF(AND(CO124=0,CO53&gt;=0),"",CO53/CO124)</f>
        <v/>
      </c>
      <c r="CR53" s="30" t="str">
        <f t="shared" si="25"/>
        <v/>
      </c>
      <c r="CS53" s="130">
        <f t="shared" si="44"/>
        <v>89.977021785349308</v>
      </c>
      <c r="CT53" s="30">
        <f>IF(AND(CS4=0,CS53&gt;=0), "",CS53/CS4)</f>
        <v>1.4140139636244366E-4</v>
      </c>
      <c r="CU53" s="47">
        <f>IF(AND(CS124=0,CS53&gt;=0),"",CS53/CS124)</f>
        <v>4.6654045918608883E-4</v>
      </c>
      <c r="CV53" s="131">
        <f t="shared" si="45"/>
        <v>0</v>
      </c>
      <c r="CW53" s="30" t="str">
        <f>IF(AND(CV4=0,CV53&gt;=0), "",CV53/CV4)</f>
        <v/>
      </c>
      <c r="CX53" s="47">
        <f t="shared" si="26"/>
        <v>1</v>
      </c>
    </row>
    <row r="54" spans="1:102" hidden="1" outlineLevel="1" x14ac:dyDescent="0.3">
      <c r="A54" s="29" t="s">
        <v>16</v>
      </c>
      <c r="B54" s="129">
        <f>+'N EERR ULTRAX'!B53</f>
        <v>0</v>
      </c>
      <c r="C54" s="30" t="str">
        <f>IF(AND(B4=0,B54&gt;=0), "",B54/B4)</f>
        <v/>
      </c>
      <c r="D54" s="47" t="str">
        <f>IF(AND(B124=0,B54&gt;=0),"",B54/B124)</f>
        <v/>
      </c>
      <c r="E54" s="129">
        <f>+'N EERR ULTRAX'!C53</f>
        <v>14.474729767261014</v>
      </c>
      <c r="F54" s="30">
        <f>IF(AND(E4=0,E54&gt;=0), "",E54/E4)</f>
        <v>2.0761736675396899E-4</v>
      </c>
      <c r="G54" s="47">
        <f>IF(AND(E124=0,E54&gt;=0),"",E54/E124)</f>
        <v>5.4145819394860423E-4</v>
      </c>
      <c r="H54" s="129">
        <f>+'N EERR ULTRAX'!D53</f>
        <v>8.1971019856237994</v>
      </c>
      <c r="I54" s="30">
        <f>IF(AND(H4=0,H54&gt;=0), "",H54/H4)</f>
        <v>9.0096132967292355E-5</v>
      </c>
      <c r="J54" s="47">
        <f>IF(AND(H124=0,H54&gt;=0),"",H54/H124)</f>
        <v>3.0990985374269842E-4</v>
      </c>
      <c r="K54" s="30">
        <f t="shared" si="27"/>
        <v>-0.43369568085726695</v>
      </c>
      <c r="L54" s="130">
        <f t="shared" si="46"/>
        <v>22.671831752884813</v>
      </c>
      <c r="M54" s="30">
        <f>IF(AND(L4=0,L54&gt;=0), "",L54/L4)</f>
        <v>1.4108169057085802E-4</v>
      </c>
      <c r="N54" s="47">
        <f>IF(AND(L124=0,L54&gt;=0),"",L54/L124)</f>
        <v>4.2629989496846131E-4</v>
      </c>
      <c r="O54" s="129">
        <f>+'N EERR ULTRAX'!E53</f>
        <v>22.214489111831469</v>
      </c>
      <c r="P54" s="30">
        <f>IF(AND(O4=0,O54&gt;=0), "",O54/O4)</f>
        <v>2.0634072756083423E-4</v>
      </c>
      <c r="Q54" s="47">
        <f>IF(AND(O124=0,O54&gt;=0),"",O54/O124)</f>
        <v>6.8444888738247657E-4</v>
      </c>
      <c r="R54" s="30">
        <f t="shared" si="28"/>
        <v>1.710041811214692</v>
      </c>
      <c r="S54" s="130">
        <f t="shared" si="47"/>
        <v>44.886320864716282</v>
      </c>
      <c r="T54" s="30">
        <f>IF(AND(S4=0,S54&gt;=0), "",S54/S4)</f>
        <v>1.672620381342266E-4</v>
      </c>
      <c r="U54" s="47">
        <f>IF(AND(S124=0,S54&gt;=0),"",S54/S124)</f>
        <v>5.2413504941815436E-4</v>
      </c>
      <c r="V54" s="131"/>
      <c r="W54" s="30" t="str">
        <f>IF(AND(V4=0,V54&gt;=0), "",V54/V4)</f>
        <v/>
      </c>
      <c r="X54" s="47">
        <f t="shared" si="29"/>
        <v>1</v>
      </c>
      <c r="Y54" s="129">
        <f>+'N EERR ULTRAX'!F53</f>
        <v>17.133371739976642</v>
      </c>
      <c r="Z54" s="30">
        <f>IF(AND(Y4=0,Y54&gt;=0), "",Y54/Y4)</f>
        <v>1.4590809525015375E-4</v>
      </c>
      <c r="AA54" s="47">
        <f>IF(AND(Y124=0,Y54&gt;=0),"",Y54/Y124)</f>
        <v>4.9720389285862708E-4</v>
      </c>
      <c r="AB54" s="30">
        <f t="shared" si="30"/>
        <v>-0.22872987743610165</v>
      </c>
      <c r="AC54" s="130">
        <f t="shared" si="35"/>
        <v>62.019692604692921</v>
      </c>
      <c r="AD54" s="30">
        <f>IF(AND(AC4=0,AC54&gt;=0), "",AC54/AC4)</f>
        <v>1.6076229614082524E-4</v>
      </c>
      <c r="AE54" s="47">
        <f>IF(AND(AC124=0,AC54&gt;=0),"",AC54/AC124)</f>
        <v>5.1640777237892772E-4</v>
      </c>
      <c r="AF54" s="129">
        <f>+'N EERR ULTRAX'!G53</f>
        <v>40.675041089079961</v>
      </c>
      <c r="AG54" s="30">
        <f>IF(AND(AF4=0,AF54&gt;=0), "",AF54/AF4)</f>
        <v>3.071937450346667E-4</v>
      </c>
      <c r="AH54" s="47">
        <f>IF(AND(AF124=0,AF54&gt;=0),"",AF54/AF124)</f>
        <v>1.1210159462931959E-3</v>
      </c>
      <c r="AI54" s="30">
        <f t="shared" si="19"/>
        <v>1.3740243138584591</v>
      </c>
      <c r="AJ54" s="130">
        <f t="shared" si="16"/>
        <v>102.69473369377289</v>
      </c>
      <c r="AK54" s="30">
        <f>IF(AND(AJ4=0,AJ54&gt;=0), "",AJ54/AJ4)</f>
        <v>1.9817835473245914E-4</v>
      </c>
      <c r="AL54" s="47">
        <f>IF(AND(AJ124=0,AJ54&gt;=0),"",AJ54/AJ124)</f>
        <v>6.5668991801768727E-4</v>
      </c>
      <c r="AM54" s="129">
        <f>+'N EERR ULTRAX'!H53</f>
        <v>51.214592827489206</v>
      </c>
      <c r="AN54" s="30">
        <f>IF(AND(AM4=0,AM54&gt;=0), "",AM54/AM4)</f>
        <v>4.3354456099843836E-4</v>
      </c>
      <c r="AO54" s="47">
        <f>IF(AND(AM124=0,AM54&gt;=0),"",AM54/AM124)</f>
        <v>1.4039980967324834E-3</v>
      </c>
      <c r="AP54" s="30">
        <f t="shared" si="20"/>
        <v>0.25911594570555457</v>
      </c>
      <c r="AQ54" s="130">
        <f t="shared" si="17"/>
        <v>153.9093265212621</v>
      </c>
      <c r="AR54" s="30">
        <f>IF(AND(AQ4=0,AQ54&gt;=0), "",AQ54/AQ4)</f>
        <v>2.4187279431439628E-4</v>
      </c>
      <c r="AS54" s="47">
        <f>IF(AND(AQ124=0,AQ54&gt;=0),"",AQ54/AQ124)</f>
        <v>7.9803628130246788E-4</v>
      </c>
      <c r="AT54" s="131">
        <f t="shared" si="36"/>
        <v>0</v>
      </c>
      <c r="AU54" s="30" t="str">
        <f>IF(AND(AT4=0,AT54&gt;=0), "",AT54/AT4)</f>
        <v/>
      </c>
      <c r="AV54" s="47">
        <f t="shared" si="31"/>
        <v>1</v>
      </c>
      <c r="AW54" s="131">
        <f t="shared" si="48"/>
        <v>25.651554420210349</v>
      </c>
      <c r="AX54" s="30">
        <f>IF(AND(AW4=0,AW54&gt;=0), "",AW54/AW4)</f>
        <v>2.4187279431439626E-4</v>
      </c>
      <c r="AY54" s="47">
        <f>IF(AND(AW124=0,AW54&gt;=0),"",AW54/AW124)</f>
        <v>7.9803628130246788E-4</v>
      </c>
      <c r="AZ54" s="131">
        <f t="shared" si="37"/>
        <v>0</v>
      </c>
      <c r="BA54" s="30" t="str">
        <f>IF(AND(AZ4=0,AZ54&gt;=0), "",AZ54/AZ4)</f>
        <v/>
      </c>
      <c r="BB54" s="47">
        <f t="shared" si="32"/>
        <v>1</v>
      </c>
      <c r="BC54" s="129">
        <f>+'N EERR ULTRAX'!I53</f>
        <v>0</v>
      </c>
      <c r="BD54" s="30" t="str">
        <f>IF(AND(BC4=0,BC54&gt;=0), "",BC54/BC4)</f>
        <v/>
      </c>
      <c r="BE54" s="47" t="str">
        <f>IF(AND(BC124=0,BC54&gt;=0),"",BC54/BC124)</f>
        <v/>
      </c>
      <c r="BF54" s="30">
        <f t="shared" si="33"/>
        <v>-1</v>
      </c>
      <c r="BG54" s="130">
        <f t="shared" si="38"/>
        <v>153.9093265212621</v>
      </c>
      <c r="BH54" s="30">
        <f>IF(AND(BG4=0,BG54&gt;=0), "",BG54/BG4)</f>
        <v>2.4187279431439628E-4</v>
      </c>
      <c r="BI54" s="47">
        <f>IF(AND(BG124=0,BG54&gt;=0),"",BG54/BG124)</f>
        <v>7.9803628130246788E-4</v>
      </c>
      <c r="BJ54" s="129">
        <f>+'N EERR ULTRAX'!J53</f>
        <v>0</v>
      </c>
      <c r="BK54" s="30" t="str">
        <f>IF(AND(BJ4=0,BJ54&gt;=0), "",BJ54/BJ4)</f>
        <v/>
      </c>
      <c r="BL54" s="47" t="str">
        <f>IF(AND(BJ124=0,BJ54&gt;=0),"",BJ54/BJ124)</f>
        <v/>
      </c>
      <c r="BM54" s="30" t="str">
        <f t="shared" si="21"/>
        <v/>
      </c>
      <c r="BN54" s="130">
        <f t="shared" si="39"/>
        <v>153.9093265212621</v>
      </c>
      <c r="BO54" s="30">
        <f>IF(AND(BN4=0,BN54&gt;=0), "",BN54/BN4)</f>
        <v>2.4187279431439628E-4</v>
      </c>
      <c r="BP54" s="47">
        <f>IF(AND(BN124=0,BN54&gt;=0),"",BN54/BN124)</f>
        <v>7.9803628130246788E-4</v>
      </c>
      <c r="BQ54" s="129">
        <f>+'N EERR ULTRAX'!K53</f>
        <v>0</v>
      </c>
      <c r="BR54" s="30" t="str">
        <f>IF(AND(BQ4=0,BQ54&gt;=0), "",BQ54/BQ4)</f>
        <v/>
      </c>
      <c r="BS54" s="47" t="str">
        <f>IF(AND(BQ124=0,BQ54&gt;=0),"",BQ54/BQ124)</f>
        <v/>
      </c>
      <c r="BT54" s="30" t="str">
        <f t="shared" si="22"/>
        <v/>
      </c>
      <c r="BU54" s="130">
        <f t="shared" si="40"/>
        <v>153.9093265212621</v>
      </c>
      <c r="BV54" s="30">
        <f>IF(AND(BU4=0,BU54&gt;=0), "",BU54/BU4)</f>
        <v>2.4187279431439628E-4</v>
      </c>
      <c r="BW54" s="47">
        <f>IF(AND(BU124=0,BU54&gt;=0),"",BU54/BU124)</f>
        <v>7.9803628130246788E-4</v>
      </c>
      <c r="BX54" s="131">
        <f t="shared" si="41"/>
        <v>0</v>
      </c>
      <c r="BY54" s="30" t="str">
        <f>IF(AND(BX4=0,BX54&gt;=0), "",BX54/BX4)</f>
        <v/>
      </c>
      <c r="BZ54" s="47">
        <f t="shared" si="23"/>
        <v>1</v>
      </c>
      <c r="CA54" s="129">
        <f>+'N EERR ULTRAX'!L53</f>
        <v>0</v>
      </c>
      <c r="CB54" s="30" t="str">
        <f>IF(AND(CA4=0,CA54&gt;=0), "",CA54/CA4)</f>
        <v/>
      </c>
      <c r="CC54" s="47" t="str">
        <f>IF(AND(CA124=0,CA54&gt;=0),"",CA54/CA124)</f>
        <v/>
      </c>
      <c r="CD54" s="30" t="str">
        <f t="shared" si="34"/>
        <v/>
      </c>
      <c r="CE54" s="130">
        <f t="shared" si="42"/>
        <v>153.9093265212621</v>
      </c>
      <c r="CF54" s="30">
        <f>IF(AND(CE4=0,CE54&gt;=0), "",CE54/CE4)</f>
        <v>2.4187279431439628E-4</v>
      </c>
      <c r="CG54" s="47">
        <f>IF(AND(CE124=0,CE54&gt;=0),"",CE54/CE124)</f>
        <v>7.9803628130246788E-4</v>
      </c>
      <c r="CH54" s="129">
        <f>+'N EERR ULTRAX'!M53</f>
        <v>0</v>
      </c>
      <c r="CI54" s="30" t="str">
        <f>IF(AND(CH4=0,CH54&gt;=0), "",CH54/CH4)</f>
        <v/>
      </c>
      <c r="CJ54" s="47" t="str">
        <f>IF(AND(CH124=0,CH54&gt;=0),"",CH54/CH124)</f>
        <v/>
      </c>
      <c r="CK54" s="30" t="str">
        <f t="shared" si="24"/>
        <v/>
      </c>
      <c r="CL54" s="130">
        <f t="shared" si="43"/>
        <v>153.9093265212621</v>
      </c>
      <c r="CM54" s="30">
        <f>IF(AND(CL4=0,CL54&gt;=0), "",CL54/CL4)</f>
        <v>2.4187279431439628E-4</v>
      </c>
      <c r="CN54" s="47">
        <f>IF(AND(CL124=0,CL54&gt;=0),"",CL54/CL124)</f>
        <v>7.9803628130246788E-4</v>
      </c>
      <c r="CO54" s="129">
        <f>+'N EERR ULTRAX'!N53</f>
        <v>0</v>
      </c>
      <c r="CP54" s="30" t="str">
        <f>IF(AND(CO4=0,CO54&gt;=0), "",CO54/CO4)</f>
        <v/>
      </c>
      <c r="CQ54" s="47" t="str">
        <f>IF(AND(CO124=0,CO54&gt;=0),"",CO54/CO124)</f>
        <v/>
      </c>
      <c r="CR54" s="30" t="str">
        <f t="shared" si="25"/>
        <v/>
      </c>
      <c r="CS54" s="130">
        <f t="shared" si="44"/>
        <v>153.9093265212621</v>
      </c>
      <c r="CT54" s="30">
        <f>IF(AND(CS4=0,CS54&gt;=0), "",CS54/CS4)</f>
        <v>2.4187279431439628E-4</v>
      </c>
      <c r="CU54" s="47">
        <f>IF(AND(CS124=0,CS54&gt;=0),"",CS54/CS124)</f>
        <v>7.9803628130246788E-4</v>
      </c>
      <c r="CV54" s="131">
        <f t="shared" si="45"/>
        <v>0</v>
      </c>
      <c r="CW54" s="30" t="str">
        <f>IF(AND(CV4=0,CV54&gt;=0), "",CV54/CV4)</f>
        <v/>
      </c>
      <c r="CX54" s="47">
        <f t="shared" si="26"/>
        <v>1</v>
      </c>
    </row>
    <row r="55" spans="1:102" hidden="1" outlineLevel="1" x14ac:dyDescent="0.3">
      <c r="A55" s="29" t="s">
        <v>17</v>
      </c>
      <c r="B55" s="129">
        <f>+'N EERR ULTRAX'!B54</f>
        <v>0</v>
      </c>
      <c r="C55" s="30" t="str">
        <f>IF(AND(B4=0,B55&gt;=0), "",B55/B4)</f>
        <v/>
      </c>
      <c r="D55" s="47" t="str">
        <f>IF(AND(B124=0,B55&gt;=0),"",B55/B124)</f>
        <v/>
      </c>
      <c r="E55" s="129">
        <f>+'N EERR ULTRAX'!C54</f>
        <v>172.39</v>
      </c>
      <c r="F55" s="30">
        <f>IF(AND(E4=0,E55&gt;=0), "",E55/E4)</f>
        <v>2.4726650120729201E-3</v>
      </c>
      <c r="G55" s="47">
        <f>IF(AND(E124=0,E55&gt;=0),"",E55/E124)</f>
        <v>6.4486162820062481E-3</v>
      </c>
      <c r="H55" s="129">
        <f>+'N EERR ULTRAX'!D54</f>
        <v>364.22</v>
      </c>
      <c r="I55" s="30">
        <f>IF(AND(H4=0,H55&gt;=0), "",H55/H4)</f>
        <v>4.0032213344299407E-3</v>
      </c>
      <c r="J55" s="47">
        <f>IF(AND(H124=0,H55&gt;=0),"",H55/H124)</f>
        <v>1.3770155248541268E-2</v>
      </c>
      <c r="K55" s="30">
        <f t="shared" si="27"/>
        <v>1.1127675619235458</v>
      </c>
      <c r="L55" s="130">
        <f t="shared" si="46"/>
        <v>536.61</v>
      </c>
      <c r="M55" s="30">
        <f>IF(AND(L4=0,L55&gt;=0), "",L55/L4)</f>
        <v>3.3392028841072864E-3</v>
      </c>
      <c r="N55" s="47">
        <f>IF(AND(L124=0,L55&gt;=0),"",L55/L124)</f>
        <v>1.0089911972371555E-2</v>
      </c>
      <c r="O55" s="129">
        <f>+'N EERR ULTRAX'!E54</f>
        <v>77.59</v>
      </c>
      <c r="P55" s="30">
        <f>IF(AND(O4=0,O55&gt;=0), "",O55/O4)</f>
        <v>7.206997636024045E-4</v>
      </c>
      <c r="Q55" s="47">
        <f>IF(AND(O124=0,O55&gt;=0),"",O55/O124)</f>
        <v>2.3906194243162593E-3</v>
      </c>
      <c r="R55" s="30">
        <f t="shared" si="28"/>
        <v>-0.7869694140903849</v>
      </c>
      <c r="S55" s="130">
        <f t="shared" si="47"/>
        <v>614.20000000000005</v>
      </c>
      <c r="T55" s="30">
        <f>IF(AND(S4=0,S55&gt;=0), "",S55/S4)</f>
        <v>2.2887227521201595E-3</v>
      </c>
      <c r="U55" s="47">
        <f>IF(AND(S124=0,S55&gt;=0),"",S55/S124)</f>
        <v>7.1719789270072365E-3</v>
      </c>
      <c r="V55" s="131"/>
      <c r="W55" s="30" t="str">
        <f>IF(AND(V4=0,V55&gt;=0), "",V55/V4)</f>
        <v/>
      </c>
      <c r="X55" s="47">
        <f t="shared" si="29"/>
        <v>1</v>
      </c>
      <c r="Y55" s="129">
        <f>+'N EERR ULTRAX'!F54</f>
        <v>303.63</v>
      </c>
      <c r="Z55" s="30">
        <f>IF(AND(Y4=0,Y55&gt;=0), "",Y55/Y4)</f>
        <v>2.585718423270759E-3</v>
      </c>
      <c r="AA55" s="47">
        <f>IF(AND(Y124=0,Y55&gt;=0),"",Y55/Y124)</f>
        <v>8.8112264345739776E-3</v>
      </c>
      <c r="AB55" s="30">
        <f t="shared" si="30"/>
        <v>2.9132620183013271</v>
      </c>
      <c r="AC55" s="130">
        <f t="shared" si="35"/>
        <v>917.83</v>
      </c>
      <c r="AD55" s="30">
        <f>IF(AND(AC4=0,AC55&gt;=0), "",AC55/AC4)</f>
        <v>2.3791226958736751E-3</v>
      </c>
      <c r="AE55" s="47">
        <f>IF(AND(AC124=0,AC55&gt;=0),"",AC55/AC124)</f>
        <v>7.6423233624135448E-3</v>
      </c>
      <c r="AF55" s="129">
        <f>+'N EERR ULTRAX'!G54</f>
        <v>27.7</v>
      </c>
      <c r="AG55" s="30">
        <f>IF(AND(AF4=0,AF55&gt;=0), "",AF55/AF4)</f>
        <v>2.0920118356671441E-4</v>
      </c>
      <c r="AH55" s="47">
        <f>IF(AND(AF124=0,AF55&gt;=0),"",AF55/AF124)</f>
        <v>7.6342004533728927E-4</v>
      </c>
      <c r="AI55" s="30">
        <f t="shared" si="19"/>
        <v>-0.90877054309521466</v>
      </c>
      <c r="AJ55" s="130">
        <f t="shared" si="16"/>
        <v>945.53000000000009</v>
      </c>
      <c r="AK55" s="30">
        <f>IF(AND(AJ4=0,AJ55&gt;=0), "",AJ55/AJ4)</f>
        <v>1.8246659104150782E-3</v>
      </c>
      <c r="AL55" s="47">
        <f>IF(AND(AJ124=0,AJ55&gt;=0),"",AJ55/AJ124)</f>
        <v>6.0462693251125757E-3</v>
      </c>
      <c r="AM55" s="129">
        <f>+'N EERR ULTRAX'!H54</f>
        <v>1033.96</v>
      </c>
      <c r="AN55" s="30">
        <f>IF(AND(AM4=0,AM55&gt;=0), "",AM55/AM4)</f>
        <v>8.7527345145530407E-3</v>
      </c>
      <c r="AO55" s="47">
        <f>IF(AND(AM124=0,AM55&gt;=0),"",AM55/AM124)</f>
        <v>2.8345004654968902E-2</v>
      </c>
      <c r="AP55" s="30">
        <f t="shared" si="20"/>
        <v>36.327075812274366</v>
      </c>
      <c r="AQ55" s="130">
        <f t="shared" si="17"/>
        <v>1979.4900000000002</v>
      </c>
      <c r="AR55" s="30">
        <f>IF(AND(AQ4=0,AQ55&gt;=0), "",AQ55/AQ4)</f>
        <v>3.1108236806640936E-3</v>
      </c>
      <c r="AS55" s="47">
        <f>IF(AND(AQ124=0,AQ55&gt;=0),"",AQ55/AQ124)</f>
        <v>1.0263866876561186E-2</v>
      </c>
      <c r="AT55" s="131">
        <f t="shared" si="36"/>
        <v>0</v>
      </c>
      <c r="AU55" s="30" t="str">
        <f>IF(AND(AT4=0,AT55&gt;=0), "",AT55/AT4)</f>
        <v/>
      </c>
      <c r="AV55" s="47">
        <f t="shared" si="31"/>
        <v>1</v>
      </c>
      <c r="AW55" s="131">
        <f t="shared" si="48"/>
        <v>329.91500000000002</v>
      </c>
      <c r="AX55" s="30">
        <f>IF(AND(AW4=0,AW55&gt;=0), "",AW55/AW4)</f>
        <v>3.1108236806640932E-3</v>
      </c>
      <c r="AY55" s="47">
        <f>IF(AND(AW124=0,AW55&gt;=0),"",AW55/AW124)</f>
        <v>1.0263866876561186E-2</v>
      </c>
      <c r="AZ55" s="131">
        <f t="shared" si="37"/>
        <v>0</v>
      </c>
      <c r="BA55" s="30" t="str">
        <f>IF(AND(AZ4=0,AZ55&gt;=0), "",AZ55/AZ4)</f>
        <v/>
      </c>
      <c r="BB55" s="47">
        <f t="shared" si="32"/>
        <v>1</v>
      </c>
      <c r="BC55" s="129">
        <f>+'N EERR ULTRAX'!I54</f>
        <v>0</v>
      </c>
      <c r="BD55" s="30" t="str">
        <f>IF(AND(BC4=0,BC55&gt;=0), "",BC55/BC4)</f>
        <v/>
      </c>
      <c r="BE55" s="47" t="str">
        <f>IF(AND(BC124=0,BC55&gt;=0),"",BC55/BC124)</f>
        <v/>
      </c>
      <c r="BF55" s="30">
        <f t="shared" si="33"/>
        <v>-1</v>
      </c>
      <c r="BG55" s="130">
        <f t="shared" si="38"/>
        <v>1979.4900000000002</v>
      </c>
      <c r="BH55" s="30">
        <f>IF(AND(BG4=0,BG55&gt;=0), "",BG55/BG4)</f>
        <v>3.1108236806640936E-3</v>
      </c>
      <c r="BI55" s="47">
        <f>IF(AND(BG124=0,BG55&gt;=0),"",BG55/BG124)</f>
        <v>1.0263866876561186E-2</v>
      </c>
      <c r="BJ55" s="129">
        <f>+'N EERR ULTRAX'!J54</f>
        <v>0</v>
      </c>
      <c r="BK55" s="30" t="str">
        <f>IF(AND(BJ4=0,BJ55&gt;=0), "",BJ55/BJ4)</f>
        <v/>
      </c>
      <c r="BL55" s="47" t="str">
        <f>IF(AND(BJ124=0,BJ55&gt;=0),"",BJ55/BJ124)</f>
        <v/>
      </c>
      <c r="BM55" s="30" t="str">
        <f t="shared" si="21"/>
        <v/>
      </c>
      <c r="BN55" s="130">
        <f t="shared" si="39"/>
        <v>1979.4900000000002</v>
      </c>
      <c r="BO55" s="30">
        <f>IF(AND(BN4=0,BN55&gt;=0), "",BN55/BN4)</f>
        <v>3.1108236806640936E-3</v>
      </c>
      <c r="BP55" s="47">
        <f>IF(AND(BN124=0,BN55&gt;=0),"",BN55/BN124)</f>
        <v>1.0263866876561186E-2</v>
      </c>
      <c r="BQ55" s="129">
        <f>+'N EERR ULTRAX'!K54</f>
        <v>0</v>
      </c>
      <c r="BR55" s="30" t="str">
        <f>IF(AND(BQ4=0,BQ55&gt;=0), "",BQ55/BQ4)</f>
        <v/>
      </c>
      <c r="BS55" s="47" t="str">
        <f>IF(AND(BQ124=0,BQ55&gt;=0),"",BQ55/BQ124)</f>
        <v/>
      </c>
      <c r="BT55" s="30" t="str">
        <f t="shared" si="22"/>
        <v/>
      </c>
      <c r="BU55" s="130">
        <f t="shared" si="40"/>
        <v>1979.4900000000002</v>
      </c>
      <c r="BV55" s="30">
        <f>IF(AND(BU4=0,BU55&gt;=0), "",BU55/BU4)</f>
        <v>3.1108236806640936E-3</v>
      </c>
      <c r="BW55" s="47">
        <f>IF(AND(BU124=0,BU55&gt;=0),"",BU55/BU124)</f>
        <v>1.0263866876561186E-2</v>
      </c>
      <c r="BX55" s="131">
        <f t="shared" si="41"/>
        <v>0</v>
      </c>
      <c r="BY55" s="30" t="str">
        <f>IF(AND(BX4=0,BX55&gt;=0), "",BX55/BX4)</f>
        <v/>
      </c>
      <c r="BZ55" s="47">
        <f t="shared" si="23"/>
        <v>1</v>
      </c>
      <c r="CA55" s="129">
        <f>+'N EERR ULTRAX'!L54</f>
        <v>0</v>
      </c>
      <c r="CB55" s="30" t="str">
        <f>IF(AND(CA4=0,CA55&gt;=0), "",CA55/CA4)</f>
        <v/>
      </c>
      <c r="CC55" s="47" t="str">
        <f>IF(AND(CA124=0,CA55&gt;=0),"",CA55/CA124)</f>
        <v/>
      </c>
      <c r="CD55" s="30" t="str">
        <f t="shared" si="34"/>
        <v/>
      </c>
      <c r="CE55" s="130">
        <f t="shared" si="42"/>
        <v>1979.4900000000002</v>
      </c>
      <c r="CF55" s="30">
        <f>IF(AND(CE4=0,CE55&gt;=0), "",CE55/CE4)</f>
        <v>3.1108236806640936E-3</v>
      </c>
      <c r="CG55" s="47">
        <f>IF(AND(CE124=0,CE55&gt;=0),"",CE55/CE124)</f>
        <v>1.0263866876561186E-2</v>
      </c>
      <c r="CH55" s="129">
        <f>+'N EERR ULTRAX'!M54</f>
        <v>0</v>
      </c>
      <c r="CI55" s="30" t="str">
        <f>IF(AND(CH4=0,CH55&gt;=0), "",CH55/CH4)</f>
        <v/>
      </c>
      <c r="CJ55" s="47" t="str">
        <f>IF(AND(CH124=0,CH55&gt;=0),"",CH55/CH124)</f>
        <v/>
      </c>
      <c r="CK55" s="30" t="str">
        <f t="shared" si="24"/>
        <v/>
      </c>
      <c r="CL55" s="130">
        <f t="shared" si="43"/>
        <v>1979.4900000000002</v>
      </c>
      <c r="CM55" s="30">
        <f>IF(AND(CL4=0,CL55&gt;=0), "",CL55/CL4)</f>
        <v>3.1108236806640936E-3</v>
      </c>
      <c r="CN55" s="47">
        <f>IF(AND(CL124=0,CL55&gt;=0),"",CL55/CL124)</f>
        <v>1.0263866876561186E-2</v>
      </c>
      <c r="CO55" s="129">
        <f>+'N EERR ULTRAX'!N54</f>
        <v>0</v>
      </c>
      <c r="CP55" s="30" t="str">
        <f>IF(AND(CO4=0,CO55&gt;=0), "",CO55/CO4)</f>
        <v/>
      </c>
      <c r="CQ55" s="47" t="str">
        <f>IF(AND(CO124=0,CO55&gt;=0),"",CO55/CO124)</f>
        <v/>
      </c>
      <c r="CR55" s="30" t="str">
        <f t="shared" si="25"/>
        <v/>
      </c>
      <c r="CS55" s="130">
        <f t="shared" si="44"/>
        <v>1979.4900000000002</v>
      </c>
      <c r="CT55" s="30">
        <f>IF(AND(CS4=0,CS55&gt;=0), "",CS55/CS4)</f>
        <v>3.1108236806640936E-3</v>
      </c>
      <c r="CU55" s="47">
        <f>IF(AND(CS124=0,CS55&gt;=0),"",CS55/CS124)</f>
        <v>1.0263866876561186E-2</v>
      </c>
      <c r="CV55" s="131">
        <f t="shared" si="45"/>
        <v>0</v>
      </c>
      <c r="CW55" s="30" t="str">
        <f>IF(AND(CV4=0,CV55&gt;=0), "",CV55/CV4)</f>
        <v/>
      </c>
      <c r="CX55" s="47">
        <f t="shared" si="26"/>
        <v>1</v>
      </c>
    </row>
    <row r="56" spans="1:102" hidden="1" outlineLevel="1" x14ac:dyDescent="0.3">
      <c r="A56" s="29" t="s">
        <v>18</v>
      </c>
      <c r="B56" s="129">
        <f>+'N EERR ULTRAX'!B55</f>
        <v>0</v>
      </c>
      <c r="C56" s="30" t="str">
        <f>IF(AND(B4=0,B56&gt;=0), "",B56/B4)</f>
        <v/>
      </c>
      <c r="D56" s="47" t="str">
        <f>IF(AND(B124=0,B56&gt;=0),"",B56/B124)</f>
        <v/>
      </c>
      <c r="E56" s="129">
        <f>+'N EERR ULTRAX'!C55</f>
        <v>15.855051935788484</v>
      </c>
      <c r="F56" s="30">
        <f>IF(AND(E4=0,E56&gt;=0), "",E56/E4)</f>
        <v>2.2741593007844546E-4</v>
      </c>
      <c r="G56" s="47">
        <f>IF(AND(E124=0,E56&gt;=0),"",E56/E124)</f>
        <v>5.9309209388700216E-4</v>
      </c>
      <c r="H56" s="129">
        <f>+'N EERR ULTRAX'!D55</f>
        <v>20.218580883922854</v>
      </c>
      <c r="I56" s="30">
        <f>IF(AND(H4=0,H56&gt;=0), "",H56/H4)</f>
        <v>2.2222682539788408E-4</v>
      </c>
      <c r="J56" s="47">
        <f>IF(AND(H124=0,H56&gt;=0),"",H56/H124)</f>
        <v>7.6440886737907433E-4</v>
      </c>
      <c r="K56" s="30">
        <f t="shared" si="27"/>
        <v>0.27521379089808501</v>
      </c>
      <c r="L56" s="130">
        <f t="shared" si="46"/>
        <v>36.073632819711335</v>
      </c>
      <c r="M56" s="30">
        <f>IF(AND(L4=0,L56&gt;=0), "",L56/L4)</f>
        <v>2.2447807299865331E-4</v>
      </c>
      <c r="N56" s="47">
        <f>IF(AND(L124=0,L56&gt;=0),"",L56/L124)</f>
        <v>6.7829481313158688E-4</v>
      </c>
      <c r="O56" s="129">
        <f>+'N EERR ULTRAX'!E55</f>
        <v>147.78169494199025</v>
      </c>
      <c r="P56" s="30">
        <f>IF(AND(O4=0,O56&gt;=0), "",O56/O4)</f>
        <v>1.3726798892828333E-3</v>
      </c>
      <c r="Q56" s="47">
        <f>IF(AND(O124=0,O56&gt;=0),"",O56/O124)</f>
        <v>4.5532902498608297E-3</v>
      </c>
      <c r="R56" s="30">
        <f t="shared" si="28"/>
        <v>6.309202153722933</v>
      </c>
      <c r="S56" s="130">
        <f t="shared" si="47"/>
        <v>183.85532776170157</v>
      </c>
      <c r="T56" s="30">
        <f>IF(AND(S4=0,S56&gt;=0), "",S56/S4)</f>
        <v>6.8510887617504975E-4</v>
      </c>
      <c r="U56" s="47">
        <f>IF(AND(S124=0,S56&gt;=0),"",S56/S124)</f>
        <v>2.1468683430884601E-3</v>
      </c>
      <c r="V56" s="131"/>
      <c r="W56" s="30" t="str">
        <f>IF(AND(V4=0,V56&gt;=0), "",V56/V4)</f>
        <v/>
      </c>
      <c r="X56" s="47">
        <f t="shared" si="29"/>
        <v>1</v>
      </c>
      <c r="Y56" s="129">
        <f>+'N EERR ULTRAX'!F55</f>
        <v>64.246403114052157</v>
      </c>
      <c r="Z56" s="30">
        <f>IF(AND(Y4=0,Y56&gt;=0), "",Y56/Y4)</f>
        <v>5.471234995253582E-4</v>
      </c>
      <c r="AA56" s="47">
        <f>IF(AND(Y124=0,Y56&gt;=0),"",Y56/Y124)</f>
        <v>1.8644060384179176E-3</v>
      </c>
      <c r="AB56" s="30">
        <f t="shared" si="30"/>
        <v>-0.56526142740972596</v>
      </c>
      <c r="AC56" s="130">
        <f t="shared" si="35"/>
        <v>248.10173087575373</v>
      </c>
      <c r="AD56" s="30">
        <f>IF(AND(AC4=0,AC56&gt;=0), "",AC56/AC4)</f>
        <v>6.431087007529152E-4</v>
      </c>
      <c r="AE56" s="47">
        <f>IF(AND(AC124=0,AC56&gt;=0),"",AC56/AC124)</f>
        <v>2.0658222700576474E-3</v>
      </c>
      <c r="AF56" s="129">
        <f>+'N EERR ULTRAX'!G55</f>
        <v>179.10299102181671</v>
      </c>
      <c r="AG56" s="30">
        <f>IF(AND(AF4=0,AF56&gt;=0), "",AF56/AF4)</f>
        <v>1.3526555127112881E-3</v>
      </c>
      <c r="AH56" s="47">
        <f>IF(AND(AF124=0,AF56&gt;=0),"",AF56/AF124)</f>
        <v>4.9361304521992567E-3</v>
      </c>
      <c r="AI56" s="30">
        <f t="shared" si="19"/>
        <v>1.7877512567336675</v>
      </c>
      <c r="AJ56" s="130">
        <f t="shared" si="16"/>
        <v>427.20472189757044</v>
      </c>
      <c r="AK56" s="30">
        <f>IF(AND(AJ4=0,AJ56&gt;=0), "",AJ56/AJ4)</f>
        <v>8.244115922444032E-4</v>
      </c>
      <c r="AL56" s="47">
        <f>IF(AND(AJ124=0,AJ56&gt;=0),"",AJ56/AJ124)</f>
        <v>2.7317957183299615E-3</v>
      </c>
      <c r="AM56" s="129">
        <f>+'N EERR ULTRAX'!H55</f>
        <v>7.9612300369173328</v>
      </c>
      <c r="AN56" s="30">
        <f>IF(AND(AM4=0,AM56&gt;=0), "",AM56/AM4)</f>
        <v>6.7393838177901187E-5</v>
      </c>
      <c r="AO56" s="47">
        <f>IF(AND(AM124=0,AM56&gt;=0),"",AM56/AM124)</f>
        <v>2.1824935438092386E-4</v>
      </c>
      <c r="AP56" s="30">
        <f t="shared" si="20"/>
        <v>-0.95554943001511594</v>
      </c>
      <c r="AQ56" s="130">
        <f t="shared" si="17"/>
        <v>435.16595193448779</v>
      </c>
      <c r="AR56" s="30">
        <f>IF(AND(AQ4=0,AQ56&gt;=0), "",AQ56/AQ4)</f>
        <v>6.8387541654493691E-4</v>
      </c>
      <c r="AS56" s="47">
        <f>IF(AND(AQ124=0,AQ56&gt;=0),"",AQ56/AQ124)</f>
        <v>2.256381896280156E-3</v>
      </c>
      <c r="AT56" s="131">
        <f t="shared" si="36"/>
        <v>0</v>
      </c>
      <c r="AU56" s="30" t="str">
        <f>IF(AND(AT4=0,AT56&gt;=0), "",AT56/AT4)</f>
        <v/>
      </c>
      <c r="AV56" s="47">
        <f t="shared" si="31"/>
        <v>1</v>
      </c>
      <c r="AW56" s="131">
        <f t="shared" si="48"/>
        <v>72.52765865574797</v>
      </c>
      <c r="AX56" s="30">
        <f>IF(AND(AW4=0,AW56&gt;=0), "",AW56/AW4)</f>
        <v>6.8387541654493691E-4</v>
      </c>
      <c r="AY56" s="47">
        <f>IF(AND(AW124=0,AW56&gt;=0),"",AW56/AW124)</f>
        <v>2.2563818962801564E-3</v>
      </c>
      <c r="AZ56" s="131">
        <f t="shared" si="37"/>
        <v>0</v>
      </c>
      <c r="BA56" s="30" t="str">
        <f>IF(AND(AZ4=0,AZ56&gt;=0), "",AZ56/AZ4)</f>
        <v/>
      </c>
      <c r="BB56" s="47">
        <f t="shared" si="32"/>
        <v>1</v>
      </c>
      <c r="BC56" s="129">
        <f>+'N EERR ULTRAX'!I55</f>
        <v>0</v>
      </c>
      <c r="BD56" s="30" t="str">
        <f>IF(AND(BC4=0,BC56&gt;=0), "",BC56/BC4)</f>
        <v/>
      </c>
      <c r="BE56" s="47" t="str">
        <f>IF(AND(BC124=0,BC56&gt;=0),"",BC56/BC124)</f>
        <v/>
      </c>
      <c r="BF56" s="30">
        <f t="shared" si="33"/>
        <v>-1</v>
      </c>
      <c r="BG56" s="130">
        <f t="shared" si="38"/>
        <v>435.16595193448779</v>
      </c>
      <c r="BH56" s="30">
        <f>IF(AND(BG4=0,BG56&gt;=0), "",BG56/BG4)</f>
        <v>6.8387541654493691E-4</v>
      </c>
      <c r="BI56" s="47">
        <f>IF(AND(BG124=0,BG56&gt;=0),"",BG56/BG124)</f>
        <v>2.256381896280156E-3</v>
      </c>
      <c r="BJ56" s="129">
        <f>+'N EERR ULTRAX'!J55</f>
        <v>0</v>
      </c>
      <c r="BK56" s="30" t="str">
        <f>IF(AND(BJ4=0,BJ56&gt;=0), "",BJ56/BJ4)</f>
        <v/>
      </c>
      <c r="BL56" s="47" t="str">
        <f>IF(AND(BJ124=0,BJ56&gt;=0),"",BJ56/BJ124)</f>
        <v/>
      </c>
      <c r="BM56" s="30" t="str">
        <f t="shared" si="21"/>
        <v/>
      </c>
      <c r="BN56" s="130">
        <f t="shared" si="39"/>
        <v>435.16595193448779</v>
      </c>
      <c r="BO56" s="30">
        <f>IF(AND(BN4=0,BN56&gt;=0), "",BN56/BN4)</f>
        <v>6.8387541654493691E-4</v>
      </c>
      <c r="BP56" s="47">
        <f>IF(AND(BN124=0,BN56&gt;=0),"",BN56/BN124)</f>
        <v>2.256381896280156E-3</v>
      </c>
      <c r="BQ56" s="129">
        <f>+'N EERR ULTRAX'!K55</f>
        <v>0</v>
      </c>
      <c r="BR56" s="30" t="str">
        <f>IF(AND(BQ4=0,BQ56&gt;=0), "",BQ56/BQ4)</f>
        <v/>
      </c>
      <c r="BS56" s="47" t="str">
        <f>IF(AND(BQ124=0,BQ56&gt;=0),"",BQ56/BQ124)</f>
        <v/>
      </c>
      <c r="BT56" s="30" t="str">
        <f t="shared" si="22"/>
        <v/>
      </c>
      <c r="BU56" s="130">
        <f t="shared" si="40"/>
        <v>435.16595193448779</v>
      </c>
      <c r="BV56" s="30">
        <f>IF(AND(BU4=0,BU56&gt;=0), "",BU56/BU4)</f>
        <v>6.8387541654493691E-4</v>
      </c>
      <c r="BW56" s="47">
        <f>IF(AND(BU124=0,BU56&gt;=0),"",BU56/BU124)</f>
        <v>2.256381896280156E-3</v>
      </c>
      <c r="BX56" s="131">
        <f t="shared" si="41"/>
        <v>0</v>
      </c>
      <c r="BY56" s="30" t="str">
        <f>IF(AND(BX4=0,BX56&gt;=0), "",BX56/BX4)</f>
        <v/>
      </c>
      <c r="BZ56" s="47">
        <f t="shared" si="23"/>
        <v>1</v>
      </c>
      <c r="CA56" s="129">
        <f>+'N EERR ULTRAX'!L55</f>
        <v>0</v>
      </c>
      <c r="CB56" s="30" t="str">
        <f>IF(AND(CA4=0,CA56&gt;=0), "",CA56/CA4)</f>
        <v/>
      </c>
      <c r="CC56" s="47" t="str">
        <f>IF(AND(CA124=0,CA56&gt;=0),"",CA56/CA124)</f>
        <v/>
      </c>
      <c r="CD56" s="30" t="str">
        <f t="shared" si="34"/>
        <v/>
      </c>
      <c r="CE56" s="130">
        <f t="shared" si="42"/>
        <v>435.16595193448779</v>
      </c>
      <c r="CF56" s="30">
        <f>IF(AND(CE4=0,CE56&gt;=0), "",CE56/CE4)</f>
        <v>6.8387541654493691E-4</v>
      </c>
      <c r="CG56" s="47">
        <f>IF(AND(CE124=0,CE56&gt;=0),"",CE56/CE124)</f>
        <v>2.256381896280156E-3</v>
      </c>
      <c r="CH56" s="129">
        <f>+'N EERR ULTRAX'!M55</f>
        <v>0</v>
      </c>
      <c r="CI56" s="30" t="str">
        <f>IF(AND(CH4=0,CH56&gt;=0), "",CH56/CH4)</f>
        <v/>
      </c>
      <c r="CJ56" s="47" t="str">
        <f>IF(AND(CH124=0,CH56&gt;=0),"",CH56/CH124)</f>
        <v/>
      </c>
      <c r="CK56" s="30" t="str">
        <f t="shared" si="24"/>
        <v/>
      </c>
      <c r="CL56" s="130">
        <f t="shared" si="43"/>
        <v>435.16595193448779</v>
      </c>
      <c r="CM56" s="30">
        <f>IF(AND(CL4=0,CL56&gt;=0), "",CL56/CL4)</f>
        <v>6.8387541654493691E-4</v>
      </c>
      <c r="CN56" s="47">
        <f>IF(AND(CL124=0,CL56&gt;=0),"",CL56/CL124)</f>
        <v>2.256381896280156E-3</v>
      </c>
      <c r="CO56" s="129">
        <f>+'N EERR ULTRAX'!N55</f>
        <v>0</v>
      </c>
      <c r="CP56" s="30" t="str">
        <f>IF(AND(CO4=0,CO56&gt;=0), "",CO56/CO4)</f>
        <v/>
      </c>
      <c r="CQ56" s="47" t="str">
        <f>IF(AND(CO124=0,CO56&gt;=0),"",CO56/CO124)</f>
        <v/>
      </c>
      <c r="CR56" s="30" t="str">
        <f t="shared" si="25"/>
        <v/>
      </c>
      <c r="CS56" s="130">
        <f t="shared" si="44"/>
        <v>435.16595193448779</v>
      </c>
      <c r="CT56" s="30">
        <f>IF(AND(CS4=0,CS56&gt;=0), "",CS56/CS4)</f>
        <v>6.8387541654493691E-4</v>
      </c>
      <c r="CU56" s="47">
        <f>IF(AND(CS124=0,CS56&gt;=0),"",CS56/CS124)</f>
        <v>2.256381896280156E-3</v>
      </c>
      <c r="CV56" s="131">
        <f t="shared" si="45"/>
        <v>0</v>
      </c>
      <c r="CW56" s="30" t="str">
        <f>IF(AND(CV4=0,CV56&gt;=0), "",CV56/CV4)</f>
        <v/>
      </c>
      <c r="CX56" s="47">
        <f t="shared" si="26"/>
        <v>1</v>
      </c>
    </row>
    <row r="57" spans="1:102" hidden="1" outlineLevel="1" x14ac:dyDescent="0.3">
      <c r="A57" s="29" t="s">
        <v>19</v>
      </c>
      <c r="B57" s="129">
        <f>+'N EERR ULTRAX'!B56</f>
        <v>0</v>
      </c>
      <c r="C57" s="30" t="str">
        <f>IF(AND(B4=0,B57&gt;=0), "",B57/B4)</f>
        <v/>
      </c>
      <c r="D57" s="47" t="str">
        <f>IF(AND(B124=0,B57&gt;=0),"",B57/B124)</f>
        <v/>
      </c>
      <c r="E57" s="129">
        <f>+'N EERR ULTRAX'!C56</f>
        <v>0</v>
      </c>
      <c r="F57" s="30">
        <f>IF(AND(E4=0,E57&gt;=0), "",E57/E4)</f>
        <v>0</v>
      </c>
      <c r="G57" s="47">
        <f>IF(AND(E124=0,E57&gt;=0),"",E57/E124)</f>
        <v>0</v>
      </c>
      <c r="H57" s="129">
        <f>+'N EERR ULTRAX'!D56</f>
        <v>0</v>
      </c>
      <c r="I57" s="30">
        <f>IF(AND(H4=0,H57&gt;=0), "",H57/H4)</f>
        <v>0</v>
      </c>
      <c r="J57" s="47">
        <f>IF(AND(H124=0,H57&gt;=0),"",H57/H124)</f>
        <v>0</v>
      </c>
      <c r="K57" s="30" t="str">
        <f t="shared" si="27"/>
        <v/>
      </c>
      <c r="L57" s="130">
        <f t="shared" si="46"/>
        <v>0</v>
      </c>
      <c r="M57" s="30">
        <f>IF(AND(L4=0,L57&gt;=0), "",L57/L4)</f>
        <v>0</v>
      </c>
      <c r="N57" s="47">
        <f>IF(AND(L124=0,L57&gt;=0),"",L57/L124)</f>
        <v>0</v>
      </c>
      <c r="O57" s="129">
        <f>+'N EERR ULTRAX'!E56</f>
        <v>0</v>
      </c>
      <c r="P57" s="30">
        <f>IF(AND(O4=0,O57&gt;=0), "",O57/O4)</f>
        <v>0</v>
      </c>
      <c r="Q57" s="47">
        <f>IF(AND(O124=0,O57&gt;=0),"",O57/O124)</f>
        <v>0</v>
      </c>
      <c r="R57" s="30" t="str">
        <f t="shared" si="28"/>
        <v/>
      </c>
      <c r="S57" s="130">
        <f t="shared" si="47"/>
        <v>0</v>
      </c>
      <c r="T57" s="30">
        <f>IF(AND(S4=0,S57&gt;=0), "",S57/S4)</f>
        <v>0</v>
      </c>
      <c r="U57" s="47">
        <f>IF(AND(S124=0,S57&gt;=0),"",S57/S124)</f>
        <v>0</v>
      </c>
      <c r="V57" s="131"/>
      <c r="W57" s="30" t="str">
        <f>IF(AND(V4=0,V57&gt;=0), "",V57/V4)</f>
        <v/>
      </c>
      <c r="X57" s="47" t="str">
        <f t="shared" si="29"/>
        <v/>
      </c>
      <c r="Y57" s="129">
        <f>+'N EERR ULTRAX'!F56</f>
        <v>0</v>
      </c>
      <c r="Z57" s="30">
        <f>IF(AND(Y4=0,Y57&gt;=0), "",Y57/Y4)</f>
        <v>0</v>
      </c>
      <c r="AA57" s="47">
        <f>IF(AND(Y124=0,Y57&gt;=0),"",Y57/Y124)</f>
        <v>0</v>
      </c>
      <c r="AB57" s="30" t="str">
        <f t="shared" si="30"/>
        <v/>
      </c>
      <c r="AC57" s="130">
        <f t="shared" si="35"/>
        <v>0</v>
      </c>
      <c r="AD57" s="30">
        <f>IF(AND(AC4=0,AC57&gt;=0), "",AC57/AC4)</f>
        <v>0</v>
      </c>
      <c r="AE57" s="47">
        <f>IF(AND(AC124=0,AC57&gt;=0),"",AC57/AC124)</f>
        <v>0</v>
      </c>
      <c r="AF57" s="129">
        <f>+'N EERR ULTRAX'!G56</f>
        <v>0</v>
      </c>
      <c r="AG57" s="30">
        <f>IF(AND(AF4=0,AF57&gt;=0), "",AF57/AF4)</f>
        <v>0</v>
      </c>
      <c r="AH57" s="47">
        <f>IF(AND(AF124=0,AF57&gt;=0),"",AF57/AF124)</f>
        <v>0</v>
      </c>
      <c r="AI57" s="30" t="str">
        <f t="shared" si="19"/>
        <v/>
      </c>
      <c r="AJ57" s="130">
        <f t="shared" si="16"/>
        <v>0</v>
      </c>
      <c r="AK57" s="30">
        <f>IF(AND(AJ4=0,AJ57&gt;=0), "",AJ57/AJ4)</f>
        <v>0</v>
      </c>
      <c r="AL57" s="47">
        <f>IF(AND(AJ124=0,AJ57&gt;=0),"",AJ57/AJ124)</f>
        <v>0</v>
      </c>
      <c r="AM57" s="129">
        <f>+'N EERR ULTRAX'!H56</f>
        <v>0</v>
      </c>
      <c r="AN57" s="30">
        <f>IF(AND(AM4=0,AM57&gt;=0), "",AM57/AM4)</f>
        <v>0</v>
      </c>
      <c r="AO57" s="47">
        <f>IF(AND(AM124=0,AM57&gt;=0),"",AM57/AM124)</f>
        <v>0</v>
      </c>
      <c r="AP57" s="30" t="str">
        <f t="shared" si="20"/>
        <v/>
      </c>
      <c r="AQ57" s="130">
        <f t="shared" si="17"/>
        <v>0</v>
      </c>
      <c r="AR57" s="30">
        <f>IF(AND(AQ4=0,AQ57&gt;=0), "",AQ57/AQ4)</f>
        <v>0</v>
      </c>
      <c r="AS57" s="47">
        <f>IF(AND(AQ124=0,AQ57&gt;=0),"",AQ57/AQ124)</f>
        <v>0</v>
      </c>
      <c r="AT57" s="131">
        <f t="shared" si="36"/>
        <v>0</v>
      </c>
      <c r="AU57" s="30" t="str">
        <f>IF(AND(AT4=0,AT57&gt;=0), "",AT57/AT4)</f>
        <v/>
      </c>
      <c r="AV57" s="47" t="str">
        <f t="shared" si="31"/>
        <v/>
      </c>
      <c r="AW57" s="131">
        <f t="shared" si="48"/>
        <v>0</v>
      </c>
      <c r="AX57" s="30">
        <f>IF(AND(AW4=0,AW57&gt;=0), "",AW57/AW4)</f>
        <v>0</v>
      </c>
      <c r="AY57" s="47">
        <f>IF(AND(AW124=0,AW57&gt;=0),"",AW57/AW124)</f>
        <v>0</v>
      </c>
      <c r="AZ57" s="131">
        <f t="shared" si="37"/>
        <v>0</v>
      </c>
      <c r="BA57" s="30" t="str">
        <f>IF(AND(AZ4=0,AZ57&gt;=0), "",AZ57/AZ4)</f>
        <v/>
      </c>
      <c r="BB57" s="47" t="str">
        <f t="shared" si="32"/>
        <v/>
      </c>
      <c r="BC57" s="129">
        <f>+'N EERR ULTRAX'!I56</f>
        <v>0</v>
      </c>
      <c r="BD57" s="30" t="str">
        <f>IF(AND(BC4=0,BC57&gt;=0), "",BC57/BC4)</f>
        <v/>
      </c>
      <c r="BE57" s="47" t="str">
        <f>IF(AND(BC124=0,BC57&gt;=0),"",BC57/BC124)</f>
        <v/>
      </c>
      <c r="BF57" s="30" t="str">
        <f t="shared" si="33"/>
        <v/>
      </c>
      <c r="BG57" s="130">
        <f t="shared" si="38"/>
        <v>0</v>
      </c>
      <c r="BH57" s="30">
        <f>IF(AND(BG4=0,BG57&gt;=0), "",BG57/BG4)</f>
        <v>0</v>
      </c>
      <c r="BI57" s="47">
        <f>IF(AND(BG124=0,BG57&gt;=0),"",BG57/BG124)</f>
        <v>0</v>
      </c>
      <c r="BJ57" s="129">
        <f>+'N EERR ULTRAX'!J56</f>
        <v>0</v>
      </c>
      <c r="BK57" s="30" t="str">
        <f>IF(AND(BJ4=0,BJ57&gt;=0), "",BJ57/BJ4)</f>
        <v/>
      </c>
      <c r="BL57" s="47" t="str">
        <f>IF(AND(BJ124=0,BJ57&gt;=0),"",BJ57/BJ124)</f>
        <v/>
      </c>
      <c r="BM57" s="30" t="str">
        <f t="shared" si="21"/>
        <v/>
      </c>
      <c r="BN57" s="130">
        <f t="shared" si="39"/>
        <v>0</v>
      </c>
      <c r="BO57" s="30">
        <f>IF(AND(BN4=0,BN57&gt;=0), "",BN57/BN4)</f>
        <v>0</v>
      </c>
      <c r="BP57" s="47">
        <f>IF(AND(BN124=0,BN57&gt;=0),"",BN57/BN124)</f>
        <v>0</v>
      </c>
      <c r="BQ57" s="129">
        <f>+'N EERR ULTRAX'!K56</f>
        <v>0</v>
      </c>
      <c r="BR57" s="30" t="str">
        <f>IF(AND(BQ4=0,BQ57&gt;=0), "",BQ57/BQ4)</f>
        <v/>
      </c>
      <c r="BS57" s="47" t="str">
        <f>IF(AND(BQ124=0,BQ57&gt;=0),"",BQ57/BQ124)</f>
        <v/>
      </c>
      <c r="BT57" s="30" t="str">
        <f t="shared" si="22"/>
        <v/>
      </c>
      <c r="BU57" s="130">
        <f t="shared" si="40"/>
        <v>0</v>
      </c>
      <c r="BV57" s="30">
        <f>IF(AND(BU4=0,BU57&gt;=0), "",BU57/BU4)</f>
        <v>0</v>
      </c>
      <c r="BW57" s="47">
        <f>IF(AND(BU124=0,BU57&gt;=0),"",BU57/BU124)</f>
        <v>0</v>
      </c>
      <c r="BX57" s="131">
        <f t="shared" si="41"/>
        <v>0</v>
      </c>
      <c r="BY57" s="30" t="str">
        <f>IF(AND(BX4=0,BX57&gt;=0), "",BX57/BX4)</f>
        <v/>
      </c>
      <c r="BZ57" s="47" t="str">
        <f t="shared" si="23"/>
        <v/>
      </c>
      <c r="CA57" s="129">
        <f>+'N EERR ULTRAX'!L56</f>
        <v>0</v>
      </c>
      <c r="CB57" s="30" t="str">
        <f>IF(AND(CA4=0,CA57&gt;=0), "",CA57/CA4)</f>
        <v/>
      </c>
      <c r="CC57" s="47" t="str">
        <f>IF(AND(CA124=0,CA57&gt;=0),"",CA57/CA124)</f>
        <v/>
      </c>
      <c r="CD57" s="30" t="str">
        <f t="shared" si="34"/>
        <v/>
      </c>
      <c r="CE57" s="130">
        <f t="shared" si="42"/>
        <v>0</v>
      </c>
      <c r="CF57" s="30">
        <f>IF(AND(CE4=0,CE57&gt;=0), "",CE57/CE4)</f>
        <v>0</v>
      </c>
      <c r="CG57" s="47">
        <f>IF(AND(CE124=0,CE57&gt;=0),"",CE57/CE124)</f>
        <v>0</v>
      </c>
      <c r="CH57" s="129">
        <f>+'N EERR ULTRAX'!M56</f>
        <v>0</v>
      </c>
      <c r="CI57" s="30" t="str">
        <f>IF(AND(CH4=0,CH57&gt;=0), "",CH57/CH4)</f>
        <v/>
      </c>
      <c r="CJ57" s="47" t="str">
        <f>IF(AND(CH124=0,CH57&gt;=0),"",CH57/CH124)</f>
        <v/>
      </c>
      <c r="CK57" s="30" t="str">
        <f t="shared" si="24"/>
        <v/>
      </c>
      <c r="CL57" s="130">
        <f t="shared" si="43"/>
        <v>0</v>
      </c>
      <c r="CM57" s="30">
        <f>IF(AND(CL4=0,CL57&gt;=0), "",CL57/CL4)</f>
        <v>0</v>
      </c>
      <c r="CN57" s="47">
        <f>IF(AND(CL124=0,CL57&gt;=0),"",CL57/CL124)</f>
        <v>0</v>
      </c>
      <c r="CO57" s="129">
        <f>+'N EERR ULTRAX'!N56</f>
        <v>0</v>
      </c>
      <c r="CP57" s="30" t="str">
        <f>IF(AND(CO4=0,CO57&gt;=0), "",CO57/CO4)</f>
        <v/>
      </c>
      <c r="CQ57" s="47" t="str">
        <f>IF(AND(CO124=0,CO57&gt;=0),"",CO57/CO124)</f>
        <v/>
      </c>
      <c r="CR57" s="30" t="str">
        <f t="shared" si="25"/>
        <v/>
      </c>
      <c r="CS57" s="130">
        <f t="shared" si="44"/>
        <v>0</v>
      </c>
      <c r="CT57" s="30">
        <f>IF(AND(CS4=0,CS57&gt;=0), "",CS57/CS4)</f>
        <v>0</v>
      </c>
      <c r="CU57" s="47">
        <f>IF(AND(CS124=0,CS57&gt;=0),"",CS57/CS124)</f>
        <v>0</v>
      </c>
      <c r="CV57" s="131">
        <f t="shared" si="45"/>
        <v>0</v>
      </c>
      <c r="CW57" s="30" t="str">
        <f>IF(AND(CV4=0,CV57&gt;=0), "",CV57/CV4)</f>
        <v/>
      </c>
      <c r="CX57" s="47" t="str">
        <f t="shared" si="26"/>
        <v/>
      </c>
    </row>
    <row r="58" spans="1:102" hidden="1" outlineLevel="1" x14ac:dyDescent="0.3">
      <c r="A58" s="29" t="s">
        <v>20</v>
      </c>
      <c r="B58" s="129">
        <f>+'N EERR ULTRAX'!B57</f>
        <v>0</v>
      </c>
      <c r="C58" s="30" t="str">
        <f>IF(AND(B4=0,B58&gt;=0), "",B58/B4)</f>
        <v/>
      </c>
      <c r="D58" s="47" t="str">
        <f>IF(AND(B124=0,B58&gt;=0),"",B58/B124)</f>
        <v/>
      </c>
      <c r="E58" s="129">
        <f>+'N EERR ULTRAX'!C57</f>
        <v>43.66046066396342</v>
      </c>
      <c r="F58" s="30">
        <f>IF(AND(E4=0,E58&gt;=0), "",E58/E4)</f>
        <v>6.2624104353366423E-4</v>
      </c>
      <c r="G58" s="47">
        <f>IF(AND(E124=0,E58&gt;=0),"",E58/E124)</f>
        <v>1.6332128169704034E-3</v>
      </c>
      <c r="H58" s="129">
        <f>+'N EERR ULTRAX'!D57</f>
        <v>50.335549071240486</v>
      </c>
      <c r="I58" s="30">
        <f>IF(AND(H4=0,H58&gt;=0), "",H58/H4)</f>
        <v>5.5324898117136648E-4</v>
      </c>
      <c r="J58" s="47">
        <f>IF(AND(H124=0,H58&gt;=0),"",H58/H124)</f>
        <v>1.9030485015417845E-3</v>
      </c>
      <c r="K58" s="30">
        <f t="shared" si="27"/>
        <v>0.15288634855808031</v>
      </c>
      <c r="L58" s="130">
        <f t="shared" si="46"/>
        <v>93.996009735203899</v>
      </c>
      <c r="M58" s="30">
        <f>IF(AND(L4=0,L58&gt;=0), "",L58/L4)</f>
        <v>5.8491594789953489E-4</v>
      </c>
      <c r="N58" s="47">
        <f>IF(AND(L124=0,L58&gt;=0),"",L58/L124)</f>
        <v>1.7674129516453048E-3</v>
      </c>
      <c r="O58" s="129">
        <f>+'N EERR ULTRAX'!E57</f>
        <v>51.027760136920399</v>
      </c>
      <c r="P58" s="30">
        <f>IF(AND(O4=0,O58&gt;=0), "",O58/O4)</f>
        <v>4.7397467029048495E-4</v>
      </c>
      <c r="Q58" s="47">
        <f>IF(AND(O124=0,O58&gt;=0),"",O58/O124)</f>
        <v>1.572212328427282E-3</v>
      </c>
      <c r="R58" s="30">
        <f t="shared" si="28"/>
        <v>1.3751932351035232E-2</v>
      </c>
      <c r="S58" s="130">
        <f t="shared" si="47"/>
        <v>145.02376987212429</v>
      </c>
      <c r="T58" s="30">
        <f>IF(AND(S4=0,S58&gt;=0), "",S58/S4)</f>
        <v>5.4040899007582052E-4</v>
      </c>
      <c r="U58" s="47">
        <f>IF(AND(S124=0,S58&gt;=0),"",S58/S124)</f>
        <v>1.6934344210973987E-3</v>
      </c>
      <c r="V58" s="131"/>
      <c r="W58" s="30" t="str">
        <f>IF(AND(V4=0,V58&gt;=0), "",V58/V4)</f>
        <v/>
      </c>
      <c r="X58" s="47">
        <f t="shared" si="29"/>
        <v>1</v>
      </c>
      <c r="Y58" s="129">
        <f>+'N EERR ULTRAX'!F57</f>
        <v>54.108534682755931</v>
      </c>
      <c r="Z58" s="30">
        <f>IF(AND(Y4=0,Y58&gt;=0), "",Y58/Y4)</f>
        <v>4.6078923355856417E-4</v>
      </c>
      <c r="AA58" s="47">
        <f>IF(AND(Y124=0,Y58&gt;=0),"",Y58/Y124)</f>
        <v>1.5702089751762408E-3</v>
      </c>
      <c r="AB58" s="30">
        <f t="shared" si="30"/>
        <v>6.0374481215107877E-2</v>
      </c>
      <c r="AC58" s="130">
        <f t="shared" si="35"/>
        <v>199.13230455488022</v>
      </c>
      <c r="AD58" s="30">
        <f>IF(AND(AC4=0,AC58&gt;=0), "",AC58/AC4)</f>
        <v>5.1617422098661442E-4</v>
      </c>
      <c r="AE58" s="47">
        <f>IF(AND(AC124=0,AC58&gt;=0),"",AC58/AC124)</f>
        <v>1.6580777086290602E-3</v>
      </c>
      <c r="AF58" s="129">
        <f>+'N EERR ULTRAX'!G57</f>
        <v>59.138716149032</v>
      </c>
      <c r="AG58" s="30">
        <f>IF(AND(AF4=0,AF58&gt;=0), "",AF58/AF4)</f>
        <v>4.4663860696727295E-4</v>
      </c>
      <c r="AH58" s="47">
        <f>IF(AND(AF124=0,AF58&gt;=0),"",AF58/AF124)</f>
        <v>1.6298801936347686E-3</v>
      </c>
      <c r="AI58" s="30">
        <f t="shared" si="19"/>
        <v>9.2964658824500709E-2</v>
      </c>
      <c r="AJ58" s="130">
        <f t="shared" si="16"/>
        <v>258.2710207039122</v>
      </c>
      <c r="AK58" s="30">
        <f>IF(AND(AJ4=0,AJ58&gt;=0), "",AJ58/AJ4)</f>
        <v>4.9840653086262248E-4</v>
      </c>
      <c r="AL58" s="47">
        <f>IF(AND(AJ124=0,AJ58&gt;=0),"",AJ58/AJ124)</f>
        <v>1.6515352765619062E-3</v>
      </c>
      <c r="AM58" s="129">
        <f>+'N EERR ULTRAX'!H57</f>
        <v>61.484579575112562</v>
      </c>
      <c r="AN58" s="30">
        <f>IF(AND(AM4=0,AM58&gt;=0), "",AM58/AM4)</f>
        <v>5.2048261224793091E-4</v>
      </c>
      <c r="AO58" s="47">
        <f>IF(AND(AM124=0,AM58&gt;=0),"",AM58/AM124)</f>
        <v>1.685539763883875E-3</v>
      </c>
      <c r="AP58" s="30">
        <f t="shared" si="20"/>
        <v>3.9667134811802306E-2</v>
      </c>
      <c r="AQ58" s="130">
        <f t="shared" si="17"/>
        <v>319.75560027902475</v>
      </c>
      <c r="AR58" s="30">
        <f>IF(AND(AQ4=0,AQ58&gt;=0), "",AQ58/AQ4)</f>
        <v>5.0250483375665061E-4</v>
      </c>
      <c r="AS58" s="47">
        <f>IF(AND(AQ124=0,AQ58&gt;=0),"",AQ58/AQ124)</f>
        <v>1.6579669077887843E-3</v>
      </c>
      <c r="AT58" s="131">
        <f t="shared" si="36"/>
        <v>0</v>
      </c>
      <c r="AU58" s="30" t="str">
        <f>IF(AND(AT4=0,AT58&gt;=0), "",AT58/AT4)</f>
        <v/>
      </c>
      <c r="AV58" s="47">
        <f t="shared" si="31"/>
        <v>1</v>
      </c>
      <c r="AW58" s="131">
        <f t="shared" si="48"/>
        <v>53.292600046504127</v>
      </c>
      <c r="AX58" s="30">
        <f>IF(AND(AW4=0,AW58&gt;=0), "",AW58/AW4)</f>
        <v>5.0250483375665061E-4</v>
      </c>
      <c r="AY58" s="47">
        <f>IF(AND(AW124=0,AW58&gt;=0),"",AW58/AW124)</f>
        <v>1.6579669077887845E-3</v>
      </c>
      <c r="AZ58" s="131">
        <f t="shared" si="37"/>
        <v>0</v>
      </c>
      <c r="BA58" s="30" t="str">
        <f>IF(AND(AZ4=0,AZ58&gt;=0), "",AZ58/AZ4)</f>
        <v/>
      </c>
      <c r="BB58" s="47">
        <f t="shared" si="32"/>
        <v>1</v>
      </c>
      <c r="BC58" s="129">
        <f>+'N EERR ULTRAX'!I57</f>
        <v>0</v>
      </c>
      <c r="BD58" s="30" t="str">
        <f>IF(AND(BC4=0,BC58&gt;=0), "",BC58/BC4)</f>
        <v/>
      </c>
      <c r="BE58" s="47" t="str">
        <f>IF(AND(BC124=0,BC58&gt;=0),"",BC58/BC124)</f>
        <v/>
      </c>
      <c r="BF58" s="30">
        <f t="shared" si="33"/>
        <v>-1</v>
      </c>
      <c r="BG58" s="130">
        <f t="shared" si="38"/>
        <v>319.75560027902475</v>
      </c>
      <c r="BH58" s="30">
        <f>IF(AND(BG4=0,BG58&gt;=0), "",BG58/BG4)</f>
        <v>5.0250483375665061E-4</v>
      </c>
      <c r="BI58" s="47">
        <f>IF(AND(BG124=0,BG58&gt;=0),"",BG58/BG124)</f>
        <v>1.6579669077887843E-3</v>
      </c>
      <c r="BJ58" s="129">
        <f>+'N EERR ULTRAX'!J57</f>
        <v>0</v>
      </c>
      <c r="BK58" s="30" t="str">
        <f>IF(AND(BJ4=0,BJ58&gt;=0), "",BJ58/BJ4)</f>
        <v/>
      </c>
      <c r="BL58" s="47" t="str">
        <f>IF(AND(BJ124=0,BJ58&gt;=0),"",BJ58/BJ124)</f>
        <v/>
      </c>
      <c r="BM58" s="30" t="str">
        <f t="shared" si="21"/>
        <v/>
      </c>
      <c r="BN58" s="130">
        <f t="shared" si="39"/>
        <v>319.75560027902475</v>
      </c>
      <c r="BO58" s="30">
        <f>IF(AND(BN4=0,BN58&gt;=0), "",BN58/BN4)</f>
        <v>5.0250483375665061E-4</v>
      </c>
      <c r="BP58" s="47">
        <f>IF(AND(BN124=0,BN58&gt;=0),"",BN58/BN124)</f>
        <v>1.6579669077887843E-3</v>
      </c>
      <c r="BQ58" s="129">
        <f>+'N EERR ULTRAX'!K57</f>
        <v>0</v>
      </c>
      <c r="BR58" s="30" t="str">
        <f>IF(AND(BQ4=0,BQ58&gt;=0), "",BQ58/BQ4)</f>
        <v/>
      </c>
      <c r="BS58" s="47" t="str">
        <f>IF(AND(BQ124=0,BQ58&gt;=0),"",BQ58/BQ124)</f>
        <v/>
      </c>
      <c r="BT58" s="30" t="str">
        <f t="shared" si="22"/>
        <v/>
      </c>
      <c r="BU58" s="130">
        <f t="shared" si="40"/>
        <v>319.75560027902475</v>
      </c>
      <c r="BV58" s="30">
        <f>IF(AND(BU4=0,BU58&gt;=0), "",BU58/BU4)</f>
        <v>5.0250483375665061E-4</v>
      </c>
      <c r="BW58" s="47">
        <f>IF(AND(BU124=0,BU58&gt;=0),"",BU58/BU124)</f>
        <v>1.6579669077887843E-3</v>
      </c>
      <c r="BX58" s="131">
        <f t="shared" si="41"/>
        <v>0</v>
      </c>
      <c r="BY58" s="30" t="str">
        <f>IF(AND(BX4=0,BX58&gt;=0), "",BX58/BX4)</f>
        <v/>
      </c>
      <c r="BZ58" s="47">
        <f t="shared" si="23"/>
        <v>1</v>
      </c>
      <c r="CA58" s="129">
        <f>+'N EERR ULTRAX'!L57</f>
        <v>0</v>
      </c>
      <c r="CB58" s="30" t="str">
        <f>IF(AND(CA4=0,CA58&gt;=0), "",CA58/CA4)</f>
        <v/>
      </c>
      <c r="CC58" s="47" t="str">
        <f>IF(AND(CA124=0,CA58&gt;=0),"",CA58/CA124)</f>
        <v/>
      </c>
      <c r="CD58" s="30" t="str">
        <f t="shared" si="34"/>
        <v/>
      </c>
      <c r="CE58" s="130">
        <f t="shared" si="42"/>
        <v>319.75560027902475</v>
      </c>
      <c r="CF58" s="30">
        <f>IF(AND(CE4=0,CE58&gt;=0), "",CE58/CE4)</f>
        <v>5.0250483375665061E-4</v>
      </c>
      <c r="CG58" s="47">
        <f>IF(AND(CE124=0,CE58&gt;=0),"",CE58/CE124)</f>
        <v>1.6579669077887843E-3</v>
      </c>
      <c r="CH58" s="129">
        <f>+'N EERR ULTRAX'!M57</f>
        <v>0</v>
      </c>
      <c r="CI58" s="30" t="str">
        <f>IF(AND(CH4=0,CH58&gt;=0), "",CH58/CH4)</f>
        <v/>
      </c>
      <c r="CJ58" s="47" t="str">
        <f>IF(AND(CH124=0,CH58&gt;=0),"",CH58/CH124)</f>
        <v/>
      </c>
      <c r="CK58" s="30" t="str">
        <f t="shared" si="24"/>
        <v/>
      </c>
      <c r="CL58" s="130">
        <f t="shared" si="43"/>
        <v>319.75560027902475</v>
      </c>
      <c r="CM58" s="30">
        <f>IF(AND(CL4=0,CL58&gt;=0), "",CL58/CL4)</f>
        <v>5.0250483375665061E-4</v>
      </c>
      <c r="CN58" s="47">
        <f>IF(AND(CL124=0,CL58&gt;=0),"",CL58/CL124)</f>
        <v>1.6579669077887843E-3</v>
      </c>
      <c r="CO58" s="129">
        <f>+'N EERR ULTRAX'!N57</f>
        <v>0</v>
      </c>
      <c r="CP58" s="30" t="str">
        <f>IF(AND(CO4=0,CO58&gt;=0), "",CO58/CO4)</f>
        <v/>
      </c>
      <c r="CQ58" s="47" t="str">
        <f>IF(AND(CO124=0,CO58&gt;=0),"",CO58/CO124)</f>
        <v/>
      </c>
      <c r="CR58" s="30" t="str">
        <f t="shared" si="25"/>
        <v/>
      </c>
      <c r="CS58" s="130">
        <f t="shared" si="44"/>
        <v>319.75560027902475</v>
      </c>
      <c r="CT58" s="30">
        <f>IF(AND(CS4=0,CS58&gt;=0), "",CS58/CS4)</f>
        <v>5.0250483375665061E-4</v>
      </c>
      <c r="CU58" s="47">
        <f>IF(AND(CS124=0,CS58&gt;=0),"",CS58/CS124)</f>
        <v>1.6579669077887843E-3</v>
      </c>
      <c r="CV58" s="131">
        <f t="shared" si="45"/>
        <v>0</v>
      </c>
      <c r="CW58" s="30" t="str">
        <f>IF(AND(CV4=0,CV58&gt;=0), "",CV58/CV4)</f>
        <v/>
      </c>
      <c r="CX58" s="47">
        <f t="shared" si="26"/>
        <v>1</v>
      </c>
    </row>
    <row r="59" spans="1:102" hidden="1" outlineLevel="1" x14ac:dyDescent="0.3">
      <c r="A59" s="29" t="s">
        <v>21</v>
      </c>
      <c r="B59" s="129">
        <f>+'N EERR ULTRAX'!B58</f>
        <v>0</v>
      </c>
      <c r="C59" s="30" t="str">
        <f>IF(AND(B4=0,B59&gt;=0), "",B59/B4)</f>
        <v/>
      </c>
      <c r="D59" s="47" t="str">
        <f>IF(AND(B124=0,B59&gt;=0),"",B59/B124)</f>
        <v/>
      </c>
      <c r="E59" s="129">
        <f>+'N EERR ULTRAX'!C58</f>
        <v>21.494476290988544</v>
      </c>
      <c r="F59" s="30">
        <f>IF(AND(E4=0,E59&gt;=0), "",E59/E4)</f>
        <v>3.0830465501222975E-4</v>
      </c>
      <c r="G59" s="47">
        <f>IF(AND(E124=0,E59&gt;=0),"",E59/E124)</f>
        <v>8.0404681120288882E-4</v>
      </c>
      <c r="H59" s="129">
        <f>+'N EERR ULTRAX'!D58</f>
        <v>15.213146395274359</v>
      </c>
      <c r="I59" s="30">
        <f>IF(AND(H4=0,H59&gt;=0), "",H59/H4)</f>
        <v>1.6721100492385991E-4</v>
      </c>
      <c r="J59" s="47">
        <f>IF(AND(H124=0,H59&gt;=0),"",H59/H124)</f>
        <v>5.7516717281234941E-4</v>
      </c>
      <c r="K59" s="30">
        <f t="shared" si="27"/>
        <v>-0.29222995762625781</v>
      </c>
      <c r="L59" s="130">
        <f t="shared" si="46"/>
        <v>36.707622686262901</v>
      </c>
      <c r="M59" s="30">
        <f>IF(AND(L4=0,L59&gt;=0), "",L59/L4)</f>
        <v>2.2842324880768366E-4</v>
      </c>
      <c r="N59" s="47">
        <f>IF(AND(L124=0,L59&gt;=0),"",L59/L124)</f>
        <v>6.9021576493062317E-4</v>
      </c>
      <c r="O59" s="129">
        <f>+'N EERR ULTRAX'!E58</f>
        <v>30.956465150762291</v>
      </c>
      <c r="P59" s="30">
        <f>IF(AND(O4=0,O59&gt;=0), "",O59/O4)</f>
        <v>2.8754114081866808E-4</v>
      </c>
      <c r="Q59" s="47">
        <f>IF(AND(O124=0,O59&gt;=0),"",O59/O124)</f>
        <v>9.5379722770436506E-4</v>
      </c>
      <c r="R59" s="30">
        <f t="shared" si="28"/>
        <v>1.0348496192988887</v>
      </c>
      <c r="S59" s="130">
        <f t="shared" si="47"/>
        <v>67.664087837025193</v>
      </c>
      <c r="T59" s="30">
        <f>IF(AND(S4=0,S59&gt;=0), "",S59/S4)</f>
        <v>2.5213991750904673E-4</v>
      </c>
      <c r="U59" s="47">
        <f>IF(AND(S124=0,S59&gt;=0),"",S59/S124)</f>
        <v>7.9010975591389007E-4</v>
      </c>
      <c r="V59" s="131"/>
      <c r="W59" s="30" t="str">
        <f>IF(AND(V4=0,V59&gt;=0), "",V59/V4)</f>
        <v/>
      </c>
      <c r="X59" s="47">
        <f t="shared" si="29"/>
        <v>1</v>
      </c>
      <c r="Y59" s="129">
        <f>+'N EERR ULTRAX'!F58</f>
        <v>108.32181486959907</v>
      </c>
      <c r="Z59" s="30">
        <f>IF(AND(Y4=0,Y59&gt;=0), "",Y59/Y4)</f>
        <v>9.2247048167324285E-4</v>
      </c>
      <c r="AA59" s="47">
        <f>IF(AND(Y124=0,Y59&gt;=0),"",Y59/Y124)</f>
        <v>3.1434576248066393E-3</v>
      </c>
      <c r="AB59" s="30">
        <f t="shared" si="30"/>
        <v>2.4991661464594475</v>
      </c>
      <c r="AC59" s="130">
        <f t="shared" si="35"/>
        <v>175.98590270662424</v>
      </c>
      <c r="AD59" s="30">
        <f>IF(AND(AC4=0,AC59&gt;=0), "",AC59/AC4)</f>
        <v>4.5617604053380925E-4</v>
      </c>
      <c r="AE59" s="47">
        <f>IF(AND(AC124=0,AC59&gt;=0),"",AC59/AC124)</f>
        <v>1.4653488943598178E-3</v>
      </c>
      <c r="AF59" s="129">
        <f>+'N EERR ULTRAX'!G58</f>
        <v>-61.894146780136872</v>
      </c>
      <c r="AG59" s="30">
        <f>IF(AND(AF4=0,AF59&gt;=0), "",AF59/AF4)</f>
        <v>-4.6744869177821585E-4</v>
      </c>
      <c r="AH59" s="47">
        <f>IF(AND(AF124=0,AF59&gt;=0),"",AF59/AF124)</f>
        <v>-1.7058206621301418E-3</v>
      </c>
      <c r="AI59" s="30">
        <f t="shared" si="19"/>
        <v>-1.5713913384358158</v>
      </c>
      <c r="AJ59" s="130">
        <f t="shared" si="16"/>
        <v>114.09175592648737</v>
      </c>
      <c r="AK59" s="30">
        <f>IF(AND(AJ4=0,AJ59&gt;=0), "",AJ59/AJ4)</f>
        <v>2.201721126759161E-4</v>
      </c>
      <c r="AL59" s="47">
        <f>IF(AND(AJ124=0,AJ59&gt;=0),"",AJ59/AJ124)</f>
        <v>7.2956911373150653E-4</v>
      </c>
      <c r="AM59" s="129">
        <f>+'N EERR ULTRAX'!H58</f>
        <v>11.67116323412081</v>
      </c>
      <c r="AN59" s="30">
        <f>IF(AND(AM4=0,AM59&gt;=0), "",AM59/AM4)</f>
        <v>9.8799366768803141E-5</v>
      </c>
      <c r="AO59" s="47">
        <f>IF(AND(AM124=0,AM59&gt;=0),"",AM59/AM124)</f>
        <v>3.1995355352243437E-4</v>
      </c>
      <c r="AP59" s="30">
        <f t="shared" si="20"/>
        <v>-1.1885665097796667</v>
      </c>
      <c r="AQ59" s="130">
        <f t="shared" si="17"/>
        <v>125.76291916060818</v>
      </c>
      <c r="AR59" s="30">
        <f>IF(AND(AQ4=0,AQ59&gt;=0), "",AQ59/AQ4)</f>
        <v>1.9763993102984301E-4</v>
      </c>
      <c r="AS59" s="47">
        <f>IF(AND(AQ124=0,AQ59&gt;=0),"",AQ59/AQ124)</f>
        <v>6.5209415570283678E-4</v>
      </c>
      <c r="AT59" s="131">
        <f t="shared" si="36"/>
        <v>0</v>
      </c>
      <c r="AU59" s="30" t="str">
        <f>IF(AND(AT4=0,AT59&gt;=0), "",AT59/AT4)</f>
        <v/>
      </c>
      <c r="AV59" s="47">
        <f t="shared" si="31"/>
        <v>1</v>
      </c>
      <c r="AW59" s="131">
        <f t="shared" si="48"/>
        <v>20.96048652676803</v>
      </c>
      <c r="AX59" s="30">
        <f>IF(AND(AW4=0,AW59&gt;=0), "",AW59/AW4)</f>
        <v>1.9763993102984301E-4</v>
      </c>
      <c r="AY59" s="47">
        <f>IF(AND(AW124=0,AW59&gt;=0),"",AW59/AW124)</f>
        <v>6.5209415570283678E-4</v>
      </c>
      <c r="AZ59" s="131">
        <f t="shared" si="37"/>
        <v>0</v>
      </c>
      <c r="BA59" s="30" t="str">
        <f>IF(AND(AZ4=0,AZ59&gt;=0), "",AZ59/AZ4)</f>
        <v/>
      </c>
      <c r="BB59" s="47">
        <f t="shared" si="32"/>
        <v>1</v>
      </c>
      <c r="BC59" s="129">
        <f>+'N EERR ULTRAX'!I58</f>
        <v>0</v>
      </c>
      <c r="BD59" s="30" t="str">
        <f>IF(AND(BC4=0,BC59&gt;=0), "",BC59/BC4)</f>
        <v/>
      </c>
      <c r="BE59" s="47" t="str">
        <f>IF(AND(BC124=0,BC59&gt;=0),"",BC59/BC124)</f>
        <v/>
      </c>
      <c r="BF59" s="30">
        <f t="shared" si="33"/>
        <v>-1</v>
      </c>
      <c r="BG59" s="130">
        <f t="shared" si="38"/>
        <v>125.76291916060818</v>
      </c>
      <c r="BH59" s="30">
        <f>IF(AND(BG4=0,BG59&gt;=0), "",BG59/BG4)</f>
        <v>1.9763993102984301E-4</v>
      </c>
      <c r="BI59" s="47">
        <f>IF(AND(BG124=0,BG59&gt;=0),"",BG59/BG124)</f>
        <v>6.5209415570283678E-4</v>
      </c>
      <c r="BJ59" s="129">
        <f>+'N EERR ULTRAX'!J58</f>
        <v>0</v>
      </c>
      <c r="BK59" s="30" t="str">
        <f>IF(AND(BJ4=0,BJ59&gt;=0), "",BJ59/BJ4)</f>
        <v/>
      </c>
      <c r="BL59" s="47" t="str">
        <f>IF(AND(BJ124=0,BJ59&gt;=0),"",BJ59/BJ124)</f>
        <v/>
      </c>
      <c r="BM59" s="30" t="str">
        <f t="shared" si="21"/>
        <v/>
      </c>
      <c r="BN59" s="130">
        <f t="shared" si="39"/>
        <v>125.76291916060818</v>
      </c>
      <c r="BO59" s="30">
        <f>IF(AND(BN4=0,BN59&gt;=0), "",BN59/BN4)</f>
        <v>1.9763993102984301E-4</v>
      </c>
      <c r="BP59" s="47">
        <f>IF(AND(BN124=0,BN59&gt;=0),"",BN59/BN124)</f>
        <v>6.5209415570283678E-4</v>
      </c>
      <c r="BQ59" s="129">
        <f>+'N EERR ULTRAX'!K58</f>
        <v>0</v>
      </c>
      <c r="BR59" s="30" t="str">
        <f>IF(AND(BQ4=0,BQ59&gt;=0), "",BQ59/BQ4)</f>
        <v/>
      </c>
      <c r="BS59" s="47" t="str">
        <f>IF(AND(BQ124=0,BQ59&gt;=0),"",BQ59/BQ124)</f>
        <v/>
      </c>
      <c r="BT59" s="30" t="str">
        <f t="shared" si="22"/>
        <v/>
      </c>
      <c r="BU59" s="130">
        <f t="shared" si="40"/>
        <v>125.76291916060818</v>
      </c>
      <c r="BV59" s="30">
        <f>IF(AND(BU4=0,BU59&gt;=0), "",BU59/BU4)</f>
        <v>1.9763993102984301E-4</v>
      </c>
      <c r="BW59" s="47">
        <f>IF(AND(BU124=0,BU59&gt;=0),"",BU59/BU124)</f>
        <v>6.5209415570283678E-4</v>
      </c>
      <c r="BX59" s="131">
        <f t="shared" si="41"/>
        <v>0</v>
      </c>
      <c r="BY59" s="30" t="str">
        <f>IF(AND(BX4=0,BX59&gt;=0), "",BX59/BX4)</f>
        <v/>
      </c>
      <c r="BZ59" s="47">
        <f t="shared" si="23"/>
        <v>1</v>
      </c>
      <c r="CA59" s="129">
        <f>+'N EERR ULTRAX'!L58</f>
        <v>0</v>
      </c>
      <c r="CB59" s="30" t="str">
        <f>IF(AND(CA4=0,CA59&gt;=0), "",CA59/CA4)</f>
        <v/>
      </c>
      <c r="CC59" s="47" t="str">
        <f>IF(AND(CA124=0,CA59&gt;=0),"",CA59/CA124)</f>
        <v/>
      </c>
      <c r="CD59" s="30" t="str">
        <f t="shared" si="34"/>
        <v/>
      </c>
      <c r="CE59" s="130">
        <f t="shared" si="42"/>
        <v>125.76291916060818</v>
      </c>
      <c r="CF59" s="30">
        <f>IF(AND(CE4=0,CE59&gt;=0), "",CE59/CE4)</f>
        <v>1.9763993102984301E-4</v>
      </c>
      <c r="CG59" s="47">
        <f>IF(AND(CE124=0,CE59&gt;=0),"",CE59/CE124)</f>
        <v>6.5209415570283678E-4</v>
      </c>
      <c r="CH59" s="129">
        <f>+'N EERR ULTRAX'!M58</f>
        <v>0</v>
      </c>
      <c r="CI59" s="30" t="str">
        <f>IF(AND(CH4=0,CH59&gt;=0), "",CH59/CH4)</f>
        <v/>
      </c>
      <c r="CJ59" s="47" t="str">
        <f>IF(AND(CH124=0,CH59&gt;=0),"",CH59/CH124)</f>
        <v/>
      </c>
      <c r="CK59" s="30" t="str">
        <f t="shared" si="24"/>
        <v/>
      </c>
      <c r="CL59" s="130">
        <f t="shared" si="43"/>
        <v>125.76291916060818</v>
      </c>
      <c r="CM59" s="30">
        <f>IF(AND(CL4=0,CL59&gt;=0), "",CL59/CL4)</f>
        <v>1.9763993102984301E-4</v>
      </c>
      <c r="CN59" s="47">
        <f>IF(AND(CL124=0,CL59&gt;=0),"",CL59/CL124)</f>
        <v>6.5209415570283678E-4</v>
      </c>
      <c r="CO59" s="129">
        <f>+'N EERR ULTRAX'!N58</f>
        <v>0</v>
      </c>
      <c r="CP59" s="30" t="str">
        <f>IF(AND(CO4=0,CO59&gt;=0), "",CO59/CO4)</f>
        <v/>
      </c>
      <c r="CQ59" s="47" t="str">
        <f>IF(AND(CO124=0,CO59&gt;=0),"",CO59/CO124)</f>
        <v/>
      </c>
      <c r="CR59" s="30" t="str">
        <f t="shared" si="25"/>
        <v/>
      </c>
      <c r="CS59" s="130">
        <f t="shared" si="44"/>
        <v>125.76291916060818</v>
      </c>
      <c r="CT59" s="30">
        <f>IF(AND(CS4=0,CS59&gt;=0), "",CS59/CS4)</f>
        <v>1.9763993102984301E-4</v>
      </c>
      <c r="CU59" s="47">
        <f>IF(AND(CS124=0,CS59&gt;=0),"",CS59/CS124)</f>
        <v>6.5209415570283678E-4</v>
      </c>
      <c r="CV59" s="131">
        <f t="shared" si="45"/>
        <v>0</v>
      </c>
      <c r="CW59" s="30" t="str">
        <f>IF(AND(CV4=0,CV59&gt;=0), "",CV59/CV4)</f>
        <v/>
      </c>
      <c r="CX59" s="47">
        <f t="shared" si="26"/>
        <v>1</v>
      </c>
    </row>
    <row r="60" spans="1:102" hidden="1" outlineLevel="1" x14ac:dyDescent="0.3">
      <c r="A60" s="29" t="s">
        <v>0</v>
      </c>
      <c r="B60" s="129">
        <f>+'N EERR ULTRAX'!B59+'N EERR ULTRAX'!B60+'N EERR ULTRAX'!B61+'N EERR ULTRAX'!B62+'N EERR ULTRAX'!B63</f>
        <v>0</v>
      </c>
      <c r="C60" s="30" t="str">
        <f>IF(AND(B4=0,B60&gt;=0), "",B60/B4)</f>
        <v/>
      </c>
      <c r="D60" s="47" t="str">
        <f>IF(AND(B124=0,B60&gt;=0),"",B60/B124)</f>
        <v/>
      </c>
      <c r="E60" s="129">
        <f>+'N EERR ULTRAX'!C59+'N EERR ULTRAX'!C60+'N EERR ULTRAX'!C61+'N EERR ULTRAX'!C62+'N EERR ULTRAX'!C63</f>
        <v>107.15528041622694</v>
      </c>
      <c r="F60" s="30">
        <f>IF(AND(E4=0,E60&gt;=0), "",E60/E4)</f>
        <v>1.5369749564595799E-3</v>
      </c>
      <c r="G60" s="47">
        <f>IF(AND(E124=0,E60&gt;=0),"",E60/E124)</f>
        <v>4.0083722141367037E-3</v>
      </c>
      <c r="H60" s="129">
        <f>+'N EERR ULTRAX'!D59+'N EERR ULTRAX'!D60+'N EERR ULTRAX'!D61+'N EERR ULTRAX'!D62+'N EERR ULTRAX'!D63</f>
        <v>166.97904490783574</v>
      </c>
      <c r="I60" s="30">
        <f>IF(AND(H4=0,H60&gt;=0), "",H60/H4)</f>
        <v>1.8353030448019965E-3</v>
      </c>
      <c r="J60" s="47">
        <f>IF(AND(H124=0,H60&gt;=0),"",H60/H124)</f>
        <v>6.3130178782989472E-3</v>
      </c>
      <c r="K60" s="30">
        <f t="shared" si="27"/>
        <v>0.55829040117512918</v>
      </c>
      <c r="L60" s="130">
        <f t="shared" si="46"/>
        <v>274.13432532406267</v>
      </c>
      <c r="M60" s="30">
        <f>IF(AND(L4=0,L60&gt;=0), "",L60/L4)</f>
        <v>1.7058760175079016E-3</v>
      </c>
      <c r="N60" s="47">
        <f>IF(AND(L124=0,L60&gt;=0),"",L60/L124)</f>
        <v>5.1545651611510377E-3</v>
      </c>
      <c r="O60" s="129">
        <f>+'N EERR ULTRAX'!E59+'N EERR ULTRAX'!E60+'N EERR ULTRAX'!E61+'N EERR ULTRAX'!E62+'N EERR ULTRAX'!E63</f>
        <v>416.07575956904782</v>
      </c>
      <c r="P60" s="30">
        <f>IF(AND(O4=0,O60&gt;=0), "",O60/O4)</f>
        <v>3.8647467658474498E-3</v>
      </c>
      <c r="Q60" s="47">
        <f>IF(AND(O124=0,O60&gt;=0),"",O60/O124)</f>
        <v>1.2819677700900985E-2</v>
      </c>
      <c r="R60" s="30">
        <f t="shared" si="28"/>
        <v>1.4917842822654859</v>
      </c>
      <c r="S60" s="130">
        <f t="shared" si="47"/>
        <v>690.21008489311043</v>
      </c>
      <c r="T60" s="30">
        <f>IF(AND(S4=0,S60&gt;=0), "",S60/S4)</f>
        <v>2.571962756492427E-3</v>
      </c>
      <c r="U60" s="47">
        <f>IF(AND(S124=0,S60&gt;=0),"",S60/S124)</f>
        <v>8.0595444221121196E-3</v>
      </c>
      <c r="V60" s="131"/>
      <c r="W60" s="30" t="str">
        <f>IF(AND(V4=0,V60&gt;=0), "",V60/V4)</f>
        <v/>
      </c>
      <c r="X60" s="47">
        <f t="shared" si="29"/>
        <v>1</v>
      </c>
      <c r="Y60" s="129">
        <f>+'N EERR ULTRAX'!F59+'N EERR ULTRAX'!F60+'N EERR ULTRAX'!F61+'N EERR ULTRAX'!F62+'N EERR ULTRAX'!F63</f>
        <v>275.92958505254961</v>
      </c>
      <c r="Z60" s="30">
        <f>IF(AND(Y4=0,Y60&gt;=0), "",Y60/Y4)</f>
        <v>2.3498212021072799E-3</v>
      </c>
      <c r="AA60" s="47">
        <f>IF(AND(Y124=0,Y60&gt;=0),"",Y60/Y124)</f>
        <v>8.0073709906664497E-3</v>
      </c>
      <c r="AB60" s="30">
        <f t="shared" si="30"/>
        <v>-0.33682850128461023</v>
      </c>
      <c r="AC60" s="130">
        <f t="shared" si="35"/>
        <v>966.13966994565999</v>
      </c>
      <c r="AD60" s="30">
        <f>IF(AND(AC4=0,AC60&gt;=0), "",AC60/AC4)</f>
        <v>2.5043470099600372E-3</v>
      </c>
      <c r="AE60" s="47">
        <f>IF(AND(AC124=0,AC60&gt;=0),"",AC60/AC124)</f>
        <v>8.0445744538533582E-3</v>
      </c>
      <c r="AF60" s="129">
        <f>+'N EERR ULTRAX'!G59+'N EERR ULTRAX'!G60+'N EERR ULTRAX'!G61+'N EERR ULTRAX'!G62+'N EERR ULTRAX'!G63</f>
        <v>827.30087325261741</v>
      </c>
      <c r="AG60" s="30">
        <f>IF(AND(AF4=0,AF60&gt;=0), "",AF60/AF4)</f>
        <v>6.2480982617409368E-3</v>
      </c>
      <c r="AH60" s="47">
        <f>IF(AND(AF124=0,AF60&gt;=0),"",AF60/AF124)</f>
        <v>2.2800652352566505E-2</v>
      </c>
      <c r="AI60" s="30">
        <f t="shared" si="19"/>
        <v>1.9982318608389218</v>
      </c>
      <c r="AJ60" s="130">
        <f t="shared" si="16"/>
        <v>1793.4405431982773</v>
      </c>
      <c r="AK60" s="30">
        <f>IF(AND(AJ4=0,AJ60&gt;=0), "",AJ60/AJ4)</f>
        <v>3.4609476394510978E-3</v>
      </c>
      <c r="AL60" s="47">
        <f>IF(AND(AJ124=0,AJ60&gt;=0),"",AJ60/AJ124)</f>
        <v>1.1468303007575622E-2</v>
      </c>
      <c r="AM60" s="129">
        <f>+'N EERR ULTRAX'!H59+'N EERR ULTRAX'!H60+'N EERR ULTRAX'!H61+'N EERR ULTRAX'!H62+'N EERR ULTRAX'!H63</f>
        <v>787.02331775953678</v>
      </c>
      <c r="AN60" s="30">
        <f>IF(AND(AM4=0,AM60&gt;=0), "",AM60/AM4)</f>
        <v>6.6623526607527779E-3</v>
      </c>
      <c r="AO60" s="47">
        <f>IF(AND(AM124=0,AM60&gt;=0),"",AM60/AM124)</f>
        <v>2.1575476426034992E-2</v>
      </c>
      <c r="AP60" s="30">
        <f t="shared" si="20"/>
        <v>-4.8685498583756266E-2</v>
      </c>
      <c r="AQ60" s="130">
        <f t="shared" si="17"/>
        <v>2580.4638609578142</v>
      </c>
      <c r="AR60" s="30">
        <f>IF(AND(AQ4=0,AQ60&gt;=0), "",AQ60/AQ4)</f>
        <v>4.0552708454023329E-3</v>
      </c>
      <c r="AS60" s="47">
        <f>IF(AND(AQ124=0,AQ60&gt;=0),"",AQ60/AQ124)</f>
        <v>1.3379980474085798E-2</v>
      </c>
      <c r="AT60" s="131">
        <f t="shared" si="36"/>
        <v>0</v>
      </c>
      <c r="AU60" s="30" t="str">
        <f>IF(AND(AT4=0,AT60&gt;=0), "",AT60/AT4)</f>
        <v/>
      </c>
      <c r="AV60" s="47">
        <f t="shared" si="31"/>
        <v>1</v>
      </c>
      <c r="AW60" s="131">
        <f t="shared" si="48"/>
        <v>430.07731015963572</v>
      </c>
      <c r="AX60" s="30">
        <f>IF(AND(AW4=0,AW60&gt;=0), "",AW60/AW4)</f>
        <v>4.0552708454023329E-3</v>
      </c>
      <c r="AY60" s="47">
        <f>IF(AND(AW124=0,AW60&gt;=0),"",AW60/AW124)</f>
        <v>1.33799804740858E-2</v>
      </c>
      <c r="AZ60" s="131">
        <f t="shared" si="37"/>
        <v>0</v>
      </c>
      <c r="BA60" s="30" t="str">
        <f>IF(AND(AZ4=0,AZ60&gt;=0), "",AZ60/AZ4)</f>
        <v/>
      </c>
      <c r="BB60" s="47">
        <f t="shared" si="32"/>
        <v>1</v>
      </c>
      <c r="BC60" s="129">
        <f>+'N EERR ULTRAX'!I59+'N EERR ULTRAX'!I60+'N EERR ULTRAX'!I61+'N EERR ULTRAX'!I62+'N EERR ULTRAX'!I63</f>
        <v>0</v>
      </c>
      <c r="BD60" s="30" t="str">
        <f>IF(AND(BC4=0,BC60&gt;=0), "",BC60/BC4)</f>
        <v/>
      </c>
      <c r="BE60" s="47" t="str">
        <f>IF(AND(BC124=0,BC60&gt;=0),"",BC60/BC124)</f>
        <v/>
      </c>
      <c r="BF60" s="30">
        <f t="shared" si="33"/>
        <v>-1</v>
      </c>
      <c r="BG60" s="130">
        <f t="shared" si="38"/>
        <v>2580.4638609578142</v>
      </c>
      <c r="BH60" s="30">
        <f>IF(AND(BG4=0,BG60&gt;=0), "",BG60/BG4)</f>
        <v>4.0552708454023329E-3</v>
      </c>
      <c r="BI60" s="47">
        <f>IF(AND(BG124=0,BG60&gt;=0),"",BG60/BG124)</f>
        <v>1.3379980474085798E-2</v>
      </c>
      <c r="BJ60" s="129">
        <f>+'N EERR ULTRAX'!J59+'N EERR ULTRAX'!J60+'N EERR ULTRAX'!J61+'N EERR ULTRAX'!J62+'N EERR ULTRAX'!J63</f>
        <v>0</v>
      </c>
      <c r="BK60" s="30" t="str">
        <f>IF(AND(BJ4=0,BJ60&gt;=0), "",BJ60/BJ4)</f>
        <v/>
      </c>
      <c r="BL60" s="47" t="str">
        <f>IF(AND(BJ124=0,BJ60&gt;=0),"",BJ60/BJ124)</f>
        <v/>
      </c>
      <c r="BM60" s="30" t="str">
        <f t="shared" si="21"/>
        <v/>
      </c>
      <c r="BN60" s="130">
        <f t="shared" si="39"/>
        <v>2580.4638609578142</v>
      </c>
      <c r="BO60" s="30">
        <f>IF(AND(BN4=0,BN60&gt;=0), "",BN60/BN4)</f>
        <v>4.0552708454023329E-3</v>
      </c>
      <c r="BP60" s="47">
        <f>IF(AND(BN124=0,BN60&gt;=0),"",BN60/BN124)</f>
        <v>1.3379980474085798E-2</v>
      </c>
      <c r="BQ60" s="129">
        <f>+'N EERR ULTRAX'!K59+'N EERR ULTRAX'!K60+'N EERR ULTRAX'!K61+'N EERR ULTRAX'!K62+'N EERR ULTRAX'!K63</f>
        <v>0</v>
      </c>
      <c r="BR60" s="30" t="str">
        <f>IF(AND(BQ4=0,BQ60&gt;=0), "",BQ60/BQ4)</f>
        <v/>
      </c>
      <c r="BS60" s="47" t="str">
        <f>IF(AND(BQ124=0,BQ60&gt;=0),"",BQ60/BQ124)</f>
        <v/>
      </c>
      <c r="BT60" s="30" t="str">
        <f t="shared" si="22"/>
        <v/>
      </c>
      <c r="BU60" s="130">
        <f t="shared" si="40"/>
        <v>2580.4638609578142</v>
      </c>
      <c r="BV60" s="30">
        <f>IF(AND(BU4=0,BU60&gt;=0), "",BU60/BU4)</f>
        <v>4.0552708454023329E-3</v>
      </c>
      <c r="BW60" s="47">
        <f>IF(AND(BU124=0,BU60&gt;=0),"",BU60/BU124)</f>
        <v>1.3379980474085798E-2</v>
      </c>
      <c r="BX60" s="131">
        <f t="shared" si="41"/>
        <v>0</v>
      </c>
      <c r="BY60" s="30" t="str">
        <f>IF(AND(BX4=0,BX60&gt;=0), "",BX60/BX4)</f>
        <v/>
      </c>
      <c r="BZ60" s="47">
        <f t="shared" si="23"/>
        <v>1</v>
      </c>
      <c r="CA60" s="129">
        <f>+'N EERR ULTRAX'!L59+'N EERR ULTRAX'!L60+'N EERR ULTRAX'!L61+'N EERR ULTRAX'!L62+'N EERR ULTRAX'!L63</f>
        <v>0</v>
      </c>
      <c r="CB60" s="30" t="str">
        <f>IF(AND(CA4=0,CA60&gt;=0), "",CA60/CA4)</f>
        <v/>
      </c>
      <c r="CC60" s="47" t="str">
        <f>IF(AND(CA124=0,CA60&gt;=0),"",CA60/CA124)</f>
        <v/>
      </c>
      <c r="CD60" s="30" t="str">
        <f t="shared" si="34"/>
        <v/>
      </c>
      <c r="CE60" s="130">
        <f t="shared" si="42"/>
        <v>2580.4638609578142</v>
      </c>
      <c r="CF60" s="30">
        <f>IF(AND(CE4=0,CE60&gt;=0), "",CE60/CE4)</f>
        <v>4.0552708454023329E-3</v>
      </c>
      <c r="CG60" s="47">
        <f>IF(AND(CE124=0,CE60&gt;=0),"",CE60/CE124)</f>
        <v>1.3379980474085798E-2</v>
      </c>
      <c r="CH60" s="129">
        <f>+'N EERR ULTRAX'!M59+'N EERR ULTRAX'!M60+'N EERR ULTRAX'!M61+'N EERR ULTRAX'!M62+'N EERR ULTRAX'!M63</f>
        <v>0</v>
      </c>
      <c r="CI60" s="30" t="str">
        <f>IF(AND(CH4=0,CH60&gt;=0), "",CH60/CH4)</f>
        <v/>
      </c>
      <c r="CJ60" s="47" t="str">
        <f>IF(AND(CH124=0,CH60&gt;=0),"",CH60/CH124)</f>
        <v/>
      </c>
      <c r="CK60" s="30" t="str">
        <f t="shared" si="24"/>
        <v/>
      </c>
      <c r="CL60" s="130">
        <f t="shared" si="43"/>
        <v>2580.4638609578142</v>
      </c>
      <c r="CM60" s="30">
        <f>IF(AND(CL4=0,CL60&gt;=0), "",CL60/CL4)</f>
        <v>4.0552708454023329E-3</v>
      </c>
      <c r="CN60" s="47">
        <f>IF(AND(CL124=0,CL60&gt;=0),"",CL60/CL124)</f>
        <v>1.3379980474085798E-2</v>
      </c>
      <c r="CO60" s="129">
        <f>+'N EERR ULTRAX'!N59+'N EERR ULTRAX'!N60+'N EERR ULTRAX'!N61+'N EERR ULTRAX'!N62+'N EERR ULTRAX'!N63</f>
        <v>0</v>
      </c>
      <c r="CP60" s="30" t="str">
        <f>IF(AND(CO4=0,CO60&gt;=0), "",CO60/CO4)</f>
        <v/>
      </c>
      <c r="CQ60" s="47" t="str">
        <f>IF(AND(CO124=0,CO60&gt;=0),"",CO60/CO124)</f>
        <v/>
      </c>
      <c r="CR60" s="30" t="str">
        <f t="shared" si="25"/>
        <v/>
      </c>
      <c r="CS60" s="130">
        <f t="shared" si="44"/>
        <v>2580.4638609578142</v>
      </c>
      <c r="CT60" s="30">
        <f>IF(AND(CS4=0,CS60&gt;=0), "",CS60/CS4)</f>
        <v>4.0552708454023329E-3</v>
      </c>
      <c r="CU60" s="47">
        <f>IF(AND(CS124=0,CS60&gt;=0),"",CS60/CS124)</f>
        <v>1.3379980474085798E-2</v>
      </c>
      <c r="CV60" s="131">
        <f t="shared" si="45"/>
        <v>0</v>
      </c>
      <c r="CW60" s="30" t="str">
        <f>IF(AND(CV4=0,CV60&gt;=0), "",CV60/CV4)</f>
        <v/>
      </c>
      <c r="CX60" s="47">
        <f t="shared" si="26"/>
        <v>1</v>
      </c>
    </row>
    <row r="61" spans="1:102" hidden="1" outlineLevel="1" x14ac:dyDescent="0.3">
      <c r="A61" s="29" t="s">
        <v>22</v>
      </c>
      <c r="B61" s="129">
        <f>+'N EERR ULTRAX'!B64+'N EERR ULTRAX'!B65+'N EERR ULTRAX'!B66+'N EERR ULTRAX'!B67+'N EERR ULTRAX'!B68</f>
        <v>0</v>
      </c>
      <c r="C61" s="30" t="str">
        <f>IF(AND(B4=0,B61&gt;=0), "",B61/B4)</f>
        <v/>
      </c>
      <c r="D61" s="47" t="str">
        <f>IF(AND(B124=0,B61&gt;=0),"",B61/B124)</f>
        <v/>
      </c>
      <c r="E61" s="129">
        <f>+'N EERR ULTRAX'!C64+'N EERR ULTRAX'!C65+'N EERR ULTRAX'!C66+'N EERR ULTRAX'!C67+'N EERR ULTRAX'!C68</f>
        <v>123.52367198059584</v>
      </c>
      <c r="F61" s="30">
        <f>IF(AND(E4=0,E61&gt;=0), "",E61/E4)</f>
        <v>1.7717539408851526E-3</v>
      </c>
      <c r="G61" s="47">
        <f>IF(AND(E124=0,E61&gt;=0),"",E61/E124)</f>
        <v>4.6206668736427248E-3</v>
      </c>
      <c r="H61" s="129">
        <f>+'N EERR ULTRAX'!D64+'N EERR ULTRAX'!D65+'N EERR ULTRAX'!D66+'N EERR ULTRAX'!D67+'N EERR ULTRAX'!D68</f>
        <v>0</v>
      </c>
      <c r="I61" s="30">
        <f>IF(AND(H4=0,H61&gt;=0), "",H61/H4)</f>
        <v>0</v>
      </c>
      <c r="J61" s="47">
        <f>IF(AND(H124=0,H61&gt;=0),"",H61/H124)</f>
        <v>0</v>
      </c>
      <c r="K61" s="30">
        <f t="shared" si="27"/>
        <v>-1</v>
      </c>
      <c r="L61" s="130">
        <f t="shared" si="46"/>
        <v>123.52367198059584</v>
      </c>
      <c r="M61" s="30">
        <f>IF(AND(L4=0,L61&gt;=0), "",L61/L4)</f>
        <v>7.6865992384250758E-4</v>
      </c>
      <c r="N61" s="47">
        <f>IF(AND(L124=0,L61&gt;=0),"",L61/L124)</f>
        <v>2.3226234635737512E-3</v>
      </c>
      <c r="O61" s="129">
        <f>+'N EERR ULTRAX'!E64+'N EERR ULTRAX'!E65+'N EERR ULTRAX'!E66+'N EERR ULTRAX'!E67+'N EERR ULTRAX'!E68</f>
        <v>33.487408213646297</v>
      </c>
      <c r="P61" s="30">
        <f>IF(AND(O4=0,O61&gt;=0), "",O61/O4)</f>
        <v>3.1104997014089577E-4</v>
      </c>
      <c r="Q61" s="47">
        <f>IF(AND(O124=0,O61&gt;=0),"",O61/O124)</f>
        <v>1.0317779165556215E-3</v>
      </c>
      <c r="R61" s="30">
        <f t="shared" si="28"/>
        <v>1</v>
      </c>
      <c r="S61" s="130">
        <f t="shared" si="47"/>
        <v>157.01108019424214</v>
      </c>
      <c r="T61" s="30">
        <f>IF(AND(S4=0,S61&gt;=0), "",S61/S4)</f>
        <v>5.8507787622195527E-4</v>
      </c>
      <c r="U61" s="47">
        <f>IF(AND(S124=0,S61&gt;=0),"",S61/S124)</f>
        <v>1.8334095709211134E-3</v>
      </c>
      <c r="V61" s="131"/>
      <c r="W61" s="30" t="str">
        <f>IF(AND(V4=0,V61&gt;=0), "",V61/V4)</f>
        <v/>
      </c>
      <c r="X61" s="47">
        <f t="shared" si="29"/>
        <v>1</v>
      </c>
      <c r="Y61" s="129">
        <f>+'N EERR ULTRAX'!F64+'N EERR ULTRAX'!F65+'N EERR ULTRAX'!F66+'N EERR ULTRAX'!F67+'N EERR ULTRAX'!F68</f>
        <v>0</v>
      </c>
      <c r="Z61" s="30">
        <f>IF(AND(Y4=0,Y61&gt;=0), "",Y61/Y4)</f>
        <v>0</v>
      </c>
      <c r="AA61" s="47">
        <f>IF(AND(Y124=0,Y61&gt;=0),"",Y61/Y124)</f>
        <v>0</v>
      </c>
      <c r="AB61" s="30">
        <f t="shared" si="30"/>
        <v>-1</v>
      </c>
      <c r="AC61" s="130">
        <f t="shared" si="35"/>
        <v>157.01108019424214</v>
      </c>
      <c r="AD61" s="30">
        <f>IF(AND(AC4=0,AC61&gt;=0), "",AC61/AC4)</f>
        <v>4.0699108156604504E-4</v>
      </c>
      <c r="AE61" s="47">
        <f>IF(AND(AC124=0,AC61&gt;=0),"",AC61/AC124)</f>
        <v>1.3073547893686665E-3</v>
      </c>
      <c r="AF61" s="129">
        <f>+'N EERR ULTRAX'!G64+'N EERR ULTRAX'!G65+'N EERR ULTRAX'!G66+'N EERR ULTRAX'!G67+'N EERR ULTRAX'!G68</f>
        <v>0</v>
      </c>
      <c r="AG61" s="30">
        <f>IF(AND(AF4=0,AF61&gt;=0), "",AF61/AF4)</f>
        <v>0</v>
      </c>
      <c r="AH61" s="47">
        <f>IF(AND(AF124=0,AF61&gt;=0),"",AF61/AF124)</f>
        <v>0</v>
      </c>
      <c r="AI61" s="30" t="str">
        <f t="shared" si="19"/>
        <v/>
      </c>
      <c r="AJ61" s="130">
        <f t="shared" si="16"/>
        <v>157.01108019424214</v>
      </c>
      <c r="AK61" s="30">
        <f>IF(AND(AJ4=0,AJ61&gt;=0), "",AJ61/AJ4)</f>
        <v>3.0299701287942387E-4</v>
      </c>
      <c r="AL61" s="47">
        <f>IF(AND(AJ124=0,AJ61&gt;=0),"",AJ61/AJ124)</f>
        <v>1.0040202615265901E-3</v>
      </c>
      <c r="AM61" s="129">
        <f>+'N EERR ULTRAX'!H64+'N EERR ULTRAX'!H65+'N EERR ULTRAX'!H66+'N EERR ULTRAX'!H67+'N EERR ULTRAX'!H68</f>
        <v>0</v>
      </c>
      <c r="AN61" s="30">
        <f>IF(AND(AM4=0,AM61&gt;=0), "",AM61/AM4)</f>
        <v>0</v>
      </c>
      <c r="AO61" s="47">
        <f>IF(AND(AM124=0,AM61&gt;=0),"",AM61/AM124)</f>
        <v>0</v>
      </c>
      <c r="AP61" s="30" t="str">
        <f t="shared" si="20"/>
        <v/>
      </c>
      <c r="AQ61" s="130">
        <f t="shared" si="17"/>
        <v>157.01108019424214</v>
      </c>
      <c r="AR61" s="30">
        <f>IF(AND(AQ4=0,AQ61&gt;=0), "",AQ61/AQ4)</f>
        <v>2.4674728662175483E-4</v>
      </c>
      <c r="AS61" s="47">
        <f>IF(AND(AQ124=0,AQ61&gt;=0),"",AQ61/AQ124)</f>
        <v>8.1411920507745629E-4</v>
      </c>
      <c r="AT61" s="131">
        <f t="shared" si="36"/>
        <v>0</v>
      </c>
      <c r="AU61" s="30" t="str">
        <f>IF(AND(AT4=0,AT61&gt;=0), "",AT61/AT4)</f>
        <v/>
      </c>
      <c r="AV61" s="47">
        <f t="shared" si="31"/>
        <v>1</v>
      </c>
      <c r="AW61" s="131">
        <f t="shared" si="48"/>
        <v>26.168513365707025</v>
      </c>
      <c r="AX61" s="30">
        <f>IF(AND(AW4=0,AW61&gt;=0), "",AW61/AW4)</f>
        <v>2.4674728662175483E-4</v>
      </c>
      <c r="AY61" s="47">
        <f>IF(AND(AW124=0,AW61&gt;=0),"",AW61/AW124)</f>
        <v>8.1411920507745629E-4</v>
      </c>
      <c r="AZ61" s="131">
        <f t="shared" si="37"/>
        <v>0</v>
      </c>
      <c r="BA61" s="30" t="str">
        <f>IF(AND(AZ4=0,AZ61&gt;=0), "",AZ61/AZ4)</f>
        <v/>
      </c>
      <c r="BB61" s="47">
        <f t="shared" si="32"/>
        <v>1</v>
      </c>
      <c r="BC61" s="129">
        <f>+'N EERR ULTRAX'!I64+'N EERR ULTRAX'!I65+'N EERR ULTRAX'!I66+'N EERR ULTRAX'!I67+'N EERR ULTRAX'!I68</f>
        <v>0</v>
      </c>
      <c r="BD61" s="30" t="str">
        <f>IF(AND(BC4=0,BC61&gt;=0), "",BC61/BC4)</f>
        <v/>
      </c>
      <c r="BE61" s="47" t="str">
        <f>IF(AND(BC124=0,BC61&gt;=0),"",BC61/BC124)</f>
        <v/>
      </c>
      <c r="BF61" s="30" t="str">
        <f t="shared" si="33"/>
        <v/>
      </c>
      <c r="BG61" s="130">
        <f t="shared" si="38"/>
        <v>157.01108019424214</v>
      </c>
      <c r="BH61" s="30">
        <f>IF(AND(BG4=0,BG61&gt;=0), "",BG61/BG4)</f>
        <v>2.4674728662175483E-4</v>
      </c>
      <c r="BI61" s="47">
        <f>IF(AND(BG124=0,BG61&gt;=0),"",BG61/BG124)</f>
        <v>8.1411920507745629E-4</v>
      </c>
      <c r="BJ61" s="129">
        <f>+'N EERR ULTRAX'!J64+'N EERR ULTRAX'!J65+'N EERR ULTRAX'!J66+'N EERR ULTRAX'!J67+'N EERR ULTRAX'!J68</f>
        <v>0</v>
      </c>
      <c r="BK61" s="30" t="str">
        <f>IF(AND(BJ4=0,BJ61&gt;=0), "",BJ61/BJ4)</f>
        <v/>
      </c>
      <c r="BL61" s="47" t="str">
        <f>IF(AND(BJ124=0,BJ61&gt;=0),"",BJ61/BJ124)</f>
        <v/>
      </c>
      <c r="BM61" s="30" t="str">
        <f t="shared" si="21"/>
        <v/>
      </c>
      <c r="BN61" s="130">
        <f t="shared" si="39"/>
        <v>157.01108019424214</v>
      </c>
      <c r="BO61" s="30">
        <f>IF(AND(BN4=0,BN61&gt;=0), "",BN61/BN4)</f>
        <v>2.4674728662175483E-4</v>
      </c>
      <c r="BP61" s="47">
        <f>IF(AND(BN124=0,BN61&gt;=0),"",BN61/BN124)</f>
        <v>8.1411920507745629E-4</v>
      </c>
      <c r="BQ61" s="129">
        <f>+'N EERR ULTRAX'!K64+'N EERR ULTRAX'!K65+'N EERR ULTRAX'!K66+'N EERR ULTRAX'!K67+'N EERR ULTRAX'!K68</f>
        <v>0</v>
      </c>
      <c r="BR61" s="30" t="str">
        <f>IF(AND(BQ4=0,BQ61&gt;=0), "",BQ61/BQ4)</f>
        <v/>
      </c>
      <c r="BS61" s="47" t="str">
        <f>IF(AND(BQ124=0,BQ61&gt;=0),"",BQ61/BQ124)</f>
        <v/>
      </c>
      <c r="BT61" s="30" t="str">
        <f t="shared" si="22"/>
        <v/>
      </c>
      <c r="BU61" s="130">
        <f t="shared" si="40"/>
        <v>157.01108019424214</v>
      </c>
      <c r="BV61" s="30">
        <f>IF(AND(BU4=0,BU61&gt;=0), "",BU61/BU4)</f>
        <v>2.4674728662175483E-4</v>
      </c>
      <c r="BW61" s="47">
        <f>IF(AND(BU124=0,BU61&gt;=0),"",BU61/BU124)</f>
        <v>8.1411920507745629E-4</v>
      </c>
      <c r="BX61" s="131">
        <f t="shared" si="41"/>
        <v>0</v>
      </c>
      <c r="BY61" s="30" t="str">
        <f>IF(AND(BX4=0,BX61&gt;=0), "",BX61/BX4)</f>
        <v/>
      </c>
      <c r="BZ61" s="47">
        <f t="shared" si="23"/>
        <v>1</v>
      </c>
      <c r="CA61" s="129">
        <f>+'N EERR ULTRAX'!L64+'N EERR ULTRAX'!L65+'N EERR ULTRAX'!L66+'N EERR ULTRAX'!L67+'N EERR ULTRAX'!L68</f>
        <v>0</v>
      </c>
      <c r="CB61" s="30" t="str">
        <f>IF(AND(CA4=0,CA61&gt;=0), "",CA61/CA4)</f>
        <v/>
      </c>
      <c r="CC61" s="47" t="str">
        <f>IF(AND(CA124=0,CA61&gt;=0),"",CA61/CA124)</f>
        <v/>
      </c>
      <c r="CD61" s="30" t="str">
        <f t="shared" si="34"/>
        <v/>
      </c>
      <c r="CE61" s="130">
        <f t="shared" si="42"/>
        <v>157.01108019424214</v>
      </c>
      <c r="CF61" s="30">
        <f>IF(AND(CE4=0,CE61&gt;=0), "",CE61/CE4)</f>
        <v>2.4674728662175483E-4</v>
      </c>
      <c r="CG61" s="47">
        <f>IF(AND(CE124=0,CE61&gt;=0),"",CE61/CE124)</f>
        <v>8.1411920507745629E-4</v>
      </c>
      <c r="CH61" s="129">
        <f>+'N EERR ULTRAX'!M64+'N EERR ULTRAX'!M65+'N EERR ULTRAX'!M66+'N EERR ULTRAX'!M67+'N EERR ULTRAX'!M68</f>
        <v>0</v>
      </c>
      <c r="CI61" s="30" t="str">
        <f>IF(AND(CH4=0,CH61&gt;=0), "",CH61/CH4)</f>
        <v/>
      </c>
      <c r="CJ61" s="47" t="str">
        <f>IF(AND(CH124=0,CH61&gt;=0),"",CH61/CH124)</f>
        <v/>
      </c>
      <c r="CK61" s="30" t="str">
        <f t="shared" si="24"/>
        <v/>
      </c>
      <c r="CL61" s="130">
        <f t="shared" si="43"/>
        <v>157.01108019424214</v>
      </c>
      <c r="CM61" s="30">
        <f>IF(AND(CL4=0,CL61&gt;=0), "",CL61/CL4)</f>
        <v>2.4674728662175483E-4</v>
      </c>
      <c r="CN61" s="47">
        <f>IF(AND(CL124=0,CL61&gt;=0),"",CL61/CL124)</f>
        <v>8.1411920507745629E-4</v>
      </c>
      <c r="CO61" s="129">
        <f>+'N EERR ULTRAX'!N64+'N EERR ULTRAX'!N65+'N EERR ULTRAX'!N66+'N EERR ULTRAX'!N67+'N EERR ULTRAX'!N68</f>
        <v>0</v>
      </c>
      <c r="CP61" s="30" t="str">
        <f>IF(AND(CO4=0,CO61&gt;=0), "",CO61/CO4)</f>
        <v/>
      </c>
      <c r="CQ61" s="47" t="str">
        <f>IF(AND(CO124=0,CO61&gt;=0),"",CO61/CO124)</f>
        <v/>
      </c>
      <c r="CR61" s="30" t="str">
        <f t="shared" si="25"/>
        <v/>
      </c>
      <c r="CS61" s="130">
        <f t="shared" si="44"/>
        <v>157.01108019424214</v>
      </c>
      <c r="CT61" s="30">
        <f>IF(AND(CS4=0,CS61&gt;=0), "",CS61/CS4)</f>
        <v>2.4674728662175483E-4</v>
      </c>
      <c r="CU61" s="47">
        <f>IF(AND(CS124=0,CS61&gt;=0),"",CS61/CS124)</f>
        <v>8.1411920507745629E-4</v>
      </c>
      <c r="CV61" s="131">
        <f t="shared" si="45"/>
        <v>0</v>
      </c>
      <c r="CW61" s="30" t="str">
        <f>IF(AND(CV4=0,CV61&gt;=0), "",CV61/CV4)</f>
        <v/>
      </c>
      <c r="CX61" s="47">
        <f t="shared" si="26"/>
        <v>1</v>
      </c>
    </row>
    <row r="62" spans="1:102" hidden="1" outlineLevel="1" x14ac:dyDescent="0.3">
      <c r="A62" s="29" t="s">
        <v>23</v>
      </c>
      <c r="B62" s="129">
        <f>+'N EERR ULTRAX'!B69+'N EERR ULTRAX'!B70</f>
        <v>0</v>
      </c>
      <c r="C62" s="30" t="str">
        <f>IF(AND(B4=0,B62&gt;=0), "",B62/B4)</f>
        <v/>
      </c>
      <c r="D62" s="47" t="str">
        <f>IF(AND(B124=0,B62&gt;=0),"",B62/B124)</f>
        <v/>
      </c>
      <c r="E62" s="129">
        <f>+'N EERR ULTRAX'!C69+'N EERR ULTRAX'!C70</f>
        <v>0</v>
      </c>
      <c r="F62" s="30">
        <f>IF(AND(E4=0,E62&gt;=0), "",E62/E4)</f>
        <v>0</v>
      </c>
      <c r="G62" s="47">
        <f>IF(AND(E124=0,E62&gt;=0),"",E62/E124)</f>
        <v>0</v>
      </c>
      <c r="H62" s="129">
        <f>+'N EERR ULTRAX'!D69+'N EERR ULTRAX'!D70</f>
        <v>0</v>
      </c>
      <c r="I62" s="30">
        <f>IF(AND(H4=0,H62&gt;=0), "",H62/H4)</f>
        <v>0</v>
      </c>
      <c r="J62" s="47">
        <f>IF(AND(H124=0,H62&gt;=0),"",H62/H124)</f>
        <v>0</v>
      </c>
      <c r="K62" s="30" t="str">
        <f t="shared" si="27"/>
        <v/>
      </c>
      <c r="L62" s="130">
        <f t="shared" si="46"/>
        <v>0</v>
      </c>
      <c r="M62" s="30">
        <f>IF(AND(L4=0,L62&gt;=0), "",L62/L4)</f>
        <v>0</v>
      </c>
      <c r="N62" s="47">
        <f>IF(AND(L124=0,L62&gt;=0),"",L62/L124)</f>
        <v>0</v>
      </c>
      <c r="O62" s="129">
        <f>+'N EERR ULTRAX'!E69+'N EERR ULTRAX'!E70</f>
        <v>0</v>
      </c>
      <c r="P62" s="30">
        <f>IF(AND(O4=0,O62&gt;=0), "",O62/O4)</f>
        <v>0</v>
      </c>
      <c r="Q62" s="47">
        <f>IF(AND(O124=0,O62&gt;=0),"",O62/O124)</f>
        <v>0</v>
      </c>
      <c r="R62" s="30" t="str">
        <f t="shared" si="28"/>
        <v/>
      </c>
      <c r="S62" s="130">
        <f t="shared" si="47"/>
        <v>0</v>
      </c>
      <c r="T62" s="30">
        <f>IF(AND(S4=0,S62&gt;=0), "",S62/S4)</f>
        <v>0</v>
      </c>
      <c r="U62" s="47">
        <f>IF(AND(S124=0,S62&gt;=0),"",S62/S124)</f>
        <v>0</v>
      </c>
      <c r="V62" s="131"/>
      <c r="W62" s="30" t="str">
        <f>IF(AND(V4=0,V62&gt;=0), "",V62/V4)</f>
        <v/>
      </c>
      <c r="X62" s="47" t="str">
        <f t="shared" si="29"/>
        <v/>
      </c>
      <c r="Y62" s="129">
        <f>+'N EERR ULTRAX'!F69+'N EERR ULTRAX'!F70</f>
        <v>0</v>
      </c>
      <c r="Z62" s="30">
        <f>IF(AND(Y4=0,Y62&gt;=0), "",Y62/Y4)</f>
        <v>0</v>
      </c>
      <c r="AA62" s="47">
        <f>IF(AND(Y124=0,Y62&gt;=0),"",Y62/Y124)</f>
        <v>0</v>
      </c>
      <c r="AB62" s="30" t="str">
        <f t="shared" si="30"/>
        <v/>
      </c>
      <c r="AC62" s="130">
        <f t="shared" si="35"/>
        <v>0</v>
      </c>
      <c r="AD62" s="30">
        <f>IF(AND(AC4=0,AC62&gt;=0), "",AC62/AC4)</f>
        <v>0</v>
      </c>
      <c r="AE62" s="47">
        <f>IF(AND(AC124=0,AC62&gt;=0),"",AC62/AC124)</f>
        <v>0</v>
      </c>
      <c r="AF62" s="129">
        <f>+'N EERR ULTRAX'!G69+'N EERR ULTRAX'!G70</f>
        <v>0</v>
      </c>
      <c r="AG62" s="30">
        <f>IF(AND(AF4=0,AF62&gt;=0), "",AF62/AF4)</f>
        <v>0</v>
      </c>
      <c r="AH62" s="47">
        <f>IF(AND(AF124=0,AF62&gt;=0),"",AF62/AF124)</f>
        <v>0</v>
      </c>
      <c r="AI62" s="30" t="str">
        <f t="shared" si="19"/>
        <v/>
      </c>
      <c r="AJ62" s="130">
        <f t="shared" si="16"/>
        <v>0</v>
      </c>
      <c r="AK62" s="30">
        <f>IF(AND(AJ4=0,AJ62&gt;=0), "",AJ62/AJ4)</f>
        <v>0</v>
      </c>
      <c r="AL62" s="47">
        <f>IF(AND(AJ124=0,AJ62&gt;=0),"",AJ62/AJ124)</f>
        <v>0</v>
      </c>
      <c r="AM62" s="129">
        <f>+'N EERR ULTRAX'!H69+'N EERR ULTRAX'!H70</f>
        <v>0</v>
      </c>
      <c r="AN62" s="30">
        <f>IF(AND(AM4=0,AM62&gt;=0), "",AM62/AM4)</f>
        <v>0</v>
      </c>
      <c r="AO62" s="47">
        <f>IF(AND(AM124=0,AM62&gt;=0),"",AM62/AM124)</f>
        <v>0</v>
      </c>
      <c r="AP62" s="30" t="str">
        <f t="shared" si="20"/>
        <v/>
      </c>
      <c r="AQ62" s="130">
        <f t="shared" si="17"/>
        <v>0</v>
      </c>
      <c r="AR62" s="30">
        <f>IF(AND(AQ4=0,AQ62&gt;=0), "",AQ62/AQ4)</f>
        <v>0</v>
      </c>
      <c r="AS62" s="47">
        <f>IF(AND(AQ124=0,AQ62&gt;=0),"",AQ62/AQ124)</f>
        <v>0</v>
      </c>
      <c r="AT62" s="131">
        <f t="shared" si="36"/>
        <v>0</v>
      </c>
      <c r="AU62" s="30" t="str">
        <f>IF(AND(AT4=0,AT62&gt;=0), "",AT62/AT4)</f>
        <v/>
      </c>
      <c r="AV62" s="47" t="str">
        <f t="shared" si="31"/>
        <v/>
      </c>
      <c r="AW62" s="131">
        <f t="shared" si="48"/>
        <v>0</v>
      </c>
      <c r="AX62" s="30">
        <f>IF(AND(AW4=0,AW62&gt;=0), "",AW62/AW4)</f>
        <v>0</v>
      </c>
      <c r="AY62" s="47">
        <f>IF(AND(AW124=0,AW62&gt;=0),"",AW62/AW124)</f>
        <v>0</v>
      </c>
      <c r="AZ62" s="131">
        <f t="shared" si="37"/>
        <v>0</v>
      </c>
      <c r="BA62" s="30" t="str">
        <f>IF(AND(AZ4=0,AZ62&gt;=0), "",AZ62/AZ4)</f>
        <v/>
      </c>
      <c r="BB62" s="47" t="str">
        <f t="shared" si="32"/>
        <v/>
      </c>
      <c r="BC62" s="129">
        <f>+'N EERR ULTRAX'!I69+'N EERR ULTRAX'!I70</f>
        <v>0</v>
      </c>
      <c r="BD62" s="30" t="str">
        <f>IF(AND(BC4=0,BC62&gt;=0), "",BC62/BC4)</f>
        <v/>
      </c>
      <c r="BE62" s="47" t="str">
        <f>IF(AND(BC124=0,BC62&gt;=0),"",BC62/BC124)</f>
        <v/>
      </c>
      <c r="BF62" s="30" t="str">
        <f t="shared" si="33"/>
        <v/>
      </c>
      <c r="BG62" s="130">
        <f t="shared" si="38"/>
        <v>0</v>
      </c>
      <c r="BH62" s="30">
        <f>IF(AND(BG4=0,BG62&gt;=0), "",BG62/BG4)</f>
        <v>0</v>
      </c>
      <c r="BI62" s="47">
        <f>IF(AND(BG124=0,BG62&gt;=0),"",BG62/BG124)</f>
        <v>0</v>
      </c>
      <c r="BJ62" s="129">
        <f>+'N EERR ULTRAX'!J69+'N EERR ULTRAX'!J70</f>
        <v>0</v>
      </c>
      <c r="BK62" s="30" t="str">
        <f>IF(AND(BJ4=0,BJ62&gt;=0), "",BJ62/BJ4)</f>
        <v/>
      </c>
      <c r="BL62" s="47" t="str">
        <f>IF(AND(BJ124=0,BJ62&gt;=0),"",BJ62/BJ124)</f>
        <v/>
      </c>
      <c r="BM62" s="30" t="str">
        <f t="shared" si="21"/>
        <v/>
      </c>
      <c r="BN62" s="130">
        <f t="shared" si="39"/>
        <v>0</v>
      </c>
      <c r="BO62" s="30">
        <f>IF(AND(BN4=0,BN62&gt;=0), "",BN62/BN4)</f>
        <v>0</v>
      </c>
      <c r="BP62" s="47">
        <f>IF(AND(BN124=0,BN62&gt;=0),"",BN62/BN124)</f>
        <v>0</v>
      </c>
      <c r="BQ62" s="129">
        <f>+'N EERR ULTRAX'!K69+'N EERR ULTRAX'!K70</f>
        <v>0</v>
      </c>
      <c r="BR62" s="30" t="str">
        <f>IF(AND(BQ4=0,BQ62&gt;=0), "",BQ62/BQ4)</f>
        <v/>
      </c>
      <c r="BS62" s="47" t="str">
        <f>IF(AND(BQ124=0,BQ62&gt;=0),"",BQ62/BQ124)</f>
        <v/>
      </c>
      <c r="BT62" s="30" t="str">
        <f t="shared" si="22"/>
        <v/>
      </c>
      <c r="BU62" s="130">
        <f t="shared" si="40"/>
        <v>0</v>
      </c>
      <c r="BV62" s="30">
        <f>IF(AND(BU4=0,BU62&gt;=0), "",BU62/BU4)</f>
        <v>0</v>
      </c>
      <c r="BW62" s="47">
        <f>IF(AND(BU124=0,BU62&gt;=0),"",BU62/BU124)</f>
        <v>0</v>
      </c>
      <c r="BX62" s="131">
        <f t="shared" si="41"/>
        <v>0</v>
      </c>
      <c r="BY62" s="30" t="str">
        <f>IF(AND(BX4=0,BX62&gt;=0), "",BX62/BX4)</f>
        <v/>
      </c>
      <c r="BZ62" s="47" t="str">
        <f t="shared" si="23"/>
        <v/>
      </c>
      <c r="CA62" s="129">
        <f>+'N EERR ULTRAX'!L69+'N EERR ULTRAX'!L70</f>
        <v>0</v>
      </c>
      <c r="CB62" s="30" t="str">
        <f>IF(AND(CA4=0,CA62&gt;=0), "",CA62/CA4)</f>
        <v/>
      </c>
      <c r="CC62" s="47" t="str">
        <f>IF(AND(CA124=0,CA62&gt;=0),"",CA62/CA124)</f>
        <v/>
      </c>
      <c r="CD62" s="30" t="str">
        <f t="shared" si="34"/>
        <v/>
      </c>
      <c r="CE62" s="130">
        <f t="shared" si="42"/>
        <v>0</v>
      </c>
      <c r="CF62" s="30">
        <f>IF(AND(CE4=0,CE62&gt;=0), "",CE62/CE4)</f>
        <v>0</v>
      </c>
      <c r="CG62" s="47">
        <f>IF(AND(CE124=0,CE62&gt;=0),"",CE62/CE124)</f>
        <v>0</v>
      </c>
      <c r="CH62" s="129">
        <f>+'N EERR ULTRAX'!M69+'N EERR ULTRAX'!M70</f>
        <v>0</v>
      </c>
      <c r="CI62" s="30" t="str">
        <f>IF(AND(CH4=0,CH62&gt;=0), "",CH62/CH4)</f>
        <v/>
      </c>
      <c r="CJ62" s="47" t="str">
        <f>IF(AND(CH124=0,CH62&gt;=0),"",CH62/CH124)</f>
        <v/>
      </c>
      <c r="CK62" s="30" t="str">
        <f t="shared" si="24"/>
        <v/>
      </c>
      <c r="CL62" s="130">
        <f t="shared" si="43"/>
        <v>0</v>
      </c>
      <c r="CM62" s="30">
        <f>IF(AND(CL4=0,CL62&gt;=0), "",CL62/CL4)</f>
        <v>0</v>
      </c>
      <c r="CN62" s="47">
        <f>IF(AND(CL124=0,CL62&gt;=0),"",CL62/CL124)</f>
        <v>0</v>
      </c>
      <c r="CO62" s="129">
        <f>+'N EERR ULTRAX'!N69+'N EERR ULTRAX'!N70</f>
        <v>0</v>
      </c>
      <c r="CP62" s="30" t="str">
        <f>IF(AND(CO4=0,CO62&gt;=0), "",CO62/CO4)</f>
        <v/>
      </c>
      <c r="CQ62" s="47" t="str">
        <f>IF(AND(CO124=0,CO62&gt;=0),"",CO62/CO124)</f>
        <v/>
      </c>
      <c r="CR62" s="30" t="str">
        <f t="shared" si="25"/>
        <v/>
      </c>
      <c r="CS62" s="130">
        <f t="shared" si="44"/>
        <v>0</v>
      </c>
      <c r="CT62" s="30">
        <f>IF(AND(CS4=0,CS62&gt;=0), "",CS62/CS4)</f>
        <v>0</v>
      </c>
      <c r="CU62" s="47">
        <f>IF(AND(CS124=0,CS62&gt;=0),"",CS62/CS124)</f>
        <v>0</v>
      </c>
      <c r="CV62" s="131">
        <f t="shared" si="45"/>
        <v>0</v>
      </c>
      <c r="CW62" s="30" t="str">
        <f>IF(AND(CV4=0,CV62&gt;=0), "",CV62/CV4)</f>
        <v/>
      </c>
      <c r="CX62" s="47" t="str">
        <f t="shared" si="26"/>
        <v/>
      </c>
    </row>
    <row r="63" spans="1:102" hidden="1" outlineLevel="1" x14ac:dyDescent="0.3">
      <c r="A63" s="29" t="s">
        <v>24</v>
      </c>
      <c r="B63" s="129">
        <f>+'N EERR ULTRAX'!B71+'N EERR ULTRAX'!B72+'N EERR ULTRAX'!B73+'N EERR ULTRAX'!B74+'N EERR ULTRAX'!B75+'N EERR ULTRAX'!B76+'N EERR ULTRAX'!B77</f>
        <v>0</v>
      </c>
      <c r="C63" s="30" t="str">
        <f>IF(AND(B4=0,B63&gt;=0), "",B63/B4)</f>
        <v/>
      </c>
      <c r="D63" s="47" t="str">
        <f>IF(AND(B124=0,B63&gt;=0),"",B63/B124)</f>
        <v/>
      </c>
      <c r="E63" s="129">
        <f>+'N EERR ULTRAX'!C71+'N EERR ULTRAX'!C72+'N EERR ULTRAX'!C73+'N EERR ULTRAX'!C74+'N EERR ULTRAX'!C75+'N EERR ULTRAX'!C76+'N EERR ULTRAX'!C77</f>
        <v>1004.5885259864099</v>
      </c>
      <c r="F63" s="30">
        <f>IF(AND(E4=0,E63&gt;=0), "",E63/E4)</f>
        <v>1.4409251695205658E-2</v>
      </c>
      <c r="G63" s="47">
        <f>IF(AND(E124=0,E63&gt;=0),"",E63/E124)</f>
        <v>3.7578780238950171E-2</v>
      </c>
      <c r="H63" s="129">
        <f>+'N EERR ULTRAX'!D71+'N EERR ULTRAX'!D72+'N EERR ULTRAX'!D73+'N EERR ULTRAX'!D74+'N EERR ULTRAX'!D75+'N EERR ULTRAX'!D76+'N EERR ULTRAX'!D77</f>
        <v>758.4147163902926</v>
      </c>
      <c r="I63" s="30">
        <f>IF(AND(H4=0,H63&gt;=0), "",H63/H4)</f>
        <v>8.335901304154774E-3</v>
      </c>
      <c r="J63" s="47">
        <f>IF(AND(H124=0,H63&gt;=0),"",H63/H124)</f>
        <v>2.8673571982518051E-2</v>
      </c>
      <c r="K63" s="30">
        <f t="shared" si="27"/>
        <v>-0.24504939408341156</v>
      </c>
      <c r="L63" s="130">
        <f t="shared" si="46"/>
        <v>1763.0032423767025</v>
      </c>
      <c r="M63" s="30">
        <f>IF(AND(L4=0,L63&gt;=0), "",L63/L4)</f>
        <v>1.0970771159007067E-2</v>
      </c>
      <c r="N63" s="47">
        <f>IF(AND(L124=0,L63&gt;=0),"",L63/L124)</f>
        <v>3.3149862139331285E-2</v>
      </c>
      <c r="O63" s="129">
        <f>+'N EERR ULTRAX'!E71+'N EERR ULTRAX'!E72+'N EERR ULTRAX'!E73+'N EERR ULTRAX'!E74+'N EERR ULTRAX'!E75+'N EERR ULTRAX'!E76+'N EERR ULTRAX'!E77</f>
        <v>804.12784594878121</v>
      </c>
      <c r="P63" s="30">
        <f>IF(AND(O4=0,O63&gt;=0), "",O63/O4)</f>
        <v>7.4691938198401513E-3</v>
      </c>
      <c r="Q63" s="47">
        <f>IF(AND(O124=0,O63&gt;=0),"",O63/O124)</f>
        <v>2.477592019794753E-2</v>
      </c>
      <c r="R63" s="30">
        <f t="shared" si="28"/>
        <v>6.0274581400611815E-2</v>
      </c>
      <c r="S63" s="130">
        <f t="shared" si="47"/>
        <v>2567.1310883254837</v>
      </c>
      <c r="T63" s="30">
        <f>IF(AND(S4=0,S63&gt;=0), "",S63/S4)</f>
        <v>9.5660230047631412E-3</v>
      </c>
      <c r="U63" s="47">
        <f>IF(AND(S124=0,S63&gt;=0),"",S63/S124)</f>
        <v>2.997624563389046E-2</v>
      </c>
      <c r="V63" s="131"/>
      <c r="W63" s="30" t="str">
        <f>IF(AND(V4=0,V63&gt;=0), "",V63/V4)</f>
        <v/>
      </c>
      <c r="X63" s="47">
        <f t="shared" si="29"/>
        <v>1</v>
      </c>
      <c r="Y63" s="129">
        <f>+'N EERR ULTRAX'!F71+'N EERR ULTRAX'!F72+'N EERR ULTRAX'!F73+'N EERR ULTRAX'!F74+'N EERR ULTRAX'!F75+'N EERR ULTRAX'!F76+'N EERR ULTRAX'!F77</f>
        <v>780.45126913195793</v>
      </c>
      <c r="Z63" s="30">
        <f>IF(AND(Y4=0,Y63&gt;=0), "",Y63/Y4)</f>
        <v>6.6463367422835325E-3</v>
      </c>
      <c r="AA63" s="47">
        <f>IF(AND(Y124=0,Y63&gt;=0),"",Y63/Y124)</f>
        <v>2.2648397238324007E-2</v>
      </c>
      <c r="AB63" s="30">
        <f t="shared" si="30"/>
        <v>-2.9443796699873716E-2</v>
      </c>
      <c r="AC63" s="130">
        <f t="shared" si="35"/>
        <v>3347.5823574574415</v>
      </c>
      <c r="AD63" s="30">
        <f>IF(AND(AC4=0,AC63&gt;=0), "",AC63/AC4)</f>
        <v>8.6773249544396022E-3</v>
      </c>
      <c r="AE63" s="47">
        <f>IF(AND(AC124=0,AC63&gt;=0),"",AC63/AC124)</f>
        <v>2.7873687783141119E-2</v>
      </c>
      <c r="AF63" s="129">
        <f>+'N EERR ULTRAX'!G71+'N EERR ULTRAX'!G72+'N EERR ULTRAX'!G73+'N EERR ULTRAX'!G74+'N EERR ULTRAX'!G75+'N EERR ULTRAX'!G76+'N EERR ULTRAX'!G77</f>
        <v>949.02831841843602</v>
      </c>
      <c r="AG63" s="30">
        <f>IF(AND(AF4=0,AF63&gt;=0), "",AF63/AF4)</f>
        <v>7.1674313159373832E-3</v>
      </c>
      <c r="AH63" s="47">
        <f>IF(AND(AF124=0,AF63&gt;=0),"",AF63/AF124)</f>
        <v>2.6155496096511688E-2</v>
      </c>
      <c r="AI63" s="30">
        <f t="shared" si="19"/>
        <v>0.21599945564054845</v>
      </c>
      <c r="AJ63" s="130">
        <f t="shared" si="16"/>
        <v>4296.6106758758779</v>
      </c>
      <c r="AK63" s="30">
        <f>IF(AND(AJ4=0,AJ63&gt;=0), "",AJ63/AJ4)</f>
        <v>8.2915180169811659E-3</v>
      </c>
      <c r="AL63" s="47">
        <f>IF(AND(AJ124=0,AJ63&gt;=0),"",AJ63/AJ124)</f>
        <v>2.7475030228019764E-2</v>
      </c>
      <c r="AM63" s="129">
        <f>+'N EERR ULTRAX'!H71+'N EERR ULTRAX'!H72+'N EERR ULTRAX'!H73+'N EERR ULTRAX'!H74+'N EERR ULTRAX'!H75+'N EERR ULTRAX'!H76+'N EERR ULTRAX'!H77</f>
        <v>1114.9941503603832</v>
      </c>
      <c r="AN63" s="30">
        <f>IF(AND(AM4=0,AM63&gt;=0), "",AM63/AM4)</f>
        <v>9.4387092183295957E-3</v>
      </c>
      <c r="AO63" s="47">
        <f>IF(AND(AM124=0,AM63&gt;=0),"",AM63/AM124)</f>
        <v>3.0566476829111528E-2</v>
      </c>
      <c r="AP63" s="30">
        <f t="shared" si="20"/>
        <v>0.17487974670611586</v>
      </c>
      <c r="AQ63" s="130">
        <f t="shared" si="17"/>
        <v>5411.604826236261</v>
      </c>
      <c r="AR63" s="30">
        <f>IF(AND(AQ4=0,AQ63&gt;=0), "",AQ63/AQ4)</f>
        <v>8.5044877437379617E-3</v>
      </c>
      <c r="AS63" s="47">
        <f>IF(AND(AQ124=0,AQ63&gt;=0),"",AQ63/AQ124)</f>
        <v>2.8059748483217902E-2</v>
      </c>
      <c r="AT63" s="131">
        <f t="shared" si="36"/>
        <v>0</v>
      </c>
      <c r="AU63" s="30" t="str">
        <f>IF(AND(AT4=0,AT63&gt;=0), "",AT63/AT4)</f>
        <v/>
      </c>
      <c r="AV63" s="47">
        <f t="shared" si="31"/>
        <v>1</v>
      </c>
      <c r="AW63" s="131">
        <f t="shared" si="48"/>
        <v>901.93413770604354</v>
      </c>
      <c r="AX63" s="30">
        <f>IF(AND(AW4=0,AW63&gt;=0), "",AW63/AW4)</f>
        <v>8.5044877437379617E-3</v>
      </c>
      <c r="AY63" s="47">
        <f>IF(AND(AW124=0,AW63&gt;=0),"",AW63/AW124)</f>
        <v>2.8059748483217906E-2</v>
      </c>
      <c r="AZ63" s="131">
        <f t="shared" si="37"/>
        <v>0</v>
      </c>
      <c r="BA63" s="30" t="str">
        <f>IF(AND(AZ4=0,AZ63&gt;=0), "",AZ63/AZ4)</f>
        <v/>
      </c>
      <c r="BB63" s="47">
        <f t="shared" si="32"/>
        <v>1</v>
      </c>
      <c r="BC63" s="129">
        <f>+'N EERR ULTRAX'!I71+'N EERR ULTRAX'!I72+'N EERR ULTRAX'!I73+'N EERR ULTRAX'!I74+'N EERR ULTRAX'!I75+'N EERR ULTRAX'!I76+'N EERR ULTRAX'!I77</f>
        <v>0</v>
      </c>
      <c r="BD63" s="30" t="str">
        <f>IF(AND(BC4=0,BC63&gt;=0), "",BC63/BC4)</f>
        <v/>
      </c>
      <c r="BE63" s="47" t="str">
        <f>IF(AND(BC124=0,BC63&gt;=0),"",BC63/BC124)</f>
        <v/>
      </c>
      <c r="BF63" s="30">
        <f t="shared" si="33"/>
        <v>-1</v>
      </c>
      <c r="BG63" s="130">
        <f t="shared" si="38"/>
        <v>5411.604826236261</v>
      </c>
      <c r="BH63" s="30">
        <f>IF(AND(BG4=0,BG63&gt;=0), "",BG63/BG4)</f>
        <v>8.5044877437379617E-3</v>
      </c>
      <c r="BI63" s="47">
        <f>IF(AND(BG124=0,BG63&gt;=0),"",BG63/BG124)</f>
        <v>2.8059748483217902E-2</v>
      </c>
      <c r="BJ63" s="129">
        <f>+'N EERR ULTRAX'!J71+'N EERR ULTRAX'!J72+'N EERR ULTRAX'!J73+'N EERR ULTRAX'!J74+'N EERR ULTRAX'!J75+'N EERR ULTRAX'!J76+'N EERR ULTRAX'!J77</f>
        <v>0</v>
      </c>
      <c r="BK63" s="30" t="str">
        <f>IF(AND(BJ4=0,BJ63&gt;=0), "",BJ63/BJ4)</f>
        <v/>
      </c>
      <c r="BL63" s="47" t="str">
        <f>IF(AND(BJ124=0,BJ63&gt;=0),"",BJ63/BJ124)</f>
        <v/>
      </c>
      <c r="BM63" s="30" t="str">
        <f t="shared" si="21"/>
        <v/>
      </c>
      <c r="BN63" s="130">
        <f t="shared" si="39"/>
        <v>5411.604826236261</v>
      </c>
      <c r="BO63" s="30">
        <f>IF(AND(BN4=0,BN63&gt;=0), "",BN63/BN4)</f>
        <v>8.5044877437379617E-3</v>
      </c>
      <c r="BP63" s="47">
        <f>IF(AND(BN124=0,BN63&gt;=0),"",BN63/BN124)</f>
        <v>2.8059748483217902E-2</v>
      </c>
      <c r="BQ63" s="129">
        <f>+'N EERR ULTRAX'!K71+'N EERR ULTRAX'!K72+'N EERR ULTRAX'!K73+'N EERR ULTRAX'!K74+'N EERR ULTRAX'!K75+'N EERR ULTRAX'!K76+'N EERR ULTRAX'!K77</f>
        <v>0</v>
      </c>
      <c r="BR63" s="30" t="str">
        <f>IF(AND(BQ4=0,BQ63&gt;=0), "",BQ63/BQ4)</f>
        <v/>
      </c>
      <c r="BS63" s="47" t="str">
        <f>IF(AND(BQ124=0,BQ63&gt;=0),"",BQ63/BQ124)</f>
        <v/>
      </c>
      <c r="BT63" s="30" t="str">
        <f t="shared" si="22"/>
        <v/>
      </c>
      <c r="BU63" s="130">
        <f t="shared" si="40"/>
        <v>5411.604826236261</v>
      </c>
      <c r="BV63" s="30">
        <f>IF(AND(BU4=0,BU63&gt;=0), "",BU63/BU4)</f>
        <v>8.5044877437379617E-3</v>
      </c>
      <c r="BW63" s="47">
        <f>IF(AND(BU124=0,BU63&gt;=0),"",BU63/BU124)</f>
        <v>2.8059748483217902E-2</v>
      </c>
      <c r="BX63" s="131">
        <f t="shared" si="41"/>
        <v>0</v>
      </c>
      <c r="BY63" s="30" t="str">
        <f>IF(AND(BX4=0,BX63&gt;=0), "",BX63/BX4)</f>
        <v/>
      </c>
      <c r="BZ63" s="47">
        <f t="shared" si="23"/>
        <v>1</v>
      </c>
      <c r="CA63" s="129">
        <f>+'N EERR ULTRAX'!L71+'N EERR ULTRAX'!L72+'N EERR ULTRAX'!L73+'N EERR ULTRAX'!L74+'N EERR ULTRAX'!L75+'N EERR ULTRAX'!L76+'N EERR ULTRAX'!L77</f>
        <v>0</v>
      </c>
      <c r="CB63" s="30" t="str">
        <f>IF(AND(CA4=0,CA63&gt;=0), "",CA63/CA4)</f>
        <v/>
      </c>
      <c r="CC63" s="47" t="str">
        <f>IF(AND(CA124=0,CA63&gt;=0),"",CA63/CA124)</f>
        <v/>
      </c>
      <c r="CD63" s="30" t="str">
        <f t="shared" si="34"/>
        <v/>
      </c>
      <c r="CE63" s="130">
        <f t="shared" si="42"/>
        <v>5411.604826236261</v>
      </c>
      <c r="CF63" s="30">
        <f>IF(AND(CE4=0,CE63&gt;=0), "",CE63/CE4)</f>
        <v>8.5044877437379617E-3</v>
      </c>
      <c r="CG63" s="47">
        <f>IF(AND(CE124=0,CE63&gt;=0),"",CE63/CE124)</f>
        <v>2.8059748483217902E-2</v>
      </c>
      <c r="CH63" s="129">
        <f>+'N EERR ULTRAX'!M71+'N EERR ULTRAX'!M72+'N EERR ULTRAX'!M73+'N EERR ULTRAX'!M74+'N EERR ULTRAX'!M75+'N EERR ULTRAX'!M76+'N EERR ULTRAX'!M77</f>
        <v>0</v>
      </c>
      <c r="CI63" s="30" t="str">
        <f>IF(AND(CH4=0,CH63&gt;=0), "",CH63/CH4)</f>
        <v/>
      </c>
      <c r="CJ63" s="47" t="str">
        <f>IF(AND(CH124=0,CH63&gt;=0),"",CH63/CH124)</f>
        <v/>
      </c>
      <c r="CK63" s="30" t="str">
        <f t="shared" si="24"/>
        <v/>
      </c>
      <c r="CL63" s="130">
        <f t="shared" si="43"/>
        <v>5411.604826236261</v>
      </c>
      <c r="CM63" s="30">
        <f>IF(AND(CL4=0,CL63&gt;=0), "",CL63/CL4)</f>
        <v>8.5044877437379617E-3</v>
      </c>
      <c r="CN63" s="47">
        <f>IF(AND(CL124=0,CL63&gt;=0),"",CL63/CL124)</f>
        <v>2.8059748483217902E-2</v>
      </c>
      <c r="CO63" s="129">
        <f>+'N EERR ULTRAX'!N71+'N EERR ULTRAX'!N72+'N EERR ULTRAX'!N73+'N EERR ULTRAX'!N74+'N EERR ULTRAX'!N75+'N EERR ULTRAX'!N76+'N EERR ULTRAX'!N77</f>
        <v>0</v>
      </c>
      <c r="CP63" s="30" t="str">
        <f>IF(AND(CO4=0,CO63&gt;=0), "",CO63/CO4)</f>
        <v/>
      </c>
      <c r="CQ63" s="47" t="str">
        <f>IF(AND(CO124=0,CO63&gt;=0),"",CO63/CO124)</f>
        <v/>
      </c>
      <c r="CR63" s="30" t="str">
        <f t="shared" si="25"/>
        <v/>
      </c>
      <c r="CS63" s="130">
        <f t="shared" si="44"/>
        <v>5411.604826236261</v>
      </c>
      <c r="CT63" s="30">
        <f>IF(AND(CS4=0,CS63&gt;=0), "",CS63/CS4)</f>
        <v>8.5044877437379617E-3</v>
      </c>
      <c r="CU63" s="47">
        <f>IF(AND(CS124=0,CS63&gt;=0),"",CS63/CS124)</f>
        <v>2.8059748483217902E-2</v>
      </c>
      <c r="CV63" s="131">
        <f t="shared" si="45"/>
        <v>0</v>
      </c>
      <c r="CW63" s="30" t="str">
        <f>IF(AND(CV4=0,CV63&gt;=0), "",CV63/CV4)</f>
        <v/>
      </c>
      <c r="CX63" s="47">
        <f t="shared" si="26"/>
        <v>1</v>
      </c>
    </row>
    <row r="64" spans="1:102" hidden="1" outlineLevel="1" x14ac:dyDescent="0.3">
      <c r="A64" s="29" t="s">
        <v>25</v>
      </c>
      <c r="B64" s="129">
        <f>+'N EERR ULTRAX'!B78+'N EERR ULTRAX'!B79+'N EERR ULTRAX'!B80+'N EERR ULTRAX'!B81+'N EERR ULTRAX'!B82+'N EERR ULTRAX'!B83+'N EERR ULTRAX'!B84+'N EERR ULTRAX'!B85+'N EERR ULTRAX'!B86+'N EERR ULTRAX'!B87</f>
        <v>0</v>
      </c>
      <c r="C64" s="30" t="str">
        <f>IF(AND(B4=0,B64&gt;=0), "",B64/B4)</f>
        <v/>
      </c>
      <c r="D64" s="47" t="str">
        <f>IF(AND(B124=0,B64&gt;=0),"",B64/B124)</f>
        <v/>
      </c>
      <c r="E64" s="129">
        <f>+'N EERR ULTRAX'!C78+'N EERR ULTRAX'!C79+'N EERR ULTRAX'!C80+'N EERR ULTRAX'!C81+'N EERR ULTRAX'!C82+'N EERR ULTRAX'!C83+'N EERR ULTRAX'!C84+'N EERR ULTRAX'!C85+'N EERR ULTRAX'!C86+'N EERR ULTRAX'!C87</f>
        <v>0</v>
      </c>
      <c r="F64" s="30">
        <f>IF(AND(E4=0,E64&gt;=0), "",E64/E4)</f>
        <v>0</v>
      </c>
      <c r="G64" s="47">
        <f>IF(AND(E124=0,E64&gt;=0),"",E64/E124)</f>
        <v>0</v>
      </c>
      <c r="H64" s="129">
        <f>+'N EERR ULTRAX'!D78+'N EERR ULTRAX'!D79+'N EERR ULTRAX'!D80+'N EERR ULTRAX'!D81+'N EERR ULTRAX'!D82+'N EERR ULTRAX'!D83+'N EERR ULTRAX'!D84+'N EERR ULTRAX'!D85+'N EERR ULTRAX'!D86+'N EERR ULTRAX'!D87</f>
        <v>157.94999999999999</v>
      </c>
      <c r="I64" s="30">
        <f>IF(AND(H4=0,H64&gt;=0), "",H64/H4)</f>
        <v>1.7360628460084814E-3</v>
      </c>
      <c r="J64" s="47">
        <f>IF(AND(H124=0,H64&gt;=0),"",H64/H124)</f>
        <v>5.9716545535860007E-3</v>
      </c>
      <c r="K64" s="30">
        <f t="shared" si="27"/>
        <v>1</v>
      </c>
      <c r="L64" s="130">
        <f t="shared" si="46"/>
        <v>157.94999999999999</v>
      </c>
      <c r="M64" s="30">
        <f>IF(AND(L4=0,L64&gt;=0), "",L64/L4)</f>
        <v>9.8288719096689551E-4</v>
      </c>
      <c r="N64" s="47">
        <f>IF(AND(L124=0,L64&gt;=0),"",L64/L124)</f>
        <v>2.9699438997336739E-3</v>
      </c>
      <c r="O64" s="129">
        <f>+'N EERR ULTRAX'!E78+'N EERR ULTRAX'!E79+'N EERR ULTRAX'!E80+'N EERR ULTRAX'!E81+'N EERR ULTRAX'!E82+'N EERR ULTRAX'!E83+'N EERR ULTRAX'!E84+'N EERR ULTRAX'!E85+'N EERR ULTRAX'!E86+'N EERR ULTRAX'!E87</f>
        <v>0</v>
      </c>
      <c r="P64" s="30">
        <f>IF(AND(O4=0,O64&gt;=0), "",O64/O4)</f>
        <v>0</v>
      </c>
      <c r="Q64" s="47">
        <f>IF(AND(O124=0,O64&gt;=0),"",O64/O124)</f>
        <v>0</v>
      </c>
      <c r="R64" s="30">
        <f t="shared" si="28"/>
        <v>-1</v>
      </c>
      <c r="S64" s="130">
        <f t="shared" si="47"/>
        <v>157.94999999999999</v>
      </c>
      <c r="T64" s="30">
        <f>IF(AND(S4=0,S64&gt;=0), "",S64/S4)</f>
        <v>5.88576617872646E-4</v>
      </c>
      <c r="U64" s="47">
        <f>IF(AND(S124=0,S64&gt;=0),"",S64/S124)</f>
        <v>1.8443732847945179E-3</v>
      </c>
      <c r="V64" s="131"/>
      <c r="W64" s="30" t="str">
        <f>IF(AND(V4=0,V64&gt;=0), "",V64/V4)</f>
        <v/>
      </c>
      <c r="X64" s="47">
        <f t="shared" si="29"/>
        <v>1</v>
      </c>
      <c r="Y64" s="129">
        <f>+'N EERR ULTRAX'!F78+'N EERR ULTRAX'!F79+'N EERR ULTRAX'!F80+'N EERR ULTRAX'!F81+'N EERR ULTRAX'!F82+'N EERR ULTRAX'!F83+'N EERR ULTRAX'!F84+'N EERR ULTRAX'!F85+'N EERR ULTRAX'!F86+'N EERR ULTRAX'!F87</f>
        <v>205</v>
      </c>
      <c r="Z64" s="30">
        <f>IF(AND(Y4=0,Y64&gt;=0), "",Y64/Y4)</f>
        <v>1.7457836075832611E-3</v>
      </c>
      <c r="AA64" s="47">
        <f>IF(AND(Y124=0,Y64&gt;=0),"",Y64/Y124)</f>
        <v>5.9490215693036447E-3</v>
      </c>
      <c r="AB64" s="30">
        <f t="shared" si="30"/>
        <v>1</v>
      </c>
      <c r="AC64" s="130">
        <f t="shared" si="35"/>
        <v>362.95</v>
      </c>
      <c r="AD64" s="30">
        <f>IF(AND(AC4=0,AC64&gt;=0), "",AC64/AC4)</f>
        <v>9.4080884528436671E-4</v>
      </c>
      <c r="AE64" s="47">
        <f>IF(AND(AC124=0,AC64&gt;=0),"",AC64/AC124)</f>
        <v>3.0221078678927425E-3</v>
      </c>
      <c r="AF64" s="129">
        <f>+'N EERR ULTRAX'!G78+'N EERR ULTRAX'!G79+'N EERR ULTRAX'!G80+'N EERR ULTRAX'!G81+'N EERR ULTRAX'!G82+'N EERR ULTRAX'!G83+'N EERR ULTRAX'!G84+'N EERR ULTRAX'!G85+'N EERR ULTRAX'!G86+'N EERR ULTRAX'!G87</f>
        <v>0</v>
      </c>
      <c r="AG64" s="30">
        <f>IF(AND(AF4=0,AF64&gt;=0), "",AF64/AF4)</f>
        <v>0</v>
      </c>
      <c r="AH64" s="47">
        <f>IF(AND(AF124=0,AF64&gt;=0),"",AF64/AF124)</f>
        <v>0</v>
      </c>
      <c r="AI64" s="30">
        <f t="shared" si="19"/>
        <v>-1</v>
      </c>
      <c r="AJ64" s="130">
        <f t="shared" si="16"/>
        <v>362.95</v>
      </c>
      <c r="AK64" s="30">
        <f>IF(AND(AJ4=0,AJ64&gt;=0), "",AJ64/AJ4)</f>
        <v>7.0041404522876323E-4</v>
      </c>
      <c r="AL64" s="47">
        <f>IF(AND(AJ124=0,AJ64&gt;=0),"",AJ64/AJ124)</f>
        <v>2.320913616225407E-3</v>
      </c>
      <c r="AM64" s="129">
        <f>+'N EERR ULTRAX'!H78+'N EERR ULTRAX'!H79+'N EERR ULTRAX'!H80+'N EERR ULTRAX'!H81+'N EERR ULTRAX'!H82+'N EERR ULTRAX'!H83+'N EERR ULTRAX'!H84+'N EERR ULTRAX'!H85+'N EERR ULTRAX'!H86+'N EERR ULTRAX'!H87</f>
        <v>0</v>
      </c>
      <c r="AN64" s="30">
        <f>IF(AND(AM4=0,AM64&gt;=0), "",AM64/AM4)</f>
        <v>0</v>
      </c>
      <c r="AO64" s="47">
        <f>IF(AND(AM124=0,AM64&gt;=0),"",AM64/AM124)</f>
        <v>0</v>
      </c>
      <c r="AP64" s="30" t="str">
        <f t="shared" si="20"/>
        <v/>
      </c>
      <c r="AQ64" s="130">
        <f t="shared" si="17"/>
        <v>362.95</v>
      </c>
      <c r="AR64" s="30">
        <f>IF(AND(AQ4=0,AQ64&gt;=0), "",AQ64/AQ4)</f>
        <v>5.7038603625026276E-4</v>
      </c>
      <c r="AS64" s="47">
        <f>IF(AND(AQ124=0,AQ64&gt;=0),"",AQ64/AQ124)</f>
        <v>1.8819344795113298E-3</v>
      </c>
      <c r="AT64" s="131">
        <f t="shared" si="36"/>
        <v>0</v>
      </c>
      <c r="AU64" s="30" t="str">
        <f>IF(AND(AT4=0,AT64&gt;=0), "",AT64/AT4)</f>
        <v/>
      </c>
      <c r="AV64" s="47">
        <f t="shared" si="31"/>
        <v>1</v>
      </c>
      <c r="AW64" s="131">
        <f t="shared" si="48"/>
        <v>60.491666666666667</v>
      </c>
      <c r="AX64" s="30">
        <f>IF(AND(AW4=0,AW64&gt;=0), "",AW64/AW4)</f>
        <v>5.7038603625026276E-4</v>
      </c>
      <c r="AY64" s="47">
        <f>IF(AND(AW124=0,AW64&gt;=0),"",AW64/AW124)</f>
        <v>1.88193447951133E-3</v>
      </c>
      <c r="AZ64" s="131">
        <f t="shared" si="37"/>
        <v>0</v>
      </c>
      <c r="BA64" s="30" t="str">
        <f>IF(AND(AZ4=0,AZ64&gt;=0), "",AZ64/AZ4)</f>
        <v/>
      </c>
      <c r="BB64" s="47">
        <f t="shared" si="32"/>
        <v>1</v>
      </c>
      <c r="BC64" s="129">
        <f>+'N EERR ULTRAX'!I78+'N EERR ULTRAX'!I79+'N EERR ULTRAX'!I80+'N EERR ULTRAX'!I81+'N EERR ULTRAX'!I82+'N EERR ULTRAX'!I83+'N EERR ULTRAX'!I84+'N EERR ULTRAX'!I85+'N EERR ULTRAX'!I86+'N EERR ULTRAX'!I87</f>
        <v>0</v>
      </c>
      <c r="BD64" s="30" t="str">
        <f>IF(AND(BC4=0,BC64&gt;=0), "",BC64/BC4)</f>
        <v/>
      </c>
      <c r="BE64" s="47" t="str">
        <f>IF(AND(BC124=0,BC64&gt;=0),"",BC64/BC124)</f>
        <v/>
      </c>
      <c r="BF64" s="30" t="str">
        <f t="shared" si="33"/>
        <v/>
      </c>
      <c r="BG64" s="130">
        <f t="shared" si="38"/>
        <v>362.95</v>
      </c>
      <c r="BH64" s="30">
        <f>IF(AND(BG4=0,BG64&gt;=0), "",BG64/BG4)</f>
        <v>5.7038603625026276E-4</v>
      </c>
      <c r="BI64" s="47">
        <f>IF(AND(BG124=0,BG64&gt;=0),"",BG64/BG124)</f>
        <v>1.8819344795113298E-3</v>
      </c>
      <c r="BJ64" s="129">
        <f>+'N EERR ULTRAX'!J78+'N EERR ULTRAX'!J79+'N EERR ULTRAX'!J80+'N EERR ULTRAX'!J81+'N EERR ULTRAX'!J82+'N EERR ULTRAX'!J83+'N EERR ULTRAX'!J84+'N EERR ULTRAX'!J85+'N EERR ULTRAX'!J86+'N EERR ULTRAX'!J87</f>
        <v>0</v>
      </c>
      <c r="BK64" s="30" t="str">
        <f>IF(AND(BJ4=0,BJ64&gt;=0), "",BJ64/BJ4)</f>
        <v/>
      </c>
      <c r="BL64" s="47" t="str">
        <f>IF(AND(BJ124=0,BJ64&gt;=0),"",BJ64/BJ124)</f>
        <v/>
      </c>
      <c r="BM64" s="30" t="str">
        <f t="shared" si="21"/>
        <v/>
      </c>
      <c r="BN64" s="130">
        <f t="shared" si="39"/>
        <v>362.95</v>
      </c>
      <c r="BO64" s="30">
        <f>IF(AND(BN4=0,BN64&gt;=0), "",BN64/BN4)</f>
        <v>5.7038603625026276E-4</v>
      </c>
      <c r="BP64" s="47">
        <f>IF(AND(BN124=0,BN64&gt;=0),"",BN64/BN124)</f>
        <v>1.8819344795113298E-3</v>
      </c>
      <c r="BQ64" s="129">
        <f>+'N EERR ULTRAX'!K78+'N EERR ULTRAX'!K79+'N EERR ULTRAX'!K80+'N EERR ULTRAX'!K81+'N EERR ULTRAX'!K82+'N EERR ULTRAX'!K83+'N EERR ULTRAX'!K84+'N EERR ULTRAX'!K85+'N EERR ULTRAX'!K86+'N EERR ULTRAX'!K87</f>
        <v>0</v>
      </c>
      <c r="BR64" s="30" t="str">
        <f>IF(AND(BQ4=0,BQ64&gt;=0), "",BQ64/BQ4)</f>
        <v/>
      </c>
      <c r="BS64" s="47" t="str">
        <f>IF(AND(BQ124=0,BQ64&gt;=0),"",BQ64/BQ124)</f>
        <v/>
      </c>
      <c r="BT64" s="30" t="str">
        <f t="shared" si="22"/>
        <v/>
      </c>
      <c r="BU64" s="130">
        <f t="shared" si="40"/>
        <v>362.95</v>
      </c>
      <c r="BV64" s="30">
        <f>IF(AND(BU4=0,BU64&gt;=0), "",BU64/BU4)</f>
        <v>5.7038603625026276E-4</v>
      </c>
      <c r="BW64" s="47">
        <f>IF(AND(BU124=0,BU64&gt;=0),"",BU64/BU124)</f>
        <v>1.8819344795113298E-3</v>
      </c>
      <c r="BX64" s="131">
        <f t="shared" si="41"/>
        <v>0</v>
      </c>
      <c r="BY64" s="30" t="str">
        <f>IF(AND(BX4=0,BX64&gt;=0), "",BX64/BX4)</f>
        <v/>
      </c>
      <c r="BZ64" s="47">
        <f t="shared" si="23"/>
        <v>1</v>
      </c>
      <c r="CA64" s="129">
        <f>+'N EERR ULTRAX'!L78+'N EERR ULTRAX'!L79+'N EERR ULTRAX'!L80+'N EERR ULTRAX'!L81+'N EERR ULTRAX'!L82+'N EERR ULTRAX'!L83+'N EERR ULTRAX'!L84+'N EERR ULTRAX'!L85+'N EERR ULTRAX'!L86+'N EERR ULTRAX'!L87</f>
        <v>0</v>
      </c>
      <c r="CB64" s="30" t="str">
        <f>IF(AND(CA4=0,CA64&gt;=0), "",CA64/CA4)</f>
        <v/>
      </c>
      <c r="CC64" s="47" t="str">
        <f>IF(AND(CA124=0,CA64&gt;=0),"",CA64/CA124)</f>
        <v/>
      </c>
      <c r="CD64" s="30" t="str">
        <f t="shared" si="34"/>
        <v/>
      </c>
      <c r="CE64" s="130">
        <f t="shared" si="42"/>
        <v>362.95</v>
      </c>
      <c r="CF64" s="30">
        <f>IF(AND(CE4=0,CE64&gt;=0), "",CE64/CE4)</f>
        <v>5.7038603625026276E-4</v>
      </c>
      <c r="CG64" s="47">
        <f>IF(AND(CE124=0,CE64&gt;=0),"",CE64/CE124)</f>
        <v>1.8819344795113298E-3</v>
      </c>
      <c r="CH64" s="129">
        <f>+'N EERR ULTRAX'!M78+'N EERR ULTRAX'!M79+'N EERR ULTRAX'!M80+'N EERR ULTRAX'!M81+'N EERR ULTRAX'!M82+'N EERR ULTRAX'!M83+'N EERR ULTRAX'!M84+'N EERR ULTRAX'!M85+'N EERR ULTRAX'!M86+'N EERR ULTRAX'!M87</f>
        <v>0</v>
      </c>
      <c r="CI64" s="30" t="str">
        <f>IF(AND(CH4=0,CH64&gt;=0), "",CH64/CH4)</f>
        <v/>
      </c>
      <c r="CJ64" s="47" t="str">
        <f>IF(AND(CH124=0,CH64&gt;=0),"",CH64/CH124)</f>
        <v/>
      </c>
      <c r="CK64" s="30" t="str">
        <f t="shared" si="24"/>
        <v/>
      </c>
      <c r="CL64" s="130">
        <f t="shared" si="43"/>
        <v>362.95</v>
      </c>
      <c r="CM64" s="30">
        <f>IF(AND(CL4=0,CL64&gt;=0), "",CL64/CL4)</f>
        <v>5.7038603625026276E-4</v>
      </c>
      <c r="CN64" s="47">
        <f>IF(AND(CL124=0,CL64&gt;=0),"",CL64/CL124)</f>
        <v>1.8819344795113298E-3</v>
      </c>
      <c r="CO64" s="129">
        <f>+'N EERR ULTRAX'!N78+'N EERR ULTRAX'!N79+'N EERR ULTRAX'!N80+'N EERR ULTRAX'!N81+'N EERR ULTRAX'!N82+'N EERR ULTRAX'!N83+'N EERR ULTRAX'!N84+'N EERR ULTRAX'!N85+'N EERR ULTRAX'!N86+'N EERR ULTRAX'!N87</f>
        <v>0</v>
      </c>
      <c r="CP64" s="30" t="str">
        <f>IF(AND(CO4=0,CO64&gt;=0), "",CO64/CO4)</f>
        <v/>
      </c>
      <c r="CQ64" s="47" t="str">
        <f>IF(AND(CO124=0,CO64&gt;=0),"",CO64/CO124)</f>
        <v/>
      </c>
      <c r="CR64" s="30" t="str">
        <f t="shared" si="25"/>
        <v/>
      </c>
      <c r="CS64" s="130">
        <f t="shared" si="44"/>
        <v>362.95</v>
      </c>
      <c r="CT64" s="30">
        <f>IF(AND(CS4=0,CS64&gt;=0), "",CS64/CS4)</f>
        <v>5.7038603625026276E-4</v>
      </c>
      <c r="CU64" s="47">
        <f>IF(AND(CS124=0,CS64&gt;=0),"",CS64/CS124)</f>
        <v>1.8819344795113298E-3</v>
      </c>
      <c r="CV64" s="131">
        <f t="shared" si="45"/>
        <v>0</v>
      </c>
      <c r="CW64" s="30" t="str">
        <f>IF(AND(CV4=0,CV64&gt;=0), "",CV64/CV4)</f>
        <v/>
      </c>
      <c r="CX64" s="47">
        <f t="shared" si="26"/>
        <v>1</v>
      </c>
    </row>
    <row r="65" spans="1:102" hidden="1" outlineLevel="1" x14ac:dyDescent="0.3">
      <c r="A65" s="29" t="s">
        <v>26</v>
      </c>
      <c r="B65" s="129">
        <f>+'N EERR ULTRAX'!B88+'N EERR ULTRAX'!B89+'N EERR ULTRAX'!B90+'N EERR ULTRAX'!B91+'N EERR ULTRAX'!B92</f>
        <v>0</v>
      </c>
      <c r="C65" s="30" t="str">
        <f>IF(AND(B4=0,B65&gt;=0), "",B65/B4)</f>
        <v/>
      </c>
      <c r="D65" s="47" t="str">
        <f>IF(AND(B124=0,B65&gt;=0),"",B65/B124)</f>
        <v/>
      </c>
      <c r="E65" s="129">
        <f>+'N EERR ULTRAX'!C88+'N EERR ULTRAX'!C89+'N EERR ULTRAX'!C90</f>
        <v>1225.3841139439726</v>
      </c>
      <c r="F65" s="30">
        <f>IF(AND(E4=0,E65&gt;=0), "",E65/E4)</f>
        <v>1.7576219182662788E-2</v>
      </c>
      <c r="G65" s="47">
        <f>IF(AND(E124=0,E65&gt;=0),"",E65/E124)</f>
        <v>4.583811096288011E-2</v>
      </c>
      <c r="H65" s="129">
        <f>+'N EERR ULTRAX'!D88+'N EERR ULTRAX'!D89+'N EERR ULTRAX'!D90</f>
        <v>987.28680236282105</v>
      </c>
      <c r="I65" s="30">
        <f>IF(AND(H4=0,H65&gt;=0), "",H65/H4)</f>
        <v>1.0851484241447371E-2</v>
      </c>
      <c r="J65" s="47">
        <f>IF(AND(H124=0,H65&gt;=0),"",H65/H124)</f>
        <v>3.7326595308802168E-2</v>
      </c>
      <c r="K65" s="30">
        <f t="shared" si="27"/>
        <v>-0.19430422581113851</v>
      </c>
      <c r="L65" s="130">
        <f t="shared" si="46"/>
        <v>2212.6709163067935</v>
      </c>
      <c r="M65" s="30">
        <f>IF(AND(L4=0,L65&gt;=0), "",L65/L4)</f>
        <v>1.3768951576213556E-2</v>
      </c>
      <c r="N65" s="47">
        <f>IF(AND(L124=0,L65&gt;=0),"",L65/L124)</f>
        <v>4.1604992022814064E-2</v>
      </c>
      <c r="O65" s="129">
        <f>+'N EERR ULTRAX'!E88+'N EERR ULTRAX'!E89+'N EERR ULTRAX'!E90</f>
        <v>1327.1800123039063</v>
      </c>
      <c r="P65" s="30">
        <f>IF(AND(O4=0,O65&gt;=0), "",O65/O4)</f>
        <v>1.2327597900828218E-2</v>
      </c>
      <c r="Q65" s="47">
        <f>IF(AND(O124=0,O65&gt;=0),"",O65/O124)</f>
        <v>4.0891639605335872E-2</v>
      </c>
      <c r="R65" s="30">
        <f t="shared" si="28"/>
        <v>0.34426998226618338</v>
      </c>
      <c r="S65" s="130">
        <f t="shared" si="47"/>
        <v>3539.8509286107001</v>
      </c>
      <c r="T65" s="30">
        <f>IF(AND(S4=0,S65&gt;=0), "",S65/S4)</f>
        <v>1.3190715336087566E-2</v>
      </c>
      <c r="U65" s="47">
        <f>IF(AND(S124=0,S65&gt;=0),"",S65/S124)</f>
        <v>4.1334640613388041E-2</v>
      </c>
      <c r="V65" s="131"/>
      <c r="W65" s="30" t="str">
        <f>IF(AND(V4=0,V65&gt;=0), "",V65/V4)</f>
        <v/>
      </c>
      <c r="X65" s="47">
        <f t="shared" si="29"/>
        <v>1</v>
      </c>
      <c r="Y65" s="129">
        <f>+'N EERR ULTRAX'!F88+'N EERR ULTRAX'!F89+'N EERR ULTRAX'!F90+'N EERR ULTRAX'!F91+'N EERR ULTRAX'!F92</f>
        <v>2441.3889326586223</v>
      </c>
      <c r="Z65" s="30">
        <f>IF(AND(Y4=0,Y65&gt;=0), "",Y65/Y4)</f>
        <v>2.0790911114003007E-2</v>
      </c>
      <c r="AA65" s="47">
        <f>IF(AND(Y124=0,Y65&gt;=0),"",Y65/Y124)</f>
        <v>7.0848172777782173E-2</v>
      </c>
      <c r="AB65" s="30">
        <f t="shared" si="30"/>
        <v>0.83953111863138663</v>
      </c>
      <c r="AC65" s="130">
        <f t="shared" si="35"/>
        <v>5981.2398612693223</v>
      </c>
      <c r="AD65" s="30">
        <f>IF(AND(AC4=0,AC65&gt;=0), "",AC65/AC4)</f>
        <v>1.5504073198097856E-2</v>
      </c>
      <c r="AE65" s="47">
        <f>IF(AND(AC124=0,AC65&gt;=0),"",AC65/AC124)</f>
        <v>4.9802871041453964E-2</v>
      </c>
      <c r="AF65" s="129">
        <f>+'N EERR ULTRAX'!G88+'N EERR ULTRAX'!G89+'N EERR ULTRAX'!G90+'N EERR ULTRAX'!G91+'N EERR ULTRAX'!G92</f>
        <v>1850.7428693630461</v>
      </c>
      <c r="AG65" s="30">
        <f>IF(AND(AF4=0,AF65&gt;=0), "",AF65/AF4)</f>
        <v>1.3977530640736691E-2</v>
      </c>
      <c r="AH65" s="47">
        <f>IF(AND(AF124=0,AF65&gt;=0),"",AF65/AF124)</f>
        <v>5.1007011019379114E-2</v>
      </c>
      <c r="AI65" s="30">
        <f t="shared" si="19"/>
        <v>-0.24193034358207513</v>
      </c>
      <c r="AJ65" s="130">
        <f t="shared" si="16"/>
        <v>7831.9827306323687</v>
      </c>
      <c r="AK65" s="30">
        <f>IF(AND(AJ4=0,AJ65&gt;=0), "",AJ65/AJ4)</f>
        <v>1.5114012140856958E-2</v>
      </c>
      <c r="AL65" s="47">
        <f>IF(AND(AJ124=0,AJ65&gt;=0),"",AJ65/AJ124)</f>
        <v>5.008225750535035E-2</v>
      </c>
      <c r="AM65" s="129">
        <f>+'N EERR ULTRAX'!H88+'N EERR ULTRAX'!H89+'N EERR ULTRAX'!H90+'N EERR ULTRAX'!H91+'N EERR ULTRAX'!H92</f>
        <v>2301.2017603348249</v>
      </c>
      <c r="AN65" s="30">
        <f>IF(AND(AM4=0,AM65&gt;=0), "",AM65/AM4)</f>
        <v>1.9480258494170795E-2</v>
      </c>
      <c r="AO65" s="47">
        <f>IF(AND(AM124=0,AM65&gt;=0),"",AM65/AM124)</f>
        <v>6.3085201176750788E-2</v>
      </c>
      <c r="AP65" s="30">
        <f t="shared" si="20"/>
        <v>0.24339355748905805</v>
      </c>
      <c r="AQ65" s="130">
        <f t="shared" si="17"/>
        <v>10133.184490967193</v>
      </c>
      <c r="AR65" s="30">
        <f>IF(AND(AQ4=0,AQ65&gt;=0), "",AQ65/AQ4)</f>
        <v>1.592458172308972E-2</v>
      </c>
      <c r="AS65" s="47">
        <f>IF(AND(AQ124=0,AQ65&gt;=0),"",AQ65/AQ124)</f>
        <v>5.2541642873124739E-2</v>
      </c>
      <c r="AT65" s="131">
        <f t="shared" si="36"/>
        <v>0</v>
      </c>
      <c r="AU65" s="30" t="str">
        <f>IF(AND(AT4=0,AT65&gt;=0), "",AT65/AT4)</f>
        <v/>
      </c>
      <c r="AV65" s="47">
        <f t="shared" si="31"/>
        <v>1</v>
      </c>
      <c r="AW65" s="131">
        <f t="shared" si="48"/>
        <v>1688.8640818278654</v>
      </c>
      <c r="AX65" s="30">
        <f>IF(AND(AW4=0,AW65&gt;=0), "",AW65/AW4)</f>
        <v>1.5924581723089717E-2</v>
      </c>
      <c r="AY65" s="47">
        <f>IF(AND(AW124=0,AW65&gt;=0),"",AW65/AW124)</f>
        <v>5.2541642873124739E-2</v>
      </c>
      <c r="AZ65" s="131">
        <f t="shared" si="37"/>
        <v>0</v>
      </c>
      <c r="BA65" s="30" t="str">
        <f>IF(AND(AZ4=0,AZ65&gt;=0), "",AZ65/AZ4)</f>
        <v/>
      </c>
      <c r="BB65" s="47">
        <f t="shared" si="32"/>
        <v>1</v>
      </c>
      <c r="BC65" s="129">
        <f>+'N EERR ULTRAX'!I88+'N EERR ULTRAX'!I89+'N EERR ULTRAX'!I90+'N EERR ULTRAX'!I91+'N EERR ULTRAX'!I92</f>
        <v>0</v>
      </c>
      <c r="BD65" s="30" t="str">
        <f>IF(AND(BC4=0,BC65&gt;=0), "",BC65/BC4)</f>
        <v/>
      </c>
      <c r="BE65" s="47" t="str">
        <f>IF(AND(BC124=0,BC65&gt;=0),"",BC65/BC124)</f>
        <v/>
      </c>
      <c r="BF65" s="30">
        <f t="shared" si="33"/>
        <v>-1</v>
      </c>
      <c r="BG65" s="130">
        <f t="shared" si="38"/>
        <v>10133.184490967193</v>
      </c>
      <c r="BH65" s="30">
        <f>IF(AND(BG4=0,BG65&gt;=0), "",BG65/BG4)</f>
        <v>1.592458172308972E-2</v>
      </c>
      <c r="BI65" s="47">
        <f>IF(AND(BG124=0,BG65&gt;=0),"",BG65/BG124)</f>
        <v>5.2541642873124739E-2</v>
      </c>
      <c r="BJ65" s="129">
        <f>+'N EERR ULTRAX'!J88+'N EERR ULTRAX'!J89+'N EERR ULTRAX'!J90+'N EERR ULTRAX'!J91+'N EERR ULTRAX'!J92</f>
        <v>0</v>
      </c>
      <c r="BK65" s="30" t="str">
        <f>IF(AND(BJ4=0,BJ65&gt;=0), "",BJ65/BJ4)</f>
        <v/>
      </c>
      <c r="BL65" s="47" t="str">
        <f>IF(AND(BJ124=0,BJ65&gt;=0),"",BJ65/BJ124)</f>
        <v/>
      </c>
      <c r="BM65" s="30" t="str">
        <f t="shared" si="21"/>
        <v/>
      </c>
      <c r="BN65" s="130">
        <f t="shared" si="39"/>
        <v>10133.184490967193</v>
      </c>
      <c r="BO65" s="30">
        <f>IF(AND(BN4=0,BN65&gt;=0), "",BN65/BN4)</f>
        <v>1.592458172308972E-2</v>
      </c>
      <c r="BP65" s="47">
        <f>IF(AND(BN124=0,BN65&gt;=0),"",BN65/BN124)</f>
        <v>5.2541642873124739E-2</v>
      </c>
      <c r="BQ65" s="129">
        <f>+'N EERR ULTRAX'!K88+'N EERR ULTRAX'!K89+'N EERR ULTRAX'!K90+'N EERR ULTRAX'!K91+'N EERR ULTRAX'!K92</f>
        <v>0</v>
      </c>
      <c r="BR65" s="30" t="str">
        <f>IF(AND(BQ4=0,BQ65&gt;=0), "",BQ65/BQ4)</f>
        <v/>
      </c>
      <c r="BS65" s="47" t="str">
        <f>IF(AND(BQ124=0,BQ65&gt;=0),"",BQ65/BQ124)</f>
        <v/>
      </c>
      <c r="BT65" s="30" t="str">
        <f t="shared" si="22"/>
        <v/>
      </c>
      <c r="BU65" s="130">
        <f t="shared" si="40"/>
        <v>10133.184490967193</v>
      </c>
      <c r="BV65" s="30">
        <f>IF(AND(BU4=0,BU65&gt;=0), "",BU65/BU4)</f>
        <v>1.592458172308972E-2</v>
      </c>
      <c r="BW65" s="47">
        <f>IF(AND(BU124=0,BU65&gt;=0),"",BU65/BU124)</f>
        <v>5.2541642873124739E-2</v>
      </c>
      <c r="BX65" s="131">
        <f t="shared" si="41"/>
        <v>0</v>
      </c>
      <c r="BY65" s="30" t="str">
        <f>IF(AND(BX4=0,BX65&gt;=0), "",BX65/BX4)</f>
        <v/>
      </c>
      <c r="BZ65" s="47">
        <f t="shared" si="23"/>
        <v>1</v>
      </c>
      <c r="CA65" s="129">
        <f>+'N EERR ULTRAX'!L88+'N EERR ULTRAX'!L89+'N EERR ULTRAX'!L90+'N EERR ULTRAX'!L91+'N EERR ULTRAX'!L92</f>
        <v>0</v>
      </c>
      <c r="CB65" s="30" t="str">
        <f>IF(AND(CA4=0,CA65&gt;=0), "",CA65/CA4)</f>
        <v/>
      </c>
      <c r="CC65" s="47" t="str">
        <f>IF(AND(CA124=0,CA65&gt;=0),"",CA65/CA124)</f>
        <v/>
      </c>
      <c r="CD65" s="30" t="str">
        <f t="shared" si="34"/>
        <v/>
      </c>
      <c r="CE65" s="130">
        <f t="shared" si="42"/>
        <v>10133.184490967193</v>
      </c>
      <c r="CF65" s="30">
        <f>IF(AND(CE4=0,CE65&gt;=0), "",CE65/CE4)</f>
        <v>1.592458172308972E-2</v>
      </c>
      <c r="CG65" s="47">
        <f>IF(AND(CE124=0,CE65&gt;=0),"",CE65/CE124)</f>
        <v>5.2541642873124739E-2</v>
      </c>
      <c r="CH65" s="129">
        <f>+'N EERR ULTRAX'!M88+'N EERR ULTRAX'!M89+'N EERR ULTRAX'!M90+'N EERR ULTRAX'!M91+'N EERR ULTRAX'!M92</f>
        <v>0</v>
      </c>
      <c r="CI65" s="30" t="str">
        <f>IF(AND(CH4=0,CH65&gt;=0), "",CH65/CH4)</f>
        <v/>
      </c>
      <c r="CJ65" s="47" t="str">
        <f>IF(AND(CH124=0,CH65&gt;=0),"",CH65/CH124)</f>
        <v/>
      </c>
      <c r="CK65" s="30" t="str">
        <f t="shared" si="24"/>
        <v/>
      </c>
      <c r="CL65" s="130">
        <f t="shared" si="43"/>
        <v>10133.184490967193</v>
      </c>
      <c r="CM65" s="30">
        <f>IF(AND(CL4=0,CL65&gt;=0), "",CL65/CL4)</f>
        <v>1.592458172308972E-2</v>
      </c>
      <c r="CN65" s="47">
        <f>IF(AND(CL124=0,CL65&gt;=0),"",CL65/CL124)</f>
        <v>5.2541642873124739E-2</v>
      </c>
      <c r="CO65" s="129">
        <f>+'N EERR ULTRAX'!N88+'N EERR ULTRAX'!N89+'N EERR ULTRAX'!N90+'N EERR ULTRAX'!N91+'N EERR ULTRAX'!N92</f>
        <v>0</v>
      </c>
      <c r="CP65" s="30" t="str">
        <f>IF(AND(CO4=0,CO65&gt;=0), "",CO65/CO4)</f>
        <v/>
      </c>
      <c r="CQ65" s="47" t="str">
        <f>IF(AND(CO124=0,CO65&gt;=0),"",CO65/CO124)</f>
        <v/>
      </c>
      <c r="CR65" s="30" t="str">
        <f t="shared" si="25"/>
        <v/>
      </c>
      <c r="CS65" s="130">
        <f t="shared" si="44"/>
        <v>10133.184490967193</v>
      </c>
      <c r="CT65" s="30">
        <f>IF(AND(CS4=0,CS65&gt;=0), "",CS65/CS4)</f>
        <v>1.592458172308972E-2</v>
      </c>
      <c r="CU65" s="47">
        <f>IF(AND(CS124=0,CS65&gt;=0),"",CS65/CS124)</f>
        <v>5.2541642873124739E-2</v>
      </c>
      <c r="CV65" s="131">
        <f t="shared" si="45"/>
        <v>0</v>
      </c>
      <c r="CW65" s="30" t="str">
        <f>IF(AND(CV4=0,CV65&gt;=0), "",CV65/CV4)</f>
        <v/>
      </c>
      <c r="CX65" s="47">
        <f t="shared" si="26"/>
        <v>1</v>
      </c>
    </row>
    <row r="66" spans="1:102" hidden="1" outlineLevel="1" x14ac:dyDescent="0.3">
      <c r="A66" s="29" t="s">
        <v>116</v>
      </c>
      <c r="B66" s="129"/>
      <c r="C66" s="30" t="str">
        <f>IF(AND(B4=0,B66&gt;=0), "",B66/B4)</f>
        <v/>
      </c>
      <c r="D66" s="47" t="str">
        <f>IF(AND(B124=0,B66&gt;=0),"",B66/B124)</f>
        <v/>
      </c>
      <c r="E66" s="129">
        <f>+'N EERR ULTRAX'!C91+'N EERR ULTRAX'!C92</f>
        <v>925</v>
      </c>
      <c r="F66" s="30">
        <f>IF(AND(E4=0,E66&gt;=0), "",E66/E4)</f>
        <v>1.3267678729435881E-2</v>
      </c>
      <c r="G66" s="47">
        <f>IF(AND(E124=0,E66&gt;=0),"",E66/E124)</f>
        <v>3.4601601373953128E-2</v>
      </c>
      <c r="H66" s="129">
        <f>+'N EERR ULTRAX'!D91+'N EERR ULTRAX'!D92</f>
        <v>950</v>
      </c>
      <c r="I66" s="30">
        <f>IF(AND(H4=0,H66&gt;=0), "",H66/H4)</f>
        <v>1.0441656876910779E-2</v>
      </c>
      <c r="J66" s="47">
        <f>IF(AND(H124=0,H66&gt;=0),"",H66/H124)</f>
        <v>3.59168839880133E-2</v>
      </c>
      <c r="K66" s="30">
        <f t="shared" si="27"/>
        <v>2.7027027027027029E-2</v>
      </c>
      <c r="L66" s="130">
        <f t="shared" si="46"/>
        <v>1875</v>
      </c>
      <c r="M66" s="30">
        <f>IF(AND(L4=0,L66&gt;=0), "",L66/L4)</f>
        <v>1.1667701697137886E-2</v>
      </c>
      <c r="N66" s="47">
        <f>IF(AND(L124=0,L66&gt;=0),"",L66/L124)</f>
        <v>3.525574429883279E-2</v>
      </c>
      <c r="O66" s="129">
        <f>+'N EERR ULTRAX'!E91+'N EERR ULTRAX'!E92</f>
        <v>950</v>
      </c>
      <c r="P66" s="30">
        <f>IF(AND(O4=0,O66&gt;=0), "",O66/O4)</f>
        <v>8.8241368143096299E-3</v>
      </c>
      <c r="Q66" s="47">
        <f>IF(AND(O124=0,O66&gt;=0),"",O66/O124)</f>
        <v>2.9270375732703264E-2</v>
      </c>
      <c r="R66" s="30">
        <f t="shared" si="28"/>
        <v>0</v>
      </c>
      <c r="S66" s="130">
        <f t="shared" si="47"/>
        <v>2825</v>
      </c>
      <c r="T66" s="30">
        <f>IF(AND(S4=0,S66&gt;=0), "",S66/S4)</f>
        <v>1.0526932228491452E-2</v>
      </c>
      <c r="U66" s="47">
        <f>IF(AND(S124=0,S66&gt;=0),"",S66/S124)</f>
        <v>3.2987366442193813E-2</v>
      </c>
      <c r="V66" s="131"/>
      <c r="W66" s="30" t="str">
        <f>IF(AND(V4=0,V66&gt;=0), "",V66/V4)</f>
        <v/>
      </c>
      <c r="X66" s="47">
        <f t="shared" si="29"/>
        <v>1</v>
      </c>
      <c r="Y66" s="129"/>
      <c r="Z66" s="30">
        <f>IF(AND(Y4=0,Y66&gt;=0), "",Y66/Y4)</f>
        <v>0</v>
      </c>
      <c r="AA66" s="47">
        <f>IF(AND(Y124=0,Y66&gt;=0),"",Y66/Y124)</f>
        <v>0</v>
      </c>
      <c r="AB66" s="30">
        <f t="shared" si="30"/>
        <v>-1</v>
      </c>
      <c r="AC66" s="130">
        <f t="shared" si="35"/>
        <v>2825</v>
      </c>
      <c r="AD66" s="30">
        <f>IF(AND(AC4=0,AC66&gt;=0), "",AC66/AC4)</f>
        <v>7.3227303703770107E-3</v>
      </c>
      <c r="AE66" s="47">
        <f>IF(AND(AC124=0,AC66&gt;=0),"",AC66/AC124)</f>
        <v>2.3522399026854934E-2</v>
      </c>
      <c r="AF66" s="129"/>
      <c r="AG66" s="30">
        <f>IF(AND(AF4=0,AF66&gt;=0), "",AF66/AF4)</f>
        <v>0</v>
      </c>
      <c r="AH66" s="47">
        <f>IF(AND(AF124=0,AF66&gt;=0),"",AF66/AF124)</f>
        <v>0</v>
      </c>
      <c r="AI66" s="30" t="str">
        <f t="shared" si="19"/>
        <v/>
      </c>
      <c r="AJ66" s="130">
        <f t="shared" si="16"/>
        <v>2825</v>
      </c>
      <c r="AK66" s="30">
        <f>IF(AND(AJ4=0,AJ66&gt;=0), "",AJ66/AJ4)</f>
        <v>5.4516315684564167E-3</v>
      </c>
      <c r="AL66" s="47">
        <f>IF(AND(AJ124=0,AJ66&gt;=0),"",AJ66/AJ124)</f>
        <v>1.8064694767424644E-2</v>
      </c>
      <c r="AM66" s="129"/>
      <c r="AN66" s="30">
        <f>IF(AND(AM4=0,AM66&gt;=0), "",AM66/AM4)</f>
        <v>0</v>
      </c>
      <c r="AO66" s="47">
        <f>IF(AND(AM124=0,AM66&gt;=0),"",AM66/AM124)</f>
        <v>0</v>
      </c>
      <c r="AP66" s="30" t="str">
        <f t="shared" si="20"/>
        <v/>
      </c>
      <c r="AQ66" s="130">
        <f t="shared" si="17"/>
        <v>2825</v>
      </c>
      <c r="AR66" s="30">
        <f>IF(AND(AQ4=0,AQ66&gt;=0), "",AQ66/AQ4)</f>
        <v>4.4395662003223375E-3</v>
      </c>
      <c r="AS66" s="47">
        <f>IF(AND(AQ124=0,AQ66&gt;=0),"",AQ66/AQ124)</f>
        <v>1.4647926448875897E-2</v>
      </c>
      <c r="AT66" s="131">
        <f t="shared" si="36"/>
        <v>0</v>
      </c>
      <c r="AU66" s="30" t="str">
        <f>IF(AND(AT4=0,AT66&gt;=0), "",AT66/AT4)</f>
        <v/>
      </c>
      <c r="AV66" s="47">
        <f t="shared" si="31"/>
        <v>1</v>
      </c>
      <c r="AW66" s="131">
        <f t="shared" si="48"/>
        <v>470.83333333333331</v>
      </c>
      <c r="AX66" s="30">
        <f>IF(AND(AW4=0,AW66&gt;=0), "",AW66/AW4)</f>
        <v>4.4395662003223367E-3</v>
      </c>
      <c r="AY66" s="47">
        <f>IF(AND(AW124=0,AW66&gt;=0),"",AW66/AW124)</f>
        <v>1.4647926448875897E-2</v>
      </c>
      <c r="AZ66" s="131">
        <f t="shared" si="37"/>
        <v>0</v>
      </c>
      <c r="BA66" s="30" t="str">
        <f>IF(AND(AZ4=0,AZ66&gt;=0), "",AZ66/AZ4)</f>
        <v/>
      </c>
      <c r="BB66" s="47">
        <f t="shared" si="32"/>
        <v>1</v>
      </c>
      <c r="BC66" s="129"/>
      <c r="BD66" s="30" t="str">
        <f>IF(AND(BC4=0,BC66&gt;=0), "",BC66/BC4)</f>
        <v/>
      </c>
      <c r="BE66" s="47" t="str">
        <f>IF(AND(BC124=0,BC66&gt;=0),"",BC66/BC124)</f>
        <v/>
      </c>
      <c r="BF66" s="30" t="str">
        <f t="shared" si="33"/>
        <v/>
      </c>
      <c r="BG66" s="130">
        <f t="shared" si="38"/>
        <v>2825</v>
      </c>
      <c r="BH66" s="30">
        <f>IF(AND(BG4=0,BG66&gt;=0), "",BG66/BG4)</f>
        <v>4.4395662003223375E-3</v>
      </c>
      <c r="BI66" s="47">
        <f>IF(AND(BG124=0,BG66&gt;=0),"",BG66/BG124)</f>
        <v>1.4647926448875897E-2</v>
      </c>
      <c r="BJ66" s="129"/>
      <c r="BK66" s="30" t="str">
        <f>IF(AND(BJ4=0,BJ66&gt;=0), "",BJ66/BJ4)</f>
        <v/>
      </c>
      <c r="BL66" s="47" t="str">
        <f>IF(AND(BJ124=0,BJ66&gt;=0),"",BJ66/BJ124)</f>
        <v/>
      </c>
      <c r="BM66" s="30" t="str">
        <f t="shared" si="21"/>
        <v/>
      </c>
      <c r="BN66" s="130">
        <f t="shared" si="39"/>
        <v>2825</v>
      </c>
      <c r="BO66" s="30">
        <f>IF(AND(BN4=0,BN66&gt;=0), "",BN66/BN4)</f>
        <v>4.4395662003223375E-3</v>
      </c>
      <c r="BP66" s="47">
        <f>IF(AND(BN124=0,BN66&gt;=0),"",BN66/BN124)</f>
        <v>1.4647926448875897E-2</v>
      </c>
      <c r="BQ66" s="129"/>
      <c r="BR66" s="30" t="str">
        <f>IF(AND(BQ4=0,BQ66&gt;=0), "",BQ66/BQ4)</f>
        <v/>
      </c>
      <c r="BS66" s="47" t="str">
        <f>IF(AND(BQ124=0,BQ66&gt;=0),"",BQ66/BQ124)</f>
        <v/>
      </c>
      <c r="BT66" s="30" t="str">
        <f t="shared" si="22"/>
        <v/>
      </c>
      <c r="BU66" s="130">
        <f t="shared" si="40"/>
        <v>2825</v>
      </c>
      <c r="BV66" s="30">
        <f>IF(AND(BU4=0,BU66&gt;=0), "",BU66/BU4)</f>
        <v>4.4395662003223375E-3</v>
      </c>
      <c r="BW66" s="47">
        <f>IF(AND(BU124=0,BU66&gt;=0),"",BU66/BU124)</f>
        <v>1.4647926448875897E-2</v>
      </c>
      <c r="BX66" s="131">
        <f t="shared" si="41"/>
        <v>0</v>
      </c>
      <c r="BY66" s="30" t="str">
        <f>IF(AND(BX4=0,BX66&gt;=0), "",BX66/BX4)</f>
        <v/>
      </c>
      <c r="BZ66" s="47">
        <f t="shared" si="23"/>
        <v>1</v>
      </c>
      <c r="CA66" s="129"/>
      <c r="CB66" s="30" t="str">
        <f>IF(AND(CA4=0,CA66&gt;=0), "",CA66/CA4)</f>
        <v/>
      </c>
      <c r="CC66" s="47" t="str">
        <f>IF(AND(CA124=0,CA66&gt;=0),"",CA66/CA124)</f>
        <v/>
      </c>
      <c r="CD66" s="30" t="str">
        <f t="shared" si="34"/>
        <v/>
      </c>
      <c r="CE66" s="130">
        <f t="shared" si="42"/>
        <v>2825</v>
      </c>
      <c r="CF66" s="30">
        <f>IF(AND(CE4=0,CE66&gt;=0), "",CE66/CE4)</f>
        <v>4.4395662003223375E-3</v>
      </c>
      <c r="CG66" s="47">
        <f>IF(AND(CE124=0,CE66&gt;=0),"",CE66/CE124)</f>
        <v>1.4647926448875897E-2</v>
      </c>
      <c r="CH66" s="129"/>
      <c r="CI66" s="30" t="str">
        <f>IF(AND(CH4=0,CH66&gt;=0), "",CH66/CH4)</f>
        <v/>
      </c>
      <c r="CJ66" s="47" t="str">
        <f>IF(AND(CH124=0,CH66&gt;=0),"",CH66/CH124)</f>
        <v/>
      </c>
      <c r="CK66" s="30" t="str">
        <f t="shared" si="24"/>
        <v/>
      </c>
      <c r="CL66" s="130">
        <f t="shared" si="43"/>
        <v>2825</v>
      </c>
      <c r="CM66" s="30">
        <f>IF(AND(CL4=0,CL66&gt;=0), "",CL66/CL4)</f>
        <v>4.4395662003223375E-3</v>
      </c>
      <c r="CN66" s="47">
        <f>IF(AND(CL124=0,CL66&gt;=0),"",CL66/CL124)</f>
        <v>1.4647926448875897E-2</v>
      </c>
      <c r="CO66" s="129"/>
      <c r="CP66" s="30" t="str">
        <f>IF(AND(CO4=0,CO66&gt;=0), "",CO66/CO4)</f>
        <v/>
      </c>
      <c r="CQ66" s="47" t="str">
        <f>IF(AND(CO124=0,CO66&gt;=0),"",CO66/CO124)</f>
        <v/>
      </c>
      <c r="CR66" s="30" t="str">
        <f t="shared" si="25"/>
        <v/>
      </c>
      <c r="CS66" s="130">
        <f t="shared" si="44"/>
        <v>2825</v>
      </c>
      <c r="CT66" s="30">
        <f>IF(AND(CS4=0,CS66&gt;=0), "",CS66/CS4)</f>
        <v>4.4395662003223375E-3</v>
      </c>
      <c r="CU66" s="47">
        <f>IF(AND(CS124=0,CS66&gt;=0),"",CS66/CS124)</f>
        <v>1.4647926448875897E-2</v>
      </c>
      <c r="CV66" s="131">
        <f t="shared" si="45"/>
        <v>0</v>
      </c>
      <c r="CW66" s="30" t="str">
        <f>IF(AND(CV4=0,CV66&gt;=0), "",CV66/CV4)</f>
        <v/>
      </c>
      <c r="CX66" s="47">
        <f t="shared" si="26"/>
        <v>1</v>
      </c>
    </row>
    <row r="67" spans="1:102" hidden="1" outlineLevel="1" x14ac:dyDescent="0.3">
      <c r="A67" s="29"/>
      <c r="B67" s="129"/>
      <c r="C67" s="30"/>
      <c r="D67" s="46"/>
      <c r="E67" s="129"/>
      <c r="F67" s="30"/>
      <c r="G67" s="46"/>
      <c r="H67" s="129"/>
      <c r="I67" s="30"/>
      <c r="J67" s="46"/>
      <c r="K67" s="32" t="str">
        <f t="shared" si="27"/>
        <v/>
      </c>
      <c r="M67" s="30"/>
      <c r="N67" s="46"/>
      <c r="O67" s="129"/>
      <c r="P67" s="30"/>
      <c r="Q67" s="46"/>
      <c r="R67" s="32" t="str">
        <f t="shared" si="28"/>
        <v/>
      </c>
      <c r="T67" s="30"/>
      <c r="U67" s="46"/>
      <c r="V67" s="131"/>
      <c r="W67" s="30"/>
      <c r="X67" s="92" t="str">
        <f t="shared" si="29"/>
        <v/>
      </c>
      <c r="Y67" s="129"/>
      <c r="Z67" s="30"/>
      <c r="AA67" s="46"/>
      <c r="AB67" s="32" t="str">
        <f t="shared" si="30"/>
        <v/>
      </c>
      <c r="AD67" s="30"/>
      <c r="AE67" s="46"/>
      <c r="AF67" s="129"/>
      <c r="AG67" s="30"/>
      <c r="AH67" s="46"/>
      <c r="AI67" s="32" t="str">
        <f t="shared" si="19"/>
        <v/>
      </c>
      <c r="AJ67" s="130">
        <f t="shared" si="16"/>
        <v>0</v>
      </c>
      <c r="AK67" s="30"/>
      <c r="AL67" s="46"/>
      <c r="AM67" s="129"/>
      <c r="AN67" s="30"/>
      <c r="AO67" s="46"/>
      <c r="AP67" s="32" t="str">
        <f t="shared" si="20"/>
        <v/>
      </c>
      <c r="AQ67" s="130">
        <f t="shared" si="17"/>
        <v>0</v>
      </c>
      <c r="AR67" s="30"/>
      <c r="AS67" s="46"/>
      <c r="AT67" s="131">
        <f t="shared" si="36"/>
        <v>0</v>
      </c>
      <c r="AU67" s="30"/>
      <c r="AV67" s="92" t="str">
        <f t="shared" si="31"/>
        <v/>
      </c>
      <c r="AW67" s="131">
        <f t="shared" si="48"/>
        <v>0</v>
      </c>
      <c r="AX67" s="30"/>
      <c r="AY67" s="46"/>
      <c r="AZ67" s="131">
        <f t="shared" si="37"/>
        <v>0</v>
      </c>
      <c r="BA67" s="30"/>
      <c r="BB67" s="92" t="str">
        <f t="shared" si="32"/>
        <v/>
      </c>
      <c r="BC67" s="129"/>
      <c r="BD67" s="30"/>
      <c r="BE67" s="46"/>
      <c r="BF67" s="32" t="str">
        <f t="shared" si="33"/>
        <v/>
      </c>
      <c r="BG67" s="130">
        <f t="shared" si="38"/>
        <v>0</v>
      </c>
      <c r="BH67" s="30"/>
      <c r="BI67" s="46"/>
      <c r="BJ67" s="129"/>
      <c r="BK67" s="30"/>
      <c r="BL67" s="46"/>
      <c r="BM67" s="32" t="str">
        <f t="shared" si="21"/>
        <v/>
      </c>
      <c r="BN67" s="130">
        <f t="shared" si="39"/>
        <v>0</v>
      </c>
      <c r="BO67" s="30"/>
      <c r="BP67" s="46"/>
      <c r="BQ67" s="129"/>
      <c r="BR67" s="30"/>
      <c r="BS67" s="46"/>
      <c r="BT67" s="32" t="str">
        <f t="shared" si="22"/>
        <v/>
      </c>
      <c r="BU67" s="130">
        <f t="shared" si="40"/>
        <v>0</v>
      </c>
      <c r="BV67" s="30"/>
      <c r="BW67" s="46"/>
      <c r="BX67" s="131">
        <f t="shared" si="41"/>
        <v>0</v>
      </c>
      <c r="BY67" s="30"/>
      <c r="BZ67" s="92" t="str">
        <f t="shared" si="23"/>
        <v/>
      </c>
      <c r="CA67" s="129"/>
      <c r="CB67" s="30"/>
      <c r="CC67" s="46"/>
      <c r="CD67" s="32" t="str">
        <f t="shared" si="34"/>
        <v/>
      </c>
      <c r="CF67" s="30"/>
      <c r="CG67" s="46"/>
      <c r="CH67" s="129"/>
      <c r="CI67" s="30"/>
      <c r="CJ67" s="46"/>
      <c r="CK67" s="32" t="str">
        <f t="shared" si="24"/>
        <v/>
      </c>
      <c r="CL67" s="130">
        <f t="shared" si="43"/>
        <v>0</v>
      </c>
      <c r="CM67" s="30"/>
      <c r="CN67" s="46"/>
      <c r="CO67" s="129"/>
      <c r="CP67" s="30"/>
      <c r="CQ67" s="46"/>
      <c r="CR67" s="32" t="str">
        <f t="shared" si="25"/>
        <v/>
      </c>
      <c r="CS67" s="130">
        <f t="shared" si="44"/>
        <v>0</v>
      </c>
      <c r="CT67" s="30"/>
      <c r="CU67" s="46"/>
      <c r="CV67" s="131">
        <f t="shared" si="45"/>
        <v>0</v>
      </c>
      <c r="CW67" s="30"/>
      <c r="CX67" s="92" t="str">
        <f t="shared" si="26"/>
        <v/>
      </c>
    </row>
    <row r="68" spans="1:102" s="6" customFormat="1" collapsed="1" x14ac:dyDescent="0.3">
      <c r="A68" s="37" t="s">
        <v>62</v>
      </c>
      <c r="B68" s="126">
        <f>SUM(B69:B82)</f>
        <v>0</v>
      </c>
      <c r="C68" s="38" t="str">
        <f>IF(AND(B4=0,B68&gt;=0), "",B68/B4)</f>
        <v/>
      </c>
      <c r="D68" s="43" t="str">
        <f>IF(AND(B124=0,B68&gt;=0),"",B68/B124)</f>
        <v/>
      </c>
      <c r="E68" s="126">
        <f>SUM(E69:E82)</f>
        <v>6538.5497039382326</v>
      </c>
      <c r="F68" s="38">
        <f>IF(AND(E4=0,E68&gt;=0), "",E68/E4)</f>
        <v>9.3785272246811421E-2</v>
      </c>
      <c r="G68" s="43">
        <f>IF(AND(E124=0,E68&gt;=0),"",E68/E124)</f>
        <v>0.24458842207508105</v>
      </c>
      <c r="H68" s="126">
        <f>SUM(H69:H82)</f>
        <v>6060.800720945128</v>
      </c>
      <c r="I68" s="38">
        <f>IF(AND(H4=0,H68&gt;=0), "",H68/H4)</f>
        <v>6.6615580555202628E-2</v>
      </c>
      <c r="J68" s="43">
        <f>IF(AND(H124=0,H68&gt;=0),"",H68/H124)</f>
        <v>0.22914218565121425</v>
      </c>
      <c r="K68" s="38">
        <f t="shared" si="27"/>
        <v>-7.3066506278196788E-2</v>
      </c>
      <c r="L68" s="127">
        <f>SUM(L69:L82)</f>
        <v>12599.350424883363</v>
      </c>
      <c r="M68" s="38">
        <f>IF(AND(L4=0,L68&gt;=0), "",L68/L4)</f>
        <v>7.8402913245464848E-2</v>
      </c>
      <c r="N68" s="43">
        <f>IF(AND(L124=0,L68&gt;=0),"",L68/L124)</f>
        <v>0.23690638768590833</v>
      </c>
      <c r="O68" s="126">
        <f>SUM(O69:O82)</f>
        <v>7328.3608562256977</v>
      </c>
      <c r="P68" s="38">
        <f>IF(AND(O4=0,O68&gt;=0), "",O68/O4)</f>
        <v>6.8069956652596658E-2</v>
      </c>
      <c r="Q68" s="43">
        <f>IF(AND(O124=0,O68&gt;=0),"",O68/O124)</f>
        <v>0.22579355343848545</v>
      </c>
      <c r="R68" s="38">
        <f t="shared" si="28"/>
        <v>0.20914070494020548</v>
      </c>
      <c r="S68" s="127">
        <f>SUM(S69:S82)</f>
        <v>19927.711281109059</v>
      </c>
      <c r="T68" s="38">
        <f>IF(AND(S4=0,S68&gt;=0), "",S68/S4)</f>
        <v>7.4257580929267139E-2</v>
      </c>
      <c r="U68" s="43">
        <f>IF(AND(S124=0,S68&gt;=0),"",S68/S124)</f>
        <v>0.2326947661536935</v>
      </c>
      <c r="V68" s="128">
        <f>SUM(V69:V82)</f>
        <v>0</v>
      </c>
      <c r="W68" s="38" t="str">
        <f>IF(AND(V4=0,V68&gt;=0), "",V68/V4)</f>
        <v/>
      </c>
      <c r="X68" s="91">
        <f t="shared" si="29"/>
        <v>1</v>
      </c>
      <c r="Y68" s="126">
        <f>SUM(Y69:Y82)</f>
        <v>7106.4999056442211</v>
      </c>
      <c r="Z68" s="38">
        <f>IF(AND(Y4=0,Y68&gt;=0), "",Y68/Y4)</f>
        <v>6.0519078256417919E-2</v>
      </c>
      <c r="AA68" s="43">
        <f>IF(AND(Y124=0,Y68&gt;=0),"",Y68/Y124)</f>
        <v>0.20622790839478919</v>
      </c>
      <c r="AB68" s="38">
        <f t="shared" si="30"/>
        <v>-3.0274293929316808E-2</v>
      </c>
      <c r="AC68" s="127">
        <f>SUM(AC69:AC82)</f>
        <v>27034.21118675328</v>
      </c>
      <c r="AD68" s="38">
        <f>IF(AND(AC4=0,AC68&gt;=0), "",AC68/AC4)</f>
        <v>7.0075836919088197E-2</v>
      </c>
      <c r="AE68" s="43">
        <f>IF(AND(AC124=0,AC68&gt;=0),"",AC68/AC124)</f>
        <v>0.22510070899507117</v>
      </c>
      <c r="AF68" s="126">
        <f>SUM(AF69:AF82)</f>
        <v>7701.1735425805691</v>
      </c>
      <c r="AG68" s="38">
        <f>IF(AND(AF4=0,AF68&gt;=0), "",AF68/AF4)</f>
        <v>5.816226064839429E-2</v>
      </c>
      <c r="AH68" s="43">
        <f>IF(AND(AF124=0,AF68&gt;=0),"",AF68/AF124)</f>
        <v>0.2122465796038697</v>
      </c>
      <c r="AI68" s="38">
        <f t="shared" ref="AI68:AI99" si="49">IF(AND(Y68=0,AF68&gt;0),100%,IF(AND(Y68&lt;0,AF68=0),(Y68-AF68)/Y68,IF(AND(Y68&gt;0,AF68&gt;0),(AF68-Y68)/Y68,IF(AND(Y68=0,AF68=0),"",(AF68-Y68)/Y68))))</f>
        <v>8.3680242711892269E-2</v>
      </c>
      <c r="AJ68" s="127">
        <f>SUM(AJ69:AJ82)</f>
        <v>34735.384729333848</v>
      </c>
      <c r="AK68" s="38">
        <f>IF(AND(AJ4=0,AJ68&gt;=0), "",AJ68/AJ4)</f>
        <v>6.7031688471828443E-2</v>
      </c>
      <c r="AL68" s="43">
        <f>IF(AND(AJ124=0,AJ68&gt;=0),"",AJ68/AJ124)</f>
        <v>0.22211827354494834</v>
      </c>
      <c r="AM68" s="126">
        <f>SUM(AM69:AM82)</f>
        <v>7810.1271831262075</v>
      </c>
      <c r="AN68" s="38">
        <f>IF(AND(AM4=0,AM68&gt;=0), "",AM68/AM4)</f>
        <v>6.6114714069013952E-2</v>
      </c>
      <c r="AO68" s="43">
        <f>IF(AND(AM124=0,AM68&gt;=0),"",AM68/AM124)</f>
        <v>0.21410701706217988</v>
      </c>
      <c r="AP68" s="38">
        <f t="shared" ref="AP68:AP99" si="50">IF(AND(AF68=0,AM68&gt;0),100%,IF(AND(AF68&lt;0,AM68=0),(AF68-AM68)/AF68,IF(AND(AF68&gt;0,AM68&gt;0),(AM68-AF68)/AF68,IF(AND(AF68=0,AM68=0),"",(AM68-AF68)/AF68))))</f>
        <v>1.4147667228016953E-2</v>
      </c>
      <c r="AQ68" s="127">
        <f>SUM(AQ69:AQ82)</f>
        <v>42545.511912460046</v>
      </c>
      <c r="AR68" s="38">
        <f>IF(AND(AQ4=0,AQ68&gt;=0), "",AQ68/AQ4)</f>
        <v>6.6861457225475748E-2</v>
      </c>
      <c r="AS68" s="43">
        <f>IF(AND(AQ124=0,AQ68&gt;=0),"",AQ68/AQ124)</f>
        <v>0.22060301919415506</v>
      </c>
      <c r="AT68" s="128">
        <f>SUM(AT69:AT82)</f>
        <v>0</v>
      </c>
      <c r="AU68" s="38" t="str">
        <f>IF(AND(AT4=0,AT68&gt;=0), "",AT68/AT4)</f>
        <v/>
      </c>
      <c r="AV68" s="91">
        <f t="shared" si="31"/>
        <v>1</v>
      </c>
      <c r="AW68" s="128">
        <f>SUM(AW69:AW82)</f>
        <v>7090.9186520766743</v>
      </c>
      <c r="AX68" s="38">
        <f>IF(AND(AW4=0,AW68&gt;=0), "",AW68/AW4)</f>
        <v>6.6861457225475748E-2</v>
      </c>
      <c r="AY68" s="43">
        <f>IF(AND(AW124=0,AW68&gt;=0),"",AW68/AW124)</f>
        <v>0.22060301919415506</v>
      </c>
      <c r="AZ68" s="128">
        <f>SUM(AZ69:AZ82)</f>
        <v>0</v>
      </c>
      <c r="BA68" s="38" t="str">
        <f>IF(AND(AZ4=0,AZ68&gt;=0), "",AZ68/AZ4)</f>
        <v/>
      </c>
      <c r="BB68" s="91">
        <f t="shared" si="32"/>
        <v>1</v>
      </c>
      <c r="BC68" s="126">
        <f>SUM(BC69:BC82)</f>
        <v>0</v>
      </c>
      <c r="BD68" s="38" t="str">
        <f>IF(AND(BC4=0,BC68&gt;=0), "",BC68/BC4)</f>
        <v/>
      </c>
      <c r="BE68" s="43" t="str">
        <f>IF(AND(BC124=0,BC68&gt;=0),"",BC68/BC124)</f>
        <v/>
      </c>
      <c r="BF68" s="38">
        <f t="shared" si="33"/>
        <v>-1</v>
      </c>
      <c r="BG68" s="127">
        <f>SUM(BG69:BG82)</f>
        <v>42545.511912460046</v>
      </c>
      <c r="BH68" s="38">
        <f>IF(AND(BG4=0,BG68&gt;=0), "",BG68/BG4)</f>
        <v>6.6861457225475748E-2</v>
      </c>
      <c r="BI68" s="43">
        <f>IF(AND(BG124=0,BG68&gt;=0),"",BG68/BG124)</f>
        <v>0.22060301919415506</v>
      </c>
      <c r="BJ68" s="126">
        <f>SUM(BJ69:BJ82)</f>
        <v>0</v>
      </c>
      <c r="BK68" s="38" t="str">
        <f>IF(AND(BJ4=0,BJ68&gt;=0), "",BJ68/BJ4)</f>
        <v/>
      </c>
      <c r="BL68" s="43" t="str">
        <f>IF(AND(BJ124=0,BJ68&gt;=0),"",BJ68/BJ124)</f>
        <v/>
      </c>
      <c r="BM68" s="38" t="str">
        <f t="shared" ref="BM68:BM99" si="51">IF(AND(BC68=0,BJ68&gt;0),100%,IF(AND(BC68&lt;0,BJ68=0),(BC68-BJ68)/BC68,IF(AND(BC68&gt;0,BJ68&gt;0),(BJ68-BC68)/BC68,IF(AND(BC68=0,BJ68=0),"",(BJ68-BC68)/BC68))))</f>
        <v/>
      </c>
      <c r="BN68" s="127">
        <f>SUM(BN69:BN82)</f>
        <v>42545.511912460046</v>
      </c>
      <c r="BO68" s="38">
        <f>IF(AND(BN4=0,BN68&gt;=0), "",BN68/BN4)</f>
        <v>6.6861457225475748E-2</v>
      </c>
      <c r="BP68" s="43">
        <f>IF(AND(BN124=0,BN68&gt;=0),"",BN68/BN124)</f>
        <v>0.22060301919415506</v>
      </c>
      <c r="BQ68" s="126">
        <f>SUM(BQ69:BQ82)</f>
        <v>0</v>
      </c>
      <c r="BR68" s="38" t="str">
        <f>IF(AND(BQ4=0,BQ68&gt;=0), "",BQ68/BQ4)</f>
        <v/>
      </c>
      <c r="BS68" s="43" t="str">
        <f>IF(AND(BQ124=0,BQ68&gt;=0),"",BQ68/BQ124)</f>
        <v/>
      </c>
      <c r="BT68" s="38" t="str">
        <f t="shared" ref="BT68:BT99" si="52">IF(AND(BJ68=0,BQ68&gt;0),100%,IF(AND(BJ68&lt;0,BQ68=0),(BJ68-BQ68)/BJ68,IF(AND(BJ68&gt;0,BQ68&gt;0),(BQ68-BJ68)/BJ68,IF(AND(BJ68=0,BQ68=0),"",(BQ68-BJ68)/BJ68))))</f>
        <v/>
      </c>
      <c r="BU68" s="127">
        <f>SUM(BU69:BU82)</f>
        <v>42545.511912460046</v>
      </c>
      <c r="BV68" s="38">
        <f>IF(AND(BU4=0,BU68&gt;=0), "",BU68/BU4)</f>
        <v>6.6861457225475748E-2</v>
      </c>
      <c r="BW68" s="43">
        <f>IF(AND(BU124=0,BU68&gt;=0),"",BU68/BU124)</f>
        <v>0.22060301919415506</v>
      </c>
      <c r="BX68" s="128">
        <f>SUM(BX69:BX82)</f>
        <v>0</v>
      </c>
      <c r="BY68" s="38" t="str">
        <f>IF(AND(BX4=0,BX68&gt;=0), "",BX68/BX4)</f>
        <v/>
      </c>
      <c r="BZ68" s="91">
        <f t="shared" ref="BZ68:BZ99" si="53">IF(AND(BX68=0,BU68&gt;0),100%,IF(AND(BX68&lt;0,BU68=0),(BX68-BU68)/BX68,IF(AND(BX68&gt;0,BU68&gt;0),(BU68-BX68)/BX68,IF(AND(BX68=0,BU68=0),"",(BU68-BX68)/BX68))))</f>
        <v>1</v>
      </c>
      <c r="CA68" s="126">
        <f>SUM(CA69:CA82)</f>
        <v>0</v>
      </c>
      <c r="CB68" s="38" t="str">
        <f>IF(AND(CA4=0,CA68&gt;=0), "",CA68/CA4)</f>
        <v/>
      </c>
      <c r="CC68" s="43" t="str">
        <f>IF(AND(CA124=0,CA68&gt;=0),"",CA68/CA124)</f>
        <v/>
      </c>
      <c r="CD68" s="38" t="str">
        <f t="shared" si="34"/>
        <v/>
      </c>
      <c r="CE68" s="127">
        <f>SUM(CE69:CE82)</f>
        <v>42545.511912460046</v>
      </c>
      <c r="CF68" s="38">
        <f>IF(AND(CE4=0,CE68&gt;=0), "",CE68/CE4)</f>
        <v>6.6861457225475748E-2</v>
      </c>
      <c r="CG68" s="43">
        <f>IF(AND(CE124=0,CE68&gt;=0),"",CE68/CE124)</f>
        <v>0.22060301919415506</v>
      </c>
      <c r="CH68" s="126">
        <f>SUM(CH69:CH82)</f>
        <v>0</v>
      </c>
      <c r="CI68" s="38" t="str">
        <f>IF(AND(CH4=0,CH68&gt;=0), "",CH68/CH4)</f>
        <v/>
      </c>
      <c r="CJ68" s="43" t="str">
        <f>IF(AND(CH124=0,CH68&gt;=0),"",CH68/CH124)</f>
        <v/>
      </c>
      <c r="CK68" s="38" t="str">
        <f t="shared" ref="CK68:CK99" si="54">IF(AND(CA68=0,CH68&gt;0),100%,IF(AND(CA68&lt;0,CH68=0),(CA68-CH68)/CA68,IF(AND(CA68&gt;0,CH68&gt;0),(CH68-CA68)/CA68,IF(AND(CA68=0,CH68=0),"",(CH68-CA68)/CA68))))</f>
        <v/>
      </c>
      <c r="CL68" s="127">
        <f>SUM(CL69:CL82)</f>
        <v>42545.511912460046</v>
      </c>
      <c r="CM68" s="38">
        <f>IF(AND(CL4=0,CL68&gt;=0), "",CL68/CL4)</f>
        <v>6.6861457225475748E-2</v>
      </c>
      <c r="CN68" s="43">
        <f>IF(AND(CL124=0,CL68&gt;=0),"",CL68/CL124)</f>
        <v>0.22060301919415506</v>
      </c>
      <c r="CO68" s="126">
        <f>SUM(CO69:CO82)</f>
        <v>0</v>
      </c>
      <c r="CP68" s="38" t="str">
        <f>IF(AND(CO4=0,CO68&gt;=0), "",CO68/CO4)</f>
        <v/>
      </c>
      <c r="CQ68" s="43" t="str">
        <f>IF(AND(CO124=0,CO68&gt;=0),"",CO68/CO124)</f>
        <v/>
      </c>
      <c r="CR68" s="38" t="str">
        <f t="shared" ref="CR68:CR99" si="55">IF(AND(CH68=0,CO68&gt;0),100%,IF(AND(CH68&lt;0,CO68=0),(CH68-CO68)/CH68,IF(AND(CH68&gt;0,CO68&gt;0),(CO68-CH68)/CH68,IF(AND(CH68=0,CO68=0),"",(CO68-CH68)/CH68))))</f>
        <v/>
      </c>
      <c r="CS68" s="127">
        <f>SUM(CS69:CS82)</f>
        <v>42545.511912460046</v>
      </c>
      <c r="CT68" s="38">
        <f>IF(AND(CS4=0,CS68&gt;=0), "",CS68/CS4)</f>
        <v>6.6861457225475748E-2</v>
      </c>
      <c r="CU68" s="43">
        <f>IF(AND(CS124=0,CS68&gt;=0),"",CS68/CS124)</f>
        <v>0.22060301919415506</v>
      </c>
      <c r="CV68" s="128">
        <f>SUM(CV69:CV82)</f>
        <v>0</v>
      </c>
      <c r="CW68" s="38" t="str">
        <f>IF(AND(CV4=0,CV68&gt;=0), "",CV68/CV4)</f>
        <v/>
      </c>
      <c r="CX68" s="91">
        <f t="shared" ref="CX68:CX99" si="56">IF(AND(CV68=0,CS68&gt;0),100%,IF(AND(CV68&lt;0,CS68=0),(CV68-CS68)/CV68,IF(AND(CV68&gt;0,CS68&gt;0),(CS68-CV68)/CV68,IF(AND(CV68=0,CS68=0),"",(CS68-CV68)/CV68))))</f>
        <v>1</v>
      </c>
    </row>
    <row r="69" spans="1:102" hidden="1" outlineLevel="1" x14ac:dyDescent="0.3">
      <c r="A69" s="29" t="s">
        <v>63</v>
      </c>
      <c r="B69" s="129">
        <f>+'N EERR ULTRAX'!B96+'N EERR ULTRAX'!B97+'N EERR ULTRAX'!B98+'N EERR ULTRAX'!B103+'N EERR ULTRAX'!B104+'N EERR ULTRAX'!B101+'N EERR ULTRAX'!B102</f>
        <v>0</v>
      </c>
      <c r="C69" s="30" t="str">
        <f>IF(AND(B4=0,B69&gt;=0), "",B69/B4)</f>
        <v/>
      </c>
      <c r="D69" s="47" t="str">
        <f>IF(AND(B124=0,B69&gt;=0),"",B69/B124)</f>
        <v/>
      </c>
      <c r="E69" s="129">
        <f>+'N EERR ULTRAX'!C96+'N EERR ULTRAX'!C97+'N EERR ULTRAX'!C98+'N EERR ULTRAX'!C103+'N EERR ULTRAX'!C104+'N EERR ULTRAX'!C101+'N EERR ULTRAX'!C102</f>
        <v>887.09326464107858</v>
      </c>
      <c r="F69" s="30">
        <f>IF(AND(E4=0,E69&gt;=0), "",E69/E4)</f>
        <v>1.2723965879247862E-2</v>
      </c>
      <c r="G69" s="47">
        <f>IF(AND(E124=0,E69&gt;=0),"",E69/E124)</f>
        <v>3.3183618945545203E-2</v>
      </c>
      <c r="H69" s="129">
        <f>+'N EERR ULTRAX'!D96+'N EERR ULTRAX'!D97+'N EERR ULTRAX'!D98+'N EERR ULTRAX'!D103+'N EERR ULTRAX'!D104+'N EERR ULTRAX'!D101+'N EERR ULTRAX'!D102</f>
        <v>897.37879439185826</v>
      </c>
      <c r="I69" s="30">
        <f>IF(AND(H4=0,H69&gt;=0), "",H69/H4)</f>
        <v>9.8632857470059478E-3</v>
      </c>
      <c r="J69" s="47">
        <f>IF(AND(H124=0,H69&gt;=0),"",H69/H124)</f>
        <v>3.3927421106816437E-2</v>
      </c>
      <c r="K69" s="30">
        <f t="shared" si="27"/>
        <v>1.159464304459718E-2</v>
      </c>
      <c r="L69" s="130">
        <f t="shared" ref="L69:L81" si="57">+E69+H69</f>
        <v>1784.4720590329368</v>
      </c>
      <c r="M69" s="30">
        <f>IF(AND(L4=0,L69&gt;=0), "",L69/L4)</f>
        <v>1.1104366758225993E-2</v>
      </c>
      <c r="N69" s="47">
        <f>IF(AND(L124=0,L69&gt;=0),"",L69/L124)</f>
        <v>3.3553541664894333E-2</v>
      </c>
      <c r="O69" s="129">
        <f>+'N EERR ULTRAX'!E96+'N EERR ULTRAX'!E97+'N EERR ULTRAX'!E98+'N EERR ULTRAX'!E103+'N EERR ULTRAX'!E104+'N EERR ULTRAX'!E101+'N EERR ULTRAX'!E102</f>
        <v>923.78011799130832</v>
      </c>
      <c r="P69" s="30">
        <f>IF(AND(O4=0,O69&gt;=0), "",O69/O4)</f>
        <v>8.5805917342046296E-3</v>
      </c>
      <c r="Q69" s="47">
        <f>IF(AND(O124=0,O69&gt;=0),"",O69/O124)</f>
        <v>2.846251699790163E-2</v>
      </c>
      <c r="R69" s="30">
        <f t="shared" si="28"/>
        <v>2.9420489724567071E-2</v>
      </c>
      <c r="S69" s="130">
        <f t="shared" ref="S69:S81" si="58">+L69+O69</f>
        <v>2708.2521770242452</v>
      </c>
      <c r="T69" s="30">
        <f>IF(AND(S4=0,S69&gt;=0), "",S69/S4)</f>
        <v>1.0091889247857935E-2</v>
      </c>
      <c r="U69" s="47">
        <f>IF(AND(S124=0,S69&gt;=0),"",S69/S124)</f>
        <v>3.162410866597095E-2</v>
      </c>
      <c r="V69" s="131"/>
      <c r="W69" s="30" t="str">
        <f>IF(AND(V4=0,V69&gt;=0), "",V69/V4)</f>
        <v/>
      </c>
      <c r="X69" s="47">
        <f t="shared" si="29"/>
        <v>1</v>
      </c>
      <c r="Y69" s="129">
        <f>+'N EERR ULTRAX'!F96+'N EERR ULTRAX'!F97+'N EERR ULTRAX'!F98+'N EERR ULTRAX'!F103+'N EERR ULTRAX'!F104+'N EERR ULTRAX'!F101+'N EERR ULTRAX'!F102</f>
        <v>1049.4077963409886</v>
      </c>
      <c r="Z69" s="30">
        <f>IF(AND(Y4=0,Y69&gt;=0), "",Y69/Y4)</f>
        <v>8.9367752610837615E-3</v>
      </c>
      <c r="AA69" s="47">
        <f>IF(AND(Y124=0,Y69&gt;=0),"",Y69/Y124)</f>
        <v>3.0453412758185108E-2</v>
      </c>
      <c r="AB69" s="30">
        <f t="shared" si="30"/>
        <v>0.13599305278711607</v>
      </c>
      <c r="AC69" s="130">
        <f t="shared" ref="AC69:AC81" si="59">+S69+Y69</f>
        <v>3757.6599733652338</v>
      </c>
      <c r="AD69" s="30">
        <f>IF(AND(AC4=0,AC69&gt;=0), "",AC69/AC4)</f>
        <v>9.7402940915085542E-3</v>
      </c>
      <c r="AE69" s="47">
        <f>IF(AND(AC124=0,AC69&gt;=0),"",AC69/AC124)</f>
        <v>3.1288204354243579E-2</v>
      </c>
      <c r="AF69" s="129">
        <f>+'N EERR ULTRAX'!G96+'N EERR ULTRAX'!G97+'N EERR ULTRAX'!G98+'N EERR ULTRAX'!G103+'N EERR ULTRAX'!G104+'N EERR ULTRAX'!G101+'N EERR ULTRAX'!G102</f>
        <v>3021.3716672515648</v>
      </c>
      <c r="AG69" s="30">
        <f>IF(AND(AF4=0,AF69&gt;=0), "",AF69/AF4)</f>
        <v>2.2818575046352509E-2</v>
      </c>
      <c r="AH69" s="47">
        <f>IF(AND(AF124=0,AF69&gt;=0),"",AF69/AF124)</f>
        <v>8.3269880692923848E-2</v>
      </c>
      <c r="AI69" s="30">
        <f t="shared" si="49"/>
        <v>1.8791206600392145</v>
      </c>
      <c r="AJ69" s="130">
        <f t="shared" si="16"/>
        <v>6779.0316406167985</v>
      </c>
      <c r="AK69" s="30">
        <f>IF(AND(AJ4=0,AJ69&gt;=0), "",AJ69/AJ4)</f>
        <v>1.3082047042673073E-2</v>
      </c>
      <c r="AL69" s="47">
        <f>IF(AND(AJ124=0,AJ69&gt;=0),"",AJ69/AJ124)</f>
        <v>4.3349075188126154E-2</v>
      </c>
      <c r="AM69" s="129">
        <f>+'N EERR ULTRAX'!H96+'N EERR ULTRAX'!H97+'N EERR ULTRAX'!H98+'N EERR ULTRAX'!H103+'N EERR ULTRAX'!H104+'N EERR ULTRAX'!H101+'N EERR ULTRAX'!H102</f>
        <v>4527.5754056849983</v>
      </c>
      <c r="AN69" s="30">
        <f>IF(AND(AM4=0,AM69&gt;=0), "",AM69/AM4)</f>
        <v>3.8327077953286944E-2</v>
      </c>
      <c r="AO69" s="47">
        <f>IF(AND(AM124=0,AM69&gt;=0),"",AM69/AM124)</f>
        <v>0.12411906258449455</v>
      </c>
      <c r="AP69" s="30">
        <f t="shared" si="50"/>
        <v>0.49851653630007525</v>
      </c>
      <c r="AQ69" s="130">
        <f t="shared" si="17"/>
        <v>11306.607046301797</v>
      </c>
      <c r="AR69" s="30">
        <f>IF(AND(AQ4=0,AQ69&gt;=0), "",AQ69/AQ4)</f>
        <v>1.7768647958615161E-2</v>
      </c>
      <c r="AS69" s="47">
        <f>IF(AND(AQ124=0,AQ69&gt;=0),"",AQ69/AQ124)</f>
        <v>5.8625964035600234E-2</v>
      </c>
      <c r="AT69" s="131">
        <f t="shared" ref="AT69:AT82" si="60">+V69*2</f>
        <v>0</v>
      </c>
      <c r="AU69" s="30" t="str">
        <f>IF(AND(AT4=0,AT69&gt;=0), "",AT69/AT4)</f>
        <v/>
      </c>
      <c r="AV69" s="47">
        <f t="shared" si="31"/>
        <v>1</v>
      </c>
      <c r="AW69" s="131">
        <f t="shared" si="48"/>
        <v>1884.4345077169662</v>
      </c>
      <c r="AX69" s="30">
        <f>IF(AND(AW4=0,AW69&gt;=0), "",AW69/AW4)</f>
        <v>1.7768647958615161E-2</v>
      </c>
      <c r="AY69" s="47">
        <f>IF(AND(AW124=0,AW69&gt;=0),"",AW69/AW124)</f>
        <v>5.8625964035600241E-2</v>
      </c>
      <c r="AZ69" s="131">
        <f t="shared" ref="AZ69:AZ82" si="61">+AT69/6</f>
        <v>0</v>
      </c>
      <c r="BA69" s="30" t="str">
        <f>IF(AND(AZ4=0,AZ69&gt;=0), "",AZ69/AZ4)</f>
        <v/>
      </c>
      <c r="BB69" s="47">
        <f t="shared" si="32"/>
        <v>1</v>
      </c>
      <c r="BC69" s="129">
        <f>+'N EERR ULTRAX'!I96+'N EERR ULTRAX'!I97+'N EERR ULTRAX'!I98+'N EERR ULTRAX'!I103+'N EERR ULTRAX'!I104+'N EERR ULTRAX'!I101+'N EERR ULTRAX'!I102</f>
        <v>0</v>
      </c>
      <c r="BD69" s="30" t="str">
        <f>IF(AND(BC4=0,BC69&gt;=0), "",BC69/BC4)</f>
        <v/>
      </c>
      <c r="BE69" s="47" t="str">
        <f>IF(AND(BC124=0,BC69&gt;=0),"",BC69/BC124)</f>
        <v/>
      </c>
      <c r="BF69" s="30">
        <f t="shared" si="33"/>
        <v>-1</v>
      </c>
      <c r="BG69" s="130">
        <f t="shared" ref="BG69:BG82" si="62">+AQ69+BC69</f>
        <v>11306.607046301797</v>
      </c>
      <c r="BH69" s="30">
        <f>IF(AND(BG4=0,BG69&gt;=0), "",BG69/BG4)</f>
        <v>1.7768647958615161E-2</v>
      </c>
      <c r="BI69" s="47">
        <f>IF(AND(BG124=0,BG69&gt;=0),"",BG69/BG124)</f>
        <v>5.8625964035600234E-2</v>
      </c>
      <c r="BJ69" s="129">
        <f>+'N EERR ULTRAX'!J96+'N EERR ULTRAX'!J97+'N EERR ULTRAX'!J98+'N EERR ULTRAX'!J103+'N EERR ULTRAX'!J104+'N EERR ULTRAX'!J101+'N EERR ULTRAX'!J102</f>
        <v>0</v>
      </c>
      <c r="BK69" s="30" t="str">
        <f>IF(AND(BJ4=0,BJ69&gt;=0), "",BJ69/BJ4)</f>
        <v/>
      </c>
      <c r="BL69" s="47" t="str">
        <f>IF(AND(BJ124=0,BJ69&gt;=0),"",BJ69/BJ124)</f>
        <v/>
      </c>
      <c r="BM69" s="30" t="str">
        <f t="shared" si="51"/>
        <v/>
      </c>
      <c r="BN69" s="130">
        <f t="shared" ref="BN69:BN82" si="63">+BG69+BJ69</f>
        <v>11306.607046301797</v>
      </c>
      <c r="BO69" s="30">
        <f>IF(AND(BN4=0,BN69&gt;=0), "",BN69/BN4)</f>
        <v>1.7768647958615161E-2</v>
      </c>
      <c r="BP69" s="47">
        <f>IF(AND(BN124=0,BN69&gt;=0),"",BN69/BN124)</f>
        <v>5.8625964035600234E-2</v>
      </c>
      <c r="BQ69" s="129">
        <f>+'N EERR ULTRAX'!K96+'N EERR ULTRAX'!K97+'N EERR ULTRAX'!K98+'N EERR ULTRAX'!K103+'N EERR ULTRAX'!K104+'N EERR ULTRAX'!K101+'N EERR ULTRAX'!K102</f>
        <v>0</v>
      </c>
      <c r="BR69" s="30" t="str">
        <f>IF(AND(BQ4=0,BQ69&gt;=0), "",BQ69/BQ4)</f>
        <v/>
      </c>
      <c r="BS69" s="47" t="str">
        <f>IF(AND(BQ124=0,BQ69&gt;=0),"",BQ69/BQ124)</f>
        <v/>
      </c>
      <c r="BT69" s="30" t="str">
        <f t="shared" si="52"/>
        <v/>
      </c>
      <c r="BU69" s="130">
        <f t="shared" ref="BU69:BU82" si="64">+BN69+BQ69</f>
        <v>11306.607046301797</v>
      </c>
      <c r="BV69" s="30">
        <f>IF(AND(BU4=0,BU69&gt;=0), "",BU69/BU4)</f>
        <v>1.7768647958615161E-2</v>
      </c>
      <c r="BW69" s="47">
        <f>IF(AND(BU124=0,BU69&gt;=0),"",BU69/BU124)</f>
        <v>5.8625964035600234E-2</v>
      </c>
      <c r="BX69" s="131">
        <f t="shared" ref="BX69:BX82" si="65">+AZ69*9</f>
        <v>0</v>
      </c>
      <c r="BY69" s="30" t="str">
        <f>IF(AND(BX4=0,BX69&gt;=0), "",BX69/BX4)</f>
        <v/>
      </c>
      <c r="BZ69" s="47">
        <f t="shared" si="53"/>
        <v>1</v>
      </c>
      <c r="CA69" s="129">
        <f>+'N EERR ULTRAX'!L96+'N EERR ULTRAX'!L97+'N EERR ULTRAX'!L98+'N EERR ULTRAX'!L103+'N EERR ULTRAX'!L104+'N EERR ULTRAX'!L101+'N EERR ULTRAX'!L102</f>
        <v>0</v>
      </c>
      <c r="CB69" s="30" t="str">
        <f>IF(AND(CA4=0,CA69&gt;=0), "",CA69/CA4)</f>
        <v/>
      </c>
      <c r="CC69" s="47" t="str">
        <f>IF(AND(CA124=0,CA69&gt;=0),"",CA69/CA124)</f>
        <v/>
      </c>
      <c r="CD69" s="30" t="str">
        <f t="shared" si="34"/>
        <v/>
      </c>
      <c r="CE69" s="130">
        <f t="shared" ref="CE69:CE81" si="66">+BU69+CA69</f>
        <v>11306.607046301797</v>
      </c>
      <c r="CF69" s="30">
        <f>IF(AND(CE4=0,CE69&gt;=0), "",CE69/CE4)</f>
        <v>1.7768647958615161E-2</v>
      </c>
      <c r="CG69" s="47">
        <f>IF(AND(CE124=0,CE69&gt;=0),"",CE69/CE124)</f>
        <v>5.8625964035600234E-2</v>
      </c>
      <c r="CH69" s="129">
        <f>+'N EERR ULTRAX'!M96+'N EERR ULTRAX'!M97+'N EERR ULTRAX'!M98+'N EERR ULTRAX'!M103+'N EERR ULTRAX'!M104+'N EERR ULTRAX'!M101+'N EERR ULTRAX'!M102</f>
        <v>0</v>
      </c>
      <c r="CI69" s="30" t="str">
        <f>IF(AND(CH4=0,CH69&gt;=0), "",CH69/CH4)</f>
        <v/>
      </c>
      <c r="CJ69" s="47" t="str">
        <f>IF(AND(CH124=0,CH69&gt;=0),"",CH69/CH124)</f>
        <v/>
      </c>
      <c r="CK69" s="30" t="str">
        <f t="shared" si="54"/>
        <v/>
      </c>
      <c r="CL69" s="130">
        <f t="shared" ref="CL69:CL82" si="67">+CE69+CH69</f>
        <v>11306.607046301797</v>
      </c>
      <c r="CM69" s="30">
        <f>IF(AND(CL4=0,CL69&gt;=0), "",CL69/CL4)</f>
        <v>1.7768647958615161E-2</v>
      </c>
      <c r="CN69" s="47">
        <f>IF(AND(CL124=0,CL69&gt;=0),"",CL69/CL124)</f>
        <v>5.8625964035600234E-2</v>
      </c>
      <c r="CO69" s="129">
        <f>+'N EERR ULTRAX'!N96+'N EERR ULTRAX'!N97+'N EERR ULTRAX'!N98+'N EERR ULTRAX'!N103+'N EERR ULTRAX'!N104+'N EERR ULTRAX'!N101+'N EERR ULTRAX'!N102</f>
        <v>0</v>
      </c>
      <c r="CP69" s="30" t="str">
        <f>IF(AND(CO4=0,CO69&gt;=0), "",CO69/CO4)</f>
        <v/>
      </c>
      <c r="CQ69" s="47" t="str">
        <f>IF(AND(CO124=0,CO69&gt;=0),"",CO69/CO124)</f>
        <v/>
      </c>
      <c r="CR69" s="30" t="str">
        <f t="shared" si="55"/>
        <v/>
      </c>
      <c r="CS69" s="130">
        <f t="shared" ref="CS69:CS82" si="68">+CL69+CO69</f>
        <v>11306.607046301797</v>
      </c>
      <c r="CT69" s="30">
        <f>IF(AND(CS4=0,CS69&gt;=0), "",CS69/CS4)</f>
        <v>1.7768647958615161E-2</v>
      </c>
      <c r="CU69" s="47">
        <f>IF(AND(CS124=0,CS69&gt;=0),"",CS69/CS124)</f>
        <v>5.8625964035600234E-2</v>
      </c>
      <c r="CV69" s="131">
        <f t="shared" ref="CV69:CV82" si="69">+AZ69*12</f>
        <v>0</v>
      </c>
      <c r="CW69" s="30" t="str">
        <f>IF(AND(CV4=0,CV69&gt;=0), "",CV69/CV4)</f>
        <v/>
      </c>
      <c r="CX69" s="47">
        <f t="shared" si="56"/>
        <v>1</v>
      </c>
    </row>
    <row r="70" spans="1:102" hidden="1" outlineLevel="1" x14ac:dyDescent="0.3">
      <c r="A70" s="29" t="s">
        <v>69</v>
      </c>
      <c r="B70" s="129">
        <f>+'N EERR ULTRAX'!B99+'N EERR ULTRAX'!B100+'N EERR ULTRAX'!B105+'N EERR ULTRAX'!B106+'N EERR ULTRAX'!B107</f>
        <v>0</v>
      </c>
      <c r="C70" s="30" t="str">
        <f>IF(AND(B4=0,B70&gt;=0), "",B70/B4)</f>
        <v/>
      </c>
      <c r="D70" s="47" t="str">
        <f>IF(AND(B124=0,B70&gt;=0),"",B70/B124)</f>
        <v/>
      </c>
      <c r="E70" s="129">
        <f>+'N EERR ULTRAX'!C99+'N EERR ULTRAX'!C100+'N EERR ULTRAX'!C105+'N EERR ULTRAX'!C106+'N EERR ULTRAX'!C107</f>
        <v>4039.0799999999995</v>
      </c>
      <c r="F70" s="30">
        <f>IF(AND(E4=0,E70&gt;=0), "",E70/E4)</f>
        <v>5.7934287354043101E-2</v>
      </c>
      <c r="G70" s="47">
        <f>IF(AND(E124=0,E70&gt;=0),"",E70/E124)</f>
        <v>0.15109041738108819</v>
      </c>
      <c r="H70" s="129">
        <f>+'N EERR ULTRAX'!D99+'N EERR ULTRAX'!D100+'N EERR ULTRAX'!D105+'N EERR ULTRAX'!D106+'N EERR ULTRAX'!D107</f>
        <v>4027.3800000000006</v>
      </c>
      <c r="I70" s="30">
        <f>IF(AND(H4=0,H70&gt;=0), "",H70/H4)</f>
        <v>4.4265810603087298E-2</v>
      </c>
      <c r="J70" s="47">
        <f>IF(AND(H124=0,H70&gt;=0),"",H70/H124)</f>
        <v>0.15226414761646845</v>
      </c>
      <c r="K70" s="30">
        <f t="shared" si="27"/>
        <v>-2.8966992483434122E-3</v>
      </c>
      <c r="L70" s="130">
        <f t="shared" si="57"/>
        <v>8066.46</v>
      </c>
      <c r="M70" s="30">
        <f>IF(AND(L4=0,L70&gt;=0), "",L70/L4)</f>
        <v>5.0195759483677271E-2</v>
      </c>
      <c r="N70" s="47">
        <f>IF(AND(L124=0,L70&gt;=0),"",L70/L124)</f>
        <v>0.15167416061694014</v>
      </c>
      <c r="O70" s="129">
        <f>+'N EERR ULTRAX'!E99+'N EERR ULTRAX'!E100+'N EERR ULTRAX'!E105+'N EERR ULTRAX'!E106+'N EERR ULTRAX'!E107</f>
        <v>4491.1499999999996</v>
      </c>
      <c r="P70" s="30">
        <f>IF(AND(O4=0,O70&gt;=0), "",O70/O4)</f>
        <v>4.1716339003775464E-2</v>
      </c>
      <c r="Q70" s="47">
        <f>IF(AND(O124=0,O70&gt;=0),"",O70/O124)</f>
        <v>0.13837647154940028</v>
      </c>
      <c r="R70" s="30">
        <f t="shared" si="28"/>
        <v>0.11515426902849968</v>
      </c>
      <c r="S70" s="130">
        <f t="shared" si="58"/>
        <v>12557.61</v>
      </c>
      <c r="T70" s="30">
        <f>IF(AND(S4=0,S70&gt;=0), "",S70/S4)</f>
        <v>4.6794021034274887E-2</v>
      </c>
      <c r="U70" s="47">
        <f>IF(AND(S124=0,S70&gt;=0),"",S70/S124)</f>
        <v>0.1466345071533301</v>
      </c>
      <c r="V70" s="131"/>
      <c r="W70" s="30" t="str">
        <f>IF(AND(V4=0,V70&gt;=0), "",V70/V4)</f>
        <v/>
      </c>
      <c r="X70" s="47">
        <f t="shared" ref="X70:X101" si="70">IF(AND(V70=0,S70&gt;0),100%,IF(AND(V70&lt;0,S70=0),(V70-S70)/V70,IF(AND(V70&gt;0,S70&gt;0),(S70-V70)/V70,IF(AND(V70=0,S70=0),"",(S70-V70)/V70))))</f>
        <v>1</v>
      </c>
      <c r="Y70" s="129">
        <f>+'N EERR ULTRAX'!F99+'N EERR ULTRAX'!F100+'N EERR ULTRAX'!F105+'N EERR ULTRAX'!F106+'N EERR ULTRAX'!F107</f>
        <v>4629.2100000000009</v>
      </c>
      <c r="Z70" s="30">
        <f>IF(AND(Y4=0,Y70&gt;=0), "",Y70/Y4)</f>
        <v>3.942243382468541E-2</v>
      </c>
      <c r="AA70" s="47">
        <f>IF(AND(Y124=0,Y70&gt;=0),"",Y70/Y124)</f>
        <v>0.1343379031162738</v>
      </c>
      <c r="AB70" s="30">
        <f t="shared" ref="AB70:AB101" si="71">IF(AND(O70=0,Y70&gt;0),100%,IF(AND(O70&lt;0,Y70=0),(O70-Y70)/O70,IF(AND(O70&gt;0,Y70&gt;0),(Y70-O70)/O70,IF(AND(O70=0,Y70=0),"",(Y70-O70)/O70))))</f>
        <v>3.0740456230587115E-2</v>
      </c>
      <c r="AC70" s="130">
        <f t="shared" si="59"/>
        <v>17186.82</v>
      </c>
      <c r="AD70" s="30">
        <f>IF(AND(AC4=0,AC70&gt;=0), "",AC70/AC4)</f>
        <v>4.4550247357240003E-2</v>
      </c>
      <c r="AE70" s="47">
        <f>IF(AND(AC124=0,AC70&gt;=0),"",AC70/AC124)</f>
        <v>0.14310627895317907</v>
      </c>
      <c r="AF70" s="129">
        <f>+'N EERR ULTRAX'!G99+'N EERR ULTRAX'!G100+'N EERR ULTRAX'!G105+'N EERR ULTRAX'!G106+'N EERR ULTRAX'!G107</f>
        <v>3243.1</v>
      </c>
      <c r="AG70" s="30">
        <f>IF(AND(AF4=0,AF70&gt;=0), "",AF70/AF4)</f>
        <v>2.4493153733762145E-2</v>
      </c>
      <c r="AH70" s="47">
        <f>IF(AND(AF124=0,AF70&gt;=0),"",AF70/AF124)</f>
        <v>8.9380777943442694E-2</v>
      </c>
      <c r="AI70" s="30">
        <f t="shared" si="49"/>
        <v>-0.29942690005422107</v>
      </c>
      <c r="AJ70" s="130">
        <f t="shared" si="16"/>
        <v>20429.919999999998</v>
      </c>
      <c r="AK70" s="30">
        <f>IF(AND(AJ4=0,AJ70&gt;=0), "",AJ70/AJ4)</f>
        <v>3.9425273208155434E-2</v>
      </c>
      <c r="AL70" s="47">
        <f>IF(AND(AJ124=0,AJ70&gt;=0),"",AJ70/AJ124)</f>
        <v>0.13064080315855012</v>
      </c>
      <c r="AM70" s="129">
        <f>+'N EERR ULTRAX'!H99+'N EERR ULTRAX'!H100+'N EERR ULTRAX'!H105+'N EERR ULTRAX'!H106+'N EERR ULTRAX'!H107</f>
        <v>921.09999999999991</v>
      </c>
      <c r="AN70" s="30">
        <f>IF(AND(AM4=0,AM70&gt;=0), "",AM70/AM4)</f>
        <v>7.7973458947684674E-3</v>
      </c>
      <c r="AO70" s="47">
        <f>IF(AND(AM124=0,AM70&gt;=0),"",AM70/AM124)</f>
        <v>2.5251057862675397E-2</v>
      </c>
      <c r="AP70" s="30">
        <f t="shared" si="50"/>
        <v>-0.71598162252166142</v>
      </c>
      <c r="AQ70" s="130">
        <f t="shared" si="17"/>
        <v>21351.019999999997</v>
      </c>
      <c r="AR70" s="30">
        <f>IF(AND(AQ4=0,AQ70&gt;=0), "",AQ70/AQ4)</f>
        <v>3.3553722737842906E-2</v>
      </c>
      <c r="AS70" s="47">
        <f>IF(AND(AQ124=0,AQ70&gt;=0),"",AQ70/AQ124)</f>
        <v>0.11070731701539051</v>
      </c>
      <c r="AT70" s="131">
        <f t="shared" si="60"/>
        <v>0</v>
      </c>
      <c r="AU70" s="30" t="str">
        <f>IF(AND(AT4=0,AT70&gt;=0), "",AT70/AT4)</f>
        <v/>
      </c>
      <c r="AV70" s="47">
        <f t="shared" ref="AV70:AV101" si="72">IF(AND(AT70=0,AQ70&gt;0),100%,IF(AND(AT70&lt;0,AQ70=0),(AT70-AQ70)/AT70,IF(AND(AT70&gt;0,AQ70&gt;0),(AQ70-AT70)/AT70,IF(AND(AT70=0,AQ70=0),"",(AQ70-AT70)/AT70))))</f>
        <v>1</v>
      </c>
      <c r="AW70" s="131">
        <f t="shared" si="48"/>
        <v>3558.5033333333326</v>
      </c>
      <c r="AX70" s="30">
        <f>IF(AND(AW4=0,AW70&gt;=0), "",AW70/AW4)</f>
        <v>3.3553722737842906E-2</v>
      </c>
      <c r="AY70" s="47">
        <f>IF(AND(AW124=0,AW70&gt;=0),"",AW70/AW124)</f>
        <v>0.11070731701539052</v>
      </c>
      <c r="AZ70" s="131">
        <f t="shared" si="61"/>
        <v>0</v>
      </c>
      <c r="BA70" s="30" t="str">
        <f>IF(AND(AZ4=0,AZ70&gt;=0), "",AZ70/AZ4)</f>
        <v/>
      </c>
      <c r="BB70" s="47">
        <f t="shared" ref="BB70:BB101" si="73">IF(AND(AZ70=0,AW70&gt;0),100%,IF(AND(AZ70&lt;0,AW70=0),(AZ70-AW70)/AZ70,IF(AND(AZ70&gt;0,AW70&gt;0),(AW70-AZ70)/AZ70,IF(AND(AZ70=0,AW70=0),"",(AW70-AZ70)/AZ70))))</f>
        <v>1</v>
      </c>
      <c r="BC70" s="129">
        <f>+'N EERR ULTRAX'!I99+'N EERR ULTRAX'!I100+'N EERR ULTRAX'!I105+'N EERR ULTRAX'!I106+'N EERR ULTRAX'!I107</f>
        <v>0</v>
      </c>
      <c r="BD70" s="30" t="str">
        <f>IF(AND(BC4=0,BC70&gt;=0), "",BC70/BC4)</f>
        <v/>
      </c>
      <c r="BE70" s="47" t="str">
        <f>IF(AND(BC124=0,BC70&gt;=0),"",BC70/BC124)</f>
        <v/>
      </c>
      <c r="BF70" s="30">
        <f t="shared" ref="BF70:BF101" si="74">IF(AND(AM70=0,BC70&gt;0),100%,IF(AND(AM70&lt;0,BC70=0),(AM70-BC70)/AM70,IF(AND(AM70&gt;0,BC70&gt;0),(BC70-AM70)/AM70,IF(AND(AM70=0,BC70=0),"",(BC70-AM70)/AM70))))</f>
        <v>-1</v>
      </c>
      <c r="BG70" s="130">
        <f t="shared" si="62"/>
        <v>21351.019999999997</v>
      </c>
      <c r="BH70" s="30">
        <f>IF(AND(BG4=0,BG70&gt;=0), "",BG70/BG4)</f>
        <v>3.3553722737842906E-2</v>
      </c>
      <c r="BI70" s="47">
        <f>IF(AND(BG124=0,BG70&gt;=0),"",BG70/BG124)</f>
        <v>0.11070731701539051</v>
      </c>
      <c r="BJ70" s="129">
        <f>+'N EERR ULTRAX'!J99+'N EERR ULTRAX'!J100+'N EERR ULTRAX'!J105+'N EERR ULTRAX'!J106+'N EERR ULTRAX'!J107</f>
        <v>0</v>
      </c>
      <c r="BK70" s="30" t="str">
        <f>IF(AND(BJ4=0,BJ70&gt;=0), "",BJ70/BJ4)</f>
        <v/>
      </c>
      <c r="BL70" s="47" t="str">
        <f>IF(AND(BJ124=0,BJ70&gt;=0),"",BJ70/BJ124)</f>
        <v/>
      </c>
      <c r="BM70" s="30" t="str">
        <f t="shared" si="51"/>
        <v/>
      </c>
      <c r="BN70" s="130">
        <f t="shared" si="63"/>
        <v>21351.019999999997</v>
      </c>
      <c r="BO70" s="30">
        <f>IF(AND(BN4=0,BN70&gt;=0), "",BN70/BN4)</f>
        <v>3.3553722737842906E-2</v>
      </c>
      <c r="BP70" s="47">
        <f>IF(AND(BN124=0,BN70&gt;=0),"",BN70/BN124)</f>
        <v>0.11070731701539051</v>
      </c>
      <c r="BQ70" s="129">
        <f>+'N EERR ULTRAX'!K99+'N EERR ULTRAX'!K100+'N EERR ULTRAX'!K105+'N EERR ULTRAX'!K106+'N EERR ULTRAX'!K107</f>
        <v>0</v>
      </c>
      <c r="BR70" s="30" t="str">
        <f>IF(AND(BQ4=0,BQ70&gt;=0), "",BQ70/BQ4)</f>
        <v/>
      </c>
      <c r="BS70" s="47" t="str">
        <f>IF(AND(BQ124=0,BQ70&gt;=0),"",BQ70/BQ124)</f>
        <v/>
      </c>
      <c r="BT70" s="30" t="str">
        <f t="shared" si="52"/>
        <v/>
      </c>
      <c r="BU70" s="130">
        <f t="shared" si="64"/>
        <v>21351.019999999997</v>
      </c>
      <c r="BV70" s="30">
        <f>IF(AND(BU4=0,BU70&gt;=0), "",BU70/BU4)</f>
        <v>3.3553722737842906E-2</v>
      </c>
      <c r="BW70" s="47">
        <f>IF(AND(BU124=0,BU70&gt;=0),"",BU70/BU124)</f>
        <v>0.11070731701539051</v>
      </c>
      <c r="BX70" s="131">
        <f t="shared" si="65"/>
        <v>0</v>
      </c>
      <c r="BY70" s="30" t="str">
        <f>IF(AND(BX4=0,BX70&gt;=0), "",BX70/BX4)</f>
        <v/>
      </c>
      <c r="BZ70" s="47">
        <f t="shared" si="53"/>
        <v>1</v>
      </c>
      <c r="CA70" s="129">
        <f>+'N EERR ULTRAX'!L99+'N EERR ULTRAX'!L100+'N EERR ULTRAX'!L105+'N EERR ULTRAX'!L106+'N EERR ULTRAX'!L107</f>
        <v>0</v>
      </c>
      <c r="CB70" s="30" t="str">
        <f>IF(AND(CA4=0,CA70&gt;=0), "",CA70/CA4)</f>
        <v/>
      </c>
      <c r="CC70" s="47" t="str">
        <f>IF(AND(CA124=0,CA70&gt;=0),"",CA70/CA124)</f>
        <v/>
      </c>
      <c r="CD70" s="30" t="str">
        <f t="shared" ref="CD70:CD101" si="75">IF(AND(BQ70=0,CA70&gt;0),100%,IF(AND(BQ70&lt;0,CA70=0),(BQ70-CA70)/BQ70,IF(AND(BQ70&gt;0,CA70&gt;0),(CA70-BQ70)/BQ70,IF(AND(BQ70=0,CA70=0),"",(CA70-BQ70)/BQ70))))</f>
        <v/>
      </c>
      <c r="CE70" s="130">
        <f t="shared" si="66"/>
        <v>21351.019999999997</v>
      </c>
      <c r="CF70" s="30">
        <f>IF(AND(CE4=0,CE70&gt;=0), "",CE70/CE4)</f>
        <v>3.3553722737842906E-2</v>
      </c>
      <c r="CG70" s="47">
        <f>IF(AND(CE124=0,CE70&gt;=0),"",CE70/CE124)</f>
        <v>0.11070731701539051</v>
      </c>
      <c r="CH70" s="129">
        <f>+'N EERR ULTRAX'!M99+'N EERR ULTRAX'!M100+'N EERR ULTRAX'!M105+'N EERR ULTRAX'!M106+'N EERR ULTRAX'!M107</f>
        <v>0</v>
      </c>
      <c r="CI70" s="30" t="str">
        <f>IF(AND(CH4=0,CH70&gt;=0), "",CH70/CH4)</f>
        <v/>
      </c>
      <c r="CJ70" s="47" t="str">
        <f>IF(AND(CH124=0,CH70&gt;=0),"",CH70/CH124)</f>
        <v/>
      </c>
      <c r="CK70" s="30" t="str">
        <f t="shared" si="54"/>
        <v/>
      </c>
      <c r="CL70" s="130">
        <f t="shared" si="67"/>
        <v>21351.019999999997</v>
      </c>
      <c r="CM70" s="30">
        <f>IF(AND(CL4=0,CL70&gt;=0), "",CL70/CL4)</f>
        <v>3.3553722737842906E-2</v>
      </c>
      <c r="CN70" s="47">
        <f>IF(AND(CL124=0,CL70&gt;=0),"",CL70/CL124)</f>
        <v>0.11070731701539051</v>
      </c>
      <c r="CO70" s="129">
        <f>+'N EERR ULTRAX'!N99+'N EERR ULTRAX'!N100+'N EERR ULTRAX'!N105+'N EERR ULTRAX'!N106+'N EERR ULTRAX'!N107</f>
        <v>0</v>
      </c>
      <c r="CP70" s="30" t="str">
        <f>IF(AND(CO4=0,CO70&gt;=0), "",CO70/CO4)</f>
        <v/>
      </c>
      <c r="CQ70" s="47" t="str">
        <f>IF(AND(CO124=0,CO70&gt;=0),"",CO70/CO124)</f>
        <v/>
      </c>
      <c r="CR70" s="30" t="str">
        <f t="shared" si="55"/>
        <v/>
      </c>
      <c r="CS70" s="130">
        <f t="shared" si="68"/>
        <v>21351.019999999997</v>
      </c>
      <c r="CT70" s="30">
        <f>IF(AND(CS4=0,CS70&gt;=0), "",CS70/CS4)</f>
        <v>3.3553722737842906E-2</v>
      </c>
      <c r="CU70" s="47">
        <f>IF(AND(CS124=0,CS70&gt;=0),"",CS70/CS124)</f>
        <v>0.11070731701539051</v>
      </c>
      <c r="CV70" s="131">
        <f t="shared" si="69"/>
        <v>0</v>
      </c>
      <c r="CW70" s="30" t="str">
        <f>IF(AND(CV4=0,CV70&gt;=0), "",CV70/CV4)</f>
        <v/>
      </c>
      <c r="CX70" s="47">
        <f t="shared" si="56"/>
        <v>1</v>
      </c>
    </row>
    <row r="71" spans="1:102" hidden="1" outlineLevel="1" x14ac:dyDescent="0.3">
      <c r="A71" s="29" t="s">
        <v>64</v>
      </c>
      <c r="B71" s="129">
        <f>+'N EERR ULTRAX'!B108</f>
        <v>0</v>
      </c>
      <c r="C71" s="30" t="str">
        <f>IF(AND(B4=0,B71&gt;=0), "",B71/B4)</f>
        <v/>
      </c>
      <c r="D71" s="47" t="str">
        <f>IF(AND(B124=0,B71&gt;=0),"",B71/B124)</f>
        <v/>
      </c>
      <c r="E71" s="129">
        <f>+'N EERR ULTRAX'!C108</f>
        <v>409.70000000000005</v>
      </c>
      <c r="F71" s="30">
        <f>IF(AND(E4=0,E71&gt;=0), "",E71/E4)</f>
        <v>5.8765059194052765E-3</v>
      </c>
      <c r="G71" s="47">
        <f>IF(AND(E124=0,E71&gt;=0),"",E71/E124)</f>
        <v>1.5325703873414701E-2</v>
      </c>
      <c r="H71" s="129">
        <f>+'N EERR ULTRAX'!D108</f>
        <v>248.86</v>
      </c>
      <c r="I71" s="30">
        <f>IF(AND(H4=0,H71&gt;=0), "",H71/H4)</f>
        <v>2.7352744530400172E-3</v>
      </c>
      <c r="J71" s="47">
        <f>IF(AND(H124=0,H71&gt;=0),"",H71/H124)</f>
        <v>9.4087113150073589E-3</v>
      </c>
      <c r="K71" s="30">
        <f t="shared" si="27"/>
        <v>-0.39257993653893097</v>
      </c>
      <c r="L71" s="130">
        <f t="shared" si="57"/>
        <v>658.56000000000006</v>
      </c>
      <c r="M71" s="30">
        <f>IF(AND(L4=0,L71&gt;=0), "",L71/L4)</f>
        <v>4.0980702024891345E-3</v>
      </c>
      <c r="N71" s="47">
        <f>IF(AND(L124=0,L71&gt;=0),"",L71/L124)</f>
        <v>1.2382945581567641E-2</v>
      </c>
      <c r="O71" s="129">
        <f>+'N EERR ULTRAX'!E108</f>
        <v>277.14</v>
      </c>
      <c r="P71" s="30">
        <f>IF(AND(O4=0,O71&gt;=0), "",O71/O4)</f>
        <v>2.5742329228608113E-3</v>
      </c>
      <c r="Q71" s="47">
        <f>IF(AND(O124=0,O71&gt;=0),"",O71/O124)</f>
        <v>8.5389388742751395E-3</v>
      </c>
      <c r="R71" s="30">
        <f t="shared" si="28"/>
        <v>0.11363819014707052</v>
      </c>
      <c r="S71" s="130">
        <f t="shared" si="58"/>
        <v>935.7</v>
      </c>
      <c r="T71" s="30">
        <f>IF(AND(S4=0,S71&gt;=0), "",S71/S4)</f>
        <v>3.4867435349378592E-3</v>
      </c>
      <c r="U71" s="47">
        <f>IF(AND(S124=0,S71&gt;=0),"",S71/S124)</f>
        <v>1.0926116382286993E-2</v>
      </c>
      <c r="V71" s="131"/>
      <c r="W71" s="30" t="str">
        <f>IF(AND(V4=0,V71&gt;=0), "",V71/V4)</f>
        <v/>
      </c>
      <c r="X71" s="47">
        <f t="shared" si="70"/>
        <v>1</v>
      </c>
      <c r="Y71" s="129">
        <f>+'N EERR ULTRAX'!F108</f>
        <v>169</v>
      </c>
      <c r="Z71" s="30">
        <f>IF(AND(Y4=0,Y71&gt;=0), "",Y71/Y4)</f>
        <v>1.4392069740564446E-3</v>
      </c>
      <c r="AA71" s="47">
        <f>IF(AND(Y124=0,Y71&gt;=0),"",Y71/Y124)</f>
        <v>4.9043153424991022E-3</v>
      </c>
      <c r="AB71" s="30">
        <f t="shared" si="71"/>
        <v>-0.39019989896803059</v>
      </c>
      <c r="AC71" s="130">
        <f t="shared" si="59"/>
        <v>1104.7</v>
      </c>
      <c r="AD71" s="30">
        <f>IF(AND(AC4=0,AC71&gt;=0), "",AC71/AC4)</f>
        <v>2.8635115894355694E-3</v>
      </c>
      <c r="AE71" s="47">
        <f>IF(AND(AC124=0,AC71&gt;=0),"",AC71/AC124)</f>
        <v>9.1982988336165115E-3</v>
      </c>
      <c r="AF71" s="129">
        <f>+'N EERR ULTRAX'!G108</f>
        <v>217</v>
      </c>
      <c r="AG71" s="30">
        <f>IF(AND(AF4=0,AF71&gt;=0), "",AF71/AF4)</f>
        <v>1.6388684777609035E-3</v>
      </c>
      <c r="AH71" s="47">
        <f>IF(AND(AF124=0,AF71&gt;=0),"",AF71/AF124)</f>
        <v>5.9805830266495223E-3</v>
      </c>
      <c r="AI71" s="30">
        <f t="shared" si="49"/>
        <v>0.28402366863905326</v>
      </c>
      <c r="AJ71" s="130">
        <f t="shared" ref="AJ71:AJ135" si="76">+AC71+AF71</f>
        <v>1321.7</v>
      </c>
      <c r="AK71" s="30">
        <f>IF(AND(AJ4=0,AJ71&gt;=0), "",AJ71/AJ4)</f>
        <v>2.5505916616031313E-3</v>
      </c>
      <c r="AL71" s="47">
        <f>IF(AND(AJ124=0,AJ71&gt;=0),"",AJ71/AJ124)</f>
        <v>8.4517193182673117E-3</v>
      </c>
      <c r="AM71" s="129">
        <f>+'N EERR ULTRAX'!H108</f>
        <v>1150</v>
      </c>
      <c r="AN71" s="30">
        <f>IF(AND(AM4=0,AM71&gt;=0), "",AM71/AM4)</f>
        <v>9.7350426435606763E-3</v>
      </c>
      <c r="AO71" s="47">
        <f>IF(AND(AM124=0,AM71&gt;=0),"",AM71/AM124)</f>
        <v>3.1526128044812404E-2</v>
      </c>
      <c r="AP71" s="30">
        <f t="shared" si="50"/>
        <v>4.2995391705069128</v>
      </c>
      <c r="AQ71" s="130">
        <f t="shared" ref="AQ71:AQ135" si="77">+AJ71+AM71</f>
        <v>2471.6999999999998</v>
      </c>
      <c r="AR71" s="30">
        <f>IF(AND(AQ4=0,AQ71&gt;=0), "",AQ71/AQ4)</f>
        <v>3.8843454079068034E-3</v>
      </c>
      <c r="AS71" s="47">
        <f>IF(AND(AQ124=0,AQ71&gt;=0),"",AQ71/AQ124)</f>
        <v>1.2816028249092584E-2</v>
      </c>
      <c r="AT71" s="131">
        <f t="shared" si="60"/>
        <v>0</v>
      </c>
      <c r="AU71" s="30" t="str">
        <f>IF(AND(AT4=0,AT71&gt;=0), "",AT71/AT4)</f>
        <v/>
      </c>
      <c r="AV71" s="47">
        <f t="shared" si="72"/>
        <v>1</v>
      </c>
      <c r="AW71" s="131">
        <f t="shared" si="48"/>
        <v>411.95</v>
      </c>
      <c r="AX71" s="30">
        <f>IF(AND(AW4=0,AW71&gt;=0), "",AW71/AW4)</f>
        <v>3.8843454079068034E-3</v>
      </c>
      <c r="AY71" s="47">
        <f>IF(AND(AW124=0,AW71&gt;=0),"",AW71/AW124)</f>
        <v>1.2816028249092585E-2</v>
      </c>
      <c r="AZ71" s="131">
        <f t="shared" si="61"/>
        <v>0</v>
      </c>
      <c r="BA71" s="30" t="str">
        <f>IF(AND(AZ4=0,AZ71&gt;=0), "",AZ71/AZ4)</f>
        <v/>
      </c>
      <c r="BB71" s="47">
        <f t="shared" si="73"/>
        <v>1</v>
      </c>
      <c r="BC71" s="129">
        <f>+'N EERR ULTRAX'!I108</f>
        <v>0</v>
      </c>
      <c r="BD71" s="30" t="str">
        <f>IF(AND(BC4=0,BC71&gt;=0), "",BC71/BC4)</f>
        <v/>
      </c>
      <c r="BE71" s="47" t="str">
        <f>IF(AND(BC124=0,BC71&gt;=0),"",BC71/BC124)</f>
        <v/>
      </c>
      <c r="BF71" s="30">
        <f t="shared" si="74"/>
        <v>-1</v>
      </c>
      <c r="BG71" s="130">
        <f t="shared" si="62"/>
        <v>2471.6999999999998</v>
      </c>
      <c r="BH71" s="30">
        <f>IF(AND(BG4=0,BG71&gt;=0), "",BG71/BG4)</f>
        <v>3.8843454079068034E-3</v>
      </c>
      <c r="BI71" s="47">
        <f>IF(AND(BG124=0,BG71&gt;=0),"",BG71/BG124)</f>
        <v>1.2816028249092584E-2</v>
      </c>
      <c r="BJ71" s="129">
        <f>+'N EERR ULTRAX'!J108</f>
        <v>0</v>
      </c>
      <c r="BK71" s="30" t="str">
        <f>IF(AND(BJ4=0,BJ71&gt;=0), "",BJ71/BJ4)</f>
        <v/>
      </c>
      <c r="BL71" s="47" t="str">
        <f>IF(AND(BJ124=0,BJ71&gt;=0),"",BJ71/BJ124)</f>
        <v/>
      </c>
      <c r="BM71" s="30" t="str">
        <f t="shared" si="51"/>
        <v/>
      </c>
      <c r="BN71" s="130">
        <f t="shared" si="63"/>
        <v>2471.6999999999998</v>
      </c>
      <c r="BO71" s="30">
        <f>IF(AND(BN4=0,BN71&gt;=0), "",BN71/BN4)</f>
        <v>3.8843454079068034E-3</v>
      </c>
      <c r="BP71" s="47">
        <f>IF(AND(BN124=0,BN71&gt;=0),"",BN71/BN124)</f>
        <v>1.2816028249092584E-2</v>
      </c>
      <c r="BQ71" s="129">
        <f>+'N EERR ULTRAX'!K108</f>
        <v>0</v>
      </c>
      <c r="BR71" s="30" t="str">
        <f>IF(AND(BQ4=0,BQ71&gt;=0), "",BQ71/BQ4)</f>
        <v/>
      </c>
      <c r="BS71" s="47" t="str">
        <f>IF(AND(BQ124=0,BQ71&gt;=0),"",BQ71/BQ124)</f>
        <v/>
      </c>
      <c r="BT71" s="30" t="str">
        <f t="shared" si="52"/>
        <v/>
      </c>
      <c r="BU71" s="130">
        <f t="shared" si="64"/>
        <v>2471.6999999999998</v>
      </c>
      <c r="BV71" s="30">
        <f>IF(AND(BU4=0,BU71&gt;=0), "",BU71/BU4)</f>
        <v>3.8843454079068034E-3</v>
      </c>
      <c r="BW71" s="47">
        <f>IF(AND(BU124=0,BU71&gt;=0),"",BU71/BU124)</f>
        <v>1.2816028249092584E-2</v>
      </c>
      <c r="BX71" s="131">
        <f t="shared" si="65"/>
        <v>0</v>
      </c>
      <c r="BY71" s="30" t="str">
        <f>IF(AND(BX4=0,BX71&gt;=0), "",BX71/BX4)</f>
        <v/>
      </c>
      <c r="BZ71" s="47">
        <f t="shared" si="53"/>
        <v>1</v>
      </c>
      <c r="CA71" s="129">
        <f>+'N EERR ULTRAX'!L108</f>
        <v>0</v>
      </c>
      <c r="CB71" s="30" t="str">
        <f>IF(AND(CA4=0,CA71&gt;=0), "",CA71/CA4)</f>
        <v/>
      </c>
      <c r="CC71" s="47" t="str">
        <f>IF(AND(CA124=0,CA71&gt;=0),"",CA71/CA124)</f>
        <v/>
      </c>
      <c r="CD71" s="30" t="str">
        <f t="shared" si="75"/>
        <v/>
      </c>
      <c r="CE71" s="130">
        <f t="shared" si="66"/>
        <v>2471.6999999999998</v>
      </c>
      <c r="CF71" s="30">
        <f>IF(AND(CE4=0,CE71&gt;=0), "",CE71/CE4)</f>
        <v>3.8843454079068034E-3</v>
      </c>
      <c r="CG71" s="47">
        <f>IF(AND(CE124=0,CE71&gt;=0),"",CE71/CE124)</f>
        <v>1.2816028249092584E-2</v>
      </c>
      <c r="CH71" s="129">
        <f>+'N EERR ULTRAX'!M108</f>
        <v>0</v>
      </c>
      <c r="CI71" s="30" t="str">
        <f>IF(AND(CH4=0,CH71&gt;=0), "",CH71/CH4)</f>
        <v/>
      </c>
      <c r="CJ71" s="47" t="str">
        <f>IF(AND(CH124=0,CH71&gt;=0),"",CH71/CH124)</f>
        <v/>
      </c>
      <c r="CK71" s="30" t="str">
        <f t="shared" si="54"/>
        <v/>
      </c>
      <c r="CL71" s="130">
        <f t="shared" si="67"/>
        <v>2471.6999999999998</v>
      </c>
      <c r="CM71" s="30">
        <f>IF(AND(CL4=0,CL71&gt;=0), "",CL71/CL4)</f>
        <v>3.8843454079068034E-3</v>
      </c>
      <c r="CN71" s="47">
        <f>IF(AND(CL124=0,CL71&gt;=0),"",CL71/CL124)</f>
        <v>1.2816028249092584E-2</v>
      </c>
      <c r="CO71" s="129">
        <f>+'N EERR ULTRAX'!N108</f>
        <v>0</v>
      </c>
      <c r="CP71" s="30" t="str">
        <f>IF(AND(CO4=0,CO71&gt;=0), "",CO71/CO4)</f>
        <v/>
      </c>
      <c r="CQ71" s="47" t="str">
        <f>IF(AND(CO124=0,CO71&gt;=0),"",CO71/CO124)</f>
        <v/>
      </c>
      <c r="CR71" s="30" t="str">
        <f t="shared" si="55"/>
        <v/>
      </c>
      <c r="CS71" s="130">
        <f t="shared" si="68"/>
        <v>2471.6999999999998</v>
      </c>
      <c r="CT71" s="30">
        <f>IF(AND(CS4=0,CS71&gt;=0), "",CS71/CS4)</f>
        <v>3.8843454079068034E-3</v>
      </c>
      <c r="CU71" s="47">
        <f>IF(AND(CS124=0,CS71&gt;=0),"",CS71/CS124)</f>
        <v>1.2816028249092584E-2</v>
      </c>
      <c r="CV71" s="131">
        <f t="shared" si="69"/>
        <v>0</v>
      </c>
      <c r="CW71" s="30" t="str">
        <f>IF(AND(CV4=0,CV71&gt;=0), "",CV71/CV4)</f>
        <v/>
      </c>
      <c r="CX71" s="47">
        <f t="shared" si="56"/>
        <v>1</v>
      </c>
    </row>
    <row r="72" spans="1:102" hidden="1" outlineLevel="1" x14ac:dyDescent="0.3">
      <c r="A72" s="29" t="s">
        <v>65</v>
      </c>
      <c r="B72" s="129">
        <f>+'N EERR ULTRAX'!B109+'N EERR ULTRAX'!B110+'N EERR ULTRAX'!B111+'N EERR ULTRAX'!B112</f>
        <v>0</v>
      </c>
      <c r="C72" s="30" t="str">
        <f>IF(AND(B4=0,B72&gt;=0), "",B72/B4)</f>
        <v/>
      </c>
      <c r="D72" s="47" t="str">
        <f>IF(AND(B124=0,B72&gt;=0),"",B72/B124)</f>
        <v/>
      </c>
      <c r="E72" s="129">
        <f>+'N EERR ULTRAX'!C109+'N EERR ULTRAX'!C110+'N EERR ULTRAX'!C111+'N EERR ULTRAX'!C112</f>
        <v>71.340430113499608</v>
      </c>
      <c r="F72" s="30">
        <f>IF(AND(E4=0,E72&gt;=0), "",E72/E4)</f>
        <v>1.0232669266656061E-3</v>
      </c>
      <c r="G72" s="47">
        <f>IF(AND(E124=0,E72&gt;=0),"",E72/E124)</f>
        <v>2.6686412158201892E-3</v>
      </c>
      <c r="H72" s="129">
        <f>+'N EERR ULTRAX'!D109+'N EERR ULTRAX'!D110+'N EERR ULTRAX'!D111+'N EERR ULTRAX'!D112</f>
        <v>34.897378122553562</v>
      </c>
      <c r="I72" s="30">
        <f>IF(AND(H4=0,H72&gt;=0), "",H72/H4)</f>
        <v>3.835646823784391E-4</v>
      </c>
      <c r="J72" s="47">
        <f>IF(AND(H124=0,H72&gt;=0),"",H72/H124)</f>
        <v>1.3193737700143049E-3</v>
      </c>
      <c r="K72" s="30">
        <f t="shared" si="27"/>
        <v>-0.5108330848716035</v>
      </c>
      <c r="L72" s="130">
        <f t="shared" si="57"/>
        <v>106.23780823605317</v>
      </c>
      <c r="M72" s="30">
        <f>IF(AND(L4=0,L72&gt;=0), "",L72/L4)</f>
        <v>6.6109389624320375E-4</v>
      </c>
      <c r="N72" s="47">
        <f>IF(AND(L124=0,L72&gt;=0),"",L72/L124)</f>
        <v>1.9975962677539856E-3</v>
      </c>
      <c r="O72" s="129">
        <f>+'N EERR ULTRAX'!E109+'N EERR ULTRAX'!E110+'N EERR ULTRAX'!E111+'N EERR ULTRAX'!E112</f>
        <v>159.7366000205065</v>
      </c>
      <c r="P72" s="30">
        <f>IF(AND(O4=0,O72&gt;=0), "",O72/O4)</f>
        <v>1.483723802982741E-3</v>
      </c>
      <c r="Q72" s="47">
        <f>IF(AND(O124=0,O72&gt;=0),"",O72/O124)</f>
        <v>4.9216318956471173E-3</v>
      </c>
      <c r="R72" s="30">
        <f t="shared" si="28"/>
        <v>3.5773238166930237</v>
      </c>
      <c r="S72" s="130">
        <f t="shared" si="58"/>
        <v>265.97440825655968</v>
      </c>
      <c r="T72" s="30">
        <f>IF(AND(S4=0,S72&gt;=0), "",S72/S4)</f>
        <v>9.9111312220528176E-4</v>
      </c>
      <c r="U72" s="47">
        <f>IF(AND(S124=0,S72&gt;=0),"",S72/S124)</f>
        <v>3.1057682369574494E-3</v>
      </c>
      <c r="V72" s="131"/>
      <c r="W72" s="30" t="str">
        <f>IF(AND(V4=0,V72&gt;=0), "",V72/V4)</f>
        <v/>
      </c>
      <c r="X72" s="47">
        <f t="shared" si="70"/>
        <v>1</v>
      </c>
      <c r="Y72" s="129">
        <f>+'N EERR ULTRAX'!F109+'N EERR ULTRAX'!F110+'N EERR ULTRAX'!F111+'N EERR ULTRAX'!F112</f>
        <v>109.01898217205138</v>
      </c>
      <c r="Z72" s="30">
        <f>IF(AND(Y4=0,Y72&gt;=0), "",Y72/Y4)</f>
        <v>9.2840757068965408E-4</v>
      </c>
      <c r="AA72" s="47">
        <f>IF(AND(Y124=0,Y72&gt;=0),"",Y72/Y124)</f>
        <v>3.1636891531954298E-3</v>
      </c>
      <c r="AB72" s="30">
        <f t="shared" si="71"/>
        <v>-0.3175078087422929</v>
      </c>
      <c r="AC72" s="130">
        <f t="shared" si="59"/>
        <v>374.99339042861106</v>
      </c>
      <c r="AD72" s="30">
        <f>IF(AND(AC4=0,AC72&gt;=0), "",AC72/AC4)</f>
        <v>9.7202672169282623E-4</v>
      </c>
      <c r="AE72" s="47">
        <f>IF(AND(AC124=0,AC72&gt;=0),"",AC72/AC124)</f>
        <v>3.1223873140159269E-3</v>
      </c>
      <c r="AF72" s="129">
        <f>+'N EERR ULTRAX'!G109+'N EERR ULTRAX'!G110+'N EERR ULTRAX'!G111+'N EERR ULTRAX'!G112</f>
        <v>163.55146619289934</v>
      </c>
      <c r="AG72" s="30">
        <f>IF(AND(AF4=0,AF72&gt;=0), "",AF72/AF4)</f>
        <v>1.2352043430189899E-3</v>
      </c>
      <c r="AH72" s="47">
        <f>IF(AND(AF124=0,AF72&gt;=0),"",AF72/AF124)</f>
        <v>4.507525911045608E-3</v>
      </c>
      <c r="AI72" s="30">
        <f t="shared" si="49"/>
        <v>0.50021090762694864</v>
      </c>
      <c r="AJ72" s="130">
        <f t="shared" si="76"/>
        <v>538.54485662151046</v>
      </c>
      <c r="AK72" s="30">
        <f>IF(AND(AJ4=0,AJ72&gt;=0), "",AJ72/AJ4)</f>
        <v>1.0392736783673136E-3</v>
      </c>
      <c r="AL72" s="47">
        <f>IF(AND(AJ124=0,AJ72&gt;=0),"",AJ72/AJ124)</f>
        <v>3.4437693640474534E-3</v>
      </c>
      <c r="AM72" s="129">
        <f>+'N EERR ULTRAX'!H109+'N EERR ULTRAX'!H110+'N EERR ULTRAX'!H111+'N EERR ULTRAX'!H112</f>
        <v>43.976784878767802</v>
      </c>
      <c r="AN72" s="30">
        <f>IF(AND(AM4=0,AM72&gt;=0), "",AM72/AM4)</f>
        <v>3.7227467488825988E-4</v>
      </c>
      <c r="AO72" s="47">
        <f>IF(AND(AM124=0,AM72&gt;=0),"",AM72/AM124)</f>
        <v>1.2055806531193077E-3</v>
      </c>
      <c r="AP72" s="30">
        <f t="shared" si="50"/>
        <v>-0.73111347820691641</v>
      </c>
      <c r="AQ72" s="130">
        <f t="shared" si="77"/>
        <v>582.52164150027829</v>
      </c>
      <c r="AR72" s="30">
        <f>IF(AND(AQ4=0,AQ72&gt;=0), "",AQ72/AQ4)</f>
        <v>9.1544898780917562E-4</v>
      </c>
      <c r="AS72" s="47">
        <f>IF(AND(AQ124=0,AQ72&gt;=0),"",AQ72/AQ124)</f>
        <v>3.020436870645851E-3</v>
      </c>
      <c r="AT72" s="131">
        <f t="shared" si="60"/>
        <v>0</v>
      </c>
      <c r="AU72" s="30" t="str">
        <f>IF(AND(AT4=0,AT72&gt;=0), "",AT72/AT4)</f>
        <v/>
      </c>
      <c r="AV72" s="47">
        <f t="shared" si="72"/>
        <v>1</v>
      </c>
      <c r="AW72" s="131">
        <f t="shared" si="48"/>
        <v>97.086940250046382</v>
      </c>
      <c r="AX72" s="30">
        <f>IF(AND(AW4=0,AW72&gt;=0), "",AW72/AW4)</f>
        <v>9.1544898780917562E-4</v>
      </c>
      <c r="AY72" s="47">
        <f>IF(AND(AW124=0,AW72&gt;=0),"",AW72/AW124)</f>
        <v>3.0204368706458515E-3</v>
      </c>
      <c r="AZ72" s="131">
        <f t="shared" si="61"/>
        <v>0</v>
      </c>
      <c r="BA72" s="30" t="str">
        <f>IF(AND(AZ4=0,AZ72&gt;=0), "",AZ72/AZ4)</f>
        <v/>
      </c>
      <c r="BB72" s="47">
        <f t="shared" si="73"/>
        <v>1</v>
      </c>
      <c r="BC72" s="129">
        <f>+'N EERR ULTRAX'!I109+'N EERR ULTRAX'!I110+'N EERR ULTRAX'!I111+'N EERR ULTRAX'!I112</f>
        <v>0</v>
      </c>
      <c r="BD72" s="30" t="str">
        <f>IF(AND(BC4=0,BC72&gt;=0), "",BC72/BC4)</f>
        <v/>
      </c>
      <c r="BE72" s="47" t="str">
        <f>IF(AND(BC124=0,BC72&gt;=0),"",BC72/BC124)</f>
        <v/>
      </c>
      <c r="BF72" s="30">
        <f t="shared" si="74"/>
        <v>-1</v>
      </c>
      <c r="BG72" s="130">
        <f t="shared" si="62"/>
        <v>582.52164150027829</v>
      </c>
      <c r="BH72" s="30">
        <f>IF(AND(BG4=0,BG72&gt;=0), "",BG72/BG4)</f>
        <v>9.1544898780917562E-4</v>
      </c>
      <c r="BI72" s="47">
        <f>IF(AND(BG124=0,BG72&gt;=0),"",BG72/BG124)</f>
        <v>3.020436870645851E-3</v>
      </c>
      <c r="BJ72" s="129">
        <f>+'N EERR ULTRAX'!J109+'N EERR ULTRAX'!J110+'N EERR ULTRAX'!J111+'N EERR ULTRAX'!J112</f>
        <v>0</v>
      </c>
      <c r="BK72" s="30" t="str">
        <f>IF(AND(BJ4=0,BJ72&gt;=0), "",BJ72/BJ4)</f>
        <v/>
      </c>
      <c r="BL72" s="47" t="str">
        <f>IF(AND(BJ124=0,BJ72&gt;=0),"",BJ72/BJ124)</f>
        <v/>
      </c>
      <c r="BM72" s="30" t="str">
        <f t="shared" si="51"/>
        <v/>
      </c>
      <c r="BN72" s="130">
        <f t="shared" si="63"/>
        <v>582.52164150027829</v>
      </c>
      <c r="BO72" s="30">
        <f>IF(AND(BN4=0,BN72&gt;=0), "",BN72/BN4)</f>
        <v>9.1544898780917562E-4</v>
      </c>
      <c r="BP72" s="47">
        <f>IF(AND(BN124=0,BN72&gt;=0),"",BN72/BN124)</f>
        <v>3.020436870645851E-3</v>
      </c>
      <c r="BQ72" s="129">
        <f>+'N EERR ULTRAX'!K109+'N EERR ULTRAX'!K110+'N EERR ULTRAX'!K111+'N EERR ULTRAX'!K112</f>
        <v>0</v>
      </c>
      <c r="BR72" s="30" t="str">
        <f>IF(AND(BQ4=0,BQ72&gt;=0), "",BQ72/BQ4)</f>
        <v/>
      </c>
      <c r="BS72" s="47" t="str">
        <f>IF(AND(BQ124=0,BQ72&gt;=0),"",BQ72/BQ124)</f>
        <v/>
      </c>
      <c r="BT72" s="30" t="str">
        <f t="shared" si="52"/>
        <v/>
      </c>
      <c r="BU72" s="130">
        <f t="shared" si="64"/>
        <v>582.52164150027829</v>
      </c>
      <c r="BV72" s="30">
        <f>IF(AND(BU4=0,BU72&gt;=0), "",BU72/BU4)</f>
        <v>9.1544898780917562E-4</v>
      </c>
      <c r="BW72" s="47">
        <f>IF(AND(BU124=0,BU72&gt;=0),"",BU72/BU124)</f>
        <v>3.020436870645851E-3</v>
      </c>
      <c r="BX72" s="131">
        <f t="shared" si="65"/>
        <v>0</v>
      </c>
      <c r="BY72" s="30" t="str">
        <f>IF(AND(BX4=0,BX72&gt;=0), "",BX72/BX4)</f>
        <v/>
      </c>
      <c r="BZ72" s="47">
        <f t="shared" si="53"/>
        <v>1</v>
      </c>
      <c r="CA72" s="129">
        <f>+'N EERR ULTRAX'!L109+'N EERR ULTRAX'!L110+'N EERR ULTRAX'!L111+'N EERR ULTRAX'!L112</f>
        <v>0</v>
      </c>
      <c r="CB72" s="30" t="str">
        <f>IF(AND(CA4=0,CA72&gt;=0), "",CA72/CA4)</f>
        <v/>
      </c>
      <c r="CC72" s="47" t="str">
        <f>IF(AND(CA124=0,CA72&gt;=0),"",CA72/CA124)</f>
        <v/>
      </c>
      <c r="CD72" s="30" t="str">
        <f t="shared" si="75"/>
        <v/>
      </c>
      <c r="CE72" s="130">
        <f t="shared" si="66"/>
        <v>582.52164150027829</v>
      </c>
      <c r="CF72" s="30">
        <f>IF(AND(CE4=0,CE72&gt;=0), "",CE72/CE4)</f>
        <v>9.1544898780917562E-4</v>
      </c>
      <c r="CG72" s="47">
        <f>IF(AND(CE124=0,CE72&gt;=0),"",CE72/CE124)</f>
        <v>3.020436870645851E-3</v>
      </c>
      <c r="CH72" s="129">
        <f>+'N EERR ULTRAX'!M109+'N EERR ULTRAX'!M110+'N EERR ULTRAX'!M111+'N EERR ULTRAX'!M112</f>
        <v>0</v>
      </c>
      <c r="CI72" s="30" t="str">
        <f>IF(AND(CH4=0,CH72&gt;=0), "",CH72/CH4)</f>
        <v/>
      </c>
      <c r="CJ72" s="47" t="str">
        <f>IF(AND(CH124=0,CH72&gt;=0),"",CH72/CH124)</f>
        <v/>
      </c>
      <c r="CK72" s="30" t="str">
        <f t="shared" si="54"/>
        <v/>
      </c>
      <c r="CL72" s="130">
        <f t="shared" si="67"/>
        <v>582.52164150027829</v>
      </c>
      <c r="CM72" s="30">
        <f>IF(AND(CL4=0,CL72&gt;=0), "",CL72/CL4)</f>
        <v>9.1544898780917562E-4</v>
      </c>
      <c r="CN72" s="47">
        <f>IF(AND(CL124=0,CL72&gt;=0),"",CL72/CL124)</f>
        <v>3.020436870645851E-3</v>
      </c>
      <c r="CO72" s="129">
        <f>+'N EERR ULTRAX'!N109+'N EERR ULTRAX'!N110+'N EERR ULTRAX'!N111+'N EERR ULTRAX'!N112</f>
        <v>0</v>
      </c>
      <c r="CP72" s="30" t="str">
        <f>IF(AND(CO4=0,CO72&gt;=0), "",CO72/CO4)</f>
        <v/>
      </c>
      <c r="CQ72" s="47" t="str">
        <f>IF(AND(CO124=0,CO72&gt;=0),"",CO72/CO124)</f>
        <v/>
      </c>
      <c r="CR72" s="30" t="str">
        <f t="shared" si="55"/>
        <v/>
      </c>
      <c r="CS72" s="130">
        <f t="shared" si="68"/>
        <v>582.52164150027829</v>
      </c>
      <c r="CT72" s="30">
        <f>IF(AND(CS4=0,CS72&gt;=0), "",CS72/CS4)</f>
        <v>9.1544898780917562E-4</v>
      </c>
      <c r="CU72" s="47">
        <f>IF(AND(CS124=0,CS72&gt;=0),"",CS72/CS124)</f>
        <v>3.020436870645851E-3</v>
      </c>
      <c r="CV72" s="131">
        <f t="shared" si="69"/>
        <v>0</v>
      </c>
      <c r="CW72" s="30" t="str">
        <f>IF(AND(CV4=0,CV72&gt;=0), "",CV72/CV4)</f>
        <v/>
      </c>
      <c r="CX72" s="47">
        <f t="shared" si="56"/>
        <v>1</v>
      </c>
    </row>
    <row r="73" spans="1:102" hidden="1" outlineLevel="1" x14ac:dyDescent="0.3">
      <c r="A73" s="29" t="s">
        <v>66</v>
      </c>
      <c r="B73" s="129">
        <f>+'N EERR ULTRAX'!B113+'N EERR ULTRAX'!B114+'N EERR ULTRAX'!B115+'N EERR ULTRAX'!B116</f>
        <v>0</v>
      </c>
      <c r="C73" s="30" t="str">
        <f>IF(AND(B4=0,B73&gt;=0), "",B73/B4)</f>
        <v/>
      </c>
      <c r="D73" s="47" t="str">
        <f>IF(AND(B124=0,B73&gt;=0),"",B73/B124)</f>
        <v/>
      </c>
      <c r="E73" s="129">
        <f>+'N EERR ULTRAX'!C113+'N EERR ULTRAX'!C114+'N EERR ULTRAX'!C115+'N EERR ULTRAX'!C116</f>
        <v>0</v>
      </c>
      <c r="F73" s="30">
        <f>IF(AND(E4=0,E73&gt;=0), "",E73/E4)</f>
        <v>0</v>
      </c>
      <c r="G73" s="47">
        <f>IF(AND(E124=0,E73&gt;=0),"",E73/E124)</f>
        <v>0</v>
      </c>
      <c r="H73" s="129">
        <f>+'N EERR ULTRAX'!D113+'N EERR ULTRAX'!D114+'N EERR ULTRAX'!D115+'N EERR ULTRAX'!D116</f>
        <v>0</v>
      </c>
      <c r="I73" s="30">
        <f>IF(AND(H4=0,H73&gt;=0), "",H73/H4)</f>
        <v>0</v>
      </c>
      <c r="J73" s="47">
        <f>IF(AND(H124=0,H73&gt;=0),"",H73/H124)</f>
        <v>0</v>
      </c>
      <c r="K73" s="30" t="str">
        <f t="shared" si="27"/>
        <v/>
      </c>
      <c r="L73" s="130">
        <f t="shared" si="57"/>
        <v>0</v>
      </c>
      <c r="M73" s="30">
        <f>IF(AND(L4=0,L73&gt;=0), "",L73/L4)</f>
        <v>0</v>
      </c>
      <c r="N73" s="47">
        <f>IF(AND(L124=0,L73&gt;=0),"",L73/L124)</f>
        <v>0</v>
      </c>
      <c r="O73" s="129">
        <f>+'N EERR ULTRAX'!E113+'N EERR ULTRAX'!E114+'N EERR ULTRAX'!E115+'N EERR ULTRAX'!E116</f>
        <v>0</v>
      </c>
      <c r="P73" s="30">
        <f>IF(AND(O4=0,O73&gt;=0), "",O73/O4)</f>
        <v>0</v>
      </c>
      <c r="Q73" s="47">
        <f>IF(AND(O124=0,O73&gt;=0),"",O73/O124)</f>
        <v>0</v>
      </c>
      <c r="R73" s="30" t="str">
        <f t="shared" si="28"/>
        <v/>
      </c>
      <c r="S73" s="130">
        <f t="shared" si="58"/>
        <v>0</v>
      </c>
      <c r="T73" s="30">
        <f>IF(AND(S4=0,S73&gt;=0), "",S73/S4)</f>
        <v>0</v>
      </c>
      <c r="U73" s="47">
        <f>IF(AND(S124=0,S73&gt;=0),"",S73/S124)</f>
        <v>0</v>
      </c>
      <c r="V73" s="131"/>
      <c r="W73" s="30" t="str">
        <f>IF(AND(V4=0,V73&gt;=0), "",V73/V4)</f>
        <v/>
      </c>
      <c r="X73" s="47" t="str">
        <f t="shared" si="70"/>
        <v/>
      </c>
      <c r="Y73" s="129">
        <f>+'N EERR ULTRAX'!F113+'N EERR ULTRAX'!F114+'N EERR ULTRAX'!F115+'N EERR ULTRAX'!F116</f>
        <v>0</v>
      </c>
      <c r="Z73" s="30">
        <f>IF(AND(Y4=0,Y73&gt;=0), "",Y73/Y4)</f>
        <v>0</v>
      </c>
      <c r="AA73" s="47">
        <f>IF(AND(Y124=0,Y73&gt;=0),"",Y73/Y124)</f>
        <v>0</v>
      </c>
      <c r="AB73" s="30" t="str">
        <f t="shared" si="71"/>
        <v/>
      </c>
      <c r="AC73" s="130">
        <f t="shared" si="59"/>
        <v>0</v>
      </c>
      <c r="AD73" s="30">
        <f>IF(AND(AC4=0,AC73&gt;=0), "",AC73/AC4)</f>
        <v>0</v>
      </c>
      <c r="AE73" s="47">
        <f>IF(AND(AC124=0,AC73&gt;=0),"",AC73/AC124)</f>
        <v>0</v>
      </c>
      <c r="AF73" s="129">
        <f>+'N EERR ULTRAX'!G113+'N EERR ULTRAX'!G114+'N EERR ULTRAX'!G115+'N EERR ULTRAX'!G116</f>
        <v>0</v>
      </c>
      <c r="AG73" s="30">
        <f>IF(AND(AF4=0,AF73&gt;=0), "",AF73/AF4)</f>
        <v>0</v>
      </c>
      <c r="AH73" s="47">
        <f>IF(AND(AF124=0,AF73&gt;=0),"",AF73/AF124)</f>
        <v>0</v>
      </c>
      <c r="AI73" s="30" t="str">
        <f t="shared" si="49"/>
        <v/>
      </c>
      <c r="AJ73" s="130">
        <f t="shared" si="76"/>
        <v>0</v>
      </c>
      <c r="AK73" s="30">
        <f>IF(AND(AJ4=0,AJ73&gt;=0), "",AJ73/AJ4)</f>
        <v>0</v>
      </c>
      <c r="AL73" s="47">
        <f>IF(AND(AJ124=0,AJ73&gt;=0),"",AJ73/AJ124)</f>
        <v>0</v>
      </c>
      <c r="AM73" s="129">
        <f>+'N EERR ULTRAX'!H113+'N EERR ULTRAX'!H114+'N EERR ULTRAX'!H115+'N EERR ULTRAX'!H116</f>
        <v>0</v>
      </c>
      <c r="AN73" s="30">
        <f>IF(AND(AM4=0,AM73&gt;=0), "",AM73/AM4)</f>
        <v>0</v>
      </c>
      <c r="AO73" s="47">
        <f>IF(AND(AM124=0,AM73&gt;=0),"",AM73/AM124)</f>
        <v>0</v>
      </c>
      <c r="AP73" s="30" t="str">
        <f t="shared" si="50"/>
        <v/>
      </c>
      <c r="AQ73" s="130">
        <f t="shared" si="77"/>
        <v>0</v>
      </c>
      <c r="AR73" s="30">
        <f>IF(AND(AQ4=0,AQ73&gt;=0), "",AQ73/AQ4)</f>
        <v>0</v>
      </c>
      <c r="AS73" s="47">
        <f>IF(AND(AQ124=0,AQ73&gt;=0),"",AQ73/AQ124)</f>
        <v>0</v>
      </c>
      <c r="AT73" s="131">
        <f t="shared" si="60"/>
        <v>0</v>
      </c>
      <c r="AU73" s="30" t="str">
        <f>IF(AND(AT4=0,AT73&gt;=0), "",AT73/AT4)</f>
        <v/>
      </c>
      <c r="AV73" s="47" t="str">
        <f t="shared" si="72"/>
        <v/>
      </c>
      <c r="AW73" s="131">
        <f t="shared" si="48"/>
        <v>0</v>
      </c>
      <c r="AX73" s="30">
        <f>IF(AND(AW4=0,AW73&gt;=0), "",AW73/AW4)</f>
        <v>0</v>
      </c>
      <c r="AY73" s="47">
        <f>IF(AND(AW124=0,AW73&gt;=0),"",AW73/AW124)</f>
        <v>0</v>
      </c>
      <c r="AZ73" s="131">
        <f t="shared" si="61"/>
        <v>0</v>
      </c>
      <c r="BA73" s="30" t="str">
        <f>IF(AND(AZ4=0,AZ73&gt;=0), "",AZ73/AZ4)</f>
        <v/>
      </c>
      <c r="BB73" s="47" t="str">
        <f t="shared" si="73"/>
        <v/>
      </c>
      <c r="BC73" s="129">
        <f>+'N EERR ULTRAX'!I113+'N EERR ULTRAX'!I114+'N EERR ULTRAX'!I115+'N EERR ULTRAX'!I116</f>
        <v>0</v>
      </c>
      <c r="BD73" s="30" t="str">
        <f>IF(AND(BC4=0,BC73&gt;=0), "",BC73/BC4)</f>
        <v/>
      </c>
      <c r="BE73" s="47" t="str">
        <f>IF(AND(BC124=0,BC73&gt;=0),"",BC73/BC124)</f>
        <v/>
      </c>
      <c r="BF73" s="30" t="str">
        <f t="shared" si="74"/>
        <v/>
      </c>
      <c r="BG73" s="130">
        <f t="shared" si="62"/>
        <v>0</v>
      </c>
      <c r="BH73" s="30">
        <f>IF(AND(BG4=0,BG73&gt;=0), "",BG73/BG4)</f>
        <v>0</v>
      </c>
      <c r="BI73" s="47">
        <f>IF(AND(BG124=0,BG73&gt;=0),"",BG73/BG124)</f>
        <v>0</v>
      </c>
      <c r="BJ73" s="129">
        <f>+'N EERR ULTRAX'!J113+'N EERR ULTRAX'!J114+'N EERR ULTRAX'!J115+'N EERR ULTRAX'!J116</f>
        <v>0</v>
      </c>
      <c r="BK73" s="30" t="str">
        <f>IF(AND(BJ4=0,BJ73&gt;=0), "",BJ73/BJ4)</f>
        <v/>
      </c>
      <c r="BL73" s="47" t="str">
        <f>IF(AND(BJ124=0,BJ73&gt;=0),"",BJ73/BJ124)</f>
        <v/>
      </c>
      <c r="BM73" s="30" t="str">
        <f t="shared" si="51"/>
        <v/>
      </c>
      <c r="BN73" s="130">
        <f t="shared" si="63"/>
        <v>0</v>
      </c>
      <c r="BO73" s="30">
        <f>IF(AND(BN4=0,BN73&gt;=0), "",BN73/BN4)</f>
        <v>0</v>
      </c>
      <c r="BP73" s="47">
        <f>IF(AND(BN124=0,BN73&gt;=0),"",BN73/BN124)</f>
        <v>0</v>
      </c>
      <c r="BQ73" s="129">
        <f>+'N EERR ULTRAX'!K113+'N EERR ULTRAX'!K114+'N EERR ULTRAX'!K115+'N EERR ULTRAX'!K116</f>
        <v>0</v>
      </c>
      <c r="BR73" s="30" t="str">
        <f>IF(AND(BQ4=0,BQ73&gt;=0), "",BQ73/BQ4)</f>
        <v/>
      </c>
      <c r="BS73" s="47" t="str">
        <f>IF(AND(BQ124=0,BQ73&gt;=0),"",BQ73/BQ124)</f>
        <v/>
      </c>
      <c r="BT73" s="30" t="str">
        <f t="shared" si="52"/>
        <v/>
      </c>
      <c r="BU73" s="130">
        <f t="shared" si="64"/>
        <v>0</v>
      </c>
      <c r="BV73" s="30">
        <f>IF(AND(BU4=0,BU73&gt;=0), "",BU73/BU4)</f>
        <v>0</v>
      </c>
      <c r="BW73" s="47">
        <f>IF(AND(BU124=0,BU73&gt;=0),"",BU73/BU124)</f>
        <v>0</v>
      </c>
      <c r="BX73" s="131">
        <f t="shared" si="65"/>
        <v>0</v>
      </c>
      <c r="BY73" s="30" t="str">
        <f>IF(AND(BX4=0,BX73&gt;=0), "",BX73/BX4)</f>
        <v/>
      </c>
      <c r="BZ73" s="47" t="str">
        <f t="shared" si="53"/>
        <v/>
      </c>
      <c r="CA73" s="129">
        <f>+'N EERR ULTRAX'!L113+'N EERR ULTRAX'!L114+'N EERR ULTRAX'!L115+'N EERR ULTRAX'!L116</f>
        <v>0</v>
      </c>
      <c r="CB73" s="30" t="str">
        <f>IF(AND(CA4=0,CA73&gt;=0), "",CA73/CA4)</f>
        <v/>
      </c>
      <c r="CC73" s="47" t="str">
        <f>IF(AND(CA124=0,CA73&gt;=0),"",CA73/CA124)</f>
        <v/>
      </c>
      <c r="CD73" s="30" t="str">
        <f t="shared" si="75"/>
        <v/>
      </c>
      <c r="CE73" s="130">
        <f t="shared" si="66"/>
        <v>0</v>
      </c>
      <c r="CF73" s="30">
        <f>IF(AND(CE4=0,CE73&gt;=0), "",CE73/CE4)</f>
        <v>0</v>
      </c>
      <c r="CG73" s="47">
        <f>IF(AND(CE124=0,CE73&gt;=0),"",CE73/CE124)</f>
        <v>0</v>
      </c>
      <c r="CH73" s="129">
        <f>+'N EERR ULTRAX'!M113+'N EERR ULTRAX'!M114+'N EERR ULTRAX'!M115+'N EERR ULTRAX'!M116</f>
        <v>0</v>
      </c>
      <c r="CI73" s="30" t="str">
        <f>IF(AND(CH4=0,CH73&gt;=0), "",CH73/CH4)</f>
        <v/>
      </c>
      <c r="CJ73" s="47" t="str">
        <f>IF(AND(CH124=0,CH73&gt;=0),"",CH73/CH124)</f>
        <v/>
      </c>
      <c r="CK73" s="30" t="str">
        <f t="shared" si="54"/>
        <v/>
      </c>
      <c r="CL73" s="130">
        <f t="shared" si="67"/>
        <v>0</v>
      </c>
      <c r="CM73" s="30">
        <f>IF(AND(CL4=0,CL73&gt;=0), "",CL73/CL4)</f>
        <v>0</v>
      </c>
      <c r="CN73" s="47">
        <f>IF(AND(CL124=0,CL73&gt;=0),"",CL73/CL124)</f>
        <v>0</v>
      </c>
      <c r="CO73" s="129">
        <f>+'N EERR ULTRAX'!N113+'N EERR ULTRAX'!N114+'N EERR ULTRAX'!N115+'N EERR ULTRAX'!N116</f>
        <v>0</v>
      </c>
      <c r="CP73" s="30" t="str">
        <f>IF(AND(CO4=0,CO73&gt;=0), "",CO73/CO4)</f>
        <v/>
      </c>
      <c r="CQ73" s="47" t="str">
        <f>IF(AND(CO124=0,CO73&gt;=0),"",CO73/CO124)</f>
        <v/>
      </c>
      <c r="CR73" s="30" t="str">
        <f t="shared" si="55"/>
        <v/>
      </c>
      <c r="CS73" s="130">
        <f t="shared" si="68"/>
        <v>0</v>
      </c>
      <c r="CT73" s="30">
        <f>IF(AND(CS4=0,CS73&gt;=0), "",CS73/CS4)</f>
        <v>0</v>
      </c>
      <c r="CU73" s="47">
        <f>IF(AND(CS124=0,CS73&gt;=0),"",CS73/CS124)</f>
        <v>0</v>
      </c>
      <c r="CV73" s="131">
        <f t="shared" si="69"/>
        <v>0</v>
      </c>
      <c r="CW73" s="30" t="str">
        <f>IF(AND(CV4=0,CV73&gt;=0), "",CV73/CV4)</f>
        <v/>
      </c>
      <c r="CX73" s="47" t="str">
        <f t="shared" si="56"/>
        <v/>
      </c>
    </row>
    <row r="74" spans="1:102" hidden="1" outlineLevel="1" x14ac:dyDescent="0.3">
      <c r="A74" s="29" t="s">
        <v>67</v>
      </c>
      <c r="B74" s="129">
        <f>+'N EERR ULTRAX'!B117+'N EERR ULTRAX'!B118+'N EERR ULTRAX'!B119+'N EERR ULTRAX'!B120+'N EERR ULTRAX'!B121+'N EERR ULTRAX'!B122+'N EERR ULTRAX'!B123+'N EERR ULTRAX'!B124</f>
        <v>0</v>
      </c>
      <c r="C74" s="30" t="str">
        <f>IF(AND(B4=0,B74&gt;=0), "",B74/B4)</f>
        <v/>
      </c>
      <c r="D74" s="47" t="str">
        <f>IF(AND(B124=0,B74&gt;=0),"",B74/B124)</f>
        <v/>
      </c>
      <c r="E74" s="129">
        <f>+'N EERR ULTRAX'!C117+'N EERR ULTRAX'!C118+'N EERR ULTRAX'!C119+'N EERR ULTRAX'!C120+'N EERR ULTRAX'!C121+'N EERR ULTRAX'!C122+'N EERR ULTRAX'!C123+'N EERR ULTRAX'!C124</f>
        <v>10.147233238904629</v>
      </c>
      <c r="F74" s="30">
        <f>IF(AND(E4=0,E74&gt;=0), "",E74/E4)</f>
        <v>1.4554619525020509E-4</v>
      </c>
      <c r="G74" s="47">
        <f>IF(AND(E124=0,E74&gt;=0),"",E74/E124)</f>
        <v>3.7957894008768141E-4</v>
      </c>
      <c r="H74" s="129">
        <f>+'N EERR ULTRAX'!D117+'N EERR ULTRAX'!D118+'N EERR ULTRAX'!D119+'N EERR ULTRAX'!D120+'N EERR ULTRAX'!D121+'N EERR ULTRAX'!D122+'N EERR ULTRAX'!D123+'N EERR ULTRAX'!D124</f>
        <v>0</v>
      </c>
      <c r="I74" s="30">
        <f>IF(AND(H4=0,H74&gt;=0), "",H74/H4)</f>
        <v>0</v>
      </c>
      <c r="J74" s="47">
        <f>IF(AND(H124=0,H74&gt;=0),"",H74/H124)</f>
        <v>0</v>
      </c>
      <c r="K74" s="30">
        <f t="shared" si="27"/>
        <v>-1</v>
      </c>
      <c r="L74" s="130">
        <f t="shared" si="57"/>
        <v>10.147233238904629</v>
      </c>
      <c r="M74" s="30">
        <f>IF(AND(L4=0,L74&gt;=0), "",L74/L4)</f>
        <v>6.3143941590838152E-5</v>
      </c>
      <c r="N74" s="47">
        <f>IF(AND(L124=0,L74&gt;=0),"",L74/L124)</f>
        <v>1.9079907221943384E-4</v>
      </c>
      <c r="O74" s="129">
        <f>+'N EERR ULTRAX'!E117+'N EERR ULTRAX'!E118+'N EERR ULTRAX'!E119+'N EERR ULTRAX'!E120+'N EERR ULTRAX'!E121+'N EERR ULTRAX'!E122+'N EERR ULTRAX'!E123+'N EERR ULTRAX'!E124</f>
        <v>0</v>
      </c>
      <c r="P74" s="30">
        <f>IF(AND(O4=0,O74&gt;=0), "",O74/O4)</f>
        <v>0</v>
      </c>
      <c r="Q74" s="47">
        <f>IF(AND(O124=0,O74&gt;=0),"",O74/O124)</f>
        <v>0</v>
      </c>
      <c r="R74" s="30" t="str">
        <f t="shared" si="28"/>
        <v/>
      </c>
      <c r="S74" s="130">
        <f t="shared" si="58"/>
        <v>10.147233238904629</v>
      </c>
      <c r="T74" s="30">
        <f>IF(AND(S4=0,S74&gt;=0), "",S74/S4)</f>
        <v>3.7812119154918533E-5</v>
      </c>
      <c r="U74" s="47">
        <f>IF(AND(S124=0,S74&gt;=0),"",S74/S124)</f>
        <v>1.1848867300040929E-4</v>
      </c>
      <c r="V74" s="131"/>
      <c r="W74" s="30" t="str">
        <f>IF(AND(V4=0,V74&gt;=0), "",V74/V4)</f>
        <v/>
      </c>
      <c r="X74" s="47">
        <f t="shared" si="70"/>
        <v>1</v>
      </c>
      <c r="Y74" s="129">
        <f>+'N EERR ULTRAX'!F117+'N EERR ULTRAX'!F118+'N EERR ULTRAX'!F119+'N EERR ULTRAX'!F120+'N EERR ULTRAX'!F121+'N EERR ULTRAX'!F122+'N EERR ULTRAX'!F123+'N EERR ULTRAX'!F124</f>
        <v>0</v>
      </c>
      <c r="Z74" s="30">
        <f>IF(AND(Y4=0,Y74&gt;=0), "",Y74/Y4)</f>
        <v>0</v>
      </c>
      <c r="AA74" s="47">
        <f>IF(AND(Y124=0,Y74&gt;=0),"",Y74/Y124)</f>
        <v>0</v>
      </c>
      <c r="AB74" s="30" t="str">
        <f t="shared" si="71"/>
        <v/>
      </c>
      <c r="AC74" s="130">
        <f t="shared" si="59"/>
        <v>10.147233238904629</v>
      </c>
      <c r="AD74" s="30">
        <f>IF(AND(AC4=0,AC74&gt;=0), "",AC74/AC4)</f>
        <v>2.63028152261331E-5</v>
      </c>
      <c r="AE74" s="47">
        <f>IF(AND(AC124=0,AC74&gt;=0),"",AC74/AC124)</f>
        <v>8.4491068766046122E-5</v>
      </c>
      <c r="AF74" s="129">
        <f>+'N EERR ULTRAX'!G117+'N EERR ULTRAX'!G118+'N EERR ULTRAX'!G119+'N EERR ULTRAX'!G120+'N EERR ULTRAX'!G121+'N EERR ULTRAX'!G122+'N EERR ULTRAX'!G123+'N EERR ULTRAX'!G124</f>
        <v>0</v>
      </c>
      <c r="AG74" s="30">
        <f>IF(AND(AF4=0,AF74&gt;=0), "",AF74/AF4)</f>
        <v>0</v>
      </c>
      <c r="AH74" s="47">
        <f>IF(AND(AF124=0,AF74&gt;=0),"",AF74/AF124)</f>
        <v>0</v>
      </c>
      <c r="AI74" s="30" t="str">
        <f t="shared" si="49"/>
        <v/>
      </c>
      <c r="AJ74" s="130">
        <f t="shared" si="76"/>
        <v>10.147233238904629</v>
      </c>
      <c r="AK74" s="30">
        <f>IF(AND(AJ4=0,AJ74&gt;=0), "",AJ74/AJ4)</f>
        <v>1.9581938781487692E-5</v>
      </c>
      <c r="AL74" s="47">
        <f>IF(AND(AJ124=0,AJ74&gt;=0),"",AJ74/AJ124)</f>
        <v>6.4887317237054121E-5</v>
      </c>
      <c r="AM74" s="129">
        <f>+'N EERR ULTRAX'!H117+'N EERR ULTRAX'!H118+'N EERR ULTRAX'!H119+'N EERR ULTRAX'!H120+'N EERR ULTRAX'!H121+'N EERR ULTRAX'!H122+'N EERR ULTRAX'!H123+'N EERR ULTRAX'!H124</f>
        <v>0</v>
      </c>
      <c r="AN74" s="30">
        <f>IF(AND(AM4=0,AM74&gt;=0), "",AM74/AM4)</f>
        <v>0</v>
      </c>
      <c r="AO74" s="47">
        <f>IF(AND(AM124=0,AM74&gt;=0),"",AM74/AM124)</f>
        <v>0</v>
      </c>
      <c r="AP74" s="30" t="str">
        <f t="shared" si="50"/>
        <v/>
      </c>
      <c r="AQ74" s="130">
        <f t="shared" si="77"/>
        <v>10.147233238904629</v>
      </c>
      <c r="AR74" s="30">
        <f>IF(AND(AQ4=0,AQ74&gt;=0), "",AQ74/AQ4)</f>
        <v>1.5946659721850743E-5</v>
      </c>
      <c r="AS74" s="47">
        <f>IF(AND(AQ124=0,AQ74&gt;=0),"",AQ74/AQ124)</f>
        <v>5.2614487130288054E-5</v>
      </c>
      <c r="AT74" s="131">
        <f t="shared" si="60"/>
        <v>0</v>
      </c>
      <c r="AU74" s="30" t="str">
        <f>IF(AND(AT4=0,AT74&gt;=0), "",AT74/AT4)</f>
        <v/>
      </c>
      <c r="AV74" s="47">
        <f t="shared" si="72"/>
        <v>1</v>
      </c>
      <c r="AW74" s="131">
        <f t="shared" si="48"/>
        <v>1.6912055398174382</v>
      </c>
      <c r="AX74" s="30">
        <f>IF(AND(AW4=0,AW74&gt;=0), "",AW74/AW4)</f>
        <v>1.5946659721850743E-5</v>
      </c>
      <c r="AY74" s="47">
        <f>IF(AND(AW124=0,AW74&gt;=0),"",AW74/AW124)</f>
        <v>5.2614487130288054E-5</v>
      </c>
      <c r="AZ74" s="131">
        <f t="shared" si="61"/>
        <v>0</v>
      </c>
      <c r="BA74" s="30" t="str">
        <f>IF(AND(AZ4=0,AZ74&gt;=0), "",AZ74/AZ4)</f>
        <v/>
      </c>
      <c r="BB74" s="47">
        <f t="shared" si="73"/>
        <v>1</v>
      </c>
      <c r="BC74" s="129">
        <f>+'N EERR ULTRAX'!I117+'N EERR ULTRAX'!I118+'N EERR ULTRAX'!I119+'N EERR ULTRAX'!I120+'N EERR ULTRAX'!I121+'N EERR ULTRAX'!I122+'N EERR ULTRAX'!I123+'N EERR ULTRAX'!I124</f>
        <v>0</v>
      </c>
      <c r="BD74" s="30" t="str">
        <f>IF(AND(BC4=0,BC74&gt;=0), "",BC74/BC4)</f>
        <v/>
      </c>
      <c r="BE74" s="47" t="str">
        <f>IF(AND(BC124=0,BC74&gt;=0),"",BC74/BC124)</f>
        <v/>
      </c>
      <c r="BF74" s="30" t="str">
        <f t="shared" si="74"/>
        <v/>
      </c>
      <c r="BG74" s="130">
        <f t="shared" si="62"/>
        <v>10.147233238904629</v>
      </c>
      <c r="BH74" s="30">
        <f>IF(AND(BG4=0,BG74&gt;=0), "",BG74/BG4)</f>
        <v>1.5946659721850743E-5</v>
      </c>
      <c r="BI74" s="47">
        <f>IF(AND(BG124=0,BG74&gt;=0),"",BG74/BG124)</f>
        <v>5.2614487130288054E-5</v>
      </c>
      <c r="BJ74" s="129">
        <f>+'N EERR ULTRAX'!J117+'N EERR ULTRAX'!J118+'N EERR ULTRAX'!J119+'N EERR ULTRAX'!J120+'N EERR ULTRAX'!J121+'N EERR ULTRAX'!J122+'N EERR ULTRAX'!J123+'N EERR ULTRAX'!J124</f>
        <v>0</v>
      </c>
      <c r="BK74" s="30" t="str">
        <f>IF(AND(BJ4=0,BJ74&gt;=0), "",BJ74/BJ4)</f>
        <v/>
      </c>
      <c r="BL74" s="47" t="str">
        <f>IF(AND(BJ124=0,BJ74&gt;=0),"",BJ74/BJ124)</f>
        <v/>
      </c>
      <c r="BM74" s="30" t="str">
        <f t="shared" si="51"/>
        <v/>
      </c>
      <c r="BN74" s="130">
        <f t="shared" si="63"/>
        <v>10.147233238904629</v>
      </c>
      <c r="BO74" s="30">
        <f>IF(AND(BN4=0,BN74&gt;=0), "",BN74/BN4)</f>
        <v>1.5946659721850743E-5</v>
      </c>
      <c r="BP74" s="47">
        <f>IF(AND(BN124=0,BN74&gt;=0),"",BN74/BN124)</f>
        <v>5.2614487130288054E-5</v>
      </c>
      <c r="BQ74" s="129">
        <f>+'N EERR ULTRAX'!K117+'N EERR ULTRAX'!K118+'N EERR ULTRAX'!K119+'N EERR ULTRAX'!K120+'N EERR ULTRAX'!K121+'N EERR ULTRAX'!K122+'N EERR ULTRAX'!K123+'N EERR ULTRAX'!K124</f>
        <v>0</v>
      </c>
      <c r="BR74" s="30" t="str">
        <f>IF(AND(BQ4=0,BQ74&gt;=0), "",BQ74/BQ4)</f>
        <v/>
      </c>
      <c r="BS74" s="47" t="str">
        <f>IF(AND(BQ124=0,BQ74&gt;=0),"",BQ74/BQ124)</f>
        <v/>
      </c>
      <c r="BT74" s="30" t="str">
        <f t="shared" si="52"/>
        <v/>
      </c>
      <c r="BU74" s="130">
        <f t="shared" si="64"/>
        <v>10.147233238904629</v>
      </c>
      <c r="BV74" s="30">
        <f>IF(AND(BU4=0,BU74&gt;=0), "",BU74/BU4)</f>
        <v>1.5946659721850743E-5</v>
      </c>
      <c r="BW74" s="47">
        <f>IF(AND(BU124=0,BU74&gt;=0),"",BU74/BU124)</f>
        <v>5.2614487130288054E-5</v>
      </c>
      <c r="BX74" s="131">
        <f t="shared" si="65"/>
        <v>0</v>
      </c>
      <c r="BY74" s="30" t="str">
        <f>IF(AND(BX4=0,BX74&gt;=0), "",BX74/BX4)</f>
        <v/>
      </c>
      <c r="BZ74" s="47">
        <f t="shared" si="53"/>
        <v>1</v>
      </c>
      <c r="CA74" s="129">
        <f>+'N EERR ULTRAX'!L117+'N EERR ULTRAX'!L118+'N EERR ULTRAX'!L119+'N EERR ULTRAX'!L120+'N EERR ULTRAX'!L121+'N EERR ULTRAX'!L122+'N EERR ULTRAX'!L123+'N EERR ULTRAX'!L124</f>
        <v>0</v>
      </c>
      <c r="CB74" s="30" t="str">
        <f>IF(AND(CA4=0,CA74&gt;=0), "",CA74/CA4)</f>
        <v/>
      </c>
      <c r="CC74" s="47" t="str">
        <f>IF(AND(CA124=0,CA74&gt;=0),"",CA74/CA124)</f>
        <v/>
      </c>
      <c r="CD74" s="30" t="str">
        <f t="shared" si="75"/>
        <v/>
      </c>
      <c r="CE74" s="130">
        <f t="shared" si="66"/>
        <v>10.147233238904629</v>
      </c>
      <c r="CF74" s="30">
        <f>IF(AND(CE4=0,CE74&gt;=0), "",CE74/CE4)</f>
        <v>1.5946659721850743E-5</v>
      </c>
      <c r="CG74" s="47">
        <f>IF(AND(CE124=0,CE74&gt;=0),"",CE74/CE124)</f>
        <v>5.2614487130288054E-5</v>
      </c>
      <c r="CH74" s="129">
        <f>+'N EERR ULTRAX'!M117+'N EERR ULTRAX'!M118+'N EERR ULTRAX'!M119+'N EERR ULTRAX'!M120+'N EERR ULTRAX'!M121+'N EERR ULTRAX'!M122+'N EERR ULTRAX'!M123+'N EERR ULTRAX'!M124</f>
        <v>0</v>
      </c>
      <c r="CI74" s="30" t="str">
        <f>IF(AND(CH4=0,CH74&gt;=0), "",CH74/CH4)</f>
        <v/>
      </c>
      <c r="CJ74" s="47" t="str">
        <f>IF(AND(CH124=0,CH74&gt;=0),"",CH74/CH124)</f>
        <v/>
      </c>
      <c r="CK74" s="30" t="str">
        <f t="shared" si="54"/>
        <v/>
      </c>
      <c r="CL74" s="130">
        <f t="shared" si="67"/>
        <v>10.147233238904629</v>
      </c>
      <c r="CM74" s="30">
        <f>IF(AND(CL4=0,CL74&gt;=0), "",CL74/CL4)</f>
        <v>1.5946659721850743E-5</v>
      </c>
      <c r="CN74" s="47">
        <f>IF(AND(CL124=0,CL74&gt;=0),"",CL74/CL124)</f>
        <v>5.2614487130288054E-5</v>
      </c>
      <c r="CO74" s="129">
        <f>+'N EERR ULTRAX'!N117+'N EERR ULTRAX'!N118+'N EERR ULTRAX'!N119+'N EERR ULTRAX'!N120+'N EERR ULTRAX'!N121+'N EERR ULTRAX'!N122+'N EERR ULTRAX'!N123+'N EERR ULTRAX'!N124</f>
        <v>0</v>
      </c>
      <c r="CP74" s="30" t="str">
        <f>IF(AND(CO4=0,CO74&gt;=0), "",CO74/CO4)</f>
        <v/>
      </c>
      <c r="CQ74" s="47" t="str">
        <f>IF(AND(CO124=0,CO74&gt;=0),"",CO74/CO124)</f>
        <v/>
      </c>
      <c r="CR74" s="30" t="str">
        <f t="shared" si="55"/>
        <v/>
      </c>
      <c r="CS74" s="130">
        <f t="shared" si="68"/>
        <v>10.147233238904629</v>
      </c>
      <c r="CT74" s="30">
        <f>IF(AND(CS4=0,CS74&gt;=0), "",CS74/CS4)</f>
        <v>1.5946659721850743E-5</v>
      </c>
      <c r="CU74" s="47">
        <f>IF(AND(CS124=0,CS74&gt;=0),"",CS74/CS124)</f>
        <v>5.2614487130288054E-5</v>
      </c>
      <c r="CV74" s="131">
        <f t="shared" si="69"/>
        <v>0</v>
      </c>
      <c r="CW74" s="30" t="str">
        <f>IF(AND(CV4=0,CV74&gt;=0), "",CV74/CV4)</f>
        <v/>
      </c>
      <c r="CX74" s="47">
        <f t="shared" si="56"/>
        <v>1</v>
      </c>
    </row>
    <row r="75" spans="1:102" hidden="1" outlineLevel="1" x14ac:dyDescent="0.3">
      <c r="A75" s="29" t="s">
        <v>68</v>
      </c>
      <c r="B75" s="129">
        <f>+'N EERR ULTRAX'!B125+'N EERR ULTRAX'!B126+'N EERR ULTRAX'!B127+'N EERR ULTRAX'!B128</f>
        <v>0</v>
      </c>
      <c r="C75" s="30" t="str">
        <f>IF(AND(B4=0,B75&gt;=0), "",B75/B4)</f>
        <v/>
      </c>
      <c r="D75" s="47" t="str">
        <f>IF(AND(B124=0,B75&gt;=0),"",B75/B124)</f>
        <v/>
      </c>
      <c r="E75" s="129">
        <f>+'N EERR ULTRAX'!C125+'N EERR ULTRAX'!C126+'N EERR ULTRAX'!C127+'N EERR ULTRAX'!C128</f>
        <v>32.941202021885246</v>
      </c>
      <c r="F75" s="30">
        <f>IF(AND(E4=0,E75&gt;=0), "",E75/E4)</f>
        <v>4.7249003825709958E-4</v>
      </c>
      <c r="G75" s="47">
        <f>IF(AND(E124=0,E75&gt;=0),"",E75/E124)</f>
        <v>1.2322360444758185E-3</v>
      </c>
      <c r="H75" s="129">
        <f>+'N EERR ULTRAX'!D125+'N EERR ULTRAX'!D126+'N EERR ULTRAX'!D127+'N EERR ULTRAX'!D128</f>
        <v>11.367679168742439</v>
      </c>
      <c r="I75" s="30">
        <f>IF(AND(H4=0,H75&gt;=0), "",H75/H4)</f>
        <v>1.249446372282262E-4</v>
      </c>
      <c r="J75" s="47">
        <f>IF(AND(H124=0,H75&gt;=0),"",H75/H124)</f>
        <v>4.2978064622808178E-4</v>
      </c>
      <c r="K75" s="30">
        <f t="shared" si="27"/>
        <v>-0.65491000719433179</v>
      </c>
      <c r="L75" s="130">
        <f t="shared" si="57"/>
        <v>44.308881190627687</v>
      </c>
      <c r="M75" s="30">
        <f>IF(AND(L4=0,L75&gt;=0), "",L75/L4)</f>
        <v>2.7572416440862276E-4</v>
      </c>
      <c r="N75" s="47">
        <f>IF(AND(L124=0,L75&gt;=0),"",L75/L124)</f>
        <v>8.3314271222620351E-4</v>
      </c>
      <c r="O75" s="129">
        <f>+'N EERR ULTRAX'!E125+'N EERR ULTRAX'!E126+'N EERR ULTRAX'!E127+'N EERR ULTRAX'!E128</f>
        <v>10.878120183927628</v>
      </c>
      <c r="P75" s="30">
        <f>IF(AND(O4=0,O75&gt;=0), "",O75/O4)</f>
        <v>1.0104212714261097E-4</v>
      </c>
      <c r="Q75" s="47">
        <f>IF(AND(O124=0,O75&gt;=0),"",O75/O124)</f>
        <v>3.3516491057796296E-4</v>
      </c>
      <c r="R75" s="30">
        <f t="shared" si="28"/>
        <v>-4.3065869255084682E-2</v>
      </c>
      <c r="S75" s="130">
        <f t="shared" si="58"/>
        <v>55.187001374555315</v>
      </c>
      <c r="T75" s="30">
        <f>IF(AND(S4=0,S75&gt;=0), "",S75/S4)</f>
        <v>2.0564595517295875E-4</v>
      </c>
      <c r="U75" s="47">
        <f>IF(AND(S124=0,S75&gt;=0),"",S75/S124)</f>
        <v>6.4441551758878234E-4</v>
      </c>
      <c r="V75" s="131"/>
      <c r="W75" s="30" t="str">
        <f>IF(AND(V4=0,V75&gt;=0), "",V75/V4)</f>
        <v/>
      </c>
      <c r="X75" s="47">
        <f t="shared" si="70"/>
        <v>1</v>
      </c>
      <c r="Y75" s="129">
        <f>+'N EERR ULTRAX'!F125+'N EERR ULTRAX'!F126+'N EERR ULTRAX'!F127+'N EERR ULTRAX'!F128</f>
        <v>31.865078707668353</v>
      </c>
      <c r="Z75" s="30">
        <f>IF(AND(Y4=0,Y75&gt;=0), "",Y75/Y4)</f>
        <v>2.7136357103511128E-4</v>
      </c>
      <c r="AA75" s="47">
        <f>IF(AND(Y124=0,Y75&gt;=0),"",Y75/Y124)</f>
        <v>9.2471239287549912E-4</v>
      </c>
      <c r="AB75" s="30">
        <f t="shared" si="71"/>
        <v>1.9292817296456108</v>
      </c>
      <c r="AC75" s="130">
        <f t="shared" si="59"/>
        <v>87.052080082223668</v>
      </c>
      <c r="AD75" s="30">
        <f>IF(AND(AC4=0,AC75&gt;=0), "",AC75/AC4)</f>
        <v>2.2564917190180209E-4</v>
      </c>
      <c r="AE75" s="47">
        <f>IF(AND(AC124=0,AC75&gt;=0),"",AC75/AC124)</f>
        <v>7.2484027037585694E-4</v>
      </c>
      <c r="AF75" s="129">
        <f>+'N EERR ULTRAX'!G125+'N EERR ULTRAX'!G126+'N EERR ULTRAX'!G127+'N EERR ULTRAX'!G128</f>
        <v>11.044620839913435</v>
      </c>
      <c r="AG75" s="30">
        <f>IF(AND(AF4=0,AF75&gt;=0), "",AF75/AF4)</f>
        <v>8.3413276236660278E-5</v>
      </c>
      <c r="AH75" s="47">
        <f>IF(AND(AF124=0,AF75&gt;=0),"",AF75/AF124)</f>
        <v>3.04392958207216E-4</v>
      </c>
      <c r="AI75" s="30">
        <f t="shared" si="49"/>
        <v>-0.65339420808474136</v>
      </c>
      <c r="AJ75" s="130">
        <f t="shared" si="76"/>
        <v>98.096700922137103</v>
      </c>
      <c r="AK75" s="30">
        <f>IF(AND(AJ4=0,AJ75&gt;=0), "",AJ75/AJ4)</f>
        <v>1.8930515805612401E-4</v>
      </c>
      <c r="AL75" s="47">
        <f>IF(AND(AJ124=0,AJ75&gt;=0),"",AJ75/AJ124)</f>
        <v>6.2728741941584084E-4</v>
      </c>
      <c r="AM75" s="129">
        <f>+'N EERR ULTRAX'!H125+'N EERR ULTRAX'!H126+'N EERR ULTRAX'!H127+'N EERR ULTRAX'!H128</f>
        <v>10.254064287549525</v>
      </c>
      <c r="AN75" s="30">
        <f>IF(AND(AM4=0,AM75&gt;=0), "",AM75/AM4)</f>
        <v>8.6803263573136734E-5</v>
      </c>
      <c r="AO75" s="47">
        <f>IF(AND(AM124=0,AM75&gt;=0),"",AM75/AM124)</f>
        <v>2.8110516844262993E-4</v>
      </c>
      <c r="AP75" s="30">
        <f t="shared" si="50"/>
        <v>-7.1578423906320895E-2</v>
      </c>
      <c r="AQ75" s="130">
        <f t="shared" si="77"/>
        <v>108.35076520968663</v>
      </c>
      <c r="AR75" s="30">
        <f>IF(AND(AQ4=0,AQ75&gt;=0), "",AQ75/AQ4)</f>
        <v>1.7027624601911013E-4</v>
      </c>
      <c r="AS75" s="47">
        <f>IF(AND(AQ124=0,AQ75&gt;=0),"",AQ75/AQ124)</f>
        <v>5.6181027945872964E-4</v>
      </c>
      <c r="AT75" s="131">
        <f t="shared" si="60"/>
        <v>0</v>
      </c>
      <c r="AU75" s="30" t="str">
        <f>IF(AND(AT4=0,AT75&gt;=0), "",AT75/AT4)</f>
        <v/>
      </c>
      <c r="AV75" s="47">
        <f t="shared" si="72"/>
        <v>1</v>
      </c>
      <c r="AW75" s="131">
        <f t="shared" si="48"/>
        <v>18.058460868281106</v>
      </c>
      <c r="AX75" s="30">
        <f>IF(AND(AW4=0,AW75&gt;=0), "",AW75/AW4)</f>
        <v>1.7027624601911013E-4</v>
      </c>
      <c r="AY75" s="47">
        <f>IF(AND(AW124=0,AW75&gt;=0),"",AW75/AW124)</f>
        <v>5.6181027945872964E-4</v>
      </c>
      <c r="AZ75" s="131">
        <f t="shared" si="61"/>
        <v>0</v>
      </c>
      <c r="BA75" s="30" t="str">
        <f>IF(AND(AZ4=0,AZ75&gt;=0), "",AZ75/AZ4)</f>
        <v/>
      </c>
      <c r="BB75" s="47">
        <f t="shared" si="73"/>
        <v>1</v>
      </c>
      <c r="BC75" s="129">
        <f>+'N EERR ULTRAX'!I125+'N EERR ULTRAX'!I126+'N EERR ULTRAX'!I127+'N EERR ULTRAX'!I128</f>
        <v>0</v>
      </c>
      <c r="BD75" s="30" t="str">
        <f>IF(AND(BC4=0,BC75&gt;=0), "",BC75/BC4)</f>
        <v/>
      </c>
      <c r="BE75" s="47" t="str">
        <f>IF(AND(BC124=0,BC75&gt;=0),"",BC75/BC124)</f>
        <v/>
      </c>
      <c r="BF75" s="30">
        <f t="shared" si="74"/>
        <v>-1</v>
      </c>
      <c r="BG75" s="130">
        <f t="shared" si="62"/>
        <v>108.35076520968663</v>
      </c>
      <c r="BH75" s="30">
        <f>IF(AND(BG4=0,BG75&gt;=0), "",BG75/BG4)</f>
        <v>1.7027624601911013E-4</v>
      </c>
      <c r="BI75" s="47">
        <f>IF(AND(BG124=0,BG75&gt;=0),"",BG75/BG124)</f>
        <v>5.6181027945872964E-4</v>
      </c>
      <c r="BJ75" s="129">
        <f>+'N EERR ULTRAX'!J125+'N EERR ULTRAX'!J126+'N EERR ULTRAX'!J127+'N EERR ULTRAX'!J128</f>
        <v>0</v>
      </c>
      <c r="BK75" s="30" t="str">
        <f>IF(AND(BJ4=0,BJ75&gt;=0), "",BJ75/BJ4)</f>
        <v/>
      </c>
      <c r="BL75" s="47" t="str">
        <f>IF(AND(BJ124=0,BJ75&gt;=0),"",BJ75/BJ124)</f>
        <v/>
      </c>
      <c r="BM75" s="30" t="str">
        <f t="shared" si="51"/>
        <v/>
      </c>
      <c r="BN75" s="130">
        <f t="shared" si="63"/>
        <v>108.35076520968663</v>
      </c>
      <c r="BO75" s="30">
        <f>IF(AND(BN4=0,BN75&gt;=0), "",BN75/BN4)</f>
        <v>1.7027624601911013E-4</v>
      </c>
      <c r="BP75" s="47">
        <f>IF(AND(BN124=0,BN75&gt;=0),"",BN75/BN124)</f>
        <v>5.6181027945872964E-4</v>
      </c>
      <c r="BQ75" s="129">
        <f>+'N EERR ULTRAX'!K125+'N EERR ULTRAX'!K126+'N EERR ULTRAX'!K127+'N EERR ULTRAX'!K128</f>
        <v>0</v>
      </c>
      <c r="BR75" s="30" t="str">
        <f>IF(AND(BQ4=0,BQ75&gt;=0), "",BQ75/BQ4)</f>
        <v/>
      </c>
      <c r="BS75" s="47" t="str">
        <f>IF(AND(BQ124=0,BQ75&gt;=0),"",BQ75/BQ124)</f>
        <v/>
      </c>
      <c r="BT75" s="30" t="str">
        <f t="shared" si="52"/>
        <v/>
      </c>
      <c r="BU75" s="130">
        <f t="shared" si="64"/>
        <v>108.35076520968663</v>
      </c>
      <c r="BV75" s="30">
        <f>IF(AND(BU4=0,BU75&gt;=0), "",BU75/BU4)</f>
        <v>1.7027624601911013E-4</v>
      </c>
      <c r="BW75" s="47">
        <f>IF(AND(BU124=0,BU75&gt;=0),"",BU75/BU124)</f>
        <v>5.6181027945872964E-4</v>
      </c>
      <c r="BX75" s="131">
        <f t="shared" si="65"/>
        <v>0</v>
      </c>
      <c r="BY75" s="30" t="str">
        <f>IF(AND(BX4=0,BX75&gt;=0), "",BX75/BX4)</f>
        <v/>
      </c>
      <c r="BZ75" s="47">
        <f t="shared" si="53"/>
        <v>1</v>
      </c>
      <c r="CA75" s="129">
        <f>+'N EERR ULTRAX'!L125+'N EERR ULTRAX'!L126+'N EERR ULTRAX'!L127+'N EERR ULTRAX'!L128</f>
        <v>0</v>
      </c>
      <c r="CB75" s="30" t="str">
        <f>IF(AND(CA4=0,CA75&gt;=0), "",CA75/CA4)</f>
        <v/>
      </c>
      <c r="CC75" s="47" t="str">
        <f>IF(AND(CA124=0,CA75&gt;=0),"",CA75/CA124)</f>
        <v/>
      </c>
      <c r="CD75" s="30" t="str">
        <f t="shared" si="75"/>
        <v/>
      </c>
      <c r="CE75" s="130">
        <f t="shared" si="66"/>
        <v>108.35076520968663</v>
      </c>
      <c r="CF75" s="30">
        <f>IF(AND(CE4=0,CE75&gt;=0), "",CE75/CE4)</f>
        <v>1.7027624601911013E-4</v>
      </c>
      <c r="CG75" s="47">
        <f>IF(AND(CE124=0,CE75&gt;=0),"",CE75/CE124)</f>
        <v>5.6181027945872964E-4</v>
      </c>
      <c r="CH75" s="129">
        <f>+'N EERR ULTRAX'!M125+'N EERR ULTRAX'!M126+'N EERR ULTRAX'!M127+'N EERR ULTRAX'!M128</f>
        <v>0</v>
      </c>
      <c r="CI75" s="30" t="str">
        <f>IF(AND(CH4=0,CH75&gt;=0), "",CH75/CH4)</f>
        <v/>
      </c>
      <c r="CJ75" s="47" t="str">
        <f>IF(AND(CH124=0,CH75&gt;=0),"",CH75/CH124)</f>
        <v/>
      </c>
      <c r="CK75" s="30" t="str">
        <f t="shared" si="54"/>
        <v/>
      </c>
      <c r="CL75" s="130">
        <f t="shared" si="67"/>
        <v>108.35076520968663</v>
      </c>
      <c r="CM75" s="30">
        <f>IF(AND(CL4=0,CL75&gt;=0), "",CL75/CL4)</f>
        <v>1.7027624601911013E-4</v>
      </c>
      <c r="CN75" s="47">
        <f>IF(AND(CL124=0,CL75&gt;=0),"",CL75/CL124)</f>
        <v>5.6181027945872964E-4</v>
      </c>
      <c r="CO75" s="129">
        <f>+'N EERR ULTRAX'!N125+'N EERR ULTRAX'!N126+'N EERR ULTRAX'!N127+'N EERR ULTRAX'!N128</f>
        <v>0</v>
      </c>
      <c r="CP75" s="30" t="str">
        <f>IF(AND(CO4=0,CO75&gt;=0), "",CO75/CO4)</f>
        <v/>
      </c>
      <c r="CQ75" s="47" t="str">
        <f>IF(AND(CO124=0,CO75&gt;=0),"",CO75/CO124)</f>
        <v/>
      </c>
      <c r="CR75" s="30" t="str">
        <f t="shared" si="55"/>
        <v/>
      </c>
      <c r="CS75" s="130">
        <f t="shared" si="68"/>
        <v>108.35076520968663</v>
      </c>
      <c r="CT75" s="30">
        <f>IF(AND(CS4=0,CS75&gt;=0), "",CS75/CS4)</f>
        <v>1.7027624601911013E-4</v>
      </c>
      <c r="CU75" s="47">
        <f>IF(AND(CS124=0,CS75&gt;=0),"",CS75/CS124)</f>
        <v>5.6181027945872964E-4</v>
      </c>
      <c r="CV75" s="131">
        <f t="shared" si="69"/>
        <v>0</v>
      </c>
      <c r="CW75" s="30" t="str">
        <f>IF(AND(CV4=0,CV75&gt;=0), "",CV75/CV4)</f>
        <v/>
      </c>
      <c r="CX75" s="47">
        <f t="shared" si="56"/>
        <v>1</v>
      </c>
    </row>
    <row r="76" spans="1:102" hidden="1" outlineLevel="1" x14ac:dyDescent="0.3">
      <c r="A76" s="29" t="s">
        <v>70</v>
      </c>
      <c r="B76" s="129">
        <f>+'N EERR ULTRAX'!B129</f>
        <v>0</v>
      </c>
      <c r="C76" s="30" t="str">
        <f>IF(AND(B4=0,B76&gt;=0), "",B76/B4)</f>
        <v/>
      </c>
      <c r="D76" s="47" t="str">
        <f>IF(AND(B124=0,B76&gt;=0),"",B76/B124)</f>
        <v/>
      </c>
      <c r="E76" s="129">
        <f>+'N EERR ULTRAX'!C129</f>
        <v>0</v>
      </c>
      <c r="F76" s="30">
        <f>IF(AND(E4=0,E76&gt;=0), "",E76/E4)</f>
        <v>0</v>
      </c>
      <c r="G76" s="47">
        <f>IF(AND(E124=0,E76&gt;=0),"",E76/E124)</f>
        <v>0</v>
      </c>
      <c r="H76" s="129">
        <f>+'N EERR ULTRAX'!D129</f>
        <v>0</v>
      </c>
      <c r="I76" s="30">
        <f>IF(AND(H4=0,H76&gt;=0), "",H76/H4)</f>
        <v>0</v>
      </c>
      <c r="J76" s="47">
        <f>IF(AND(H124=0,H76&gt;=0),"",H76/H124)</f>
        <v>0</v>
      </c>
      <c r="K76" s="30" t="str">
        <f t="shared" si="27"/>
        <v/>
      </c>
      <c r="L76" s="130">
        <f t="shared" si="57"/>
        <v>0</v>
      </c>
      <c r="M76" s="30">
        <f>IF(AND(L4=0,L76&gt;=0), "",L76/L4)</f>
        <v>0</v>
      </c>
      <c r="N76" s="47">
        <f>IF(AND(L124=0,L76&gt;=0),"",L76/L124)</f>
        <v>0</v>
      </c>
      <c r="O76" s="129">
        <f>+'N EERR ULTRAX'!E129</f>
        <v>0</v>
      </c>
      <c r="P76" s="30">
        <f>IF(AND(O4=0,O76&gt;=0), "",O76/O4)</f>
        <v>0</v>
      </c>
      <c r="Q76" s="47">
        <f>IF(AND(O124=0,O76&gt;=0),"",O76/O124)</f>
        <v>0</v>
      </c>
      <c r="R76" s="30" t="str">
        <f t="shared" si="28"/>
        <v/>
      </c>
      <c r="S76" s="130">
        <f t="shared" si="58"/>
        <v>0</v>
      </c>
      <c r="T76" s="30">
        <f>IF(AND(S4=0,S76&gt;=0), "",S76/S4)</f>
        <v>0</v>
      </c>
      <c r="U76" s="47">
        <f>IF(AND(S124=0,S76&gt;=0),"",S76/S124)</f>
        <v>0</v>
      </c>
      <c r="V76" s="131"/>
      <c r="W76" s="30" t="str">
        <f>IF(AND(V4=0,V76&gt;=0), "",V76/V4)</f>
        <v/>
      </c>
      <c r="X76" s="47" t="str">
        <f t="shared" si="70"/>
        <v/>
      </c>
      <c r="Y76" s="129">
        <f>+'N EERR ULTRAX'!F129</f>
        <v>0</v>
      </c>
      <c r="Z76" s="30">
        <f>IF(AND(Y4=0,Y76&gt;=0), "",Y76/Y4)</f>
        <v>0</v>
      </c>
      <c r="AA76" s="47">
        <f>IF(AND(Y124=0,Y76&gt;=0),"",Y76/Y124)</f>
        <v>0</v>
      </c>
      <c r="AB76" s="30" t="str">
        <f t="shared" si="71"/>
        <v/>
      </c>
      <c r="AC76" s="130">
        <f t="shared" si="59"/>
        <v>0</v>
      </c>
      <c r="AD76" s="30">
        <f>IF(AND(AC4=0,AC76&gt;=0), "",AC76/AC4)</f>
        <v>0</v>
      </c>
      <c r="AE76" s="47">
        <f>IF(AND(AC124=0,AC76&gt;=0),"",AC76/AC124)</f>
        <v>0</v>
      </c>
      <c r="AF76" s="129">
        <f>+'N EERR ULTRAX'!G129</f>
        <v>0</v>
      </c>
      <c r="AG76" s="30">
        <f>IF(AND(AF4=0,AF76&gt;=0), "",AF76/AF4)</f>
        <v>0</v>
      </c>
      <c r="AH76" s="47">
        <f>IF(AND(AF124=0,AF76&gt;=0),"",AF76/AF124)</f>
        <v>0</v>
      </c>
      <c r="AI76" s="30" t="str">
        <f t="shared" si="49"/>
        <v/>
      </c>
      <c r="AJ76" s="130">
        <f t="shared" si="76"/>
        <v>0</v>
      </c>
      <c r="AK76" s="30">
        <f>IF(AND(AJ4=0,AJ76&gt;=0), "",AJ76/AJ4)</f>
        <v>0</v>
      </c>
      <c r="AL76" s="47">
        <f>IF(AND(AJ124=0,AJ76&gt;=0),"",AJ76/AJ124)</f>
        <v>0</v>
      </c>
      <c r="AM76" s="129">
        <f>+'N EERR ULTRAX'!H129</f>
        <v>0</v>
      </c>
      <c r="AN76" s="30">
        <f>IF(AND(AM4=0,AM76&gt;=0), "",AM76/AM4)</f>
        <v>0</v>
      </c>
      <c r="AO76" s="47">
        <f>IF(AND(AM124=0,AM76&gt;=0),"",AM76/AM124)</f>
        <v>0</v>
      </c>
      <c r="AP76" s="30" t="str">
        <f t="shared" si="50"/>
        <v/>
      </c>
      <c r="AQ76" s="130">
        <f t="shared" si="77"/>
        <v>0</v>
      </c>
      <c r="AR76" s="30">
        <f>IF(AND(AQ4=0,AQ76&gt;=0), "",AQ76/AQ4)</f>
        <v>0</v>
      </c>
      <c r="AS76" s="47">
        <f>IF(AND(AQ124=0,AQ76&gt;=0),"",AQ76/AQ124)</f>
        <v>0</v>
      </c>
      <c r="AT76" s="131">
        <f t="shared" si="60"/>
        <v>0</v>
      </c>
      <c r="AU76" s="30" t="str">
        <f>IF(AND(AT4=0,AT76&gt;=0), "",AT76/AT4)</f>
        <v/>
      </c>
      <c r="AV76" s="47" t="str">
        <f t="shared" si="72"/>
        <v/>
      </c>
      <c r="AW76" s="131">
        <f t="shared" si="48"/>
        <v>0</v>
      </c>
      <c r="AX76" s="30">
        <f>IF(AND(AW4=0,AW76&gt;=0), "",AW76/AW4)</f>
        <v>0</v>
      </c>
      <c r="AY76" s="47">
        <f>IF(AND(AW124=0,AW76&gt;=0),"",AW76/AW124)</f>
        <v>0</v>
      </c>
      <c r="AZ76" s="131">
        <f t="shared" si="61"/>
        <v>0</v>
      </c>
      <c r="BA76" s="30" t="str">
        <f>IF(AND(AZ4=0,AZ76&gt;=0), "",AZ76/AZ4)</f>
        <v/>
      </c>
      <c r="BB76" s="47" t="str">
        <f t="shared" si="73"/>
        <v/>
      </c>
      <c r="BC76" s="129">
        <f>+'N EERR ULTRAX'!I129</f>
        <v>0</v>
      </c>
      <c r="BD76" s="30" t="str">
        <f>IF(AND(BC4=0,BC76&gt;=0), "",BC76/BC4)</f>
        <v/>
      </c>
      <c r="BE76" s="47" t="str">
        <f>IF(AND(BC124=0,BC76&gt;=0),"",BC76/BC124)</f>
        <v/>
      </c>
      <c r="BF76" s="30" t="str">
        <f t="shared" si="74"/>
        <v/>
      </c>
      <c r="BG76" s="130">
        <f t="shared" si="62"/>
        <v>0</v>
      </c>
      <c r="BH76" s="30">
        <f>IF(AND(BG4=0,BG76&gt;=0), "",BG76/BG4)</f>
        <v>0</v>
      </c>
      <c r="BI76" s="47">
        <f>IF(AND(BG124=0,BG76&gt;=0),"",BG76/BG124)</f>
        <v>0</v>
      </c>
      <c r="BJ76" s="129">
        <f>+'N EERR ULTRAX'!J129</f>
        <v>0</v>
      </c>
      <c r="BK76" s="30" t="str">
        <f>IF(AND(BJ4=0,BJ76&gt;=0), "",BJ76/BJ4)</f>
        <v/>
      </c>
      <c r="BL76" s="47" t="str">
        <f>IF(AND(BJ124=0,BJ76&gt;=0),"",BJ76/BJ124)</f>
        <v/>
      </c>
      <c r="BM76" s="30" t="str">
        <f t="shared" si="51"/>
        <v/>
      </c>
      <c r="BN76" s="130">
        <f t="shared" si="63"/>
        <v>0</v>
      </c>
      <c r="BO76" s="30">
        <f>IF(AND(BN4=0,BN76&gt;=0), "",BN76/BN4)</f>
        <v>0</v>
      </c>
      <c r="BP76" s="47">
        <f>IF(AND(BN124=0,BN76&gt;=0),"",BN76/BN124)</f>
        <v>0</v>
      </c>
      <c r="BQ76" s="129">
        <f>+'N EERR ULTRAX'!K129</f>
        <v>0</v>
      </c>
      <c r="BR76" s="30" t="str">
        <f>IF(AND(BQ4=0,BQ76&gt;=0), "",BQ76/BQ4)</f>
        <v/>
      </c>
      <c r="BS76" s="47" t="str">
        <f>IF(AND(BQ124=0,BQ76&gt;=0),"",BQ76/BQ124)</f>
        <v/>
      </c>
      <c r="BT76" s="30" t="str">
        <f t="shared" si="52"/>
        <v/>
      </c>
      <c r="BU76" s="130">
        <f t="shared" si="64"/>
        <v>0</v>
      </c>
      <c r="BV76" s="30">
        <f>IF(AND(BU4=0,BU76&gt;=0), "",BU76/BU4)</f>
        <v>0</v>
      </c>
      <c r="BW76" s="47">
        <f>IF(AND(BU124=0,BU76&gt;=0),"",BU76/BU124)</f>
        <v>0</v>
      </c>
      <c r="BX76" s="131">
        <f t="shared" si="65"/>
        <v>0</v>
      </c>
      <c r="BY76" s="30" t="str">
        <f>IF(AND(BX4=0,BX76&gt;=0), "",BX76/BX4)</f>
        <v/>
      </c>
      <c r="BZ76" s="47" t="str">
        <f t="shared" si="53"/>
        <v/>
      </c>
      <c r="CA76" s="129">
        <f>+'N EERR ULTRAX'!L129</f>
        <v>0</v>
      </c>
      <c r="CB76" s="30" t="str">
        <f>IF(AND(CA4=0,CA76&gt;=0), "",CA76/CA4)</f>
        <v/>
      </c>
      <c r="CC76" s="47" t="str">
        <f>IF(AND(CA124=0,CA76&gt;=0),"",CA76/CA124)</f>
        <v/>
      </c>
      <c r="CD76" s="30" t="str">
        <f t="shared" si="75"/>
        <v/>
      </c>
      <c r="CE76" s="130">
        <f t="shared" si="66"/>
        <v>0</v>
      </c>
      <c r="CF76" s="30">
        <f>IF(AND(CE4=0,CE76&gt;=0), "",CE76/CE4)</f>
        <v>0</v>
      </c>
      <c r="CG76" s="47">
        <f>IF(AND(CE124=0,CE76&gt;=0),"",CE76/CE124)</f>
        <v>0</v>
      </c>
      <c r="CH76" s="129">
        <f>+'N EERR ULTRAX'!M129</f>
        <v>0</v>
      </c>
      <c r="CI76" s="30" t="str">
        <f>IF(AND(CH4=0,CH76&gt;=0), "",CH76/CH4)</f>
        <v/>
      </c>
      <c r="CJ76" s="47" t="str">
        <f>IF(AND(CH124=0,CH76&gt;=0),"",CH76/CH124)</f>
        <v/>
      </c>
      <c r="CK76" s="30" t="str">
        <f t="shared" si="54"/>
        <v/>
      </c>
      <c r="CL76" s="130">
        <f t="shared" si="67"/>
        <v>0</v>
      </c>
      <c r="CM76" s="30">
        <f>IF(AND(CL4=0,CL76&gt;=0), "",CL76/CL4)</f>
        <v>0</v>
      </c>
      <c r="CN76" s="47">
        <f>IF(AND(CL124=0,CL76&gt;=0),"",CL76/CL124)</f>
        <v>0</v>
      </c>
      <c r="CO76" s="129">
        <f>+'N EERR ULTRAX'!N129</f>
        <v>0</v>
      </c>
      <c r="CP76" s="30" t="str">
        <f>IF(AND(CO4=0,CO76&gt;=0), "",CO76/CO4)</f>
        <v/>
      </c>
      <c r="CQ76" s="47" t="str">
        <f>IF(AND(CO124=0,CO76&gt;=0),"",CO76/CO124)</f>
        <v/>
      </c>
      <c r="CR76" s="30" t="str">
        <f t="shared" si="55"/>
        <v/>
      </c>
      <c r="CS76" s="130">
        <f t="shared" si="68"/>
        <v>0</v>
      </c>
      <c r="CT76" s="30">
        <f>IF(AND(CS4=0,CS76&gt;=0), "",CS76/CS4)</f>
        <v>0</v>
      </c>
      <c r="CU76" s="47">
        <f>IF(AND(CS124=0,CS76&gt;=0),"",CS76/CS124)</f>
        <v>0</v>
      </c>
      <c r="CV76" s="131">
        <f t="shared" si="69"/>
        <v>0</v>
      </c>
      <c r="CW76" s="30" t="str">
        <f>IF(AND(CV4=0,CV76&gt;=0), "",CV76/CV4)</f>
        <v/>
      </c>
      <c r="CX76" s="47" t="str">
        <f t="shared" si="56"/>
        <v/>
      </c>
    </row>
    <row r="77" spans="1:102" hidden="1" outlineLevel="1" x14ac:dyDescent="0.3">
      <c r="A77" s="29" t="s">
        <v>71</v>
      </c>
      <c r="B77" s="129">
        <f>+'N EERR ULTRAX'!B130</f>
        <v>0</v>
      </c>
      <c r="C77" s="30" t="str">
        <f>IF(AND(B4=0,B77&gt;=0), "",B77/B4)</f>
        <v/>
      </c>
      <c r="D77" s="47" t="str">
        <f>IF(AND(B124=0,B77&gt;=0),"",B77/B124)</f>
        <v/>
      </c>
      <c r="E77" s="129">
        <f>+'N EERR ULTRAX'!C130</f>
        <v>184.10513247792039</v>
      </c>
      <c r="F77" s="30">
        <f>IF(AND(E4=0,E77&gt;=0), "",E77/E4)</f>
        <v>2.6407002704403018E-3</v>
      </c>
      <c r="G77" s="47">
        <f>IF(AND(E124=0,E77&gt;=0),"",E77/E124)</f>
        <v>6.886845843134955E-3</v>
      </c>
      <c r="H77" s="129">
        <f>+'N EERR ULTRAX'!D130</f>
        <v>32.86573909330297</v>
      </c>
      <c r="I77" s="30">
        <f>IF(AND(H4=0,H77&gt;=0), "",H77/H4)</f>
        <v>3.6123449538772882E-4</v>
      </c>
      <c r="J77" s="47">
        <f>IF(AND(H124=0,H77&gt;=0),"",H77/H124)</f>
        <v>1.2425630928362909E-3</v>
      </c>
      <c r="K77" s="30">
        <f t="shared" si="27"/>
        <v>-0.82148385191138251</v>
      </c>
      <c r="L77" s="130">
        <f t="shared" si="57"/>
        <v>216.97087157122337</v>
      </c>
      <c r="M77" s="30">
        <f>IF(AND(L4=0,L77&gt;=0), "",L77/L4)</f>
        <v>1.3501607501125597E-3</v>
      </c>
      <c r="N77" s="47">
        <f>IF(AND(L124=0,L77&gt;=0),"",L77/L124)</f>
        <v>4.0797171031519679E-3</v>
      </c>
      <c r="O77" s="129">
        <f>+'N EERR ULTRAX'!E130</f>
        <v>208.74992783285614</v>
      </c>
      <c r="P77" s="30">
        <f>IF(AND(O4=0,O77&gt;=0), "",O77/O4)</f>
        <v>1.9389872875519836E-3</v>
      </c>
      <c r="Q77" s="47">
        <f>IF(AND(O124=0,O77&gt;=0),"",O77/O124)</f>
        <v>6.4317777072025158E-3</v>
      </c>
      <c r="R77" s="30">
        <f t="shared" si="28"/>
        <v>5.3515969393000189</v>
      </c>
      <c r="S77" s="130">
        <f t="shared" si="58"/>
        <v>425.72079940407951</v>
      </c>
      <c r="T77" s="30">
        <f>IF(AND(S4=0,S77&gt;=0), "",S77/S4)</f>
        <v>1.5863837180835219E-3</v>
      </c>
      <c r="U77" s="47">
        <f>IF(AND(S124=0,S77&gt;=0),"",S77/S124)</f>
        <v>4.9711178803561263E-3</v>
      </c>
      <c r="V77" s="131"/>
      <c r="W77" s="30" t="str">
        <f>IF(AND(V4=0,V77&gt;=0), "",V77/V4)</f>
        <v/>
      </c>
      <c r="X77" s="47">
        <f t="shared" si="70"/>
        <v>1</v>
      </c>
      <c r="Y77" s="129">
        <f>+'N EERR ULTRAX'!F130</f>
        <v>0</v>
      </c>
      <c r="Z77" s="30">
        <f>IF(AND(Y4=0,Y77&gt;=0), "",Y77/Y4)</f>
        <v>0</v>
      </c>
      <c r="AA77" s="47">
        <f>IF(AND(Y124=0,Y77&gt;=0),"",Y77/Y124)</f>
        <v>0</v>
      </c>
      <c r="AB77" s="30">
        <f t="shared" si="71"/>
        <v>-1</v>
      </c>
      <c r="AC77" s="130">
        <f t="shared" si="59"/>
        <v>425.72079940407951</v>
      </c>
      <c r="AD77" s="30">
        <f>IF(AND(AC4=0,AC77&gt;=0), "",AC77/AC4)</f>
        <v>1.1035180980875866E-3</v>
      </c>
      <c r="AE77" s="47">
        <f>IF(AND(AC124=0,AC77&gt;=0),"",AC77/AC124)</f>
        <v>3.5447697407484688E-3</v>
      </c>
      <c r="AF77" s="129">
        <f>+'N EERR ULTRAX'!G130</f>
        <v>0</v>
      </c>
      <c r="AG77" s="30">
        <f>IF(AND(AF4=0,AF77&gt;=0), "",AF77/AF4)</f>
        <v>0</v>
      </c>
      <c r="AH77" s="47">
        <f>IF(AND(AF124=0,AF77&gt;=0),"",AF77/AF124)</f>
        <v>0</v>
      </c>
      <c r="AI77" s="30" t="str">
        <f t="shared" si="49"/>
        <v/>
      </c>
      <c r="AJ77" s="130">
        <f t="shared" si="76"/>
        <v>425.72079940407951</v>
      </c>
      <c r="AK77" s="30">
        <f>IF(AND(AJ4=0,AJ77&gt;=0), "",AJ77/AJ4)</f>
        <v>8.2154794668310848E-4</v>
      </c>
      <c r="AL77" s="47">
        <f>IF(AND(AJ124=0,AJ77&gt;=0),"",AJ77/AJ124)</f>
        <v>2.7223066539393669E-3</v>
      </c>
      <c r="AM77" s="129">
        <f>+'N EERR ULTRAX'!H130</f>
        <v>272.92688812559999</v>
      </c>
      <c r="AN77" s="30">
        <f>IF(AND(AM4=0,AM77&gt;=0), "",AM77/AM4)</f>
        <v>2.3103955604148086E-3</v>
      </c>
      <c r="AO77" s="47">
        <f>IF(AND(AM124=0,AM77&gt;=0),"",AM77/AM124)</f>
        <v>7.4820243668868311E-3</v>
      </c>
      <c r="AP77" s="30">
        <f t="shared" si="50"/>
        <v>1</v>
      </c>
      <c r="AQ77" s="130">
        <f t="shared" si="77"/>
        <v>698.6476875296795</v>
      </c>
      <c r="AR77" s="30">
        <f>IF(AND(AQ4=0,AQ77&gt;=0), "",AQ77/AQ4)</f>
        <v>1.0979443042442927E-3</v>
      </c>
      <c r="AS77" s="47">
        <f>IF(AND(AQ124=0,AQ77&gt;=0),"",AQ77/AQ124)</f>
        <v>3.6225628108360972E-3</v>
      </c>
      <c r="AT77" s="131">
        <f t="shared" si="60"/>
        <v>0</v>
      </c>
      <c r="AU77" s="30" t="str">
        <f>IF(AND(AT4=0,AT77&gt;=0), "",AT77/AT4)</f>
        <v/>
      </c>
      <c r="AV77" s="47">
        <f t="shared" si="72"/>
        <v>1</v>
      </c>
      <c r="AW77" s="131">
        <f t="shared" si="48"/>
        <v>116.44128125494659</v>
      </c>
      <c r="AX77" s="30">
        <f>IF(AND(AW4=0,AW77&gt;=0), "",AW77/AW4)</f>
        <v>1.0979443042442927E-3</v>
      </c>
      <c r="AY77" s="47">
        <f>IF(AND(AW124=0,AW77&gt;=0),"",AW77/AW124)</f>
        <v>3.6225628108360977E-3</v>
      </c>
      <c r="AZ77" s="131">
        <f t="shared" si="61"/>
        <v>0</v>
      </c>
      <c r="BA77" s="30" t="str">
        <f>IF(AND(AZ4=0,AZ77&gt;=0), "",AZ77/AZ4)</f>
        <v/>
      </c>
      <c r="BB77" s="47">
        <f t="shared" si="73"/>
        <v>1</v>
      </c>
      <c r="BC77" s="129">
        <f>+'N EERR ULTRAX'!I130</f>
        <v>0</v>
      </c>
      <c r="BD77" s="30" t="str">
        <f>IF(AND(BC4=0,BC77&gt;=0), "",BC77/BC4)</f>
        <v/>
      </c>
      <c r="BE77" s="47" t="str">
        <f>IF(AND(BC124=0,BC77&gt;=0),"",BC77/BC124)</f>
        <v/>
      </c>
      <c r="BF77" s="30">
        <f t="shared" si="74"/>
        <v>-1</v>
      </c>
      <c r="BG77" s="130">
        <f t="shared" si="62"/>
        <v>698.6476875296795</v>
      </c>
      <c r="BH77" s="30">
        <f>IF(AND(BG4=0,BG77&gt;=0), "",BG77/BG4)</f>
        <v>1.0979443042442927E-3</v>
      </c>
      <c r="BI77" s="47">
        <f>IF(AND(BG124=0,BG77&gt;=0),"",BG77/BG124)</f>
        <v>3.6225628108360972E-3</v>
      </c>
      <c r="BJ77" s="129">
        <f>+'N EERR ULTRAX'!J130</f>
        <v>0</v>
      </c>
      <c r="BK77" s="30" t="str">
        <f>IF(AND(BJ4=0,BJ77&gt;=0), "",BJ77/BJ4)</f>
        <v/>
      </c>
      <c r="BL77" s="47" t="str">
        <f>IF(AND(BJ124=0,BJ77&gt;=0),"",BJ77/BJ124)</f>
        <v/>
      </c>
      <c r="BM77" s="30" t="str">
        <f t="shared" si="51"/>
        <v/>
      </c>
      <c r="BN77" s="130">
        <f t="shared" si="63"/>
        <v>698.6476875296795</v>
      </c>
      <c r="BO77" s="30">
        <f>IF(AND(BN4=0,BN77&gt;=0), "",BN77/BN4)</f>
        <v>1.0979443042442927E-3</v>
      </c>
      <c r="BP77" s="47">
        <f>IF(AND(BN124=0,BN77&gt;=0),"",BN77/BN124)</f>
        <v>3.6225628108360972E-3</v>
      </c>
      <c r="BQ77" s="129">
        <f>+'N EERR ULTRAX'!K130</f>
        <v>0</v>
      </c>
      <c r="BR77" s="30" t="str">
        <f>IF(AND(BQ4=0,BQ77&gt;=0), "",BQ77/BQ4)</f>
        <v/>
      </c>
      <c r="BS77" s="47" t="str">
        <f>IF(AND(BQ124=0,BQ77&gt;=0),"",BQ77/BQ124)</f>
        <v/>
      </c>
      <c r="BT77" s="30" t="str">
        <f t="shared" si="52"/>
        <v/>
      </c>
      <c r="BU77" s="130">
        <f t="shared" si="64"/>
        <v>698.6476875296795</v>
      </c>
      <c r="BV77" s="30">
        <f>IF(AND(BU4=0,BU77&gt;=0), "",BU77/BU4)</f>
        <v>1.0979443042442927E-3</v>
      </c>
      <c r="BW77" s="47">
        <f>IF(AND(BU124=0,BU77&gt;=0),"",BU77/BU124)</f>
        <v>3.6225628108360972E-3</v>
      </c>
      <c r="BX77" s="131">
        <f t="shared" si="65"/>
        <v>0</v>
      </c>
      <c r="BY77" s="30" t="str">
        <f>IF(AND(BX4=0,BX77&gt;=0), "",BX77/BX4)</f>
        <v/>
      </c>
      <c r="BZ77" s="47">
        <f t="shared" si="53"/>
        <v>1</v>
      </c>
      <c r="CA77" s="129">
        <f>+'N EERR ULTRAX'!L130</f>
        <v>0</v>
      </c>
      <c r="CB77" s="30" t="str">
        <f>IF(AND(CA4=0,CA77&gt;=0), "",CA77/CA4)</f>
        <v/>
      </c>
      <c r="CC77" s="47" t="str">
        <f>IF(AND(CA124=0,CA77&gt;=0),"",CA77/CA124)</f>
        <v/>
      </c>
      <c r="CD77" s="30" t="str">
        <f t="shared" si="75"/>
        <v/>
      </c>
      <c r="CE77" s="130">
        <f t="shared" si="66"/>
        <v>698.6476875296795</v>
      </c>
      <c r="CF77" s="30">
        <f>IF(AND(CE4=0,CE77&gt;=0), "",CE77/CE4)</f>
        <v>1.0979443042442927E-3</v>
      </c>
      <c r="CG77" s="47">
        <f>IF(AND(CE124=0,CE77&gt;=0),"",CE77/CE124)</f>
        <v>3.6225628108360972E-3</v>
      </c>
      <c r="CH77" s="129">
        <f>+'N EERR ULTRAX'!M130</f>
        <v>0</v>
      </c>
      <c r="CI77" s="30" t="str">
        <f>IF(AND(CH4=0,CH77&gt;=0), "",CH77/CH4)</f>
        <v/>
      </c>
      <c r="CJ77" s="47" t="str">
        <f>IF(AND(CH124=0,CH77&gt;=0),"",CH77/CH124)</f>
        <v/>
      </c>
      <c r="CK77" s="30" t="str">
        <f t="shared" si="54"/>
        <v/>
      </c>
      <c r="CL77" s="130">
        <f t="shared" si="67"/>
        <v>698.6476875296795</v>
      </c>
      <c r="CM77" s="30">
        <f>IF(AND(CL4=0,CL77&gt;=0), "",CL77/CL4)</f>
        <v>1.0979443042442927E-3</v>
      </c>
      <c r="CN77" s="47">
        <f>IF(AND(CL124=0,CL77&gt;=0),"",CL77/CL124)</f>
        <v>3.6225628108360972E-3</v>
      </c>
      <c r="CO77" s="129">
        <f>+'N EERR ULTRAX'!N130</f>
        <v>0</v>
      </c>
      <c r="CP77" s="30" t="str">
        <f>IF(AND(CO4=0,CO77&gt;=0), "",CO77/CO4)</f>
        <v/>
      </c>
      <c r="CQ77" s="47" t="str">
        <f>IF(AND(CO124=0,CO77&gt;=0),"",CO77/CO124)</f>
        <v/>
      </c>
      <c r="CR77" s="30" t="str">
        <f t="shared" si="55"/>
        <v/>
      </c>
      <c r="CS77" s="130">
        <f t="shared" si="68"/>
        <v>698.6476875296795</v>
      </c>
      <c r="CT77" s="30">
        <f>IF(AND(CS4=0,CS77&gt;=0), "",CS77/CS4)</f>
        <v>1.0979443042442927E-3</v>
      </c>
      <c r="CU77" s="47">
        <f>IF(AND(CS124=0,CS77&gt;=0),"",CS77/CS124)</f>
        <v>3.6225628108360972E-3</v>
      </c>
      <c r="CV77" s="131">
        <f t="shared" si="69"/>
        <v>0</v>
      </c>
      <c r="CW77" s="30" t="str">
        <f>IF(AND(CV4=0,CV77&gt;=0), "",CV77/CV4)</f>
        <v/>
      </c>
      <c r="CX77" s="47">
        <f t="shared" si="56"/>
        <v>1</v>
      </c>
    </row>
    <row r="78" spans="1:102" hidden="1" outlineLevel="1" x14ac:dyDescent="0.3">
      <c r="A78" s="29" t="s">
        <v>72</v>
      </c>
      <c r="B78" s="129">
        <f>+'N EERR ULTRAX'!B131</f>
        <v>0</v>
      </c>
      <c r="C78" s="30" t="str">
        <f>IF(AND(B4=0,B78&gt;=0), "",B78/B4)</f>
        <v/>
      </c>
      <c r="D78" s="47" t="str">
        <f>IF(AND(B124=0,B78&gt;=0),"",B78/B124)</f>
        <v/>
      </c>
      <c r="E78" s="129">
        <f>+'N EERR ULTRAX'!C131</f>
        <v>34.557795552593092</v>
      </c>
      <c r="F78" s="30">
        <f>IF(AND(E4=0,E78&gt;=0), "",E78/E4)</f>
        <v>4.9567754485333327E-4</v>
      </c>
      <c r="G78" s="47">
        <f>IF(AND(E124=0,E78&gt;=0),"",E78/E124)</f>
        <v>1.292708179538807E-3</v>
      </c>
      <c r="H78" s="129">
        <f>+'N EERR ULTRAX'!D131</f>
        <v>213.18792256778877</v>
      </c>
      <c r="I78" s="30">
        <f>IF(AND(H4=0,H78&gt;=0), "",H78/H4)</f>
        <v>2.3431948818466043E-3</v>
      </c>
      <c r="J78" s="47">
        <f>IF(AND(H124=0,H78&gt;=0),"",H78/H124)</f>
        <v>8.0600482973819283E-3</v>
      </c>
      <c r="K78" s="30">
        <f t="shared" si="27"/>
        <v>5.1690255167850809</v>
      </c>
      <c r="L78" s="130">
        <f t="shared" si="57"/>
        <v>247.74571812038187</v>
      </c>
      <c r="M78" s="30">
        <f>IF(AND(L4=0,L78&gt;=0), "",L78/L4)</f>
        <v>1.5416656724116396E-3</v>
      </c>
      <c r="N78" s="47">
        <f>IF(AND(L124=0,L78&gt;=0),"",L78/L124)</f>
        <v>4.6583785008975408E-3</v>
      </c>
      <c r="O78" s="129">
        <f>+'N EERR ULTRAX'!E131</f>
        <v>194.57946667297637</v>
      </c>
      <c r="P78" s="30">
        <f>IF(AND(O4=0,O78&gt;=0), "",O78/O4)</f>
        <v>1.8073640370292049E-3</v>
      </c>
      <c r="Q78" s="47">
        <f>IF(AND(O124=0,O78&gt;=0),"",O78/O124)</f>
        <v>5.9951727361968743E-3</v>
      </c>
      <c r="R78" s="30">
        <f t="shared" si="28"/>
        <v>-8.7286632707325881E-2</v>
      </c>
      <c r="S78" s="130">
        <f t="shared" si="58"/>
        <v>442.32518479335823</v>
      </c>
      <c r="T78" s="30">
        <f>IF(AND(S4=0,S78&gt;=0), "",S78/S4)</f>
        <v>1.6482574312476602E-3</v>
      </c>
      <c r="U78" s="47">
        <f>IF(AND(S124=0,S78&gt;=0),"",S78/S124)</f>
        <v>5.1650063565980902E-3</v>
      </c>
      <c r="V78" s="131"/>
      <c r="W78" s="30" t="str">
        <f>IF(AND(V4=0,V78&gt;=0), "",V78/V4)</f>
        <v/>
      </c>
      <c r="X78" s="47">
        <f t="shared" si="70"/>
        <v>1</v>
      </c>
      <c r="Y78" s="129">
        <f>+'N EERR ULTRAX'!F131</f>
        <v>266.81672619696377</v>
      </c>
      <c r="Z78" s="30">
        <f>IF(AND(Y4=0,Y78&gt;=0), "",Y78/Y4)</f>
        <v>2.2722159357253199E-3</v>
      </c>
      <c r="AA78" s="47">
        <f>IF(AND(Y124=0,Y78&gt;=0),"",Y78/Y124)</f>
        <v>7.7429193131547426E-3</v>
      </c>
      <c r="AB78" s="30">
        <f t="shared" si="71"/>
        <v>0.37124811142274489</v>
      </c>
      <c r="AC78" s="130">
        <f t="shared" si="59"/>
        <v>709.141910990322</v>
      </c>
      <c r="AD78" s="30">
        <f>IF(AND(AC4=0,AC78&gt;=0), "",AC78/AC4)</f>
        <v>1.8381787640764679E-3</v>
      </c>
      <c r="AE78" s="47">
        <f>IF(AND(AC124=0,AC78&gt;=0),"",AC78/AC124)</f>
        <v>5.9046792909666539E-3</v>
      </c>
      <c r="AF78" s="129">
        <f>+'N EERR ULTRAX'!G131</f>
        <v>318.3018509095163</v>
      </c>
      <c r="AG78" s="30">
        <f>IF(AND(AF4=0,AF78&gt;=0), "",AF78/AF4)</f>
        <v>2.4039394924818295E-3</v>
      </c>
      <c r="AH78" s="47">
        <f>IF(AND(AF124=0,AF78&gt;=0),"",AF78/AF124)</f>
        <v>8.7724914603713369E-3</v>
      </c>
      <c r="AI78" s="30">
        <f t="shared" si="49"/>
        <v>0.19296063423904797</v>
      </c>
      <c r="AJ78" s="130">
        <f t="shared" si="76"/>
        <v>1027.4437618998384</v>
      </c>
      <c r="AK78" s="30">
        <f>IF(AND(AJ4=0,AJ78&gt;=0), "",AJ78/AJ4)</f>
        <v>1.9827415388271774E-3</v>
      </c>
      <c r="AL78" s="47">
        <f>IF(AND(AJ124=0,AJ78&gt;=0),"",AJ78/AJ124)</f>
        <v>6.5700736104124255E-3</v>
      </c>
      <c r="AM78" s="129">
        <f>+'N EERR ULTRAX'!H131</f>
        <v>198.2346279192416</v>
      </c>
      <c r="AN78" s="30">
        <f>IF(AND(AM4=0,AM78&gt;=0), "",AM78/AM4)</f>
        <v>1.6781065706297398E-3</v>
      </c>
      <c r="AO78" s="47">
        <f>IF(AND(AM124=0,AM78&gt;=0),"",AM78/AM124)</f>
        <v>5.4344089240850046E-3</v>
      </c>
      <c r="AP78" s="30">
        <f t="shared" si="50"/>
        <v>-0.37721182785206681</v>
      </c>
      <c r="AQ78" s="130">
        <f t="shared" si="77"/>
        <v>1225.6783898190799</v>
      </c>
      <c r="AR78" s="30">
        <f>IF(AND(AQ4=0,AQ78&gt;=0), "",AQ78/AQ4)</f>
        <v>1.9261877351880684E-3</v>
      </c>
      <c r="AS78" s="47">
        <f>IF(AND(AQ124=0,AQ78&gt;=0),"",AQ78/AQ124)</f>
        <v>6.3552732403704508E-3</v>
      </c>
      <c r="AT78" s="131">
        <f t="shared" si="60"/>
        <v>0</v>
      </c>
      <c r="AU78" s="30" t="str">
        <f>IF(AND(AT4=0,AT78&gt;=0), "",AT78/AT4)</f>
        <v/>
      </c>
      <c r="AV78" s="47">
        <f t="shared" si="72"/>
        <v>1</v>
      </c>
      <c r="AW78" s="131">
        <f t="shared" si="48"/>
        <v>204.27973163651333</v>
      </c>
      <c r="AX78" s="30">
        <f>IF(AND(AW4=0,AW78&gt;=0), "",AW78/AW4)</f>
        <v>1.9261877351880684E-3</v>
      </c>
      <c r="AY78" s="47">
        <f>IF(AND(AW124=0,AW78&gt;=0),"",AW78/AW124)</f>
        <v>6.3552732403704508E-3</v>
      </c>
      <c r="AZ78" s="131">
        <f t="shared" si="61"/>
        <v>0</v>
      </c>
      <c r="BA78" s="30" t="str">
        <f>IF(AND(AZ4=0,AZ78&gt;=0), "",AZ78/AZ4)</f>
        <v/>
      </c>
      <c r="BB78" s="47">
        <f t="shared" si="73"/>
        <v>1</v>
      </c>
      <c r="BC78" s="129">
        <f>+'N EERR ULTRAX'!I131</f>
        <v>0</v>
      </c>
      <c r="BD78" s="30" t="str">
        <f>IF(AND(BC4=0,BC78&gt;=0), "",BC78/BC4)</f>
        <v/>
      </c>
      <c r="BE78" s="47" t="str">
        <f>IF(AND(BC124=0,BC78&gt;=0),"",BC78/BC124)</f>
        <v/>
      </c>
      <c r="BF78" s="30">
        <f t="shared" si="74"/>
        <v>-1</v>
      </c>
      <c r="BG78" s="130">
        <f t="shared" si="62"/>
        <v>1225.6783898190799</v>
      </c>
      <c r="BH78" s="30">
        <f>IF(AND(BG4=0,BG78&gt;=0), "",BG78/BG4)</f>
        <v>1.9261877351880684E-3</v>
      </c>
      <c r="BI78" s="47">
        <f>IF(AND(BG124=0,BG78&gt;=0),"",BG78/BG124)</f>
        <v>6.3552732403704508E-3</v>
      </c>
      <c r="BJ78" s="129">
        <f>+'N EERR ULTRAX'!J131</f>
        <v>0</v>
      </c>
      <c r="BK78" s="30" t="str">
        <f>IF(AND(BJ4=0,BJ78&gt;=0), "",BJ78/BJ4)</f>
        <v/>
      </c>
      <c r="BL78" s="47" t="str">
        <f>IF(AND(BJ124=0,BJ78&gt;=0),"",BJ78/BJ124)</f>
        <v/>
      </c>
      <c r="BM78" s="30" t="str">
        <f t="shared" si="51"/>
        <v/>
      </c>
      <c r="BN78" s="130">
        <f t="shared" si="63"/>
        <v>1225.6783898190799</v>
      </c>
      <c r="BO78" s="30">
        <f>IF(AND(BN4=0,BN78&gt;=0), "",BN78/BN4)</f>
        <v>1.9261877351880684E-3</v>
      </c>
      <c r="BP78" s="47">
        <f>IF(AND(BN124=0,BN78&gt;=0),"",BN78/BN124)</f>
        <v>6.3552732403704508E-3</v>
      </c>
      <c r="BQ78" s="129">
        <f>+'N EERR ULTRAX'!K131</f>
        <v>0</v>
      </c>
      <c r="BR78" s="30" t="str">
        <f>IF(AND(BQ4=0,BQ78&gt;=0), "",BQ78/BQ4)</f>
        <v/>
      </c>
      <c r="BS78" s="47" t="str">
        <f>IF(AND(BQ124=0,BQ78&gt;=0),"",BQ78/BQ124)</f>
        <v/>
      </c>
      <c r="BT78" s="30" t="str">
        <f t="shared" si="52"/>
        <v/>
      </c>
      <c r="BU78" s="130">
        <f t="shared" si="64"/>
        <v>1225.6783898190799</v>
      </c>
      <c r="BV78" s="30">
        <f>IF(AND(BU4=0,BU78&gt;=0), "",BU78/BU4)</f>
        <v>1.9261877351880684E-3</v>
      </c>
      <c r="BW78" s="47">
        <f>IF(AND(BU124=0,BU78&gt;=0),"",BU78/BU124)</f>
        <v>6.3552732403704508E-3</v>
      </c>
      <c r="BX78" s="131">
        <f t="shared" si="65"/>
        <v>0</v>
      </c>
      <c r="BY78" s="30" t="str">
        <f>IF(AND(BX4=0,BX78&gt;=0), "",BX78/BX4)</f>
        <v/>
      </c>
      <c r="BZ78" s="47">
        <f t="shared" si="53"/>
        <v>1</v>
      </c>
      <c r="CA78" s="129">
        <f>+'N EERR ULTRAX'!L131</f>
        <v>0</v>
      </c>
      <c r="CB78" s="30" t="str">
        <f>IF(AND(CA4=0,CA78&gt;=0), "",CA78/CA4)</f>
        <v/>
      </c>
      <c r="CC78" s="47" t="str">
        <f>IF(AND(CA124=0,CA78&gt;=0),"",CA78/CA124)</f>
        <v/>
      </c>
      <c r="CD78" s="30" t="str">
        <f t="shared" si="75"/>
        <v/>
      </c>
      <c r="CE78" s="130">
        <f t="shared" si="66"/>
        <v>1225.6783898190799</v>
      </c>
      <c r="CF78" s="30">
        <f>IF(AND(CE4=0,CE78&gt;=0), "",CE78/CE4)</f>
        <v>1.9261877351880684E-3</v>
      </c>
      <c r="CG78" s="47">
        <f>IF(AND(CE124=0,CE78&gt;=0),"",CE78/CE124)</f>
        <v>6.3552732403704508E-3</v>
      </c>
      <c r="CH78" s="129">
        <f>+'N EERR ULTRAX'!M131</f>
        <v>0</v>
      </c>
      <c r="CI78" s="30" t="str">
        <f>IF(AND(CH4=0,CH78&gt;=0), "",CH78/CH4)</f>
        <v/>
      </c>
      <c r="CJ78" s="47" t="str">
        <f>IF(AND(CH124=0,CH78&gt;=0),"",CH78/CH124)</f>
        <v/>
      </c>
      <c r="CK78" s="30" t="str">
        <f t="shared" si="54"/>
        <v/>
      </c>
      <c r="CL78" s="130">
        <f t="shared" si="67"/>
        <v>1225.6783898190799</v>
      </c>
      <c r="CM78" s="30">
        <f>IF(AND(CL4=0,CL78&gt;=0), "",CL78/CL4)</f>
        <v>1.9261877351880684E-3</v>
      </c>
      <c r="CN78" s="47">
        <f>IF(AND(CL124=0,CL78&gt;=0),"",CL78/CL124)</f>
        <v>6.3552732403704508E-3</v>
      </c>
      <c r="CO78" s="129">
        <f>+'N EERR ULTRAX'!N131</f>
        <v>0</v>
      </c>
      <c r="CP78" s="30" t="str">
        <f>IF(AND(CO4=0,CO78&gt;=0), "",CO78/CO4)</f>
        <v/>
      </c>
      <c r="CQ78" s="47" t="str">
        <f>IF(AND(CO124=0,CO78&gt;=0),"",CO78/CO124)</f>
        <v/>
      </c>
      <c r="CR78" s="30" t="str">
        <f t="shared" si="55"/>
        <v/>
      </c>
      <c r="CS78" s="130">
        <f t="shared" si="68"/>
        <v>1225.6783898190799</v>
      </c>
      <c r="CT78" s="30">
        <f>IF(AND(CS4=0,CS78&gt;=0), "",CS78/CS4)</f>
        <v>1.9261877351880684E-3</v>
      </c>
      <c r="CU78" s="47">
        <f>IF(AND(CS124=0,CS78&gt;=0),"",CS78/CS124)</f>
        <v>6.3552732403704508E-3</v>
      </c>
      <c r="CV78" s="131">
        <f t="shared" si="69"/>
        <v>0</v>
      </c>
      <c r="CW78" s="30" t="str">
        <f>IF(AND(CV4=0,CV78&gt;=0), "",CV78/CV4)</f>
        <v/>
      </c>
      <c r="CX78" s="47">
        <f t="shared" si="56"/>
        <v>1</v>
      </c>
    </row>
    <row r="79" spans="1:102" hidden="1" outlineLevel="1" x14ac:dyDescent="0.3">
      <c r="A79" s="29" t="s">
        <v>73</v>
      </c>
      <c r="B79" s="129">
        <f>+'N EERR ULTRAX'!B132</f>
        <v>0</v>
      </c>
      <c r="C79" s="30" t="str">
        <f>IF(AND(B4=0,B79&gt;=0), "",B79/B4)</f>
        <v/>
      </c>
      <c r="D79" s="47" t="str">
        <f>IF(AND(B124=0,B79&gt;=0),"",B79/B124)</f>
        <v/>
      </c>
      <c r="E79" s="129">
        <f>+'N EERR ULTRAX'!C132</f>
        <v>0</v>
      </c>
      <c r="F79" s="30">
        <f>IF(AND(E4=0,E79&gt;=0), "",E79/E4)</f>
        <v>0</v>
      </c>
      <c r="G79" s="47">
        <f>IF(AND(E124=0,E79&gt;=0),"",E79/E124)</f>
        <v>0</v>
      </c>
      <c r="H79" s="129">
        <f>+'N EERR ULTRAX'!D132</f>
        <v>0</v>
      </c>
      <c r="I79" s="30">
        <f>IF(AND(H4=0,H79&gt;=0), "",H79/H4)</f>
        <v>0</v>
      </c>
      <c r="J79" s="47">
        <f>IF(AND(H124=0,H79&gt;=0),"",H79/H124)</f>
        <v>0</v>
      </c>
      <c r="K79" s="30" t="str">
        <f t="shared" si="27"/>
        <v/>
      </c>
      <c r="L79" s="130">
        <f t="shared" si="57"/>
        <v>0</v>
      </c>
      <c r="M79" s="30">
        <f>IF(AND(L4=0,L79&gt;=0), "",L79/L4)</f>
        <v>0</v>
      </c>
      <c r="N79" s="47">
        <f>IF(AND(L124=0,L79&gt;=0),"",L79/L124)</f>
        <v>0</v>
      </c>
      <c r="O79" s="129">
        <f>+'N EERR ULTRAX'!E132</f>
        <v>0</v>
      </c>
      <c r="P79" s="30">
        <f>IF(AND(O4=0,O79&gt;=0), "",O79/O4)</f>
        <v>0</v>
      </c>
      <c r="Q79" s="47">
        <f>IF(AND(O124=0,O79&gt;=0),"",O79/O124)</f>
        <v>0</v>
      </c>
      <c r="R79" s="30" t="str">
        <f t="shared" si="28"/>
        <v/>
      </c>
      <c r="S79" s="130">
        <f t="shared" si="58"/>
        <v>0</v>
      </c>
      <c r="T79" s="30">
        <f>IF(AND(S4=0,S79&gt;=0), "",S79/S4)</f>
        <v>0</v>
      </c>
      <c r="U79" s="47">
        <f>IF(AND(S124=0,S79&gt;=0),"",S79/S124)</f>
        <v>0</v>
      </c>
      <c r="V79" s="131"/>
      <c r="W79" s="30" t="str">
        <f>IF(AND(V4=0,V79&gt;=0), "",V79/V4)</f>
        <v/>
      </c>
      <c r="X79" s="47" t="str">
        <f t="shared" si="70"/>
        <v/>
      </c>
      <c r="Y79" s="129">
        <f>+'N EERR ULTRAX'!F132</f>
        <v>0</v>
      </c>
      <c r="Z79" s="30">
        <f>IF(AND(Y4=0,Y79&gt;=0), "",Y79/Y4)</f>
        <v>0</v>
      </c>
      <c r="AA79" s="47">
        <f>IF(AND(Y124=0,Y79&gt;=0),"",Y79/Y124)</f>
        <v>0</v>
      </c>
      <c r="AB79" s="30" t="str">
        <f t="shared" si="71"/>
        <v/>
      </c>
      <c r="AC79" s="130">
        <f t="shared" si="59"/>
        <v>0</v>
      </c>
      <c r="AD79" s="30">
        <f>IF(AND(AC4=0,AC79&gt;=0), "",AC79/AC4)</f>
        <v>0</v>
      </c>
      <c r="AE79" s="47">
        <f>IF(AND(AC124=0,AC79&gt;=0),"",AC79/AC124)</f>
        <v>0</v>
      </c>
      <c r="AF79" s="129">
        <f>+'N EERR ULTRAX'!G132</f>
        <v>0</v>
      </c>
      <c r="AG79" s="30">
        <f>IF(AND(AF4=0,AF79&gt;=0), "",AF79/AF4)</f>
        <v>0</v>
      </c>
      <c r="AH79" s="47">
        <f>IF(AND(AF124=0,AF79&gt;=0),"",AF79/AF124)</f>
        <v>0</v>
      </c>
      <c r="AI79" s="30" t="str">
        <f t="shared" si="49"/>
        <v/>
      </c>
      <c r="AJ79" s="130">
        <f t="shared" si="76"/>
        <v>0</v>
      </c>
      <c r="AK79" s="30">
        <f>IF(AND(AJ4=0,AJ79&gt;=0), "",AJ79/AJ4)</f>
        <v>0</v>
      </c>
      <c r="AL79" s="47">
        <f>IF(AND(AJ124=0,AJ79&gt;=0),"",AJ79/AJ124)</f>
        <v>0</v>
      </c>
      <c r="AM79" s="129">
        <f>+'N EERR ULTRAX'!H132</f>
        <v>0</v>
      </c>
      <c r="AN79" s="30">
        <f>IF(AND(AM4=0,AM79&gt;=0), "",AM79/AM4)</f>
        <v>0</v>
      </c>
      <c r="AO79" s="47">
        <f>IF(AND(AM124=0,AM79&gt;=0),"",AM79/AM124)</f>
        <v>0</v>
      </c>
      <c r="AP79" s="30" t="str">
        <f t="shared" si="50"/>
        <v/>
      </c>
      <c r="AQ79" s="130">
        <f t="shared" si="77"/>
        <v>0</v>
      </c>
      <c r="AR79" s="30">
        <f>IF(AND(AQ4=0,AQ79&gt;=0), "",AQ79/AQ4)</f>
        <v>0</v>
      </c>
      <c r="AS79" s="47">
        <f>IF(AND(AQ124=0,AQ79&gt;=0),"",AQ79/AQ124)</f>
        <v>0</v>
      </c>
      <c r="AT79" s="131">
        <f t="shared" si="60"/>
        <v>0</v>
      </c>
      <c r="AU79" s="30" t="str">
        <f>IF(AND(AT4=0,AT79&gt;=0), "",AT79/AT4)</f>
        <v/>
      </c>
      <c r="AV79" s="47" t="str">
        <f t="shared" si="72"/>
        <v/>
      </c>
      <c r="AW79" s="131">
        <f t="shared" si="48"/>
        <v>0</v>
      </c>
      <c r="AX79" s="30">
        <f>IF(AND(AW4=0,AW79&gt;=0), "",AW79/AW4)</f>
        <v>0</v>
      </c>
      <c r="AY79" s="47">
        <f>IF(AND(AW124=0,AW79&gt;=0),"",AW79/AW124)</f>
        <v>0</v>
      </c>
      <c r="AZ79" s="131">
        <f t="shared" si="61"/>
        <v>0</v>
      </c>
      <c r="BA79" s="30" t="str">
        <f>IF(AND(AZ4=0,AZ79&gt;=0), "",AZ79/AZ4)</f>
        <v/>
      </c>
      <c r="BB79" s="47" t="str">
        <f t="shared" si="73"/>
        <v/>
      </c>
      <c r="BC79" s="129">
        <f>+'N EERR ULTRAX'!I132</f>
        <v>0</v>
      </c>
      <c r="BD79" s="30" t="str">
        <f>IF(AND(BC4=0,BC79&gt;=0), "",BC79/BC4)</f>
        <v/>
      </c>
      <c r="BE79" s="47" t="str">
        <f>IF(AND(BC124=0,BC79&gt;=0),"",BC79/BC124)</f>
        <v/>
      </c>
      <c r="BF79" s="30" t="str">
        <f t="shared" si="74"/>
        <v/>
      </c>
      <c r="BG79" s="130">
        <f t="shared" si="62"/>
        <v>0</v>
      </c>
      <c r="BH79" s="30">
        <f>IF(AND(BG4=0,BG79&gt;=0), "",BG79/BG4)</f>
        <v>0</v>
      </c>
      <c r="BI79" s="47">
        <f>IF(AND(BG124=0,BG79&gt;=0),"",BG79/BG124)</f>
        <v>0</v>
      </c>
      <c r="BJ79" s="129">
        <f>+'N EERR ULTRAX'!J132</f>
        <v>0</v>
      </c>
      <c r="BK79" s="30" t="str">
        <f>IF(AND(BJ4=0,BJ79&gt;=0), "",BJ79/BJ4)</f>
        <v/>
      </c>
      <c r="BL79" s="47" t="str">
        <f>IF(AND(BJ124=0,BJ79&gt;=0),"",BJ79/BJ124)</f>
        <v/>
      </c>
      <c r="BM79" s="30" t="str">
        <f t="shared" si="51"/>
        <v/>
      </c>
      <c r="BN79" s="130">
        <f t="shared" si="63"/>
        <v>0</v>
      </c>
      <c r="BO79" s="30">
        <f>IF(AND(BN4=0,BN79&gt;=0), "",BN79/BN4)</f>
        <v>0</v>
      </c>
      <c r="BP79" s="47">
        <f>IF(AND(BN124=0,BN79&gt;=0),"",BN79/BN124)</f>
        <v>0</v>
      </c>
      <c r="BQ79" s="129">
        <f>+'N EERR ULTRAX'!K132</f>
        <v>0</v>
      </c>
      <c r="BR79" s="30" t="str">
        <f>IF(AND(BQ4=0,BQ79&gt;=0), "",BQ79/BQ4)</f>
        <v/>
      </c>
      <c r="BS79" s="47" t="str">
        <f>IF(AND(BQ124=0,BQ79&gt;=0),"",BQ79/BQ124)</f>
        <v/>
      </c>
      <c r="BT79" s="30" t="str">
        <f t="shared" si="52"/>
        <v/>
      </c>
      <c r="BU79" s="130">
        <f t="shared" si="64"/>
        <v>0</v>
      </c>
      <c r="BV79" s="30">
        <f>IF(AND(BU4=0,BU79&gt;=0), "",BU79/BU4)</f>
        <v>0</v>
      </c>
      <c r="BW79" s="47">
        <f>IF(AND(BU124=0,BU79&gt;=0),"",BU79/BU124)</f>
        <v>0</v>
      </c>
      <c r="BX79" s="131">
        <f t="shared" si="65"/>
        <v>0</v>
      </c>
      <c r="BY79" s="30" t="str">
        <f>IF(AND(BX4=0,BX79&gt;=0), "",BX79/BX4)</f>
        <v/>
      </c>
      <c r="BZ79" s="47" t="str">
        <f t="shared" si="53"/>
        <v/>
      </c>
      <c r="CA79" s="129">
        <f>+'N EERR ULTRAX'!L132</f>
        <v>0</v>
      </c>
      <c r="CB79" s="30" t="str">
        <f>IF(AND(CA4=0,CA79&gt;=0), "",CA79/CA4)</f>
        <v/>
      </c>
      <c r="CC79" s="47" t="str">
        <f>IF(AND(CA124=0,CA79&gt;=0),"",CA79/CA124)</f>
        <v/>
      </c>
      <c r="CD79" s="30" t="str">
        <f t="shared" si="75"/>
        <v/>
      </c>
      <c r="CE79" s="130">
        <f t="shared" si="66"/>
        <v>0</v>
      </c>
      <c r="CF79" s="30">
        <f>IF(AND(CE4=0,CE79&gt;=0), "",CE79/CE4)</f>
        <v>0</v>
      </c>
      <c r="CG79" s="47">
        <f>IF(AND(CE124=0,CE79&gt;=0),"",CE79/CE124)</f>
        <v>0</v>
      </c>
      <c r="CH79" s="129">
        <f>+'N EERR ULTRAX'!M132</f>
        <v>0</v>
      </c>
      <c r="CI79" s="30" t="str">
        <f>IF(AND(CH4=0,CH79&gt;=0), "",CH79/CH4)</f>
        <v/>
      </c>
      <c r="CJ79" s="47" t="str">
        <f>IF(AND(CH124=0,CH79&gt;=0),"",CH79/CH124)</f>
        <v/>
      </c>
      <c r="CK79" s="30" t="str">
        <f t="shared" si="54"/>
        <v/>
      </c>
      <c r="CL79" s="130">
        <f t="shared" si="67"/>
        <v>0</v>
      </c>
      <c r="CM79" s="30">
        <f>IF(AND(CL4=0,CL79&gt;=0), "",CL79/CL4)</f>
        <v>0</v>
      </c>
      <c r="CN79" s="47">
        <f>IF(AND(CL124=0,CL79&gt;=0),"",CL79/CL124)</f>
        <v>0</v>
      </c>
      <c r="CO79" s="129">
        <f>+'N EERR ULTRAX'!N132</f>
        <v>0</v>
      </c>
      <c r="CP79" s="30" t="str">
        <f>IF(AND(CO4=0,CO79&gt;=0), "",CO79/CO4)</f>
        <v/>
      </c>
      <c r="CQ79" s="47" t="str">
        <f>IF(AND(CO124=0,CO79&gt;=0),"",CO79/CO124)</f>
        <v/>
      </c>
      <c r="CR79" s="30" t="str">
        <f t="shared" si="55"/>
        <v/>
      </c>
      <c r="CS79" s="130">
        <f t="shared" si="68"/>
        <v>0</v>
      </c>
      <c r="CT79" s="30">
        <f>IF(AND(CS4=0,CS79&gt;=0), "",CS79/CS4)</f>
        <v>0</v>
      </c>
      <c r="CU79" s="47">
        <f>IF(AND(CS124=0,CS79&gt;=0),"",CS79/CS124)</f>
        <v>0</v>
      </c>
      <c r="CV79" s="131">
        <f t="shared" si="69"/>
        <v>0</v>
      </c>
      <c r="CW79" s="30" t="str">
        <f>IF(AND(CV4=0,CV79&gt;=0), "",CV79/CV4)</f>
        <v/>
      </c>
      <c r="CX79" s="47" t="str">
        <f t="shared" si="56"/>
        <v/>
      </c>
    </row>
    <row r="80" spans="1:102" hidden="1" outlineLevel="1" x14ac:dyDescent="0.3">
      <c r="A80" s="29" t="s">
        <v>74</v>
      </c>
      <c r="B80" s="129">
        <f>+'N EERR ULTRAX'!B133</f>
        <v>0</v>
      </c>
      <c r="C80" s="30" t="str">
        <f>IF(AND(B4=0,B80&gt;=0), "",B80/B4)</f>
        <v/>
      </c>
      <c r="D80" s="47" t="str">
        <f>IF(AND(B124=0,B80&gt;=0),"",B80/B124)</f>
        <v/>
      </c>
      <c r="E80" s="129">
        <f>+'N EERR ULTRAX'!C133</f>
        <v>368.23513562554399</v>
      </c>
      <c r="F80" s="30">
        <f>IF(AND(E4=0,E80&gt;=0), "",E80/E4)</f>
        <v>5.2817572717513157E-3</v>
      </c>
      <c r="G80" s="47">
        <f>IF(AND(E124=0,E80&gt;=0),"",E80/E124)</f>
        <v>1.377462202680934E-2</v>
      </c>
      <c r="H80" s="129">
        <f>+'N EERR ULTRAX'!D133</f>
        <v>59.052878798662022</v>
      </c>
      <c r="I80" s="30">
        <f>IF(AND(H4=0,H80&gt;=0), "",H80/H4)</f>
        <v>6.4906305053623998E-4</v>
      </c>
      <c r="J80" s="47">
        <f>IF(AND(H124=0,H80&gt;=0),"",H80/H124)</f>
        <v>2.2326267336523729E-3</v>
      </c>
      <c r="K80" s="30">
        <f t="shared" si="27"/>
        <v>-0.83963268823235659</v>
      </c>
      <c r="L80" s="130">
        <f t="shared" si="57"/>
        <v>427.28801442420604</v>
      </c>
      <c r="M80" s="30">
        <f>IF(AND(L4=0,L80&gt;=0), "",L80/L4)</f>
        <v>2.6589168485674597E-3</v>
      </c>
      <c r="N80" s="47">
        <f>IF(AND(L124=0,L80&gt;=0),"",L80/L124)</f>
        <v>8.0343237218644184E-3</v>
      </c>
      <c r="O80" s="129">
        <f>+'N EERR ULTRAX'!E133</f>
        <v>81.272177239350427</v>
      </c>
      <c r="P80" s="30">
        <f>IF(AND(O4=0,O80&gt;=0), "",O80/O4)</f>
        <v>7.5490190648089402E-4</v>
      </c>
      <c r="Q80" s="47">
        <f>IF(AND(O124=0,O80&gt;=0),"",O80/O124)</f>
        <v>2.5040706993796225E-3</v>
      </c>
      <c r="R80" s="30">
        <f t="shared" si="28"/>
        <v>0.37626105437541912</v>
      </c>
      <c r="S80" s="130">
        <f t="shared" si="58"/>
        <v>508.56019166355645</v>
      </c>
      <c r="T80" s="30">
        <f>IF(AND(S4=0,S80&gt;=0), "",S80/S4)</f>
        <v>1.8950720961950027E-3</v>
      </c>
      <c r="U80" s="47">
        <f>IF(AND(S124=0,S80&gt;=0),"",S80/S124)</f>
        <v>5.938428814271879E-3</v>
      </c>
      <c r="V80" s="131"/>
      <c r="W80" s="30" t="str">
        <f>IF(AND(V4=0,V80&gt;=0), "",V80/V4)</f>
        <v/>
      </c>
      <c r="X80" s="47">
        <f t="shared" si="70"/>
        <v>1</v>
      </c>
      <c r="Y80" s="129">
        <f>+'N EERR ULTRAX'!F133</f>
        <v>262.81395157648888</v>
      </c>
      <c r="Z80" s="30">
        <f>IF(AND(Y4=0,Y80&gt;=0), "",Y80/Y4)</f>
        <v>2.2381282366166597E-3</v>
      </c>
      <c r="AA80" s="47">
        <f>IF(AND(Y124=0,Y80&gt;=0),"",Y80/Y124)</f>
        <v>7.6267603250851504E-3</v>
      </c>
      <c r="AB80" s="30">
        <f t="shared" si="71"/>
        <v>2.2337505958833774</v>
      </c>
      <c r="AC80" s="130">
        <f t="shared" si="59"/>
        <v>771.37414324004533</v>
      </c>
      <c r="AD80" s="30">
        <f>IF(AND(AC4=0,AC80&gt;=0), "",AC80/AC4)</f>
        <v>1.9994919878327175E-3</v>
      </c>
      <c r="AE80" s="47">
        <f>IF(AND(AC124=0,AC80&gt;=0),"",AC80/AC124)</f>
        <v>6.422856777448035E-3</v>
      </c>
      <c r="AF80" s="129">
        <f>+'N EERR ULTRAX'!G133</f>
        <v>138.12263905948413</v>
      </c>
      <c r="AG80" s="30">
        <f>IF(AND(AF4=0,AF80&gt;=0), "",AF80/AF4)</f>
        <v>1.0431559411047716E-3</v>
      </c>
      <c r="AH80" s="47">
        <f>IF(AND(AF124=0,AF80&gt;=0),"",AF80/AF124)</f>
        <v>3.8067000495630833E-3</v>
      </c>
      <c r="AI80" s="30">
        <f t="shared" si="49"/>
        <v>-0.47444708231448218</v>
      </c>
      <c r="AJ80" s="130">
        <f t="shared" si="76"/>
        <v>909.49678229952951</v>
      </c>
      <c r="AK80" s="30">
        <f>IF(AND(AJ4=0,AJ80&gt;=0), "",AJ80/AJ4)</f>
        <v>1.7551296884225302E-3</v>
      </c>
      <c r="AL80" s="47">
        <f>IF(AND(AJ124=0,AJ80&gt;=0),"",AJ80/AJ124)</f>
        <v>5.8158519519277384E-3</v>
      </c>
      <c r="AM80" s="129">
        <f>+'N EERR ULTRAX'!H133</f>
        <v>74.174780253958801</v>
      </c>
      <c r="AN80" s="30">
        <f>IF(AND(AM4=0,AM80&gt;=0), "",AM80/AM4)</f>
        <v>6.2790839030350549E-4</v>
      </c>
      <c r="AO80" s="47">
        <f>IF(AND(AM124=0,AM80&gt;=0),"",AM80/AM124)</f>
        <v>2.033429234767068E-3</v>
      </c>
      <c r="AP80" s="30">
        <f t="shared" si="50"/>
        <v>-0.46297883707525628</v>
      </c>
      <c r="AQ80" s="130">
        <f t="shared" si="77"/>
        <v>983.67156255348834</v>
      </c>
      <c r="AR80" s="30">
        <f>IF(AND(AQ4=0,AQ80&gt;=0), "",AQ80/AQ4)</f>
        <v>1.5458672641878678E-3</v>
      </c>
      <c r="AS80" s="47">
        <f>IF(AND(AQ124=0,AQ80&gt;=0),"",AQ80/AQ124)</f>
        <v>5.1004420170386987E-3</v>
      </c>
      <c r="AT80" s="131">
        <f t="shared" si="60"/>
        <v>0</v>
      </c>
      <c r="AU80" s="30" t="str">
        <f>IF(AND(AT4=0,AT80&gt;=0), "",AT80/AT4)</f>
        <v/>
      </c>
      <c r="AV80" s="47">
        <f t="shared" si="72"/>
        <v>1</v>
      </c>
      <c r="AW80" s="131">
        <f t="shared" si="48"/>
        <v>163.94526042558138</v>
      </c>
      <c r="AX80" s="30">
        <f>IF(AND(AW4=0,AW80&gt;=0), "",AW80/AW4)</f>
        <v>1.5458672641878676E-3</v>
      </c>
      <c r="AY80" s="47">
        <f>IF(AND(AW124=0,AW80&gt;=0),"",AW80/AW124)</f>
        <v>5.1004420170386987E-3</v>
      </c>
      <c r="AZ80" s="131">
        <f t="shared" si="61"/>
        <v>0</v>
      </c>
      <c r="BA80" s="30" t="str">
        <f>IF(AND(AZ4=0,AZ80&gt;=0), "",AZ80/AZ4)</f>
        <v/>
      </c>
      <c r="BB80" s="47">
        <f t="shared" si="73"/>
        <v>1</v>
      </c>
      <c r="BC80" s="129">
        <f>+'N EERR ULTRAX'!I133</f>
        <v>0</v>
      </c>
      <c r="BD80" s="30" t="str">
        <f>IF(AND(BC4=0,BC80&gt;=0), "",BC80/BC4)</f>
        <v/>
      </c>
      <c r="BE80" s="47" t="str">
        <f>IF(AND(BC124=0,BC80&gt;=0),"",BC80/BC124)</f>
        <v/>
      </c>
      <c r="BF80" s="30">
        <f t="shared" si="74"/>
        <v>-1</v>
      </c>
      <c r="BG80" s="130">
        <f t="shared" si="62"/>
        <v>983.67156255348834</v>
      </c>
      <c r="BH80" s="30">
        <f>IF(AND(BG4=0,BG80&gt;=0), "",BG80/BG4)</f>
        <v>1.5458672641878678E-3</v>
      </c>
      <c r="BI80" s="47">
        <f>IF(AND(BG124=0,BG80&gt;=0),"",BG80/BG124)</f>
        <v>5.1004420170386987E-3</v>
      </c>
      <c r="BJ80" s="129">
        <f>+'N EERR ULTRAX'!J133</f>
        <v>0</v>
      </c>
      <c r="BK80" s="30" t="str">
        <f>IF(AND(BJ4=0,BJ80&gt;=0), "",BJ80/BJ4)</f>
        <v/>
      </c>
      <c r="BL80" s="47" t="str">
        <f>IF(AND(BJ124=0,BJ80&gt;=0),"",BJ80/BJ124)</f>
        <v/>
      </c>
      <c r="BM80" s="30" t="str">
        <f t="shared" si="51"/>
        <v/>
      </c>
      <c r="BN80" s="130">
        <f t="shared" si="63"/>
        <v>983.67156255348834</v>
      </c>
      <c r="BO80" s="30">
        <f>IF(AND(BN4=0,BN80&gt;=0), "",BN80/BN4)</f>
        <v>1.5458672641878678E-3</v>
      </c>
      <c r="BP80" s="47">
        <f>IF(AND(BN124=0,BN80&gt;=0),"",BN80/BN124)</f>
        <v>5.1004420170386987E-3</v>
      </c>
      <c r="BQ80" s="129">
        <f>+'N EERR ULTRAX'!K133</f>
        <v>0</v>
      </c>
      <c r="BR80" s="30" t="str">
        <f>IF(AND(BQ4=0,BQ80&gt;=0), "",BQ80/BQ4)</f>
        <v/>
      </c>
      <c r="BS80" s="47" t="str">
        <f>IF(AND(BQ124=0,BQ80&gt;=0),"",BQ80/BQ124)</f>
        <v/>
      </c>
      <c r="BT80" s="30" t="str">
        <f t="shared" si="52"/>
        <v/>
      </c>
      <c r="BU80" s="130">
        <f t="shared" si="64"/>
        <v>983.67156255348834</v>
      </c>
      <c r="BV80" s="30">
        <f>IF(AND(BU4=0,BU80&gt;=0), "",BU80/BU4)</f>
        <v>1.5458672641878678E-3</v>
      </c>
      <c r="BW80" s="47">
        <f>IF(AND(BU124=0,BU80&gt;=0),"",BU80/BU124)</f>
        <v>5.1004420170386987E-3</v>
      </c>
      <c r="BX80" s="131">
        <f t="shared" si="65"/>
        <v>0</v>
      </c>
      <c r="BY80" s="30" t="str">
        <f>IF(AND(BX4=0,BX80&gt;=0), "",BX80/BX4)</f>
        <v/>
      </c>
      <c r="BZ80" s="47">
        <f t="shared" si="53"/>
        <v>1</v>
      </c>
      <c r="CA80" s="129">
        <f>+'N EERR ULTRAX'!L133</f>
        <v>0</v>
      </c>
      <c r="CB80" s="30" t="str">
        <f>IF(AND(CA4=0,CA80&gt;=0), "",CA80/CA4)</f>
        <v/>
      </c>
      <c r="CC80" s="47" t="str">
        <f>IF(AND(CA124=0,CA80&gt;=0),"",CA80/CA124)</f>
        <v/>
      </c>
      <c r="CD80" s="30" t="str">
        <f t="shared" si="75"/>
        <v/>
      </c>
      <c r="CE80" s="130">
        <f t="shared" si="66"/>
        <v>983.67156255348834</v>
      </c>
      <c r="CF80" s="30">
        <f>IF(AND(CE4=0,CE80&gt;=0), "",CE80/CE4)</f>
        <v>1.5458672641878678E-3</v>
      </c>
      <c r="CG80" s="47">
        <f>IF(AND(CE124=0,CE80&gt;=0),"",CE80/CE124)</f>
        <v>5.1004420170386987E-3</v>
      </c>
      <c r="CH80" s="129">
        <f>+'N EERR ULTRAX'!M133</f>
        <v>0</v>
      </c>
      <c r="CI80" s="30" t="str">
        <f>IF(AND(CH4=0,CH80&gt;=0), "",CH80/CH4)</f>
        <v/>
      </c>
      <c r="CJ80" s="47" t="str">
        <f>IF(AND(CH124=0,CH80&gt;=0),"",CH80/CH124)</f>
        <v/>
      </c>
      <c r="CK80" s="30" t="str">
        <f t="shared" si="54"/>
        <v/>
      </c>
      <c r="CL80" s="130">
        <f t="shared" si="67"/>
        <v>983.67156255348834</v>
      </c>
      <c r="CM80" s="30">
        <f>IF(AND(CL4=0,CL80&gt;=0), "",CL80/CL4)</f>
        <v>1.5458672641878678E-3</v>
      </c>
      <c r="CN80" s="47">
        <f>IF(AND(CL124=0,CL80&gt;=0),"",CL80/CL124)</f>
        <v>5.1004420170386987E-3</v>
      </c>
      <c r="CO80" s="129">
        <f>+'N EERR ULTRAX'!N133</f>
        <v>0</v>
      </c>
      <c r="CP80" s="30" t="str">
        <f>IF(AND(CO4=0,CO80&gt;=0), "",CO80/CO4)</f>
        <v/>
      </c>
      <c r="CQ80" s="47" t="str">
        <f>IF(AND(CO124=0,CO80&gt;=0),"",CO80/CO124)</f>
        <v/>
      </c>
      <c r="CR80" s="30" t="str">
        <f t="shared" si="55"/>
        <v/>
      </c>
      <c r="CS80" s="130">
        <f t="shared" si="68"/>
        <v>983.67156255348834</v>
      </c>
      <c r="CT80" s="30">
        <f>IF(AND(CS4=0,CS80&gt;=0), "",CS80/CS4)</f>
        <v>1.5458672641878678E-3</v>
      </c>
      <c r="CU80" s="47">
        <f>IF(AND(CS124=0,CS80&gt;=0),"",CS80/CS124)</f>
        <v>5.1004420170386987E-3</v>
      </c>
      <c r="CV80" s="131">
        <f t="shared" si="69"/>
        <v>0</v>
      </c>
      <c r="CW80" s="30" t="str">
        <f>IF(AND(CV4=0,CV80&gt;=0), "",CV80/CV4)</f>
        <v/>
      </c>
      <c r="CX80" s="47">
        <f t="shared" si="56"/>
        <v>1</v>
      </c>
    </row>
    <row r="81" spans="1:102" hidden="1" outlineLevel="1" x14ac:dyDescent="0.3">
      <c r="A81" s="29" t="s">
        <v>27</v>
      </c>
      <c r="B81" s="129">
        <f>+'N EERR ULTRAX'!B134+'N EERR ULTRAX'!B135+'N EERR ULTRAX'!B136</f>
        <v>0</v>
      </c>
      <c r="C81" s="30" t="str">
        <f>IF(AND(B4=0,B81&gt;=0), "",B81/B4)</f>
        <v/>
      </c>
      <c r="D81" s="47" t="str">
        <f>IF(AND(B124=0,B81&gt;=0),"",B81/B124)</f>
        <v/>
      </c>
      <c r="E81" s="129">
        <f>+'N EERR ULTRAX'!C134+'N EERR ULTRAX'!C135+'N EERR ULTRAX'!C136</f>
        <v>501.3495102668075</v>
      </c>
      <c r="F81" s="30">
        <f>IF(AND(E4=0,E81&gt;=0), "",E81/E4)</f>
        <v>7.1910748468973166E-3</v>
      </c>
      <c r="G81" s="47">
        <f>IF(AND(E124=0,E81&gt;=0),"",E81/E124)</f>
        <v>1.8754049625166157E-2</v>
      </c>
      <c r="H81" s="129">
        <f>+'N EERR ULTRAX'!D134+'N EERR ULTRAX'!D135+'N EERR ULTRAX'!D136</f>
        <v>535.81032880222051</v>
      </c>
      <c r="I81" s="30">
        <f>IF(AND(H4=0,H81&gt;=0), "",H81/H4)</f>
        <v>5.8892080046921381E-3</v>
      </c>
      <c r="J81" s="47">
        <f>IF(AND(H124=0,H81&gt;=0),"",H81/H124)</f>
        <v>2.0257513072809069E-2</v>
      </c>
      <c r="K81" s="30">
        <f t="shared" si="27"/>
        <v>6.873611687996603E-2</v>
      </c>
      <c r="L81" s="130">
        <f t="shared" si="57"/>
        <v>1037.1598390690281</v>
      </c>
      <c r="M81" s="30">
        <f>IF(AND(L4=0,L81&gt;=0), "",L81/L4)</f>
        <v>6.4540115277381101E-3</v>
      </c>
      <c r="N81" s="47">
        <f>IF(AND(L124=0,L81&gt;=0),"",L81/L124)</f>
        <v>1.950178244439265E-2</v>
      </c>
      <c r="O81" s="129">
        <f>+'N EERR ULTRAX'!E134+'N EERR ULTRAX'!E135+'N EERR ULTRAX'!E136</f>
        <v>981.07444628477242</v>
      </c>
      <c r="P81" s="30">
        <f>IF(AND(O4=0,O81&gt;=0), "",O81/O4)</f>
        <v>9.1127738305683114E-3</v>
      </c>
      <c r="Q81" s="47">
        <f>IF(AND(O124=0,O81&gt;=0),"",O81/O124)</f>
        <v>3.0227808067904309E-2</v>
      </c>
      <c r="R81" s="30">
        <f t="shared" si="28"/>
        <v>0.83101070201076466</v>
      </c>
      <c r="S81" s="130">
        <f t="shared" si="58"/>
        <v>2018.2342853538005</v>
      </c>
      <c r="T81" s="30">
        <f>IF(AND(S4=0,S81&gt;=0), "",S81/S4)</f>
        <v>7.5206426701371109E-3</v>
      </c>
      <c r="U81" s="47">
        <f>IF(AND(S124=0,S81&gt;=0),"",S81/S124)</f>
        <v>2.3566808473332736E-2</v>
      </c>
      <c r="V81" s="131"/>
      <c r="W81" s="30" t="str">
        <f>IF(AND(V4=0,V81&gt;=0), "",V81/V4)</f>
        <v/>
      </c>
      <c r="X81" s="47">
        <f t="shared" si="70"/>
        <v>1</v>
      </c>
      <c r="Y81" s="129">
        <f>+'N EERR ULTRAX'!F134+'N EERR ULTRAX'!F135+'N EERR ULTRAX'!F136</f>
        <v>588.36737065005832</v>
      </c>
      <c r="Z81" s="30">
        <f>IF(AND(Y4=0,Y81&gt;=0), "",Y81/Y4)</f>
        <v>5.0105468825255442E-3</v>
      </c>
      <c r="AA81" s="47">
        <f>IF(AND(Y124=0,Y81&gt;=0),"",Y81/Y124)</f>
        <v>1.7074195993520336E-2</v>
      </c>
      <c r="AB81" s="30">
        <f t="shared" si="71"/>
        <v>-0.40028264635966743</v>
      </c>
      <c r="AC81" s="130">
        <f t="shared" si="59"/>
        <v>2606.6016560038588</v>
      </c>
      <c r="AD81" s="30">
        <f>IF(AND(AC4=0,AC81&gt;=0), "",AC81/AC4)</f>
        <v>6.7566163220865371E-3</v>
      </c>
      <c r="AE81" s="47">
        <f>IF(AND(AC124=0,AC81&gt;=0),"",AC81/AC124)</f>
        <v>2.1703902391711018E-2</v>
      </c>
      <c r="AF81" s="129">
        <f>+'N EERR ULTRAX'!G134+'N EERR ULTRAX'!G135+'N EERR ULTRAX'!G136</f>
        <v>588.68129832719205</v>
      </c>
      <c r="AG81" s="30">
        <f>IF(AND(AF4=0,AF81&gt;=0), "",AF81/AF4)</f>
        <v>4.4459503376764863E-3</v>
      </c>
      <c r="AH81" s="47">
        <f>IF(AND(AF124=0,AF81&gt;=0),"",AF81/AF124)</f>
        <v>1.6224227561666398E-2</v>
      </c>
      <c r="AI81" s="30">
        <f t="shared" si="49"/>
        <v>5.3355725146160007E-4</v>
      </c>
      <c r="AJ81" s="130">
        <f t="shared" si="76"/>
        <v>3195.2829543310509</v>
      </c>
      <c r="AK81" s="30">
        <f>IF(AND(AJ4=0,AJ81&gt;=0), "",AJ81/AJ4)</f>
        <v>6.1661966102590582E-3</v>
      </c>
      <c r="AL81" s="47">
        <f>IF(AND(AJ124=0,AJ81&gt;=0),"",AJ81/AJ124)</f>
        <v>2.0432499563024883E-2</v>
      </c>
      <c r="AM81" s="129">
        <f>+'N EERR ULTRAX'!H134+'N EERR ULTRAX'!H135+'N EERR ULTRAX'!H136</f>
        <v>611.88463197609144</v>
      </c>
      <c r="AN81" s="30">
        <f>IF(AND(AM4=0,AM81&gt;=0), "",AM81/AM4)</f>
        <v>5.1797591175884181E-3</v>
      </c>
      <c r="AO81" s="47">
        <f>IF(AND(AM124=0,AM81&gt;=0),"",AM81/AM124)</f>
        <v>1.6774220222896673E-2</v>
      </c>
      <c r="AP81" s="30">
        <f t="shared" si="50"/>
        <v>3.9415781875242889E-2</v>
      </c>
      <c r="AQ81" s="130">
        <f t="shared" si="77"/>
        <v>3807.1675863071423</v>
      </c>
      <c r="AR81" s="30">
        <f>IF(AND(AQ4=0,AQ81&gt;=0), "",AQ81/AQ4)</f>
        <v>5.9830699239405184E-3</v>
      </c>
      <c r="AS81" s="47">
        <f>IF(AND(AQ124=0,AQ81&gt;=0),"",AQ81/AQ124)</f>
        <v>1.9740570188591645E-2</v>
      </c>
      <c r="AT81" s="131">
        <f t="shared" si="60"/>
        <v>0</v>
      </c>
      <c r="AU81" s="30" t="str">
        <f>IF(AND(AT4=0,AT81&gt;=0), "",AT81/AT4)</f>
        <v/>
      </c>
      <c r="AV81" s="47">
        <f t="shared" si="72"/>
        <v>1</v>
      </c>
      <c r="AW81" s="131">
        <f t="shared" si="48"/>
        <v>634.52793105119042</v>
      </c>
      <c r="AX81" s="30">
        <f>IF(AND(AW4=0,AW81&gt;=0), "",AW81/AW4)</f>
        <v>5.9830699239405184E-3</v>
      </c>
      <c r="AY81" s="47">
        <f>IF(AND(AW124=0,AW81&gt;=0),"",AW81/AW124)</f>
        <v>1.9740570188591648E-2</v>
      </c>
      <c r="AZ81" s="131">
        <f t="shared" si="61"/>
        <v>0</v>
      </c>
      <c r="BA81" s="30" t="str">
        <f>IF(AND(AZ4=0,AZ81&gt;=0), "",AZ81/AZ4)</f>
        <v/>
      </c>
      <c r="BB81" s="47">
        <f t="shared" si="73"/>
        <v>1</v>
      </c>
      <c r="BC81" s="129">
        <f>+'N EERR ULTRAX'!I134+'N EERR ULTRAX'!I135+'N EERR ULTRAX'!I136</f>
        <v>0</v>
      </c>
      <c r="BD81" s="30" t="str">
        <f>IF(AND(BC4=0,BC81&gt;=0), "",BC81/BC4)</f>
        <v/>
      </c>
      <c r="BE81" s="47" t="str">
        <f>IF(AND(BC124=0,BC81&gt;=0),"",BC81/BC124)</f>
        <v/>
      </c>
      <c r="BF81" s="30">
        <f t="shared" si="74"/>
        <v>-1</v>
      </c>
      <c r="BG81" s="130">
        <f t="shared" si="62"/>
        <v>3807.1675863071423</v>
      </c>
      <c r="BH81" s="30">
        <f>IF(AND(BG4=0,BG81&gt;=0), "",BG81/BG4)</f>
        <v>5.9830699239405184E-3</v>
      </c>
      <c r="BI81" s="47">
        <f>IF(AND(BG124=0,BG81&gt;=0),"",BG81/BG124)</f>
        <v>1.9740570188591645E-2</v>
      </c>
      <c r="BJ81" s="129">
        <f>+'N EERR ULTRAX'!J134+'N EERR ULTRAX'!J135+'N EERR ULTRAX'!J136</f>
        <v>0</v>
      </c>
      <c r="BK81" s="30" t="str">
        <f>IF(AND(BJ4=0,BJ81&gt;=0), "",BJ81/BJ4)</f>
        <v/>
      </c>
      <c r="BL81" s="47" t="str">
        <f>IF(AND(BJ124=0,BJ81&gt;=0),"",BJ81/BJ124)</f>
        <v/>
      </c>
      <c r="BM81" s="30" t="str">
        <f t="shared" si="51"/>
        <v/>
      </c>
      <c r="BN81" s="130">
        <f t="shared" si="63"/>
        <v>3807.1675863071423</v>
      </c>
      <c r="BO81" s="30">
        <f>IF(AND(BN4=0,BN81&gt;=0), "",BN81/BN4)</f>
        <v>5.9830699239405184E-3</v>
      </c>
      <c r="BP81" s="47">
        <f>IF(AND(BN124=0,BN81&gt;=0),"",BN81/BN124)</f>
        <v>1.9740570188591645E-2</v>
      </c>
      <c r="BQ81" s="129">
        <f>+'N EERR ULTRAX'!K134+'N EERR ULTRAX'!K135+'N EERR ULTRAX'!K136</f>
        <v>0</v>
      </c>
      <c r="BR81" s="30" t="str">
        <f>IF(AND(BQ4=0,BQ81&gt;=0), "",BQ81/BQ4)</f>
        <v/>
      </c>
      <c r="BS81" s="47" t="str">
        <f>IF(AND(BQ124=0,BQ81&gt;=0),"",BQ81/BQ124)</f>
        <v/>
      </c>
      <c r="BT81" s="30" t="str">
        <f t="shared" si="52"/>
        <v/>
      </c>
      <c r="BU81" s="130">
        <f t="shared" si="64"/>
        <v>3807.1675863071423</v>
      </c>
      <c r="BV81" s="30">
        <f>IF(AND(BU4=0,BU81&gt;=0), "",BU81/BU4)</f>
        <v>5.9830699239405184E-3</v>
      </c>
      <c r="BW81" s="47">
        <f>IF(AND(BU124=0,BU81&gt;=0),"",BU81/BU124)</f>
        <v>1.9740570188591645E-2</v>
      </c>
      <c r="BX81" s="131">
        <f t="shared" si="65"/>
        <v>0</v>
      </c>
      <c r="BY81" s="30" t="str">
        <f>IF(AND(BX4=0,BX81&gt;=0), "",BX81/BX4)</f>
        <v/>
      </c>
      <c r="BZ81" s="47">
        <f t="shared" si="53"/>
        <v>1</v>
      </c>
      <c r="CA81" s="129">
        <f>+'N EERR ULTRAX'!L134+'N EERR ULTRAX'!L135+'N EERR ULTRAX'!L136</f>
        <v>0</v>
      </c>
      <c r="CB81" s="30" t="str">
        <f>IF(AND(CA4=0,CA81&gt;=0), "",CA81/CA4)</f>
        <v/>
      </c>
      <c r="CC81" s="47" t="str">
        <f>IF(AND(CA124=0,CA81&gt;=0),"",CA81/CA124)</f>
        <v/>
      </c>
      <c r="CD81" s="30" t="str">
        <f t="shared" si="75"/>
        <v/>
      </c>
      <c r="CE81" s="130">
        <f t="shared" si="66"/>
        <v>3807.1675863071423</v>
      </c>
      <c r="CF81" s="30">
        <f>IF(AND(CE4=0,CE81&gt;=0), "",CE81/CE4)</f>
        <v>5.9830699239405184E-3</v>
      </c>
      <c r="CG81" s="47">
        <f>IF(AND(CE124=0,CE81&gt;=0),"",CE81/CE124)</f>
        <v>1.9740570188591645E-2</v>
      </c>
      <c r="CH81" s="129">
        <f>+'N EERR ULTRAX'!M134+'N EERR ULTRAX'!M135+'N EERR ULTRAX'!M136</f>
        <v>0</v>
      </c>
      <c r="CI81" s="30" t="str">
        <f>IF(AND(CH4=0,CH81&gt;=0), "",CH81/CH4)</f>
        <v/>
      </c>
      <c r="CJ81" s="47" t="str">
        <f>IF(AND(CH124=0,CH81&gt;=0),"",CH81/CH124)</f>
        <v/>
      </c>
      <c r="CK81" s="30" t="str">
        <f t="shared" si="54"/>
        <v/>
      </c>
      <c r="CL81" s="130">
        <f t="shared" si="67"/>
        <v>3807.1675863071423</v>
      </c>
      <c r="CM81" s="30">
        <f>IF(AND(CL4=0,CL81&gt;=0), "",CL81/CL4)</f>
        <v>5.9830699239405184E-3</v>
      </c>
      <c r="CN81" s="47">
        <f>IF(AND(CL124=0,CL81&gt;=0),"",CL81/CL124)</f>
        <v>1.9740570188591645E-2</v>
      </c>
      <c r="CO81" s="129">
        <f>+'N EERR ULTRAX'!N134+'N EERR ULTRAX'!N135+'N EERR ULTRAX'!N136</f>
        <v>0</v>
      </c>
      <c r="CP81" s="30" t="str">
        <f>IF(AND(CO4=0,CO81&gt;=0), "",CO81/CO4)</f>
        <v/>
      </c>
      <c r="CQ81" s="47" t="str">
        <f>IF(AND(CO124=0,CO81&gt;=0),"",CO81/CO124)</f>
        <v/>
      </c>
      <c r="CR81" s="30" t="str">
        <f t="shared" si="55"/>
        <v/>
      </c>
      <c r="CS81" s="130">
        <f t="shared" si="68"/>
        <v>3807.1675863071423</v>
      </c>
      <c r="CT81" s="30">
        <f>IF(AND(CS4=0,CS81&gt;=0), "",CS81/CS4)</f>
        <v>5.9830699239405184E-3</v>
      </c>
      <c r="CU81" s="47">
        <f>IF(AND(CS124=0,CS81&gt;=0),"",CS81/CS124)</f>
        <v>1.9740570188591645E-2</v>
      </c>
      <c r="CV81" s="131">
        <f t="shared" si="69"/>
        <v>0</v>
      </c>
      <c r="CW81" s="30" t="str">
        <f>IF(AND(CV4=0,CV81&gt;=0), "",CV81/CV4)</f>
        <v/>
      </c>
      <c r="CX81" s="47">
        <f t="shared" si="56"/>
        <v>1</v>
      </c>
    </row>
    <row r="82" spans="1:102" hidden="1" outlineLevel="1" x14ac:dyDescent="0.3">
      <c r="A82" s="29"/>
      <c r="B82" s="129"/>
      <c r="C82" s="15"/>
      <c r="D82" s="46"/>
      <c r="E82" s="129"/>
      <c r="F82" s="15"/>
      <c r="G82" s="46"/>
      <c r="H82" s="129"/>
      <c r="I82" s="15"/>
      <c r="J82" s="46"/>
      <c r="K82" s="32" t="str">
        <f t="shared" si="27"/>
        <v/>
      </c>
      <c r="M82" s="15"/>
      <c r="N82" s="46"/>
      <c r="O82" s="129"/>
      <c r="P82" s="15"/>
      <c r="Q82" s="46"/>
      <c r="R82" s="32" t="str">
        <f t="shared" si="28"/>
        <v/>
      </c>
      <c r="T82" s="15"/>
      <c r="U82" s="46"/>
      <c r="V82" s="131"/>
      <c r="W82" s="15"/>
      <c r="X82" s="92" t="str">
        <f t="shared" si="70"/>
        <v/>
      </c>
      <c r="Y82" s="129"/>
      <c r="Z82" s="15"/>
      <c r="AA82" s="46"/>
      <c r="AB82" s="32" t="str">
        <f t="shared" si="71"/>
        <v/>
      </c>
      <c r="AD82" s="15"/>
      <c r="AE82" s="46"/>
      <c r="AF82" s="129"/>
      <c r="AG82" s="15"/>
      <c r="AH82" s="46"/>
      <c r="AI82" s="32" t="str">
        <f t="shared" si="49"/>
        <v/>
      </c>
      <c r="AJ82" s="130">
        <f t="shared" si="76"/>
        <v>0</v>
      </c>
      <c r="AK82" s="15"/>
      <c r="AL82" s="46"/>
      <c r="AM82" s="129"/>
      <c r="AN82" s="15"/>
      <c r="AO82" s="46"/>
      <c r="AP82" s="32" t="str">
        <f t="shared" si="50"/>
        <v/>
      </c>
      <c r="AQ82" s="130">
        <f t="shared" si="77"/>
        <v>0</v>
      </c>
      <c r="AR82" s="15"/>
      <c r="AS82" s="46"/>
      <c r="AT82" s="131">
        <f t="shared" si="60"/>
        <v>0</v>
      </c>
      <c r="AU82" s="15"/>
      <c r="AV82" s="92" t="str">
        <f t="shared" si="72"/>
        <v/>
      </c>
      <c r="AW82" s="131">
        <f t="shared" si="48"/>
        <v>0</v>
      </c>
      <c r="AX82" s="15"/>
      <c r="AY82" s="46"/>
      <c r="AZ82" s="131">
        <f t="shared" si="61"/>
        <v>0</v>
      </c>
      <c r="BA82" s="15"/>
      <c r="BB82" s="92" t="str">
        <f t="shared" si="73"/>
        <v/>
      </c>
      <c r="BC82" s="129"/>
      <c r="BD82" s="15"/>
      <c r="BE82" s="46"/>
      <c r="BF82" s="32" t="str">
        <f t="shared" si="74"/>
        <v/>
      </c>
      <c r="BG82" s="130">
        <f t="shared" si="62"/>
        <v>0</v>
      </c>
      <c r="BH82" s="15"/>
      <c r="BI82" s="46"/>
      <c r="BJ82" s="129"/>
      <c r="BK82" s="15"/>
      <c r="BL82" s="46"/>
      <c r="BM82" s="32" t="str">
        <f t="shared" si="51"/>
        <v/>
      </c>
      <c r="BN82" s="130">
        <f t="shared" si="63"/>
        <v>0</v>
      </c>
      <c r="BO82" s="15"/>
      <c r="BP82" s="46"/>
      <c r="BQ82" s="129"/>
      <c r="BR82" s="15"/>
      <c r="BS82" s="46"/>
      <c r="BT82" s="32" t="str">
        <f t="shared" si="52"/>
        <v/>
      </c>
      <c r="BU82" s="130">
        <f t="shared" si="64"/>
        <v>0</v>
      </c>
      <c r="BV82" s="15"/>
      <c r="BW82" s="46"/>
      <c r="BX82" s="131">
        <f t="shared" si="65"/>
        <v>0</v>
      </c>
      <c r="BY82" s="15"/>
      <c r="BZ82" s="92" t="str">
        <f t="shared" si="53"/>
        <v/>
      </c>
      <c r="CA82" s="129"/>
      <c r="CB82" s="15"/>
      <c r="CC82" s="46"/>
      <c r="CD82" s="32" t="str">
        <f t="shared" si="75"/>
        <v/>
      </c>
      <c r="CF82" s="15"/>
      <c r="CG82" s="46"/>
      <c r="CH82" s="129"/>
      <c r="CI82" s="15"/>
      <c r="CJ82" s="46"/>
      <c r="CK82" s="32" t="str">
        <f t="shared" si="54"/>
        <v/>
      </c>
      <c r="CL82" s="130">
        <f t="shared" si="67"/>
        <v>0</v>
      </c>
      <c r="CM82" s="15"/>
      <c r="CN82" s="46"/>
      <c r="CO82" s="129"/>
      <c r="CP82" s="15"/>
      <c r="CQ82" s="46"/>
      <c r="CR82" s="32" t="str">
        <f t="shared" si="55"/>
        <v/>
      </c>
      <c r="CS82" s="130">
        <f t="shared" si="68"/>
        <v>0</v>
      </c>
      <c r="CT82" s="15"/>
      <c r="CU82" s="46"/>
      <c r="CV82" s="131">
        <f t="shared" si="69"/>
        <v>0</v>
      </c>
      <c r="CW82" s="15"/>
      <c r="CX82" s="92" t="str">
        <f t="shared" si="56"/>
        <v/>
      </c>
    </row>
    <row r="83" spans="1:102" s="6" customFormat="1" collapsed="1" x14ac:dyDescent="0.3">
      <c r="A83" s="37" t="s">
        <v>75</v>
      </c>
      <c r="B83" s="126">
        <f>SUM(B84:B92)+B110+B111</f>
        <v>0</v>
      </c>
      <c r="C83" s="38" t="str">
        <f>IF(AND(B4=0,B83&gt;=0), "",B83/B4)</f>
        <v/>
      </c>
      <c r="D83" s="43" t="str">
        <f>IF(AND(B124=0,B83&gt;=0),"",B83/B124)</f>
        <v/>
      </c>
      <c r="E83" s="126">
        <f>SUM(E84:E92)+E110+E111</f>
        <v>4704.7088614860495</v>
      </c>
      <c r="F83" s="38">
        <f>IF(AND(E4=0,E83&gt;=0), "",E83/E4)</f>
        <v>6.7481692637542653E-2</v>
      </c>
      <c r="G83" s="43">
        <f>IF(AND(E124=0,E83&gt;=0),"",E83/E124)</f>
        <v>0.175989687141238</v>
      </c>
      <c r="H83" s="126">
        <f>SUM(H84:H92)+H110+H111</f>
        <v>3404.9273823927119</v>
      </c>
      <c r="I83" s="38">
        <f>IF(AND(H4=0,H83&gt;=0), "",H83/H4)</f>
        <v>3.742429833446597E-2</v>
      </c>
      <c r="J83" s="43">
        <f>IF(AND(H124=0,H83&gt;=0),"",H83/H124)</f>
        <v>0.12873092819053561</v>
      </c>
      <c r="K83" s="38">
        <f>IF(AND(E83=0,H83&gt;0),100%,IF(AND(E83&lt;0,H83&gt;=0),(E83-H83)/E83,IF(AND(E83&gt;0,H83&gt;0),(H83-E83)/E83,IF(AND(E83=0,H83&lt;=0),"",(H83-E83)/E83))))</f>
        <v>-0.27627245752307467</v>
      </c>
      <c r="L83" s="127">
        <f>SUM(L84:L92)+L110+L111</f>
        <v>8109.636243878761</v>
      </c>
      <c r="M83" s="38">
        <f>IF(AND(L4=0,L83&gt;=0), "",L83/L4)</f>
        <v>5.0464435501800076E-2</v>
      </c>
      <c r="N83" s="43">
        <f>IF(AND(L124=0,L83&gt;=0),"",L83/L124)</f>
        <v>0.15248600627772607</v>
      </c>
      <c r="O83" s="126">
        <f>SUM(O84:O92)+O110+O111</f>
        <v>7665.050932494144</v>
      </c>
      <c r="P83" s="38">
        <f>IF(AND(O4=0,O83&gt;=0), "",O83/O4)</f>
        <v>7.119732433366309E-2</v>
      </c>
      <c r="Q83" s="43">
        <f>IF(AND(O124=0,O83&gt;=0),"",O83/O124)</f>
        <v>0.23616728505727486</v>
      </c>
      <c r="R83" s="38">
        <f>IF(AND(H83=0,O83&gt;0),100%,IF(AND(H83&lt;0,O83&gt;=0),(H83-O83)/H83,IF(AND(H83&gt;0,O83&gt;0),(O83-H83)/H83,IF(AND(H83=0,O83&lt;=0),"",(O83-H83)/H83))))</f>
        <v>1.2511642897675417</v>
      </c>
      <c r="S83" s="127">
        <f>SUM(S84:S92)+S110+S111</f>
        <v>15774.687176372903</v>
      </c>
      <c r="T83" s="38">
        <f>IF(AND(S4=0,S83&gt;=0), "",S83/S4)</f>
        <v>5.8781969143833893E-2</v>
      </c>
      <c r="U83" s="43">
        <f>IF(AND(S124=0,S83&gt;=0),"",S83/S124)</f>
        <v>0.18420013677804908</v>
      </c>
      <c r="V83" s="128">
        <f>SUM(V84:V92)+V110+V111</f>
        <v>0</v>
      </c>
      <c r="W83" s="38" t="str">
        <f>IF(AND(V4=0,V83&gt;=0), "",V83/V4)</f>
        <v/>
      </c>
      <c r="X83" s="91">
        <f t="shared" si="70"/>
        <v>1</v>
      </c>
      <c r="Y83" s="126">
        <f>SUM(Y84:Y92)+Y110+Y111</f>
        <v>8074.9140331646558</v>
      </c>
      <c r="Z83" s="38">
        <f>IF(AND(Y4=0,Y83&gt;=0), "",Y83/Y4)</f>
        <v>6.8766110008501927E-2</v>
      </c>
      <c r="AA83" s="43">
        <f>IF(AND(Y124=0,Y83&gt;=0),"",Y83/Y124)</f>
        <v>0.23433091587106936</v>
      </c>
      <c r="AB83" s="38">
        <f t="shared" si="71"/>
        <v>5.3471673480080292E-2</v>
      </c>
      <c r="AC83" s="127">
        <f>SUM(AC84:AC92)+AC110+AC111</f>
        <v>23849.601209537559</v>
      </c>
      <c r="AD83" s="38">
        <f>IF(AND(AC4=0,AC83&gt;=0), "",AC83/AC4)</f>
        <v>6.1820955433083531E-2</v>
      </c>
      <c r="AE83" s="43">
        <f>IF(AND(AC124=0,AC83&gt;=0),"",AC83/AC124)</f>
        <v>0.19858401284322283</v>
      </c>
      <c r="AF83" s="126">
        <f>SUM(AF84:AF92)+AF110+AF111</f>
        <v>7636.8854351640648</v>
      </c>
      <c r="AG83" s="38">
        <f>IF(AND(AF4=0,AF83&gt;=0), "",AF83/AF4)</f>
        <v>5.7676731833925091E-2</v>
      </c>
      <c r="AH83" s="43">
        <f>IF(AND(AF124=0,AF83&gt;=0),"",AF83/AF124)</f>
        <v>0.21047478069128644</v>
      </c>
      <c r="AI83" s="38">
        <f t="shared" si="49"/>
        <v>-5.4245605117472978E-2</v>
      </c>
      <c r="AJ83" s="127">
        <f>SUM(AJ84:AJ92)+AJ110+AJ111</f>
        <v>31486.486644701625</v>
      </c>
      <c r="AK83" s="38">
        <f>IF(AND(AJ4=0,AJ83&gt;=0), "",AJ83/AJ4)</f>
        <v>6.0762026397181139E-2</v>
      </c>
      <c r="AL83" s="43">
        <f>IF(AND(AJ124=0,AJ83&gt;=0),"",AJ83/AJ124)</f>
        <v>0.20134292762305395</v>
      </c>
      <c r="AM83" s="126">
        <f>SUM(AM84:AM92)+AM110+AM111</f>
        <v>6838.7403702551765</v>
      </c>
      <c r="AN83" s="38">
        <f>IF(AND(AM4=0,AM83&gt;=0), "",AM83/AM4)</f>
        <v>5.7891677506673102E-2</v>
      </c>
      <c r="AO83" s="43">
        <f>IF(AND(AM124=0,AM83&gt;=0),"",AM83/AM124)</f>
        <v>0.18747739528512392</v>
      </c>
      <c r="AP83" s="38">
        <f t="shared" si="50"/>
        <v>-0.10451185521702691</v>
      </c>
      <c r="AQ83" s="127">
        <f>SUM(AQ84:AQ92)+AQ110+AQ111</f>
        <v>38325.227014956799</v>
      </c>
      <c r="AR83" s="38">
        <f>IF(AND(AQ4=0,AQ83&gt;=0), "",AQ83/AQ4)</f>
        <v>6.0229161938153183E-2</v>
      </c>
      <c r="AS83" s="43">
        <f>IF(AND(AQ124=0,AQ83&gt;=0),"",AQ83/AQ124)</f>
        <v>0.19872039166426858</v>
      </c>
      <c r="AT83" s="128">
        <f>SUM(AT84:AT92)+AT110+AT111</f>
        <v>0</v>
      </c>
      <c r="AU83" s="38" t="str">
        <f>IF(AND(AT4=0,AT83&gt;=0), "",AT83/AT4)</f>
        <v/>
      </c>
      <c r="AV83" s="91">
        <f t="shared" si="72"/>
        <v>1</v>
      </c>
      <c r="AW83" s="128">
        <f>SUM(AW84:AW92)+AW110+AW111</f>
        <v>6387.5378358261332</v>
      </c>
      <c r="AX83" s="38">
        <f>IF(AND(AW4=0,AW83&gt;=0), "",AW83/AW4)</f>
        <v>6.0229161938153183E-2</v>
      </c>
      <c r="AY83" s="43">
        <f>IF(AND(AW124=0,AW83&gt;=0),"",AW83/AW124)</f>
        <v>0.19872039166426858</v>
      </c>
      <c r="AZ83" s="128">
        <f>SUM(AZ84:AZ92)+AZ110+AZ111</f>
        <v>0</v>
      </c>
      <c r="BA83" s="38" t="str">
        <f>IF(AND(AZ4=0,AZ83&gt;=0), "",AZ83/AZ4)</f>
        <v/>
      </c>
      <c r="BB83" s="91">
        <f t="shared" si="73"/>
        <v>1</v>
      </c>
      <c r="BC83" s="126">
        <f>SUM(BC84:BC92)+BC110+BC111</f>
        <v>0</v>
      </c>
      <c r="BD83" s="38" t="str">
        <f>IF(AND(BC4=0,BC83&gt;=0), "",BC83/BC4)</f>
        <v/>
      </c>
      <c r="BE83" s="43" t="str">
        <f>IF(AND(BC124=0,BC83&gt;=0),"",BC83/BC124)</f>
        <v/>
      </c>
      <c r="BF83" s="38">
        <f t="shared" si="74"/>
        <v>-1</v>
      </c>
      <c r="BG83" s="127">
        <f>SUM(BG84:BG92)+BG110+BG111</f>
        <v>38325.227014956799</v>
      </c>
      <c r="BH83" s="38">
        <f>IF(AND(BG4=0,BG83&gt;=0), "",BG83/BG4)</f>
        <v>6.0229161938153183E-2</v>
      </c>
      <c r="BI83" s="43">
        <f>IF(AND(BG124=0,BG83&gt;=0),"",BG83/BG124)</f>
        <v>0.19872039166426858</v>
      </c>
      <c r="BJ83" s="126">
        <f>SUM(BJ84:BJ92)+BJ110+BJ111</f>
        <v>0</v>
      </c>
      <c r="BK83" s="38" t="str">
        <f>IF(AND(BJ4=0,BJ83&gt;=0), "",BJ83/BJ4)</f>
        <v/>
      </c>
      <c r="BL83" s="43" t="str">
        <f>IF(AND(BJ124=0,BJ83&gt;=0),"",BJ83/BJ124)</f>
        <v/>
      </c>
      <c r="BM83" s="38" t="str">
        <f t="shared" si="51"/>
        <v/>
      </c>
      <c r="BN83" s="127">
        <f>SUM(BN84:BN92)+BN110+BN111</f>
        <v>38325.227014956799</v>
      </c>
      <c r="BO83" s="38">
        <f>IF(AND(BN4=0,BN83&gt;=0), "",BN83/BN4)</f>
        <v>6.0229161938153183E-2</v>
      </c>
      <c r="BP83" s="43">
        <f>IF(AND(BN124=0,BN83&gt;=0),"",BN83/BN124)</f>
        <v>0.19872039166426858</v>
      </c>
      <c r="BQ83" s="126">
        <f>SUM(BQ84:BQ92)+BQ110+BQ111</f>
        <v>0</v>
      </c>
      <c r="BR83" s="38" t="str">
        <f>IF(AND(BQ4=0,BQ83&gt;=0), "",BQ83/BQ4)</f>
        <v/>
      </c>
      <c r="BS83" s="43" t="str">
        <f>IF(AND(BQ124=0,BQ83&gt;=0),"",BQ83/BQ124)</f>
        <v/>
      </c>
      <c r="BT83" s="38" t="str">
        <f t="shared" si="52"/>
        <v/>
      </c>
      <c r="BU83" s="127">
        <f>SUM(BU84:BU92)+BU110+BU111</f>
        <v>38325.227014956799</v>
      </c>
      <c r="BV83" s="38">
        <f>IF(AND(BU4=0,BU83&gt;=0), "",BU83/BU4)</f>
        <v>6.0229161938153183E-2</v>
      </c>
      <c r="BW83" s="43">
        <f>IF(AND(BU124=0,BU83&gt;=0),"",BU83/BU124)</f>
        <v>0.19872039166426858</v>
      </c>
      <c r="BX83" s="128">
        <f>SUM(BX84:BX92)+BX110+BX111</f>
        <v>0</v>
      </c>
      <c r="BY83" s="38" t="str">
        <f>IF(AND(BX4=0,BX83&gt;=0), "",BX83/BX4)</f>
        <v/>
      </c>
      <c r="BZ83" s="91">
        <f t="shared" si="53"/>
        <v>1</v>
      </c>
      <c r="CA83" s="126">
        <f>SUM(CA84:CA92)+CA110+CA111</f>
        <v>0</v>
      </c>
      <c r="CB83" s="38" t="str">
        <f>IF(AND(CA4=0,CA83&gt;=0), "",CA83/CA4)</f>
        <v/>
      </c>
      <c r="CC83" s="43" t="str">
        <f>IF(AND(CA124=0,CA83&gt;=0),"",CA83/CA124)</f>
        <v/>
      </c>
      <c r="CD83" s="38" t="str">
        <f t="shared" si="75"/>
        <v/>
      </c>
      <c r="CE83" s="127">
        <f>SUM(CE84:CE92)+CE110+CE111</f>
        <v>38325.227014956799</v>
      </c>
      <c r="CF83" s="38">
        <f>IF(AND(CE4=0,CE83&gt;=0), "",CE83/CE4)</f>
        <v>6.0229161938153183E-2</v>
      </c>
      <c r="CG83" s="43">
        <f>IF(AND(CE124=0,CE83&gt;=0),"",CE83/CE124)</f>
        <v>0.19872039166426858</v>
      </c>
      <c r="CH83" s="126">
        <f>SUM(CH84:CH92)+CH110+CH111</f>
        <v>0</v>
      </c>
      <c r="CI83" s="38" t="str">
        <f>IF(AND(CH4=0,CH83&gt;=0), "",CH83/CH4)</f>
        <v/>
      </c>
      <c r="CJ83" s="43" t="str">
        <f>IF(AND(CH124=0,CH83&gt;=0),"",CH83/CH124)</f>
        <v/>
      </c>
      <c r="CK83" s="38" t="str">
        <f t="shared" si="54"/>
        <v/>
      </c>
      <c r="CL83" s="127">
        <f>SUM(CL84:CL92)+CL110+CL111</f>
        <v>38325.227014956799</v>
      </c>
      <c r="CM83" s="38">
        <f>IF(AND(CL4=0,CL83&gt;=0), "",CL83/CL4)</f>
        <v>6.0229161938153183E-2</v>
      </c>
      <c r="CN83" s="43">
        <f>IF(AND(CL124=0,CL83&gt;=0),"",CL83/CL124)</f>
        <v>0.19872039166426858</v>
      </c>
      <c r="CO83" s="126">
        <f>SUM(CO84:CO92)+CO110+CO111</f>
        <v>0</v>
      </c>
      <c r="CP83" s="38" t="str">
        <f>IF(AND(CO4=0,CO83&gt;=0), "",CO83/CO4)</f>
        <v/>
      </c>
      <c r="CQ83" s="43" t="str">
        <f>IF(AND(CO124=0,CO83&gt;=0),"",CO83/CO124)</f>
        <v/>
      </c>
      <c r="CR83" s="38" t="str">
        <f t="shared" si="55"/>
        <v/>
      </c>
      <c r="CS83" s="127">
        <f>SUM(CS84:CS92)+CS110+CS111</f>
        <v>38325.227014956799</v>
      </c>
      <c r="CT83" s="38">
        <f>IF(AND(CS4=0,CS83&gt;=0), "",CS83/CS4)</f>
        <v>6.0229161938153183E-2</v>
      </c>
      <c r="CU83" s="43">
        <f>IF(AND(CS124=0,CS83&gt;=0),"",CS83/CS124)</f>
        <v>0.19872039166426858</v>
      </c>
      <c r="CV83" s="128">
        <f>SUM(CV84:CV92)+CV110+CV111</f>
        <v>0</v>
      </c>
      <c r="CW83" s="38" t="str">
        <f>IF(AND(CV4=0,CV83&gt;=0), "",CV83/CV4)</f>
        <v/>
      </c>
      <c r="CX83" s="91">
        <f t="shared" si="56"/>
        <v>1</v>
      </c>
    </row>
    <row r="84" spans="1:102" hidden="1" outlineLevel="2" x14ac:dyDescent="0.3">
      <c r="A84" s="29" t="s">
        <v>76</v>
      </c>
      <c r="B84" s="129">
        <f>+'N EERR ULTRAX'!B140+'N EERR ULTRAX'!B141+'N EERR ULTRAX'!B142+'N EERR ULTRAX'!B143+'N EERR ULTRAX'!B144</f>
        <v>0</v>
      </c>
      <c r="C84" s="30" t="str">
        <f>IF(AND(B4=0,B84&gt;=0), "",B84/B4)</f>
        <v/>
      </c>
      <c r="D84" s="47" t="str">
        <f>IF(AND(B124=0,B84&gt;=0),"",B84/B124)</f>
        <v/>
      </c>
      <c r="E84" s="129">
        <f>+'N EERR ULTRAX'!C140+'N EERR ULTRAX'!C141+'N EERR ULTRAX'!C142+'N EERR ULTRAX'!C143+'N EERR ULTRAX'!C144</f>
        <v>0</v>
      </c>
      <c r="F84" s="30">
        <f>IF(AND(E4=0,E84&gt;=0), "",E84/E4)</f>
        <v>0</v>
      </c>
      <c r="G84" s="47">
        <f>IF(AND(E124=0,E84&gt;=0),"",E84/E124)</f>
        <v>0</v>
      </c>
      <c r="H84" s="129">
        <f>+'N EERR ULTRAX'!D140+'N EERR ULTRAX'!D141+'N EERR ULTRAX'!D142+'N EERR ULTRAX'!D143+'N EERR ULTRAX'!D144</f>
        <v>0</v>
      </c>
      <c r="I84" s="30">
        <f>IF(AND(H4=0,H84&gt;=0), "",H84/H4)</f>
        <v>0</v>
      </c>
      <c r="J84" s="47">
        <f>IF(AND(H124=0,H84&gt;=0),"",H84/H124)</f>
        <v>0</v>
      </c>
      <c r="K84" s="30" t="str">
        <f t="shared" ref="K84:K108" si="78">IF(AND(E84=0,H84&gt;0),100%,IF(AND(E84&lt;0,H84=0),(E84-H84)/E84,IF(AND(E84&gt;0,H84&gt;0),(H84-E84)/E84,IF(AND(E84=0,H84=0),"",(H84-E84)/E84))))</f>
        <v/>
      </c>
      <c r="L84" s="130">
        <f t="shared" ref="L84:L91" si="79">+E84+H84</f>
        <v>0</v>
      </c>
      <c r="M84" s="30">
        <f>IF(AND(L4=0,L84&gt;=0), "",L84/L4)</f>
        <v>0</v>
      </c>
      <c r="N84" s="47">
        <f>IF(AND(L124=0,L84&gt;=0),"",L84/L124)</f>
        <v>0</v>
      </c>
      <c r="O84" s="129">
        <f>+'N EERR ULTRAX'!E140+'N EERR ULTRAX'!E141+'N EERR ULTRAX'!E142+'N EERR ULTRAX'!E143+'N EERR ULTRAX'!E144</f>
        <v>0</v>
      </c>
      <c r="P84" s="30">
        <f>IF(AND(O4=0,O84&gt;=0), "",O84/O4)</f>
        <v>0</v>
      </c>
      <c r="Q84" s="47">
        <f>IF(AND(O124=0,O84&gt;=0),"",O84/O124)</f>
        <v>0</v>
      </c>
      <c r="R84" s="30" t="str">
        <f t="shared" ref="R84:R108" si="80">IF(AND(H84=0,O84&gt;0),100%,IF(AND(H84&lt;0,O84=0),(H84-O84)/H84,IF(AND(H84&gt;0,O84&gt;0),(O84-H84)/H84,IF(AND(H84=0,O84=0),"",(O84-H84)/H84))))</f>
        <v/>
      </c>
      <c r="S84" s="130">
        <f t="shared" ref="S84:S91" si="81">+L84+O84</f>
        <v>0</v>
      </c>
      <c r="T84" s="30">
        <f>IF(AND(S4=0,S84&gt;=0), "",S84/S4)</f>
        <v>0</v>
      </c>
      <c r="U84" s="47">
        <f>IF(AND(S124=0,S84&gt;=0),"",S84/S124)</f>
        <v>0</v>
      </c>
      <c r="V84" s="131"/>
      <c r="W84" s="30" t="str">
        <f>IF(AND(V4=0,V84&gt;=0), "",V84/V4)</f>
        <v/>
      </c>
      <c r="X84" s="47" t="str">
        <f t="shared" si="70"/>
        <v/>
      </c>
      <c r="Y84" s="129">
        <f>+'N EERR ULTRAX'!F140+'N EERR ULTRAX'!F141+'N EERR ULTRAX'!F142+'N EERR ULTRAX'!F143+'N EERR ULTRAX'!F144</f>
        <v>0</v>
      </c>
      <c r="Z84" s="30">
        <f>IF(AND(Y4=0,Y84&gt;=0), "",Y84/Y4)</f>
        <v>0</v>
      </c>
      <c r="AA84" s="47">
        <f>IF(AND(Y124=0,Y84&gt;=0),"",Y84/Y124)</f>
        <v>0</v>
      </c>
      <c r="AB84" s="30" t="str">
        <f t="shared" si="71"/>
        <v/>
      </c>
      <c r="AC84" s="130">
        <f t="shared" ref="AC84:AC91" si="82">+S84+Y84</f>
        <v>0</v>
      </c>
      <c r="AD84" s="30">
        <f>IF(AND(AC4=0,AC84&gt;=0), "",AC84/AC4)</f>
        <v>0</v>
      </c>
      <c r="AE84" s="47">
        <f>IF(AND(AC124=0,AC84&gt;=0),"",AC84/AC124)</f>
        <v>0</v>
      </c>
      <c r="AF84" s="129">
        <f>+'N EERR ULTRAX'!G140+'N EERR ULTRAX'!G141+'N EERR ULTRAX'!G142+'N EERR ULTRAX'!G143+'N EERR ULTRAX'!G144</f>
        <v>0</v>
      </c>
      <c r="AG84" s="30">
        <f>IF(AND(AF4=0,AF84&gt;=0), "",AF84/AF4)</f>
        <v>0</v>
      </c>
      <c r="AH84" s="47">
        <f>IF(AND(AF124=0,AF84&gt;=0),"",AF84/AF124)</f>
        <v>0</v>
      </c>
      <c r="AI84" s="30" t="str">
        <f t="shared" si="49"/>
        <v/>
      </c>
      <c r="AJ84" s="130">
        <f t="shared" si="76"/>
        <v>0</v>
      </c>
      <c r="AK84" s="30">
        <f>IF(AND(AJ4=0,AJ84&gt;=0), "",AJ84/AJ4)</f>
        <v>0</v>
      </c>
      <c r="AL84" s="47">
        <f>IF(AND(AJ124=0,AJ84&gt;=0),"",AJ84/AJ124)</f>
        <v>0</v>
      </c>
      <c r="AM84" s="129">
        <f>+'N EERR ULTRAX'!H140+'N EERR ULTRAX'!H141+'N EERR ULTRAX'!H142+'N EERR ULTRAX'!H143+'N EERR ULTRAX'!H144</f>
        <v>74.039439343331196</v>
      </c>
      <c r="AN84" s="30">
        <f>IF(AND(AM4=0,AM84&gt;=0), "",AM84/AM4)</f>
        <v>6.2676269505448109E-4</v>
      </c>
      <c r="AO84" s="47">
        <f>IF(AND(AM124=0,AM84&gt;=0),"",AM84/AM124)</f>
        <v>2.0297189957425919E-3</v>
      </c>
      <c r="AP84" s="30">
        <f t="shared" si="50"/>
        <v>1</v>
      </c>
      <c r="AQ84" s="130">
        <f t="shared" si="77"/>
        <v>74.039439343331196</v>
      </c>
      <c r="AR84" s="30">
        <f>IF(AND(AQ4=0,AQ84&gt;=0), "",AQ84/AQ4)</f>
        <v>1.1635504155733417E-4</v>
      </c>
      <c r="AS84" s="47">
        <f>IF(AND(AQ124=0,AQ84&gt;=0),"",AQ84/AQ124)</f>
        <v>3.8390239356358362E-4</v>
      </c>
      <c r="AT84" s="131">
        <f t="shared" ref="AT84:AT92" si="83">+V84*2</f>
        <v>0</v>
      </c>
      <c r="AU84" s="30" t="str">
        <f>IF(AND(AT4=0,AT84&gt;=0), "",AT84/AT4)</f>
        <v/>
      </c>
      <c r="AV84" s="47">
        <f t="shared" si="72"/>
        <v>1</v>
      </c>
      <c r="AW84" s="131">
        <f t="shared" si="48"/>
        <v>12.339906557221866</v>
      </c>
      <c r="AX84" s="30">
        <f>IF(AND(AW4=0,AW84&gt;=0), "",AW84/AW4)</f>
        <v>1.1635504155733417E-4</v>
      </c>
      <c r="AY84" s="47">
        <f>IF(AND(AW124=0,AW84&gt;=0),"",AW84/AW124)</f>
        <v>3.8390239356358362E-4</v>
      </c>
      <c r="AZ84" s="131">
        <f t="shared" ref="AZ84:AZ102" si="84">+AT84/6</f>
        <v>0</v>
      </c>
      <c r="BA84" s="30" t="str">
        <f>IF(AND(AZ4=0,AZ84&gt;=0), "",AZ84/AZ4)</f>
        <v/>
      </c>
      <c r="BB84" s="47">
        <f t="shared" si="73"/>
        <v>1</v>
      </c>
      <c r="BC84" s="129">
        <f>+'N EERR ULTRAX'!I140+'N EERR ULTRAX'!I141+'N EERR ULTRAX'!I142+'N EERR ULTRAX'!I143+'N EERR ULTRAX'!I144</f>
        <v>0</v>
      </c>
      <c r="BD84" s="30" t="str">
        <f>IF(AND(BC4=0,BC84&gt;=0), "",BC84/BC4)</f>
        <v/>
      </c>
      <c r="BE84" s="47" t="str">
        <f>IF(AND(BC124=0,BC84&gt;=0),"",BC84/BC124)</f>
        <v/>
      </c>
      <c r="BF84" s="30">
        <f t="shared" si="74"/>
        <v>-1</v>
      </c>
      <c r="BG84" s="130">
        <f t="shared" ref="BG84:BG92" si="85">+AQ84+BC84</f>
        <v>74.039439343331196</v>
      </c>
      <c r="BH84" s="30">
        <f>IF(AND(BG4=0,BG84&gt;=0), "",BG84/BG4)</f>
        <v>1.1635504155733417E-4</v>
      </c>
      <c r="BI84" s="47">
        <f>IF(AND(BG124=0,BG84&gt;=0),"",BG84/BG124)</f>
        <v>3.8390239356358362E-4</v>
      </c>
      <c r="BJ84" s="129">
        <f>+'N EERR ULTRAX'!J140+'N EERR ULTRAX'!J141+'N EERR ULTRAX'!J142+'N EERR ULTRAX'!J143+'N EERR ULTRAX'!J144</f>
        <v>0</v>
      </c>
      <c r="BK84" s="30" t="str">
        <f>IF(AND(BJ4=0,BJ84&gt;=0), "",BJ84/BJ4)</f>
        <v/>
      </c>
      <c r="BL84" s="47" t="str">
        <f>IF(AND(BJ124=0,BJ84&gt;=0),"",BJ84/BJ124)</f>
        <v/>
      </c>
      <c r="BM84" s="30" t="str">
        <f t="shared" si="51"/>
        <v/>
      </c>
      <c r="BN84" s="130">
        <f t="shared" ref="BN84:BN92" si="86">+BG84+BJ84</f>
        <v>74.039439343331196</v>
      </c>
      <c r="BO84" s="30">
        <f>IF(AND(BN4=0,BN84&gt;=0), "",BN84/BN4)</f>
        <v>1.1635504155733417E-4</v>
      </c>
      <c r="BP84" s="47">
        <f>IF(AND(BN124=0,BN84&gt;=0),"",BN84/BN124)</f>
        <v>3.8390239356358362E-4</v>
      </c>
      <c r="BQ84" s="129">
        <f>+'N EERR ULTRAX'!K140+'N EERR ULTRAX'!K141+'N EERR ULTRAX'!K142+'N EERR ULTRAX'!K143+'N EERR ULTRAX'!K144</f>
        <v>0</v>
      </c>
      <c r="BR84" s="30" t="str">
        <f>IF(AND(BQ4=0,BQ84&gt;=0), "",BQ84/BQ4)</f>
        <v/>
      </c>
      <c r="BS84" s="47" t="str">
        <f>IF(AND(BQ124=0,BQ84&gt;=0),"",BQ84/BQ124)</f>
        <v/>
      </c>
      <c r="BT84" s="30" t="str">
        <f t="shared" si="52"/>
        <v/>
      </c>
      <c r="BU84" s="130">
        <f t="shared" ref="BU84:BU92" si="87">+BN84+BQ84</f>
        <v>74.039439343331196</v>
      </c>
      <c r="BV84" s="30">
        <f>IF(AND(BU4=0,BU84&gt;=0), "",BU84/BU4)</f>
        <v>1.1635504155733417E-4</v>
      </c>
      <c r="BW84" s="47">
        <f>IF(AND(BU124=0,BU84&gt;=0),"",BU84/BU124)</f>
        <v>3.8390239356358362E-4</v>
      </c>
      <c r="BX84" s="131">
        <f t="shared" ref="BX84:BX92" si="88">+AZ84*9</f>
        <v>0</v>
      </c>
      <c r="BY84" s="30" t="str">
        <f>IF(AND(BX4=0,BX84&gt;=0), "",BX84/BX4)</f>
        <v/>
      </c>
      <c r="BZ84" s="47">
        <f t="shared" si="53"/>
        <v>1</v>
      </c>
      <c r="CA84" s="129">
        <f>+'N EERR ULTRAX'!L140+'N EERR ULTRAX'!L141+'N EERR ULTRAX'!L142+'N EERR ULTRAX'!L143+'N EERR ULTRAX'!L144</f>
        <v>0</v>
      </c>
      <c r="CB84" s="30" t="str">
        <f>IF(AND(CA4=0,CA84&gt;=0), "",CA84/CA4)</f>
        <v/>
      </c>
      <c r="CC84" s="47" t="str">
        <f>IF(AND(CA124=0,CA84&gt;=0),"",CA84/CA124)</f>
        <v/>
      </c>
      <c r="CD84" s="30" t="str">
        <f t="shared" si="75"/>
        <v/>
      </c>
      <c r="CE84" s="130">
        <f t="shared" ref="CE84:CE92" si="89">+BU84+CA84</f>
        <v>74.039439343331196</v>
      </c>
      <c r="CF84" s="30">
        <f>IF(AND(CE4=0,CE84&gt;=0), "",CE84/CE4)</f>
        <v>1.1635504155733417E-4</v>
      </c>
      <c r="CG84" s="47">
        <f>IF(AND(CE124=0,CE84&gt;=0),"",CE84/CE124)</f>
        <v>3.8390239356358362E-4</v>
      </c>
      <c r="CH84" s="129">
        <f>+'N EERR ULTRAX'!M140+'N EERR ULTRAX'!M141+'N EERR ULTRAX'!M142+'N EERR ULTRAX'!M143+'N EERR ULTRAX'!M144</f>
        <v>0</v>
      </c>
      <c r="CI84" s="30" t="str">
        <f>IF(AND(CH4=0,CH84&gt;=0), "",CH84/CH4)</f>
        <v/>
      </c>
      <c r="CJ84" s="47" t="str">
        <f>IF(AND(CH124=0,CH84&gt;=0),"",CH84/CH124)</f>
        <v/>
      </c>
      <c r="CK84" s="30" t="str">
        <f t="shared" si="54"/>
        <v/>
      </c>
      <c r="CL84" s="130">
        <f t="shared" ref="CL84:CL92" si="90">+CE84+CH84</f>
        <v>74.039439343331196</v>
      </c>
      <c r="CM84" s="30">
        <f>IF(AND(CL4=0,CL84&gt;=0), "",CL84/CL4)</f>
        <v>1.1635504155733417E-4</v>
      </c>
      <c r="CN84" s="47">
        <f>IF(AND(CL124=0,CL84&gt;=0),"",CL84/CL124)</f>
        <v>3.8390239356358362E-4</v>
      </c>
      <c r="CO84" s="129">
        <f>+'N EERR ULTRAX'!N140+'N EERR ULTRAX'!N141+'N EERR ULTRAX'!N142+'N EERR ULTRAX'!N143+'N EERR ULTRAX'!N144</f>
        <v>0</v>
      </c>
      <c r="CP84" s="30" t="str">
        <f>IF(AND(CO4=0,CO84&gt;=0), "",CO84/CO4)</f>
        <v/>
      </c>
      <c r="CQ84" s="47" t="str">
        <f>IF(AND(CO124=0,CO84&gt;=0),"",CO84/CO124)</f>
        <v/>
      </c>
      <c r="CR84" s="30" t="str">
        <f t="shared" si="55"/>
        <v/>
      </c>
      <c r="CS84" s="130">
        <f t="shared" ref="CS84:CS92" si="91">+CL84+CO84</f>
        <v>74.039439343331196</v>
      </c>
      <c r="CT84" s="30">
        <f>IF(AND(CS4=0,CS84&gt;=0), "",CS84/CS4)</f>
        <v>1.1635504155733417E-4</v>
      </c>
      <c r="CU84" s="47">
        <f>IF(AND(CS124=0,CS84&gt;=0),"",CS84/CS124)</f>
        <v>3.8390239356358362E-4</v>
      </c>
      <c r="CV84" s="131">
        <f t="shared" ref="CV84:CV92" si="92">+AZ84*12</f>
        <v>0</v>
      </c>
      <c r="CW84" s="30" t="str">
        <f>IF(AND(CV4=0,CV84&gt;=0), "",CV84/CV4)</f>
        <v/>
      </c>
      <c r="CX84" s="47">
        <f t="shared" si="56"/>
        <v>1</v>
      </c>
    </row>
    <row r="85" spans="1:102" hidden="1" outlineLevel="2" x14ac:dyDescent="0.3">
      <c r="A85" s="29" t="s">
        <v>77</v>
      </c>
      <c r="B85" s="129">
        <f>+'N EERR ULTRAX'!B145</f>
        <v>0</v>
      </c>
      <c r="C85" s="30" t="str">
        <f>IF(AND(B4=0,B85&gt;=0), "",B85/B4)</f>
        <v/>
      </c>
      <c r="D85" s="47" t="str">
        <f>IF(AND(B124=0,B85&gt;=0),"",B85/B124)</f>
        <v/>
      </c>
      <c r="E85" s="129">
        <f>+'N EERR ULTRAX'!C145</f>
        <v>74.3011257383029</v>
      </c>
      <c r="F85" s="30">
        <f>IF(AND(E4=0,E85&gt;=0), "",E85/E4)</f>
        <v>1.0657334762499699E-3</v>
      </c>
      <c r="G85" s="47">
        <f>IF(AND(E124=0,E85&gt;=0),"",E85/E124)</f>
        <v>2.7793923615488927E-3</v>
      </c>
      <c r="H85" s="129">
        <f>+'N EERR ULTRAX'!D145</f>
        <v>84.157382392712265</v>
      </c>
      <c r="I85" s="30">
        <f>IF(AND(H4=0,H85&gt;=0), "",H85/H4)</f>
        <v>9.2499211642492008E-4</v>
      </c>
      <c r="J85" s="47">
        <f>IF(AND(H124=0,H85&gt;=0),"",H85/H124)</f>
        <v>3.1817588843514942E-3</v>
      </c>
      <c r="K85" s="30">
        <f t="shared" si="78"/>
        <v>0.13265285763131276</v>
      </c>
      <c r="L85" s="130">
        <f t="shared" si="79"/>
        <v>158.45850813101515</v>
      </c>
      <c r="M85" s="30">
        <f>IF(AND(L4=0,L85&gt;=0), "",L85/L4)</f>
        <v>9.8605152226463101E-4</v>
      </c>
      <c r="N85" s="47">
        <f>IF(AND(L124=0,L85&gt;=0),"",L85/L124)</f>
        <v>2.9795054104755129E-3</v>
      </c>
      <c r="O85" s="129">
        <f>+'N EERR ULTRAX'!E145</f>
        <v>176.29886677866375</v>
      </c>
      <c r="P85" s="30">
        <f>IF(AND(O4=0,O85&gt;=0), "",O85/O4)</f>
        <v>1.6375634954343956E-3</v>
      </c>
      <c r="Q85" s="47">
        <f>IF(AND(O124=0,O85&gt;=0),"",O85/O124)</f>
        <v>5.4319306019592478E-3</v>
      </c>
      <c r="R85" s="30">
        <f t="shared" si="80"/>
        <v>1.0948710828003441</v>
      </c>
      <c r="S85" s="130">
        <f t="shared" si="81"/>
        <v>334.7573749096789</v>
      </c>
      <c r="T85" s="30">
        <f>IF(AND(S4=0,S85&gt;=0), "",S85/S4)</f>
        <v>1.2474223712077503E-3</v>
      </c>
      <c r="U85" s="47">
        <f>IF(AND(S124=0,S85&gt;=0),"",S85/S124)</f>
        <v>3.9089430780079419E-3</v>
      </c>
      <c r="V85" s="131"/>
      <c r="W85" s="30" t="str">
        <f>IF(AND(V4=0,V85&gt;=0), "",V85/V4)</f>
        <v/>
      </c>
      <c r="X85" s="47">
        <f t="shared" si="70"/>
        <v>1</v>
      </c>
      <c r="Y85" s="129">
        <f>+'N EERR ULTRAX'!F145</f>
        <v>296.3100674192292</v>
      </c>
      <c r="Z85" s="30">
        <f>IF(AND(Y4=0,Y85&gt;=0), "",Y85/Y4)</f>
        <v>2.5233817485969816E-3</v>
      </c>
      <c r="AA85" s="47">
        <f>IF(AND(Y124=0,Y85&gt;=0),"",Y85/Y124)</f>
        <v>8.5988047916039593E-3</v>
      </c>
      <c r="AB85" s="30">
        <f t="shared" si="71"/>
        <v>0.68072587665146345</v>
      </c>
      <c r="AC85" s="130">
        <f t="shared" si="82"/>
        <v>631.0674423289081</v>
      </c>
      <c r="AD85" s="30">
        <f>IF(AND(AC4=0,AC85&gt;=0), "",AC85/AC4)</f>
        <v>1.6358006108665622E-3</v>
      </c>
      <c r="AE85" s="47">
        <f>IF(AND(AC124=0,AC85&gt;=0),"",AC85/AC124)</f>
        <v>5.2545912181654296E-3</v>
      </c>
      <c r="AF85" s="129">
        <f>+'N EERR ULTRAX'!G145</f>
        <v>276.64981502602797</v>
      </c>
      <c r="AG85" s="30">
        <f>IF(AND(AF4=0,AF85&gt;=0), "",AF85/AF4)</f>
        <v>2.0893671024172439E-3</v>
      </c>
      <c r="AH85" s="47">
        <f>IF(AND(AF124=0,AF85&gt;=0),"",AF85/AF124)</f>
        <v>7.6245492537806115E-3</v>
      </c>
      <c r="AI85" s="30">
        <f t="shared" si="49"/>
        <v>-6.6350268029824522E-2</v>
      </c>
      <c r="AJ85" s="130">
        <f t="shared" si="76"/>
        <v>907.71725735493601</v>
      </c>
      <c r="AK85" s="30">
        <f>IF(AND(AJ4=0,AJ85&gt;=0), "",AJ85/AJ4)</f>
        <v>1.7516955948420694E-3</v>
      </c>
      <c r="AL85" s="47">
        <f>IF(AND(AJ124=0,AJ85&gt;=0),"",AJ85/AJ124)</f>
        <v>5.8044726333595616E-3</v>
      </c>
      <c r="AM85" s="129">
        <f>+'N EERR ULTRAX'!H145</f>
        <v>893.14651415164485</v>
      </c>
      <c r="AN85" s="30">
        <f>IF(AND(AM4=0,AM85&gt;=0), "",AM85/AM4)</f>
        <v>7.5607125236642012E-3</v>
      </c>
      <c r="AO85" s="47">
        <f>IF(AND(AM124=0,AM85&gt;=0),"",AM85/AM124)</f>
        <v>2.4484740319932707E-2</v>
      </c>
      <c r="AP85" s="30">
        <f t="shared" si="50"/>
        <v>2.2284370552267143</v>
      </c>
      <c r="AQ85" s="130">
        <f t="shared" si="77"/>
        <v>1800.8637715065809</v>
      </c>
      <c r="AR85" s="30">
        <f>IF(AND(AQ4=0,AQ85&gt;=0), "",AQ85/AQ4)</f>
        <v>2.8301075863241148E-3</v>
      </c>
      <c r="AS85" s="47">
        <f>IF(AND(AQ124=0,AQ85&gt;=0),"",AQ85/AQ124)</f>
        <v>9.3376708210526176E-3</v>
      </c>
      <c r="AT85" s="131">
        <f t="shared" si="83"/>
        <v>0</v>
      </c>
      <c r="AU85" s="30" t="str">
        <f>IF(AND(AT4=0,AT85&gt;=0), "",AT85/AT4)</f>
        <v/>
      </c>
      <c r="AV85" s="47">
        <f t="shared" si="72"/>
        <v>1</v>
      </c>
      <c r="AW85" s="131">
        <f t="shared" si="48"/>
        <v>300.14396191776348</v>
      </c>
      <c r="AX85" s="30">
        <f>IF(AND(AW4=0,AW85&gt;=0), "",AW85/AW4)</f>
        <v>2.8301075863241148E-3</v>
      </c>
      <c r="AY85" s="47">
        <f>IF(AND(AW124=0,AW85&gt;=0),"",AW85/AW124)</f>
        <v>9.3376708210526176E-3</v>
      </c>
      <c r="AZ85" s="131">
        <f t="shared" si="84"/>
        <v>0</v>
      </c>
      <c r="BA85" s="30" t="str">
        <f>IF(AND(AZ4=0,AZ85&gt;=0), "",AZ85/AZ4)</f>
        <v/>
      </c>
      <c r="BB85" s="47">
        <f t="shared" si="73"/>
        <v>1</v>
      </c>
      <c r="BC85" s="129">
        <f>+'N EERR ULTRAX'!I145</f>
        <v>0</v>
      </c>
      <c r="BD85" s="30" t="str">
        <f>IF(AND(BC4=0,BC85&gt;=0), "",BC85/BC4)</f>
        <v/>
      </c>
      <c r="BE85" s="47" t="str">
        <f>IF(AND(BC124=0,BC85&gt;=0),"",BC85/BC124)</f>
        <v/>
      </c>
      <c r="BF85" s="30">
        <f t="shared" si="74"/>
        <v>-1</v>
      </c>
      <c r="BG85" s="130">
        <f t="shared" si="85"/>
        <v>1800.8637715065809</v>
      </c>
      <c r="BH85" s="30">
        <f>IF(AND(BG4=0,BG85&gt;=0), "",BG85/BG4)</f>
        <v>2.8301075863241148E-3</v>
      </c>
      <c r="BI85" s="47">
        <f>IF(AND(BG124=0,BG85&gt;=0),"",BG85/BG124)</f>
        <v>9.3376708210526176E-3</v>
      </c>
      <c r="BJ85" s="129">
        <f>+'N EERR ULTRAX'!J145</f>
        <v>0</v>
      </c>
      <c r="BK85" s="30" t="str">
        <f>IF(AND(BJ4=0,BJ85&gt;=0), "",BJ85/BJ4)</f>
        <v/>
      </c>
      <c r="BL85" s="47" t="str">
        <f>IF(AND(BJ124=0,BJ85&gt;=0),"",BJ85/BJ124)</f>
        <v/>
      </c>
      <c r="BM85" s="30" t="str">
        <f t="shared" si="51"/>
        <v/>
      </c>
      <c r="BN85" s="130">
        <f t="shared" si="86"/>
        <v>1800.8637715065809</v>
      </c>
      <c r="BO85" s="30">
        <f>IF(AND(BN4=0,BN85&gt;=0), "",BN85/BN4)</f>
        <v>2.8301075863241148E-3</v>
      </c>
      <c r="BP85" s="47">
        <f>IF(AND(BN124=0,BN85&gt;=0),"",BN85/BN124)</f>
        <v>9.3376708210526176E-3</v>
      </c>
      <c r="BQ85" s="129">
        <f>+'N EERR ULTRAX'!K145</f>
        <v>0</v>
      </c>
      <c r="BR85" s="30" t="str">
        <f>IF(AND(BQ4=0,BQ85&gt;=0), "",BQ85/BQ4)</f>
        <v/>
      </c>
      <c r="BS85" s="47" t="str">
        <f>IF(AND(BQ124=0,BQ85&gt;=0),"",BQ85/BQ124)</f>
        <v/>
      </c>
      <c r="BT85" s="30" t="str">
        <f t="shared" si="52"/>
        <v/>
      </c>
      <c r="BU85" s="130">
        <f t="shared" si="87"/>
        <v>1800.8637715065809</v>
      </c>
      <c r="BV85" s="30">
        <f>IF(AND(BU4=0,BU85&gt;=0), "",BU85/BU4)</f>
        <v>2.8301075863241148E-3</v>
      </c>
      <c r="BW85" s="47">
        <f>IF(AND(BU124=0,BU85&gt;=0),"",BU85/BU124)</f>
        <v>9.3376708210526176E-3</v>
      </c>
      <c r="BX85" s="131">
        <f t="shared" si="88"/>
        <v>0</v>
      </c>
      <c r="BY85" s="30" t="str">
        <f>IF(AND(BX4=0,BX85&gt;=0), "",BX85/BX4)</f>
        <v/>
      </c>
      <c r="BZ85" s="47">
        <f t="shared" si="53"/>
        <v>1</v>
      </c>
      <c r="CA85" s="129">
        <f>+'N EERR ULTRAX'!L145</f>
        <v>0</v>
      </c>
      <c r="CB85" s="30" t="str">
        <f>IF(AND(CA4=0,CA85&gt;=0), "",CA85/CA4)</f>
        <v/>
      </c>
      <c r="CC85" s="47" t="str">
        <f>IF(AND(CA124=0,CA85&gt;=0),"",CA85/CA124)</f>
        <v/>
      </c>
      <c r="CD85" s="30" t="str">
        <f t="shared" si="75"/>
        <v/>
      </c>
      <c r="CE85" s="130">
        <f t="shared" si="89"/>
        <v>1800.8637715065809</v>
      </c>
      <c r="CF85" s="30">
        <f>IF(AND(CE4=0,CE85&gt;=0), "",CE85/CE4)</f>
        <v>2.8301075863241148E-3</v>
      </c>
      <c r="CG85" s="47">
        <f>IF(AND(CE124=0,CE85&gt;=0),"",CE85/CE124)</f>
        <v>9.3376708210526176E-3</v>
      </c>
      <c r="CH85" s="129">
        <f>+'N EERR ULTRAX'!M145</f>
        <v>0</v>
      </c>
      <c r="CI85" s="30" t="str">
        <f>IF(AND(CH4=0,CH85&gt;=0), "",CH85/CH4)</f>
        <v/>
      </c>
      <c r="CJ85" s="47" t="str">
        <f>IF(AND(CH124=0,CH85&gt;=0),"",CH85/CH124)</f>
        <v/>
      </c>
      <c r="CK85" s="30" t="str">
        <f t="shared" si="54"/>
        <v/>
      </c>
      <c r="CL85" s="130">
        <f t="shared" si="90"/>
        <v>1800.8637715065809</v>
      </c>
      <c r="CM85" s="30">
        <f>IF(AND(CL4=0,CL85&gt;=0), "",CL85/CL4)</f>
        <v>2.8301075863241148E-3</v>
      </c>
      <c r="CN85" s="47">
        <f>IF(AND(CL124=0,CL85&gt;=0),"",CL85/CL124)</f>
        <v>9.3376708210526176E-3</v>
      </c>
      <c r="CO85" s="129">
        <f>+'N EERR ULTRAX'!N145</f>
        <v>0</v>
      </c>
      <c r="CP85" s="30" t="str">
        <f>IF(AND(CO4=0,CO85&gt;=0), "",CO85/CO4)</f>
        <v/>
      </c>
      <c r="CQ85" s="47" t="str">
        <f>IF(AND(CO124=0,CO85&gt;=0),"",CO85/CO124)</f>
        <v/>
      </c>
      <c r="CR85" s="30" t="str">
        <f t="shared" si="55"/>
        <v/>
      </c>
      <c r="CS85" s="130">
        <f t="shared" si="91"/>
        <v>1800.8637715065809</v>
      </c>
      <c r="CT85" s="30">
        <f>IF(AND(CS4=0,CS85&gt;=0), "",CS85/CS4)</f>
        <v>2.8301075863241148E-3</v>
      </c>
      <c r="CU85" s="47">
        <f>IF(AND(CS124=0,CS85&gt;=0),"",CS85/CS124)</f>
        <v>9.3376708210526176E-3</v>
      </c>
      <c r="CV85" s="131">
        <f t="shared" si="92"/>
        <v>0</v>
      </c>
      <c r="CW85" s="30" t="str">
        <f>IF(AND(CV4=0,CV85&gt;=0), "",CV85/CV4)</f>
        <v/>
      </c>
      <c r="CX85" s="47">
        <f t="shared" si="56"/>
        <v>1</v>
      </c>
    </row>
    <row r="86" spans="1:102" hidden="1" outlineLevel="2" x14ac:dyDescent="0.3">
      <c r="A86" s="29" t="s">
        <v>1</v>
      </c>
      <c r="B86" s="129">
        <f>+'N EERR ULTRAX'!B146+'N EERR ULTRAX'!B147+'N EERR ULTRAX'!B148+'N EERR ULTRAX'!B149+'N EERR ULTRAX'!B150+'N EERR ULTRAX'!B151+'N EERR ULTRAX'!B152+'N EERR ULTRAX'!B153</f>
        <v>0</v>
      </c>
      <c r="C86" s="30" t="str">
        <f>IF(AND(B4=0,B86&gt;=0), "",B86/B4)</f>
        <v/>
      </c>
      <c r="D86" s="47" t="str">
        <f>IF(AND(B124=0,B86&gt;=0),"",B86/B124)</f>
        <v/>
      </c>
      <c r="E86" s="129">
        <f>+'N EERR ULTRAX'!C146+'N EERR ULTRAX'!C147+'N EERR ULTRAX'!C148+'N EERR ULTRAX'!C149+'N EERR ULTRAX'!C150+'N EERR ULTRAX'!C151+'N EERR ULTRAX'!C152+'N EERR ULTRAX'!C153</f>
        <v>0</v>
      </c>
      <c r="F86" s="30">
        <f>IF(AND(E4=0,E86&gt;=0), "",E86/E4)</f>
        <v>0</v>
      </c>
      <c r="G86" s="47">
        <f>IF(AND(E124=0,E86&gt;=0),"",E86/E124)</f>
        <v>0</v>
      </c>
      <c r="H86" s="129">
        <f>+'N EERR ULTRAX'!D146+'N EERR ULTRAX'!D147+'N EERR ULTRAX'!D148+'N EERR ULTRAX'!D149+'N EERR ULTRAX'!D150+'N EERR ULTRAX'!D151+'N EERR ULTRAX'!D152+'N EERR ULTRAX'!D153</f>
        <v>0</v>
      </c>
      <c r="I86" s="30">
        <f>IF(AND(H4=0,H86&gt;=0), "",H86/H4)</f>
        <v>0</v>
      </c>
      <c r="J86" s="47">
        <f>IF(AND(H124=0,H86&gt;=0),"",H86/H124)</f>
        <v>0</v>
      </c>
      <c r="K86" s="30" t="str">
        <f t="shared" si="78"/>
        <v/>
      </c>
      <c r="L86" s="130">
        <f t="shared" si="79"/>
        <v>0</v>
      </c>
      <c r="M86" s="30">
        <f>IF(AND(L4=0,L86&gt;=0), "",L86/L4)</f>
        <v>0</v>
      </c>
      <c r="N86" s="47">
        <f>IF(AND(L124=0,L86&gt;=0),"",L86/L124)</f>
        <v>0</v>
      </c>
      <c r="O86" s="129">
        <f>+'N EERR ULTRAX'!E146+'N EERR ULTRAX'!E147+'N EERR ULTRAX'!E148+'N EERR ULTRAX'!E149+'N EERR ULTRAX'!E150+'N EERR ULTRAX'!E151+'N EERR ULTRAX'!E152+'N EERR ULTRAX'!E153</f>
        <v>399.57175480522761</v>
      </c>
      <c r="P86" s="30">
        <f>IF(AND(O4=0,O86&gt;=0), "",O86/O4)</f>
        <v>3.7114482437211683E-3</v>
      </c>
      <c r="Q86" s="47">
        <f>IF(AND(O124=0,O86&gt;=0),"",O86/O124)</f>
        <v>1.2311174100341677E-2</v>
      </c>
      <c r="R86" s="30">
        <f t="shared" si="80"/>
        <v>1</v>
      </c>
      <c r="S86" s="130">
        <f t="shared" si="81"/>
        <v>399.57175480522761</v>
      </c>
      <c r="T86" s="30">
        <f>IF(AND(S4=0,S86&gt;=0), "",S86/S4)</f>
        <v>1.488943286107623E-3</v>
      </c>
      <c r="U86" s="47">
        <f>IF(AND(S124=0,S86&gt;=0),"",S86/S124)</f>
        <v>4.6657769542337918E-3</v>
      </c>
      <c r="V86" s="131"/>
      <c r="W86" s="30" t="str">
        <f>IF(AND(V4=0,V86&gt;=0), "",V86/V4)</f>
        <v/>
      </c>
      <c r="X86" s="47">
        <f t="shared" si="70"/>
        <v>1</v>
      </c>
      <c r="Y86" s="129">
        <f>+'N EERR ULTRAX'!F146+'N EERR ULTRAX'!F147+'N EERR ULTRAX'!F148+'N EERR ULTRAX'!F149+'N EERR ULTRAX'!F150+'N EERR ULTRAX'!F151+'N EERR ULTRAX'!F152+'N EERR ULTRAX'!F153</f>
        <v>0</v>
      </c>
      <c r="Z86" s="30">
        <f>IF(AND(Y4=0,Y86&gt;=0), "",Y86/Y4)</f>
        <v>0</v>
      </c>
      <c r="AA86" s="47">
        <f>IF(AND(Y124=0,Y86&gt;=0),"",Y86/Y124)</f>
        <v>0</v>
      </c>
      <c r="AB86" s="30">
        <f t="shared" si="71"/>
        <v>-1</v>
      </c>
      <c r="AC86" s="130">
        <f t="shared" si="82"/>
        <v>399.57175480522761</v>
      </c>
      <c r="AD86" s="30">
        <f>IF(AND(AC4=0,AC86&gt;=0), "",AC86/AC4)</f>
        <v>1.0357367164803811E-3</v>
      </c>
      <c r="AE86" s="47">
        <f>IF(AND(AC124=0,AC86&gt;=0),"",AC86/AC124)</f>
        <v>3.3270393827926387E-3</v>
      </c>
      <c r="AF86" s="129">
        <f>+'N EERR ULTRAX'!G146+'N EERR ULTRAX'!G147+'N EERR ULTRAX'!G148+'N EERR ULTRAX'!G149+'N EERR ULTRAX'!G150+'N EERR ULTRAX'!G151+'N EERR ULTRAX'!G152+'N EERR ULTRAX'!G153</f>
        <v>0</v>
      </c>
      <c r="AG86" s="30">
        <f>IF(AND(AF4=0,AF86&gt;=0), "",AF86/AF4)</f>
        <v>0</v>
      </c>
      <c r="AH86" s="47">
        <f>IF(AND(AF124=0,AF86&gt;=0),"",AF86/AF124)</f>
        <v>0</v>
      </c>
      <c r="AI86" s="30" t="str">
        <f t="shared" si="49"/>
        <v/>
      </c>
      <c r="AJ86" s="130">
        <f t="shared" si="76"/>
        <v>399.57175480522761</v>
      </c>
      <c r="AK86" s="30">
        <f>IF(AND(AJ4=0,AJ86&gt;=0), "",AJ86/AJ4)</f>
        <v>7.7108601499458612E-4</v>
      </c>
      <c r="AL86" s="47">
        <f>IF(AND(AJ124=0,AJ86&gt;=0),"",AJ86/AJ124)</f>
        <v>2.5550944383152842E-3</v>
      </c>
      <c r="AM86" s="129">
        <f>+'N EERR ULTRAX'!H146+'N EERR ULTRAX'!H147+'N EERR ULTRAX'!H148+'N EERR ULTRAX'!H149+'N EERR ULTRAX'!H150+'N EERR ULTRAX'!H151+'N EERR ULTRAX'!H152+'N EERR ULTRAX'!H153</f>
        <v>0</v>
      </c>
      <c r="AN86" s="30">
        <f>IF(AND(AM4=0,AM86&gt;=0), "",AM86/AM4)</f>
        <v>0</v>
      </c>
      <c r="AO86" s="47">
        <f>IF(AND(AM124=0,AM86&gt;=0),"",AM86/AM124)</f>
        <v>0</v>
      </c>
      <c r="AP86" s="30" t="str">
        <f t="shared" si="50"/>
        <v/>
      </c>
      <c r="AQ86" s="130">
        <f t="shared" si="77"/>
        <v>399.57175480522761</v>
      </c>
      <c r="AR86" s="30">
        <f>IF(AND(AQ4=0,AQ86&gt;=0), "",AQ86/AQ4)</f>
        <v>6.2793814415460988E-4</v>
      </c>
      <c r="AS86" s="47">
        <f>IF(AND(AQ124=0,AQ86&gt;=0),"",AQ86/AQ124)</f>
        <v>2.0718221859947782E-3</v>
      </c>
      <c r="AT86" s="131">
        <f t="shared" si="83"/>
        <v>0</v>
      </c>
      <c r="AU86" s="30" t="str">
        <f>IF(AND(AT4=0,AT86&gt;=0), "",AT86/AT4)</f>
        <v/>
      </c>
      <c r="AV86" s="47">
        <f t="shared" si="72"/>
        <v>1</v>
      </c>
      <c r="AW86" s="131">
        <f t="shared" si="48"/>
        <v>66.595292467537931</v>
      </c>
      <c r="AX86" s="30">
        <f>IF(AND(AW4=0,AW86&gt;=0), "",AW86/AW4)</f>
        <v>6.2793814415460978E-4</v>
      </c>
      <c r="AY86" s="47">
        <f>IF(AND(AW124=0,AW86&gt;=0),"",AW86/AW124)</f>
        <v>2.0718221859947782E-3</v>
      </c>
      <c r="AZ86" s="131">
        <f t="shared" si="84"/>
        <v>0</v>
      </c>
      <c r="BA86" s="30" t="str">
        <f>IF(AND(AZ4=0,AZ86&gt;=0), "",AZ86/AZ4)</f>
        <v/>
      </c>
      <c r="BB86" s="47">
        <f t="shared" si="73"/>
        <v>1</v>
      </c>
      <c r="BC86" s="129">
        <f>+'N EERR ULTRAX'!I146+'N EERR ULTRAX'!I147+'N EERR ULTRAX'!I148+'N EERR ULTRAX'!I149+'N EERR ULTRAX'!I150+'N EERR ULTRAX'!I151+'N EERR ULTRAX'!I152+'N EERR ULTRAX'!I153</f>
        <v>0</v>
      </c>
      <c r="BD86" s="30" t="str">
        <f>IF(AND(BC4=0,BC86&gt;=0), "",BC86/BC4)</f>
        <v/>
      </c>
      <c r="BE86" s="47" t="str">
        <f>IF(AND(BC124=0,BC86&gt;=0),"",BC86/BC124)</f>
        <v/>
      </c>
      <c r="BF86" s="30" t="str">
        <f t="shared" si="74"/>
        <v/>
      </c>
      <c r="BG86" s="130">
        <f t="shared" si="85"/>
        <v>399.57175480522761</v>
      </c>
      <c r="BH86" s="30">
        <f>IF(AND(BG4=0,BG86&gt;=0), "",BG86/BG4)</f>
        <v>6.2793814415460988E-4</v>
      </c>
      <c r="BI86" s="47">
        <f>IF(AND(BG124=0,BG86&gt;=0),"",BG86/BG124)</f>
        <v>2.0718221859947782E-3</v>
      </c>
      <c r="BJ86" s="129">
        <f>+'N EERR ULTRAX'!J146+'N EERR ULTRAX'!J147+'N EERR ULTRAX'!J148+'N EERR ULTRAX'!J149+'N EERR ULTRAX'!J150+'N EERR ULTRAX'!J151+'N EERR ULTRAX'!J152+'N EERR ULTRAX'!J153</f>
        <v>0</v>
      </c>
      <c r="BK86" s="30" t="str">
        <f>IF(AND(BJ4=0,BJ86&gt;=0), "",BJ86/BJ4)</f>
        <v/>
      </c>
      <c r="BL86" s="47" t="str">
        <f>IF(AND(BJ124=0,BJ86&gt;=0),"",BJ86/BJ124)</f>
        <v/>
      </c>
      <c r="BM86" s="30" t="str">
        <f t="shared" si="51"/>
        <v/>
      </c>
      <c r="BN86" s="130">
        <f t="shared" si="86"/>
        <v>399.57175480522761</v>
      </c>
      <c r="BO86" s="30">
        <f>IF(AND(BN4=0,BN86&gt;=0), "",BN86/BN4)</f>
        <v>6.2793814415460988E-4</v>
      </c>
      <c r="BP86" s="47">
        <f>IF(AND(BN124=0,BN86&gt;=0),"",BN86/BN124)</f>
        <v>2.0718221859947782E-3</v>
      </c>
      <c r="BQ86" s="129">
        <f>+'N EERR ULTRAX'!K146+'N EERR ULTRAX'!K147+'N EERR ULTRAX'!K148+'N EERR ULTRAX'!K149+'N EERR ULTRAX'!K150+'N EERR ULTRAX'!K151+'N EERR ULTRAX'!K152+'N EERR ULTRAX'!K153</f>
        <v>0</v>
      </c>
      <c r="BR86" s="30" t="str">
        <f>IF(AND(BQ4=0,BQ86&gt;=0), "",BQ86/BQ4)</f>
        <v/>
      </c>
      <c r="BS86" s="47" t="str">
        <f>IF(AND(BQ124=0,BQ86&gt;=0),"",BQ86/BQ124)</f>
        <v/>
      </c>
      <c r="BT86" s="30" t="str">
        <f t="shared" si="52"/>
        <v/>
      </c>
      <c r="BU86" s="130">
        <f t="shared" si="87"/>
        <v>399.57175480522761</v>
      </c>
      <c r="BV86" s="30">
        <f>IF(AND(BU4=0,BU86&gt;=0), "",BU86/BU4)</f>
        <v>6.2793814415460988E-4</v>
      </c>
      <c r="BW86" s="47">
        <f>IF(AND(BU124=0,BU86&gt;=0),"",BU86/BU124)</f>
        <v>2.0718221859947782E-3</v>
      </c>
      <c r="BX86" s="131">
        <f t="shared" si="88"/>
        <v>0</v>
      </c>
      <c r="BY86" s="30" t="str">
        <f>IF(AND(BX4=0,BX86&gt;=0), "",BX86/BX4)</f>
        <v/>
      </c>
      <c r="BZ86" s="47">
        <f t="shared" si="53"/>
        <v>1</v>
      </c>
      <c r="CA86" s="129">
        <f>+'N EERR ULTRAX'!L146+'N EERR ULTRAX'!L147+'N EERR ULTRAX'!L148+'N EERR ULTRAX'!L149+'N EERR ULTRAX'!L150+'N EERR ULTRAX'!L151+'N EERR ULTRAX'!L152+'N EERR ULTRAX'!L153</f>
        <v>0</v>
      </c>
      <c r="CB86" s="30" t="str">
        <f>IF(AND(CA4=0,CA86&gt;=0), "",CA86/CA4)</f>
        <v/>
      </c>
      <c r="CC86" s="47" t="str">
        <f>IF(AND(CA124=0,CA86&gt;=0),"",CA86/CA124)</f>
        <v/>
      </c>
      <c r="CD86" s="30" t="str">
        <f t="shared" si="75"/>
        <v/>
      </c>
      <c r="CE86" s="130">
        <f t="shared" si="89"/>
        <v>399.57175480522761</v>
      </c>
      <c r="CF86" s="30">
        <f>IF(AND(CE4=0,CE86&gt;=0), "",CE86/CE4)</f>
        <v>6.2793814415460988E-4</v>
      </c>
      <c r="CG86" s="47">
        <f>IF(AND(CE124=0,CE86&gt;=0),"",CE86/CE124)</f>
        <v>2.0718221859947782E-3</v>
      </c>
      <c r="CH86" s="129">
        <f>+'N EERR ULTRAX'!M146+'N EERR ULTRAX'!M147+'N EERR ULTRAX'!M148+'N EERR ULTRAX'!M149+'N EERR ULTRAX'!M150+'N EERR ULTRAX'!M151+'N EERR ULTRAX'!M152+'N EERR ULTRAX'!M153</f>
        <v>0</v>
      </c>
      <c r="CI86" s="30" t="str">
        <f>IF(AND(CH4=0,CH86&gt;=0), "",CH86/CH4)</f>
        <v/>
      </c>
      <c r="CJ86" s="47" t="str">
        <f>IF(AND(CH124=0,CH86&gt;=0),"",CH86/CH124)</f>
        <v/>
      </c>
      <c r="CK86" s="30" t="str">
        <f t="shared" si="54"/>
        <v/>
      </c>
      <c r="CL86" s="130">
        <f t="shared" si="90"/>
        <v>399.57175480522761</v>
      </c>
      <c r="CM86" s="30">
        <f>IF(AND(CL4=0,CL86&gt;=0), "",CL86/CL4)</f>
        <v>6.2793814415460988E-4</v>
      </c>
      <c r="CN86" s="47">
        <f>IF(AND(CL124=0,CL86&gt;=0),"",CL86/CL124)</f>
        <v>2.0718221859947782E-3</v>
      </c>
      <c r="CO86" s="129">
        <f>+'N EERR ULTRAX'!N146+'N EERR ULTRAX'!N147+'N EERR ULTRAX'!N148+'N EERR ULTRAX'!N149+'N EERR ULTRAX'!N150+'N EERR ULTRAX'!N151+'N EERR ULTRAX'!N152+'N EERR ULTRAX'!N153</f>
        <v>0</v>
      </c>
      <c r="CP86" s="30" t="str">
        <f>IF(AND(CO4=0,CO86&gt;=0), "",CO86/CO4)</f>
        <v/>
      </c>
      <c r="CQ86" s="47" t="str">
        <f>IF(AND(CO124=0,CO86&gt;=0),"",CO86/CO124)</f>
        <v/>
      </c>
      <c r="CR86" s="30" t="str">
        <f t="shared" si="55"/>
        <v/>
      </c>
      <c r="CS86" s="130">
        <f t="shared" si="91"/>
        <v>399.57175480522761</v>
      </c>
      <c r="CT86" s="30">
        <f>IF(AND(CS4=0,CS86&gt;=0), "",CS86/CS4)</f>
        <v>6.2793814415460988E-4</v>
      </c>
      <c r="CU86" s="47">
        <f>IF(AND(CS124=0,CS86&gt;=0),"",CS86/CS124)</f>
        <v>2.0718221859947782E-3</v>
      </c>
      <c r="CV86" s="131">
        <f t="shared" si="92"/>
        <v>0</v>
      </c>
      <c r="CW86" s="30" t="str">
        <f>IF(AND(CV4=0,CV86&gt;=0), "",CV86/CV4)</f>
        <v/>
      </c>
      <c r="CX86" s="47">
        <f t="shared" si="56"/>
        <v>1</v>
      </c>
    </row>
    <row r="87" spans="1:102" hidden="1" outlineLevel="2" x14ac:dyDescent="0.3">
      <c r="A87" s="29" t="s">
        <v>78</v>
      </c>
      <c r="B87" s="129">
        <f>+'N EERR ULTRAX'!B157+'N EERR ULTRAX'!B158</f>
        <v>0</v>
      </c>
      <c r="C87" s="30" t="str">
        <f>IF(AND(B4=0,B87&gt;=0), "",B87/B4)</f>
        <v/>
      </c>
      <c r="D87" s="47" t="str">
        <f>IF(AND(B124=0,B87&gt;=0),"",B87/B124)</f>
        <v/>
      </c>
      <c r="E87" s="129">
        <f>+'N EERR ULTRAX'!C157+'N EERR ULTRAX'!C158</f>
        <v>0</v>
      </c>
      <c r="F87" s="30">
        <f>IF(AND(E4=0,E87&gt;=0), "",E87/E4)</f>
        <v>0</v>
      </c>
      <c r="G87" s="47">
        <f>IF(AND(E124=0,E87&gt;=0),"",E87/E124)</f>
        <v>0</v>
      </c>
      <c r="H87" s="129">
        <f>+'N EERR ULTRAX'!D157+'N EERR ULTRAX'!D158</f>
        <v>0</v>
      </c>
      <c r="I87" s="30">
        <f>IF(AND(H4=0,H87&gt;=0), "",H87/H4)</f>
        <v>0</v>
      </c>
      <c r="J87" s="47">
        <f>IF(AND(H124=0,H87&gt;=0),"",H87/H124)</f>
        <v>0</v>
      </c>
      <c r="K87" s="30" t="str">
        <f t="shared" si="78"/>
        <v/>
      </c>
      <c r="L87" s="130">
        <f t="shared" si="79"/>
        <v>0</v>
      </c>
      <c r="M87" s="30">
        <f>IF(AND(L4=0,L87&gt;=0), "",L87/L4)</f>
        <v>0</v>
      </c>
      <c r="N87" s="47">
        <f>IF(AND(L124=0,L87&gt;=0),"",L87/L124)</f>
        <v>0</v>
      </c>
      <c r="O87" s="129">
        <f>+'N EERR ULTRAX'!E157+'N EERR ULTRAX'!E158</f>
        <v>0</v>
      </c>
      <c r="P87" s="30">
        <f>IF(AND(O4=0,O87&gt;=0), "",O87/O4)</f>
        <v>0</v>
      </c>
      <c r="Q87" s="47">
        <f>IF(AND(O124=0,O87&gt;=0),"",O87/O124)</f>
        <v>0</v>
      </c>
      <c r="R87" s="30" t="str">
        <f t="shared" si="80"/>
        <v/>
      </c>
      <c r="S87" s="130">
        <f t="shared" si="81"/>
        <v>0</v>
      </c>
      <c r="T87" s="30">
        <f>IF(AND(S4=0,S87&gt;=0), "",S87/S4)</f>
        <v>0</v>
      </c>
      <c r="U87" s="47">
        <f>IF(AND(S124=0,S87&gt;=0),"",S87/S124)</f>
        <v>0</v>
      </c>
      <c r="V87" s="131"/>
      <c r="W87" s="30" t="str">
        <f>IF(AND(V4=0,V87&gt;=0), "",V87/V4)</f>
        <v/>
      </c>
      <c r="X87" s="47" t="str">
        <f t="shared" si="70"/>
        <v/>
      </c>
      <c r="Y87" s="129">
        <f>+'N EERR ULTRAX'!F157+'N EERR ULTRAX'!F158</f>
        <v>0</v>
      </c>
      <c r="Z87" s="30">
        <f>IF(AND(Y4=0,Y87&gt;=0), "",Y87/Y4)</f>
        <v>0</v>
      </c>
      <c r="AA87" s="47">
        <f>IF(AND(Y124=0,Y87&gt;=0),"",Y87/Y124)</f>
        <v>0</v>
      </c>
      <c r="AB87" s="30" t="str">
        <f t="shared" si="71"/>
        <v/>
      </c>
      <c r="AC87" s="130">
        <f t="shared" si="82"/>
        <v>0</v>
      </c>
      <c r="AD87" s="30">
        <f>IF(AND(AC4=0,AC87&gt;=0), "",AC87/AC4)</f>
        <v>0</v>
      </c>
      <c r="AE87" s="47">
        <f>IF(AND(AC124=0,AC87&gt;=0),"",AC87/AC124)</f>
        <v>0</v>
      </c>
      <c r="AF87" s="129">
        <f>+'N EERR ULTRAX'!G157+'N EERR ULTRAX'!G158</f>
        <v>0</v>
      </c>
      <c r="AG87" s="30">
        <f>IF(AND(AF4=0,AF87&gt;=0), "",AF87/AF4)</f>
        <v>0</v>
      </c>
      <c r="AH87" s="47">
        <f>IF(AND(AF124=0,AF87&gt;=0),"",AF87/AF124)</f>
        <v>0</v>
      </c>
      <c r="AI87" s="30" t="str">
        <f t="shared" si="49"/>
        <v/>
      </c>
      <c r="AJ87" s="130">
        <f t="shared" si="76"/>
        <v>0</v>
      </c>
      <c r="AK87" s="30">
        <f>IF(AND(AJ4=0,AJ87&gt;=0), "",AJ87/AJ4)</f>
        <v>0</v>
      </c>
      <c r="AL87" s="47">
        <f>IF(AND(AJ124=0,AJ87&gt;=0),"",AJ87/AJ124)</f>
        <v>0</v>
      </c>
      <c r="AM87" s="129">
        <f>+'N EERR ULTRAX'!H157+'N EERR ULTRAX'!H158</f>
        <v>0</v>
      </c>
      <c r="AN87" s="30">
        <f>IF(AND(AM4=0,AM87&gt;=0), "",AM87/AM4)</f>
        <v>0</v>
      </c>
      <c r="AO87" s="47">
        <f>IF(AND(AM124=0,AM87&gt;=0),"",AM87/AM124)</f>
        <v>0</v>
      </c>
      <c r="AP87" s="30" t="str">
        <f t="shared" si="50"/>
        <v/>
      </c>
      <c r="AQ87" s="130">
        <f t="shared" si="77"/>
        <v>0</v>
      </c>
      <c r="AR87" s="30">
        <f>IF(AND(AQ4=0,AQ87&gt;=0), "",AQ87/AQ4)</f>
        <v>0</v>
      </c>
      <c r="AS87" s="47">
        <f>IF(AND(AQ124=0,AQ87&gt;=0),"",AQ87/AQ124)</f>
        <v>0</v>
      </c>
      <c r="AT87" s="131">
        <f t="shared" si="83"/>
        <v>0</v>
      </c>
      <c r="AU87" s="30" t="str">
        <f>IF(AND(AT4=0,AT87&gt;=0), "",AT87/AT4)</f>
        <v/>
      </c>
      <c r="AV87" s="47" t="str">
        <f t="shared" si="72"/>
        <v/>
      </c>
      <c r="AW87" s="131">
        <f t="shared" si="48"/>
        <v>0</v>
      </c>
      <c r="AX87" s="30">
        <f>IF(AND(AW4=0,AW87&gt;=0), "",AW87/AW4)</f>
        <v>0</v>
      </c>
      <c r="AY87" s="47">
        <f>IF(AND(AW124=0,AW87&gt;=0),"",AW87/AW124)</f>
        <v>0</v>
      </c>
      <c r="AZ87" s="131">
        <f t="shared" si="84"/>
        <v>0</v>
      </c>
      <c r="BA87" s="30" t="str">
        <f>IF(AND(AZ4=0,AZ87&gt;=0), "",AZ87/AZ4)</f>
        <v/>
      </c>
      <c r="BB87" s="47" t="str">
        <f t="shared" si="73"/>
        <v/>
      </c>
      <c r="BC87" s="129">
        <f>+'N EERR ULTRAX'!I157+'N EERR ULTRAX'!I158</f>
        <v>0</v>
      </c>
      <c r="BD87" s="30" t="str">
        <f>IF(AND(BC4=0,BC87&gt;=0), "",BC87/BC4)</f>
        <v/>
      </c>
      <c r="BE87" s="47" t="str">
        <f>IF(AND(BC124=0,BC87&gt;=0),"",BC87/BC124)</f>
        <v/>
      </c>
      <c r="BF87" s="30" t="str">
        <f t="shared" si="74"/>
        <v/>
      </c>
      <c r="BG87" s="130">
        <f t="shared" si="85"/>
        <v>0</v>
      </c>
      <c r="BH87" s="30">
        <f>IF(AND(BG4=0,BG87&gt;=0), "",BG87/BG4)</f>
        <v>0</v>
      </c>
      <c r="BI87" s="47">
        <f>IF(AND(BG124=0,BG87&gt;=0),"",BG87/BG124)</f>
        <v>0</v>
      </c>
      <c r="BJ87" s="129">
        <f>+'N EERR ULTRAX'!J157+'N EERR ULTRAX'!J158</f>
        <v>0</v>
      </c>
      <c r="BK87" s="30" t="str">
        <f>IF(AND(BJ4=0,BJ87&gt;=0), "",BJ87/BJ4)</f>
        <v/>
      </c>
      <c r="BL87" s="47" t="str">
        <f>IF(AND(BJ124=0,BJ87&gt;=0),"",BJ87/BJ124)</f>
        <v/>
      </c>
      <c r="BM87" s="30" t="str">
        <f t="shared" si="51"/>
        <v/>
      </c>
      <c r="BN87" s="130">
        <f t="shared" si="86"/>
        <v>0</v>
      </c>
      <c r="BO87" s="30">
        <f>IF(AND(BN4=0,BN87&gt;=0), "",BN87/BN4)</f>
        <v>0</v>
      </c>
      <c r="BP87" s="47">
        <f>IF(AND(BN124=0,BN87&gt;=0),"",BN87/BN124)</f>
        <v>0</v>
      </c>
      <c r="BQ87" s="129">
        <f>+'N EERR ULTRAX'!K157+'N EERR ULTRAX'!K158</f>
        <v>0</v>
      </c>
      <c r="BR87" s="30" t="str">
        <f>IF(AND(BQ4=0,BQ87&gt;=0), "",BQ87/BQ4)</f>
        <v/>
      </c>
      <c r="BS87" s="47" t="str">
        <f>IF(AND(BQ124=0,BQ87&gt;=0),"",BQ87/BQ124)</f>
        <v/>
      </c>
      <c r="BT87" s="30" t="str">
        <f t="shared" si="52"/>
        <v/>
      </c>
      <c r="BU87" s="130">
        <f t="shared" si="87"/>
        <v>0</v>
      </c>
      <c r="BV87" s="30">
        <f>IF(AND(BU4=0,BU87&gt;=0), "",BU87/BU4)</f>
        <v>0</v>
      </c>
      <c r="BW87" s="47">
        <f>IF(AND(BU124=0,BU87&gt;=0),"",BU87/BU124)</f>
        <v>0</v>
      </c>
      <c r="BX87" s="131">
        <f t="shared" si="88"/>
        <v>0</v>
      </c>
      <c r="BY87" s="30" t="str">
        <f>IF(AND(BX4=0,BX87&gt;=0), "",BX87/BX4)</f>
        <v/>
      </c>
      <c r="BZ87" s="47" t="str">
        <f t="shared" si="53"/>
        <v/>
      </c>
      <c r="CA87" s="129">
        <f>+'N EERR ULTRAX'!L157+'N EERR ULTRAX'!L158</f>
        <v>0</v>
      </c>
      <c r="CB87" s="30" t="str">
        <f>IF(AND(CA4=0,CA87&gt;=0), "",CA87/CA4)</f>
        <v/>
      </c>
      <c r="CC87" s="47" t="str">
        <f>IF(AND(CA124=0,CA87&gt;=0),"",CA87/CA124)</f>
        <v/>
      </c>
      <c r="CD87" s="30" t="str">
        <f t="shared" si="75"/>
        <v/>
      </c>
      <c r="CE87" s="130">
        <f t="shared" si="89"/>
        <v>0</v>
      </c>
      <c r="CF87" s="30">
        <f>IF(AND(CE4=0,CE87&gt;=0), "",CE87/CE4)</f>
        <v>0</v>
      </c>
      <c r="CG87" s="47">
        <f>IF(AND(CE124=0,CE87&gt;=0),"",CE87/CE124)</f>
        <v>0</v>
      </c>
      <c r="CH87" s="129">
        <f>+'N EERR ULTRAX'!M157+'N EERR ULTRAX'!M158</f>
        <v>0</v>
      </c>
      <c r="CI87" s="30" t="str">
        <f>IF(AND(CH4=0,CH87&gt;=0), "",CH87/CH4)</f>
        <v/>
      </c>
      <c r="CJ87" s="47" t="str">
        <f>IF(AND(CH124=0,CH87&gt;=0),"",CH87/CH124)</f>
        <v/>
      </c>
      <c r="CK87" s="30" t="str">
        <f t="shared" si="54"/>
        <v/>
      </c>
      <c r="CL87" s="130">
        <f t="shared" si="90"/>
        <v>0</v>
      </c>
      <c r="CM87" s="30">
        <f>IF(AND(CL4=0,CL87&gt;=0), "",CL87/CL4)</f>
        <v>0</v>
      </c>
      <c r="CN87" s="47">
        <f>IF(AND(CL124=0,CL87&gt;=0),"",CL87/CL124)</f>
        <v>0</v>
      </c>
      <c r="CO87" s="129">
        <f>+'N EERR ULTRAX'!N157+'N EERR ULTRAX'!N158</f>
        <v>0</v>
      </c>
      <c r="CP87" s="30" t="str">
        <f>IF(AND(CO4=0,CO87&gt;=0), "",CO87/CO4)</f>
        <v/>
      </c>
      <c r="CQ87" s="47" t="str">
        <f>IF(AND(CO124=0,CO87&gt;=0),"",CO87/CO124)</f>
        <v/>
      </c>
      <c r="CR87" s="30" t="str">
        <f t="shared" si="55"/>
        <v/>
      </c>
      <c r="CS87" s="130">
        <f t="shared" si="91"/>
        <v>0</v>
      </c>
      <c r="CT87" s="30">
        <f>IF(AND(CS4=0,CS87&gt;=0), "",CS87/CS4)</f>
        <v>0</v>
      </c>
      <c r="CU87" s="47">
        <f>IF(AND(CS124=0,CS87&gt;=0),"",CS87/CS124)</f>
        <v>0</v>
      </c>
      <c r="CV87" s="131">
        <f t="shared" si="92"/>
        <v>0</v>
      </c>
      <c r="CW87" s="30" t="str">
        <f>IF(AND(CV4=0,CV87&gt;=0), "",CV87/CV4)</f>
        <v/>
      </c>
      <c r="CX87" s="47" t="str">
        <f t="shared" si="56"/>
        <v/>
      </c>
    </row>
    <row r="88" spans="1:102" hidden="1" outlineLevel="2" x14ac:dyDescent="0.3">
      <c r="A88" s="29" t="s">
        <v>80</v>
      </c>
      <c r="B88" s="129">
        <f>+'N EERR ULTRAX'!B159</f>
        <v>0</v>
      </c>
      <c r="C88" s="30" t="str">
        <f>IF(AND(B4=0,B88&gt;=0), "",B88/B4)</f>
        <v/>
      </c>
      <c r="D88" s="47" t="str">
        <f>IF(AND(B124=0,B88&gt;=0),"",B88/B124)</f>
        <v/>
      </c>
      <c r="E88" s="129">
        <f>+'N EERR ULTRAX'!C159</f>
        <v>0</v>
      </c>
      <c r="F88" s="30">
        <f>IF(AND(E4=0,E88&gt;=0), "",E88/E4)</f>
        <v>0</v>
      </c>
      <c r="G88" s="47">
        <f>IF(AND(E124=0,E88&gt;=0),"",E88/E124)</f>
        <v>0</v>
      </c>
      <c r="H88" s="129">
        <f>+'N EERR ULTRAX'!D159</f>
        <v>0</v>
      </c>
      <c r="I88" s="30">
        <f>IF(AND(H4=0,H88&gt;=0), "",H88/H4)</f>
        <v>0</v>
      </c>
      <c r="J88" s="47">
        <f>IF(AND(H124=0,H88&gt;=0),"",H88/H124)</f>
        <v>0</v>
      </c>
      <c r="K88" s="30" t="str">
        <f t="shared" si="78"/>
        <v/>
      </c>
      <c r="L88" s="130">
        <f t="shared" si="79"/>
        <v>0</v>
      </c>
      <c r="M88" s="30">
        <f>IF(AND(L4=0,L88&gt;=0), "",L88/L4)</f>
        <v>0</v>
      </c>
      <c r="N88" s="47">
        <f>IF(AND(L124=0,L88&gt;=0),"",L88/L124)</f>
        <v>0</v>
      </c>
      <c r="O88" s="129">
        <f>+'N EERR ULTRAX'!E159</f>
        <v>0</v>
      </c>
      <c r="P88" s="30">
        <f>IF(AND(O4=0,O88&gt;=0), "",O88/O4)</f>
        <v>0</v>
      </c>
      <c r="Q88" s="47">
        <f>IF(AND(O124=0,O88&gt;=0),"",O88/O124)</f>
        <v>0</v>
      </c>
      <c r="R88" s="30" t="str">
        <f t="shared" si="80"/>
        <v/>
      </c>
      <c r="S88" s="130">
        <f t="shared" si="81"/>
        <v>0</v>
      </c>
      <c r="T88" s="30">
        <f>IF(AND(S4=0,S88&gt;=0), "",S88/S4)</f>
        <v>0</v>
      </c>
      <c r="U88" s="47">
        <f>IF(AND(S124=0,S88&gt;=0),"",S88/S124)</f>
        <v>0</v>
      </c>
      <c r="V88" s="131"/>
      <c r="W88" s="30" t="str">
        <f>IF(AND(V4=0,V88&gt;=0), "",V88/V4)</f>
        <v/>
      </c>
      <c r="X88" s="47" t="str">
        <f t="shared" si="70"/>
        <v/>
      </c>
      <c r="Y88" s="129">
        <f>+'N EERR ULTRAX'!F159</f>
        <v>0</v>
      </c>
      <c r="Z88" s="30">
        <f>IF(AND(Y4=0,Y88&gt;=0), "",Y88/Y4)</f>
        <v>0</v>
      </c>
      <c r="AA88" s="47">
        <f>IF(AND(Y124=0,Y88&gt;=0),"",Y88/Y124)</f>
        <v>0</v>
      </c>
      <c r="AB88" s="30" t="str">
        <f t="shared" si="71"/>
        <v/>
      </c>
      <c r="AC88" s="130">
        <f t="shared" si="82"/>
        <v>0</v>
      </c>
      <c r="AD88" s="30">
        <f>IF(AND(AC4=0,AC88&gt;=0), "",AC88/AC4)</f>
        <v>0</v>
      </c>
      <c r="AE88" s="47">
        <f>IF(AND(AC124=0,AC88&gt;=0),"",AC88/AC124)</f>
        <v>0</v>
      </c>
      <c r="AF88" s="129">
        <f>+'N EERR ULTRAX'!G159</f>
        <v>0</v>
      </c>
      <c r="AG88" s="30">
        <f>IF(AND(AF4=0,AF88&gt;=0), "",AF88/AF4)</f>
        <v>0</v>
      </c>
      <c r="AH88" s="47">
        <f>IF(AND(AF124=0,AF88&gt;=0),"",AF88/AF124)</f>
        <v>0</v>
      </c>
      <c r="AI88" s="30" t="str">
        <f t="shared" si="49"/>
        <v/>
      </c>
      <c r="AJ88" s="130">
        <f t="shared" si="76"/>
        <v>0</v>
      </c>
      <c r="AK88" s="30">
        <f>IF(AND(AJ4=0,AJ88&gt;=0), "",AJ88/AJ4)</f>
        <v>0</v>
      </c>
      <c r="AL88" s="47">
        <f>IF(AND(AJ124=0,AJ88&gt;=0),"",AJ88/AJ124)</f>
        <v>0</v>
      </c>
      <c r="AM88" s="129">
        <f>+'N EERR ULTRAX'!H159</f>
        <v>0</v>
      </c>
      <c r="AN88" s="30">
        <f>IF(AND(AM4=0,AM88&gt;=0), "",AM88/AM4)</f>
        <v>0</v>
      </c>
      <c r="AO88" s="47">
        <f>IF(AND(AM124=0,AM88&gt;=0),"",AM88/AM124)</f>
        <v>0</v>
      </c>
      <c r="AP88" s="30" t="str">
        <f t="shared" si="50"/>
        <v/>
      </c>
      <c r="AQ88" s="130">
        <f t="shared" si="77"/>
        <v>0</v>
      </c>
      <c r="AR88" s="30">
        <f>IF(AND(AQ4=0,AQ88&gt;=0), "",AQ88/AQ4)</f>
        <v>0</v>
      </c>
      <c r="AS88" s="47">
        <f>IF(AND(AQ124=0,AQ88&gt;=0),"",AQ88/AQ124)</f>
        <v>0</v>
      </c>
      <c r="AT88" s="131">
        <f t="shared" si="83"/>
        <v>0</v>
      </c>
      <c r="AU88" s="30" t="str">
        <f>IF(AND(AT4=0,AT88&gt;=0), "",AT88/AT4)</f>
        <v/>
      </c>
      <c r="AV88" s="47" t="str">
        <f t="shared" si="72"/>
        <v/>
      </c>
      <c r="AW88" s="131">
        <f t="shared" si="48"/>
        <v>0</v>
      </c>
      <c r="AX88" s="30">
        <f>IF(AND(AW4=0,AW88&gt;=0), "",AW88/AW4)</f>
        <v>0</v>
      </c>
      <c r="AY88" s="47">
        <f>IF(AND(AW124=0,AW88&gt;=0),"",AW88/AW124)</f>
        <v>0</v>
      </c>
      <c r="AZ88" s="131">
        <f t="shared" si="84"/>
        <v>0</v>
      </c>
      <c r="BA88" s="30" t="str">
        <f>IF(AND(AZ4=0,AZ88&gt;=0), "",AZ88/AZ4)</f>
        <v/>
      </c>
      <c r="BB88" s="47" t="str">
        <f t="shared" si="73"/>
        <v/>
      </c>
      <c r="BC88" s="129">
        <f>+'N EERR ULTRAX'!I159</f>
        <v>0</v>
      </c>
      <c r="BD88" s="30" t="str">
        <f>IF(AND(BC4=0,BC88&gt;=0), "",BC88/BC4)</f>
        <v/>
      </c>
      <c r="BE88" s="47" t="str">
        <f>IF(AND(BC124=0,BC88&gt;=0),"",BC88/BC124)</f>
        <v/>
      </c>
      <c r="BF88" s="30" t="str">
        <f t="shared" si="74"/>
        <v/>
      </c>
      <c r="BG88" s="130">
        <f t="shared" si="85"/>
        <v>0</v>
      </c>
      <c r="BH88" s="30">
        <f>IF(AND(BG4=0,BG88&gt;=0), "",BG88/BG4)</f>
        <v>0</v>
      </c>
      <c r="BI88" s="47">
        <f>IF(AND(BG124=0,BG88&gt;=0),"",BG88/BG124)</f>
        <v>0</v>
      </c>
      <c r="BJ88" s="129">
        <f>+'N EERR ULTRAX'!J159</f>
        <v>0</v>
      </c>
      <c r="BK88" s="30" t="str">
        <f>IF(AND(BJ4=0,BJ88&gt;=0), "",BJ88/BJ4)</f>
        <v/>
      </c>
      <c r="BL88" s="47" t="str">
        <f>IF(AND(BJ124=0,BJ88&gt;=0),"",BJ88/BJ124)</f>
        <v/>
      </c>
      <c r="BM88" s="30" t="str">
        <f t="shared" si="51"/>
        <v/>
      </c>
      <c r="BN88" s="130">
        <f t="shared" si="86"/>
        <v>0</v>
      </c>
      <c r="BO88" s="30">
        <f>IF(AND(BN4=0,BN88&gt;=0), "",BN88/BN4)</f>
        <v>0</v>
      </c>
      <c r="BP88" s="47">
        <f>IF(AND(BN124=0,BN88&gt;=0),"",BN88/BN124)</f>
        <v>0</v>
      </c>
      <c r="BQ88" s="129">
        <f>+'N EERR ULTRAX'!K159</f>
        <v>0</v>
      </c>
      <c r="BR88" s="30" t="str">
        <f>IF(AND(BQ4=0,BQ88&gt;=0), "",BQ88/BQ4)</f>
        <v/>
      </c>
      <c r="BS88" s="47" t="str">
        <f>IF(AND(BQ124=0,BQ88&gt;=0),"",BQ88/BQ124)</f>
        <v/>
      </c>
      <c r="BT88" s="30" t="str">
        <f t="shared" si="52"/>
        <v/>
      </c>
      <c r="BU88" s="130">
        <f t="shared" si="87"/>
        <v>0</v>
      </c>
      <c r="BV88" s="30">
        <f>IF(AND(BU4=0,BU88&gt;=0), "",BU88/BU4)</f>
        <v>0</v>
      </c>
      <c r="BW88" s="47">
        <f>IF(AND(BU124=0,BU88&gt;=0),"",BU88/BU124)</f>
        <v>0</v>
      </c>
      <c r="BX88" s="131">
        <f t="shared" si="88"/>
        <v>0</v>
      </c>
      <c r="BY88" s="30" t="str">
        <f>IF(AND(BX4=0,BX88&gt;=0), "",BX88/BX4)</f>
        <v/>
      </c>
      <c r="BZ88" s="47" t="str">
        <f t="shared" si="53"/>
        <v/>
      </c>
      <c r="CA88" s="129">
        <f>+'N EERR ULTRAX'!L159</f>
        <v>0</v>
      </c>
      <c r="CB88" s="30" t="str">
        <f>IF(AND(CA4=0,CA88&gt;=0), "",CA88/CA4)</f>
        <v/>
      </c>
      <c r="CC88" s="47" t="str">
        <f>IF(AND(CA124=0,CA88&gt;=0),"",CA88/CA124)</f>
        <v/>
      </c>
      <c r="CD88" s="30" t="str">
        <f t="shared" si="75"/>
        <v/>
      </c>
      <c r="CE88" s="130">
        <f t="shared" si="89"/>
        <v>0</v>
      </c>
      <c r="CF88" s="30">
        <f>IF(AND(CE4=0,CE88&gt;=0), "",CE88/CE4)</f>
        <v>0</v>
      </c>
      <c r="CG88" s="47">
        <f>IF(AND(CE124=0,CE88&gt;=0),"",CE88/CE124)</f>
        <v>0</v>
      </c>
      <c r="CH88" s="129">
        <f>+'N EERR ULTRAX'!M159</f>
        <v>0</v>
      </c>
      <c r="CI88" s="30" t="str">
        <f>IF(AND(CH4=0,CH88&gt;=0), "",CH88/CH4)</f>
        <v/>
      </c>
      <c r="CJ88" s="47" t="str">
        <f>IF(AND(CH124=0,CH88&gt;=0),"",CH88/CH124)</f>
        <v/>
      </c>
      <c r="CK88" s="30" t="str">
        <f t="shared" si="54"/>
        <v/>
      </c>
      <c r="CL88" s="130">
        <f t="shared" si="90"/>
        <v>0</v>
      </c>
      <c r="CM88" s="30">
        <f>IF(AND(CL4=0,CL88&gt;=0), "",CL88/CL4)</f>
        <v>0</v>
      </c>
      <c r="CN88" s="47">
        <f>IF(AND(CL124=0,CL88&gt;=0),"",CL88/CL124)</f>
        <v>0</v>
      </c>
      <c r="CO88" s="129">
        <f>+'N EERR ULTRAX'!N159</f>
        <v>0</v>
      </c>
      <c r="CP88" s="30" t="str">
        <f>IF(AND(CO4=0,CO88&gt;=0), "",CO88/CO4)</f>
        <v/>
      </c>
      <c r="CQ88" s="47" t="str">
        <f>IF(AND(CO124=0,CO88&gt;=0),"",CO88/CO124)</f>
        <v/>
      </c>
      <c r="CR88" s="30" t="str">
        <f t="shared" si="55"/>
        <v/>
      </c>
      <c r="CS88" s="130">
        <f t="shared" si="91"/>
        <v>0</v>
      </c>
      <c r="CT88" s="30">
        <f>IF(AND(CS4=0,CS88&gt;=0), "",CS88/CS4)</f>
        <v>0</v>
      </c>
      <c r="CU88" s="47">
        <f>IF(AND(CS124=0,CS88&gt;=0),"",CS88/CS124)</f>
        <v>0</v>
      </c>
      <c r="CV88" s="131">
        <f t="shared" si="92"/>
        <v>0</v>
      </c>
      <c r="CW88" s="30" t="str">
        <f>IF(AND(CV4=0,CV88&gt;=0), "",CV88/CV4)</f>
        <v/>
      </c>
      <c r="CX88" s="47" t="str">
        <f t="shared" si="56"/>
        <v/>
      </c>
    </row>
    <row r="89" spans="1:102" hidden="1" outlineLevel="2" x14ac:dyDescent="0.3">
      <c r="A89" s="29" t="s">
        <v>79</v>
      </c>
      <c r="B89" s="129">
        <f>+'N EERR ULTRAX'!B160</f>
        <v>0</v>
      </c>
      <c r="C89" s="30" t="str">
        <f>IF(AND(B4=0,B89&gt;=0), "",B89/B4)</f>
        <v/>
      </c>
      <c r="D89" s="47" t="str">
        <f>IF(AND(B124=0,B89&gt;=0),"",B89/B124)</f>
        <v/>
      </c>
      <c r="E89" s="129">
        <f>+'N EERR ULTRAX'!C160</f>
        <v>0</v>
      </c>
      <c r="F89" s="30">
        <f>IF(AND(E4=0,E89&gt;=0), "",E89/E4)</f>
        <v>0</v>
      </c>
      <c r="G89" s="47">
        <f>IF(AND(E124=0,E89&gt;=0),"",E89/E124)</f>
        <v>0</v>
      </c>
      <c r="H89" s="129">
        <f>+'N EERR ULTRAX'!D160</f>
        <v>0</v>
      </c>
      <c r="I89" s="30">
        <f>IF(AND(H4=0,H89&gt;=0), "",H89/H4)</f>
        <v>0</v>
      </c>
      <c r="J89" s="47">
        <f>IF(AND(H124=0,H89&gt;=0),"",H89/H124)</f>
        <v>0</v>
      </c>
      <c r="K89" s="30" t="str">
        <f t="shared" si="78"/>
        <v/>
      </c>
      <c r="L89" s="130">
        <f t="shared" si="79"/>
        <v>0</v>
      </c>
      <c r="M89" s="30">
        <f>IF(AND(L4=0,L89&gt;=0), "",L89/L4)</f>
        <v>0</v>
      </c>
      <c r="N89" s="47">
        <f>IF(AND(L124=0,L89&gt;=0),"",L89/L124)</f>
        <v>0</v>
      </c>
      <c r="O89" s="129">
        <f>+'N EERR ULTRAX'!E160</f>
        <v>0</v>
      </c>
      <c r="P89" s="30">
        <f>IF(AND(O4=0,O89&gt;=0), "",O89/O4)</f>
        <v>0</v>
      </c>
      <c r="Q89" s="47">
        <f>IF(AND(O124=0,O89&gt;=0),"",O89/O124)</f>
        <v>0</v>
      </c>
      <c r="R89" s="30" t="str">
        <f t="shared" si="80"/>
        <v/>
      </c>
      <c r="S89" s="130">
        <f t="shared" si="81"/>
        <v>0</v>
      </c>
      <c r="T89" s="30">
        <f>IF(AND(S4=0,S89&gt;=0), "",S89/S4)</f>
        <v>0</v>
      </c>
      <c r="U89" s="47">
        <f>IF(AND(S124=0,S89&gt;=0),"",S89/S124)</f>
        <v>0</v>
      </c>
      <c r="V89" s="131"/>
      <c r="W89" s="30" t="str">
        <f>IF(AND(V4=0,V89&gt;=0), "",V89/V4)</f>
        <v/>
      </c>
      <c r="X89" s="47" t="str">
        <f t="shared" si="70"/>
        <v/>
      </c>
      <c r="Y89" s="129">
        <f>+'N EERR ULTRAX'!F160</f>
        <v>0</v>
      </c>
      <c r="Z89" s="30">
        <f>IF(AND(Y4=0,Y89&gt;=0), "",Y89/Y4)</f>
        <v>0</v>
      </c>
      <c r="AA89" s="47">
        <f>IF(AND(Y124=0,Y89&gt;=0),"",Y89/Y124)</f>
        <v>0</v>
      </c>
      <c r="AB89" s="30" t="str">
        <f t="shared" si="71"/>
        <v/>
      </c>
      <c r="AC89" s="130">
        <f t="shared" si="82"/>
        <v>0</v>
      </c>
      <c r="AD89" s="30">
        <f>IF(AND(AC4=0,AC89&gt;=0), "",AC89/AC4)</f>
        <v>0</v>
      </c>
      <c r="AE89" s="47">
        <f>IF(AND(AC124=0,AC89&gt;=0),"",AC89/AC124)</f>
        <v>0</v>
      </c>
      <c r="AF89" s="129">
        <f>+'N EERR ULTRAX'!G160</f>
        <v>0</v>
      </c>
      <c r="AG89" s="30">
        <f>IF(AND(AF4=0,AF89&gt;=0), "",AF89/AF4)</f>
        <v>0</v>
      </c>
      <c r="AH89" s="47">
        <f>IF(AND(AF124=0,AF89&gt;=0),"",AF89/AF124)</f>
        <v>0</v>
      </c>
      <c r="AI89" s="30" t="str">
        <f t="shared" si="49"/>
        <v/>
      </c>
      <c r="AJ89" s="130">
        <f t="shared" si="76"/>
        <v>0</v>
      </c>
      <c r="AK89" s="30">
        <f>IF(AND(AJ4=0,AJ89&gt;=0), "",AJ89/AJ4)</f>
        <v>0</v>
      </c>
      <c r="AL89" s="47">
        <f>IF(AND(AJ124=0,AJ89&gt;=0),"",AJ89/AJ124)</f>
        <v>0</v>
      </c>
      <c r="AM89" s="129">
        <f>+'N EERR ULTRAX'!H160</f>
        <v>5.23</v>
      </c>
      <c r="AN89" s="30">
        <f>IF(AND(AM4=0,AM89&gt;=0), "",AM89/AM4)</f>
        <v>4.4273280892019423E-5</v>
      </c>
      <c r="AO89" s="47">
        <f>IF(AND(AM124=0,AM89&gt;=0),"",AM89/AM124)</f>
        <v>1.433753475429295E-4</v>
      </c>
      <c r="AP89" s="30">
        <f t="shared" si="50"/>
        <v>1</v>
      </c>
      <c r="AQ89" s="130">
        <f t="shared" si="77"/>
        <v>5.23</v>
      </c>
      <c r="AR89" s="30">
        <f>IF(AND(AQ4=0,AQ89&gt;=0), "",AQ89/AQ4)</f>
        <v>8.2190907000657784E-6</v>
      </c>
      <c r="AS89" s="47">
        <f>IF(AND(AQ124=0,AQ89&gt;=0),"",AQ89/AQ124)</f>
        <v>2.7118108080573784E-5</v>
      </c>
      <c r="AT89" s="131">
        <f t="shared" si="83"/>
        <v>0</v>
      </c>
      <c r="AU89" s="30" t="str">
        <f>IF(AND(AT4=0,AT89&gt;=0), "",AT89/AT4)</f>
        <v/>
      </c>
      <c r="AV89" s="47">
        <f t="shared" si="72"/>
        <v>1</v>
      </c>
      <c r="AW89" s="131">
        <f t="shared" si="48"/>
        <v>0.8716666666666667</v>
      </c>
      <c r="AX89" s="30">
        <f>IF(AND(AW4=0,AW89&gt;=0), "",AW89/AW4)</f>
        <v>8.2190907000657784E-6</v>
      </c>
      <c r="AY89" s="47">
        <f>IF(AND(AW124=0,AW89&gt;=0),"",AW89/AW124)</f>
        <v>2.7118108080573788E-5</v>
      </c>
      <c r="AZ89" s="131">
        <f t="shared" si="84"/>
        <v>0</v>
      </c>
      <c r="BA89" s="30" t="str">
        <f>IF(AND(AZ4=0,AZ89&gt;=0), "",AZ89/AZ4)</f>
        <v/>
      </c>
      <c r="BB89" s="47">
        <f t="shared" si="73"/>
        <v>1</v>
      </c>
      <c r="BC89" s="129">
        <f>+'N EERR ULTRAX'!I160</f>
        <v>0</v>
      </c>
      <c r="BD89" s="30" t="str">
        <f>IF(AND(BC4=0,BC89&gt;=0), "",BC89/BC4)</f>
        <v/>
      </c>
      <c r="BE89" s="47" t="str">
        <f>IF(AND(BC124=0,BC89&gt;=0),"",BC89/BC124)</f>
        <v/>
      </c>
      <c r="BF89" s="30">
        <f t="shared" si="74"/>
        <v>-1</v>
      </c>
      <c r="BG89" s="130">
        <f t="shared" si="85"/>
        <v>5.23</v>
      </c>
      <c r="BH89" s="30">
        <f>IF(AND(BG4=0,BG89&gt;=0), "",BG89/BG4)</f>
        <v>8.2190907000657784E-6</v>
      </c>
      <c r="BI89" s="47">
        <f>IF(AND(BG124=0,BG89&gt;=0),"",BG89/BG124)</f>
        <v>2.7118108080573784E-5</v>
      </c>
      <c r="BJ89" s="129">
        <f>+'N EERR ULTRAX'!J160</f>
        <v>0</v>
      </c>
      <c r="BK89" s="30" t="str">
        <f>IF(AND(BJ4=0,BJ89&gt;=0), "",BJ89/BJ4)</f>
        <v/>
      </c>
      <c r="BL89" s="47" t="str">
        <f>IF(AND(BJ124=0,BJ89&gt;=0),"",BJ89/BJ124)</f>
        <v/>
      </c>
      <c r="BM89" s="30" t="str">
        <f t="shared" si="51"/>
        <v/>
      </c>
      <c r="BN89" s="130">
        <f t="shared" si="86"/>
        <v>5.23</v>
      </c>
      <c r="BO89" s="30">
        <f>IF(AND(BN4=0,BN89&gt;=0), "",BN89/BN4)</f>
        <v>8.2190907000657784E-6</v>
      </c>
      <c r="BP89" s="47">
        <f>IF(AND(BN124=0,BN89&gt;=0),"",BN89/BN124)</f>
        <v>2.7118108080573784E-5</v>
      </c>
      <c r="BQ89" s="129">
        <f>+'N EERR ULTRAX'!K160</f>
        <v>0</v>
      </c>
      <c r="BR89" s="30" t="str">
        <f>IF(AND(BQ4=0,BQ89&gt;=0), "",BQ89/BQ4)</f>
        <v/>
      </c>
      <c r="BS89" s="47" t="str">
        <f>IF(AND(BQ124=0,BQ89&gt;=0),"",BQ89/BQ124)</f>
        <v/>
      </c>
      <c r="BT89" s="30" t="str">
        <f t="shared" si="52"/>
        <v/>
      </c>
      <c r="BU89" s="130">
        <f t="shared" si="87"/>
        <v>5.23</v>
      </c>
      <c r="BV89" s="30">
        <f>IF(AND(BU4=0,BU89&gt;=0), "",BU89/BU4)</f>
        <v>8.2190907000657784E-6</v>
      </c>
      <c r="BW89" s="47">
        <f>IF(AND(BU124=0,BU89&gt;=0),"",BU89/BU124)</f>
        <v>2.7118108080573784E-5</v>
      </c>
      <c r="BX89" s="131">
        <f t="shared" si="88"/>
        <v>0</v>
      </c>
      <c r="BY89" s="30" t="str">
        <f>IF(AND(BX4=0,BX89&gt;=0), "",BX89/BX4)</f>
        <v/>
      </c>
      <c r="BZ89" s="47">
        <f t="shared" si="53"/>
        <v>1</v>
      </c>
      <c r="CA89" s="129">
        <f>+'N EERR ULTRAX'!L160</f>
        <v>0</v>
      </c>
      <c r="CB89" s="30" t="str">
        <f>IF(AND(CA4=0,CA89&gt;=0), "",CA89/CA4)</f>
        <v/>
      </c>
      <c r="CC89" s="47" t="str">
        <f>IF(AND(CA124=0,CA89&gt;=0),"",CA89/CA124)</f>
        <v/>
      </c>
      <c r="CD89" s="30" t="str">
        <f t="shared" si="75"/>
        <v/>
      </c>
      <c r="CE89" s="130">
        <f t="shared" si="89"/>
        <v>5.23</v>
      </c>
      <c r="CF89" s="30">
        <f>IF(AND(CE4=0,CE89&gt;=0), "",CE89/CE4)</f>
        <v>8.2190907000657784E-6</v>
      </c>
      <c r="CG89" s="47">
        <f>IF(AND(CE124=0,CE89&gt;=0),"",CE89/CE124)</f>
        <v>2.7118108080573784E-5</v>
      </c>
      <c r="CH89" s="129">
        <f>+'N EERR ULTRAX'!M160</f>
        <v>0</v>
      </c>
      <c r="CI89" s="30" t="str">
        <f>IF(AND(CH4=0,CH89&gt;=0), "",CH89/CH4)</f>
        <v/>
      </c>
      <c r="CJ89" s="47" t="str">
        <f>IF(AND(CH124=0,CH89&gt;=0),"",CH89/CH124)</f>
        <v/>
      </c>
      <c r="CK89" s="30" t="str">
        <f t="shared" si="54"/>
        <v/>
      </c>
      <c r="CL89" s="130">
        <f t="shared" si="90"/>
        <v>5.23</v>
      </c>
      <c r="CM89" s="30">
        <f>IF(AND(CL4=0,CL89&gt;=0), "",CL89/CL4)</f>
        <v>8.2190907000657784E-6</v>
      </c>
      <c r="CN89" s="47">
        <f>IF(AND(CL124=0,CL89&gt;=0),"",CL89/CL124)</f>
        <v>2.7118108080573784E-5</v>
      </c>
      <c r="CO89" s="129">
        <f>+'N EERR ULTRAX'!N160</f>
        <v>0</v>
      </c>
      <c r="CP89" s="30" t="str">
        <f>IF(AND(CO4=0,CO89&gt;=0), "",CO89/CO4)</f>
        <v/>
      </c>
      <c r="CQ89" s="47" t="str">
        <f>IF(AND(CO124=0,CO89&gt;=0),"",CO89/CO124)</f>
        <v/>
      </c>
      <c r="CR89" s="30" t="str">
        <f t="shared" si="55"/>
        <v/>
      </c>
      <c r="CS89" s="130">
        <f t="shared" si="91"/>
        <v>5.23</v>
      </c>
      <c r="CT89" s="30">
        <f>IF(AND(CS4=0,CS89&gt;=0), "",CS89/CS4)</f>
        <v>8.2190907000657784E-6</v>
      </c>
      <c r="CU89" s="47">
        <f>IF(AND(CS124=0,CS89&gt;=0),"",CS89/CS124)</f>
        <v>2.7118108080573784E-5</v>
      </c>
      <c r="CV89" s="131">
        <f t="shared" si="92"/>
        <v>0</v>
      </c>
      <c r="CW89" s="30" t="str">
        <f>IF(AND(CV4=0,CV89&gt;=0), "",CV89/CV4)</f>
        <v/>
      </c>
      <c r="CX89" s="47">
        <f t="shared" si="56"/>
        <v>1</v>
      </c>
    </row>
    <row r="90" spans="1:102" hidden="1" outlineLevel="2" x14ac:dyDescent="0.3">
      <c r="A90" s="29" t="s">
        <v>81</v>
      </c>
      <c r="B90" s="129">
        <f>+'N EERR ULTRAX'!B161</f>
        <v>0</v>
      </c>
      <c r="C90" s="30" t="str">
        <f>IF(AND(B4=0,B90&gt;=0), "",B90/B4)</f>
        <v/>
      </c>
      <c r="D90" s="47" t="str">
        <f>IF(AND(B124=0,B90&gt;=0),"",B90/B124)</f>
        <v/>
      </c>
      <c r="E90" s="129">
        <f>+'N EERR ULTRAX'!C161</f>
        <v>0</v>
      </c>
      <c r="F90" s="30">
        <f>IF(AND(E4=0,E90&gt;=0), "",E90/E4)</f>
        <v>0</v>
      </c>
      <c r="G90" s="47">
        <f>IF(AND(E124=0,E90&gt;=0),"",E90/E124)</f>
        <v>0</v>
      </c>
      <c r="H90" s="129">
        <f>+'N EERR ULTRAX'!D161</f>
        <v>0</v>
      </c>
      <c r="I90" s="30">
        <f>IF(AND(H4=0,H90&gt;=0), "",H90/H4)</f>
        <v>0</v>
      </c>
      <c r="J90" s="47">
        <f>IF(AND(H124=0,H90&gt;=0),"",H90/H124)</f>
        <v>0</v>
      </c>
      <c r="K90" s="30" t="str">
        <f t="shared" si="78"/>
        <v/>
      </c>
      <c r="L90" s="130">
        <f t="shared" si="79"/>
        <v>0</v>
      </c>
      <c r="M90" s="30">
        <f>IF(AND(L4=0,L90&gt;=0), "",L90/L4)</f>
        <v>0</v>
      </c>
      <c r="N90" s="47">
        <f>IF(AND(L124=0,L90&gt;=0),"",L90/L124)</f>
        <v>0</v>
      </c>
      <c r="O90" s="129">
        <f>+'N EERR ULTRAX'!E161</f>
        <v>0</v>
      </c>
      <c r="P90" s="30">
        <f>IF(AND(O4=0,O90&gt;=0), "",O90/O4)</f>
        <v>0</v>
      </c>
      <c r="Q90" s="47">
        <f>IF(AND(O124=0,O90&gt;=0),"",O90/O124)</f>
        <v>0</v>
      </c>
      <c r="R90" s="30" t="str">
        <f t="shared" si="80"/>
        <v/>
      </c>
      <c r="S90" s="130">
        <f t="shared" si="81"/>
        <v>0</v>
      </c>
      <c r="T90" s="30">
        <f>IF(AND(S4=0,S90&gt;=0), "",S90/S4)</f>
        <v>0</v>
      </c>
      <c r="U90" s="47">
        <f>IF(AND(S124=0,S90&gt;=0),"",S90/S124)</f>
        <v>0</v>
      </c>
      <c r="V90" s="131"/>
      <c r="W90" s="30" t="str">
        <f>IF(AND(V4=0,V90&gt;=0), "",V90/V4)</f>
        <v/>
      </c>
      <c r="X90" s="47" t="str">
        <f t="shared" si="70"/>
        <v/>
      </c>
      <c r="Y90" s="129">
        <f>+'N EERR ULTRAX'!F161</f>
        <v>0</v>
      </c>
      <c r="Z90" s="30">
        <f>IF(AND(Y4=0,Y90&gt;=0), "",Y90/Y4)</f>
        <v>0</v>
      </c>
      <c r="AA90" s="47">
        <f>IF(AND(Y124=0,Y90&gt;=0),"",Y90/Y124)</f>
        <v>0</v>
      </c>
      <c r="AB90" s="30" t="str">
        <f t="shared" si="71"/>
        <v/>
      </c>
      <c r="AC90" s="130">
        <f t="shared" si="82"/>
        <v>0</v>
      </c>
      <c r="AD90" s="30">
        <f>IF(AND(AC4=0,AC90&gt;=0), "",AC90/AC4)</f>
        <v>0</v>
      </c>
      <c r="AE90" s="47">
        <f>IF(AND(AC124=0,AC90&gt;=0),"",AC90/AC124)</f>
        <v>0</v>
      </c>
      <c r="AF90" s="129">
        <f>+'N EERR ULTRAX'!G161</f>
        <v>0</v>
      </c>
      <c r="AG90" s="30">
        <f>IF(AND(AF4=0,AF90&gt;=0), "",AF90/AF4)</f>
        <v>0</v>
      </c>
      <c r="AH90" s="47">
        <f>IF(AND(AF124=0,AF90&gt;=0),"",AF90/AF124)</f>
        <v>0</v>
      </c>
      <c r="AI90" s="30" t="str">
        <f t="shared" si="49"/>
        <v/>
      </c>
      <c r="AJ90" s="130">
        <f t="shared" si="76"/>
        <v>0</v>
      </c>
      <c r="AK90" s="30">
        <f>IF(AND(AJ4=0,AJ90&gt;=0), "",AJ90/AJ4)</f>
        <v>0</v>
      </c>
      <c r="AL90" s="47">
        <f>IF(AND(AJ124=0,AJ90&gt;=0),"",AJ90/AJ124)</f>
        <v>0</v>
      </c>
      <c r="AM90" s="129">
        <f>+'N EERR ULTRAX'!H161</f>
        <v>0</v>
      </c>
      <c r="AN90" s="30">
        <f>IF(AND(AM4=0,AM90&gt;=0), "",AM90/AM4)</f>
        <v>0</v>
      </c>
      <c r="AO90" s="47">
        <f>IF(AND(AM124=0,AM90&gt;=0),"",AM90/AM124)</f>
        <v>0</v>
      </c>
      <c r="AP90" s="30" t="str">
        <f t="shared" si="50"/>
        <v/>
      </c>
      <c r="AQ90" s="130">
        <f t="shared" si="77"/>
        <v>0</v>
      </c>
      <c r="AR90" s="30">
        <f>IF(AND(AQ4=0,AQ90&gt;=0), "",AQ90/AQ4)</f>
        <v>0</v>
      </c>
      <c r="AS90" s="47">
        <f>IF(AND(AQ124=0,AQ90&gt;=0),"",AQ90/AQ124)</f>
        <v>0</v>
      </c>
      <c r="AT90" s="131">
        <f t="shared" si="83"/>
        <v>0</v>
      </c>
      <c r="AU90" s="30" t="str">
        <f>IF(AND(AT4=0,AT90&gt;=0), "",AT90/AT4)</f>
        <v/>
      </c>
      <c r="AV90" s="47" t="str">
        <f t="shared" si="72"/>
        <v/>
      </c>
      <c r="AW90" s="131">
        <f t="shared" si="48"/>
        <v>0</v>
      </c>
      <c r="AX90" s="30">
        <f>IF(AND(AW4=0,AW90&gt;=0), "",AW90/AW4)</f>
        <v>0</v>
      </c>
      <c r="AY90" s="47">
        <f>IF(AND(AW124=0,AW90&gt;=0),"",AW90/AW124)</f>
        <v>0</v>
      </c>
      <c r="AZ90" s="131">
        <f t="shared" si="84"/>
        <v>0</v>
      </c>
      <c r="BA90" s="30" t="str">
        <f>IF(AND(AZ4=0,AZ90&gt;=0), "",AZ90/AZ4)</f>
        <v/>
      </c>
      <c r="BB90" s="47" t="str">
        <f t="shared" si="73"/>
        <v/>
      </c>
      <c r="BC90" s="129">
        <f>+'N EERR ULTRAX'!I161</f>
        <v>0</v>
      </c>
      <c r="BD90" s="30" t="str">
        <f>IF(AND(BC4=0,BC90&gt;=0), "",BC90/BC4)</f>
        <v/>
      </c>
      <c r="BE90" s="47" t="str">
        <f>IF(AND(BC124=0,BC90&gt;=0),"",BC90/BC124)</f>
        <v/>
      </c>
      <c r="BF90" s="30" t="str">
        <f t="shared" si="74"/>
        <v/>
      </c>
      <c r="BG90" s="130">
        <f t="shared" si="85"/>
        <v>0</v>
      </c>
      <c r="BH90" s="30">
        <f>IF(AND(BG4=0,BG90&gt;=0), "",BG90/BG4)</f>
        <v>0</v>
      </c>
      <c r="BI90" s="47">
        <f>IF(AND(BG124=0,BG90&gt;=0),"",BG90/BG124)</f>
        <v>0</v>
      </c>
      <c r="BJ90" s="129">
        <f>+'N EERR ULTRAX'!J161</f>
        <v>0</v>
      </c>
      <c r="BK90" s="30" t="str">
        <f>IF(AND(BJ4=0,BJ90&gt;=0), "",BJ90/BJ4)</f>
        <v/>
      </c>
      <c r="BL90" s="47" t="str">
        <f>IF(AND(BJ124=0,BJ90&gt;=0),"",BJ90/BJ124)</f>
        <v/>
      </c>
      <c r="BM90" s="30" t="str">
        <f t="shared" si="51"/>
        <v/>
      </c>
      <c r="BN90" s="130">
        <f t="shared" si="86"/>
        <v>0</v>
      </c>
      <c r="BO90" s="30">
        <f>IF(AND(BN4=0,BN90&gt;=0), "",BN90/BN4)</f>
        <v>0</v>
      </c>
      <c r="BP90" s="47">
        <f>IF(AND(BN124=0,BN90&gt;=0),"",BN90/BN124)</f>
        <v>0</v>
      </c>
      <c r="BQ90" s="129">
        <f>+'N EERR ULTRAX'!K161</f>
        <v>0</v>
      </c>
      <c r="BR90" s="30" t="str">
        <f>IF(AND(BQ4=0,BQ90&gt;=0), "",BQ90/BQ4)</f>
        <v/>
      </c>
      <c r="BS90" s="47" t="str">
        <f>IF(AND(BQ124=0,BQ90&gt;=0),"",BQ90/BQ124)</f>
        <v/>
      </c>
      <c r="BT90" s="30" t="str">
        <f t="shared" si="52"/>
        <v/>
      </c>
      <c r="BU90" s="130">
        <f t="shared" si="87"/>
        <v>0</v>
      </c>
      <c r="BV90" s="30">
        <f>IF(AND(BU4=0,BU90&gt;=0), "",BU90/BU4)</f>
        <v>0</v>
      </c>
      <c r="BW90" s="47">
        <f>IF(AND(BU124=0,BU90&gt;=0),"",BU90/BU124)</f>
        <v>0</v>
      </c>
      <c r="BX90" s="131">
        <f t="shared" si="88"/>
        <v>0</v>
      </c>
      <c r="BY90" s="30" t="str">
        <f>IF(AND(BX4=0,BX90&gt;=0), "",BX90/BX4)</f>
        <v/>
      </c>
      <c r="BZ90" s="47" t="str">
        <f t="shared" si="53"/>
        <v/>
      </c>
      <c r="CA90" s="129">
        <f>+'N EERR ULTRAX'!L161</f>
        <v>0</v>
      </c>
      <c r="CB90" s="30" t="str">
        <f>IF(AND(CA4=0,CA90&gt;=0), "",CA90/CA4)</f>
        <v/>
      </c>
      <c r="CC90" s="47" t="str">
        <f>IF(AND(CA124=0,CA90&gt;=0),"",CA90/CA124)</f>
        <v/>
      </c>
      <c r="CD90" s="30" t="str">
        <f t="shared" si="75"/>
        <v/>
      </c>
      <c r="CE90" s="130">
        <f t="shared" si="89"/>
        <v>0</v>
      </c>
      <c r="CF90" s="30">
        <f>IF(AND(CE4=0,CE90&gt;=0), "",CE90/CE4)</f>
        <v>0</v>
      </c>
      <c r="CG90" s="47">
        <f>IF(AND(CE124=0,CE90&gt;=0),"",CE90/CE124)</f>
        <v>0</v>
      </c>
      <c r="CH90" s="129">
        <f>+'N EERR ULTRAX'!M161</f>
        <v>0</v>
      </c>
      <c r="CI90" s="30" t="str">
        <f>IF(AND(CH4=0,CH90&gt;=0), "",CH90/CH4)</f>
        <v/>
      </c>
      <c r="CJ90" s="47" t="str">
        <f>IF(AND(CH124=0,CH90&gt;=0),"",CH90/CH124)</f>
        <v/>
      </c>
      <c r="CK90" s="30" t="str">
        <f t="shared" si="54"/>
        <v/>
      </c>
      <c r="CL90" s="130">
        <f t="shared" si="90"/>
        <v>0</v>
      </c>
      <c r="CM90" s="30">
        <f>IF(AND(CL4=0,CL90&gt;=0), "",CL90/CL4)</f>
        <v>0</v>
      </c>
      <c r="CN90" s="47">
        <f>IF(AND(CL124=0,CL90&gt;=0),"",CL90/CL124)</f>
        <v>0</v>
      </c>
      <c r="CO90" s="129">
        <f>+'N EERR ULTRAX'!N161</f>
        <v>0</v>
      </c>
      <c r="CP90" s="30" t="str">
        <f>IF(AND(CO4=0,CO90&gt;=0), "",CO90/CO4)</f>
        <v/>
      </c>
      <c r="CQ90" s="47" t="str">
        <f>IF(AND(CO124=0,CO90&gt;=0),"",CO90/CO124)</f>
        <v/>
      </c>
      <c r="CR90" s="30" t="str">
        <f t="shared" si="55"/>
        <v/>
      </c>
      <c r="CS90" s="130">
        <f t="shared" si="91"/>
        <v>0</v>
      </c>
      <c r="CT90" s="30">
        <f>IF(AND(CS4=0,CS90&gt;=0), "",CS90/CS4)</f>
        <v>0</v>
      </c>
      <c r="CU90" s="47">
        <f>IF(AND(CS124=0,CS90&gt;=0),"",CS90/CS124)</f>
        <v>0</v>
      </c>
      <c r="CV90" s="131">
        <f t="shared" si="92"/>
        <v>0</v>
      </c>
      <c r="CW90" s="30" t="str">
        <f>IF(AND(CV4=0,CV90&gt;=0), "",CV90/CV4)</f>
        <v/>
      </c>
      <c r="CX90" s="47" t="str">
        <f t="shared" si="56"/>
        <v/>
      </c>
    </row>
    <row r="91" spans="1:102" hidden="1" outlineLevel="2" x14ac:dyDescent="0.3">
      <c r="A91" s="29" t="s">
        <v>354</v>
      </c>
      <c r="B91" s="129">
        <f>+'N EERR ULTRAX'!B162+'N EERR ULTRAX'!B163+'N EERR ULTRAX'!B164+'N EERR ULTRAX'!B165+'N EERR ULTRAX'!B166+'N EERR ULTRAX'!B167+'N EERR ULTRAX'!B168+'N EERR ULTRAX'!B169</f>
        <v>0</v>
      </c>
      <c r="C91" s="30" t="str">
        <f>IF(AND(B4=0,B91&gt;=0), "",B91/B4)</f>
        <v/>
      </c>
      <c r="D91" s="47" t="str">
        <f>IF(AND(B124=0,B91&gt;=0),"",B91/B124)</f>
        <v/>
      </c>
      <c r="E91" s="129">
        <f>+'N EERR ULTRAX'!C162+'N EERR ULTRAX'!C163+'N EERR ULTRAX'!C164+'N EERR ULTRAX'!C165+'N EERR ULTRAX'!C166+'N EERR ULTRAX'!C167+'N EERR ULTRAX'!C168+'N EERR ULTRAX'!C169</f>
        <v>0</v>
      </c>
      <c r="F91" s="30">
        <f>IF(AND(E4=0,E91&gt;=0), "",E91/E4)</f>
        <v>0</v>
      </c>
      <c r="G91" s="47">
        <f>IF(AND(E124=0,E91&gt;=0),"",E91/E124)</f>
        <v>0</v>
      </c>
      <c r="H91" s="129">
        <f>+'N EERR ULTRAX'!D162+'N EERR ULTRAX'!D163+'N EERR ULTRAX'!D164+'N EERR ULTRAX'!D165+'N EERR ULTRAX'!D166+'N EERR ULTRAX'!D167+'N EERR ULTRAX'!D168+'N EERR ULTRAX'!D169</f>
        <v>0</v>
      </c>
      <c r="I91" s="30">
        <f>IF(AND(H4=0,H91&gt;=0), "",H91/H4)</f>
        <v>0</v>
      </c>
      <c r="J91" s="47">
        <f>IF(AND(H124=0,H91&gt;=0),"",H91/H124)</f>
        <v>0</v>
      </c>
      <c r="K91" s="30" t="str">
        <f t="shared" si="78"/>
        <v/>
      </c>
      <c r="L91" s="130">
        <f t="shared" si="79"/>
        <v>0</v>
      </c>
      <c r="M91" s="30">
        <f>IF(AND(L4=0,L91&gt;=0), "",L91/L4)</f>
        <v>0</v>
      </c>
      <c r="N91" s="47">
        <f>IF(AND(L124=0,L91&gt;=0),"",L91/L124)</f>
        <v>0</v>
      </c>
      <c r="O91" s="129">
        <f>+'N EERR ULTRAX'!E162+'N EERR ULTRAX'!E163+'N EERR ULTRAX'!E164+'N EERR ULTRAX'!E165+'N EERR ULTRAX'!E166+'N EERR ULTRAX'!E167+'N EERR ULTRAX'!E168+'N EERR ULTRAX'!E169</f>
        <v>0</v>
      </c>
      <c r="P91" s="30">
        <f>IF(AND(O4=0,O91&gt;=0), "",O91/O4)</f>
        <v>0</v>
      </c>
      <c r="Q91" s="47">
        <f>IF(AND(O124=0,O91&gt;=0),"",O91/O124)</f>
        <v>0</v>
      </c>
      <c r="R91" s="30" t="str">
        <f t="shared" si="80"/>
        <v/>
      </c>
      <c r="S91" s="130">
        <f t="shared" si="81"/>
        <v>0</v>
      </c>
      <c r="T91" s="30">
        <f>IF(AND(S4=0,S91&gt;=0), "",S91/S4)</f>
        <v>0</v>
      </c>
      <c r="U91" s="47">
        <f>IF(AND(S124=0,S91&gt;=0),"",S91/S124)</f>
        <v>0</v>
      </c>
      <c r="V91" s="131"/>
      <c r="W91" s="30" t="str">
        <f>IF(AND(V4=0,V91&gt;=0), "",V91/V4)</f>
        <v/>
      </c>
      <c r="X91" s="47" t="str">
        <f t="shared" si="70"/>
        <v/>
      </c>
      <c r="Y91" s="129">
        <f>+'N EERR ULTRAX'!F162+'N EERR ULTRAX'!F163+'N EERR ULTRAX'!F164+'N EERR ULTRAX'!F165+'N EERR ULTRAX'!F166+'N EERR ULTRAX'!F167+'N EERR ULTRAX'!F168+'N EERR ULTRAX'!F169</f>
        <v>0</v>
      </c>
      <c r="Z91" s="30">
        <f>IF(AND(Y4=0,Y91&gt;=0), "",Y91/Y4)</f>
        <v>0</v>
      </c>
      <c r="AA91" s="47">
        <f>IF(AND(Y124=0,Y91&gt;=0),"",Y91/Y124)</f>
        <v>0</v>
      </c>
      <c r="AB91" s="30" t="str">
        <f t="shared" si="71"/>
        <v/>
      </c>
      <c r="AC91" s="130">
        <f t="shared" si="82"/>
        <v>0</v>
      </c>
      <c r="AD91" s="30">
        <f>IF(AND(AC4=0,AC91&gt;=0), "",AC91/AC4)</f>
        <v>0</v>
      </c>
      <c r="AE91" s="47">
        <f>IF(AND(AC124=0,AC91&gt;=0),"",AC91/AC124)</f>
        <v>0</v>
      </c>
      <c r="AF91" s="129">
        <f>+'N EERR ULTRAX'!G162+'N EERR ULTRAX'!G163+'N EERR ULTRAX'!G164+'N EERR ULTRAX'!G165+'N EERR ULTRAX'!G166+'N EERR ULTRAX'!G167+'N EERR ULTRAX'!G168+'N EERR ULTRAX'!G169</f>
        <v>0</v>
      </c>
      <c r="AG91" s="30">
        <f>IF(AND(AF4=0,AF91&gt;=0), "",AF91/AF4)</f>
        <v>0</v>
      </c>
      <c r="AH91" s="47">
        <f>IF(AND(AF124=0,AF91&gt;=0),"",AF91/AF124)</f>
        <v>0</v>
      </c>
      <c r="AI91" s="30" t="str">
        <f t="shared" si="49"/>
        <v/>
      </c>
      <c r="AJ91" s="130">
        <f t="shared" si="76"/>
        <v>0</v>
      </c>
      <c r="AK91" s="30">
        <f>IF(AND(AJ4=0,AJ91&gt;=0), "",AJ91/AJ4)</f>
        <v>0</v>
      </c>
      <c r="AL91" s="47">
        <f>IF(AND(AJ124=0,AJ91&gt;=0),"",AJ91/AJ124)</f>
        <v>0</v>
      </c>
      <c r="AM91" s="129">
        <f>+'N EERR ULTRAX'!H162+'N EERR ULTRAX'!H163+'N EERR ULTRAX'!H164+'N EERR ULTRAX'!H165+'N EERR ULTRAX'!H166+'N EERR ULTRAX'!H167+'N EERR ULTRAX'!H168+'N EERR ULTRAX'!H169</f>
        <v>0</v>
      </c>
      <c r="AN91" s="30">
        <f>IF(AND(AM4=0,AM91&gt;=0), "",AM91/AM4)</f>
        <v>0</v>
      </c>
      <c r="AO91" s="47">
        <f>IF(AND(AM124=0,AM91&gt;=0),"",AM91/AM124)</f>
        <v>0</v>
      </c>
      <c r="AP91" s="30" t="str">
        <f t="shared" si="50"/>
        <v/>
      </c>
      <c r="AQ91" s="130">
        <f t="shared" si="77"/>
        <v>0</v>
      </c>
      <c r="AR91" s="30">
        <f>IF(AND(AQ4=0,AQ91&gt;=0), "",AQ91/AQ4)</f>
        <v>0</v>
      </c>
      <c r="AS91" s="47">
        <f>IF(AND(AQ124=0,AQ91&gt;=0),"",AQ91/AQ124)</f>
        <v>0</v>
      </c>
      <c r="AT91" s="131">
        <f t="shared" si="83"/>
        <v>0</v>
      </c>
      <c r="AU91" s="30" t="str">
        <f>IF(AND(AT4=0,AT91&gt;=0), "",AT91/AT4)</f>
        <v/>
      </c>
      <c r="AV91" s="47" t="str">
        <f t="shared" si="72"/>
        <v/>
      </c>
      <c r="AW91" s="131">
        <f t="shared" si="48"/>
        <v>0</v>
      </c>
      <c r="AX91" s="30">
        <f>IF(AND(AW4=0,AW91&gt;=0), "",AW91/AW4)</f>
        <v>0</v>
      </c>
      <c r="AY91" s="47">
        <f>IF(AND(AW124=0,AW91&gt;=0),"",AW91/AW124)</f>
        <v>0</v>
      </c>
      <c r="AZ91" s="131">
        <f t="shared" si="84"/>
        <v>0</v>
      </c>
      <c r="BA91" s="30" t="str">
        <f>IF(AND(AZ4=0,AZ91&gt;=0), "",AZ91/AZ4)</f>
        <v/>
      </c>
      <c r="BB91" s="47" t="str">
        <f t="shared" si="73"/>
        <v/>
      </c>
      <c r="BC91" s="129">
        <f>+'N EERR ULTRAX'!I162+'N EERR ULTRAX'!I163+'N EERR ULTRAX'!I164+'N EERR ULTRAX'!I165+'N EERR ULTRAX'!I166+'N EERR ULTRAX'!I167+'N EERR ULTRAX'!I168+'N EERR ULTRAX'!I169</f>
        <v>0</v>
      </c>
      <c r="BD91" s="30" t="str">
        <f>IF(AND(BC4=0,BC91&gt;=0), "",BC91/BC4)</f>
        <v/>
      </c>
      <c r="BE91" s="47" t="str">
        <f>IF(AND(BC124=0,BC91&gt;=0),"",BC91/BC124)</f>
        <v/>
      </c>
      <c r="BF91" s="30" t="str">
        <f t="shared" si="74"/>
        <v/>
      </c>
      <c r="BG91" s="130">
        <f>+AZ91+BC91</f>
        <v>0</v>
      </c>
      <c r="BH91" s="30">
        <f>IF(AND(BG4=0,BG91&gt;=0), "",BG91/BG4)</f>
        <v>0</v>
      </c>
      <c r="BI91" s="47">
        <f>IF(AND(BG124=0,BG91&gt;=0),"",BG91/BG124)</f>
        <v>0</v>
      </c>
      <c r="BJ91" s="129">
        <f>+'N EERR ULTRAX'!J162+'N EERR ULTRAX'!J163+'N EERR ULTRAX'!J164+'N EERR ULTRAX'!J165+'N EERR ULTRAX'!J166+'N EERR ULTRAX'!J167+'N EERR ULTRAX'!J168+'N EERR ULTRAX'!J169</f>
        <v>0</v>
      </c>
      <c r="BK91" s="30" t="str">
        <f>IF(AND(BJ4=0,BJ91&gt;=0), "",BJ91/BJ4)</f>
        <v/>
      </c>
      <c r="BL91" s="47" t="str">
        <f>IF(AND(BJ124=0,BJ91&gt;=0),"",BJ91/BJ124)</f>
        <v/>
      </c>
      <c r="BM91" s="30" t="str">
        <f t="shared" si="51"/>
        <v/>
      </c>
      <c r="BN91" s="130">
        <f t="shared" si="86"/>
        <v>0</v>
      </c>
      <c r="BO91" s="30">
        <f>IF(AND(BN4=0,BN91&gt;=0), "",BN91/BN4)</f>
        <v>0</v>
      </c>
      <c r="BP91" s="47">
        <f>IF(AND(BN124=0,BN91&gt;=0),"",BN91/BN124)</f>
        <v>0</v>
      </c>
      <c r="BQ91" s="129">
        <f>+'N EERR ULTRAX'!K162+'N EERR ULTRAX'!K163+'N EERR ULTRAX'!K164+'N EERR ULTRAX'!K165+'N EERR ULTRAX'!K166+'N EERR ULTRAX'!K167+'N EERR ULTRAX'!K168+'N EERR ULTRAX'!K169</f>
        <v>0</v>
      </c>
      <c r="BR91" s="30" t="str">
        <f>IF(AND(BQ4=0,BQ91&gt;=0), "",BQ91/BQ4)</f>
        <v/>
      </c>
      <c r="BS91" s="47" t="str">
        <f>IF(AND(BQ124=0,BQ91&gt;=0),"",BQ91/BQ124)</f>
        <v/>
      </c>
      <c r="BT91" s="30" t="str">
        <f t="shared" si="52"/>
        <v/>
      </c>
      <c r="BU91" s="130">
        <f t="shared" si="87"/>
        <v>0</v>
      </c>
      <c r="BV91" s="30">
        <f>IF(AND(BU4=0,BU91&gt;=0), "",BU91/BU4)</f>
        <v>0</v>
      </c>
      <c r="BW91" s="47">
        <f>IF(AND(BU124=0,BU91&gt;=0),"",BU91/BU124)</f>
        <v>0</v>
      </c>
      <c r="BX91" s="131">
        <f t="shared" si="88"/>
        <v>0</v>
      </c>
      <c r="BY91" s="30" t="str">
        <f>IF(AND(BX4=0,BX91&gt;=0), "",BX91/BX4)</f>
        <v/>
      </c>
      <c r="BZ91" s="47" t="str">
        <f t="shared" si="53"/>
        <v/>
      </c>
      <c r="CA91" s="129">
        <f>+'N EERR ULTRAX'!L162+'N EERR ULTRAX'!L163+'N EERR ULTRAX'!L164+'N EERR ULTRAX'!L165+'N EERR ULTRAX'!L166+'N EERR ULTRAX'!L167+'N EERR ULTRAX'!L168+'N EERR ULTRAX'!L169</f>
        <v>0</v>
      </c>
      <c r="CB91" s="30" t="str">
        <f>IF(AND(CA4=0,CA91&gt;=0), "",CA91/CA4)</f>
        <v/>
      </c>
      <c r="CC91" s="47" t="str">
        <f>IF(AND(CA124=0,CA91&gt;=0),"",CA91/CA124)</f>
        <v/>
      </c>
      <c r="CD91" s="30" t="str">
        <f t="shared" si="75"/>
        <v/>
      </c>
      <c r="CE91" s="130">
        <f t="shared" si="89"/>
        <v>0</v>
      </c>
      <c r="CF91" s="30">
        <f>IF(AND(CE4=0,CE91&gt;=0), "",CE91/CE4)</f>
        <v>0</v>
      </c>
      <c r="CG91" s="47">
        <f>IF(AND(CE124=0,CE91&gt;=0),"",CE91/CE124)</f>
        <v>0</v>
      </c>
      <c r="CH91" s="129">
        <f>+'N EERR ULTRAX'!M162+'N EERR ULTRAX'!M163+'N EERR ULTRAX'!M164+'N EERR ULTRAX'!M165+'N EERR ULTRAX'!M166+'N EERR ULTRAX'!M167+'N EERR ULTRAX'!M168+'N EERR ULTRAX'!M169</f>
        <v>0</v>
      </c>
      <c r="CI91" s="30" t="str">
        <f>IF(AND(CH4=0,CH91&gt;=0), "",CH91/CH4)</f>
        <v/>
      </c>
      <c r="CJ91" s="47" t="str">
        <f>IF(AND(CH124=0,CH91&gt;=0),"",CH91/CH124)</f>
        <v/>
      </c>
      <c r="CK91" s="30" t="str">
        <f t="shared" si="54"/>
        <v/>
      </c>
      <c r="CL91" s="130">
        <f t="shared" si="90"/>
        <v>0</v>
      </c>
      <c r="CM91" s="30">
        <f>IF(AND(CL4=0,CL91&gt;=0), "",CL91/CL4)</f>
        <v>0</v>
      </c>
      <c r="CN91" s="47">
        <f>IF(AND(CL124=0,CL91&gt;=0),"",CL91/CL124)</f>
        <v>0</v>
      </c>
      <c r="CO91" s="129">
        <f>+'N EERR ULTRAX'!N162+'N EERR ULTRAX'!N163+'N EERR ULTRAX'!N164+'N EERR ULTRAX'!N165+'N EERR ULTRAX'!N166+'N EERR ULTRAX'!N167+'N EERR ULTRAX'!N168+'N EERR ULTRAX'!N169</f>
        <v>0</v>
      </c>
      <c r="CP91" s="30" t="str">
        <f>IF(AND(CO4=0,CO91&gt;=0), "",CO91/CO4)</f>
        <v/>
      </c>
      <c r="CQ91" s="47" t="str">
        <f>IF(AND(CO124=0,CO91&gt;=0),"",CO91/CO124)</f>
        <v/>
      </c>
      <c r="CR91" s="30" t="str">
        <f t="shared" si="55"/>
        <v/>
      </c>
      <c r="CS91" s="130">
        <f t="shared" si="91"/>
        <v>0</v>
      </c>
      <c r="CT91" s="30">
        <f>IF(AND(CS4=0,CS91&gt;=0), "",CS91/CS4)</f>
        <v>0</v>
      </c>
      <c r="CU91" s="47">
        <f>IF(AND(CS124=0,CS91&gt;=0),"",CS91/CS124)</f>
        <v>0</v>
      </c>
      <c r="CV91" s="131">
        <f t="shared" si="92"/>
        <v>0</v>
      </c>
      <c r="CW91" s="30" t="str">
        <f>IF(AND(CV4=0,CV91&gt;=0), "",CV91/CV4)</f>
        <v/>
      </c>
      <c r="CX91" s="47" t="str">
        <f t="shared" si="56"/>
        <v/>
      </c>
    </row>
    <row r="92" spans="1:102" hidden="1" outlineLevel="2" x14ac:dyDescent="0.3">
      <c r="A92" s="29"/>
      <c r="B92" s="129"/>
      <c r="C92" s="15"/>
      <c r="D92" s="46"/>
      <c r="E92" s="129"/>
      <c r="F92" s="15"/>
      <c r="G92" s="46"/>
      <c r="H92" s="129"/>
      <c r="I92" s="15"/>
      <c r="J92" s="46"/>
      <c r="K92" s="32" t="str">
        <f t="shared" si="78"/>
        <v/>
      </c>
      <c r="M92" s="15"/>
      <c r="N92" s="46"/>
      <c r="O92" s="129"/>
      <c r="P92" s="15"/>
      <c r="Q92" s="46"/>
      <c r="R92" s="32" t="str">
        <f t="shared" si="80"/>
        <v/>
      </c>
      <c r="T92" s="15"/>
      <c r="U92" s="46"/>
      <c r="V92" s="131"/>
      <c r="W92" s="15"/>
      <c r="X92" s="92" t="str">
        <f t="shared" si="70"/>
        <v/>
      </c>
      <c r="Y92" s="129"/>
      <c r="Z92" s="15"/>
      <c r="AA92" s="46"/>
      <c r="AB92" s="32" t="str">
        <f t="shared" si="71"/>
        <v/>
      </c>
      <c r="AD92" s="15"/>
      <c r="AE92" s="46"/>
      <c r="AF92" s="129"/>
      <c r="AG92" s="15"/>
      <c r="AH92" s="46"/>
      <c r="AI92" s="32" t="str">
        <f t="shared" si="49"/>
        <v/>
      </c>
      <c r="AJ92" s="130">
        <f t="shared" si="76"/>
        <v>0</v>
      </c>
      <c r="AK92" s="15"/>
      <c r="AL92" s="46"/>
      <c r="AM92" s="129"/>
      <c r="AN92" s="15"/>
      <c r="AO92" s="46"/>
      <c r="AP92" s="32" t="str">
        <f t="shared" si="50"/>
        <v/>
      </c>
      <c r="AQ92" s="130">
        <f t="shared" si="77"/>
        <v>0</v>
      </c>
      <c r="AR92" s="15"/>
      <c r="AS92" s="46"/>
      <c r="AT92" s="131">
        <f t="shared" si="83"/>
        <v>0</v>
      </c>
      <c r="AU92" s="15"/>
      <c r="AV92" s="92" t="str">
        <f t="shared" si="72"/>
        <v/>
      </c>
      <c r="AW92" s="131">
        <f t="shared" si="48"/>
        <v>0</v>
      </c>
      <c r="AX92" s="15"/>
      <c r="AY92" s="46"/>
      <c r="AZ92" s="131">
        <f t="shared" si="84"/>
        <v>0</v>
      </c>
      <c r="BA92" s="15"/>
      <c r="BB92" s="92" t="str">
        <f t="shared" si="73"/>
        <v/>
      </c>
      <c r="BC92" s="129"/>
      <c r="BD92" s="15"/>
      <c r="BE92" s="46"/>
      <c r="BF92" s="32" t="str">
        <f t="shared" si="74"/>
        <v/>
      </c>
      <c r="BG92" s="130">
        <f t="shared" si="85"/>
        <v>0</v>
      </c>
      <c r="BH92" s="15"/>
      <c r="BI92" s="46"/>
      <c r="BJ92" s="129"/>
      <c r="BK92" s="15"/>
      <c r="BL92" s="46"/>
      <c r="BM92" s="32" t="str">
        <f t="shared" si="51"/>
        <v/>
      </c>
      <c r="BN92" s="130">
        <f t="shared" si="86"/>
        <v>0</v>
      </c>
      <c r="BO92" s="15"/>
      <c r="BP92" s="46"/>
      <c r="BQ92" s="129"/>
      <c r="BR92" s="15"/>
      <c r="BS92" s="46"/>
      <c r="BT92" s="32" t="str">
        <f t="shared" si="52"/>
        <v/>
      </c>
      <c r="BU92" s="130">
        <f t="shared" si="87"/>
        <v>0</v>
      </c>
      <c r="BV92" s="15"/>
      <c r="BW92" s="46"/>
      <c r="BX92" s="131">
        <f t="shared" si="88"/>
        <v>0</v>
      </c>
      <c r="BY92" s="15"/>
      <c r="BZ92" s="92" t="str">
        <f t="shared" si="53"/>
        <v/>
      </c>
      <c r="CA92" s="129"/>
      <c r="CB92" s="15"/>
      <c r="CC92" s="46"/>
      <c r="CD92" s="32" t="str">
        <f t="shared" si="75"/>
        <v/>
      </c>
      <c r="CE92" s="130">
        <f t="shared" si="89"/>
        <v>0</v>
      </c>
      <c r="CF92" s="15"/>
      <c r="CG92" s="46"/>
      <c r="CH92" s="129"/>
      <c r="CI92" s="15"/>
      <c r="CJ92" s="46"/>
      <c r="CK92" s="32" t="str">
        <f t="shared" si="54"/>
        <v/>
      </c>
      <c r="CL92" s="130">
        <f t="shared" si="90"/>
        <v>0</v>
      </c>
      <c r="CM92" s="15"/>
      <c r="CN92" s="46"/>
      <c r="CO92" s="129"/>
      <c r="CP92" s="15"/>
      <c r="CQ92" s="46"/>
      <c r="CR92" s="32" t="str">
        <f t="shared" si="55"/>
        <v/>
      </c>
      <c r="CS92" s="130">
        <f t="shared" si="91"/>
        <v>0</v>
      </c>
      <c r="CT92" s="15"/>
      <c r="CU92" s="46"/>
      <c r="CV92" s="131">
        <f t="shared" si="92"/>
        <v>0</v>
      </c>
      <c r="CW92" s="15"/>
      <c r="CX92" s="92" t="str">
        <f t="shared" si="56"/>
        <v/>
      </c>
    </row>
    <row r="93" spans="1:102" s="6" customFormat="1" collapsed="1" x14ac:dyDescent="0.3">
      <c r="A93" s="37" t="s">
        <v>82</v>
      </c>
      <c r="B93" s="126">
        <f>SUM(B94:B103)</f>
        <v>0</v>
      </c>
      <c r="C93" s="38" t="str">
        <f>IF(AND(B4=0,B93&gt;=0), "",B93/B4)</f>
        <v/>
      </c>
      <c r="D93" s="43" t="str">
        <f>IF(AND(B124=0,B93&gt;=0),"",B93/B124)</f>
        <v/>
      </c>
      <c r="E93" s="126">
        <f>SUM(E94:E103)</f>
        <v>256.23629228461931</v>
      </c>
      <c r="F93" s="38">
        <f>IF(AND(E4=0,E93&gt;=0), "",E93/E4)</f>
        <v>3.6753089782207123E-3</v>
      </c>
      <c r="G93" s="43">
        <f>IF(AND(E124=0,E93&gt;=0),"",E93/E124)</f>
        <v>9.5850659926185293E-3</v>
      </c>
      <c r="H93" s="126">
        <f>SUM(H94:H103)</f>
        <v>78.666870685360479</v>
      </c>
      <c r="I93" s="38">
        <f>IF(AND(H4=0,H93&gt;=0), "",H93/H4)</f>
        <v>8.6464470660720539E-4</v>
      </c>
      <c r="J93" s="43">
        <f>IF(AND(H124=0,H93&gt;=0),"",H93/H124)</f>
        <v>2.9741777559011964E-3</v>
      </c>
      <c r="K93" s="38">
        <f t="shared" si="78"/>
        <v>-0.69299091091288589</v>
      </c>
      <c r="L93" s="127">
        <f>SUM(L94:L103)</f>
        <v>334.90316296997975</v>
      </c>
      <c r="M93" s="38">
        <f>IF(AND(L4=0,L93&gt;=0), "",L93/L4)</f>
        <v>2.0840267749128957E-3</v>
      </c>
      <c r="N93" s="43">
        <f>IF(AND(L124=0,L93&gt;=0),"",L93/L124)</f>
        <v>6.2972054818879637E-3</v>
      </c>
      <c r="O93" s="126">
        <f>SUM(O94:O103)</f>
        <v>155.21237457508144</v>
      </c>
      <c r="P93" s="38">
        <f>IF(AND(O4=0,O93&gt;=0), "",O93/O4)</f>
        <v>1.4417002405519919E-3</v>
      </c>
      <c r="Q93" s="43">
        <f>IF(AND(O124=0,O93&gt;=0),"",O93/O124)</f>
        <v>4.7822363391344345E-3</v>
      </c>
      <c r="R93" s="38">
        <f t="shared" si="80"/>
        <v>0.97303354287315902</v>
      </c>
      <c r="S93" s="127">
        <f>SUM(S94:S103)</f>
        <v>490.11553754506122</v>
      </c>
      <c r="T93" s="38">
        <f>IF(AND(S4=0,S93&gt;=0), "",S93/S4)</f>
        <v>1.8263409019000061E-3</v>
      </c>
      <c r="U93" s="43">
        <f>IF(AND(S124=0,S93&gt;=0),"",S93/S124)</f>
        <v>5.7230516233669863E-3</v>
      </c>
      <c r="V93" s="128">
        <f>SUM(V94:V103)</f>
        <v>0</v>
      </c>
      <c r="W93" s="38" t="str">
        <f>IF(AND(V4=0,V93&gt;=0), "",V93/V4)</f>
        <v/>
      </c>
      <c r="X93" s="91">
        <f t="shared" si="70"/>
        <v>1</v>
      </c>
      <c r="Y93" s="126">
        <f>SUM(Y94:Y103)</f>
        <v>96.605282055274415</v>
      </c>
      <c r="Z93" s="38">
        <f>IF(AND(Y4=0,Y93&gt;=0), "",Y93/Y4)</f>
        <v>8.2269228203929489E-4</v>
      </c>
      <c r="AA93" s="43">
        <f>IF(AND(Y124=0,Y93&gt;=0),"",Y93/Y124)</f>
        <v>2.8034483251487305E-3</v>
      </c>
      <c r="AB93" s="38">
        <f t="shared" si="71"/>
        <v>-0.3775929121647244</v>
      </c>
      <c r="AC93" s="127">
        <f>SUM(AC94:AC103)</f>
        <v>586.72081960033563</v>
      </c>
      <c r="AD93" s="38">
        <f>IF(AND(AC4=0,AC93&gt;=0), "",AC93/AC4)</f>
        <v>1.5208489786265023E-3</v>
      </c>
      <c r="AE93" s="43">
        <f>IF(AND(AC124=0,AC93&gt;=0),"",AC93/AC124)</f>
        <v>4.8853384906203407E-3</v>
      </c>
      <c r="AF93" s="126">
        <f>SUM(AF94:AF103)</f>
        <v>749.99733593612916</v>
      </c>
      <c r="AG93" s="38">
        <f>IF(AND(AF4=0,AF93&gt;=0), "",AF93/AF4)</f>
        <v>5.6642718537805387E-3</v>
      </c>
      <c r="AH93" s="43">
        <f>IF(AND(AF124=0,AF93&gt;=0),"",AF93/AF124)</f>
        <v>2.0670144411668083E-2</v>
      </c>
      <c r="AI93" s="38">
        <f t="shared" si="49"/>
        <v>6.7635230701671674</v>
      </c>
      <c r="AJ93" s="127">
        <f>SUM(AJ94:AJ103)</f>
        <v>1336.7181555364648</v>
      </c>
      <c r="AK93" s="38">
        <f>IF(AND(AJ4=0,AJ93&gt;=0), "",AJ93/AJ4)</f>
        <v>2.5795734141066994E-3</v>
      </c>
      <c r="AL93" s="43">
        <f>IF(AND(AJ124=0,AJ93&gt;=0),"",AJ93/AJ124)</f>
        <v>8.5477541486163183E-3</v>
      </c>
      <c r="AM93" s="126">
        <f>SUM(AM94:AM103)</f>
        <v>149.78258191456268</v>
      </c>
      <c r="AN93" s="38">
        <f>IF(AND(AM4=0,AM93&gt;=0), "",AM93/AM4)</f>
        <v>1.2679476714790329E-3</v>
      </c>
      <c r="AO93" s="43">
        <f>IF(AND(AM124=0,AM93&gt;=0),"",AM93/AM124)</f>
        <v>4.1061433533227014E-3</v>
      </c>
      <c r="AP93" s="38">
        <f t="shared" si="50"/>
        <v>-0.80028918139074778</v>
      </c>
      <c r="AQ93" s="127">
        <f>SUM(AQ94:AQ103)</f>
        <v>1486.5007374510276</v>
      </c>
      <c r="AR93" s="38">
        <f>IF(AND(AQ4=0,AQ93&gt;=0), "",AQ93/AQ4)</f>
        <v>2.3360773206165704E-3</v>
      </c>
      <c r="AS93" s="43">
        <f>IF(AND(AQ124=0,AQ93&gt;=0),"",AQ93/AQ124)</f>
        <v>7.7076649445601527E-3</v>
      </c>
      <c r="AT93" s="128">
        <f>SUM(AT94:AT103)</f>
        <v>0</v>
      </c>
      <c r="AU93" s="38" t="str">
        <f>IF(AND(AT4=0,AT93&gt;=0), "",AT93/AT4)</f>
        <v/>
      </c>
      <c r="AV93" s="91">
        <f t="shared" si="72"/>
        <v>1</v>
      </c>
      <c r="AW93" s="128">
        <f>SUM(AW94:AW103)</f>
        <v>247.75012290850461</v>
      </c>
      <c r="AX93" s="38">
        <f>IF(AND(AW4=0,AW93&gt;=0), "",AW93/AW4)</f>
        <v>2.33607732061657E-3</v>
      </c>
      <c r="AY93" s="43">
        <f>IF(AND(AW124=0,AW93&gt;=0),"",AW93/AW124)</f>
        <v>7.7076649445601535E-3</v>
      </c>
      <c r="AZ93" s="128">
        <f>SUM(AZ94:AZ103)</f>
        <v>0</v>
      </c>
      <c r="BA93" s="38" t="str">
        <f>IF(AND(AZ4=0,AZ93&gt;=0), "",AZ93/AZ4)</f>
        <v/>
      </c>
      <c r="BB93" s="91">
        <f t="shared" si="73"/>
        <v>1</v>
      </c>
      <c r="BC93" s="126">
        <f>SUM(BC94:BC103)</f>
        <v>0</v>
      </c>
      <c r="BD93" s="38" t="str">
        <f>IF(AND(BC4=0,BC93&gt;=0), "",BC93/BC4)</f>
        <v/>
      </c>
      <c r="BE93" s="43" t="str">
        <f>IF(AND(BC124=0,BC93&gt;=0),"",BC93/BC124)</f>
        <v/>
      </c>
      <c r="BF93" s="38">
        <f t="shared" si="74"/>
        <v>-1</v>
      </c>
      <c r="BG93" s="127">
        <f>SUM(BG94:BG103)</f>
        <v>1486.5007374510276</v>
      </c>
      <c r="BH93" s="38">
        <f>IF(AND(BG4=0,BG93&gt;=0), "",BG93/BG4)</f>
        <v>2.3360773206165704E-3</v>
      </c>
      <c r="BI93" s="43">
        <f>IF(AND(BG124=0,BG93&gt;=0),"",BG93/BG124)</f>
        <v>7.7076649445601527E-3</v>
      </c>
      <c r="BJ93" s="126">
        <f>SUM(BJ94:BJ103)</f>
        <v>0</v>
      </c>
      <c r="BK93" s="38" t="str">
        <f>IF(AND(BJ4=0,BJ93&gt;=0), "",BJ93/BJ4)</f>
        <v/>
      </c>
      <c r="BL93" s="43" t="str">
        <f>IF(AND(BJ124=0,BJ93&gt;=0),"",BJ93/BJ124)</f>
        <v/>
      </c>
      <c r="BM93" s="38" t="str">
        <f t="shared" si="51"/>
        <v/>
      </c>
      <c r="BN93" s="127">
        <f>SUM(BN94:BN103)</f>
        <v>1486.5007374510276</v>
      </c>
      <c r="BO93" s="38">
        <f>IF(AND(BN4=0,BN93&gt;=0), "",BN93/BN4)</f>
        <v>2.3360773206165704E-3</v>
      </c>
      <c r="BP93" s="43">
        <f>IF(AND(BN124=0,BN93&gt;=0),"",BN93/BN124)</f>
        <v>7.7076649445601527E-3</v>
      </c>
      <c r="BQ93" s="126">
        <f>SUM(BQ94:BQ103)</f>
        <v>0</v>
      </c>
      <c r="BR93" s="38" t="str">
        <f>IF(AND(BQ4=0,BQ93&gt;=0), "",BQ93/BQ4)</f>
        <v/>
      </c>
      <c r="BS93" s="43" t="str">
        <f>IF(AND(BQ124=0,BQ93&gt;=0),"",BQ93/BQ124)</f>
        <v/>
      </c>
      <c r="BT93" s="38" t="str">
        <f t="shared" si="52"/>
        <v/>
      </c>
      <c r="BU93" s="127">
        <f>SUM(BU94:BU103)</f>
        <v>1486.5007374510276</v>
      </c>
      <c r="BV93" s="38">
        <f>IF(AND(BU4=0,BU93&gt;=0), "",BU93/BU4)</f>
        <v>2.3360773206165704E-3</v>
      </c>
      <c r="BW93" s="43">
        <f>IF(AND(BU124=0,BU93&gt;=0),"",BU93/BU124)</f>
        <v>7.7076649445601527E-3</v>
      </c>
      <c r="BX93" s="128">
        <f>SUM(BX94:BX103)</f>
        <v>0</v>
      </c>
      <c r="BY93" s="38" t="str">
        <f>IF(AND(BX4=0,BX93&gt;=0), "",BX93/BX4)</f>
        <v/>
      </c>
      <c r="BZ93" s="91">
        <f t="shared" si="53"/>
        <v>1</v>
      </c>
      <c r="CA93" s="126">
        <f>SUM(CA94:CA103)</f>
        <v>0</v>
      </c>
      <c r="CB93" s="38" t="str">
        <f>IF(AND(CA4=0,CA93&gt;=0), "",CA93/CA4)</f>
        <v/>
      </c>
      <c r="CC93" s="43" t="str">
        <f>IF(AND(CA124=0,CA93&gt;=0),"",CA93/CA124)</f>
        <v/>
      </c>
      <c r="CD93" s="38" t="str">
        <f t="shared" si="75"/>
        <v/>
      </c>
      <c r="CE93" s="127">
        <f>SUM(CE94:CE103)</f>
        <v>1486.5007374510276</v>
      </c>
      <c r="CF93" s="38">
        <f>IF(AND(CE4=0,CE93&gt;=0), "",CE93/CE4)</f>
        <v>2.3360773206165704E-3</v>
      </c>
      <c r="CG93" s="43">
        <f>IF(AND(CE124=0,CE93&gt;=0),"",CE93/CE124)</f>
        <v>7.7076649445601527E-3</v>
      </c>
      <c r="CH93" s="126">
        <f>SUM(CH94:CH103)</f>
        <v>0</v>
      </c>
      <c r="CI93" s="38" t="str">
        <f>IF(AND(CH4=0,CH93&gt;=0), "",CH93/CH4)</f>
        <v/>
      </c>
      <c r="CJ93" s="43" t="str">
        <f>IF(AND(CH124=0,CH93&gt;=0),"",CH93/CH124)</f>
        <v/>
      </c>
      <c r="CK93" s="38" t="str">
        <f t="shared" si="54"/>
        <v/>
      </c>
      <c r="CL93" s="127">
        <f>SUM(CL94:CL103)</f>
        <v>1486.5007374510276</v>
      </c>
      <c r="CM93" s="38">
        <f>IF(AND(CL4=0,CL93&gt;=0), "",CL93/CL4)</f>
        <v>2.3360773206165704E-3</v>
      </c>
      <c r="CN93" s="43">
        <f>IF(AND(CL124=0,CL93&gt;=0),"",CL93/CL124)</f>
        <v>7.7076649445601527E-3</v>
      </c>
      <c r="CO93" s="126">
        <f>SUM(CO94:CO103)</f>
        <v>0</v>
      </c>
      <c r="CP93" s="38" t="str">
        <f>IF(AND(CO4=0,CO93&gt;=0), "",CO93/CO4)</f>
        <v/>
      </c>
      <c r="CQ93" s="43" t="str">
        <f>IF(AND(CO124=0,CO93&gt;=0),"",CO93/CO124)</f>
        <v/>
      </c>
      <c r="CR93" s="38" t="str">
        <f t="shared" si="55"/>
        <v/>
      </c>
      <c r="CS93" s="127">
        <f>SUM(CS94:CS103)</f>
        <v>1486.5007374510276</v>
      </c>
      <c r="CT93" s="38">
        <f>IF(AND(CS4=0,CS93&gt;=0), "",CS93/CS4)</f>
        <v>2.3360773206165704E-3</v>
      </c>
      <c r="CU93" s="43">
        <f>IF(AND(CS124=0,CS93&gt;=0),"",CS93/CS124)</f>
        <v>7.7076649445601527E-3</v>
      </c>
      <c r="CV93" s="128">
        <f>SUM(CV94:CV103)</f>
        <v>0</v>
      </c>
      <c r="CW93" s="38" t="str">
        <f>IF(AND(CV4=0,CV93&gt;=0), "",CV93/CV4)</f>
        <v/>
      </c>
      <c r="CX93" s="91">
        <f t="shared" si="56"/>
        <v>1</v>
      </c>
    </row>
    <row r="94" spans="1:102" hidden="1" outlineLevel="1" x14ac:dyDescent="0.3">
      <c r="A94" s="29" t="s">
        <v>83</v>
      </c>
      <c r="B94" s="129">
        <f>+'N EERR ULTRAX'!B173</f>
        <v>0</v>
      </c>
      <c r="C94" s="30" t="str">
        <f>IF(AND(B4=0,B94&gt;=0), "",B94/B4)</f>
        <v/>
      </c>
      <c r="D94" s="47" t="str">
        <f>IF(AND(B124=0,B94&gt;=0),"",B94/B124)</f>
        <v/>
      </c>
      <c r="E94" s="129">
        <f>+'N EERR ULTRAX'!C173</f>
        <v>0</v>
      </c>
      <c r="F94" s="30">
        <f>IF(AND(E4=0,E94&gt;=0), "",E94/E4)</f>
        <v>0</v>
      </c>
      <c r="G94" s="47">
        <f>IF(AND(E124=0,E94&gt;=0),"",E94/E124)</f>
        <v>0</v>
      </c>
      <c r="H94" s="129">
        <f>+'N EERR ULTRAX'!D173</f>
        <v>0</v>
      </c>
      <c r="I94" s="30">
        <f>IF(AND(H4=0,H94&gt;=0), "",H94/H4)</f>
        <v>0</v>
      </c>
      <c r="J94" s="47">
        <f>IF(AND(H124=0,H94&gt;=0),"",H94/H124)</f>
        <v>0</v>
      </c>
      <c r="K94" s="30" t="str">
        <f t="shared" si="78"/>
        <v/>
      </c>
      <c r="L94" s="130">
        <f t="shared" ref="L94:L102" si="93">+E94+H94</f>
        <v>0</v>
      </c>
      <c r="M94" s="30">
        <f>IF(AND(L4=0,L94&gt;=0), "",L94/L4)</f>
        <v>0</v>
      </c>
      <c r="N94" s="47">
        <f>IF(AND(L124=0,L94&gt;=0),"",L94/L124)</f>
        <v>0</v>
      </c>
      <c r="O94" s="129">
        <f>+'N EERR ULTRAX'!E173</f>
        <v>0</v>
      </c>
      <c r="P94" s="30">
        <f>IF(AND(O4=0,O94&gt;=0), "",O94/O4)</f>
        <v>0</v>
      </c>
      <c r="Q94" s="47">
        <f>IF(AND(O124=0,O94&gt;=0),"",O94/O124)</f>
        <v>0</v>
      </c>
      <c r="R94" s="30" t="str">
        <f t="shared" si="80"/>
        <v/>
      </c>
      <c r="S94" s="130">
        <f t="shared" ref="S94:S102" si="94">+L94+O94</f>
        <v>0</v>
      </c>
      <c r="T94" s="30">
        <f>IF(AND(S4=0,S94&gt;=0), "",S94/S4)</f>
        <v>0</v>
      </c>
      <c r="U94" s="47">
        <f>IF(AND(S124=0,S94&gt;=0),"",S94/S124)</f>
        <v>0</v>
      </c>
      <c r="V94" s="131"/>
      <c r="W94" s="30" t="str">
        <f>IF(AND(V4=0,V94&gt;=0), "",V94/V4)</f>
        <v/>
      </c>
      <c r="X94" s="47" t="str">
        <f t="shared" si="70"/>
        <v/>
      </c>
      <c r="Y94" s="129">
        <f>+'N EERR ULTRAX'!F173</f>
        <v>0</v>
      </c>
      <c r="Z94" s="30">
        <f>IF(AND(Y4=0,Y94&gt;=0), "",Y94/Y4)</f>
        <v>0</v>
      </c>
      <c r="AA94" s="47">
        <f>IF(AND(Y124=0,Y94&gt;=0),"",Y94/Y124)</f>
        <v>0</v>
      </c>
      <c r="AB94" s="30" t="str">
        <f t="shared" si="71"/>
        <v/>
      </c>
      <c r="AC94" s="130">
        <f t="shared" ref="AC94:AC103" si="95">+S94+Y94</f>
        <v>0</v>
      </c>
      <c r="AD94" s="30">
        <f>IF(AND(AC4=0,AC94&gt;=0), "",AC94/AC4)</f>
        <v>0</v>
      </c>
      <c r="AE94" s="47">
        <f>IF(AND(AC124=0,AC94&gt;=0),"",AC94/AC124)</f>
        <v>0</v>
      </c>
      <c r="AF94" s="129">
        <f>+'N EERR ULTRAX'!G173</f>
        <v>0</v>
      </c>
      <c r="AG94" s="30">
        <f>IF(AND(AF4=0,AF94&gt;=0), "",AF94/AF4)</f>
        <v>0</v>
      </c>
      <c r="AH94" s="47">
        <f>IF(AND(AF124=0,AF94&gt;=0),"",AF94/AF124)</f>
        <v>0</v>
      </c>
      <c r="AI94" s="30" t="str">
        <f t="shared" si="49"/>
        <v/>
      </c>
      <c r="AJ94" s="130">
        <f t="shared" si="76"/>
        <v>0</v>
      </c>
      <c r="AK94" s="30">
        <f>IF(AND(AJ4=0,AJ94&gt;=0), "",AJ94/AJ4)</f>
        <v>0</v>
      </c>
      <c r="AL94" s="47">
        <f>IF(AND(AJ124=0,AJ94&gt;=0),"",AJ94/AJ124)</f>
        <v>0</v>
      </c>
      <c r="AM94" s="129">
        <f>+'N EERR ULTRAX'!H173</f>
        <v>0</v>
      </c>
      <c r="AN94" s="30">
        <f>IF(AND(AM4=0,AM94&gt;=0), "",AM94/AM4)</f>
        <v>0</v>
      </c>
      <c r="AO94" s="47">
        <f>IF(AND(AM124=0,AM94&gt;=0),"",AM94/AM124)</f>
        <v>0</v>
      </c>
      <c r="AP94" s="30" t="str">
        <f t="shared" si="50"/>
        <v/>
      </c>
      <c r="AQ94" s="130">
        <f t="shared" si="77"/>
        <v>0</v>
      </c>
      <c r="AR94" s="30">
        <f>IF(AND(AQ4=0,AQ94&gt;=0), "",AQ94/AQ4)</f>
        <v>0</v>
      </c>
      <c r="AS94" s="47">
        <f>IF(AND(AQ124=0,AQ94&gt;=0),"",AQ94/AQ124)</f>
        <v>0</v>
      </c>
      <c r="AT94" s="131">
        <f t="shared" ref="AT94:AT102" si="96">+V94*2</f>
        <v>0</v>
      </c>
      <c r="AU94" s="30" t="str">
        <f>IF(AND(AT4=0,AT94&gt;=0), "",AT94/AT4)</f>
        <v/>
      </c>
      <c r="AV94" s="47" t="str">
        <f t="shared" si="72"/>
        <v/>
      </c>
      <c r="AW94" s="131">
        <f t="shared" si="48"/>
        <v>0</v>
      </c>
      <c r="AX94" s="30">
        <f>IF(AND(AW4=0,AW94&gt;=0), "",AW94/AW4)</f>
        <v>0</v>
      </c>
      <c r="AY94" s="47">
        <f>IF(AND(AW124=0,AW94&gt;=0),"",AW94/AW124)</f>
        <v>0</v>
      </c>
      <c r="AZ94" s="131">
        <f t="shared" si="84"/>
        <v>0</v>
      </c>
      <c r="BA94" s="30" t="str">
        <f>IF(AND(AZ4=0,AZ94&gt;=0), "",AZ94/AZ4)</f>
        <v/>
      </c>
      <c r="BB94" s="47" t="str">
        <f t="shared" si="73"/>
        <v/>
      </c>
      <c r="BC94" s="129">
        <f>+'N EERR ULTRAX'!I173</f>
        <v>0</v>
      </c>
      <c r="BD94" s="30" t="str">
        <f>IF(AND(BC4=0,BC94&gt;=0), "",BC94/BC4)</f>
        <v/>
      </c>
      <c r="BE94" s="47" t="str">
        <f>IF(AND(BC124=0,BC94&gt;=0),"",BC94/BC124)</f>
        <v/>
      </c>
      <c r="BF94" s="30" t="str">
        <f t="shared" si="74"/>
        <v/>
      </c>
      <c r="BG94" s="130">
        <f t="shared" ref="BG94:BG103" si="97">+AQ94+BC94</f>
        <v>0</v>
      </c>
      <c r="BH94" s="30">
        <f>IF(AND(BG4=0,BG94&gt;=0), "",BG94/BG4)</f>
        <v>0</v>
      </c>
      <c r="BI94" s="47">
        <f>IF(AND(BG124=0,BG94&gt;=0),"",BG94/BG124)</f>
        <v>0</v>
      </c>
      <c r="BJ94" s="129">
        <f>+'N EERR ULTRAX'!J173</f>
        <v>0</v>
      </c>
      <c r="BK94" s="30" t="str">
        <f>IF(AND(BJ4=0,BJ94&gt;=0), "",BJ94/BJ4)</f>
        <v/>
      </c>
      <c r="BL94" s="47" t="str">
        <f>IF(AND(BJ124=0,BJ94&gt;=0),"",BJ94/BJ124)</f>
        <v/>
      </c>
      <c r="BM94" s="30" t="str">
        <f t="shared" si="51"/>
        <v/>
      </c>
      <c r="BN94" s="130">
        <f t="shared" ref="BN94:BN103" si="98">+BG94+BJ94</f>
        <v>0</v>
      </c>
      <c r="BO94" s="30">
        <f>IF(AND(BN4=0,BN94&gt;=0), "",BN94/BN4)</f>
        <v>0</v>
      </c>
      <c r="BP94" s="47">
        <f>IF(AND(BN124=0,BN94&gt;=0),"",BN94/BN124)</f>
        <v>0</v>
      </c>
      <c r="BQ94" s="129">
        <f>+'N EERR ULTRAX'!K173</f>
        <v>0</v>
      </c>
      <c r="BR94" s="30" t="str">
        <f>IF(AND(BQ4=0,BQ94&gt;=0), "",BQ94/BQ4)</f>
        <v/>
      </c>
      <c r="BS94" s="47" t="str">
        <f>IF(AND(BQ124=0,BQ94&gt;=0),"",BQ94/BQ124)</f>
        <v/>
      </c>
      <c r="BT94" s="30" t="str">
        <f t="shared" si="52"/>
        <v/>
      </c>
      <c r="BU94" s="130">
        <f t="shared" ref="BU94:BU103" si="99">+BN94+BQ94</f>
        <v>0</v>
      </c>
      <c r="BV94" s="30">
        <f>IF(AND(BU4=0,BU94&gt;=0), "",BU94/BU4)</f>
        <v>0</v>
      </c>
      <c r="BW94" s="47">
        <f>IF(AND(BU124=0,BU94&gt;=0),"",BU94/BU124)</f>
        <v>0</v>
      </c>
      <c r="BX94" s="131">
        <f t="shared" ref="BX94:BX102" si="100">+AZ94*9</f>
        <v>0</v>
      </c>
      <c r="BY94" s="30" t="str">
        <f>IF(AND(BX4=0,BX94&gt;=0), "",BX94/BX4)</f>
        <v/>
      </c>
      <c r="BZ94" s="47" t="str">
        <f t="shared" si="53"/>
        <v/>
      </c>
      <c r="CA94" s="129">
        <f>+'N EERR ULTRAX'!L173</f>
        <v>0</v>
      </c>
      <c r="CB94" s="30" t="str">
        <f>IF(AND(CA4=0,CA94&gt;=0), "",CA94/CA4)</f>
        <v/>
      </c>
      <c r="CC94" s="47" t="str">
        <f>IF(AND(CA124=0,CA94&gt;=0),"",CA94/CA124)</f>
        <v/>
      </c>
      <c r="CD94" s="30" t="str">
        <f t="shared" si="75"/>
        <v/>
      </c>
      <c r="CE94" s="130">
        <f t="shared" ref="CE94:CE103" si="101">+BU94+CA94</f>
        <v>0</v>
      </c>
      <c r="CF94" s="30">
        <f>IF(AND(CE4=0,CE94&gt;=0), "",CE94/CE4)</f>
        <v>0</v>
      </c>
      <c r="CG94" s="47">
        <f>IF(AND(CE124=0,CE94&gt;=0),"",CE94/CE124)</f>
        <v>0</v>
      </c>
      <c r="CH94" s="129">
        <f>+'N EERR ULTRAX'!M173</f>
        <v>0</v>
      </c>
      <c r="CI94" s="30" t="str">
        <f>IF(AND(CH4=0,CH94&gt;=0), "",CH94/CH4)</f>
        <v/>
      </c>
      <c r="CJ94" s="47" t="str">
        <f>IF(AND(CH124=0,CH94&gt;=0),"",CH94/CH124)</f>
        <v/>
      </c>
      <c r="CK94" s="30" t="str">
        <f t="shared" si="54"/>
        <v/>
      </c>
      <c r="CL94" s="130">
        <f t="shared" ref="CL94:CL103" si="102">+CE94+CH94</f>
        <v>0</v>
      </c>
      <c r="CM94" s="30">
        <f>IF(AND(CL4=0,CL94&gt;=0), "",CL94/CL4)</f>
        <v>0</v>
      </c>
      <c r="CN94" s="47">
        <f>IF(AND(CL124=0,CL94&gt;=0),"",CL94/CL124)</f>
        <v>0</v>
      </c>
      <c r="CO94" s="129">
        <f>+'N EERR ULTRAX'!N173</f>
        <v>0</v>
      </c>
      <c r="CP94" s="30" t="str">
        <f>IF(AND(CO4=0,CO94&gt;=0), "",CO94/CO4)</f>
        <v/>
      </c>
      <c r="CQ94" s="47" t="str">
        <f>IF(AND(CO124=0,CO94&gt;=0),"",CO94/CO124)</f>
        <v/>
      </c>
      <c r="CR94" s="30" t="str">
        <f t="shared" si="55"/>
        <v/>
      </c>
      <c r="CS94" s="130">
        <f t="shared" ref="CS94:CS103" si="103">+CL94+CO94</f>
        <v>0</v>
      </c>
      <c r="CT94" s="30">
        <f>IF(AND(CS4=0,CS94&gt;=0), "",CS94/CS4)</f>
        <v>0</v>
      </c>
      <c r="CU94" s="47">
        <f>IF(AND(CS124=0,CS94&gt;=0),"",CS94/CS124)</f>
        <v>0</v>
      </c>
      <c r="CV94" s="131">
        <f t="shared" ref="CV94:CV102" si="104">+AZ94*12</f>
        <v>0</v>
      </c>
      <c r="CW94" s="30" t="str">
        <f>IF(AND(CV4=0,CV94&gt;=0), "",CV94/CV4)</f>
        <v/>
      </c>
      <c r="CX94" s="47" t="str">
        <f t="shared" si="56"/>
        <v/>
      </c>
    </row>
    <row r="95" spans="1:102" hidden="1" outlineLevel="1" x14ac:dyDescent="0.3">
      <c r="A95" s="29" t="s">
        <v>84</v>
      </c>
      <c r="B95" s="129">
        <f>+'N EERR ULTRAX'!B174</f>
        <v>0</v>
      </c>
      <c r="C95" s="30" t="str">
        <f>IF(AND(B4=0,B95&gt;=0), "",B95/B4)</f>
        <v/>
      </c>
      <c r="D95" s="47" t="str">
        <f>IF(AND(B124=0,B95&gt;=0),"",B95/B124)</f>
        <v/>
      </c>
      <c r="E95" s="129">
        <f>+'N EERR ULTRAX'!C174</f>
        <v>80.406875150437912</v>
      </c>
      <c r="F95" s="30">
        <f>IF(AND(E4=0,E95&gt;=0), "",E95/E4)</f>
        <v>1.153310905009591E-3</v>
      </c>
      <c r="G95" s="47">
        <f>IF(AND(E124=0,E95&gt;=0),"",E95/E124)</f>
        <v>3.0077909639791029E-3</v>
      </c>
      <c r="H95" s="129">
        <f>+'N EERR ULTRAX'!D174</f>
        <v>45.456656465731982</v>
      </c>
      <c r="I95" s="30">
        <f>IF(AND(H4=0,H95&gt;=0), "",H95/H4)</f>
        <v>4.996240100913486E-4</v>
      </c>
      <c r="J95" s="47">
        <f>IF(AND(H124=0,H95&gt;=0),"",H95/H124)</f>
        <v>1.7185910071186004E-3</v>
      </c>
      <c r="K95" s="30">
        <f t="shared" si="78"/>
        <v>-0.43466704332577938</v>
      </c>
      <c r="L95" s="130">
        <f t="shared" si="93"/>
        <v>125.86353161616989</v>
      </c>
      <c r="M95" s="30">
        <f>IF(AND(L4=0,L95&gt;=0), "",L95/L4)</f>
        <v>7.8322034210440193E-4</v>
      </c>
      <c r="N95" s="47">
        <f>IF(AND(L124=0,L95&gt;=0),"",L95/L124)</f>
        <v>2.3666199931774625E-3</v>
      </c>
      <c r="O95" s="129">
        <f>+'N EERR ULTRAX'!E174</f>
        <v>0</v>
      </c>
      <c r="P95" s="30">
        <f>IF(AND(O4=0,O95&gt;=0), "",O95/O4)</f>
        <v>0</v>
      </c>
      <c r="Q95" s="47">
        <f>IF(AND(O124=0,O95&gt;=0),"",O95/O124)</f>
        <v>0</v>
      </c>
      <c r="R95" s="30">
        <f t="shared" si="80"/>
        <v>-1</v>
      </c>
      <c r="S95" s="130">
        <f t="shared" si="94"/>
        <v>125.86353161616989</v>
      </c>
      <c r="T95" s="30">
        <f>IF(AND(S4=0,S95&gt;=0), "",S95/S4)</f>
        <v>4.6901128048212806E-4</v>
      </c>
      <c r="U95" s="47">
        <f>IF(AND(S124=0,S95&gt;=0),"",S95/S124)</f>
        <v>1.469701394382741E-3</v>
      </c>
      <c r="V95" s="131"/>
      <c r="W95" s="30" t="str">
        <f>IF(AND(V4=0,V95&gt;=0), "",V95/V4)</f>
        <v/>
      </c>
      <c r="X95" s="47">
        <f t="shared" si="70"/>
        <v>1</v>
      </c>
      <c r="Y95" s="129">
        <f>+'N EERR ULTRAX'!F174</f>
        <v>96.605282055274415</v>
      </c>
      <c r="Z95" s="30">
        <f>IF(AND(Y4=0,Y95&gt;=0), "",Y95/Y4)</f>
        <v>8.2269228203929489E-4</v>
      </c>
      <c r="AA95" s="47">
        <f>IF(AND(Y124=0,Y95&gt;=0),"",Y95/Y124)</f>
        <v>2.8034483251487305E-3</v>
      </c>
      <c r="AB95" s="30">
        <f t="shared" si="71"/>
        <v>1</v>
      </c>
      <c r="AC95" s="130">
        <f t="shared" si="95"/>
        <v>222.46881367144431</v>
      </c>
      <c r="AD95" s="30">
        <f>IF(AND(AC4=0,AC95&gt;=0), "",AC95/AC4)</f>
        <v>5.7666518171101936E-4</v>
      </c>
      <c r="AE95" s="47">
        <f>IF(AND(AC124=0,AC95&gt;=0),"",AC95/AC124)</f>
        <v>1.8523894535259302E-3</v>
      </c>
      <c r="AF95" s="129">
        <f>+'N EERR ULTRAX'!G174</f>
        <v>416.80277139264206</v>
      </c>
      <c r="AG95" s="30">
        <f>IF(AND(AF4=0,AF95&gt;=0), "",AF95/AF4)</f>
        <v>3.1478567902248162E-3</v>
      </c>
      <c r="AH95" s="47">
        <f>IF(AND(AF124=0,AF95&gt;=0),"",AF95/AF124)</f>
        <v>1.1487205438024499E-2</v>
      </c>
      <c r="AI95" s="30">
        <f t="shared" si="49"/>
        <v>3.3144925673335441</v>
      </c>
      <c r="AJ95" s="130">
        <f t="shared" si="76"/>
        <v>639.27158506408637</v>
      </c>
      <c r="AK95" s="30">
        <f>IF(AND(AJ4=0,AJ95&gt;=0), "",AJ95/AJ4)</f>
        <v>1.2336542137885115E-3</v>
      </c>
      <c r="AL95" s="47">
        <f>IF(AND(AJ124=0,AJ95&gt;=0),"",AJ95/AJ124)</f>
        <v>4.0878747106798084E-3</v>
      </c>
      <c r="AM95" s="129">
        <f>+'N EERR ULTRAX'!H174</f>
        <v>51.158864217230786</v>
      </c>
      <c r="AN95" s="30">
        <f>IF(AND(AM4=0,AM95&gt;=0), "",AM95/AM4)</f>
        <v>4.3307280413119306E-4</v>
      </c>
      <c r="AO95" s="47">
        <f>IF(AND(AM124=0,AM95&gt;=0),"",AM95/AM124)</f>
        <v>1.402470351251817E-3</v>
      </c>
      <c r="AP95" s="30">
        <f t="shared" si="50"/>
        <v>-0.87725881945003337</v>
      </c>
      <c r="AQ95" s="130">
        <f t="shared" si="77"/>
        <v>690.43044928131712</v>
      </c>
      <c r="AR95" s="30">
        <f>IF(AND(AQ4=0,AQ95&gt;=0), "",AQ95/AQ4)</f>
        <v>1.0850306854168854E-3</v>
      </c>
      <c r="AS95" s="47">
        <f>IF(AND(AQ124=0,AQ95&gt;=0),"",AQ95/AQ124)</f>
        <v>3.5799555536768402E-3</v>
      </c>
      <c r="AT95" s="131">
        <f t="shared" si="96"/>
        <v>0</v>
      </c>
      <c r="AU95" s="30" t="str">
        <f>IF(AND(AT4=0,AT95&gt;=0), "",AT95/AT4)</f>
        <v/>
      </c>
      <c r="AV95" s="47">
        <f t="shared" si="72"/>
        <v>1</v>
      </c>
      <c r="AW95" s="131">
        <f t="shared" si="48"/>
        <v>115.07174154688619</v>
      </c>
      <c r="AX95" s="30">
        <f>IF(AND(AW4=0,AW95&gt;=0), "",AW95/AW4)</f>
        <v>1.0850306854168854E-3</v>
      </c>
      <c r="AY95" s="47">
        <f>IF(AND(AW124=0,AW95&gt;=0),"",AW95/AW124)</f>
        <v>3.5799555536768402E-3</v>
      </c>
      <c r="AZ95" s="131">
        <f t="shared" si="84"/>
        <v>0</v>
      </c>
      <c r="BA95" s="30" t="str">
        <f>IF(AND(AZ4=0,AZ95&gt;=0), "",AZ95/AZ4)</f>
        <v/>
      </c>
      <c r="BB95" s="47">
        <f t="shared" si="73"/>
        <v>1</v>
      </c>
      <c r="BC95" s="129">
        <f>+'N EERR ULTRAX'!I174</f>
        <v>0</v>
      </c>
      <c r="BD95" s="30" t="str">
        <f>IF(AND(BC4=0,BC95&gt;=0), "",BC95/BC4)</f>
        <v/>
      </c>
      <c r="BE95" s="47" t="str">
        <f>IF(AND(BC124=0,BC95&gt;=0),"",BC95/BC124)</f>
        <v/>
      </c>
      <c r="BF95" s="30">
        <f t="shared" si="74"/>
        <v>-1</v>
      </c>
      <c r="BG95" s="130">
        <f t="shared" si="97"/>
        <v>690.43044928131712</v>
      </c>
      <c r="BH95" s="30">
        <f>IF(AND(BG4=0,BG95&gt;=0), "",BG95/BG4)</f>
        <v>1.0850306854168854E-3</v>
      </c>
      <c r="BI95" s="47">
        <f>IF(AND(BG124=0,BG95&gt;=0),"",BG95/BG124)</f>
        <v>3.5799555536768402E-3</v>
      </c>
      <c r="BJ95" s="129">
        <f>+'N EERR ULTRAX'!J174</f>
        <v>0</v>
      </c>
      <c r="BK95" s="30" t="str">
        <f>IF(AND(BJ4=0,BJ95&gt;=0), "",BJ95/BJ4)</f>
        <v/>
      </c>
      <c r="BL95" s="47" t="str">
        <f>IF(AND(BJ124=0,BJ95&gt;=0),"",BJ95/BJ124)</f>
        <v/>
      </c>
      <c r="BM95" s="30" t="str">
        <f t="shared" si="51"/>
        <v/>
      </c>
      <c r="BN95" s="130">
        <f t="shared" si="98"/>
        <v>690.43044928131712</v>
      </c>
      <c r="BO95" s="30">
        <f>IF(AND(BN4=0,BN95&gt;=0), "",BN95/BN4)</f>
        <v>1.0850306854168854E-3</v>
      </c>
      <c r="BP95" s="47">
        <f>IF(AND(BN124=0,BN95&gt;=0),"",BN95/BN124)</f>
        <v>3.5799555536768402E-3</v>
      </c>
      <c r="BQ95" s="129">
        <f>+'N EERR ULTRAX'!K174</f>
        <v>0</v>
      </c>
      <c r="BR95" s="30" t="str">
        <f>IF(AND(BQ4=0,BQ95&gt;=0), "",BQ95/BQ4)</f>
        <v/>
      </c>
      <c r="BS95" s="47" t="str">
        <f>IF(AND(BQ124=0,BQ95&gt;=0),"",BQ95/BQ124)</f>
        <v/>
      </c>
      <c r="BT95" s="30" t="str">
        <f t="shared" si="52"/>
        <v/>
      </c>
      <c r="BU95" s="130">
        <f t="shared" si="99"/>
        <v>690.43044928131712</v>
      </c>
      <c r="BV95" s="30">
        <f>IF(AND(BU4=0,BU95&gt;=0), "",BU95/BU4)</f>
        <v>1.0850306854168854E-3</v>
      </c>
      <c r="BW95" s="47">
        <f>IF(AND(BU124=0,BU95&gt;=0),"",BU95/BU124)</f>
        <v>3.5799555536768402E-3</v>
      </c>
      <c r="BX95" s="131">
        <f t="shared" si="100"/>
        <v>0</v>
      </c>
      <c r="BY95" s="30" t="str">
        <f>IF(AND(BX4=0,BX95&gt;=0), "",BX95/BX4)</f>
        <v/>
      </c>
      <c r="BZ95" s="47">
        <f t="shared" si="53"/>
        <v>1</v>
      </c>
      <c r="CA95" s="129">
        <f>+'N EERR ULTRAX'!L174</f>
        <v>0</v>
      </c>
      <c r="CB95" s="30" t="str">
        <f>IF(AND(CA4=0,CA95&gt;=0), "",CA95/CA4)</f>
        <v/>
      </c>
      <c r="CC95" s="47" t="str">
        <f>IF(AND(CA124=0,CA95&gt;=0),"",CA95/CA124)</f>
        <v/>
      </c>
      <c r="CD95" s="30" t="str">
        <f t="shared" si="75"/>
        <v/>
      </c>
      <c r="CE95" s="130">
        <f t="shared" si="101"/>
        <v>690.43044928131712</v>
      </c>
      <c r="CF95" s="30">
        <f>IF(AND(CE4=0,CE95&gt;=0), "",CE95/CE4)</f>
        <v>1.0850306854168854E-3</v>
      </c>
      <c r="CG95" s="47">
        <f>IF(AND(CE124=0,CE95&gt;=0),"",CE95/CE124)</f>
        <v>3.5799555536768402E-3</v>
      </c>
      <c r="CH95" s="129">
        <f>+'N EERR ULTRAX'!M174</f>
        <v>0</v>
      </c>
      <c r="CI95" s="30" t="str">
        <f>IF(AND(CH4=0,CH95&gt;=0), "",CH95/CH4)</f>
        <v/>
      </c>
      <c r="CJ95" s="47" t="str">
        <f>IF(AND(CH124=0,CH95&gt;=0),"",CH95/CH124)</f>
        <v/>
      </c>
      <c r="CK95" s="30" t="str">
        <f t="shared" si="54"/>
        <v/>
      </c>
      <c r="CL95" s="130">
        <f t="shared" si="102"/>
        <v>690.43044928131712</v>
      </c>
      <c r="CM95" s="30">
        <f>IF(AND(CL4=0,CL95&gt;=0), "",CL95/CL4)</f>
        <v>1.0850306854168854E-3</v>
      </c>
      <c r="CN95" s="47">
        <f>IF(AND(CL124=0,CL95&gt;=0),"",CL95/CL124)</f>
        <v>3.5799555536768402E-3</v>
      </c>
      <c r="CO95" s="129">
        <f>+'N EERR ULTRAX'!N174</f>
        <v>0</v>
      </c>
      <c r="CP95" s="30" t="str">
        <f>IF(AND(CO4=0,CO95&gt;=0), "",CO95/CO4)</f>
        <v/>
      </c>
      <c r="CQ95" s="47" t="str">
        <f>IF(AND(CO124=0,CO95&gt;=0),"",CO95/CO124)</f>
        <v/>
      </c>
      <c r="CR95" s="30" t="str">
        <f t="shared" si="55"/>
        <v/>
      </c>
      <c r="CS95" s="130">
        <f t="shared" si="103"/>
        <v>690.43044928131712</v>
      </c>
      <c r="CT95" s="30">
        <f>IF(AND(CS4=0,CS95&gt;=0), "",CS95/CS4)</f>
        <v>1.0850306854168854E-3</v>
      </c>
      <c r="CU95" s="47">
        <f>IF(AND(CS124=0,CS95&gt;=0),"",CS95/CS124)</f>
        <v>3.5799555536768402E-3</v>
      </c>
      <c r="CV95" s="131">
        <f t="shared" si="104"/>
        <v>0</v>
      </c>
      <c r="CW95" s="30" t="str">
        <f>IF(AND(CV4=0,CV95&gt;=0), "",CV95/CV4)</f>
        <v/>
      </c>
      <c r="CX95" s="47">
        <f t="shared" si="56"/>
        <v>1</v>
      </c>
    </row>
    <row r="96" spans="1:102" hidden="1" outlineLevel="1" x14ac:dyDescent="0.3">
      <c r="A96" s="29" t="s">
        <v>2</v>
      </c>
      <c r="B96" s="129">
        <f>+'N EERR ULTRAX'!B175+'N EERR ULTRAX'!B176+'N EERR ULTRAX'!B177+'N EERR ULTRAX'!B178</f>
        <v>0</v>
      </c>
      <c r="C96" s="30" t="str">
        <f>IF(AND(B4=0,B96&gt;=0), "",B96/B4)</f>
        <v/>
      </c>
      <c r="D96" s="47" t="str">
        <f>IF(AND(B124=0,B96&gt;=0),"",B96/B124)</f>
        <v/>
      </c>
      <c r="E96" s="129">
        <f>+'N EERR ULTRAX'!C175+'N EERR ULTRAX'!C176+'N EERR ULTRAX'!C177+'N EERR ULTRAX'!C178</f>
        <v>126.84041548630788</v>
      </c>
      <c r="F96" s="30">
        <f>IF(AND(E4=0,E96&gt;=0), "",E96/E4)</f>
        <v>1.8193274406275637E-3</v>
      </c>
      <c r="G96" s="47">
        <f>IF(AND(E124=0,E96&gt;=0),"",E96/E124)</f>
        <v>4.7447367510960172E-3</v>
      </c>
      <c r="H96" s="129">
        <f>+'N EERR ULTRAX'!D175+'N EERR ULTRAX'!D176+'N EERR ULTRAX'!D177+'N EERR ULTRAX'!D178</f>
        <v>0</v>
      </c>
      <c r="I96" s="30">
        <f>IF(AND(H4=0,H96&gt;=0), "",H96/H4)</f>
        <v>0</v>
      </c>
      <c r="J96" s="47">
        <f>IF(AND(H124=0,H96&gt;=0),"",H96/H124)</f>
        <v>0</v>
      </c>
      <c r="K96" s="30">
        <f t="shared" si="78"/>
        <v>-1</v>
      </c>
      <c r="L96" s="130">
        <f t="shared" si="93"/>
        <v>126.84041548630788</v>
      </c>
      <c r="M96" s="30">
        <f>IF(AND(L4=0,L96&gt;=0), "",L96/L4)</f>
        <v>7.8929926988547685E-4</v>
      </c>
      <c r="N96" s="47">
        <f>IF(AND(L124=0,L96&gt;=0),"",L96/L124)</f>
        <v>2.3849884027429234E-3</v>
      </c>
      <c r="O96" s="129">
        <f>+'N EERR ULTRAX'!E175+'N EERR ULTRAX'!E176+'N EERR ULTRAX'!E177+'N EERR ULTRAX'!E178</f>
        <v>155.21237457508144</v>
      </c>
      <c r="P96" s="30">
        <f>IF(AND(O4=0,O96&gt;=0), "",O96/O4)</f>
        <v>1.4417002405519919E-3</v>
      </c>
      <c r="Q96" s="47">
        <f>IF(AND(O124=0,O96&gt;=0),"",O96/O124)</f>
        <v>4.7822363391344345E-3</v>
      </c>
      <c r="R96" s="30">
        <f t="shared" si="80"/>
        <v>1</v>
      </c>
      <c r="S96" s="130">
        <f t="shared" si="94"/>
        <v>282.05279006138932</v>
      </c>
      <c r="T96" s="30">
        <f>IF(AND(S4=0,S96&gt;=0), "",S96/S4)</f>
        <v>1.0510267631267868E-3</v>
      </c>
      <c r="U96" s="47">
        <f>IF(AND(S124=0,S96&gt;=0),"",S96/S124)</f>
        <v>3.2935145988666234E-3</v>
      </c>
      <c r="V96" s="131"/>
      <c r="W96" s="30" t="str">
        <f>IF(AND(V4=0,V96&gt;=0), "",V96/V4)</f>
        <v/>
      </c>
      <c r="X96" s="47">
        <f t="shared" si="70"/>
        <v>1</v>
      </c>
      <c r="Y96" s="129">
        <f>+'N EERR ULTRAX'!F175+'N EERR ULTRAX'!F176+'N EERR ULTRAX'!F177+'N EERR ULTRAX'!F178</f>
        <v>0</v>
      </c>
      <c r="Z96" s="30">
        <f>IF(AND(Y4=0,Y96&gt;=0), "",Y96/Y4)</f>
        <v>0</v>
      </c>
      <c r="AA96" s="47">
        <f>IF(AND(Y124=0,Y96&gt;=0),"",Y96/Y124)</f>
        <v>0</v>
      </c>
      <c r="AB96" s="30">
        <f t="shared" si="71"/>
        <v>-1</v>
      </c>
      <c r="AC96" s="130">
        <f t="shared" si="95"/>
        <v>282.05279006138932</v>
      </c>
      <c r="AD96" s="30">
        <f>IF(AND(AC4=0,AC96&gt;=0), "",AC96/AC4)</f>
        <v>7.3111381657773688E-4</v>
      </c>
      <c r="AE96" s="47">
        <f>IF(AND(AC124=0,AC96&gt;=0),"",AC96/AC124)</f>
        <v>2.3485162033492894E-3</v>
      </c>
      <c r="AF96" s="129">
        <f>+'N EERR ULTRAX'!G175+'N EERR ULTRAX'!G176+'N EERR ULTRAX'!G177+'N EERR ULTRAX'!G178</f>
        <v>172.66856436801777</v>
      </c>
      <c r="AG96" s="30">
        <f>IF(AND(AF4=0,AF96&gt;=0), "",AF96/AF4)</f>
        <v>1.3040602177095569E-3</v>
      </c>
      <c r="AH96" s="47">
        <f>IF(AND(AF124=0,AF96&gt;=0),"",AF96/AF124)</f>
        <v>4.7587957847710022E-3</v>
      </c>
      <c r="AI96" s="30">
        <f t="shared" si="49"/>
        <v>1</v>
      </c>
      <c r="AJ96" s="130">
        <f t="shared" si="76"/>
        <v>454.72135442940709</v>
      </c>
      <c r="AK96" s="30">
        <f>IF(AND(AJ4=0,AJ96&gt;=0), "",AJ96/AJ4)</f>
        <v>8.7751266925968662E-4</v>
      </c>
      <c r="AL96" s="47">
        <f>IF(AND(AJ124=0,AJ96&gt;=0),"",AJ96/AJ124)</f>
        <v>2.9077530874326222E-3</v>
      </c>
      <c r="AM96" s="129">
        <f>+'N EERR ULTRAX'!H175+'N EERR ULTRAX'!H176+'N EERR ULTRAX'!H177+'N EERR ULTRAX'!H178</f>
        <v>3.0889572543239252</v>
      </c>
      <c r="AN96" s="30">
        <f>IF(AND(AM4=0,AM96&gt;=0), "",AM96/AM4)</f>
        <v>2.6148809213025663E-5</v>
      </c>
      <c r="AO96" s="47">
        <f>IF(AND(AM124=0,AM96&gt;=0),"",AM96/AM124)</f>
        <v>8.4680749499798456E-5</v>
      </c>
      <c r="AP96" s="30">
        <f t="shared" si="50"/>
        <v>-0.98211048278747326</v>
      </c>
      <c r="AQ96" s="130">
        <f t="shared" si="77"/>
        <v>457.81031168373102</v>
      </c>
      <c r="AR96" s="30">
        <f>IF(AND(AQ4=0,AQ96&gt;=0), "",AQ96/AQ4)</f>
        <v>7.1946165872924836E-4</v>
      </c>
      <c r="AS96" s="47">
        <f>IF(AND(AQ124=0,AQ96&gt;=0),"",AQ96/AQ124)</f>
        <v>2.3737953179045102E-3</v>
      </c>
      <c r="AT96" s="131">
        <f t="shared" si="96"/>
        <v>0</v>
      </c>
      <c r="AU96" s="30" t="str">
        <f>IF(AND(AT4=0,AT96&gt;=0), "",AT96/AT4)</f>
        <v/>
      </c>
      <c r="AV96" s="47">
        <f t="shared" si="72"/>
        <v>1</v>
      </c>
      <c r="AW96" s="131">
        <f t="shared" si="48"/>
        <v>76.301718613955174</v>
      </c>
      <c r="AX96" s="30">
        <f>IF(AND(AW4=0,AW96&gt;=0), "",AW96/AW4)</f>
        <v>7.1946165872924836E-4</v>
      </c>
      <c r="AY96" s="47">
        <f>IF(AND(AW124=0,AW96&gt;=0),"",AW96/AW124)</f>
        <v>2.3737953179045106E-3</v>
      </c>
      <c r="AZ96" s="131">
        <f t="shared" si="84"/>
        <v>0</v>
      </c>
      <c r="BA96" s="30" t="str">
        <f>IF(AND(AZ4=0,AZ96&gt;=0), "",AZ96/AZ4)</f>
        <v/>
      </c>
      <c r="BB96" s="47">
        <f t="shared" si="73"/>
        <v>1</v>
      </c>
      <c r="BC96" s="129">
        <f>+'N EERR ULTRAX'!I175+'N EERR ULTRAX'!I176+'N EERR ULTRAX'!I177+'N EERR ULTRAX'!I178</f>
        <v>0</v>
      </c>
      <c r="BD96" s="30" t="str">
        <f>IF(AND(BC4=0,BC96&gt;=0), "",BC96/BC4)</f>
        <v/>
      </c>
      <c r="BE96" s="47" t="str">
        <f>IF(AND(BC124=0,BC96&gt;=0),"",BC96/BC124)</f>
        <v/>
      </c>
      <c r="BF96" s="30">
        <f t="shared" si="74"/>
        <v>-1</v>
      </c>
      <c r="BG96" s="130">
        <f t="shared" si="97"/>
        <v>457.81031168373102</v>
      </c>
      <c r="BH96" s="30">
        <f>IF(AND(BG4=0,BG96&gt;=0), "",BG96/BG4)</f>
        <v>7.1946165872924836E-4</v>
      </c>
      <c r="BI96" s="47">
        <f>IF(AND(BG124=0,BG96&gt;=0),"",BG96/BG124)</f>
        <v>2.3737953179045102E-3</v>
      </c>
      <c r="BJ96" s="129">
        <f>+'N EERR ULTRAX'!J175+'N EERR ULTRAX'!J176+'N EERR ULTRAX'!J177+'N EERR ULTRAX'!J178</f>
        <v>0</v>
      </c>
      <c r="BK96" s="30" t="str">
        <f>IF(AND(BJ4=0,BJ96&gt;=0), "",BJ96/BJ4)</f>
        <v/>
      </c>
      <c r="BL96" s="47" t="str">
        <f>IF(AND(BJ124=0,BJ96&gt;=0),"",BJ96/BJ124)</f>
        <v/>
      </c>
      <c r="BM96" s="30" t="str">
        <f t="shared" si="51"/>
        <v/>
      </c>
      <c r="BN96" s="130">
        <f t="shared" si="98"/>
        <v>457.81031168373102</v>
      </c>
      <c r="BO96" s="30">
        <f>IF(AND(BN4=0,BN96&gt;=0), "",BN96/BN4)</f>
        <v>7.1946165872924836E-4</v>
      </c>
      <c r="BP96" s="47">
        <f>IF(AND(BN124=0,BN96&gt;=0),"",BN96/BN124)</f>
        <v>2.3737953179045102E-3</v>
      </c>
      <c r="BQ96" s="129">
        <f>+'N EERR ULTRAX'!K175+'N EERR ULTRAX'!K176+'N EERR ULTRAX'!K177+'N EERR ULTRAX'!K178</f>
        <v>0</v>
      </c>
      <c r="BR96" s="30" t="str">
        <f>IF(AND(BQ4=0,BQ96&gt;=0), "",BQ96/BQ4)</f>
        <v/>
      </c>
      <c r="BS96" s="47" t="str">
        <f>IF(AND(BQ124=0,BQ96&gt;=0),"",BQ96/BQ124)</f>
        <v/>
      </c>
      <c r="BT96" s="30" t="str">
        <f t="shared" si="52"/>
        <v/>
      </c>
      <c r="BU96" s="130">
        <f t="shared" si="99"/>
        <v>457.81031168373102</v>
      </c>
      <c r="BV96" s="30">
        <f>IF(AND(BU4=0,BU96&gt;=0), "",BU96/BU4)</f>
        <v>7.1946165872924836E-4</v>
      </c>
      <c r="BW96" s="47">
        <f>IF(AND(BU124=0,BU96&gt;=0),"",BU96/BU124)</f>
        <v>2.3737953179045102E-3</v>
      </c>
      <c r="BX96" s="131">
        <f t="shared" si="100"/>
        <v>0</v>
      </c>
      <c r="BY96" s="30" t="str">
        <f>IF(AND(BX4=0,BX96&gt;=0), "",BX96/BX4)</f>
        <v/>
      </c>
      <c r="BZ96" s="47">
        <f t="shared" si="53"/>
        <v>1</v>
      </c>
      <c r="CA96" s="129">
        <f>+'N EERR ULTRAX'!L175+'N EERR ULTRAX'!L176+'N EERR ULTRAX'!L177+'N EERR ULTRAX'!L178</f>
        <v>0</v>
      </c>
      <c r="CB96" s="30" t="str">
        <f>IF(AND(CA4=0,CA96&gt;=0), "",CA96/CA4)</f>
        <v/>
      </c>
      <c r="CC96" s="47" t="str">
        <f>IF(AND(CA124=0,CA96&gt;=0),"",CA96/CA124)</f>
        <v/>
      </c>
      <c r="CD96" s="30" t="str">
        <f t="shared" si="75"/>
        <v/>
      </c>
      <c r="CE96" s="130">
        <f t="shared" si="101"/>
        <v>457.81031168373102</v>
      </c>
      <c r="CF96" s="30">
        <f>IF(AND(CE4=0,CE96&gt;=0), "",CE96/CE4)</f>
        <v>7.1946165872924836E-4</v>
      </c>
      <c r="CG96" s="47">
        <f>IF(AND(CE124=0,CE96&gt;=0),"",CE96/CE124)</f>
        <v>2.3737953179045102E-3</v>
      </c>
      <c r="CH96" s="129">
        <f>+'N EERR ULTRAX'!M175+'N EERR ULTRAX'!M176+'N EERR ULTRAX'!M177+'N EERR ULTRAX'!M178</f>
        <v>0</v>
      </c>
      <c r="CI96" s="30" t="str">
        <f>IF(AND(CH4=0,CH96&gt;=0), "",CH96/CH4)</f>
        <v/>
      </c>
      <c r="CJ96" s="47" t="str">
        <f>IF(AND(CH124=0,CH96&gt;=0),"",CH96/CH124)</f>
        <v/>
      </c>
      <c r="CK96" s="30" t="str">
        <f t="shared" si="54"/>
        <v/>
      </c>
      <c r="CL96" s="130">
        <f t="shared" si="102"/>
        <v>457.81031168373102</v>
      </c>
      <c r="CM96" s="30">
        <f>IF(AND(CL4=0,CL96&gt;=0), "",CL96/CL4)</f>
        <v>7.1946165872924836E-4</v>
      </c>
      <c r="CN96" s="47">
        <f>IF(AND(CL124=0,CL96&gt;=0),"",CL96/CL124)</f>
        <v>2.3737953179045102E-3</v>
      </c>
      <c r="CO96" s="129">
        <f>+'N EERR ULTRAX'!N175+'N EERR ULTRAX'!N176+'N EERR ULTRAX'!N177+'N EERR ULTRAX'!N178</f>
        <v>0</v>
      </c>
      <c r="CP96" s="30" t="str">
        <f>IF(AND(CO4=0,CO96&gt;=0), "",CO96/CO4)</f>
        <v/>
      </c>
      <c r="CQ96" s="47" t="str">
        <f>IF(AND(CO124=0,CO96&gt;=0),"",CO96/CO124)</f>
        <v/>
      </c>
      <c r="CR96" s="30" t="str">
        <f t="shared" si="55"/>
        <v/>
      </c>
      <c r="CS96" s="130">
        <f t="shared" si="103"/>
        <v>457.81031168373102</v>
      </c>
      <c r="CT96" s="30">
        <f>IF(AND(CS4=0,CS96&gt;=0), "",CS96/CS4)</f>
        <v>7.1946165872924836E-4</v>
      </c>
      <c r="CU96" s="47">
        <f>IF(AND(CS124=0,CS96&gt;=0),"",CS96/CS124)</f>
        <v>2.3737953179045102E-3</v>
      </c>
      <c r="CV96" s="131">
        <f t="shared" si="104"/>
        <v>0</v>
      </c>
      <c r="CW96" s="30" t="str">
        <f>IF(AND(CV4=0,CV96&gt;=0), "",CV96/CV4)</f>
        <v/>
      </c>
      <c r="CX96" s="47">
        <f t="shared" si="56"/>
        <v>1</v>
      </c>
    </row>
    <row r="97" spans="1:219" hidden="1" outlineLevel="1" x14ac:dyDescent="0.3">
      <c r="A97" s="29" t="s">
        <v>85</v>
      </c>
      <c r="B97" s="129">
        <f>+'N EERR ULTRAX'!B179+'N EERR ULTRAX'!B180</f>
        <v>0</v>
      </c>
      <c r="C97" s="30" t="str">
        <f>IF(AND(B4=0,B97&gt;=0), "",B97/B4)</f>
        <v/>
      </c>
      <c r="D97" s="47" t="str">
        <f>IF(AND(B124=0,B97&gt;=0),"",B97/B124)</f>
        <v/>
      </c>
      <c r="E97" s="129">
        <f>+'N EERR ULTRAX'!C179+'N EERR ULTRAX'!C180</f>
        <v>0</v>
      </c>
      <c r="F97" s="30">
        <f>IF(AND(E4=0,E97&gt;=0), "",E97/E4)</f>
        <v>0</v>
      </c>
      <c r="G97" s="47">
        <f>IF(AND(E124=0,E97&gt;=0),"",E97/E124)</f>
        <v>0</v>
      </c>
      <c r="H97" s="129">
        <f>+'N EERR ULTRAX'!D179+'N EERR ULTRAX'!D180</f>
        <v>0</v>
      </c>
      <c r="I97" s="30">
        <f>IF(AND(H4=0,H97&gt;=0), "",H97/H4)</f>
        <v>0</v>
      </c>
      <c r="J97" s="47">
        <f>IF(AND(H124=0,H97&gt;=0),"",H97/H124)</f>
        <v>0</v>
      </c>
      <c r="K97" s="30" t="str">
        <f t="shared" si="78"/>
        <v/>
      </c>
      <c r="L97" s="130">
        <f t="shared" si="93"/>
        <v>0</v>
      </c>
      <c r="M97" s="30">
        <f>IF(AND(L4=0,L97&gt;=0), "",L97/L4)</f>
        <v>0</v>
      </c>
      <c r="N97" s="47">
        <f>IF(AND(L124=0,L97&gt;=0),"",L97/L124)</f>
        <v>0</v>
      </c>
      <c r="O97" s="129">
        <f>+'N EERR ULTRAX'!E179+'N EERR ULTRAX'!E180</f>
        <v>0</v>
      </c>
      <c r="P97" s="30">
        <f>IF(AND(O4=0,O97&gt;=0), "",O97/O4)</f>
        <v>0</v>
      </c>
      <c r="Q97" s="47">
        <f>IF(AND(O124=0,O97&gt;=0),"",O97/O124)</f>
        <v>0</v>
      </c>
      <c r="R97" s="30" t="str">
        <f t="shared" si="80"/>
        <v/>
      </c>
      <c r="S97" s="130">
        <f t="shared" si="94"/>
        <v>0</v>
      </c>
      <c r="T97" s="30">
        <f>IF(AND(S4=0,S97&gt;=0), "",S97/S4)</f>
        <v>0</v>
      </c>
      <c r="U97" s="47">
        <f>IF(AND(S124=0,S97&gt;=0),"",S97/S124)</f>
        <v>0</v>
      </c>
      <c r="V97" s="131"/>
      <c r="W97" s="30" t="str">
        <f>IF(AND(V4=0,V97&gt;=0), "",V97/V4)</f>
        <v/>
      </c>
      <c r="X97" s="47" t="str">
        <f t="shared" si="70"/>
        <v/>
      </c>
      <c r="Y97" s="129">
        <f>+'N EERR ULTRAX'!F179+'N EERR ULTRAX'!F180</f>
        <v>0</v>
      </c>
      <c r="Z97" s="30">
        <f>IF(AND(Y4=0,Y97&gt;=0), "",Y97/Y4)</f>
        <v>0</v>
      </c>
      <c r="AA97" s="47">
        <f>IF(AND(Y124=0,Y97&gt;=0),"",Y97/Y124)</f>
        <v>0</v>
      </c>
      <c r="AB97" s="30" t="str">
        <f t="shared" si="71"/>
        <v/>
      </c>
      <c r="AC97" s="130">
        <f t="shared" si="95"/>
        <v>0</v>
      </c>
      <c r="AD97" s="30">
        <f>IF(AND(AC4=0,AC97&gt;=0), "",AC97/AC4)</f>
        <v>0</v>
      </c>
      <c r="AE97" s="47">
        <f>IF(AND(AC124=0,AC97&gt;=0),"",AC97/AC124)</f>
        <v>0</v>
      </c>
      <c r="AF97" s="129">
        <f>+'N EERR ULTRAX'!G179+'N EERR ULTRAX'!G180</f>
        <v>11</v>
      </c>
      <c r="AG97" s="30">
        <f>IF(AND(AF4=0,AF97&gt;=0), "",AF97/AF4)</f>
        <v>8.3076282282810776E-5</v>
      </c>
      <c r="AH97" s="47">
        <f>IF(AND(AF124=0,AF97&gt;=0),"",AF97/AF124)</f>
        <v>3.0316319489928455E-4</v>
      </c>
      <c r="AI97" s="30">
        <f t="shared" si="49"/>
        <v>1</v>
      </c>
      <c r="AJ97" s="130">
        <f t="shared" si="76"/>
        <v>11</v>
      </c>
      <c r="AK97" s="30">
        <f>IF(AND(AJ4=0,AJ97&gt;=0), "",AJ97/AJ4)</f>
        <v>2.1227591947971887E-5</v>
      </c>
      <c r="AL97" s="47">
        <f>IF(AND(AJ124=0,AJ97&gt;=0),"",AJ97/AJ124)</f>
        <v>7.0340404404131365E-5</v>
      </c>
      <c r="AM97" s="129">
        <f>+'N EERR ULTRAX'!H179+'N EERR ULTRAX'!H180</f>
        <v>0</v>
      </c>
      <c r="AN97" s="30">
        <f>IF(AND(AM4=0,AM97&gt;=0), "",AM97/AM4)</f>
        <v>0</v>
      </c>
      <c r="AO97" s="47">
        <f>IF(AND(AM124=0,AM97&gt;=0),"",AM97/AM124)</f>
        <v>0</v>
      </c>
      <c r="AP97" s="30">
        <f t="shared" si="50"/>
        <v>-1</v>
      </c>
      <c r="AQ97" s="130">
        <f t="shared" si="77"/>
        <v>11</v>
      </c>
      <c r="AR97" s="30">
        <f>IF(AND(AQ4=0,AQ97&gt;=0), "",AQ97/AQ4)</f>
        <v>1.7286806443732994E-5</v>
      </c>
      <c r="AS97" s="47">
        <f>IF(AND(AQ124=0,AQ97&gt;=0),"",AQ97/AQ124)</f>
        <v>5.7036173783233579E-5</v>
      </c>
      <c r="AT97" s="131">
        <f t="shared" si="96"/>
        <v>0</v>
      </c>
      <c r="AU97" s="30" t="str">
        <f>IF(AND(AT4=0,AT97&gt;=0), "",AT97/AT4)</f>
        <v/>
      </c>
      <c r="AV97" s="47">
        <f t="shared" si="72"/>
        <v>1</v>
      </c>
      <c r="AW97" s="131">
        <f t="shared" si="48"/>
        <v>1.8333333333333333</v>
      </c>
      <c r="AX97" s="30">
        <f>IF(AND(AW4=0,AW97&gt;=0), "",AW97/AW4)</f>
        <v>1.7286806443732994E-5</v>
      </c>
      <c r="AY97" s="47">
        <f>IF(AND(AW124=0,AW97&gt;=0),"",AW97/AW124)</f>
        <v>5.7036173783233579E-5</v>
      </c>
      <c r="AZ97" s="131">
        <f t="shared" si="84"/>
        <v>0</v>
      </c>
      <c r="BA97" s="30" t="str">
        <f>IF(AND(AZ4=0,AZ97&gt;=0), "",AZ97/AZ4)</f>
        <v/>
      </c>
      <c r="BB97" s="47">
        <f t="shared" si="73"/>
        <v>1</v>
      </c>
      <c r="BC97" s="129">
        <f>+'N EERR ULTRAX'!I179+'N EERR ULTRAX'!I180</f>
        <v>0</v>
      </c>
      <c r="BD97" s="30" t="str">
        <f>IF(AND(BC4=0,BC97&gt;=0), "",BC97/BC4)</f>
        <v/>
      </c>
      <c r="BE97" s="47" t="str">
        <f>IF(AND(BC124=0,BC97&gt;=0),"",BC97/BC124)</f>
        <v/>
      </c>
      <c r="BF97" s="30" t="str">
        <f t="shared" si="74"/>
        <v/>
      </c>
      <c r="BG97" s="130">
        <f t="shared" si="97"/>
        <v>11</v>
      </c>
      <c r="BH97" s="30">
        <f>IF(AND(BG4=0,BG97&gt;=0), "",BG97/BG4)</f>
        <v>1.7286806443732994E-5</v>
      </c>
      <c r="BI97" s="47">
        <f>IF(AND(BG124=0,BG97&gt;=0),"",BG97/BG124)</f>
        <v>5.7036173783233579E-5</v>
      </c>
      <c r="BJ97" s="129">
        <f>+'N EERR ULTRAX'!J179+'N EERR ULTRAX'!J180</f>
        <v>0</v>
      </c>
      <c r="BK97" s="30" t="str">
        <f>IF(AND(BJ4=0,BJ97&gt;=0), "",BJ97/BJ4)</f>
        <v/>
      </c>
      <c r="BL97" s="47" t="str">
        <f>IF(AND(BJ124=0,BJ97&gt;=0),"",BJ97/BJ124)</f>
        <v/>
      </c>
      <c r="BM97" s="30" t="str">
        <f t="shared" si="51"/>
        <v/>
      </c>
      <c r="BN97" s="130">
        <f t="shared" si="98"/>
        <v>11</v>
      </c>
      <c r="BO97" s="30">
        <f>IF(AND(BN4=0,BN97&gt;=0), "",BN97/BN4)</f>
        <v>1.7286806443732994E-5</v>
      </c>
      <c r="BP97" s="47">
        <f>IF(AND(BN124=0,BN97&gt;=0),"",BN97/BN124)</f>
        <v>5.7036173783233579E-5</v>
      </c>
      <c r="BQ97" s="129">
        <f>+'N EERR ULTRAX'!K179+'N EERR ULTRAX'!K180</f>
        <v>0</v>
      </c>
      <c r="BR97" s="30" t="str">
        <f>IF(AND(BQ4=0,BQ97&gt;=0), "",BQ97/BQ4)</f>
        <v/>
      </c>
      <c r="BS97" s="47" t="str">
        <f>IF(AND(BQ124=0,BQ97&gt;=0),"",BQ97/BQ124)</f>
        <v/>
      </c>
      <c r="BT97" s="30" t="str">
        <f t="shared" si="52"/>
        <v/>
      </c>
      <c r="BU97" s="130">
        <f t="shared" si="99"/>
        <v>11</v>
      </c>
      <c r="BV97" s="30">
        <f>IF(AND(BU4=0,BU97&gt;=0), "",BU97/BU4)</f>
        <v>1.7286806443732994E-5</v>
      </c>
      <c r="BW97" s="47">
        <f>IF(AND(BU124=0,BU97&gt;=0),"",BU97/BU124)</f>
        <v>5.7036173783233579E-5</v>
      </c>
      <c r="BX97" s="131">
        <f t="shared" si="100"/>
        <v>0</v>
      </c>
      <c r="BY97" s="30" t="str">
        <f>IF(AND(BX4=0,BX97&gt;=0), "",BX97/BX4)</f>
        <v/>
      </c>
      <c r="BZ97" s="47">
        <f t="shared" si="53"/>
        <v>1</v>
      </c>
      <c r="CA97" s="129">
        <f>+'N EERR ULTRAX'!L179+'N EERR ULTRAX'!L180</f>
        <v>0</v>
      </c>
      <c r="CB97" s="30" t="str">
        <f>IF(AND(CA4=0,CA97&gt;=0), "",CA97/CA4)</f>
        <v/>
      </c>
      <c r="CC97" s="47" t="str">
        <f>IF(AND(CA124=0,CA97&gt;=0),"",CA97/CA124)</f>
        <v/>
      </c>
      <c r="CD97" s="30" t="str">
        <f t="shared" si="75"/>
        <v/>
      </c>
      <c r="CE97" s="130">
        <f t="shared" si="101"/>
        <v>11</v>
      </c>
      <c r="CF97" s="30">
        <f>IF(AND(CE4=0,CE97&gt;=0), "",CE97/CE4)</f>
        <v>1.7286806443732994E-5</v>
      </c>
      <c r="CG97" s="47">
        <f>IF(AND(CE124=0,CE97&gt;=0),"",CE97/CE124)</f>
        <v>5.7036173783233579E-5</v>
      </c>
      <c r="CH97" s="129">
        <f>+'N EERR ULTRAX'!M179+'N EERR ULTRAX'!M180</f>
        <v>0</v>
      </c>
      <c r="CI97" s="30" t="str">
        <f>IF(AND(CH4=0,CH97&gt;=0), "",CH97/CH4)</f>
        <v/>
      </c>
      <c r="CJ97" s="47" t="str">
        <f>IF(AND(CH124=0,CH97&gt;=0),"",CH97/CH124)</f>
        <v/>
      </c>
      <c r="CK97" s="30" t="str">
        <f t="shared" si="54"/>
        <v/>
      </c>
      <c r="CL97" s="130">
        <f t="shared" si="102"/>
        <v>11</v>
      </c>
      <c r="CM97" s="30">
        <f>IF(AND(CL4=0,CL97&gt;=0), "",CL97/CL4)</f>
        <v>1.7286806443732994E-5</v>
      </c>
      <c r="CN97" s="47">
        <f>IF(AND(CL124=0,CL97&gt;=0),"",CL97/CL124)</f>
        <v>5.7036173783233579E-5</v>
      </c>
      <c r="CO97" s="129">
        <f>+'N EERR ULTRAX'!N179+'N EERR ULTRAX'!N180</f>
        <v>0</v>
      </c>
      <c r="CP97" s="30" t="str">
        <f>IF(AND(CO4=0,CO97&gt;=0), "",CO97/CO4)</f>
        <v/>
      </c>
      <c r="CQ97" s="47" t="str">
        <f>IF(AND(CO124=0,CO97&gt;=0),"",CO97/CO124)</f>
        <v/>
      </c>
      <c r="CR97" s="30" t="str">
        <f t="shared" si="55"/>
        <v/>
      </c>
      <c r="CS97" s="130">
        <f t="shared" si="103"/>
        <v>11</v>
      </c>
      <c r="CT97" s="30">
        <f>IF(AND(CS4=0,CS97&gt;=0), "",CS97/CS4)</f>
        <v>1.7286806443732994E-5</v>
      </c>
      <c r="CU97" s="47">
        <f>IF(AND(CS124=0,CS97&gt;=0),"",CS97/CS124)</f>
        <v>5.7036173783233579E-5</v>
      </c>
      <c r="CV97" s="131">
        <f t="shared" si="104"/>
        <v>0</v>
      </c>
      <c r="CW97" s="30" t="str">
        <f>IF(AND(CV4=0,CV97&gt;=0), "",CV97/CV4)</f>
        <v/>
      </c>
      <c r="CX97" s="47">
        <f t="shared" si="56"/>
        <v>1</v>
      </c>
    </row>
    <row r="98" spans="1:219" hidden="1" outlineLevel="1" x14ac:dyDescent="0.3">
      <c r="A98" s="29" t="s">
        <v>86</v>
      </c>
      <c r="B98" s="129">
        <f>+'N EERR ULTRAX'!B181</f>
        <v>0</v>
      </c>
      <c r="C98" s="30" t="str">
        <f>IF(AND(B4=0,B98&gt;=0), "",B98/B4)</f>
        <v/>
      </c>
      <c r="D98" s="47" t="str">
        <f>IF(AND(B124=0,B98&gt;=0),"",B98/B124)</f>
        <v/>
      </c>
      <c r="E98" s="129">
        <f>+'N EERR ULTRAX'!C181</f>
        <v>0</v>
      </c>
      <c r="F98" s="30">
        <f>IF(AND(E4=0,E98&gt;=0), "",E98/E4)</f>
        <v>0</v>
      </c>
      <c r="G98" s="47">
        <f>IF(AND(E124=0,E98&gt;=0),"",E98/E124)</f>
        <v>0</v>
      </c>
      <c r="H98" s="129">
        <f>+'N EERR ULTRAX'!D181</f>
        <v>0</v>
      </c>
      <c r="I98" s="30">
        <f>IF(AND(H4=0,H98&gt;=0), "",H98/H4)</f>
        <v>0</v>
      </c>
      <c r="J98" s="47">
        <f>IF(AND(H124=0,H98&gt;=0),"",H98/H124)</f>
        <v>0</v>
      </c>
      <c r="K98" s="30" t="str">
        <f t="shared" si="78"/>
        <v/>
      </c>
      <c r="L98" s="130">
        <f t="shared" si="93"/>
        <v>0</v>
      </c>
      <c r="M98" s="30">
        <f>IF(AND(L4=0,L98&gt;=0), "",L98/L4)</f>
        <v>0</v>
      </c>
      <c r="N98" s="47">
        <f>IF(AND(L124=0,L98&gt;=0),"",L98/L124)</f>
        <v>0</v>
      </c>
      <c r="O98" s="129">
        <f>+'N EERR ULTRAX'!E181</f>
        <v>0</v>
      </c>
      <c r="P98" s="30">
        <f>IF(AND(O4=0,O98&gt;=0), "",O98/O4)</f>
        <v>0</v>
      </c>
      <c r="Q98" s="47">
        <f>IF(AND(O124=0,O98&gt;=0),"",O98/O124)</f>
        <v>0</v>
      </c>
      <c r="R98" s="30" t="str">
        <f t="shared" si="80"/>
        <v/>
      </c>
      <c r="S98" s="130">
        <f t="shared" si="94"/>
        <v>0</v>
      </c>
      <c r="T98" s="30">
        <f>IF(AND(S4=0,S98&gt;=0), "",S98/S4)</f>
        <v>0</v>
      </c>
      <c r="U98" s="47">
        <f>IF(AND(S124=0,S98&gt;=0),"",S98/S124)</f>
        <v>0</v>
      </c>
      <c r="V98" s="131"/>
      <c r="W98" s="30" t="str">
        <f>IF(AND(V4=0,V98&gt;=0), "",V98/V4)</f>
        <v/>
      </c>
      <c r="X98" s="47" t="str">
        <f t="shared" si="70"/>
        <v/>
      </c>
      <c r="Y98" s="129">
        <f>+'N EERR ULTRAX'!F181</f>
        <v>0</v>
      </c>
      <c r="Z98" s="30">
        <f>IF(AND(Y4=0,Y98&gt;=0), "",Y98/Y4)</f>
        <v>0</v>
      </c>
      <c r="AA98" s="47">
        <f>IF(AND(Y124=0,Y98&gt;=0),"",Y98/Y124)</f>
        <v>0</v>
      </c>
      <c r="AB98" s="30" t="str">
        <f t="shared" si="71"/>
        <v/>
      </c>
      <c r="AC98" s="130">
        <f t="shared" si="95"/>
        <v>0</v>
      </c>
      <c r="AD98" s="30">
        <f>IF(AND(AC4=0,AC98&gt;=0), "",AC98/AC4)</f>
        <v>0</v>
      </c>
      <c r="AE98" s="47">
        <f>IF(AND(AC124=0,AC98&gt;=0),"",AC98/AC124)</f>
        <v>0</v>
      </c>
      <c r="AF98" s="129">
        <f>+'N EERR ULTRAX'!G181</f>
        <v>0</v>
      </c>
      <c r="AG98" s="30">
        <f>IF(AND(AF4=0,AF98&gt;=0), "",AF98/AF4)</f>
        <v>0</v>
      </c>
      <c r="AH98" s="47">
        <f>IF(AND(AF124=0,AF98&gt;=0),"",AF98/AF124)</f>
        <v>0</v>
      </c>
      <c r="AI98" s="30" t="str">
        <f t="shared" si="49"/>
        <v/>
      </c>
      <c r="AJ98" s="130">
        <f t="shared" si="76"/>
        <v>0</v>
      </c>
      <c r="AK98" s="30">
        <f>IF(AND(AJ4=0,AJ98&gt;=0), "",AJ98/AJ4)</f>
        <v>0</v>
      </c>
      <c r="AL98" s="47">
        <f>IF(AND(AJ124=0,AJ98&gt;=0),"",AJ98/AJ124)</f>
        <v>0</v>
      </c>
      <c r="AM98" s="129">
        <f>+'N EERR ULTRAX'!H181</f>
        <v>0</v>
      </c>
      <c r="AN98" s="30">
        <f>IF(AND(AM4=0,AM98&gt;=0), "",AM98/AM4)</f>
        <v>0</v>
      </c>
      <c r="AO98" s="47">
        <f>IF(AND(AM124=0,AM98&gt;=0),"",AM98/AM124)</f>
        <v>0</v>
      </c>
      <c r="AP98" s="30" t="str">
        <f t="shared" si="50"/>
        <v/>
      </c>
      <c r="AQ98" s="130">
        <f t="shared" si="77"/>
        <v>0</v>
      </c>
      <c r="AR98" s="30">
        <f>IF(AND(AQ4=0,AQ98&gt;=0), "",AQ98/AQ4)</f>
        <v>0</v>
      </c>
      <c r="AS98" s="47">
        <f>IF(AND(AQ124=0,AQ98&gt;=0),"",AQ98/AQ124)</f>
        <v>0</v>
      </c>
      <c r="AT98" s="131">
        <f t="shared" si="96"/>
        <v>0</v>
      </c>
      <c r="AU98" s="30" t="str">
        <f>IF(AND(AT4=0,AT98&gt;=0), "",AT98/AT4)</f>
        <v/>
      </c>
      <c r="AV98" s="47" t="str">
        <f t="shared" si="72"/>
        <v/>
      </c>
      <c r="AW98" s="131">
        <f t="shared" si="48"/>
        <v>0</v>
      </c>
      <c r="AX98" s="30">
        <f>IF(AND(AW4=0,AW98&gt;=0), "",AW98/AW4)</f>
        <v>0</v>
      </c>
      <c r="AY98" s="47">
        <f>IF(AND(AW124=0,AW98&gt;=0),"",AW98/AW124)</f>
        <v>0</v>
      </c>
      <c r="AZ98" s="131">
        <f t="shared" si="84"/>
        <v>0</v>
      </c>
      <c r="BA98" s="30" t="str">
        <f>IF(AND(AZ4=0,AZ98&gt;=0), "",AZ98/AZ4)</f>
        <v/>
      </c>
      <c r="BB98" s="47" t="str">
        <f t="shared" si="73"/>
        <v/>
      </c>
      <c r="BC98" s="129">
        <f>+'N EERR ULTRAX'!I181</f>
        <v>0</v>
      </c>
      <c r="BD98" s="30" t="str">
        <f>IF(AND(BC4=0,BC98&gt;=0), "",BC98/BC4)</f>
        <v/>
      </c>
      <c r="BE98" s="47" t="str">
        <f>IF(AND(BC124=0,BC98&gt;=0),"",BC98/BC124)</f>
        <v/>
      </c>
      <c r="BF98" s="30" t="str">
        <f t="shared" si="74"/>
        <v/>
      </c>
      <c r="BG98" s="130">
        <f t="shared" si="97"/>
        <v>0</v>
      </c>
      <c r="BH98" s="30">
        <f>IF(AND(BG4=0,BG98&gt;=0), "",BG98/BG4)</f>
        <v>0</v>
      </c>
      <c r="BI98" s="47">
        <f>IF(AND(BG124=0,BG98&gt;=0),"",BG98/BG124)</f>
        <v>0</v>
      </c>
      <c r="BJ98" s="129">
        <f>+'N EERR ULTRAX'!J181</f>
        <v>0</v>
      </c>
      <c r="BK98" s="30" t="str">
        <f>IF(AND(BJ4=0,BJ98&gt;=0), "",BJ98/BJ4)</f>
        <v/>
      </c>
      <c r="BL98" s="47" t="str">
        <f>IF(AND(BJ124=0,BJ98&gt;=0),"",BJ98/BJ124)</f>
        <v/>
      </c>
      <c r="BM98" s="30" t="str">
        <f t="shared" si="51"/>
        <v/>
      </c>
      <c r="BN98" s="130">
        <f t="shared" si="98"/>
        <v>0</v>
      </c>
      <c r="BO98" s="30">
        <f>IF(AND(BN4=0,BN98&gt;=0), "",BN98/BN4)</f>
        <v>0</v>
      </c>
      <c r="BP98" s="47">
        <f>IF(AND(BN124=0,BN98&gt;=0),"",BN98/BN124)</f>
        <v>0</v>
      </c>
      <c r="BQ98" s="129">
        <f>+'N EERR ULTRAX'!K181</f>
        <v>0</v>
      </c>
      <c r="BR98" s="30" t="str">
        <f>IF(AND(BQ4=0,BQ98&gt;=0), "",BQ98/BQ4)</f>
        <v/>
      </c>
      <c r="BS98" s="47" t="str">
        <f>IF(AND(BQ124=0,BQ98&gt;=0),"",BQ98/BQ124)</f>
        <v/>
      </c>
      <c r="BT98" s="30" t="str">
        <f t="shared" si="52"/>
        <v/>
      </c>
      <c r="BU98" s="130">
        <f t="shared" si="99"/>
        <v>0</v>
      </c>
      <c r="BV98" s="30">
        <f>IF(AND(BU4=0,BU98&gt;=0), "",BU98/BU4)</f>
        <v>0</v>
      </c>
      <c r="BW98" s="47">
        <f>IF(AND(BU124=0,BU98&gt;=0),"",BU98/BU124)</f>
        <v>0</v>
      </c>
      <c r="BX98" s="131">
        <f t="shared" si="100"/>
        <v>0</v>
      </c>
      <c r="BY98" s="30" t="str">
        <f>IF(AND(BX4=0,BX98&gt;=0), "",BX98/BX4)</f>
        <v/>
      </c>
      <c r="BZ98" s="47" t="str">
        <f t="shared" si="53"/>
        <v/>
      </c>
      <c r="CA98" s="129">
        <f>+'N EERR ULTRAX'!L181</f>
        <v>0</v>
      </c>
      <c r="CB98" s="30" t="str">
        <f>IF(AND(CA4=0,CA98&gt;=0), "",CA98/CA4)</f>
        <v/>
      </c>
      <c r="CC98" s="47" t="str">
        <f>IF(AND(CA124=0,CA98&gt;=0),"",CA98/CA124)</f>
        <v/>
      </c>
      <c r="CD98" s="30" t="str">
        <f t="shared" si="75"/>
        <v/>
      </c>
      <c r="CE98" s="130">
        <f t="shared" si="101"/>
        <v>0</v>
      </c>
      <c r="CF98" s="30">
        <f>IF(AND(CE4=0,CE98&gt;=0), "",CE98/CE4)</f>
        <v>0</v>
      </c>
      <c r="CG98" s="47">
        <f>IF(AND(CE124=0,CE98&gt;=0),"",CE98/CE124)</f>
        <v>0</v>
      </c>
      <c r="CH98" s="129">
        <f>+'N EERR ULTRAX'!M181</f>
        <v>0</v>
      </c>
      <c r="CI98" s="30" t="str">
        <f>IF(AND(CH4=0,CH98&gt;=0), "",CH98/CH4)</f>
        <v/>
      </c>
      <c r="CJ98" s="47" t="str">
        <f>IF(AND(CH124=0,CH98&gt;=0),"",CH98/CH124)</f>
        <v/>
      </c>
      <c r="CK98" s="30" t="str">
        <f t="shared" si="54"/>
        <v/>
      </c>
      <c r="CL98" s="130">
        <f t="shared" si="102"/>
        <v>0</v>
      </c>
      <c r="CM98" s="30">
        <f>IF(AND(CL4=0,CL98&gt;=0), "",CL98/CL4)</f>
        <v>0</v>
      </c>
      <c r="CN98" s="47">
        <f>IF(AND(CL124=0,CL98&gt;=0),"",CL98/CL124)</f>
        <v>0</v>
      </c>
      <c r="CO98" s="129">
        <f>+'N EERR ULTRAX'!N181</f>
        <v>0</v>
      </c>
      <c r="CP98" s="30" t="str">
        <f>IF(AND(CO4=0,CO98&gt;=0), "",CO98/CO4)</f>
        <v/>
      </c>
      <c r="CQ98" s="47" t="str">
        <f>IF(AND(CO124=0,CO98&gt;=0),"",CO98/CO124)</f>
        <v/>
      </c>
      <c r="CR98" s="30" t="str">
        <f t="shared" si="55"/>
        <v/>
      </c>
      <c r="CS98" s="130">
        <f t="shared" si="103"/>
        <v>0</v>
      </c>
      <c r="CT98" s="30">
        <f>IF(AND(CS4=0,CS98&gt;=0), "",CS98/CS4)</f>
        <v>0</v>
      </c>
      <c r="CU98" s="47">
        <f>IF(AND(CS124=0,CS98&gt;=0),"",CS98/CS124)</f>
        <v>0</v>
      </c>
      <c r="CV98" s="131">
        <f t="shared" si="104"/>
        <v>0</v>
      </c>
      <c r="CW98" s="30" t="str">
        <f>IF(AND(CV4=0,CV98&gt;=0), "",CV98/CV4)</f>
        <v/>
      </c>
      <c r="CX98" s="47" t="str">
        <f t="shared" si="56"/>
        <v/>
      </c>
    </row>
    <row r="99" spans="1:219" hidden="1" outlineLevel="1" x14ac:dyDescent="0.3">
      <c r="A99" s="29" t="s">
        <v>87</v>
      </c>
      <c r="B99" s="129">
        <f>+'N EERR ULTRAX'!B182</f>
        <v>0</v>
      </c>
      <c r="C99" s="30" t="str">
        <f>IF(AND(B4=0,B99&gt;=0), "",B99/B4)</f>
        <v/>
      </c>
      <c r="D99" s="47" t="str">
        <f>IF(AND(B124=0,B99&gt;=0),"",B99/B124)</f>
        <v/>
      </c>
      <c r="E99" s="129">
        <f>+'N EERR ULTRAX'!C182</f>
        <v>0</v>
      </c>
      <c r="F99" s="30">
        <f>IF(AND(E4=0,E99&gt;=0), "",E99/E4)</f>
        <v>0</v>
      </c>
      <c r="G99" s="47">
        <f>IF(AND(E124=0,E99&gt;=0),"",E99/E124)</f>
        <v>0</v>
      </c>
      <c r="H99" s="129">
        <f>+'N EERR ULTRAX'!D182</f>
        <v>0</v>
      </c>
      <c r="I99" s="30">
        <f>IF(AND(H4=0,H99&gt;=0), "",H99/H4)</f>
        <v>0</v>
      </c>
      <c r="J99" s="47">
        <f>IF(AND(H124=0,H99&gt;=0),"",H99/H124)</f>
        <v>0</v>
      </c>
      <c r="K99" s="30" t="str">
        <f t="shared" si="78"/>
        <v/>
      </c>
      <c r="L99" s="130">
        <f t="shared" si="93"/>
        <v>0</v>
      </c>
      <c r="M99" s="30">
        <f>IF(AND(L4=0,L99&gt;=0), "",L99/L4)</f>
        <v>0</v>
      </c>
      <c r="N99" s="47">
        <f>IF(AND(L124=0,L99&gt;=0),"",L99/L124)</f>
        <v>0</v>
      </c>
      <c r="O99" s="129">
        <f>+'N EERR ULTRAX'!E182</f>
        <v>0</v>
      </c>
      <c r="P99" s="30">
        <f>IF(AND(O4=0,O99&gt;=0), "",O99/O4)</f>
        <v>0</v>
      </c>
      <c r="Q99" s="47">
        <f>IF(AND(O124=0,O99&gt;=0),"",O99/O124)</f>
        <v>0</v>
      </c>
      <c r="R99" s="30" t="str">
        <f t="shared" si="80"/>
        <v/>
      </c>
      <c r="S99" s="130">
        <f t="shared" si="94"/>
        <v>0</v>
      </c>
      <c r="T99" s="30">
        <f>IF(AND(S4=0,S99&gt;=0), "",S99/S4)</f>
        <v>0</v>
      </c>
      <c r="U99" s="47">
        <f>IF(AND(S124=0,S99&gt;=0),"",S99/S124)</f>
        <v>0</v>
      </c>
      <c r="V99" s="131"/>
      <c r="W99" s="30" t="str">
        <f>IF(AND(V4=0,V99&gt;=0), "",V99/V4)</f>
        <v/>
      </c>
      <c r="X99" s="47" t="str">
        <f t="shared" si="70"/>
        <v/>
      </c>
      <c r="Y99" s="129">
        <f>+'N EERR ULTRAX'!F182</f>
        <v>0</v>
      </c>
      <c r="Z99" s="30">
        <f>IF(AND(Y4=0,Y99&gt;=0), "",Y99/Y4)</f>
        <v>0</v>
      </c>
      <c r="AA99" s="47">
        <f>IF(AND(Y124=0,Y99&gt;=0),"",Y99/Y124)</f>
        <v>0</v>
      </c>
      <c r="AB99" s="30" t="str">
        <f t="shared" si="71"/>
        <v/>
      </c>
      <c r="AC99" s="130">
        <f t="shared" si="95"/>
        <v>0</v>
      </c>
      <c r="AD99" s="30">
        <f>IF(AND(AC4=0,AC99&gt;=0), "",AC99/AC4)</f>
        <v>0</v>
      </c>
      <c r="AE99" s="47">
        <f>IF(AND(AC124=0,AC99&gt;=0),"",AC99/AC124)</f>
        <v>0</v>
      </c>
      <c r="AF99" s="129">
        <f>+'N EERR ULTRAX'!G182</f>
        <v>22.898315493946306</v>
      </c>
      <c r="AG99" s="30">
        <f>IF(AND(AF4=0,AF99&gt;=0), "",AF99/AF4)</f>
        <v>1.7293699288872209E-4</v>
      </c>
      <c r="AH99" s="47">
        <f>IF(AND(AF124=0,AF99&gt;=0),"",AF99/AF124)</f>
        <v>6.3108422572332281E-4</v>
      </c>
      <c r="AI99" s="30">
        <f t="shared" si="49"/>
        <v>1</v>
      </c>
      <c r="AJ99" s="130">
        <f t="shared" si="76"/>
        <v>22.898315493946306</v>
      </c>
      <c r="AK99" s="30">
        <f>IF(AND(AJ4=0,AJ99&gt;=0), "",AJ99/AJ4)</f>
        <v>4.4188736145583135E-5</v>
      </c>
      <c r="AL99" s="47">
        <f>IF(AND(AJ124=0,AJ99&gt;=0),"",AJ99/AJ124)</f>
        <v>1.4642516109250638E-4</v>
      </c>
      <c r="AM99" s="129">
        <f>+'N EERR ULTRAX'!H182</f>
        <v>0</v>
      </c>
      <c r="AN99" s="30">
        <f>IF(AND(AM4=0,AM99&gt;=0), "",AM99/AM4)</f>
        <v>0</v>
      </c>
      <c r="AO99" s="47">
        <f>IF(AND(AM124=0,AM99&gt;=0),"",AM99/AM124)</f>
        <v>0</v>
      </c>
      <c r="AP99" s="30">
        <f t="shared" si="50"/>
        <v>-1</v>
      </c>
      <c r="AQ99" s="130">
        <f t="shared" si="77"/>
        <v>22.898315493946306</v>
      </c>
      <c r="AR99" s="30">
        <f>IF(AND(AQ4=0,AQ99&gt;=0), "",AQ99/AQ4)</f>
        <v>3.5985340711943822E-5</v>
      </c>
      <c r="AS99" s="47">
        <f>IF(AND(AQ124=0,AQ99&gt;=0),"",AQ99/AQ124)</f>
        <v>1.1873020925963924E-4</v>
      </c>
      <c r="AT99" s="131">
        <f t="shared" si="96"/>
        <v>0</v>
      </c>
      <c r="AU99" s="30" t="str">
        <f>IF(AND(AT4=0,AT99&gt;=0), "",AT99/AT4)</f>
        <v/>
      </c>
      <c r="AV99" s="47">
        <f t="shared" si="72"/>
        <v>1</v>
      </c>
      <c r="AW99" s="131">
        <f t="shared" si="48"/>
        <v>3.8163859156577176</v>
      </c>
      <c r="AX99" s="30">
        <f>IF(AND(AW4=0,AW99&gt;=0), "",AW99/AW4)</f>
        <v>3.5985340711943822E-5</v>
      </c>
      <c r="AY99" s="47">
        <f>IF(AND(AW124=0,AW99&gt;=0),"",AW99/AW124)</f>
        <v>1.1873020925963924E-4</v>
      </c>
      <c r="AZ99" s="131">
        <f t="shared" si="84"/>
        <v>0</v>
      </c>
      <c r="BA99" s="30" t="str">
        <f>IF(AND(AZ4=0,AZ99&gt;=0), "",AZ99/AZ4)</f>
        <v/>
      </c>
      <c r="BB99" s="47">
        <f t="shared" si="73"/>
        <v>1</v>
      </c>
      <c r="BC99" s="129">
        <f>+'N EERR ULTRAX'!I182</f>
        <v>0</v>
      </c>
      <c r="BD99" s="30" t="str">
        <f>IF(AND(BC4=0,BC99&gt;=0), "",BC99/BC4)</f>
        <v/>
      </c>
      <c r="BE99" s="47" t="str">
        <f>IF(AND(BC124=0,BC99&gt;=0),"",BC99/BC124)</f>
        <v/>
      </c>
      <c r="BF99" s="30" t="str">
        <f t="shared" si="74"/>
        <v/>
      </c>
      <c r="BG99" s="130">
        <f t="shared" si="97"/>
        <v>22.898315493946306</v>
      </c>
      <c r="BH99" s="30">
        <f>IF(AND(BG4=0,BG99&gt;=0), "",BG99/BG4)</f>
        <v>3.5985340711943822E-5</v>
      </c>
      <c r="BI99" s="47">
        <f>IF(AND(BG124=0,BG99&gt;=0),"",BG99/BG124)</f>
        <v>1.1873020925963924E-4</v>
      </c>
      <c r="BJ99" s="129">
        <f>+'N EERR ULTRAX'!J182</f>
        <v>0</v>
      </c>
      <c r="BK99" s="30" t="str">
        <f>IF(AND(BJ4=0,BJ99&gt;=0), "",BJ99/BJ4)</f>
        <v/>
      </c>
      <c r="BL99" s="47" t="str">
        <f>IF(AND(BJ124=0,BJ99&gt;=0),"",BJ99/BJ124)</f>
        <v/>
      </c>
      <c r="BM99" s="30" t="str">
        <f t="shared" si="51"/>
        <v/>
      </c>
      <c r="BN99" s="130">
        <f t="shared" si="98"/>
        <v>22.898315493946306</v>
      </c>
      <c r="BO99" s="30">
        <f>IF(AND(BN4=0,BN99&gt;=0), "",BN99/BN4)</f>
        <v>3.5985340711943822E-5</v>
      </c>
      <c r="BP99" s="47">
        <f>IF(AND(BN124=0,BN99&gt;=0),"",BN99/BN124)</f>
        <v>1.1873020925963924E-4</v>
      </c>
      <c r="BQ99" s="129">
        <f>+'N EERR ULTRAX'!K182</f>
        <v>0</v>
      </c>
      <c r="BR99" s="30" t="str">
        <f>IF(AND(BQ4=0,BQ99&gt;=0), "",BQ99/BQ4)</f>
        <v/>
      </c>
      <c r="BS99" s="47" t="str">
        <f>IF(AND(BQ124=0,BQ99&gt;=0),"",BQ99/BQ124)</f>
        <v/>
      </c>
      <c r="BT99" s="30" t="str">
        <f t="shared" si="52"/>
        <v/>
      </c>
      <c r="BU99" s="130">
        <f t="shared" si="99"/>
        <v>22.898315493946306</v>
      </c>
      <c r="BV99" s="30">
        <f>IF(AND(BU4=0,BU99&gt;=0), "",BU99/BU4)</f>
        <v>3.5985340711943822E-5</v>
      </c>
      <c r="BW99" s="47">
        <f>IF(AND(BU124=0,BU99&gt;=0),"",BU99/BU124)</f>
        <v>1.1873020925963924E-4</v>
      </c>
      <c r="BX99" s="131">
        <f t="shared" si="100"/>
        <v>0</v>
      </c>
      <c r="BY99" s="30" t="str">
        <f>IF(AND(BX4=0,BX99&gt;=0), "",BX99/BX4)</f>
        <v/>
      </c>
      <c r="BZ99" s="47">
        <f t="shared" si="53"/>
        <v>1</v>
      </c>
      <c r="CA99" s="129">
        <f>+'N EERR ULTRAX'!L182</f>
        <v>0</v>
      </c>
      <c r="CB99" s="30" t="str">
        <f>IF(AND(CA4=0,CA99&gt;=0), "",CA99/CA4)</f>
        <v/>
      </c>
      <c r="CC99" s="47" t="str">
        <f>IF(AND(CA124=0,CA99&gt;=0),"",CA99/CA124)</f>
        <v/>
      </c>
      <c r="CD99" s="30" t="str">
        <f t="shared" si="75"/>
        <v/>
      </c>
      <c r="CE99" s="130">
        <f t="shared" si="101"/>
        <v>22.898315493946306</v>
      </c>
      <c r="CF99" s="30">
        <f>IF(AND(CE4=0,CE99&gt;=0), "",CE99/CE4)</f>
        <v>3.5985340711943822E-5</v>
      </c>
      <c r="CG99" s="47">
        <f>IF(AND(CE124=0,CE99&gt;=0),"",CE99/CE124)</f>
        <v>1.1873020925963924E-4</v>
      </c>
      <c r="CH99" s="129">
        <f>+'N EERR ULTRAX'!M182</f>
        <v>0</v>
      </c>
      <c r="CI99" s="30" t="str">
        <f>IF(AND(CH4=0,CH99&gt;=0), "",CH99/CH4)</f>
        <v/>
      </c>
      <c r="CJ99" s="47" t="str">
        <f>IF(AND(CH124=0,CH99&gt;=0),"",CH99/CH124)</f>
        <v/>
      </c>
      <c r="CK99" s="30" t="str">
        <f t="shared" si="54"/>
        <v/>
      </c>
      <c r="CL99" s="130">
        <f t="shared" si="102"/>
        <v>22.898315493946306</v>
      </c>
      <c r="CM99" s="30">
        <f>IF(AND(CL4=0,CL99&gt;=0), "",CL99/CL4)</f>
        <v>3.5985340711943822E-5</v>
      </c>
      <c r="CN99" s="47">
        <f>IF(AND(CL124=0,CL99&gt;=0),"",CL99/CL124)</f>
        <v>1.1873020925963924E-4</v>
      </c>
      <c r="CO99" s="129">
        <f>+'N EERR ULTRAX'!N182</f>
        <v>0</v>
      </c>
      <c r="CP99" s="30" t="str">
        <f>IF(AND(CO4=0,CO99&gt;=0), "",CO99/CO4)</f>
        <v/>
      </c>
      <c r="CQ99" s="47" t="str">
        <f>IF(AND(CO124=0,CO99&gt;=0),"",CO99/CO124)</f>
        <v/>
      </c>
      <c r="CR99" s="30" t="str">
        <f t="shared" si="55"/>
        <v/>
      </c>
      <c r="CS99" s="130">
        <f t="shared" si="103"/>
        <v>22.898315493946306</v>
      </c>
      <c r="CT99" s="30">
        <f>IF(AND(CS4=0,CS99&gt;=0), "",CS99/CS4)</f>
        <v>3.5985340711943822E-5</v>
      </c>
      <c r="CU99" s="47">
        <f>IF(AND(CS124=0,CS99&gt;=0),"",CS99/CS124)</f>
        <v>1.1873020925963924E-4</v>
      </c>
      <c r="CV99" s="131">
        <f t="shared" si="104"/>
        <v>0</v>
      </c>
      <c r="CW99" s="30" t="str">
        <f>IF(AND(CV4=0,CV99&gt;=0), "",CV99/CV4)</f>
        <v/>
      </c>
      <c r="CX99" s="47">
        <f t="shared" si="56"/>
        <v>1</v>
      </c>
    </row>
    <row r="100" spans="1:219" hidden="1" outlineLevel="1" x14ac:dyDescent="0.3">
      <c r="A100" s="29" t="s">
        <v>88</v>
      </c>
      <c r="B100" s="129">
        <f>+'N EERR ULTRAX'!B183</f>
        <v>0</v>
      </c>
      <c r="C100" s="30" t="str">
        <f>IF(AND(B4=0,B100&gt;=0), "",B100/B4)</f>
        <v/>
      </c>
      <c r="D100" s="47" t="str">
        <f>IF(AND(B124=0,B100&gt;=0),"",B100/B124)</f>
        <v/>
      </c>
      <c r="E100" s="129">
        <f>+'N EERR ULTRAX'!C183</f>
        <v>48.989001647873515</v>
      </c>
      <c r="F100" s="30">
        <f>IF(AND(E4=0,E100&gt;=0), "",E100/E4)</f>
        <v>7.0267063258355755E-4</v>
      </c>
      <c r="G100" s="47">
        <f>IF(AND(E124=0,E100&gt;=0),"",E100/E124)</f>
        <v>1.8325382775434078E-3</v>
      </c>
      <c r="H100" s="129">
        <f>+'N EERR ULTRAX'!D183</f>
        <v>13.525921286741157</v>
      </c>
      <c r="I100" s="30">
        <f>IF(AND(H4=0,H100&gt;=0), "",H100/H4)</f>
        <v>1.4866634633711018E-4</v>
      </c>
      <c r="J100" s="47">
        <f>IF(AND(H124=0,H100&gt;=0),"",H100/H124)</f>
        <v>5.113778375651387E-4</v>
      </c>
      <c r="K100" s="30">
        <f t="shared" si="78"/>
        <v>-0.72389881745368689</v>
      </c>
      <c r="L100" s="130">
        <f t="shared" si="93"/>
        <v>62.514922934614674</v>
      </c>
      <c r="M100" s="30">
        <f>IF(AND(L4=0,L100&gt;=0), "",L100/L4)</f>
        <v>3.8901625195767885E-4</v>
      </c>
      <c r="N100" s="47">
        <f>IF(AND(L124=0,L100&gt;=0),"",L100/L124)</f>
        <v>1.1754720735168067E-3</v>
      </c>
      <c r="O100" s="129">
        <f>+'N EERR ULTRAX'!E183</f>
        <v>0</v>
      </c>
      <c r="P100" s="30">
        <f>IF(AND(O4=0,O100&gt;=0), "",O100/O4)</f>
        <v>0</v>
      </c>
      <c r="Q100" s="47">
        <f>IF(AND(O124=0,O100&gt;=0),"",O100/O124)</f>
        <v>0</v>
      </c>
      <c r="R100" s="30">
        <f t="shared" si="80"/>
        <v>-1</v>
      </c>
      <c r="S100" s="130">
        <f t="shared" si="94"/>
        <v>62.514922934614674</v>
      </c>
      <c r="T100" s="30">
        <f>IF(AND(S4=0,S100&gt;=0), "",S100/S4)</f>
        <v>2.3295233876178927E-4</v>
      </c>
      <c r="U100" s="47">
        <f>IF(AND(S124=0,S100&gt;=0),"",S100/S124)</f>
        <v>7.2998324635385509E-4</v>
      </c>
      <c r="V100" s="131"/>
      <c r="W100" s="30" t="str">
        <f>IF(AND(V4=0,V100&gt;=0), "",V100/V4)</f>
        <v/>
      </c>
      <c r="X100" s="47">
        <f t="shared" si="70"/>
        <v>1</v>
      </c>
      <c r="Y100" s="129">
        <f>+'N EERR ULTRAX'!F183</f>
        <v>0</v>
      </c>
      <c r="Z100" s="30">
        <f>IF(AND(Y4=0,Y100&gt;=0), "",Y100/Y4)</f>
        <v>0</v>
      </c>
      <c r="AA100" s="47">
        <f>IF(AND(Y124=0,Y100&gt;=0),"",Y100/Y124)</f>
        <v>0</v>
      </c>
      <c r="AB100" s="30" t="str">
        <f t="shared" si="71"/>
        <v/>
      </c>
      <c r="AC100" s="130">
        <f t="shared" si="95"/>
        <v>62.514922934614674</v>
      </c>
      <c r="AD100" s="30">
        <f>IF(AND(AC4=0,AC100&gt;=0), "",AC100/AC4)</f>
        <v>1.6204599107082519E-4</v>
      </c>
      <c r="AE100" s="47">
        <f>IF(AND(AC124=0,AC100&gt;=0),"",AC100/AC124)</f>
        <v>5.2053131412428016E-4</v>
      </c>
      <c r="AF100" s="129">
        <f>+'N EERR ULTRAX'!G183</f>
        <v>37.889079370649824</v>
      </c>
      <c r="AG100" s="30">
        <f>IF(AND(AF4=0,AF100&gt;=0), "",AF100/AF4)</f>
        <v>2.8615307756653884E-4</v>
      </c>
      <c r="AH100" s="47">
        <f>IF(AND(AF124=0,AF100&gt;=0),"",AF100/AF124)</f>
        <v>1.0442340321635249E-3</v>
      </c>
      <c r="AI100" s="30">
        <f t="shared" ref="AI100:AI131" si="105">IF(AND(Y100=0,AF100&gt;0),100%,IF(AND(Y100&lt;0,AF100=0),(Y100-AF100)/Y100,IF(AND(Y100&gt;0,AF100&gt;0),(AF100-Y100)/Y100,IF(AND(Y100=0,AF100=0),"",(AF100-Y100)/Y100))))</f>
        <v>1</v>
      </c>
      <c r="AJ100" s="130">
        <f t="shared" si="76"/>
        <v>100.4040023052645</v>
      </c>
      <c r="AK100" s="30">
        <f>IF(AND(AJ4=0,AJ100&gt;=0), "",AJ100/AJ4)</f>
        <v>1.937577446253985E-4</v>
      </c>
      <c r="AL100" s="47">
        <f>IF(AND(AJ124=0,AJ100&gt;=0),"",AJ100/AJ124)</f>
        <v>6.4204164781324021E-4</v>
      </c>
      <c r="AM100" s="129">
        <f>+'N EERR ULTRAX'!H183</f>
        <v>15.922460073834666</v>
      </c>
      <c r="AN100" s="30">
        <f>IF(AND(AM4=0,AM100&gt;=0), "",AM100/AM4)</f>
        <v>1.3478767635580237E-4</v>
      </c>
      <c r="AO100" s="47">
        <f>IF(AND(AM124=0,AM100&gt;=0),"",AM100/AM124)</f>
        <v>4.3649870876184772E-4</v>
      </c>
      <c r="AP100" s="30">
        <f t="shared" ref="AP100:AP131" si="106">IF(AND(AF100=0,AM100&gt;0),100%,IF(AND(AF100&lt;0,AM100=0),(AF100-AM100)/AF100,IF(AND(AF100&gt;0,AM100&gt;0),(AM100-AF100)/AF100,IF(AND(AF100=0,AM100=0),"",(AM100-AF100)/AF100))))</f>
        <v>-0.57976123098496968</v>
      </c>
      <c r="AQ100" s="130">
        <f t="shared" si="77"/>
        <v>116.32646237909917</v>
      </c>
      <c r="AR100" s="30">
        <f>IF(AND(AQ4=0,AQ100&gt;=0), "",AQ100/AQ4)</f>
        <v>1.8281027631197048E-4</v>
      </c>
      <c r="AS100" s="47">
        <f>IF(AND(AQ124=0,AQ100&gt;=0),"",AQ100/AQ124)</f>
        <v>6.0316512034937122E-4</v>
      </c>
      <c r="AT100" s="131">
        <f t="shared" si="96"/>
        <v>0</v>
      </c>
      <c r="AU100" s="30" t="str">
        <f>IF(AND(AT4=0,AT100&gt;=0), "",AT100/AT4)</f>
        <v/>
      </c>
      <c r="AV100" s="47">
        <f t="shared" si="72"/>
        <v>1</v>
      </c>
      <c r="AW100" s="131">
        <f t="shared" si="48"/>
        <v>19.387743729849863</v>
      </c>
      <c r="AX100" s="30">
        <f>IF(AND(AW4=0,AW100&gt;=0), "",AW100/AW4)</f>
        <v>1.8281027631197048E-4</v>
      </c>
      <c r="AY100" s="47">
        <f>IF(AND(AW124=0,AW100&gt;=0),"",AW100/AW124)</f>
        <v>6.0316512034937133E-4</v>
      </c>
      <c r="AZ100" s="131">
        <f t="shared" si="84"/>
        <v>0</v>
      </c>
      <c r="BA100" s="30" t="str">
        <f>IF(AND(AZ4=0,AZ100&gt;=0), "",AZ100/AZ4)</f>
        <v/>
      </c>
      <c r="BB100" s="47">
        <f t="shared" si="73"/>
        <v>1</v>
      </c>
      <c r="BC100" s="129">
        <f>+'N EERR ULTRAX'!I183</f>
        <v>0</v>
      </c>
      <c r="BD100" s="30" t="str">
        <f>IF(AND(BC4=0,BC100&gt;=0), "",BC100/BC4)</f>
        <v/>
      </c>
      <c r="BE100" s="47" t="str">
        <f>IF(AND(BC124=0,BC100&gt;=0),"",BC100/BC124)</f>
        <v/>
      </c>
      <c r="BF100" s="30">
        <f t="shared" si="74"/>
        <v>-1</v>
      </c>
      <c r="BG100" s="130">
        <f t="shared" si="97"/>
        <v>116.32646237909917</v>
      </c>
      <c r="BH100" s="30">
        <f>IF(AND(BG4=0,BG100&gt;=0), "",BG100/BG4)</f>
        <v>1.8281027631197048E-4</v>
      </c>
      <c r="BI100" s="47">
        <f>IF(AND(BG124=0,BG100&gt;=0),"",BG100/BG124)</f>
        <v>6.0316512034937122E-4</v>
      </c>
      <c r="BJ100" s="129">
        <f>+'N EERR ULTRAX'!J183</f>
        <v>0</v>
      </c>
      <c r="BK100" s="30" t="str">
        <f>IF(AND(BJ4=0,BJ100&gt;=0), "",BJ100/BJ4)</f>
        <v/>
      </c>
      <c r="BL100" s="47" t="str">
        <f>IF(AND(BJ124=0,BJ100&gt;=0),"",BJ100/BJ124)</f>
        <v/>
      </c>
      <c r="BM100" s="30" t="str">
        <f t="shared" ref="BM100:BM131" si="107">IF(AND(BC100=0,BJ100&gt;0),100%,IF(AND(BC100&lt;0,BJ100=0),(BC100-BJ100)/BC100,IF(AND(BC100&gt;0,BJ100&gt;0),(BJ100-BC100)/BC100,IF(AND(BC100=0,BJ100=0),"",(BJ100-BC100)/BC100))))</f>
        <v/>
      </c>
      <c r="BN100" s="130">
        <f t="shared" si="98"/>
        <v>116.32646237909917</v>
      </c>
      <c r="BO100" s="30">
        <f>IF(AND(BN4=0,BN100&gt;=0), "",BN100/BN4)</f>
        <v>1.8281027631197048E-4</v>
      </c>
      <c r="BP100" s="47">
        <f>IF(AND(BN124=0,BN100&gt;=0),"",BN100/BN124)</f>
        <v>6.0316512034937122E-4</v>
      </c>
      <c r="BQ100" s="129">
        <f>+'N EERR ULTRAX'!K183</f>
        <v>0</v>
      </c>
      <c r="BR100" s="30" t="str">
        <f>IF(AND(BQ4=0,BQ100&gt;=0), "",BQ100/BQ4)</f>
        <v/>
      </c>
      <c r="BS100" s="47" t="str">
        <f>IF(AND(BQ124=0,BQ100&gt;=0),"",BQ100/BQ124)</f>
        <v/>
      </c>
      <c r="BT100" s="30" t="str">
        <f t="shared" ref="BT100:BT131" si="108">IF(AND(BJ100=0,BQ100&gt;0),100%,IF(AND(BJ100&lt;0,BQ100=0),(BJ100-BQ100)/BJ100,IF(AND(BJ100&gt;0,BQ100&gt;0),(BQ100-BJ100)/BJ100,IF(AND(BJ100=0,BQ100=0),"",(BQ100-BJ100)/BJ100))))</f>
        <v/>
      </c>
      <c r="BU100" s="130">
        <f t="shared" si="99"/>
        <v>116.32646237909917</v>
      </c>
      <c r="BV100" s="30">
        <f>IF(AND(BU4=0,BU100&gt;=0), "",BU100/BU4)</f>
        <v>1.8281027631197048E-4</v>
      </c>
      <c r="BW100" s="47">
        <f>IF(AND(BU124=0,BU100&gt;=0),"",BU100/BU124)</f>
        <v>6.0316512034937122E-4</v>
      </c>
      <c r="BX100" s="131">
        <f t="shared" si="100"/>
        <v>0</v>
      </c>
      <c r="BY100" s="30" t="str">
        <f>IF(AND(BX4=0,BX100&gt;=0), "",BX100/BX4)</f>
        <v/>
      </c>
      <c r="BZ100" s="47">
        <f t="shared" ref="BZ100:BZ131" si="109">IF(AND(BX100=0,BU100&gt;0),100%,IF(AND(BX100&lt;0,BU100=0),(BX100-BU100)/BX100,IF(AND(BX100&gt;0,BU100&gt;0),(BU100-BX100)/BX100,IF(AND(BX100=0,BU100=0),"",(BU100-BX100)/BX100))))</f>
        <v>1</v>
      </c>
      <c r="CA100" s="129">
        <f>+'N EERR ULTRAX'!L183</f>
        <v>0</v>
      </c>
      <c r="CB100" s="30" t="str">
        <f>IF(AND(CA4=0,CA100&gt;=0), "",CA100/CA4)</f>
        <v/>
      </c>
      <c r="CC100" s="47" t="str">
        <f>IF(AND(CA124=0,CA100&gt;=0),"",CA100/CA124)</f>
        <v/>
      </c>
      <c r="CD100" s="30" t="str">
        <f t="shared" si="75"/>
        <v/>
      </c>
      <c r="CE100" s="130">
        <f t="shared" si="101"/>
        <v>116.32646237909917</v>
      </c>
      <c r="CF100" s="30">
        <f>IF(AND(CE4=0,CE100&gt;=0), "",CE100/CE4)</f>
        <v>1.8281027631197048E-4</v>
      </c>
      <c r="CG100" s="47">
        <f>IF(AND(CE124=0,CE100&gt;=0),"",CE100/CE124)</f>
        <v>6.0316512034937122E-4</v>
      </c>
      <c r="CH100" s="129">
        <f>+'N EERR ULTRAX'!M183</f>
        <v>0</v>
      </c>
      <c r="CI100" s="30" t="str">
        <f>IF(AND(CH4=0,CH100&gt;=0), "",CH100/CH4)</f>
        <v/>
      </c>
      <c r="CJ100" s="47" t="str">
        <f>IF(AND(CH124=0,CH100&gt;=0),"",CH100/CH124)</f>
        <v/>
      </c>
      <c r="CK100" s="30" t="str">
        <f t="shared" ref="CK100:CK131" si="110">IF(AND(CA100=0,CH100&gt;0),100%,IF(AND(CA100&lt;0,CH100=0),(CA100-CH100)/CA100,IF(AND(CA100&gt;0,CH100&gt;0),(CH100-CA100)/CA100,IF(AND(CA100=0,CH100=0),"",(CH100-CA100)/CA100))))</f>
        <v/>
      </c>
      <c r="CL100" s="130">
        <f t="shared" si="102"/>
        <v>116.32646237909917</v>
      </c>
      <c r="CM100" s="30">
        <f>IF(AND(CL4=0,CL100&gt;=0), "",CL100/CL4)</f>
        <v>1.8281027631197048E-4</v>
      </c>
      <c r="CN100" s="47">
        <f>IF(AND(CL124=0,CL100&gt;=0),"",CL100/CL124)</f>
        <v>6.0316512034937122E-4</v>
      </c>
      <c r="CO100" s="129">
        <f>+'N EERR ULTRAX'!N183</f>
        <v>0</v>
      </c>
      <c r="CP100" s="30" t="str">
        <f>IF(AND(CO4=0,CO100&gt;=0), "",CO100/CO4)</f>
        <v/>
      </c>
      <c r="CQ100" s="47" t="str">
        <f>IF(AND(CO124=0,CO100&gt;=0),"",CO100/CO124)</f>
        <v/>
      </c>
      <c r="CR100" s="30" t="str">
        <f t="shared" ref="CR100:CR131" si="111">IF(AND(CH100=0,CO100&gt;0),100%,IF(AND(CH100&lt;0,CO100=0),(CH100-CO100)/CH100,IF(AND(CH100&gt;0,CO100&gt;0),(CO100-CH100)/CH100,IF(AND(CH100=0,CO100=0),"",(CO100-CH100)/CH100))))</f>
        <v/>
      </c>
      <c r="CS100" s="130">
        <f t="shared" si="103"/>
        <v>116.32646237909917</v>
      </c>
      <c r="CT100" s="30">
        <f>IF(AND(CS4=0,CS100&gt;=0), "",CS100/CS4)</f>
        <v>1.8281027631197048E-4</v>
      </c>
      <c r="CU100" s="47">
        <f>IF(AND(CS124=0,CS100&gt;=0),"",CS100/CS124)</f>
        <v>6.0316512034937122E-4</v>
      </c>
      <c r="CV100" s="131">
        <f t="shared" si="104"/>
        <v>0</v>
      </c>
      <c r="CW100" s="30" t="str">
        <f>IF(AND(CV4=0,CV100&gt;=0), "",CV100/CV4)</f>
        <v/>
      </c>
      <c r="CX100" s="47">
        <f t="shared" ref="CX100:CX131" si="112">IF(AND(CV100=0,CS100&gt;0),100%,IF(AND(CV100&lt;0,CS100=0),(CV100-CS100)/CV100,IF(AND(CV100&gt;0,CS100&gt;0),(CS100-CV100)/CV100,IF(AND(CV100=0,CS100=0),"",(CS100-CV100)/CV100))))</f>
        <v>1</v>
      </c>
    </row>
    <row r="101" spans="1:219" hidden="1" outlineLevel="1" x14ac:dyDescent="0.3">
      <c r="A101" s="29" t="s">
        <v>89</v>
      </c>
      <c r="B101" s="129">
        <f>+'N EERR ULTRAX'!B184</f>
        <v>0</v>
      </c>
      <c r="C101" s="30" t="str">
        <f>IF(AND(B4=0,B101&gt;=0), "",B101/B4)</f>
        <v/>
      </c>
      <c r="D101" s="47" t="str">
        <f>IF(AND(B124=0,B101&gt;=0),"",B101/B124)</f>
        <v/>
      </c>
      <c r="E101" s="129">
        <f>+'N EERR ULTRAX'!C184</f>
        <v>0</v>
      </c>
      <c r="F101" s="30">
        <f>IF(AND(E4=0,E101&gt;=0), "",E101/E4)</f>
        <v>0</v>
      </c>
      <c r="G101" s="47">
        <f>IF(AND(E124=0,E101&gt;=0),"",E101/E124)</f>
        <v>0</v>
      </c>
      <c r="H101" s="129">
        <f>+'N EERR ULTRAX'!D184</f>
        <v>19.684292932887342</v>
      </c>
      <c r="I101" s="30">
        <f>IF(AND(H4=0,H101&gt;=0), "",H101/H4)</f>
        <v>2.1635435017874669E-4</v>
      </c>
      <c r="J101" s="47">
        <f>IF(AND(H124=0,H101&gt;=0),"",H101/H124)</f>
        <v>7.4420891121745761E-4</v>
      </c>
      <c r="K101" s="30">
        <f t="shared" si="78"/>
        <v>1</v>
      </c>
      <c r="L101" s="130">
        <f t="shared" si="93"/>
        <v>19.684292932887342</v>
      </c>
      <c r="M101" s="30">
        <f>IF(AND(L4=0,L101&gt;=0), "",L101/L4)</f>
        <v>1.224909109653381E-4</v>
      </c>
      <c r="N101" s="47">
        <f>IF(AND(L124=0,L101&gt;=0),"",L101/L124)</f>
        <v>3.7012501245077198E-4</v>
      </c>
      <c r="O101" s="129">
        <f>+'N EERR ULTRAX'!E184</f>
        <v>0</v>
      </c>
      <c r="P101" s="30">
        <f>IF(AND(O4=0,O101&gt;=0), "",O101/O4)</f>
        <v>0</v>
      </c>
      <c r="Q101" s="47">
        <f>IF(AND(O124=0,O101&gt;=0),"",O101/O124)</f>
        <v>0</v>
      </c>
      <c r="R101" s="30">
        <f t="shared" si="80"/>
        <v>-1</v>
      </c>
      <c r="S101" s="130">
        <f t="shared" si="94"/>
        <v>19.684292932887342</v>
      </c>
      <c r="T101" s="30">
        <f>IF(AND(S4=0,S101&gt;=0), "",S101/S4)</f>
        <v>7.3350519529302046E-5</v>
      </c>
      <c r="U101" s="47">
        <f>IF(AND(S124=0,S101&gt;=0),"",S101/S124)</f>
        <v>2.2985238376376665E-4</v>
      </c>
      <c r="V101" s="131"/>
      <c r="W101" s="30" t="str">
        <f>IF(AND(V4=0,V101&gt;=0), "",V101/V4)</f>
        <v/>
      </c>
      <c r="X101" s="47">
        <f t="shared" si="70"/>
        <v>1</v>
      </c>
      <c r="Y101" s="129">
        <f>+'N EERR ULTRAX'!F184</f>
        <v>0</v>
      </c>
      <c r="Z101" s="30">
        <f>IF(AND(Y4=0,Y101&gt;=0), "",Y101/Y4)</f>
        <v>0</v>
      </c>
      <c r="AA101" s="47">
        <f>IF(AND(Y124=0,Y101&gt;=0),"",Y101/Y124)</f>
        <v>0</v>
      </c>
      <c r="AB101" s="30" t="str">
        <f t="shared" si="71"/>
        <v/>
      </c>
      <c r="AC101" s="130">
        <f t="shared" si="95"/>
        <v>19.684292932887342</v>
      </c>
      <c r="AD101" s="30">
        <f>IF(AND(AC4=0,AC101&gt;=0), "",AC101/AC4)</f>
        <v>5.1023989266920954E-5</v>
      </c>
      <c r="AE101" s="47">
        <f>IF(AND(AC124=0,AC101&gt;=0),"",AC101/AC124)</f>
        <v>1.639015196208413E-4</v>
      </c>
      <c r="AF101" s="129">
        <f>+'N EERR ULTRAX'!G184</f>
        <v>88.738605310873254</v>
      </c>
      <c r="AG101" s="30">
        <f>IF(AND(AF4=0,AF101&gt;=0), "",AF101/AF4)</f>
        <v>6.7018849310809434E-4</v>
      </c>
      <c r="AH101" s="47">
        <f>IF(AND(AF124=0,AF101&gt;=0),"",AF101/AF124)</f>
        <v>2.4456617360864505E-3</v>
      </c>
      <c r="AI101" s="30">
        <f t="shared" si="105"/>
        <v>1</v>
      </c>
      <c r="AJ101" s="130">
        <f t="shared" si="76"/>
        <v>108.4228982437606</v>
      </c>
      <c r="AK101" s="30">
        <f>IF(AND(AJ4=0,AJ101&gt;=0), "",AJ101/AJ4)</f>
        <v>2.0923245833954799E-4</v>
      </c>
      <c r="AL101" s="47">
        <f>IF(AND(AJ124=0,AJ101&gt;=0),"",AJ101/AJ124)</f>
        <v>6.9331913719400948E-4</v>
      </c>
      <c r="AM101" s="129">
        <f>+'N EERR ULTRAX'!H184</f>
        <v>79.612300369173326</v>
      </c>
      <c r="AN101" s="30">
        <f>IF(AND(AM4=0,AM101&gt;=0), "",AM101/AM4)</f>
        <v>6.7393838177901184E-4</v>
      </c>
      <c r="AO101" s="47">
        <f>IF(AND(AM124=0,AM101&gt;=0),"",AM101/AM124)</f>
        <v>2.1824935438092387E-3</v>
      </c>
      <c r="AP101" s="30">
        <f t="shared" si="106"/>
        <v>-0.10284480931076422</v>
      </c>
      <c r="AQ101" s="130">
        <f t="shared" si="77"/>
        <v>188.03519861293393</v>
      </c>
      <c r="AR101" s="30">
        <f>IF(AND(AQ4=0,AQ101&gt;=0), "",AQ101/AQ4)</f>
        <v>2.9550255300278907E-4</v>
      </c>
      <c r="AS101" s="47">
        <f>IF(AND(AQ124=0,AQ101&gt;=0),"",AQ101/AQ124)</f>
        <v>9.7498256958655825E-4</v>
      </c>
      <c r="AT101" s="131">
        <f t="shared" si="96"/>
        <v>0</v>
      </c>
      <c r="AU101" s="30" t="str">
        <f>IF(AND(AT4=0,AT101&gt;=0), "",AT101/AT4)</f>
        <v/>
      </c>
      <c r="AV101" s="47">
        <f t="shared" si="72"/>
        <v>1</v>
      </c>
      <c r="AW101" s="131">
        <f t="shared" si="48"/>
        <v>31.339199768822322</v>
      </c>
      <c r="AX101" s="30">
        <f>IF(AND(AW4=0,AW101&gt;=0), "",AW101/AW4)</f>
        <v>2.9550255300278907E-4</v>
      </c>
      <c r="AY101" s="47">
        <f>IF(AND(AW124=0,AW101&gt;=0),"",AW101/AW124)</f>
        <v>9.7498256958655836E-4</v>
      </c>
      <c r="AZ101" s="131">
        <f t="shared" si="84"/>
        <v>0</v>
      </c>
      <c r="BA101" s="30" t="str">
        <f>IF(AND(AZ4=0,AZ101&gt;=0), "",AZ101/AZ4)</f>
        <v/>
      </c>
      <c r="BB101" s="47">
        <f t="shared" si="73"/>
        <v>1</v>
      </c>
      <c r="BC101" s="129">
        <f>+'N EERR ULTRAX'!I184</f>
        <v>0</v>
      </c>
      <c r="BD101" s="30" t="str">
        <f>IF(AND(BC4=0,BC101&gt;=0), "",BC101/BC4)</f>
        <v/>
      </c>
      <c r="BE101" s="47" t="str">
        <f>IF(AND(BC124=0,BC101&gt;=0),"",BC101/BC124)</f>
        <v/>
      </c>
      <c r="BF101" s="30">
        <f t="shared" si="74"/>
        <v>-1</v>
      </c>
      <c r="BG101" s="130">
        <f t="shared" si="97"/>
        <v>188.03519861293393</v>
      </c>
      <c r="BH101" s="30">
        <f>IF(AND(BG4=0,BG101&gt;=0), "",BG101/BG4)</f>
        <v>2.9550255300278907E-4</v>
      </c>
      <c r="BI101" s="47">
        <f>IF(AND(BG124=0,BG101&gt;=0),"",BG101/BG124)</f>
        <v>9.7498256958655825E-4</v>
      </c>
      <c r="BJ101" s="129">
        <f>+'N EERR ULTRAX'!J184</f>
        <v>0</v>
      </c>
      <c r="BK101" s="30" t="str">
        <f>IF(AND(BJ4=0,BJ101&gt;=0), "",BJ101/BJ4)</f>
        <v/>
      </c>
      <c r="BL101" s="47" t="str">
        <f>IF(AND(BJ124=0,BJ101&gt;=0),"",BJ101/BJ124)</f>
        <v/>
      </c>
      <c r="BM101" s="30" t="str">
        <f t="shared" si="107"/>
        <v/>
      </c>
      <c r="BN101" s="130">
        <f t="shared" si="98"/>
        <v>188.03519861293393</v>
      </c>
      <c r="BO101" s="30">
        <f>IF(AND(BN4=0,BN101&gt;=0), "",BN101/BN4)</f>
        <v>2.9550255300278907E-4</v>
      </c>
      <c r="BP101" s="47">
        <f>IF(AND(BN124=0,BN101&gt;=0),"",BN101/BN124)</f>
        <v>9.7498256958655825E-4</v>
      </c>
      <c r="BQ101" s="129">
        <f>+'N EERR ULTRAX'!K184</f>
        <v>0</v>
      </c>
      <c r="BR101" s="30" t="str">
        <f>IF(AND(BQ4=0,BQ101&gt;=0), "",BQ101/BQ4)</f>
        <v/>
      </c>
      <c r="BS101" s="47" t="str">
        <f>IF(AND(BQ124=0,BQ101&gt;=0),"",BQ101/BQ124)</f>
        <v/>
      </c>
      <c r="BT101" s="30" t="str">
        <f t="shared" si="108"/>
        <v/>
      </c>
      <c r="BU101" s="130">
        <f t="shared" si="99"/>
        <v>188.03519861293393</v>
      </c>
      <c r="BV101" s="30">
        <f>IF(AND(BU4=0,BU101&gt;=0), "",BU101/BU4)</f>
        <v>2.9550255300278907E-4</v>
      </c>
      <c r="BW101" s="47">
        <f>IF(AND(BU124=0,BU101&gt;=0),"",BU101/BU124)</f>
        <v>9.7498256958655825E-4</v>
      </c>
      <c r="BX101" s="131">
        <f t="shared" si="100"/>
        <v>0</v>
      </c>
      <c r="BY101" s="30" t="str">
        <f>IF(AND(BX4=0,BX101&gt;=0), "",BX101/BX4)</f>
        <v/>
      </c>
      <c r="BZ101" s="47">
        <f t="shared" si="109"/>
        <v>1</v>
      </c>
      <c r="CA101" s="129">
        <f>+'N EERR ULTRAX'!L184</f>
        <v>0</v>
      </c>
      <c r="CB101" s="30" t="str">
        <f>IF(AND(CA4=0,CA101&gt;=0), "",CA101/CA4)</f>
        <v/>
      </c>
      <c r="CC101" s="47" t="str">
        <f>IF(AND(CA124=0,CA101&gt;=0),"",CA101/CA124)</f>
        <v/>
      </c>
      <c r="CD101" s="30" t="str">
        <f t="shared" si="75"/>
        <v/>
      </c>
      <c r="CE101" s="130">
        <f t="shared" si="101"/>
        <v>188.03519861293393</v>
      </c>
      <c r="CF101" s="30">
        <f>IF(AND(CE4=0,CE101&gt;=0), "",CE101/CE4)</f>
        <v>2.9550255300278907E-4</v>
      </c>
      <c r="CG101" s="47">
        <f>IF(AND(CE124=0,CE101&gt;=0),"",CE101/CE124)</f>
        <v>9.7498256958655825E-4</v>
      </c>
      <c r="CH101" s="129">
        <f>+'N EERR ULTRAX'!M184</f>
        <v>0</v>
      </c>
      <c r="CI101" s="30" t="str">
        <f>IF(AND(CH4=0,CH101&gt;=0), "",CH101/CH4)</f>
        <v/>
      </c>
      <c r="CJ101" s="47" t="str">
        <f>IF(AND(CH124=0,CH101&gt;=0),"",CH101/CH124)</f>
        <v/>
      </c>
      <c r="CK101" s="30" t="str">
        <f t="shared" si="110"/>
        <v/>
      </c>
      <c r="CL101" s="130">
        <f t="shared" si="102"/>
        <v>188.03519861293393</v>
      </c>
      <c r="CM101" s="30">
        <f>IF(AND(CL4=0,CL101&gt;=0), "",CL101/CL4)</f>
        <v>2.9550255300278907E-4</v>
      </c>
      <c r="CN101" s="47">
        <f>IF(AND(CL124=0,CL101&gt;=0),"",CL101/CL124)</f>
        <v>9.7498256958655825E-4</v>
      </c>
      <c r="CO101" s="129">
        <f>+'N EERR ULTRAX'!N184</f>
        <v>0</v>
      </c>
      <c r="CP101" s="30" t="str">
        <f>IF(AND(CO4=0,CO101&gt;=0), "",CO101/CO4)</f>
        <v/>
      </c>
      <c r="CQ101" s="47" t="str">
        <f>IF(AND(CO124=0,CO101&gt;=0),"",CO101/CO124)</f>
        <v/>
      </c>
      <c r="CR101" s="30" t="str">
        <f t="shared" si="111"/>
        <v/>
      </c>
      <c r="CS101" s="130">
        <f t="shared" si="103"/>
        <v>188.03519861293393</v>
      </c>
      <c r="CT101" s="30">
        <f>IF(AND(CS4=0,CS101&gt;=0), "",CS101/CS4)</f>
        <v>2.9550255300278907E-4</v>
      </c>
      <c r="CU101" s="47">
        <f>IF(AND(CS124=0,CS101&gt;=0),"",CS101/CS124)</f>
        <v>9.7498256958655825E-4</v>
      </c>
      <c r="CV101" s="131">
        <f t="shared" si="104"/>
        <v>0</v>
      </c>
      <c r="CW101" s="30" t="str">
        <f>IF(AND(CV4=0,CV101&gt;=0), "",CV101/CV4)</f>
        <v/>
      </c>
      <c r="CX101" s="47">
        <f t="shared" si="112"/>
        <v>1</v>
      </c>
    </row>
    <row r="102" spans="1:219" hidden="1" outlineLevel="1" x14ac:dyDescent="0.3">
      <c r="A102" s="29" t="s">
        <v>90</v>
      </c>
      <c r="B102" s="129">
        <f>+'N EERR ULTRAX'!B185</f>
        <v>0</v>
      </c>
      <c r="C102" s="30" t="str">
        <f>IF(AND(B4=0,B102&gt;=0), "",B102/B4)</f>
        <v/>
      </c>
      <c r="D102" s="47" t="str">
        <f>IF(AND(B124=0,B102&gt;=0),"",B102/B124)</f>
        <v/>
      </c>
      <c r="E102" s="129">
        <f>+'N EERR ULTRAX'!C185</f>
        <v>0</v>
      </c>
      <c r="F102" s="30">
        <f>IF(AND(E4=0,E102&gt;=0), "",E102/E4)</f>
        <v>0</v>
      </c>
      <c r="G102" s="47">
        <f>IF(AND(E124=0,E102&gt;=0),"",E102/E124)</f>
        <v>0</v>
      </c>
      <c r="H102" s="129">
        <f>+'N EERR ULTRAX'!D185</f>
        <v>0</v>
      </c>
      <c r="I102" s="30">
        <f>IF(AND(H4=0,H102&gt;=0), "",H102/H4)</f>
        <v>0</v>
      </c>
      <c r="J102" s="47">
        <f>IF(AND(H124=0,H102&gt;=0),"",H102/H124)</f>
        <v>0</v>
      </c>
      <c r="K102" s="30" t="str">
        <f t="shared" si="78"/>
        <v/>
      </c>
      <c r="L102" s="130">
        <f t="shared" si="93"/>
        <v>0</v>
      </c>
      <c r="M102" s="30">
        <f>IF(AND(L4=0,L102&gt;=0), "",L102/L4)</f>
        <v>0</v>
      </c>
      <c r="N102" s="47">
        <f>IF(AND(L124=0,L102&gt;=0),"",L102/L124)</f>
        <v>0</v>
      </c>
      <c r="O102" s="129">
        <f>+'N EERR ULTRAX'!E185</f>
        <v>0</v>
      </c>
      <c r="P102" s="30">
        <f>IF(AND(O4=0,O102&gt;=0), "",O102/O4)</f>
        <v>0</v>
      </c>
      <c r="Q102" s="47">
        <f>IF(AND(O124=0,O102&gt;=0),"",O102/O124)</f>
        <v>0</v>
      </c>
      <c r="R102" s="30" t="str">
        <f t="shared" si="80"/>
        <v/>
      </c>
      <c r="S102" s="130">
        <f t="shared" si="94"/>
        <v>0</v>
      </c>
      <c r="T102" s="30">
        <f>IF(AND(S4=0,S102&gt;=0), "",S102/S4)</f>
        <v>0</v>
      </c>
      <c r="U102" s="47">
        <f>IF(AND(S124=0,S102&gt;=0),"",S102/S124)</f>
        <v>0</v>
      </c>
      <c r="V102" s="131"/>
      <c r="W102" s="30" t="str">
        <f>IF(AND(V4=0,V102&gt;=0), "",V102/V4)</f>
        <v/>
      </c>
      <c r="X102" s="47" t="str">
        <f t="shared" ref="X102:X114" si="113">IF(AND(V102=0,S102&gt;0),100%,IF(AND(V102&lt;0,S102=0),(V102-S102)/V102,IF(AND(V102&gt;0,S102&gt;0),(S102-V102)/V102,IF(AND(V102=0,S102=0),"",(S102-V102)/V102))))</f>
        <v/>
      </c>
      <c r="Y102" s="129">
        <f>+'N EERR ULTRAX'!F185</f>
        <v>0</v>
      </c>
      <c r="Z102" s="30">
        <f>IF(AND(Y4=0,Y102&gt;=0), "",Y102/Y4)</f>
        <v>0</v>
      </c>
      <c r="AA102" s="47">
        <f>IF(AND(Y124=0,Y102&gt;=0),"",Y102/Y124)</f>
        <v>0</v>
      </c>
      <c r="AB102" s="30" t="str">
        <f t="shared" ref="AB102:AB114" si="114">IF(AND(O102=0,Y102&gt;0),100%,IF(AND(O102&lt;0,Y102=0),(O102-Y102)/O102,IF(AND(O102&gt;0,Y102&gt;0),(Y102-O102)/O102,IF(AND(O102=0,Y102=0),"",(Y102-O102)/O102))))</f>
        <v/>
      </c>
      <c r="AC102" s="130">
        <f t="shared" si="95"/>
        <v>0</v>
      </c>
      <c r="AD102" s="30">
        <f>IF(AND(AC4=0,AC102&gt;=0), "",AC102/AC4)</f>
        <v>0</v>
      </c>
      <c r="AE102" s="47">
        <f>IF(AND(AC124=0,AC102&gt;=0),"",AC102/AC124)</f>
        <v>0</v>
      </c>
      <c r="AF102" s="129">
        <f>+'N EERR ULTRAX'!G185</f>
        <v>0</v>
      </c>
      <c r="AG102" s="30">
        <f>IF(AND(AF4=0,AF102&gt;=0), "",AF102/AF4)</f>
        <v>0</v>
      </c>
      <c r="AH102" s="47">
        <f>IF(AND(AF124=0,AF102&gt;=0),"",AF102/AF124)</f>
        <v>0</v>
      </c>
      <c r="AI102" s="30" t="str">
        <f t="shared" si="105"/>
        <v/>
      </c>
      <c r="AJ102" s="130">
        <f t="shared" si="76"/>
        <v>0</v>
      </c>
      <c r="AK102" s="30">
        <f>IF(AND(AJ4=0,AJ102&gt;=0), "",AJ102/AJ4)</f>
        <v>0</v>
      </c>
      <c r="AL102" s="47">
        <f>IF(AND(AJ124=0,AJ102&gt;=0),"",AJ102/AJ124)</f>
        <v>0</v>
      </c>
      <c r="AM102" s="129">
        <f>+'N EERR ULTRAX'!H185</f>
        <v>0</v>
      </c>
      <c r="AN102" s="30">
        <f>IF(AND(AM4=0,AM102&gt;=0), "",AM102/AM4)</f>
        <v>0</v>
      </c>
      <c r="AO102" s="47">
        <f>IF(AND(AM124=0,AM102&gt;=0),"",AM102/AM124)</f>
        <v>0</v>
      </c>
      <c r="AP102" s="30" t="str">
        <f t="shared" si="106"/>
        <v/>
      </c>
      <c r="AQ102" s="130">
        <f t="shared" si="77"/>
        <v>0</v>
      </c>
      <c r="AR102" s="30">
        <f>IF(AND(AQ4=0,AQ102&gt;=0), "",AQ102/AQ4)</f>
        <v>0</v>
      </c>
      <c r="AS102" s="47">
        <f>IF(AND(AQ124=0,AQ102&gt;=0),"",AQ102/AQ124)</f>
        <v>0</v>
      </c>
      <c r="AT102" s="131">
        <f t="shared" si="96"/>
        <v>0</v>
      </c>
      <c r="AU102" s="30" t="str">
        <f>IF(AND(AT4=0,AT102&gt;=0), "",AT102/AT4)</f>
        <v/>
      </c>
      <c r="AV102" s="47" t="str">
        <f t="shared" ref="AV102:AV114" si="115">IF(AND(AT102=0,AQ102&gt;0),100%,IF(AND(AT102&lt;0,AQ102=0),(AT102-AQ102)/AT102,IF(AND(AT102&gt;0,AQ102&gt;0),(AQ102-AT102)/AT102,IF(AND(AT102=0,AQ102=0),"",(AQ102-AT102)/AT102))))</f>
        <v/>
      </c>
      <c r="AW102" s="131">
        <f t="shared" si="48"/>
        <v>0</v>
      </c>
      <c r="AX102" s="30">
        <f>IF(AND(AW4=0,AW102&gt;=0), "",AW102/AW4)</f>
        <v>0</v>
      </c>
      <c r="AY102" s="47">
        <f>IF(AND(AW124=0,AW102&gt;=0),"",AW102/AW124)</f>
        <v>0</v>
      </c>
      <c r="AZ102" s="131">
        <f t="shared" si="84"/>
        <v>0</v>
      </c>
      <c r="BA102" s="30" t="str">
        <f>IF(AND(AZ4=0,AZ102&gt;=0), "",AZ102/AZ4)</f>
        <v/>
      </c>
      <c r="BB102" s="47" t="str">
        <f t="shared" ref="BB102:BB114" si="116">IF(AND(AZ102=0,AW102&gt;0),100%,IF(AND(AZ102&lt;0,AW102=0),(AZ102-AW102)/AZ102,IF(AND(AZ102&gt;0,AW102&gt;0),(AW102-AZ102)/AZ102,IF(AND(AZ102=0,AW102=0),"",(AW102-AZ102)/AZ102))))</f>
        <v/>
      </c>
      <c r="BC102" s="129">
        <f>+'N EERR ULTRAX'!I185</f>
        <v>0</v>
      </c>
      <c r="BD102" s="30" t="str">
        <f>IF(AND(BC4=0,BC102&gt;=0), "",BC102/BC4)</f>
        <v/>
      </c>
      <c r="BE102" s="47" t="str">
        <f>IF(AND(BC124=0,BC102&gt;=0),"",BC102/BC124)</f>
        <v/>
      </c>
      <c r="BF102" s="30" t="str">
        <f t="shared" ref="BF102:BF114" si="117">IF(AND(AM102=0,BC102&gt;0),100%,IF(AND(AM102&lt;0,BC102=0),(AM102-BC102)/AM102,IF(AND(AM102&gt;0,BC102&gt;0),(BC102-AM102)/AM102,IF(AND(AM102=0,BC102=0),"",(BC102-AM102)/AM102))))</f>
        <v/>
      </c>
      <c r="BG102" s="130">
        <f t="shared" si="97"/>
        <v>0</v>
      </c>
      <c r="BH102" s="30">
        <f>IF(AND(BG4=0,BG102&gt;=0), "",BG102/BG4)</f>
        <v>0</v>
      </c>
      <c r="BI102" s="47">
        <f>IF(AND(BG124=0,BG102&gt;=0),"",BG102/BG124)</f>
        <v>0</v>
      </c>
      <c r="BJ102" s="129">
        <f>+'N EERR ULTRAX'!J185</f>
        <v>0</v>
      </c>
      <c r="BK102" s="30" t="str">
        <f>IF(AND(BJ4=0,BJ102&gt;=0), "",BJ102/BJ4)</f>
        <v/>
      </c>
      <c r="BL102" s="47" t="str">
        <f>IF(AND(BJ124=0,BJ102&gt;=0),"",BJ102/BJ124)</f>
        <v/>
      </c>
      <c r="BM102" s="30" t="str">
        <f t="shared" si="107"/>
        <v/>
      </c>
      <c r="BN102" s="130">
        <f t="shared" si="98"/>
        <v>0</v>
      </c>
      <c r="BO102" s="30">
        <f>IF(AND(BN4=0,BN102&gt;=0), "",BN102/BN4)</f>
        <v>0</v>
      </c>
      <c r="BP102" s="47">
        <f>IF(AND(BN124=0,BN102&gt;=0),"",BN102/BN124)</f>
        <v>0</v>
      </c>
      <c r="BQ102" s="129">
        <f>+'N EERR ULTRAX'!K185</f>
        <v>0</v>
      </c>
      <c r="BR102" s="30" t="str">
        <f>IF(AND(BQ4=0,BQ102&gt;=0), "",BQ102/BQ4)</f>
        <v/>
      </c>
      <c r="BS102" s="47" t="str">
        <f>IF(AND(BQ124=0,BQ102&gt;=0),"",BQ102/BQ124)</f>
        <v/>
      </c>
      <c r="BT102" s="30" t="str">
        <f t="shared" si="108"/>
        <v/>
      </c>
      <c r="BU102" s="130">
        <f t="shared" si="99"/>
        <v>0</v>
      </c>
      <c r="BV102" s="30">
        <f>IF(AND(BU4=0,BU102&gt;=0), "",BU102/BU4)</f>
        <v>0</v>
      </c>
      <c r="BW102" s="47">
        <f>IF(AND(BU124=0,BU102&gt;=0),"",BU102/BU124)</f>
        <v>0</v>
      </c>
      <c r="BX102" s="131">
        <f t="shared" si="100"/>
        <v>0</v>
      </c>
      <c r="BY102" s="30" t="str">
        <f>IF(AND(BX4=0,BX102&gt;=0), "",BX102/BX4)</f>
        <v/>
      </c>
      <c r="BZ102" s="47" t="str">
        <f t="shared" si="109"/>
        <v/>
      </c>
      <c r="CA102" s="129">
        <f>+'N EERR ULTRAX'!L185</f>
        <v>0</v>
      </c>
      <c r="CB102" s="30" t="str">
        <f>IF(AND(CA4=0,CA102&gt;=0), "",CA102/CA4)</f>
        <v/>
      </c>
      <c r="CC102" s="47" t="str">
        <f>IF(AND(CA124=0,CA102&gt;=0),"",CA102/CA124)</f>
        <v/>
      </c>
      <c r="CD102" s="30" t="str">
        <f t="shared" ref="CD102:CD114" si="118">IF(AND(BQ102=0,CA102&gt;0),100%,IF(AND(BQ102&lt;0,CA102=0),(BQ102-CA102)/BQ102,IF(AND(BQ102&gt;0,CA102&gt;0),(CA102-BQ102)/BQ102,IF(AND(BQ102=0,CA102=0),"",(CA102-BQ102)/BQ102))))</f>
        <v/>
      </c>
      <c r="CE102" s="130">
        <f t="shared" si="101"/>
        <v>0</v>
      </c>
      <c r="CF102" s="30">
        <f>IF(AND(CE4=0,CE102&gt;=0), "",CE102/CE4)</f>
        <v>0</v>
      </c>
      <c r="CG102" s="47">
        <f>IF(AND(CE124=0,CE102&gt;=0),"",CE102/CE124)</f>
        <v>0</v>
      </c>
      <c r="CH102" s="129">
        <f>+'N EERR ULTRAX'!M185</f>
        <v>0</v>
      </c>
      <c r="CI102" s="30" t="str">
        <f>IF(AND(CH4=0,CH102&gt;=0), "",CH102/CH4)</f>
        <v/>
      </c>
      <c r="CJ102" s="47" t="str">
        <f>IF(AND(CH124=0,CH102&gt;=0),"",CH102/CH124)</f>
        <v/>
      </c>
      <c r="CK102" s="30" t="str">
        <f t="shared" si="110"/>
        <v/>
      </c>
      <c r="CL102" s="130">
        <f t="shared" si="102"/>
        <v>0</v>
      </c>
      <c r="CM102" s="30">
        <f>IF(AND(CL4=0,CL102&gt;=0), "",CL102/CL4)</f>
        <v>0</v>
      </c>
      <c r="CN102" s="47">
        <f>IF(AND(CL124=0,CL102&gt;=0),"",CL102/CL124)</f>
        <v>0</v>
      </c>
      <c r="CO102" s="129">
        <f>+'N EERR ULTRAX'!N185</f>
        <v>0</v>
      </c>
      <c r="CP102" s="30" t="str">
        <f>IF(AND(CO4=0,CO102&gt;=0), "",CO102/CO4)</f>
        <v/>
      </c>
      <c r="CQ102" s="47" t="str">
        <f>IF(AND(CO124=0,CO102&gt;=0),"",CO102/CO124)</f>
        <v/>
      </c>
      <c r="CR102" s="30" t="str">
        <f t="shared" si="111"/>
        <v/>
      </c>
      <c r="CS102" s="130">
        <f t="shared" si="103"/>
        <v>0</v>
      </c>
      <c r="CT102" s="30">
        <f>IF(AND(CS4=0,CS102&gt;=0), "",CS102/CS4)</f>
        <v>0</v>
      </c>
      <c r="CU102" s="47">
        <f>IF(AND(CS124=0,CS102&gt;=0),"",CS102/CS124)</f>
        <v>0</v>
      </c>
      <c r="CV102" s="131">
        <f t="shared" si="104"/>
        <v>0</v>
      </c>
      <c r="CW102" s="30" t="str">
        <f>IF(AND(CV4=0,CV102&gt;=0), "",CV102/CV4)</f>
        <v/>
      </c>
      <c r="CX102" s="47" t="str">
        <f t="shared" si="112"/>
        <v/>
      </c>
    </row>
    <row r="103" spans="1:219" hidden="1" outlineLevel="1" x14ac:dyDescent="0.3">
      <c r="A103" s="29"/>
      <c r="B103" s="129"/>
      <c r="C103" s="15"/>
      <c r="D103" s="46"/>
      <c r="E103" s="129"/>
      <c r="F103" s="15"/>
      <c r="G103" s="46"/>
      <c r="H103" s="129"/>
      <c r="I103" s="15"/>
      <c r="J103" s="46"/>
      <c r="K103" s="32" t="str">
        <f t="shared" si="78"/>
        <v/>
      </c>
      <c r="M103" s="15"/>
      <c r="N103" s="46"/>
      <c r="O103" s="129"/>
      <c r="P103" s="15"/>
      <c r="Q103" s="46"/>
      <c r="R103" s="32" t="str">
        <f t="shared" si="80"/>
        <v/>
      </c>
      <c r="T103" s="15"/>
      <c r="U103" s="46"/>
      <c r="V103" s="131"/>
      <c r="W103" s="15"/>
      <c r="X103" s="92" t="str">
        <f t="shared" si="113"/>
        <v/>
      </c>
      <c r="Y103" s="129"/>
      <c r="Z103" s="15"/>
      <c r="AA103" s="46"/>
      <c r="AB103" s="32" t="str">
        <f t="shared" si="114"/>
        <v/>
      </c>
      <c r="AC103" s="130">
        <f t="shared" si="95"/>
        <v>0</v>
      </c>
      <c r="AD103" s="15"/>
      <c r="AE103" s="46"/>
      <c r="AF103" s="129"/>
      <c r="AG103" s="15"/>
      <c r="AH103" s="46"/>
      <c r="AI103" s="32" t="str">
        <f t="shared" si="105"/>
        <v/>
      </c>
      <c r="AJ103" s="130">
        <f t="shared" si="76"/>
        <v>0</v>
      </c>
      <c r="AK103" s="15"/>
      <c r="AL103" s="46"/>
      <c r="AM103" s="129"/>
      <c r="AN103" s="15"/>
      <c r="AO103" s="46"/>
      <c r="AP103" s="32" t="str">
        <f t="shared" si="106"/>
        <v/>
      </c>
      <c r="AQ103" s="130">
        <f t="shared" si="77"/>
        <v>0</v>
      </c>
      <c r="AR103" s="15"/>
      <c r="AS103" s="46"/>
      <c r="AT103" s="131"/>
      <c r="AU103" s="15"/>
      <c r="AV103" s="92" t="str">
        <f t="shared" si="115"/>
        <v/>
      </c>
      <c r="AW103" s="131"/>
      <c r="AX103" s="15"/>
      <c r="AY103" s="46"/>
      <c r="AZ103" s="131"/>
      <c r="BA103" s="15"/>
      <c r="BB103" s="92" t="str">
        <f t="shared" si="116"/>
        <v/>
      </c>
      <c r="BC103" s="129"/>
      <c r="BD103" s="15"/>
      <c r="BE103" s="46"/>
      <c r="BF103" s="32" t="str">
        <f t="shared" si="117"/>
        <v/>
      </c>
      <c r="BG103" s="130">
        <f t="shared" si="97"/>
        <v>0</v>
      </c>
      <c r="BH103" s="15"/>
      <c r="BI103" s="46"/>
      <c r="BJ103" s="129"/>
      <c r="BK103" s="15"/>
      <c r="BL103" s="46"/>
      <c r="BM103" s="32" t="str">
        <f t="shared" si="107"/>
        <v/>
      </c>
      <c r="BN103" s="130">
        <f t="shared" si="98"/>
        <v>0</v>
      </c>
      <c r="BO103" s="15"/>
      <c r="BP103" s="46"/>
      <c r="BQ103" s="129"/>
      <c r="BR103" s="15"/>
      <c r="BS103" s="46"/>
      <c r="BT103" s="32" t="str">
        <f t="shared" si="108"/>
        <v/>
      </c>
      <c r="BU103" s="130">
        <f t="shared" si="99"/>
        <v>0</v>
      </c>
      <c r="BV103" s="15"/>
      <c r="BW103" s="46"/>
      <c r="BX103" s="131"/>
      <c r="BY103" s="15"/>
      <c r="BZ103" s="92" t="str">
        <f t="shared" si="109"/>
        <v/>
      </c>
      <c r="CA103" s="129"/>
      <c r="CB103" s="15"/>
      <c r="CC103" s="46"/>
      <c r="CD103" s="32" t="str">
        <f t="shared" si="118"/>
        <v/>
      </c>
      <c r="CE103" s="130">
        <f t="shared" si="101"/>
        <v>0</v>
      </c>
      <c r="CF103" s="15"/>
      <c r="CG103" s="46"/>
      <c r="CH103" s="129"/>
      <c r="CI103" s="15"/>
      <c r="CJ103" s="46"/>
      <c r="CK103" s="32" t="str">
        <f t="shared" si="110"/>
        <v/>
      </c>
      <c r="CL103" s="130">
        <f t="shared" si="102"/>
        <v>0</v>
      </c>
      <c r="CM103" s="15"/>
      <c r="CN103" s="46"/>
      <c r="CO103" s="129"/>
      <c r="CP103" s="15"/>
      <c r="CQ103" s="46"/>
      <c r="CR103" s="32" t="str">
        <f t="shared" si="111"/>
        <v/>
      </c>
      <c r="CS103" s="130">
        <f t="shared" si="103"/>
        <v>0</v>
      </c>
      <c r="CT103" s="15"/>
      <c r="CU103" s="46"/>
      <c r="CV103" s="131"/>
      <c r="CW103" s="15"/>
      <c r="CX103" s="92" t="str">
        <f t="shared" si="112"/>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78"/>
        <v/>
      </c>
      <c r="L104" s="127">
        <f>SUM(L105:L107)</f>
        <v>0</v>
      </c>
      <c r="M104" s="38">
        <f>IF(AND(L4=0,L104&gt;=0), "",L104/L4)</f>
        <v>0</v>
      </c>
      <c r="N104" s="43">
        <f>IF(AND(L124=0,L104&gt;=0),"",L104/L124)</f>
        <v>0</v>
      </c>
      <c r="O104" s="126">
        <f>SUM(O105:O107)</f>
        <v>0</v>
      </c>
      <c r="P104" s="38">
        <f>IF(AND(O4=0,O104&gt;=0), "",O104/O4)</f>
        <v>0</v>
      </c>
      <c r="Q104" s="43">
        <f>IF(AND(O124=0,O104&gt;=0),"",O104/O124)</f>
        <v>0</v>
      </c>
      <c r="R104" s="38" t="str">
        <f t="shared" si="80"/>
        <v/>
      </c>
      <c r="S104" s="127">
        <f>SUM(S105:S107)</f>
        <v>0</v>
      </c>
      <c r="T104" s="38">
        <f>IF(AND(S4=0,S104&gt;=0), "",S104/S4)</f>
        <v>0</v>
      </c>
      <c r="U104" s="43">
        <f>IF(AND(S124=0,S104&gt;=0),"",S104/S124)</f>
        <v>0</v>
      </c>
      <c r="V104" s="128">
        <f>SUM(V105:V107)</f>
        <v>0</v>
      </c>
      <c r="W104" s="38" t="str">
        <f>IF(AND(V4=0,V104&gt;=0), "",V104/V4)</f>
        <v/>
      </c>
      <c r="X104" s="91" t="str">
        <f t="shared" si="113"/>
        <v/>
      </c>
      <c r="Y104" s="126">
        <f>SUM(Y105:Y107)</f>
        <v>0</v>
      </c>
      <c r="Z104" s="38">
        <f>IF(AND(Y4=0,Y104&gt;=0), "",Y104/Y4)</f>
        <v>0</v>
      </c>
      <c r="AA104" s="43">
        <f>IF(AND(Y124=0,Y104&gt;=0),"",Y104/Y124)</f>
        <v>0</v>
      </c>
      <c r="AB104" s="38" t="str">
        <f t="shared" si="114"/>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105"/>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106"/>
        <v/>
      </c>
      <c r="AQ104" s="127">
        <f>SUM(AQ105:AQ107)</f>
        <v>0</v>
      </c>
      <c r="AR104" s="38">
        <f>IF(AND(AQ4=0,AQ104&gt;=0), "",AQ104/AQ4)</f>
        <v>0</v>
      </c>
      <c r="AS104" s="43">
        <f>IF(AND(AQ124=0,AQ104&gt;=0),"",AQ104/AQ124)</f>
        <v>0</v>
      </c>
      <c r="AT104" s="128">
        <f>SUM(AT105:AT107)</f>
        <v>0</v>
      </c>
      <c r="AU104" s="38" t="str">
        <f>IF(AND(AT4=0,AT104&gt;=0), "",AT104/AT4)</f>
        <v/>
      </c>
      <c r="AV104" s="91" t="str">
        <f t="shared" si="115"/>
        <v/>
      </c>
      <c r="AW104" s="128">
        <f>SUM(AW105:AW107)</f>
        <v>0</v>
      </c>
      <c r="AX104" s="38">
        <f>IF(AND(AW4=0,AW104&gt;=0), "",AW104/AW4)</f>
        <v>0</v>
      </c>
      <c r="AY104" s="43">
        <f>IF(AND(AW124=0,AW104&gt;=0),"",AW104/AW124)</f>
        <v>0</v>
      </c>
      <c r="AZ104" s="128">
        <f>SUM(AZ105:AZ107)</f>
        <v>0</v>
      </c>
      <c r="BA104" s="38" t="str">
        <f>IF(AND(AZ4=0,AZ104&gt;=0), "",AZ104/AZ4)</f>
        <v/>
      </c>
      <c r="BB104" s="91" t="str">
        <f t="shared" si="116"/>
        <v/>
      </c>
      <c r="BC104" s="126">
        <f>SUM(BC105:BC107)</f>
        <v>0</v>
      </c>
      <c r="BD104" s="38" t="str">
        <f>IF(AND(BC4=0,BC104&gt;=0), "",BC104/BC4)</f>
        <v/>
      </c>
      <c r="BE104" s="43" t="str">
        <f>IF(AND(BC124=0,BC104&gt;=0),"",BC104/BC124)</f>
        <v/>
      </c>
      <c r="BF104" s="38" t="str">
        <f t="shared" si="117"/>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107"/>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108"/>
        <v/>
      </c>
      <c r="BU104" s="127">
        <f>SUM(BU105:BU107)</f>
        <v>0</v>
      </c>
      <c r="BV104" s="38">
        <f>IF(AND(BU4=0,BU104&gt;=0), "",BU104/BU4)</f>
        <v>0</v>
      </c>
      <c r="BW104" s="43">
        <f>IF(AND(BU124=0,BU104&gt;=0),"",BU104/BU124)</f>
        <v>0</v>
      </c>
      <c r="BX104" s="128">
        <f>SUM(BX105:BX107)</f>
        <v>0</v>
      </c>
      <c r="BY104" s="38" t="str">
        <f>IF(AND(BX4=0,BX104&gt;=0), "",BX104/BX4)</f>
        <v/>
      </c>
      <c r="BZ104" s="91" t="str">
        <f t="shared" si="109"/>
        <v/>
      </c>
      <c r="CA104" s="126">
        <f>SUM(CA105:CA107)</f>
        <v>0</v>
      </c>
      <c r="CB104" s="38" t="str">
        <f>IF(AND(CA4=0,CA104&gt;=0), "",CA104/CA4)</f>
        <v/>
      </c>
      <c r="CC104" s="43" t="str">
        <f>IF(AND(CA124=0,CA104&gt;=0),"",CA104/CA124)</f>
        <v/>
      </c>
      <c r="CD104" s="38" t="str">
        <f t="shared" si="118"/>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110"/>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111"/>
        <v/>
      </c>
      <c r="CS104" s="127">
        <f>SUM(CS105:CS107)</f>
        <v>0</v>
      </c>
      <c r="CT104" s="38">
        <f>IF(AND(CS4=0,CS104&gt;=0), "",CS104/CS4)</f>
        <v>0</v>
      </c>
      <c r="CU104" s="43">
        <f>IF(AND(CS124=0,CS104&gt;=0),"",CS104/CS124)</f>
        <v>0</v>
      </c>
      <c r="CV104" s="128">
        <f>SUM(CV105:CV107)</f>
        <v>0</v>
      </c>
      <c r="CW104" s="38" t="str">
        <f>IF(AND(CV4=0,CV104&gt;=0), "",CV104/CV4)</f>
        <v/>
      </c>
      <c r="CX104" s="91" t="str">
        <f t="shared" si="112"/>
        <v/>
      </c>
    </row>
    <row r="105" spans="1:219" hidden="1" outlineLevel="1" x14ac:dyDescent="0.3">
      <c r="A105" s="29" t="s">
        <v>91</v>
      </c>
      <c r="B105" s="129">
        <f>+'N EERR ULTRAX'!B189+'N EERR ULTRAX'!B190</f>
        <v>0</v>
      </c>
      <c r="C105" s="30" t="str">
        <f>IF(AND(B4=0,B105&gt;=0), "",B105/B4)</f>
        <v/>
      </c>
      <c r="D105" s="47" t="str">
        <f>IF(AND(B124=0,B105&gt;=0),"",B105/B124)</f>
        <v/>
      </c>
      <c r="E105" s="129">
        <f>+'N EERR ULTRAX'!C189+'N EERR ULTRAX'!C190</f>
        <v>0</v>
      </c>
      <c r="F105" s="30">
        <f>IF(AND(E4=0,E105&gt;=0), "",E105/E4)</f>
        <v>0</v>
      </c>
      <c r="G105" s="47">
        <f>IF(AND(E124=0,E105&gt;=0),"",E105/E124)</f>
        <v>0</v>
      </c>
      <c r="H105" s="129">
        <f>+'N EERR ULTRAX'!D189+'N EERR ULTRAX'!D190</f>
        <v>0</v>
      </c>
      <c r="I105" s="30">
        <f>IF(AND(H4=0,H105&gt;=0), "",H105/H4)</f>
        <v>0</v>
      </c>
      <c r="J105" s="47">
        <f>IF(AND(H124=0,H105&gt;=0),"",H105/H124)</f>
        <v>0</v>
      </c>
      <c r="K105" s="30" t="str">
        <f t="shared" si="78"/>
        <v/>
      </c>
      <c r="L105" s="130">
        <f>+E105+H105</f>
        <v>0</v>
      </c>
      <c r="M105" s="30">
        <f>IF(AND(L4=0,L105&gt;=0), "",L105/L4)</f>
        <v>0</v>
      </c>
      <c r="N105" s="47">
        <f>IF(AND(L124=0,L105&gt;=0),"",L105/L124)</f>
        <v>0</v>
      </c>
      <c r="O105" s="129">
        <f>+'N EERR ULTRAX'!E189+'N EERR ULTRAX'!E190</f>
        <v>0</v>
      </c>
      <c r="P105" s="30">
        <f>IF(AND(O4=0,O105&gt;=0), "",O105/O4)</f>
        <v>0</v>
      </c>
      <c r="Q105" s="47">
        <f>IF(AND(O124=0,O105&gt;=0),"",O105/O124)</f>
        <v>0</v>
      </c>
      <c r="R105" s="30" t="str">
        <f t="shared" si="80"/>
        <v/>
      </c>
      <c r="S105" s="130">
        <f>+L105+O105</f>
        <v>0</v>
      </c>
      <c r="T105" s="30">
        <f>IF(AND(S4=0,S105&gt;=0), "",S105/S4)</f>
        <v>0</v>
      </c>
      <c r="U105" s="47">
        <f>IF(AND(S124=0,S105&gt;=0),"",S105/S124)</f>
        <v>0</v>
      </c>
      <c r="V105" s="131"/>
      <c r="W105" s="30" t="str">
        <f>IF(AND(V4=0,V105&gt;=0), "",V105/V4)</f>
        <v/>
      </c>
      <c r="X105" s="47" t="str">
        <f t="shared" si="113"/>
        <v/>
      </c>
      <c r="Y105" s="129">
        <f>+'N EERR ULTRAX'!F189+'N EERR ULTRAX'!F190</f>
        <v>0</v>
      </c>
      <c r="Z105" s="30">
        <f>IF(AND(Y4=0,Y105&gt;=0), "",Y105/Y4)</f>
        <v>0</v>
      </c>
      <c r="AA105" s="47">
        <f>IF(AND(Y124=0,Y105&gt;=0),"",Y105/Y124)</f>
        <v>0</v>
      </c>
      <c r="AB105" s="30" t="str">
        <f t="shared" si="114"/>
        <v/>
      </c>
      <c r="AC105" s="130">
        <f>+S105+Y105</f>
        <v>0</v>
      </c>
      <c r="AD105" s="30">
        <f>IF(AND(AC4=0,AC105&gt;=0), "",AC105/AC4)</f>
        <v>0</v>
      </c>
      <c r="AE105" s="47">
        <f>IF(AND(AC124=0,AC105&gt;=0),"",AC105/AC124)</f>
        <v>0</v>
      </c>
      <c r="AF105" s="129">
        <f>+'N EERR ULTRAX'!G189+'N EERR ULTRAX'!G190</f>
        <v>0</v>
      </c>
      <c r="AG105" s="30">
        <f>IF(AND(AF4=0,AF105&gt;=0), "",AF105/AF4)</f>
        <v>0</v>
      </c>
      <c r="AH105" s="47">
        <f>IF(AND(AF124=0,AF105&gt;=0),"",AF105/AF124)</f>
        <v>0</v>
      </c>
      <c r="AI105" s="30" t="str">
        <f t="shared" si="105"/>
        <v/>
      </c>
      <c r="AJ105" s="130">
        <f t="shared" si="76"/>
        <v>0</v>
      </c>
      <c r="AK105" s="30">
        <f>IF(AND(AJ4=0,AJ105&gt;=0), "",AJ105/AJ4)</f>
        <v>0</v>
      </c>
      <c r="AL105" s="47">
        <f>IF(AND(AJ124=0,AJ105&gt;=0),"",AJ105/AJ124)</f>
        <v>0</v>
      </c>
      <c r="AM105" s="129">
        <f>+'N EERR ULTRAX'!H189+'N EERR ULTRAX'!H190</f>
        <v>0</v>
      </c>
      <c r="AN105" s="30">
        <f>IF(AND(AM4=0,AM105&gt;=0), "",AM105/AM4)</f>
        <v>0</v>
      </c>
      <c r="AO105" s="47">
        <f>IF(AND(AM124=0,AM105&gt;=0),"",AM105/AM124)</f>
        <v>0</v>
      </c>
      <c r="AP105" s="30" t="str">
        <f t="shared" si="106"/>
        <v/>
      </c>
      <c r="AQ105" s="130">
        <f t="shared" si="77"/>
        <v>0</v>
      </c>
      <c r="AR105" s="30">
        <f>IF(AND(AQ4=0,AQ105&gt;=0), "",AQ105/AQ4)</f>
        <v>0</v>
      </c>
      <c r="AS105" s="47">
        <f>IF(AND(AQ124=0,AQ105&gt;=0),"",AQ105/AQ124)</f>
        <v>0</v>
      </c>
      <c r="AT105" s="131">
        <f>+V105*2</f>
        <v>0</v>
      </c>
      <c r="AU105" s="30" t="str">
        <f>IF(AND(AT4=0,AT105&gt;=0), "",AT105/AT4)</f>
        <v/>
      </c>
      <c r="AV105" s="47" t="str">
        <f t="shared" si="115"/>
        <v/>
      </c>
      <c r="AW105" s="131">
        <f>+AQ105/6</f>
        <v>0</v>
      </c>
      <c r="AX105" s="30">
        <f>IF(AND(AW4=0,AW105&gt;=0), "",AW105/AW4)</f>
        <v>0</v>
      </c>
      <c r="AY105" s="47">
        <f>IF(AND(AW124=0,AW105&gt;=0),"",AW105/AW124)</f>
        <v>0</v>
      </c>
      <c r="AZ105" s="131">
        <f>+AT105/6</f>
        <v>0</v>
      </c>
      <c r="BA105" s="30" t="str">
        <f>IF(AND(AZ4=0,AZ105&gt;=0), "",AZ105/AZ4)</f>
        <v/>
      </c>
      <c r="BB105" s="47" t="str">
        <f t="shared" si="116"/>
        <v/>
      </c>
      <c r="BC105" s="129">
        <f>+'N EERR ULTRAX'!I189+'N EERR ULTRAX'!I190</f>
        <v>0</v>
      </c>
      <c r="BD105" s="30" t="str">
        <f>IF(AND(BC4=0,BC105&gt;=0), "",BC105/BC4)</f>
        <v/>
      </c>
      <c r="BE105" s="47" t="str">
        <f>IF(AND(BC124=0,BC105&gt;=0),"",BC105/BC124)</f>
        <v/>
      </c>
      <c r="BF105" s="30" t="str">
        <f t="shared" si="117"/>
        <v/>
      </c>
      <c r="BG105" s="130">
        <f>+AQ105+BC105</f>
        <v>0</v>
      </c>
      <c r="BH105" s="30">
        <f>IF(AND(BG4=0,BG105&gt;=0), "",BG105/BG4)</f>
        <v>0</v>
      </c>
      <c r="BI105" s="47">
        <f>IF(AND(BG124=0,BG105&gt;=0),"",BG105/BG124)</f>
        <v>0</v>
      </c>
      <c r="BJ105" s="129">
        <f>+'N EERR ULTRAX'!J189+'N EERR ULTRAX'!J190</f>
        <v>0</v>
      </c>
      <c r="BK105" s="30" t="str">
        <f>IF(AND(BJ4=0,BJ105&gt;=0), "",BJ105/BJ4)</f>
        <v/>
      </c>
      <c r="BL105" s="47" t="str">
        <f>IF(AND(BJ124=0,BJ105&gt;=0),"",BJ105/BJ124)</f>
        <v/>
      </c>
      <c r="BM105" s="30" t="str">
        <f t="shared" si="107"/>
        <v/>
      </c>
      <c r="BN105" s="130">
        <f>+BG105+BJ105</f>
        <v>0</v>
      </c>
      <c r="BO105" s="30">
        <f>IF(AND(BN4=0,BN105&gt;=0), "",BN105/BN4)</f>
        <v>0</v>
      </c>
      <c r="BP105" s="47">
        <f>IF(AND(BN124=0,BN105&gt;=0),"",BN105/BN124)</f>
        <v>0</v>
      </c>
      <c r="BQ105" s="129">
        <f>+'N EERR ULTRAX'!K189+'N EERR ULTRAX'!K190</f>
        <v>0</v>
      </c>
      <c r="BR105" s="30" t="str">
        <f>IF(AND(BQ4=0,BQ105&gt;=0), "",BQ105/BQ4)</f>
        <v/>
      </c>
      <c r="BS105" s="47" t="str">
        <f>IF(AND(BQ124=0,BQ105&gt;=0),"",BQ105/BQ124)</f>
        <v/>
      </c>
      <c r="BT105" s="30" t="str">
        <f t="shared" si="108"/>
        <v/>
      </c>
      <c r="BU105" s="130">
        <f>+BN105+BQ105</f>
        <v>0</v>
      </c>
      <c r="BV105" s="30">
        <f>IF(AND(BU4=0,BU105&gt;=0), "",BU105/BU4)</f>
        <v>0</v>
      </c>
      <c r="BW105" s="47">
        <f>IF(AND(BU124=0,BU105&gt;=0),"",BU105/BU124)</f>
        <v>0</v>
      </c>
      <c r="BX105" s="131">
        <f>+AZ105*9</f>
        <v>0</v>
      </c>
      <c r="BY105" s="30" t="str">
        <f>IF(AND(BX4=0,BX105&gt;=0), "",BX105/BX4)</f>
        <v/>
      </c>
      <c r="BZ105" s="47" t="str">
        <f t="shared" si="109"/>
        <v/>
      </c>
      <c r="CA105" s="129">
        <f>+'N EERR ULTRAX'!L189+'N EERR ULTRAX'!L190</f>
        <v>0</v>
      </c>
      <c r="CB105" s="30" t="str">
        <f>IF(AND(CA4=0,CA105&gt;=0), "",CA105/CA4)</f>
        <v/>
      </c>
      <c r="CC105" s="47" t="str">
        <f>IF(AND(CA124=0,CA105&gt;=0),"",CA105/CA124)</f>
        <v/>
      </c>
      <c r="CD105" s="30" t="str">
        <f t="shared" si="118"/>
        <v/>
      </c>
      <c r="CE105" s="130">
        <f>+BU105+CA105</f>
        <v>0</v>
      </c>
      <c r="CF105" s="30">
        <f>IF(AND(CE4=0,CE105&gt;=0), "",CE105/CE4)</f>
        <v>0</v>
      </c>
      <c r="CG105" s="47">
        <f>IF(AND(CE124=0,CE105&gt;=0),"",CE105/CE124)</f>
        <v>0</v>
      </c>
      <c r="CH105" s="129">
        <f>+'N EERR ULTRAX'!M189+'N EERR ULTRAX'!M190</f>
        <v>0</v>
      </c>
      <c r="CI105" s="30" t="str">
        <f>IF(AND(CH4=0,CH105&gt;=0), "",CH105/CH4)</f>
        <v/>
      </c>
      <c r="CJ105" s="47" t="str">
        <f>IF(AND(CH124=0,CH105&gt;=0),"",CH105/CH124)</f>
        <v/>
      </c>
      <c r="CK105" s="30" t="str">
        <f t="shared" si="110"/>
        <v/>
      </c>
      <c r="CL105" s="130">
        <f>+CE105+CH105</f>
        <v>0</v>
      </c>
      <c r="CM105" s="30">
        <f>IF(AND(CL4=0,CL105&gt;=0), "",CL105/CL4)</f>
        <v>0</v>
      </c>
      <c r="CN105" s="47">
        <f>IF(AND(CL124=0,CL105&gt;=0),"",CL105/CL124)</f>
        <v>0</v>
      </c>
      <c r="CO105" s="129">
        <f>+'N EERR ULTRAX'!N189+'N EERR ULTRAX'!N190</f>
        <v>0</v>
      </c>
      <c r="CP105" s="30" t="str">
        <f>IF(AND(CO4=0,CO105&gt;=0), "",CO105/CO4)</f>
        <v/>
      </c>
      <c r="CQ105" s="47" t="str">
        <f>IF(AND(CO124=0,CO105&gt;=0),"",CO105/CO124)</f>
        <v/>
      </c>
      <c r="CR105" s="30" t="str">
        <f t="shared" si="111"/>
        <v/>
      </c>
      <c r="CS105" s="130">
        <f>+CL105+CO105</f>
        <v>0</v>
      </c>
      <c r="CT105" s="30">
        <f>IF(AND(CS4=0,CS105&gt;=0), "",CS105/CS4)</f>
        <v>0</v>
      </c>
      <c r="CU105" s="47">
        <f>IF(AND(CS124=0,CS105&gt;=0),"",CS105/CS124)</f>
        <v>0</v>
      </c>
      <c r="CV105" s="131">
        <f>+AZ105*12</f>
        <v>0</v>
      </c>
      <c r="CW105" s="30" t="str">
        <f>IF(AND(CV4=0,CV105&gt;=0), "",CV105/CV4)</f>
        <v/>
      </c>
      <c r="CX105" s="47" t="str">
        <f t="shared" si="112"/>
        <v/>
      </c>
    </row>
    <row r="106" spans="1:219" hidden="1" outlineLevel="1" x14ac:dyDescent="0.3">
      <c r="A106" s="29" t="s">
        <v>92</v>
      </c>
      <c r="B106" s="129">
        <f>+'N EERR ULTRAX'!B191</f>
        <v>0</v>
      </c>
      <c r="C106" s="30" t="str">
        <f>IF(AND(B4=0,B106&gt;=0), "",B106/B4)</f>
        <v/>
      </c>
      <c r="D106" s="47" t="str">
        <f>IF(AND(B124=0,B106&gt;=0),"",B106/B124)</f>
        <v/>
      </c>
      <c r="E106" s="129">
        <f>+'N EERR ULTRAX'!C191</f>
        <v>0</v>
      </c>
      <c r="F106" s="30">
        <f>IF(AND(E4=0,E106&gt;=0), "",E106/E4)</f>
        <v>0</v>
      </c>
      <c r="G106" s="47">
        <f>IF(AND(E124=0,E106&gt;=0),"",E106/E124)</f>
        <v>0</v>
      </c>
      <c r="H106" s="129">
        <f>+'N EERR ULTRAX'!D191</f>
        <v>0</v>
      </c>
      <c r="I106" s="30">
        <f>IF(AND(H4=0,H106&gt;=0), "",H106/H4)</f>
        <v>0</v>
      </c>
      <c r="J106" s="47">
        <f>IF(AND(H124=0,H106&gt;=0),"",H106/H124)</f>
        <v>0</v>
      </c>
      <c r="K106" s="30" t="str">
        <f t="shared" si="78"/>
        <v/>
      </c>
      <c r="L106" s="130">
        <f>+E106+H106</f>
        <v>0</v>
      </c>
      <c r="M106" s="30">
        <f>IF(AND(L4=0,L106&gt;=0), "",L106/L4)</f>
        <v>0</v>
      </c>
      <c r="N106" s="47">
        <f>IF(AND(L124=0,L106&gt;=0),"",L106/L124)</f>
        <v>0</v>
      </c>
      <c r="O106" s="129">
        <f>+'N EERR ULTRAX'!E191</f>
        <v>0</v>
      </c>
      <c r="P106" s="30">
        <f>IF(AND(O4=0,O106&gt;=0), "",O106/O4)</f>
        <v>0</v>
      </c>
      <c r="Q106" s="47">
        <f>IF(AND(O124=0,O106&gt;=0),"",O106/O124)</f>
        <v>0</v>
      </c>
      <c r="R106" s="30" t="str">
        <f t="shared" si="80"/>
        <v/>
      </c>
      <c r="S106" s="130">
        <f>+L106+O106</f>
        <v>0</v>
      </c>
      <c r="T106" s="30">
        <f>IF(AND(S4=0,S106&gt;=0), "",S106/S4)</f>
        <v>0</v>
      </c>
      <c r="U106" s="47">
        <f>IF(AND(S124=0,S106&gt;=0),"",S106/S124)</f>
        <v>0</v>
      </c>
      <c r="V106" s="131"/>
      <c r="W106" s="30" t="str">
        <f>IF(AND(V4=0,V106&gt;=0), "",V106/V4)</f>
        <v/>
      </c>
      <c r="X106" s="47" t="str">
        <f t="shared" si="113"/>
        <v/>
      </c>
      <c r="Y106" s="129">
        <f>+'N EERR ULTRAX'!F191</f>
        <v>0</v>
      </c>
      <c r="Z106" s="30">
        <f>IF(AND(Y4=0,Y106&gt;=0), "",Y106/Y4)</f>
        <v>0</v>
      </c>
      <c r="AA106" s="47">
        <f>IF(AND(Y124=0,Y106&gt;=0),"",Y106/Y124)</f>
        <v>0</v>
      </c>
      <c r="AB106" s="30" t="str">
        <f t="shared" si="114"/>
        <v/>
      </c>
      <c r="AC106" s="130">
        <f>+S106+Y106</f>
        <v>0</v>
      </c>
      <c r="AD106" s="30">
        <f>IF(AND(AC4=0,AC106&gt;=0), "",AC106/AC4)</f>
        <v>0</v>
      </c>
      <c r="AE106" s="47">
        <f>IF(AND(AC124=0,AC106&gt;=0),"",AC106/AC124)</f>
        <v>0</v>
      </c>
      <c r="AF106" s="129">
        <f>+'N EERR ULTRAX'!G191</f>
        <v>0</v>
      </c>
      <c r="AG106" s="30">
        <f>IF(AND(AF4=0,AF106&gt;=0), "",AF106/AF4)</f>
        <v>0</v>
      </c>
      <c r="AH106" s="47">
        <f>IF(AND(AF124=0,AF106&gt;=0),"",AF106/AF124)</f>
        <v>0</v>
      </c>
      <c r="AI106" s="30" t="str">
        <f t="shared" si="105"/>
        <v/>
      </c>
      <c r="AJ106" s="130">
        <f t="shared" si="76"/>
        <v>0</v>
      </c>
      <c r="AK106" s="30">
        <f>IF(AND(AJ4=0,AJ106&gt;=0), "",AJ106/AJ4)</f>
        <v>0</v>
      </c>
      <c r="AL106" s="47">
        <f>IF(AND(AJ124=0,AJ106&gt;=0),"",AJ106/AJ124)</f>
        <v>0</v>
      </c>
      <c r="AM106" s="129">
        <f>+'N EERR ULTRAX'!H191</f>
        <v>0</v>
      </c>
      <c r="AN106" s="30">
        <f>IF(AND(AM4=0,AM106&gt;=0), "",AM106/AM4)</f>
        <v>0</v>
      </c>
      <c r="AO106" s="47">
        <f>IF(AND(AM124=0,AM106&gt;=0),"",AM106/AM124)</f>
        <v>0</v>
      </c>
      <c r="AP106" s="30" t="str">
        <f t="shared" si="106"/>
        <v/>
      </c>
      <c r="AQ106" s="130">
        <f t="shared" si="77"/>
        <v>0</v>
      </c>
      <c r="AR106" s="30">
        <f>IF(AND(AQ4=0,AQ106&gt;=0), "",AQ106/AQ4)</f>
        <v>0</v>
      </c>
      <c r="AS106" s="47">
        <f>IF(AND(AQ124=0,AQ106&gt;=0),"",AQ106/AQ124)</f>
        <v>0</v>
      </c>
      <c r="AT106" s="131">
        <f>+V106*2</f>
        <v>0</v>
      </c>
      <c r="AU106" s="30" t="str">
        <f>IF(AND(AT4=0,AT106&gt;=0), "",AT106/AT4)</f>
        <v/>
      </c>
      <c r="AV106" s="47" t="str">
        <f t="shared" si="115"/>
        <v/>
      </c>
      <c r="AW106" s="131">
        <f>+AQ106/6</f>
        <v>0</v>
      </c>
      <c r="AX106" s="30">
        <f>IF(AND(AW4=0,AW106&gt;=0), "",AW106/AW4)</f>
        <v>0</v>
      </c>
      <c r="AY106" s="47">
        <f>IF(AND(AW124=0,AW106&gt;=0),"",AW106/AW124)</f>
        <v>0</v>
      </c>
      <c r="AZ106" s="131">
        <f>+AT106/6</f>
        <v>0</v>
      </c>
      <c r="BA106" s="30" t="str">
        <f>IF(AND(AZ4=0,AZ106&gt;=0), "",AZ106/AZ4)</f>
        <v/>
      </c>
      <c r="BB106" s="47" t="str">
        <f t="shared" si="116"/>
        <v/>
      </c>
      <c r="BC106" s="129">
        <f>+'N EERR ULTRAX'!I191</f>
        <v>0</v>
      </c>
      <c r="BD106" s="30" t="str">
        <f>IF(AND(BC4=0,BC106&gt;=0), "",BC106/BC4)</f>
        <v/>
      </c>
      <c r="BE106" s="47" t="str">
        <f>IF(AND(BC124=0,BC106&gt;=0),"",BC106/BC124)</f>
        <v/>
      </c>
      <c r="BF106" s="30" t="str">
        <f t="shared" si="117"/>
        <v/>
      </c>
      <c r="BG106" s="130">
        <f>+AQ106+BC106</f>
        <v>0</v>
      </c>
      <c r="BH106" s="30">
        <f>IF(AND(BG4=0,BG106&gt;=0), "",BG106/BG4)</f>
        <v>0</v>
      </c>
      <c r="BI106" s="47">
        <f>IF(AND(BG124=0,BG106&gt;=0),"",BG106/BG124)</f>
        <v>0</v>
      </c>
      <c r="BJ106" s="129">
        <f>+'N EERR ULTRAX'!J191</f>
        <v>0</v>
      </c>
      <c r="BK106" s="30" t="str">
        <f>IF(AND(BJ4=0,BJ106&gt;=0), "",BJ106/BJ4)</f>
        <v/>
      </c>
      <c r="BL106" s="47" t="str">
        <f>IF(AND(BJ124=0,BJ106&gt;=0),"",BJ106/BJ124)</f>
        <v/>
      </c>
      <c r="BM106" s="30" t="str">
        <f t="shared" si="107"/>
        <v/>
      </c>
      <c r="BN106" s="130">
        <f>+BG106+BJ106</f>
        <v>0</v>
      </c>
      <c r="BO106" s="30">
        <f>IF(AND(BN4=0,BN106&gt;=0), "",BN106/BN4)</f>
        <v>0</v>
      </c>
      <c r="BP106" s="47">
        <f>IF(AND(BN124=0,BN106&gt;=0),"",BN106/BN124)</f>
        <v>0</v>
      </c>
      <c r="BQ106" s="129">
        <f>+'N EERR ULTRAX'!K191</f>
        <v>0</v>
      </c>
      <c r="BR106" s="30" t="str">
        <f>IF(AND(BQ4=0,BQ106&gt;=0), "",BQ106/BQ4)</f>
        <v/>
      </c>
      <c r="BS106" s="47" t="str">
        <f>IF(AND(BQ124=0,BQ106&gt;=0),"",BQ106/BQ124)</f>
        <v/>
      </c>
      <c r="BT106" s="30" t="str">
        <f t="shared" si="108"/>
        <v/>
      </c>
      <c r="BU106" s="130">
        <f>+BN106+BQ106</f>
        <v>0</v>
      </c>
      <c r="BV106" s="30">
        <f>IF(AND(BU4=0,BU106&gt;=0), "",BU106/BU4)</f>
        <v>0</v>
      </c>
      <c r="BW106" s="47">
        <f>IF(AND(BU124=0,BU106&gt;=0),"",BU106/BU124)</f>
        <v>0</v>
      </c>
      <c r="BX106" s="131">
        <f>+AZ106*9</f>
        <v>0</v>
      </c>
      <c r="BY106" s="30" t="str">
        <f>IF(AND(BX4=0,BX106&gt;=0), "",BX106/BX4)</f>
        <v/>
      </c>
      <c r="BZ106" s="47" t="str">
        <f t="shared" si="109"/>
        <v/>
      </c>
      <c r="CA106" s="129">
        <f>+'N EERR ULTRAX'!L191</f>
        <v>0</v>
      </c>
      <c r="CB106" s="30" t="str">
        <f>IF(AND(CA4=0,CA106&gt;=0), "",CA106/CA4)</f>
        <v/>
      </c>
      <c r="CC106" s="47" t="str">
        <f>IF(AND(CA124=0,CA106&gt;=0),"",CA106/CA124)</f>
        <v/>
      </c>
      <c r="CD106" s="30" t="str">
        <f t="shared" si="118"/>
        <v/>
      </c>
      <c r="CE106" s="130">
        <f>+BU106+CA106</f>
        <v>0</v>
      </c>
      <c r="CF106" s="30">
        <f>IF(AND(CE4=0,CE106&gt;=0), "",CE106/CE4)</f>
        <v>0</v>
      </c>
      <c r="CG106" s="47">
        <f>IF(AND(CE124=0,CE106&gt;=0),"",CE106/CE124)</f>
        <v>0</v>
      </c>
      <c r="CH106" s="129">
        <f>+'N EERR ULTRAX'!M191</f>
        <v>0</v>
      </c>
      <c r="CI106" s="30" t="str">
        <f>IF(AND(CH4=0,CH106&gt;=0), "",CH106/CH4)</f>
        <v/>
      </c>
      <c r="CJ106" s="47" t="str">
        <f>IF(AND(CH124=0,CH106&gt;=0),"",CH106/CH124)</f>
        <v/>
      </c>
      <c r="CK106" s="30" t="str">
        <f t="shared" si="110"/>
        <v/>
      </c>
      <c r="CL106" s="130">
        <f>+CE106+CH106</f>
        <v>0</v>
      </c>
      <c r="CM106" s="30">
        <f>IF(AND(CL4=0,CL106&gt;=0), "",CL106/CL4)</f>
        <v>0</v>
      </c>
      <c r="CN106" s="47">
        <f>IF(AND(CL124=0,CL106&gt;=0),"",CL106/CL124)</f>
        <v>0</v>
      </c>
      <c r="CO106" s="129">
        <f>+'N EERR ULTRAX'!N191</f>
        <v>0</v>
      </c>
      <c r="CP106" s="30" t="str">
        <f>IF(AND(CO4=0,CO106&gt;=0), "",CO106/CO4)</f>
        <v/>
      </c>
      <c r="CQ106" s="47" t="str">
        <f>IF(AND(CO124=0,CO106&gt;=0),"",CO106/CO124)</f>
        <v/>
      </c>
      <c r="CR106" s="30" t="str">
        <f t="shared" si="111"/>
        <v/>
      </c>
      <c r="CS106" s="130">
        <f>+CL106+CO106</f>
        <v>0</v>
      </c>
      <c r="CT106" s="30">
        <f>IF(AND(CS4=0,CS106&gt;=0), "",CS106/CS4)</f>
        <v>0</v>
      </c>
      <c r="CU106" s="47">
        <f>IF(AND(CS124=0,CS106&gt;=0),"",CS106/CS124)</f>
        <v>0</v>
      </c>
      <c r="CV106" s="131">
        <f>+AZ106*12</f>
        <v>0</v>
      </c>
      <c r="CW106" s="30" t="str">
        <f>IF(AND(CV4=0,CV106&gt;=0), "",CV106/CV4)</f>
        <v/>
      </c>
      <c r="CX106" s="47" t="str">
        <f t="shared" si="112"/>
        <v/>
      </c>
    </row>
    <row r="107" spans="1:219" hidden="1" outlineLevel="1" x14ac:dyDescent="0.3">
      <c r="A107" s="29"/>
      <c r="B107" s="129"/>
      <c r="C107" s="15"/>
      <c r="D107" s="46"/>
      <c r="E107" s="129"/>
      <c r="F107" s="15"/>
      <c r="G107" s="46"/>
      <c r="H107" s="129"/>
      <c r="I107" s="15"/>
      <c r="J107" s="46"/>
      <c r="K107" s="32" t="str">
        <f t="shared" si="78"/>
        <v/>
      </c>
      <c r="M107" s="15"/>
      <c r="N107" s="46"/>
      <c r="O107" s="129"/>
      <c r="P107" s="15"/>
      <c r="Q107" s="46"/>
      <c r="R107" s="32" t="str">
        <f t="shared" si="80"/>
        <v/>
      </c>
      <c r="T107" s="15"/>
      <c r="U107" s="46"/>
      <c r="V107" s="131"/>
      <c r="W107" s="15"/>
      <c r="X107" s="92" t="str">
        <f t="shared" si="113"/>
        <v/>
      </c>
      <c r="Y107" s="129"/>
      <c r="Z107" s="15"/>
      <c r="AA107" s="46"/>
      <c r="AB107" s="32" t="str">
        <f t="shared" si="114"/>
        <v/>
      </c>
      <c r="AD107" s="15"/>
      <c r="AE107" s="46"/>
      <c r="AF107" s="129"/>
      <c r="AG107" s="15"/>
      <c r="AH107" s="46"/>
      <c r="AI107" s="32" t="str">
        <f t="shared" si="105"/>
        <v/>
      </c>
      <c r="AJ107" s="130">
        <f t="shared" si="76"/>
        <v>0</v>
      </c>
      <c r="AK107" s="15"/>
      <c r="AL107" s="46"/>
      <c r="AM107" s="129"/>
      <c r="AN107" s="15"/>
      <c r="AO107" s="46"/>
      <c r="AP107" s="32" t="str">
        <f t="shared" si="106"/>
        <v/>
      </c>
      <c r="AQ107" s="130">
        <f t="shared" si="77"/>
        <v>0</v>
      </c>
      <c r="AR107" s="15"/>
      <c r="AS107" s="46"/>
      <c r="AT107" s="131">
        <f>+V107*2</f>
        <v>0</v>
      </c>
      <c r="AU107" s="15"/>
      <c r="AV107" s="92" t="str">
        <f t="shared" si="115"/>
        <v/>
      </c>
      <c r="AW107" s="131">
        <f>+AQ107/6</f>
        <v>0</v>
      </c>
      <c r="AX107" s="15"/>
      <c r="AY107" s="46"/>
      <c r="AZ107" s="131">
        <f>+AT107/6</f>
        <v>0</v>
      </c>
      <c r="BA107" s="15"/>
      <c r="BB107" s="92" t="str">
        <f t="shared" si="116"/>
        <v/>
      </c>
      <c r="BC107" s="129"/>
      <c r="BD107" s="15"/>
      <c r="BE107" s="46"/>
      <c r="BF107" s="32" t="str">
        <f t="shared" si="117"/>
        <v/>
      </c>
      <c r="BG107" s="130">
        <f>+AQ107+BC107</f>
        <v>0</v>
      </c>
      <c r="BH107" s="15"/>
      <c r="BI107" s="46"/>
      <c r="BJ107" s="129"/>
      <c r="BK107" s="15"/>
      <c r="BL107" s="46"/>
      <c r="BM107" s="32" t="str">
        <f t="shared" si="107"/>
        <v/>
      </c>
      <c r="BN107" s="130">
        <f>+BG107+BJ107</f>
        <v>0</v>
      </c>
      <c r="BO107" s="15"/>
      <c r="BP107" s="46"/>
      <c r="BQ107" s="129"/>
      <c r="BR107" s="15"/>
      <c r="BS107" s="46"/>
      <c r="BT107" s="32" t="str">
        <f t="shared" si="108"/>
        <v/>
      </c>
      <c r="BU107" s="130">
        <f>+BN107+BQ107</f>
        <v>0</v>
      </c>
      <c r="BV107" s="15"/>
      <c r="BW107" s="46"/>
      <c r="BX107" s="131">
        <f>+AZ107*9</f>
        <v>0</v>
      </c>
      <c r="BY107" s="15"/>
      <c r="BZ107" s="92" t="str">
        <f t="shared" si="109"/>
        <v/>
      </c>
      <c r="CA107" s="129"/>
      <c r="CB107" s="15"/>
      <c r="CC107" s="46"/>
      <c r="CD107" s="32" t="str">
        <f t="shared" si="118"/>
        <v/>
      </c>
      <c r="CF107" s="15"/>
      <c r="CG107" s="46"/>
      <c r="CH107" s="129"/>
      <c r="CI107" s="15"/>
      <c r="CJ107" s="46"/>
      <c r="CK107" s="32" t="str">
        <f t="shared" si="110"/>
        <v/>
      </c>
      <c r="CL107" s="130">
        <f>+CE107+CH107</f>
        <v>0</v>
      </c>
      <c r="CM107" s="15"/>
      <c r="CN107" s="46"/>
      <c r="CO107" s="129"/>
      <c r="CP107" s="15"/>
      <c r="CQ107" s="46"/>
      <c r="CR107" s="32" t="str">
        <f t="shared" si="111"/>
        <v/>
      </c>
      <c r="CS107" s="130">
        <f>+CL107+CO107</f>
        <v>0</v>
      </c>
      <c r="CT107" s="15"/>
      <c r="CU107" s="46"/>
      <c r="CV107" s="131">
        <f>+AZ107*12</f>
        <v>0</v>
      </c>
      <c r="CW107" s="15"/>
      <c r="CX107" s="92" t="str">
        <f t="shared" si="112"/>
        <v/>
      </c>
    </row>
    <row r="108" spans="1:219" s="3" customFormat="1" hidden="1" outlineLevel="1" x14ac:dyDescent="0.3">
      <c r="B108" s="132"/>
      <c r="C108" s="15"/>
      <c r="D108" s="46"/>
      <c r="E108" s="132"/>
      <c r="F108" s="15"/>
      <c r="G108" s="46"/>
      <c r="H108" s="132"/>
      <c r="I108" s="15"/>
      <c r="J108" s="46"/>
      <c r="K108" s="15" t="str">
        <f t="shared" si="78"/>
        <v/>
      </c>
      <c r="L108" s="118"/>
      <c r="M108" s="15"/>
      <c r="N108" s="46"/>
      <c r="O108" s="132"/>
      <c r="P108" s="15"/>
      <c r="Q108" s="46"/>
      <c r="R108" s="15" t="str">
        <f t="shared" si="80"/>
        <v/>
      </c>
      <c r="S108" s="118"/>
      <c r="T108" s="15"/>
      <c r="U108" s="46"/>
      <c r="V108" s="133"/>
      <c r="W108" s="15"/>
      <c r="X108" s="46" t="str">
        <f t="shared" si="113"/>
        <v/>
      </c>
      <c r="Y108" s="132"/>
      <c r="Z108" s="15"/>
      <c r="AA108" s="46"/>
      <c r="AB108" s="15" t="str">
        <f t="shared" si="114"/>
        <v/>
      </c>
      <c r="AC108" s="118"/>
      <c r="AD108" s="15"/>
      <c r="AE108" s="46"/>
      <c r="AF108" s="132"/>
      <c r="AG108" s="15"/>
      <c r="AH108" s="46"/>
      <c r="AI108" s="15" t="str">
        <f t="shared" si="105"/>
        <v/>
      </c>
      <c r="AJ108" s="118">
        <f t="shared" si="76"/>
        <v>0</v>
      </c>
      <c r="AK108" s="15"/>
      <c r="AL108" s="46"/>
      <c r="AM108" s="132"/>
      <c r="AN108" s="15"/>
      <c r="AO108" s="46"/>
      <c r="AP108" s="15" t="str">
        <f t="shared" si="106"/>
        <v/>
      </c>
      <c r="AQ108" s="118">
        <f t="shared" si="77"/>
        <v>0</v>
      </c>
      <c r="AR108" s="15"/>
      <c r="AS108" s="46"/>
      <c r="AT108" s="131">
        <f>+V108*2</f>
        <v>0</v>
      </c>
      <c r="AU108" s="15"/>
      <c r="AV108" s="46" t="str">
        <f t="shared" si="115"/>
        <v/>
      </c>
      <c r="AW108" s="133"/>
      <c r="AX108" s="15"/>
      <c r="AY108" s="46"/>
      <c r="AZ108" s="131">
        <f>+AT108/6</f>
        <v>0</v>
      </c>
      <c r="BA108" s="15"/>
      <c r="BB108" s="46" t="str">
        <f t="shared" si="116"/>
        <v/>
      </c>
      <c r="BC108" s="132"/>
      <c r="BD108" s="15"/>
      <c r="BE108" s="46"/>
      <c r="BF108" s="15" t="str">
        <f t="shared" si="117"/>
        <v/>
      </c>
      <c r="BG108" s="130">
        <f>+AQ108+BC108</f>
        <v>0</v>
      </c>
      <c r="BH108" s="15"/>
      <c r="BI108" s="46"/>
      <c r="BJ108" s="132"/>
      <c r="BK108" s="15"/>
      <c r="BL108" s="46"/>
      <c r="BM108" s="15" t="str">
        <f t="shared" si="107"/>
        <v/>
      </c>
      <c r="BN108" s="118">
        <f>+BG108+BJ108</f>
        <v>0</v>
      </c>
      <c r="BO108" s="15"/>
      <c r="BP108" s="46"/>
      <c r="BQ108" s="132"/>
      <c r="BR108" s="15"/>
      <c r="BS108" s="46"/>
      <c r="BT108" s="15" t="str">
        <f t="shared" si="108"/>
        <v/>
      </c>
      <c r="BU108" s="118">
        <f>+BN108+BQ108</f>
        <v>0</v>
      </c>
      <c r="BV108" s="15"/>
      <c r="BW108" s="46"/>
      <c r="BX108" s="131">
        <f>+AZ108*9</f>
        <v>0</v>
      </c>
      <c r="BY108" s="15"/>
      <c r="BZ108" s="46" t="str">
        <f t="shared" si="109"/>
        <v/>
      </c>
      <c r="CA108" s="132"/>
      <c r="CB108" s="15"/>
      <c r="CC108" s="46"/>
      <c r="CD108" s="15" t="str">
        <f t="shared" si="118"/>
        <v/>
      </c>
      <c r="CE108" s="118"/>
      <c r="CF108" s="15"/>
      <c r="CG108" s="46"/>
      <c r="CH108" s="132"/>
      <c r="CI108" s="15"/>
      <c r="CJ108" s="46"/>
      <c r="CK108" s="15" t="str">
        <f t="shared" si="110"/>
        <v/>
      </c>
      <c r="CL108" s="118">
        <f>+CE108+CH108</f>
        <v>0</v>
      </c>
      <c r="CM108" s="15"/>
      <c r="CN108" s="46"/>
      <c r="CO108" s="132"/>
      <c r="CP108" s="15"/>
      <c r="CQ108" s="46"/>
      <c r="CR108" s="15" t="str">
        <f t="shared" si="111"/>
        <v/>
      </c>
      <c r="CS108" s="118">
        <f>+CL108+CO108</f>
        <v>0</v>
      </c>
      <c r="CT108" s="15"/>
      <c r="CU108" s="46"/>
      <c r="CV108" s="131">
        <f>+AZ108*12</f>
        <v>0</v>
      </c>
      <c r="CW108" s="15"/>
      <c r="CX108" s="46" t="str">
        <f t="shared" si="112"/>
        <v/>
      </c>
    </row>
    <row r="109" spans="1:219" s="41" customFormat="1" ht="16.2" collapsed="1" thickBot="1" x14ac:dyDescent="0.35">
      <c r="A109" s="160" t="s">
        <v>117</v>
      </c>
      <c r="B109" s="161">
        <f>+B36-B38+B110+B111</f>
        <v>0</v>
      </c>
      <c r="C109" s="162" t="str">
        <f>IF(AND(B4=0,B109&lt;=0), "",B109/B4)</f>
        <v/>
      </c>
      <c r="D109" s="163"/>
      <c r="E109" s="161">
        <f>+E36-E38+E110+E111</f>
        <v>5749.4228593127327</v>
      </c>
      <c r="F109" s="162">
        <f>IF(AND(E4=0,E109&lt;=0), "",E109/E4)</f>
        <v>8.2466481488687529E-2</v>
      </c>
      <c r="G109" s="163"/>
      <c r="H109" s="161">
        <f>+H36-H38+H110+H111</f>
        <v>11950.611608903164</v>
      </c>
      <c r="I109" s="162">
        <f>IF(AND(H4=0,H109&lt;=0), "",H109/H4)</f>
        <v>0.1313517746204142</v>
      </c>
      <c r="J109" s="163"/>
      <c r="K109" s="162">
        <f>IF(AND(E109=0,H109&gt;0),100%,IF(AND(E109&lt;0,H109&gt;=0),(E109-H109)/E109,IF(AND(E109&gt;0,H109&gt;0),(H109-E109)/E109,IF(AND(E109=0,H109&lt;=0),"",(H109-E109)/E109))))</f>
        <v>1.0785758677579163</v>
      </c>
      <c r="L109" s="164">
        <f>+L36-L38+L110+L111</f>
        <v>17700.034468215861</v>
      </c>
      <c r="M109" s="162">
        <f>IF(AND(L4=0,L109&lt;=0), "",L109/L4)</f>
        <v>0.11014331850890736</v>
      </c>
      <c r="N109" s="163"/>
      <c r="O109" s="161">
        <f>+O36-O38+O110+O111</f>
        <v>28066.656703022505</v>
      </c>
      <c r="P109" s="162">
        <f>IF(AND(O4=0,O109&lt;=0), "",O109/O4)</f>
        <v>0.26069896701866424</v>
      </c>
      <c r="Q109" s="163"/>
      <c r="R109" s="162">
        <f>IF(AND(H109=0,O109&gt;0),100%,IF(AND(H109&lt;0,O109&gt;=0),(H109-O109)/H109,IF(AND(H109&gt;0,O109&gt;0),(O109-H109)/H109,IF(AND(H109=0,O109&lt;=0),"",(O109-H109)/H109))))</f>
        <v>1.3485540005427792</v>
      </c>
      <c r="S109" s="164">
        <f>+S36-S38+S110+S111</f>
        <v>45766.69117123841</v>
      </c>
      <c r="T109" s="162">
        <f>IF(AND(S4=0,S109&lt;=0), "",S109/S4)</f>
        <v>0.17054260399360172</v>
      </c>
      <c r="U109" s="163"/>
      <c r="V109" s="165">
        <f>+V36-V38+V110+V111</f>
        <v>0</v>
      </c>
      <c r="W109" s="162" t="str">
        <f>IF(AND(V4=0,V109&lt;=0), "",V109/V4)</f>
        <v/>
      </c>
      <c r="X109" s="163">
        <f t="shared" si="113"/>
        <v>1</v>
      </c>
      <c r="Y109" s="161">
        <f>+Y36-Y38+Y110+Y111</f>
        <v>17524.220310705325</v>
      </c>
      <c r="Z109" s="162">
        <f>IF(AND(Y4=0,Y109&lt;=0), "",Y109/Y4)</f>
        <v>0.14923656855661951</v>
      </c>
      <c r="AA109" s="163"/>
      <c r="AB109" s="162">
        <f t="shared" si="114"/>
        <v>-0.37562138247773069</v>
      </c>
      <c r="AC109" s="164">
        <f>+AC36-AC38+AC110+AC111</f>
        <v>63290.911481943709</v>
      </c>
      <c r="AD109" s="162">
        <f>IF(AND(AC4=0,AC109&lt;=0), "",AC109/AC4)</f>
        <v>0.16405744413368931</v>
      </c>
      <c r="AE109" s="163"/>
      <c r="AF109" s="161">
        <f>+AF36-AF38+AF110+AF111</f>
        <v>23448.139997485388</v>
      </c>
      <c r="AG109" s="162">
        <f>IF(AND(AF4=0,AF109&lt;=0), "",AF109/AF4)</f>
        <v>0.17708948158526927</v>
      </c>
      <c r="AH109" s="163"/>
      <c r="AI109" s="162">
        <f t="shared" si="105"/>
        <v>0.33804184047841579</v>
      </c>
      <c r="AJ109" s="164">
        <f>+AJ36-AJ38+AJ110+AJ111</f>
        <v>86739.051479429167</v>
      </c>
      <c r="AK109" s="162">
        <f>IF(AND(AJ4=0,AJ109&lt;=0), "",AJ109/AJ4)</f>
        <v>0.16738738097813177</v>
      </c>
      <c r="AL109" s="163"/>
      <c r="AM109" s="161">
        <f>+AM36-AM38+AM110+AM111</f>
        <v>21740.294750914247</v>
      </c>
      <c r="AN109" s="162">
        <f>IF(AND(AM4=0,AM109&lt;=0), "",AM109/AM4)</f>
        <v>0.18403712737715522</v>
      </c>
      <c r="AO109" s="163"/>
      <c r="AP109" s="162">
        <f t="shared" si="106"/>
        <v>-7.2834998714366828E-2</v>
      </c>
      <c r="AQ109" s="164">
        <f>+AQ36-AQ38+AQ110+AQ111</f>
        <v>108479.34623034342</v>
      </c>
      <c r="AR109" s="162">
        <f>IF(AND(AQ4=0,AQ109&lt;=0), "",AQ109/AQ4)</f>
        <v>0.17047831467514937</v>
      </c>
      <c r="AS109" s="163"/>
      <c r="AT109" s="165">
        <f>+AT36-AT38+AT110+AT111</f>
        <v>0</v>
      </c>
      <c r="AU109" s="162" t="str">
        <f>IF(AND(AT4=0,AT109&lt;=0), "",AT109/AT4)</f>
        <v/>
      </c>
      <c r="AV109" s="163">
        <f t="shared" si="115"/>
        <v>1</v>
      </c>
      <c r="AW109" s="165">
        <f>+AW36-AW38+AW110+AW111</f>
        <v>18079.891038390579</v>
      </c>
      <c r="AX109" s="162">
        <f>IF(AND(AW4=0,AW109&lt;=0), "",AW109/AW4)</f>
        <v>0.17047831467514946</v>
      </c>
      <c r="AY109" s="163"/>
      <c r="AZ109" s="165">
        <f>+AZ36-AZ38+AZ110+AZ111</f>
        <v>0</v>
      </c>
      <c r="BA109" s="162" t="str">
        <f>IF(AND(AZ4=0,AZ109&lt;=0), "",AZ109/AZ4)</f>
        <v/>
      </c>
      <c r="BB109" s="163">
        <f t="shared" si="116"/>
        <v>1</v>
      </c>
      <c r="BC109" s="161">
        <f>+BC36-BC38+BC110+BC111</f>
        <v>0</v>
      </c>
      <c r="BD109" s="162" t="str">
        <f>IF(AND(BC4=0,BC109&lt;=0), "",BC109/BC4)</f>
        <v/>
      </c>
      <c r="BE109" s="163"/>
      <c r="BF109" s="162">
        <f t="shared" si="117"/>
        <v>-1</v>
      </c>
      <c r="BG109" s="164">
        <f>+BG36-BG38+BG110+BG111</f>
        <v>108479.34623034342</v>
      </c>
      <c r="BH109" s="162">
        <f>IF(AND(BG4=0,BG109&lt;=0), "",BG109/BG4)</f>
        <v>0.17047831467514937</v>
      </c>
      <c r="BI109" s="163"/>
      <c r="BJ109" s="161">
        <f>+BJ36-BJ38+BJ110+BJ111</f>
        <v>0</v>
      </c>
      <c r="BK109" s="162" t="str">
        <f>IF(AND(BJ4=0,BJ109&lt;=0), "",BJ109/BJ4)</f>
        <v/>
      </c>
      <c r="BL109" s="163"/>
      <c r="BM109" s="162" t="str">
        <f t="shared" si="107"/>
        <v/>
      </c>
      <c r="BN109" s="164">
        <f>+BN36-BN38+BN110+BN111</f>
        <v>108479.34623034342</v>
      </c>
      <c r="BO109" s="162">
        <f>IF(AND(BN4=0,BN109&lt;=0), "",BN109/BN4)</f>
        <v>0.17047831467514937</v>
      </c>
      <c r="BP109" s="163"/>
      <c r="BQ109" s="161">
        <f>+BQ36-BQ38+BQ110+BQ111</f>
        <v>0</v>
      </c>
      <c r="BR109" s="162" t="str">
        <f>IF(AND(BQ4=0,BQ109&lt;=0), "",BQ109/BQ4)</f>
        <v/>
      </c>
      <c r="BS109" s="163"/>
      <c r="BT109" s="162" t="str">
        <f t="shared" si="108"/>
        <v/>
      </c>
      <c r="BU109" s="164">
        <f>+BU36-BU38+BU110+BU111</f>
        <v>108479.34623034342</v>
      </c>
      <c r="BV109" s="162">
        <f>IF(AND(BU4=0,BU109&lt;=0), "",BU109/BU4)</f>
        <v>0.17047831467514937</v>
      </c>
      <c r="BW109" s="163"/>
      <c r="BX109" s="165">
        <f>+BX36-BX38+BX110+BX111</f>
        <v>0</v>
      </c>
      <c r="BY109" s="162" t="str">
        <f>IF(AND(BX4=0,BX109&lt;=0), "",BX109/BX4)</f>
        <v/>
      </c>
      <c r="BZ109" s="163">
        <f t="shared" si="109"/>
        <v>1</v>
      </c>
      <c r="CA109" s="161">
        <f>+CA36-CA38+CA110+CA111</f>
        <v>0</v>
      </c>
      <c r="CB109" s="162" t="str">
        <f>IF(AND(CA4=0,CA109&lt;=0), "",CA109/CA4)</f>
        <v/>
      </c>
      <c r="CC109" s="163"/>
      <c r="CD109" s="162" t="str">
        <f t="shared" si="118"/>
        <v/>
      </c>
      <c r="CE109" s="164">
        <f>+CE36-CE38+CE110+CE111</f>
        <v>108479.34623034342</v>
      </c>
      <c r="CF109" s="162">
        <f>IF(AND(CE4=0,CE109&lt;=0), "",CE109/CE4)</f>
        <v>0.17047831467514937</v>
      </c>
      <c r="CG109" s="163"/>
      <c r="CH109" s="161">
        <f>+CH36-CH38+CH110+CH111</f>
        <v>0</v>
      </c>
      <c r="CI109" s="162" t="str">
        <f>IF(AND(CH4=0,CH109&lt;=0), "",CH109/CH4)</f>
        <v/>
      </c>
      <c r="CJ109" s="163"/>
      <c r="CK109" s="162" t="str">
        <f t="shared" si="110"/>
        <v/>
      </c>
      <c r="CL109" s="164">
        <f>+CL36-CL38+CL110+CL111</f>
        <v>108479.34623034342</v>
      </c>
      <c r="CM109" s="162">
        <f>IF(AND(CL4=0,CL109&lt;=0), "",CL109/CL4)</f>
        <v>0.17047831467514937</v>
      </c>
      <c r="CN109" s="163"/>
      <c r="CO109" s="161">
        <f>+CO36-CO38+CO110+CO111</f>
        <v>0</v>
      </c>
      <c r="CP109" s="162" t="str">
        <f>IF(AND(CO4=0,CO109&lt;=0), "",CO109/CO4)</f>
        <v/>
      </c>
      <c r="CQ109" s="163"/>
      <c r="CR109" s="162" t="str">
        <f t="shared" si="111"/>
        <v/>
      </c>
      <c r="CS109" s="164">
        <f>+CS36-CS38+CS110+CS111</f>
        <v>108479.34623034342</v>
      </c>
      <c r="CT109" s="162">
        <f>IF(AND(CS4=0,CS109&lt;=0), "",CS109/CS4)</f>
        <v>0.17047831467514937</v>
      </c>
      <c r="CU109" s="163"/>
      <c r="CV109" s="165">
        <f>+CV36-CV38+CV110+CV111</f>
        <v>0</v>
      </c>
      <c r="CW109" s="162" t="str">
        <f>IF(AND(CV4=0,CV109&lt;=0), "",CV109/CV4)</f>
        <v/>
      </c>
      <c r="CX109" s="163">
        <f t="shared" si="112"/>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ULTRAX'!B154+'N EERR ULTRAX'!B156</f>
        <v>0</v>
      </c>
      <c r="C110" s="30" t="str">
        <f>IF(AND(B4=0,B110&gt;=0), "",B110/B4)</f>
        <v/>
      </c>
      <c r="D110" s="47" t="str">
        <f>IF(AND(B124=0,B110&gt;=0),"",B110/B124)</f>
        <v/>
      </c>
      <c r="E110" s="129">
        <f>+'N EERR ULTRAX'!C154+'N EERR ULTRAX'!C156</f>
        <v>4324.937735747746</v>
      </c>
      <c r="F110" s="30">
        <f>IF(AND(E4=0,E110&gt;=0), "",E110/E4)</f>
        <v>6.20344696245567E-2</v>
      </c>
      <c r="G110" s="47">
        <f>IF(AND(E124=0,E110&gt;=0),"",E110/E124)</f>
        <v>0.16178353675622806</v>
      </c>
      <c r="H110" s="129">
        <f>+'N EERR ULTRAX'!D154+'N EERR ULTRAX'!D156</f>
        <v>3107.5699999999997</v>
      </c>
      <c r="I110" s="30">
        <f>IF(AND(H4=0,H110&gt;=0), "",H110/H4)</f>
        <v>3.4155978590506973E-2</v>
      </c>
      <c r="J110" s="47">
        <f>IF(AND(H124=0,H110&gt;=0),"",H110/H124)</f>
        <v>0.11748866439434788</v>
      </c>
      <c r="K110" s="30">
        <f>IF(AND(E110=0,H110&gt;0),100%,IF(AND(E110&lt;0,H110=0),(E110-H110)/E110,IF(AND(E110&gt;0,H110&gt;0),(H110-E110)/E110,IF(AND(E110=0,H110=0),"",(H110-E110)/E110))))</f>
        <v>-0.28147636107812624</v>
      </c>
      <c r="L110" s="130">
        <f>+E110+H110</f>
        <v>7432.5077357477458</v>
      </c>
      <c r="M110" s="30">
        <f>IF(AND(L4=0,L110&gt;=0), "",L110/L4)</f>
        <v>4.6250817665266369E-2</v>
      </c>
      <c r="N110" s="47">
        <f>IF(AND(L124=0,L110&gt;=0),"",L110/L124)</f>
        <v>0.13975391585633024</v>
      </c>
      <c r="O110" s="129">
        <f>+'N EERR ULTRAX'!E154+'N EERR ULTRAX'!E156</f>
        <v>6646.0403109102526</v>
      </c>
      <c r="P110" s="30">
        <f>IF(AND(O4=0,O110&gt;=0), "",O110/O4)</f>
        <v>6.1732177870409459E-2</v>
      </c>
      <c r="Q110" s="47">
        <f>IF(AND(O124=0,O110&gt;=0),"",O110/O124)</f>
        <v>0.2047706284579317</v>
      </c>
      <c r="R110" s="30">
        <f>IF(AND(H110=0,O110&gt;0),100%,IF(AND(H110&lt;0,O110=0),(H110-O110)/H110,IF(AND(H110&gt;0,O110&gt;0),(O110-H110)/H110,IF(AND(H110=0,O110=0),"",(O110-H110)/H110))))</f>
        <v>1.1386614978617549</v>
      </c>
      <c r="S110" s="130">
        <f>+L110+O110</f>
        <v>14078.548046657997</v>
      </c>
      <c r="T110" s="30">
        <f>IF(AND(S4=0,S110&gt;=0), "",S110/S4)</f>
        <v>5.2461565013355561E-2</v>
      </c>
      <c r="U110" s="47">
        <f>IF(AND(S124=0,S110&gt;=0),"",S110/S124)</f>
        <v>0.16439441535898738</v>
      </c>
      <c r="V110" s="131"/>
      <c r="W110" s="30" t="str">
        <f>IF(AND(V4=0,V110&gt;=0), "",V110/V4)</f>
        <v/>
      </c>
      <c r="X110" s="47">
        <f t="shared" si="113"/>
        <v>1</v>
      </c>
      <c r="Y110" s="129">
        <f>+'N EERR ULTRAX'!F154+'N EERR ULTRAX'!F156</f>
        <v>7542.9739657454265</v>
      </c>
      <c r="Z110" s="30">
        <f>IF(AND(Y4=0,Y110&gt;=0), "",Y110/Y4)</f>
        <v>6.423609903329594E-2</v>
      </c>
      <c r="AA110" s="47">
        <f>IF(AND(Y124=0,Y110&gt;=0),"",Y110/Y124)</f>
        <v>0.21889421862885555</v>
      </c>
      <c r="AB110" s="30">
        <f t="shared" si="114"/>
        <v>0.13495760074803526</v>
      </c>
      <c r="AC110" s="130">
        <f>+S110+Y110</f>
        <v>21621.522012403424</v>
      </c>
      <c r="AD110" s="30">
        <f>IF(AND(AC4=0,AC110&gt;=0), "",AC110/AC4)</f>
        <v>5.6045513590797034E-2</v>
      </c>
      <c r="AE110" s="47">
        <f>IF(AND(AC124=0,AC110&gt;=0),"",AC110/AC124)</f>
        <v>0.18003188259953304</v>
      </c>
      <c r="AF110" s="129">
        <f>+'N EERR ULTRAX'!G154+'N EERR ULTRAX'!G156</f>
        <v>7108.5956201380368</v>
      </c>
      <c r="AG110" s="30">
        <f>IF(AND(AF4=0,AF110&gt;=0), "",AF110/AF4)</f>
        <v>5.3686881488449079E-2</v>
      </c>
      <c r="AH110" s="47">
        <f>IF(AND(AF124=0,AF110&gt;=0),"",AF110/AF124)</f>
        <v>0.19591495994982799</v>
      </c>
      <c r="AI110" s="30">
        <f t="shared" si="105"/>
        <v>-5.7587146340423931E-2</v>
      </c>
      <c r="AJ110" s="130">
        <f t="shared" si="76"/>
        <v>28730.11763254146</v>
      </c>
      <c r="AK110" s="30">
        <f>IF(AND(AJ4=0,AJ110&gt;=0), "",AJ110/AJ4)</f>
        <v>5.5442837610983842E-2</v>
      </c>
      <c r="AL110" s="47">
        <f>IF(AND(AJ124=0,AJ110&gt;=0),"",AJ110/AJ124)</f>
        <v>0.18371709935011193</v>
      </c>
      <c r="AM110" s="129">
        <f>+'N EERR ULTRAX'!H154+'N EERR ULTRAX'!H156</f>
        <v>5688.3944167602003</v>
      </c>
      <c r="AN110" s="30">
        <f>IF(AND(AM4=0,AM110&gt;=0), "",AM110/AM4)</f>
        <v>4.8153706278741749E-2</v>
      </c>
      <c r="AO110" s="47">
        <f>IF(AND(AM124=0,AM110&gt;=0),"",AM110/AM124)</f>
        <v>0.15594178326276353</v>
      </c>
      <c r="AP110" s="30">
        <f t="shared" si="106"/>
        <v>-0.19978646687322166</v>
      </c>
      <c r="AQ110" s="130">
        <f t="shared" si="77"/>
        <v>34418.512049301658</v>
      </c>
      <c r="AR110" s="30">
        <f>IF(AND(AQ4=0,AQ110&gt;=0), "",AQ110/AQ4)</f>
        <v>5.4089650534324511E-2</v>
      </c>
      <c r="AS110" s="47">
        <f>IF(AND(AQ124=0,AQ110&gt;=0),"",AQ110/AQ124)</f>
        <v>0.17846365769129893</v>
      </c>
      <c r="AT110" s="131">
        <f>+V110*2</f>
        <v>0</v>
      </c>
      <c r="AU110" s="30" t="str">
        <f>IF(AND(AT4=0,AT110&gt;=0), "",AT110/AT4)</f>
        <v/>
      </c>
      <c r="AV110" s="47">
        <f t="shared" si="115"/>
        <v>1</v>
      </c>
      <c r="AW110" s="131">
        <f>+AQ110/6</f>
        <v>5736.41867488361</v>
      </c>
      <c r="AX110" s="30">
        <f>IF(AND(AW4=0,AW110&gt;=0), "",AW110/AW4)</f>
        <v>5.4089650534324511E-2</v>
      </c>
      <c r="AY110" s="47">
        <f>IF(AND(AW124=0,AW110&gt;=0),"",AW110/AW124)</f>
        <v>0.17846365769129896</v>
      </c>
      <c r="AZ110" s="131">
        <f>+AT110/6</f>
        <v>0</v>
      </c>
      <c r="BA110" s="30" t="str">
        <f>IF(AND(AZ4=0,AZ110&gt;=0), "",AZ110/AZ4)</f>
        <v/>
      </c>
      <c r="BB110" s="47">
        <f t="shared" si="116"/>
        <v>1</v>
      </c>
      <c r="BC110" s="129">
        <f>+'N EERR ULTRAX'!I154+'N EERR ULTRAX'!I156</f>
        <v>0</v>
      </c>
      <c r="BD110" s="30" t="str">
        <f>IF(AND(BC4=0,BC110&gt;=0), "",BC110/BC4)</f>
        <v/>
      </c>
      <c r="BE110" s="47" t="str">
        <f>IF(AND(BC124=0,BC110&gt;=0),"",BC110/BC124)</f>
        <v/>
      </c>
      <c r="BF110" s="30">
        <f t="shared" si="117"/>
        <v>-1</v>
      </c>
      <c r="BG110" s="130">
        <f>+AQ110+BC110</f>
        <v>34418.512049301658</v>
      </c>
      <c r="BH110" s="30">
        <f>IF(AND(BG4=0,BG110&gt;=0), "",BG110/BG4)</f>
        <v>5.4089650534324511E-2</v>
      </c>
      <c r="BI110" s="47">
        <f>IF(AND(BG124=0,BG110&gt;=0),"",BG110/BG124)</f>
        <v>0.17846365769129893</v>
      </c>
      <c r="BJ110" s="129">
        <f>+'N EERR ULTRAX'!J154+'N EERR ULTRAX'!J156</f>
        <v>0</v>
      </c>
      <c r="BK110" s="30" t="str">
        <f>IF(AND(BJ4=0,BJ110&gt;=0), "",BJ110/BJ4)</f>
        <v/>
      </c>
      <c r="BL110" s="47" t="str">
        <f>IF(AND(BJ124=0,BJ110&gt;=0),"",BJ110/BJ124)</f>
        <v/>
      </c>
      <c r="BM110" s="30" t="str">
        <f t="shared" si="107"/>
        <v/>
      </c>
      <c r="BN110" s="130">
        <f>+BG110+BJ110</f>
        <v>34418.512049301658</v>
      </c>
      <c r="BO110" s="30">
        <f>IF(AND(BN4=0,BN110&gt;=0), "",BN110/BN4)</f>
        <v>5.4089650534324511E-2</v>
      </c>
      <c r="BP110" s="47">
        <f>IF(AND(BN124=0,BN110&gt;=0),"",BN110/BN124)</f>
        <v>0.17846365769129893</v>
      </c>
      <c r="BQ110" s="129">
        <f>+'N EERR ULTRAX'!K154+'N EERR ULTRAX'!K156</f>
        <v>0</v>
      </c>
      <c r="BR110" s="30" t="str">
        <f>IF(AND(BQ4=0,BQ110&gt;=0), "",BQ110/BQ4)</f>
        <v/>
      </c>
      <c r="BS110" s="47" t="str">
        <f>IF(AND(BQ124=0,BQ110&gt;=0),"",BQ110/BQ124)</f>
        <v/>
      </c>
      <c r="BT110" s="30" t="str">
        <f t="shared" si="108"/>
        <v/>
      </c>
      <c r="BU110" s="130">
        <f>+BN110+BQ110</f>
        <v>34418.512049301658</v>
      </c>
      <c r="BV110" s="30">
        <f>IF(AND(BU4=0,BU110&gt;=0), "",BU110/BU4)</f>
        <v>5.4089650534324511E-2</v>
      </c>
      <c r="BW110" s="47">
        <f>IF(AND(BU124=0,BU110&gt;=0),"",BU110/BU124)</f>
        <v>0.17846365769129893</v>
      </c>
      <c r="BX110" s="131">
        <f>+AZ110*9</f>
        <v>0</v>
      </c>
      <c r="BY110" s="30" t="str">
        <f>IF(AND(BX4=0,BX110&gt;=0), "",BX110/BX4)</f>
        <v/>
      </c>
      <c r="BZ110" s="47">
        <f t="shared" si="109"/>
        <v>1</v>
      </c>
      <c r="CA110" s="129">
        <f>+'N EERR ULTRAX'!L154+'N EERR ULTRAX'!L156</f>
        <v>0</v>
      </c>
      <c r="CB110" s="30" t="str">
        <f>IF(AND(CA4=0,CA110&gt;=0), "",CA110/CA4)</f>
        <v/>
      </c>
      <c r="CC110" s="47" t="str">
        <f>IF(AND(CA124=0,CA110&gt;=0),"",CA110/CA124)</f>
        <v/>
      </c>
      <c r="CD110" s="30" t="str">
        <f t="shared" si="118"/>
        <v/>
      </c>
      <c r="CE110" s="130">
        <f>+BU110+CA110</f>
        <v>34418.512049301658</v>
      </c>
      <c r="CF110" s="30">
        <f>IF(AND(CE4=0,CE110&gt;=0), "",CE110/CE4)</f>
        <v>5.4089650534324511E-2</v>
      </c>
      <c r="CG110" s="47">
        <f>IF(AND(CE124=0,CE110&gt;=0),"",CE110/CE124)</f>
        <v>0.17846365769129893</v>
      </c>
      <c r="CH110" s="129">
        <f>+'N EERR ULTRAX'!M154+'N EERR ULTRAX'!M156</f>
        <v>0</v>
      </c>
      <c r="CI110" s="30" t="str">
        <f>IF(AND(CH4=0,CH110&gt;=0), "",CH110/CH4)</f>
        <v/>
      </c>
      <c r="CJ110" s="47" t="str">
        <f>IF(AND(CH124=0,CH110&gt;=0),"",CH110/CH124)</f>
        <v/>
      </c>
      <c r="CK110" s="30" t="str">
        <f t="shared" si="110"/>
        <v/>
      </c>
      <c r="CL110" s="130">
        <f>+CE110+CH110</f>
        <v>34418.512049301658</v>
      </c>
      <c r="CM110" s="30">
        <f>IF(AND(CL4=0,CL110&gt;=0), "",CL110/CL4)</f>
        <v>5.4089650534324511E-2</v>
      </c>
      <c r="CN110" s="47">
        <f>IF(AND(CL124=0,CL110&gt;=0),"",CL110/CL124)</f>
        <v>0.17846365769129893</v>
      </c>
      <c r="CO110" s="129">
        <f>+'N EERR ULTRAX'!N154+'N EERR ULTRAX'!N156</f>
        <v>0</v>
      </c>
      <c r="CP110" s="30" t="str">
        <f>IF(AND(CO4=0,CO110&gt;=0), "",CO110/CO4)</f>
        <v/>
      </c>
      <c r="CQ110" s="47" t="str">
        <f>IF(AND(CO124=0,CO110&gt;=0),"",CO110/CO124)</f>
        <v/>
      </c>
      <c r="CR110" s="30" t="str">
        <f t="shared" si="111"/>
        <v/>
      </c>
      <c r="CS110" s="130">
        <f>+CL110+CO110</f>
        <v>34418.512049301658</v>
      </c>
      <c r="CT110" s="30">
        <f>IF(AND(CS4=0,CS110&gt;=0), "",CS110/CS4)</f>
        <v>5.4089650534324511E-2</v>
      </c>
      <c r="CU110" s="47">
        <f>IF(AND(CS124=0,CS110&gt;=0),"",CS110/CS124)</f>
        <v>0.17846365769129893</v>
      </c>
      <c r="CV110" s="131">
        <f>+AZ110*12</f>
        <v>0</v>
      </c>
      <c r="CW110" s="30" t="str">
        <f>IF(AND(CV4=0,CV110&gt;=0), "",CV110/CV4)</f>
        <v/>
      </c>
      <c r="CX110" s="47">
        <f t="shared" si="112"/>
        <v>1</v>
      </c>
    </row>
    <row r="111" spans="1:219" s="3" customFormat="1" x14ac:dyDescent="0.3">
      <c r="A111" s="29" t="s">
        <v>200</v>
      </c>
      <c r="B111" s="129">
        <f>+'N EERR ULTRAX'!B155</f>
        <v>0</v>
      </c>
      <c r="C111" s="30" t="str">
        <f>IF(AND(B4=0,B111&gt;=0), "",B111/B4)</f>
        <v/>
      </c>
      <c r="D111" s="47" t="str">
        <f>IF(AND(B124=0,B111&gt;=0),"",B111/B124)</f>
        <v/>
      </c>
      <c r="E111" s="129">
        <f>+'N EERR ULTRAX'!C155</f>
        <v>305.47000000000003</v>
      </c>
      <c r="F111" s="30">
        <f>IF(AND(E4=0,E111&gt;=0), "",E111/E4)</f>
        <v>4.3814895367359774E-3</v>
      </c>
      <c r="G111" s="47">
        <f>IF(AND(E124=0,E111&gt;=0),"",E111/E124)</f>
        <v>1.1426758023461041E-2</v>
      </c>
      <c r="H111" s="129">
        <f>+'N EERR ULTRAX'!D155</f>
        <v>213.2</v>
      </c>
      <c r="I111" s="30">
        <f>IF(AND(H4=0,H111&gt;=0), "",H111/H4)</f>
        <v>2.3433276275340821E-3</v>
      </c>
      <c r="J111" s="47">
        <f>IF(AND(H124=0,H111&gt;=0),"",H111/H124)</f>
        <v>8.0605049118362485E-3</v>
      </c>
      <c r="K111" s="30">
        <f>IF(AND(E111=0,H111&gt;0),100%,IF(AND(E111&lt;0,H111&gt;=0),(E111-H111)/E111,IF(AND(E111&gt;0,H111&gt;0),(H111-E111)/E111,IF(AND(E111=0,H111&lt;=0),"",(H111-E111)/E111))))</f>
        <v>-0.30205912200870799</v>
      </c>
      <c r="L111" s="130">
        <f>+E111+H111</f>
        <v>518.67000000000007</v>
      </c>
      <c r="M111" s="30">
        <f>IF(AND(L4=0,L111&gt;=0), "",L111/L4)</f>
        <v>3.2275663142690716E-3</v>
      </c>
      <c r="N111" s="47">
        <f>IF(AND(L124=0,L111&gt;=0),"",L111/L124)</f>
        <v>9.7525850109203231E-3</v>
      </c>
      <c r="O111" s="129">
        <f>+'N EERR ULTRAX'!E155</f>
        <v>443.14</v>
      </c>
      <c r="P111" s="30">
        <f>IF(AND(O4=0,O111&gt;=0), "",O111/O4)</f>
        <v>4.1161347240980728E-3</v>
      </c>
      <c r="Q111" s="47">
        <f>IF(AND(O124=0,O111&gt;=0),"",O111/O124)</f>
        <v>1.3653551897042236E-2</v>
      </c>
      <c r="R111" s="30">
        <f>IF(AND(H111=0,O111&gt;0),100%,IF(AND(H111&lt;0,O111&gt;=0),(H111-O111)/H111,IF(AND(H111&gt;0,O111&gt;0),(O111-H111)/H111,IF(AND(H111=0,O111&lt;=0),"",(O111-H111)/H111))))</f>
        <v>1.078517823639775</v>
      </c>
      <c r="S111" s="130">
        <f>+L111+O111</f>
        <v>961.81000000000006</v>
      </c>
      <c r="T111" s="30">
        <f>IF(AND(S4=0,S111&gt;=0), "",S111/S4)</f>
        <v>3.584038473162961E-3</v>
      </c>
      <c r="U111" s="47">
        <f>IF(AND(S124=0,S111&gt;=0),"",S111/S124)</f>
        <v>1.1231001386819978E-2</v>
      </c>
      <c r="V111" s="131"/>
      <c r="W111" s="30" t="str">
        <f>IF(AND(V4=0,V111&gt;=0), "",V111/V4)</f>
        <v/>
      </c>
      <c r="X111" s="47">
        <f t="shared" si="113"/>
        <v>1</v>
      </c>
      <c r="Y111" s="129">
        <f>+'N EERR ULTRAX'!F155</f>
        <v>235.63</v>
      </c>
      <c r="Z111" s="30">
        <f>IF(AND(Y4=0,Y111&gt;=0), "",Y111/Y4)</f>
        <v>2.0066292266089939E-3</v>
      </c>
      <c r="AA111" s="47">
        <f>IF(AND(Y124=0,Y111&gt;=0),"",Y111/Y124)</f>
        <v>6.8378924506098419E-3</v>
      </c>
      <c r="AB111" s="30">
        <f t="shared" si="114"/>
        <v>-0.46827187796181791</v>
      </c>
      <c r="AC111" s="130">
        <f>+S111+Y111</f>
        <v>1197.44</v>
      </c>
      <c r="AD111" s="30">
        <f>IF(AND(AC4=0,AC111&gt;=0), "",AC111/AC4)</f>
        <v>3.1039045149395569E-3</v>
      </c>
      <c r="AE111" s="47">
        <f>IF(AND(AC124=0,AC111&gt;=0),"",AC111/AC124)</f>
        <v>9.9704996427317418E-3</v>
      </c>
      <c r="AF111" s="129">
        <f>+'N EERR ULTRAX'!G155</f>
        <v>251.64</v>
      </c>
      <c r="AG111" s="30">
        <f>IF(AND(AF4=0,AF111&gt;=0), "",AF111/AF4)</f>
        <v>1.9004832430587729E-3</v>
      </c>
      <c r="AH111" s="47">
        <f>IF(AND(AF124=0,AF111&gt;=0),"",AF111/AF124)</f>
        <v>6.9352714876778146E-3</v>
      </c>
      <c r="AI111" s="30">
        <f t="shared" si="105"/>
        <v>6.7945507787633114E-2</v>
      </c>
      <c r="AJ111" s="130">
        <f t="shared" si="76"/>
        <v>1449.08</v>
      </c>
      <c r="AK111" s="30">
        <f>IF(AND(AJ4=0,AJ111&gt;=0), "",AJ111/AJ4)</f>
        <v>2.7964071763606456E-3</v>
      </c>
      <c r="AL111" s="47">
        <f>IF(AND(AJ124=0,AJ111&gt;=0),"",AJ111/AJ124)</f>
        <v>9.2662612012671518E-3</v>
      </c>
      <c r="AM111" s="129">
        <f>+'N EERR ULTRAX'!H155</f>
        <v>177.93</v>
      </c>
      <c r="AN111" s="30">
        <f>IF(AND(AM4=0,AM111&gt;=0), "",AM111/AM4)</f>
        <v>1.5062227283206531E-3</v>
      </c>
      <c r="AO111" s="47">
        <f>IF(AND(AM124=0,AM111&gt;=0),"",AM111/AM124)</f>
        <v>4.8777773591421499E-3</v>
      </c>
      <c r="AP111" s="30">
        <f t="shared" si="106"/>
        <v>-0.29291845493562224</v>
      </c>
      <c r="AQ111" s="130">
        <f t="shared" si="77"/>
        <v>1627.01</v>
      </c>
      <c r="AR111" s="30">
        <f>IF(AND(AQ4=0,AQ111&gt;=0), "",AQ111/AQ4)</f>
        <v>2.556891541092547E-3</v>
      </c>
      <c r="AS111" s="47">
        <f>IF(AND(AQ124=0,AQ111&gt;=0),"",AQ111/AQ124)</f>
        <v>8.436220464278079E-3</v>
      </c>
      <c r="AT111" s="131">
        <f>+V111*2</f>
        <v>0</v>
      </c>
      <c r="AU111" s="30" t="str">
        <f>IF(AND(AT4=0,AT111&gt;=0), "",AT111/AT4)</f>
        <v/>
      </c>
      <c r="AV111" s="47">
        <f t="shared" si="115"/>
        <v>1</v>
      </c>
      <c r="AW111" s="131">
        <f>+AQ111/6</f>
        <v>271.16833333333335</v>
      </c>
      <c r="AX111" s="30">
        <f>IF(AND(AW4=0,AW111&gt;=0), "",AW111/AW4)</f>
        <v>2.5568915410925474E-3</v>
      </c>
      <c r="AY111" s="47">
        <f>IF(AND(AW124=0,AW111&gt;=0),"",AW111/AW124)</f>
        <v>8.4362204642780807E-3</v>
      </c>
      <c r="AZ111" s="131">
        <f>+AT111/6</f>
        <v>0</v>
      </c>
      <c r="BA111" s="30" t="str">
        <f>IF(AND(AZ4=0,AZ111&gt;=0), "",AZ111/AZ4)</f>
        <v/>
      </c>
      <c r="BB111" s="47">
        <f t="shared" si="116"/>
        <v>1</v>
      </c>
      <c r="BC111" s="129">
        <f>+'N EERR ULTRAX'!I155</f>
        <v>0</v>
      </c>
      <c r="BD111" s="30" t="str">
        <f>IF(AND(BC4=0,BC111&gt;=0), "",BC111/BC4)</f>
        <v/>
      </c>
      <c r="BE111" s="47" t="str">
        <f>IF(AND(BC124=0,BC111&gt;=0),"",BC111/BC124)</f>
        <v/>
      </c>
      <c r="BF111" s="30">
        <f t="shared" si="117"/>
        <v>-1</v>
      </c>
      <c r="BG111" s="130">
        <f>+AQ111+BC111</f>
        <v>1627.01</v>
      </c>
      <c r="BH111" s="30">
        <f>IF(AND(BG4=0,BG111&gt;=0), "",BG111/BG4)</f>
        <v>2.556891541092547E-3</v>
      </c>
      <c r="BI111" s="47">
        <f>IF(AND(BG124=0,BG111&gt;=0),"",BG111/BG124)</f>
        <v>8.436220464278079E-3</v>
      </c>
      <c r="BJ111" s="129">
        <f>+'N EERR ULTRAX'!J155</f>
        <v>0</v>
      </c>
      <c r="BK111" s="30" t="str">
        <f>IF(AND(BJ4=0,BJ111&gt;=0), "",BJ111/BJ4)</f>
        <v/>
      </c>
      <c r="BL111" s="47" t="str">
        <f>IF(AND(BJ124=0,BJ111&gt;=0),"",BJ111/BJ124)</f>
        <v/>
      </c>
      <c r="BM111" s="30" t="str">
        <f t="shared" si="107"/>
        <v/>
      </c>
      <c r="BN111" s="130">
        <f>+BG111+BJ111</f>
        <v>1627.01</v>
      </c>
      <c r="BO111" s="30">
        <f>IF(AND(BN4=0,BN111&gt;=0), "",BN111/BN4)</f>
        <v>2.556891541092547E-3</v>
      </c>
      <c r="BP111" s="47">
        <f>IF(AND(BN124=0,BN111&gt;=0),"",BN111/BN124)</f>
        <v>8.436220464278079E-3</v>
      </c>
      <c r="BQ111" s="129">
        <f>+'N EERR ULTRAX'!K155</f>
        <v>0</v>
      </c>
      <c r="BR111" s="30" t="str">
        <f>IF(AND(BQ4=0,BQ111&gt;=0), "",BQ111/BQ4)</f>
        <v/>
      </c>
      <c r="BS111" s="47" t="str">
        <f>IF(AND(BQ124=0,BQ111&gt;=0),"",BQ111/BQ124)</f>
        <v/>
      </c>
      <c r="BT111" s="30" t="str">
        <f t="shared" si="108"/>
        <v/>
      </c>
      <c r="BU111" s="130">
        <f>+BN111+BQ111</f>
        <v>1627.01</v>
      </c>
      <c r="BV111" s="30">
        <f>IF(AND(BU4=0,BU111&gt;=0), "",BU111/BU4)</f>
        <v>2.556891541092547E-3</v>
      </c>
      <c r="BW111" s="47">
        <f>IF(AND(BU124=0,BU111&gt;=0),"",BU111/BU124)</f>
        <v>8.436220464278079E-3</v>
      </c>
      <c r="BX111" s="131">
        <f>+AZ111*9</f>
        <v>0</v>
      </c>
      <c r="BY111" s="30" t="str">
        <f>IF(AND(BX4=0,BX111&gt;=0), "",BX111/BX4)</f>
        <v/>
      </c>
      <c r="BZ111" s="47">
        <f t="shared" si="109"/>
        <v>1</v>
      </c>
      <c r="CA111" s="129">
        <f>+'N EERR ULTRAX'!L155</f>
        <v>0</v>
      </c>
      <c r="CB111" s="30" t="str">
        <f>IF(AND(CA4=0,CA111&gt;=0), "",CA111/CA4)</f>
        <v/>
      </c>
      <c r="CC111" s="47" t="str">
        <f>IF(AND(CA124=0,CA111&gt;=0),"",CA111/CA124)</f>
        <v/>
      </c>
      <c r="CD111" s="30" t="str">
        <f t="shared" si="118"/>
        <v/>
      </c>
      <c r="CE111" s="130">
        <f>+BU111+CA111</f>
        <v>1627.01</v>
      </c>
      <c r="CF111" s="30">
        <f>IF(AND(CE4=0,CE111&gt;=0), "",CE111/CE4)</f>
        <v>2.556891541092547E-3</v>
      </c>
      <c r="CG111" s="47">
        <f>IF(AND(CE124=0,CE111&gt;=0),"",CE111/CE124)</f>
        <v>8.436220464278079E-3</v>
      </c>
      <c r="CH111" s="129">
        <f>+'N EERR ULTRAX'!M155</f>
        <v>0</v>
      </c>
      <c r="CI111" s="30" t="str">
        <f>IF(AND(CH4=0,CH111&gt;=0), "",CH111/CH4)</f>
        <v/>
      </c>
      <c r="CJ111" s="47" t="str">
        <f>IF(AND(CH124=0,CH111&gt;=0),"",CH111/CH124)</f>
        <v/>
      </c>
      <c r="CK111" s="30" t="str">
        <f t="shared" si="110"/>
        <v/>
      </c>
      <c r="CL111" s="130">
        <f>+CE111+CH111</f>
        <v>1627.01</v>
      </c>
      <c r="CM111" s="30">
        <f>IF(AND(CL4=0,CL111&gt;=0), "",CL111/CL4)</f>
        <v>2.556891541092547E-3</v>
      </c>
      <c r="CN111" s="47">
        <f>IF(AND(CL124=0,CL111&gt;=0),"",CL111/CL124)</f>
        <v>8.436220464278079E-3</v>
      </c>
      <c r="CO111" s="129">
        <f>+'N EERR ULTRAX'!N155</f>
        <v>0</v>
      </c>
      <c r="CP111" s="30" t="str">
        <f>IF(AND(CO4=0,CO111&gt;=0), "",CO111/CO4)</f>
        <v/>
      </c>
      <c r="CQ111" s="47" t="str">
        <f>IF(AND(CO124=0,CO111&gt;=0),"",CO111/CO124)</f>
        <v/>
      </c>
      <c r="CR111" s="30" t="str">
        <f t="shared" si="111"/>
        <v/>
      </c>
      <c r="CS111" s="130">
        <f>+CL111+CO111</f>
        <v>1627.01</v>
      </c>
      <c r="CT111" s="30">
        <f>IF(AND(CS4=0,CS111&gt;=0), "",CS111/CS4)</f>
        <v>2.556891541092547E-3</v>
      </c>
      <c r="CU111" s="47">
        <f>IF(AND(CS124=0,CS111&gt;=0),"",CS111/CS124)</f>
        <v>8.436220464278079E-3</v>
      </c>
      <c r="CV111" s="131">
        <f>+AZ111*12</f>
        <v>0</v>
      </c>
      <c r="CW111" s="30" t="str">
        <f>IF(AND(CV4=0,CV111&gt;=0), "",CV111/CV4)</f>
        <v/>
      </c>
      <c r="CX111" s="47">
        <f t="shared" si="112"/>
        <v>1</v>
      </c>
    </row>
    <row r="112" spans="1:219" s="34" customFormat="1" ht="15.6" x14ac:dyDescent="0.3">
      <c r="A112" s="148" t="s">
        <v>118</v>
      </c>
      <c r="B112" s="149">
        <f>+B109-B110-B111</f>
        <v>0</v>
      </c>
      <c r="C112" s="150" t="str">
        <f>IF(AND(B4=0,B112&lt;=0), "",B112/B4)</f>
        <v/>
      </c>
      <c r="D112" s="151"/>
      <c r="E112" s="149">
        <f>+E109-E110-E111</f>
        <v>1119.0151235649867</v>
      </c>
      <c r="F112" s="150">
        <f>IF(AND(E4=0,E112&lt;=0), "",E112/E4)</f>
        <v>1.6050522327394852E-2</v>
      </c>
      <c r="G112" s="151"/>
      <c r="H112" s="149">
        <f>+H109-H110-H111</f>
        <v>8629.8416089031634</v>
      </c>
      <c r="I112" s="150">
        <f>IF(AND(H4=0,H112&lt;=0), "",H112/H4)</f>
        <v>9.4852468402373144E-2</v>
      </c>
      <c r="J112" s="151"/>
      <c r="K112" s="150">
        <f>IF(AND(E112=0,H112&gt;0),100%,IF(AND(E112&lt;0,H112&gt;=0),(E112-H112)/E112,IF(AND(E112&gt;0,H112&gt;0),(H112-E112)/E112,IF(AND(E112=0,H112&lt;=0),"",(H112-E112)/E112))))</f>
        <v>6.7119972975968336</v>
      </c>
      <c r="L112" s="152">
        <f>+L109-L110-L111</f>
        <v>9748.8567324681153</v>
      </c>
      <c r="M112" s="150">
        <f>IF(AND(L4=0,L112&lt;=0), "",L112/L4)</f>
        <v>6.0664934529371918E-2</v>
      </c>
      <c r="N112" s="151"/>
      <c r="O112" s="149">
        <f>+O109-O110-O111</f>
        <v>20977.476392112254</v>
      </c>
      <c r="P112" s="150">
        <f>IF(AND(O4=0,O112&lt;=0), "",O112/O4)</f>
        <v>0.19485065442415675</v>
      </c>
      <c r="Q112" s="151"/>
      <c r="R112" s="150">
        <f>IF(AND(H112=0,O112&gt;0),100%,IF(AND(H112&lt;0,O112&gt;=0),(H112-O112)/H112,IF(AND(H112&gt;0,O112&gt;0),(O112-H112)/H112,IF(AND(H112=0,O112&lt;=0),"",(O112-H112)/H112))))</f>
        <v>1.4308066524037226</v>
      </c>
      <c r="S112" s="152">
        <f>+S109-S110-S111</f>
        <v>30726.333124580411</v>
      </c>
      <c r="T112" s="150">
        <f>IF(AND(S4=0,S112&lt;=0), "",S112/S4)</f>
        <v>0.11449700050708318</v>
      </c>
      <c r="U112" s="151"/>
      <c r="V112" s="153">
        <f>+V109-V110-V111</f>
        <v>0</v>
      </c>
      <c r="W112" s="150" t="str">
        <f>IF(AND(V4=0,V112&lt;=0), "",V112/V4)</f>
        <v/>
      </c>
      <c r="X112" s="151">
        <f t="shared" si="113"/>
        <v>1</v>
      </c>
      <c r="Y112" s="149">
        <f>+Y109-Y110-Y111</f>
        <v>9745.6163449598989</v>
      </c>
      <c r="Z112" s="150">
        <f>IF(AND(Y4=0,Y112&lt;=0), "",Y112/Y4)</f>
        <v>8.2993840296714569E-2</v>
      </c>
      <c r="AA112" s="151"/>
      <c r="AB112" s="150">
        <f t="shared" si="114"/>
        <v>-0.53542474972707632</v>
      </c>
      <c r="AC112" s="152">
        <f>+AC109-AC110-AC111</f>
        <v>40471.949469540283</v>
      </c>
      <c r="AD112" s="150">
        <f>IF(AND(AC4=0,AC112&lt;=0), "",AC112/AC4)</f>
        <v>0.1049080260279527</v>
      </c>
      <c r="AE112" s="151"/>
      <c r="AF112" s="149">
        <f>+AF109-AF110-AF111</f>
        <v>16087.904377347353</v>
      </c>
      <c r="AG112" s="150">
        <f>IF(AND(AF4=0,AF112&lt;=0), "",AF112/AF4)</f>
        <v>0.12150211685376143</v>
      </c>
      <c r="AH112" s="151"/>
      <c r="AI112" s="150">
        <f t="shared" si="105"/>
        <v>0.65078367625947742</v>
      </c>
      <c r="AJ112" s="152">
        <f>+AJ109-AJ110-AJ111</f>
        <v>56559.853846887709</v>
      </c>
      <c r="AK112" s="150">
        <f>IF(AND(AJ4=0,AJ112&lt;=0), "",AJ112/AJ4)</f>
        <v>0.1091481361907873</v>
      </c>
      <c r="AL112" s="151"/>
      <c r="AM112" s="149">
        <f>+AM109-AM110-AM111</f>
        <v>15873.970334154046</v>
      </c>
      <c r="AN112" s="150">
        <f>IF(AND(AM4=0,AM112&lt;=0), "",AM112/AM4)</f>
        <v>0.13437719837009282</v>
      </c>
      <c r="AO112" s="151"/>
      <c r="AP112" s="150">
        <f t="shared" si="106"/>
        <v>-1.329781916745712E-2</v>
      </c>
      <c r="AQ112" s="152">
        <f>+AQ109-AQ110-AQ111</f>
        <v>72433.824181041768</v>
      </c>
      <c r="AR112" s="150">
        <f>IF(AND(AQ4=0,AQ112&lt;=0), "",AQ112/AQ4)</f>
        <v>0.11383177259973233</v>
      </c>
      <c r="AS112" s="151"/>
      <c r="AT112" s="153">
        <f>+AT109-AT110-AT111</f>
        <v>0</v>
      </c>
      <c r="AU112" s="150" t="str">
        <f>IF(AND(AT4=0,AT112&lt;=0), "",AT112/AT4)</f>
        <v/>
      </c>
      <c r="AV112" s="151">
        <f t="shared" si="115"/>
        <v>1</v>
      </c>
      <c r="AW112" s="153">
        <f>+AW109-AW110-AW111</f>
        <v>12072.304030173635</v>
      </c>
      <c r="AX112" s="150">
        <f>IF(AND(AW4=0,AW112&lt;=0), "",AW112/AW4)</f>
        <v>0.11383177259973239</v>
      </c>
      <c r="AY112" s="151"/>
      <c r="AZ112" s="153">
        <f>+AZ109-AZ110-AZ111</f>
        <v>0</v>
      </c>
      <c r="BA112" s="150" t="str">
        <f>IF(AND(AZ4=0,AZ112&lt;=0), "",AZ112/AZ4)</f>
        <v/>
      </c>
      <c r="BB112" s="151">
        <f t="shared" si="116"/>
        <v>1</v>
      </c>
      <c r="BC112" s="149">
        <f>+BC109-BC110-BC111</f>
        <v>0</v>
      </c>
      <c r="BD112" s="150" t="str">
        <f>IF(AND(BC4=0,BC112&lt;=0), "",BC112/BC4)</f>
        <v/>
      </c>
      <c r="BE112" s="151"/>
      <c r="BF112" s="150">
        <f t="shared" si="117"/>
        <v>-1</v>
      </c>
      <c r="BG112" s="152">
        <f>+BG109-BG110-BG111</f>
        <v>72433.824181041768</v>
      </c>
      <c r="BH112" s="150">
        <f>IF(AND(BG4=0,BG112&lt;=0), "",BG112/BG4)</f>
        <v>0.11383177259973233</v>
      </c>
      <c r="BI112" s="151"/>
      <c r="BJ112" s="149">
        <f>+BJ109-BJ110-BJ111</f>
        <v>0</v>
      </c>
      <c r="BK112" s="150" t="str">
        <f>IF(AND(BJ4=0,BJ112&lt;=0), "",BJ112/BJ4)</f>
        <v/>
      </c>
      <c r="BL112" s="151"/>
      <c r="BM112" s="150" t="str">
        <f t="shared" si="107"/>
        <v/>
      </c>
      <c r="BN112" s="152">
        <f>+BN109-BN110-BN111</f>
        <v>72433.824181041768</v>
      </c>
      <c r="BO112" s="150">
        <f>IF(AND(BN4=0,BN112&lt;=0), "",BN112/BN4)</f>
        <v>0.11383177259973233</v>
      </c>
      <c r="BP112" s="151"/>
      <c r="BQ112" s="149">
        <f>+BQ109-BQ110-BQ111</f>
        <v>0</v>
      </c>
      <c r="BR112" s="150" t="str">
        <f>IF(AND(BQ4=0,BQ112&lt;=0), "",BQ112/BQ4)</f>
        <v/>
      </c>
      <c r="BS112" s="151"/>
      <c r="BT112" s="150" t="str">
        <f t="shared" si="108"/>
        <v/>
      </c>
      <c r="BU112" s="152">
        <f>+BU109-BU110-BU111</f>
        <v>72433.824181041768</v>
      </c>
      <c r="BV112" s="150">
        <f>IF(AND(BU4=0,BU112&lt;=0), "",BU112/BU4)</f>
        <v>0.11383177259973233</v>
      </c>
      <c r="BW112" s="151"/>
      <c r="BX112" s="153">
        <f>+BX109-BX110-BX111</f>
        <v>0</v>
      </c>
      <c r="BY112" s="150" t="str">
        <f>IF(AND(BX4=0,BX112&lt;=0), "",BX112/BX4)</f>
        <v/>
      </c>
      <c r="BZ112" s="151">
        <f t="shared" si="109"/>
        <v>1</v>
      </c>
      <c r="CA112" s="149">
        <f>+CA109-CA110-CA111</f>
        <v>0</v>
      </c>
      <c r="CB112" s="150" t="str">
        <f>IF(AND(CA4=0,CA112&lt;=0), "",CA112/CA4)</f>
        <v/>
      </c>
      <c r="CC112" s="151"/>
      <c r="CD112" s="150" t="str">
        <f t="shared" si="118"/>
        <v/>
      </c>
      <c r="CE112" s="152">
        <f>+CE109-CE110-CE111</f>
        <v>72433.824181041768</v>
      </c>
      <c r="CF112" s="150">
        <f>IF(AND(CE4=0,CE112&lt;=0), "",CE112/CE4)</f>
        <v>0.11383177259973233</v>
      </c>
      <c r="CG112" s="151"/>
      <c r="CH112" s="149">
        <f>+CH109-CH110-CH111</f>
        <v>0</v>
      </c>
      <c r="CI112" s="150" t="str">
        <f>IF(AND(CH4=0,CH112&lt;=0), "",CH112/CH4)</f>
        <v/>
      </c>
      <c r="CJ112" s="151"/>
      <c r="CK112" s="150" t="str">
        <f t="shared" si="110"/>
        <v/>
      </c>
      <c r="CL112" s="152">
        <f>+CL109-CL110-CL111</f>
        <v>72433.824181041768</v>
      </c>
      <c r="CM112" s="150">
        <f>IF(AND(CL4=0,CL112&lt;=0), "",CL112/CL4)</f>
        <v>0.11383177259973233</v>
      </c>
      <c r="CN112" s="151"/>
      <c r="CO112" s="149">
        <f>+CO109-CO110-CO111</f>
        <v>0</v>
      </c>
      <c r="CP112" s="150" t="str">
        <f>IF(AND(CO4=0,CO112&lt;=0), "",CO112/CO4)</f>
        <v/>
      </c>
      <c r="CQ112" s="151"/>
      <c r="CR112" s="150" t="str">
        <f t="shared" si="111"/>
        <v/>
      </c>
      <c r="CS112" s="152">
        <f>+CS109-CS110-CS111</f>
        <v>72433.824181041768</v>
      </c>
      <c r="CT112" s="150">
        <f>IF(AND(CS4=0,CS112&lt;=0), "",CS112/CS4)</f>
        <v>0.11383177259973233</v>
      </c>
      <c r="CU112" s="151"/>
      <c r="CV112" s="153">
        <f>+CV109-CV110-CV111</f>
        <v>0</v>
      </c>
      <c r="CW112" s="150" t="str">
        <f>IF(AND(CV4=0,CV112&lt;=0), "",CV112/CV4)</f>
        <v/>
      </c>
      <c r="CX112" s="151">
        <f t="shared" si="112"/>
        <v>1</v>
      </c>
    </row>
    <row r="113" spans="1:102" s="34" customFormat="1" ht="31.2" x14ac:dyDescent="0.3">
      <c r="A113" s="148" t="s">
        <v>93</v>
      </c>
      <c r="B113" s="149">
        <f>+B36-B38+B66+B63+B64</f>
        <v>0</v>
      </c>
      <c r="C113" s="150" t="str">
        <f>IF(AND(B4=0,B113&lt;=0), "",B113/B4)</f>
        <v/>
      </c>
      <c r="D113" s="151"/>
      <c r="E113" s="149">
        <f>+E36-E38+E66+E63+E64</f>
        <v>3048.6036495513963</v>
      </c>
      <c r="F113" s="150">
        <f>IF(AND(E4=0,E113&lt;=0), "",E113/E4)</f>
        <v>4.3727452752036385E-2</v>
      </c>
      <c r="G113" s="151"/>
      <c r="H113" s="149">
        <f>+H36-H38+H66+H63+H64</f>
        <v>10496.206325293457</v>
      </c>
      <c r="I113" s="150">
        <f>IF(AND(H4=0,H113&lt;=0), "",H113/H4)</f>
        <v>0.11536608942944719</v>
      </c>
      <c r="J113" s="151"/>
      <c r="K113" s="150">
        <f>IF(AND(E113=0,H113&gt;0),100%,IF(AND(E113&lt;0,H113=0),(E113-H113)/E113,IF(AND(E113&gt;0,H113&gt;0),(H113-E113)/E113,IF(AND(E113=0,H113=0),"",(H113-E113)/E113))))</f>
        <v>2.4429553762549552</v>
      </c>
      <c r="L113" s="152">
        <f>+L36-L38+L66+L63+L64</f>
        <v>13544.809974844817</v>
      </c>
      <c r="M113" s="150">
        <f>IF(AND(L4=0,L113&lt;=0), "",L113/L4)</f>
        <v>8.4286294576483761E-2</v>
      </c>
      <c r="N113" s="151"/>
      <c r="O113" s="149">
        <f>+O36-O38+O66+O63+O64</f>
        <v>22731.604238061034</v>
      </c>
      <c r="P113" s="150">
        <f>IF(AND(O4=0,O113&lt;=0), "",O113/O4)</f>
        <v>0.2111439850583065</v>
      </c>
      <c r="Q113" s="151"/>
      <c r="R113" s="150">
        <f>IF(AND(H113=0,O113&gt;0),100%,IF(AND(H113&lt;0,O113=0),(H113-O113)/H113,IF(AND(H113&gt;0,O113&gt;0),(O113-H113)/H113,IF(AND(H113=0,O113=0),"",(O113-H113)/H113))))</f>
        <v>1.1656971608192443</v>
      </c>
      <c r="S113" s="152">
        <f>+S36-S38+S66+S63+S64</f>
        <v>36276.414212905896</v>
      </c>
      <c r="T113" s="150">
        <f>IF(AND(S4=0,S113&lt;=0), "",S113/S4)</f>
        <v>0.13517853235821042</v>
      </c>
      <c r="U113" s="151"/>
      <c r="V113" s="153">
        <f>+V36-V38+V66+V63+V64</f>
        <v>0</v>
      </c>
      <c r="W113" s="150" t="str">
        <f>IF(AND(V4=0,V113&lt;=0), "",V113/V4)</f>
        <v/>
      </c>
      <c r="X113" s="151">
        <f t="shared" si="113"/>
        <v>1</v>
      </c>
      <c r="Y113" s="149">
        <f>+Y36-Y38+Y66+Y63+Y64</f>
        <v>10731.067614091855</v>
      </c>
      <c r="Z113" s="150">
        <f>IF(AND(Y4=0,Y113&lt;=0), "",Y113/Y4)</f>
        <v>9.1385960646581346E-2</v>
      </c>
      <c r="AA113" s="151"/>
      <c r="AB113" s="150">
        <f t="shared" si="114"/>
        <v>-0.52792299647184093</v>
      </c>
      <c r="AC113" s="152">
        <f>+AC36-AC38+AC66+AC63+AC64</f>
        <v>47007.481826997719</v>
      </c>
      <c r="AD113" s="150">
        <f>IF(AND(AC4=0,AC113&lt;=0), "",AC113/AC4)</f>
        <v>0.12184889019805366</v>
      </c>
      <c r="AE113" s="151"/>
      <c r="AF113" s="149">
        <f>+AF36-AF38+AF66+AF63+AF64</f>
        <v>17036.93269576579</v>
      </c>
      <c r="AG113" s="150">
        <f>IF(AND(AF4=0,AF113&lt;=0), "",AF113/AF4)</f>
        <v>0.12866954816969883</v>
      </c>
      <c r="AH113" s="151"/>
      <c r="AI113" s="150">
        <f t="shared" si="105"/>
        <v>0.58762700119354205</v>
      </c>
      <c r="AJ113" s="152">
        <f>+AJ36-AJ38+AJ66+AJ63+AJ64</f>
        <v>64044.414522763582</v>
      </c>
      <c r="AK113" s="150">
        <f>IF(AND(AJ4=0,AJ113&lt;=0), "",AJ113/AJ4)</f>
        <v>0.12359169982145364</v>
      </c>
      <c r="AL113" s="151"/>
      <c r="AM113" s="149">
        <f>+AM36-AM38+AM66+AM63+AM64</f>
        <v>16988.964484514428</v>
      </c>
      <c r="AN113" s="150">
        <f>IF(AND(AM4=0,AM113&lt;=0), "",AM113/AM4)</f>
        <v>0.14381590758842241</v>
      </c>
      <c r="AO113" s="151"/>
      <c r="AP113" s="150">
        <f t="shared" si="106"/>
        <v>-2.8155426864651251E-3</v>
      </c>
      <c r="AQ113" s="152">
        <f>+AQ36-AQ38+AQ66+AQ63+AQ64</f>
        <v>81033.379007278025</v>
      </c>
      <c r="AR113" s="150">
        <f>IF(AND(AQ4=0,AQ113&lt;=0), "",AQ113/AQ4)</f>
        <v>0.12734621258004289</v>
      </c>
      <c r="AS113" s="151"/>
      <c r="AT113" s="153">
        <f>+AT36-AT38+AT66+AT63+AT64</f>
        <v>0</v>
      </c>
      <c r="AU113" s="150" t="str">
        <f>IF(AND(AT4=0,AT113&lt;=0), "",AT113/AT4)</f>
        <v/>
      </c>
      <c r="AV113" s="151">
        <f t="shared" si="115"/>
        <v>1</v>
      </c>
      <c r="AW113" s="153">
        <f>+AW36-AW38+AW66+AW63+AW64</f>
        <v>13505.563167879676</v>
      </c>
      <c r="AX113" s="150">
        <f>IF(AND(AW4=0,AW113&lt;=0), "",AW113/AW4)</f>
        <v>0.12734621258004292</v>
      </c>
      <c r="AY113" s="151"/>
      <c r="AZ113" s="153">
        <f>+AZ36-AZ38+AZ66+AZ63+AZ64</f>
        <v>0</v>
      </c>
      <c r="BA113" s="150" t="str">
        <f>IF(AND(AZ4=0,AZ113&lt;=0), "",AZ113/AZ4)</f>
        <v/>
      </c>
      <c r="BB113" s="151">
        <f t="shared" si="116"/>
        <v>1</v>
      </c>
      <c r="BC113" s="149">
        <f>+BC36-BC38+BC66+BC63+BC64</f>
        <v>0</v>
      </c>
      <c r="BD113" s="150" t="str">
        <f>IF(AND(BC4=0,BC113&lt;=0), "",BC113/BC4)</f>
        <v/>
      </c>
      <c r="BE113" s="151"/>
      <c r="BF113" s="150">
        <f t="shared" si="117"/>
        <v>-1</v>
      </c>
      <c r="BG113" s="152">
        <f>+BG36-BG38+BG66+BG63+BG64</f>
        <v>81033.379007278025</v>
      </c>
      <c r="BH113" s="150">
        <f>IF(AND(BG4=0,BG113&lt;=0), "",BG113/BG4)</f>
        <v>0.12734621258004289</v>
      </c>
      <c r="BI113" s="151"/>
      <c r="BJ113" s="149">
        <f>+BJ36-BJ38+BJ66+BJ63+BJ64</f>
        <v>0</v>
      </c>
      <c r="BK113" s="150" t="str">
        <f>IF(AND(BJ4=0,BJ113&lt;=0), "",BJ113/BJ4)</f>
        <v/>
      </c>
      <c r="BL113" s="151"/>
      <c r="BM113" s="150" t="str">
        <f t="shared" si="107"/>
        <v/>
      </c>
      <c r="BN113" s="152">
        <f>+BN36-BN38+BN66+BN63+BN64</f>
        <v>81033.379007278025</v>
      </c>
      <c r="BO113" s="150">
        <f>IF(AND(BN4=0,BN113&lt;=0), "",BN113/BN4)</f>
        <v>0.12734621258004289</v>
      </c>
      <c r="BP113" s="151"/>
      <c r="BQ113" s="149">
        <f>+BQ36-BQ38+BQ66+BQ63+BQ64</f>
        <v>0</v>
      </c>
      <c r="BR113" s="150" t="str">
        <f>IF(AND(BQ4=0,BQ113&lt;=0), "",BQ113/BQ4)</f>
        <v/>
      </c>
      <c r="BS113" s="151"/>
      <c r="BT113" s="150" t="str">
        <f t="shared" si="108"/>
        <v/>
      </c>
      <c r="BU113" s="152">
        <f>+BU36-BU38+BU66+BU63+BU64</f>
        <v>81033.379007278025</v>
      </c>
      <c r="BV113" s="150">
        <f>IF(AND(BU4=0,BU113&lt;=0), "",BU113/BU4)</f>
        <v>0.12734621258004289</v>
      </c>
      <c r="BW113" s="151"/>
      <c r="BX113" s="153">
        <f>+BX36-BX38+BX66+BX63+BX64</f>
        <v>0</v>
      </c>
      <c r="BY113" s="150" t="str">
        <f>IF(AND(BX4=0,BX113&lt;=0), "",BX113/BX4)</f>
        <v/>
      </c>
      <c r="BZ113" s="151">
        <f t="shared" si="109"/>
        <v>1</v>
      </c>
      <c r="CA113" s="149">
        <f>+CA36-CA38+CA66+CA63+CA64</f>
        <v>0</v>
      </c>
      <c r="CB113" s="150" t="str">
        <f>IF(AND(CA4=0,CA113&lt;=0), "",CA113/CA4)</f>
        <v/>
      </c>
      <c r="CC113" s="151"/>
      <c r="CD113" s="150" t="str">
        <f t="shared" si="118"/>
        <v/>
      </c>
      <c r="CE113" s="152">
        <f>+CE36-CE38+CE66+CE63+CE64</f>
        <v>81033.379007278025</v>
      </c>
      <c r="CF113" s="150">
        <f>IF(AND(CE4=0,CE113&lt;=0), "",CE113/CE4)</f>
        <v>0.12734621258004289</v>
      </c>
      <c r="CG113" s="151"/>
      <c r="CH113" s="149">
        <f>+CH36-CH38+CH66+CH63+CH64</f>
        <v>0</v>
      </c>
      <c r="CI113" s="150" t="str">
        <f>IF(AND(CH4=0,CH113&lt;=0), "",CH113/CH4)</f>
        <v/>
      </c>
      <c r="CJ113" s="151"/>
      <c r="CK113" s="150" t="str">
        <f t="shared" si="110"/>
        <v/>
      </c>
      <c r="CL113" s="152">
        <f>+CL36-CL38+CL66+CL63+CL64</f>
        <v>81033.379007278025</v>
      </c>
      <c r="CM113" s="150">
        <f>IF(AND(CL4=0,CL113&lt;=0), "",CL113/CL4)</f>
        <v>0.12734621258004289</v>
      </c>
      <c r="CN113" s="151"/>
      <c r="CO113" s="149">
        <f>+CO36-CO38+CO66+CO63+CO64</f>
        <v>0</v>
      </c>
      <c r="CP113" s="150" t="str">
        <f>IF(AND(CO4=0,CO113&lt;=0), "",CO113/CO4)</f>
        <v/>
      </c>
      <c r="CQ113" s="151"/>
      <c r="CR113" s="150" t="str">
        <f t="shared" si="111"/>
        <v/>
      </c>
      <c r="CS113" s="152">
        <f>+CS36-CS38+CS66+CS63+CS64</f>
        <v>81033.379007278025</v>
      </c>
      <c r="CT113" s="150">
        <f>IF(AND(CS4=0,CS113&lt;=0), "",CS113/CS4)</f>
        <v>0.12734621258004289</v>
      </c>
      <c r="CU113" s="151"/>
      <c r="CV113" s="153">
        <f>+CV36-CV38+CV66+CV63+CV64</f>
        <v>0</v>
      </c>
      <c r="CW113" s="150" t="str">
        <f>IF(AND(CV4=0,CV113&lt;=0), "",CV113/CV4)</f>
        <v/>
      </c>
      <c r="CX113" s="151">
        <f t="shared" si="112"/>
        <v>1</v>
      </c>
    </row>
    <row r="114" spans="1:102" s="34" customFormat="1" ht="16.2" thickBot="1" x14ac:dyDescent="0.35">
      <c r="A114" s="160" t="s">
        <v>94</v>
      </c>
      <c r="B114" s="161">
        <f>+B36-B38+B66+B63</f>
        <v>0</v>
      </c>
      <c r="C114" s="162" t="str">
        <f>IF(AND(B4=0,B114&lt;=0), "",B114/B4)</f>
        <v/>
      </c>
      <c r="D114" s="163"/>
      <c r="E114" s="161">
        <f>+E36-E38+E66+E63</f>
        <v>3048.6036495513963</v>
      </c>
      <c r="F114" s="162">
        <f>IF(AND(E4=0,E114&lt;=0), "",E114/E4)</f>
        <v>4.3727452752036385E-2</v>
      </c>
      <c r="G114" s="163"/>
      <c r="H114" s="161">
        <f>+H36-H38+H66+H63</f>
        <v>10338.256325293456</v>
      </c>
      <c r="I114" s="162">
        <f>IF(AND(H4=0,H114&lt;=0), "",H114/H4)</f>
        <v>0.1136300265834387</v>
      </c>
      <c r="J114" s="163"/>
      <c r="K114" s="162">
        <f>IF(AND(E114=0,H114&gt;0),100%,IF(AND(E114&lt;0,H114=0),(E114-H114)/E114,IF(AND(E114&gt;0,H114&gt;0),(H114-E114)/E114,IF(AND(E114=0,H114=0),"",(H114-E114)/E114))))</f>
        <v>2.3911447710871618</v>
      </c>
      <c r="L114" s="164">
        <f>+L36-L38+L66+L63</f>
        <v>13386.859974844816</v>
      </c>
      <c r="M114" s="162">
        <f>IF(AND(L4=0,L114&lt;=0), "",L114/L4)</f>
        <v>8.3303407385516864E-2</v>
      </c>
      <c r="N114" s="163"/>
      <c r="O114" s="161">
        <f>+O36-O38+O66+O63</f>
        <v>22731.604238061034</v>
      </c>
      <c r="P114" s="162">
        <f>IF(AND(O4=0,O114&lt;=0), "",O114/O4)</f>
        <v>0.2111439850583065</v>
      </c>
      <c r="Q114" s="163"/>
      <c r="R114" s="162">
        <f>IF(AND(H114=0,O114&gt;0),100%,IF(AND(H114&lt;0,O114=0),(H114-O114)/H114,IF(AND(H114&gt;0,O114&gt;0),(O114-H114)/H114,IF(AND(H114=0,O114=0),"",(O114-H114)/H114))))</f>
        <v>1.198785126119011</v>
      </c>
      <c r="S114" s="164">
        <f>+S36-S38+S66+S63</f>
        <v>36118.464212905899</v>
      </c>
      <c r="T114" s="162">
        <f>IF(AND(S4=0,S114&lt;=0), "",S114/S4)</f>
        <v>0.1345899557403378</v>
      </c>
      <c r="U114" s="163"/>
      <c r="V114" s="165">
        <f>+V36-V38+V66+V63</f>
        <v>0</v>
      </c>
      <c r="W114" s="162" t="str">
        <f>IF(AND(V4=0,V114&lt;=0), "",V114/V4)</f>
        <v/>
      </c>
      <c r="X114" s="163">
        <f t="shared" si="113"/>
        <v>1</v>
      </c>
      <c r="Y114" s="161">
        <f>+Y36-Y38+Y66+Y63</f>
        <v>10526.067614091855</v>
      </c>
      <c r="Z114" s="162">
        <f>IF(AND(Y4=0,Y114&lt;=0), "",Y114/Y4)</f>
        <v>8.9640177038998084E-2</v>
      </c>
      <c r="AA114" s="163"/>
      <c r="AB114" s="162">
        <f t="shared" si="114"/>
        <v>-0.53694127770941213</v>
      </c>
      <c r="AC114" s="164">
        <f>+AC36-AC38+AC66+AC63</f>
        <v>46644.531826997722</v>
      </c>
      <c r="AD114" s="162">
        <f>IF(AND(AC4=0,AC114&lt;=0), "",AC114/AC4)</f>
        <v>0.1209080813527693</v>
      </c>
      <c r="AE114" s="163"/>
      <c r="AF114" s="161">
        <f>+AF36-AF38+AF66+AF63</f>
        <v>17036.93269576579</v>
      </c>
      <c r="AG114" s="162">
        <f>IF(AND(AF4=0,AF114&lt;=0), "",AF114/AF4)</f>
        <v>0.12866954816969883</v>
      </c>
      <c r="AH114" s="163"/>
      <c r="AI114" s="162">
        <f t="shared" si="105"/>
        <v>0.61854676602660852</v>
      </c>
      <c r="AJ114" s="164">
        <f>+AJ36-AJ38+AJ66+AJ63</f>
        <v>63681.464522763585</v>
      </c>
      <c r="AK114" s="162">
        <f>IF(AND(AJ4=0,AJ114&lt;=0), "",AJ114/AJ4)</f>
        <v>0.12289128577622488</v>
      </c>
      <c r="AL114" s="163"/>
      <c r="AM114" s="161">
        <f>+AM36-AM38+AM66+AM63</f>
        <v>16988.964484514428</v>
      </c>
      <c r="AN114" s="162">
        <f>IF(AND(AM4=0,AM114&lt;=0), "",AM114/AM4)</f>
        <v>0.14381590758842241</v>
      </c>
      <c r="AO114" s="163"/>
      <c r="AP114" s="162">
        <f t="shared" si="106"/>
        <v>-2.8155426864651251E-3</v>
      </c>
      <c r="AQ114" s="164">
        <f>+AQ36-AQ38+AQ66+AQ63</f>
        <v>80670.429007278028</v>
      </c>
      <c r="AR114" s="162">
        <f>IF(AND(AQ4=0,AQ114&lt;=0), "",AQ114/AQ4)</f>
        <v>0.12677582654379263</v>
      </c>
      <c r="AS114" s="163"/>
      <c r="AT114" s="165">
        <f>+AT36-AT38+AT66+AT63</f>
        <v>0</v>
      </c>
      <c r="AU114" s="162" t="str">
        <f>IF(AND(AT4=0,AT114&lt;=0), "",AT114/AT4)</f>
        <v/>
      </c>
      <c r="AV114" s="163">
        <f t="shared" si="115"/>
        <v>1</v>
      </c>
      <c r="AW114" s="165">
        <f>+AW36-AW38+AW66+AW63</f>
        <v>13445.071501213009</v>
      </c>
      <c r="AX114" s="162">
        <f>IF(AND(AW4=0,AW114&lt;=0), "",AW114/AW4)</f>
        <v>0.12677582654379266</v>
      </c>
      <c r="AY114" s="163"/>
      <c r="AZ114" s="165">
        <f>+AZ36-AZ38+AZ66+AZ63</f>
        <v>0</v>
      </c>
      <c r="BA114" s="162" t="str">
        <f>IF(AND(AZ4=0,AZ114&lt;=0), "",AZ114/AZ4)</f>
        <v/>
      </c>
      <c r="BB114" s="163">
        <f t="shared" si="116"/>
        <v>1</v>
      </c>
      <c r="BC114" s="161">
        <f>+BC36-BC38+BC66+BC63</f>
        <v>0</v>
      </c>
      <c r="BD114" s="162" t="str">
        <f>IF(AND(BC4=0,BC114&lt;=0), "",BC114/BC4)</f>
        <v/>
      </c>
      <c r="BE114" s="163"/>
      <c r="BF114" s="162">
        <f t="shared" si="117"/>
        <v>-1</v>
      </c>
      <c r="BG114" s="164">
        <f>+BG36-BG38+BG66+BG63</f>
        <v>80670.429007278028</v>
      </c>
      <c r="BH114" s="162">
        <f>IF(AND(BG4=0,BG114&lt;=0), "",BG114/BG4)</f>
        <v>0.12677582654379263</v>
      </c>
      <c r="BI114" s="163"/>
      <c r="BJ114" s="161">
        <f>+BJ36-BJ38+BJ66+BJ63</f>
        <v>0</v>
      </c>
      <c r="BK114" s="162" t="str">
        <f>IF(AND(BJ4=0,BJ114&lt;=0), "",BJ114/BJ4)</f>
        <v/>
      </c>
      <c r="BL114" s="163"/>
      <c r="BM114" s="162" t="str">
        <f t="shared" si="107"/>
        <v/>
      </c>
      <c r="BN114" s="164">
        <f>+BN36-BN38+BN66+BN63</f>
        <v>80670.429007278028</v>
      </c>
      <c r="BO114" s="162">
        <f>IF(AND(BN4=0,BN114&lt;=0), "",BN114/BN4)</f>
        <v>0.12677582654379263</v>
      </c>
      <c r="BP114" s="163"/>
      <c r="BQ114" s="161">
        <f>+BQ36-BQ38+BQ66+BQ63</f>
        <v>0</v>
      </c>
      <c r="BR114" s="162" t="str">
        <f>IF(AND(BQ4=0,BQ114&lt;=0), "",BQ114/BQ4)</f>
        <v/>
      </c>
      <c r="BS114" s="163"/>
      <c r="BT114" s="162" t="str">
        <f t="shared" si="108"/>
        <v/>
      </c>
      <c r="BU114" s="164">
        <f>+BU36-BU38+BU66+BU63</f>
        <v>80670.429007278028</v>
      </c>
      <c r="BV114" s="162">
        <f>IF(AND(BU4=0,BU114&lt;=0), "",BU114/BU4)</f>
        <v>0.12677582654379263</v>
      </c>
      <c r="BW114" s="163"/>
      <c r="BX114" s="165">
        <f>+BX36-BX38+BX66+BX63</f>
        <v>0</v>
      </c>
      <c r="BY114" s="162" t="str">
        <f>IF(AND(BX4=0,BX114&lt;=0), "",BX114/BX4)</f>
        <v/>
      </c>
      <c r="BZ114" s="163">
        <f t="shared" si="109"/>
        <v>1</v>
      </c>
      <c r="CA114" s="161">
        <f>+CA36-CA38+CA66+CA63</f>
        <v>0</v>
      </c>
      <c r="CB114" s="162" t="str">
        <f>IF(AND(CA4=0,CA114&lt;=0), "",CA114/CA4)</f>
        <v/>
      </c>
      <c r="CC114" s="163"/>
      <c r="CD114" s="162" t="str">
        <f t="shared" si="118"/>
        <v/>
      </c>
      <c r="CE114" s="164">
        <f>+CE36-CE38+CE66+CE63</f>
        <v>80670.429007278028</v>
      </c>
      <c r="CF114" s="162">
        <f>IF(AND(CE4=0,CE114&lt;=0), "",CE114/CE4)</f>
        <v>0.12677582654379263</v>
      </c>
      <c r="CG114" s="163"/>
      <c r="CH114" s="161">
        <f>+CH36-CH38+CH66+CH63</f>
        <v>0</v>
      </c>
      <c r="CI114" s="162" t="str">
        <f>IF(AND(CH4=0,CH114&lt;=0), "",CH114/CH4)</f>
        <v/>
      </c>
      <c r="CJ114" s="163"/>
      <c r="CK114" s="162" t="str">
        <f t="shared" si="110"/>
        <v/>
      </c>
      <c r="CL114" s="164">
        <f>+CL36-CL38+CL66+CL63</f>
        <v>80670.429007278028</v>
      </c>
      <c r="CM114" s="162">
        <f>IF(AND(CL4=0,CL114&lt;=0), "",CL114/CL4)</f>
        <v>0.12677582654379263</v>
      </c>
      <c r="CN114" s="163"/>
      <c r="CO114" s="161">
        <f>+CO36-CO38+CO66+CO63</f>
        <v>0</v>
      </c>
      <c r="CP114" s="162" t="str">
        <f>IF(AND(CO4=0,CO114&lt;=0), "",CO114/CO4)</f>
        <v/>
      </c>
      <c r="CQ114" s="163"/>
      <c r="CR114" s="162" t="str">
        <f t="shared" si="111"/>
        <v/>
      </c>
      <c r="CS114" s="164">
        <f>+CS36-CS38+CS66+CS63</f>
        <v>80670.429007278028</v>
      </c>
      <c r="CT114" s="162">
        <f>IF(AND(CS4=0,CS114&lt;=0), "",CS114/CS4)</f>
        <v>0.12677582654379263</v>
      </c>
      <c r="CU114" s="163"/>
      <c r="CV114" s="165">
        <f>+CV36-CV38+CV66+CV63</f>
        <v>0</v>
      </c>
      <c r="CW114" s="162" t="str">
        <f>IF(AND(CV4=0,CV114&lt;=0), "",CV114/CV4)</f>
        <v/>
      </c>
      <c r="CX114" s="163">
        <f t="shared" si="112"/>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105"/>
        <v/>
      </c>
      <c r="AJ115" s="138"/>
      <c r="AK115" s="7"/>
      <c r="AL115" s="48"/>
      <c r="AM115" s="137"/>
      <c r="AN115" s="7"/>
      <c r="AO115" s="48"/>
      <c r="AP115" s="35" t="str">
        <f t="shared" si="106"/>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107"/>
        <v/>
      </c>
      <c r="BN115" s="138"/>
      <c r="BO115" s="7"/>
      <c r="BP115" s="48"/>
      <c r="BQ115" s="137"/>
      <c r="BR115" s="7"/>
      <c r="BS115" s="48"/>
      <c r="BT115" s="35" t="str">
        <f t="shared" si="108"/>
        <v/>
      </c>
      <c r="BU115" s="138"/>
      <c r="BV115" s="7"/>
      <c r="BW115" s="48"/>
      <c r="BX115" s="139"/>
      <c r="BY115" s="7"/>
      <c r="BZ115" s="94" t="str">
        <f t="shared" si="109"/>
        <v/>
      </c>
      <c r="CA115" s="137"/>
      <c r="CB115" s="7"/>
      <c r="CC115" s="48"/>
      <c r="CD115" s="35"/>
      <c r="CE115" s="138"/>
      <c r="CF115" s="7"/>
      <c r="CG115" s="48"/>
      <c r="CH115" s="137"/>
      <c r="CI115" s="7"/>
      <c r="CJ115" s="48"/>
      <c r="CK115" s="35" t="str">
        <f t="shared" si="110"/>
        <v/>
      </c>
      <c r="CL115" s="138"/>
      <c r="CM115" s="7"/>
      <c r="CN115" s="48"/>
      <c r="CO115" s="137"/>
      <c r="CP115" s="7"/>
      <c r="CQ115" s="48"/>
      <c r="CR115" s="35" t="str">
        <f t="shared" si="111"/>
        <v/>
      </c>
      <c r="CS115" s="138"/>
      <c r="CT115" s="7"/>
      <c r="CU115" s="48"/>
      <c r="CV115" s="139"/>
      <c r="CW115" s="7"/>
      <c r="CX115" s="94" t="str">
        <f t="shared" si="112"/>
        <v/>
      </c>
    </row>
    <row r="116" spans="1:102" s="28" customFormat="1" ht="18" customHeight="1" x14ac:dyDescent="0.3">
      <c r="A116" s="19" t="s">
        <v>102</v>
      </c>
      <c r="B116" s="123">
        <f>SUM(B117:B123)</f>
        <v>0</v>
      </c>
      <c r="C116" s="36" t="str">
        <f>IF(AND(B4=0,B116&gt;=0), "",B116/B4)</f>
        <v/>
      </c>
      <c r="D116" s="42" t="str">
        <f>IF(AND(B124=0,B116&gt;=0),"",B116/B124)</f>
        <v/>
      </c>
      <c r="E116" s="123">
        <f>SUM(E117:E123)</f>
        <v>527.12095724786604</v>
      </c>
      <c r="F116" s="36">
        <f>IF(AND(E4=0,E116&gt;=0), "",E116/E4)</f>
        <v>7.5607259592620456E-3</v>
      </c>
      <c r="G116" s="42">
        <f>IF(AND(E124=0,E116&gt;=0),"",E116/E124)</f>
        <v>1.9718085663294325E-2</v>
      </c>
      <c r="H116" s="123">
        <f>SUM(H117:H123)</f>
        <v>23.817994448793687</v>
      </c>
      <c r="I116" s="36">
        <f>IF(AND(H4=0,H116&gt;=0), "",H116/H4)</f>
        <v>2.6178876371628351E-4</v>
      </c>
      <c r="J116" s="42">
        <f>IF(AND(H124=0,H116&gt;=0),"",H116/H124)</f>
        <v>9.0049278257312384E-4</v>
      </c>
      <c r="K116" s="36">
        <f t="shared" ref="K116:K138" si="119">IF(AND(E116=0,H116&gt;0),100%,IF(AND(E116&lt;0,H116=0),(E116-H116)/E116,IF(AND(E116&gt;0,H116&gt;0),(H116-E116)/E116,IF(AND(E116=0,H116=0),"",(H116-E116)/E116))))</f>
        <v>-0.9548149355071196</v>
      </c>
      <c r="L116" s="124">
        <f>SUM(L117:L123)</f>
        <v>550.93895169665984</v>
      </c>
      <c r="M116" s="36">
        <f>IF(AND(L4=0,L116&gt;=0), "",L116/L4)</f>
        <v>3.428368715589593E-3</v>
      </c>
      <c r="N116" s="42">
        <f>IF(AND(L124=0,L116&gt;=0),"",L116/L124)</f>
        <v>1.0359340162818363E-2</v>
      </c>
      <c r="O116" s="123">
        <f>SUM(O117:O123)</f>
        <v>32.507460899604858</v>
      </c>
      <c r="P116" s="36">
        <f>IF(AND(O4=0,O116&gt;=0), "",O116/O4)</f>
        <v>3.0194766575150959E-4</v>
      </c>
      <c r="Q116" s="42">
        <f>IF(AND(O124=0,O116&gt;=0),"",O116/O124)</f>
        <v>1.0015848364711519E-3</v>
      </c>
      <c r="R116" s="36">
        <f t="shared" ref="R116:R138" si="120">IF(AND(H116=0,O116&gt;0),100%,IF(AND(H116&lt;0,O116=0),(H116-O116)/H116,IF(AND(H116&gt;0,O116&gt;0),(O116-H116)/H116,IF(AND(H116=0,O116=0),"",(O116-H116)/H116))))</f>
        <v>0.36482779729807469</v>
      </c>
      <c r="S116" s="124">
        <f>SUM(S117:S123)</f>
        <v>583.44641259626462</v>
      </c>
      <c r="T116" s="36">
        <f>IF(AND(S4=0,S116&gt;=0), "",S116/S4)</f>
        <v>2.1741241926928633E-3</v>
      </c>
      <c r="U116" s="42">
        <f>IF(AND(S124=0,S116&gt;=0),"",S116/S124)</f>
        <v>6.8128710129898712E-3</v>
      </c>
      <c r="V116" s="125">
        <f>SUM(V117:V123)</f>
        <v>0</v>
      </c>
      <c r="W116" s="36" t="str">
        <f>IF(AND(V4=0,V116&gt;=0), "",V116/V4)</f>
        <v/>
      </c>
      <c r="X116" s="42">
        <f t="shared" ref="X116:X139" si="121">IF(AND(V116=0,S116&gt;0),100%,IF(AND(V116&lt;0,S116=0),(V116-S116)/V116,IF(AND(V116&gt;0,S116&gt;0),(S116-V116)/V116,IF(AND(V116=0,S116=0),"",(S116-V116)/V116))))</f>
        <v>1</v>
      </c>
      <c r="Y116" s="123">
        <f>SUM(Y117:Y123)</f>
        <v>279.33375087582715</v>
      </c>
      <c r="Z116" s="36">
        <f>IF(AND(Y4=0,Y116&gt;=0), "",Y116/Y4)</f>
        <v>2.3788111381647095E-3</v>
      </c>
      <c r="AA116" s="42">
        <f>IF(AND(Y124=0,Y116&gt;=0),"",Y116/Y124)</f>
        <v>8.1061585804623731E-3</v>
      </c>
      <c r="AB116" s="36">
        <f t="shared" ref="AB116:AB139" si="122">IF(AND(O116=0,Y116&gt;0),100%,IF(AND(O116&lt;0,Y116=0),(O116-Y116)/O116,IF(AND(O116&gt;0,Y116&gt;0),(Y116-O116)/O116,IF(AND(O116=0,Y116=0),"",(Y116-O116)/O116))))</f>
        <v>7.5929120006792825</v>
      </c>
      <c r="AC116" s="124">
        <f>SUM(AC117:AC123)</f>
        <v>862.78016347209177</v>
      </c>
      <c r="AD116" s="36">
        <f>IF(AND(AC4=0,AC116&gt;=0), "",AC116/AC4)</f>
        <v>2.2364270817755499E-3</v>
      </c>
      <c r="AE116" s="42">
        <f>IF(AND(AC124=0,AC116&gt;=0),"",AC116/AC124)</f>
        <v>7.1839501867772288E-3</v>
      </c>
      <c r="AF116" s="123">
        <f>SUM(AF117:AF123)</f>
        <v>94.318161519564839</v>
      </c>
      <c r="AG116" s="36">
        <f>IF(AND(AF4=0,AF116&gt;=0), "",AF116/AF4)</f>
        <v>7.1232747370864632E-4</v>
      </c>
      <c r="AH116" s="42">
        <f>IF(AND(AF124=0,AF116&gt;=0),"",AF116/AF124)</f>
        <v>2.5994359257543666E-3</v>
      </c>
      <c r="AI116" s="36">
        <f t="shared" si="105"/>
        <v>-0.66234598853937876</v>
      </c>
      <c r="AJ116" s="124">
        <f>SUM(AJ117:AJ123)</f>
        <v>957.09832499165668</v>
      </c>
      <c r="AK116" s="36">
        <f>IF(AND(AJ4=0,AJ116&gt;=0), "",AJ116/AJ4)</f>
        <v>1.8469902451827519E-3</v>
      </c>
      <c r="AL116" s="42">
        <f>IF(AND(AJ124=0,AJ116&gt;=0),"",AJ116/AJ124)</f>
        <v>6.1202439304027158E-3</v>
      </c>
      <c r="AM116" s="123">
        <f>SUM(AM117:AM123)</f>
        <v>74.214512772316041</v>
      </c>
      <c r="AN116" s="36">
        <f>IF(AND(AM4=0,AM116&gt;=0), "",AM116/AM4)</f>
        <v>6.2824473618223922E-4</v>
      </c>
      <c r="AO116" s="42">
        <f>IF(AND(AM124=0,AM116&gt;=0),"",AM116/AM124)</f>
        <v>2.0345184629942622E-3</v>
      </c>
      <c r="AP116" s="36">
        <f t="shared" si="106"/>
        <v>-0.21314716512024684</v>
      </c>
      <c r="AQ116" s="124">
        <f>SUM(AQ117:AQ123)</f>
        <v>1031.3128377639728</v>
      </c>
      <c r="AR116" s="36">
        <f>IF(AND(AQ4=0,AQ116&gt;=0), "",AQ116/AQ4)</f>
        <v>1.6207368553966186E-3</v>
      </c>
      <c r="AS116" s="42">
        <f>IF(AND(AQ124=0,AQ116&gt;=0),"",AQ116/AQ124)</f>
        <v>5.3474671126896118E-3</v>
      </c>
      <c r="AT116" s="125">
        <f>SUM(AT117:AT123)</f>
        <v>0</v>
      </c>
      <c r="AU116" s="36" t="str">
        <f>IF(AND(AT4=0,AT116&gt;=0), "",AT116/AT4)</f>
        <v/>
      </c>
      <c r="AV116" s="42">
        <f t="shared" ref="AV116:AV139" si="123">IF(AND(AT116=0,AQ116&gt;0),100%,IF(AND(AT116&lt;0,AQ116=0),(AT116-AQ116)/AT116,IF(AND(AT116&gt;0,AQ116&gt;0),(AQ116-AT116)/AT116,IF(AND(AT116=0,AQ116=0),"",(AQ116-AT116)/AT116))))</f>
        <v>1</v>
      </c>
      <c r="AW116" s="125">
        <f>SUM(AW117:AW123)</f>
        <v>171.88547296066213</v>
      </c>
      <c r="AX116" s="36">
        <f>IF(AND(AW4=0,AW116&gt;=0), "",AW116/AW4)</f>
        <v>1.6207368553966186E-3</v>
      </c>
      <c r="AY116" s="42">
        <f>IF(AND(AW124=0,AW116&gt;=0),"",AW116/AW124)</f>
        <v>5.3474671126896118E-3</v>
      </c>
      <c r="AZ116" s="125">
        <f>SUM(AZ117:AZ123)</f>
        <v>0</v>
      </c>
      <c r="BA116" s="36" t="str">
        <f>IF(AND(AZ4=0,AZ116&gt;=0), "",AZ116/AZ4)</f>
        <v/>
      </c>
      <c r="BB116" s="42">
        <f t="shared" ref="BB116:BB139" si="124">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25">IF(AND(AM116=0,BC116&gt;0),100%,IF(AND(AM116&lt;0,BC116=0),(AM116-BC116)/AM116,IF(AND(AM116&gt;0,BC116&gt;0),(BC116-AM116)/AM116,IF(AND(AM116=0,BC116=0),"",(BC116-AM116)/AM116))))</f>
        <v>-1</v>
      </c>
      <c r="BG116" s="124">
        <f>SUM(BG117:BG123)</f>
        <v>1031.3128377639728</v>
      </c>
      <c r="BH116" s="36">
        <f>IF(AND(BG4=0,BG116&gt;=0), "",BG116/BG4)</f>
        <v>1.6207368553966186E-3</v>
      </c>
      <c r="BI116" s="42">
        <f>IF(AND(BG124=0,BG116&gt;=0),"",BG116/BG124)</f>
        <v>5.3474671126896118E-3</v>
      </c>
      <c r="BJ116" s="123">
        <f>SUM(BJ117:BJ123)</f>
        <v>0</v>
      </c>
      <c r="BK116" s="36" t="str">
        <f>IF(AND(BJ4=0,BJ116&gt;=0), "",BJ116/BJ4)</f>
        <v/>
      </c>
      <c r="BL116" s="42" t="str">
        <f>IF(AND(BJ124=0,BJ116&gt;=0),"",BJ116/BJ124)</f>
        <v/>
      </c>
      <c r="BM116" s="36" t="str">
        <f t="shared" si="107"/>
        <v/>
      </c>
      <c r="BN116" s="124">
        <f>SUM(BN117:BN123)</f>
        <v>1031.3128377639728</v>
      </c>
      <c r="BO116" s="36">
        <f>IF(AND(BN4=0,BN116&gt;=0), "",BN116/BN4)</f>
        <v>1.6207368553966186E-3</v>
      </c>
      <c r="BP116" s="42">
        <f>IF(AND(BN124=0,BN116&gt;=0),"",BN116/BN124)</f>
        <v>5.3474671126896118E-3</v>
      </c>
      <c r="BQ116" s="123">
        <f>SUM(BQ117:BQ123)</f>
        <v>0</v>
      </c>
      <c r="BR116" s="36" t="str">
        <f>IF(AND(BQ4=0,BQ116&gt;=0), "",BQ116/BQ4)</f>
        <v/>
      </c>
      <c r="BS116" s="42" t="str">
        <f>IF(AND(BQ124=0,BQ116&gt;=0),"",BQ116/BQ124)</f>
        <v/>
      </c>
      <c r="BT116" s="36" t="str">
        <f t="shared" si="108"/>
        <v/>
      </c>
      <c r="BU116" s="124">
        <f>SUM(BU117:BU123)</f>
        <v>1031.3128377639728</v>
      </c>
      <c r="BV116" s="36">
        <f>IF(AND(BU4=0,BU116&gt;=0), "",BU116/BU4)</f>
        <v>1.6207368553966186E-3</v>
      </c>
      <c r="BW116" s="42">
        <f>IF(AND(BU124=0,BU116&gt;=0),"",BU116/BU124)</f>
        <v>5.3474671126896118E-3</v>
      </c>
      <c r="BX116" s="125">
        <f>SUM(BX117:BX123)</f>
        <v>0</v>
      </c>
      <c r="BY116" s="36" t="str">
        <f>IF(AND(BX4=0,BX116&gt;=0), "",BX116/BX4)</f>
        <v/>
      </c>
      <c r="BZ116" s="42">
        <f t="shared" si="109"/>
        <v>1</v>
      </c>
      <c r="CA116" s="123">
        <f>SUM(CA117:CA123)</f>
        <v>0</v>
      </c>
      <c r="CB116" s="36" t="str">
        <f>IF(AND(CA4=0,CA116&gt;=0), "",CA116/CA4)</f>
        <v/>
      </c>
      <c r="CC116" s="42" t="str">
        <f>IF(AND(CA124=0,CA116&gt;=0),"",CA116/CA124)</f>
        <v/>
      </c>
      <c r="CD116" s="36" t="str">
        <f t="shared" ref="CD116:CD139" si="126">IF(AND(BQ116=0,CA116&gt;0),100%,IF(AND(BQ116&lt;0,CA116=0),(BQ116-CA116)/BQ116,IF(AND(BQ116&gt;0,CA116&gt;0),(CA116-BQ116)/BQ116,IF(AND(BQ116=0,CA116=0),"",(CA116-BQ116)/BQ116))))</f>
        <v/>
      </c>
      <c r="CE116" s="124">
        <f>SUM(CE117:CE123)</f>
        <v>1031.3128377639728</v>
      </c>
      <c r="CF116" s="36">
        <f>IF(AND(CE4=0,CE116&gt;=0), "",CE116/CE4)</f>
        <v>1.6207368553966186E-3</v>
      </c>
      <c r="CG116" s="42">
        <f>IF(AND(CE124=0,CE116&gt;=0),"",CE116/CE124)</f>
        <v>5.3474671126896118E-3</v>
      </c>
      <c r="CH116" s="123">
        <f>SUM(CH117:CH123)</f>
        <v>0</v>
      </c>
      <c r="CI116" s="36" t="str">
        <f>IF(AND(CH4=0,CH116&gt;=0), "",CH116/CH4)</f>
        <v/>
      </c>
      <c r="CJ116" s="42" t="str">
        <f>IF(AND(CH124=0,CH116&gt;=0),"",CH116/CH124)</f>
        <v/>
      </c>
      <c r="CK116" s="36" t="str">
        <f t="shared" si="110"/>
        <v/>
      </c>
      <c r="CL116" s="124">
        <f>SUM(CL117:CL123)</f>
        <v>1031.3128377639728</v>
      </c>
      <c r="CM116" s="36">
        <f>IF(AND(CL4=0,CL116&gt;=0), "",CL116/CL4)</f>
        <v>1.6207368553966186E-3</v>
      </c>
      <c r="CN116" s="42">
        <f>IF(AND(CL124=0,CL116&gt;=0),"",CL116/CL124)</f>
        <v>5.3474671126896118E-3</v>
      </c>
      <c r="CO116" s="123">
        <f>SUM(CO117:CO123)</f>
        <v>0</v>
      </c>
      <c r="CP116" s="36" t="str">
        <f>IF(AND(CO4=0,CO116&gt;=0), "",CO116/CO4)</f>
        <v/>
      </c>
      <c r="CQ116" s="42" t="str">
        <f>IF(AND(CO124=0,CO116&gt;=0),"",CO116/CO124)</f>
        <v/>
      </c>
      <c r="CR116" s="36" t="str">
        <f t="shared" si="111"/>
        <v/>
      </c>
      <c r="CS116" s="124">
        <f>SUM(CS117:CS123)</f>
        <v>1031.3128377639728</v>
      </c>
      <c r="CT116" s="36">
        <f>IF(AND(CS4=0,CS116&gt;=0), "",CS116/CS4)</f>
        <v>1.6207368553966186E-3</v>
      </c>
      <c r="CU116" s="42">
        <f>IF(AND(CS124=0,CS116&gt;=0),"",CS116/CS124)</f>
        <v>5.3474671126896118E-3</v>
      </c>
      <c r="CV116" s="125">
        <f>SUM(CV117:CV123)</f>
        <v>0</v>
      </c>
      <c r="CW116" s="36" t="str">
        <f>IF(AND(CV4=0,CV116&gt;=0), "",CV116/CV4)</f>
        <v/>
      </c>
      <c r="CX116" s="42">
        <f t="shared" si="112"/>
        <v>1</v>
      </c>
    </row>
    <row r="117" spans="1:102" outlineLevel="1" x14ac:dyDescent="0.3">
      <c r="A117" s="29" t="s">
        <v>95</v>
      </c>
      <c r="B117" s="129">
        <f>+'N EERR ULTRAX'!B194</f>
        <v>0</v>
      </c>
      <c r="C117" s="30" t="str">
        <f>IF(AND(B4=0,B117&gt;=0), "",B117/B4)</f>
        <v/>
      </c>
      <c r="D117" s="47" t="str">
        <f>IF(AND(B124=0,B117&gt;=0),"",B117/B124)</f>
        <v/>
      </c>
      <c r="E117" s="129">
        <f>+'N EERR ULTRAX'!C194</f>
        <v>15.17110851895055</v>
      </c>
      <c r="F117" s="30">
        <f>IF(AND(E4=0,E117&gt;=0), "",E117/E4)</f>
        <v>2.1760583113388508E-4</v>
      </c>
      <c r="G117" s="47">
        <f>IF(AND(E124=0,E117&gt;=0),"",E117/E124)</f>
        <v>5.6750772905266099E-4</v>
      </c>
      <c r="H117" s="129">
        <f>+'N EERR ULTRAX'!D194</f>
        <v>21.715993167746074</v>
      </c>
      <c r="I117" s="30">
        <f>IF(AND(H4=0,H117&gt;=0), "",H117/H4)</f>
        <v>2.3868520989362449E-4</v>
      </c>
      <c r="J117" s="47">
        <f>IF(AND(H124=0,H117&gt;=0),"",H117/H124)</f>
        <v>8.2102190241097387E-4</v>
      </c>
      <c r="K117" s="30">
        <f t="shared" si="119"/>
        <v>0.43140451079235054</v>
      </c>
      <c r="L117" s="130">
        <f t="shared" ref="L117:L123" si="127">+E117+H117</f>
        <v>36.887101686696624</v>
      </c>
      <c r="M117" s="30">
        <f>IF(AND(L4=0,L117&gt;=0), "",L117/L4)</f>
        <v>2.2954010610792963E-4</v>
      </c>
      <c r="N117" s="47">
        <f>IF(AND(L124=0,L117&gt;=0),"",L117/L124)</f>
        <v>6.9359051999531732E-4</v>
      </c>
      <c r="O117" s="129">
        <f>+'N EERR ULTRAX'!E194</f>
        <v>30.730865769112462</v>
      </c>
      <c r="P117" s="30">
        <f>IF(AND(O4=0,O117&gt;=0), "",O117/O4)</f>
        <v>2.8544564628298199E-4</v>
      </c>
      <c r="Q117" s="47">
        <f>IF(AND(O124=0,O117&gt;=0),"",O117/O124)</f>
        <v>9.4684630279283247E-4</v>
      </c>
      <c r="R117" s="30">
        <f t="shared" si="120"/>
        <v>0.41512596415603181</v>
      </c>
      <c r="S117" s="130">
        <f t="shared" ref="S117:S123" si="128">+L117+O117</f>
        <v>67.617967455809094</v>
      </c>
      <c r="T117" s="30">
        <f>IF(AND(S4=0,S117&gt;=0), "",S117/S4)</f>
        <v>2.5196805693297096E-4</v>
      </c>
      <c r="U117" s="47">
        <f>IF(AND(S124=0,S117&gt;=0),"",S117/S124)</f>
        <v>7.8957121081101251E-4</v>
      </c>
      <c r="V117" s="131"/>
      <c r="W117" s="30" t="str">
        <f>IF(AND(V4=0,V117&gt;=0), "",V117/V4)</f>
        <v/>
      </c>
      <c r="X117" s="47">
        <f t="shared" si="121"/>
        <v>1</v>
      </c>
      <c r="Y117" s="129">
        <f>+'N EERR ULTRAX'!F194</f>
        <v>47.696613468275586</v>
      </c>
      <c r="Z117" s="30">
        <f>IF(AND(Y4=0,Y117&gt;=0), "",Y117/Y4)</f>
        <v>4.0618519965927077E-4</v>
      </c>
      <c r="AA117" s="47">
        <f>IF(AND(Y124=0,Y117&gt;=0),"",Y117/Y124)</f>
        <v>1.3841374746610252E-3</v>
      </c>
      <c r="AB117" s="30">
        <f t="shared" si="122"/>
        <v>0.55207516204165541</v>
      </c>
      <c r="AC117" s="130">
        <f t="shared" ref="AC117:AC123" si="129">+S117+Y117</f>
        <v>115.31458092408468</v>
      </c>
      <c r="AD117" s="30">
        <f>IF(AND(AC4=0,AC117&gt;=0), "",AC117/AC4)</f>
        <v>2.989088792495902E-4</v>
      </c>
      <c r="AE117" s="47">
        <f>IF(AND(AC124=0,AC117&gt;=0),"",AC117/AC124)</f>
        <v>9.6016834906579608E-4</v>
      </c>
      <c r="AF117" s="129">
        <f>+'N EERR ULTRAX'!G194</f>
        <v>53.597323799496984</v>
      </c>
      <c r="AG117" s="30">
        <f>IF(AND(AF4=0,AF117&gt;=0), "",AF117/AF4)</f>
        <v>4.0478785468820214E-4</v>
      </c>
      <c r="AH117" s="47">
        <f>IF(AND(AF124=0,AF117&gt;=0),"",AF117/AF124)</f>
        <v>1.4771578110097242E-3</v>
      </c>
      <c r="AI117" s="30">
        <f t="shared" si="105"/>
        <v>0.12371340231830363</v>
      </c>
      <c r="AJ117" s="130">
        <f t="shared" si="76"/>
        <v>168.91190472358167</v>
      </c>
      <c r="AK117" s="30">
        <f>IF(AND(AJ4=0,AJ117&gt;=0), "",AJ117/AJ4)</f>
        <v>3.2596299896608152E-4</v>
      </c>
      <c r="AL117" s="47">
        <f>IF(AND(AJ124=0,AJ117&gt;=0),"",AJ117/AJ124)</f>
        <v>1.0801210624480765E-3</v>
      </c>
      <c r="AM117" s="129">
        <f>+'N EERR ULTRAX'!H194</f>
        <v>65.473155823608153</v>
      </c>
      <c r="AN117" s="30">
        <f>IF(AND(AM4=0,AM117&gt;=0), "",AM117/AM4)</f>
        <v>5.5424692517505949E-4</v>
      </c>
      <c r="AO117" s="47">
        <f>IF(AND(AM124=0,AM117&gt;=0),"",AM117/AM124)</f>
        <v>1.7948826904287181E-3</v>
      </c>
      <c r="AP117" s="30">
        <f t="shared" si="106"/>
        <v>0.22157509334864636</v>
      </c>
      <c r="AQ117" s="130">
        <f t="shared" si="77"/>
        <v>234.38506054718982</v>
      </c>
      <c r="AR117" s="30">
        <f>IF(AND(AQ4=0,AQ117&gt;=0), "",AQ117/AQ4)</f>
        <v>3.6834265227108265E-4</v>
      </c>
      <c r="AS117" s="47">
        <f>IF(AND(AQ124=0,AQ117&gt;=0),"",AQ117/AQ124)</f>
        <v>1.2153115495966585E-3</v>
      </c>
      <c r="AT117" s="131">
        <f t="shared" ref="AT117:AT123" si="130">+V117*2</f>
        <v>0</v>
      </c>
      <c r="AU117" s="30" t="str">
        <f>IF(AND(AT4=0,AT117&gt;=0), "",AT117/AT4)</f>
        <v/>
      </c>
      <c r="AV117" s="47">
        <f t="shared" si="123"/>
        <v>1</v>
      </c>
      <c r="AW117" s="131">
        <f>+AQ117/6</f>
        <v>39.064176757864971</v>
      </c>
      <c r="AX117" s="30">
        <f>IF(AND(AW4=0,AW117&gt;=0), "",AW117/AW4)</f>
        <v>3.6834265227108265E-4</v>
      </c>
      <c r="AY117" s="47">
        <f>IF(AND(AW124=0,AW117&gt;=0),"",AW117/AW124)</f>
        <v>1.2153115495966585E-3</v>
      </c>
      <c r="AZ117" s="131">
        <f t="shared" ref="AZ117:AZ123" si="131">+AT117/6</f>
        <v>0</v>
      </c>
      <c r="BA117" s="30" t="str">
        <f>IF(AND(AZ4=0,AZ117&gt;=0), "",AZ117/AZ4)</f>
        <v/>
      </c>
      <c r="BB117" s="47">
        <f t="shared" si="124"/>
        <v>1</v>
      </c>
      <c r="BC117" s="129">
        <f>+'N EERR ULTRAX'!I194</f>
        <v>0</v>
      </c>
      <c r="BD117" s="30" t="str">
        <f>IF(AND(BC4=0,BC117&gt;=0), "",BC117/BC4)</f>
        <v/>
      </c>
      <c r="BE117" s="47" t="str">
        <f>IF(AND(BC124=0,BC117&gt;=0),"",BC117/BC124)</f>
        <v/>
      </c>
      <c r="BF117" s="30">
        <f t="shared" si="125"/>
        <v>-1</v>
      </c>
      <c r="BG117" s="130">
        <f t="shared" ref="BG117:BG123" si="132">+AQ117+BC117</f>
        <v>234.38506054718982</v>
      </c>
      <c r="BH117" s="30">
        <f>IF(AND(BG4=0,BG117&gt;=0), "",BG117/BG4)</f>
        <v>3.6834265227108265E-4</v>
      </c>
      <c r="BI117" s="47">
        <f>IF(AND(BG124=0,BG117&gt;=0),"",BG117/BG124)</f>
        <v>1.2153115495966585E-3</v>
      </c>
      <c r="BJ117" s="129">
        <f>+'N EERR ULTRAX'!J194</f>
        <v>0</v>
      </c>
      <c r="BK117" s="30" t="str">
        <f>IF(AND(BJ4=0,BJ117&gt;=0), "",BJ117/BJ4)</f>
        <v/>
      </c>
      <c r="BL117" s="47" t="str">
        <f>IF(AND(BJ124=0,BJ117&gt;=0),"",BJ117/BJ124)</f>
        <v/>
      </c>
      <c r="BM117" s="30" t="str">
        <f t="shared" si="107"/>
        <v/>
      </c>
      <c r="BN117" s="130">
        <f t="shared" ref="BN117:BN123" si="133">+BG117+BJ117</f>
        <v>234.38506054718982</v>
      </c>
      <c r="BO117" s="30">
        <f>IF(AND(BN4=0,BN117&gt;=0), "",BN117/BN4)</f>
        <v>3.6834265227108265E-4</v>
      </c>
      <c r="BP117" s="47">
        <f>IF(AND(BN124=0,BN117&gt;=0),"",BN117/BN124)</f>
        <v>1.2153115495966585E-3</v>
      </c>
      <c r="BQ117" s="129">
        <f>+'N EERR ULTRAX'!K194</f>
        <v>0</v>
      </c>
      <c r="BR117" s="30" t="str">
        <f>IF(AND(BQ4=0,BQ117&gt;=0), "",BQ117/BQ4)</f>
        <v/>
      </c>
      <c r="BS117" s="47" t="str">
        <f>IF(AND(BQ124=0,BQ117&gt;=0),"",BQ117/BQ124)</f>
        <v/>
      </c>
      <c r="BT117" s="30" t="str">
        <f t="shared" si="108"/>
        <v/>
      </c>
      <c r="BU117" s="130">
        <f t="shared" ref="BU117:BU123" si="134">+BN117+BQ117</f>
        <v>234.38506054718982</v>
      </c>
      <c r="BV117" s="30">
        <f>IF(AND(BU4=0,BU117&gt;=0), "",BU117/BU4)</f>
        <v>3.6834265227108265E-4</v>
      </c>
      <c r="BW117" s="47">
        <f>IF(AND(BU124=0,BU117&gt;=0),"",BU117/BU124)</f>
        <v>1.2153115495966585E-3</v>
      </c>
      <c r="BX117" s="131">
        <f t="shared" ref="BX117:BX123" si="135">+AZ117*9</f>
        <v>0</v>
      </c>
      <c r="BY117" s="30" t="str">
        <f>IF(AND(BX4=0,BX117&gt;=0), "",BX117/BX4)</f>
        <v/>
      </c>
      <c r="BZ117" s="47">
        <f t="shared" si="109"/>
        <v>1</v>
      </c>
      <c r="CA117" s="129">
        <f>+'N EERR ULTRAX'!L194</f>
        <v>0</v>
      </c>
      <c r="CB117" s="30" t="str">
        <f>IF(AND(CA4=0,CA117&gt;=0), "",CA117/CA4)</f>
        <v/>
      </c>
      <c r="CC117" s="47" t="str">
        <f>IF(AND(CA124=0,CA117&gt;=0),"",CA117/CA124)</f>
        <v/>
      </c>
      <c r="CD117" s="30" t="str">
        <f t="shared" si="126"/>
        <v/>
      </c>
      <c r="CE117" s="130">
        <f t="shared" ref="CE117:CE123" si="136">+BU117+CA117</f>
        <v>234.38506054718982</v>
      </c>
      <c r="CF117" s="30">
        <f>IF(AND(CE4=0,CE117&gt;=0), "",CE117/CE4)</f>
        <v>3.6834265227108265E-4</v>
      </c>
      <c r="CG117" s="47">
        <f>IF(AND(CE124=0,CE117&gt;=0),"",CE117/CE124)</f>
        <v>1.2153115495966585E-3</v>
      </c>
      <c r="CH117" s="129">
        <f>+'N EERR ULTRAX'!M194</f>
        <v>0</v>
      </c>
      <c r="CI117" s="30" t="str">
        <f>IF(AND(CH4=0,CH117&gt;=0), "",CH117/CH4)</f>
        <v/>
      </c>
      <c r="CJ117" s="47" t="str">
        <f>IF(AND(CH124=0,CH117&gt;=0),"",CH117/CH124)</f>
        <v/>
      </c>
      <c r="CK117" s="30" t="str">
        <f t="shared" si="110"/>
        <v/>
      </c>
      <c r="CL117" s="130">
        <f t="shared" ref="CL117:CL123" si="137">+CE117+CH117</f>
        <v>234.38506054718982</v>
      </c>
      <c r="CM117" s="30">
        <f>IF(AND(CL4=0,CL117&gt;=0), "",CL117/CL4)</f>
        <v>3.6834265227108265E-4</v>
      </c>
      <c r="CN117" s="47">
        <f>IF(AND(CL124=0,CL117&gt;=0),"",CL117/CL124)</f>
        <v>1.2153115495966585E-3</v>
      </c>
      <c r="CO117" s="129">
        <f>+'N EERR ULTRAX'!N194</f>
        <v>0</v>
      </c>
      <c r="CP117" s="30" t="str">
        <f>IF(AND(CO4=0,CO117&gt;=0), "",CO117/CO4)</f>
        <v/>
      </c>
      <c r="CQ117" s="47" t="str">
        <f>IF(AND(CO124=0,CO117&gt;=0),"",CO117/CO124)</f>
        <v/>
      </c>
      <c r="CR117" s="30" t="str">
        <f t="shared" si="111"/>
        <v/>
      </c>
      <c r="CS117" s="130">
        <f t="shared" ref="CS117:CS123" si="138">+CL117+CO117</f>
        <v>234.38506054718982</v>
      </c>
      <c r="CT117" s="30">
        <f>IF(AND(CS4=0,CS117&gt;=0), "",CS117/CS4)</f>
        <v>3.6834265227108265E-4</v>
      </c>
      <c r="CU117" s="47">
        <f>IF(AND(CS124=0,CS117&gt;=0),"",CS117/CS124)</f>
        <v>1.2153115495966585E-3</v>
      </c>
      <c r="CV117" s="131">
        <f t="shared" ref="CV117:CV123" si="139">+AZ117*12</f>
        <v>0</v>
      </c>
      <c r="CW117" s="30" t="str">
        <f>IF(AND(CV4=0,CV117&gt;=0), "",CV117/CV4)</f>
        <v/>
      </c>
      <c r="CX117" s="47">
        <f t="shared" si="112"/>
        <v>1</v>
      </c>
    </row>
    <row r="118" spans="1:102" outlineLevel="1" x14ac:dyDescent="0.3">
      <c r="A118" s="29" t="s">
        <v>96</v>
      </c>
      <c r="B118" s="129">
        <f>+'N EERR ULTRAX'!B195</f>
        <v>0</v>
      </c>
      <c r="C118" s="30" t="str">
        <f>IF(AND(B4=0,B118&gt;=0), "",B118/B4)</f>
        <v/>
      </c>
      <c r="D118" s="47" t="str">
        <f>IF(AND(B124=0,B118&gt;=0),"",B118/B124)</f>
        <v/>
      </c>
      <c r="E118" s="129">
        <f>+'N EERR ULTRAX'!C195</f>
        <v>0</v>
      </c>
      <c r="F118" s="30">
        <f>IF(AND(E4=0,E118&gt;=0), "",E118/E4)</f>
        <v>0</v>
      </c>
      <c r="G118" s="47">
        <f>IF(AND(E124=0,E118&gt;=0),"",E118/E124)</f>
        <v>0</v>
      </c>
      <c r="H118" s="129">
        <f>+'N EERR ULTRAX'!D195</f>
        <v>0</v>
      </c>
      <c r="I118" s="30">
        <f>IF(AND(H4=0,H118&gt;=0), "",H118/H4)</f>
        <v>0</v>
      </c>
      <c r="J118" s="47">
        <f>IF(AND(H124=0,H118&gt;=0),"",H118/H124)</f>
        <v>0</v>
      </c>
      <c r="K118" s="30" t="str">
        <f t="shared" si="119"/>
        <v/>
      </c>
      <c r="L118" s="130">
        <f t="shared" si="127"/>
        <v>0</v>
      </c>
      <c r="M118" s="30">
        <f>IF(AND(L4=0,L118&gt;=0), "",L118/L4)</f>
        <v>0</v>
      </c>
      <c r="N118" s="47">
        <f>IF(AND(L124=0,L118&gt;=0),"",L118/L124)</f>
        <v>0</v>
      </c>
      <c r="O118" s="129">
        <f>+'N EERR ULTRAX'!E195</f>
        <v>0</v>
      </c>
      <c r="P118" s="30">
        <f>IF(AND(O4=0,O118&gt;=0), "",O118/O4)</f>
        <v>0</v>
      </c>
      <c r="Q118" s="47">
        <f>IF(AND(O124=0,O118&gt;=0),"",O118/O124)</f>
        <v>0</v>
      </c>
      <c r="R118" s="30" t="str">
        <f t="shared" si="120"/>
        <v/>
      </c>
      <c r="S118" s="130">
        <f t="shared" si="128"/>
        <v>0</v>
      </c>
      <c r="T118" s="30">
        <f>IF(AND(S4=0,S118&gt;=0), "",S118/S4)</f>
        <v>0</v>
      </c>
      <c r="U118" s="47">
        <f>IF(AND(S124=0,S118&gt;=0),"",S118/S124)</f>
        <v>0</v>
      </c>
      <c r="V118" s="131"/>
      <c r="W118" s="30" t="str">
        <f>IF(AND(V4=0,V118&gt;=0), "",V118/V4)</f>
        <v/>
      </c>
      <c r="X118" s="47" t="str">
        <f t="shared" si="121"/>
        <v/>
      </c>
      <c r="Y118" s="129">
        <f>+'N EERR ULTRAX'!F195</f>
        <v>0</v>
      </c>
      <c r="Z118" s="30">
        <f>IF(AND(Y4=0,Y118&gt;=0), "",Y118/Y4)</f>
        <v>0</v>
      </c>
      <c r="AA118" s="47">
        <f>IF(AND(Y124=0,Y118&gt;=0),"",Y118/Y124)</f>
        <v>0</v>
      </c>
      <c r="AB118" s="30" t="str">
        <f t="shared" si="122"/>
        <v/>
      </c>
      <c r="AC118" s="130">
        <f t="shared" si="129"/>
        <v>0</v>
      </c>
      <c r="AD118" s="30">
        <f>IF(AND(AC4=0,AC118&gt;=0), "",AC118/AC4)</f>
        <v>0</v>
      </c>
      <c r="AE118" s="47">
        <f>IF(AND(AC124=0,AC118&gt;=0),"",AC118/AC124)</f>
        <v>0</v>
      </c>
      <c r="AF118" s="129">
        <f>+'N EERR ULTRAX'!G195</f>
        <v>0</v>
      </c>
      <c r="AG118" s="30">
        <f>IF(AND(AF4=0,AF118&gt;=0), "",AF118/AF4)</f>
        <v>0</v>
      </c>
      <c r="AH118" s="47">
        <f>IF(AND(AF124=0,AF118&gt;=0),"",AF118/AF124)</f>
        <v>0</v>
      </c>
      <c r="AI118" s="30" t="str">
        <f t="shared" si="105"/>
        <v/>
      </c>
      <c r="AJ118" s="130">
        <f t="shared" si="76"/>
        <v>0</v>
      </c>
      <c r="AK118" s="30">
        <f>IF(AND(AJ4=0,AJ118&gt;=0), "",AJ118/AJ4)</f>
        <v>0</v>
      </c>
      <c r="AL118" s="47">
        <f>IF(AND(AJ124=0,AJ118&gt;=0),"",AJ118/AJ124)</f>
        <v>0</v>
      </c>
      <c r="AM118" s="129">
        <f>+'N EERR ULTRAX'!H195</f>
        <v>0</v>
      </c>
      <c r="AN118" s="30">
        <f>IF(AND(AM4=0,AM118&gt;=0), "",AM118/AM4)</f>
        <v>0</v>
      </c>
      <c r="AO118" s="47">
        <f>IF(AND(AM124=0,AM118&gt;=0),"",AM118/AM124)</f>
        <v>0</v>
      </c>
      <c r="AP118" s="30" t="str">
        <f t="shared" si="106"/>
        <v/>
      </c>
      <c r="AQ118" s="130">
        <f t="shared" si="77"/>
        <v>0</v>
      </c>
      <c r="AR118" s="30">
        <f>IF(AND(AQ4=0,AQ118&gt;=0), "",AQ118/AQ4)</f>
        <v>0</v>
      </c>
      <c r="AS118" s="47">
        <f>IF(AND(AQ124=0,AQ118&gt;=0),"",AQ118/AQ124)</f>
        <v>0</v>
      </c>
      <c r="AT118" s="131">
        <f t="shared" si="130"/>
        <v>0</v>
      </c>
      <c r="AU118" s="30" t="str">
        <f>IF(AND(AT4=0,AT118&gt;=0), "",AT118/AT4)</f>
        <v/>
      </c>
      <c r="AV118" s="47" t="str">
        <f t="shared" si="123"/>
        <v/>
      </c>
      <c r="AW118" s="131">
        <f t="shared" ref="AW118:AW123" si="140">+AQ118/6</f>
        <v>0</v>
      </c>
      <c r="AX118" s="30">
        <f>IF(AND(AW4=0,AW118&gt;=0), "",AW118/AW4)</f>
        <v>0</v>
      </c>
      <c r="AY118" s="47">
        <f>IF(AND(AW124=0,AW118&gt;=0),"",AW118/AW124)</f>
        <v>0</v>
      </c>
      <c r="AZ118" s="131">
        <f t="shared" si="131"/>
        <v>0</v>
      </c>
      <c r="BA118" s="30" t="str">
        <f>IF(AND(AZ4=0,AZ118&gt;=0), "",AZ118/AZ4)</f>
        <v/>
      </c>
      <c r="BB118" s="47" t="str">
        <f t="shared" si="124"/>
        <v/>
      </c>
      <c r="BC118" s="129">
        <f>+'N EERR ULTRAX'!I195</f>
        <v>0</v>
      </c>
      <c r="BD118" s="30" t="str">
        <f>IF(AND(BC4=0,BC118&gt;=0), "",BC118/BC4)</f>
        <v/>
      </c>
      <c r="BE118" s="47" t="str">
        <f>IF(AND(BC124=0,BC118&gt;=0),"",BC118/BC124)</f>
        <v/>
      </c>
      <c r="BF118" s="30" t="str">
        <f t="shared" si="125"/>
        <v/>
      </c>
      <c r="BG118" s="130">
        <f t="shared" si="132"/>
        <v>0</v>
      </c>
      <c r="BH118" s="30">
        <f>IF(AND(BG4=0,BG118&gt;=0), "",BG118/BG4)</f>
        <v>0</v>
      </c>
      <c r="BI118" s="47">
        <f>IF(AND(BG124=0,BG118&gt;=0),"",BG118/BG124)</f>
        <v>0</v>
      </c>
      <c r="BJ118" s="129">
        <f>+'N EERR ULTRAX'!J195</f>
        <v>0</v>
      </c>
      <c r="BK118" s="30" t="str">
        <f>IF(AND(BJ4=0,BJ118&gt;=0), "",BJ118/BJ4)</f>
        <v/>
      </c>
      <c r="BL118" s="47" t="str">
        <f>IF(AND(BJ124=0,BJ118&gt;=0),"",BJ118/BJ124)</f>
        <v/>
      </c>
      <c r="BM118" s="30" t="str">
        <f t="shared" si="107"/>
        <v/>
      </c>
      <c r="BN118" s="130">
        <f t="shared" si="133"/>
        <v>0</v>
      </c>
      <c r="BO118" s="30">
        <f>IF(AND(BN4=0,BN118&gt;=0), "",BN118/BN4)</f>
        <v>0</v>
      </c>
      <c r="BP118" s="47">
        <f>IF(AND(BN124=0,BN118&gt;=0),"",BN118/BN124)</f>
        <v>0</v>
      </c>
      <c r="BQ118" s="129">
        <f>+'N EERR ULTRAX'!K195</f>
        <v>0</v>
      </c>
      <c r="BR118" s="30" t="str">
        <f>IF(AND(BQ4=0,BQ118&gt;=0), "",BQ118/BQ4)</f>
        <v/>
      </c>
      <c r="BS118" s="47" t="str">
        <f>IF(AND(BQ124=0,BQ118&gt;=0),"",BQ118/BQ124)</f>
        <v/>
      </c>
      <c r="BT118" s="30" t="str">
        <f t="shared" si="108"/>
        <v/>
      </c>
      <c r="BU118" s="130">
        <f t="shared" si="134"/>
        <v>0</v>
      </c>
      <c r="BV118" s="30">
        <f>IF(AND(BU4=0,BU118&gt;=0), "",BU118/BU4)</f>
        <v>0</v>
      </c>
      <c r="BW118" s="47">
        <f>IF(AND(BU124=0,BU118&gt;=0),"",BU118/BU124)</f>
        <v>0</v>
      </c>
      <c r="BX118" s="131">
        <f t="shared" si="135"/>
        <v>0</v>
      </c>
      <c r="BY118" s="30" t="str">
        <f>IF(AND(BX4=0,BX118&gt;=0), "",BX118/BX4)</f>
        <v/>
      </c>
      <c r="BZ118" s="47" t="str">
        <f t="shared" si="109"/>
        <v/>
      </c>
      <c r="CA118" s="129">
        <f>+'N EERR ULTRAX'!L195</f>
        <v>0</v>
      </c>
      <c r="CB118" s="30" t="str">
        <f>IF(AND(CA4=0,CA118&gt;=0), "",CA118/CA4)</f>
        <v/>
      </c>
      <c r="CC118" s="47" t="str">
        <f>IF(AND(CA124=0,CA118&gt;=0),"",CA118/CA124)</f>
        <v/>
      </c>
      <c r="CD118" s="30" t="str">
        <f t="shared" si="126"/>
        <v/>
      </c>
      <c r="CE118" s="130">
        <f t="shared" si="136"/>
        <v>0</v>
      </c>
      <c r="CF118" s="30">
        <f>IF(AND(CE4=0,CE118&gt;=0), "",CE118/CE4)</f>
        <v>0</v>
      </c>
      <c r="CG118" s="47">
        <f>IF(AND(CE124=0,CE118&gt;=0),"",CE118/CE124)</f>
        <v>0</v>
      </c>
      <c r="CH118" s="129">
        <f>+'N EERR ULTRAX'!M195</f>
        <v>0</v>
      </c>
      <c r="CI118" s="30" t="str">
        <f>IF(AND(CH4=0,CH118&gt;=0), "",CH118/CH4)</f>
        <v/>
      </c>
      <c r="CJ118" s="47" t="str">
        <f>IF(AND(CH124=0,CH118&gt;=0),"",CH118/CH124)</f>
        <v/>
      </c>
      <c r="CK118" s="30" t="str">
        <f t="shared" si="110"/>
        <v/>
      </c>
      <c r="CL118" s="130">
        <f t="shared" si="137"/>
        <v>0</v>
      </c>
      <c r="CM118" s="30">
        <f>IF(AND(CL4=0,CL118&gt;=0), "",CL118/CL4)</f>
        <v>0</v>
      </c>
      <c r="CN118" s="47">
        <f>IF(AND(CL124=0,CL118&gt;=0),"",CL118/CL124)</f>
        <v>0</v>
      </c>
      <c r="CO118" s="129">
        <f>+'N EERR ULTRAX'!N195</f>
        <v>0</v>
      </c>
      <c r="CP118" s="30" t="str">
        <f>IF(AND(CO4=0,CO118&gt;=0), "",CO118/CO4)</f>
        <v/>
      </c>
      <c r="CQ118" s="47" t="str">
        <f>IF(AND(CO124=0,CO118&gt;=0),"",CO118/CO124)</f>
        <v/>
      </c>
      <c r="CR118" s="30" t="str">
        <f t="shared" si="111"/>
        <v/>
      </c>
      <c r="CS118" s="130">
        <f t="shared" si="138"/>
        <v>0</v>
      </c>
      <c r="CT118" s="30">
        <f>IF(AND(CS4=0,CS118&gt;=0), "",CS118/CS4)</f>
        <v>0</v>
      </c>
      <c r="CU118" s="47">
        <f>IF(AND(CS124=0,CS118&gt;=0),"",CS118/CS124)</f>
        <v>0</v>
      </c>
      <c r="CV118" s="131">
        <f t="shared" si="139"/>
        <v>0</v>
      </c>
      <c r="CW118" s="30" t="str">
        <f>IF(AND(CV4=0,CV118&gt;=0), "",CV118/CV4)</f>
        <v/>
      </c>
      <c r="CX118" s="47" t="str">
        <f t="shared" si="112"/>
        <v/>
      </c>
    </row>
    <row r="119" spans="1:102" outlineLevel="1" x14ac:dyDescent="0.3">
      <c r="A119" s="29" t="s">
        <v>97</v>
      </c>
      <c r="B119" s="129">
        <f>+'N EERR ULTRAX'!B196</f>
        <v>0</v>
      </c>
      <c r="C119" s="30" t="str">
        <f>IF(AND(B4=0,B119&gt;=0), "",B119/B4)</f>
        <v/>
      </c>
      <c r="D119" s="47" t="str">
        <f>IF(AND(B124=0,B119&gt;=0),"",B119/B124)</f>
        <v/>
      </c>
      <c r="E119" s="129">
        <f>+'N EERR ULTRAX'!C196</f>
        <v>0</v>
      </c>
      <c r="F119" s="30">
        <f>IF(AND(E4=0,E119&gt;=0), "",E119/E4)</f>
        <v>0</v>
      </c>
      <c r="G119" s="47">
        <f>IF(AND(E124=0,E119&gt;=0),"",E119/E124)</f>
        <v>0</v>
      </c>
      <c r="H119" s="129">
        <f>+'N EERR ULTRAX'!D196</f>
        <v>0</v>
      </c>
      <c r="I119" s="30">
        <f>IF(AND(H4=0,H119&gt;=0), "",H119/H4)</f>
        <v>0</v>
      </c>
      <c r="J119" s="47">
        <f>IF(AND(H124=0,H119&gt;=0),"",H119/H124)</f>
        <v>0</v>
      </c>
      <c r="K119" s="30" t="str">
        <f t="shared" si="119"/>
        <v/>
      </c>
      <c r="L119" s="130">
        <f t="shared" si="127"/>
        <v>0</v>
      </c>
      <c r="M119" s="30">
        <f>IF(AND(L4=0,L119&gt;=0), "",L119/L4)</f>
        <v>0</v>
      </c>
      <c r="N119" s="47">
        <f>IF(AND(L124=0,L119&gt;=0),"",L119/L124)</f>
        <v>0</v>
      </c>
      <c r="O119" s="129">
        <f>+'N EERR ULTRAX'!E196</f>
        <v>0</v>
      </c>
      <c r="P119" s="30">
        <f>IF(AND(O4=0,O119&gt;=0), "",O119/O4)</f>
        <v>0</v>
      </c>
      <c r="Q119" s="47">
        <f>IF(AND(O124=0,O119&gt;=0),"",O119/O124)</f>
        <v>0</v>
      </c>
      <c r="R119" s="30" t="str">
        <f t="shared" si="120"/>
        <v/>
      </c>
      <c r="S119" s="130">
        <f t="shared" si="128"/>
        <v>0</v>
      </c>
      <c r="T119" s="30">
        <f>IF(AND(S4=0,S119&gt;=0), "",S119/S4)</f>
        <v>0</v>
      </c>
      <c r="U119" s="47">
        <f>IF(AND(S124=0,S119&gt;=0),"",S119/S124)</f>
        <v>0</v>
      </c>
      <c r="V119" s="131"/>
      <c r="W119" s="30" t="str">
        <f>IF(AND(V4=0,V119&gt;=0), "",V119/V4)</f>
        <v/>
      </c>
      <c r="X119" s="47" t="str">
        <f t="shared" si="121"/>
        <v/>
      </c>
      <c r="Y119" s="129">
        <f>+'N EERR ULTRAX'!F196</f>
        <v>0</v>
      </c>
      <c r="Z119" s="30">
        <f>IF(AND(Y4=0,Y119&gt;=0), "",Y119/Y4)</f>
        <v>0</v>
      </c>
      <c r="AA119" s="47">
        <f>IF(AND(Y124=0,Y119&gt;=0),"",Y119/Y124)</f>
        <v>0</v>
      </c>
      <c r="AB119" s="30" t="str">
        <f t="shared" si="122"/>
        <v/>
      </c>
      <c r="AC119" s="130">
        <f t="shared" si="129"/>
        <v>0</v>
      </c>
      <c r="AD119" s="30">
        <f>IF(AND(AC4=0,AC119&gt;=0), "",AC119/AC4)</f>
        <v>0</v>
      </c>
      <c r="AE119" s="47">
        <f>IF(AND(AC124=0,AC119&gt;=0),"",AC119/AC124)</f>
        <v>0</v>
      </c>
      <c r="AF119" s="129">
        <f>+'N EERR ULTRAX'!G196</f>
        <v>0</v>
      </c>
      <c r="AG119" s="30">
        <f>IF(AND(AF4=0,AF119&gt;=0), "",AF119/AF4)</f>
        <v>0</v>
      </c>
      <c r="AH119" s="47">
        <f>IF(AND(AF124=0,AF119&gt;=0),"",AF119/AF124)</f>
        <v>0</v>
      </c>
      <c r="AI119" s="30" t="str">
        <f t="shared" si="105"/>
        <v/>
      </c>
      <c r="AJ119" s="130">
        <f t="shared" si="76"/>
        <v>0</v>
      </c>
      <c r="AK119" s="30">
        <f>IF(AND(AJ4=0,AJ119&gt;=0), "",AJ119/AJ4)</f>
        <v>0</v>
      </c>
      <c r="AL119" s="47">
        <f>IF(AND(AJ124=0,AJ119&gt;=0),"",AJ119/AJ124)</f>
        <v>0</v>
      </c>
      <c r="AM119" s="129">
        <f>+'N EERR ULTRAX'!H196</f>
        <v>0</v>
      </c>
      <c r="AN119" s="30">
        <f>IF(AND(AM4=0,AM119&gt;=0), "",AM119/AM4)</f>
        <v>0</v>
      </c>
      <c r="AO119" s="47">
        <f>IF(AND(AM124=0,AM119&gt;=0),"",AM119/AM124)</f>
        <v>0</v>
      </c>
      <c r="AP119" s="30" t="str">
        <f t="shared" si="106"/>
        <v/>
      </c>
      <c r="AQ119" s="130">
        <f t="shared" si="77"/>
        <v>0</v>
      </c>
      <c r="AR119" s="30">
        <f>IF(AND(AQ4=0,AQ119&gt;=0), "",AQ119/AQ4)</f>
        <v>0</v>
      </c>
      <c r="AS119" s="47">
        <f>IF(AND(AQ124=0,AQ119&gt;=0),"",AQ119/AQ124)</f>
        <v>0</v>
      </c>
      <c r="AT119" s="131">
        <f t="shared" si="130"/>
        <v>0</v>
      </c>
      <c r="AU119" s="30" t="str">
        <f>IF(AND(AT4=0,AT119&gt;=0), "",AT119/AT4)</f>
        <v/>
      </c>
      <c r="AV119" s="47" t="str">
        <f t="shared" si="123"/>
        <v/>
      </c>
      <c r="AW119" s="131">
        <f t="shared" si="140"/>
        <v>0</v>
      </c>
      <c r="AX119" s="30">
        <f>IF(AND(AW4=0,AW119&gt;=0), "",AW119/AW4)</f>
        <v>0</v>
      </c>
      <c r="AY119" s="47">
        <f>IF(AND(AW124=0,AW119&gt;=0),"",AW119/AW124)</f>
        <v>0</v>
      </c>
      <c r="AZ119" s="131">
        <f t="shared" si="131"/>
        <v>0</v>
      </c>
      <c r="BA119" s="30" t="str">
        <f>IF(AND(AZ4=0,AZ119&gt;=0), "",AZ119/AZ4)</f>
        <v/>
      </c>
      <c r="BB119" s="47" t="str">
        <f t="shared" si="124"/>
        <v/>
      </c>
      <c r="BC119" s="129">
        <f>+'N EERR ULTRAX'!I196</f>
        <v>0</v>
      </c>
      <c r="BD119" s="30" t="str">
        <f>IF(AND(BC4=0,BC119&gt;=0), "",BC119/BC4)</f>
        <v/>
      </c>
      <c r="BE119" s="47" t="str">
        <f>IF(AND(BC124=0,BC119&gt;=0),"",BC119/BC124)</f>
        <v/>
      </c>
      <c r="BF119" s="30" t="str">
        <f t="shared" si="125"/>
        <v/>
      </c>
      <c r="BG119" s="130">
        <f t="shared" si="132"/>
        <v>0</v>
      </c>
      <c r="BH119" s="30">
        <f>IF(AND(BG4=0,BG119&gt;=0), "",BG119/BG4)</f>
        <v>0</v>
      </c>
      <c r="BI119" s="47">
        <f>IF(AND(BG124=0,BG119&gt;=0),"",BG119/BG124)</f>
        <v>0</v>
      </c>
      <c r="BJ119" s="129">
        <f>+'N EERR ULTRAX'!J196</f>
        <v>0</v>
      </c>
      <c r="BK119" s="30" t="str">
        <f>IF(AND(BJ4=0,BJ119&gt;=0), "",BJ119/BJ4)</f>
        <v/>
      </c>
      <c r="BL119" s="47" t="str">
        <f>IF(AND(BJ124=0,BJ119&gt;=0),"",BJ119/BJ124)</f>
        <v/>
      </c>
      <c r="BM119" s="30" t="str">
        <f t="shared" si="107"/>
        <v/>
      </c>
      <c r="BN119" s="130">
        <f t="shared" si="133"/>
        <v>0</v>
      </c>
      <c r="BO119" s="30">
        <f>IF(AND(BN4=0,BN119&gt;=0), "",BN119/BN4)</f>
        <v>0</v>
      </c>
      <c r="BP119" s="47">
        <f>IF(AND(BN124=0,BN119&gt;=0),"",BN119/BN124)</f>
        <v>0</v>
      </c>
      <c r="BQ119" s="129">
        <f>+'N EERR ULTRAX'!K196</f>
        <v>0</v>
      </c>
      <c r="BR119" s="30" t="str">
        <f>IF(AND(BQ4=0,BQ119&gt;=0), "",BQ119/BQ4)</f>
        <v/>
      </c>
      <c r="BS119" s="47" t="str">
        <f>IF(AND(BQ124=0,BQ119&gt;=0),"",BQ119/BQ124)</f>
        <v/>
      </c>
      <c r="BT119" s="30" t="str">
        <f t="shared" si="108"/>
        <v/>
      </c>
      <c r="BU119" s="130">
        <f t="shared" si="134"/>
        <v>0</v>
      </c>
      <c r="BV119" s="30">
        <f>IF(AND(BU4=0,BU119&gt;=0), "",BU119/BU4)</f>
        <v>0</v>
      </c>
      <c r="BW119" s="47">
        <f>IF(AND(BU124=0,BU119&gt;=0),"",BU119/BU124)</f>
        <v>0</v>
      </c>
      <c r="BX119" s="131">
        <f t="shared" si="135"/>
        <v>0</v>
      </c>
      <c r="BY119" s="30" t="str">
        <f>IF(AND(BX4=0,BX119&gt;=0), "",BX119/BX4)</f>
        <v/>
      </c>
      <c r="BZ119" s="47" t="str">
        <f t="shared" si="109"/>
        <v/>
      </c>
      <c r="CA119" s="129">
        <f>+'N EERR ULTRAX'!L196</f>
        <v>0</v>
      </c>
      <c r="CB119" s="30" t="str">
        <f>IF(AND(CA4=0,CA119&gt;=0), "",CA119/CA4)</f>
        <v/>
      </c>
      <c r="CC119" s="47" t="str">
        <f>IF(AND(CA124=0,CA119&gt;=0),"",CA119/CA124)</f>
        <v/>
      </c>
      <c r="CD119" s="30" t="str">
        <f t="shared" si="126"/>
        <v/>
      </c>
      <c r="CE119" s="130">
        <f t="shared" si="136"/>
        <v>0</v>
      </c>
      <c r="CF119" s="30">
        <f>IF(AND(CE4=0,CE119&gt;=0), "",CE119/CE4)</f>
        <v>0</v>
      </c>
      <c r="CG119" s="47">
        <f>IF(AND(CE124=0,CE119&gt;=0),"",CE119/CE124)</f>
        <v>0</v>
      </c>
      <c r="CH119" s="129">
        <f>+'N EERR ULTRAX'!M196</f>
        <v>0</v>
      </c>
      <c r="CI119" s="30" t="str">
        <f>IF(AND(CH4=0,CH119&gt;=0), "",CH119/CH4)</f>
        <v/>
      </c>
      <c r="CJ119" s="47" t="str">
        <f>IF(AND(CH124=0,CH119&gt;=0),"",CH119/CH124)</f>
        <v/>
      </c>
      <c r="CK119" s="30" t="str">
        <f t="shared" si="110"/>
        <v/>
      </c>
      <c r="CL119" s="130">
        <f t="shared" si="137"/>
        <v>0</v>
      </c>
      <c r="CM119" s="30">
        <f>IF(AND(CL4=0,CL119&gt;=0), "",CL119/CL4)</f>
        <v>0</v>
      </c>
      <c r="CN119" s="47">
        <f>IF(AND(CL124=0,CL119&gt;=0),"",CL119/CL124)</f>
        <v>0</v>
      </c>
      <c r="CO119" s="129">
        <f>+'N EERR ULTRAX'!N196</f>
        <v>0</v>
      </c>
      <c r="CP119" s="30" t="str">
        <f>IF(AND(CO4=0,CO119&gt;=0), "",CO119/CO4)</f>
        <v/>
      </c>
      <c r="CQ119" s="47" t="str">
        <f>IF(AND(CO124=0,CO119&gt;=0),"",CO119/CO124)</f>
        <v/>
      </c>
      <c r="CR119" s="30" t="str">
        <f t="shared" si="111"/>
        <v/>
      </c>
      <c r="CS119" s="130">
        <f t="shared" si="138"/>
        <v>0</v>
      </c>
      <c r="CT119" s="30">
        <f>IF(AND(CS4=0,CS119&gt;=0), "",CS119/CS4)</f>
        <v>0</v>
      </c>
      <c r="CU119" s="47">
        <f>IF(AND(CS124=0,CS119&gt;=0),"",CS119/CS124)</f>
        <v>0</v>
      </c>
      <c r="CV119" s="131">
        <f t="shared" si="139"/>
        <v>0</v>
      </c>
      <c r="CW119" s="30" t="str">
        <f>IF(AND(CV4=0,CV119&gt;=0), "",CV119/CV4)</f>
        <v/>
      </c>
      <c r="CX119" s="47" t="str">
        <f t="shared" si="112"/>
        <v/>
      </c>
    </row>
    <row r="120" spans="1:102" outlineLevel="1" x14ac:dyDescent="0.3">
      <c r="A120" s="29" t="s">
        <v>31</v>
      </c>
      <c r="B120" s="129">
        <f>+'N EERR ULTRAX'!B197</f>
        <v>0</v>
      </c>
      <c r="C120" s="30" t="str">
        <f>IF(AND(B4=0,B120&gt;=0), "",B120/B4)</f>
        <v/>
      </c>
      <c r="D120" s="47" t="str">
        <f>IF(AND(B124=0,B120&gt;=0),"",B120/B124)</f>
        <v/>
      </c>
      <c r="E120" s="129">
        <f>+'N EERR ULTRAX'!C197</f>
        <v>0</v>
      </c>
      <c r="F120" s="30">
        <f>IF(AND(E4=0,E120&gt;=0), "",E120/E4)</f>
        <v>0</v>
      </c>
      <c r="G120" s="47">
        <f>IF(AND(E124=0,E120&gt;=0),"",E120/E124)</f>
        <v>0</v>
      </c>
      <c r="H120" s="129">
        <f>+'N EERR ULTRAX'!D197</f>
        <v>0</v>
      </c>
      <c r="I120" s="30">
        <f>IF(AND(H4=0,H120&gt;=0), "",H120/H4)</f>
        <v>0</v>
      </c>
      <c r="J120" s="47">
        <f>IF(AND(H124=0,H120&gt;=0),"",H120/H124)</f>
        <v>0</v>
      </c>
      <c r="K120" s="30" t="str">
        <f t="shared" si="119"/>
        <v/>
      </c>
      <c r="L120" s="130">
        <f t="shared" si="127"/>
        <v>0</v>
      </c>
      <c r="M120" s="30">
        <f>IF(AND(L4=0,L120&gt;=0), "",L120/L4)</f>
        <v>0</v>
      </c>
      <c r="N120" s="47">
        <f>IF(AND(L124=0,L120&gt;=0),"",L120/L124)</f>
        <v>0</v>
      </c>
      <c r="O120" s="129">
        <f>+'N EERR ULTRAX'!E197</f>
        <v>0</v>
      </c>
      <c r="P120" s="30">
        <f>IF(AND(O4=0,O120&gt;=0), "",O120/O4)</f>
        <v>0</v>
      </c>
      <c r="Q120" s="47">
        <f>IF(AND(O124=0,O120&gt;=0),"",O120/O124)</f>
        <v>0</v>
      </c>
      <c r="R120" s="30" t="str">
        <f t="shared" si="120"/>
        <v/>
      </c>
      <c r="S120" s="130">
        <f t="shared" si="128"/>
        <v>0</v>
      </c>
      <c r="T120" s="30">
        <f>IF(AND(S4=0,S120&gt;=0), "",S120/S4)</f>
        <v>0</v>
      </c>
      <c r="U120" s="47">
        <f>IF(AND(S124=0,S120&gt;=0),"",S120/S124)</f>
        <v>0</v>
      </c>
      <c r="V120" s="131"/>
      <c r="W120" s="30" t="str">
        <f>IF(AND(V4=0,V120&gt;=0), "",V120/V4)</f>
        <v/>
      </c>
      <c r="X120" s="47" t="str">
        <f t="shared" si="121"/>
        <v/>
      </c>
      <c r="Y120" s="129">
        <f>+'N EERR ULTRAX'!F197</f>
        <v>0</v>
      </c>
      <c r="Z120" s="30">
        <f>IF(AND(Y4=0,Y120&gt;=0), "",Y120/Y4)</f>
        <v>0</v>
      </c>
      <c r="AA120" s="47">
        <f>IF(AND(Y124=0,Y120&gt;=0),"",Y120/Y124)</f>
        <v>0</v>
      </c>
      <c r="AB120" s="30" t="str">
        <f t="shared" si="122"/>
        <v/>
      </c>
      <c r="AC120" s="130">
        <f t="shared" si="129"/>
        <v>0</v>
      </c>
      <c r="AD120" s="30">
        <f>IF(AND(AC4=0,AC120&gt;=0), "",AC120/AC4)</f>
        <v>0</v>
      </c>
      <c r="AE120" s="47">
        <f>IF(AND(AC124=0,AC120&gt;=0),"",AC120/AC124)</f>
        <v>0</v>
      </c>
      <c r="AF120" s="129">
        <f>+'N EERR ULTRAX'!G197</f>
        <v>0</v>
      </c>
      <c r="AG120" s="30">
        <f>IF(AND(AF4=0,AF120&gt;=0), "",AF120/AF4)</f>
        <v>0</v>
      </c>
      <c r="AH120" s="47">
        <f>IF(AND(AF124=0,AF120&gt;=0),"",AF120/AF124)</f>
        <v>0</v>
      </c>
      <c r="AI120" s="30" t="str">
        <f t="shared" si="105"/>
        <v/>
      </c>
      <c r="AJ120" s="130">
        <f t="shared" si="76"/>
        <v>0</v>
      </c>
      <c r="AK120" s="30">
        <f>IF(AND(AJ4=0,AJ120&gt;=0), "",AJ120/AJ4)</f>
        <v>0</v>
      </c>
      <c r="AL120" s="47">
        <f>IF(AND(AJ124=0,AJ120&gt;=0),"",AJ120/AJ124)</f>
        <v>0</v>
      </c>
      <c r="AM120" s="129">
        <f>+'N EERR ULTRAX'!H197</f>
        <v>0</v>
      </c>
      <c r="AN120" s="30">
        <f>IF(AND(AM4=0,AM120&gt;=0), "",AM120/AM4)</f>
        <v>0</v>
      </c>
      <c r="AO120" s="47">
        <f>IF(AND(AM124=0,AM120&gt;=0),"",AM120/AM124)</f>
        <v>0</v>
      </c>
      <c r="AP120" s="30" t="str">
        <f t="shared" si="106"/>
        <v/>
      </c>
      <c r="AQ120" s="130">
        <f t="shared" si="77"/>
        <v>0</v>
      </c>
      <c r="AR120" s="30">
        <f>IF(AND(AQ4=0,AQ120&gt;=0), "",AQ120/AQ4)</f>
        <v>0</v>
      </c>
      <c r="AS120" s="47">
        <f>IF(AND(AQ124=0,AQ120&gt;=0),"",AQ120/AQ124)</f>
        <v>0</v>
      </c>
      <c r="AT120" s="131">
        <f t="shared" si="130"/>
        <v>0</v>
      </c>
      <c r="AU120" s="30" t="str">
        <f>IF(AND(AT4=0,AT120&gt;=0), "",AT120/AT4)</f>
        <v/>
      </c>
      <c r="AV120" s="47" t="str">
        <f t="shared" si="123"/>
        <v/>
      </c>
      <c r="AW120" s="131">
        <f t="shared" si="140"/>
        <v>0</v>
      </c>
      <c r="AX120" s="30">
        <f>IF(AND(AW4=0,AW120&gt;=0), "",AW120/AW4)</f>
        <v>0</v>
      </c>
      <c r="AY120" s="47">
        <f>IF(AND(AW124=0,AW120&gt;=0),"",AW120/AW124)</f>
        <v>0</v>
      </c>
      <c r="AZ120" s="131">
        <f t="shared" si="131"/>
        <v>0</v>
      </c>
      <c r="BA120" s="30" t="str">
        <f>IF(AND(AZ4=0,AZ120&gt;=0), "",AZ120/AZ4)</f>
        <v/>
      </c>
      <c r="BB120" s="47" t="str">
        <f t="shared" si="124"/>
        <v/>
      </c>
      <c r="BC120" s="129">
        <f>+'N EERR ULTRAX'!I197</f>
        <v>0</v>
      </c>
      <c r="BD120" s="30" t="str">
        <f>IF(AND(BC4=0,BC120&gt;=0), "",BC120/BC4)</f>
        <v/>
      </c>
      <c r="BE120" s="47" t="str">
        <f>IF(AND(BC124=0,BC120&gt;=0),"",BC120/BC124)</f>
        <v/>
      </c>
      <c r="BF120" s="30" t="str">
        <f t="shared" si="125"/>
        <v/>
      </c>
      <c r="BG120" s="130">
        <f t="shared" si="132"/>
        <v>0</v>
      </c>
      <c r="BH120" s="30">
        <f>IF(AND(BG4=0,BG120&gt;=0), "",BG120/BG4)</f>
        <v>0</v>
      </c>
      <c r="BI120" s="47">
        <f>IF(AND(BG124=0,BG120&gt;=0),"",BG120/BG124)</f>
        <v>0</v>
      </c>
      <c r="BJ120" s="129">
        <f>+'N EERR ULTRAX'!J197</f>
        <v>0</v>
      </c>
      <c r="BK120" s="30" t="str">
        <f>IF(AND(BJ4=0,BJ120&gt;=0), "",BJ120/BJ4)</f>
        <v/>
      </c>
      <c r="BL120" s="47" t="str">
        <f>IF(AND(BJ124=0,BJ120&gt;=0),"",BJ120/BJ124)</f>
        <v/>
      </c>
      <c r="BM120" s="30" t="str">
        <f t="shared" si="107"/>
        <v/>
      </c>
      <c r="BN120" s="130">
        <f t="shared" si="133"/>
        <v>0</v>
      </c>
      <c r="BO120" s="30">
        <f>IF(AND(BN4=0,BN120&gt;=0), "",BN120/BN4)</f>
        <v>0</v>
      </c>
      <c r="BP120" s="47">
        <f>IF(AND(BN124=0,BN120&gt;=0),"",BN120/BN124)</f>
        <v>0</v>
      </c>
      <c r="BQ120" s="129">
        <f>+'N EERR ULTRAX'!K197</f>
        <v>0</v>
      </c>
      <c r="BR120" s="30" t="str">
        <f>IF(AND(BQ4=0,BQ120&gt;=0), "",BQ120/BQ4)</f>
        <v/>
      </c>
      <c r="BS120" s="47" t="str">
        <f>IF(AND(BQ124=0,BQ120&gt;=0),"",BQ120/BQ124)</f>
        <v/>
      </c>
      <c r="BT120" s="30" t="str">
        <f t="shared" si="108"/>
        <v/>
      </c>
      <c r="BU120" s="130">
        <f t="shared" si="134"/>
        <v>0</v>
      </c>
      <c r="BV120" s="30">
        <f>IF(AND(BU4=0,BU120&gt;=0), "",BU120/BU4)</f>
        <v>0</v>
      </c>
      <c r="BW120" s="47">
        <f>IF(AND(BU124=0,BU120&gt;=0),"",BU120/BU124)</f>
        <v>0</v>
      </c>
      <c r="BX120" s="131">
        <f t="shared" si="135"/>
        <v>0</v>
      </c>
      <c r="BY120" s="30" t="str">
        <f>IF(AND(BX4=0,BX120&gt;=0), "",BX120/BX4)</f>
        <v/>
      </c>
      <c r="BZ120" s="47" t="str">
        <f t="shared" si="109"/>
        <v/>
      </c>
      <c r="CA120" s="129">
        <f>+'N EERR ULTRAX'!L197</f>
        <v>0</v>
      </c>
      <c r="CB120" s="30" t="str">
        <f>IF(AND(CA4=0,CA120&gt;=0), "",CA120/CA4)</f>
        <v/>
      </c>
      <c r="CC120" s="47" t="str">
        <f>IF(AND(CA124=0,CA120&gt;=0),"",CA120/CA124)</f>
        <v/>
      </c>
      <c r="CD120" s="30" t="str">
        <f t="shared" si="126"/>
        <v/>
      </c>
      <c r="CE120" s="130">
        <f t="shared" si="136"/>
        <v>0</v>
      </c>
      <c r="CF120" s="30">
        <f>IF(AND(CE4=0,CE120&gt;=0), "",CE120/CE4)</f>
        <v>0</v>
      </c>
      <c r="CG120" s="47">
        <f>IF(AND(CE124=0,CE120&gt;=0),"",CE120/CE124)</f>
        <v>0</v>
      </c>
      <c r="CH120" s="129">
        <f>+'N EERR ULTRAX'!M197</f>
        <v>0</v>
      </c>
      <c r="CI120" s="30" t="str">
        <f>IF(AND(CH4=0,CH120&gt;=0), "",CH120/CH4)</f>
        <v/>
      </c>
      <c r="CJ120" s="47" t="str">
        <f>IF(AND(CH124=0,CH120&gt;=0),"",CH120/CH124)</f>
        <v/>
      </c>
      <c r="CK120" s="30" t="str">
        <f t="shared" si="110"/>
        <v/>
      </c>
      <c r="CL120" s="130">
        <f t="shared" si="137"/>
        <v>0</v>
      </c>
      <c r="CM120" s="30">
        <f>IF(AND(CL4=0,CL120&gt;=0), "",CL120/CL4)</f>
        <v>0</v>
      </c>
      <c r="CN120" s="47">
        <f>IF(AND(CL124=0,CL120&gt;=0),"",CL120/CL124)</f>
        <v>0</v>
      </c>
      <c r="CO120" s="129">
        <f>+'N EERR ULTRAX'!N197</f>
        <v>0</v>
      </c>
      <c r="CP120" s="30" t="str">
        <f>IF(AND(CO4=0,CO120&gt;=0), "",CO120/CO4)</f>
        <v/>
      </c>
      <c r="CQ120" s="47" t="str">
        <f>IF(AND(CO124=0,CO120&gt;=0),"",CO120/CO124)</f>
        <v/>
      </c>
      <c r="CR120" s="30" t="str">
        <f t="shared" si="111"/>
        <v/>
      </c>
      <c r="CS120" s="130">
        <f t="shared" si="138"/>
        <v>0</v>
      </c>
      <c r="CT120" s="30">
        <f>IF(AND(CS4=0,CS120&gt;=0), "",CS120/CS4)</f>
        <v>0</v>
      </c>
      <c r="CU120" s="47">
        <f>IF(AND(CS124=0,CS120&gt;=0),"",CS120/CS124)</f>
        <v>0</v>
      </c>
      <c r="CV120" s="131">
        <f t="shared" si="139"/>
        <v>0</v>
      </c>
      <c r="CW120" s="30" t="str">
        <f>IF(AND(CV4=0,CV120&gt;=0), "",CV120/CV4)</f>
        <v/>
      </c>
      <c r="CX120" s="47" t="str">
        <f t="shared" si="112"/>
        <v/>
      </c>
    </row>
    <row r="121" spans="1:102" outlineLevel="1" x14ac:dyDescent="0.3">
      <c r="A121" s="29" t="s">
        <v>98</v>
      </c>
      <c r="B121" s="129">
        <f>+'N EERR ULTRAX'!B198</f>
        <v>0</v>
      </c>
      <c r="C121" s="30" t="str">
        <f>IF(AND(B4=0,B121&gt;=0), "",B121/B4)</f>
        <v/>
      </c>
      <c r="D121" s="47" t="str">
        <f>IF(AND(B124=0,B121&gt;=0),"",B121/B124)</f>
        <v/>
      </c>
      <c r="E121" s="129">
        <f>+'N EERR ULTRAX'!C198</f>
        <v>0.50984872891555133</v>
      </c>
      <c r="F121" s="30">
        <f>IF(AND(E4=0,E121&gt;=0), "",E121/E4)</f>
        <v>7.3129828495813848E-6</v>
      </c>
      <c r="G121" s="47">
        <f>IF(AND(E124=0,E121&gt;=0),"",E121/E124)</f>
        <v>1.9071981058327134E-5</v>
      </c>
      <c r="H121" s="129">
        <f>+'N EERR ULTRAX'!D198</f>
        <v>2.8120418475553344E-2</v>
      </c>
      <c r="I121" s="30">
        <f>IF(AND(H4=0,H121&gt;=0), "",H121/H4)</f>
        <v>3.0907764311249523E-7</v>
      </c>
      <c r="J121" s="47">
        <f>IF(AND(H124=0,H121&gt;=0),"",H121/H124)</f>
        <v>1.0631555874535109E-6</v>
      </c>
      <c r="K121" s="30">
        <f t="shared" si="119"/>
        <v>-0.94484556520251506</v>
      </c>
      <c r="L121" s="130">
        <f t="shared" si="127"/>
        <v>0.53796914739110469</v>
      </c>
      <c r="M121" s="30">
        <f>IF(AND(L4=0,L121&gt;=0), "",L121/L4)</f>
        <v>3.3476605514789411E-6</v>
      </c>
      <c r="N121" s="47">
        <f>IF(AND(L124=0,L121&gt;=0),"",L121/L124)</f>
        <v>1.0115468107243667E-5</v>
      </c>
      <c r="O121" s="129">
        <f>+'N EERR ULTRAX'!E198</f>
        <v>-1.156196830955367</v>
      </c>
      <c r="P121" s="30">
        <f>IF(AND(O4=0,O121&gt;=0), "",O121/O4)</f>
        <v>-1.0739409495390928E-5</v>
      </c>
      <c r="Q121" s="47">
        <f>IF(AND(O124=0,O121&gt;=0),"",O121/O124)</f>
        <v>-3.5623490171604621E-5</v>
      </c>
      <c r="R121" s="30">
        <f t="shared" si="120"/>
        <v>-42.11591838366536</v>
      </c>
      <c r="S121" s="130">
        <f t="shared" si="128"/>
        <v>-0.61822768356426228</v>
      </c>
      <c r="T121" s="30">
        <f>IF(AND(S4=0,S121&gt;=0), "",S121/S4)</f>
        <v>-2.303731301471946E-6</v>
      </c>
      <c r="U121" s="47">
        <f>IF(AND(S124=0,S121&gt;=0),"",S121/S124)</f>
        <v>-7.2190099619267123E-6</v>
      </c>
      <c r="V121" s="131"/>
      <c r="W121" s="30" t="str">
        <f>IF(AND(V4=0,V121&gt;=0), "",V121/V4)</f>
        <v/>
      </c>
      <c r="X121" s="47" t="e">
        <f t="shared" si="121"/>
        <v>#DIV/0!</v>
      </c>
      <c r="Y121" s="129">
        <f>+'N EERR ULTRAX'!F198</f>
        <v>2.2071374075515764</v>
      </c>
      <c r="Z121" s="30">
        <f>IF(AND(Y4=0,Y121&gt;=0), "",Y121/Y4)</f>
        <v>1.8796021003840768E-5</v>
      </c>
      <c r="AA121" s="47">
        <f>IF(AND(Y124=0,Y121&gt;=0),"",Y121/Y124)</f>
        <v>6.4050283141176857E-5</v>
      </c>
      <c r="AB121" s="30">
        <f t="shared" si="122"/>
        <v>-2.9089633775659252</v>
      </c>
      <c r="AC121" s="130">
        <f t="shared" si="129"/>
        <v>1.5889097239873142</v>
      </c>
      <c r="AD121" s="30">
        <f>IF(AND(AC4=0,AC121&gt;=0), "",AC121/AC4)</f>
        <v>4.1186398200457557E-6</v>
      </c>
      <c r="AE121" s="47">
        <f>IF(AND(AC124=0,AC121&gt;=0),"",AC121/AC124)</f>
        <v>1.3230077361160899E-5</v>
      </c>
      <c r="AF121" s="129">
        <f>+'N EERR ULTRAX'!G198</f>
        <v>40.720837720067856</v>
      </c>
      <c r="AG121" s="30">
        <f>IF(AND(AF4=0,AF121&gt;=0), "",AF121/AF4)</f>
        <v>3.0753961902044418E-4</v>
      </c>
      <c r="AH121" s="47">
        <f>IF(AND(AF124=0,AF121&gt;=0),"",AF121/AF124)</f>
        <v>1.1222781147446426E-3</v>
      </c>
      <c r="AI121" s="30">
        <f t="shared" si="105"/>
        <v>17.449616041459027</v>
      </c>
      <c r="AJ121" s="130">
        <f t="shared" si="76"/>
        <v>42.309747444055169</v>
      </c>
      <c r="AK121" s="30">
        <f>IF(AND(AJ4=0,AJ121&gt;=0), "",AJ121/AJ4)</f>
        <v>8.1648550378559054E-5</v>
      </c>
      <c r="AL121" s="47">
        <f>IF(AND(AJ124=0,AJ121&gt;=0),"",AJ121/AJ124)</f>
        <v>2.7055315867740941E-4</v>
      </c>
      <c r="AM121" s="129">
        <f>+'N EERR ULTRAX'!H198</f>
        <v>-0.27864305129210665</v>
      </c>
      <c r="AN121" s="30">
        <f>IF(AND(AM4=0,AM121&gt;=0), "",AM121/AM4)</f>
        <v>-2.3587843362265416E-6</v>
      </c>
      <c r="AO121" s="47">
        <f>IF(AND(AM124=0,AM121&gt;=0),"",AM121/AM124)</f>
        <v>-7.6387274033323349E-6</v>
      </c>
      <c r="AP121" s="30">
        <f t="shared" si="106"/>
        <v>-1.0068427632360517</v>
      </c>
      <c r="AQ121" s="130">
        <f t="shared" si="77"/>
        <v>42.031104392763062</v>
      </c>
      <c r="AR121" s="30">
        <f>IF(AND(AQ4=0,AQ121&gt;=0), "",AQ121/AQ4)</f>
        <v>6.6053051477639154E-5</v>
      </c>
      <c r="AS121" s="47">
        <f>IF(AND(AQ124=0,AQ121&gt;=0),"",AQ121/AQ124)</f>
        <v>2.1793576131335149E-4</v>
      </c>
      <c r="AT121" s="131">
        <f t="shared" si="130"/>
        <v>0</v>
      </c>
      <c r="AU121" s="30" t="str">
        <f>IF(AND(AT4=0,AT121&gt;=0), "",AT121/AT4)</f>
        <v/>
      </c>
      <c r="AV121" s="47">
        <f t="shared" si="123"/>
        <v>1</v>
      </c>
      <c r="AW121" s="131">
        <f t="shared" si="140"/>
        <v>7.0051840654605106</v>
      </c>
      <c r="AX121" s="30">
        <f>IF(AND(AW4=0,AW121&gt;=0), "",AW121/AW4)</f>
        <v>6.6053051477639154E-5</v>
      </c>
      <c r="AY121" s="47">
        <f>IF(AND(AW124=0,AW121&gt;=0),"",AW121/AW124)</f>
        <v>2.1793576131335152E-4</v>
      </c>
      <c r="AZ121" s="131">
        <f t="shared" si="131"/>
        <v>0</v>
      </c>
      <c r="BA121" s="30" t="str">
        <f>IF(AND(AZ4=0,AZ121&gt;=0), "",AZ121/AZ4)</f>
        <v/>
      </c>
      <c r="BB121" s="47">
        <f t="shared" si="124"/>
        <v>1</v>
      </c>
      <c r="BC121" s="129">
        <f>+'N EERR ULTRAX'!I198</f>
        <v>0</v>
      </c>
      <c r="BD121" s="30" t="str">
        <f>IF(AND(BC4=0,BC121&gt;=0), "",BC121/BC4)</f>
        <v/>
      </c>
      <c r="BE121" s="47" t="str">
        <f>IF(AND(BC124=0,BC121&gt;=0),"",BC121/BC124)</f>
        <v/>
      </c>
      <c r="BF121" s="30">
        <f t="shared" si="125"/>
        <v>1</v>
      </c>
      <c r="BG121" s="130">
        <f t="shared" si="132"/>
        <v>42.031104392763062</v>
      </c>
      <c r="BH121" s="30">
        <f>IF(AND(BG4=0,BG121&gt;=0), "",BG121/BG4)</f>
        <v>6.6053051477639154E-5</v>
      </c>
      <c r="BI121" s="47">
        <f>IF(AND(BG124=0,BG121&gt;=0),"",BG121/BG124)</f>
        <v>2.1793576131335149E-4</v>
      </c>
      <c r="BJ121" s="129">
        <f>+'N EERR ULTRAX'!J198</f>
        <v>0</v>
      </c>
      <c r="BK121" s="30" t="str">
        <f>IF(AND(BJ4=0,BJ121&gt;=0), "",BJ121/BJ4)</f>
        <v/>
      </c>
      <c r="BL121" s="47" t="str">
        <f>IF(AND(BJ124=0,BJ121&gt;=0),"",BJ121/BJ124)</f>
        <v/>
      </c>
      <c r="BM121" s="30" t="str">
        <f t="shared" si="107"/>
        <v/>
      </c>
      <c r="BN121" s="130">
        <f t="shared" si="133"/>
        <v>42.031104392763062</v>
      </c>
      <c r="BO121" s="30">
        <f>IF(AND(BN4=0,BN121&gt;=0), "",BN121/BN4)</f>
        <v>6.6053051477639154E-5</v>
      </c>
      <c r="BP121" s="47">
        <f>IF(AND(BN124=0,BN121&gt;=0),"",BN121/BN124)</f>
        <v>2.1793576131335149E-4</v>
      </c>
      <c r="BQ121" s="129">
        <f>+'N EERR ULTRAX'!K198</f>
        <v>0</v>
      </c>
      <c r="BR121" s="30" t="str">
        <f>IF(AND(BQ4=0,BQ121&gt;=0), "",BQ121/BQ4)</f>
        <v/>
      </c>
      <c r="BS121" s="47" t="str">
        <f>IF(AND(BQ124=0,BQ121&gt;=0),"",BQ121/BQ124)</f>
        <v/>
      </c>
      <c r="BT121" s="30" t="str">
        <f t="shared" si="108"/>
        <v/>
      </c>
      <c r="BU121" s="130">
        <f t="shared" si="134"/>
        <v>42.031104392763062</v>
      </c>
      <c r="BV121" s="30">
        <f>IF(AND(BU4=0,BU121&gt;=0), "",BU121/BU4)</f>
        <v>6.6053051477639154E-5</v>
      </c>
      <c r="BW121" s="47">
        <f>IF(AND(BU124=0,BU121&gt;=0),"",BU121/BU124)</f>
        <v>2.1793576131335149E-4</v>
      </c>
      <c r="BX121" s="131">
        <f t="shared" si="135"/>
        <v>0</v>
      </c>
      <c r="BY121" s="30" t="str">
        <f>IF(AND(BX4=0,BX121&gt;=0), "",BX121/BX4)</f>
        <v/>
      </c>
      <c r="BZ121" s="47">
        <f t="shared" si="109"/>
        <v>1</v>
      </c>
      <c r="CA121" s="129">
        <f>+'N EERR ULTRAX'!L198</f>
        <v>0</v>
      </c>
      <c r="CB121" s="30" t="str">
        <f>IF(AND(CA4=0,CA121&gt;=0), "",CA121/CA4)</f>
        <v/>
      </c>
      <c r="CC121" s="47" t="str">
        <f>IF(AND(CA124=0,CA121&gt;=0),"",CA121/CA124)</f>
        <v/>
      </c>
      <c r="CD121" s="30" t="str">
        <f t="shared" si="126"/>
        <v/>
      </c>
      <c r="CE121" s="130">
        <f t="shared" si="136"/>
        <v>42.031104392763062</v>
      </c>
      <c r="CF121" s="30">
        <f>IF(AND(CE4=0,CE121&gt;=0), "",CE121/CE4)</f>
        <v>6.6053051477639154E-5</v>
      </c>
      <c r="CG121" s="47">
        <f>IF(AND(CE124=0,CE121&gt;=0),"",CE121/CE124)</f>
        <v>2.1793576131335149E-4</v>
      </c>
      <c r="CH121" s="129">
        <f>+'N EERR ULTRAX'!M198</f>
        <v>0</v>
      </c>
      <c r="CI121" s="30" t="str">
        <f>IF(AND(CH4=0,CH121&gt;=0), "",CH121/CH4)</f>
        <v/>
      </c>
      <c r="CJ121" s="47" t="str">
        <f>IF(AND(CH124=0,CH121&gt;=0),"",CH121/CH124)</f>
        <v/>
      </c>
      <c r="CK121" s="30" t="str">
        <f t="shared" si="110"/>
        <v/>
      </c>
      <c r="CL121" s="130">
        <f t="shared" si="137"/>
        <v>42.031104392763062</v>
      </c>
      <c r="CM121" s="30">
        <f>IF(AND(CL4=0,CL121&gt;=0), "",CL121/CL4)</f>
        <v>6.6053051477639154E-5</v>
      </c>
      <c r="CN121" s="47">
        <f>IF(AND(CL124=0,CL121&gt;=0),"",CL121/CL124)</f>
        <v>2.1793576131335149E-4</v>
      </c>
      <c r="CO121" s="129">
        <f>+'N EERR ULTRAX'!N198</f>
        <v>0</v>
      </c>
      <c r="CP121" s="30" t="str">
        <f>IF(AND(CO4=0,CO121&gt;=0), "",CO121/CO4)</f>
        <v/>
      </c>
      <c r="CQ121" s="47" t="str">
        <f>IF(AND(CO124=0,CO121&gt;=0),"",CO121/CO124)</f>
        <v/>
      </c>
      <c r="CR121" s="30" t="str">
        <f t="shared" si="111"/>
        <v/>
      </c>
      <c r="CS121" s="130">
        <f t="shared" si="138"/>
        <v>42.031104392763062</v>
      </c>
      <c r="CT121" s="30">
        <f>IF(AND(CS4=0,CS121&gt;=0), "",CS121/CS4)</f>
        <v>6.6053051477639154E-5</v>
      </c>
      <c r="CU121" s="47">
        <f>IF(AND(CS124=0,CS121&gt;=0),"",CS121/CS124)</f>
        <v>2.1793576131335149E-4</v>
      </c>
      <c r="CV121" s="131">
        <f t="shared" si="139"/>
        <v>0</v>
      </c>
      <c r="CW121" s="30" t="str">
        <f>IF(AND(CV4=0,CV121&gt;=0), "",CV121/CV4)</f>
        <v/>
      </c>
      <c r="CX121" s="47">
        <f t="shared" si="112"/>
        <v>1</v>
      </c>
    </row>
    <row r="122" spans="1:102" outlineLevel="1" x14ac:dyDescent="0.3">
      <c r="A122" s="29" t="s">
        <v>32</v>
      </c>
      <c r="B122" s="129">
        <f>+'N EERR ULTRAX'!B199</f>
        <v>0</v>
      </c>
      <c r="C122" s="30" t="str">
        <f>IF(AND(B4=0,B122&gt;=0), "",B122/B4)</f>
        <v/>
      </c>
      <c r="D122" s="47" t="str">
        <f>IF(AND(B124=0,B122&gt;=0),"",B122/B124)</f>
        <v/>
      </c>
      <c r="E122" s="129">
        <f>+'N EERR ULTRAX'!C199</f>
        <v>0</v>
      </c>
      <c r="F122" s="30">
        <f>IF(AND(E4=0,E122&gt;=0), "",E122/E4)</f>
        <v>0</v>
      </c>
      <c r="G122" s="47">
        <f>IF(AND(E124=0,E122&gt;=0),"",E122/E124)</f>
        <v>0</v>
      </c>
      <c r="H122" s="129">
        <f>+'N EERR ULTRAX'!D199</f>
        <v>2.0738808625720595</v>
      </c>
      <c r="I122" s="30">
        <f>IF(AND(H4=0,H122&gt;=0), "",H122/H4)</f>
        <v>2.2794476179546527E-5</v>
      </c>
      <c r="J122" s="47">
        <f>IF(AND(H124=0,H122&gt;=0),"",H122/H124)</f>
        <v>7.8407724574696436E-5</v>
      </c>
      <c r="K122" s="30">
        <f t="shared" si="119"/>
        <v>1</v>
      </c>
      <c r="L122" s="130">
        <f t="shared" si="127"/>
        <v>2.0738808625720595</v>
      </c>
      <c r="M122" s="30">
        <f>IF(AND(L4=0,L122&gt;=0), "",L122/L4)</f>
        <v>1.2905292405276696E-5</v>
      </c>
      <c r="N122" s="47">
        <f>IF(AND(L124=0,L122&gt;=0),"",L122/L124)</f>
        <v>3.8995313811777767E-5</v>
      </c>
      <c r="O122" s="129">
        <f>+'N EERR ULTRAX'!E199</f>
        <v>2.93279196144776</v>
      </c>
      <c r="P122" s="30">
        <f>IF(AND(O4=0,O122&gt;=0), "",O122/O4)</f>
        <v>2.7241428963918452E-5</v>
      </c>
      <c r="Q122" s="47">
        <f>IF(AND(O124=0,O122&gt;=0),"",O122/O124)</f>
        <v>9.0362023849923921E-5</v>
      </c>
      <c r="R122" s="30">
        <f t="shared" si="120"/>
        <v>0.41415643221205362</v>
      </c>
      <c r="S122" s="130">
        <f t="shared" si="128"/>
        <v>5.0066728240198195</v>
      </c>
      <c r="T122" s="30">
        <f>IF(AND(S4=0,S122&gt;=0), "",S122/S4)</f>
        <v>1.8656603719889045E-5</v>
      </c>
      <c r="U122" s="47">
        <f>IF(AND(S124=0,S122&gt;=0),"",S122/S124)</f>
        <v>5.8462637558270843E-5</v>
      </c>
      <c r="V122" s="131"/>
      <c r="W122" s="30" t="str">
        <f>IF(AND(V4=0,V122&gt;=0), "",V122/V4)</f>
        <v/>
      </c>
      <c r="X122" s="47">
        <f t="shared" si="121"/>
        <v>1</v>
      </c>
      <c r="Y122" s="129">
        <f>+'N EERR ULTRAX'!F199</f>
        <v>0</v>
      </c>
      <c r="Z122" s="30">
        <f>IF(AND(Y4=0,Y122&gt;=0), "",Y122/Y4)</f>
        <v>0</v>
      </c>
      <c r="AA122" s="47">
        <f>IF(AND(Y124=0,Y122&gt;=0),"",Y122/Y124)</f>
        <v>0</v>
      </c>
      <c r="AB122" s="30">
        <f t="shared" si="122"/>
        <v>-1</v>
      </c>
      <c r="AC122" s="130">
        <f t="shared" si="129"/>
        <v>5.0066728240198195</v>
      </c>
      <c r="AD122" s="30">
        <f>IF(AND(AC4=0,AC122&gt;=0), "",AC122/AC4)</f>
        <v>1.2977881466545545E-5</v>
      </c>
      <c r="AE122" s="47">
        <f>IF(AND(AC124=0,AC122&gt;=0),"",AC122/AC124)</f>
        <v>4.1688126004780474E-5</v>
      </c>
      <c r="AF122" s="129">
        <f>+'N EERR ULTRAX'!G199</f>
        <v>0</v>
      </c>
      <c r="AG122" s="30">
        <f>IF(AND(AF4=0,AF122&gt;=0), "",AF122/AF4)</f>
        <v>0</v>
      </c>
      <c r="AH122" s="47">
        <f>IF(AND(AF124=0,AF122&gt;=0),"",AF122/AF124)</f>
        <v>0</v>
      </c>
      <c r="AI122" s="30" t="str">
        <f t="shared" si="105"/>
        <v/>
      </c>
      <c r="AJ122" s="130">
        <f t="shared" si="76"/>
        <v>5.0066728240198195</v>
      </c>
      <c r="AK122" s="30">
        <f>IF(AND(AJ4=0,AJ122&gt;=0), "",AJ122/AJ4)</f>
        <v>9.6617825204811618E-6</v>
      </c>
      <c r="AL122" s="47">
        <f>IF(AND(AJ124=0,AJ122&gt;=0),"",AJ122/AJ124)</f>
        <v>3.2015581014611685E-5</v>
      </c>
      <c r="AM122" s="129">
        <f>+'N EERR ULTRAX'!H199</f>
        <v>0</v>
      </c>
      <c r="AN122" s="30">
        <f>IF(AND(AM4=0,AM122&gt;=0), "",AM122/AM4)</f>
        <v>0</v>
      </c>
      <c r="AO122" s="47">
        <f>IF(AND(AM124=0,AM122&gt;=0),"",AM122/AM124)</f>
        <v>0</v>
      </c>
      <c r="AP122" s="30" t="str">
        <f t="shared" si="106"/>
        <v/>
      </c>
      <c r="AQ122" s="130">
        <f t="shared" si="77"/>
        <v>5.0066728240198195</v>
      </c>
      <c r="AR122" s="30">
        <f>IF(AND(AQ4=0,AQ122&gt;=0), "",AQ122/AQ4)</f>
        <v>7.8681258214480614E-6</v>
      </c>
      <c r="AS122" s="47">
        <f>IF(AND(AQ124=0,AQ122&gt;=0),"",AQ122/AQ124)</f>
        <v>2.5960132842417024E-5</v>
      </c>
      <c r="AT122" s="131">
        <f t="shared" si="130"/>
        <v>0</v>
      </c>
      <c r="AU122" s="30" t="str">
        <f>IF(AND(AT4=0,AT122&gt;=0), "",AT122/AT4)</f>
        <v/>
      </c>
      <c r="AV122" s="47">
        <f t="shared" si="123"/>
        <v>1</v>
      </c>
      <c r="AW122" s="131">
        <f t="shared" si="140"/>
        <v>0.83444547066996988</v>
      </c>
      <c r="AX122" s="30">
        <f>IF(AND(AW4=0,AW122&gt;=0), "",AW122/AW4)</f>
        <v>7.8681258214480614E-6</v>
      </c>
      <c r="AY122" s="47">
        <f>IF(AND(AW124=0,AW122&gt;=0),"",AW122/AW124)</f>
        <v>2.5960132842417024E-5</v>
      </c>
      <c r="AZ122" s="131">
        <f t="shared" si="131"/>
        <v>0</v>
      </c>
      <c r="BA122" s="30" t="str">
        <f>IF(AND(AZ4=0,AZ122&gt;=0), "",AZ122/AZ4)</f>
        <v/>
      </c>
      <c r="BB122" s="47">
        <f t="shared" si="124"/>
        <v>1</v>
      </c>
      <c r="BC122" s="129">
        <f>+'N EERR ULTRAX'!I199</f>
        <v>0</v>
      </c>
      <c r="BD122" s="30" t="str">
        <f>IF(AND(BC4=0,BC122&gt;=0), "",BC122/BC4)</f>
        <v/>
      </c>
      <c r="BE122" s="47" t="str">
        <f>IF(AND(BC124=0,BC122&gt;=0),"",BC122/BC124)</f>
        <v/>
      </c>
      <c r="BF122" s="30" t="str">
        <f t="shared" si="125"/>
        <v/>
      </c>
      <c r="BG122" s="130">
        <f t="shared" si="132"/>
        <v>5.0066728240198195</v>
      </c>
      <c r="BH122" s="30">
        <f>IF(AND(BG4=0,BG122&gt;=0), "",BG122/BG4)</f>
        <v>7.8681258214480614E-6</v>
      </c>
      <c r="BI122" s="47">
        <f>IF(AND(BG124=0,BG122&gt;=0),"",BG122/BG124)</f>
        <v>2.5960132842417024E-5</v>
      </c>
      <c r="BJ122" s="129">
        <f>+'N EERR ULTRAX'!J199</f>
        <v>0</v>
      </c>
      <c r="BK122" s="30" t="str">
        <f>IF(AND(BJ4=0,BJ122&gt;=0), "",BJ122/BJ4)</f>
        <v/>
      </c>
      <c r="BL122" s="47" t="str">
        <f>IF(AND(BJ124=0,BJ122&gt;=0),"",BJ122/BJ124)</f>
        <v/>
      </c>
      <c r="BM122" s="30" t="str">
        <f t="shared" si="107"/>
        <v/>
      </c>
      <c r="BN122" s="130">
        <f t="shared" si="133"/>
        <v>5.0066728240198195</v>
      </c>
      <c r="BO122" s="30">
        <f>IF(AND(BN4=0,BN122&gt;=0), "",BN122/BN4)</f>
        <v>7.8681258214480614E-6</v>
      </c>
      <c r="BP122" s="47">
        <f>IF(AND(BN124=0,BN122&gt;=0),"",BN122/BN124)</f>
        <v>2.5960132842417024E-5</v>
      </c>
      <c r="BQ122" s="129">
        <f>+'N EERR ULTRAX'!K199</f>
        <v>0</v>
      </c>
      <c r="BR122" s="30" t="str">
        <f>IF(AND(BQ4=0,BQ122&gt;=0), "",BQ122/BQ4)</f>
        <v/>
      </c>
      <c r="BS122" s="47" t="str">
        <f>IF(AND(BQ124=0,BQ122&gt;=0),"",BQ122/BQ124)</f>
        <v/>
      </c>
      <c r="BT122" s="30" t="str">
        <f t="shared" si="108"/>
        <v/>
      </c>
      <c r="BU122" s="130">
        <f t="shared" si="134"/>
        <v>5.0066728240198195</v>
      </c>
      <c r="BV122" s="30">
        <f>IF(AND(BU4=0,BU122&gt;=0), "",BU122/BU4)</f>
        <v>7.8681258214480614E-6</v>
      </c>
      <c r="BW122" s="47">
        <f>IF(AND(BU124=0,BU122&gt;=0),"",BU122/BU124)</f>
        <v>2.5960132842417024E-5</v>
      </c>
      <c r="BX122" s="131">
        <f t="shared" si="135"/>
        <v>0</v>
      </c>
      <c r="BY122" s="30" t="str">
        <f>IF(AND(BX4=0,BX122&gt;=0), "",BX122/BX4)</f>
        <v/>
      </c>
      <c r="BZ122" s="47">
        <f t="shared" si="109"/>
        <v>1</v>
      </c>
      <c r="CA122" s="129">
        <f>+'N EERR ULTRAX'!L199</f>
        <v>0</v>
      </c>
      <c r="CB122" s="30" t="str">
        <f>IF(AND(CA4=0,CA122&gt;=0), "",CA122/CA4)</f>
        <v/>
      </c>
      <c r="CC122" s="47" t="str">
        <f>IF(AND(CA124=0,CA122&gt;=0),"",CA122/CA124)</f>
        <v/>
      </c>
      <c r="CD122" s="30" t="str">
        <f t="shared" si="126"/>
        <v/>
      </c>
      <c r="CE122" s="130">
        <f t="shared" si="136"/>
        <v>5.0066728240198195</v>
      </c>
      <c r="CF122" s="30">
        <f>IF(AND(CE4=0,CE122&gt;=0), "",CE122/CE4)</f>
        <v>7.8681258214480614E-6</v>
      </c>
      <c r="CG122" s="47">
        <f>IF(AND(CE124=0,CE122&gt;=0),"",CE122/CE124)</f>
        <v>2.5960132842417024E-5</v>
      </c>
      <c r="CH122" s="129">
        <f>+'N EERR ULTRAX'!M199</f>
        <v>0</v>
      </c>
      <c r="CI122" s="30" t="str">
        <f>IF(AND(CH4=0,CH122&gt;=0), "",CH122/CH4)</f>
        <v/>
      </c>
      <c r="CJ122" s="47" t="str">
        <f>IF(AND(CH124=0,CH122&gt;=0),"",CH122/CH124)</f>
        <v/>
      </c>
      <c r="CK122" s="30" t="str">
        <f t="shared" si="110"/>
        <v/>
      </c>
      <c r="CL122" s="130">
        <f t="shared" si="137"/>
        <v>5.0066728240198195</v>
      </c>
      <c r="CM122" s="30">
        <f>IF(AND(CL4=0,CL122&gt;=0), "",CL122/CL4)</f>
        <v>7.8681258214480614E-6</v>
      </c>
      <c r="CN122" s="47">
        <f>IF(AND(CL124=0,CL122&gt;=0),"",CL122/CL124)</f>
        <v>2.5960132842417024E-5</v>
      </c>
      <c r="CO122" s="129">
        <f>+'N EERR ULTRAX'!N199</f>
        <v>0</v>
      </c>
      <c r="CP122" s="30" t="str">
        <f>IF(AND(CO4=0,CO122&gt;=0), "",CO122/CO4)</f>
        <v/>
      </c>
      <c r="CQ122" s="47" t="str">
        <f>IF(AND(CO124=0,CO122&gt;=0),"",CO122/CO124)</f>
        <v/>
      </c>
      <c r="CR122" s="30" t="str">
        <f t="shared" si="111"/>
        <v/>
      </c>
      <c r="CS122" s="130">
        <f t="shared" si="138"/>
        <v>5.0066728240198195</v>
      </c>
      <c r="CT122" s="30">
        <f>IF(AND(CS4=0,CS122&gt;=0), "",CS122/CS4)</f>
        <v>7.8681258214480614E-6</v>
      </c>
      <c r="CU122" s="47">
        <f>IF(AND(CS124=0,CS122&gt;=0),"",CS122/CS124)</f>
        <v>2.5960132842417024E-5</v>
      </c>
      <c r="CV122" s="131">
        <f t="shared" si="139"/>
        <v>0</v>
      </c>
      <c r="CW122" s="30" t="str">
        <f>IF(AND(CV4=0,CV122&gt;=0), "",CV122/CV4)</f>
        <v/>
      </c>
      <c r="CX122" s="47">
        <f t="shared" si="112"/>
        <v>1</v>
      </c>
    </row>
    <row r="123" spans="1:102" outlineLevel="1" x14ac:dyDescent="0.3">
      <c r="A123" s="29" t="s">
        <v>366</v>
      </c>
      <c r="B123" s="129">
        <f>+'N EERR ULTRAX'!B200+'N EERR ULTRAX'!B201</f>
        <v>0</v>
      </c>
      <c r="C123" s="30" t="str">
        <f>IF(AND(B4=0,B123&gt;=0), "",B123/B4)</f>
        <v/>
      </c>
      <c r="D123" s="47" t="str">
        <f>IF(AND(B124=0,B123&gt;=0),"",B123/B124)</f>
        <v/>
      </c>
      <c r="E123" s="129">
        <f>+'N EERR ULTRAX'!C200+'N EERR ULTRAX'!C201</f>
        <v>511.44</v>
      </c>
      <c r="F123" s="30">
        <f>IF(AND(E4=0,E123&gt;=0), "",E123/E4)</f>
        <v>7.3358071452785806E-3</v>
      </c>
      <c r="G123" s="47">
        <f>IF(AND(E124=0,E123&gt;=0),"",E123/E124)</f>
        <v>1.9131505953183338E-2</v>
      </c>
      <c r="H123" s="129">
        <f>+'N EERR ULTRAX'!D200+'N EERR ULTRAX'!D201</f>
        <v>0</v>
      </c>
      <c r="I123" s="30">
        <f>IF(AND(H4=0,H123&gt;=0), "",H123/H4)</f>
        <v>0</v>
      </c>
      <c r="J123" s="47">
        <f>IF(AND(H124=0,H123&gt;=0),"",H123/H124)</f>
        <v>0</v>
      </c>
      <c r="K123" s="30">
        <f t="shared" si="119"/>
        <v>-1</v>
      </c>
      <c r="L123" s="130">
        <f t="shared" si="127"/>
        <v>511.44</v>
      </c>
      <c r="M123" s="30">
        <f>IF(AND(L4=0,L123&gt;=0), "",L123/L4)</f>
        <v>3.1825756565249073E-3</v>
      </c>
      <c r="N123" s="47">
        <f>IF(AND(L124=0,L123&gt;=0),"",L123/L124)</f>
        <v>9.616638860904022E-3</v>
      </c>
      <c r="O123" s="129">
        <f>+'N EERR ULTRAX'!E200+'N EERR ULTRAX'!E201</f>
        <v>0</v>
      </c>
      <c r="P123" s="30">
        <f>IF(AND(O4=0,O123&gt;=0), "",O123/O4)</f>
        <v>0</v>
      </c>
      <c r="Q123" s="47">
        <f>IF(AND(O124=0,O123&gt;=0),"",O123/O124)</f>
        <v>0</v>
      </c>
      <c r="R123" s="30" t="str">
        <f t="shared" si="120"/>
        <v/>
      </c>
      <c r="S123" s="130">
        <f t="shared" si="128"/>
        <v>511.44</v>
      </c>
      <c r="T123" s="30">
        <f>IF(AND(S4=0,S123&gt;=0), "",S123/S4)</f>
        <v>1.9058032633414755E-3</v>
      </c>
      <c r="U123" s="47">
        <f>IF(AND(S124=0,S123&gt;=0),"",S123/S124)</f>
        <v>5.972056174582515E-3</v>
      </c>
      <c r="V123" s="131"/>
      <c r="W123" s="30" t="str">
        <f>IF(AND(V4=0,V123&gt;=0), "",V123/V4)</f>
        <v/>
      </c>
      <c r="X123" s="47">
        <f t="shared" si="121"/>
        <v>1</v>
      </c>
      <c r="Y123" s="129">
        <f>+'N EERR ULTRAX'!F200+'N EERR ULTRAX'!F201</f>
        <v>229.42999999999998</v>
      </c>
      <c r="Z123" s="30">
        <f>IF(AND(Y4=0,Y123&gt;=0), "",Y123/Y4)</f>
        <v>1.9538299175015979E-3</v>
      </c>
      <c r="AA123" s="47">
        <f>IF(AND(Y124=0,Y123&gt;=0),"",Y123/Y124)</f>
        <v>6.6579708226601709E-3</v>
      </c>
      <c r="AB123" s="30">
        <f t="shared" si="122"/>
        <v>1</v>
      </c>
      <c r="AC123" s="130">
        <f t="shared" si="129"/>
        <v>740.87</v>
      </c>
      <c r="AD123" s="30">
        <f>IF(AND(AC4=0,AC123&gt;=0), "",AC123/AC4)</f>
        <v>1.9204216812393684E-3</v>
      </c>
      <c r="AE123" s="47">
        <f>IF(AND(AC124=0,AC123&gt;=0),"",AC123/AC124)</f>
        <v>6.1688636343454921E-3</v>
      </c>
      <c r="AF123" s="129">
        <f>+'N EERR ULTRAX'!G200+'N EERR ULTRAX'!G201</f>
        <v>0</v>
      </c>
      <c r="AG123" s="30">
        <f>IF(AND(AF4=0,AF123&gt;=0), "",AF123/AF4)</f>
        <v>0</v>
      </c>
      <c r="AH123" s="47">
        <f>IF(AND(AF124=0,AF123&gt;=0),"",AF123/AF124)</f>
        <v>0</v>
      </c>
      <c r="AI123" s="30">
        <f t="shared" si="105"/>
        <v>-1</v>
      </c>
      <c r="AJ123" s="130">
        <f t="shared" si="76"/>
        <v>740.87</v>
      </c>
      <c r="AK123" s="30">
        <f>IF(AND(AJ4=0,AJ123&gt;=0), "",AJ123/AJ4)</f>
        <v>1.4297169133176302E-3</v>
      </c>
      <c r="AL123" s="47">
        <f>IF(AND(AJ124=0,AJ123&gt;=0),"",AJ123/AJ124)</f>
        <v>4.7375541282626181E-3</v>
      </c>
      <c r="AM123" s="129">
        <f>+'N EERR ULTRAX'!H200+'N EERR ULTRAX'!H201</f>
        <v>9.02</v>
      </c>
      <c r="AN123" s="30">
        <f>IF(AND(AM4=0,AM123&gt;=0), "",AM123/AM4)</f>
        <v>7.635659534340634E-5</v>
      </c>
      <c r="AO123" s="47">
        <f>IF(AND(AM124=0,AM123&gt;=0),"",AM123/AM124)</f>
        <v>2.4727449996887643E-4</v>
      </c>
      <c r="AP123" s="30">
        <f t="shared" si="106"/>
        <v>1</v>
      </c>
      <c r="AQ123" s="130">
        <f t="shared" si="77"/>
        <v>749.89</v>
      </c>
      <c r="AR123" s="30">
        <f>IF(AND(AQ4=0,AQ123&gt;=0), "",AQ123/AQ4)</f>
        <v>1.1784730258264486E-3</v>
      </c>
      <c r="AS123" s="47">
        <f>IF(AND(AQ124=0,AQ123&gt;=0),"",AQ123/AQ124)</f>
        <v>3.8882596689371845E-3</v>
      </c>
      <c r="AT123" s="131">
        <f t="shared" si="130"/>
        <v>0</v>
      </c>
      <c r="AU123" s="30" t="str">
        <f>IF(AND(AT4=0,AT123&gt;=0), "",AT123/AT4)</f>
        <v/>
      </c>
      <c r="AV123" s="47">
        <f t="shared" si="123"/>
        <v>1</v>
      </c>
      <c r="AW123" s="131">
        <f t="shared" si="140"/>
        <v>124.98166666666667</v>
      </c>
      <c r="AX123" s="30">
        <f>IF(AND(AW4=0,AW123&gt;=0), "",AW123/AW4)</f>
        <v>1.1784730258264486E-3</v>
      </c>
      <c r="AY123" s="47">
        <f>IF(AND(AW124=0,AW123&gt;=0),"",AW123/AW124)</f>
        <v>3.888259668937185E-3</v>
      </c>
      <c r="AZ123" s="131">
        <f t="shared" si="131"/>
        <v>0</v>
      </c>
      <c r="BA123" s="30" t="str">
        <f>IF(AND(AZ4=0,AZ123&gt;=0), "",AZ123/AZ4)</f>
        <v/>
      </c>
      <c r="BB123" s="47">
        <f t="shared" si="124"/>
        <v>1</v>
      </c>
      <c r="BC123" s="129">
        <f>+'N EERR ULTRAX'!I200+'N EERR ULTRAX'!I201</f>
        <v>0</v>
      </c>
      <c r="BD123" s="30" t="str">
        <f>IF(AND(BC4=0,BC123&gt;=0), "",BC123/BC4)</f>
        <v/>
      </c>
      <c r="BE123" s="47" t="str">
        <f>IF(AND(BC124=0,BC123&gt;=0),"",BC123/BC124)</f>
        <v/>
      </c>
      <c r="BF123" s="30">
        <f t="shared" si="125"/>
        <v>-1</v>
      </c>
      <c r="BG123" s="130">
        <f t="shared" si="132"/>
        <v>749.89</v>
      </c>
      <c r="BH123" s="30">
        <f>IF(AND(BG4=0,BG123&gt;=0), "",BG123/BG4)</f>
        <v>1.1784730258264486E-3</v>
      </c>
      <c r="BI123" s="47">
        <f>IF(AND(BG124=0,BG123&gt;=0),"",BG123/BG124)</f>
        <v>3.8882596689371845E-3</v>
      </c>
      <c r="BJ123" s="129">
        <f>+'N EERR ULTRAX'!J200+'N EERR ULTRAX'!J201</f>
        <v>0</v>
      </c>
      <c r="BK123" s="30" t="str">
        <f>IF(AND(BJ4=0,BJ123&gt;=0), "",BJ123/BJ4)</f>
        <v/>
      </c>
      <c r="BL123" s="47" t="str">
        <f>IF(AND(BJ124=0,BJ123&gt;=0),"",BJ123/BJ124)</f>
        <v/>
      </c>
      <c r="BM123" s="30" t="str">
        <f t="shared" si="107"/>
        <v/>
      </c>
      <c r="BN123" s="130">
        <f t="shared" si="133"/>
        <v>749.89</v>
      </c>
      <c r="BO123" s="30">
        <f>IF(AND(BN4=0,BN123&gt;=0), "",BN123/BN4)</f>
        <v>1.1784730258264486E-3</v>
      </c>
      <c r="BP123" s="47">
        <f>IF(AND(BN124=0,BN123&gt;=0),"",BN123/BN124)</f>
        <v>3.8882596689371845E-3</v>
      </c>
      <c r="BQ123" s="129">
        <f>+'N EERR ULTRAX'!K200+'N EERR ULTRAX'!K201</f>
        <v>0</v>
      </c>
      <c r="BR123" s="30" t="str">
        <f>IF(AND(BQ4=0,BQ123&gt;=0), "",BQ123/BQ4)</f>
        <v/>
      </c>
      <c r="BS123" s="47" t="str">
        <f>IF(AND(BQ124=0,BQ123&gt;=0),"",BQ123/BQ124)</f>
        <v/>
      </c>
      <c r="BT123" s="30" t="str">
        <f t="shared" si="108"/>
        <v/>
      </c>
      <c r="BU123" s="130">
        <f t="shared" si="134"/>
        <v>749.89</v>
      </c>
      <c r="BV123" s="30">
        <f>IF(AND(BU4=0,BU123&gt;=0), "",BU123/BU4)</f>
        <v>1.1784730258264486E-3</v>
      </c>
      <c r="BW123" s="47">
        <f>IF(AND(BU124=0,BU123&gt;=0),"",BU123/BU124)</f>
        <v>3.8882596689371845E-3</v>
      </c>
      <c r="BX123" s="131">
        <f t="shared" si="135"/>
        <v>0</v>
      </c>
      <c r="BY123" s="30" t="str">
        <f>IF(AND(BX4=0,BX123&gt;=0), "",BX123/BX4)</f>
        <v/>
      </c>
      <c r="BZ123" s="47">
        <f t="shared" si="109"/>
        <v>1</v>
      </c>
      <c r="CA123" s="129">
        <f>+'N EERR ULTRAX'!L200+'N EERR ULTRAX'!L201</f>
        <v>0</v>
      </c>
      <c r="CB123" s="30" t="str">
        <f>IF(AND(CA4=0,CA123&gt;=0), "",CA123/CA4)</f>
        <v/>
      </c>
      <c r="CC123" s="47" t="str">
        <f>IF(AND(CA124=0,CA123&gt;=0),"",CA123/CA124)</f>
        <v/>
      </c>
      <c r="CD123" s="30" t="str">
        <f t="shared" si="126"/>
        <v/>
      </c>
      <c r="CE123" s="130">
        <f t="shared" si="136"/>
        <v>749.89</v>
      </c>
      <c r="CF123" s="30">
        <f>IF(AND(CE4=0,CE123&gt;=0), "",CE123/CE4)</f>
        <v>1.1784730258264486E-3</v>
      </c>
      <c r="CG123" s="47">
        <f>IF(AND(CE124=0,CE123&gt;=0),"",CE123/CE124)</f>
        <v>3.8882596689371845E-3</v>
      </c>
      <c r="CH123" s="129">
        <f>+'N EERR ULTRAX'!M200+'N EERR ULTRAX'!M201</f>
        <v>0</v>
      </c>
      <c r="CI123" s="30" t="str">
        <f>IF(AND(CH4=0,CH123&gt;=0), "",CH123/CH4)</f>
        <v/>
      </c>
      <c r="CJ123" s="47" t="str">
        <f>IF(AND(CH124=0,CH123&gt;=0),"",CH123/CH124)</f>
        <v/>
      </c>
      <c r="CK123" s="30" t="str">
        <f t="shared" si="110"/>
        <v/>
      </c>
      <c r="CL123" s="130">
        <f t="shared" si="137"/>
        <v>749.89</v>
      </c>
      <c r="CM123" s="30">
        <f>IF(AND(CL4=0,CL123&gt;=0), "",CL123/CL4)</f>
        <v>1.1784730258264486E-3</v>
      </c>
      <c r="CN123" s="47">
        <f>IF(AND(CL124=0,CL123&gt;=0),"",CL123/CL124)</f>
        <v>3.8882596689371845E-3</v>
      </c>
      <c r="CO123" s="129">
        <f>+'N EERR ULTRAX'!N200+'N EERR ULTRAX'!N201</f>
        <v>0</v>
      </c>
      <c r="CP123" s="30" t="str">
        <f>IF(AND(CO4=0,CO123&gt;=0), "",CO123/CO4)</f>
        <v/>
      </c>
      <c r="CQ123" s="47" t="str">
        <f>IF(AND(CO124=0,CO123&gt;=0),"",CO123/CO124)</f>
        <v/>
      </c>
      <c r="CR123" s="30" t="str">
        <f t="shared" si="111"/>
        <v/>
      </c>
      <c r="CS123" s="130">
        <f t="shared" si="138"/>
        <v>749.89</v>
      </c>
      <c r="CT123" s="30">
        <f>IF(AND(CS4=0,CS123&gt;=0), "",CS123/CS4)</f>
        <v>1.1784730258264486E-3</v>
      </c>
      <c r="CU123" s="47">
        <f>IF(AND(CS124=0,CS123&gt;=0),"",CS123/CS124)</f>
        <v>3.8882596689371845E-3</v>
      </c>
      <c r="CV123" s="131">
        <f t="shared" si="139"/>
        <v>0</v>
      </c>
      <c r="CW123" s="30" t="str">
        <f>IF(AND(CV4=0,CV123&gt;=0), "",CV123/CV4)</f>
        <v/>
      </c>
      <c r="CX123" s="47">
        <f t="shared" si="112"/>
        <v>1</v>
      </c>
    </row>
    <row r="124" spans="1:102" s="28" customFormat="1" ht="18" customHeight="1" x14ac:dyDescent="0.3">
      <c r="A124" s="166" t="s">
        <v>103</v>
      </c>
      <c r="B124" s="167">
        <f>+B38+B116</f>
        <v>0</v>
      </c>
      <c r="C124" s="168" t="str">
        <f>IF(AND(B4=0,B124&gt;=0), "",B124/B4)</f>
        <v/>
      </c>
      <c r="D124" s="169" t="str">
        <f>IF(AND(B124=0,B124&gt;=0),"",B124/B124)</f>
        <v/>
      </c>
      <c r="E124" s="167">
        <f>+E38+E116</f>
        <v>26732.866782758429</v>
      </c>
      <c r="F124" s="168">
        <f>IF(AND(E4=0,E124&gt;=0), "",E124/E4)</f>
        <v>0.38344117620588863</v>
      </c>
      <c r="G124" s="169">
        <f>IF(AND(E124=0,E124&gt;=0),"",E124/E124)</f>
        <v>1</v>
      </c>
      <c r="H124" s="167">
        <f>+H38+H116</f>
        <v>26449.955968258484</v>
      </c>
      <c r="I124" s="168">
        <f>IF(AND(H4=0,H124&gt;=0), "",H124/H4)</f>
        <v>0.29071722592626681</v>
      </c>
      <c r="J124" s="169">
        <f>IF(AND(H124=0,H124&gt;=0),"",H124/H124)</f>
        <v>1</v>
      </c>
      <c r="K124" s="168">
        <f t="shared" si="119"/>
        <v>-1.0582883489413492E-2</v>
      </c>
      <c r="L124" s="170">
        <f>+L38+L116</f>
        <v>53182.822751016931</v>
      </c>
      <c r="M124" s="168">
        <f>IF(AND(L4=0,L124&gt;=0), "",L124/L4)</f>
        <v>0.33094469934433263</v>
      </c>
      <c r="N124" s="169">
        <f>IF(AND(L124=0,L124&gt;=0),"",L124/L124)</f>
        <v>1</v>
      </c>
      <c r="O124" s="167">
        <f>+O38+O116</f>
        <v>32456.023409996138</v>
      </c>
      <c r="P124" s="168">
        <f>IF(AND(O4=0,O124&gt;=0), "",O124/O4)</f>
        <v>0.30146988528236013</v>
      </c>
      <c r="Q124" s="169">
        <f>IF(AND(O124=0,O124&gt;=0),"",O124/O124)</f>
        <v>1</v>
      </c>
      <c r="R124" s="168">
        <f t="shared" si="120"/>
        <v>0.22707287108323701</v>
      </c>
      <c r="S124" s="170">
        <f>+S38+S116</f>
        <v>85638.846161013033</v>
      </c>
      <c r="T124" s="168">
        <f>IF(AND(S4=0,S124&gt;=0), "",S124/S4)</f>
        <v>0.3191201166949344</v>
      </c>
      <c r="U124" s="169">
        <f>IF(AND(S124=0,S124&gt;=0),"",S124/S124)</f>
        <v>1</v>
      </c>
      <c r="V124" s="171">
        <f>+V38+V116</f>
        <v>0</v>
      </c>
      <c r="W124" s="168" t="str">
        <f>IF(AND(V4=0,V124&gt;=0), "",V124/V4)</f>
        <v/>
      </c>
      <c r="X124" s="169">
        <f t="shared" si="121"/>
        <v>1</v>
      </c>
      <c r="Y124" s="167">
        <f>+Y38+Y116</f>
        <v>34459.448097781235</v>
      </c>
      <c r="Z124" s="168">
        <f>IF(AND(Y4=0,Y124&gt;=0), "",Y124/Y4)</f>
        <v>0.29345726641693987</v>
      </c>
      <c r="AA124" s="169">
        <f>IF(AND(Y124=0,Y124&gt;=0),"",Y124/Y124)</f>
        <v>1</v>
      </c>
      <c r="AB124" s="168">
        <f t="shared" si="122"/>
        <v>6.1727361435414213E-2</v>
      </c>
      <c r="AC124" s="170">
        <f>+AC38+AC116</f>
        <v>120098.29425879428</v>
      </c>
      <c r="AD124" s="168">
        <f>IF(AND(AC4=0,AC124&gt;=0), "",AC124/AC4)</f>
        <v>0.31130882364578688</v>
      </c>
      <c r="AE124" s="169">
        <f>IF(AND(AC124=0,AC124&gt;=0),"",AC124/AC124)</f>
        <v>1</v>
      </c>
      <c r="AF124" s="167">
        <f>+AF38+AF116</f>
        <v>36284.08786117447</v>
      </c>
      <c r="AG124" s="168">
        <f>IF(AND(AF4=0,AF124&gt;=0), "",AF124/AF4)</f>
        <v>0.27403155686629438</v>
      </c>
      <c r="AH124" s="169">
        <f>IF(AND(AF124=0,AF124&gt;=0),"",AF124/AF124)</f>
        <v>1</v>
      </c>
      <c r="AI124" s="168">
        <f t="shared" si="105"/>
        <v>5.2950347847002227E-2</v>
      </c>
      <c r="AJ124" s="170">
        <f>+AJ38+AJ116</f>
        <v>156382.38211996871</v>
      </c>
      <c r="AK124" s="168">
        <f>IF(AND(AJ4=0,AJ124&gt;=0), "",AJ124/AJ4)</f>
        <v>0.30178376322677369</v>
      </c>
      <c r="AL124" s="169">
        <f>IF(AND(AJ124=0,AJ124&gt;=0),"",AJ124/AJ124)</f>
        <v>1</v>
      </c>
      <c r="AM124" s="167">
        <f>+AM38+AM116</f>
        <v>36477.679668284902</v>
      </c>
      <c r="AN124" s="168">
        <f>IF(AND(AM4=0,AM124&gt;=0), "",AM124/AM4)</f>
        <v>0.30879284096426068</v>
      </c>
      <c r="AO124" s="169">
        <f>IF(AND(AM124=0,AM124&gt;=0),"",AM124/AM124)</f>
        <v>1</v>
      </c>
      <c r="AP124" s="168">
        <f t="shared" si="106"/>
        <v>5.3354464318113139E-3</v>
      </c>
      <c r="AQ124" s="170">
        <f>+AQ38+AQ116</f>
        <v>192860.06178825363</v>
      </c>
      <c r="AR124" s="168">
        <f>IF(AND(AQ4=0,AQ124&gt;=0), "",AQ124/AQ4)</f>
        <v>0.30308495989635692</v>
      </c>
      <c r="AS124" s="169">
        <f>IF(AND(AQ124=0,AQ124&gt;=0),"",AQ124/AQ124)</f>
        <v>1</v>
      </c>
      <c r="AT124" s="171">
        <f>+AT38+AT116</f>
        <v>0</v>
      </c>
      <c r="AU124" s="168" t="str">
        <f>IF(AND(AT4=0,AT124&gt;=0), "",AT124/AT4)</f>
        <v/>
      </c>
      <c r="AV124" s="169">
        <f t="shared" si="123"/>
        <v>1</v>
      </c>
      <c r="AW124" s="171">
        <f>+AW38+AW116</f>
        <v>32143.343631375603</v>
      </c>
      <c r="AX124" s="168">
        <f>IF(AND(AW4=0,AW124&gt;=0), "",AW124/AW4)</f>
        <v>0.30308495989635692</v>
      </c>
      <c r="AY124" s="169">
        <f>IF(AND(AW124=0,AW124&gt;=0),"",AW124/AW124)</f>
        <v>1</v>
      </c>
      <c r="AZ124" s="171">
        <f>+AZ38+AZ116</f>
        <v>0</v>
      </c>
      <c r="BA124" s="168" t="str">
        <f>IF(AND(AZ4=0,AZ124&gt;=0), "",AZ124/AZ4)</f>
        <v/>
      </c>
      <c r="BB124" s="169">
        <f t="shared" si="124"/>
        <v>1</v>
      </c>
      <c r="BC124" s="167">
        <f>+BC38+BC116</f>
        <v>0</v>
      </c>
      <c r="BD124" s="168" t="str">
        <f>IF(AND(BC4=0,BC124&gt;=0), "",BC124/BC4)</f>
        <v/>
      </c>
      <c r="BE124" s="169" t="str">
        <f>IF(AND(BC124=0,BC124&gt;=0),"",BC124/BC124)</f>
        <v/>
      </c>
      <c r="BF124" s="168">
        <f t="shared" si="125"/>
        <v>-1</v>
      </c>
      <c r="BG124" s="170">
        <f>+BG38+BG116</f>
        <v>192860.06178825363</v>
      </c>
      <c r="BH124" s="168">
        <f>IF(AND(BG4=0,BG124&gt;=0), "",BG124/BG4)</f>
        <v>0.30308495989635692</v>
      </c>
      <c r="BI124" s="169">
        <f>IF(AND(BG124=0,BG124&gt;=0),"",BG124/BG124)</f>
        <v>1</v>
      </c>
      <c r="BJ124" s="167">
        <f>+BJ38+BJ116</f>
        <v>0</v>
      </c>
      <c r="BK124" s="168" t="str">
        <f>IF(AND(BJ4=0,BJ124&gt;=0), "",BJ124/BJ4)</f>
        <v/>
      </c>
      <c r="BL124" s="169" t="str">
        <f>IF(AND(BJ124=0,BJ124&gt;=0),"",BJ124/BJ124)</f>
        <v/>
      </c>
      <c r="BM124" s="168" t="str">
        <f t="shared" si="107"/>
        <v/>
      </c>
      <c r="BN124" s="170">
        <f>+BN38+BN116</f>
        <v>192860.06178825363</v>
      </c>
      <c r="BO124" s="168">
        <f>IF(AND(BN4=0,BN124&gt;=0), "",BN124/BN4)</f>
        <v>0.30308495989635692</v>
      </c>
      <c r="BP124" s="169">
        <f>IF(AND(BN124=0,BN124&gt;=0),"",BN124/BN124)</f>
        <v>1</v>
      </c>
      <c r="BQ124" s="167">
        <f>+BQ38+BQ116</f>
        <v>0</v>
      </c>
      <c r="BR124" s="168" t="str">
        <f>IF(AND(BQ4=0,BQ124&gt;=0), "",BQ124/BQ4)</f>
        <v/>
      </c>
      <c r="BS124" s="169" t="str">
        <f>IF(AND(BQ124=0,BQ124&gt;=0),"",BQ124/BQ124)</f>
        <v/>
      </c>
      <c r="BT124" s="168" t="str">
        <f t="shared" si="108"/>
        <v/>
      </c>
      <c r="BU124" s="170">
        <f>+BU38+BU116</f>
        <v>192860.06178825363</v>
      </c>
      <c r="BV124" s="168">
        <f>IF(AND(BU4=0,BU124&gt;=0), "",BU124/BU4)</f>
        <v>0.30308495989635692</v>
      </c>
      <c r="BW124" s="169">
        <f>IF(AND(BU124=0,BU124&gt;=0),"",BU124/BU124)</f>
        <v>1</v>
      </c>
      <c r="BX124" s="171">
        <f>+BX38+BX116</f>
        <v>0</v>
      </c>
      <c r="BY124" s="168" t="str">
        <f>IF(AND(BX4=0,BX124&gt;=0), "",BX124/BX4)</f>
        <v/>
      </c>
      <c r="BZ124" s="169">
        <f t="shared" si="109"/>
        <v>1</v>
      </c>
      <c r="CA124" s="167">
        <f>+CA38+CA116</f>
        <v>0</v>
      </c>
      <c r="CB124" s="168" t="str">
        <f>IF(AND(CA4=0,CA124&gt;=0), "",CA124/CA4)</f>
        <v/>
      </c>
      <c r="CC124" s="169" t="str">
        <f>IF(AND(CA124=0,CA124&gt;=0),"",CA124/CA124)</f>
        <v/>
      </c>
      <c r="CD124" s="168" t="str">
        <f t="shared" si="126"/>
        <v/>
      </c>
      <c r="CE124" s="170">
        <f>+CE38+CE116</f>
        <v>192860.06178825363</v>
      </c>
      <c r="CF124" s="168">
        <f>IF(AND(CE4=0,CE124&gt;=0), "",CE124/CE4)</f>
        <v>0.30308495989635692</v>
      </c>
      <c r="CG124" s="169">
        <f>IF(AND(CE124=0,CE124&gt;=0),"",CE124/CE124)</f>
        <v>1</v>
      </c>
      <c r="CH124" s="167">
        <f>+CH38+CH116</f>
        <v>0</v>
      </c>
      <c r="CI124" s="168" t="str">
        <f>IF(AND(CH4=0,CH124&gt;=0), "",CH124/CH4)</f>
        <v/>
      </c>
      <c r="CJ124" s="169" t="str">
        <f>IF(AND(CH124=0,CH124&gt;=0),"",CH124/CH124)</f>
        <v/>
      </c>
      <c r="CK124" s="168" t="str">
        <f t="shared" si="110"/>
        <v/>
      </c>
      <c r="CL124" s="170">
        <f>+CL38+CL116</f>
        <v>192860.06178825363</v>
      </c>
      <c r="CM124" s="168">
        <f>IF(AND(CL4=0,CL124&gt;=0), "",CL124/CL4)</f>
        <v>0.30308495989635692</v>
      </c>
      <c r="CN124" s="169">
        <f>IF(AND(CL124=0,CL124&gt;=0),"",CL124/CL124)</f>
        <v>1</v>
      </c>
      <c r="CO124" s="167">
        <f>+CO38+CO116</f>
        <v>0</v>
      </c>
      <c r="CP124" s="168" t="str">
        <f>IF(AND(CO4=0,CO124&gt;=0), "",CO124/CO4)</f>
        <v/>
      </c>
      <c r="CQ124" s="169" t="str">
        <f>IF(AND(CO124=0,CO124&gt;=0),"",CO124/CO124)</f>
        <v/>
      </c>
      <c r="CR124" s="168" t="str">
        <f t="shared" si="111"/>
        <v/>
      </c>
      <c r="CS124" s="170">
        <f>+CS38+CS116</f>
        <v>192860.06178825363</v>
      </c>
      <c r="CT124" s="168">
        <f>IF(AND(CS4=0,CS124&gt;=0), "",CS124/CS4)</f>
        <v>0.30308495989635692</v>
      </c>
      <c r="CU124" s="169">
        <f>IF(AND(CS124=0,CS124&gt;=0),"",CS124/CS124)</f>
        <v>1</v>
      </c>
      <c r="CV124" s="171">
        <f>+CV38+CV116</f>
        <v>0</v>
      </c>
      <c r="CW124" s="168" t="str">
        <f>IF(AND(CV4=0,CV124&gt;=0), "",CV124/CV4)</f>
        <v/>
      </c>
      <c r="CX124" s="169">
        <f t="shared" si="112"/>
        <v>1</v>
      </c>
    </row>
    <row r="125" spans="1:102" s="6" customFormat="1" x14ac:dyDescent="0.3">
      <c r="A125" s="37" t="s">
        <v>100</v>
      </c>
      <c r="B125" s="126">
        <f>SUM(B126:B135)</f>
        <v>0</v>
      </c>
      <c r="C125" s="38" t="str">
        <f>IF(AND(B4=0,B125&gt;=0), "",B125/B4)</f>
        <v/>
      </c>
      <c r="D125" s="43"/>
      <c r="E125" s="126">
        <f>SUM(E126:E135)</f>
        <v>10.588687626136387</v>
      </c>
      <c r="F125" s="38">
        <f>IF(AND(E4=0,E125&gt;=0), "",E125/E4)</f>
        <v>1.5187816820533043E-4</v>
      </c>
      <c r="G125" s="43"/>
      <c r="H125" s="126">
        <f>SUM(H126:H135)</f>
        <v>152.0611629065547</v>
      </c>
      <c r="I125" s="38">
        <f>IF(AND(H4=0,H125&gt;=0), "",H125/H4)</f>
        <v>1.6713373551308179E-3</v>
      </c>
      <c r="J125" s="43"/>
      <c r="K125" s="38">
        <f t="shared" si="119"/>
        <v>13.360718558853073</v>
      </c>
      <c r="L125" s="127">
        <f>SUM(L126:L135)</f>
        <v>162.64985053269109</v>
      </c>
      <c r="M125" s="38">
        <f>IF(AND(L4=0,L125&gt;=0), "",L125/L4)</f>
        <v>1.0121332997864018E-3</v>
      </c>
      <c r="N125" s="43"/>
      <c r="O125" s="126">
        <f>SUM(O126:O135)</f>
        <v>15479.778258524006</v>
      </c>
      <c r="P125" s="38">
        <f>IF(AND(O4=0,O125&gt;=0), "",O125/O4)</f>
        <v>0.14378492758778053</v>
      </c>
      <c r="Q125" s="43"/>
      <c r="R125" s="38">
        <f t="shared" si="120"/>
        <v>100.79968351311838</v>
      </c>
      <c r="S125" s="127">
        <f>SUM(S126:S135)</f>
        <v>15642.428109056696</v>
      </c>
      <c r="T125" s="38">
        <f>IF(AND(S4=0,S125&gt;=0), "",S125/S4)</f>
        <v>5.8289125873660017E-2</v>
      </c>
      <c r="U125" s="43"/>
      <c r="V125" s="128">
        <f>SUM(V126:V135)</f>
        <v>0</v>
      </c>
      <c r="W125" s="38" t="str">
        <f>IF(AND(V4=0,V125&gt;=0), "",V125/V4)</f>
        <v/>
      </c>
      <c r="X125" s="91">
        <f t="shared" si="121"/>
        <v>1</v>
      </c>
      <c r="Y125" s="126">
        <f>SUM(Y126:Y135)</f>
        <v>837.95655087582702</v>
      </c>
      <c r="Z125" s="38">
        <f>IF(AND(Y4=0,Y125&gt;=0), "",Y125/Y4)</f>
        <v>7.1360527335903789E-3</v>
      </c>
      <c r="AA125" s="43"/>
      <c r="AB125" s="38">
        <f t="shared" si="122"/>
        <v>-0.94586766445350057</v>
      </c>
      <c r="AC125" s="127">
        <f>SUM(AC126:AC135)</f>
        <v>16480.384659932522</v>
      </c>
      <c r="AD125" s="38">
        <f>IF(AND(AC4=0,AC125&gt;=0), "",AC125/AC4)</f>
        <v>4.2719084341516209E-2</v>
      </c>
      <c r="AE125" s="43"/>
      <c r="AF125" s="126">
        <f>SUM(AF126:AF135)</f>
        <v>444.96006667836468</v>
      </c>
      <c r="AG125" s="38">
        <f>IF(AND(AF4=0,AF125&gt;=0), "",AF125/AF4)</f>
        <v>3.3605116458136478E-3</v>
      </c>
      <c r="AH125" s="43"/>
      <c r="AI125" s="38">
        <f t="shared" si="105"/>
        <v>-0.46899386822229011</v>
      </c>
      <c r="AJ125" s="127">
        <f>SUM(AJ126:AJ135)</f>
        <v>16925.344726610889</v>
      </c>
      <c r="AK125" s="38">
        <f>IF(AND(AJ4=0,AJ125&gt;=0), "",AJ125/AJ4)</f>
        <v>3.2662210130477612E-2</v>
      </c>
      <c r="AL125" s="43"/>
      <c r="AM125" s="126">
        <f>SUM(AM126:AM135)</f>
        <v>9988.6572601387434</v>
      </c>
      <c r="AN125" s="38">
        <f>IF(AND(AM4=0,AM125&gt;=0), "",AM125/AM4)</f>
        <v>8.4556525547271832E-2</v>
      </c>
      <c r="AO125" s="43"/>
      <c r="AP125" s="38">
        <f t="shared" si="106"/>
        <v>21.448435282528294</v>
      </c>
      <c r="AQ125" s="127">
        <f>SUM(AQ126:AQ135)</f>
        <v>26914.00198674963</v>
      </c>
      <c r="AR125" s="38">
        <f>IF(AND(AQ4=0,AQ125&gt;=0), "",AQ125/AQ4)</f>
        <v>4.2296103906471469E-2</v>
      </c>
      <c r="AS125" s="43"/>
      <c r="AT125" s="128">
        <f>SUM(AT126:AT135)</f>
        <v>0</v>
      </c>
      <c r="AU125" s="38" t="str">
        <f>IF(AND(AT4=0,AT125&gt;=0), "",AT125/AT4)</f>
        <v/>
      </c>
      <c r="AV125" s="91">
        <f t="shared" si="123"/>
        <v>1</v>
      </c>
      <c r="AW125" s="128">
        <f>SUM(AW126:AW135)</f>
        <v>4485.6669977916063</v>
      </c>
      <c r="AX125" s="38">
        <f>IF(AND(AW4=0,AW125&gt;=0), "",AW125/AW4)</f>
        <v>4.2296103906471476E-2</v>
      </c>
      <c r="AY125" s="43"/>
      <c r="AZ125" s="128">
        <f>SUM(AZ126:AZ135)</f>
        <v>0</v>
      </c>
      <c r="BA125" s="38" t="str">
        <f>IF(AND(AZ4=0,AZ125&gt;=0), "",AZ125/AZ4)</f>
        <v/>
      </c>
      <c r="BB125" s="91">
        <f t="shared" si="124"/>
        <v>1</v>
      </c>
      <c r="BC125" s="126">
        <f>SUM(BC126:BC135)</f>
        <v>0</v>
      </c>
      <c r="BD125" s="38" t="str">
        <f>IF(AND(BC4=0,BC125&gt;=0), "",BC125/BC4)</f>
        <v/>
      </c>
      <c r="BE125" s="43"/>
      <c r="BF125" s="38">
        <f t="shared" si="125"/>
        <v>-1</v>
      </c>
      <c r="BG125" s="127">
        <f>SUM(BG126:BG135)</f>
        <v>26914.00198674963</v>
      </c>
      <c r="BH125" s="38">
        <f>IF(AND(BG4=0,BG125&gt;=0), "",BG125/BG4)</f>
        <v>4.2296103906471469E-2</v>
      </c>
      <c r="BI125" s="43"/>
      <c r="BJ125" s="126">
        <f>SUM(BJ126:BJ135)</f>
        <v>0</v>
      </c>
      <c r="BK125" s="38" t="str">
        <f>IF(AND(BJ4=0,BJ125&gt;=0), "",BJ125/BJ4)</f>
        <v/>
      </c>
      <c r="BL125" s="43"/>
      <c r="BM125" s="38" t="str">
        <f t="shared" si="107"/>
        <v/>
      </c>
      <c r="BN125" s="127">
        <f>SUM(BN126:BN135)</f>
        <v>26914.00198674963</v>
      </c>
      <c r="BO125" s="38">
        <f>IF(AND(BN4=0,BN125&gt;=0), "",BN125/BN4)</f>
        <v>4.2296103906471469E-2</v>
      </c>
      <c r="BP125" s="43"/>
      <c r="BQ125" s="126">
        <f>SUM(BQ126:BQ135)</f>
        <v>0</v>
      </c>
      <c r="BR125" s="38" t="str">
        <f>IF(AND(BQ4=0,BQ125&gt;=0), "",BQ125/BQ4)</f>
        <v/>
      </c>
      <c r="BS125" s="43"/>
      <c r="BT125" s="38" t="str">
        <f t="shared" si="108"/>
        <v/>
      </c>
      <c r="BU125" s="127">
        <f>SUM(BU126:BU135)</f>
        <v>26914.00198674963</v>
      </c>
      <c r="BV125" s="38">
        <f>IF(AND(BU4=0,BU125&gt;=0), "",BU125/BU4)</f>
        <v>4.2296103906471469E-2</v>
      </c>
      <c r="BW125" s="43"/>
      <c r="BX125" s="128">
        <f>SUM(BX126:BX135)</f>
        <v>0</v>
      </c>
      <c r="BY125" s="38" t="str">
        <f>IF(AND(BX4=0,BX125&gt;=0), "",BX125/BX4)</f>
        <v/>
      </c>
      <c r="BZ125" s="91">
        <f t="shared" si="109"/>
        <v>1</v>
      </c>
      <c r="CA125" s="126">
        <f>SUM(CA126:CA135)</f>
        <v>0</v>
      </c>
      <c r="CB125" s="38" t="str">
        <f>IF(AND(CA4=0,CA125&gt;=0), "",CA125/CA4)</f>
        <v/>
      </c>
      <c r="CC125" s="43"/>
      <c r="CD125" s="38" t="str">
        <f t="shared" si="126"/>
        <v/>
      </c>
      <c r="CE125" s="127">
        <f>SUM(CE126:CE135)</f>
        <v>26914.00198674963</v>
      </c>
      <c r="CF125" s="38">
        <f>IF(AND(CE4=0,CE125&gt;=0), "",CE125/CE4)</f>
        <v>4.2296103906471469E-2</v>
      </c>
      <c r="CG125" s="43"/>
      <c r="CH125" s="126">
        <f>SUM(CH126:CH135)</f>
        <v>0</v>
      </c>
      <c r="CI125" s="38" t="str">
        <f>IF(AND(CH4=0,CH125&gt;=0), "",CH125/CH4)</f>
        <v/>
      </c>
      <c r="CJ125" s="43"/>
      <c r="CK125" s="38" t="str">
        <f t="shared" si="110"/>
        <v/>
      </c>
      <c r="CL125" s="127">
        <f>SUM(CL126:CL135)</f>
        <v>26914.00198674963</v>
      </c>
      <c r="CM125" s="38">
        <f>IF(AND(CL4=0,CL125&gt;=0), "",CL125/CL4)</f>
        <v>4.2296103906471469E-2</v>
      </c>
      <c r="CN125" s="43"/>
      <c r="CO125" s="126">
        <f>SUM(CO126:CO135)</f>
        <v>0</v>
      </c>
      <c r="CP125" s="38" t="str">
        <f>IF(AND(CO4=0,CO125&gt;=0), "",CO125/CO4)</f>
        <v/>
      </c>
      <c r="CQ125" s="43"/>
      <c r="CR125" s="38" t="str">
        <f t="shared" si="111"/>
        <v/>
      </c>
      <c r="CS125" s="127">
        <f>SUM(CS126:CS135)</f>
        <v>26914.00198674963</v>
      </c>
      <c r="CT125" s="38">
        <f>IF(AND(CS4=0,CS125&gt;=0), "",CS125/CS4)</f>
        <v>4.2296103906471469E-2</v>
      </c>
      <c r="CU125" s="43"/>
      <c r="CV125" s="128">
        <f>SUM(CV126:CV135)</f>
        <v>0</v>
      </c>
      <c r="CW125" s="38" t="str">
        <f>IF(AND(CV4=0,CV125&gt;=0), "",CV125/CV4)</f>
        <v/>
      </c>
      <c r="CX125" s="91">
        <f t="shared" si="112"/>
        <v>1</v>
      </c>
    </row>
    <row r="126" spans="1:102" s="6" customFormat="1" outlineLevel="1" x14ac:dyDescent="0.3">
      <c r="A126" s="29" t="s">
        <v>104</v>
      </c>
      <c r="B126" s="129">
        <f>+'N EERR ULTRAX'!B19</f>
        <v>0</v>
      </c>
      <c r="C126" s="30" t="str">
        <f>IF(AND(B4=0,B126&gt;=0), "",B126/B4)</f>
        <v/>
      </c>
      <c r="D126" s="46"/>
      <c r="E126" s="129">
        <f>+'N EERR ULTRAX'!C19</f>
        <v>0</v>
      </c>
      <c r="F126" s="30">
        <f>IF(AND(E4=0,E126&gt;=0), "",E126/E4)</f>
        <v>0</v>
      </c>
      <c r="G126" s="46"/>
      <c r="H126" s="129">
        <f>+'N EERR ULTRAX'!D19</f>
        <v>0</v>
      </c>
      <c r="I126" s="30">
        <f>IF(AND(H4=0,H126&gt;=0), "",H126/H4)</f>
        <v>0</v>
      </c>
      <c r="J126" s="46"/>
      <c r="K126" s="30" t="str">
        <f t="shared" si="119"/>
        <v/>
      </c>
      <c r="L126" s="130">
        <f t="shared" ref="L126:L134" si="141">+E126+H126</f>
        <v>0</v>
      </c>
      <c r="M126" s="30">
        <f>IF(AND(L4=0,L126&gt;=0), "",L126/L4)</f>
        <v>0</v>
      </c>
      <c r="N126" s="46"/>
      <c r="O126" s="129">
        <f>+'N EERR ULTRAX'!E19</f>
        <v>0</v>
      </c>
      <c r="P126" s="30">
        <f>IF(AND(O4=0,O126&gt;=0), "",O126/O4)</f>
        <v>0</v>
      </c>
      <c r="Q126" s="46"/>
      <c r="R126" s="30" t="str">
        <f t="shared" si="120"/>
        <v/>
      </c>
      <c r="S126" s="130">
        <f t="shared" ref="S126:S134" si="142">+L126+O126</f>
        <v>0</v>
      </c>
      <c r="T126" s="30">
        <f>IF(AND(S4=0,S126&gt;=0), "",S126/S4)</f>
        <v>0</v>
      </c>
      <c r="U126" s="46"/>
      <c r="V126" s="131"/>
      <c r="W126" s="30" t="str">
        <f>IF(AND(V4=0,V126&gt;=0), "",V126/V4)</f>
        <v/>
      </c>
      <c r="X126" s="47" t="str">
        <f t="shared" si="121"/>
        <v/>
      </c>
      <c r="Y126" s="129">
        <f>+'N EERR ULTRAX'!F19</f>
        <v>0</v>
      </c>
      <c r="Z126" s="30">
        <f>IF(AND(Y4=0,Y126&gt;=0), "",Y126/Y4)</f>
        <v>0</v>
      </c>
      <c r="AA126" s="46"/>
      <c r="AB126" s="30" t="str">
        <f t="shared" si="122"/>
        <v/>
      </c>
      <c r="AC126" s="130">
        <f t="shared" ref="AC126:AC134" si="143">+S126+Y126</f>
        <v>0</v>
      </c>
      <c r="AD126" s="30">
        <f>IF(AND(AC4=0,AC126&gt;=0), "",AC126/AC4)</f>
        <v>0</v>
      </c>
      <c r="AE126" s="46"/>
      <c r="AF126" s="129">
        <f>+'N EERR ULTRAX'!G19</f>
        <v>0</v>
      </c>
      <c r="AG126" s="30">
        <f>IF(AND(AF4=0,AF126&gt;=0), "",AF126/AF4)</f>
        <v>0</v>
      </c>
      <c r="AH126" s="46"/>
      <c r="AI126" s="30" t="str">
        <f t="shared" si="105"/>
        <v/>
      </c>
      <c r="AJ126" s="130">
        <f t="shared" si="76"/>
        <v>0</v>
      </c>
      <c r="AK126" s="30">
        <f>IF(AND(AJ4=0,AJ126&gt;=0), "",AJ126/AJ4)</f>
        <v>0</v>
      </c>
      <c r="AL126" s="46"/>
      <c r="AM126" s="129">
        <f>+'N EERR ULTRAX'!H19</f>
        <v>0</v>
      </c>
      <c r="AN126" s="30">
        <f>IF(AND(AM4=0,AM126&gt;=0), "",AM126/AM4)</f>
        <v>0</v>
      </c>
      <c r="AO126" s="46"/>
      <c r="AP126" s="30" t="str">
        <f t="shared" si="106"/>
        <v/>
      </c>
      <c r="AQ126" s="130">
        <f t="shared" si="77"/>
        <v>0</v>
      </c>
      <c r="AR126" s="30">
        <f>IF(AND(AQ4=0,AQ126&gt;=0), "",AQ126/AQ4)</f>
        <v>0</v>
      </c>
      <c r="AS126" s="46"/>
      <c r="AT126" s="131">
        <f t="shared" ref="AT126:AT136" si="144">+V126*2</f>
        <v>0</v>
      </c>
      <c r="AU126" s="30" t="str">
        <f>IF(AND(AT4=0,AT126&gt;=0), "",AT126/AT4)</f>
        <v/>
      </c>
      <c r="AV126" s="47" t="str">
        <f t="shared" si="123"/>
        <v/>
      </c>
      <c r="AW126" s="131">
        <f>+AQ126/6</f>
        <v>0</v>
      </c>
      <c r="AX126" s="30">
        <f>IF(AND(AW4=0,AW126&gt;=0), "",AW126/AW4)</f>
        <v>0</v>
      </c>
      <c r="AY126" s="46"/>
      <c r="AZ126" s="131">
        <f t="shared" ref="AZ126:AZ136" si="145">+AT126/6</f>
        <v>0</v>
      </c>
      <c r="BA126" s="30" t="str">
        <f>IF(AND(AZ4=0,AZ126&gt;=0), "",AZ126/AZ4)</f>
        <v/>
      </c>
      <c r="BB126" s="47" t="str">
        <f t="shared" si="124"/>
        <v/>
      </c>
      <c r="BC126" s="129">
        <f>+'N EERR ULTRAX'!I19</f>
        <v>0</v>
      </c>
      <c r="BD126" s="30" t="str">
        <f>IF(AND(BC4=0,BC126&gt;=0), "",BC126/BC4)</f>
        <v/>
      </c>
      <c r="BE126" s="46"/>
      <c r="BF126" s="30" t="str">
        <f t="shared" si="125"/>
        <v/>
      </c>
      <c r="BG126" s="130">
        <f>+AQ126+BC126</f>
        <v>0</v>
      </c>
      <c r="BH126" s="30">
        <f>IF(AND(BG4=0,BG126&gt;=0), "",BG126/BG4)</f>
        <v>0</v>
      </c>
      <c r="BI126" s="46"/>
      <c r="BJ126" s="129">
        <f>+'N EERR ULTRAX'!J19</f>
        <v>0</v>
      </c>
      <c r="BK126" s="30" t="str">
        <f>IF(AND(BJ4=0,BJ126&gt;=0), "",BJ126/BJ4)</f>
        <v/>
      </c>
      <c r="BL126" s="46"/>
      <c r="BM126" s="30" t="str">
        <f t="shared" si="107"/>
        <v/>
      </c>
      <c r="BN126" s="130">
        <f>+BG126+BJ126</f>
        <v>0</v>
      </c>
      <c r="BO126" s="30">
        <f>IF(AND(BN4=0,BN126&gt;=0), "",BN126/BN4)</f>
        <v>0</v>
      </c>
      <c r="BP126" s="46"/>
      <c r="BQ126" s="129">
        <f>+'N EERR ULTRAX'!K19</f>
        <v>0</v>
      </c>
      <c r="BR126" s="30" t="str">
        <f>IF(AND(BQ4=0,BQ126&gt;=0), "",BQ126/BQ4)</f>
        <v/>
      </c>
      <c r="BS126" s="46"/>
      <c r="BT126" s="30" t="str">
        <f t="shared" si="108"/>
        <v/>
      </c>
      <c r="BU126" s="130">
        <f t="shared" ref="BU126:BU136" si="146">+BN126+BQ126</f>
        <v>0</v>
      </c>
      <c r="BV126" s="30">
        <f>IF(AND(BU4=0,BU126&gt;=0), "",BU126/BU4)</f>
        <v>0</v>
      </c>
      <c r="BW126" s="46"/>
      <c r="BX126" s="131">
        <f t="shared" ref="BX126:BX136" si="147">+AZ126*9</f>
        <v>0</v>
      </c>
      <c r="BY126" s="30" t="str">
        <f>IF(AND(BX4=0,BX126&gt;=0), "",BX126/BX4)</f>
        <v/>
      </c>
      <c r="BZ126" s="47" t="str">
        <f t="shared" si="109"/>
        <v/>
      </c>
      <c r="CA126" s="129">
        <f>+'N EERR ULTRAX'!L19</f>
        <v>0</v>
      </c>
      <c r="CB126" s="30" t="str">
        <f>IF(AND(CA4=0,CA126&gt;=0), "",CA126/CA4)</f>
        <v/>
      </c>
      <c r="CC126" s="46"/>
      <c r="CD126" s="30" t="str">
        <f t="shared" si="126"/>
        <v/>
      </c>
      <c r="CE126" s="130">
        <f t="shared" ref="CE126:CE134" si="148">+BU126+CA126</f>
        <v>0</v>
      </c>
      <c r="CF126" s="30">
        <f>IF(AND(CE4=0,CE126&gt;=0), "",CE126/CE4)</f>
        <v>0</v>
      </c>
      <c r="CG126" s="46"/>
      <c r="CH126" s="129">
        <f>+'N EERR ULTRAX'!M19</f>
        <v>0</v>
      </c>
      <c r="CI126" s="30" t="str">
        <f>IF(AND(CH4=0,CH126&gt;=0), "",CH126/CH4)</f>
        <v/>
      </c>
      <c r="CJ126" s="46"/>
      <c r="CK126" s="30" t="str">
        <f t="shared" si="110"/>
        <v/>
      </c>
      <c r="CL126" s="130">
        <f t="shared" ref="CL126:CL136" si="149">+CE126+CH126</f>
        <v>0</v>
      </c>
      <c r="CM126" s="30">
        <f>IF(AND(CL4=0,CL126&gt;=0), "",CL126/CL4)</f>
        <v>0</v>
      </c>
      <c r="CN126" s="46"/>
      <c r="CO126" s="129">
        <f>+'N EERR ULTRAX'!N19</f>
        <v>0</v>
      </c>
      <c r="CP126" s="30" t="str">
        <f>IF(AND(CO4=0,CO126&gt;=0), "",CO126/CO4)</f>
        <v/>
      </c>
      <c r="CQ126" s="46"/>
      <c r="CR126" s="30" t="str">
        <f t="shared" si="111"/>
        <v/>
      </c>
      <c r="CS126" s="130">
        <f t="shared" ref="CS126:CS136" si="150">+CL126+CO126</f>
        <v>0</v>
      </c>
      <c r="CT126" s="30">
        <f>IF(AND(CS4=0,CS126&gt;=0), "",CS126/CS4)</f>
        <v>0</v>
      </c>
      <c r="CU126" s="46"/>
      <c r="CV126" s="131">
        <f t="shared" ref="CV126:CV136" si="151">+AZ126*12</f>
        <v>0</v>
      </c>
      <c r="CW126" s="30" t="str">
        <f>IF(AND(CV4=0,CV126&gt;=0), "",CV126/CV4)</f>
        <v/>
      </c>
      <c r="CX126" s="47" t="str">
        <f t="shared" si="112"/>
        <v/>
      </c>
    </row>
    <row r="127" spans="1:102" s="6" customFormat="1" outlineLevel="1" x14ac:dyDescent="0.3">
      <c r="A127" s="29" t="s">
        <v>105</v>
      </c>
      <c r="B127" s="129">
        <f>+'N EERR ULTRAX'!B20</f>
        <v>0</v>
      </c>
      <c r="C127" s="30" t="str">
        <f>IF(AND(B4=0,B127&gt;=0), "",B127/B4)</f>
        <v/>
      </c>
      <c r="D127" s="46"/>
      <c r="E127" s="129">
        <f>+'N EERR ULTRAX'!C20</f>
        <v>3.1088337128997029E-2</v>
      </c>
      <c r="F127" s="30">
        <f>IF(AND(E4=0,E127&gt;=0), "",E127/E4)</f>
        <v>4.4591358838910877E-7</v>
      </c>
      <c r="G127" s="46"/>
      <c r="H127" s="129">
        <f>+'N EERR ULTRAX'!D20</f>
        <v>0</v>
      </c>
      <c r="I127" s="30">
        <f>IF(AND(H4=0,H127&gt;=0), "",H127/H4)</f>
        <v>0</v>
      </c>
      <c r="J127" s="46"/>
      <c r="K127" s="30">
        <f t="shared" si="119"/>
        <v>-1</v>
      </c>
      <c r="L127" s="130">
        <f t="shared" si="141"/>
        <v>3.1088337128997029E-2</v>
      </c>
      <c r="M127" s="30">
        <f>IF(AND(L4=0,L127&gt;=0), "",L127/L4)</f>
        <v>1.9345570340330316E-7</v>
      </c>
      <c r="N127" s="46"/>
      <c r="O127" s="129">
        <f>+'N EERR ULTRAX'!E20</f>
        <v>3.524990338278558E-2</v>
      </c>
      <c r="P127" s="30">
        <f>IF(AND(O4=0,O127&gt;=0), "",O127/O4)</f>
        <v>3.2742102120094295E-7</v>
      </c>
      <c r="Q127" s="46"/>
      <c r="R127" s="30">
        <f t="shared" si="120"/>
        <v>1</v>
      </c>
      <c r="S127" s="130">
        <f t="shared" si="142"/>
        <v>6.6338240511782609E-2</v>
      </c>
      <c r="T127" s="30">
        <f>IF(AND(S4=0,S127&gt;=0), "",S127/S4)</f>
        <v>2.4719934938934575E-7</v>
      </c>
      <c r="U127" s="46"/>
      <c r="V127" s="131"/>
      <c r="W127" s="30" t="str">
        <f>IF(AND(V4=0,V127&gt;=0), "",V127/V4)</f>
        <v/>
      </c>
      <c r="X127" s="47">
        <f t="shared" si="121"/>
        <v>1</v>
      </c>
      <c r="Y127" s="129">
        <f>+'N EERR ULTRAX'!F20</f>
        <v>2.2445465161541452E-2</v>
      </c>
      <c r="Z127" s="30">
        <f>IF(AND(Y4=0,Y127&gt;=0), "",Y127/Y4)</f>
        <v>1.9114597631024506E-7</v>
      </c>
      <c r="AA127" s="46"/>
      <c r="AB127" s="30">
        <f t="shared" si="122"/>
        <v>-0.36324746999156948</v>
      </c>
      <c r="AC127" s="130">
        <f t="shared" si="143"/>
        <v>8.8783705673324054E-2</v>
      </c>
      <c r="AD127" s="30">
        <f>IF(AND(AC4=0,AC127&gt;=0), "",AC127/AC4)</f>
        <v>2.3013774793935001E-7</v>
      </c>
      <c r="AE127" s="46"/>
      <c r="AF127" s="129">
        <f>+'N EERR ULTRAX'!G20</f>
        <v>3.8163859156577183E-2</v>
      </c>
      <c r="AG127" s="30">
        <f>IF(AND(AF4=0,AF127&gt;=0), "",AF127/AF4)</f>
        <v>2.8822832148120353E-7</v>
      </c>
      <c r="AH127" s="46"/>
      <c r="AI127" s="30">
        <f t="shared" si="105"/>
        <v>0.70029263737282532</v>
      </c>
      <c r="AJ127" s="130">
        <f t="shared" si="76"/>
        <v>0.12694756482990124</v>
      </c>
      <c r="AK127" s="30">
        <f>IF(AND(AJ4=0,AJ127&gt;=0), "",AJ127/AJ4)</f>
        <v>2.4498100954525916E-7</v>
      </c>
      <c r="AL127" s="46"/>
      <c r="AM127" s="129">
        <f>+'N EERR ULTRAX'!H20</f>
        <v>1.5922460073834667E-2</v>
      </c>
      <c r="AN127" s="30">
        <f>IF(AND(AM4=0,AM127&gt;=0), "",AM127/AM4)</f>
        <v>1.347876763558024E-7</v>
      </c>
      <c r="AO127" s="46"/>
      <c r="AP127" s="30">
        <f t="shared" si="106"/>
        <v>-0.58278695012187776</v>
      </c>
      <c r="AQ127" s="130">
        <f t="shared" si="77"/>
        <v>0.1428700249037359</v>
      </c>
      <c r="AR127" s="30">
        <f>IF(AND(AQ4=0,AQ127&gt;=0), "",AQ127/AQ4)</f>
        <v>2.2452422428383592E-7</v>
      </c>
      <c r="AS127" s="46"/>
      <c r="AT127" s="131">
        <f t="shared" si="144"/>
        <v>0</v>
      </c>
      <c r="AU127" s="30" t="str">
        <f>IF(AND(AT4=0,AT127&gt;=0), "",AT127/AT4)</f>
        <v/>
      </c>
      <c r="AV127" s="47">
        <f t="shared" si="123"/>
        <v>1</v>
      </c>
      <c r="AW127" s="131">
        <f t="shared" ref="AW127:AW134" si="152">+AQ127/6</f>
        <v>2.3811670817289316E-2</v>
      </c>
      <c r="AX127" s="30">
        <f>IF(AND(AW4=0,AW127&gt;=0), "",AW127/AW4)</f>
        <v>2.2452422428383592E-7</v>
      </c>
      <c r="AY127" s="46"/>
      <c r="AZ127" s="131">
        <f t="shared" si="145"/>
        <v>0</v>
      </c>
      <c r="BA127" s="30" t="str">
        <f>IF(AND(AZ4=0,AZ127&gt;=0), "",AZ127/AZ4)</f>
        <v/>
      </c>
      <c r="BB127" s="47">
        <f t="shared" si="124"/>
        <v>1</v>
      </c>
      <c r="BC127" s="129">
        <f>+'N EERR ULTRAX'!I20</f>
        <v>0</v>
      </c>
      <c r="BD127" s="30" t="str">
        <f>IF(AND(BC4=0,BC127&gt;=0), "",BC127/BC4)</f>
        <v/>
      </c>
      <c r="BE127" s="46"/>
      <c r="BF127" s="30">
        <f t="shared" si="125"/>
        <v>-1</v>
      </c>
      <c r="BG127" s="130">
        <f t="shared" ref="BG127:BG136" si="153">+AQ127+BC127</f>
        <v>0.1428700249037359</v>
      </c>
      <c r="BH127" s="30">
        <f>IF(AND(BG4=0,BG127&gt;=0), "",BG127/BG4)</f>
        <v>2.2452422428383592E-7</v>
      </c>
      <c r="BI127" s="46"/>
      <c r="BJ127" s="129">
        <f>+'N EERR ULTRAX'!J20</f>
        <v>0</v>
      </c>
      <c r="BK127" s="30" t="str">
        <f>IF(AND(BJ4=0,BJ127&gt;=0), "",BJ127/BJ4)</f>
        <v/>
      </c>
      <c r="BL127" s="46"/>
      <c r="BM127" s="30" t="str">
        <f t="shared" si="107"/>
        <v/>
      </c>
      <c r="BN127" s="130">
        <f t="shared" ref="BN127:BN136" si="154">+BG127+BJ127</f>
        <v>0.1428700249037359</v>
      </c>
      <c r="BO127" s="30">
        <f>IF(AND(BN4=0,BN127&gt;=0), "",BN127/BN4)</f>
        <v>2.2452422428383592E-7</v>
      </c>
      <c r="BP127" s="46"/>
      <c r="BQ127" s="129">
        <f>+'N EERR ULTRAX'!K20</f>
        <v>0</v>
      </c>
      <c r="BR127" s="30" t="str">
        <f>IF(AND(BQ4=0,BQ127&gt;=0), "",BQ127/BQ4)</f>
        <v/>
      </c>
      <c r="BS127" s="46"/>
      <c r="BT127" s="30" t="str">
        <f t="shared" si="108"/>
        <v/>
      </c>
      <c r="BU127" s="130">
        <f t="shared" si="146"/>
        <v>0.1428700249037359</v>
      </c>
      <c r="BV127" s="30">
        <f>IF(AND(BU4=0,BU127&gt;=0), "",BU127/BU4)</f>
        <v>2.2452422428383592E-7</v>
      </c>
      <c r="BW127" s="46"/>
      <c r="BX127" s="131">
        <f t="shared" si="147"/>
        <v>0</v>
      </c>
      <c r="BY127" s="30" t="str">
        <f>IF(AND(BX4=0,BX127&gt;=0), "",BX127/BX4)</f>
        <v/>
      </c>
      <c r="BZ127" s="47">
        <f t="shared" si="109"/>
        <v>1</v>
      </c>
      <c r="CA127" s="129">
        <f>+'N EERR ULTRAX'!L20</f>
        <v>0</v>
      </c>
      <c r="CB127" s="30" t="str">
        <f>IF(AND(CA4=0,CA127&gt;=0), "",CA127/CA4)</f>
        <v/>
      </c>
      <c r="CC127" s="46"/>
      <c r="CD127" s="30" t="str">
        <f t="shared" si="126"/>
        <v/>
      </c>
      <c r="CE127" s="130">
        <f t="shared" si="148"/>
        <v>0.1428700249037359</v>
      </c>
      <c r="CF127" s="30">
        <f>IF(AND(CE4=0,CE127&gt;=0), "",CE127/CE4)</f>
        <v>2.2452422428383592E-7</v>
      </c>
      <c r="CG127" s="46"/>
      <c r="CH127" s="129">
        <f>+'N EERR ULTRAX'!M20</f>
        <v>0</v>
      </c>
      <c r="CI127" s="30" t="str">
        <f>IF(AND(CH4=0,CH127&gt;=0), "",CH127/CH4)</f>
        <v/>
      </c>
      <c r="CJ127" s="46"/>
      <c r="CK127" s="30" t="str">
        <f t="shared" si="110"/>
        <v/>
      </c>
      <c r="CL127" s="130">
        <f t="shared" si="149"/>
        <v>0.1428700249037359</v>
      </c>
      <c r="CM127" s="30">
        <f>IF(AND(CL4=0,CL127&gt;=0), "",CL127/CL4)</f>
        <v>2.2452422428383592E-7</v>
      </c>
      <c r="CN127" s="46"/>
      <c r="CO127" s="129">
        <f>+'N EERR ULTRAX'!N20</f>
        <v>0</v>
      </c>
      <c r="CP127" s="30" t="str">
        <f>IF(AND(CO4=0,CO127&gt;=0), "",CO127/CO4)</f>
        <v/>
      </c>
      <c r="CQ127" s="46"/>
      <c r="CR127" s="30" t="str">
        <f t="shared" si="111"/>
        <v/>
      </c>
      <c r="CS127" s="130">
        <f t="shared" si="150"/>
        <v>0.1428700249037359</v>
      </c>
      <c r="CT127" s="30">
        <f>IF(AND(CS4=0,CS127&gt;=0), "",CS127/CS4)</f>
        <v>2.2452422428383592E-7</v>
      </c>
      <c r="CU127" s="46"/>
      <c r="CV127" s="131">
        <f t="shared" si="151"/>
        <v>0</v>
      </c>
      <c r="CW127" s="30" t="str">
        <f>IF(AND(CV4=0,CV127&gt;=0), "",CV127/CV4)</f>
        <v/>
      </c>
      <c r="CX127" s="47">
        <f t="shared" si="112"/>
        <v>1</v>
      </c>
    </row>
    <row r="128" spans="1:102" s="6" customFormat="1" outlineLevel="1" x14ac:dyDescent="0.3">
      <c r="A128" s="29" t="s">
        <v>106</v>
      </c>
      <c r="B128" s="129">
        <f>+'N EERR ULTRAX'!B21</f>
        <v>0</v>
      </c>
      <c r="C128" s="30" t="str">
        <f>IF(AND(B4=0,B128&gt;=0), "",B128/B4)</f>
        <v/>
      </c>
      <c r="D128" s="46"/>
      <c r="E128" s="129">
        <f>+'N EERR ULTRAX'!C21</f>
        <v>6.3295854394637949</v>
      </c>
      <c r="F128" s="30">
        <f>IF(AND(E4=0,E128&gt;=0), "",E128/E4)</f>
        <v>9.0788006596022542E-5</v>
      </c>
      <c r="G128" s="46"/>
      <c r="H128" s="129">
        <f>+'N EERR ULTRAX'!D21</f>
        <v>46.869707494128534</v>
      </c>
      <c r="I128" s="30">
        <f>IF(AND(H4=0,H128&gt;=0), "",H128/H4)</f>
        <v>5.1515516165775142E-4</v>
      </c>
      <c r="J128" s="46"/>
      <c r="K128" s="30">
        <f t="shared" si="119"/>
        <v>6.4048621260255958</v>
      </c>
      <c r="L128" s="130">
        <f t="shared" si="141"/>
        <v>53.199292933592332</v>
      </c>
      <c r="M128" s="30">
        <f>IF(AND(L4=0,L128&gt;=0), "",L128/L4)</f>
        <v>3.310471895721658E-4</v>
      </c>
      <c r="N128" s="46"/>
      <c r="O128" s="129">
        <f>+'N EERR ULTRAX'!E21</f>
        <v>7.1557303867054722</v>
      </c>
      <c r="P128" s="30">
        <f>IF(AND(O4=0,O128&gt;=0), "",O128/O4)</f>
        <v>6.6466467303791417E-5</v>
      </c>
      <c r="Q128" s="46"/>
      <c r="R128" s="30">
        <f t="shared" si="120"/>
        <v>-0.84732718061869949</v>
      </c>
      <c r="S128" s="130">
        <f t="shared" si="142"/>
        <v>60.355023320297803</v>
      </c>
      <c r="T128" s="30">
        <f>IF(AND(S4=0,S128&gt;=0), "",S128/S4)</f>
        <v>2.2490380182010484E-4</v>
      </c>
      <c r="U128" s="46"/>
      <c r="V128" s="131"/>
      <c r="W128" s="30" t="str">
        <f>IF(AND(V4=0,V128&gt;=0), "",V128/V4)</f>
        <v/>
      </c>
      <c r="X128" s="47">
        <f t="shared" si="121"/>
        <v>1</v>
      </c>
      <c r="Y128" s="129">
        <f>+'N EERR ULTRAX'!F21</f>
        <v>227.35011662125339</v>
      </c>
      <c r="Z128" s="30">
        <f>IF(AND(Y4=0,Y128&gt;=0), "",Y128/Y4)</f>
        <v>1.9361175940464726E-3</v>
      </c>
      <c r="AA128" s="46"/>
      <c r="AB128" s="30">
        <f t="shared" si="122"/>
        <v>30.771755549041352</v>
      </c>
      <c r="AC128" s="130">
        <f t="shared" si="143"/>
        <v>287.70513994155118</v>
      </c>
      <c r="AD128" s="30">
        <f>IF(AND(AC4=0,AC128&gt;=0), "",AC128/AC4)</f>
        <v>7.4576536848267776E-4</v>
      </c>
      <c r="AE128" s="46"/>
      <c r="AF128" s="129">
        <f>+'N EERR ULTRAX'!G21</f>
        <v>152.65543662630873</v>
      </c>
      <c r="AG128" s="30">
        <f>IF(AND(AF4=0,AF128&gt;=0), "",AF128/AF4)</f>
        <v>1.152913285924814E-3</v>
      </c>
      <c r="AH128" s="46"/>
      <c r="AI128" s="30">
        <f t="shared" si="105"/>
        <v>-0.32854471818626713</v>
      </c>
      <c r="AJ128" s="130">
        <f t="shared" si="76"/>
        <v>440.36057656785988</v>
      </c>
      <c r="AK128" s="30">
        <f>IF(AND(AJ4=0,AJ128&gt;=0), "",AJ128/AJ4)</f>
        <v>8.4979951175965086E-4</v>
      </c>
      <c r="AL128" s="46"/>
      <c r="AM128" s="129">
        <f>+'N EERR ULTRAX'!H21</f>
        <v>35.156791843026937</v>
      </c>
      <c r="AN128" s="30">
        <f>IF(AND(AM4=0,AM128&gt;=0), "",AM128/AM4)</f>
        <v>2.9761118939361161E-4</v>
      </c>
      <c r="AO128" s="46"/>
      <c r="AP128" s="30">
        <f t="shared" si="106"/>
        <v>-0.76969839646727656</v>
      </c>
      <c r="AQ128" s="130">
        <f t="shared" si="77"/>
        <v>475.51736841088683</v>
      </c>
      <c r="AR128" s="30">
        <f>IF(AND(AQ4=0,AQ128&gt;=0), "",AQ128/AQ4)</f>
        <v>7.4728879166838865E-4</v>
      </c>
      <c r="AS128" s="46"/>
      <c r="AT128" s="131">
        <f t="shared" si="144"/>
        <v>0</v>
      </c>
      <c r="AU128" s="30" t="str">
        <f>IF(AND(AT4=0,AT128&gt;=0), "",AT128/AT4)</f>
        <v/>
      </c>
      <c r="AV128" s="47">
        <f t="shared" si="123"/>
        <v>1</v>
      </c>
      <c r="AW128" s="131">
        <f t="shared" si="152"/>
        <v>79.252894735147805</v>
      </c>
      <c r="AX128" s="30">
        <f>IF(AND(AW4=0,AW128&gt;=0), "",AW128/AW4)</f>
        <v>7.4728879166838854E-4</v>
      </c>
      <c r="AY128" s="46"/>
      <c r="AZ128" s="131">
        <f t="shared" si="145"/>
        <v>0</v>
      </c>
      <c r="BA128" s="30" t="str">
        <f>IF(AND(AZ4=0,AZ128&gt;=0), "",AZ128/AZ4)</f>
        <v/>
      </c>
      <c r="BB128" s="47">
        <f t="shared" si="124"/>
        <v>1</v>
      </c>
      <c r="BC128" s="129">
        <f>+'N EERR ULTRAX'!I21</f>
        <v>0</v>
      </c>
      <c r="BD128" s="30" t="str">
        <f>IF(AND(BC4=0,BC128&gt;=0), "",BC128/BC4)</f>
        <v/>
      </c>
      <c r="BE128" s="46"/>
      <c r="BF128" s="30">
        <f t="shared" si="125"/>
        <v>-1</v>
      </c>
      <c r="BG128" s="130">
        <f t="shared" si="153"/>
        <v>475.51736841088683</v>
      </c>
      <c r="BH128" s="30">
        <f>IF(AND(BG4=0,BG128&gt;=0), "",BG128/BG4)</f>
        <v>7.4728879166838865E-4</v>
      </c>
      <c r="BI128" s="46"/>
      <c r="BJ128" s="129">
        <f>+'N EERR ULTRAX'!J21</f>
        <v>0</v>
      </c>
      <c r="BK128" s="30" t="str">
        <f>IF(AND(BJ4=0,BJ128&gt;=0), "",BJ128/BJ4)</f>
        <v/>
      </c>
      <c r="BL128" s="46"/>
      <c r="BM128" s="30" t="str">
        <f t="shared" si="107"/>
        <v/>
      </c>
      <c r="BN128" s="130">
        <f t="shared" si="154"/>
        <v>475.51736841088683</v>
      </c>
      <c r="BO128" s="30">
        <f>IF(AND(BN4=0,BN128&gt;=0), "",BN128/BN4)</f>
        <v>7.4728879166838865E-4</v>
      </c>
      <c r="BP128" s="46"/>
      <c r="BQ128" s="129">
        <f>+'N EERR ULTRAX'!K21</f>
        <v>0</v>
      </c>
      <c r="BR128" s="30" t="str">
        <f>IF(AND(BQ4=0,BQ128&gt;=0), "",BQ128/BQ4)</f>
        <v/>
      </c>
      <c r="BS128" s="46"/>
      <c r="BT128" s="30" t="str">
        <f t="shared" si="108"/>
        <v/>
      </c>
      <c r="BU128" s="130">
        <f t="shared" si="146"/>
        <v>475.51736841088683</v>
      </c>
      <c r="BV128" s="30">
        <f>IF(AND(BU4=0,BU128&gt;=0), "",BU128/BU4)</f>
        <v>7.4728879166838865E-4</v>
      </c>
      <c r="BW128" s="46"/>
      <c r="BX128" s="131">
        <f t="shared" si="147"/>
        <v>0</v>
      </c>
      <c r="BY128" s="30" t="str">
        <f>IF(AND(BX4=0,BX128&gt;=0), "",BX128/BX4)</f>
        <v/>
      </c>
      <c r="BZ128" s="47">
        <f t="shared" si="109"/>
        <v>1</v>
      </c>
      <c r="CA128" s="129">
        <f>+'N EERR ULTRAX'!L21</f>
        <v>0</v>
      </c>
      <c r="CB128" s="30" t="str">
        <f>IF(AND(CA4=0,CA128&gt;=0), "",CA128/CA4)</f>
        <v/>
      </c>
      <c r="CC128" s="46"/>
      <c r="CD128" s="30" t="str">
        <f t="shared" si="126"/>
        <v/>
      </c>
      <c r="CE128" s="130">
        <f t="shared" si="148"/>
        <v>475.51736841088683</v>
      </c>
      <c r="CF128" s="30">
        <f>IF(AND(CE4=0,CE128&gt;=0), "",CE128/CE4)</f>
        <v>7.4728879166838865E-4</v>
      </c>
      <c r="CG128" s="46"/>
      <c r="CH128" s="129">
        <f>+'N EERR ULTRAX'!M21</f>
        <v>0</v>
      </c>
      <c r="CI128" s="30" t="str">
        <f>IF(AND(CH4=0,CH128&gt;=0), "",CH128/CH4)</f>
        <v/>
      </c>
      <c r="CJ128" s="46"/>
      <c r="CK128" s="30" t="str">
        <f t="shared" si="110"/>
        <v/>
      </c>
      <c r="CL128" s="130">
        <f t="shared" si="149"/>
        <v>475.51736841088683</v>
      </c>
      <c r="CM128" s="30">
        <f>IF(AND(CL4=0,CL128&gt;=0), "",CL128/CL4)</f>
        <v>7.4728879166838865E-4</v>
      </c>
      <c r="CN128" s="46"/>
      <c r="CO128" s="129">
        <f>+'N EERR ULTRAX'!N21</f>
        <v>0</v>
      </c>
      <c r="CP128" s="30" t="str">
        <f>IF(AND(CO4=0,CO128&gt;=0), "",CO128/CO4)</f>
        <v/>
      </c>
      <c r="CQ128" s="46"/>
      <c r="CR128" s="30" t="str">
        <f t="shared" si="111"/>
        <v/>
      </c>
      <c r="CS128" s="130">
        <f t="shared" si="150"/>
        <v>475.51736841088683</v>
      </c>
      <c r="CT128" s="30">
        <f>IF(AND(CS4=0,CS128&gt;=0), "",CS128/CS4)</f>
        <v>7.4728879166838865E-4</v>
      </c>
      <c r="CU128" s="46"/>
      <c r="CV128" s="131">
        <f t="shared" si="151"/>
        <v>0</v>
      </c>
      <c r="CW128" s="30" t="str">
        <f>IF(AND(CV4=0,CV128&gt;=0), "",CV128/CV4)</f>
        <v/>
      </c>
      <c r="CX128" s="47">
        <f t="shared" si="112"/>
        <v>1</v>
      </c>
    </row>
    <row r="129" spans="1:219" s="6" customFormat="1" outlineLevel="1" x14ac:dyDescent="0.3">
      <c r="A129" s="29" t="s">
        <v>107</v>
      </c>
      <c r="B129" s="129">
        <f>+'N EERR ULTRAX'!B22</f>
        <v>0</v>
      </c>
      <c r="C129" s="30" t="str">
        <f>IF(AND(B4=0,B129&gt;=0), "",B129/B4)</f>
        <v/>
      </c>
      <c r="D129" s="46"/>
      <c r="E129" s="129">
        <f>+'N EERR ULTRAX'!C22</f>
        <v>0</v>
      </c>
      <c r="F129" s="30">
        <f>IF(AND(E4=0,E129&gt;=0), "",E129/E4)</f>
        <v>0</v>
      </c>
      <c r="G129" s="46"/>
      <c r="H129" s="129">
        <f>+'N EERR ULTRAX'!D22</f>
        <v>19.037523307949613</v>
      </c>
      <c r="I129" s="30">
        <f>IF(AND(H4=0,H129&gt;=0), "",H129/H4)</f>
        <v>2.0924556438715926E-4</v>
      </c>
      <c r="J129" s="46"/>
      <c r="K129" s="30">
        <f t="shared" si="119"/>
        <v>1</v>
      </c>
      <c r="L129" s="130">
        <f t="shared" si="141"/>
        <v>19.037523307949613</v>
      </c>
      <c r="M129" s="30">
        <f>IF(AND(L4=0,L129&gt;=0), "",L129/L4)</f>
        <v>1.1846620960504842E-4</v>
      </c>
      <c r="N129" s="46"/>
      <c r="O129" s="129">
        <f>+'N EERR ULTRAX'!E22</f>
        <v>0</v>
      </c>
      <c r="P129" s="30">
        <f>IF(AND(O4=0,O129&gt;=0), "",O129/O4)</f>
        <v>0</v>
      </c>
      <c r="Q129" s="46"/>
      <c r="R129" s="30">
        <f t="shared" si="120"/>
        <v>-1</v>
      </c>
      <c r="S129" s="130">
        <f t="shared" si="142"/>
        <v>19.037523307949613</v>
      </c>
      <c r="T129" s="30">
        <f>IF(AND(S4=0,S129&gt;=0), "",S129/S4)</f>
        <v>7.0940431030482121E-5</v>
      </c>
      <c r="U129" s="46"/>
      <c r="V129" s="131"/>
      <c r="W129" s="30" t="str">
        <f>IF(AND(V4=0,V129&gt;=0), "",V129/V4)</f>
        <v/>
      </c>
      <c r="X129" s="47">
        <f t="shared" si="121"/>
        <v>1</v>
      </c>
      <c r="Y129" s="129">
        <f>+'N EERR ULTRAX'!F22</f>
        <v>0</v>
      </c>
      <c r="Z129" s="30">
        <f>IF(AND(Y4=0,Y129&gt;=0), "",Y129/Y4)</f>
        <v>0</v>
      </c>
      <c r="AA129" s="46"/>
      <c r="AB129" s="30" t="str">
        <f t="shared" si="122"/>
        <v/>
      </c>
      <c r="AC129" s="130">
        <f t="shared" si="143"/>
        <v>19.037523307949613</v>
      </c>
      <c r="AD129" s="30">
        <f>IF(AND(AC4=0,AC129&gt;=0), "",AC129/AC4)</f>
        <v>4.9347486762436402E-5</v>
      </c>
      <c r="AE129" s="46"/>
      <c r="AF129" s="129">
        <f>+'N EERR ULTRAX'!G22</f>
        <v>0</v>
      </c>
      <c r="AG129" s="30">
        <f>IF(AND(AF4=0,AF129&gt;=0), "",AF129/AF4)</f>
        <v>0</v>
      </c>
      <c r="AH129" s="46"/>
      <c r="AI129" s="30" t="str">
        <f t="shared" si="105"/>
        <v/>
      </c>
      <c r="AJ129" s="130">
        <f t="shared" si="76"/>
        <v>19.037523307949613</v>
      </c>
      <c r="AK129" s="30">
        <f>IF(AND(AJ4=0,AJ129&gt;=0), "",AJ129/AJ4)</f>
        <v>3.6738252407378032E-5</v>
      </c>
      <c r="AL129" s="46"/>
      <c r="AM129" s="129">
        <f>+'N EERR ULTRAX'!H22</f>
        <v>0</v>
      </c>
      <c r="AN129" s="30">
        <f>IF(AND(AM4=0,AM129&gt;=0), "",AM129/AM4)</f>
        <v>0</v>
      </c>
      <c r="AO129" s="46"/>
      <c r="AP129" s="30" t="str">
        <f t="shared" si="106"/>
        <v/>
      </c>
      <c r="AQ129" s="130">
        <f t="shared" si="77"/>
        <v>19.037523307949613</v>
      </c>
      <c r="AR129" s="30">
        <f>IF(AND(AQ4=0,AQ129&gt;=0), "",AQ129/AQ4)</f>
        <v>2.9917998235689132E-5</v>
      </c>
      <c r="AS129" s="46"/>
      <c r="AT129" s="131">
        <f t="shared" si="144"/>
        <v>0</v>
      </c>
      <c r="AU129" s="30" t="str">
        <f>IF(AND(AT4=0,AT129&gt;=0), "",AT129/AT4)</f>
        <v/>
      </c>
      <c r="AV129" s="47">
        <f t="shared" si="123"/>
        <v>1</v>
      </c>
      <c r="AW129" s="131">
        <f t="shared" si="152"/>
        <v>3.1729205513249354</v>
      </c>
      <c r="AX129" s="30">
        <f>IF(AND(AW4=0,AW129&gt;=0), "",AW129/AW4)</f>
        <v>2.9917998235689128E-5</v>
      </c>
      <c r="AY129" s="46"/>
      <c r="AZ129" s="131">
        <f t="shared" si="145"/>
        <v>0</v>
      </c>
      <c r="BA129" s="30" t="str">
        <f>IF(AND(AZ4=0,AZ129&gt;=0), "",AZ129/AZ4)</f>
        <v/>
      </c>
      <c r="BB129" s="47">
        <f t="shared" si="124"/>
        <v>1</v>
      </c>
      <c r="BC129" s="129">
        <f>+'N EERR ULTRAX'!I22</f>
        <v>0</v>
      </c>
      <c r="BD129" s="30" t="str">
        <f>IF(AND(BC4=0,BC129&gt;=0), "",BC129/BC4)</f>
        <v/>
      </c>
      <c r="BE129" s="46"/>
      <c r="BF129" s="30" t="str">
        <f t="shared" si="125"/>
        <v/>
      </c>
      <c r="BG129" s="130">
        <f t="shared" si="153"/>
        <v>19.037523307949613</v>
      </c>
      <c r="BH129" s="30">
        <f>IF(AND(BG4=0,BG129&gt;=0), "",BG129/BG4)</f>
        <v>2.9917998235689132E-5</v>
      </c>
      <c r="BI129" s="46"/>
      <c r="BJ129" s="129">
        <f>+'N EERR ULTRAX'!J22</f>
        <v>0</v>
      </c>
      <c r="BK129" s="30" t="str">
        <f>IF(AND(BJ4=0,BJ129&gt;=0), "",BJ129/BJ4)</f>
        <v/>
      </c>
      <c r="BL129" s="46"/>
      <c r="BM129" s="30" t="str">
        <f t="shared" si="107"/>
        <v/>
      </c>
      <c r="BN129" s="130">
        <f t="shared" si="154"/>
        <v>19.037523307949613</v>
      </c>
      <c r="BO129" s="30">
        <f>IF(AND(BN4=0,BN129&gt;=0), "",BN129/BN4)</f>
        <v>2.9917998235689132E-5</v>
      </c>
      <c r="BP129" s="46"/>
      <c r="BQ129" s="129">
        <f>+'N EERR ULTRAX'!K22</f>
        <v>0</v>
      </c>
      <c r="BR129" s="30" t="str">
        <f>IF(AND(BQ4=0,BQ129&gt;=0), "",BQ129/BQ4)</f>
        <v/>
      </c>
      <c r="BS129" s="46"/>
      <c r="BT129" s="30" t="str">
        <f t="shared" si="108"/>
        <v/>
      </c>
      <c r="BU129" s="130">
        <f t="shared" si="146"/>
        <v>19.037523307949613</v>
      </c>
      <c r="BV129" s="30">
        <f>IF(AND(BU4=0,BU129&gt;=0), "",BU129/BU4)</f>
        <v>2.9917998235689132E-5</v>
      </c>
      <c r="BW129" s="46"/>
      <c r="BX129" s="131">
        <f t="shared" si="147"/>
        <v>0</v>
      </c>
      <c r="BY129" s="30" t="str">
        <f>IF(AND(BX4=0,BX129&gt;=0), "",BX129/BX4)</f>
        <v/>
      </c>
      <c r="BZ129" s="47">
        <f t="shared" si="109"/>
        <v>1</v>
      </c>
      <c r="CA129" s="129">
        <f>+'N EERR ULTRAX'!L22</f>
        <v>0</v>
      </c>
      <c r="CB129" s="30" t="str">
        <f>IF(AND(CA4=0,CA129&gt;=0), "",CA129/CA4)</f>
        <v/>
      </c>
      <c r="CC129" s="46"/>
      <c r="CD129" s="30" t="str">
        <f t="shared" si="126"/>
        <v/>
      </c>
      <c r="CE129" s="130">
        <f t="shared" si="148"/>
        <v>19.037523307949613</v>
      </c>
      <c r="CF129" s="30">
        <f>IF(AND(CE4=0,CE129&gt;=0), "",CE129/CE4)</f>
        <v>2.9917998235689132E-5</v>
      </c>
      <c r="CG129" s="46"/>
      <c r="CH129" s="129">
        <f>+'N EERR ULTRAX'!M22</f>
        <v>0</v>
      </c>
      <c r="CI129" s="30" t="str">
        <f>IF(AND(CH4=0,CH129&gt;=0), "",CH129/CH4)</f>
        <v/>
      </c>
      <c r="CJ129" s="46"/>
      <c r="CK129" s="30" t="str">
        <f t="shared" si="110"/>
        <v/>
      </c>
      <c r="CL129" s="130">
        <f t="shared" si="149"/>
        <v>19.037523307949613</v>
      </c>
      <c r="CM129" s="30">
        <f>IF(AND(CL4=0,CL129&gt;=0), "",CL129/CL4)</f>
        <v>2.9917998235689132E-5</v>
      </c>
      <c r="CN129" s="46"/>
      <c r="CO129" s="129">
        <f>+'N EERR ULTRAX'!N22</f>
        <v>0</v>
      </c>
      <c r="CP129" s="30" t="str">
        <f>IF(AND(CO4=0,CO129&gt;=0), "",CO129/CO4)</f>
        <v/>
      </c>
      <c r="CQ129" s="46"/>
      <c r="CR129" s="30" t="str">
        <f t="shared" si="111"/>
        <v/>
      </c>
      <c r="CS129" s="130">
        <f t="shared" si="150"/>
        <v>19.037523307949613</v>
      </c>
      <c r="CT129" s="30">
        <f>IF(AND(CS4=0,CS129&gt;=0), "",CS129/CS4)</f>
        <v>2.9917998235689132E-5</v>
      </c>
      <c r="CU129" s="46"/>
      <c r="CV129" s="131">
        <f t="shared" si="151"/>
        <v>0</v>
      </c>
      <c r="CW129" s="30" t="str">
        <f>IF(AND(CV4=0,CV129&gt;=0), "",CV129/CV4)</f>
        <v/>
      </c>
      <c r="CX129" s="47">
        <f t="shared" si="112"/>
        <v>1</v>
      </c>
    </row>
    <row r="130" spans="1:219" s="6" customFormat="1" outlineLevel="1" x14ac:dyDescent="0.3">
      <c r="A130" s="29" t="s">
        <v>108</v>
      </c>
      <c r="B130" s="129">
        <f>+'N EERR ULTRAX'!B23</f>
        <v>0</v>
      </c>
      <c r="C130" s="30" t="str">
        <f>IF(AND(B4=0,B130&gt;=0), "",B130/B4)</f>
        <v/>
      </c>
      <c r="D130" s="46"/>
      <c r="E130" s="129">
        <f>+'N EERR ULTRAX'!C23</f>
        <v>3.2331870614156908</v>
      </c>
      <c r="F130" s="30">
        <f>IF(AND(E4=0,E130&gt;=0), "",E130/E4)</f>
        <v>4.637501319246731E-5</v>
      </c>
      <c r="G130" s="46"/>
      <c r="H130" s="129">
        <f>+'N EERR ULTRAX'!D23</f>
        <v>9.3851896662159291</v>
      </c>
      <c r="I130" s="30">
        <f>IF(AND(H4=0,H130&gt;=0), "",H130/H4)</f>
        <v>1.0315466338879529E-4</v>
      </c>
      <c r="J130" s="46"/>
      <c r="K130" s="30">
        <f t="shared" si="119"/>
        <v>1.9027672967695559</v>
      </c>
      <c r="L130" s="130">
        <f t="shared" si="141"/>
        <v>12.61837672763162</v>
      </c>
      <c r="M130" s="30">
        <f>IF(AND(L4=0,L130&gt;=0), "",L130/L4)</f>
        <v>7.8521309632060093E-5</v>
      </c>
      <c r="N130" s="46"/>
      <c r="O130" s="129">
        <f>+'N EERR ULTRAX'!E23</f>
        <v>4.674137188557367</v>
      </c>
      <c r="P130" s="30">
        <f>IF(AND(O4=0,O130&gt;=0), "",O130/O4)</f>
        <v>4.3416027411245026E-5</v>
      </c>
      <c r="Q130" s="46"/>
      <c r="R130" s="30">
        <f t="shared" si="120"/>
        <v>-0.50196667784104987</v>
      </c>
      <c r="S130" s="130">
        <f t="shared" si="142"/>
        <v>17.292513916188987</v>
      </c>
      <c r="T130" s="30">
        <f>IF(AND(S4=0,S130&gt;=0), "",S130/S4)</f>
        <v>6.4437919311846652E-5</v>
      </c>
      <c r="U130" s="46"/>
      <c r="V130" s="131"/>
      <c r="W130" s="30" t="str">
        <f>IF(AND(V4=0,V130&gt;=0), "",V130/V4)</f>
        <v/>
      </c>
      <c r="X130" s="47">
        <f t="shared" si="121"/>
        <v>1</v>
      </c>
      <c r="Y130" s="129">
        <f>+'N EERR ULTRAX'!F23</f>
        <v>4.9978569093032306</v>
      </c>
      <c r="Z130" s="30">
        <f>IF(AND(Y4=0,Y130&gt;=0), "",Y130/Y4)</f>
        <v>4.2561837391747911E-5</v>
      </c>
      <c r="AA130" s="46"/>
      <c r="AB130" s="30">
        <f t="shared" si="122"/>
        <v>6.9257642145881662E-2</v>
      </c>
      <c r="AC130" s="130">
        <f t="shared" si="143"/>
        <v>22.290370825492218</v>
      </c>
      <c r="AD130" s="30">
        <f>IF(AND(AC4=0,AC130&gt;=0), "",AC130/AC4)</f>
        <v>5.7779247933025676E-5</v>
      </c>
      <c r="AE130" s="46"/>
      <c r="AF130" s="129">
        <f>+'N EERR ULTRAX'!G23</f>
        <v>10.533225127215301</v>
      </c>
      <c r="AG130" s="30">
        <f>IF(AND(AF4=0,AF130&gt;=0), "",AF130/AF4)</f>
        <v>7.9551016728812167E-5</v>
      </c>
      <c r="AH130" s="46"/>
      <c r="AI130" s="30">
        <f t="shared" si="105"/>
        <v>1.1075483588992501</v>
      </c>
      <c r="AJ130" s="130">
        <f t="shared" si="76"/>
        <v>32.823595952707521</v>
      </c>
      <c r="AK130" s="30">
        <f>IF(AND(AJ4=0,AJ130&gt;=0), "",AJ130/AJ4)</f>
        <v>6.3342354649925168E-5</v>
      </c>
      <c r="AL130" s="46"/>
      <c r="AM130" s="129">
        <f>+'N EERR ULTRAX'!H23</f>
        <v>27.736925448619992</v>
      </c>
      <c r="AN130" s="30">
        <f>IF(AND(AM4=0,AM130&gt;=0), "",AM130/AM4)</f>
        <v>2.3480013221180779E-4</v>
      </c>
      <c r="AO130" s="46"/>
      <c r="AP130" s="30">
        <f t="shared" si="106"/>
        <v>1.6332794669843804</v>
      </c>
      <c r="AQ130" s="130">
        <f t="shared" si="77"/>
        <v>60.560521401327513</v>
      </c>
      <c r="AR130" s="30">
        <f>IF(AND(AQ4=0,AQ130&gt;=0), "",AQ130/AQ4)</f>
        <v>9.5172546508754392E-5</v>
      </c>
      <c r="AS130" s="46"/>
      <c r="AT130" s="131">
        <f t="shared" si="144"/>
        <v>0</v>
      </c>
      <c r="AU130" s="30" t="str">
        <f>IF(AND(AT4=0,AT130&gt;=0), "",AT130/AT4)</f>
        <v/>
      </c>
      <c r="AV130" s="47">
        <f t="shared" si="123"/>
        <v>1</v>
      </c>
      <c r="AW130" s="131">
        <f t="shared" si="152"/>
        <v>10.093420233554586</v>
      </c>
      <c r="AX130" s="30">
        <f>IF(AND(AW4=0,AW130&gt;=0), "",AW130/AW4)</f>
        <v>9.5172546508754392E-5</v>
      </c>
      <c r="AY130" s="46"/>
      <c r="AZ130" s="131">
        <f t="shared" si="145"/>
        <v>0</v>
      </c>
      <c r="BA130" s="30" t="str">
        <f>IF(AND(AZ4=0,AZ130&gt;=0), "",AZ130/AZ4)</f>
        <v/>
      </c>
      <c r="BB130" s="47">
        <f t="shared" si="124"/>
        <v>1</v>
      </c>
      <c r="BC130" s="129">
        <f>+'N EERR ULTRAX'!I23</f>
        <v>0</v>
      </c>
      <c r="BD130" s="30" t="str">
        <f>IF(AND(BC4=0,BC130&gt;=0), "",BC130/BC4)</f>
        <v/>
      </c>
      <c r="BE130" s="46"/>
      <c r="BF130" s="30">
        <f t="shared" si="125"/>
        <v>-1</v>
      </c>
      <c r="BG130" s="130">
        <f t="shared" si="153"/>
        <v>60.560521401327513</v>
      </c>
      <c r="BH130" s="30">
        <f>IF(AND(BG4=0,BG130&gt;=0), "",BG130/BG4)</f>
        <v>9.5172546508754392E-5</v>
      </c>
      <c r="BI130" s="46"/>
      <c r="BJ130" s="129">
        <f>+'N EERR ULTRAX'!J23</f>
        <v>0</v>
      </c>
      <c r="BK130" s="30" t="str">
        <f>IF(AND(BJ4=0,BJ130&gt;=0), "",BJ130/BJ4)</f>
        <v/>
      </c>
      <c r="BL130" s="46"/>
      <c r="BM130" s="30" t="str">
        <f t="shared" si="107"/>
        <v/>
      </c>
      <c r="BN130" s="130">
        <f t="shared" si="154"/>
        <v>60.560521401327513</v>
      </c>
      <c r="BO130" s="30">
        <f>IF(AND(BN4=0,BN130&gt;=0), "",BN130/BN4)</f>
        <v>9.5172546508754392E-5</v>
      </c>
      <c r="BP130" s="46"/>
      <c r="BQ130" s="129">
        <f>+'N EERR ULTRAX'!K23</f>
        <v>0</v>
      </c>
      <c r="BR130" s="30" t="str">
        <f>IF(AND(BQ4=0,BQ130&gt;=0), "",BQ130/BQ4)</f>
        <v/>
      </c>
      <c r="BS130" s="46"/>
      <c r="BT130" s="30" t="str">
        <f t="shared" si="108"/>
        <v/>
      </c>
      <c r="BU130" s="130">
        <f t="shared" si="146"/>
        <v>60.560521401327513</v>
      </c>
      <c r="BV130" s="30">
        <f>IF(AND(BU4=0,BU130&gt;=0), "",BU130/BU4)</f>
        <v>9.5172546508754392E-5</v>
      </c>
      <c r="BW130" s="46"/>
      <c r="BX130" s="131">
        <f t="shared" si="147"/>
        <v>0</v>
      </c>
      <c r="BY130" s="30" t="str">
        <f>IF(AND(BX4=0,BX130&gt;=0), "",BX130/BX4)</f>
        <v/>
      </c>
      <c r="BZ130" s="47">
        <f t="shared" si="109"/>
        <v>1</v>
      </c>
      <c r="CA130" s="129">
        <f>+'N EERR ULTRAX'!L23</f>
        <v>0</v>
      </c>
      <c r="CB130" s="30" t="str">
        <f>IF(AND(CA4=0,CA130&gt;=0), "",CA130/CA4)</f>
        <v/>
      </c>
      <c r="CC130" s="46"/>
      <c r="CD130" s="30" t="str">
        <f t="shared" si="126"/>
        <v/>
      </c>
      <c r="CE130" s="130">
        <f t="shared" si="148"/>
        <v>60.560521401327513</v>
      </c>
      <c r="CF130" s="30">
        <f>IF(AND(CE4=0,CE130&gt;=0), "",CE130/CE4)</f>
        <v>9.5172546508754392E-5</v>
      </c>
      <c r="CG130" s="46"/>
      <c r="CH130" s="129">
        <f>+'N EERR ULTRAX'!M23</f>
        <v>0</v>
      </c>
      <c r="CI130" s="30" t="str">
        <f>IF(AND(CH4=0,CH130&gt;=0), "",CH130/CH4)</f>
        <v/>
      </c>
      <c r="CJ130" s="46"/>
      <c r="CK130" s="30" t="str">
        <f t="shared" si="110"/>
        <v/>
      </c>
      <c r="CL130" s="130">
        <f t="shared" si="149"/>
        <v>60.560521401327513</v>
      </c>
      <c r="CM130" s="30">
        <f>IF(AND(CL4=0,CL130&gt;=0), "",CL130/CL4)</f>
        <v>9.5172546508754392E-5</v>
      </c>
      <c r="CN130" s="46"/>
      <c r="CO130" s="129">
        <f>+'N EERR ULTRAX'!N23</f>
        <v>0</v>
      </c>
      <c r="CP130" s="30" t="str">
        <f>IF(AND(CO4=0,CO130&gt;=0), "",CO130/CO4)</f>
        <v/>
      </c>
      <c r="CQ130" s="46"/>
      <c r="CR130" s="30" t="str">
        <f t="shared" si="111"/>
        <v/>
      </c>
      <c r="CS130" s="130">
        <f t="shared" si="150"/>
        <v>60.560521401327513</v>
      </c>
      <c r="CT130" s="30">
        <f>IF(AND(CS4=0,CS130&gt;=0), "",CS130/CS4)</f>
        <v>9.5172546508754392E-5</v>
      </c>
      <c r="CU130" s="46"/>
      <c r="CV130" s="131">
        <f t="shared" si="151"/>
        <v>0</v>
      </c>
      <c r="CW130" s="30" t="str">
        <f>IF(AND(CV4=0,CV130&gt;=0), "",CV130/CV4)</f>
        <v/>
      </c>
      <c r="CX130" s="47">
        <f t="shared" si="112"/>
        <v>1</v>
      </c>
    </row>
    <row r="131" spans="1:219" s="6" customFormat="1" outlineLevel="1" x14ac:dyDescent="0.3">
      <c r="A131" s="29" t="s">
        <v>109</v>
      </c>
      <c r="B131" s="129">
        <f>+'N EERR ULTRAX'!B24</f>
        <v>0</v>
      </c>
      <c r="C131" s="30" t="str">
        <f>IF(AND(B4=0,B131&gt;=0), "",B131/B4)</f>
        <v/>
      </c>
      <c r="D131" s="46"/>
      <c r="E131" s="129">
        <f>+'N EERR ULTRAX'!C24</f>
        <v>0</v>
      </c>
      <c r="F131" s="30">
        <f>IF(AND(E4=0,E131&gt;=0), "",E131/E4)</f>
        <v>0</v>
      </c>
      <c r="G131" s="46"/>
      <c r="H131" s="129">
        <f>+'N EERR ULTRAX'!D24</f>
        <v>0</v>
      </c>
      <c r="I131" s="30">
        <f>IF(AND(H4=0,H131&gt;=0), "",H131/H4)</f>
        <v>0</v>
      </c>
      <c r="J131" s="46"/>
      <c r="K131" s="30" t="str">
        <f t="shared" si="119"/>
        <v/>
      </c>
      <c r="L131" s="130">
        <f t="shared" si="141"/>
        <v>0</v>
      </c>
      <c r="M131" s="30">
        <f>IF(AND(L4=0,L131&gt;=0), "",L131/L4)</f>
        <v>0</v>
      </c>
      <c r="N131" s="46"/>
      <c r="O131" s="129">
        <f>+'N EERR ULTRAX'!E24</f>
        <v>0</v>
      </c>
      <c r="P131" s="30">
        <f>IF(AND(O4=0,O131&gt;=0), "",O131/O4)</f>
        <v>0</v>
      </c>
      <c r="Q131" s="46"/>
      <c r="R131" s="30" t="str">
        <f t="shared" si="120"/>
        <v/>
      </c>
      <c r="S131" s="130">
        <f t="shared" si="142"/>
        <v>0</v>
      </c>
      <c r="T131" s="30">
        <f>IF(AND(S4=0,S131&gt;=0), "",S131/S4)</f>
        <v>0</v>
      </c>
      <c r="U131" s="46"/>
      <c r="V131" s="131"/>
      <c r="W131" s="30" t="str">
        <f>IF(AND(V4=0,V131&gt;=0), "",V131/V4)</f>
        <v/>
      </c>
      <c r="X131" s="47" t="str">
        <f t="shared" si="121"/>
        <v/>
      </c>
      <c r="Y131" s="129">
        <f>+'N EERR ULTRAX'!F24</f>
        <v>0</v>
      </c>
      <c r="Z131" s="30">
        <f>IF(AND(Y4=0,Y131&gt;=0), "",Y131/Y4)</f>
        <v>0</v>
      </c>
      <c r="AA131" s="46"/>
      <c r="AB131" s="30" t="str">
        <f t="shared" si="122"/>
        <v/>
      </c>
      <c r="AC131" s="130">
        <f t="shared" si="143"/>
        <v>0</v>
      </c>
      <c r="AD131" s="30">
        <f>IF(AND(AC4=0,AC131&gt;=0), "",AC131/AC4)</f>
        <v>0</v>
      </c>
      <c r="AE131" s="46"/>
      <c r="AF131" s="129">
        <f>+'N EERR ULTRAX'!G24</f>
        <v>0</v>
      </c>
      <c r="AG131" s="30">
        <f>IF(AND(AF4=0,AF131&gt;=0), "",AF131/AF4)</f>
        <v>0</v>
      </c>
      <c r="AH131" s="46"/>
      <c r="AI131" s="30" t="str">
        <f t="shared" si="105"/>
        <v/>
      </c>
      <c r="AJ131" s="130">
        <f t="shared" si="76"/>
        <v>0</v>
      </c>
      <c r="AK131" s="30">
        <f>IF(AND(AJ4=0,AJ131&gt;=0), "",AJ131/AJ4)</f>
        <v>0</v>
      </c>
      <c r="AL131" s="46"/>
      <c r="AM131" s="129">
        <f>+'N EERR ULTRAX'!H24</f>
        <v>0</v>
      </c>
      <c r="AN131" s="30">
        <f>IF(AND(AM4=0,AM131&gt;=0), "",AM131/AM4)</f>
        <v>0</v>
      </c>
      <c r="AO131" s="46"/>
      <c r="AP131" s="30" t="str">
        <f t="shared" si="106"/>
        <v/>
      </c>
      <c r="AQ131" s="130">
        <f t="shared" si="77"/>
        <v>0</v>
      </c>
      <c r="AR131" s="30">
        <f>IF(AND(AQ4=0,AQ131&gt;=0), "",AQ131/AQ4)</f>
        <v>0</v>
      </c>
      <c r="AS131" s="46"/>
      <c r="AT131" s="131">
        <f t="shared" si="144"/>
        <v>0</v>
      </c>
      <c r="AU131" s="30" t="str">
        <f>IF(AND(AT4=0,AT131&gt;=0), "",AT131/AT4)</f>
        <v/>
      </c>
      <c r="AV131" s="47" t="str">
        <f t="shared" si="123"/>
        <v/>
      </c>
      <c r="AW131" s="131">
        <f t="shared" si="152"/>
        <v>0</v>
      </c>
      <c r="AX131" s="30">
        <f>IF(AND(AW4=0,AW131&gt;=0), "",AW131/AW4)</f>
        <v>0</v>
      </c>
      <c r="AY131" s="46"/>
      <c r="AZ131" s="131">
        <f t="shared" si="145"/>
        <v>0</v>
      </c>
      <c r="BA131" s="30" t="str">
        <f>IF(AND(AZ4=0,AZ131&gt;=0), "",AZ131/AZ4)</f>
        <v/>
      </c>
      <c r="BB131" s="47" t="str">
        <f t="shared" si="124"/>
        <v/>
      </c>
      <c r="BC131" s="129">
        <f>+'N EERR ULTRAX'!I24</f>
        <v>0</v>
      </c>
      <c r="BD131" s="30" t="str">
        <f>IF(AND(BC4=0,BC131&gt;=0), "",BC131/BC4)</f>
        <v/>
      </c>
      <c r="BE131" s="46"/>
      <c r="BF131" s="30" t="str">
        <f t="shared" si="125"/>
        <v/>
      </c>
      <c r="BG131" s="130">
        <f t="shared" si="153"/>
        <v>0</v>
      </c>
      <c r="BH131" s="30">
        <f>IF(AND(BG4=0,BG131&gt;=0), "",BG131/BG4)</f>
        <v>0</v>
      </c>
      <c r="BI131" s="46"/>
      <c r="BJ131" s="129">
        <f>+'N EERR ULTRAX'!J24</f>
        <v>0</v>
      </c>
      <c r="BK131" s="30" t="str">
        <f>IF(AND(BJ4=0,BJ131&gt;=0), "",BJ131/BJ4)</f>
        <v/>
      </c>
      <c r="BL131" s="46"/>
      <c r="BM131" s="30" t="str">
        <f t="shared" si="107"/>
        <v/>
      </c>
      <c r="BN131" s="130">
        <f t="shared" si="154"/>
        <v>0</v>
      </c>
      <c r="BO131" s="30">
        <f>IF(AND(BN4=0,BN131&gt;=0), "",BN131/BN4)</f>
        <v>0</v>
      </c>
      <c r="BP131" s="46"/>
      <c r="BQ131" s="129">
        <f>+'N EERR ULTRAX'!K24</f>
        <v>0</v>
      </c>
      <c r="BR131" s="30" t="str">
        <f>IF(AND(BQ4=0,BQ131&gt;=0), "",BQ131/BQ4)</f>
        <v/>
      </c>
      <c r="BS131" s="46"/>
      <c r="BT131" s="30" t="str">
        <f t="shared" si="108"/>
        <v/>
      </c>
      <c r="BU131" s="130">
        <f t="shared" si="146"/>
        <v>0</v>
      </c>
      <c r="BV131" s="30">
        <f>IF(AND(BU4=0,BU131&gt;=0), "",BU131/BU4)</f>
        <v>0</v>
      </c>
      <c r="BW131" s="46"/>
      <c r="BX131" s="131">
        <f t="shared" si="147"/>
        <v>0</v>
      </c>
      <c r="BY131" s="30" t="str">
        <f>IF(AND(BX4=0,BX131&gt;=0), "",BX131/BX4)</f>
        <v/>
      </c>
      <c r="BZ131" s="47" t="str">
        <f t="shared" si="109"/>
        <v/>
      </c>
      <c r="CA131" s="129">
        <f>+'N EERR ULTRAX'!L24</f>
        <v>0</v>
      </c>
      <c r="CB131" s="30" t="str">
        <f>IF(AND(CA4=0,CA131&gt;=0), "",CA131/CA4)</f>
        <v/>
      </c>
      <c r="CC131" s="46"/>
      <c r="CD131" s="30" t="str">
        <f t="shared" si="126"/>
        <v/>
      </c>
      <c r="CE131" s="130">
        <f t="shared" si="148"/>
        <v>0</v>
      </c>
      <c r="CF131" s="30">
        <f>IF(AND(CE4=0,CE131&gt;=0), "",CE131/CE4)</f>
        <v>0</v>
      </c>
      <c r="CG131" s="46"/>
      <c r="CH131" s="129">
        <f>+'N EERR ULTRAX'!M24</f>
        <v>0</v>
      </c>
      <c r="CI131" s="30" t="str">
        <f>IF(AND(CH4=0,CH131&gt;=0), "",CH131/CH4)</f>
        <v/>
      </c>
      <c r="CJ131" s="46"/>
      <c r="CK131" s="30" t="str">
        <f t="shared" si="110"/>
        <v/>
      </c>
      <c r="CL131" s="130">
        <f t="shared" si="149"/>
        <v>0</v>
      </c>
      <c r="CM131" s="30">
        <f>IF(AND(CL4=0,CL131&gt;=0), "",CL131/CL4)</f>
        <v>0</v>
      </c>
      <c r="CN131" s="46"/>
      <c r="CO131" s="129">
        <f>+'N EERR ULTRAX'!N24</f>
        <v>0</v>
      </c>
      <c r="CP131" s="30" t="str">
        <f>IF(AND(CO4=0,CO131&gt;=0), "",CO131/CO4)</f>
        <v/>
      </c>
      <c r="CQ131" s="46"/>
      <c r="CR131" s="30" t="str">
        <f t="shared" si="111"/>
        <v/>
      </c>
      <c r="CS131" s="130">
        <f t="shared" si="150"/>
        <v>0</v>
      </c>
      <c r="CT131" s="30">
        <f>IF(AND(CS4=0,CS131&gt;=0), "",CS131/CS4)</f>
        <v>0</v>
      </c>
      <c r="CU131" s="46"/>
      <c r="CV131" s="131">
        <f t="shared" si="151"/>
        <v>0</v>
      </c>
      <c r="CW131" s="30" t="str">
        <f>IF(AND(CV4=0,CV131&gt;=0), "",CV131/CV4)</f>
        <v/>
      </c>
      <c r="CX131" s="47" t="str">
        <f t="shared" si="112"/>
        <v/>
      </c>
    </row>
    <row r="132" spans="1:219" s="6" customFormat="1" outlineLevel="1" x14ac:dyDescent="0.3">
      <c r="A132" s="29" t="s">
        <v>110</v>
      </c>
      <c r="B132" s="129">
        <f>+'N EERR ULTRAX'!B25</f>
        <v>0</v>
      </c>
      <c r="C132" s="30" t="str">
        <f>IF(AND(B4=0,B132&gt;=0), "",B132/B4)</f>
        <v/>
      </c>
      <c r="D132" s="46"/>
      <c r="E132" s="129">
        <f>+'N EERR ULTRAX'!C25</f>
        <v>0</v>
      </c>
      <c r="F132" s="30">
        <f>IF(AND(E4=0,E132&gt;=0), "",E132/E4)</f>
        <v>0</v>
      </c>
      <c r="G132" s="46"/>
      <c r="H132" s="129">
        <f>+'N EERR ULTRAX'!D25</f>
        <v>0</v>
      </c>
      <c r="I132" s="30">
        <f>IF(AND(H4=0,H132&gt;=0), "",H132/H4)</f>
        <v>0</v>
      </c>
      <c r="J132" s="46"/>
      <c r="K132" s="30" t="str">
        <f t="shared" si="119"/>
        <v/>
      </c>
      <c r="L132" s="130">
        <f t="shared" si="141"/>
        <v>0</v>
      </c>
      <c r="M132" s="30">
        <f>IF(AND(L4=0,L132&gt;=0), "",L132/L4)</f>
        <v>0</v>
      </c>
      <c r="N132" s="46"/>
      <c r="O132" s="129">
        <f>+'N EERR ULTRAX'!E25</f>
        <v>0</v>
      </c>
      <c r="P132" s="30">
        <f>IF(AND(O4=0,O132&gt;=0), "",O132/O4)</f>
        <v>0</v>
      </c>
      <c r="Q132" s="46"/>
      <c r="R132" s="30" t="str">
        <f t="shared" si="120"/>
        <v/>
      </c>
      <c r="S132" s="130">
        <f>+L132+O132</f>
        <v>0</v>
      </c>
      <c r="T132" s="30">
        <f>IF(AND(S4=0,S132&gt;=0), "",S132/S4)</f>
        <v>0</v>
      </c>
      <c r="U132" s="46"/>
      <c r="V132" s="131"/>
      <c r="W132" s="30" t="str">
        <f>IF(AND(V4=0,V132&gt;=0), "",V132/V4)</f>
        <v/>
      </c>
      <c r="X132" s="47" t="str">
        <f t="shared" si="121"/>
        <v/>
      </c>
      <c r="Y132" s="129">
        <f>+'N EERR ULTRAX'!F25</f>
        <v>0</v>
      </c>
      <c r="Z132" s="30">
        <f>IF(AND(Y4=0,Y132&gt;=0), "",Y132/Y4)</f>
        <v>0</v>
      </c>
      <c r="AA132" s="46"/>
      <c r="AB132" s="30" t="str">
        <f t="shared" si="122"/>
        <v/>
      </c>
      <c r="AC132" s="130">
        <f t="shared" si="143"/>
        <v>0</v>
      </c>
      <c r="AD132" s="30">
        <f>IF(AND(AC4=0,AC132&gt;=0), "",AC132/AC4)</f>
        <v>0</v>
      </c>
      <c r="AE132" s="46"/>
      <c r="AF132" s="129">
        <f>+'N EERR ULTRAX'!G25</f>
        <v>0</v>
      </c>
      <c r="AG132" s="30">
        <f>IF(AND(AF4=0,AF132&gt;=0), "",AF132/AF4)</f>
        <v>0</v>
      </c>
      <c r="AH132" s="46"/>
      <c r="AI132" s="30" t="str">
        <f t="shared" ref="AI132:AI139" si="155">IF(AND(Y132=0,AF132&gt;0),100%,IF(AND(Y132&lt;0,AF132=0),(Y132-AF132)/Y132,IF(AND(Y132&gt;0,AF132&gt;0),(AF132-Y132)/Y132,IF(AND(Y132=0,AF132=0),"",(AF132-Y132)/Y132))))</f>
        <v/>
      </c>
      <c r="AJ132" s="130">
        <f t="shared" si="76"/>
        <v>0</v>
      </c>
      <c r="AK132" s="30">
        <f>IF(AND(AJ4=0,AJ132&gt;=0), "",AJ132/AJ4)</f>
        <v>0</v>
      </c>
      <c r="AL132" s="46"/>
      <c r="AM132" s="129">
        <f>+'N EERR ULTRAX'!H25</f>
        <v>0</v>
      </c>
      <c r="AN132" s="30">
        <f>IF(AND(AM4=0,AM132&gt;=0), "",AM132/AM4)</f>
        <v>0</v>
      </c>
      <c r="AO132" s="46"/>
      <c r="AP132" s="30" t="str">
        <f t="shared" ref="AP132:AP139" si="156">IF(AND(AF132=0,AM132&gt;0),100%,IF(AND(AF132&lt;0,AM132=0),(AF132-AM132)/AF132,IF(AND(AF132&gt;0,AM132&gt;0),(AM132-AF132)/AF132,IF(AND(AF132=0,AM132=0),"",(AM132-AF132)/AF132))))</f>
        <v/>
      </c>
      <c r="AQ132" s="130">
        <f t="shared" si="77"/>
        <v>0</v>
      </c>
      <c r="AR132" s="30">
        <f>IF(AND(AQ4=0,AQ132&gt;=0), "",AQ132/AQ4)</f>
        <v>0</v>
      </c>
      <c r="AS132" s="46"/>
      <c r="AT132" s="131">
        <f t="shared" si="144"/>
        <v>0</v>
      </c>
      <c r="AU132" s="30" t="str">
        <f>IF(AND(AT4=0,AT132&gt;=0), "",AT132/AT4)</f>
        <v/>
      </c>
      <c r="AV132" s="47" t="str">
        <f t="shared" si="123"/>
        <v/>
      </c>
      <c r="AW132" s="131">
        <f t="shared" si="152"/>
        <v>0</v>
      </c>
      <c r="AX132" s="30">
        <f>IF(AND(AW4=0,AW132&gt;=0), "",AW132/AW4)</f>
        <v>0</v>
      </c>
      <c r="AY132" s="46"/>
      <c r="AZ132" s="131">
        <f t="shared" si="145"/>
        <v>0</v>
      </c>
      <c r="BA132" s="30" t="str">
        <f>IF(AND(AZ4=0,AZ132&gt;=0), "",AZ132/AZ4)</f>
        <v/>
      </c>
      <c r="BB132" s="47" t="str">
        <f t="shared" si="124"/>
        <v/>
      </c>
      <c r="BC132" s="129">
        <f>+'N EERR ULTRAX'!I25</f>
        <v>0</v>
      </c>
      <c r="BD132" s="30" t="str">
        <f>IF(AND(BC4=0,BC132&gt;=0), "",BC132/BC4)</f>
        <v/>
      </c>
      <c r="BE132" s="46"/>
      <c r="BF132" s="30" t="str">
        <f t="shared" si="125"/>
        <v/>
      </c>
      <c r="BG132" s="130">
        <f t="shared" si="153"/>
        <v>0</v>
      </c>
      <c r="BH132" s="30">
        <f>IF(AND(BG4=0,BG132&gt;=0), "",BG132/BG4)</f>
        <v>0</v>
      </c>
      <c r="BI132" s="46"/>
      <c r="BJ132" s="129">
        <f>+'N EERR ULTRAX'!J25</f>
        <v>0</v>
      </c>
      <c r="BK132" s="30" t="str">
        <f>IF(AND(BJ4=0,BJ132&gt;=0), "",BJ132/BJ4)</f>
        <v/>
      </c>
      <c r="BL132" s="46"/>
      <c r="BM132" s="30" t="str">
        <f t="shared" ref="BM132:BM139" si="157">IF(AND(BC132=0,BJ132&gt;0),100%,IF(AND(BC132&lt;0,BJ132=0),(BC132-BJ132)/BC132,IF(AND(BC132&gt;0,BJ132&gt;0),(BJ132-BC132)/BC132,IF(AND(BC132=0,BJ132=0),"",(BJ132-BC132)/BC132))))</f>
        <v/>
      </c>
      <c r="BN132" s="130">
        <f t="shared" si="154"/>
        <v>0</v>
      </c>
      <c r="BO132" s="30">
        <f>IF(AND(BN4=0,BN132&gt;=0), "",BN132/BN4)</f>
        <v>0</v>
      </c>
      <c r="BP132" s="46"/>
      <c r="BQ132" s="129">
        <f>+'N EERR ULTRAX'!K25</f>
        <v>0</v>
      </c>
      <c r="BR132" s="30" t="str">
        <f>IF(AND(BQ4=0,BQ132&gt;=0), "",BQ132/BQ4)</f>
        <v/>
      </c>
      <c r="BS132" s="46"/>
      <c r="BT132" s="30" t="str">
        <f t="shared" ref="BT132:BT139" si="158">IF(AND(BJ132=0,BQ132&gt;0),100%,IF(AND(BJ132&lt;0,BQ132=0),(BJ132-BQ132)/BJ132,IF(AND(BJ132&gt;0,BQ132&gt;0),(BQ132-BJ132)/BJ132,IF(AND(BJ132=0,BQ132=0),"",(BQ132-BJ132)/BJ132))))</f>
        <v/>
      </c>
      <c r="BU132" s="130">
        <f t="shared" si="146"/>
        <v>0</v>
      </c>
      <c r="BV132" s="30">
        <f>IF(AND(BU4=0,BU132&gt;=0), "",BU132/BU4)</f>
        <v>0</v>
      </c>
      <c r="BW132" s="46"/>
      <c r="BX132" s="131">
        <f t="shared" si="147"/>
        <v>0</v>
      </c>
      <c r="BY132" s="30" t="str">
        <f>IF(AND(BX4=0,BX132&gt;=0), "",BX132/BX4)</f>
        <v/>
      </c>
      <c r="BZ132" s="47" t="str">
        <f t="shared" ref="BZ132:BZ139" si="159">IF(AND(BX132=0,BU132&gt;0),100%,IF(AND(BX132&lt;0,BU132=0),(BX132-BU132)/BX132,IF(AND(BX132&gt;0,BU132&gt;0),(BU132-BX132)/BX132,IF(AND(BX132=0,BU132=0),"",(BU132-BX132)/BX132))))</f>
        <v/>
      </c>
      <c r="CA132" s="129">
        <f>+'N EERR ULTRAX'!L25</f>
        <v>0</v>
      </c>
      <c r="CB132" s="30" t="str">
        <f>IF(AND(CA4=0,CA132&gt;=0), "",CA132/CA4)</f>
        <v/>
      </c>
      <c r="CC132" s="46"/>
      <c r="CD132" s="30" t="str">
        <f t="shared" si="126"/>
        <v/>
      </c>
      <c r="CE132" s="130">
        <f t="shared" si="148"/>
        <v>0</v>
      </c>
      <c r="CF132" s="30">
        <f>IF(AND(CE4=0,CE132&gt;=0), "",CE132/CE4)</f>
        <v>0</v>
      </c>
      <c r="CG132" s="46"/>
      <c r="CH132" s="129">
        <f>+'N EERR ULTRAX'!M25</f>
        <v>0</v>
      </c>
      <c r="CI132" s="30" t="str">
        <f>IF(AND(CH4=0,CH132&gt;=0), "",CH132/CH4)</f>
        <v/>
      </c>
      <c r="CJ132" s="46"/>
      <c r="CK132" s="30" t="str">
        <f t="shared" ref="CK132:CK139" si="160">IF(AND(CA132=0,CH132&gt;0),100%,IF(AND(CA132&lt;0,CH132=0),(CA132-CH132)/CA132,IF(AND(CA132&gt;0,CH132&gt;0),(CH132-CA132)/CA132,IF(AND(CA132=0,CH132=0),"",(CH132-CA132)/CA132))))</f>
        <v/>
      </c>
      <c r="CL132" s="130">
        <f t="shared" si="149"/>
        <v>0</v>
      </c>
      <c r="CM132" s="30">
        <f>IF(AND(CL4=0,CL132&gt;=0), "",CL132/CL4)</f>
        <v>0</v>
      </c>
      <c r="CN132" s="46"/>
      <c r="CO132" s="129">
        <f>+'N EERR ULTRAX'!N25</f>
        <v>0</v>
      </c>
      <c r="CP132" s="30" t="str">
        <f>IF(AND(CO4=0,CO132&gt;=0), "",CO132/CO4)</f>
        <v/>
      </c>
      <c r="CQ132" s="46"/>
      <c r="CR132" s="30" t="str">
        <f t="shared" ref="CR132:CR139" si="161">IF(AND(CH132=0,CO132&gt;0),100%,IF(AND(CH132&lt;0,CO132=0),(CH132-CO132)/CH132,IF(AND(CH132&gt;0,CO132&gt;0),(CO132-CH132)/CH132,IF(AND(CH132=0,CO132=0),"",(CO132-CH132)/CH132))))</f>
        <v/>
      </c>
      <c r="CS132" s="130">
        <f t="shared" si="150"/>
        <v>0</v>
      </c>
      <c r="CT132" s="30">
        <f>IF(AND(CS4=0,CS132&gt;=0), "",CS132/CS4)</f>
        <v>0</v>
      </c>
      <c r="CU132" s="46"/>
      <c r="CV132" s="131">
        <f t="shared" si="151"/>
        <v>0</v>
      </c>
      <c r="CW132" s="30" t="str">
        <f>IF(AND(CV4=0,CV132&gt;=0), "",CV132/CV4)</f>
        <v/>
      </c>
      <c r="CX132" s="47" t="str">
        <f t="shared" ref="CX132:CX139" si="162">IF(AND(CV132=0,CS132&gt;0),100%,IF(AND(CV132&lt;0,CS132=0),(CV132-CS132)/CV132,IF(AND(CV132&gt;0,CS132&gt;0),(CS132-CV132)/CV132,IF(AND(CV132=0,CS132=0),"",(CS132-CV132)/CV132))))</f>
        <v/>
      </c>
    </row>
    <row r="133" spans="1:219" s="6" customFormat="1" outlineLevel="1" x14ac:dyDescent="0.3">
      <c r="A133" s="29" t="s">
        <v>111</v>
      </c>
      <c r="B133" s="129">
        <f>+'N EERR ULTRAX'!B26</f>
        <v>0</v>
      </c>
      <c r="C133" s="30" t="str">
        <f>IF(AND(B4=0,B133&gt;=0), "",B133/B4)</f>
        <v/>
      </c>
      <c r="D133" s="46"/>
      <c r="E133" s="129">
        <f>+'N EERR ULTRAX'!C26</f>
        <v>0</v>
      </c>
      <c r="F133" s="30">
        <f>IF(AND(E4=0,E133&gt;=0), "",E133/E4)</f>
        <v>0</v>
      </c>
      <c r="G133" s="46"/>
      <c r="H133" s="129">
        <f>+'N EERR ULTRAX'!D26</f>
        <v>0</v>
      </c>
      <c r="I133" s="30">
        <f>IF(AND(H4=0,H133&gt;=0), "",H133/H4)</f>
        <v>0</v>
      </c>
      <c r="J133" s="46"/>
      <c r="K133" s="30" t="str">
        <f t="shared" si="119"/>
        <v/>
      </c>
      <c r="L133" s="130">
        <f t="shared" si="141"/>
        <v>0</v>
      </c>
      <c r="M133" s="30">
        <f>IF(AND(L4=0,L133&gt;=0), "",L133/L4)</f>
        <v>0</v>
      </c>
      <c r="N133" s="46"/>
      <c r="O133" s="129">
        <f>+'N EERR ULTRAX'!E26</f>
        <v>15409.92</v>
      </c>
      <c r="P133" s="30">
        <f>IF(AND(O4=0,O133&gt;=0), "",O133/O4)</f>
        <v>0.14313604460796447</v>
      </c>
      <c r="Q133" s="46"/>
      <c r="R133" s="30">
        <f t="shared" si="120"/>
        <v>1</v>
      </c>
      <c r="S133" s="130">
        <f t="shared" si="142"/>
        <v>15409.92</v>
      </c>
      <c r="T133" s="30">
        <f>IF(AND(S4=0,S133&gt;=0), "",S133/S4)</f>
        <v>5.7422719818221238E-2</v>
      </c>
      <c r="U133" s="46"/>
      <c r="V133" s="131"/>
      <c r="W133" s="30" t="str">
        <f>IF(AND(V4=0,V133&gt;=0), "",V133/V4)</f>
        <v/>
      </c>
      <c r="X133" s="47">
        <f t="shared" si="121"/>
        <v>1</v>
      </c>
      <c r="Y133" s="129">
        <f>+'N EERR ULTRAX'!F26</f>
        <v>0</v>
      </c>
      <c r="Z133" s="30">
        <f>IF(AND(Y4=0,Y133&gt;=0), "",Y133/Y4)</f>
        <v>0</v>
      </c>
      <c r="AA133" s="46"/>
      <c r="AB133" s="30">
        <f t="shared" si="122"/>
        <v>-1</v>
      </c>
      <c r="AC133" s="130">
        <f t="shared" si="143"/>
        <v>15409.92</v>
      </c>
      <c r="AD133" s="30">
        <f>IF(AND(AC4=0,AC133&gt;=0), "",AC133/AC4)</f>
        <v>3.9944314757196495E-2</v>
      </c>
      <c r="AE133" s="46"/>
      <c r="AF133" s="129">
        <f>+'N EERR ULTRAX'!G26</f>
        <v>0</v>
      </c>
      <c r="AG133" s="30">
        <f>IF(AND(AF4=0,AF133&gt;=0), "",AF133/AF4)</f>
        <v>0</v>
      </c>
      <c r="AH133" s="46"/>
      <c r="AI133" s="30" t="str">
        <f t="shared" si="155"/>
        <v/>
      </c>
      <c r="AJ133" s="130">
        <f t="shared" si="76"/>
        <v>15409.92</v>
      </c>
      <c r="AK133" s="30">
        <f>IF(AND(AJ4=0,AJ133&gt;=0), "",AJ133/AJ4)</f>
        <v>2.9737772155535538E-2</v>
      </c>
      <c r="AL133" s="46"/>
      <c r="AM133" s="129">
        <f>+'N EERR ULTRAX'!H26</f>
        <v>9919.92</v>
      </c>
      <c r="AN133" s="30">
        <f>IF(AND(AM4=0,AM133&gt;=0), "",AM133/AM4)</f>
        <v>8.397464714844384E-2</v>
      </c>
      <c r="AO133" s="46"/>
      <c r="AP133" s="30">
        <f t="shared" si="156"/>
        <v>1</v>
      </c>
      <c r="AQ133" s="130">
        <f t="shared" si="77"/>
        <v>25329.84</v>
      </c>
      <c r="AR133" s="30">
        <f>IF(AND(AQ4=0,AQ133&gt;=0), "",AQ133/AQ4)</f>
        <v>3.980654921188416E-2</v>
      </c>
      <c r="AS133" s="46"/>
      <c r="AT133" s="131">
        <f t="shared" si="144"/>
        <v>0</v>
      </c>
      <c r="AU133" s="30" t="str">
        <f>IF(AND(AT4=0,AT133&gt;=0), "",AT133/AT4)</f>
        <v/>
      </c>
      <c r="AV133" s="47">
        <f t="shared" si="123"/>
        <v>1</v>
      </c>
      <c r="AW133" s="131">
        <f t="shared" si="152"/>
        <v>4221.6400000000003</v>
      </c>
      <c r="AX133" s="30">
        <f>IF(AND(AW4=0,AW133&gt;=0), "",AW133/AW4)</f>
        <v>3.980654921188416E-2</v>
      </c>
      <c r="AY133" s="46"/>
      <c r="AZ133" s="131">
        <f t="shared" si="145"/>
        <v>0</v>
      </c>
      <c r="BA133" s="30" t="str">
        <f>IF(AND(AZ4=0,AZ133&gt;=0), "",AZ133/AZ4)</f>
        <v/>
      </c>
      <c r="BB133" s="47">
        <f t="shared" si="124"/>
        <v>1</v>
      </c>
      <c r="BC133" s="129">
        <f>+'N EERR ULTRAX'!I26</f>
        <v>0</v>
      </c>
      <c r="BD133" s="30" t="str">
        <f>IF(AND(BC4=0,BC133&gt;=0), "",BC133/BC4)</f>
        <v/>
      </c>
      <c r="BE133" s="46"/>
      <c r="BF133" s="30">
        <f t="shared" si="125"/>
        <v>-1</v>
      </c>
      <c r="BG133" s="130">
        <f t="shared" si="153"/>
        <v>25329.84</v>
      </c>
      <c r="BH133" s="30">
        <f>IF(AND(BG4=0,BG133&gt;=0), "",BG133/BG4)</f>
        <v>3.980654921188416E-2</v>
      </c>
      <c r="BI133" s="46"/>
      <c r="BJ133" s="129">
        <f>+'N EERR ULTRAX'!J26</f>
        <v>0</v>
      </c>
      <c r="BK133" s="30" t="str">
        <f>IF(AND(BJ4=0,BJ133&gt;=0), "",BJ133/BJ4)</f>
        <v/>
      </c>
      <c r="BL133" s="46"/>
      <c r="BM133" s="30" t="str">
        <f t="shared" si="157"/>
        <v/>
      </c>
      <c r="BN133" s="130">
        <f t="shared" si="154"/>
        <v>25329.84</v>
      </c>
      <c r="BO133" s="30">
        <f>IF(AND(BN4=0,BN133&gt;=0), "",BN133/BN4)</f>
        <v>3.980654921188416E-2</v>
      </c>
      <c r="BP133" s="46"/>
      <c r="BQ133" s="129">
        <f>+'N EERR ULTRAX'!K26</f>
        <v>0</v>
      </c>
      <c r="BR133" s="30" t="str">
        <f>IF(AND(BQ4=0,BQ133&gt;=0), "",BQ133/BQ4)</f>
        <v/>
      </c>
      <c r="BS133" s="46"/>
      <c r="BT133" s="30" t="str">
        <f t="shared" si="158"/>
        <v/>
      </c>
      <c r="BU133" s="130">
        <f t="shared" si="146"/>
        <v>25329.84</v>
      </c>
      <c r="BV133" s="30">
        <f>IF(AND(BU4=0,BU133&gt;=0), "",BU133/BU4)</f>
        <v>3.980654921188416E-2</v>
      </c>
      <c r="BW133" s="46"/>
      <c r="BX133" s="131">
        <f t="shared" si="147"/>
        <v>0</v>
      </c>
      <c r="BY133" s="30" t="str">
        <f>IF(AND(BX4=0,BX133&gt;=0), "",BX133/BX4)</f>
        <v/>
      </c>
      <c r="BZ133" s="47">
        <f t="shared" si="159"/>
        <v>1</v>
      </c>
      <c r="CA133" s="129">
        <f>+'N EERR ULTRAX'!L26</f>
        <v>0</v>
      </c>
      <c r="CB133" s="30" t="str">
        <f>IF(AND(CA4=0,CA133&gt;=0), "",CA133/CA4)</f>
        <v/>
      </c>
      <c r="CC133" s="46"/>
      <c r="CD133" s="30" t="str">
        <f t="shared" si="126"/>
        <v/>
      </c>
      <c r="CE133" s="130">
        <f t="shared" si="148"/>
        <v>25329.84</v>
      </c>
      <c r="CF133" s="30">
        <f>IF(AND(CE4=0,CE133&gt;=0), "",CE133/CE4)</f>
        <v>3.980654921188416E-2</v>
      </c>
      <c r="CG133" s="46"/>
      <c r="CH133" s="129">
        <f>+'N EERR ULTRAX'!M26</f>
        <v>0</v>
      </c>
      <c r="CI133" s="30" t="str">
        <f>IF(AND(CH4=0,CH133&gt;=0), "",CH133/CH4)</f>
        <v/>
      </c>
      <c r="CJ133" s="46"/>
      <c r="CK133" s="30" t="str">
        <f t="shared" si="160"/>
        <v/>
      </c>
      <c r="CL133" s="130">
        <f t="shared" si="149"/>
        <v>25329.84</v>
      </c>
      <c r="CM133" s="30">
        <f>IF(AND(CL4=0,CL133&gt;=0), "",CL133/CL4)</f>
        <v>3.980654921188416E-2</v>
      </c>
      <c r="CN133" s="46"/>
      <c r="CO133" s="129">
        <f>+'N EERR ULTRAX'!N26</f>
        <v>0</v>
      </c>
      <c r="CP133" s="30" t="str">
        <f>IF(AND(CO4=0,CO133&gt;=0), "",CO133/CO4)</f>
        <v/>
      </c>
      <c r="CQ133" s="46"/>
      <c r="CR133" s="30" t="str">
        <f t="shared" si="161"/>
        <v/>
      </c>
      <c r="CS133" s="130">
        <f t="shared" si="150"/>
        <v>25329.84</v>
      </c>
      <c r="CT133" s="30">
        <f>IF(AND(CS4=0,CS133&gt;=0), "",CS133/CS4)</f>
        <v>3.980654921188416E-2</v>
      </c>
      <c r="CU133" s="46"/>
      <c r="CV133" s="131">
        <f t="shared" si="151"/>
        <v>0</v>
      </c>
      <c r="CW133" s="30" t="str">
        <f>IF(AND(CV4=0,CV133&gt;=0), "",CV133/CV4)</f>
        <v/>
      </c>
      <c r="CX133" s="47">
        <f t="shared" si="162"/>
        <v>1</v>
      </c>
    </row>
    <row r="134" spans="1:219" s="6" customFormat="1" outlineLevel="1" x14ac:dyDescent="0.3">
      <c r="A134" s="29" t="s">
        <v>112</v>
      </c>
      <c r="B134" s="129">
        <f>+'N EERR ULTRAX'!B27</f>
        <v>0</v>
      </c>
      <c r="C134" s="30" t="str">
        <f>IF(AND(B4=0,B134&gt;=0), "",B134/B4)</f>
        <v/>
      </c>
      <c r="D134" s="46"/>
      <c r="E134" s="129">
        <f>+'N EERR ULTRAX'!C27</f>
        <v>0.99482678812790493</v>
      </c>
      <c r="F134" s="30">
        <f>IF(AND(E4=0,E134&gt;=0), "",E134/E4)</f>
        <v>1.4269234828451481E-5</v>
      </c>
      <c r="G134" s="46"/>
      <c r="H134" s="129">
        <f>+'N EERR ULTRAX'!D27</f>
        <v>76.768742438260631</v>
      </c>
      <c r="I134" s="30">
        <f>IF(AND(H4=0,H134&gt;=0), "",H134/H4)</f>
        <v>8.4378196569711206E-4</v>
      </c>
      <c r="J134" s="46"/>
      <c r="K134" s="30">
        <f t="shared" si="119"/>
        <v>76.167948586031102</v>
      </c>
      <c r="L134" s="130">
        <f t="shared" si="141"/>
        <v>77.76356922638854</v>
      </c>
      <c r="M134" s="30">
        <f>IF(AND(L4=0,L134&gt;=0), "",L134/L4)</f>
        <v>4.8390513527372437E-4</v>
      </c>
      <c r="N134" s="46"/>
      <c r="O134" s="129">
        <f>+'N EERR ULTRAX'!E27</f>
        <v>57.993141045358826</v>
      </c>
      <c r="P134" s="30">
        <f>IF(AND(O4=0,O134&gt;=0), "",O134/O4)</f>
        <v>5.3867306407979132E-4</v>
      </c>
      <c r="Q134" s="46"/>
      <c r="R134" s="30">
        <f t="shared" si="120"/>
        <v>-0.24457351776996503</v>
      </c>
      <c r="S134" s="130">
        <f t="shared" si="142"/>
        <v>135.75671027174735</v>
      </c>
      <c r="T134" s="30">
        <f>IF(AND(S4=0,S134&gt;=0), "",S134/S4)</f>
        <v>5.0587670392694998E-4</v>
      </c>
      <c r="U134" s="46"/>
      <c r="V134" s="131"/>
      <c r="W134" s="30" t="str">
        <f>IF(AND(V4=0,V134&gt;=0), "",V134/V4)</f>
        <v/>
      </c>
      <c r="X134" s="47">
        <f t="shared" si="121"/>
        <v>1</v>
      </c>
      <c r="Y134" s="129">
        <f>+'N EERR ULTRAX'!F27</f>
        <v>605.58613188010884</v>
      </c>
      <c r="Z134" s="30">
        <f>IF(AND(Y4=0,Y134&gt;=0), "",Y134/Y4)</f>
        <v>5.157182156175848E-3</v>
      </c>
      <c r="AA134" s="46"/>
      <c r="AB134" s="30">
        <f t="shared" si="122"/>
        <v>9.4423750975387755</v>
      </c>
      <c r="AC134" s="130">
        <f t="shared" si="143"/>
        <v>741.34284215185619</v>
      </c>
      <c r="AD134" s="30">
        <f>IF(AND(AC4=0,AC134&gt;=0), "",AC134/AC4)</f>
        <v>1.9216473433936311E-3</v>
      </c>
      <c r="AE134" s="46"/>
      <c r="AF134" s="129">
        <f>+'N EERR ULTRAX'!G27</f>
        <v>281.73324106568407</v>
      </c>
      <c r="AG134" s="30">
        <f>IF(AND(AF4=0,AF134&gt;=0), "",AF134/AF4)</f>
        <v>2.1277591148385405E-3</v>
      </c>
      <c r="AH134" s="46"/>
      <c r="AI134" s="30">
        <f t="shared" si="155"/>
        <v>-0.53477593651127342</v>
      </c>
      <c r="AJ134" s="130">
        <f t="shared" si="76"/>
        <v>1023.0760832175403</v>
      </c>
      <c r="AK134" s="30">
        <f>IF(AND(AJ4=0,AJ134&gt;=0), "",AJ134/AJ4)</f>
        <v>1.9743128751155705E-3</v>
      </c>
      <c r="AL134" s="46"/>
      <c r="AM134" s="129">
        <f>+'N EERR ULTRAX'!H27</f>
        <v>5.8276203870234866</v>
      </c>
      <c r="AN134" s="30">
        <f>IF(AND(AM4=0,AM134&gt;=0), "",AM134/AM4)</f>
        <v>4.9332289546223662E-5</v>
      </c>
      <c r="AO134" s="46"/>
      <c r="AP134" s="30">
        <f t="shared" si="156"/>
        <v>-0.97931511253347336</v>
      </c>
      <c r="AQ134" s="130">
        <f t="shared" si="77"/>
        <v>1028.9037036045638</v>
      </c>
      <c r="AR134" s="30">
        <f>IF(AND(AQ4=0,AQ134&gt;=0), "",AQ134/AQ4)</f>
        <v>1.6169508339501924E-3</v>
      </c>
      <c r="AS134" s="46"/>
      <c r="AT134" s="131">
        <f t="shared" si="144"/>
        <v>0</v>
      </c>
      <c r="AU134" s="30" t="str">
        <f>IF(AND(AT4=0,AT134&gt;=0), "",AT134/AT4)</f>
        <v/>
      </c>
      <c r="AV134" s="47">
        <f t="shared" si="123"/>
        <v>1</v>
      </c>
      <c r="AW134" s="131">
        <f t="shared" si="152"/>
        <v>171.48395060076064</v>
      </c>
      <c r="AX134" s="30">
        <f>IF(AND(AW4=0,AW134&gt;=0), "",AW134/AW4)</f>
        <v>1.6169508339501924E-3</v>
      </c>
      <c r="AY134" s="46"/>
      <c r="AZ134" s="131">
        <f t="shared" si="145"/>
        <v>0</v>
      </c>
      <c r="BA134" s="30" t="str">
        <f>IF(AND(AZ4=0,AZ134&gt;=0), "",AZ134/AZ4)</f>
        <v/>
      </c>
      <c r="BB134" s="47">
        <f t="shared" si="124"/>
        <v>1</v>
      </c>
      <c r="BC134" s="129">
        <f>+'N EERR ULTRAX'!I27</f>
        <v>0</v>
      </c>
      <c r="BD134" s="30" t="str">
        <f>IF(AND(BC4=0,BC134&gt;=0), "",BC134/BC4)</f>
        <v/>
      </c>
      <c r="BE134" s="46"/>
      <c r="BF134" s="30">
        <f t="shared" si="125"/>
        <v>-1</v>
      </c>
      <c r="BG134" s="130">
        <f t="shared" si="153"/>
        <v>1028.9037036045638</v>
      </c>
      <c r="BH134" s="30">
        <f>IF(AND(BG4=0,BG134&gt;=0), "",BG134/BG4)</f>
        <v>1.6169508339501924E-3</v>
      </c>
      <c r="BI134" s="46"/>
      <c r="BJ134" s="129">
        <f>+'N EERR ULTRAX'!J27</f>
        <v>0</v>
      </c>
      <c r="BK134" s="30" t="str">
        <f>IF(AND(BJ4=0,BJ134&gt;=0), "",BJ134/BJ4)</f>
        <v/>
      </c>
      <c r="BL134" s="46"/>
      <c r="BM134" s="30" t="str">
        <f t="shared" si="157"/>
        <v/>
      </c>
      <c r="BN134" s="130">
        <f t="shared" si="154"/>
        <v>1028.9037036045638</v>
      </c>
      <c r="BO134" s="30">
        <f>IF(AND(BN4=0,BN134&gt;=0), "",BN134/BN4)</f>
        <v>1.6169508339501924E-3</v>
      </c>
      <c r="BP134" s="46"/>
      <c r="BQ134" s="129">
        <f>+'N EERR ULTRAX'!K27</f>
        <v>0</v>
      </c>
      <c r="BR134" s="30" t="str">
        <f>IF(AND(BQ4=0,BQ134&gt;=0), "",BQ134/BQ4)</f>
        <v/>
      </c>
      <c r="BS134" s="46"/>
      <c r="BT134" s="30" t="str">
        <f t="shared" si="158"/>
        <v/>
      </c>
      <c r="BU134" s="130">
        <f t="shared" si="146"/>
        <v>1028.9037036045638</v>
      </c>
      <c r="BV134" s="30">
        <f>IF(AND(BU4=0,BU134&gt;=0), "",BU134/BU4)</f>
        <v>1.6169508339501924E-3</v>
      </c>
      <c r="BW134" s="46"/>
      <c r="BX134" s="131">
        <f t="shared" si="147"/>
        <v>0</v>
      </c>
      <c r="BY134" s="30" t="str">
        <f>IF(AND(BX4=0,BX134&gt;=0), "",BX134/BX4)</f>
        <v/>
      </c>
      <c r="BZ134" s="47">
        <f t="shared" si="159"/>
        <v>1</v>
      </c>
      <c r="CA134" s="129">
        <f>+'N EERR ULTRAX'!L27</f>
        <v>0</v>
      </c>
      <c r="CB134" s="30" t="str">
        <f>IF(AND(CA4=0,CA134&gt;=0), "",CA134/CA4)</f>
        <v/>
      </c>
      <c r="CC134" s="46"/>
      <c r="CD134" s="30" t="str">
        <f t="shared" si="126"/>
        <v/>
      </c>
      <c r="CE134" s="130">
        <f t="shared" si="148"/>
        <v>1028.9037036045638</v>
      </c>
      <c r="CF134" s="30">
        <f>IF(AND(CE4=0,CE134&gt;=0), "",CE134/CE4)</f>
        <v>1.6169508339501924E-3</v>
      </c>
      <c r="CG134" s="46"/>
      <c r="CH134" s="129">
        <f>+'N EERR ULTRAX'!M27</f>
        <v>0</v>
      </c>
      <c r="CI134" s="30" t="str">
        <f>IF(AND(CH4=0,CH134&gt;=0), "",CH134/CH4)</f>
        <v/>
      </c>
      <c r="CJ134" s="46"/>
      <c r="CK134" s="30" t="str">
        <f t="shared" si="160"/>
        <v/>
      </c>
      <c r="CL134" s="130">
        <f t="shared" si="149"/>
        <v>1028.9037036045638</v>
      </c>
      <c r="CM134" s="30">
        <f>IF(AND(CL4=0,CL134&gt;=0), "",CL134/CL4)</f>
        <v>1.6169508339501924E-3</v>
      </c>
      <c r="CN134" s="46"/>
      <c r="CO134" s="129">
        <f>+'N EERR ULTRAX'!N27</f>
        <v>0</v>
      </c>
      <c r="CP134" s="30" t="str">
        <f>IF(AND(CO4=0,CO134&gt;=0), "",CO134/CO4)</f>
        <v/>
      </c>
      <c r="CQ134" s="46"/>
      <c r="CR134" s="30" t="str">
        <f t="shared" si="161"/>
        <v/>
      </c>
      <c r="CS134" s="130">
        <f t="shared" si="150"/>
        <v>1028.9037036045638</v>
      </c>
      <c r="CT134" s="30">
        <f>IF(AND(CS4=0,CS134&gt;=0), "",CS134/CS4)</f>
        <v>1.6169508339501924E-3</v>
      </c>
      <c r="CU134" s="46"/>
      <c r="CV134" s="131">
        <f t="shared" si="151"/>
        <v>0</v>
      </c>
      <c r="CW134" s="30" t="str">
        <f>IF(AND(CV4=0,CV134&gt;=0), "",CV134/CV4)</f>
        <v/>
      </c>
      <c r="CX134" s="47">
        <f t="shared" si="162"/>
        <v>1</v>
      </c>
    </row>
    <row r="135" spans="1:219" s="6" customFormat="1" outlineLevel="1" x14ac:dyDescent="0.3">
      <c r="A135" s="29"/>
      <c r="B135" s="129"/>
      <c r="C135" s="15"/>
      <c r="D135" s="46"/>
      <c r="E135" s="129"/>
      <c r="F135" s="15"/>
      <c r="G135" s="46"/>
      <c r="H135" s="129"/>
      <c r="I135" s="15"/>
      <c r="J135" s="46"/>
      <c r="K135" s="32" t="str">
        <f t="shared" si="119"/>
        <v/>
      </c>
      <c r="L135" s="130"/>
      <c r="M135" s="15"/>
      <c r="N135" s="46"/>
      <c r="O135" s="129"/>
      <c r="P135" s="15"/>
      <c r="Q135" s="46"/>
      <c r="R135" s="32" t="str">
        <f t="shared" si="120"/>
        <v/>
      </c>
      <c r="S135" s="130"/>
      <c r="T135" s="15"/>
      <c r="U135" s="46"/>
      <c r="V135" s="131"/>
      <c r="W135" s="15"/>
      <c r="X135" s="92" t="str">
        <f t="shared" si="121"/>
        <v/>
      </c>
      <c r="Y135" s="129"/>
      <c r="Z135" s="15"/>
      <c r="AA135" s="46"/>
      <c r="AB135" s="32" t="str">
        <f t="shared" si="122"/>
        <v/>
      </c>
      <c r="AC135" s="130"/>
      <c r="AD135" s="15"/>
      <c r="AE135" s="46"/>
      <c r="AF135" s="129"/>
      <c r="AG135" s="15"/>
      <c r="AH135" s="46"/>
      <c r="AI135" s="32" t="str">
        <f t="shared" si="155"/>
        <v/>
      </c>
      <c r="AJ135" s="130">
        <f t="shared" si="76"/>
        <v>0</v>
      </c>
      <c r="AK135" s="15"/>
      <c r="AL135" s="46"/>
      <c r="AM135" s="129"/>
      <c r="AN135" s="15"/>
      <c r="AO135" s="46"/>
      <c r="AP135" s="32" t="str">
        <f t="shared" si="156"/>
        <v/>
      </c>
      <c r="AQ135" s="130">
        <f t="shared" si="77"/>
        <v>0</v>
      </c>
      <c r="AR135" s="15"/>
      <c r="AS135" s="46"/>
      <c r="AT135" s="131">
        <f t="shared" si="144"/>
        <v>0</v>
      </c>
      <c r="AU135" s="15"/>
      <c r="AV135" s="92" t="str">
        <f t="shared" si="123"/>
        <v/>
      </c>
      <c r="AW135" s="131"/>
      <c r="AX135" s="15"/>
      <c r="AY135" s="46"/>
      <c r="AZ135" s="131">
        <f t="shared" si="145"/>
        <v>0</v>
      </c>
      <c r="BA135" s="15"/>
      <c r="BB135" s="92" t="str">
        <f t="shared" si="124"/>
        <v/>
      </c>
      <c r="BC135" s="129"/>
      <c r="BD135" s="15"/>
      <c r="BE135" s="46"/>
      <c r="BF135" s="32" t="str">
        <f t="shared" si="125"/>
        <v/>
      </c>
      <c r="BG135" s="130">
        <f t="shared" si="153"/>
        <v>0</v>
      </c>
      <c r="BH135" s="15"/>
      <c r="BI135" s="46"/>
      <c r="BJ135" s="129"/>
      <c r="BK135" s="15"/>
      <c r="BL135" s="46"/>
      <c r="BM135" s="32" t="str">
        <f t="shared" si="157"/>
        <v/>
      </c>
      <c r="BN135" s="130">
        <f t="shared" si="154"/>
        <v>0</v>
      </c>
      <c r="BO135" s="15"/>
      <c r="BP135" s="46"/>
      <c r="BQ135" s="129"/>
      <c r="BR135" s="15"/>
      <c r="BS135" s="46"/>
      <c r="BT135" s="32" t="str">
        <f t="shared" si="158"/>
        <v/>
      </c>
      <c r="BU135" s="130">
        <f t="shared" si="146"/>
        <v>0</v>
      </c>
      <c r="BV135" s="15"/>
      <c r="BW135" s="46"/>
      <c r="BX135" s="131">
        <f t="shared" si="147"/>
        <v>0</v>
      </c>
      <c r="BY135" s="15"/>
      <c r="BZ135" s="92" t="str">
        <f t="shared" si="159"/>
        <v/>
      </c>
      <c r="CA135" s="129"/>
      <c r="CB135" s="15"/>
      <c r="CC135" s="46"/>
      <c r="CD135" s="32" t="str">
        <f t="shared" si="126"/>
        <v/>
      </c>
      <c r="CE135" s="130"/>
      <c r="CF135" s="15"/>
      <c r="CG135" s="46"/>
      <c r="CH135" s="129"/>
      <c r="CI135" s="15"/>
      <c r="CJ135" s="46"/>
      <c r="CK135" s="32" t="str">
        <f t="shared" si="160"/>
        <v/>
      </c>
      <c r="CL135" s="130">
        <f t="shared" si="149"/>
        <v>0</v>
      </c>
      <c r="CM135" s="15"/>
      <c r="CN135" s="46"/>
      <c r="CO135" s="129"/>
      <c r="CP135" s="15"/>
      <c r="CQ135" s="46"/>
      <c r="CR135" s="32" t="str">
        <f t="shared" si="161"/>
        <v/>
      </c>
      <c r="CS135" s="130">
        <f t="shared" si="150"/>
        <v>0</v>
      </c>
      <c r="CT135" s="15"/>
      <c r="CU135" s="46"/>
      <c r="CV135" s="131">
        <f t="shared" si="151"/>
        <v>0</v>
      </c>
      <c r="CW135" s="15"/>
      <c r="CX135" s="92" t="str">
        <f t="shared" si="162"/>
        <v/>
      </c>
    </row>
    <row r="136" spans="1:219" s="3" customFormat="1" outlineLevel="1" x14ac:dyDescent="0.3">
      <c r="B136" s="132"/>
      <c r="C136" s="15"/>
      <c r="D136" s="46"/>
      <c r="E136" s="132"/>
      <c r="F136" s="15"/>
      <c r="G136" s="46"/>
      <c r="H136" s="132"/>
      <c r="I136" s="15"/>
      <c r="J136" s="46"/>
      <c r="K136" s="15" t="str">
        <f t="shared" si="119"/>
        <v/>
      </c>
      <c r="L136" s="118"/>
      <c r="M136" s="15"/>
      <c r="N136" s="46"/>
      <c r="O136" s="132"/>
      <c r="P136" s="15"/>
      <c r="Q136" s="46"/>
      <c r="R136" s="15" t="str">
        <f t="shared" si="120"/>
        <v/>
      </c>
      <c r="S136" s="118"/>
      <c r="T136" s="15"/>
      <c r="U136" s="46"/>
      <c r="V136" s="133"/>
      <c r="W136" s="15"/>
      <c r="X136" s="46" t="str">
        <f t="shared" si="121"/>
        <v/>
      </c>
      <c r="Y136" s="132"/>
      <c r="Z136" s="15"/>
      <c r="AA136" s="46"/>
      <c r="AB136" s="15" t="str">
        <f t="shared" si="122"/>
        <v/>
      </c>
      <c r="AC136" s="118"/>
      <c r="AD136" s="15"/>
      <c r="AE136" s="46"/>
      <c r="AF136" s="132"/>
      <c r="AG136" s="15"/>
      <c r="AH136" s="46"/>
      <c r="AI136" s="15" t="str">
        <f t="shared" si="155"/>
        <v/>
      </c>
      <c r="AJ136" s="118">
        <f>+AC136+AF136</f>
        <v>0</v>
      </c>
      <c r="AK136" s="15"/>
      <c r="AL136" s="46"/>
      <c r="AM136" s="132"/>
      <c r="AN136" s="15"/>
      <c r="AO136" s="46"/>
      <c r="AP136" s="15" t="str">
        <f t="shared" si="156"/>
        <v/>
      </c>
      <c r="AQ136" s="118">
        <f>+AJ136+AM136</f>
        <v>0</v>
      </c>
      <c r="AR136" s="15"/>
      <c r="AS136" s="46"/>
      <c r="AT136" s="131">
        <f t="shared" si="144"/>
        <v>0</v>
      </c>
      <c r="AU136" s="15"/>
      <c r="AV136" s="46" t="str">
        <f t="shared" si="123"/>
        <v/>
      </c>
      <c r="AW136" s="131"/>
      <c r="AX136" s="15"/>
      <c r="AY136" s="46"/>
      <c r="AZ136" s="131">
        <f t="shared" si="145"/>
        <v>0</v>
      </c>
      <c r="BA136" s="15"/>
      <c r="BB136" s="46" t="str">
        <f t="shared" si="124"/>
        <v/>
      </c>
      <c r="BC136" s="132"/>
      <c r="BD136" s="15"/>
      <c r="BE136" s="46"/>
      <c r="BF136" s="15" t="str">
        <f t="shared" si="125"/>
        <v/>
      </c>
      <c r="BG136" s="130">
        <f t="shared" si="153"/>
        <v>0</v>
      </c>
      <c r="BH136" s="15"/>
      <c r="BI136" s="46"/>
      <c r="BJ136" s="132"/>
      <c r="BK136" s="15"/>
      <c r="BL136" s="46"/>
      <c r="BM136" s="15" t="str">
        <f t="shared" si="157"/>
        <v/>
      </c>
      <c r="BN136" s="118">
        <f t="shared" si="154"/>
        <v>0</v>
      </c>
      <c r="BO136" s="15"/>
      <c r="BP136" s="46"/>
      <c r="BQ136" s="132"/>
      <c r="BR136" s="15"/>
      <c r="BS136" s="46"/>
      <c r="BT136" s="15" t="str">
        <f t="shared" si="158"/>
        <v/>
      </c>
      <c r="BU136" s="118">
        <f t="shared" si="146"/>
        <v>0</v>
      </c>
      <c r="BV136" s="15"/>
      <c r="BW136" s="46"/>
      <c r="BX136" s="131">
        <f t="shared" si="147"/>
        <v>0</v>
      </c>
      <c r="BY136" s="15"/>
      <c r="BZ136" s="46" t="str">
        <f t="shared" si="159"/>
        <v/>
      </c>
      <c r="CA136" s="132"/>
      <c r="CB136" s="15"/>
      <c r="CC136" s="46"/>
      <c r="CD136" s="15" t="str">
        <f t="shared" si="126"/>
        <v/>
      </c>
      <c r="CE136" s="118"/>
      <c r="CF136" s="15"/>
      <c r="CG136" s="46"/>
      <c r="CH136" s="132"/>
      <c r="CI136" s="15"/>
      <c r="CJ136" s="46"/>
      <c r="CK136" s="15" t="str">
        <f t="shared" si="160"/>
        <v/>
      </c>
      <c r="CL136" s="118">
        <f t="shared" si="149"/>
        <v>0</v>
      </c>
      <c r="CM136" s="15"/>
      <c r="CN136" s="46"/>
      <c r="CO136" s="132"/>
      <c r="CP136" s="15"/>
      <c r="CQ136" s="46"/>
      <c r="CR136" s="15" t="str">
        <f t="shared" si="161"/>
        <v/>
      </c>
      <c r="CS136" s="118">
        <f t="shared" si="150"/>
        <v>0</v>
      </c>
      <c r="CT136" s="15"/>
      <c r="CU136" s="46"/>
      <c r="CV136" s="131">
        <f t="shared" si="151"/>
        <v>0</v>
      </c>
      <c r="CW136" s="15"/>
      <c r="CX136" s="46" t="str">
        <f t="shared" si="162"/>
        <v/>
      </c>
    </row>
    <row r="137" spans="1:219" s="41" customFormat="1" ht="16.2" thickBot="1" x14ac:dyDescent="0.35">
      <c r="A137" s="160" t="s">
        <v>113</v>
      </c>
      <c r="B137" s="161">
        <f>+B112-B116+B125</f>
        <v>0</v>
      </c>
      <c r="C137" s="162" t="str">
        <f>IF(AND(B4=0,B137&lt;=0), "",B137/B4)</f>
        <v/>
      </c>
      <c r="D137" s="163"/>
      <c r="E137" s="161">
        <f>+E112-E116+E125</f>
        <v>602.48285394325694</v>
      </c>
      <c r="F137" s="162">
        <f>IF(AND(E4=0,E137&lt;=0), "",E137/E4)</f>
        <v>8.6416745363381339E-3</v>
      </c>
      <c r="G137" s="163"/>
      <c r="H137" s="161">
        <f>+H112-H116+H125</f>
        <v>8758.0847773609257</v>
      </c>
      <c r="I137" s="162">
        <f>IF(AND(H4=0,H137&lt;=0), "",H137/H4)</f>
        <v>9.6262016993787697E-2</v>
      </c>
      <c r="J137" s="163"/>
      <c r="K137" s="162">
        <f t="shared" si="119"/>
        <v>13.536653981170028</v>
      </c>
      <c r="L137" s="164">
        <f>+L112-L116+L125</f>
        <v>9360.5676313041458</v>
      </c>
      <c r="M137" s="162">
        <f>IF(AND(L4=0,L137&lt;=0), "",L137/L4)</f>
        <v>5.8248699113568725E-2</v>
      </c>
      <c r="N137" s="163"/>
      <c r="O137" s="161">
        <f>+O112-O116+O125</f>
        <v>36424.747189736656</v>
      </c>
      <c r="P137" s="162">
        <f>IF(AND(O4=0,O137&lt;=0), "",O137/O4)</f>
        <v>0.33833363434618574</v>
      </c>
      <c r="Q137" s="163"/>
      <c r="R137" s="162">
        <f t="shared" si="120"/>
        <v>3.1589854535197279</v>
      </c>
      <c r="S137" s="164">
        <f>+S112-S116+S125</f>
        <v>45785.31482104084</v>
      </c>
      <c r="T137" s="162">
        <f>IF(AND(S4=0,S137&lt;=0), "",S137/S4)</f>
        <v>0.17061200218805034</v>
      </c>
      <c r="U137" s="163"/>
      <c r="V137" s="165">
        <f>+V112-V116+V125</f>
        <v>0</v>
      </c>
      <c r="W137" s="162" t="str">
        <f>IF(AND(V4=0,V137&lt;=0), "",V137/V4)</f>
        <v/>
      </c>
      <c r="X137" s="163">
        <f t="shared" si="121"/>
        <v>1</v>
      </c>
      <c r="Y137" s="161">
        <f>+Y112-Y116+Y125</f>
        <v>10304.2391449599</v>
      </c>
      <c r="Z137" s="162">
        <f>IF(AND(Y4=0,Y137&lt;=0), "",Y137/Y4)</f>
        <v>8.7751081892140259E-2</v>
      </c>
      <c r="AA137" s="163"/>
      <c r="AB137" s="162">
        <f t="shared" si="122"/>
        <v>-0.71710883561428507</v>
      </c>
      <c r="AC137" s="164">
        <f>+AC112-AC116+AC125</f>
        <v>56089.55396600072</v>
      </c>
      <c r="AD137" s="162">
        <f>IF(AND(AC4=0,AC137&lt;=0), "",AC137/AC4)</f>
        <v>0.14539068328769336</v>
      </c>
      <c r="AE137" s="163"/>
      <c r="AF137" s="161">
        <f>+AF112-AF116+AF125</f>
        <v>16438.546282506155</v>
      </c>
      <c r="AG137" s="162">
        <f>IF(AND(AF4=0,AF137&lt;=0), "",AF137/AF4)</f>
        <v>0.12415030102586645</v>
      </c>
      <c r="AH137" s="163"/>
      <c r="AI137" s="162">
        <f t="shared" si="155"/>
        <v>0.5953187859141178</v>
      </c>
      <c r="AJ137" s="164">
        <f>+AJ112-AJ116+AJ125</f>
        <v>72528.100248506948</v>
      </c>
      <c r="AK137" s="162">
        <f>IF(AND(AJ4=0,AJ137&lt;=0), "",AJ137/AJ4)</f>
        <v>0.13996335607608218</v>
      </c>
      <c r="AL137" s="163"/>
      <c r="AM137" s="161">
        <f>+AM112-AM116+AM125</f>
        <v>25788.413081520473</v>
      </c>
      <c r="AN137" s="162">
        <f>IF(AND(AM4=0,AM137&lt;=0), "",AM137/AM4)</f>
        <v>0.21830547918118243</v>
      </c>
      <c r="AO137" s="163"/>
      <c r="AP137" s="162">
        <f t="shared" si="156"/>
        <v>0.56877698540560218</v>
      </c>
      <c r="AQ137" s="164">
        <f>+AQ112-AQ116+AQ125</f>
        <v>98316.513330027432</v>
      </c>
      <c r="AR137" s="162">
        <f>IF(AND(AQ4=0,AQ137&lt;=0), "",AQ137/AQ4)</f>
        <v>0.15450713965080717</v>
      </c>
      <c r="AS137" s="163"/>
      <c r="AT137" s="165">
        <f>+AT112-AT116+AT125</f>
        <v>0</v>
      </c>
      <c r="AU137" s="162" t="str">
        <f>IF(AND(AT4=0,AT137&lt;=0), "",AT137/AT4)</f>
        <v/>
      </c>
      <c r="AV137" s="163">
        <f t="shared" si="123"/>
        <v>1</v>
      </c>
      <c r="AW137" s="165">
        <f>+AW112-AW116+AW125</f>
        <v>16386.085555004578</v>
      </c>
      <c r="AX137" s="162">
        <f>IF(AND(AW4=0,AW137&lt;=0), "",AW137/AW4)</f>
        <v>0.15450713965080723</v>
      </c>
      <c r="AY137" s="163"/>
      <c r="AZ137" s="165">
        <f>+AZ112-AZ116+AZ125</f>
        <v>0</v>
      </c>
      <c r="BA137" s="162" t="str">
        <f>IF(AND(AZ4=0,AZ137&lt;=0), "",AZ137/AZ4)</f>
        <v/>
      </c>
      <c r="BB137" s="163">
        <f t="shared" si="124"/>
        <v>1</v>
      </c>
      <c r="BC137" s="161">
        <f>+BC112-BC116+BC125</f>
        <v>0</v>
      </c>
      <c r="BD137" s="162" t="str">
        <f>IF(AND(BC4=0,BC137&lt;=0), "",BC137/BC4)</f>
        <v/>
      </c>
      <c r="BE137" s="163"/>
      <c r="BF137" s="162">
        <f t="shared" si="125"/>
        <v>-1</v>
      </c>
      <c r="BG137" s="164">
        <f>+BG112-BG116+BG125</f>
        <v>98316.513330027432</v>
      </c>
      <c r="BH137" s="162">
        <f>IF(AND(BG4=0,BG137&lt;=0), "",BG137/BG4)</f>
        <v>0.15450713965080717</v>
      </c>
      <c r="BI137" s="163"/>
      <c r="BJ137" s="161">
        <f>+BJ112-BJ116+BJ125</f>
        <v>0</v>
      </c>
      <c r="BK137" s="162" t="str">
        <f>IF(AND(BJ4=0,BJ137&lt;=0), "",BJ137/BJ4)</f>
        <v/>
      </c>
      <c r="BL137" s="163"/>
      <c r="BM137" s="162" t="str">
        <f t="shared" si="157"/>
        <v/>
      </c>
      <c r="BN137" s="164">
        <f>+BN112-BN116+BN125</f>
        <v>98316.513330027432</v>
      </c>
      <c r="BO137" s="162">
        <f>IF(AND(BN4=0,BN137&lt;=0), "",BN137/BN4)</f>
        <v>0.15450713965080717</v>
      </c>
      <c r="BP137" s="163"/>
      <c r="BQ137" s="161">
        <f>+BQ112-BQ116+BQ125</f>
        <v>0</v>
      </c>
      <c r="BR137" s="162" t="str">
        <f>IF(AND(BQ4=0,BQ137&lt;=0), "",BQ137/BQ4)</f>
        <v/>
      </c>
      <c r="BS137" s="163"/>
      <c r="BT137" s="162" t="str">
        <f t="shared" si="158"/>
        <v/>
      </c>
      <c r="BU137" s="164">
        <f>+BU112-BU116+BU125</f>
        <v>98316.513330027432</v>
      </c>
      <c r="BV137" s="162">
        <f>IF(AND(BU4=0,BU137&lt;=0), "",BU137/BU4)</f>
        <v>0.15450713965080717</v>
      </c>
      <c r="BW137" s="163"/>
      <c r="BX137" s="165">
        <f>+BX112-BX116+BX125</f>
        <v>0</v>
      </c>
      <c r="BY137" s="162" t="str">
        <f>IF(AND(BX4=0,BX137&lt;=0), "",BX137/BX4)</f>
        <v/>
      </c>
      <c r="BZ137" s="163">
        <f t="shared" si="159"/>
        <v>1</v>
      </c>
      <c r="CA137" s="161">
        <f>+CA112-CA116+CA125</f>
        <v>0</v>
      </c>
      <c r="CB137" s="162" t="str">
        <f>IF(AND(CA4=0,CA137&lt;=0), "",CA137/CA4)</f>
        <v/>
      </c>
      <c r="CC137" s="163"/>
      <c r="CD137" s="162" t="str">
        <f t="shared" si="126"/>
        <v/>
      </c>
      <c r="CE137" s="164">
        <f>+CE112-CE116+CE125</f>
        <v>98316.513330027432</v>
      </c>
      <c r="CF137" s="162">
        <f>IF(AND(CE4=0,CE137&lt;=0), "",CE137/CE4)</f>
        <v>0.15450713965080717</v>
      </c>
      <c r="CG137" s="163"/>
      <c r="CH137" s="161">
        <f>+CH112-CH116+CH125</f>
        <v>0</v>
      </c>
      <c r="CI137" s="162" t="str">
        <f>IF(AND(CH4=0,CH137&lt;=0), "",CH137/CH4)</f>
        <v/>
      </c>
      <c r="CJ137" s="163"/>
      <c r="CK137" s="162" t="str">
        <f t="shared" si="160"/>
        <v/>
      </c>
      <c r="CL137" s="164">
        <f>+CL112-CL116+CL125</f>
        <v>98316.513330027432</v>
      </c>
      <c r="CM137" s="162">
        <f>IF(AND(CL4=0,CL137&lt;=0), "",CL137/CL4)</f>
        <v>0.15450713965080717</v>
      </c>
      <c r="CN137" s="163"/>
      <c r="CO137" s="161">
        <f>+CO112-CO116+CO125</f>
        <v>0</v>
      </c>
      <c r="CP137" s="162" t="str">
        <f>IF(AND(CO4=0,CO137&lt;=0), "",CO137/CO4)</f>
        <v/>
      </c>
      <c r="CQ137" s="163"/>
      <c r="CR137" s="162" t="str">
        <f t="shared" si="161"/>
        <v/>
      </c>
      <c r="CS137" s="164">
        <f>+CS112-CS116+CS125</f>
        <v>98316.513330027432</v>
      </c>
      <c r="CT137" s="162">
        <f>IF(AND(CS4=0,CS137&lt;=0), "",CS137/CS4)</f>
        <v>0.15450713965080717</v>
      </c>
      <c r="CU137" s="163"/>
      <c r="CV137" s="165">
        <f>+CV112-CV116+CV125</f>
        <v>0</v>
      </c>
      <c r="CW137" s="162" t="str">
        <f>IF(AND(CV4=0,CV137&lt;=0), "",CV137/CV4)</f>
        <v/>
      </c>
      <c r="CX137" s="163">
        <f t="shared" si="162"/>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ULTRAX'!B205</f>
        <v>0</v>
      </c>
      <c r="C138" s="11" t="str">
        <f>IF(AND(B4=0,B138&gt;=0), "",B138/B4)</f>
        <v/>
      </c>
      <c r="D138" s="48" t="str">
        <f>IF(AND(B124=0,B138&gt;=0),"",B138/B124)</f>
        <v/>
      </c>
      <c r="E138" s="173">
        <f>+'N EERR ULTRAX'!C205</f>
        <v>0</v>
      </c>
      <c r="F138" s="11">
        <f>IF(AND(E4=0,E138&gt;=0), "",E138/E4)</f>
        <v>0</v>
      </c>
      <c r="G138" s="48">
        <f>IF(AND(E124=0,E138&gt;=0),"",E138/E124)</f>
        <v>0</v>
      </c>
      <c r="H138" s="173">
        <f>+'N EERR ULTRAX'!D205</f>
        <v>0</v>
      </c>
      <c r="I138" s="11">
        <f>IF(AND(H4=0,H138&gt;=0), "",H138/H4)</f>
        <v>0</v>
      </c>
      <c r="J138" s="48">
        <f>IF(AND(H124=0,H138&gt;=0),"",H138/H124)</f>
        <v>0</v>
      </c>
      <c r="K138" s="11" t="str">
        <f t="shared" si="119"/>
        <v/>
      </c>
      <c r="L138" s="174">
        <f>+E138+H138</f>
        <v>0</v>
      </c>
      <c r="M138" s="11">
        <f>IF(AND(L4=0,L138&gt;=0), "",L138/L4)</f>
        <v>0</v>
      </c>
      <c r="N138" s="48">
        <f>IF(AND(L124=0,L138&gt;=0),"",L138/L124)</f>
        <v>0</v>
      </c>
      <c r="O138" s="173">
        <f>+'N EERR ULTRAX'!E205</f>
        <v>0</v>
      </c>
      <c r="P138" s="11">
        <f>IF(AND(O4=0,O138&gt;=0), "",O138/O4)</f>
        <v>0</v>
      </c>
      <c r="Q138" s="48">
        <f>IF(AND(O124=0,O138&gt;=0),"",O138/O124)</f>
        <v>0</v>
      </c>
      <c r="R138" s="11" t="str">
        <f t="shared" si="120"/>
        <v/>
      </c>
      <c r="S138" s="174">
        <f>+L138+O138</f>
        <v>0</v>
      </c>
      <c r="T138" s="11">
        <f>IF(AND(S4=0,S138&gt;=0), "",S138/S4)</f>
        <v>0</v>
      </c>
      <c r="U138" s="48">
        <f>IF(AND(S124=0,S138&gt;=0),"",S138/S124)</f>
        <v>0</v>
      </c>
      <c r="V138" s="175"/>
      <c r="W138" s="11" t="str">
        <f>IF(AND(V4=0,V138&gt;=0), "",V138/V4)</f>
        <v/>
      </c>
      <c r="X138" s="48" t="str">
        <f t="shared" si="121"/>
        <v/>
      </c>
      <c r="Y138" s="173">
        <f>+'N EERR ULTRAX'!F205</f>
        <v>0</v>
      </c>
      <c r="Z138" s="11">
        <f>IF(AND(Y4=0,Y138&gt;=0), "",Y138/Y4)</f>
        <v>0</v>
      </c>
      <c r="AA138" s="48">
        <f>IF(AND(Y124=0,Y138&gt;=0),"",Y138/Y124)</f>
        <v>0</v>
      </c>
      <c r="AB138" s="11" t="str">
        <f t="shared" si="122"/>
        <v/>
      </c>
      <c r="AC138" s="174">
        <f>+S138+Y138</f>
        <v>0</v>
      </c>
      <c r="AD138" s="11">
        <f>IF(AND(AC4=0,AC138&gt;=0), "",AC138/AC4)</f>
        <v>0</v>
      </c>
      <c r="AE138" s="48">
        <f>IF(AND(AC124=0,AC138&gt;=0),"",AC138/AC124)</f>
        <v>0</v>
      </c>
      <c r="AF138" s="173">
        <f>+'N EERR ULTRAX'!G205</f>
        <v>0</v>
      </c>
      <c r="AG138" s="11">
        <f>IF(AND(AF4=0,AF138&gt;=0), "",AF138/AF4)</f>
        <v>0</v>
      </c>
      <c r="AH138" s="48">
        <f>IF(AND(AF124=0,AF138&gt;=0),"",AF138/AF124)</f>
        <v>0</v>
      </c>
      <c r="AI138" s="11" t="str">
        <f t="shared" si="155"/>
        <v/>
      </c>
      <c r="AJ138" s="174">
        <f>+AC138+AF138</f>
        <v>0</v>
      </c>
      <c r="AK138" s="11">
        <f>IF(AND(AJ4=0,AJ138&gt;=0), "",AJ138/AJ4)</f>
        <v>0</v>
      </c>
      <c r="AL138" s="48">
        <f>IF(AND(AJ124=0,AJ138&gt;=0),"",AJ138/AJ124)</f>
        <v>0</v>
      </c>
      <c r="AM138" s="173">
        <f>+'N EERR ULTRAX'!H205</f>
        <v>0</v>
      </c>
      <c r="AN138" s="11">
        <f>IF(AND(AM4=0,AM138&gt;=0), "",AM138/AM4)</f>
        <v>0</v>
      </c>
      <c r="AO138" s="48">
        <f>IF(AND(AM124=0,AM138&gt;=0),"",AM138/AM124)</f>
        <v>0</v>
      </c>
      <c r="AP138" s="11" t="str">
        <f t="shared" si="156"/>
        <v/>
      </c>
      <c r="AQ138" s="174">
        <f>+AJ138+AM138</f>
        <v>0</v>
      </c>
      <c r="AR138" s="11">
        <f>IF(AND(AQ4=0,AQ138&gt;=0), "",AQ138/AQ4)</f>
        <v>0</v>
      </c>
      <c r="AS138" s="48">
        <f>IF(AND(AQ124=0,AQ138&gt;=0),"",AQ138/AQ124)</f>
        <v>0</v>
      </c>
      <c r="AT138" s="175">
        <f>+V138*2</f>
        <v>0</v>
      </c>
      <c r="AU138" s="11" t="str">
        <f>IF(AND(AT4=0,AT138&gt;=0), "",AT138/AT4)</f>
        <v/>
      </c>
      <c r="AV138" s="48" t="str">
        <f t="shared" si="123"/>
        <v/>
      </c>
      <c r="AW138" s="175"/>
      <c r="AX138" s="11">
        <f>IF(AND(AW4=0,AW138&gt;=0), "",AW138/AW4)</f>
        <v>0</v>
      </c>
      <c r="AY138" s="48">
        <f>IF(AND(AW124=0,AW138&gt;=0),"",AW138/AW124)</f>
        <v>0</v>
      </c>
      <c r="AZ138" s="175">
        <f>+AT138/6</f>
        <v>0</v>
      </c>
      <c r="BA138" s="11" t="str">
        <f>IF(AND(AZ4=0,AZ138&gt;=0), "",AZ138/AZ4)</f>
        <v/>
      </c>
      <c r="BB138" s="48" t="str">
        <f t="shared" si="124"/>
        <v/>
      </c>
      <c r="BC138" s="173">
        <f>+'N EERR ULTRAX'!I205</f>
        <v>0</v>
      </c>
      <c r="BD138" s="11" t="str">
        <f>IF(AND(BC4=0,BC138&gt;=0), "",BC138/BC4)</f>
        <v/>
      </c>
      <c r="BE138" s="48" t="str">
        <f>IF(AND(BC124=0,BC138&gt;=0),"",BC138/BC124)</f>
        <v/>
      </c>
      <c r="BF138" s="11" t="str">
        <f t="shared" si="125"/>
        <v/>
      </c>
      <c r="BG138" s="174">
        <f>+AQ138+BC138</f>
        <v>0</v>
      </c>
      <c r="BH138" s="11">
        <f>IF(AND(BG4=0,BG138&gt;=0), "",BG138/BG4)</f>
        <v>0</v>
      </c>
      <c r="BI138" s="48">
        <f>IF(AND(BG124=0,BG138&gt;=0),"",BG138/BG124)</f>
        <v>0</v>
      </c>
      <c r="BJ138" s="173">
        <f>+'N EERR ULTRAX'!J205</f>
        <v>0</v>
      </c>
      <c r="BK138" s="11" t="str">
        <f>IF(AND(BJ4=0,BJ138&gt;=0), "",BJ138/BJ4)</f>
        <v/>
      </c>
      <c r="BL138" s="48" t="str">
        <f>IF(AND(BJ124=0,BJ138&gt;=0),"",BJ138/BJ124)</f>
        <v/>
      </c>
      <c r="BM138" s="11" t="str">
        <f t="shared" si="157"/>
        <v/>
      </c>
      <c r="BN138" s="174">
        <f>+BG138+BJ138</f>
        <v>0</v>
      </c>
      <c r="BO138" s="11">
        <f>IF(AND(BN4=0,BN138&gt;=0), "",BN138/BN4)</f>
        <v>0</v>
      </c>
      <c r="BP138" s="48">
        <f>IF(AND(BN124=0,BN138&gt;=0),"",BN138/BN124)</f>
        <v>0</v>
      </c>
      <c r="BQ138" s="173">
        <f>+'N EERR ULTRAX'!K205</f>
        <v>0</v>
      </c>
      <c r="BR138" s="11" t="str">
        <f>IF(AND(BQ4=0,BQ138&gt;=0), "",BQ138/BQ4)</f>
        <v/>
      </c>
      <c r="BS138" s="48" t="str">
        <f>IF(AND(BQ124=0,BQ138&gt;=0),"",BQ138/BQ124)</f>
        <v/>
      </c>
      <c r="BT138" s="11" t="str">
        <f t="shared" si="158"/>
        <v/>
      </c>
      <c r="BU138" s="174">
        <f>+BN138+BQ138</f>
        <v>0</v>
      </c>
      <c r="BV138" s="11">
        <f>IF(AND(BU4=0,BU138&gt;=0), "",BU138/BU4)</f>
        <v>0</v>
      </c>
      <c r="BW138" s="48">
        <f>IF(AND(BU124=0,BU138&gt;=0),"",BU138/BU124)</f>
        <v>0</v>
      </c>
      <c r="BX138" s="175">
        <f>+AZ138*9</f>
        <v>0</v>
      </c>
      <c r="BY138" s="11" t="str">
        <f>IF(AND(BX4=0,BX138&gt;=0), "",BX138/BX4)</f>
        <v/>
      </c>
      <c r="BZ138" s="48" t="str">
        <f t="shared" si="159"/>
        <v/>
      </c>
      <c r="CA138" s="173">
        <f>+'N EERR ULTRAX'!L205</f>
        <v>0</v>
      </c>
      <c r="CB138" s="11" t="str">
        <f>IF(AND(CA4=0,CA138&gt;=0), "",CA138/CA4)</f>
        <v/>
      </c>
      <c r="CC138" s="48" t="str">
        <f>IF(AND(CA124=0,CA138&gt;=0),"",CA138/CA124)</f>
        <v/>
      </c>
      <c r="CD138" s="11" t="str">
        <f t="shared" si="126"/>
        <v/>
      </c>
      <c r="CE138" s="174">
        <f>+BU138+CA138</f>
        <v>0</v>
      </c>
      <c r="CF138" s="11">
        <f>IF(AND(CE4=0,CE138&gt;=0), "",CE138/CE4)</f>
        <v>0</v>
      </c>
      <c r="CG138" s="48">
        <f>IF(AND(CE124=0,CE138&gt;=0),"",CE138/CE124)</f>
        <v>0</v>
      </c>
      <c r="CH138" s="173">
        <f>+'N EERR ULTRAX'!M205</f>
        <v>0</v>
      </c>
      <c r="CI138" s="11" t="str">
        <f>IF(AND(CH4=0,CH138&gt;=0), "",CH138/CH4)</f>
        <v/>
      </c>
      <c r="CJ138" s="48" t="str">
        <f>IF(AND(CH124=0,CH138&gt;=0),"",CH138/CH124)</f>
        <v/>
      </c>
      <c r="CK138" s="11" t="str">
        <f t="shared" si="160"/>
        <v/>
      </c>
      <c r="CL138" s="174">
        <f>+CE138+CH138</f>
        <v>0</v>
      </c>
      <c r="CM138" s="11">
        <f>IF(AND(CL4=0,CL138&gt;=0), "",CL138/CL4)</f>
        <v>0</v>
      </c>
      <c r="CN138" s="48">
        <f>IF(AND(CL124=0,CL138&gt;=0),"",CL138/CL124)</f>
        <v>0</v>
      </c>
      <c r="CO138" s="173">
        <f>+'N EERR ULTRAX'!N205</f>
        <v>0</v>
      </c>
      <c r="CP138" s="11" t="str">
        <f>IF(AND(CO4=0,CO138&gt;=0), "",CO138/CO4)</f>
        <v/>
      </c>
      <c r="CQ138" s="48" t="str">
        <f>IF(AND(CO124=0,CO138&gt;=0),"",CO138/CO124)</f>
        <v/>
      </c>
      <c r="CR138" s="11" t="str">
        <f t="shared" si="161"/>
        <v/>
      </c>
      <c r="CS138" s="127">
        <f>+CO138</f>
        <v>0</v>
      </c>
      <c r="CT138" s="11">
        <f>IF(AND(CS4=0,CS138&gt;=0), "",CS138/CS4)</f>
        <v>0</v>
      </c>
      <c r="CU138" s="48">
        <f>IF(AND(CS124=0,CS138&gt;=0),"",CS138/CS124)</f>
        <v>0</v>
      </c>
      <c r="CV138" s="175">
        <f>+AZ138*12</f>
        <v>0</v>
      </c>
      <c r="CW138" s="11" t="str">
        <f>IF(AND(CV4=0,CV138&gt;=0), "",CV138/CV4)</f>
        <v/>
      </c>
      <c r="CX138" s="48" t="str">
        <f t="shared" si="162"/>
        <v/>
      </c>
    </row>
    <row r="139" spans="1:219" s="183" customFormat="1" ht="18.600000000000001" thickBot="1" x14ac:dyDescent="0.4">
      <c r="A139" s="176" t="s">
        <v>114</v>
      </c>
      <c r="B139" s="177">
        <f>+B137-B138</f>
        <v>0</v>
      </c>
      <c r="C139" s="178" t="str">
        <f>IF(AND(B4=0,B139&lt;=0), "",B139/B4)</f>
        <v/>
      </c>
      <c r="D139" s="179"/>
      <c r="E139" s="177">
        <f>+E137-E138</f>
        <v>602.48285394325694</v>
      </c>
      <c r="F139" s="178">
        <f>IF(AND(E4=0,E139&lt;=0), "",E139/E4)</f>
        <v>8.6416745363381339E-3</v>
      </c>
      <c r="G139" s="179"/>
      <c r="H139" s="177">
        <f>+H137-H138</f>
        <v>8758.0847773609257</v>
      </c>
      <c r="I139" s="178">
        <f>IF(AND(H4=0,H139&lt;=0), "",H139/H4)</f>
        <v>9.6262016993787697E-2</v>
      </c>
      <c r="J139" s="179"/>
      <c r="K139" s="178">
        <f>IF(AND(E139=0,H139&gt;0),100%,IF(AND(E139&lt;0,H139=0),(E139-H139)/E139,IF(AND(E139&gt;0,H139&gt;0),(H139-E139)/E139,IF(AND(E139=0,H139=0),"",(H139-E139)/E139))))</f>
        <v>13.536653981170028</v>
      </c>
      <c r="L139" s="180">
        <f>+L137-L138</f>
        <v>9360.5676313041458</v>
      </c>
      <c r="M139" s="178">
        <f>IF(AND(L4=0,L139&lt;=0), "",L139/L4)</f>
        <v>5.8248699113568725E-2</v>
      </c>
      <c r="N139" s="179"/>
      <c r="O139" s="177">
        <f>+O137-O138</f>
        <v>36424.747189736656</v>
      </c>
      <c r="P139" s="178">
        <f>IF(AND(O4=0,O139&lt;=0), "",O139/O4)</f>
        <v>0.33833363434618574</v>
      </c>
      <c r="Q139" s="179"/>
      <c r="R139" s="178">
        <f>IF(AND(H139=0,O139&gt;0),100%,IF(AND(H139&lt;0,O139=0),(H139-O139)/H139,IF(AND(H139&gt;0,O139&gt;0),(O139-H139)/H139,IF(AND(H139=0,O139=0),"",(O139-H139)/H139))))</f>
        <v>3.1589854535197279</v>
      </c>
      <c r="S139" s="180">
        <f>+S137-S138</f>
        <v>45785.31482104084</v>
      </c>
      <c r="T139" s="178">
        <f>IF(AND(S4=0,S139&lt;=0), "",S139/S4)</f>
        <v>0.17061200218805034</v>
      </c>
      <c r="U139" s="179"/>
      <c r="V139" s="181">
        <f>+V137-V138</f>
        <v>0</v>
      </c>
      <c r="W139" s="178" t="str">
        <f>IF(AND(V4=0,V139&lt;=0), "",V139/V4)</f>
        <v/>
      </c>
      <c r="X139" s="179">
        <f t="shared" si="121"/>
        <v>1</v>
      </c>
      <c r="Y139" s="177">
        <f>+Y137-Y138</f>
        <v>10304.2391449599</v>
      </c>
      <c r="Z139" s="178">
        <f>IF(AND(Y4=0,Y139&lt;=0), "",Y139/Y4)</f>
        <v>8.7751081892140259E-2</v>
      </c>
      <c r="AA139" s="179"/>
      <c r="AB139" s="178">
        <f t="shared" si="122"/>
        <v>-0.71710883561428507</v>
      </c>
      <c r="AC139" s="180">
        <f>+AC137-AC138</f>
        <v>56089.55396600072</v>
      </c>
      <c r="AD139" s="178">
        <f>IF(AND(AC4=0,AC139&lt;=0), "",AC139/AC4)</f>
        <v>0.14539068328769336</v>
      </c>
      <c r="AE139" s="179"/>
      <c r="AF139" s="181">
        <f>+AF137-AF138</f>
        <v>16438.546282506155</v>
      </c>
      <c r="AG139" s="178">
        <f>IF(AND(AF4=0,AF139&lt;=0), "",AF139/AF4)</f>
        <v>0.12415030102586645</v>
      </c>
      <c r="AH139" s="179"/>
      <c r="AI139" s="178">
        <f t="shared" si="155"/>
        <v>0.5953187859141178</v>
      </c>
      <c r="AJ139" s="180">
        <f>+AJ137-AJ138</f>
        <v>72528.100248506948</v>
      </c>
      <c r="AK139" s="178">
        <f>IF(AND(AJ4=0,AJ139&lt;=0), "",AJ139/AJ4)</f>
        <v>0.13996335607608218</v>
      </c>
      <c r="AL139" s="179"/>
      <c r="AM139" s="181">
        <f>+AM137-AM138</f>
        <v>25788.413081520473</v>
      </c>
      <c r="AN139" s="178">
        <f>IF(AND(AM4=0,AM139&lt;=0), "",AM139/AM4)</f>
        <v>0.21830547918118243</v>
      </c>
      <c r="AO139" s="179"/>
      <c r="AP139" s="178">
        <f t="shared" si="156"/>
        <v>0.56877698540560218</v>
      </c>
      <c r="AQ139" s="180">
        <f>+AQ137-AQ138</f>
        <v>98316.513330027432</v>
      </c>
      <c r="AR139" s="178">
        <f>IF(AND(AQ4=0,AQ139&lt;=0), "",AQ139/AQ4)</f>
        <v>0.15450713965080717</v>
      </c>
      <c r="AS139" s="179"/>
      <c r="AT139" s="181">
        <f>+AT137-AT138</f>
        <v>0</v>
      </c>
      <c r="AU139" s="178" t="str">
        <f>IF(AND(AT4=0,AT139&lt;=0), "",AT139/AT4)</f>
        <v/>
      </c>
      <c r="AV139" s="179">
        <f t="shared" si="123"/>
        <v>1</v>
      </c>
      <c r="AW139" s="181">
        <f>+AW137-AW138</f>
        <v>16386.085555004578</v>
      </c>
      <c r="AX139" s="178">
        <f>IF(AND(AW4=0,AW139&lt;=0), "",AW139/AW4)</f>
        <v>0.15450713965080723</v>
      </c>
      <c r="AY139" s="179"/>
      <c r="AZ139" s="181">
        <f>+AZ137-AZ138</f>
        <v>0</v>
      </c>
      <c r="BA139" s="178" t="str">
        <f>IF(AND(AZ4=0,AZ139&lt;=0), "",AZ139/AZ4)</f>
        <v/>
      </c>
      <c r="BB139" s="179">
        <f t="shared" si="124"/>
        <v>1</v>
      </c>
      <c r="BC139" s="181">
        <f>+BC137-BC138</f>
        <v>0</v>
      </c>
      <c r="BD139" s="178" t="str">
        <f>IF(AND(BC4=0,BC139&lt;=0), "",BC139/BC4)</f>
        <v/>
      </c>
      <c r="BE139" s="179"/>
      <c r="BF139" s="178">
        <f t="shared" si="125"/>
        <v>-1</v>
      </c>
      <c r="BG139" s="180">
        <f>+BG137-BG138</f>
        <v>98316.513330027432</v>
      </c>
      <c r="BH139" s="178">
        <f>IF(AND(BG4=0,BG139&lt;=0), "",BG139/BG4)</f>
        <v>0.15450713965080717</v>
      </c>
      <c r="BI139" s="179"/>
      <c r="BJ139" s="181">
        <f>+BJ137-BJ138</f>
        <v>0</v>
      </c>
      <c r="BK139" s="178" t="str">
        <f>IF(AND(BJ4=0,BJ139&lt;=0), "",BJ139/BJ4)</f>
        <v/>
      </c>
      <c r="BL139" s="179"/>
      <c r="BM139" s="178" t="str">
        <f t="shared" si="157"/>
        <v/>
      </c>
      <c r="BN139" s="180">
        <f>+BN137-BN138</f>
        <v>98316.513330027432</v>
      </c>
      <c r="BO139" s="178">
        <f>IF(AND(BN4=0,BN139&lt;=0), "",BN139/BN4)</f>
        <v>0.15450713965080717</v>
      </c>
      <c r="BP139" s="179"/>
      <c r="BQ139" s="181">
        <f>+BQ137-BQ138</f>
        <v>0</v>
      </c>
      <c r="BR139" s="178" t="str">
        <f>IF(AND(BQ4=0,BQ139&lt;=0), "",BQ139/BQ4)</f>
        <v/>
      </c>
      <c r="BS139" s="179"/>
      <c r="BT139" s="178" t="str">
        <f t="shared" si="158"/>
        <v/>
      </c>
      <c r="BU139" s="180">
        <f>+BU137-BU138</f>
        <v>98316.513330027432</v>
      </c>
      <c r="BV139" s="178">
        <f>IF(AND(BU4=0,BU139&lt;=0), "",BU139/BU4)</f>
        <v>0.15450713965080717</v>
      </c>
      <c r="BW139" s="179"/>
      <c r="BX139" s="181">
        <f>+BX137-BX138</f>
        <v>0</v>
      </c>
      <c r="BY139" s="178" t="str">
        <f>IF(AND(BX4=0,BX139&lt;=0), "",BX139/BX4)</f>
        <v/>
      </c>
      <c r="BZ139" s="179">
        <f t="shared" si="159"/>
        <v>1</v>
      </c>
      <c r="CA139" s="181">
        <f>+CA137-CA138</f>
        <v>0</v>
      </c>
      <c r="CB139" s="178" t="str">
        <f>IF(AND(CA4=0,CA139&lt;=0), "",CA139/CA4)</f>
        <v/>
      </c>
      <c r="CC139" s="179"/>
      <c r="CD139" s="178" t="str">
        <f t="shared" si="126"/>
        <v/>
      </c>
      <c r="CE139" s="180">
        <f>+CE137-CE138</f>
        <v>98316.513330027432</v>
      </c>
      <c r="CF139" s="178">
        <f>IF(AND(CE4=0,CE139&lt;=0), "",CE139/CE4)</f>
        <v>0.15450713965080717</v>
      </c>
      <c r="CG139" s="179"/>
      <c r="CH139" s="181">
        <f>+CH137-CH138</f>
        <v>0</v>
      </c>
      <c r="CI139" s="178" t="str">
        <f>IF(AND(CH4=0,CH139&lt;=0), "",CH139/CH4)</f>
        <v/>
      </c>
      <c r="CJ139" s="179"/>
      <c r="CK139" s="178" t="str">
        <f t="shared" si="160"/>
        <v/>
      </c>
      <c r="CL139" s="180">
        <f>+CL137-CL138</f>
        <v>98316.513330027432</v>
      </c>
      <c r="CM139" s="178">
        <f>IF(AND(CL4=0,CL139&lt;=0), "",CL139/CL4)</f>
        <v>0.15450713965080717</v>
      </c>
      <c r="CN139" s="179"/>
      <c r="CO139" s="181">
        <f>+CO137-CO138</f>
        <v>0</v>
      </c>
      <c r="CP139" s="178" t="str">
        <f>IF(AND(CO4=0,CO139&lt;=0), "",CO139/CO4)</f>
        <v/>
      </c>
      <c r="CQ139" s="179"/>
      <c r="CR139" s="178" t="str">
        <f t="shared" si="161"/>
        <v/>
      </c>
      <c r="CS139" s="180">
        <f>+CS137-CS138</f>
        <v>98316.513330027432</v>
      </c>
      <c r="CT139" s="178">
        <f>IF(AND(CS4=0,CS139&lt;=0), "",CS139/CS4)</f>
        <v>0.15450713965080717</v>
      </c>
      <c r="CU139" s="179"/>
      <c r="CV139" s="181">
        <f>+CV137-CV138</f>
        <v>0</v>
      </c>
      <c r="CW139" s="178" t="str">
        <f>IF(AND(CV4=0,CV139&lt;=0), "",CV139/CV4)</f>
        <v/>
      </c>
      <c r="CX139" s="179">
        <f t="shared" si="162"/>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16386.085555004571</v>
      </c>
      <c r="AR140" s="15"/>
      <c r="AS140" s="15"/>
      <c r="AT140" s="118"/>
      <c r="AU140" s="15"/>
      <c r="AV140" s="15"/>
      <c r="AW140" s="118"/>
      <c r="AX140" s="15"/>
      <c r="AY140" s="15"/>
      <c r="AZ140" s="118"/>
      <c r="BA140" s="15"/>
      <c r="BB140" s="15"/>
      <c r="BC140" s="118"/>
      <c r="BD140" s="15"/>
      <c r="BE140" s="15"/>
      <c r="BF140" s="15"/>
      <c r="BG140" s="118">
        <f>+BG139/6</f>
        <v>16386.085555004571</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8.6416745363380749E-3</v>
      </c>
      <c r="G141" s="15">
        <f>+G40+G41+G42+G43+G44+G45+G46+G47+G48+G49+G50+G51+G52+G53+G54+G55+G56+G57+G58+G59+G60+G61+G62+G63+G64+G65+G66+G67+G69+G70+G71+G72+G73+G74+G75+G76+G77+G78+G79+G80+G81+G82+G84+G85+G86+G87+G88+G89+G90+G92+G94+G95+G96+G97+G98+G99+G100+G101+G102+G103+G105+G106+G107+G110+G117+G118+G119+G120+G121+G122+G123+G111</f>
        <v>1</v>
      </c>
      <c r="H141" s="118"/>
      <c r="I141" s="15">
        <f>+I4-I22-I38-I116+I125-I138</f>
        <v>9.6262016993787641E-2</v>
      </c>
      <c r="J141" s="15">
        <f>+J40+J41+J42+J43+J44+J45+J46+J47+J48+J49+J50+J51+J52+J53+J54+J55+J56+J57+J58+J59+J60+J61+J62+J63+J64+J65+J66+J67+J69+J70+J71+J72+J73+J74+J75+J76+J77+J78+J79+J80+J81+J82+J84+J85+J86+J87+J88+J89+J90+J92+J94+J95+J96+J97+J98+J99+J100+J101+J102+J103+J105+J106+J107+J110+J117+J118+J119+J120+J121+J122+J123+J111</f>
        <v>1</v>
      </c>
      <c r="K141" s="15"/>
      <c r="L141" s="118"/>
      <c r="M141" s="15">
        <f>+M4-M22-M38-M116+M125-M138</f>
        <v>5.824869911356869E-2</v>
      </c>
      <c r="N141" s="15">
        <f>+N40+N41+N42+N43+N44+N45+N46+N47+N48+N49+N50+N51+N52+N53+N54+N55+N56+N57+N58+N59+N60+N61+N62+N63+N64+N65+N66+N67+N69+N70+N71+N72+N73+N74+N75+N76+N77+N78+N79+N80+N81+N82+N84+N85+N86+N87+N88+N89+N90+N92+N94+N95+N96+N97+N98+N99+N100+N101+N102+N103+N105+N106+N107+N110+N117+N118+N119+N120+N121+N122+N123+N111</f>
        <v>0.99999999999999967</v>
      </c>
      <c r="O141" s="118"/>
      <c r="P141" s="15">
        <f>+P4-P22-P38-P116+P125-P138</f>
        <v>0.3383336343461858</v>
      </c>
      <c r="Q141" s="15">
        <f>+Q40+Q41+Q42+Q43+Q44+Q45+Q46+Q47+Q48+Q49+Q50+Q51+Q52+Q53+Q54+Q55+Q56+Q57+Q58+Q59+Q60+Q61+Q62+Q63+Q64+Q65+Q66+Q67+Q69+Q70+Q71+Q72+Q73+Q74+Q75+Q76+Q77+Q78+Q79+Q80+Q81+Q82+Q84+Q85+Q86+Q87+Q88+Q89+Q90+Q92+Q94+Q95+Q96+Q97+Q98+Q99+Q100+Q101+Q102+Q103+Q105+Q106+Q107+Q110+Q117+Q118+Q119+Q120+Q121+Q122+Q123</f>
        <v>0.98634644810295757</v>
      </c>
      <c r="R141" s="15"/>
      <c r="S141" s="118"/>
      <c r="T141" s="15">
        <f>+T4-T22-T38-T116+T125-T138</f>
        <v>0.17061200218805034</v>
      </c>
      <c r="U141" s="15">
        <f>+U40+U41+U42+U43+U44+U45+U46+U47+U48+U49+U50+U51+U52+U53+U54+U55+U56+U57+U58+U59+U60+U61+U62+U63+U64+U65+U66+U67+U69+U70+U71+U72+U73+U74+U75+U76+U77+U78+U79+U80+U81+U82+U84+U85+U86+U87+U88+U89+U90+U92+U94+U95+U96+U97+U98+U99+U100+U101+U102+U103+U105+U106+U107+U110+U117+U118+U119+U120+U121+U122+U123+U111</f>
        <v>1</v>
      </c>
      <c r="V141" s="118"/>
      <c r="W141" s="15" t="e">
        <f>+W4-W22-W38-W116+W125-W138</f>
        <v>#VALUE!</v>
      </c>
      <c r="X141" s="15"/>
      <c r="Y141" s="118"/>
      <c r="Z141" s="15">
        <f>+Z4-Z22-Z38-Z116+Z125-Z138</f>
        <v>8.7751081892140245E-2</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AA111</f>
        <v>1.0000000000000002</v>
      </c>
      <c r="AB141" s="15"/>
      <c r="AC141" s="118"/>
      <c r="AD141" s="15">
        <f>+AD4-AD22-AD38-AD116+AD125-AD138</f>
        <v>0.14539068328769333</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AE111</f>
        <v>1.0000000000000004</v>
      </c>
      <c r="AF141" s="118"/>
      <c r="AG141" s="15">
        <f>+AG4-AG22-AG38-AG116+AG125-AG138</f>
        <v>0.1241503010258664</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0.99306472851232219</v>
      </c>
      <c r="AI141" s="15"/>
      <c r="AJ141" s="118"/>
      <c r="AK141" s="15">
        <f>+AK4-AK22-AK38-AK116+AK125-AK138</f>
        <v>0.13996335607608218</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AL111</f>
        <v>1.0000000000000002</v>
      </c>
      <c r="AM141" s="118"/>
      <c r="AN141" s="15">
        <f>+AN4-AN22-AN38-AN116+AN125-AN138</f>
        <v>0.21830547918118237</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0.99512222264085737</v>
      </c>
      <c r="AP141" s="15"/>
      <c r="AQ141" s="118"/>
      <c r="AR141" s="15">
        <f>+AR4-AR22-AR38-AR116+AR125-AR138</f>
        <v>0.15450713965080717</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AS111</f>
        <v>1.0000000000000002</v>
      </c>
      <c r="AT141" s="118">
        <f>+AT139/6</f>
        <v>0</v>
      </c>
      <c r="AU141" s="15" t="e">
        <f>+AU4-AU22-AU38-AU116+AU125-AU138</f>
        <v>#VALUE!</v>
      </c>
      <c r="AV141" s="15"/>
      <c r="AW141" s="118"/>
      <c r="AX141" s="15">
        <f>+AX4-AX22-AX38-AX116+AX125-AX138</f>
        <v>0.15450713965080717</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AY111</f>
        <v>1.0000000000000004</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BE111</f>
        <v>#VALUE!</v>
      </c>
      <c r="BF141" s="15"/>
      <c r="BG141" s="118"/>
      <c r="BH141" s="15">
        <f>+BH4-BH22-BH38-BH116+BH125-BH138</f>
        <v>0.15450713965080717</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BI111</f>
        <v>1.0000000000000002</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BL111</f>
        <v>#VALUE!</v>
      </c>
      <c r="BM141" s="15"/>
      <c r="BN141" s="118"/>
      <c r="BO141" s="15">
        <f>+BO4-BO22-BO38-BO116+BO125-BO138</f>
        <v>0.15450713965080717</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BP111</f>
        <v>1.0000000000000002</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BS111</f>
        <v>#VALUE!</v>
      </c>
      <c r="BT141" s="15"/>
      <c r="BU141" s="118"/>
      <c r="BV141" s="15">
        <f>+BV4-BV22-BV38-BV116+BV125-BV138</f>
        <v>0.15450713965080717</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BW111</f>
        <v>1.0000000000000002</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CC111</f>
        <v>#VALUE!</v>
      </c>
      <c r="CD141" s="15"/>
      <c r="CE141" s="118"/>
      <c r="CF141" s="15">
        <f>+CF4-CF22-CF38-CF116+CF125-CF138</f>
        <v>0.15450713965080717</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CG111</f>
        <v>1.0000000000000002</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CJ111</f>
        <v>#VALUE!</v>
      </c>
      <c r="CK141" s="15"/>
      <c r="CL141" s="118"/>
      <c r="CM141" s="15">
        <f>+CM4-CM22-CM38-CM116+CM125-CM138</f>
        <v>0.15450713965080717</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CN111</f>
        <v>1.0000000000000002</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CQ111</f>
        <v>#VALUE!</v>
      </c>
      <c r="CR141" s="15"/>
      <c r="CS141" s="118"/>
      <c r="CT141" s="15">
        <f>+CT4-CT22-CT38-CT116+CT125-CT138</f>
        <v>0.15450713965080717</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CU111</f>
        <v>1.0000000000000002</v>
      </c>
      <c r="CV141" s="118">
        <f>+AZ139*12</f>
        <v>0</v>
      </c>
      <c r="CW141" s="15" t="e">
        <f>+CW4-CW22-CW38-CW116+CW125-CW138</f>
        <v>#VALUE!</v>
      </c>
      <c r="CX141" s="15"/>
    </row>
    <row r="142" spans="1:219" s="3" customFormat="1" x14ac:dyDescent="0.3">
      <c r="B142" s="12"/>
      <c r="C142" s="15" t="e">
        <f>+C4-C22-C124+C125-C138</f>
        <v>#VALUE!</v>
      </c>
      <c r="D142" s="15"/>
      <c r="E142" s="12"/>
      <c r="F142" s="15">
        <f>+F4-F22-F124+F125-F138</f>
        <v>8.6416745363381269E-3</v>
      </c>
      <c r="G142" s="15"/>
      <c r="H142" s="118"/>
      <c r="I142" s="15">
        <f>+I4-I22-I124+I125-I138</f>
        <v>9.6262016993787683E-2</v>
      </c>
      <c r="J142" s="15"/>
      <c r="K142" s="15"/>
      <c r="L142" s="118"/>
      <c r="M142" s="15">
        <f>+M4-M22-M124+M125-M138</f>
        <v>5.8248699113568683E-2</v>
      </c>
      <c r="N142" s="15"/>
      <c r="O142" s="118"/>
      <c r="P142" s="15">
        <f>+P4-P22-P124+P125-P138</f>
        <v>0.3383336343461858</v>
      </c>
      <c r="Q142" s="15"/>
      <c r="R142" s="15"/>
      <c r="S142" s="118"/>
      <c r="T142" s="15">
        <f>+T4-T22-T124+T125-T138</f>
        <v>0.17061200218805028</v>
      </c>
      <c r="U142" s="15"/>
      <c r="V142" s="118"/>
      <c r="W142" s="15" t="e">
        <f>+W4-W22-W124+W125-W138</f>
        <v>#VALUE!</v>
      </c>
      <c r="X142" s="15"/>
      <c r="Y142" s="118"/>
      <c r="Z142" s="15">
        <f>+Z4-Z22-Z124+Z125-Z138</f>
        <v>8.7751081892140217E-2</v>
      </c>
      <c r="AA142" s="15"/>
      <c r="AB142" s="15"/>
      <c r="AC142" s="118"/>
      <c r="AD142" s="15">
        <f>+AD4-AD22-AD124+AD125-AD138</f>
        <v>0.14539068328769333</v>
      </c>
      <c r="AE142" s="15"/>
      <c r="AF142" s="118"/>
      <c r="AG142" s="15">
        <f>+AG4-AG22-AG124+AG125-AG138</f>
        <v>0.1241503010258664</v>
      </c>
      <c r="AH142" s="15"/>
      <c r="AI142" s="15"/>
      <c r="AJ142" s="118"/>
      <c r="AK142" s="15">
        <f>+AK4-AK22-AK124+AK125-AK138</f>
        <v>0.13996335607608218</v>
      </c>
      <c r="AL142" s="15"/>
      <c r="AM142" s="118"/>
      <c r="AN142" s="15">
        <f>+AN4-AN22-AN124+AN125-AN138</f>
        <v>0.21830547918118237</v>
      </c>
      <c r="AO142" s="15"/>
      <c r="AP142" s="15"/>
      <c r="AQ142" s="118"/>
      <c r="AR142" s="15">
        <f>+AR4-AR22-AR124+AR125-AR138</f>
        <v>0.1545071396508072</v>
      </c>
      <c r="AS142" s="15"/>
      <c r="AT142" s="118"/>
      <c r="AU142" s="15" t="e">
        <f>+AU4-AU22-AU124+AU125-AU138</f>
        <v>#VALUE!</v>
      </c>
      <c r="AV142" s="15"/>
      <c r="AW142" s="118"/>
      <c r="AX142" s="15">
        <f>+AX4-AX22-AX124+AX125-AX138</f>
        <v>0.1545071396508072</v>
      </c>
      <c r="AY142" s="15"/>
      <c r="AZ142" s="118"/>
      <c r="BA142" s="15" t="e">
        <f>+BA4-BA22-BA124+BA125-BA138</f>
        <v>#VALUE!</v>
      </c>
      <c r="BB142" s="15"/>
      <c r="BC142" s="118"/>
      <c r="BD142" s="15" t="e">
        <f>+BD4-BD22-BD124+BD125-BD138</f>
        <v>#VALUE!</v>
      </c>
      <c r="BE142" s="15"/>
      <c r="BF142" s="15"/>
      <c r="BG142" s="118"/>
      <c r="BH142" s="15">
        <f>+BH4-BH22-BH124+BH125-BH138</f>
        <v>0.1545071396508072</v>
      </c>
      <c r="BI142" s="15"/>
      <c r="BJ142" s="118"/>
      <c r="BK142" s="15" t="e">
        <f>+BK4-BK22-BK124+BK125-BK138</f>
        <v>#VALUE!</v>
      </c>
      <c r="BL142" s="15"/>
      <c r="BM142" s="15"/>
      <c r="BN142" s="118"/>
      <c r="BO142" s="15">
        <f>+BO4-BO22-BO124+BO125-BO138</f>
        <v>0.1545071396508072</v>
      </c>
      <c r="BP142" s="15"/>
      <c r="BQ142" s="118"/>
      <c r="BR142" s="15" t="e">
        <f>+BR4-BR22-BR124+BR125-BR138</f>
        <v>#VALUE!</v>
      </c>
      <c r="BS142" s="15"/>
      <c r="BT142" s="15"/>
      <c r="BU142" s="118"/>
      <c r="BV142" s="15">
        <f>+BV4-BV22-BV124+BV125-BV138</f>
        <v>0.1545071396508072</v>
      </c>
      <c r="BW142" s="15"/>
      <c r="BX142" s="118"/>
      <c r="BY142" s="15" t="e">
        <f>+BY4-BY22-BY124+BY125-BY138</f>
        <v>#VALUE!</v>
      </c>
      <c r="BZ142" s="15"/>
      <c r="CA142" s="118"/>
      <c r="CB142" s="15" t="e">
        <f>+CB4-CB22-CB124+CB125-CB138</f>
        <v>#VALUE!</v>
      </c>
      <c r="CC142" s="15"/>
      <c r="CD142" s="15"/>
      <c r="CE142" s="118"/>
      <c r="CF142" s="15">
        <f>+CF4-CF22-CF124+CF125-CF138</f>
        <v>0.1545071396508072</v>
      </c>
      <c r="CG142" s="15"/>
      <c r="CH142" s="118"/>
      <c r="CI142" s="15" t="e">
        <f>+CI4-CI22-CI124+CI125-CI138</f>
        <v>#VALUE!</v>
      </c>
      <c r="CJ142" s="15"/>
      <c r="CK142" s="15"/>
      <c r="CL142" s="118"/>
      <c r="CM142" s="15">
        <f>+CM4-CM22-CM124+CM125-CM138</f>
        <v>0.1545071396508072</v>
      </c>
      <c r="CN142" s="15"/>
      <c r="CO142" s="118"/>
      <c r="CP142" s="15" t="e">
        <f>+CP4-CP22-CP124+CP125-CP138</f>
        <v>#VALUE!</v>
      </c>
      <c r="CQ142" s="15"/>
      <c r="CR142" s="15"/>
      <c r="CS142" s="118"/>
      <c r="CT142" s="15">
        <f>+CT4-CT22-CT124+CT125-CT138</f>
        <v>0.1545071396508072</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9170">
      <colorScale>
        <cfvo type="min"/>
        <cfvo type="max"/>
        <color theme="0"/>
        <color theme="0"/>
      </colorScale>
    </cfRule>
    <cfRule type="expression" dxfId="19674" priority="9171">
      <formula>B9&lt;0</formula>
    </cfRule>
  </conditionalFormatting>
  <conditionalFormatting sqref="C9:C20">
    <cfRule type="expression" dxfId="19673" priority="9141">
      <formula>IF(C9="Validar","Rojo","Verde")</formula>
    </cfRule>
    <cfRule type="expression" priority="9143">
      <formula>#REF!</formula>
    </cfRule>
  </conditionalFormatting>
  <conditionalFormatting sqref="C10">
    <cfRule type="colorScale" priority="9147">
      <colorScale>
        <cfvo type="min"/>
        <cfvo type="max"/>
        <color theme="0"/>
        <color theme="0"/>
      </colorScale>
    </cfRule>
    <cfRule type="expression" dxfId="19672" priority="9148">
      <formula>B10&lt;0</formula>
    </cfRule>
  </conditionalFormatting>
  <conditionalFormatting sqref="C11:C14">
    <cfRule type="colorScale" priority="9168">
      <colorScale>
        <cfvo type="min"/>
        <cfvo type="max"/>
        <color theme="0"/>
        <color theme="0"/>
      </colorScale>
    </cfRule>
    <cfRule type="expression" dxfId="19671" priority="9169">
      <formula>B11&lt;0</formula>
    </cfRule>
  </conditionalFormatting>
  <conditionalFormatting sqref="C15">
    <cfRule type="colorScale" priority="9145">
      <colorScale>
        <cfvo type="min"/>
        <cfvo type="max"/>
        <color theme="0"/>
        <color theme="0"/>
      </colorScale>
    </cfRule>
    <cfRule type="expression" dxfId="19670" priority="9146">
      <formula>B15&lt;0</formula>
    </cfRule>
  </conditionalFormatting>
  <conditionalFormatting sqref="C16:C17">
    <cfRule type="colorScale" priority="9166">
      <colorScale>
        <cfvo type="min"/>
        <cfvo type="max"/>
        <color theme="0"/>
        <color theme="0"/>
      </colorScale>
    </cfRule>
    <cfRule type="expression" dxfId="19669" priority="9167">
      <formula>B16&lt;0</formula>
    </cfRule>
  </conditionalFormatting>
  <conditionalFormatting sqref="C18">
    <cfRule type="colorScale" priority="9142">
      <colorScale>
        <cfvo type="min"/>
        <cfvo type="max"/>
        <color theme="0"/>
        <color theme="0"/>
      </colorScale>
    </cfRule>
    <cfRule type="expression" dxfId="19668" priority="9144">
      <formula>B18&lt;0</formula>
    </cfRule>
  </conditionalFormatting>
  <conditionalFormatting sqref="C19:C20">
    <cfRule type="colorScale" priority="9164">
      <colorScale>
        <cfvo type="min"/>
        <cfvo type="max"/>
        <color theme="0"/>
        <color theme="0"/>
      </colorScale>
    </cfRule>
    <cfRule type="expression" dxfId="19667" priority="9165">
      <formula>B19&lt;0</formula>
    </cfRule>
  </conditionalFormatting>
  <conditionalFormatting sqref="C23">
    <cfRule type="colorScale" priority="9139">
      <colorScale>
        <cfvo type="min"/>
        <cfvo type="max"/>
        <color theme="0"/>
        <color theme="0"/>
      </colorScale>
    </cfRule>
    <cfRule type="expression" dxfId="19666" priority="9140">
      <formula>B23&lt;0</formula>
    </cfRule>
  </conditionalFormatting>
  <conditionalFormatting sqref="C23:C31">
    <cfRule type="expression" dxfId="19665" priority="9133">
      <formula>IF(C23="Validar","Rojo","Verde")</formula>
    </cfRule>
    <cfRule type="expression" priority="9135">
      <formula>#REF!</formula>
    </cfRule>
  </conditionalFormatting>
  <conditionalFormatting sqref="C24">
    <cfRule type="colorScale" priority="9162">
      <colorScale>
        <cfvo type="min"/>
        <cfvo type="max"/>
        <color theme="0"/>
        <color theme="0"/>
      </colorScale>
    </cfRule>
    <cfRule type="expression" dxfId="19664" priority="9163">
      <formula>B24&lt;0</formula>
    </cfRule>
  </conditionalFormatting>
  <conditionalFormatting sqref="C25">
    <cfRule type="colorScale" priority="9160">
      <colorScale>
        <cfvo type="min"/>
        <cfvo type="max"/>
        <color theme="0"/>
        <color theme="0"/>
      </colorScale>
    </cfRule>
    <cfRule type="expression" dxfId="19663" priority="9161">
      <formula>B25&lt;0</formula>
    </cfRule>
  </conditionalFormatting>
  <conditionalFormatting sqref="C26">
    <cfRule type="colorScale" priority="9137">
      <colorScale>
        <cfvo type="min"/>
        <cfvo type="max"/>
        <color theme="0"/>
        <color theme="0"/>
      </colorScale>
    </cfRule>
    <cfRule type="expression" dxfId="19662" priority="9138">
      <formula>B26&lt;0</formula>
    </cfRule>
  </conditionalFormatting>
  <conditionalFormatting sqref="C27">
    <cfRule type="colorScale" priority="9158">
      <colorScale>
        <cfvo type="min"/>
        <cfvo type="max"/>
        <color theme="0"/>
        <color theme="0"/>
      </colorScale>
    </cfRule>
    <cfRule type="expression" dxfId="19661" priority="9159">
      <formula>B27&lt;0</formula>
    </cfRule>
  </conditionalFormatting>
  <conditionalFormatting sqref="C28">
    <cfRule type="colorScale" priority="9156">
      <colorScale>
        <cfvo type="min"/>
        <cfvo type="max"/>
        <color theme="0"/>
        <color theme="0"/>
      </colorScale>
    </cfRule>
    <cfRule type="expression" dxfId="19660" priority="9157">
      <formula>B28&lt;0</formula>
    </cfRule>
  </conditionalFormatting>
  <conditionalFormatting sqref="C29">
    <cfRule type="colorScale" priority="9134">
      <colorScale>
        <cfvo type="min"/>
        <cfvo type="max"/>
        <color theme="0"/>
        <color theme="0"/>
      </colorScale>
    </cfRule>
    <cfRule type="expression" dxfId="19659" priority="9136">
      <formula>B29&lt;0</formula>
    </cfRule>
  </conditionalFormatting>
  <conditionalFormatting sqref="C30">
    <cfRule type="colorScale" priority="9154">
      <colorScale>
        <cfvo type="min"/>
        <cfvo type="max"/>
        <color theme="0"/>
        <color theme="0"/>
      </colorScale>
    </cfRule>
    <cfRule type="expression" dxfId="19658" priority="9155">
      <formula>B30&lt;0</formula>
    </cfRule>
  </conditionalFormatting>
  <conditionalFormatting sqref="C31">
    <cfRule type="colorScale" priority="9152">
      <colorScale>
        <cfvo type="min"/>
        <cfvo type="max"/>
        <color theme="0"/>
        <color theme="0"/>
      </colorScale>
    </cfRule>
    <cfRule type="expression" dxfId="19657" priority="9153">
      <formula>B31&lt;0</formula>
    </cfRule>
  </conditionalFormatting>
  <conditionalFormatting sqref="C39">
    <cfRule type="colorScale" priority="9130">
      <colorScale>
        <cfvo type="min"/>
        <cfvo type="max"/>
        <color theme="0"/>
        <color theme="0"/>
      </colorScale>
    </cfRule>
    <cfRule type="expression" priority="9131">
      <formula>#REF!</formula>
    </cfRule>
    <cfRule type="expression" dxfId="19656" priority="9132">
      <formula>B39&lt;0</formula>
    </cfRule>
  </conditionalFormatting>
  <conditionalFormatting sqref="C39:C107">
    <cfRule type="expression" dxfId="19655" priority="8961">
      <formula>IF(C39="Validar","Rojo","Verde")</formula>
    </cfRule>
  </conditionalFormatting>
  <conditionalFormatting sqref="C40:C67">
    <cfRule type="colorScale" priority="9149">
      <colorScale>
        <cfvo type="min"/>
        <cfvo type="max"/>
        <color theme="0"/>
        <color theme="0"/>
      </colorScale>
    </cfRule>
    <cfRule type="expression" priority="9150">
      <formula>$F$19</formula>
    </cfRule>
    <cfRule type="expression" dxfId="19654" priority="9151">
      <formula>B40&lt;0</formula>
    </cfRule>
  </conditionalFormatting>
  <conditionalFormatting sqref="C68">
    <cfRule type="colorScale" priority="9127">
      <colorScale>
        <cfvo type="min"/>
        <cfvo type="max"/>
        <color theme="0"/>
        <color theme="0"/>
      </colorScale>
    </cfRule>
    <cfRule type="expression" priority="9128">
      <formula>#REF!</formula>
    </cfRule>
    <cfRule type="expression" dxfId="19653" priority="9129">
      <formula>B68&lt;0</formula>
    </cfRule>
  </conditionalFormatting>
  <conditionalFormatting sqref="C69:C81">
    <cfRule type="colorScale" priority="9174">
      <colorScale>
        <cfvo type="min"/>
        <cfvo type="max"/>
        <color theme="0"/>
        <color theme="0"/>
      </colorScale>
    </cfRule>
    <cfRule type="expression" priority="9175">
      <formula>$F$19</formula>
    </cfRule>
    <cfRule type="expression" dxfId="19652" priority="9176">
      <formula>B69&lt;0</formula>
    </cfRule>
  </conditionalFormatting>
  <conditionalFormatting sqref="C82 C92 C103 C107">
    <cfRule type="expression" dxfId="19651" priority="9173">
      <formula>B82&lt;0</formula>
    </cfRule>
  </conditionalFormatting>
  <conditionalFormatting sqref="C83">
    <cfRule type="colorScale" priority="8962">
      <colorScale>
        <cfvo type="min"/>
        <cfvo type="max"/>
        <color theme="0"/>
        <color theme="0"/>
      </colorScale>
    </cfRule>
    <cfRule type="expression" priority="8963">
      <formula>#REF!</formula>
    </cfRule>
    <cfRule type="expression" dxfId="19650" priority="8964">
      <formula>B83&lt;0</formula>
    </cfRule>
  </conditionalFormatting>
  <conditionalFormatting sqref="C84:C91">
    <cfRule type="colorScale" priority="9177">
      <colorScale>
        <cfvo type="min"/>
        <cfvo type="max"/>
        <color theme="0"/>
        <color theme="0"/>
      </colorScale>
    </cfRule>
    <cfRule type="expression" priority="9178">
      <formula>$F$19</formula>
    </cfRule>
    <cfRule type="expression" dxfId="19649" priority="9179">
      <formula>B84&lt;0</formula>
    </cfRule>
  </conditionalFormatting>
  <conditionalFormatting sqref="C82 C92 C103 C107">
    <cfRule type="colorScale" priority="9172">
      <colorScale>
        <cfvo type="min"/>
        <cfvo type="max"/>
        <color theme="0"/>
        <color theme="0"/>
      </colorScale>
    </cfRule>
  </conditionalFormatting>
  <conditionalFormatting sqref="C93">
    <cfRule type="colorScale" priority="9124">
      <colorScale>
        <cfvo type="min"/>
        <cfvo type="max"/>
        <color theme="0"/>
        <color theme="0"/>
      </colorScale>
    </cfRule>
    <cfRule type="expression" priority="9125">
      <formula>#REF!</formula>
    </cfRule>
    <cfRule type="expression" dxfId="19648" priority="9126">
      <formula>B93&lt;0</formula>
    </cfRule>
  </conditionalFormatting>
  <conditionalFormatting sqref="C94:C102">
    <cfRule type="colorScale" priority="9180">
      <colorScale>
        <cfvo type="min"/>
        <cfvo type="max"/>
        <color theme="0"/>
        <color theme="0"/>
      </colorScale>
    </cfRule>
    <cfRule type="expression" priority="9181">
      <formula>$F$19</formula>
    </cfRule>
    <cfRule type="expression" dxfId="19647" priority="9182">
      <formula>B94&lt;0</formula>
    </cfRule>
  </conditionalFormatting>
  <conditionalFormatting sqref="C104">
    <cfRule type="colorScale" priority="9121">
      <colorScale>
        <cfvo type="min"/>
        <cfvo type="max"/>
        <color theme="0"/>
        <color theme="0"/>
      </colorScale>
    </cfRule>
    <cfRule type="expression" priority="9122">
      <formula>#REF!</formula>
    </cfRule>
    <cfRule type="expression" dxfId="19646" priority="9123">
      <formula>B104&lt;0</formula>
    </cfRule>
  </conditionalFormatting>
  <conditionalFormatting sqref="C105:C106">
    <cfRule type="colorScale" priority="9183">
      <colorScale>
        <cfvo type="min"/>
        <cfvo type="max"/>
        <color theme="0"/>
        <color theme="0"/>
      </colorScale>
    </cfRule>
    <cfRule type="expression" priority="9184">
      <formula>$F$19</formula>
    </cfRule>
    <cfRule type="expression" dxfId="19645" priority="9185">
      <formula>B105&lt;0</formula>
    </cfRule>
  </conditionalFormatting>
  <conditionalFormatting sqref="C110">
    <cfRule type="colorScale" priority="9186">
      <colorScale>
        <cfvo type="min"/>
        <cfvo type="max"/>
        <color theme="0"/>
        <color theme="0"/>
      </colorScale>
    </cfRule>
    <cfRule type="expression" dxfId="19644" priority="9187">
      <formula>B110&lt;0</formula>
    </cfRule>
  </conditionalFormatting>
  <conditionalFormatting sqref="C110:C111">
    <cfRule type="expression" priority="8945">
      <formula>$F$19</formula>
    </cfRule>
  </conditionalFormatting>
  <conditionalFormatting sqref="C111">
    <cfRule type="colorScale" priority="8944">
      <colorScale>
        <cfvo type="min"/>
        <cfvo type="max"/>
        <color theme="0"/>
        <color theme="0"/>
      </colorScale>
    </cfRule>
    <cfRule type="expression" dxfId="19643" priority="8946">
      <formula>B111&lt;0</formula>
    </cfRule>
  </conditionalFormatting>
  <conditionalFormatting sqref="C117:C123">
    <cfRule type="colorScale" priority="9937">
      <colorScale>
        <cfvo type="min"/>
        <cfvo type="max"/>
        <color theme="0"/>
        <color theme="0"/>
      </colorScale>
    </cfRule>
    <cfRule type="expression" priority="9938">
      <formula>$F$19</formula>
    </cfRule>
    <cfRule type="expression" dxfId="19642" priority="9939">
      <formula>B117&lt;0</formula>
    </cfRule>
  </conditionalFormatting>
  <conditionalFormatting sqref="C125">
    <cfRule type="colorScale" priority="9118">
      <colorScale>
        <cfvo type="min"/>
        <cfvo type="max"/>
        <color theme="0"/>
        <color theme="0"/>
      </colorScale>
    </cfRule>
    <cfRule type="expression" priority="9119">
      <formula>#REF!</formula>
    </cfRule>
    <cfRule type="expression" dxfId="19641" priority="9120">
      <formula>B125&lt;0</formula>
    </cfRule>
  </conditionalFormatting>
  <conditionalFormatting sqref="C125:C135">
    <cfRule type="expression" dxfId="19640" priority="9117">
      <formula>IF(C125="Validar","Rojo","Verde")</formula>
    </cfRule>
  </conditionalFormatting>
  <conditionalFormatting sqref="C126:C132">
    <cfRule type="colorScale" priority="9940">
      <colorScale>
        <cfvo type="min"/>
        <cfvo type="max"/>
        <color theme="0"/>
        <color theme="0"/>
      </colorScale>
    </cfRule>
    <cfRule type="expression" dxfId="19639" priority="9942">
      <formula>B126&lt;0</formula>
    </cfRule>
  </conditionalFormatting>
  <conditionalFormatting sqref="C126:C134">
    <cfRule type="expression" priority="9941">
      <formula>$F$19</formula>
    </cfRule>
  </conditionalFormatting>
  <conditionalFormatting sqref="C133:C134">
    <cfRule type="colorScale" priority="9943">
      <colorScale>
        <cfvo type="min"/>
        <cfvo type="max"/>
        <color theme="0"/>
        <color theme="0"/>
      </colorScale>
    </cfRule>
    <cfRule type="expression" dxfId="19638" priority="9944">
      <formula>B133&lt;0</formula>
    </cfRule>
  </conditionalFormatting>
  <conditionalFormatting sqref="C135">
    <cfRule type="colorScale" priority="9934">
      <colorScale>
        <cfvo type="min"/>
        <cfvo type="max"/>
        <color theme="0"/>
        <color theme="0"/>
      </colorScale>
    </cfRule>
    <cfRule type="expression" priority="9935">
      <formula>$F$23</formula>
    </cfRule>
    <cfRule type="expression" dxfId="19637" priority="9936">
      <formula>B135&lt;0</formula>
    </cfRule>
  </conditionalFormatting>
  <conditionalFormatting sqref="C110:D111">
    <cfRule type="expression" dxfId="19636" priority="8940">
      <formula>IF(C110="Validar","Rojo","Verde")</formula>
    </cfRule>
  </conditionalFormatting>
  <conditionalFormatting sqref="C117:D123">
    <cfRule type="expression" dxfId="19635" priority="9074">
      <formula>IF(C117="Validar","Rojo","Verde")</formula>
    </cfRule>
  </conditionalFormatting>
  <conditionalFormatting sqref="D40:D66">
    <cfRule type="colorScale" priority="9109">
      <colorScale>
        <cfvo type="min"/>
        <cfvo type="max"/>
        <color theme="0"/>
        <color theme="0"/>
      </colorScale>
    </cfRule>
    <cfRule type="expression" priority="9110">
      <formula>#REF!</formula>
    </cfRule>
    <cfRule type="expression" dxfId="19634" priority="9111">
      <formula>C40&lt;0</formula>
    </cfRule>
  </conditionalFormatting>
  <conditionalFormatting sqref="D40:D67">
    <cfRule type="expression" dxfId="19633" priority="9108">
      <formula>IF(D40="Validar","Rojo","Verde")</formula>
    </cfRule>
  </conditionalFormatting>
  <conditionalFormatting sqref="D67 C82:D82 C92:D92 C103:D103 C107:D107">
    <cfRule type="expression" priority="9113">
      <formula>$F$23</formula>
    </cfRule>
  </conditionalFormatting>
  <conditionalFormatting sqref="D67 D82 D92 D103 D107">
    <cfRule type="expression" dxfId="19632" priority="9114">
      <formula>C67&lt;0</formula>
    </cfRule>
  </conditionalFormatting>
  <conditionalFormatting sqref="D69">
    <cfRule type="colorScale" priority="9106">
      <colorScale>
        <cfvo type="min"/>
        <cfvo type="max"/>
        <color theme="0"/>
        <color theme="0"/>
      </colorScale>
    </cfRule>
    <cfRule type="expression" dxfId="19631" priority="9107">
      <formula>C69&lt;0</formula>
    </cfRule>
  </conditionalFormatting>
  <conditionalFormatting sqref="D69:D81">
    <cfRule type="expression" priority="9104">
      <formula>#REF!</formula>
    </cfRule>
  </conditionalFormatting>
  <conditionalFormatting sqref="D69:D82">
    <cfRule type="expression" dxfId="19630" priority="9102">
      <formula>IF(D69="Validar","Rojo","Verde")</formula>
    </cfRule>
  </conditionalFormatting>
  <conditionalFormatting sqref="D70:D78">
    <cfRule type="colorScale" priority="9103">
      <colorScale>
        <cfvo type="min"/>
        <cfvo type="max"/>
        <color theme="0"/>
        <color theme="0"/>
      </colorScale>
    </cfRule>
    <cfRule type="expression" dxfId="19629" priority="9105">
      <formula>C70&lt;0</formula>
    </cfRule>
  </conditionalFormatting>
  <conditionalFormatting sqref="D79:D81">
    <cfRule type="colorScale" priority="9115">
      <colorScale>
        <cfvo type="min"/>
        <cfvo type="max"/>
        <color theme="0"/>
        <color theme="0"/>
      </colorScale>
    </cfRule>
    <cfRule type="expression" dxfId="19628" priority="9116">
      <formula>C79&lt;0</formula>
    </cfRule>
  </conditionalFormatting>
  <conditionalFormatting sqref="D67 D82 D92 D103 D107">
    <cfRule type="colorScale" priority="9112">
      <colorScale>
        <cfvo type="min"/>
        <cfvo type="max"/>
        <color theme="0"/>
        <color theme="0"/>
      </colorScale>
    </cfRule>
  </conditionalFormatting>
  <conditionalFormatting sqref="D84">
    <cfRule type="colorScale" priority="9100">
      <colorScale>
        <cfvo type="min"/>
        <cfvo type="max"/>
        <color theme="0"/>
        <color theme="0"/>
      </colorScale>
    </cfRule>
    <cfRule type="expression" dxfId="19627" priority="9101">
      <formula>C84&lt;0</formula>
    </cfRule>
  </conditionalFormatting>
  <conditionalFormatting sqref="D84:D91">
    <cfRule type="expression" priority="9098">
      <formula>#REF!</formula>
    </cfRule>
  </conditionalFormatting>
  <conditionalFormatting sqref="D84:D92">
    <cfRule type="expression" dxfId="19626" priority="9096">
      <formula>IF(D84="Validar","Rojo","Verde")</formula>
    </cfRule>
  </conditionalFormatting>
  <conditionalFormatting sqref="D85:D91">
    <cfRule type="colorScale" priority="9097">
      <colorScale>
        <cfvo type="min"/>
        <cfvo type="max"/>
        <color theme="0"/>
        <color theme="0"/>
      </colorScale>
    </cfRule>
    <cfRule type="expression" dxfId="19625" priority="9099">
      <formula>C85&lt;0</formula>
    </cfRule>
  </conditionalFormatting>
  <conditionalFormatting sqref="D94">
    <cfRule type="colorScale" priority="9094">
      <colorScale>
        <cfvo type="min"/>
        <cfvo type="max"/>
        <color theme="0"/>
        <color theme="0"/>
      </colorScale>
    </cfRule>
    <cfRule type="expression" dxfId="19624" priority="9095">
      <formula>C94&lt;0</formula>
    </cfRule>
  </conditionalFormatting>
  <conditionalFormatting sqref="D94:D102">
    <cfRule type="expression" priority="9088">
      <formula>#REF!</formula>
    </cfRule>
  </conditionalFormatting>
  <conditionalFormatting sqref="D94:D103">
    <cfRule type="expression" dxfId="19623" priority="9086">
      <formula>IF(D94="Validar","Rojo","Verde")</formula>
    </cfRule>
  </conditionalFormatting>
  <conditionalFormatting sqref="D95:D100">
    <cfRule type="colorScale" priority="9092">
      <colorScale>
        <cfvo type="min"/>
        <cfvo type="max"/>
        <color theme="0"/>
        <color theme="0"/>
      </colorScale>
    </cfRule>
    <cfRule type="expression" dxfId="19622" priority="9093">
      <formula>C95&lt;0</formula>
    </cfRule>
  </conditionalFormatting>
  <conditionalFormatting sqref="D101">
    <cfRule type="colorScale" priority="9090">
      <colorScale>
        <cfvo type="min"/>
        <cfvo type="max"/>
        <color theme="0"/>
        <color theme="0"/>
      </colorScale>
    </cfRule>
    <cfRule type="expression" dxfId="19621" priority="9091">
      <formula>C101&lt;0</formula>
    </cfRule>
  </conditionalFormatting>
  <conditionalFormatting sqref="D102">
    <cfRule type="colorScale" priority="9087">
      <colorScale>
        <cfvo type="min"/>
        <cfvo type="max"/>
        <color theme="0"/>
        <color theme="0"/>
      </colorScale>
    </cfRule>
    <cfRule type="expression" dxfId="19620" priority="9089">
      <formula>C102&lt;0</formula>
    </cfRule>
  </conditionalFormatting>
  <conditionalFormatting sqref="D105">
    <cfRule type="colorScale" priority="9084">
      <colorScale>
        <cfvo type="min"/>
        <cfvo type="max"/>
        <color theme="0"/>
        <color theme="0"/>
      </colorScale>
    </cfRule>
    <cfRule type="expression" dxfId="19619" priority="9085">
      <formula>C105&lt;0</formula>
    </cfRule>
  </conditionalFormatting>
  <conditionalFormatting sqref="D105:D106">
    <cfRule type="expression" priority="9082">
      <formula>#REF!</formula>
    </cfRule>
  </conditionalFormatting>
  <conditionalFormatting sqref="D105:D107">
    <cfRule type="expression" dxfId="19618" priority="9080">
      <formula>IF(D105="Validar","Rojo","Verde")</formula>
    </cfRule>
  </conditionalFormatting>
  <conditionalFormatting sqref="D106">
    <cfRule type="colorScale" priority="9081">
      <colorScale>
        <cfvo type="min"/>
        <cfvo type="max"/>
        <color theme="0"/>
        <color theme="0"/>
      </colorScale>
    </cfRule>
    <cfRule type="expression" dxfId="19617" priority="9083">
      <formula>C106&lt;0</formula>
    </cfRule>
  </conditionalFormatting>
  <conditionalFormatting sqref="D110">
    <cfRule type="colorScale" priority="9072">
      <colorScale>
        <cfvo type="min"/>
        <cfvo type="max"/>
        <color theme="0"/>
        <color theme="0"/>
      </colorScale>
    </cfRule>
    <cfRule type="expression" dxfId="19616" priority="9073">
      <formula>C110&lt;0</formula>
    </cfRule>
  </conditionalFormatting>
  <conditionalFormatting sqref="D110:D111">
    <cfRule type="expression" priority="8942">
      <formula>#REF!</formula>
    </cfRule>
  </conditionalFormatting>
  <conditionalFormatting sqref="D111">
    <cfRule type="colorScale" priority="8941">
      <colorScale>
        <cfvo type="min"/>
        <cfvo type="max"/>
        <color theme="0"/>
        <color theme="0"/>
      </colorScale>
    </cfRule>
    <cfRule type="expression" dxfId="19615" priority="8943">
      <formula>C111&lt;0</formula>
    </cfRule>
  </conditionalFormatting>
  <conditionalFormatting sqref="D117">
    <cfRule type="colorScale" priority="9078">
      <colorScale>
        <cfvo type="min"/>
        <cfvo type="max"/>
        <color theme="0"/>
        <color theme="0"/>
      </colorScale>
    </cfRule>
    <cfRule type="expression" dxfId="19614" priority="9079">
      <formula>C117&lt;0</formula>
    </cfRule>
  </conditionalFormatting>
  <conditionalFormatting sqref="D117:D123">
    <cfRule type="expression" priority="9076">
      <formula>#REF!</formula>
    </cfRule>
  </conditionalFormatting>
  <conditionalFormatting sqref="D118:D123">
    <cfRule type="colorScale" priority="9075">
      <colorScale>
        <cfvo type="min"/>
        <cfvo type="max"/>
        <color theme="0"/>
        <color theme="0"/>
      </colorScale>
    </cfRule>
    <cfRule type="expression" dxfId="19613" priority="9077">
      <formula>C118&lt;0</formula>
    </cfRule>
  </conditionalFormatting>
  <conditionalFormatting sqref="D126:D135">
    <cfRule type="expression" dxfId="19612" priority="9945">
      <formula>IF(D126="Validar","Rojo","Verde")</formula>
    </cfRule>
    <cfRule type="colorScale" priority="9946">
      <colorScale>
        <cfvo type="min"/>
        <cfvo type="max"/>
        <color theme="0"/>
        <color theme="0"/>
      </colorScale>
    </cfRule>
    <cfRule type="expression" priority="9947">
      <formula>$F$23</formula>
    </cfRule>
    <cfRule type="expression" dxfId="19611" priority="9948">
      <formula>C126&lt;0</formula>
    </cfRule>
  </conditionalFormatting>
  <conditionalFormatting sqref="K83">
    <cfRule type="expression" dxfId="19610" priority="8957">
      <formula>IF(K83="Validar","Rojo","Verde")</formula>
    </cfRule>
    <cfRule type="colorScale" priority="8958">
      <colorScale>
        <cfvo type="min"/>
        <cfvo type="max"/>
        <color theme="0"/>
        <color theme="0"/>
      </colorScale>
    </cfRule>
    <cfRule type="expression" priority="8959">
      <formula>#REF!</formula>
    </cfRule>
    <cfRule type="expression" dxfId="19609" priority="8960">
      <formula>J83&lt;0</formula>
    </cfRule>
  </conditionalFormatting>
  <conditionalFormatting sqref="K111">
    <cfRule type="expression" dxfId="19608" priority="8899">
      <formula>IF(K111="Validar","Rojo","Verde")</formula>
    </cfRule>
    <cfRule type="colorScale" priority="8900">
      <colorScale>
        <cfvo type="min"/>
        <cfvo type="max"/>
        <color theme="0"/>
        <color theme="0"/>
      </colorScale>
    </cfRule>
    <cfRule type="expression" priority="8901">
      <formula>#REF!</formula>
    </cfRule>
    <cfRule type="expression" dxfId="19607" priority="8902">
      <formula>J111&lt;0</formula>
    </cfRule>
  </conditionalFormatting>
  <conditionalFormatting sqref="K146">
    <cfRule type="expression" dxfId="19606" priority="9068">
      <formula>IF(K146="Validar","Rojo","Verde")</formula>
    </cfRule>
    <cfRule type="colorScale" priority="9069">
      <colorScale>
        <cfvo type="min"/>
        <cfvo type="max"/>
        <color theme="0"/>
        <color theme="0"/>
      </colorScale>
    </cfRule>
    <cfRule type="expression" priority="9070">
      <formula>#REF!</formula>
    </cfRule>
    <cfRule type="expression" dxfId="19605" priority="9071">
      <formula>J146&lt;0</formula>
    </cfRule>
  </conditionalFormatting>
  <conditionalFormatting sqref="R110:R111">
    <cfRule type="expression" dxfId="19604" priority="8894">
      <formula>IF(R110="Validar","Rojo","Verde")</formula>
    </cfRule>
  </conditionalFormatting>
  <conditionalFormatting sqref="R117:R123">
    <cfRule type="expression" dxfId="19603" priority="9036">
      <formula>IF(R117="Validar","Rojo","Verde")</formula>
    </cfRule>
  </conditionalFormatting>
  <conditionalFormatting sqref="R117:R123">
    <cfRule type="expression" priority="9038">
      <formula>#REF!</formula>
    </cfRule>
  </conditionalFormatting>
  <conditionalFormatting sqref="R6:R16">
    <cfRule type="expression" dxfId="19602" priority="9028">
      <formula>IF(R6="Validar","Rojo","Verde")</formula>
    </cfRule>
    <cfRule type="expression" priority="9030">
      <formula>#REF!</formula>
    </cfRule>
  </conditionalFormatting>
  <conditionalFormatting sqref="R6:R9">
    <cfRule type="colorScale" priority="9064">
      <colorScale>
        <cfvo type="min"/>
        <cfvo type="max"/>
        <color theme="0"/>
        <color theme="0"/>
      </colorScale>
    </cfRule>
    <cfRule type="expression" dxfId="19601" priority="9065">
      <formula>Q6&lt;0</formula>
    </cfRule>
  </conditionalFormatting>
  <conditionalFormatting sqref="R10">
    <cfRule type="colorScale" priority="9032">
      <colorScale>
        <cfvo type="min"/>
        <cfvo type="max"/>
        <color theme="0"/>
        <color theme="0"/>
      </colorScale>
    </cfRule>
    <cfRule type="expression" dxfId="19600" priority="9033">
      <formula>Q10&lt;0</formula>
    </cfRule>
  </conditionalFormatting>
  <conditionalFormatting sqref="R11:R14">
    <cfRule type="colorScale" priority="9062">
      <colorScale>
        <cfvo type="min"/>
        <cfvo type="max"/>
        <color theme="0"/>
        <color theme="0"/>
      </colorScale>
    </cfRule>
    <cfRule type="expression" dxfId="19599" priority="9063">
      <formula>Q11&lt;0</formula>
    </cfRule>
  </conditionalFormatting>
  <conditionalFormatting sqref="R15">
    <cfRule type="colorScale" priority="9029">
      <colorScale>
        <cfvo type="min"/>
        <cfvo type="max"/>
        <color theme="0"/>
        <color theme="0"/>
      </colorScale>
    </cfRule>
    <cfRule type="expression" dxfId="19598" priority="9031">
      <formula>Q15&lt;0</formula>
    </cfRule>
  </conditionalFormatting>
  <conditionalFormatting sqref="R16">
    <cfRule type="colorScale" priority="9060">
      <colorScale>
        <cfvo type="min"/>
        <cfvo type="max"/>
        <color theme="0"/>
        <color theme="0"/>
      </colorScale>
    </cfRule>
    <cfRule type="expression" dxfId="19597" priority="9061">
      <formula>Q16&lt;0</formula>
    </cfRule>
  </conditionalFormatting>
  <conditionalFormatting sqref="R18">
    <cfRule type="colorScale" priority="9025">
      <colorScale>
        <cfvo type="min"/>
        <cfvo type="max"/>
        <color theme="0"/>
        <color theme="0"/>
      </colorScale>
    </cfRule>
    <cfRule type="expression" dxfId="19596" priority="9027">
      <formula>Q18&lt;0</formula>
    </cfRule>
  </conditionalFormatting>
  <conditionalFormatting sqref="R18:R19">
    <cfRule type="expression" dxfId="19595" priority="9024">
      <formula>IF(R18="Validar","Rojo","Verde")</formula>
    </cfRule>
    <cfRule type="expression" priority="9026">
      <formula>#REF!</formula>
    </cfRule>
  </conditionalFormatting>
  <conditionalFormatting sqref="R19">
    <cfRule type="colorScale" priority="9058">
      <colorScale>
        <cfvo type="min"/>
        <cfvo type="max"/>
        <color theme="0"/>
        <color theme="0"/>
      </colorScale>
    </cfRule>
    <cfRule type="expression" dxfId="19594" priority="9059">
      <formula>Q19&lt;0</formula>
    </cfRule>
  </conditionalFormatting>
  <conditionalFormatting sqref="R23">
    <cfRule type="colorScale" priority="9021">
      <colorScale>
        <cfvo type="min"/>
        <cfvo type="max"/>
        <color theme="0"/>
        <color theme="0"/>
      </colorScale>
    </cfRule>
    <cfRule type="expression" dxfId="19593" priority="9023">
      <formula>Q23&lt;0</formula>
    </cfRule>
  </conditionalFormatting>
  <conditionalFormatting sqref="R23:R24">
    <cfRule type="expression" dxfId="19592" priority="9020">
      <formula>IF(R23="Validar","Rojo","Verde")</formula>
    </cfRule>
    <cfRule type="expression" priority="9022">
      <formula>#REF!</formula>
    </cfRule>
  </conditionalFormatting>
  <conditionalFormatting sqref="R24">
    <cfRule type="colorScale" priority="9054">
      <colorScale>
        <cfvo type="min"/>
        <cfvo type="max"/>
        <color theme="0"/>
        <color theme="0"/>
      </colorScale>
    </cfRule>
    <cfRule type="expression" dxfId="19591" priority="9055">
      <formula>Q24&lt;0</formula>
    </cfRule>
  </conditionalFormatting>
  <conditionalFormatting sqref="R26">
    <cfRule type="colorScale" priority="9017">
      <colorScale>
        <cfvo type="min"/>
        <cfvo type="max"/>
        <color theme="0"/>
        <color theme="0"/>
      </colorScale>
    </cfRule>
    <cfRule type="expression" dxfId="19590" priority="9019">
      <formula>Q26&lt;0</formula>
    </cfRule>
  </conditionalFormatting>
  <conditionalFormatting sqref="R26:R27">
    <cfRule type="expression" dxfId="19589" priority="9016">
      <formula>IF(R26="Validar","Rojo","Verde")</formula>
    </cfRule>
    <cfRule type="expression" priority="9018">
      <formula>#REF!</formula>
    </cfRule>
  </conditionalFormatting>
  <conditionalFormatting sqref="R27">
    <cfRule type="colorScale" priority="9052">
      <colorScale>
        <cfvo type="min"/>
        <cfvo type="max"/>
        <color theme="0"/>
        <color theme="0"/>
      </colorScale>
    </cfRule>
    <cfRule type="expression" dxfId="19588" priority="9053">
      <formula>Q27&lt;0</formula>
    </cfRule>
  </conditionalFormatting>
  <conditionalFormatting sqref="R29">
    <cfRule type="colorScale" priority="9013">
      <colorScale>
        <cfvo type="min"/>
        <cfvo type="max"/>
        <color theme="0"/>
        <color theme="0"/>
      </colorScale>
    </cfRule>
    <cfRule type="expression" dxfId="19587" priority="9015">
      <formula>Q29&lt;0</formula>
    </cfRule>
  </conditionalFormatting>
  <conditionalFormatting sqref="R29:R30">
    <cfRule type="expression" dxfId="19586" priority="9012">
      <formula>IF(R29="Validar","Rojo","Verde")</formula>
    </cfRule>
    <cfRule type="expression" priority="9014">
      <formula>#REF!</formula>
    </cfRule>
  </conditionalFormatting>
  <conditionalFormatting sqref="R30">
    <cfRule type="colorScale" priority="9050">
      <colorScale>
        <cfvo type="min"/>
        <cfvo type="max"/>
        <color theme="0"/>
        <color theme="0"/>
      </colorScale>
    </cfRule>
    <cfRule type="expression" dxfId="19585" priority="9051">
      <formula>Q30&lt;0</formula>
    </cfRule>
  </conditionalFormatting>
  <conditionalFormatting sqref="R39">
    <cfRule type="colorScale" priority="9009">
      <colorScale>
        <cfvo type="min"/>
        <cfvo type="max"/>
        <color theme="0"/>
        <color theme="0"/>
      </colorScale>
    </cfRule>
    <cfRule type="expression" dxfId="19584" priority="9011">
      <formula>Q39&lt;0</formula>
    </cfRule>
  </conditionalFormatting>
  <conditionalFormatting sqref="R39:R66">
    <cfRule type="expression" dxfId="19583" priority="9008">
      <formula>IF(R39="Validar","Rojo","Verde")</formula>
    </cfRule>
    <cfRule type="expression" priority="9010">
      <formula>#REF!</formula>
    </cfRule>
  </conditionalFormatting>
  <conditionalFormatting sqref="R40:R66">
    <cfRule type="colorScale" priority="9048">
      <colorScale>
        <cfvo type="min"/>
        <cfvo type="max"/>
        <color theme="0"/>
        <color theme="0"/>
      </colorScale>
    </cfRule>
    <cfRule type="expression" dxfId="19582" priority="9049">
      <formula>Q40&lt;0</formula>
    </cfRule>
  </conditionalFormatting>
  <conditionalFormatting sqref="R68">
    <cfRule type="colorScale" priority="9005">
      <colorScale>
        <cfvo type="min"/>
        <cfvo type="max"/>
        <color theme="0"/>
        <color theme="0"/>
      </colorScale>
    </cfRule>
    <cfRule type="expression" dxfId="19581" priority="9007">
      <formula>Q68&lt;0</formula>
    </cfRule>
  </conditionalFormatting>
  <conditionalFormatting sqref="R68:R81">
    <cfRule type="expression" dxfId="19580" priority="9004">
      <formula>IF(R68="Validar","Rojo","Verde")</formula>
    </cfRule>
    <cfRule type="expression" priority="9006">
      <formula>#REF!</formula>
    </cfRule>
  </conditionalFormatting>
  <conditionalFormatting sqref="R69:R81">
    <cfRule type="colorScale" priority="9066">
      <colorScale>
        <cfvo type="min"/>
        <cfvo type="max"/>
        <color theme="0"/>
        <color theme="0"/>
      </colorScale>
    </cfRule>
    <cfRule type="expression" dxfId="19579" priority="9067">
      <formula>Q69&lt;0</formula>
    </cfRule>
  </conditionalFormatting>
  <conditionalFormatting sqref="R83">
    <cfRule type="colorScale" priority="8953">
      <colorScale>
        <cfvo type="min"/>
        <cfvo type="max"/>
        <color theme="0"/>
        <color theme="0"/>
      </colorScale>
    </cfRule>
    <cfRule type="expression" dxfId="19578" priority="8955">
      <formula>Q83&lt;0</formula>
    </cfRule>
  </conditionalFormatting>
  <conditionalFormatting sqref="R83:R91">
    <cfRule type="expression" dxfId="19577" priority="8952">
      <formula>IF(R83="Validar","Rojo","Verde")</formula>
    </cfRule>
    <cfRule type="expression" priority="8954">
      <formula>#REF!</formula>
    </cfRule>
  </conditionalFormatting>
  <conditionalFormatting sqref="R84:R91">
    <cfRule type="colorScale" priority="9046">
      <colorScale>
        <cfvo type="min"/>
        <cfvo type="max"/>
        <color theme="0"/>
        <color theme="0"/>
      </colorScale>
    </cfRule>
    <cfRule type="expression" dxfId="19576" priority="9047">
      <formula>Q84&lt;0</formula>
    </cfRule>
  </conditionalFormatting>
  <conditionalFormatting sqref="R93">
    <cfRule type="colorScale" priority="9001">
      <colorScale>
        <cfvo type="min"/>
        <cfvo type="max"/>
        <color theme="0"/>
        <color theme="0"/>
      </colorScale>
    </cfRule>
    <cfRule type="expression" dxfId="19575" priority="9003">
      <formula>Q93&lt;0</formula>
    </cfRule>
  </conditionalFormatting>
  <conditionalFormatting sqref="R93:R102">
    <cfRule type="expression" dxfId="19574" priority="9000">
      <formula>IF(R93="Validar","Rojo","Verde")</formula>
    </cfRule>
    <cfRule type="expression" priority="9002">
      <formula>#REF!</formula>
    </cfRule>
  </conditionalFormatting>
  <conditionalFormatting sqref="R94:R102">
    <cfRule type="colorScale" priority="9044">
      <colorScale>
        <cfvo type="min"/>
        <cfvo type="max"/>
        <color theme="0"/>
        <color theme="0"/>
      </colorScale>
    </cfRule>
    <cfRule type="expression" dxfId="19573" priority="9045">
      <formula>Q94&lt;0</formula>
    </cfRule>
  </conditionalFormatting>
  <conditionalFormatting sqref="R104">
    <cfRule type="colorScale" priority="8997">
      <colorScale>
        <cfvo type="min"/>
        <cfvo type="max"/>
        <color theme="0"/>
        <color theme="0"/>
      </colorScale>
    </cfRule>
    <cfRule type="expression" dxfId="19572" priority="8999">
      <formula>Q104&lt;0</formula>
    </cfRule>
  </conditionalFormatting>
  <conditionalFormatting sqref="R104:R106">
    <cfRule type="expression" dxfId="19571" priority="8996">
      <formula>IF(R104="Validar","Rojo","Verde")</formula>
    </cfRule>
    <cfRule type="expression" priority="8998">
      <formula>#REF!</formula>
    </cfRule>
  </conditionalFormatting>
  <conditionalFormatting sqref="R105:R106">
    <cfRule type="colorScale" priority="9042">
      <colorScale>
        <cfvo type="min"/>
        <cfvo type="max"/>
        <color theme="0"/>
        <color theme="0"/>
      </colorScale>
    </cfRule>
    <cfRule type="expression" dxfId="19570" priority="9043">
      <formula>Q105&lt;0</formula>
    </cfRule>
  </conditionalFormatting>
  <conditionalFormatting sqref="R110">
    <cfRule type="colorScale" priority="9040">
      <colorScale>
        <cfvo type="min"/>
        <cfvo type="max"/>
        <color theme="0"/>
        <color theme="0"/>
      </colorScale>
    </cfRule>
    <cfRule type="expression" dxfId="19569" priority="9041">
      <formula>Q110&lt;0</formula>
    </cfRule>
  </conditionalFormatting>
  <conditionalFormatting sqref="R110:R111">
    <cfRule type="expression" priority="8896">
      <formula>#REF!</formula>
    </cfRule>
  </conditionalFormatting>
  <conditionalFormatting sqref="R111">
    <cfRule type="colorScale" priority="8895">
      <colorScale>
        <cfvo type="min"/>
        <cfvo type="max"/>
        <color theme="0"/>
        <color theme="0"/>
      </colorScale>
    </cfRule>
    <cfRule type="expression" dxfId="19568" priority="8897">
      <formula>Q111&lt;0</formula>
    </cfRule>
  </conditionalFormatting>
  <conditionalFormatting sqref="R117:R123">
    <cfRule type="colorScale" priority="9037">
      <colorScale>
        <cfvo type="min"/>
        <cfvo type="max"/>
        <color theme="0"/>
        <color theme="0"/>
      </colorScale>
    </cfRule>
    <cfRule type="expression" dxfId="19567" priority="9039">
      <formula>Q117&lt;0</formula>
    </cfRule>
  </conditionalFormatting>
  <conditionalFormatting sqref="R125">
    <cfRule type="colorScale" priority="8993">
      <colorScale>
        <cfvo type="min"/>
        <cfvo type="max"/>
        <color theme="0"/>
        <color theme="0"/>
      </colorScale>
    </cfRule>
    <cfRule type="expression" dxfId="19566" priority="8995">
      <formula>Q125&lt;0</formula>
    </cfRule>
  </conditionalFormatting>
  <conditionalFormatting sqref="R125:R134">
    <cfRule type="expression" dxfId="19565" priority="8992">
      <formula>IF(R125="Validar","Rojo","Verde")</formula>
    </cfRule>
    <cfRule type="expression" priority="8994">
      <formula>#REF!</formula>
    </cfRule>
  </conditionalFormatting>
  <conditionalFormatting sqref="R126:R134">
    <cfRule type="colorScale" priority="9034">
      <colorScale>
        <cfvo type="min"/>
        <cfvo type="max"/>
        <color theme="0"/>
        <color theme="0"/>
      </colorScale>
    </cfRule>
    <cfRule type="expression" dxfId="19564" priority="9035">
      <formula>Q126&lt;0</formula>
    </cfRule>
  </conditionalFormatting>
  <conditionalFormatting sqref="X110:X111">
    <cfRule type="expression" dxfId="19563" priority="7762">
      <formula>IF(X110="Validar","Rojo","Verde")</formula>
    </cfRule>
  </conditionalFormatting>
  <conditionalFormatting sqref="X117:X123">
    <cfRule type="expression" dxfId="19562" priority="7818">
      <formula>IF(X117="Validar","Rojo","Verde")</formula>
    </cfRule>
  </conditionalFormatting>
  <conditionalFormatting sqref="X6:X16">
    <cfRule type="expression" dxfId="19561" priority="7810">
      <formula>IF(X6="Validar","Rojo","Verde")</formula>
    </cfRule>
    <cfRule type="expression" priority="7812">
      <formula>#REF!</formula>
    </cfRule>
  </conditionalFormatting>
  <conditionalFormatting sqref="X6:X9">
    <cfRule type="colorScale" priority="7846">
      <colorScale>
        <cfvo type="min"/>
        <cfvo type="max"/>
        <color theme="0"/>
        <color theme="0"/>
      </colorScale>
    </cfRule>
    <cfRule type="expression" dxfId="19560" priority="7847">
      <formula>W6&lt;0</formula>
    </cfRule>
  </conditionalFormatting>
  <conditionalFormatting sqref="X10">
    <cfRule type="colorScale" priority="7814">
      <colorScale>
        <cfvo type="min"/>
        <cfvo type="max"/>
        <color theme="0"/>
        <color theme="0"/>
      </colorScale>
    </cfRule>
    <cfRule type="expression" dxfId="19559" priority="7815">
      <formula>W10&lt;0</formula>
    </cfRule>
  </conditionalFormatting>
  <conditionalFormatting sqref="X11:X14">
    <cfRule type="colorScale" priority="7844">
      <colorScale>
        <cfvo type="min"/>
        <cfvo type="max"/>
        <color theme="0"/>
        <color theme="0"/>
      </colorScale>
    </cfRule>
    <cfRule type="expression" dxfId="19558" priority="7845">
      <formula>W11&lt;0</formula>
    </cfRule>
  </conditionalFormatting>
  <conditionalFormatting sqref="X15">
    <cfRule type="colorScale" priority="7811">
      <colorScale>
        <cfvo type="min"/>
        <cfvo type="max"/>
        <color theme="0"/>
        <color theme="0"/>
      </colorScale>
    </cfRule>
    <cfRule type="expression" dxfId="19557" priority="7813">
      <formula>W15&lt;0</formula>
    </cfRule>
  </conditionalFormatting>
  <conditionalFormatting sqref="X16">
    <cfRule type="colorScale" priority="7842">
      <colorScale>
        <cfvo type="min"/>
        <cfvo type="max"/>
        <color theme="0"/>
        <color theme="0"/>
      </colorScale>
    </cfRule>
    <cfRule type="expression" dxfId="19556" priority="7843">
      <formula>W16&lt;0</formula>
    </cfRule>
  </conditionalFormatting>
  <conditionalFormatting sqref="X18">
    <cfRule type="colorScale" priority="7807">
      <colorScale>
        <cfvo type="min"/>
        <cfvo type="max"/>
        <color theme="0"/>
        <color theme="0"/>
      </colorScale>
    </cfRule>
    <cfRule type="expression" dxfId="19555" priority="7809">
      <formula>W18&lt;0</formula>
    </cfRule>
  </conditionalFormatting>
  <conditionalFormatting sqref="X18:X19">
    <cfRule type="expression" dxfId="19554" priority="7806">
      <formula>IF(X18="Validar","Rojo","Verde")</formula>
    </cfRule>
    <cfRule type="expression" priority="7808">
      <formula>#REF!</formula>
    </cfRule>
  </conditionalFormatting>
  <conditionalFormatting sqref="X19">
    <cfRule type="colorScale" priority="7840">
      <colorScale>
        <cfvo type="min"/>
        <cfvo type="max"/>
        <color theme="0"/>
        <color theme="0"/>
      </colorScale>
    </cfRule>
    <cfRule type="expression" dxfId="19553" priority="7841">
      <formula>W19&lt;0</formula>
    </cfRule>
  </conditionalFormatting>
  <conditionalFormatting sqref="X23">
    <cfRule type="colorScale" priority="7803">
      <colorScale>
        <cfvo type="min"/>
        <cfvo type="max"/>
        <color theme="0"/>
        <color theme="0"/>
      </colorScale>
    </cfRule>
    <cfRule type="expression" dxfId="19552" priority="7805">
      <formula>W23&lt;0</formula>
    </cfRule>
  </conditionalFormatting>
  <conditionalFormatting sqref="X23:X24">
    <cfRule type="expression" dxfId="19551" priority="7802">
      <formula>IF(X23="Validar","Rojo","Verde")</formula>
    </cfRule>
    <cfRule type="expression" priority="7804">
      <formula>#REF!</formula>
    </cfRule>
  </conditionalFormatting>
  <conditionalFormatting sqref="X24">
    <cfRule type="colorScale" priority="7836">
      <colorScale>
        <cfvo type="min"/>
        <cfvo type="max"/>
        <color theme="0"/>
        <color theme="0"/>
      </colorScale>
    </cfRule>
    <cfRule type="expression" dxfId="19550" priority="7837">
      <formula>W24&lt;0</formula>
    </cfRule>
  </conditionalFormatting>
  <conditionalFormatting sqref="X26">
    <cfRule type="colorScale" priority="7799">
      <colorScale>
        <cfvo type="min"/>
        <cfvo type="max"/>
        <color theme="0"/>
        <color theme="0"/>
      </colorScale>
    </cfRule>
    <cfRule type="expression" dxfId="19549" priority="7801">
      <formula>W26&lt;0</formula>
    </cfRule>
  </conditionalFormatting>
  <conditionalFormatting sqref="X26:X27">
    <cfRule type="expression" dxfId="19548" priority="7798">
      <formula>IF(X26="Validar","Rojo","Verde")</formula>
    </cfRule>
    <cfRule type="expression" priority="7800">
      <formula>#REF!</formula>
    </cfRule>
  </conditionalFormatting>
  <conditionalFormatting sqref="X27">
    <cfRule type="colorScale" priority="7834">
      <colorScale>
        <cfvo type="min"/>
        <cfvo type="max"/>
        <color theme="0"/>
        <color theme="0"/>
      </colorScale>
    </cfRule>
    <cfRule type="expression" dxfId="19547" priority="7835">
      <formula>W27&lt;0</formula>
    </cfRule>
  </conditionalFormatting>
  <conditionalFormatting sqref="X29">
    <cfRule type="colorScale" priority="7795">
      <colorScale>
        <cfvo type="min"/>
        <cfvo type="max"/>
        <color theme="0"/>
        <color theme="0"/>
      </colorScale>
    </cfRule>
    <cfRule type="expression" dxfId="19546" priority="7797">
      <formula>W29&lt;0</formula>
    </cfRule>
  </conditionalFormatting>
  <conditionalFormatting sqref="X29:X30">
    <cfRule type="expression" dxfId="19545" priority="7794">
      <formula>IF(X29="Validar","Rojo","Verde")</formula>
    </cfRule>
    <cfRule type="expression" priority="7796">
      <formula>#REF!</formula>
    </cfRule>
  </conditionalFormatting>
  <conditionalFormatting sqref="X30">
    <cfRule type="colorScale" priority="7832">
      <colorScale>
        <cfvo type="min"/>
        <cfvo type="max"/>
        <color theme="0"/>
        <color theme="0"/>
      </colorScale>
    </cfRule>
    <cfRule type="expression" dxfId="19544" priority="7833">
      <formula>W30&lt;0</formula>
    </cfRule>
  </conditionalFormatting>
  <conditionalFormatting sqref="X39">
    <cfRule type="colorScale" priority="7791">
      <colorScale>
        <cfvo type="min"/>
        <cfvo type="max"/>
        <color theme="0"/>
        <color theme="0"/>
      </colorScale>
    </cfRule>
    <cfRule type="expression" dxfId="19543" priority="7793">
      <formula>W39&lt;0</formula>
    </cfRule>
  </conditionalFormatting>
  <conditionalFormatting sqref="X39:X66">
    <cfRule type="expression" dxfId="19542" priority="7790">
      <formula>IF(X39="Validar","Rojo","Verde")</formula>
    </cfRule>
    <cfRule type="expression" priority="7792">
      <formula>#REF!</formula>
    </cfRule>
  </conditionalFormatting>
  <conditionalFormatting sqref="X40:X66">
    <cfRule type="colorScale" priority="7830">
      <colorScale>
        <cfvo type="min"/>
        <cfvo type="max"/>
        <color theme="0"/>
        <color theme="0"/>
      </colorScale>
    </cfRule>
    <cfRule type="expression" dxfId="19541" priority="7831">
      <formula>W40&lt;0</formula>
    </cfRule>
  </conditionalFormatting>
  <conditionalFormatting sqref="X68">
    <cfRule type="colorScale" priority="7787">
      <colorScale>
        <cfvo type="min"/>
        <cfvo type="max"/>
        <color theme="0"/>
        <color theme="0"/>
      </colorScale>
    </cfRule>
    <cfRule type="expression" dxfId="19540" priority="7789">
      <formula>W68&lt;0</formula>
    </cfRule>
  </conditionalFormatting>
  <conditionalFormatting sqref="X68:X81">
    <cfRule type="expression" dxfId="19539" priority="7786">
      <formula>IF(X68="Validar","Rojo","Verde")</formula>
    </cfRule>
    <cfRule type="expression" priority="7788">
      <formula>#REF!</formula>
    </cfRule>
  </conditionalFormatting>
  <conditionalFormatting sqref="X69:X81">
    <cfRule type="colorScale" priority="7848">
      <colorScale>
        <cfvo type="min"/>
        <cfvo type="max"/>
        <color theme="0"/>
        <color theme="0"/>
      </colorScale>
    </cfRule>
    <cfRule type="expression" dxfId="19538" priority="7849">
      <formula>W69&lt;0</formula>
    </cfRule>
  </conditionalFormatting>
  <conditionalFormatting sqref="X83">
    <cfRule type="colorScale" priority="7770">
      <colorScale>
        <cfvo type="min"/>
        <cfvo type="max"/>
        <color theme="0"/>
        <color theme="0"/>
      </colorScale>
    </cfRule>
    <cfRule type="expression" dxfId="19537" priority="7772">
      <formula>W83&lt;0</formula>
    </cfRule>
  </conditionalFormatting>
  <conditionalFormatting sqref="X83:X91">
    <cfRule type="expression" dxfId="19536" priority="7769">
      <formula>IF(X83="Validar","Rojo","Verde")</formula>
    </cfRule>
    <cfRule type="expression" priority="7771">
      <formula>#REF!</formula>
    </cfRule>
  </conditionalFormatting>
  <conditionalFormatting sqref="X84:X91">
    <cfRule type="colorScale" priority="7828">
      <colorScale>
        <cfvo type="min"/>
        <cfvo type="max"/>
        <color theme="0"/>
        <color theme="0"/>
      </colorScale>
    </cfRule>
    <cfRule type="expression" dxfId="19535" priority="7829">
      <formula>W84&lt;0</formula>
    </cfRule>
  </conditionalFormatting>
  <conditionalFormatting sqref="X93">
    <cfRule type="colorScale" priority="7783">
      <colorScale>
        <cfvo type="min"/>
        <cfvo type="max"/>
        <color theme="0"/>
        <color theme="0"/>
      </colorScale>
    </cfRule>
    <cfRule type="expression" dxfId="19534" priority="7785">
      <formula>W93&lt;0</formula>
    </cfRule>
  </conditionalFormatting>
  <conditionalFormatting sqref="X93:X102">
    <cfRule type="expression" dxfId="19533" priority="7782">
      <formula>IF(X93="Validar","Rojo","Verde")</formula>
    </cfRule>
    <cfRule type="expression" priority="7784">
      <formula>#REF!</formula>
    </cfRule>
  </conditionalFormatting>
  <conditionalFormatting sqref="X94:X102">
    <cfRule type="colorScale" priority="7826">
      <colorScale>
        <cfvo type="min"/>
        <cfvo type="max"/>
        <color theme="0"/>
        <color theme="0"/>
      </colorScale>
    </cfRule>
    <cfRule type="expression" dxfId="19532" priority="7827">
      <formula>W94&lt;0</formula>
    </cfRule>
  </conditionalFormatting>
  <conditionalFormatting sqref="X104">
    <cfRule type="colorScale" priority="7779">
      <colorScale>
        <cfvo type="min"/>
        <cfvo type="max"/>
        <color theme="0"/>
        <color theme="0"/>
      </colorScale>
    </cfRule>
    <cfRule type="expression" dxfId="19531" priority="7781">
      <formula>W104&lt;0</formula>
    </cfRule>
  </conditionalFormatting>
  <conditionalFormatting sqref="X104:X106">
    <cfRule type="expression" dxfId="19530" priority="7778">
      <formula>IF(X104="Validar","Rojo","Verde")</formula>
    </cfRule>
    <cfRule type="expression" priority="7780">
      <formula>#REF!</formula>
    </cfRule>
  </conditionalFormatting>
  <conditionalFormatting sqref="X105:X106">
    <cfRule type="colorScale" priority="7824">
      <colorScale>
        <cfvo type="min"/>
        <cfvo type="max"/>
        <color theme="0"/>
        <color theme="0"/>
      </colorScale>
    </cfRule>
    <cfRule type="expression" dxfId="19529" priority="7825">
      <formula>W105&lt;0</formula>
    </cfRule>
  </conditionalFormatting>
  <conditionalFormatting sqref="X110">
    <cfRule type="colorScale" priority="7822">
      <colorScale>
        <cfvo type="min"/>
        <cfvo type="max"/>
        <color theme="0"/>
        <color theme="0"/>
      </colorScale>
    </cfRule>
    <cfRule type="expression" dxfId="19528" priority="7823">
      <formula>W110&lt;0</formula>
    </cfRule>
  </conditionalFormatting>
  <conditionalFormatting sqref="X110:X111">
    <cfRule type="expression" priority="7764">
      <formula>#REF!</formula>
    </cfRule>
  </conditionalFormatting>
  <conditionalFormatting sqref="X111">
    <cfRule type="colorScale" priority="7763">
      <colorScale>
        <cfvo type="min"/>
        <cfvo type="max"/>
        <color theme="0"/>
        <color theme="0"/>
      </colorScale>
    </cfRule>
    <cfRule type="expression" dxfId="19527" priority="7765">
      <formula>W111&lt;0</formula>
    </cfRule>
  </conditionalFormatting>
  <conditionalFormatting sqref="X117:X123">
    <cfRule type="colorScale" priority="7819">
      <colorScale>
        <cfvo type="min"/>
        <cfvo type="max"/>
        <color theme="0"/>
        <color theme="0"/>
      </colorScale>
    </cfRule>
    <cfRule type="expression" priority="7820">
      <formula>#REF!</formula>
    </cfRule>
    <cfRule type="expression" dxfId="19526" priority="7821">
      <formula>W117&lt;0</formula>
    </cfRule>
  </conditionalFormatting>
  <conditionalFormatting sqref="X125">
    <cfRule type="colorScale" priority="7775">
      <colorScale>
        <cfvo type="min"/>
        <cfvo type="max"/>
        <color theme="0"/>
        <color theme="0"/>
      </colorScale>
    </cfRule>
    <cfRule type="expression" dxfId="19525" priority="7777">
      <formula>W125&lt;0</formula>
    </cfRule>
  </conditionalFormatting>
  <conditionalFormatting sqref="X125:X134">
    <cfRule type="expression" dxfId="19524" priority="7774">
      <formula>IF(X125="Validar","Rojo","Verde")</formula>
    </cfRule>
    <cfRule type="expression" priority="7776">
      <formula>#REF!</formula>
    </cfRule>
  </conditionalFormatting>
  <conditionalFormatting sqref="X126:X134">
    <cfRule type="colorScale" priority="7816">
      <colorScale>
        <cfvo type="min"/>
        <cfvo type="max"/>
        <color theme="0"/>
        <color theme="0"/>
      </colorScale>
    </cfRule>
    <cfRule type="expression" dxfId="19523" priority="7817">
      <formula>W126&lt;0</formula>
    </cfRule>
  </conditionalFormatting>
  <conditionalFormatting sqref="AB110:AB111">
    <cfRule type="expression" dxfId="19522" priority="8519">
      <formula>IF(AB110="Validar","Rojo","Verde")</formula>
    </cfRule>
  </conditionalFormatting>
  <conditionalFormatting sqref="AB117:AB123">
    <cfRule type="expression" dxfId="19521" priority="8575">
      <formula>IF(AB117="Validar","Rojo","Verde")</formula>
    </cfRule>
  </conditionalFormatting>
  <conditionalFormatting sqref="AB117:AB123">
    <cfRule type="expression" priority="8577">
      <formula>#REF!</formula>
    </cfRule>
  </conditionalFormatting>
  <conditionalFormatting sqref="AB6:AB16">
    <cfRule type="expression" dxfId="19520" priority="8567">
      <formula>IF(AB6="Validar","Rojo","Verde")</formula>
    </cfRule>
    <cfRule type="expression" priority="8569">
      <formula>#REF!</formula>
    </cfRule>
  </conditionalFormatting>
  <conditionalFormatting sqref="AB6:AB9">
    <cfRule type="colorScale" priority="8603">
      <colorScale>
        <cfvo type="min"/>
        <cfvo type="max"/>
        <color theme="0"/>
        <color theme="0"/>
      </colorScale>
    </cfRule>
    <cfRule type="expression" dxfId="19519" priority="8604">
      <formula>AA6&lt;0</formula>
    </cfRule>
  </conditionalFormatting>
  <conditionalFormatting sqref="AB10">
    <cfRule type="colorScale" priority="8571">
      <colorScale>
        <cfvo type="min"/>
        <cfvo type="max"/>
        <color theme="0"/>
        <color theme="0"/>
      </colorScale>
    </cfRule>
    <cfRule type="expression" dxfId="19518" priority="8572">
      <formula>AA10&lt;0</formula>
    </cfRule>
  </conditionalFormatting>
  <conditionalFormatting sqref="AB11:AB14">
    <cfRule type="colorScale" priority="8601">
      <colorScale>
        <cfvo type="min"/>
        <cfvo type="max"/>
        <color theme="0"/>
        <color theme="0"/>
      </colorScale>
    </cfRule>
    <cfRule type="expression" dxfId="19517" priority="8602">
      <formula>AA11&lt;0</formula>
    </cfRule>
  </conditionalFormatting>
  <conditionalFormatting sqref="AB15">
    <cfRule type="colorScale" priority="8568">
      <colorScale>
        <cfvo type="min"/>
        <cfvo type="max"/>
        <color theme="0"/>
        <color theme="0"/>
      </colorScale>
    </cfRule>
    <cfRule type="expression" dxfId="19516" priority="8570">
      <formula>AA15&lt;0</formula>
    </cfRule>
  </conditionalFormatting>
  <conditionalFormatting sqref="AB16">
    <cfRule type="colorScale" priority="8599">
      <colorScale>
        <cfvo type="min"/>
        <cfvo type="max"/>
        <color theme="0"/>
        <color theme="0"/>
      </colorScale>
    </cfRule>
    <cfRule type="expression" dxfId="19515" priority="8600">
      <formula>AA16&lt;0</formula>
    </cfRule>
  </conditionalFormatting>
  <conditionalFormatting sqref="AB18">
    <cfRule type="colorScale" priority="8564">
      <colorScale>
        <cfvo type="min"/>
        <cfvo type="max"/>
        <color theme="0"/>
        <color theme="0"/>
      </colorScale>
    </cfRule>
    <cfRule type="expression" dxfId="19514" priority="8566">
      <formula>AA18&lt;0</formula>
    </cfRule>
  </conditionalFormatting>
  <conditionalFormatting sqref="AB18:AB19">
    <cfRule type="expression" dxfId="19513" priority="8563">
      <formula>IF(AB18="Validar","Rojo","Verde")</formula>
    </cfRule>
    <cfRule type="expression" priority="8565">
      <formula>#REF!</formula>
    </cfRule>
  </conditionalFormatting>
  <conditionalFormatting sqref="AB19">
    <cfRule type="colorScale" priority="8597">
      <colorScale>
        <cfvo type="min"/>
        <cfvo type="max"/>
        <color theme="0"/>
        <color theme="0"/>
      </colorScale>
    </cfRule>
    <cfRule type="expression" dxfId="19512" priority="8598">
      <formula>AA19&lt;0</formula>
    </cfRule>
  </conditionalFormatting>
  <conditionalFormatting sqref="AB23">
    <cfRule type="colorScale" priority="8560">
      <colorScale>
        <cfvo type="min"/>
        <cfvo type="max"/>
        <color theme="0"/>
        <color theme="0"/>
      </colorScale>
    </cfRule>
    <cfRule type="expression" dxfId="19511" priority="8562">
      <formula>AA23&lt;0</formula>
    </cfRule>
  </conditionalFormatting>
  <conditionalFormatting sqref="AB23:AB24">
    <cfRule type="expression" dxfId="19510" priority="8559">
      <formula>IF(AB23="Validar","Rojo","Verde")</formula>
    </cfRule>
    <cfRule type="expression" priority="8561">
      <formula>#REF!</formula>
    </cfRule>
  </conditionalFormatting>
  <conditionalFormatting sqref="AB24">
    <cfRule type="colorScale" priority="8593">
      <colorScale>
        <cfvo type="min"/>
        <cfvo type="max"/>
        <color theme="0"/>
        <color theme="0"/>
      </colorScale>
    </cfRule>
    <cfRule type="expression" dxfId="19509" priority="8594">
      <formula>AA24&lt;0</formula>
    </cfRule>
  </conditionalFormatting>
  <conditionalFormatting sqref="AB26">
    <cfRule type="colorScale" priority="8556">
      <colorScale>
        <cfvo type="min"/>
        <cfvo type="max"/>
        <color theme="0"/>
        <color theme="0"/>
      </colorScale>
    </cfRule>
    <cfRule type="expression" dxfId="19508" priority="8558">
      <formula>AA26&lt;0</formula>
    </cfRule>
  </conditionalFormatting>
  <conditionalFormatting sqref="AB26:AB27">
    <cfRule type="expression" dxfId="19507" priority="8555">
      <formula>IF(AB26="Validar","Rojo","Verde")</formula>
    </cfRule>
    <cfRule type="expression" priority="8557">
      <formula>#REF!</formula>
    </cfRule>
  </conditionalFormatting>
  <conditionalFormatting sqref="AB27">
    <cfRule type="colorScale" priority="8591">
      <colorScale>
        <cfvo type="min"/>
        <cfvo type="max"/>
        <color theme="0"/>
        <color theme="0"/>
      </colorScale>
    </cfRule>
    <cfRule type="expression" dxfId="19506" priority="8592">
      <formula>AA27&lt;0</formula>
    </cfRule>
  </conditionalFormatting>
  <conditionalFormatting sqref="AB29">
    <cfRule type="colorScale" priority="8552">
      <colorScale>
        <cfvo type="min"/>
        <cfvo type="max"/>
        <color theme="0"/>
        <color theme="0"/>
      </colorScale>
    </cfRule>
    <cfRule type="expression" dxfId="19505" priority="8554">
      <formula>AA29&lt;0</formula>
    </cfRule>
  </conditionalFormatting>
  <conditionalFormatting sqref="AB29:AB30">
    <cfRule type="expression" dxfId="19504" priority="8551">
      <formula>IF(AB29="Validar","Rojo","Verde")</formula>
    </cfRule>
    <cfRule type="expression" priority="8553">
      <formula>#REF!</formula>
    </cfRule>
  </conditionalFormatting>
  <conditionalFormatting sqref="AB30">
    <cfRule type="colorScale" priority="8589">
      <colorScale>
        <cfvo type="min"/>
        <cfvo type="max"/>
        <color theme="0"/>
        <color theme="0"/>
      </colorScale>
    </cfRule>
    <cfRule type="expression" dxfId="19503" priority="8590">
      <formula>AA30&lt;0</formula>
    </cfRule>
  </conditionalFormatting>
  <conditionalFormatting sqref="AB39">
    <cfRule type="colorScale" priority="8548">
      <colorScale>
        <cfvo type="min"/>
        <cfvo type="max"/>
        <color theme="0"/>
        <color theme="0"/>
      </colorScale>
    </cfRule>
    <cfRule type="expression" dxfId="19502" priority="8550">
      <formula>AA39&lt;0</formula>
    </cfRule>
  </conditionalFormatting>
  <conditionalFormatting sqref="AB39:AB66">
    <cfRule type="expression" dxfId="19501" priority="8547">
      <formula>IF(AB39="Validar","Rojo","Verde")</formula>
    </cfRule>
    <cfRule type="expression" priority="8549">
      <formula>#REF!</formula>
    </cfRule>
  </conditionalFormatting>
  <conditionalFormatting sqref="AB40:AB66">
    <cfRule type="colorScale" priority="8587">
      <colorScale>
        <cfvo type="min"/>
        <cfvo type="max"/>
        <color theme="0"/>
        <color theme="0"/>
      </colorScale>
    </cfRule>
    <cfRule type="expression" dxfId="19500" priority="8588">
      <formula>AA40&lt;0</formula>
    </cfRule>
  </conditionalFormatting>
  <conditionalFormatting sqref="AB68">
    <cfRule type="colorScale" priority="8544">
      <colorScale>
        <cfvo type="min"/>
        <cfvo type="max"/>
        <color theme="0"/>
        <color theme="0"/>
      </colorScale>
    </cfRule>
    <cfRule type="expression" dxfId="19499" priority="8546">
      <formula>AA68&lt;0</formula>
    </cfRule>
  </conditionalFormatting>
  <conditionalFormatting sqref="AB68:AB81">
    <cfRule type="expression" dxfId="19498" priority="8543">
      <formula>IF(AB68="Validar","Rojo","Verde")</formula>
    </cfRule>
    <cfRule type="expression" priority="8545">
      <formula>#REF!</formula>
    </cfRule>
  </conditionalFormatting>
  <conditionalFormatting sqref="AB69:AB81">
    <cfRule type="colorScale" priority="8605">
      <colorScale>
        <cfvo type="min"/>
        <cfvo type="max"/>
        <color theme="0"/>
        <color theme="0"/>
      </colorScale>
    </cfRule>
    <cfRule type="expression" dxfId="19497" priority="8606">
      <formula>AA69&lt;0</formula>
    </cfRule>
  </conditionalFormatting>
  <conditionalFormatting sqref="AB83">
    <cfRule type="colorScale" priority="8527">
      <colorScale>
        <cfvo type="min"/>
        <cfvo type="max"/>
        <color theme="0"/>
        <color theme="0"/>
      </colorScale>
    </cfRule>
    <cfRule type="expression" dxfId="19496" priority="8529">
      <formula>AA83&lt;0</formula>
    </cfRule>
  </conditionalFormatting>
  <conditionalFormatting sqref="AB83:AB91">
    <cfRule type="expression" dxfId="19495" priority="8526">
      <formula>IF(AB83="Validar","Rojo","Verde")</formula>
    </cfRule>
    <cfRule type="expression" priority="8528">
      <formula>#REF!</formula>
    </cfRule>
  </conditionalFormatting>
  <conditionalFormatting sqref="AB84:AB91">
    <cfRule type="colorScale" priority="8585">
      <colorScale>
        <cfvo type="min"/>
        <cfvo type="max"/>
        <color theme="0"/>
        <color theme="0"/>
      </colorScale>
    </cfRule>
    <cfRule type="expression" dxfId="19494" priority="8586">
      <formula>AA84&lt;0</formula>
    </cfRule>
  </conditionalFormatting>
  <conditionalFormatting sqref="AB93">
    <cfRule type="colorScale" priority="8540">
      <colorScale>
        <cfvo type="min"/>
        <cfvo type="max"/>
        <color theme="0"/>
        <color theme="0"/>
      </colorScale>
    </cfRule>
    <cfRule type="expression" dxfId="19493" priority="8542">
      <formula>AA93&lt;0</formula>
    </cfRule>
  </conditionalFormatting>
  <conditionalFormatting sqref="AB93:AB102">
    <cfRule type="expression" dxfId="19492" priority="8539">
      <formula>IF(AB93="Validar","Rojo","Verde")</formula>
    </cfRule>
    <cfRule type="expression" priority="8541">
      <formula>#REF!</formula>
    </cfRule>
  </conditionalFormatting>
  <conditionalFormatting sqref="AB94:AB102">
    <cfRule type="colorScale" priority="8583">
      <colorScale>
        <cfvo type="min"/>
        <cfvo type="max"/>
        <color theme="0"/>
        <color theme="0"/>
      </colorScale>
    </cfRule>
    <cfRule type="expression" dxfId="19491" priority="8584">
      <formula>AA94&lt;0</formula>
    </cfRule>
  </conditionalFormatting>
  <conditionalFormatting sqref="AB104">
    <cfRule type="colorScale" priority="8536">
      <colorScale>
        <cfvo type="min"/>
        <cfvo type="max"/>
        <color theme="0"/>
        <color theme="0"/>
      </colorScale>
    </cfRule>
    <cfRule type="expression" dxfId="19490" priority="8538">
      <formula>AA104&lt;0</formula>
    </cfRule>
  </conditionalFormatting>
  <conditionalFormatting sqref="AB104:AB106">
    <cfRule type="expression" dxfId="19489" priority="8535">
      <formula>IF(AB104="Validar","Rojo","Verde")</formula>
    </cfRule>
    <cfRule type="expression" priority="8537">
      <formula>#REF!</formula>
    </cfRule>
  </conditionalFormatting>
  <conditionalFormatting sqref="AB105:AB106">
    <cfRule type="colorScale" priority="8581">
      <colorScale>
        <cfvo type="min"/>
        <cfvo type="max"/>
        <color theme="0"/>
        <color theme="0"/>
      </colorScale>
    </cfRule>
    <cfRule type="expression" dxfId="19488" priority="8582">
      <formula>AA105&lt;0</formula>
    </cfRule>
  </conditionalFormatting>
  <conditionalFormatting sqref="AB110">
    <cfRule type="colorScale" priority="8579">
      <colorScale>
        <cfvo type="min"/>
        <cfvo type="max"/>
        <color theme="0"/>
        <color theme="0"/>
      </colorScale>
    </cfRule>
    <cfRule type="expression" dxfId="19487" priority="8580">
      <formula>AA110&lt;0</formula>
    </cfRule>
  </conditionalFormatting>
  <conditionalFormatting sqref="AB110:AB111">
    <cfRule type="expression" priority="8521">
      <formula>#REF!</formula>
    </cfRule>
  </conditionalFormatting>
  <conditionalFormatting sqref="AB111">
    <cfRule type="colorScale" priority="8520">
      <colorScale>
        <cfvo type="min"/>
        <cfvo type="max"/>
        <color theme="0"/>
        <color theme="0"/>
      </colorScale>
    </cfRule>
    <cfRule type="expression" dxfId="19486" priority="8522">
      <formula>AA111&lt;0</formula>
    </cfRule>
  </conditionalFormatting>
  <conditionalFormatting sqref="AB117:AB123">
    <cfRule type="colorScale" priority="8576">
      <colorScale>
        <cfvo type="min"/>
        <cfvo type="max"/>
        <color theme="0"/>
        <color theme="0"/>
      </colorScale>
    </cfRule>
    <cfRule type="expression" dxfId="19485" priority="8578">
      <formula>AA117&lt;0</formula>
    </cfRule>
  </conditionalFormatting>
  <conditionalFormatting sqref="AB125">
    <cfRule type="colorScale" priority="8532">
      <colorScale>
        <cfvo type="min"/>
        <cfvo type="max"/>
        <color theme="0"/>
        <color theme="0"/>
      </colorScale>
    </cfRule>
    <cfRule type="expression" dxfId="19484" priority="8534">
      <formula>AA125&lt;0</formula>
    </cfRule>
  </conditionalFormatting>
  <conditionalFormatting sqref="AB125:AB134">
    <cfRule type="expression" dxfId="19483" priority="8531">
      <formula>IF(AB125="Validar","Rojo","Verde")</formula>
    </cfRule>
    <cfRule type="expression" priority="8533">
      <formula>#REF!</formula>
    </cfRule>
  </conditionalFormatting>
  <conditionalFormatting sqref="AB126:AB134">
    <cfRule type="colorScale" priority="8573">
      <colorScale>
        <cfvo type="min"/>
        <cfvo type="max"/>
        <color theme="0"/>
        <color theme="0"/>
      </colorScale>
    </cfRule>
    <cfRule type="expression" dxfId="19482" priority="8574">
      <formula>AA126&lt;0</formula>
    </cfRule>
  </conditionalFormatting>
  <conditionalFormatting sqref="AV110:AV111">
    <cfRule type="expression" dxfId="19481" priority="7673">
      <formula>IF(AV110="Validar","Rojo","Verde")</formula>
    </cfRule>
  </conditionalFormatting>
  <conditionalFormatting sqref="AV117:AV123">
    <cfRule type="expression" dxfId="19480" priority="7729">
      <formula>IF(AV117="Validar","Rojo","Verde")</formula>
    </cfRule>
  </conditionalFormatting>
  <conditionalFormatting sqref="AV6:AV16">
    <cfRule type="expression" dxfId="19479" priority="7721">
      <formula>IF(AV6="Validar","Rojo","Verde")</formula>
    </cfRule>
    <cfRule type="expression" priority="7723">
      <formula>#REF!</formula>
    </cfRule>
  </conditionalFormatting>
  <conditionalFormatting sqref="AV6:AV9">
    <cfRule type="colorScale" priority="7757">
      <colorScale>
        <cfvo type="min"/>
        <cfvo type="max"/>
        <color theme="0"/>
        <color theme="0"/>
      </colorScale>
    </cfRule>
    <cfRule type="expression" dxfId="19478" priority="7758">
      <formula>AU6&lt;0</formula>
    </cfRule>
  </conditionalFormatting>
  <conditionalFormatting sqref="AV10">
    <cfRule type="colorScale" priority="7725">
      <colorScale>
        <cfvo type="min"/>
        <cfvo type="max"/>
        <color theme="0"/>
        <color theme="0"/>
      </colorScale>
    </cfRule>
    <cfRule type="expression" dxfId="19477" priority="7726">
      <formula>AU10&lt;0</formula>
    </cfRule>
  </conditionalFormatting>
  <conditionalFormatting sqref="AV11:AV14">
    <cfRule type="colorScale" priority="7755">
      <colorScale>
        <cfvo type="min"/>
        <cfvo type="max"/>
        <color theme="0"/>
        <color theme="0"/>
      </colorScale>
    </cfRule>
    <cfRule type="expression" dxfId="19476" priority="7756">
      <formula>AU11&lt;0</formula>
    </cfRule>
  </conditionalFormatting>
  <conditionalFormatting sqref="AV15">
    <cfRule type="colorScale" priority="7722">
      <colorScale>
        <cfvo type="min"/>
        <cfvo type="max"/>
        <color theme="0"/>
        <color theme="0"/>
      </colorScale>
    </cfRule>
    <cfRule type="expression" dxfId="19475" priority="7724">
      <formula>AU15&lt;0</formula>
    </cfRule>
  </conditionalFormatting>
  <conditionalFormatting sqref="AV16">
    <cfRule type="colorScale" priority="7753">
      <colorScale>
        <cfvo type="min"/>
        <cfvo type="max"/>
        <color theme="0"/>
        <color theme="0"/>
      </colorScale>
    </cfRule>
    <cfRule type="expression" dxfId="19474" priority="7754">
      <formula>AU16&lt;0</formula>
    </cfRule>
  </conditionalFormatting>
  <conditionalFormatting sqref="AV18">
    <cfRule type="colorScale" priority="7718">
      <colorScale>
        <cfvo type="min"/>
        <cfvo type="max"/>
        <color theme="0"/>
        <color theme="0"/>
      </colorScale>
    </cfRule>
    <cfRule type="expression" dxfId="19473" priority="7720">
      <formula>AU18&lt;0</formula>
    </cfRule>
  </conditionalFormatting>
  <conditionalFormatting sqref="AV18:AV19">
    <cfRule type="expression" dxfId="19472" priority="7717">
      <formula>IF(AV18="Validar","Rojo","Verde")</formula>
    </cfRule>
    <cfRule type="expression" priority="7719">
      <formula>#REF!</formula>
    </cfRule>
  </conditionalFormatting>
  <conditionalFormatting sqref="AV19">
    <cfRule type="colorScale" priority="7751">
      <colorScale>
        <cfvo type="min"/>
        <cfvo type="max"/>
        <color theme="0"/>
        <color theme="0"/>
      </colorScale>
    </cfRule>
    <cfRule type="expression" dxfId="19471" priority="7752">
      <formula>AU19&lt;0</formula>
    </cfRule>
  </conditionalFormatting>
  <conditionalFormatting sqref="AV23">
    <cfRule type="colorScale" priority="7714">
      <colorScale>
        <cfvo type="min"/>
        <cfvo type="max"/>
        <color theme="0"/>
        <color theme="0"/>
      </colorScale>
    </cfRule>
    <cfRule type="expression" dxfId="19470" priority="7716">
      <formula>AU23&lt;0</formula>
    </cfRule>
  </conditionalFormatting>
  <conditionalFormatting sqref="AV23:AV24">
    <cfRule type="expression" dxfId="19469" priority="7713">
      <formula>IF(AV23="Validar","Rojo","Verde")</formula>
    </cfRule>
    <cfRule type="expression" priority="7715">
      <formula>#REF!</formula>
    </cfRule>
  </conditionalFormatting>
  <conditionalFormatting sqref="AV24">
    <cfRule type="colorScale" priority="7747">
      <colorScale>
        <cfvo type="min"/>
        <cfvo type="max"/>
        <color theme="0"/>
        <color theme="0"/>
      </colorScale>
    </cfRule>
    <cfRule type="expression" dxfId="19468" priority="7748">
      <formula>AU24&lt;0</formula>
    </cfRule>
  </conditionalFormatting>
  <conditionalFormatting sqref="AV26">
    <cfRule type="colorScale" priority="7710">
      <colorScale>
        <cfvo type="min"/>
        <cfvo type="max"/>
        <color theme="0"/>
        <color theme="0"/>
      </colorScale>
    </cfRule>
    <cfRule type="expression" dxfId="19467" priority="7712">
      <formula>AU26&lt;0</formula>
    </cfRule>
  </conditionalFormatting>
  <conditionalFormatting sqref="AV26:AV27">
    <cfRule type="expression" dxfId="19466" priority="7709">
      <formula>IF(AV26="Validar","Rojo","Verde")</formula>
    </cfRule>
    <cfRule type="expression" priority="7711">
      <formula>#REF!</formula>
    </cfRule>
  </conditionalFormatting>
  <conditionalFormatting sqref="AV27">
    <cfRule type="colorScale" priority="7745">
      <colorScale>
        <cfvo type="min"/>
        <cfvo type="max"/>
        <color theme="0"/>
        <color theme="0"/>
      </colorScale>
    </cfRule>
    <cfRule type="expression" dxfId="19465" priority="7746">
      <formula>AU27&lt;0</formula>
    </cfRule>
  </conditionalFormatting>
  <conditionalFormatting sqref="AV29">
    <cfRule type="colorScale" priority="7706">
      <colorScale>
        <cfvo type="min"/>
        <cfvo type="max"/>
        <color theme="0"/>
        <color theme="0"/>
      </colorScale>
    </cfRule>
    <cfRule type="expression" dxfId="19464" priority="7708">
      <formula>AU29&lt;0</formula>
    </cfRule>
  </conditionalFormatting>
  <conditionalFormatting sqref="AV29:AV30">
    <cfRule type="expression" dxfId="19463" priority="7705">
      <formula>IF(AV29="Validar","Rojo","Verde")</formula>
    </cfRule>
    <cfRule type="expression" priority="7707">
      <formula>#REF!</formula>
    </cfRule>
  </conditionalFormatting>
  <conditionalFormatting sqref="AV30">
    <cfRule type="colorScale" priority="7743">
      <colorScale>
        <cfvo type="min"/>
        <cfvo type="max"/>
        <color theme="0"/>
        <color theme="0"/>
      </colorScale>
    </cfRule>
    <cfRule type="expression" dxfId="19462" priority="7744">
      <formula>AU30&lt;0</formula>
    </cfRule>
  </conditionalFormatting>
  <conditionalFormatting sqref="AV39">
    <cfRule type="colorScale" priority="7702">
      <colorScale>
        <cfvo type="min"/>
        <cfvo type="max"/>
        <color theme="0"/>
        <color theme="0"/>
      </colorScale>
    </cfRule>
    <cfRule type="expression" dxfId="19461" priority="7704">
      <formula>AU39&lt;0</formula>
    </cfRule>
  </conditionalFormatting>
  <conditionalFormatting sqref="AV39:AV66">
    <cfRule type="expression" dxfId="19460" priority="7701">
      <formula>IF(AV39="Validar","Rojo","Verde")</formula>
    </cfRule>
    <cfRule type="expression" priority="7703">
      <formula>#REF!</formula>
    </cfRule>
  </conditionalFormatting>
  <conditionalFormatting sqref="AV40:AV66">
    <cfRule type="colorScale" priority="7741">
      <colorScale>
        <cfvo type="min"/>
        <cfvo type="max"/>
        <color theme="0"/>
        <color theme="0"/>
      </colorScale>
    </cfRule>
    <cfRule type="expression" dxfId="19459" priority="7742">
      <formula>AU40&lt;0</formula>
    </cfRule>
  </conditionalFormatting>
  <conditionalFormatting sqref="AV68">
    <cfRule type="colorScale" priority="7698">
      <colorScale>
        <cfvo type="min"/>
        <cfvo type="max"/>
        <color theme="0"/>
        <color theme="0"/>
      </colorScale>
    </cfRule>
    <cfRule type="expression" dxfId="19458" priority="7700">
      <formula>AU68&lt;0</formula>
    </cfRule>
  </conditionalFormatting>
  <conditionalFormatting sqref="AV68:AV81">
    <cfRule type="expression" dxfId="19457" priority="7697">
      <formula>IF(AV68="Validar","Rojo","Verde")</formula>
    </cfRule>
    <cfRule type="expression" priority="7699">
      <formula>#REF!</formula>
    </cfRule>
  </conditionalFormatting>
  <conditionalFormatting sqref="AV69:AV81">
    <cfRule type="colorScale" priority="7759">
      <colorScale>
        <cfvo type="min"/>
        <cfvo type="max"/>
        <color theme="0"/>
        <color theme="0"/>
      </colorScale>
    </cfRule>
    <cfRule type="expression" dxfId="19456" priority="7760">
      <formula>AU69&lt;0</formula>
    </cfRule>
  </conditionalFormatting>
  <conditionalFormatting sqref="AV83">
    <cfRule type="colorScale" priority="7681">
      <colorScale>
        <cfvo type="min"/>
        <cfvo type="max"/>
        <color theme="0"/>
        <color theme="0"/>
      </colorScale>
    </cfRule>
    <cfRule type="expression" dxfId="19455" priority="7683">
      <formula>AU83&lt;0</formula>
    </cfRule>
  </conditionalFormatting>
  <conditionalFormatting sqref="AV83:AV91">
    <cfRule type="expression" dxfId="19454" priority="7680">
      <formula>IF(AV83="Validar","Rojo","Verde")</formula>
    </cfRule>
    <cfRule type="expression" priority="7682">
      <formula>#REF!</formula>
    </cfRule>
  </conditionalFormatting>
  <conditionalFormatting sqref="AV84:AV91">
    <cfRule type="colorScale" priority="7739">
      <colorScale>
        <cfvo type="min"/>
        <cfvo type="max"/>
        <color theme="0"/>
        <color theme="0"/>
      </colorScale>
    </cfRule>
    <cfRule type="expression" dxfId="19453" priority="7740">
      <formula>AU84&lt;0</formula>
    </cfRule>
  </conditionalFormatting>
  <conditionalFormatting sqref="AV93">
    <cfRule type="colorScale" priority="7694">
      <colorScale>
        <cfvo type="min"/>
        <cfvo type="max"/>
        <color theme="0"/>
        <color theme="0"/>
      </colorScale>
    </cfRule>
    <cfRule type="expression" dxfId="19452" priority="7696">
      <formula>AU93&lt;0</formula>
    </cfRule>
  </conditionalFormatting>
  <conditionalFormatting sqref="AV93:AV102">
    <cfRule type="expression" dxfId="19451" priority="7693">
      <formula>IF(AV93="Validar","Rojo","Verde")</formula>
    </cfRule>
    <cfRule type="expression" priority="7695">
      <formula>#REF!</formula>
    </cfRule>
  </conditionalFormatting>
  <conditionalFormatting sqref="AV94:AV102">
    <cfRule type="colorScale" priority="7737">
      <colorScale>
        <cfvo type="min"/>
        <cfvo type="max"/>
        <color theme="0"/>
        <color theme="0"/>
      </colorScale>
    </cfRule>
    <cfRule type="expression" dxfId="19450" priority="7738">
      <formula>AU94&lt;0</formula>
    </cfRule>
  </conditionalFormatting>
  <conditionalFormatting sqref="AV104">
    <cfRule type="colorScale" priority="7690">
      <colorScale>
        <cfvo type="min"/>
        <cfvo type="max"/>
        <color theme="0"/>
        <color theme="0"/>
      </colorScale>
    </cfRule>
    <cfRule type="expression" dxfId="19449" priority="7692">
      <formula>AU104&lt;0</formula>
    </cfRule>
  </conditionalFormatting>
  <conditionalFormatting sqref="AV104:AV106">
    <cfRule type="expression" dxfId="19448" priority="7689">
      <formula>IF(AV104="Validar","Rojo","Verde")</formula>
    </cfRule>
    <cfRule type="expression" priority="7691">
      <formula>#REF!</formula>
    </cfRule>
  </conditionalFormatting>
  <conditionalFormatting sqref="AV105:AV106">
    <cfRule type="colorScale" priority="7735">
      <colorScale>
        <cfvo type="min"/>
        <cfvo type="max"/>
        <color theme="0"/>
        <color theme="0"/>
      </colorScale>
    </cfRule>
    <cfRule type="expression" dxfId="19447" priority="7736">
      <formula>AU105&lt;0</formula>
    </cfRule>
  </conditionalFormatting>
  <conditionalFormatting sqref="AV110">
    <cfRule type="colorScale" priority="7733">
      <colorScale>
        <cfvo type="min"/>
        <cfvo type="max"/>
        <color theme="0"/>
        <color theme="0"/>
      </colorScale>
    </cfRule>
    <cfRule type="expression" dxfId="19446" priority="7734">
      <formula>AU110&lt;0</formula>
    </cfRule>
  </conditionalFormatting>
  <conditionalFormatting sqref="AV110:AV111">
    <cfRule type="expression" priority="7675">
      <formula>#REF!</formula>
    </cfRule>
  </conditionalFormatting>
  <conditionalFormatting sqref="AV111">
    <cfRule type="colorScale" priority="7674">
      <colorScale>
        <cfvo type="min"/>
        <cfvo type="max"/>
        <color theme="0"/>
        <color theme="0"/>
      </colorScale>
    </cfRule>
    <cfRule type="expression" dxfId="19445" priority="7676">
      <formula>AU111&lt;0</formula>
    </cfRule>
  </conditionalFormatting>
  <conditionalFormatting sqref="AV117:AV123">
    <cfRule type="colorScale" priority="7730">
      <colorScale>
        <cfvo type="min"/>
        <cfvo type="max"/>
        <color theme="0"/>
        <color theme="0"/>
      </colorScale>
    </cfRule>
    <cfRule type="expression" priority="7731">
      <formula>#REF!</formula>
    </cfRule>
    <cfRule type="expression" dxfId="19444" priority="7732">
      <formula>AU117&lt;0</formula>
    </cfRule>
  </conditionalFormatting>
  <conditionalFormatting sqref="AV125">
    <cfRule type="colorScale" priority="7686">
      <colorScale>
        <cfvo type="min"/>
        <cfvo type="max"/>
        <color theme="0"/>
        <color theme="0"/>
      </colorScale>
    </cfRule>
    <cfRule type="expression" dxfId="19443" priority="7688">
      <formula>AU125&lt;0</formula>
    </cfRule>
  </conditionalFormatting>
  <conditionalFormatting sqref="AV125:AV134">
    <cfRule type="expression" dxfId="19442" priority="7685">
      <formula>IF(AV125="Validar","Rojo","Verde")</formula>
    </cfRule>
    <cfRule type="expression" priority="7687">
      <formula>#REF!</formula>
    </cfRule>
  </conditionalFormatting>
  <conditionalFormatting sqref="AV126:AV134">
    <cfRule type="colorScale" priority="7727">
      <colorScale>
        <cfvo type="min"/>
        <cfvo type="max"/>
        <color theme="0"/>
        <color theme="0"/>
      </colorScale>
    </cfRule>
    <cfRule type="expression" dxfId="19441" priority="7728">
      <formula>AU126&lt;0</formula>
    </cfRule>
  </conditionalFormatting>
  <conditionalFormatting sqref="BB110:BB111">
    <cfRule type="expression" dxfId="19440" priority="7352">
      <formula>IF(BB110="Validar","Rojo","Verde")</formula>
    </cfRule>
  </conditionalFormatting>
  <conditionalFormatting sqref="BB117:BB123">
    <cfRule type="expression" dxfId="19439" priority="7408">
      <formula>IF(BB117="Validar","Rojo","Verde")</formula>
    </cfRule>
  </conditionalFormatting>
  <conditionalFormatting sqref="BB6:BB16">
    <cfRule type="expression" dxfId="19438" priority="7400">
      <formula>IF(BB6="Validar","Rojo","Verde")</formula>
    </cfRule>
    <cfRule type="expression" priority="7402">
      <formula>#REF!</formula>
    </cfRule>
  </conditionalFormatting>
  <conditionalFormatting sqref="BB6:BB9">
    <cfRule type="colorScale" priority="7436">
      <colorScale>
        <cfvo type="min"/>
        <cfvo type="max"/>
        <color theme="0"/>
        <color theme="0"/>
      </colorScale>
    </cfRule>
    <cfRule type="expression" dxfId="19437" priority="7437">
      <formula>BA6&lt;0</formula>
    </cfRule>
  </conditionalFormatting>
  <conditionalFormatting sqref="BB10">
    <cfRule type="colorScale" priority="7404">
      <colorScale>
        <cfvo type="min"/>
        <cfvo type="max"/>
        <color theme="0"/>
        <color theme="0"/>
      </colorScale>
    </cfRule>
    <cfRule type="expression" dxfId="19436" priority="7405">
      <formula>BA10&lt;0</formula>
    </cfRule>
  </conditionalFormatting>
  <conditionalFormatting sqref="BB11:BB14">
    <cfRule type="colorScale" priority="7434">
      <colorScale>
        <cfvo type="min"/>
        <cfvo type="max"/>
        <color theme="0"/>
        <color theme="0"/>
      </colorScale>
    </cfRule>
    <cfRule type="expression" dxfId="19435" priority="7435">
      <formula>BA11&lt;0</formula>
    </cfRule>
  </conditionalFormatting>
  <conditionalFormatting sqref="BB15">
    <cfRule type="colorScale" priority="7401">
      <colorScale>
        <cfvo type="min"/>
        <cfvo type="max"/>
        <color theme="0"/>
        <color theme="0"/>
      </colorScale>
    </cfRule>
    <cfRule type="expression" dxfId="19434" priority="7403">
      <formula>BA15&lt;0</formula>
    </cfRule>
  </conditionalFormatting>
  <conditionalFormatting sqref="BB16">
    <cfRule type="colorScale" priority="7432">
      <colorScale>
        <cfvo type="min"/>
        <cfvo type="max"/>
        <color theme="0"/>
        <color theme="0"/>
      </colorScale>
    </cfRule>
    <cfRule type="expression" dxfId="19433" priority="7433">
      <formula>BA16&lt;0</formula>
    </cfRule>
  </conditionalFormatting>
  <conditionalFormatting sqref="BB18">
    <cfRule type="colorScale" priority="7397">
      <colorScale>
        <cfvo type="min"/>
        <cfvo type="max"/>
        <color theme="0"/>
        <color theme="0"/>
      </colorScale>
    </cfRule>
    <cfRule type="expression" dxfId="19432" priority="7399">
      <formula>BA18&lt;0</formula>
    </cfRule>
  </conditionalFormatting>
  <conditionalFormatting sqref="BB18:BB19">
    <cfRule type="expression" dxfId="19431" priority="7396">
      <formula>IF(BB18="Validar","Rojo","Verde")</formula>
    </cfRule>
    <cfRule type="expression" priority="7398">
      <formula>#REF!</formula>
    </cfRule>
  </conditionalFormatting>
  <conditionalFormatting sqref="BB19">
    <cfRule type="colorScale" priority="7430">
      <colorScale>
        <cfvo type="min"/>
        <cfvo type="max"/>
        <color theme="0"/>
        <color theme="0"/>
      </colorScale>
    </cfRule>
    <cfRule type="expression" dxfId="19430" priority="7431">
      <formula>BA19&lt;0</formula>
    </cfRule>
  </conditionalFormatting>
  <conditionalFormatting sqref="BB23">
    <cfRule type="colorScale" priority="7393">
      <colorScale>
        <cfvo type="min"/>
        <cfvo type="max"/>
        <color theme="0"/>
        <color theme="0"/>
      </colorScale>
    </cfRule>
    <cfRule type="expression" dxfId="19429" priority="7395">
      <formula>BA23&lt;0</formula>
    </cfRule>
  </conditionalFormatting>
  <conditionalFormatting sqref="BB23:BB24">
    <cfRule type="expression" dxfId="19428" priority="7392">
      <formula>IF(BB23="Validar","Rojo","Verde")</formula>
    </cfRule>
    <cfRule type="expression" priority="7394">
      <formula>#REF!</formula>
    </cfRule>
  </conditionalFormatting>
  <conditionalFormatting sqref="BB24">
    <cfRule type="colorScale" priority="7426">
      <colorScale>
        <cfvo type="min"/>
        <cfvo type="max"/>
        <color theme="0"/>
        <color theme="0"/>
      </colorScale>
    </cfRule>
    <cfRule type="expression" dxfId="19427" priority="7427">
      <formula>BA24&lt;0</formula>
    </cfRule>
  </conditionalFormatting>
  <conditionalFormatting sqref="BB26">
    <cfRule type="colorScale" priority="7389">
      <colorScale>
        <cfvo type="min"/>
        <cfvo type="max"/>
        <color theme="0"/>
        <color theme="0"/>
      </colorScale>
    </cfRule>
    <cfRule type="expression" dxfId="19426" priority="7391">
      <formula>BA26&lt;0</formula>
    </cfRule>
  </conditionalFormatting>
  <conditionalFormatting sqref="BB26:BB27">
    <cfRule type="expression" dxfId="19425" priority="7388">
      <formula>IF(BB26="Validar","Rojo","Verde")</formula>
    </cfRule>
    <cfRule type="expression" priority="7390">
      <formula>#REF!</formula>
    </cfRule>
  </conditionalFormatting>
  <conditionalFormatting sqref="BB27">
    <cfRule type="colorScale" priority="7424">
      <colorScale>
        <cfvo type="min"/>
        <cfvo type="max"/>
        <color theme="0"/>
        <color theme="0"/>
      </colorScale>
    </cfRule>
    <cfRule type="expression" dxfId="19424" priority="7425">
      <formula>BA27&lt;0</formula>
    </cfRule>
  </conditionalFormatting>
  <conditionalFormatting sqref="BB29">
    <cfRule type="colorScale" priority="7385">
      <colorScale>
        <cfvo type="min"/>
        <cfvo type="max"/>
        <color theme="0"/>
        <color theme="0"/>
      </colorScale>
    </cfRule>
    <cfRule type="expression" dxfId="19423" priority="7387">
      <formula>BA29&lt;0</formula>
    </cfRule>
  </conditionalFormatting>
  <conditionalFormatting sqref="BB29:BB30">
    <cfRule type="expression" dxfId="19422" priority="7384">
      <formula>IF(BB29="Validar","Rojo","Verde")</formula>
    </cfRule>
    <cfRule type="expression" priority="7386">
      <formula>#REF!</formula>
    </cfRule>
  </conditionalFormatting>
  <conditionalFormatting sqref="BB30">
    <cfRule type="colorScale" priority="7422">
      <colorScale>
        <cfvo type="min"/>
        <cfvo type="max"/>
        <color theme="0"/>
        <color theme="0"/>
      </colorScale>
    </cfRule>
    <cfRule type="expression" dxfId="19421" priority="7423">
      <formula>BA30&lt;0</formula>
    </cfRule>
  </conditionalFormatting>
  <conditionalFormatting sqref="BB39">
    <cfRule type="colorScale" priority="7381">
      <colorScale>
        <cfvo type="min"/>
        <cfvo type="max"/>
        <color theme="0"/>
        <color theme="0"/>
      </colorScale>
    </cfRule>
    <cfRule type="expression" dxfId="19420" priority="7383">
      <formula>BA39&lt;0</formula>
    </cfRule>
  </conditionalFormatting>
  <conditionalFormatting sqref="BB39:BB66">
    <cfRule type="expression" dxfId="19419" priority="7380">
      <formula>IF(BB39="Validar","Rojo","Verde")</formula>
    </cfRule>
    <cfRule type="expression" priority="7382">
      <formula>#REF!</formula>
    </cfRule>
  </conditionalFormatting>
  <conditionalFormatting sqref="BB40:BB66">
    <cfRule type="colorScale" priority="7420">
      <colorScale>
        <cfvo type="min"/>
        <cfvo type="max"/>
        <color theme="0"/>
        <color theme="0"/>
      </colorScale>
    </cfRule>
    <cfRule type="expression" dxfId="19418" priority="7421">
      <formula>BA40&lt;0</formula>
    </cfRule>
  </conditionalFormatting>
  <conditionalFormatting sqref="BB68">
    <cfRule type="colorScale" priority="7377">
      <colorScale>
        <cfvo type="min"/>
        <cfvo type="max"/>
        <color theme="0"/>
        <color theme="0"/>
      </colorScale>
    </cfRule>
    <cfRule type="expression" dxfId="19417" priority="7379">
      <formula>BA68&lt;0</formula>
    </cfRule>
  </conditionalFormatting>
  <conditionalFormatting sqref="BB68:BB81">
    <cfRule type="expression" dxfId="19416" priority="7376">
      <formula>IF(BB68="Validar","Rojo","Verde")</formula>
    </cfRule>
    <cfRule type="expression" priority="7378">
      <formula>#REF!</formula>
    </cfRule>
  </conditionalFormatting>
  <conditionalFormatting sqref="BB69:BB81">
    <cfRule type="colorScale" priority="7438">
      <colorScale>
        <cfvo type="min"/>
        <cfvo type="max"/>
        <color theme="0"/>
        <color theme="0"/>
      </colorScale>
    </cfRule>
    <cfRule type="expression" dxfId="19415" priority="7439">
      <formula>BA69&lt;0</formula>
    </cfRule>
  </conditionalFormatting>
  <conditionalFormatting sqref="BB83">
    <cfRule type="colorScale" priority="7360">
      <colorScale>
        <cfvo type="min"/>
        <cfvo type="max"/>
        <color theme="0"/>
        <color theme="0"/>
      </colorScale>
    </cfRule>
    <cfRule type="expression" dxfId="19414" priority="7362">
      <formula>BA83&lt;0</formula>
    </cfRule>
  </conditionalFormatting>
  <conditionalFormatting sqref="BB83:BB91">
    <cfRule type="expression" dxfId="19413" priority="7359">
      <formula>IF(BB83="Validar","Rojo","Verde")</formula>
    </cfRule>
    <cfRule type="expression" priority="7361">
      <formula>#REF!</formula>
    </cfRule>
  </conditionalFormatting>
  <conditionalFormatting sqref="BB84:BB91">
    <cfRule type="colorScale" priority="7418">
      <colorScale>
        <cfvo type="min"/>
        <cfvo type="max"/>
        <color theme="0"/>
        <color theme="0"/>
      </colorScale>
    </cfRule>
    <cfRule type="expression" dxfId="19412" priority="7419">
      <formula>BA84&lt;0</formula>
    </cfRule>
  </conditionalFormatting>
  <conditionalFormatting sqref="BB93">
    <cfRule type="colorScale" priority="7373">
      <colorScale>
        <cfvo type="min"/>
        <cfvo type="max"/>
        <color theme="0"/>
        <color theme="0"/>
      </colorScale>
    </cfRule>
    <cfRule type="expression" dxfId="19411" priority="7375">
      <formula>BA93&lt;0</formula>
    </cfRule>
  </conditionalFormatting>
  <conditionalFormatting sqref="BB93:BB102">
    <cfRule type="expression" dxfId="19410" priority="7372">
      <formula>IF(BB93="Validar","Rojo","Verde")</formula>
    </cfRule>
    <cfRule type="expression" priority="7374">
      <formula>#REF!</formula>
    </cfRule>
  </conditionalFormatting>
  <conditionalFormatting sqref="BB94:BB102">
    <cfRule type="colorScale" priority="7416">
      <colorScale>
        <cfvo type="min"/>
        <cfvo type="max"/>
        <color theme="0"/>
        <color theme="0"/>
      </colorScale>
    </cfRule>
    <cfRule type="expression" dxfId="19409" priority="7417">
      <formula>BA94&lt;0</formula>
    </cfRule>
  </conditionalFormatting>
  <conditionalFormatting sqref="BB104">
    <cfRule type="colorScale" priority="7369">
      <colorScale>
        <cfvo type="min"/>
        <cfvo type="max"/>
        <color theme="0"/>
        <color theme="0"/>
      </colorScale>
    </cfRule>
    <cfRule type="expression" dxfId="19408" priority="7371">
      <formula>BA104&lt;0</formula>
    </cfRule>
  </conditionalFormatting>
  <conditionalFormatting sqref="BB104:BB106">
    <cfRule type="expression" dxfId="19407" priority="7368">
      <formula>IF(BB104="Validar","Rojo","Verde")</formula>
    </cfRule>
    <cfRule type="expression" priority="7370">
      <formula>#REF!</formula>
    </cfRule>
  </conditionalFormatting>
  <conditionalFormatting sqref="BB105:BB106">
    <cfRule type="colorScale" priority="7414">
      <colorScale>
        <cfvo type="min"/>
        <cfvo type="max"/>
        <color theme="0"/>
        <color theme="0"/>
      </colorScale>
    </cfRule>
    <cfRule type="expression" dxfId="19406" priority="7415">
      <formula>BA105&lt;0</formula>
    </cfRule>
  </conditionalFormatting>
  <conditionalFormatting sqref="BB110">
    <cfRule type="colorScale" priority="7412">
      <colorScale>
        <cfvo type="min"/>
        <cfvo type="max"/>
        <color theme="0"/>
        <color theme="0"/>
      </colorScale>
    </cfRule>
    <cfRule type="expression" dxfId="19405" priority="7413">
      <formula>BA110&lt;0</formula>
    </cfRule>
  </conditionalFormatting>
  <conditionalFormatting sqref="BB110:BB111">
    <cfRule type="expression" priority="7354">
      <formula>#REF!</formula>
    </cfRule>
  </conditionalFormatting>
  <conditionalFormatting sqref="BB111">
    <cfRule type="colorScale" priority="7353">
      <colorScale>
        <cfvo type="min"/>
        <cfvo type="max"/>
        <color theme="0"/>
        <color theme="0"/>
      </colorScale>
    </cfRule>
    <cfRule type="expression" dxfId="19404" priority="7355">
      <formula>BA111&lt;0</formula>
    </cfRule>
  </conditionalFormatting>
  <conditionalFormatting sqref="BB117:BB123">
    <cfRule type="colorScale" priority="7409">
      <colorScale>
        <cfvo type="min"/>
        <cfvo type="max"/>
        <color theme="0"/>
        <color theme="0"/>
      </colorScale>
    </cfRule>
    <cfRule type="expression" priority="7410">
      <formula>#REF!</formula>
    </cfRule>
    <cfRule type="expression" dxfId="19403" priority="7411">
      <formula>BA117&lt;0</formula>
    </cfRule>
  </conditionalFormatting>
  <conditionalFormatting sqref="BB125">
    <cfRule type="colorScale" priority="7365">
      <colorScale>
        <cfvo type="min"/>
        <cfvo type="max"/>
        <color theme="0"/>
        <color theme="0"/>
      </colorScale>
    </cfRule>
    <cfRule type="expression" dxfId="19402" priority="7367">
      <formula>BA125&lt;0</formula>
    </cfRule>
  </conditionalFormatting>
  <conditionalFormatting sqref="BB125:BB134">
    <cfRule type="expression" dxfId="19401" priority="7364">
      <formula>IF(BB125="Validar","Rojo","Verde")</formula>
    </cfRule>
    <cfRule type="expression" priority="7366">
      <formula>#REF!</formula>
    </cfRule>
  </conditionalFormatting>
  <conditionalFormatting sqref="BB126:BB134">
    <cfRule type="colorScale" priority="7406">
      <colorScale>
        <cfvo type="min"/>
        <cfvo type="max"/>
        <color theme="0"/>
        <color theme="0"/>
      </colorScale>
    </cfRule>
    <cfRule type="expression" dxfId="19400" priority="7407">
      <formula>BA126&lt;0</formula>
    </cfRule>
  </conditionalFormatting>
  <conditionalFormatting sqref="BF110:BF111">
    <cfRule type="expression" dxfId="19399" priority="6977">
      <formula>IF(BF110="Validar","Rojo","Verde")</formula>
    </cfRule>
  </conditionalFormatting>
  <conditionalFormatting sqref="BF117:BF123">
    <cfRule type="expression" dxfId="19398" priority="7033">
      <formula>IF(BF117="Validar","Rojo","Verde")</formula>
    </cfRule>
  </conditionalFormatting>
  <conditionalFormatting sqref="BF117:BF123">
    <cfRule type="expression" priority="7035">
      <formula>#REF!</formula>
    </cfRule>
  </conditionalFormatting>
  <conditionalFormatting sqref="BF6:BF16">
    <cfRule type="expression" dxfId="19397" priority="7025">
      <formula>IF(BF6="Validar","Rojo","Verde")</formula>
    </cfRule>
    <cfRule type="expression" priority="7027">
      <formula>#REF!</formula>
    </cfRule>
  </conditionalFormatting>
  <conditionalFormatting sqref="BF6:BF9">
    <cfRule type="colorScale" priority="7061">
      <colorScale>
        <cfvo type="min"/>
        <cfvo type="max"/>
        <color theme="0"/>
        <color theme="0"/>
      </colorScale>
    </cfRule>
    <cfRule type="expression" dxfId="19396" priority="7062">
      <formula>BE6&lt;0</formula>
    </cfRule>
  </conditionalFormatting>
  <conditionalFormatting sqref="BF10">
    <cfRule type="colorScale" priority="7029">
      <colorScale>
        <cfvo type="min"/>
        <cfvo type="max"/>
        <color theme="0"/>
        <color theme="0"/>
      </colorScale>
    </cfRule>
    <cfRule type="expression" dxfId="19395" priority="7030">
      <formula>BE10&lt;0</formula>
    </cfRule>
  </conditionalFormatting>
  <conditionalFormatting sqref="BF11:BF14">
    <cfRule type="colorScale" priority="7059">
      <colorScale>
        <cfvo type="min"/>
        <cfvo type="max"/>
        <color theme="0"/>
        <color theme="0"/>
      </colorScale>
    </cfRule>
    <cfRule type="expression" dxfId="19394" priority="7060">
      <formula>BE11&lt;0</formula>
    </cfRule>
  </conditionalFormatting>
  <conditionalFormatting sqref="BF15">
    <cfRule type="colorScale" priority="7026">
      <colorScale>
        <cfvo type="min"/>
        <cfvo type="max"/>
        <color theme="0"/>
        <color theme="0"/>
      </colorScale>
    </cfRule>
    <cfRule type="expression" dxfId="19393" priority="7028">
      <formula>BE15&lt;0</formula>
    </cfRule>
  </conditionalFormatting>
  <conditionalFormatting sqref="BF16">
    <cfRule type="colorScale" priority="7057">
      <colorScale>
        <cfvo type="min"/>
        <cfvo type="max"/>
        <color theme="0"/>
        <color theme="0"/>
      </colorScale>
    </cfRule>
    <cfRule type="expression" dxfId="19392" priority="7058">
      <formula>BE16&lt;0</formula>
    </cfRule>
  </conditionalFormatting>
  <conditionalFormatting sqref="BF18">
    <cfRule type="colorScale" priority="7022">
      <colorScale>
        <cfvo type="min"/>
        <cfvo type="max"/>
        <color theme="0"/>
        <color theme="0"/>
      </colorScale>
    </cfRule>
    <cfRule type="expression" dxfId="19391" priority="7024">
      <formula>BE18&lt;0</formula>
    </cfRule>
  </conditionalFormatting>
  <conditionalFormatting sqref="BF18:BF19">
    <cfRule type="expression" dxfId="19390" priority="7021">
      <formula>IF(BF18="Validar","Rojo","Verde")</formula>
    </cfRule>
    <cfRule type="expression" priority="7023">
      <formula>#REF!</formula>
    </cfRule>
  </conditionalFormatting>
  <conditionalFormatting sqref="BF19">
    <cfRule type="colorScale" priority="7055">
      <colorScale>
        <cfvo type="min"/>
        <cfvo type="max"/>
        <color theme="0"/>
        <color theme="0"/>
      </colorScale>
    </cfRule>
    <cfRule type="expression" dxfId="19389" priority="7056">
      <formula>BE19&lt;0</formula>
    </cfRule>
  </conditionalFormatting>
  <conditionalFormatting sqref="BF23">
    <cfRule type="colorScale" priority="7018">
      <colorScale>
        <cfvo type="min"/>
        <cfvo type="max"/>
        <color theme="0"/>
        <color theme="0"/>
      </colorScale>
    </cfRule>
    <cfRule type="expression" dxfId="19388" priority="7020">
      <formula>BE23&lt;0</formula>
    </cfRule>
  </conditionalFormatting>
  <conditionalFormatting sqref="BF23:BF24">
    <cfRule type="expression" dxfId="19387" priority="7017">
      <formula>IF(BF23="Validar","Rojo","Verde")</formula>
    </cfRule>
    <cfRule type="expression" priority="7019">
      <formula>#REF!</formula>
    </cfRule>
  </conditionalFormatting>
  <conditionalFormatting sqref="BF24">
    <cfRule type="colorScale" priority="7051">
      <colorScale>
        <cfvo type="min"/>
        <cfvo type="max"/>
        <color theme="0"/>
        <color theme="0"/>
      </colorScale>
    </cfRule>
    <cfRule type="expression" dxfId="19386" priority="7052">
      <formula>BE24&lt;0</formula>
    </cfRule>
  </conditionalFormatting>
  <conditionalFormatting sqref="BF26">
    <cfRule type="colorScale" priority="7014">
      <colorScale>
        <cfvo type="min"/>
        <cfvo type="max"/>
        <color theme="0"/>
        <color theme="0"/>
      </colorScale>
    </cfRule>
    <cfRule type="expression" dxfId="19385" priority="7016">
      <formula>BE26&lt;0</formula>
    </cfRule>
  </conditionalFormatting>
  <conditionalFormatting sqref="BF26:BF27">
    <cfRule type="expression" dxfId="19384" priority="7013">
      <formula>IF(BF26="Validar","Rojo","Verde")</formula>
    </cfRule>
    <cfRule type="expression" priority="7015">
      <formula>#REF!</formula>
    </cfRule>
  </conditionalFormatting>
  <conditionalFormatting sqref="BF27">
    <cfRule type="colorScale" priority="7049">
      <colorScale>
        <cfvo type="min"/>
        <cfvo type="max"/>
        <color theme="0"/>
        <color theme="0"/>
      </colorScale>
    </cfRule>
    <cfRule type="expression" dxfId="19383" priority="7050">
      <formula>BE27&lt;0</formula>
    </cfRule>
  </conditionalFormatting>
  <conditionalFormatting sqref="BF29">
    <cfRule type="colorScale" priority="7010">
      <colorScale>
        <cfvo type="min"/>
        <cfvo type="max"/>
        <color theme="0"/>
        <color theme="0"/>
      </colorScale>
    </cfRule>
    <cfRule type="expression" dxfId="19382" priority="7012">
      <formula>BE29&lt;0</formula>
    </cfRule>
  </conditionalFormatting>
  <conditionalFormatting sqref="BF29:BF30">
    <cfRule type="expression" dxfId="19381" priority="7009">
      <formula>IF(BF29="Validar","Rojo","Verde")</formula>
    </cfRule>
    <cfRule type="expression" priority="7011">
      <formula>#REF!</formula>
    </cfRule>
  </conditionalFormatting>
  <conditionalFormatting sqref="BF30">
    <cfRule type="colorScale" priority="7047">
      <colorScale>
        <cfvo type="min"/>
        <cfvo type="max"/>
        <color theme="0"/>
        <color theme="0"/>
      </colorScale>
    </cfRule>
    <cfRule type="expression" dxfId="19380" priority="7048">
      <formula>BE30&lt;0</formula>
    </cfRule>
  </conditionalFormatting>
  <conditionalFormatting sqref="BF39">
    <cfRule type="colorScale" priority="7006">
      <colorScale>
        <cfvo type="min"/>
        <cfvo type="max"/>
        <color theme="0"/>
        <color theme="0"/>
      </colorScale>
    </cfRule>
    <cfRule type="expression" dxfId="19379" priority="7008">
      <formula>BE39&lt;0</formula>
    </cfRule>
  </conditionalFormatting>
  <conditionalFormatting sqref="BF39:BF66">
    <cfRule type="expression" dxfId="19378" priority="7005">
      <formula>IF(BF39="Validar","Rojo","Verde")</formula>
    </cfRule>
    <cfRule type="expression" priority="7007">
      <formula>#REF!</formula>
    </cfRule>
  </conditionalFormatting>
  <conditionalFormatting sqref="BF40:BF66">
    <cfRule type="colorScale" priority="7045">
      <colorScale>
        <cfvo type="min"/>
        <cfvo type="max"/>
        <color theme="0"/>
        <color theme="0"/>
      </colorScale>
    </cfRule>
    <cfRule type="expression" dxfId="19377" priority="7046">
      <formula>BE40&lt;0</formula>
    </cfRule>
  </conditionalFormatting>
  <conditionalFormatting sqref="BF68">
    <cfRule type="colorScale" priority="7002">
      <colorScale>
        <cfvo type="min"/>
        <cfvo type="max"/>
        <color theme="0"/>
        <color theme="0"/>
      </colorScale>
    </cfRule>
    <cfRule type="expression" dxfId="19376" priority="7004">
      <formula>BE68&lt;0</formula>
    </cfRule>
  </conditionalFormatting>
  <conditionalFormatting sqref="BF68:BF81">
    <cfRule type="expression" dxfId="19375" priority="7001">
      <formula>IF(BF68="Validar","Rojo","Verde")</formula>
    </cfRule>
    <cfRule type="expression" priority="7003">
      <formula>#REF!</formula>
    </cfRule>
  </conditionalFormatting>
  <conditionalFormatting sqref="BF69:BF81">
    <cfRule type="colorScale" priority="7063">
      <colorScale>
        <cfvo type="min"/>
        <cfvo type="max"/>
        <color theme="0"/>
        <color theme="0"/>
      </colorScale>
    </cfRule>
    <cfRule type="expression" dxfId="19374" priority="7064">
      <formula>BE69&lt;0</formula>
    </cfRule>
  </conditionalFormatting>
  <conditionalFormatting sqref="BF83">
    <cfRule type="colorScale" priority="6985">
      <colorScale>
        <cfvo type="min"/>
        <cfvo type="max"/>
        <color theme="0"/>
        <color theme="0"/>
      </colorScale>
    </cfRule>
    <cfRule type="expression" dxfId="19373" priority="6987">
      <formula>BE83&lt;0</formula>
    </cfRule>
  </conditionalFormatting>
  <conditionalFormatting sqref="BF83:BF91">
    <cfRule type="expression" dxfId="19372" priority="6984">
      <formula>IF(BF83="Validar","Rojo","Verde")</formula>
    </cfRule>
    <cfRule type="expression" priority="6986">
      <formula>#REF!</formula>
    </cfRule>
  </conditionalFormatting>
  <conditionalFormatting sqref="BF84:BF91">
    <cfRule type="colorScale" priority="7043">
      <colorScale>
        <cfvo type="min"/>
        <cfvo type="max"/>
        <color theme="0"/>
        <color theme="0"/>
      </colorScale>
    </cfRule>
    <cfRule type="expression" dxfId="19371" priority="7044">
      <formula>BE84&lt;0</formula>
    </cfRule>
  </conditionalFormatting>
  <conditionalFormatting sqref="BF93">
    <cfRule type="colorScale" priority="6998">
      <colorScale>
        <cfvo type="min"/>
        <cfvo type="max"/>
        <color theme="0"/>
        <color theme="0"/>
      </colorScale>
    </cfRule>
    <cfRule type="expression" dxfId="19370" priority="7000">
      <formula>BE93&lt;0</formula>
    </cfRule>
  </conditionalFormatting>
  <conditionalFormatting sqref="BF93:BF102">
    <cfRule type="expression" dxfId="19369" priority="6997">
      <formula>IF(BF93="Validar","Rojo","Verde")</formula>
    </cfRule>
    <cfRule type="expression" priority="6999">
      <formula>#REF!</formula>
    </cfRule>
  </conditionalFormatting>
  <conditionalFormatting sqref="BF94:BF102">
    <cfRule type="colorScale" priority="7041">
      <colorScale>
        <cfvo type="min"/>
        <cfvo type="max"/>
        <color theme="0"/>
        <color theme="0"/>
      </colorScale>
    </cfRule>
    <cfRule type="expression" dxfId="19368" priority="7042">
      <formula>BE94&lt;0</formula>
    </cfRule>
  </conditionalFormatting>
  <conditionalFormatting sqref="BF104">
    <cfRule type="colorScale" priority="6994">
      <colorScale>
        <cfvo type="min"/>
        <cfvo type="max"/>
        <color theme="0"/>
        <color theme="0"/>
      </colorScale>
    </cfRule>
    <cfRule type="expression" dxfId="19367" priority="6996">
      <formula>BE104&lt;0</formula>
    </cfRule>
  </conditionalFormatting>
  <conditionalFormatting sqref="BF104:BF106">
    <cfRule type="expression" dxfId="19366" priority="6993">
      <formula>IF(BF104="Validar","Rojo","Verde")</formula>
    </cfRule>
    <cfRule type="expression" priority="6995">
      <formula>#REF!</formula>
    </cfRule>
  </conditionalFormatting>
  <conditionalFormatting sqref="BF105:BF106">
    <cfRule type="colorScale" priority="7039">
      <colorScale>
        <cfvo type="min"/>
        <cfvo type="max"/>
        <color theme="0"/>
        <color theme="0"/>
      </colorScale>
    </cfRule>
    <cfRule type="expression" dxfId="19365" priority="7040">
      <formula>BE105&lt;0</formula>
    </cfRule>
  </conditionalFormatting>
  <conditionalFormatting sqref="BF110">
    <cfRule type="colorScale" priority="7037">
      <colorScale>
        <cfvo type="min"/>
        <cfvo type="max"/>
        <color theme="0"/>
        <color theme="0"/>
      </colorScale>
    </cfRule>
    <cfRule type="expression" dxfId="19364" priority="7038">
      <formula>BE110&lt;0</formula>
    </cfRule>
  </conditionalFormatting>
  <conditionalFormatting sqref="BF110:BF111">
    <cfRule type="expression" priority="6979">
      <formula>#REF!</formula>
    </cfRule>
  </conditionalFormatting>
  <conditionalFormatting sqref="BF111">
    <cfRule type="colorScale" priority="6978">
      <colorScale>
        <cfvo type="min"/>
        <cfvo type="max"/>
        <color theme="0"/>
        <color theme="0"/>
      </colorScale>
    </cfRule>
    <cfRule type="expression" dxfId="19363" priority="6980">
      <formula>BE111&lt;0</formula>
    </cfRule>
  </conditionalFormatting>
  <conditionalFormatting sqref="BF117:BF123">
    <cfRule type="colorScale" priority="7034">
      <colorScale>
        <cfvo type="min"/>
        <cfvo type="max"/>
        <color theme="0"/>
        <color theme="0"/>
      </colorScale>
    </cfRule>
    <cfRule type="expression" dxfId="19362" priority="7036">
      <formula>BE117&lt;0</formula>
    </cfRule>
  </conditionalFormatting>
  <conditionalFormatting sqref="BF125">
    <cfRule type="colorScale" priority="6990">
      <colorScale>
        <cfvo type="min"/>
        <cfvo type="max"/>
        <color theme="0"/>
        <color theme="0"/>
      </colorScale>
    </cfRule>
    <cfRule type="expression" dxfId="19361" priority="6992">
      <formula>BE125&lt;0</formula>
    </cfRule>
  </conditionalFormatting>
  <conditionalFormatting sqref="BF125:BF134">
    <cfRule type="expression" dxfId="19360" priority="6989">
      <formula>IF(BF125="Validar","Rojo","Verde")</formula>
    </cfRule>
    <cfRule type="expression" priority="6991">
      <formula>#REF!</formula>
    </cfRule>
  </conditionalFormatting>
  <conditionalFormatting sqref="BF126:BF134">
    <cfRule type="colorScale" priority="7031">
      <colorScale>
        <cfvo type="min"/>
        <cfvo type="max"/>
        <color theme="0"/>
        <color theme="0"/>
      </colorScale>
    </cfRule>
    <cfRule type="expression" dxfId="19359" priority="7032">
      <formula>BE126&lt;0</formula>
    </cfRule>
  </conditionalFormatting>
  <conditionalFormatting sqref="BM110:BM111">
    <cfRule type="expression" dxfId="19358" priority="4818">
      <formula>IF(BM110="Validar","Rojo","Verde")</formula>
    </cfRule>
  </conditionalFormatting>
  <conditionalFormatting sqref="BZ110:BZ111">
    <cfRule type="expression" dxfId="19357" priority="6220">
      <formula>IF(BZ110="Validar","Rojo","Verde")</formula>
    </cfRule>
  </conditionalFormatting>
  <conditionalFormatting sqref="BZ117:BZ123">
    <cfRule type="expression" dxfId="19356" priority="6276">
      <formula>IF(BZ117="Validar","Rojo","Verde")</formula>
    </cfRule>
  </conditionalFormatting>
  <conditionalFormatting sqref="BZ6:BZ16">
    <cfRule type="expression" dxfId="19355" priority="6268">
      <formula>IF(BZ6="Validar","Rojo","Verde")</formula>
    </cfRule>
    <cfRule type="expression" priority="6270">
      <formula>#REF!</formula>
    </cfRule>
  </conditionalFormatting>
  <conditionalFormatting sqref="BZ6:BZ9">
    <cfRule type="colorScale" priority="6304">
      <colorScale>
        <cfvo type="min"/>
        <cfvo type="max"/>
        <color theme="0"/>
        <color theme="0"/>
      </colorScale>
    </cfRule>
    <cfRule type="expression" dxfId="19354" priority="6305">
      <formula>BY6&lt;0</formula>
    </cfRule>
  </conditionalFormatting>
  <conditionalFormatting sqref="BZ10">
    <cfRule type="colorScale" priority="6272">
      <colorScale>
        <cfvo type="min"/>
        <cfvo type="max"/>
        <color theme="0"/>
        <color theme="0"/>
      </colorScale>
    </cfRule>
    <cfRule type="expression" dxfId="19353" priority="6273">
      <formula>BY10&lt;0</formula>
    </cfRule>
  </conditionalFormatting>
  <conditionalFormatting sqref="BZ11:BZ14">
    <cfRule type="colorScale" priority="6302">
      <colorScale>
        <cfvo type="min"/>
        <cfvo type="max"/>
        <color theme="0"/>
        <color theme="0"/>
      </colorScale>
    </cfRule>
    <cfRule type="expression" dxfId="19352" priority="6303">
      <formula>BY11&lt;0</formula>
    </cfRule>
  </conditionalFormatting>
  <conditionalFormatting sqref="BZ15">
    <cfRule type="colorScale" priority="6269">
      <colorScale>
        <cfvo type="min"/>
        <cfvo type="max"/>
        <color theme="0"/>
        <color theme="0"/>
      </colorScale>
    </cfRule>
    <cfRule type="expression" dxfId="19351" priority="6271">
      <formula>BY15&lt;0</formula>
    </cfRule>
  </conditionalFormatting>
  <conditionalFormatting sqref="BZ16">
    <cfRule type="colorScale" priority="6300">
      <colorScale>
        <cfvo type="min"/>
        <cfvo type="max"/>
        <color theme="0"/>
        <color theme="0"/>
      </colorScale>
    </cfRule>
    <cfRule type="expression" dxfId="19350" priority="6301">
      <formula>BY16&lt;0</formula>
    </cfRule>
  </conditionalFormatting>
  <conditionalFormatting sqref="BZ18">
    <cfRule type="colorScale" priority="6265">
      <colorScale>
        <cfvo type="min"/>
        <cfvo type="max"/>
        <color theme="0"/>
        <color theme="0"/>
      </colorScale>
    </cfRule>
    <cfRule type="expression" dxfId="19349" priority="6267">
      <formula>BY18&lt;0</formula>
    </cfRule>
  </conditionalFormatting>
  <conditionalFormatting sqref="BZ18:BZ19">
    <cfRule type="expression" dxfId="19348" priority="6264">
      <formula>IF(BZ18="Validar","Rojo","Verde")</formula>
    </cfRule>
    <cfRule type="expression" priority="6266">
      <formula>#REF!</formula>
    </cfRule>
  </conditionalFormatting>
  <conditionalFormatting sqref="BZ19">
    <cfRule type="colorScale" priority="6298">
      <colorScale>
        <cfvo type="min"/>
        <cfvo type="max"/>
        <color theme="0"/>
        <color theme="0"/>
      </colorScale>
    </cfRule>
    <cfRule type="expression" dxfId="19347" priority="6299">
      <formula>BY19&lt;0</formula>
    </cfRule>
  </conditionalFormatting>
  <conditionalFormatting sqref="BZ23">
    <cfRule type="colorScale" priority="6261">
      <colorScale>
        <cfvo type="min"/>
        <cfvo type="max"/>
        <color theme="0"/>
        <color theme="0"/>
      </colorScale>
    </cfRule>
    <cfRule type="expression" dxfId="19346" priority="6263">
      <formula>BY23&lt;0</formula>
    </cfRule>
  </conditionalFormatting>
  <conditionalFormatting sqref="BZ23:BZ24">
    <cfRule type="expression" dxfId="19345" priority="6260">
      <formula>IF(BZ23="Validar","Rojo","Verde")</formula>
    </cfRule>
    <cfRule type="expression" priority="6262">
      <formula>#REF!</formula>
    </cfRule>
  </conditionalFormatting>
  <conditionalFormatting sqref="BZ24">
    <cfRule type="colorScale" priority="6294">
      <colorScale>
        <cfvo type="min"/>
        <cfvo type="max"/>
        <color theme="0"/>
        <color theme="0"/>
      </colorScale>
    </cfRule>
    <cfRule type="expression" dxfId="19344" priority="6295">
      <formula>BY24&lt;0</formula>
    </cfRule>
  </conditionalFormatting>
  <conditionalFormatting sqref="BZ26">
    <cfRule type="colorScale" priority="6257">
      <colorScale>
        <cfvo type="min"/>
        <cfvo type="max"/>
        <color theme="0"/>
        <color theme="0"/>
      </colorScale>
    </cfRule>
    <cfRule type="expression" dxfId="19343" priority="6259">
      <formula>BY26&lt;0</formula>
    </cfRule>
  </conditionalFormatting>
  <conditionalFormatting sqref="BZ26:BZ27">
    <cfRule type="expression" dxfId="19342" priority="6256">
      <formula>IF(BZ26="Validar","Rojo","Verde")</formula>
    </cfRule>
    <cfRule type="expression" priority="6258">
      <formula>#REF!</formula>
    </cfRule>
  </conditionalFormatting>
  <conditionalFormatting sqref="BZ27">
    <cfRule type="colorScale" priority="6292">
      <colorScale>
        <cfvo type="min"/>
        <cfvo type="max"/>
        <color theme="0"/>
        <color theme="0"/>
      </colorScale>
    </cfRule>
    <cfRule type="expression" dxfId="19341" priority="6293">
      <formula>BY27&lt;0</formula>
    </cfRule>
  </conditionalFormatting>
  <conditionalFormatting sqref="BZ29">
    <cfRule type="colorScale" priority="6253">
      <colorScale>
        <cfvo type="min"/>
        <cfvo type="max"/>
        <color theme="0"/>
        <color theme="0"/>
      </colorScale>
    </cfRule>
    <cfRule type="expression" dxfId="19340" priority="6255">
      <formula>BY29&lt;0</formula>
    </cfRule>
  </conditionalFormatting>
  <conditionalFormatting sqref="BZ29:BZ30">
    <cfRule type="expression" dxfId="19339" priority="6252">
      <formula>IF(BZ29="Validar","Rojo","Verde")</formula>
    </cfRule>
    <cfRule type="expression" priority="6254">
      <formula>#REF!</formula>
    </cfRule>
  </conditionalFormatting>
  <conditionalFormatting sqref="BZ30">
    <cfRule type="colorScale" priority="6290">
      <colorScale>
        <cfvo type="min"/>
        <cfvo type="max"/>
        <color theme="0"/>
        <color theme="0"/>
      </colorScale>
    </cfRule>
    <cfRule type="expression" dxfId="19338" priority="6291">
      <formula>BY30&lt;0</formula>
    </cfRule>
  </conditionalFormatting>
  <conditionalFormatting sqref="BZ39">
    <cfRule type="colorScale" priority="6249">
      <colorScale>
        <cfvo type="min"/>
        <cfvo type="max"/>
        <color theme="0"/>
        <color theme="0"/>
      </colorScale>
    </cfRule>
    <cfRule type="expression" dxfId="19337" priority="6251">
      <formula>BY39&lt;0</formula>
    </cfRule>
  </conditionalFormatting>
  <conditionalFormatting sqref="BZ39:BZ66">
    <cfRule type="expression" dxfId="19336" priority="6248">
      <formula>IF(BZ39="Validar","Rojo","Verde")</formula>
    </cfRule>
    <cfRule type="expression" priority="6250">
      <formula>#REF!</formula>
    </cfRule>
  </conditionalFormatting>
  <conditionalFormatting sqref="BZ40:BZ66">
    <cfRule type="colorScale" priority="6288">
      <colorScale>
        <cfvo type="min"/>
        <cfvo type="max"/>
        <color theme="0"/>
        <color theme="0"/>
      </colorScale>
    </cfRule>
    <cfRule type="expression" dxfId="19335" priority="6289">
      <formula>BY40&lt;0</formula>
    </cfRule>
  </conditionalFormatting>
  <conditionalFormatting sqref="BZ68">
    <cfRule type="colorScale" priority="6245">
      <colorScale>
        <cfvo type="min"/>
        <cfvo type="max"/>
        <color theme="0"/>
        <color theme="0"/>
      </colorScale>
    </cfRule>
    <cfRule type="expression" dxfId="19334" priority="6247">
      <formula>BY68&lt;0</formula>
    </cfRule>
  </conditionalFormatting>
  <conditionalFormatting sqref="BZ68:BZ81">
    <cfRule type="expression" dxfId="19333" priority="6244">
      <formula>IF(BZ68="Validar","Rojo","Verde")</formula>
    </cfRule>
    <cfRule type="expression" priority="6246">
      <formula>#REF!</formula>
    </cfRule>
  </conditionalFormatting>
  <conditionalFormatting sqref="BZ69:BZ81">
    <cfRule type="colorScale" priority="6306">
      <colorScale>
        <cfvo type="min"/>
        <cfvo type="max"/>
        <color theme="0"/>
        <color theme="0"/>
      </colorScale>
    </cfRule>
    <cfRule type="expression" dxfId="19332" priority="6307">
      <formula>BY69&lt;0</formula>
    </cfRule>
  </conditionalFormatting>
  <conditionalFormatting sqref="BZ83">
    <cfRule type="colorScale" priority="6228">
      <colorScale>
        <cfvo type="min"/>
        <cfvo type="max"/>
        <color theme="0"/>
        <color theme="0"/>
      </colorScale>
    </cfRule>
    <cfRule type="expression" dxfId="19331" priority="6230">
      <formula>BY83&lt;0</formula>
    </cfRule>
  </conditionalFormatting>
  <conditionalFormatting sqref="BZ83:BZ91">
    <cfRule type="expression" dxfId="19330" priority="6227">
      <formula>IF(BZ83="Validar","Rojo","Verde")</formula>
    </cfRule>
    <cfRule type="expression" priority="6229">
      <formula>#REF!</formula>
    </cfRule>
  </conditionalFormatting>
  <conditionalFormatting sqref="BZ84:BZ91">
    <cfRule type="colorScale" priority="6286">
      <colorScale>
        <cfvo type="min"/>
        <cfvo type="max"/>
        <color theme="0"/>
        <color theme="0"/>
      </colorScale>
    </cfRule>
    <cfRule type="expression" dxfId="19329" priority="6287">
      <formula>BY84&lt;0</formula>
    </cfRule>
  </conditionalFormatting>
  <conditionalFormatting sqref="BZ93">
    <cfRule type="colorScale" priority="6241">
      <colorScale>
        <cfvo type="min"/>
        <cfvo type="max"/>
        <color theme="0"/>
        <color theme="0"/>
      </colorScale>
    </cfRule>
    <cfRule type="expression" dxfId="19328" priority="6243">
      <formula>BY93&lt;0</formula>
    </cfRule>
  </conditionalFormatting>
  <conditionalFormatting sqref="BZ93:BZ102">
    <cfRule type="expression" dxfId="19327" priority="6240">
      <formula>IF(BZ93="Validar","Rojo","Verde")</formula>
    </cfRule>
    <cfRule type="expression" priority="6242">
      <formula>#REF!</formula>
    </cfRule>
  </conditionalFormatting>
  <conditionalFormatting sqref="BZ94:BZ102">
    <cfRule type="colorScale" priority="6284">
      <colorScale>
        <cfvo type="min"/>
        <cfvo type="max"/>
        <color theme="0"/>
        <color theme="0"/>
      </colorScale>
    </cfRule>
    <cfRule type="expression" dxfId="19326" priority="6285">
      <formula>BY94&lt;0</formula>
    </cfRule>
  </conditionalFormatting>
  <conditionalFormatting sqref="BZ104">
    <cfRule type="colorScale" priority="6237">
      <colorScale>
        <cfvo type="min"/>
        <cfvo type="max"/>
        <color theme="0"/>
        <color theme="0"/>
      </colorScale>
    </cfRule>
    <cfRule type="expression" dxfId="19325" priority="6239">
      <formula>BY104&lt;0</formula>
    </cfRule>
  </conditionalFormatting>
  <conditionalFormatting sqref="BZ104:BZ106">
    <cfRule type="expression" dxfId="19324" priority="6236">
      <formula>IF(BZ104="Validar","Rojo","Verde")</formula>
    </cfRule>
    <cfRule type="expression" priority="6238">
      <formula>#REF!</formula>
    </cfRule>
  </conditionalFormatting>
  <conditionalFormatting sqref="BZ105:BZ106">
    <cfRule type="colorScale" priority="6282">
      <colorScale>
        <cfvo type="min"/>
        <cfvo type="max"/>
        <color theme="0"/>
        <color theme="0"/>
      </colorScale>
    </cfRule>
    <cfRule type="expression" dxfId="19323" priority="6283">
      <formula>BY105&lt;0</formula>
    </cfRule>
  </conditionalFormatting>
  <conditionalFormatting sqref="BZ110">
    <cfRule type="colorScale" priority="6280">
      <colorScale>
        <cfvo type="min"/>
        <cfvo type="max"/>
        <color theme="0"/>
        <color theme="0"/>
      </colorScale>
    </cfRule>
    <cfRule type="expression" dxfId="19322" priority="6281">
      <formula>BY110&lt;0</formula>
    </cfRule>
  </conditionalFormatting>
  <conditionalFormatting sqref="BZ110:BZ111">
    <cfRule type="expression" priority="6222">
      <formula>#REF!</formula>
    </cfRule>
  </conditionalFormatting>
  <conditionalFormatting sqref="BZ111">
    <cfRule type="colorScale" priority="6221">
      <colorScale>
        <cfvo type="min"/>
        <cfvo type="max"/>
        <color theme="0"/>
        <color theme="0"/>
      </colorScale>
    </cfRule>
    <cfRule type="expression" dxfId="19321" priority="6223">
      <formula>BY111&lt;0</formula>
    </cfRule>
  </conditionalFormatting>
  <conditionalFormatting sqref="BZ117:BZ123">
    <cfRule type="colorScale" priority="6277">
      <colorScale>
        <cfvo type="min"/>
        <cfvo type="max"/>
        <color theme="0"/>
        <color theme="0"/>
      </colorScale>
    </cfRule>
    <cfRule type="expression" priority="6278">
      <formula>#REF!</formula>
    </cfRule>
    <cfRule type="expression" dxfId="19320" priority="6279">
      <formula>BY117&lt;0</formula>
    </cfRule>
  </conditionalFormatting>
  <conditionalFormatting sqref="BZ125">
    <cfRule type="colorScale" priority="6233">
      <colorScale>
        <cfvo type="min"/>
        <cfvo type="max"/>
        <color theme="0"/>
        <color theme="0"/>
      </colorScale>
    </cfRule>
    <cfRule type="expression" dxfId="19319" priority="6235">
      <formula>BY125&lt;0</formula>
    </cfRule>
  </conditionalFormatting>
  <conditionalFormatting sqref="BZ125:BZ134">
    <cfRule type="expression" dxfId="19318" priority="6232">
      <formula>IF(BZ125="Validar","Rojo","Verde")</formula>
    </cfRule>
    <cfRule type="expression" priority="6234">
      <formula>#REF!</formula>
    </cfRule>
  </conditionalFormatting>
  <conditionalFormatting sqref="BZ126:BZ134">
    <cfRule type="colorScale" priority="6274">
      <colorScale>
        <cfvo type="min"/>
        <cfvo type="max"/>
        <color theme="0"/>
        <color theme="0"/>
      </colorScale>
    </cfRule>
    <cfRule type="expression" dxfId="19317" priority="6275">
      <formula>BY126&lt;0</formula>
    </cfRule>
  </conditionalFormatting>
  <conditionalFormatting sqref="BT117:BT123">
    <cfRule type="expression" dxfId="19316" priority="4785">
      <formula>IF(BT117="Validar","Rojo","Verde")</formula>
    </cfRule>
  </conditionalFormatting>
  <conditionalFormatting sqref="AP117:AP123">
    <cfRule type="expression" dxfId="19315" priority="4963">
      <formula>IF(AP117="Validar","Rojo","Verde")</formula>
    </cfRule>
  </conditionalFormatting>
  <conditionalFormatting sqref="AI29:AI30">
    <cfRule type="expression" dxfId="19314" priority="5028">
      <formula>IF(AI29="Validar","Rojo","Verde")</formula>
    </cfRule>
    <cfRule type="expression" priority="5030">
      <formula>#REF!</formula>
    </cfRule>
  </conditionalFormatting>
  <conditionalFormatting sqref="CX110:CX111">
    <cfRule type="expression" dxfId="19313" priority="5317">
      <formula>IF(CX110="Validar","Rojo","Verde")</formula>
    </cfRule>
  </conditionalFormatting>
  <conditionalFormatting sqref="CX117:CX123">
    <cfRule type="expression" dxfId="19312" priority="5373">
      <formula>IF(CX117="Validar","Rojo","Verde")</formula>
    </cfRule>
  </conditionalFormatting>
  <conditionalFormatting sqref="CX6:CX16">
    <cfRule type="expression" dxfId="19311" priority="5365">
      <formula>IF(CX6="Validar","Rojo","Verde")</formula>
    </cfRule>
    <cfRule type="expression" priority="5367">
      <formula>#REF!</formula>
    </cfRule>
  </conditionalFormatting>
  <conditionalFormatting sqref="CX6:CX9">
    <cfRule type="colorScale" priority="5401">
      <colorScale>
        <cfvo type="min"/>
        <cfvo type="max"/>
        <color theme="0"/>
        <color theme="0"/>
      </colorScale>
    </cfRule>
    <cfRule type="expression" dxfId="19310" priority="5402">
      <formula>CW6&lt;0</formula>
    </cfRule>
  </conditionalFormatting>
  <conditionalFormatting sqref="CX10">
    <cfRule type="colorScale" priority="5369">
      <colorScale>
        <cfvo type="min"/>
        <cfvo type="max"/>
        <color theme="0"/>
        <color theme="0"/>
      </colorScale>
    </cfRule>
    <cfRule type="expression" dxfId="19309" priority="5370">
      <formula>CW10&lt;0</formula>
    </cfRule>
  </conditionalFormatting>
  <conditionalFormatting sqref="CX11:CX14">
    <cfRule type="colorScale" priority="5399">
      <colorScale>
        <cfvo type="min"/>
        <cfvo type="max"/>
        <color theme="0"/>
        <color theme="0"/>
      </colorScale>
    </cfRule>
    <cfRule type="expression" dxfId="19308" priority="5400">
      <formula>CW11&lt;0</formula>
    </cfRule>
  </conditionalFormatting>
  <conditionalFormatting sqref="CX15">
    <cfRule type="colorScale" priority="5366">
      <colorScale>
        <cfvo type="min"/>
        <cfvo type="max"/>
        <color theme="0"/>
        <color theme="0"/>
      </colorScale>
    </cfRule>
    <cfRule type="expression" dxfId="19307" priority="5368">
      <formula>CW15&lt;0</formula>
    </cfRule>
  </conditionalFormatting>
  <conditionalFormatting sqref="CX16">
    <cfRule type="colorScale" priority="5397">
      <colorScale>
        <cfvo type="min"/>
        <cfvo type="max"/>
        <color theme="0"/>
        <color theme="0"/>
      </colorScale>
    </cfRule>
    <cfRule type="expression" dxfId="19306" priority="5398">
      <formula>CW16&lt;0</formula>
    </cfRule>
  </conditionalFormatting>
  <conditionalFormatting sqref="CX18">
    <cfRule type="colorScale" priority="5362">
      <colorScale>
        <cfvo type="min"/>
        <cfvo type="max"/>
        <color theme="0"/>
        <color theme="0"/>
      </colorScale>
    </cfRule>
    <cfRule type="expression" dxfId="19305" priority="5364">
      <formula>CW18&lt;0</formula>
    </cfRule>
  </conditionalFormatting>
  <conditionalFormatting sqref="CX18:CX19">
    <cfRule type="expression" dxfId="19304" priority="5361">
      <formula>IF(CX18="Validar","Rojo","Verde")</formula>
    </cfRule>
    <cfRule type="expression" priority="5363">
      <formula>#REF!</formula>
    </cfRule>
  </conditionalFormatting>
  <conditionalFormatting sqref="CX19">
    <cfRule type="colorScale" priority="5395">
      <colorScale>
        <cfvo type="min"/>
        <cfvo type="max"/>
        <color theme="0"/>
        <color theme="0"/>
      </colorScale>
    </cfRule>
    <cfRule type="expression" dxfId="19303" priority="5396">
      <formula>CW19&lt;0</formula>
    </cfRule>
  </conditionalFormatting>
  <conditionalFormatting sqref="CX23">
    <cfRule type="colorScale" priority="5358">
      <colorScale>
        <cfvo type="min"/>
        <cfvo type="max"/>
        <color theme="0"/>
        <color theme="0"/>
      </colorScale>
    </cfRule>
    <cfRule type="expression" dxfId="19302" priority="5360">
      <formula>CW23&lt;0</formula>
    </cfRule>
  </conditionalFormatting>
  <conditionalFormatting sqref="CX23:CX24">
    <cfRule type="expression" dxfId="19301" priority="5357">
      <formula>IF(CX23="Validar","Rojo","Verde")</formula>
    </cfRule>
    <cfRule type="expression" priority="5359">
      <formula>#REF!</formula>
    </cfRule>
  </conditionalFormatting>
  <conditionalFormatting sqref="CX24">
    <cfRule type="colorScale" priority="5391">
      <colorScale>
        <cfvo type="min"/>
        <cfvo type="max"/>
        <color theme="0"/>
        <color theme="0"/>
      </colorScale>
    </cfRule>
    <cfRule type="expression" dxfId="19300" priority="5392">
      <formula>CW24&lt;0</formula>
    </cfRule>
  </conditionalFormatting>
  <conditionalFormatting sqref="CX26">
    <cfRule type="colorScale" priority="5354">
      <colorScale>
        <cfvo type="min"/>
        <cfvo type="max"/>
        <color theme="0"/>
        <color theme="0"/>
      </colorScale>
    </cfRule>
    <cfRule type="expression" dxfId="19299" priority="5356">
      <formula>CW26&lt;0</formula>
    </cfRule>
  </conditionalFormatting>
  <conditionalFormatting sqref="CX26:CX27">
    <cfRule type="expression" dxfId="19298" priority="5353">
      <formula>IF(CX26="Validar","Rojo","Verde")</formula>
    </cfRule>
    <cfRule type="expression" priority="5355">
      <formula>#REF!</formula>
    </cfRule>
  </conditionalFormatting>
  <conditionalFormatting sqref="CX27">
    <cfRule type="colorScale" priority="5389">
      <colorScale>
        <cfvo type="min"/>
        <cfvo type="max"/>
        <color theme="0"/>
        <color theme="0"/>
      </colorScale>
    </cfRule>
    <cfRule type="expression" dxfId="19297" priority="5390">
      <formula>CW27&lt;0</formula>
    </cfRule>
  </conditionalFormatting>
  <conditionalFormatting sqref="CX29">
    <cfRule type="colorScale" priority="5350">
      <colorScale>
        <cfvo type="min"/>
        <cfvo type="max"/>
        <color theme="0"/>
        <color theme="0"/>
      </colorScale>
    </cfRule>
    <cfRule type="expression" dxfId="19296" priority="5352">
      <formula>CW29&lt;0</formula>
    </cfRule>
  </conditionalFormatting>
  <conditionalFormatting sqref="CX29:CX30">
    <cfRule type="expression" dxfId="19295" priority="5349">
      <formula>IF(CX29="Validar","Rojo","Verde")</formula>
    </cfRule>
    <cfRule type="expression" priority="5351">
      <formula>#REF!</formula>
    </cfRule>
  </conditionalFormatting>
  <conditionalFormatting sqref="CX30">
    <cfRule type="colorScale" priority="5387">
      <colorScale>
        <cfvo type="min"/>
        <cfvo type="max"/>
        <color theme="0"/>
        <color theme="0"/>
      </colorScale>
    </cfRule>
    <cfRule type="expression" dxfId="19294" priority="5388">
      <formula>CW30&lt;0</formula>
    </cfRule>
  </conditionalFormatting>
  <conditionalFormatting sqref="CX39">
    <cfRule type="colorScale" priority="5346">
      <colorScale>
        <cfvo type="min"/>
        <cfvo type="max"/>
        <color theme="0"/>
        <color theme="0"/>
      </colorScale>
    </cfRule>
    <cfRule type="expression" dxfId="19293" priority="5348">
      <formula>CW39&lt;0</formula>
    </cfRule>
  </conditionalFormatting>
  <conditionalFormatting sqref="CX39:CX66">
    <cfRule type="expression" dxfId="19292" priority="5345">
      <formula>IF(CX39="Validar","Rojo","Verde")</formula>
    </cfRule>
    <cfRule type="expression" priority="5347">
      <formula>#REF!</formula>
    </cfRule>
  </conditionalFormatting>
  <conditionalFormatting sqref="CX40:CX66">
    <cfRule type="colorScale" priority="5385">
      <colorScale>
        <cfvo type="min"/>
        <cfvo type="max"/>
        <color theme="0"/>
        <color theme="0"/>
      </colorScale>
    </cfRule>
    <cfRule type="expression" dxfId="19291" priority="5386">
      <formula>CW40&lt;0</formula>
    </cfRule>
  </conditionalFormatting>
  <conditionalFormatting sqref="CX68">
    <cfRule type="colorScale" priority="5342">
      <colorScale>
        <cfvo type="min"/>
        <cfvo type="max"/>
        <color theme="0"/>
        <color theme="0"/>
      </colorScale>
    </cfRule>
    <cfRule type="expression" dxfId="19290" priority="5344">
      <formula>CW68&lt;0</formula>
    </cfRule>
  </conditionalFormatting>
  <conditionalFormatting sqref="CX68:CX81">
    <cfRule type="expression" dxfId="19289" priority="5341">
      <formula>IF(CX68="Validar","Rojo","Verde")</formula>
    </cfRule>
    <cfRule type="expression" priority="5343">
      <formula>#REF!</formula>
    </cfRule>
  </conditionalFormatting>
  <conditionalFormatting sqref="CX69:CX81">
    <cfRule type="colorScale" priority="5403">
      <colorScale>
        <cfvo type="min"/>
        <cfvo type="max"/>
        <color theme="0"/>
        <color theme="0"/>
      </colorScale>
    </cfRule>
    <cfRule type="expression" dxfId="19288" priority="5404">
      <formula>CW69&lt;0</formula>
    </cfRule>
  </conditionalFormatting>
  <conditionalFormatting sqref="CX83">
    <cfRule type="colorScale" priority="5325">
      <colorScale>
        <cfvo type="min"/>
        <cfvo type="max"/>
        <color theme="0"/>
        <color theme="0"/>
      </colorScale>
    </cfRule>
    <cfRule type="expression" dxfId="19287" priority="5327">
      <formula>CW83&lt;0</formula>
    </cfRule>
  </conditionalFormatting>
  <conditionalFormatting sqref="CX83:CX91">
    <cfRule type="expression" dxfId="19286" priority="5324">
      <formula>IF(CX83="Validar","Rojo","Verde")</formula>
    </cfRule>
    <cfRule type="expression" priority="5326">
      <formula>#REF!</formula>
    </cfRule>
  </conditionalFormatting>
  <conditionalFormatting sqref="CX84:CX91">
    <cfRule type="colorScale" priority="5383">
      <colorScale>
        <cfvo type="min"/>
        <cfvo type="max"/>
        <color theme="0"/>
        <color theme="0"/>
      </colorScale>
    </cfRule>
    <cfRule type="expression" dxfId="19285" priority="5384">
      <formula>CW84&lt;0</formula>
    </cfRule>
  </conditionalFormatting>
  <conditionalFormatting sqref="CX93">
    <cfRule type="colorScale" priority="5338">
      <colorScale>
        <cfvo type="min"/>
        <cfvo type="max"/>
        <color theme="0"/>
        <color theme="0"/>
      </colorScale>
    </cfRule>
    <cfRule type="expression" dxfId="19284" priority="5340">
      <formula>CW93&lt;0</formula>
    </cfRule>
  </conditionalFormatting>
  <conditionalFormatting sqref="CX93:CX102">
    <cfRule type="expression" dxfId="19283" priority="5337">
      <formula>IF(CX93="Validar","Rojo","Verde")</formula>
    </cfRule>
    <cfRule type="expression" priority="5339">
      <formula>#REF!</formula>
    </cfRule>
  </conditionalFormatting>
  <conditionalFormatting sqref="CX94:CX102">
    <cfRule type="colorScale" priority="5381">
      <colorScale>
        <cfvo type="min"/>
        <cfvo type="max"/>
        <color theme="0"/>
        <color theme="0"/>
      </colorScale>
    </cfRule>
    <cfRule type="expression" dxfId="19282" priority="5382">
      <formula>CW94&lt;0</formula>
    </cfRule>
  </conditionalFormatting>
  <conditionalFormatting sqref="CX104">
    <cfRule type="colorScale" priority="5334">
      <colorScale>
        <cfvo type="min"/>
        <cfvo type="max"/>
        <color theme="0"/>
        <color theme="0"/>
      </colorScale>
    </cfRule>
    <cfRule type="expression" dxfId="19281" priority="5336">
      <formula>CW104&lt;0</formula>
    </cfRule>
  </conditionalFormatting>
  <conditionalFormatting sqref="CX104:CX106">
    <cfRule type="expression" dxfId="19280" priority="5333">
      <formula>IF(CX104="Validar","Rojo","Verde")</formula>
    </cfRule>
    <cfRule type="expression" priority="5335">
      <formula>#REF!</formula>
    </cfRule>
  </conditionalFormatting>
  <conditionalFormatting sqref="CX105:CX106">
    <cfRule type="colorScale" priority="5379">
      <colorScale>
        <cfvo type="min"/>
        <cfvo type="max"/>
        <color theme="0"/>
        <color theme="0"/>
      </colorScale>
    </cfRule>
    <cfRule type="expression" dxfId="19279" priority="5380">
      <formula>CW105&lt;0</formula>
    </cfRule>
  </conditionalFormatting>
  <conditionalFormatting sqref="CX110">
    <cfRule type="colorScale" priority="5377">
      <colorScale>
        <cfvo type="min"/>
        <cfvo type="max"/>
        <color theme="0"/>
        <color theme="0"/>
      </colorScale>
    </cfRule>
    <cfRule type="expression" dxfId="19278" priority="5378">
      <formula>CW110&lt;0</formula>
    </cfRule>
  </conditionalFormatting>
  <conditionalFormatting sqref="CX110:CX111">
    <cfRule type="expression" priority="5319">
      <formula>#REF!</formula>
    </cfRule>
  </conditionalFormatting>
  <conditionalFormatting sqref="CX111">
    <cfRule type="colorScale" priority="5318">
      <colorScale>
        <cfvo type="min"/>
        <cfvo type="max"/>
        <color theme="0"/>
        <color theme="0"/>
      </colorScale>
    </cfRule>
    <cfRule type="expression" dxfId="19277" priority="5320">
      <formula>CW111&lt;0</formula>
    </cfRule>
  </conditionalFormatting>
  <conditionalFormatting sqref="CX117:CX123">
    <cfRule type="colorScale" priority="5374">
      <colorScale>
        <cfvo type="min"/>
        <cfvo type="max"/>
        <color theme="0"/>
        <color theme="0"/>
      </colorScale>
    </cfRule>
    <cfRule type="expression" priority="5375">
      <formula>#REF!</formula>
    </cfRule>
    <cfRule type="expression" dxfId="19276" priority="5376">
      <formula>CW117&lt;0</formula>
    </cfRule>
  </conditionalFormatting>
  <conditionalFormatting sqref="CX125">
    <cfRule type="colorScale" priority="5330">
      <colorScale>
        <cfvo type="min"/>
        <cfvo type="max"/>
        <color theme="0"/>
        <color theme="0"/>
      </colorScale>
    </cfRule>
    <cfRule type="expression" dxfId="19275" priority="5332">
      <formula>CW125&lt;0</formula>
    </cfRule>
  </conditionalFormatting>
  <conditionalFormatting sqref="CX125:CX134">
    <cfRule type="expression" dxfId="19274" priority="5329">
      <formula>IF(CX125="Validar","Rojo","Verde")</formula>
    </cfRule>
    <cfRule type="expression" priority="5331">
      <formula>#REF!</formula>
    </cfRule>
  </conditionalFormatting>
  <conditionalFormatting sqref="CX126:CX134">
    <cfRule type="colorScale" priority="5371">
      <colorScale>
        <cfvo type="min"/>
        <cfvo type="max"/>
        <color theme="0"/>
        <color theme="0"/>
      </colorScale>
    </cfRule>
    <cfRule type="expression" dxfId="19273" priority="5372">
      <formula>CW126&lt;0</formula>
    </cfRule>
  </conditionalFormatting>
  <conditionalFormatting sqref="CD110:CD111">
    <cfRule type="expression" dxfId="19272" priority="5085">
      <formula>IF(CD110="Validar","Rojo","Verde")</formula>
    </cfRule>
  </conditionalFormatting>
  <conditionalFormatting sqref="CD117:CD123">
    <cfRule type="expression" dxfId="19271" priority="5141">
      <formula>IF(CD117="Validar","Rojo","Verde")</formula>
    </cfRule>
  </conditionalFormatting>
  <conditionalFormatting sqref="CD117:CD123">
    <cfRule type="expression" priority="5143">
      <formula>#REF!</formula>
    </cfRule>
  </conditionalFormatting>
  <conditionalFormatting sqref="CD6:CD16">
    <cfRule type="expression" dxfId="19270" priority="5133">
      <formula>IF(CD6="Validar","Rojo","Verde")</formula>
    </cfRule>
    <cfRule type="expression" priority="5135">
      <formula>#REF!</formula>
    </cfRule>
  </conditionalFormatting>
  <conditionalFormatting sqref="CD6:CD9">
    <cfRule type="colorScale" priority="5169">
      <colorScale>
        <cfvo type="min"/>
        <cfvo type="max"/>
        <color theme="0"/>
        <color theme="0"/>
      </colorScale>
    </cfRule>
    <cfRule type="expression" dxfId="19269" priority="5170">
      <formula>CC6&lt;0</formula>
    </cfRule>
  </conditionalFormatting>
  <conditionalFormatting sqref="CD10">
    <cfRule type="colorScale" priority="5137">
      <colorScale>
        <cfvo type="min"/>
        <cfvo type="max"/>
        <color theme="0"/>
        <color theme="0"/>
      </colorScale>
    </cfRule>
    <cfRule type="expression" dxfId="19268" priority="5138">
      <formula>CC10&lt;0</formula>
    </cfRule>
  </conditionalFormatting>
  <conditionalFormatting sqref="CD11:CD14">
    <cfRule type="colorScale" priority="5167">
      <colorScale>
        <cfvo type="min"/>
        <cfvo type="max"/>
        <color theme="0"/>
        <color theme="0"/>
      </colorScale>
    </cfRule>
    <cfRule type="expression" dxfId="19267" priority="5168">
      <formula>CC11&lt;0</formula>
    </cfRule>
  </conditionalFormatting>
  <conditionalFormatting sqref="CD15">
    <cfRule type="colorScale" priority="5134">
      <colorScale>
        <cfvo type="min"/>
        <cfvo type="max"/>
        <color theme="0"/>
        <color theme="0"/>
      </colorScale>
    </cfRule>
    <cfRule type="expression" dxfId="19266" priority="5136">
      <formula>CC15&lt;0</formula>
    </cfRule>
  </conditionalFormatting>
  <conditionalFormatting sqref="CD16">
    <cfRule type="colorScale" priority="5165">
      <colorScale>
        <cfvo type="min"/>
        <cfvo type="max"/>
        <color theme="0"/>
        <color theme="0"/>
      </colorScale>
    </cfRule>
    <cfRule type="expression" dxfId="19265" priority="5166">
      <formula>CC16&lt;0</formula>
    </cfRule>
  </conditionalFormatting>
  <conditionalFormatting sqref="CD18">
    <cfRule type="colorScale" priority="5130">
      <colorScale>
        <cfvo type="min"/>
        <cfvo type="max"/>
        <color theme="0"/>
        <color theme="0"/>
      </colorScale>
    </cfRule>
    <cfRule type="expression" dxfId="19264" priority="5132">
      <formula>CC18&lt;0</formula>
    </cfRule>
  </conditionalFormatting>
  <conditionalFormatting sqref="CD18:CD19">
    <cfRule type="expression" dxfId="19263" priority="5129">
      <formula>IF(CD18="Validar","Rojo","Verde")</formula>
    </cfRule>
    <cfRule type="expression" priority="5131">
      <formula>#REF!</formula>
    </cfRule>
  </conditionalFormatting>
  <conditionalFormatting sqref="CD19">
    <cfRule type="colorScale" priority="5163">
      <colorScale>
        <cfvo type="min"/>
        <cfvo type="max"/>
        <color theme="0"/>
        <color theme="0"/>
      </colorScale>
    </cfRule>
    <cfRule type="expression" dxfId="19262" priority="5164">
      <formula>CC19&lt;0</formula>
    </cfRule>
  </conditionalFormatting>
  <conditionalFormatting sqref="CD23">
    <cfRule type="colorScale" priority="5126">
      <colorScale>
        <cfvo type="min"/>
        <cfvo type="max"/>
        <color theme="0"/>
        <color theme="0"/>
      </colorScale>
    </cfRule>
    <cfRule type="expression" dxfId="19261" priority="5128">
      <formula>CC23&lt;0</formula>
    </cfRule>
  </conditionalFormatting>
  <conditionalFormatting sqref="CD23:CD24">
    <cfRule type="expression" dxfId="19260" priority="5125">
      <formula>IF(CD23="Validar","Rojo","Verde")</formula>
    </cfRule>
    <cfRule type="expression" priority="5127">
      <formula>#REF!</formula>
    </cfRule>
  </conditionalFormatting>
  <conditionalFormatting sqref="CD24">
    <cfRule type="colorScale" priority="5159">
      <colorScale>
        <cfvo type="min"/>
        <cfvo type="max"/>
        <color theme="0"/>
        <color theme="0"/>
      </colorScale>
    </cfRule>
    <cfRule type="expression" dxfId="19259" priority="5160">
      <formula>CC24&lt;0</formula>
    </cfRule>
  </conditionalFormatting>
  <conditionalFormatting sqref="CD26">
    <cfRule type="colorScale" priority="5122">
      <colorScale>
        <cfvo type="min"/>
        <cfvo type="max"/>
        <color theme="0"/>
        <color theme="0"/>
      </colorScale>
    </cfRule>
    <cfRule type="expression" dxfId="19258" priority="5124">
      <formula>CC26&lt;0</formula>
    </cfRule>
  </conditionalFormatting>
  <conditionalFormatting sqref="CD26:CD27">
    <cfRule type="expression" dxfId="19257" priority="5121">
      <formula>IF(CD26="Validar","Rojo","Verde")</formula>
    </cfRule>
    <cfRule type="expression" priority="5123">
      <formula>#REF!</formula>
    </cfRule>
  </conditionalFormatting>
  <conditionalFormatting sqref="CD27">
    <cfRule type="colorScale" priority="5157">
      <colorScale>
        <cfvo type="min"/>
        <cfvo type="max"/>
        <color theme="0"/>
        <color theme="0"/>
      </colorScale>
    </cfRule>
    <cfRule type="expression" dxfId="19256" priority="5158">
      <formula>CC27&lt;0</formula>
    </cfRule>
  </conditionalFormatting>
  <conditionalFormatting sqref="CD29">
    <cfRule type="colorScale" priority="5118">
      <colorScale>
        <cfvo type="min"/>
        <cfvo type="max"/>
        <color theme="0"/>
        <color theme="0"/>
      </colorScale>
    </cfRule>
    <cfRule type="expression" dxfId="19255" priority="5120">
      <formula>CC29&lt;0</formula>
    </cfRule>
  </conditionalFormatting>
  <conditionalFormatting sqref="CD29:CD30">
    <cfRule type="expression" dxfId="19254" priority="5117">
      <formula>IF(CD29="Validar","Rojo","Verde")</formula>
    </cfRule>
    <cfRule type="expression" priority="5119">
      <formula>#REF!</formula>
    </cfRule>
  </conditionalFormatting>
  <conditionalFormatting sqref="CD30">
    <cfRule type="colorScale" priority="5155">
      <colorScale>
        <cfvo type="min"/>
        <cfvo type="max"/>
        <color theme="0"/>
        <color theme="0"/>
      </colorScale>
    </cfRule>
    <cfRule type="expression" dxfId="19253" priority="5156">
      <formula>CC30&lt;0</formula>
    </cfRule>
  </conditionalFormatting>
  <conditionalFormatting sqref="CD39">
    <cfRule type="colorScale" priority="5114">
      <colorScale>
        <cfvo type="min"/>
        <cfvo type="max"/>
        <color theme="0"/>
        <color theme="0"/>
      </colorScale>
    </cfRule>
    <cfRule type="expression" dxfId="19252" priority="5116">
      <formula>CC39&lt;0</formula>
    </cfRule>
  </conditionalFormatting>
  <conditionalFormatting sqref="CD39:CD66">
    <cfRule type="expression" dxfId="19251" priority="5113">
      <formula>IF(CD39="Validar","Rojo","Verde")</formula>
    </cfRule>
    <cfRule type="expression" priority="5115">
      <formula>#REF!</formula>
    </cfRule>
  </conditionalFormatting>
  <conditionalFormatting sqref="CD40:CD66">
    <cfRule type="colorScale" priority="5153">
      <colorScale>
        <cfvo type="min"/>
        <cfvo type="max"/>
        <color theme="0"/>
        <color theme="0"/>
      </colorScale>
    </cfRule>
    <cfRule type="expression" dxfId="19250" priority="5154">
      <formula>CC40&lt;0</formula>
    </cfRule>
  </conditionalFormatting>
  <conditionalFormatting sqref="CD68">
    <cfRule type="colorScale" priority="5110">
      <colorScale>
        <cfvo type="min"/>
        <cfvo type="max"/>
        <color theme="0"/>
        <color theme="0"/>
      </colorScale>
    </cfRule>
    <cfRule type="expression" dxfId="19249" priority="5112">
      <formula>CC68&lt;0</formula>
    </cfRule>
  </conditionalFormatting>
  <conditionalFormatting sqref="CD68:CD81">
    <cfRule type="expression" dxfId="19248" priority="5109">
      <formula>IF(CD68="Validar","Rojo","Verde")</formula>
    </cfRule>
    <cfRule type="expression" priority="5111">
      <formula>#REF!</formula>
    </cfRule>
  </conditionalFormatting>
  <conditionalFormatting sqref="CD69:CD81">
    <cfRule type="colorScale" priority="5171">
      <colorScale>
        <cfvo type="min"/>
        <cfvo type="max"/>
        <color theme="0"/>
        <color theme="0"/>
      </colorScale>
    </cfRule>
    <cfRule type="expression" dxfId="19247" priority="5172">
      <formula>CC69&lt;0</formula>
    </cfRule>
  </conditionalFormatting>
  <conditionalFormatting sqref="CD83">
    <cfRule type="colorScale" priority="5093">
      <colorScale>
        <cfvo type="min"/>
        <cfvo type="max"/>
        <color theme="0"/>
        <color theme="0"/>
      </colorScale>
    </cfRule>
    <cfRule type="expression" dxfId="19246" priority="5095">
      <formula>CC83&lt;0</formula>
    </cfRule>
  </conditionalFormatting>
  <conditionalFormatting sqref="CD83:CD91">
    <cfRule type="expression" dxfId="19245" priority="5092">
      <formula>IF(CD83="Validar","Rojo","Verde")</formula>
    </cfRule>
    <cfRule type="expression" priority="5094">
      <formula>#REF!</formula>
    </cfRule>
  </conditionalFormatting>
  <conditionalFormatting sqref="CD84:CD91">
    <cfRule type="colorScale" priority="5151">
      <colorScale>
        <cfvo type="min"/>
        <cfvo type="max"/>
        <color theme="0"/>
        <color theme="0"/>
      </colorScale>
    </cfRule>
    <cfRule type="expression" dxfId="19244" priority="5152">
      <formula>CC84&lt;0</formula>
    </cfRule>
  </conditionalFormatting>
  <conditionalFormatting sqref="CD93">
    <cfRule type="colorScale" priority="5106">
      <colorScale>
        <cfvo type="min"/>
        <cfvo type="max"/>
        <color theme="0"/>
        <color theme="0"/>
      </colorScale>
    </cfRule>
    <cfRule type="expression" dxfId="19243" priority="5108">
      <formula>CC93&lt;0</formula>
    </cfRule>
  </conditionalFormatting>
  <conditionalFormatting sqref="CD93:CD102">
    <cfRule type="expression" dxfId="19242" priority="5105">
      <formula>IF(CD93="Validar","Rojo","Verde")</formula>
    </cfRule>
    <cfRule type="expression" priority="5107">
      <formula>#REF!</formula>
    </cfRule>
  </conditionalFormatting>
  <conditionalFormatting sqref="CD94:CD102">
    <cfRule type="colorScale" priority="5149">
      <colorScale>
        <cfvo type="min"/>
        <cfvo type="max"/>
        <color theme="0"/>
        <color theme="0"/>
      </colorScale>
    </cfRule>
    <cfRule type="expression" dxfId="19241" priority="5150">
      <formula>CC94&lt;0</formula>
    </cfRule>
  </conditionalFormatting>
  <conditionalFormatting sqref="CD104">
    <cfRule type="colorScale" priority="5102">
      <colorScale>
        <cfvo type="min"/>
        <cfvo type="max"/>
        <color theme="0"/>
        <color theme="0"/>
      </colorScale>
    </cfRule>
    <cfRule type="expression" dxfId="19240" priority="5104">
      <formula>CC104&lt;0</formula>
    </cfRule>
  </conditionalFormatting>
  <conditionalFormatting sqref="CD104:CD106">
    <cfRule type="expression" dxfId="19239" priority="5101">
      <formula>IF(CD104="Validar","Rojo","Verde")</formula>
    </cfRule>
    <cfRule type="expression" priority="5103">
      <formula>#REF!</formula>
    </cfRule>
  </conditionalFormatting>
  <conditionalFormatting sqref="CD105:CD106">
    <cfRule type="colorScale" priority="5147">
      <colorScale>
        <cfvo type="min"/>
        <cfvo type="max"/>
        <color theme="0"/>
        <color theme="0"/>
      </colorScale>
    </cfRule>
    <cfRule type="expression" dxfId="19238" priority="5148">
      <formula>CC105&lt;0</formula>
    </cfRule>
  </conditionalFormatting>
  <conditionalFormatting sqref="CD110">
    <cfRule type="colorScale" priority="5145">
      <colorScale>
        <cfvo type="min"/>
        <cfvo type="max"/>
        <color theme="0"/>
        <color theme="0"/>
      </colorScale>
    </cfRule>
    <cfRule type="expression" dxfId="19237" priority="5146">
      <formula>CC110&lt;0</formula>
    </cfRule>
  </conditionalFormatting>
  <conditionalFormatting sqref="CD110:CD111">
    <cfRule type="expression" priority="5087">
      <formula>#REF!</formula>
    </cfRule>
  </conditionalFormatting>
  <conditionalFormatting sqref="CD111">
    <cfRule type="colorScale" priority="5086">
      <colorScale>
        <cfvo type="min"/>
        <cfvo type="max"/>
        <color theme="0"/>
        <color theme="0"/>
      </colorScale>
    </cfRule>
    <cfRule type="expression" dxfId="19236" priority="5088">
      <formula>CC111&lt;0</formula>
    </cfRule>
  </conditionalFormatting>
  <conditionalFormatting sqref="CD117:CD123">
    <cfRule type="colorScale" priority="5142">
      <colorScale>
        <cfvo type="min"/>
        <cfvo type="max"/>
        <color theme="0"/>
        <color theme="0"/>
      </colorScale>
    </cfRule>
    <cfRule type="expression" dxfId="19235" priority="5144">
      <formula>CC117&lt;0</formula>
    </cfRule>
  </conditionalFormatting>
  <conditionalFormatting sqref="CD125">
    <cfRule type="colorScale" priority="5098">
      <colorScale>
        <cfvo type="min"/>
        <cfvo type="max"/>
        <color theme="0"/>
        <color theme="0"/>
      </colorScale>
    </cfRule>
    <cfRule type="expression" dxfId="19234" priority="5100">
      <formula>CC125&lt;0</formula>
    </cfRule>
  </conditionalFormatting>
  <conditionalFormatting sqref="CD125:CD134">
    <cfRule type="expression" dxfId="19233" priority="5097">
      <formula>IF(CD125="Validar","Rojo","Verde")</formula>
    </cfRule>
    <cfRule type="expression" priority="5099">
      <formula>#REF!</formula>
    </cfRule>
  </conditionalFormatting>
  <conditionalFormatting sqref="CD126:CD134">
    <cfRule type="colorScale" priority="5139">
      <colorScale>
        <cfvo type="min"/>
        <cfvo type="max"/>
        <color theme="0"/>
        <color theme="0"/>
      </colorScale>
    </cfRule>
    <cfRule type="expression" dxfId="19232" priority="5140">
      <formula>CC126&lt;0</formula>
    </cfRule>
  </conditionalFormatting>
  <conditionalFormatting sqref="J94:J103">
    <cfRule type="expression" dxfId="19231" priority="4030">
      <formula>IF(J94="Validar","Rojo","Verde")</formula>
    </cfRule>
  </conditionalFormatting>
  <conditionalFormatting sqref="AI110:AI111">
    <cfRule type="expression" dxfId="19230" priority="4996">
      <formula>IF(AI110="Validar","Rojo","Verde")</formula>
    </cfRule>
  </conditionalFormatting>
  <conditionalFormatting sqref="AI117:AI123">
    <cfRule type="expression" dxfId="19229" priority="5052">
      <formula>IF(AI117="Validar","Rojo","Verde")</formula>
    </cfRule>
  </conditionalFormatting>
  <conditionalFormatting sqref="AI117:AI123">
    <cfRule type="expression" priority="5054">
      <formula>#REF!</formula>
    </cfRule>
  </conditionalFormatting>
  <conditionalFormatting sqref="AI6:AI16">
    <cfRule type="expression" dxfId="19228" priority="5044">
      <formula>IF(AI6="Validar","Rojo","Verde")</formula>
    </cfRule>
    <cfRule type="expression" priority="5046">
      <formula>#REF!</formula>
    </cfRule>
  </conditionalFormatting>
  <conditionalFormatting sqref="AI6:AI9">
    <cfRule type="colorScale" priority="5080">
      <colorScale>
        <cfvo type="min"/>
        <cfvo type="max"/>
        <color theme="0"/>
        <color theme="0"/>
      </colorScale>
    </cfRule>
    <cfRule type="expression" dxfId="19227" priority="5081">
      <formula>AH6&lt;0</formula>
    </cfRule>
  </conditionalFormatting>
  <conditionalFormatting sqref="AI10">
    <cfRule type="colorScale" priority="5048">
      <colorScale>
        <cfvo type="min"/>
        <cfvo type="max"/>
        <color theme="0"/>
        <color theme="0"/>
      </colorScale>
    </cfRule>
    <cfRule type="expression" dxfId="19226" priority="5049">
      <formula>AH10&lt;0</formula>
    </cfRule>
  </conditionalFormatting>
  <conditionalFormatting sqref="AI11:AI14">
    <cfRule type="colorScale" priority="5078">
      <colorScale>
        <cfvo type="min"/>
        <cfvo type="max"/>
        <color theme="0"/>
        <color theme="0"/>
      </colorScale>
    </cfRule>
    <cfRule type="expression" dxfId="19225" priority="5079">
      <formula>AH11&lt;0</formula>
    </cfRule>
  </conditionalFormatting>
  <conditionalFormatting sqref="AI15">
    <cfRule type="colorScale" priority="5045">
      <colorScale>
        <cfvo type="min"/>
        <cfvo type="max"/>
        <color theme="0"/>
        <color theme="0"/>
      </colorScale>
    </cfRule>
    <cfRule type="expression" dxfId="19224" priority="5047">
      <formula>AH15&lt;0</formula>
    </cfRule>
  </conditionalFormatting>
  <conditionalFormatting sqref="AI16">
    <cfRule type="colorScale" priority="5076">
      <colorScale>
        <cfvo type="min"/>
        <cfvo type="max"/>
        <color theme="0"/>
        <color theme="0"/>
      </colorScale>
    </cfRule>
    <cfRule type="expression" dxfId="19223" priority="5077">
      <formula>AH16&lt;0</formula>
    </cfRule>
  </conditionalFormatting>
  <conditionalFormatting sqref="AI18">
    <cfRule type="colorScale" priority="5041">
      <colorScale>
        <cfvo type="min"/>
        <cfvo type="max"/>
        <color theme="0"/>
        <color theme="0"/>
      </colorScale>
    </cfRule>
    <cfRule type="expression" dxfId="19222" priority="5043">
      <formula>AH18&lt;0</formula>
    </cfRule>
  </conditionalFormatting>
  <conditionalFormatting sqref="AI18:AI19">
    <cfRule type="expression" dxfId="19221" priority="5040">
      <formula>IF(AI18="Validar","Rojo","Verde")</formula>
    </cfRule>
    <cfRule type="expression" priority="5042">
      <formula>#REF!</formula>
    </cfRule>
  </conditionalFormatting>
  <conditionalFormatting sqref="AI19">
    <cfRule type="colorScale" priority="5074">
      <colorScale>
        <cfvo type="min"/>
        <cfvo type="max"/>
        <color theme="0"/>
        <color theme="0"/>
      </colorScale>
    </cfRule>
    <cfRule type="expression" dxfId="19220" priority="5075">
      <formula>AH19&lt;0</formula>
    </cfRule>
  </conditionalFormatting>
  <conditionalFormatting sqref="AI23">
    <cfRule type="colorScale" priority="5037">
      <colorScale>
        <cfvo type="min"/>
        <cfvo type="max"/>
        <color theme="0"/>
        <color theme="0"/>
      </colorScale>
    </cfRule>
    <cfRule type="expression" dxfId="19219" priority="5039">
      <formula>AH23&lt;0</formula>
    </cfRule>
  </conditionalFormatting>
  <conditionalFormatting sqref="AI23:AI24">
    <cfRule type="expression" dxfId="19218" priority="5036">
      <formula>IF(AI23="Validar","Rojo","Verde")</formula>
    </cfRule>
    <cfRule type="expression" priority="5038">
      <formula>#REF!</formula>
    </cfRule>
  </conditionalFormatting>
  <conditionalFormatting sqref="AI24">
    <cfRule type="colorScale" priority="5070">
      <colorScale>
        <cfvo type="min"/>
        <cfvo type="max"/>
        <color theme="0"/>
        <color theme="0"/>
      </colorScale>
    </cfRule>
    <cfRule type="expression" dxfId="19217" priority="5071">
      <formula>AH24&lt;0</formula>
    </cfRule>
  </conditionalFormatting>
  <conditionalFormatting sqref="AI26">
    <cfRule type="colorScale" priority="5033">
      <colorScale>
        <cfvo type="min"/>
        <cfvo type="max"/>
        <color theme="0"/>
        <color theme="0"/>
      </colorScale>
    </cfRule>
    <cfRule type="expression" dxfId="19216" priority="5035">
      <formula>AH26&lt;0</formula>
    </cfRule>
  </conditionalFormatting>
  <conditionalFormatting sqref="AI26:AI27">
    <cfRule type="expression" dxfId="19215" priority="5032">
      <formula>IF(AI26="Validar","Rojo","Verde")</formula>
    </cfRule>
    <cfRule type="expression" priority="5034">
      <formula>#REF!</formula>
    </cfRule>
  </conditionalFormatting>
  <conditionalFormatting sqref="AI27">
    <cfRule type="colorScale" priority="5068">
      <colorScale>
        <cfvo type="min"/>
        <cfvo type="max"/>
        <color theme="0"/>
        <color theme="0"/>
      </colorScale>
    </cfRule>
    <cfRule type="expression" dxfId="19214" priority="5069">
      <formula>AH27&lt;0</formula>
    </cfRule>
  </conditionalFormatting>
  <conditionalFormatting sqref="AI29">
    <cfRule type="colorScale" priority="5029">
      <colorScale>
        <cfvo type="min"/>
        <cfvo type="max"/>
        <color theme="0"/>
        <color theme="0"/>
      </colorScale>
    </cfRule>
    <cfRule type="expression" dxfId="19213" priority="5031">
      <formula>AH29&lt;0</formula>
    </cfRule>
  </conditionalFormatting>
  <conditionalFormatting sqref="AI30">
    <cfRule type="colorScale" priority="5066">
      <colorScale>
        <cfvo type="min"/>
        <cfvo type="max"/>
        <color theme="0"/>
        <color theme="0"/>
      </colorScale>
    </cfRule>
    <cfRule type="expression" dxfId="19212" priority="5067">
      <formula>AH30&lt;0</formula>
    </cfRule>
  </conditionalFormatting>
  <conditionalFormatting sqref="AI39">
    <cfRule type="colorScale" priority="5025">
      <colorScale>
        <cfvo type="min"/>
        <cfvo type="max"/>
        <color theme="0"/>
        <color theme="0"/>
      </colorScale>
    </cfRule>
    <cfRule type="expression" dxfId="19211" priority="5027">
      <formula>AH39&lt;0</formula>
    </cfRule>
  </conditionalFormatting>
  <conditionalFormatting sqref="AI39:AI66">
    <cfRule type="expression" dxfId="19210" priority="5024">
      <formula>IF(AI39="Validar","Rojo","Verde")</formula>
    </cfRule>
    <cfRule type="expression" priority="5026">
      <formula>#REF!</formula>
    </cfRule>
  </conditionalFormatting>
  <conditionalFormatting sqref="AI40:AI66">
    <cfRule type="colorScale" priority="5064">
      <colorScale>
        <cfvo type="min"/>
        <cfvo type="max"/>
        <color theme="0"/>
        <color theme="0"/>
      </colorScale>
    </cfRule>
    <cfRule type="expression" dxfId="19209" priority="5065">
      <formula>AH40&lt;0</formula>
    </cfRule>
  </conditionalFormatting>
  <conditionalFormatting sqref="AI68">
    <cfRule type="colorScale" priority="5021">
      <colorScale>
        <cfvo type="min"/>
        <cfvo type="max"/>
        <color theme="0"/>
        <color theme="0"/>
      </colorScale>
    </cfRule>
    <cfRule type="expression" dxfId="19208" priority="5023">
      <formula>AH68&lt;0</formula>
    </cfRule>
  </conditionalFormatting>
  <conditionalFormatting sqref="AI68:AI81">
    <cfRule type="expression" dxfId="19207" priority="5020">
      <formula>IF(AI68="Validar","Rojo","Verde")</formula>
    </cfRule>
    <cfRule type="expression" priority="5022">
      <formula>#REF!</formula>
    </cfRule>
  </conditionalFormatting>
  <conditionalFormatting sqref="AI69:AI81">
    <cfRule type="colorScale" priority="5082">
      <colorScale>
        <cfvo type="min"/>
        <cfvo type="max"/>
        <color theme="0"/>
        <color theme="0"/>
      </colorScale>
    </cfRule>
    <cfRule type="expression" dxfId="19206" priority="5083">
      <formula>AH69&lt;0</formula>
    </cfRule>
  </conditionalFormatting>
  <conditionalFormatting sqref="AI83">
    <cfRule type="colorScale" priority="5004">
      <colorScale>
        <cfvo type="min"/>
        <cfvo type="max"/>
        <color theme="0"/>
        <color theme="0"/>
      </colorScale>
    </cfRule>
    <cfRule type="expression" dxfId="19205" priority="5006">
      <formula>AH83&lt;0</formula>
    </cfRule>
  </conditionalFormatting>
  <conditionalFormatting sqref="AI83:AI91">
    <cfRule type="expression" dxfId="19204" priority="5003">
      <formula>IF(AI83="Validar","Rojo","Verde")</formula>
    </cfRule>
    <cfRule type="expression" priority="5005">
      <formula>#REF!</formula>
    </cfRule>
  </conditionalFormatting>
  <conditionalFormatting sqref="AI84:AI91">
    <cfRule type="colorScale" priority="5062">
      <colorScale>
        <cfvo type="min"/>
        <cfvo type="max"/>
        <color theme="0"/>
        <color theme="0"/>
      </colorScale>
    </cfRule>
    <cfRule type="expression" dxfId="19203" priority="5063">
      <formula>AH84&lt;0</formula>
    </cfRule>
  </conditionalFormatting>
  <conditionalFormatting sqref="AI93">
    <cfRule type="colorScale" priority="5017">
      <colorScale>
        <cfvo type="min"/>
        <cfvo type="max"/>
        <color theme="0"/>
        <color theme="0"/>
      </colorScale>
    </cfRule>
    <cfRule type="expression" dxfId="19202" priority="5019">
      <formula>AH93&lt;0</formula>
    </cfRule>
  </conditionalFormatting>
  <conditionalFormatting sqref="AI93:AI102">
    <cfRule type="expression" dxfId="19201" priority="5016">
      <formula>IF(AI93="Validar","Rojo","Verde")</formula>
    </cfRule>
    <cfRule type="expression" priority="5018">
      <formula>#REF!</formula>
    </cfRule>
  </conditionalFormatting>
  <conditionalFormatting sqref="AI94:AI102">
    <cfRule type="colorScale" priority="5060">
      <colorScale>
        <cfvo type="min"/>
        <cfvo type="max"/>
        <color theme="0"/>
        <color theme="0"/>
      </colorScale>
    </cfRule>
    <cfRule type="expression" dxfId="19200" priority="5061">
      <formula>AH94&lt;0</formula>
    </cfRule>
  </conditionalFormatting>
  <conditionalFormatting sqref="AI104">
    <cfRule type="colorScale" priority="5013">
      <colorScale>
        <cfvo type="min"/>
        <cfvo type="max"/>
        <color theme="0"/>
        <color theme="0"/>
      </colorScale>
    </cfRule>
    <cfRule type="expression" dxfId="19199" priority="5015">
      <formula>AH104&lt;0</formula>
    </cfRule>
  </conditionalFormatting>
  <conditionalFormatting sqref="AI104:AI106">
    <cfRule type="expression" dxfId="19198" priority="5012">
      <formula>IF(AI104="Validar","Rojo","Verde")</formula>
    </cfRule>
    <cfRule type="expression" priority="5014">
      <formula>#REF!</formula>
    </cfRule>
  </conditionalFormatting>
  <conditionalFormatting sqref="AI105:AI106">
    <cfRule type="colorScale" priority="5058">
      <colorScale>
        <cfvo type="min"/>
        <cfvo type="max"/>
        <color theme="0"/>
        <color theme="0"/>
      </colorScale>
    </cfRule>
    <cfRule type="expression" dxfId="19197" priority="5059">
      <formula>AH105&lt;0</formula>
    </cfRule>
  </conditionalFormatting>
  <conditionalFormatting sqref="AI110">
    <cfRule type="colorScale" priority="5056">
      <colorScale>
        <cfvo type="min"/>
        <cfvo type="max"/>
        <color theme="0"/>
        <color theme="0"/>
      </colorScale>
    </cfRule>
    <cfRule type="expression" dxfId="19196" priority="5057">
      <formula>AH110&lt;0</formula>
    </cfRule>
  </conditionalFormatting>
  <conditionalFormatting sqref="AI110:AI111">
    <cfRule type="expression" priority="4998">
      <formula>#REF!</formula>
    </cfRule>
  </conditionalFormatting>
  <conditionalFormatting sqref="AI111">
    <cfRule type="colorScale" priority="4997">
      <colorScale>
        <cfvo type="min"/>
        <cfvo type="max"/>
        <color theme="0"/>
        <color theme="0"/>
      </colorScale>
    </cfRule>
    <cfRule type="expression" dxfId="19195" priority="4999">
      <formula>AH111&lt;0</formula>
    </cfRule>
  </conditionalFormatting>
  <conditionalFormatting sqref="AI117:AI123">
    <cfRule type="colorScale" priority="5053">
      <colorScale>
        <cfvo type="min"/>
        <cfvo type="max"/>
        <color theme="0"/>
        <color theme="0"/>
      </colorScale>
    </cfRule>
    <cfRule type="expression" dxfId="19194" priority="5055">
      <formula>AH117&lt;0</formula>
    </cfRule>
  </conditionalFormatting>
  <conditionalFormatting sqref="AI125">
    <cfRule type="colorScale" priority="5009">
      <colorScale>
        <cfvo type="min"/>
        <cfvo type="max"/>
        <color theme="0"/>
        <color theme="0"/>
      </colorScale>
    </cfRule>
    <cfRule type="expression" dxfId="19193" priority="5011">
      <formula>AH125&lt;0</formula>
    </cfRule>
  </conditionalFormatting>
  <conditionalFormatting sqref="AI125:AI134">
    <cfRule type="expression" dxfId="19192" priority="5008">
      <formula>IF(AI125="Validar","Rojo","Verde")</formula>
    </cfRule>
    <cfRule type="expression" priority="5010">
      <formula>#REF!</formula>
    </cfRule>
  </conditionalFormatting>
  <conditionalFormatting sqref="AI126:AI134">
    <cfRule type="colorScale" priority="5050">
      <colorScale>
        <cfvo type="min"/>
        <cfvo type="max"/>
        <color theme="0"/>
        <color theme="0"/>
      </colorScale>
    </cfRule>
    <cfRule type="expression" dxfId="19191" priority="5051">
      <formula>AH126&lt;0</formula>
    </cfRule>
  </conditionalFormatting>
  <conditionalFormatting sqref="AP110:AP111">
    <cfRule type="expression" dxfId="19190" priority="4907">
      <formula>IF(AP110="Validar","Rojo","Verde")</formula>
    </cfRule>
  </conditionalFormatting>
  <conditionalFormatting sqref="AP117:AP123">
    <cfRule type="expression" priority="4965">
      <formula>#REF!</formula>
    </cfRule>
  </conditionalFormatting>
  <conditionalFormatting sqref="AP6:AP16">
    <cfRule type="expression" dxfId="19189" priority="4955">
      <formula>IF(AP6="Validar","Rojo","Verde")</formula>
    </cfRule>
    <cfRule type="expression" priority="4957">
      <formula>#REF!</formula>
    </cfRule>
  </conditionalFormatting>
  <conditionalFormatting sqref="AP6:AP9">
    <cfRule type="colorScale" priority="4991">
      <colorScale>
        <cfvo type="min"/>
        <cfvo type="max"/>
        <color theme="0"/>
        <color theme="0"/>
      </colorScale>
    </cfRule>
    <cfRule type="expression" dxfId="19188" priority="4992">
      <formula>AO6&lt;0</formula>
    </cfRule>
  </conditionalFormatting>
  <conditionalFormatting sqref="AP10">
    <cfRule type="colorScale" priority="4959">
      <colorScale>
        <cfvo type="min"/>
        <cfvo type="max"/>
        <color theme="0"/>
        <color theme="0"/>
      </colorScale>
    </cfRule>
    <cfRule type="expression" dxfId="19187" priority="4960">
      <formula>AO10&lt;0</formula>
    </cfRule>
  </conditionalFormatting>
  <conditionalFormatting sqref="AP11:AP14">
    <cfRule type="colorScale" priority="4989">
      <colorScale>
        <cfvo type="min"/>
        <cfvo type="max"/>
        <color theme="0"/>
        <color theme="0"/>
      </colorScale>
    </cfRule>
    <cfRule type="expression" dxfId="19186" priority="4990">
      <formula>AO11&lt;0</formula>
    </cfRule>
  </conditionalFormatting>
  <conditionalFormatting sqref="AP15">
    <cfRule type="colorScale" priority="4956">
      <colorScale>
        <cfvo type="min"/>
        <cfvo type="max"/>
        <color theme="0"/>
        <color theme="0"/>
      </colorScale>
    </cfRule>
    <cfRule type="expression" dxfId="19185" priority="4958">
      <formula>AO15&lt;0</formula>
    </cfRule>
  </conditionalFormatting>
  <conditionalFormatting sqref="AP16">
    <cfRule type="colorScale" priority="4987">
      <colorScale>
        <cfvo type="min"/>
        <cfvo type="max"/>
        <color theme="0"/>
        <color theme="0"/>
      </colorScale>
    </cfRule>
    <cfRule type="expression" dxfId="19184" priority="4988">
      <formula>AO16&lt;0</formula>
    </cfRule>
  </conditionalFormatting>
  <conditionalFormatting sqref="AP18">
    <cfRule type="colorScale" priority="4952">
      <colorScale>
        <cfvo type="min"/>
        <cfvo type="max"/>
        <color theme="0"/>
        <color theme="0"/>
      </colorScale>
    </cfRule>
    <cfRule type="expression" dxfId="19183" priority="4954">
      <formula>AO18&lt;0</formula>
    </cfRule>
  </conditionalFormatting>
  <conditionalFormatting sqref="AP18:AP19">
    <cfRule type="expression" dxfId="19182" priority="4951">
      <formula>IF(AP18="Validar","Rojo","Verde")</formula>
    </cfRule>
    <cfRule type="expression" priority="4953">
      <formula>#REF!</formula>
    </cfRule>
  </conditionalFormatting>
  <conditionalFormatting sqref="AP19">
    <cfRule type="colorScale" priority="4985">
      <colorScale>
        <cfvo type="min"/>
        <cfvo type="max"/>
        <color theme="0"/>
        <color theme="0"/>
      </colorScale>
    </cfRule>
    <cfRule type="expression" dxfId="19181" priority="4986">
      <formula>AO19&lt;0</formula>
    </cfRule>
  </conditionalFormatting>
  <conditionalFormatting sqref="AP23">
    <cfRule type="colorScale" priority="4948">
      <colorScale>
        <cfvo type="min"/>
        <cfvo type="max"/>
        <color theme="0"/>
        <color theme="0"/>
      </colorScale>
    </cfRule>
    <cfRule type="expression" dxfId="19180" priority="4950">
      <formula>AO23&lt;0</formula>
    </cfRule>
  </conditionalFormatting>
  <conditionalFormatting sqref="AP23:AP24">
    <cfRule type="expression" dxfId="19179" priority="4947">
      <formula>IF(AP23="Validar","Rojo","Verde")</formula>
    </cfRule>
    <cfRule type="expression" priority="4949">
      <formula>#REF!</formula>
    </cfRule>
  </conditionalFormatting>
  <conditionalFormatting sqref="AP24">
    <cfRule type="colorScale" priority="4981">
      <colorScale>
        <cfvo type="min"/>
        <cfvo type="max"/>
        <color theme="0"/>
        <color theme="0"/>
      </colorScale>
    </cfRule>
    <cfRule type="expression" dxfId="19178" priority="4982">
      <formula>AO24&lt;0</formula>
    </cfRule>
  </conditionalFormatting>
  <conditionalFormatting sqref="AP26">
    <cfRule type="colorScale" priority="4944">
      <colorScale>
        <cfvo type="min"/>
        <cfvo type="max"/>
        <color theme="0"/>
        <color theme="0"/>
      </colorScale>
    </cfRule>
    <cfRule type="expression" dxfId="19177" priority="4946">
      <formula>AO26&lt;0</formula>
    </cfRule>
  </conditionalFormatting>
  <conditionalFormatting sqref="AP26:AP27">
    <cfRule type="expression" dxfId="19176" priority="4943">
      <formula>IF(AP26="Validar","Rojo","Verde")</formula>
    </cfRule>
    <cfRule type="expression" priority="4945">
      <formula>#REF!</formula>
    </cfRule>
  </conditionalFormatting>
  <conditionalFormatting sqref="AP27">
    <cfRule type="colorScale" priority="4979">
      <colorScale>
        <cfvo type="min"/>
        <cfvo type="max"/>
        <color theme="0"/>
        <color theme="0"/>
      </colorScale>
    </cfRule>
    <cfRule type="expression" dxfId="19175" priority="4980">
      <formula>AO27&lt;0</formula>
    </cfRule>
  </conditionalFormatting>
  <conditionalFormatting sqref="AP29">
    <cfRule type="colorScale" priority="4940">
      <colorScale>
        <cfvo type="min"/>
        <cfvo type="max"/>
        <color theme="0"/>
        <color theme="0"/>
      </colorScale>
    </cfRule>
    <cfRule type="expression" dxfId="19174" priority="4942">
      <formula>AO29&lt;0</formula>
    </cfRule>
  </conditionalFormatting>
  <conditionalFormatting sqref="AP29:AP30">
    <cfRule type="expression" dxfId="19173" priority="4939">
      <formula>IF(AP29="Validar","Rojo","Verde")</formula>
    </cfRule>
    <cfRule type="expression" priority="4941">
      <formula>#REF!</formula>
    </cfRule>
  </conditionalFormatting>
  <conditionalFormatting sqref="AP30">
    <cfRule type="colorScale" priority="4977">
      <colorScale>
        <cfvo type="min"/>
        <cfvo type="max"/>
        <color theme="0"/>
        <color theme="0"/>
      </colorScale>
    </cfRule>
    <cfRule type="expression" dxfId="19172" priority="4978">
      <formula>AO30&lt;0</formula>
    </cfRule>
  </conditionalFormatting>
  <conditionalFormatting sqref="AP39">
    <cfRule type="colorScale" priority="4936">
      <colorScale>
        <cfvo type="min"/>
        <cfvo type="max"/>
        <color theme="0"/>
        <color theme="0"/>
      </colorScale>
    </cfRule>
    <cfRule type="expression" dxfId="19171" priority="4938">
      <formula>AO39&lt;0</formula>
    </cfRule>
  </conditionalFormatting>
  <conditionalFormatting sqref="AP39:AP66">
    <cfRule type="expression" dxfId="19170" priority="4935">
      <formula>IF(AP39="Validar","Rojo","Verde")</formula>
    </cfRule>
    <cfRule type="expression" priority="4937">
      <formula>#REF!</formula>
    </cfRule>
  </conditionalFormatting>
  <conditionalFormatting sqref="AP40:AP66">
    <cfRule type="colorScale" priority="4975">
      <colorScale>
        <cfvo type="min"/>
        <cfvo type="max"/>
        <color theme="0"/>
        <color theme="0"/>
      </colorScale>
    </cfRule>
    <cfRule type="expression" dxfId="19169" priority="4976">
      <formula>AO40&lt;0</formula>
    </cfRule>
  </conditionalFormatting>
  <conditionalFormatting sqref="AP68">
    <cfRule type="colorScale" priority="4932">
      <colorScale>
        <cfvo type="min"/>
        <cfvo type="max"/>
        <color theme="0"/>
        <color theme="0"/>
      </colorScale>
    </cfRule>
    <cfRule type="expression" dxfId="19168" priority="4934">
      <formula>AO68&lt;0</formula>
    </cfRule>
  </conditionalFormatting>
  <conditionalFormatting sqref="AP68:AP81">
    <cfRule type="expression" dxfId="19167" priority="4931">
      <formula>IF(AP68="Validar","Rojo","Verde")</formula>
    </cfRule>
    <cfRule type="expression" priority="4933">
      <formula>#REF!</formula>
    </cfRule>
  </conditionalFormatting>
  <conditionalFormatting sqref="AP69:AP81">
    <cfRule type="colorScale" priority="4993">
      <colorScale>
        <cfvo type="min"/>
        <cfvo type="max"/>
        <color theme="0"/>
        <color theme="0"/>
      </colorScale>
    </cfRule>
    <cfRule type="expression" dxfId="19166" priority="4994">
      <formula>AO69&lt;0</formula>
    </cfRule>
  </conditionalFormatting>
  <conditionalFormatting sqref="AP83">
    <cfRule type="colorScale" priority="4915">
      <colorScale>
        <cfvo type="min"/>
        <cfvo type="max"/>
        <color theme="0"/>
        <color theme="0"/>
      </colorScale>
    </cfRule>
    <cfRule type="expression" dxfId="19165" priority="4917">
      <formula>AO83&lt;0</formula>
    </cfRule>
  </conditionalFormatting>
  <conditionalFormatting sqref="AP83:AP91">
    <cfRule type="expression" dxfId="19164" priority="4914">
      <formula>IF(AP83="Validar","Rojo","Verde")</formula>
    </cfRule>
    <cfRule type="expression" priority="4916">
      <formula>#REF!</formula>
    </cfRule>
  </conditionalFormatting>
  <conditionalFormatting sqref="AP84:AP91">
    <cfRule type="colorScale" priority="4973">
      <colorScale>
        <cfvo type="min"/>
        <cfvo type="max"/>
        <color theme="0"/>
        <color theme="0"/>
      </colorScale>
    </cfRule>
    <cfRule type="expression" dxfId="19163" priority="4974">
      <formula>AO84&lt;0</formula>
    </cfRule>
  </conditionalFormatting>
  <conditionalFormatting sqref="AP93">
    <cfRule type="colorScale" priority="4928">
      <colorScale>
        <cfvo type="min"/>
        <cfvo type="max"/>
        <color theme="0"/>
        <color theme="0"/>
      </colorScale>
    </cfRule>
    <cfRule type="expression" dxfId="19162" priority="4930">
      <formula>AO93&lt;0</formula>
    </cfRule>
  </conditionalFormatting>
  <conditionalFormatting sqref="AP93:AP102">
    <cfRule type="expression" dxfId="19161" priority="4927">
      <formula>IF(AP93="Validar","Rojo","Verde")</formula>
    </cfRule>
    <cfRule type="expression" priority="4929">
      <formula>#REF!</formula>
    </cfRule>
  </conditionalFormatting>
  <conditionalFormatting sqref="AP94:AP102">
    <cfRule type="colorScale" priority="4971">
      <colorScale>
        <cfvo type="min"/>
        <cfvo type="max"/>
        <color theme="0"/>
        <color theme="0"/>
      </colorScale>
    </cfRule>
    <cfRule type="expression" dxfId="19160" priority="4972">
      <formula>AO94&lt;0</formula>
    </cfRule>
  </conditionalFormatting>
  <conditionalFormatting sqref="AP104">
    <cfRule type="colorScale" priority="4924">
      <colorScale>
        <cfvo type="min"/>
        <cfvo type="max"/>
        <color theme="0"/>
        <color theme="0"/>
      </colorScale>
    </cfRule>
    <cfRule type="expression" dxfId="19159" priority="4926">
      <formula>AO104&lt;0</formula>
    </cfRule>
  </conditionalFormatting>
  <conditionalFormatting sqref="AP104:AP106">
    <cfRule type="expression" dxfId="19158" priority="4923">
      <formula>IF(AP104="Validar","Rojo","Verde")</formula>
    </cfRule>
    <cfRule type="expression" priority="4925">
      <formula>#REF!</formula>
    </cfRule>
  </conditionalFormatting>
  <conditionalFormatting sqref="AP105:AP106">
    <cfRule type="colorScale" priority="4969">
      <colorScale>
        <cfvo type="min"/>
        <cfvo type="max"/>
        <color theme="0"/>
        <color theme="0"/>
      </colorScale>
    </cfRule>
    <cfRule type="expression" dxfId="19157" priority="4970">
      <formula>AO105&lt;0</formula>
    </cfRule>
  </conditionalFormatting>
  <conditionalFormatting sqref="AP110">
    <cfRule type="colorScale" priority="4967">
      <colorScale>
        <cfvo type="min"/>
        <cfvo type="max"/>
        <color theme="0"/>
        <color theme="0"/>
      </colorScale>
    </cfRule>
    <cfRule type="expression" dxfId="19156" priority="4968">
      <formula>AO110&lt;0</formula>
    </cfRule>
  </conditionalFormatting>
  <conditionalFormatting sqref="AP110:AP111">
    <cfRule type="expression" priority="4909">
      <formula>#REF!</formula>
    </cfRule>
  </conditionalFormatting>
  <conditionalFormatting sqref="AP111">
    <cfRule type="colorScale" priority="4908">
      <colorScale>
        <cfvo type="min"/>
        <cfvo type="max"/>
        <color theme="0"/>
        <color theme="0"/>
      </colorScale>
    </cfRule>
    <cfRule type="expression" dxfId="19155" priority="4910">
      <formula>AO111&lt;0</formula>
    </cfRule>
  </conditionalFormatting>
  <conditionalFormatting sqref="AP117:AP123">
    <cfRule type="colorScale" priority="4964">
      <colorScale>
        <cfvo type="min"/>
        <cfvo type="max"/>
        <color theme="0"/>
        <color theme="0"/>
      </colorScale>
    </cfRule>
    <cfRule type="expression" dxfId="19154" priority="4966">
      <formula>AO117&lt;0</formula>
    </cfRule>
  </conditionalFormatting>
  <conditionalFormatting sqref="AP125">
    <cfRule type="colorScale" priority="4920">
      <colorScale>
        <cfvo type="min"/>
        <cfvo type="max"/>
        <color theme="0"/>
        <color theme="0"/>
      </colorScale>
    </cfRule>
    <cfRule type="expression" dxfId="19153" priority="4922">
      <formula>AO125&lt;0</formula>
    </cfRule>
  </conditionalFormatting>
  <conditionalFormatting sqref="AP125:AP134">
    <cfRule type="expression" dxfId="19152" priority="4919">
      <formula>IF(AP125="Validar","Rojo","Verde")</formula>
    </cfRule>
    <cfRule type="expression" priority="4921">
      <formula>#REF!</formula>
    </cfRule>
  </conditionalFormatting>
  <conditionalFormatting sqref="AP126:AP134">
    <cfRule type="colorScale" priority="4961">
      <colorScale>
        <cfvo type="min"/>
        <cfvo type="max"/>
        <color theme="0"/>
        <color theme="0"/>
      </colorScale>
    </cfRule>
    <cfRule type="expression" dxfId="19151" priority="4962">
      <formula>AO126&lt;0</formula>
    </cfRule>
  </conditionalFormatting>
  <conditionalFormatting sqref="BM117:BM123">
    <cfRule type="expression" dxfId="19150" priority="4874">
      <formula>IF(BM117="Validar","Rojo","Verde")</formula>
    </cfRule>
  </conditionalFormatting>
  <conditionalFormatting sqref="BM117:BM123">
    <cfRule type="expression" priority="4876">
      <formula>#REF!</formula>
    </cfRule>
  </conditionalFormatting>
  <conditionalFormatting sqref="BM6:BM16">
    <cfRule type="expression" dxfId="19149" priority="4866">
      <formula>IF(BM6="Validar","Rojo","Verde")</formula>
    </cfRule>
    <cfRule type="expression" priority="4868">
      <formula>#REF!</formula>
    </cfRule>
  </conditionalFormatting>
  <conditionalFormatting sqref="BM6:BM9">
    <cfRule type="colorScale" priority="4902">
      <colorScale>
        <cfvo type="min"/>
        <cfvo type="max"/>
        <color theme="0"/>
        <color theme="0"/>
      </colorScale>
    </cfRule>
    <cfRule type="expression" dxfId="19148" priority="4903">
      <formula>BL6&lt;0</formula>
    </cfRule>
  </conditionalFormatting>
  <conditionalFormatting sqref="BM10">
    <cfRule type="colorScale" priority="4870">
      <colorScale>
        <cfvo type="min"/>
        <cfvo type="max"/>
        <color theme="0"/>
        <color theme="0"/>
      </colorScale>
    </cfRule>
    <cfRule type="expression" dxfId="19147" priority="4871">
      <formula>BL10&lt;0</formula>
    </cfRule>
  </conditionalFormatting>
  <conditionalFormatting sqref="BM11:BM14">
    <cfRule type="colorScale" priority="4900">
      <colorScale>
        <cfvo type="min"/>
        <cfvo type="max"/>
        <color theme="0"/>
        <color theme="0"/>
      </colorScale>
    </cfRule>
    <cfRule type="expression" dxfId="19146" priority="4901">
      <formula>BL11&lt;0</formula>
    </cfRule>
  </conditionalFormatting>
  <conditionalFormatting sqref="BM15">
    <cfRule type="colorScale" priority="4867">
      <colorScale>
        <cfvo type="min"/>
        <cfvo type="max"/>
        <color theme="0"/>
        <color theme="0"/>
      </colorScale>
    </cfRule>
    <cfRule type="expression" dxfId="19145" priority="4869">
      <formula>BL15&lt;0</formula>
    </cfRule>
  </conditionalFormatting>
  <conditionalFormatting sqref="BM16">
    <cfRule type="colorScale" priority="4898">
      <colorScale>
        <cfvo type="min"/>
        <cfvo type="max"/>
        <color theme="0"/>
        <color theme="0"/>
      </colorScale>
    </cfRule>
    <cfRule type="expression" dxfId="19144" priority="4899">
      <formula>BL16&lt;0</formula>
    </cfRule>
  </conditionalFormatting>
  <conditionalFormatting sqref="BM18">
    <cfRule type="colorScale" priority="4863">
      <colorScale>
        <cfvo type="min"/>
        <cfvo type="max"/>
        <color theme="0"/>
        <color theme="0"/>
      </colorScale>
    </cfRule>
    <cfRule type="expression" dxfId="19143" priority="4865">
      <formula>BL18&lt;0</formula>
    </cfRule>
  </conditionalFormatting>
  <conditionalFormatting sqref="BM18:BM19">
    <cfRule type="expression" dxfId="19142" priority="4862">
      <formula>IF(BM18="Validar","Rojo","Verde")</formula>
    </cfRule>
    <cfRule type="expression" priority="4864">
      <formula>#REF!</formula>
    </cfRule>
  </conditionalFormatting>
  <conditionalFormatting sqref="BM19">
    <cfRule type="colorScale" priority="4896">
      <colorScale>
        <cfvo type="min"/>
        <cfvo type="max"/>
        <color theme="0"/>
        <color theme="0"/>
      </colorScale>
    </cfRule>
    <cfRule type="expression" dxfId="19141" priority="4897">
      <formula>BL19&lt;0</formula>
    </cfRule>
  </conditionalFormatting>
  <conditionalFormatting sqref="BM23">
    <cfRule type="colorScale" priority="4859">
      <colorScale>
        <cfvo type="min"/>
        <cfvo type="max"/>
        <color theme="0"/>
        <color theme="0"/>
      </colorScale>
    </cfRule>
    <cfRule type="expression" dxfId="19140" priority="4861">
      <formula>BL23&lt;0</formula>
    </cfRule>
  </conditionalFormatting>
  <conditionalFormatting sqref="BM23:BM24">
    <cfRule type="expression" dxfId="19139" priority="4858">
      <formula>IF(BM23="Validar","Rojo","Verde")</formula>
    </cfRule>
    <cfRule type="expression" priority="4860">
      <formula>#REF!</formula>
    </cfRule>
  </conditionalFormatting>
  <conditionalFormatting sqref="BM24">
    <cfRule type="colorScale" priority="4892">
      <colorScale>
        <cfvo type="min"/>
        <cfvo type="max"/>
        <color theme="0"/>
        <color theme="0"/>
      </colorScale>
    </cfRule>
    <cfRule type="expression" dxfId="19138" priority="4893">
      <formula>BL24&lt;0</formula>
    </cfRule>
  </conditionalFormatting>
  <conditionalFormatting sqref="BM26">
    <cfRule type="colorScale" priority="4855">
      <colorScale>
        <cfvo type="min"/>
        <cfvo type="max"/>
        <color theme="0"/>
        <color theme="0"/>
      </colorScale>
    </cfRule>
    <cfRule type="expression" dxfId="19137" priority="4857">
      <formula>BL26&lt;0</formula>
    </cfRule>
  </conditionalFormatting>
  <conditionalFormatting sqref="BM26:BM27">
    <cfRule type="expression" dxfId="19136" priority="4854">
      <formula>IF(BM26="Validar","Rojo","Verde")</formula>
    </cfRule>
    <cfRule type="expression" priority="4856">
      <formula>#REF!</formula>
    </cfRule>
  </conditionalFormatting>
  <conditionalFormatting sqref="BM27">
    <cfRule type="colorScale" priority="4890">
      <colorScale>
        <cfvo type="min"/>
        <cfvo type="max"/>
        <color theme="0"/>
        <color theme="0"/>
      </colorScale>
    </cfRule>
    <cfRule type="expression" dxfId="19135" priority="4891">
      <formula>BL27&lt;0</formula>
    </cfRule>
  </conditionalFormatting>
  <conditionalFormatting sqref="BM29">
    <cfRule type="colorScale" priority="4851">
      <colorScale>
        <cfvo type="min"/>
        <cfvo type="max"/>
        <color theme="0"/>
        <color theme="0"/>
      </colorScale>
    </cfRule>
    <cfRule type="expression" dxfId="19134" priority="4853">
      <formula>BL29&lt;0</formula>
    </cfRule>
  </conditionalFormatting>
  <conditionalFormatting sqref="BM29:BM30">
    <cfRule type="expression" dxfId="19133" priority="4850">
      <formula>IF(BM29="Validar","Rojo","Verde")</formula>
    </cfRule>
    <cfRule type="expression" priority="4852">
      <formula>#REF!</formula>
    </cfRule>
  </conditionalFormatting>
  <conditionalFormatting sqref="BM30">
    <cfRule type="colorScale" priority="4888">
      <colorScale>
        <cfvo type="min"/>
        <cfvo type="max"/>
        <color theme="0"/>
        <color theme="0"/>
      </colorScale>
    </cfRule>
    <cfRule type="expression" dxfId="19132" priority="4889">
      <formula>BL30&lt;0</formula>
    </cfRule>
  </conditionalFormatting>
  <conditionalFormatting sqref="BM39">
    <cfRule type="colorScale" priority="4847">
      <colorScale>
        <cfvo type="min"/>
        <cfvo type="max"/>
        <color theme="0"/>
        <color theme="0"/>
      </colorScale>
    </cfRule>
    <cfRule type="expression" dxfId="19131" priority="4849">
      <formula>BL39&lt;0</formula>
    </cfRule>
  </conditionalFormatting>
  <conditionalFormatting sqref="BM39:BM66">
    <cfRule type="expression" dxfId="19130" priority="4846">
      <formula>IF(BM39="Validar","Rojo","Verde")</formula>
    </cfRule>
    <cfRule type="expression" priority="4848">
      <formula>#REF!</formula>
    </cfRule>
  </conditionalFormatting>
  <conditionalFormatting sqref="BM40:BM66">
    <cfRule type="colorScale" priority="4886">
      <colorScale>
        <cfvo type="min"/>
        <cfvo type="max"/>
        <color theme="0"/>
        <color theme="0"/>
      </colorScale>
    </cfRule>
    <cfRule type="expression" dxfId="19129" priority="4887">
      <formula>BL40&lt;0</formula>
    </cfRule>
  </conditionalFormatting>
  <conditionalFormatting sqref="BM68">
    <cfRule type="colorScale" priority="4843">
      <colorScale>
        <cfvo type="min"/>
        <cfvo type="max"/>
        <color theme="0"/>
        <color theme="0"/>
      </colorScale>
    </cfRule>
    <cfRule type="expression" dxfId="19128" priority="4845">
      <formula>BL68&lt;0</formula>
    </cfRule>
  </conditionalFormatting>
  <conditionalFormatting sqref="BM68:BM81">
    <cfRule type="expression" dxfId="19127" priority="4842">
      <formula>IF(BM68="Validar","Rojo","Verde")</formula>
    </cfRule>
    <cfRule type="expression" priority="4844">
      <formula>#REF!</formula>
    </cfRule>
  </conditionalFormatting>
  <conditionalFormatting sqref="BM69:BM81">
    <cfRule type="colorScale" priority="4904">
      <colorScale>
        <cfvo type="min"/>
        <cfvo type="max"/>
        <color theme="0"/>
        <color theme="0"/>
      </colorScale>
    </cfRule>
    <cfRule type="expression" dxfId="19126" priority="4905">
      <formula>BL69&lt;0</formula>
    </cfRule>
  </conditionalFormatting>
  <conditionalFormatting sqref="BM83">
    <cfRule type="colorScale" priority="4826">
      <colorScale>
        <cfvo type="min"/>
        <cfvo type="max"/>
        <color theme="0"/>
        <color theme="0"/>
      </colorScale>
    </cfRule>
    <cfRule type="expression" dxfId="19125" priority="4828">
      <formula>BL83&lt;0</formula>
    </cfRule>
  </conditionalFormatting>
  <conditionalFormatting sqref="BM83:BM91">
    <cfRule type="expression" dxfId="19124" priority="4825">
      <formula>IF(BM83="Validar","Rojo","Verde")</formula>
    </cfRule>
    <cfRule type="expression" priority="4827">
      <formula>#REF!</formula>
    </cfRule>
  </conditionalFormatting>
  <conditionalFormatting sqref="BM84:BM91">
    <cfRule type="colorScale" priority="4884">
      <colorScale>
        <cfvo type="min"/>
        <cfvo type="max"/>
        <color theme="0"/>
        <color theme="0"/>
      </colorScale>
    </cfRule>
    <cfRule type="expression" dxfId="19123" priority="4885">
      <formula>BL84&lt;0</formula>
    </cfRule>
  </conditionalFormatting>
  <conditionalFormatting sqref="BM93">
    <cfRule type="colorScale" priority="4839">
      <colorScale>
        <cfvo type="min"/>
        <cfvo type="max"/>
        <color theme="0"/>
        <color theme="0"/>
      </colorScale>
    </cfRule>
    <cfRule type="expression" dxfId="19122" priority="4841">
      <formula>BL93&lt;0</formula>
    </cfRule>
  </conditionalFormatting>
  <conditionalFormatting sqref="BM93:BM102">
    <cfRule type="expression" dxfId="19121" priority="4838">
      <formula>IF(BM93="Validar","Rojo","Verde")</formula>
    </cfRule>
    <cfRule type="expression" priority="4840">
      <formula>#REF!</formula>
    </cfRule>
  </conditionalFormatting>
  <conditionalFormatting sqref="BM94:BM102">
    <cfRule type="colorScale" priority="4882">
      <colorScale>
        <cfvo type="min"/>
        <cfvo type="max"/>
        <color theme="0"/>
        <color theme="0"/>
      </colorScale>
    </cfRule>
    <cfRule type="expression" dxfId="19120" priority="4883">
      <formula>BL94&lt;0</formula>
    </cfRule>
  </conditionalFormatting>
  <conditionalFormatting sqref="BM104">
    <cfRule type="colorScale" priority="4835">
      <colorScale>
        <cfvo type="min"/>
        <cfvo type="max"/>
        <color theme="0"/>
        <color theme="0"/>
      </colorScale>
    </cfRule>
    <cfRule type="expression" dxfId="19119" priority="4837">
      <formula>BL104&lt;0</formula>
    </cfRule>
  </conditionalFormatting>
  <conditionalFormatting sqref="BM104:BM106">
    <cfRule type="expression" dxfId="19118" priority="4834">
      <formula>IF(BM104="Validar","Rojo","Verde")</formula>
    </cfRule>
    <cfRule type="expression" priority="4836">
      <formula>#REF!</formula>
    </cfRule>
  </conditionalFormatting>
  <conditionalFormatting sqref="BM105:BM106">
    <cfRule type="colorScale" priority="4880">
      <colorScale>
        <cfvo type="min"/>
        <cfvo type="max"/>
        <color theme="0"/>
        <color theme="0"/>
      </colorScale>
    </cfRule>
    <cfRule type="expression" dxfId="19117" priority="4881">
      <formula>BL105&lt;0</formula>
    </cfRule>
  </conditionalFormatting>
  <conditionalFormatting sqref="BM110">
    <cfRule type="colorScale" priority="4878">
      <colorScale>
        <cfvo type="min"/>
        <cfvo type="max"/>
        <color theme="0"/>
        <color theme="0"/>
      </colorScale>
    </cfRule>
    <cfRule type="expression" dxfId="19116" priority="4879">
      <formula>BL110&lt;0</formula>
    </cfRule>
  </conditionalFormatting>
  <conditionalFormatting sqref="BM110:BM111">
    <cfRule type="expression" priority="4820">
      <formula>#REF!</formula>
    </cfRule>
  </conditionalFormatting>
  <conditionalFormatting sqref="BM111">
    <cfRule type="colorScale" priority="4819">
      <colorScale>
        <cfvo type="min"/>
        <cfvo type="max"/>
        <color theme="0"/>
        <color theme="0"/>
      </colorScale>
    </cfRule>
    <cfRule type="expression" dxfId="19115" priority="4821">
      <formula>BL111&lt;0</formula>
    </cfRule>
  </conditionalFormatting>
  <conditionalFormatting sqref="BM117:BM123">
    <cfRule type="colorScale" priority="4875">
      <colorScale>
        <cfvo type="min"/>
        <cfvo type="max"/>
        <color theme="0"/>
        <color theme="0"/>
      </colorScale>
    </cfRule>
    <cfRule type="expression" dxfId="19114" priority="4877">
      <formula>BL117&lt;0</formula>
    </cfRule>
  </conditionalFormatting>
  <conditionalFormatting sqref="BM125">
    <cfRule type="colorScale" priority="4831">
      <colorScale>
        <cfvo type="min"/>
        <cfvo type="max"/>
        <color theme="0"/>
        <color theme="0"/>
      </colorScale>
    </cfRule>
    <cfRule type="expression" dxfId="19113" priority="4833">
      <formula>BL125&lt;0</formula>
    </cfRule>
  </conditionalFormatting>
  <conditionalFormatting sqref="BM125:BM134">
    <cfRule type="expression" dxfId="19112" priority="4830">
      <formula>IF(BM125="Validar","Rojo","Verde")</formula>
    </cfRule>
    <cfRule type="expression" priority="4832">
      <formula>#REF!</formula>
    </cfRule>
  </conditionalFormatting>
  <conditionalFormatting sqref="BM126:BM134">
    <cfRule type="colorScale" priority="4872">
      <colorScale>
        <cfvo type="min"/>
        <cfvo type="max"/>
        <color theme="0"/>
        <color theme="0"/>
      </colorScale>
    </cfRule>
    <cfRule type="expression" dxfId="19111" priority="4873">
      <formula>BL126&lt;0</formula>
    </cfRule>
  </conditionalFormatting>
  <conditionalFormatting sqref="BT110:BT111">
    <cfRule type="expression" dxfId="19110" priority="4729">
      <formula>IF(BT110="Validar","Rojo","Verde")</formula>
    </cfRule>
  </conditionalFormatting>
  <conditionalFormatting sqref="BT117:BT123">
    <cfRule type="expression" priority="4787">
      <formula>#REF!</formula>
    </cfRule>
  </conditionalFormatting>
  <conditionalFormatting sqref="BT6:BT16">
    <cfRule type="expression" dxfId="19109" priority="4777">
      <formula>IF(BT6="Validar","Rojo","Verde")</formula>
    </cfRule>
    <cfRule type="expression" priority="4779">
      <formula>#REF!</formula>
    </cfRule>
  </conditionalFormatting>
  <conditionalFormatting sqref="BT6:BT9">
    <cfRule type="colorScale" priority="4813">
      <colorScale>
        <cfvo type="min"/>
        <cfvo type="max"/>
        <color theme="0"/>
        <color theme="0"/>
      </colorScale>
    </cfRule>
    <cfRule type="expression" dxfId="19108" priority="4814">
      <formula>BS6&lt;0</formula>
    </cfRule>
  </conditionalFormatting>
  <conditionalFormatting sqref="BT10">
    <cfRule type="colorScale" priority="4781">
      <colorScale>
        <cfvo type="min"/>
        <cfvo type="max"/>
        <color theme="0"/>
        <color theme="0"/>
      </colorScale>
    </cfRule>
    <cfRule type="expression" dxfId="19107" priority="4782">
      <formula>BS10&lt;0</formula>
    </cfRule>
  </conditionalFormatting>
  <conditionalFormatting sqref="BT11:BT14">
    <cfRule type="colorScale" priority="4811">
      <colorScale>
        <cfvo type="min"/>
        <cfvo type="max"/>
        <color theme="0"/>
        <color theme="0"/>
      </colorScale>
    </cfRule>
    <cfRule type="expression" dxfId="19106" priority="4812">
      <formula>BS11&lt;0</formula>
    </cfRule>
  </conditionalFormatting>
  <conditionalFormatting sqref="BT15">
    <cfRule type="colorScale" priority="4778">
      <colorScale>
        <cfvo type="min"/>
        <cfvo type="max"/>
        <color theme="0"/>
        <color theme="0"/>
      </colorScale>
    </cfRule>
    <cfRule type="expression" dxfId="19105" priority="4780">
      <formula>BS15&lt;0</formula>
    </cfRule>
  </conditionalFormatting>
  <conditionalFormatting sqref="BT16">
    <cfRule type="colorScale" priority="4809">
      <colorScale>
        <cfvo type="min"/>
        <cfvo type="max"/>
        <color theme="0"/>
        <color theme="0"/>
      </colorScale>
    </cfRule>
    <cfRule type="expression" dxfId="19104" priority="4810">
      <formula>BS16&lt;0</formula>
    </cfRule>
  </conditionalFormatting>
  <conditionalFormatting sqref="BT18">
    <cfRule type="colorScale" priority="4774">
      <colorScale>
        <cfvo type="min"/>
        <cfvo type="max"/>
        <color theme="0"/>
        <color theme="0"/>
      </colorScale>
    </cfRule>
    <cfRule type="expression" dxfId="19103" priority="4776">
      <formula>BS18&lt;0</formula>
    </cfRule>
  </conditionalFormatting>
  <conditionalFormatting sqref="BT18:BT19">
    <cfRule type="expression" dxfId="19102" priority="4773">
      <formula>IF(BT18="Validar","Rojo","Verde")</formula>
    </cfRule>
    <cfRule type="expression" priority="4775">
      <formula>#REF!</formula>
    </cfRule>
  </conditionalFormatting>
  <conditionalFormatting sqref="BT19">
    <cfRule type="colorScale" priority="4807">
      <colorScale>
        <cfvo type="min"/>
        <cfvo type="max"/>
        <color theme="0"/>
        <color theme="0"/>
      </colorScale>
    </cfRule>
    <cfRule type="expression" dxfId="19101" priority="4808">
      <formula>BS19&lt;0</formula>
    </cfRule>
  </conditionalFormatting>
  <conditionalFormatting sqref="BT23">
    <cfRule type="colorScale" priority="4770">
      <colorScale>
        <cfvo type="min"/>
        <cfvo type="max"/>
        <color theme="0"/>
        <color theme="0"/>
      </colorScale>
    </cfRule>
    <cfRule type="expression" dxfId="19100" priority="4772">
      <formula>BS23&lt;0</formula>
    </cfRule>
  </conditionalFormatting>
  <conditionalFormatting sqref="BT23:BT24">
    <cfRule type="expression" dxfId="19099" priority="4769">
      <formula>IF(BT23="Validar","Rojo","Verde")</formula>
    </cfRule>
    <cfRule type="expression" priority="4771">
      <formula>#REF!</formula>
    </cfRule>
  </conditionalFormatting>
  <conditionalFormatting sqref="BT24">
    <cfRule type="colorScale" priority="4803">
      <colorScale>
        <cfvo type="min"/>
        <cfvo type="max"/>
        <color theme="0"/>
        <color theme="0"/>
      </colorScale>
    </cfRule>
    <cfRule type="expression" dxfId="19098" priority="4804">
      <formula>BS24&lt;0</formula>
    </cfRule>
  </conditionalFormatting>
  <conditionalFormatting sqref="BT26">
    <cfRule type="colorScale" priority="4766">
      <colorScale>
        <cfvo type="min"/>
        <cfvo type="max"/>
        <color theme="0"/>
        <color theme="0"/>
      </colorScale>
    </cfRule>
    <cfRule type="expression" dxfId="19097" priority="4768">
      <formula>BS26&lt;0</formula>
    </cfRule>
  </conditionalFormatting>
  <conditionalFormatting sqref="BT26:BT27">
    <cfRule type="expression" dxfId="19096" priority="4765">
      <formula>IF(BT26="Validar","Rojo","Verde")</formula>
    </cfRule>
    <cfRule type="expression" priority="4767">
      <formula>#REF!</formula>
    </cfRule>
  </conditionalFormatting>
  <conditionalFormatting sqref="BT27">
    <cfRule type="colorScale" priority="4801">
      <colorScale>
        <cfvo type="min"/>
        <cfvo type="max"/>
        <color theme="0"/>
        <color theme="0"/>
      </colorScale>
    </cfRule>
    <cfRule type="expression" dxfId="19095" priority="4802">
      <formula>BS27&lt;0</formula>
    </cfRule>
  </conditionalFormatting>
  <conditionalFormatting sqref="BT29">
    <cfRule type="colorScale" priority="4762">
      <colorScale>
        <cfvo type="min"/>
        <cfvo type="max"/>
        <color theme="0"/>
        <color theme="0"/>
      </colorScale>
    </cfRule>
    <cfRule type="expression" dxfId="19094" priority="4764">
      <formula>BS29&lt;0</formula>
    </cfRule>
  </conditionalFormatting>
  <conditionalFormatting sqref="BT29:BT30">
    <cfRule type="expression" dxfId="19093" priority="4761">
      <formula>IF(BT29="Validar","Rojo","Verde")</formula>
    </cfRule>
    <cfRule type="expression" priority="4763">
      <formula>#REF!</formula>
    </cfRule>
  </conditionalFormatting>
  <conditionalFormatting sqref="BT30">
    <cfRule type="colorScale" priority="4799">
      <colorScale>
        <cfvo type="min"/>
        <cfvo type="max"/>
        <color theme="0"/>
        <color theme="0"/>
      </colorScale>
    </cfRule>
    <cfRule type="expression" dxfId="19092" priority="4800">
      <formula>BS30&lt;0</formula>
    </cfRule>
  </conditionalFormatting>
  <conditionalFormatting sqref="BT39">
    <cfRule type="colorScale" priority="4758">
      <colorScale>
        <cfvo type="min"/>
        <cfvo type="max"/>
        <color theme="0"/>
        <color theme="0"/>
      </colorScale>
    </cfRule>
    <cfRule type="expression" dxfId="19091" priority="4760">
      <formula>BS39&lt;0</formula>
    </cfRule>
  </conditionalFormatting>
  <conditionalFormatting sqref="BT39:BT66">
    <cfRule type="expression" dxfId="19090" priority="4757">
      <formula>IF(BT39="Validar","Rojo","Verde")</formula>
    </cfRule>
    <cfRule type="expression" priority="4759">
      <formula>#REF!</formula>
    </cfRule>
  </conditionalFormatting>
  <conditionalFormatting sqref="BT40:BT66">
    <cfRule type="colorScale" priority="4797">
      <colorScale>
        <cfvo type="min"/>
        <cfvo type="max"/>
        <color theme="0"/>
        <color theme="0"/>
      </colorScale>
    </cfRule>
    <cfRule type="expression" dxfId="19089" priority="4798">
      <formula>BS40&lt;0</formula>
    </cfRule>
  </conditionalFormatting>
  <conditionalFormatting sqref="BT68">
    <cfRule type="colorScale" priority="4754">
      <colorScale>
        <cfvo type="min"/>
        <cfvo type="max"/>
        <color theme="0"/>
        <color theme="0"/>
      </colorScale>
    </cfRule>
    <cfRule type="expression" dxfId="19088" priority="4756">
      <formula>BS68&lt;0</formula>
    </cfRule>
  </conditionalFormatting>
  <conditionalFormatting sqref="BT68:BT81">
    <cfRule type="expression" dxfId="19087" priority="4753">
      <formula>IF(BT68="Validar","Rojo","Verde")</formula>
    </cfRule>
    <cfRule type="expression" priority="4755">
      <formula>#REF!</formula>
    </cfRule>
  </conditionalFormatting>
  <conditionalFormatting sqref="BT69:BT81">
    <cfRule type="colorScale" priority="4815">
      <colorScale>
        <cfvo type="min"/>
        <cfvo type="max"/>
        <color theme="0"/>
        <color theme="0"/>
      </colorScale>
    </cfRule>
    <cfRule type="expression" dxfId="19086" priority="4816">
      <formula>BS69&lt;0</formula>
    </cfRule>
  </conditionalFormatting>
  <conditionalFormatting sqref="BT83">
    <cfRule type="colorScale" priority="4737">
      <colorScale>
        <cfvo type="min"/>
        <cfvo type="max"/>
        <color theme="0"/>
        <color theme="0"/>
      </colorScale>
    </cfRule>
    <cfRule type="expression" dxfId="19085" priority="4739">
      <formula>BS83&lt;0</formula>
    </cfRule>
  </conditionalFormatting>
  <conditionalFormatting sqref="BT83:BT91">
    <cfRule type="expression" dxfId="19084" priority="4736">
      <formula>IF(BT83="Validar","Rojo","Verde")</formula>
    </cfRule>
    <cfRule type="expression" priority="4738">
      <formula>#REF!</formula>
    </cfRule>
  </conditionalFormatting>
  <conditionalFormatting sqref="BT84:BT91">
    <cfRule type="colorScale" priority="4795">
      <colorScale>
        <cfvo type="min"/>
        <cfvo type="max"/>
        <color theme="0"/>
        <color theme="0"/>
      </colorScale>
    </cfRule>
    <cfRule type="expression" dxfId="19083" priority="4796">
      <formula>BS84&lt;0</formula>
    </cfRule>
  </conditionalFormatting>
  <conditionalFormatting sqref="BT93">
    <cfRule type="colorScale" priority="4750">
      <colorScale>
        <cfvo type="min"/>
        <cfvo type="max"/>
        <color theme="0"/>
        <color theme="0"/>
      </colorScale>
    </cfRule>
    <cfRule type="expression" dxfId="19082" priority="4752">
      <formula>BS93&lt;0</formula>
    </cfRule>
  </conditionalFormatting>
  <conditionalFormatting sqref="BT93:BT102">
    <cfRule type="expression" dxfId="19081" priority="4749">
      <formula>IF(BT93="Validar","Rojo","Verde")</formula>
    </cfRule>
    <cfRule type="expression" priority="4751">
      <formula>#REF!</formula>
    </cfRule>
  </conditionalFormatting>
  <conditionalFormatting sqref="BT94:BT102">
    <cfRule type="colorScale" priority="4793">
      <colorScale>
        <cfvo type="min"/>
        <cfvo type="max"/>
        <color theme="0"/>
        <color theme="0"/>
      </colorScale>
    </cfRule>
    <cfRule type="expression" dxfId="19080" priority="4794">
      <formula>BS94&lt;0</formula>
    </cfRule>
  </conditionalFormatting>
  <conditionalFormatting sqref="BT104">
    <cfRule type="colorScale" priority="4746">
      <colorScale>
        <cfvo type="min"/>
        <cfvo type="max"/>
        <color theme="0"/>
        <color theme="0"/>
      </colorScale>
    </cfRule>
    <cfRule type="expression" dxfId="19079" priority="4748">
      <formula>BS104&lt;0</formula>
    </cfRule>
  </conditionalFormatting>
  <conditionalFormatting sqref="BT104:BT106">
    <cfRule type="expression" dxfId="19078" priority="4745">
      <formula>IF(BT104="Validar","Rojo","Verde")</formula>
    </cfRule>
    <cfRule type="expression" priority="4747">
      <formula>#REF!</formula>
    </cfRule>
  </conditionalFormatting>
  <conditionalFormatting sqref="BT105:BT106">
    <cfRule type="colorScale" priority="4791">
      <colorScale>
        <cfvo type="min"/>
        <cfvo type="max"/>
        <color theme="0"/>
        <color theme="0"/>
      </colorScale>
    </cfRule>
    <cfRule type="expression" dxfId="19077" priority="4792">
      <formula>BS105&lt;0</formula>
    </cfRule>
  </conditionalFormatting>
  <conditionalFormatting sqref="BT110">
    <cfRule type="colorScale" priority="4789">
      <colorScale>
        <cfvo type="min"/>
        <cfvo type="max"/>
        <color theme="0"/>
        <color theme="0"/>
      </colorScale>
    </cfRule>
    <cfRule type="expression" dxfId="19076" priority="4790">
      <formula>BS110&lt;0</formula>
    </cfRule>
  </conditionalFormatting>
  <conditionalFormatting sqref="BT110:BT111">
    <cfRule type="expression" priority="4731">
      <formula>#REF!</formula>
    </cfRule>
  </conditionalFormatting>
  <conditionalFormatting sqref="BT111">
    <cfRule type="colorScale" priority="4730">
      <colorScale>
        <cfvo type="min"/>
        <cfvo type="max"/>
        <color theme="0"/>
        <color theme="0"/>
      </colorScale>
    </cfRule>
    <cfRule type="expression" dxfId="19075" priority="4732">
      <formula>BS111&lt;0</formula>
    </cfRule>
  </conditionalFormatting>
  <conditionalFormatting sqref="BT117:BT123">
    <cfRule type="colorScale" priority="4786">
      <colorScale>
        <cfvo type="min"/>
        <cfvo type="max"/>
        <color theme="0"/>
        <color theme="0"/>
      </colorScale>
    </cfRule>
    <cfRule type="expression" dxfId="19074" priority="4788">
      <formula>BS117&lt;0</formula>
    </cfRule>
  </conditionalFormatting>
  <conditionalFormatting sqref="BT125">
    <cfRule type="colorScale" priority="4742">
      <colorScale>
        <cfvo type="min"/>
        <cfvo type="max"/>
        <color theme="0"/>
        <color theme="0"/>
      </colorScale>
    </cfRule>
    <cfRule type="expression" dxfId="19073" priority="4744">
      <formula>BS125&lt;0</formula>
    </cfRule>
  </conditionalFormatting>
  <conditionalFormatting sqref="BT125:BT134">
    <cfRule type="expression" dxfId="19072" priority="4741">
      <formula>IF(BT125="Validar","Rojo","Verde")</formula>
    </cfRule>
    <cfRule type="expression" priority="4743">
      <formula>#REF!</formula>
    </cfRule>
  </conditionalFormatting>
  <conditionalFormatting sqref="BT126:BT134">
    <cfRule type="colorScale" priority="4783">
      <colorScale>
        <cfvo type="min"/>
        <cfvo type="max"/>
        <color theme="0"/>
        <color theme="0"/>
      </colorScale>
    </cfRule>
    <cfRule type="expression" dxfId="19071" priority="4784">
      <formula>BS126&lt;0</formula>
    </cfRule>
  </conditionalFormatting>
  <conditionalFormatting sqref="CK110:CK111">
    <cfRule type="expression" dxfId="19070" priority="4640">
      <formula>IF(CK110="Validar","Rojo","Verde")</formula>
    </cfRule>
  </conditionalFormatting>
  <conditionalFormatting sqref="CK117:CK123">
    <cfRule type="expression" dxfId="19069" priority="4696">
      <formula>IF(CK117="Validar","Rojo","Verde")</formula>
    </cfRule>
  </conditionalFormatting>
  <conditionalFormatting sqref="CK117:CK123">
    <cfRule type="expression" priority="4698">
      <formula>#REF!</formula>
    </cfRule>
  </conditionalFormatting>
  <conditionalFormatting sqref="CK6:CK16">
    <cfRule type="expression" dxfId="19068" priority="4688">
      <formula>IF(CK6="Validar","Rojo","Verde")</formula>
    </cfRule>
    <cfRule type="expression" priority="4690">
      <formula>#REF!</formula>
    </cfRule>
  </conditionalFormatting>
  <conditionalFormatting sqref="CK6:CK9">
    <cfRule type="colorScale" priority="4724">
      <colorScale>
        <cfvo type="min"/>
        <cfvo type="max"/>
        <color theme="0"/>
        <color theme="0"/>
      </colorScale>
    </cfRule>
    <cfRule type="expression" dxfId="19067" priority="4725">
      <formula>CJ6&lt;0</formula>
    </cfRule>
  </conditionalFormatting>
  <conditionalFormatting sqref="CK10">
    <cfRule type="colorScale" priority="4692">
      <colorScale>
        <cfvo type="min"/>
        <cfvo type="max"/>
        <color theme="0"/>
        <color theme="0"/>
      </colorScale>
    </cfRule>
    <cfRule type="expression" dxfId="19066" priority="4693">
      <formula>CJ10&lt;0</formula>
    </cfRule>
  </conditionalFormatting>
  <conditionalFormatting sqref="CK11:CK14">
    <cfRule type="colorScale" priority="4722">
      <colorScale>
        <cfvo type="min"/>
        <cfvo type="max"/>
        <color theme="0"/>
        <color theme="0"/>
      </colorScale>
    </cfRule>
    <cfRule type="expression" dxfId="19065" priority="4723">
      <formula>CJ11&lt;0</formula>
    </cfRule>
  </conditionalFormatting>
  <conditionalFormatting sqref="CK15">
    <cfRule type="colorScale" priority="4689">
      <colorScale>
        <cfvo type="min"/>
        <cfvo type="max"/>
        <color theme="0"/>
        <color theme="0"/>
      </colorScale>
    </cfRule>
    <cfRule type="expression" dxfId="19064" priority="4691">
      <formula>CJ15&lt;0</formula>
    </cfRule>
  </conditionalFormatting>
  <conditionalFormatting sqref="CK16">
    <cfRule type="colorScale" priority="4720">
      <colorScale>
        <cfvo type="min"/>
        <cfvo type="max"/>
        <color theme="0"/>
        <color theme="0"/>
      </colorScale>
    </cfRule>
    <cfRule type="expression" dxfId="19063" priority="4721">
      <formula>CJ16&lt;0</formula>
    </cfRule>
  </conditionalFormatting>
  <conditionalFormatting sqref="CK18">
    <cfRule type="colorScale" priority="4685">
      <colorScale>
        <cfvo type="min"/>
        <cfvo type="max"/>
        <color theme="0"/>
        <color theme="0"/>
      </colorScale>
    </cfRule>
    <cfRule type="expression" dxfId="19062" priority="4687">
      <formula>CJ18&lt;0</formula>
    </cfRule>
  </conditionalFormatting>
  <conditionalFormatting sqref="CK18:CK19">
    <cfRule type="expression" dxfId="19061" priority="4684">
      <formula>IF(CK18="Validar","Rojo","Verde")</formula>
    </cfRule>
    <cfRule type="expression" priority="4686">
      <formula>#REF!</formula>
    </cfRule>
  </conditionalFormatting>
  <conditionalFormatting sqref="CK19">
    <cfRule type="colorScale" priority="4718">
      <colorScale>
        <cfvo type="min"/>
        <cfvo type="max"/>
        <color theme="0"/>
        <color theme="0"/>
      </colorScale>
    </cfRule>
    <cfRule type="expression" dxfId="19060" priority="4719">
      <formula>CJ19&lt;0</formula>
    </cfRule>
  </conditionalFormatting>
  <conditionalFormatting sqref="CK23">
    <cfRule type="colorScale" priority="4681">
      <colorScale>
        <cfvo type="min"/>
        <cfvo type="max"/>
        <color theme="0"/>
        <color theme="0"/>
      </colorScale>
    </cfRule>
    <cfRule type="expression" dxfId="19059" priority="4683">
      <formula>CJ23&lt;0</formula>
    </cfRule>
  </conditionalFormatting>
  <conditionalFormatting sqref="CK23:CK24">
    <cfRule type="expression" dxfId="19058" priority="4680">
      <formula>IF(CK23="Validar","Rojo","Verde")</formula>
    </cfRule>
    <cfRule type="expression" priority="4682">
      <formula>#REF!</formula>
    </cfRule>
  </conditionalFormatting>
  <conditionalFormatting sqref="CK24">
    <cfRule type="colorScale" priority="4714">
      <colorScale>
        <cfvo type="min"/>
        <cfvo type="max"/>
        <color theme="0"/>
        <color theme="0"/>
      </colorScale>
    </cfRule>
    <cfRule type="expression" dxfId="19057" priority="4715">
      <formula>CJ24&lt;0</formula>
    </cfRule>
  </conditionalFormatting>
  <conditionalFormatting sqref="CK26">
    <cfRule type="colorScale" priority="4677">
      <colorScale>
        <cfvo type="min"/>
        <cfvo type="max"/>
        <color theme="0"/>
        <color theme="0"/>
      </colorScale>
    </cfRule>
    <cfRule type="expression" dxfId="19056" priority="4679">
      <formula>CJ26&lt;0</formula>
    </cfRule>
  </conditionalFormatting>
  <conditionalFormatting sqref="CK26:CK27">
    <cfRule type="expression" dxfId="19055" priority="4676">
      <formula>IF(CK26="Validar","Rojo","Verde")</formula>
    </cfRule>
    <cfRule type="expression" priority="4678">
      <formula>#REF!</formula>
    </cfRule>
  </conditionalFormatting>
  <conditionalFormatting sqref="CK27">
    <cfRule type="colorScale" priority="4712">
      <colorScale>
        <cfvo type="min"/>
        <cfvo type="max"/>
        <color theme="0"/>
        <color theme="0"/>
      </colorScale>
    </cfRule>
    <cfRule type="expression" dxfId="19054" priority="4713">
      <formula>CJ27&lt;0</formula>
    </cfRule>
  </conditionalFormatting>
  <conditionalFormatting sqref="CK29">
    <cfRule type="colorScale" priority="4673">
      <colorScale>
        <cfvo type="min"/>
        <cfvo type="max"/>
        <color theme="0"/>
        <color theme="0"/>
      </colorScale>
    </cfRule>
    <cfRule type="expression" dxfId="19053" priority="4675">
      <formula>CJ29&lt;0</formula>
    </cfRule>
  </conditionalFormatting>
  <conditionalFormatting sqref="CK29:CK30">
    <cfRule type="expression" dxfId="19052" priority="4672">
      <formula>IF(CK29="Validar","Rojo","Verde")</formula>
    </cfRule>
    <cfRule type="expression" priority="4674">
      <formula>#REF!</formula>
    </cfRule>
  </conditionalFormatting>
  <conditionalFormatting sqref="CK30">
    <cfRule type="colorScale" priority="4710">
      <colorScale>
        <cfvo type="min"/>
        <cfvo type="max"/>
        <color theme="0"/>
        <color theme="0"/>
      </colorScale>
    </cfRule>
    <cfRule type="expression" dxfId="19051" priority="4711">
      <formula>CJ30&lt;0</formula>
    </cfRule>
  </conditionalFormatting>
  <conditionalFormatting sqref="CK39">
    <cfRule type="colorScale" priority="4669">
      <colorScale>
        <cfvo type="min"/>
        <cfvo type="max"/>
        <color theme="0"/>
        <color theme="0"/>
      </colorScale>
    </cfRule>
    <cfRule type="expression" dxfId="19050" priority="4671">
      <formula>CJ39&lt;0</formula>
    </cfRule>
  </conditionalFormatting>
  <conditionalFormatting sqref="CK39:CK66">
    <cfRule type="expression" dxfId="19049" priority="4668">
      <formula>IF(CK39="Validar","Rojo","Verde")</formula>
    </cfRule>
    <cfRule type="expression" priority="4670">
      <formula>#REF!</formula>
    </cfRule>
  </conditionalFormatting>
  <conditionalFormatting sqref="CK40:CK66">
    <cfRule type="colorScale" priority="4708">
      <colorScale>
        <cfvo type="min"/>
        <cfvo type="max"/>
        <color theme="0"/>
        <color theme="0"/>
      </colorScale>
    </cfRule>
    <cfRule type="expression" dxfId="19048" priority="4709">
      <formula>CJ40&lt;0</formula>
    </cfRule>
  </conditionalFormatting>
  <conditionalFormatting sqref="CK68">
    <cfRule type="colorScale" priority="4665">
      <colorScale>
        <cfvo type="min"/>
        <cfvo type="max"/>
        <color theme="0"/>
        <color theme="0"/>
      </colorScale>
    </cfRule>
    <cfRule type="expression" dxfId="19047" priority="4667">
      <formula>CJ68&lt;0</formula>
    </cfRule>
  </conditionalFormatting>
  <conditionalFormatting sqref="CK68:CK81">
    <cfRule type="expression" dxfId="19046" priority="4664">
      <formula>IF(CK68="Validar","Rojo","Verde")</formula>
    </cfRule>
    <cfRule type="expression" priority="4666">
      <formula>#REF!</formula>
    </cfRule>
  </conditionalFormatting>
  <conditionalFormatting sqref="CK69:CK81">
    <cfRule type="colorScale" priority="4726">
      <colorScale>
        <cfvo type="min"/>
        <cfvo type="max"/>
        <color theme="0"/>
        <color theme="0"/>
      </colorScale>
    </cfRule>
    <cfRule type="expression" dxfId="19045" priority="4727">
      <formula>CJ69&lt;0</formula>
    </cfRule>
  </conditionalFormatting>
  <conditionalFormatting sqref="CK83">
    <cfRule type="colorScale" priority="4648">
      <colorScale>
        <cfvo type="min"/>
        <cfvo type="max"/>
        <color theme="0"/>
        <color theme="0"/>
      </colorScale>
    </cfRule>
    <cfRule type="expression" dxfId="19044" priority="4650">
      <formula>CJ83&lt;0</formula>
    </cfRule>
  </conditionalFormatting>
  <conditionalFormatting sqref="CK83:CK91">
    <cfRule type="expression" dxfId="19043" priority="4647">
      <formula>IF(CK83="Validar","Rojo","Verde")</formula>
    </cfRule>
    <cfRule type="expression" priority="4649">
      <formula>#REF!</formula>
    </cfRule>
  </conditionalFormatting>
  <conditionalFormatting sqref="CK84:CK91">
    <cfRule type="colorScale" priority="4706">
      <colorScale>
        <cfvo type="min"/>
        <cfvo type="max"/>
        <color theme="0"/>
        <color theme="0"/>
      </colorScale>
    </cfRule>
    <cfRule type="expression" dxfId="19042" priority="4707">
      <formula>CJ84&lt;0</formula>
    </cfRule>
  </conditionalFormatting>
  <conditionalFormatting sqref="CK93">
    <cfRule type="colorScale" priority="4661">
      <colorScale>
        <cfvo type="min"/>
        <cfvo type="max"/>
        <color theme="0"/>
        <color theme="0"/>
      </colorScale>
    </cfRule>
    <cfRule type="expression" dxfId="19041" priority="4663">
      <formula>CJ93&lt;0</formula>
    </cfRule>
  </conditionalFormatting>
  <conditionalFormatting sqref="CK93:CK102">
    <cfRule type="expression" dxfId="19040" priority="4660">
      <formula>IF(CK93="Validar","Rojo","Verde")</formula>
    </cfRule>
    <cfRule type="expression" priority="4662">
      <formula>#REF!</formula>
    </cfRule>
  </conditionalFormatting>
  <conditionalFormatting sqref="CK94:CK102">
    <cfRule type="colorScale" priority="4704">
      <colorScale>
        <cfvo type="min"/>
        <cfvo type="max"/>
        <color theme="0"/>
        <color theme="0"/>
      </colorScale>
    </cfRule>
    <cfRule type="expression" dxfId="19039" priority="4705">
      <formula>CJ94&lt;0</formula>
    </cfRule>
  </conditionalFormatting>
  <conditionalFormatting sqref="CK104">
    <cfRule type="colorScale" priority="4657">
      <colorScale>
        <cfvo type="min"/>
        <cfvo type="max"/>
        <color theme="0"/>
        <color theme="0"/>
      </colorScale>
    </cfRule>
    <cfRule type="expression" dxfId="19038" priority="4659">
      <formula>CJ104&lt;0</formula>
    </cfRule>
  </conditionalFormatting>
  <conditionalFormatting sqref="CK104:CK106">
    <cfRule type="expression" dxfId="19037" priority="4656">
      <formula>IF(CK104="Validar","Rojo","Verde")</formula>
    </cfRule>
    <cfRule type="expression" priority="4658">
      <formula>#REF!</formula>
    </cfRule>
  </conditionalFormatting>
  <conditionalFormatting sqref="CK105:CK106">
    <cfRule type="colorScale" priority="4702">
      <colorScale>
        <cfvo type="min"/>
        <cfvo type="max"/>
        <color theme="0"/>
        <color theme="0"/>
      </colorScale>
    </cfRule>
    <cfRule type="expression" dxfId="19036" priority="4703">
      <formula>CJ105&lt;0</formula>
    </cfRule>
  </conditionalFormatting>
  <conditionalFormatting sqref="CK110">
    <cfRule type="colorScale" priority="4700">
      <colorScale>
        <cfvo type="min"/>
        <cfvo type="max"/>
        <color theme="0"/>
        <color theme="0"/>
      </colorScale>
    </cfRule>
    <cfRule type="expression" dxfId="19035" priority="4701">
      <formula>CJ110&lt;0</formula>
    </cfRule>
  </conditionalFormatting>
  <conditionalFormatting sqref="CK110:CK111">
    <cfRule type="expression" priority="4642">
      <formula>#REF!</formula>
    </cfRule>
  </conditionalFormatting>
  <conditionalFormatting sqref="CK111">
    <cfRule type="colorScale" priority="4641">
      <colorScale>
        <cfvo type="min"/>
        <cfvo type="max"/>
        <color theme="0"/>
        <color theme="0"/>
      </colorScale>
    </cfRule>
    <cfRule type="expression" dxfId="19034" priority="4643">
      <formula>CJ111&lt;0</formula>
    </cfRule>
  </conditionalFormatting>
  <conditionalFormatting sqref="CK117:CK123">
    <cfRule type="colorScale" priority="4697">
      <colorScale>
        <cfvo type="min"/>
        <cfvo type="max"/>
        <color theme="0"/>
        <color theme="0"/>
      </colorScale>
    </cfRule>
    <cfRule type="expression" dxfId="19033" priority="4699">
      <formula>CJ117&lt;0</formula>
    </cfRule>
  </conditionalFormatting>
  <conditionalFormatting sqref="CK125">
    <cfRule type="colorScale" priority="4653">
      <colorScale>
        <cfvo type="min"/>
        <cfvo type="max"/>
        <color theme="0"/>
        <color theme="0"/>
      </colorScale>
    </cfRule>
    <cfRule type="expression" dxfId="19032" priority="4655">
      <formula>CJ125&lt;0</formula>
    </cfRule>
  </conditionalFormatting>
  <conditionalFormatting sqref="CK125:CK134">
    <cfRule type="expression" dxfId="19031" priority="4652">
      <formula>IF(CK125="Validar","Rojo","Verde")</formula>
    </cfRule>
    <cfRule type="expression" priority="4654">
      <formula>#REF!</formula>
    </cfRule>
  </conditionalFormatting>
  <conditionalFormatting sqref="CK126:CK134">
    <cfRule type="colorScale" priority="4694">
      <colorScale>
        <cfvo type="min"/>
        <cfvo type="max"/>
        <color theme="0"/>
        <color theme="0"/>
      </colorScale>
    </cfRule>
    <cfRule type="expression" dxfId="19030" priority="4695">
      <formula>CJ126&lt;0</formula>
    </cfRule>
  </conditionalFormatting>
  <conditionalFormatting sqref="CR110:CR111">
    <cfRule type="expression" dxfId="19029" priority="4551">
      <formula>IF(CR110="Validar","Rojo","Verde")</formula>
    </cfRule>
  </conditionalFormatting>
  <conditionalFormatting sqref="CR117:CR123">
    <cfRule type="expression" dxfId="19028" priority="4607">
      <formula>IF(CR117="Validar","Rojo","Verde")</formula>
    </cfRule>
  </conditionalFormatting>
  <conditionalFormatting sqref="CR117:CR123">
    <cfRule type="expression" priority="4609">
      <formula>#REF!</formula>
    </cfRule>
  </conditionalFormatting>
  <conditionalFormatting sqref="CR6:CR16">
    <cfRule type="expression" dxfId="19027" priority="4599">
      <formula>IF(CR6="Validar","Rojo","Verde")</formula>
    </cfRule>
    <cfRule type="expression" priority="4601">
      <formula>#REF!</formula>
    </cfRule>
  </conditionalFormatting>
  <conditionalFormatting sqref="CR6:CR9">
    <cfRule type="colorScale" priority="4635">
      <colorScale>
        <cfvo type="min"/>
        <cfvo type="max"/>
        <color theme="0"/>
        <color theme="0"/>
      </colorScale>
    </cfRule>
    <cfRule type="expression" dxfId="19026" priority="4636">
      <formula>CQ6&lt;0</formula>
    </cfRule>
  </conditionalFormatting>
  <conditionalFormatting sqref="CR10">
    <cfRule type="colorScale" priority="4603">
      <colorScale>
        <cfvo type="min"/>
        <cfvo type="max"/>
        <color theme="0"/>
        <color theme="0"/>
      </colorScale>
    </cfRule>
    <cfRule type="expression" dxfId="19025" priority="4604">
      <formula>CQ10&lt;0</formula>
    </cfRule>
  </conditionalFormatting>
  <conditionalFormatting sqref="CR11:CR14">
    <cfRule type="colorScale" priority="4633">
      <colorScale>
        <cfvo type="min"/>
        <cfvo type="max"/>
        <color theme="0"/>
        <color theme="0"/>
      </colorScale>
    </cfRule>
    <cfRule type="expression" dxfId="19024" priority="4634">
      <formula>CQ11&lt;0</formula>
    </cfRule>
  </conditionalFormatting>
  <conditionalFormatting sqref="CR15">
    <cfRule type="colorScale" priority="4600">
      <colorScale>
        <cfvo type="min"/>
        <cfvo type="max"/>
        <color theme="0"/>
        <color theme="0"/>
      </colorScale>
    </cfRule>
    <cfRule type="expression" dxfId="19023" priority="4602">
      <formula>CQ15&lt;0</formula>
    </cfRule>
  </conditionalFormatting>
  <conditionalFormatting sqref="CR16">
    <cfRule type="colorScale" priority="4631">
      <colorScale>
        <cfvo type="min"/>
        <cfvo type="max"/>
        <color theme="0"/>
        <color theme="0"/>
      </colorScale>
    </cfRule>
    <cfRule type="expression" dxfId="19022" priority="4632">
      <formula>CQ16&lt;0</formula>
    </cfRule>
  </conditionalFormatting>
  <conditionalFormatting sqref="CR18">
    <cfRule type="colorScale" priority="4596">
      <colorScale>
        <cfvo type="min"/>
        <cfvo type="max"/>
        <color theme="0"/>
        <color theme="0"/>
      </colorScale>
    </cfRule>
    <cfRule type="expression" dxfId="19021" priority="4598">
      <formula>CQ18&lt;0</formula>
    </cfRule>
  </conditionalFormatting>
  <conditionalFormatting sqref="CR18:CR19">
    <cfRule type="expression" dxfId="19020" priority="4595">
      <formula>IF(CR18="Validar","Rojo","Verde")</formula>
    </cfRule>
    <cfRule type="expression" priority="4597">
      <formula>#REF!</formula>
    </cfRule>
  </conditionalFormatting>
  <conditionalFormatting sqref="CR19">
    <cfRule type="colorScale" priority="4629">
      <colorScale>
        <cfvo type="min"/>
        <cfvo type="max"/>
        <color theme="0"/>
        <color theme="0"/>
      </colorScale>
    </cfRule>
    <cfRule type="expression" dxfId="19019" priority="4630">
      <formula>CQ19&lt;0</formula>
    </cfRule>
  </conditionalFormatting>
  <conditionalFormatting sqref="CR23">
    <cfRule type="colorScale" priority="4592">
      <colorScale>
        <cfvo type="min"/>
        <cfvo type="max"/>
        <color theme="0"/>
        <color theme="0"/>
      </colorScale>
    </cfRule>
    <cfRule type="expression" dxfId="19018" priority="4594">
      <formula>CQ23&lt;0</formula>
    </cfRule>
  </conditionalFormatting>
  <conditionalFormatting sqref="CR23:CR24">
    <cfRule type="expression" dxfId="19017" priority="4591">
      <formula>IF(CR23="Validar","Rojo","Verde")</formula>
    </cfRule>
    <cfRule type="expression" priority="4593">
      <formula>#REF!</formula>
    </cfRule>
  </conditionalFormatting>
  <conditionalFormatting sqref="CR24">
    <cfRule type="colorScale" priority="4625">
      <colorScale>
        <cfvo type="min"/>
        <cfvo type="max"/>
        <color theme="0"/>
        <color theme="0"/>
      </colorScale>
    </cfRule>
    <cfRule type="expression" dxfId="19016" priority="4626">
      <formula>CQ24&lt;0</formula>
    </cfRule>
  </conditionalFormatting>
  <conditionalFormatting sqref="CR26">
    <cfRule type="colorScale" priority="4588">
      <colorScale>
        <cfvo type="min"/>
        <cfvo type="max"/>
        <color theme="0"/>
        <color theme="0"/>
      </colorScale>
    </cfRule>
    <cfRule type="expression" dxfId="19015" priority="4590">
      <formula>CQ26&lt;0</formula>
    </cfRule>
  </conditionalFormatting>
  <conditionalFormatting sqref="CR26:CR27">
    <cfRule type="expression" dxfId="19014" priority="4587">
      <formula>IF(CR26="Validar","Rojo","Verde")</formula>
    </cfRule>
    <cfRule type="expression" priority="4589">
      <formula>#REF!</formula>
    </cfRule>
  </conditionalFormatting>
  <conditionalFormatting sqref="CR27">
    <cfRule type="colorScale" priority="4623">
      <colorScale>
        <cfvo type="min"/>
        <cfvo type="max"/>
        <color theme="0"/>
        <color theme="0"/>
      </colorScale>
    </cfRule>
    <cfRule type="expression" dxfId="19013" priority="4624">
      <formula>CQ27&lt;0</formula>
    </cfRule>
  </conditionalFormatting>
  <conditionalFormatting sqref="CR29">
    <cfRule type="colorScale" priority="4584">
      <colorScale>
        <cfvo type="min"/>
        <cfvo type="max"/>
        <color theme="0"/>
        <color theme="0"/>
      </colorScale>
    </cfRule>
    <cfRule type="expression" dxfId="19012" priority="4586">
      <formula>CQ29&lt;0</formula>
    </cfRule>
  </conditionalFormatting>
  <conditionalFormatting sqref="CR29:CR30">
    <cfRule type="expression" dxfId="19011" priority="4583">
      <formula>IF(CR29="Validar","Rojo","Verde")</formula>
    </cfRule>
    <cfRule type="expression" priority="4585">
      <formula>#REF!</formula>
    </cfRule>
  </conditionalFormatting>
  <conditionalFormatting sqref="CR30">
    <cfRule type="colorScale" priority="4621">
      <colorScale>
        <cfvo type="min"/>
        <cfvo type="max"/>
        <color theme="0"/>
        <color theme="0"/>
      </colorScale>
    </cfRule>
    <cfRule type="expression" dxfId="19010" priority="4622">
      <formula>CQ30&lt;0</formula>
    </cfRule>
  </conditionalFormatting>
  <conditionalFormatting sqref="CR39">
    <cfRule type="colorScale" priority="4580">
      <colorScale>
        <cfvo type="min"/>
        <cfvo type="max"/>
        <color theme="0"/>
        <color theme="0"/>
      </colorScale>
    </cfRule>
    <cfRule type="expression" dxfId="19009" priority="4582">
      <formula>CQ39&lt;0</formula>
    </cfRule>
  </conditionalFormatting>
  <conditionalFormatting sqref="CR39:CR66">
    <cfRule type="expression" dxfId="19008" priority="4579">
      <formula>IF(CR39="Validar","Rojo","Verde")</formula>
    </cfRule>
    <cfRule type="expression" priority="4581">
      <formula>#REF!</formula>
    </cfRule>
  </conditionalFormatting>
  <conditionalFormatting sqref="CR40:CR66">
    <cfRule type="colorScale" priority="4619">
      <colorScale>
        <cfvo type="min"/>
        <cfvo type="max"/>
        <color theme="0"/>
        <color theme="0"/>
      </colorScale>
    </cfRule>
    <cfRule type="expression" dxfId="19007" priority="4620">
      <formula>CQ40&lt;0</formula>
    </cfRule>
  </conditionalFormatting>
  <conditionalFormatting sqref="CR68">
    <cfRule type="colorScale" priority="4576">
      <colorScale>
        <cfvo type="min"/>
        <cfvo type="max"/>
        <color theme="0"/>
        <color theme="0"/>
      </colorScale>
    </cfRule>
    <cfRule type="expression" dxfId="19006" priority="4578">
      <formula>CQ68&lt;0</formula>
    </cfRule>
  </conditionalFormatting>
  <conditionalFormatting sqref="CR68:CR81">
    <cfRule type="expression" dxfId="19005" priority="4575">
      <formula>IF(CR68="Validar","Rojo","Verde")</formula>
    </cfRule>
    <cfRule type="expression" priority="4577">
      <formula>#REF!</formula>
    </cfRule>
  </conditionalFormatting>
  <conditionalFormatting sqref="CR69:CR81">
    <cfRule type="colorScale" priority="4637">
      <colorScale>
        <cfvo type="min"/>
        <cfvo type="max"/>
        <color theme="0"/>
        <color theme="0"/>
      </colorScale>
    </cfRule>
    <cfRule type="expression" dxfId="19004" priority="4638">
      <formula>CQ69&lt;0</formula>
    </cfRule>
  </conditionalFormatting>
  <conditionalFormatting sqref="CR83">
    <cfRule type="colorScale" priority="4559">
      <colorScale>
        <cfvo type="min"/>
        <cfvo type="max"/>
        <color theme="0"/>
        <color theme="0"/>
      </colorScale>
    </cfRule>
    <cfRule type="expression" dxfId="19003" priority="4561">
      <formula>CQ83&lt;0</formula>
    </cfRule>
  </conditionalFormatting>
  <conditionalFormatting sqref="CR83:CR90">
    <cfRule type="expression" dxfId="19002" priority="4558">
      <formula>IF(CR83="Validar","Rojo","Verde")</formula>
    </cfRule>
    <cfRule type="expression" priority="4560">
      <formula>#REF!</formula>
    </cfRule>
  </conditionalFormatting>
  <conditionalFormatting sqref="CR84:CR90">
    <cfRule type="colorScale" priority="4617">
      <colorScale>
        <cfvo type="min"/>
        <cfvo type="max"/>
        <color theme="0"/>
        <color theme="0"/>
      </colorScale>
    </cfRule>
    <cfRule type="expression" dxfId="19001" priority="4618">
      <formula>CQ84&lt;0</formula>
    </cfRule>
  </conditionalFormatting>
  <conditionalFormatting sqref="CR93">
    <cfRule type="colorScale" priority="4572">
      <colorScale>
        <cfvo type="min"/>
        <cfvo type="max"/>
        <color theme="0"/>
        <color theme="0"/>
      </colorScale>
    </cfRule>
    <cfRule type="expression" dxfId="19000" priority="4574">
      <formula>CQ93&lt;0</formula>
    </cfRule>
  </conditionalFormatting>
  <conditionalFormatting sqref="CR93:CR102">
    <cfRule type="expression" dxfId="18999" priority="4571">
      <formula>IF(CR93="Validar","Rojo","Verde")</formula>
    </cfRule>
    <cfRule type="expression" priority="4573">
      <formula>#REF!</formula>
    </cfRule>
  </conditionalFormatting>
  <conditionalFormatting sqref="CR94:CR102">
    <cfRule type="colorScale" priority="4615">
      <colorScale>
        <cfvo type="min"/>
        <cfvo type="max"/>
        <color theme="0"/>
        <color theme="0"/>
      </colorScale>
    </cfRule>
    <cfRule type="expression" dxfId="18998" priority="4616">
      <formula>CQ94&lt;0</formula>
    </cfRule>
  </conditionalFormatting>
  <conditionalFormatting sqref="CR104">
    <cfRule type="colorScale" priority="4568">
      <colorScale>
        <cfvo type="min"/>
        <cfvo type="max"/>
        <color theme="0"/>
        <color theme="0"/>
      </colorScale>
    </cfRule>
    <cfRule type="expression" dxfId="18997" priority="4570">
      <formula>CQ104&lt;0</formula>
    </cfRule>
  </conditionalFormatting>
  <conditionalFormatting sqref="CR104:CR106">
    <cfRule type="expression" dxfId="18996" priority="4567">
      <formula>IF(CR104="Validar","Rojo","Verde")</formula>
    </cfRule>
    <cfRule type="expression" priority="4569">
      <formula>#REF!</formula>
    </cfRule>
  </conditionalFormatting>
  <conditionalFormatting sqref="CR105:CR106">
    <cfRule type="colorScale" priority="4613">
      <colorScale>
        <cfvo type="min"/>
        <cfvo type="max"/>
        <color theme="0"/>
        <color theme="0"/>
      </colorScale>
    </cfRule>
    <cfRule type="expression" dxfId="18995" priority="4614">
      <formula>CQ105&lt;0</formula>
    </cfRule>
  </conditionalFormatting>
  <conditionalFormatting sqref="CR110">
    <cfRule type="colorScale" priority="4611">
      <colorScale>
        <cfvo type="min"/>
        <cfvo type="max"/>
        <color theme="0"/>
        <color theme="0"/>
      </colorScale>
    </cfRule>
    <cfRule type="expression" dxfId="18994" priority="4612">
      <formula>CQ110&lt;0</formula>
    </cfRule>
  </conditionalFormatting>
  <conditionalFormatting sqref="CR110:CR111">
    <cfRule type="expression" priority="4553">
      <formula>#REF!</formula>
    </cfRule>
  </conditionalFormatting>
  <conditionalFormatting sqref="CR111">
    <cfRule type="colorScale" priority="4552">
      <colorScale>
        <cfvo type="min"/>
        <cfvo type="max"/>
        <color theme="0"/>
        <color theme="0"/>
      </colorScale>
    </cfRule>
    <cfRule type="expression" dxfId="18993" priority="4554">
      <formula>CQ111&lt;0</formula>
    </cfRule>
  </conditionalFormatting>
  <conditionalFormatting sqref="CR117:CR123">
    <cfRule type="colorScale" priority="4608">
      <colorScale>
        <cfvo type="min"/>
        <cfvo type="max"/>
        <color theme="0"/>
        <color theme="0"/>
      </colorScale>
    </cfRule>
    <cfRule type="expression" dxfId="18992" priority="4610">
      <formula>CQ117&lt;0</formula>
    </cfRule>
  </conditionalFormatting>
  <conditionalFormatting sqref="CR125">
    <cfRule type="colorScale" priority="4564">
      <colorScale>
        <cfvo type="min"/>
        <cfvo type="max"/>
        <color theme="0"/>
        <color theme="0"/>
      </colorScale>
    </cfRule>
    <cfRule type="expression" dxfId="18991" priority="4566">
      <formula>CQ125&lt;0</formula>
    </cfRule>
  </conditionalFormatting>
  <conditionalFormatting sqref="CR125:CR134">
    <cfRule type="expression" dxfId="18990" priority="4563">
      <formula>IF(CR125="Validar","Rojo","Verde")</formula>
    </cfRule>
    <cfRule type="expression" priority="4565">
      <formula>#REF!</formula>
    </cfRule>
  </conditionalFormatting>
  <conditionalFormatting sqref="CR126:CR134">
    <cfRule type="colorScale" priority="4605">
      <colorScale>
        <cfvo type="min"/>
        <cfvo type="max"/>
        <color theme="0"/>
        <color theme="0"/>
      </colorScale>
    </cfRule>
    <cfRule type="expression" dxfId="18989" priority="4606">
      <formula>CQ126&lt;0</formula>
    </cfRule>
  </conditionalFormatting>
  <conditionalFormatting sqref="BR117:BS123">
    <cfRule type="expression" dxfId="18988" priority="1668">
      <formula>IF(BR117="Validar","Rojo","Verde")</formula>
    </cfRule>
  </conditionalFormatting>
  <conditionalFormatting sqref="BO39:BO107">
    <cfRule type="expression" dxfId="18987" priority="1812">
      <formula>IF(BO39="Validar","Rojo","Verde")</formula>
    </cfRule>
  </conditionalFormatting>
  <conditionalFormatting sqref="AA69:AA82">
    <cfRule type="expression" dxfId="18986" priority="3346">
      <formula>IF(AA69="Validar","Rojo","Verde")</formula>
    </cfRule>
  </conditionalFormatting>
  <conditionalFormatting sqref="CR91">
    <cfRule type="expression" dxfId="18985" priority="4333">
      <formula>IF(CR91="Validar","Rojo","Verde")</formula>
    </cfRule>
    <cfRule type="expression" priority="4334">
      <formula>#REF!</formula>
    </cfRule>
  </conditionalFormatting>
  <conditionalFormatting sqref="CR91">
    <cfRule type="colorScale" priority="4336">
      <colorScale>
        <cfvo type="min"/>
        <cfvo type="max"/>
        <color theme="0"/>
        <color theme="0"/>
      </colorScale>
    </cfRule>
    <cfRule type="expression" dxfId="18984" priority="4337">
      <formula>CQ91&lt;0</formula>
    </cfRule>
  </conditionalFormatting>
  <conditionalFormatting sqref="C6">
    <cfRule type="colorScale" priority="4311">
      <colorScale>
        <cfvo type="min"/>
        <cfvo type="max"/>
        <color theme="0"/>
        <color theme="0"/>
      </colorScale>
    </cfRule>
    <cfRule type="expression" dxfId="18983" priority="4312">
      <formula>B6&lt;0</formula>
    </cfRule>
  </conditionalFormatting>
  <conditionalFormatting sqref="C6">
    <cfRule type="expression" dxfId="18982" priority="4309">
      <formula>IF(C6="Validar","Rojo","Verde")</formula>
    </cfRule>
    <cfRule type="expression" priority="4310">
      <formula>#REF!</formula>
    </cfRule>
  </conditionalFormatting>
  <conditionalFormatting sqref="C7:C8">
    <cfRule type="colorScale" priority="4307">
      <colorScale>
        <cfvo type="min"/>
        <cfvo type="max"/>
        <color theme="0"/>
        <color theme="0"/>
      </colorScale>
    </cfRule>
    <cfRule type="expression" dxfId="18981" priority="4308">
      <formula>B7&lt;0</formula>
    </cfRule>
  </conditionalFormatting>
  <conditionalFormatting sqref="C7:C8">
    <cfRule type="expression" dxfId="18980" priority="4305">
      <formula>IF(C7="Validar","Rojo","Verde")</formula>
    </cfRule>
    <cfRule type="expression" priority="4306">
      <formula>#REF!</formula>
    </cfRule>
  </conditionalFormatting>
  <conditionalFormatting sqref="F9">
    <cfRule type="colorScale" priority="4264">
      <colorScale>
        <cfvo type="min"/>
        <cfvo type="max"/>
        <color theme="0"/>
        <color theme="0"/>
      </colorScale>
    </cfRule>
    <cfRule type="expression" dxfId="18979" priority="4265">
      <formula>E9&lt;0</formula>
    </cfRule>
  </conditionalFormatting>
  <conditionalFormatting sqref="F9:F20">
    <cfRule type="expression" dxfId="18978"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8977" priority="4242">
      <formula>E10&lt;0</formula>
    </cfRule>
  </conditionalFormatting>
  <conditionalFormatting sqref="F11:F14">
    <cfRule type="colorScale" priority="4262">
      <colorScale>
        <cfvo type="min"/>
        <cfvo type="max"/>
        <color theme="0"/>
        <color theme="0"/>
      </colorScale>
    </cfRule>
    <cfRule type="expression" dxfId="18976" priority="4263">
      <formula>E11&lt;0</formula>
    </cfRule>
  </conditionalFormatting>
  <conditionalFormatting sqref="F15">
    <cfRule type="colorScale" priority="4239">
      <colorScale>
        <cfvo type="min"/>
        <cfvo type="max"/>
        <color theme="0"/>
        <color theme="0"/>
      </colorScale>
    </cfRule>
    <cfRule type="expression" dxfId="18975" priority="4240">
      <formula>E15&lt;0</formula>
    </cfRule>
  </conditionalFormatting>
  <conditionalFormatting sqref="F16:F17">
    <cfRule type="colorScale" priority="4260">
      <colorScale>
        <cfvo type="min"/>
        <cfvo type="max"/>
        <color theme="0"/>
        <color theme="0"/>
      </colorScale>
    </cfRule>
    <cfRule type="expression" dxfId="18974" priority="4261">
      <formula>E16&lt;0</formula>
    </cfRule>
  </conditionalFormatting>
  <conditionalFormatting sqref="F18">
    <cfRule type="colorScale" priority="4236">
      <colorScale>
        <cfvo type="min"/>
        <cfvo type="max"/>
        <color theme="0"/>
        <color theme="0"/>
      </colorScale>
    </cfRule>
    <cfRule type="expression" dxfId="18973" priority="4238">
      <formula>E18&lt;0</formula>
    </cfRule>
  </conditionalFormatting>
  <conditionalFormatting sqref="F19:F20">
    <cfRule type="colorScale" priority="4258">
      <colorScale>
        <cfvo type="min"/>
        <cfvo type="max"/>
        <color theme="0"/>
        <color theme="0"/>
      </colorScale>
    </cfRule>
    <cfRule type="expression" dxfId="18972" priority="4259">
      <formula>E19&lt;0</formula>
    </cfRule>
  </conditionalFormatting>
  <conditionalFormatting sqref="F23">
    <cfRule type="colorScale" priority="4233">
      <colorScale>
        <cfvo type="min"/>
        <cfvo type="max"/>
        <color theme="0"/>
        <color theme="0"/>
      </colorScale>
    </cfRule>
    <cfRule type="expression" dxfId="18971" priority="4234">
      <formula>E23&lt;0</formula>
    </cfRule>
  </conditionalFormatting>
  <conditionalFormatting sqref="F23:F31">
    <cfRule type="expression" dxfId="18970"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8969" priority="4257">
      <formula>E24&lt;0</formula>
    </cfRule>
  </conditionalFormatting>
  <conditionalFormatting sqref="F25">
    <cfRule type="colorScale" priority="4254">
      <colorScale>
        <cfvo type="min"/>
        <cfvo type="max"/>
        <color theme="0"/>
        <color theme="0"/>
      </colorScale>
    </cfRule>
    <cfRule type="expression" dxfId="18968" priority="4255">
      <formula>E25&lt;0</formula>
    </cfRule>
  </conditionalFormatting>
  <conditionalFormatting sqref="F26">
    <cfRule type="colorScale" priority="4231">
      <colorScale>
        <cfvo type="min"/>
        <cfvo type="max"/>
        <color theme="0"/>
        <color theme="0"/>
      </colorScale>
    </cfRule>
    <cfRule type="expression" dxfId="18967" priority="4232">
      <formula>E26&lt;0</formula>
    </cfRule>
  </conditionalFormatting>
  <conditionalFormatting sqref="F27">
    <cfRule type="colorScale" priority="4252">
      <colorScale>
        <cfvo type="min"/>
        <cfvo type="max"/>
        <color theme="0"/>
        <color theme="0"/>
      </colorScale>
    </cfRule>
    <cfRule type="expression" dxfId="18966" priority="4253">
      <formula>E27&lt;0</formula>
    </cfRule>
  </conditionalFormatting>
  <conditionalFormatting sqref="F28">
    <cfRule type="colorScale" priority="4250">
      <colorScale>
        <cfvo type="min"/>
        <cfvo type="max"/>
        <color theme="0"/>
        <color theme="0"/>
      </colorScale>
    </cfRule>
    <cfRule type="expression" dxfId="18965" priority="4251">
      <formula>E28&lt;0</formula>
    </cfRule>
  </conditionalFormatting>
  <conditionalFormatting sqref="F29">
    <cfRule type="colorScale" priority="4228">
      <colorScale>
        <cfvo type="min"/>
        <cfvo type="max"/>
        <color theme="0"/>
        <color theme="0"/>
      </colorScale>
    </cfRule>
    <cfRule type="expression" dxfId="18964" priority="4230">
      <formula>E29&lt;0</formula>
    </cfRule>
  </conditionalFormatting>
  <conditionalFormatting sqref="F30">
    <cfRule type="colorScale" priority="4248">
      <colorScale>
        <cfvo type="min"/>
        <cfvo type="max"/>
        <color theme="0"/>
        <color theme="0"/>
      </colorScale>
    </cfRule>
    <cfRule type="expression" dxfId="18963" priority="4249">
      <formula>E30&lt;0</formula>
    </cfRule>
  </conditionalFormatting>
  <conditionalFormatting sqref="F31">
    <cfRule type="colorScale" priority="4246">
      <colorScale>
        <cfvo type="min"/>
        <cfvo type="max"/>
        <color theme="0"/>
        <color theme="0"/>
      </colorScale>
    </cfRule>
    <cfRule type="expression" dxfId="18962"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8961" priority="4226">
      <formula>E39&lt;0</formula>
    </cfRule>
  </conditionalFormatting>
  <conditionalFormatting sqref="F39:F107">
    <cfRule type="expression" dxfId="18960"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8959"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8958"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8957" priority="4270">
      <formula>E69&lt;0</formula>
    </cfRule>
  </conditionalFormatting>
  <conditionalFormatting sqref="F82 F92 F103 F107">
    <cfRule type="expression" dxfId="18956"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8955"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8954"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8953"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8952"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8951"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8950" priority="4279">
      <formula>E105&lt;0</formula>
    </cfRule>
  </conditionalFormatting>
  <conditionalFormatting sqref="F110">
    <cfRule type="colorScale" priority="4280">
      <colorScale>
        <cfvo type="min"/>
        <cfvo type="max"/>
        <color theme="0"/>
        <color theme="0"/>
      </colorScale>
    </cfRule>
    <cfRule type="expression" dxfId="18949"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8948"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8947"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8946" priority="4214">
      <formula>E125&lt;0</formula>
    </cfRule>
  </conditionalFormatting>
  <conditionalFormatting sqref="F125:F135">
    <cfRule type="expression" dxfId="18945" priority="4211">
      <formula>IF(F125="Validar","Rojo","Verde")</formula>
    </cfRule>
  </conditionalFormatting>
  <conditionalFormatting sqref="F126:F132">
    <cfRule type="colorScale" priority="4288">
      <colorScale>
        <cfvo type="min"/>
        <cfvo type="max"/>
        <color theme="0"/>
        <color theme="0"/>
      </colorScale>
    </cfRule>
    <cfRule type="expression" dxfId="18944"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8943"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8942" priority="4284">
      <formula>E135&lt;0</formula>
    </cfRule>
  </conditionalFormatting>
  <conditionalFormatting sqref="F110:G111">
    <cfRule type="expression" dxfId="18941" priority="4155">
      <formula>IF(F110="Validar","Rojo","Verde")</formula>
    </cfRule>
  </conditionalFormatting>
  <conditionalFormatting sqref="F117:G123">
    <cfRule type="expression" dxfId="18940"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8939" priority="4205">
      <formula>F40&lt;0</formula>
    </cfRule>
  </conditionalFormatting>
  <conditionalFormatting sqref="G40:G67">
    <cfRule type="expression" dxfId="18938"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8937" priority="4208">
      <formula>F67&lt;0</formula>
    </cfRule>
  </conditionalFormatting>
  <conditionalFormatting sqref="G69">
    <cfRule type="colorScale" priority="4200">
      <colorScale>
        <cfvo type="min"/>
        <cfvo type="max"/>
        <color theme="0"/>
        <color theme="0"/>
      </colorScale>
    </cfRule>
    <cfRule type="expression" dxfId="18936" priority="4201">
      <formula>F69&lt;0</formula>
    </cfRule>
  </conditionalFormatting>
  <conditionalFormatting sqref="G69:G81">
    <cfRule type="expression" priority="4198">
      <formula>#REF!</formula>
    </cfRule>
  </conditionalFormatting>
  <conditionalFormatting sqref="G69:G82">
    <cfRule type="expression" dxfId="18935" priority="4196">
      <formula>IF(G69="Validar","Rojo","Verde")</formula>
    </cfRule>
  </conditionalFormatting>
  <conditionalFormatting sqref="G70:G78">
    <cfRule type="colorScale" priority="4197">
      <colorScale>
        <cfvo type="min"/>
        <cfvo type="max"/>
        <color theme="0"/>
        <color theme="0"/>
      </colorScale>
    </cfRule>
    <cfRule type="expression" dxfId="18934" priority="4199">
      <formula>F70&lt;0</formula>
    </cfRule>
  </conditionalFormatting>
  <conditionalFormatting sqref="G79:G81">
    <cfRule type="colorScale" priority="4209">
      <colorScale>
        <cfvo type="min"/>
        <cfvo type="max"/>
        <color theme="0"/>
        <color theme="0"/>
      </colorScale>
    </cfRule>
    <cfRule type="expression" dxfId="18933"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8932" priority="4195">
      <formula>F84&lt;0</formula>
    </cfRule>
  </conditionalFormatting>
  <conditionalFormatting sqref="G84:G91">
    <cfRule type="expression" priority="4192">
      <formula>#REF!</formula>
    </cfRule>
  </conditionalFormatting>
  <conditionalFormatting sqref="G84:G92">
    <cfRule type="expression" dxfId="18931" priority="4190">
      <formula>IF(G84="Validar","Rojo","Verde")</formula>
    </cfRule>
  </conditionalFormatting>
  <conditionalFormatting sqref="G85:G91">
    <cfRule type="colorScale" priority="4191">
      <colorScale>
        <cfvo type="min"/>
        <cfvo type="max"/>
        <color theme="0"/>
        <color theme="0"/>
      </colorScale>
    </cfRule>
    <cfRule type="expression" dxfId="18930" priority="4193">
      <formula>F85&lt;0</formula>
    </cfRule>
  </conditionalFormatting>
  <conditionalFormatting sqref="G94">
    <cfRule type="colorScale" priority="4188">
      <colorScale>
        <cfvo type="min"/>
        <cfvo type="max"/>
        <color theme="0"/>
        <color theme="0"/>
      </colorScale>
    </cfRule>
    <cfRule type="expression" dxfId="18929" priority="4189">
      <formula>F94&lt;0</formula>
    </cfRule>
  </conditionalFormatting>
  <conditionalFormatting sqref="G94:G102">
    <cfRule type="expression" priority="4182">
      <formula>#REF!</formula>
    </cfRule>
  </conditionalFormatting>
  <conditionalFormatting sqref="G94:G103">
    <cfRule type="expression" dxfId="18928" priority="4180">
      <formula>IF(G94="Validar","Rojo","Verde")</formula>
    </cfRule>
  </conditionalFormatting>
  <conditionalFormatting sqref="G95:G100">
    <cfRule type="colorScale" priority="4186">
      <colorScale>
        <cfvo type="min"/>
        <cfvo type="max"/>
        <color theme="0"/>
        <color theme="0"/>
      </colorScale>
    </cfRule>
    <cfRule type="expression" dxfId="18927" priority="4187">
      <formula>F95&lt;0</formula>
    </cfRule>
  </conditionalFormatting>
  <conditionalFormatting sqref="G101">
    <cfRule type="colorScale" priority="4184">
      <colorScale>
        <cfvo type="min"/>
        <cfvo type="max"/>
        <color theme="0"/>
        <color theme="0"/>
      </colorScale>
    </cfRule>
    <cfRule type="expression" dxfId="18926" priority="4185">
      <formula>F101&lt;0</formula>
    </cfRule>
  </conditionalFormatting>
  <conditionalFormatting sqref="G102">
    <cfRule type="colorScale" priority="4181">
      <colorScale>
        <cfvo type="min"/>
        <cfvo type="max"/>
        <color theme="0"/>
        <color theme="0"/>
      </colorScale>
    </cfRule>
    <cfRule type="expression" dxfId="18925" priority="4183">
      <formula>F102&lt;0</formula>
    </cfRule>
  </conditionalFormatting>
  <conditionalFormatting sqref="G105">
    <cfRule type="colorScale" priority="4178">
      <colorScale>
        <cfvo type="min"/>
        <cfvo type="max"/>
        <color theme="0"/>
        <color theme="0"/>
      </colorScale>
    </cfRule>
    <cfRule type="expression" dxfId="18924" priority="4179">
      <formula>F105&lt;0</formula>
    </cfRule>
  </conditionalFormatting>
  <conditionalFormatting sqref="G105:G106">
    <cfRule type="expression" priority="4176">
      <formula>#REF!</formula>
    </cfRule>
  </conditionalFormatting>
  <conditionalFormatting sqref="G105:G107">
    <cfRule type="expression" dxfId="18923" priority="4174">
      <formula>IF(G105="Validar","Rojo","Verde")</formula>
    </cfRule>
  </conditionalFormatting>
  <conditionalFormatting sqref="G106">
    <cfRule type="colorScale" priority="4175">
      <colorScale>
        <cfvo type="min"/>
        <cfvo type="max"/>
        <color theme="0"/>
        <color theme="0"/>
      </colorScale>
    </cfRule>
    <cfRule type="expression" dxfId="18922" priority="4177">
      <formula>F106&lt;0</formula>
    </cfRule>
  </conditionalFormatting>
  <conditionalFormatting sqref="G110">
    <cfRule type="colorScale" priority="4166">
      <colorScale>
        <cfvo type="min"/>
        <cfvo type="max"/>
        <color theme="0"/>
        <color theme="0"/>
      </colorScale>
    </cfRule>
    <cfRule type="expression" dxfId="18921"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8920" priority="4158">
      <formula>F111&lt;0</formula>
    </cfRule>
  </conditionalFormatting>
  <conditionalFormatting sqref="G117">
    <cfRule type="colorScale" priority="4172">
      <colorScale>
        <cfvo type="min"/>
        <cfvo type="max"/>
        <color theme="0"/>
        <color theme="0"/>
      </colorScale>
    </cfRule>
    <cfRule type="expression" dxfId="18919"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8918" priority="4171">
      <formula>F118&lt;0</formula>
    </cfRule>
  </conditionalFormatting>
  <conditionalFormatting sqref="G126:G135">
    <cfRule type="expression" dxfId="18917" priority="4293">
      <formula>IF(G126="Validar","Rojo","Verde")</formula>
    </cfRule>
    <cfRule type="colorScale" priority="4294">
      <colorScale>
        <cfvo type="min"/>
        <cfvo type="max"/>
        <color theme="0"/>
        <color theme="0"/>
      </colorScale>
    </cfRule>
    <cfRule type="expression" priority="4295">
      <formula>$F$23</formula>
    </cfRule>
    <cfRule type="expression" dxfId="18916" priority="4296">
      <formula>F126&lt;0</formula>
    </cfRule>
  </conditionalFormatting>
  <conditionalFormatting sqref="F6">
    <cfRule type="colorScale" priority="4153">
      <colorScale>
        <cfvo type="min"/>
        <cfvo type="max"/>
        <color theme="0"/>
        <color theme="0"/>
      </colorScale>
    </cfRule>
    <cfRule type="expression" dxfId="18915" priority="4154">
      <formula>E6&lt;0</formula>
    </cfRule>
  </conditionalFormatting>
  <conditionalFormatting sqref="F6">
    <cfRule type="expression" dxfId="18914"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8913" priority="4150">
      <formula>E7&lt;0</formula>
    </cfRule>
  </conditionalFormatting>
  <conditionalFormatting sqref="F7:F8">
    <cfRule type="expression" dxfId="18912"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8911" priority="4115">
      <formula>H9&lt;0</formula>
    </cfRule>
  </conditionalFormatting>
  <conditionalFormatting sqref="I9:I20">
    <cfRule type="expression" dxfId="18910"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8909" priority="4092">
      <formula>H10&lt;0</formula>
    </cfRule>
  </conditionalFormatting>
  <conditionalFormatting sqref="I11:I14">
    <cfRule type="colorScale" priority="4112">
      <colorScale>
        <cfvo type="min"/>
        <cfvo type="max"/>
        <color theme="0"/>
        <color theme="0"/>
      </colorScale>
    </cfRule>
    <cfRule type="expression" dxfId="18908" priority="4113">
      <formula>H11&lt;0</formula>
    </cfRule>
  </conditionalFormatting>
  <conditionalFormatting sqref="I15">
    <cfRule type="colorScale" priority="4089">
      <colorScale>
        <cfvo type="min"/>
        <cfvo type="max"/>
        <color theme="0"/>
        <color theme="0"/>
      </colorScale>
    </cfRule>
    <cfRule type="expression" dxfId="18907" priority="4090">
      <formula>H15&lt;0</formula>
    </cfRule>
  </conditionalFormatting>
  <conditionalFormatting sqref="I16:I17">
    <cfRule type="colorScale" priority="4110">
      <colorScale>
        <cfvo type="min"/>
        <cfvo type="max"/>
        <color theme="0"/>
        <color theme="0"/>
      </colorScale>
    </cfRule>
    <cfRule type="expression" dxfId="18906" priority="4111">
      <formula>H16&lt;0</formula>
    </cfRule>
  </conditionalFormatting>
  <conditionalFormatting sqref="I18">
    <cfRule type="colorScale" priority="4086">
      <colorScale>
        <cfvo type="min"/>
        <cfvo type="max"/>
        <color theme="0"/>
        <color theme="0"/>
      </colorScale>
    </cfRule>
    <cfRule type="expression" dxfId="18905" priority="4088">
      <formula>H18&lt;0</formula>
    </cfRule>
  </conditionalFormatting>
  <conditionalFormatting sqref="I19:I20">
    <cfRule type="colorScale" priority="4108">
      <colorScale>
        <cfvo type="min"/>
        <cfvo type="max"/>
        <color theme="0"/>
        <color theme="0"/>
      </colorScale>
    </cfRule>
    <cfRule type="expression" dxfId="18904" priority="4109">
      <formula>H19&lt;0</formula>
    </cfRule>
  </conditionalFormatting>
  <conditionalFormatting sqref="I23">
    <cfRule type="colorScale" priority="4083">
      <colorScale>
        <cfvo type="min"/>
        <cfvo type="max"/>
        <color theme="0"/>
        <color theme="0"/>
      </colorScale>
    </cfRule>
    <cfRule type="expression" dxfId="18903" priority="4084">
      <formula>H23&lt;0</formula>
    </cfRule>
  </conditionalFormatting>
  <conditionalFormatting sqref="I23:I31">
    <cfRule type="expression" dxfId="18902"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8901" priority="4107">
      <formula>H24&lt;0</formula>
    </cfRule>
  </conditionalFormatting>
  <conditionalFormatting sqref="I25">
    <cfRule type="colorScale" priority="4104">
      <colorScale>
        <cfvo type="min"/>
        <cfvo type="max"/>
        <color theme="0"/>
        <color theme="0"/>
      </colorScale>
    </cfRule>
    <cfRule type="expression" dxfId="18900" priority="4105">
      <formula>H25&lt;0</formula>
    </cfRule>
  </conditionalFormatting>
  <conditionalFormatting sqref="I26">
    <cfRule type="colorScale" priority="4081">
      <colorScale>
        <cfvo type="min"/>
        <cfvo type="max"/>
        <color theme="0"/>
        <color theme="0"/>
      </colorScale>
    </cfRule>
    <cfRule type="expression" dxfId="18899" priority="4082">
      <formula>H26&lt;0</formula>
    </cfRule>
  </conditionalFormatting>
  <conditionalFormatting sqref="I27">
    <cfRule type="colorScale" priority="4102">
      <colorScale>
        <cfvo type="min"/>
        <cfvo type="max"/>
        <color theme="0"/>
        <color theme="0"/>
      </colorScale>
    </cfRule>
    <cfRule type="expression" dxfId="18898" priority="4103">
      <formula>H27&lt;0</formula>
    </cfRule>
  </conditionalFormatting>
  <conditionalFormatting sqref="I28">
    <cfRule type="colorScale" priority="4100">
      <colorScale>
        <cfvo type="min"/>
        <cfvo type="max"/>
        <color theme="0"/>
        <color theme="0"/>
      </colorScale>
    </cfRule>
    <cfRule type="expression" dxfId="18897" priority="4101">
      <formula>H28&lt;0</formula>
    </cfRule>
  </conditionalFormatting>
  <conditionalFormatting sqref="I29">
    <cfRule type="colorScale" priority="4078">
      <colorScale>
        <cfvo type="min"/>
        <cfvo type="max"/>
        <color theme="0"/>
        <color theme="0"/>
      </colorScale>
    </cfRule>
    <cfRule type="expression" dxfId="18896" priority="4080">
      <formula>H29&lt;0</formula>
    </cfRule>
  </conditionalFormatting>
  <conditionalFormatting sqref="I30">
    <cfRule type="colorScale" priority="4098">
      <colorScale>
        <cfvo type="min"/>
        <cfvo type="max"/>
        <color theme="0"/>
        <color theme="0"/>
      </colorScale>
    </cfRule>
    <cfRule type="expression" dxfId="18895" priority="4099">
      <formula>H30&lt;0</formula>
    </cfRule>
  </conditionalFormatting>
  <conditionalFormatting sqref="I31">
    <cfRule type="colorScale" priority="4096">
      <colorScale>
        <cfvo type="min"/>
        <cfvo type="max"/>
        <color theme="0"/>
        <color theme="0"/>
      </colorScale>
    </cfRule>
    <cfRule type="expression" dxfId="18894"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8893" priority="4076">
      <formula>H39&lt;0</formula>
    </cfRule>
  </conditionalFormatting>
  <conditionalFormatting sqref="I39:I107">
    <cfRule type="expression" dxfId="18892"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8891"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8890"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8889" priority="4120">
      <formula>H69&lt;0</formula>
    </cfRule>
  </conditionalFormatting>
  <conditionalFormatting sqref="I82 I92 I103 I107">
    <cfRule type="expression" dxfId="18888"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8887"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8886"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8885"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8884"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8883"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8882" priority="4129">
      <formula>H105&lt;0</formula>
    </cfRule>
  </conditionalFormatting>
  <conditionalFormatting sqref="I110">
    <cfRule type="colorScale" priority="4130">
      <colorScale>
        <cfvo type="min"/>
        <cfvo type="max"/>
        <color theme="0"/>
        <color theme="0"/>
      </colorScale>
    </cfRule>
    <cfRule type="expression" dxfId="18881"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8880"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8879"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8878" priority="4064">
      <formula>H125&lt;0</formula>
    </cfRule>
  </conditionalFormatting>
  <conditionalFormatting sqref="I125:I135">
    <cfRule type="expression" dxfId="18877" priority="4061">
      <formula>IF(I125="Validar","Rojo","Verde")</formula>
    </cfRule>
  </conditionalFormatting>
  <conditionalFormatting sqref="I126:I132">
    <cfRule type="colorScale" priority="4138">
      <colorScale>
        <cfvo type="min"/>
        <cfvo type="max"/>
        <color theme="0"/>
        <color theme="0"/>
      </colorScale>
    </cfRule>
    <cfRule type="expression" dxfId="18876"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8875"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8874" priority="4134">
      <formula>H135&lt;0</formula>
    </cfRule>
  </conditionalFormatting>
  <conditionalFormatting sqref="I110:J111">
    <cfRule type="expression" dxfId="18873" priority="4005">
      <formula>IF(I110="Validar","Rojo","Verde")</formula>
    </cfRule>
  </conditionalFormatting>
  <conditionalFormatting sqref="I117:J123">
    <cfRule type="expression" dxfId="18872"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8871" priority="4055">
      <formula>I40&lt;0</formula>
    </cfRule>
  </conditionalFormatting>
  <conditionalFormatting sqref="J40:J67">
    <cfRule type="expression" dxfId="18870"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8869" priority="4058">
      <formula>I67&lt;0</formula>
    </cfRule>
  </conditionalFormatting>
  <conditionalFormatting sqref="J69">
    <cfRule type="colorScale" priority="4050">
      <colorScale>
        <cfvo type="min"/>
        <cfvo type="max"/>
        <color theme="0"/>
        <color theme="0"/>
      </colorScale>
    </cfRule>
    <cfRule type="expression" dxfId="18868" priority="4051">
      <formula>I69&lt;0</formula>
    </cfRule>
  </conditionalFormatting>
  <conditionalFormatting sqref="J69:J81">
    <cfRule type="expression" priority="4048">
      <formula>#REF!</formula>
    </cfRule>
  </conditionalFormatting>
  <conditionalFormatting sqref="J69:J82">
    <cfRule type="expression" dxfId="18867" priority="4046">
      <formula>IF(J69="Validar","Rojo","Verde")</formula>
    </cfRule>
  </conditionalFormatting>
  <conditionalFormatting sqref="J70:J78">
    <cfRule type="colorScale" priority="4047">
      <colorScale>
        <cfvo type="min"/>
        <cfvo type="max"/>
        <color theme="0"/>
        <color theme="0"/>
      </colorScale>
    </cfRule>
    <cfRule type="expression" dxfId="18866" priority="4049">
      <formula>I70&lt;0</formula>
    </cfRule>
  </conditionalFormatting>
  <conditionalFormatting sqref="J79:J81">
    <cfRule type="colorScale" priority="4059">
      <colorScale>
        <cfvo type="min"/>
        <cfvo type="max"/>
        <color theme="0"/>
        <color theme="0"/>
      </colorScale>
    </cfRule>
    <cfRule type="expression" dxfId="18865"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8864" priority="4045">
      <formula>I84&lt;0</formula>
    </cfRule>
  </conditionalFormatting>
  <conditionalFormatting sqref="J84:J91">
    <cfRule type="expression" priority="4042">
      <formula>#REF!</formula>
    </cfRule>
  </conditionalFormatting>
  <conditionalFormatting sqref="J84:J92">
    <cfRule type="expression" dxfId="18863" priority="4040">
      <formula>IF(J84="Validar","Rojo","Verde")</formula>
    </cfRule>
  </conditionalFormatting>
  <conditionalFormatting sqref="J85:J91">
    <cfRule type="colorScale" priority="4041">
      <colorScale>
        <cfvo type="min"/>
        <cfvo type="max"/>
        <color theme="0"/>
        <color theme="0"/>
      </colorScale>
    </cfRule>
    <cfRule type="expression" dxfId="18862" priority="4043">
      <formula>I85&lt;0</formula>
    </cfRule>
  </conditionalFormatting>
  <conditionalFormatting sqref="J94">
    <cfRule type="colorScale" priority="4038">
      <colorScale>
        <cfvo type="min"/>
        <cfvo type="max"/>
        <color theme="0"/>
        <color theme="0"/>
      </colorScale>
    </cfRule>
    <cfRule type="expression" dxfId="18861"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8860" priority="4037">
      <formula>I95&lt;0</formula>
    </cfRule>
  </conditionalFormatting>
  <conditionalFormatting sqref="J101">
    <cfRule type="colorScale" priority="4034">
      <colorScale>
        <cfvo type="min"/>
        <cfvo type="max"/>
        <color theme="0"/>
        <color theme="0"/>
      </colorScale>
    </cfRule>
    <cfRule type="expression" dxfId="18859" priority="4035">
      <formula>I101&lt;0</formula>
    </cfRule>
  </conditionalFormatting>
  <conditionalFormatting sqref="J102">
    <cfRule type="colorScale" priority="4031">
      <colorScale>
        <cfvo type="min"/>
        <cfvo type="max"/>
        <color theme="0"/>
        <color theme="0"/>
      </colorScale>
    </cfRule>
    <cfRule type="expression" dxfId="18858" priority="4033">
      <formula>I102&lt;0</formula>
    </cfRule>
  </conditionalFormatting>
  <conditionalFormatting sqref="J105">
    <cfRule type="colorScale" priority="4028">
      <colorScale>
        <cfvo type="min"/>
        <cfvo type="max"/>
        <color theme="0"/>
        <color theme="0"/>
      </colorScale>
    </cfRule>
    <cfRule type="expression" dxfId="18857" priority="4029">
      <formula>I105&lt;0</formula>
    </cfRule>
  </conditionalFormatting>
  <conditionalFormatting sqref="J105:J106">
    <cfRule type="expression" priority="4026">
      <formula>#REF!</formula>
    </cfRule>
  </conditionalFormatting>
  <conditionalFormatting sqref="J105:J107">
    <cfRule type="expression" dxfId="18856" priority="4024">
      <formula>IF(J105="Validar","Rojo","Verde")</formula>
    </cfRule>
  </conditionalFormatting>
  <conditionalFormatting sqref="J106">
    <cfRule type="colorScale" priority="4025">
      <colorScale>
        <cfvo type="min"/>
        <cfvo type="max"/>
        <color theme="0"/>
        <color theme="0"/>
      </colorScale>
    </cfRule>
    <cfRule type="expression" dxfId="18855" priority="4027">
      <formula>I106&lt;0</formula>
    </cfRule>
  </conditionalFormatting>
  <conditionalFormatting sqref="J110">
    <cfRule type="colorScale" priority="4016">
      <colorScale>
        <cfvo type="min"/>
        <cfvo type="max"/>
        <color theme="0"/>
        <color theme="0"/>
      </colorScale>
    </cfRule>
    <cfRule type="expression" dxfId="18854"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8853" priority="4008">
      <formula>I111&lt;0</formula>
    </cfRule>
  </conditionalFormatting>
  <conditionalFormatting sqref="J117">
    <cfRule type="colorScale" priority="4022">
      <colorScale>
        <cfvo type="min"/>
        <cfvo type="max"/>
        <color theme="0"/>
        <color theme="0"/>
      </colorScale>
    </cfRule>
    <cfRule type="expression" dxfId="18852"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8851" priority="4021">
      <formula>I118&lt;0</formula>
    </cfRule>
  </conditionalFormatting>
  <conditionalFormatting sqref="J126:J135">
    <cfRule type="expression" dxfId="18850" priority="4143">
      <formula>IF(J126="Validar","Rojo","Verde")</formula>
    </cfRule>
    <cfRule type="colorScale" priority="4144">
      <colorScale>
        <cfvo type="min"/>
        <cfvo type="max"/>
        <color theme="0"/>
        <color theme="0"/>
      </colorScale>
    </cfRule>
    <cfRule type="expression" priority="4145">
      <formula>$F$23</formula>
    </cfRule>
    <cfRule type="expression" dxfId="18849" priority="4146">
      <formula>I126&lt;0</formula>
    </cfRule>
  </conditionalFormatting>
  <conditionalFormatting sqref="I6">
    <cfRule type="colorScale" priority="4003">
      <colorScale>
        <cfvo type="min"/>
        <cfvo type="max"/>
        <color theme="0"/>
        <color theme="0"/>
      </colorScale>
    </cfRule>
    <cfRule type="expression" dxfId="18848" priority="4004">
      <formula>H6&lt;0</formula>
    </cfRule>
  </conditionalFormatting>
  <conditionalFormatting sqref="I6">
    <cfRule type="expression" dxfId="18847"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8846" priority="4000">
      <formula>H7&lt;0</formula>
    </cfRule>
  </conditionalFormatting>
  <conditionalFormatting sqref="I7:I8">
    <cfRule type="expression" dxfId="18845"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8844" priority="3965">
      <formula>O9&lt;0</formula>
    </cfRule>
  </conditionalFormatting>
  <conditionalFormatting sqref="P9:P20">
    <cfRule type="expression" dxfId="18843"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8842" priority="3942">
      <formula>O10&lt;0</formula>
    </cfRule>
  </conditionalFormatting>
  <conditionalFormatting sqref="P11:P14">
    <cfRule type="colorScale" priority="3962">
      <colorScale>
        <cfvo type="min"/>
        <cfvo type="max"/>
        <color theme="0"/>
        <color theme="0"/>
      </colorScale>
    </cfRule>
    <cfRule type="expression" dxfId="18841" priority="3963">
      <formula>O11&lt;0</formula>
    </cfRule>
  </conditionalFormatting>
  <conditionalFormatting sqref="P15">
    <cfRule type="colorScale" priority="3939">
      <colorScale>
        <cfvo type="min"/>
        <cfvo type="max"/>
        <color theme="0"/>
        <color theme="0"/>
      </colorScale>
    </cfRule>
    <cfRule type="expression" dxfId="18840" priority="3940">
      <formula>O15&lt;0</formula>
    </cfRule>
  </conditionalFormatting>
  <conditionalFormatting sqref="P16:P17">
    <cfRule type="colorScale" priority="3960">
      <colorScale>
        <cfvo type="min"/>
        <cfvo type="max"/>
        <color theme="0"/>
        <color theme="0"/>
      </colorScale>
    </cfRule>
    <cfRule type="expression" dxfId="18839" priority="3961">
      <formula>O16&lt;0</formula>
    </cfRule>
  </conditionalFormatting>
  <conditionalFormatting sqref="P18">
    <cfRule type="colorScale" priority="3936">
      <colorScale>
        <cfvo type="min"/>
        <cfvo type="max"/>
        <color theme="0"/>
        <color theme="0"/>
      </colorScale>
    </cfRule>
    <cfRule type="expression" dxfId="18838" priority="3938">
      <formula>O18&lt;0</formula>
    </cfRule>
  </conditionalFormatting>
  <conditionalFormatting sqref="P19:P20">
    <cfRule type="colorScale" priority="3958">
      <colorScale>
        <cfvo type="min"/>
        <cfvo type="max"/>
        <color theme="0"/>
        <color theme="0"/>
      </colorScale>
    </cfRule>
    <cfRule type="expression" dxfId="18837" priority="3959">
      <formula>O19&lt;0</formula>
    </cfRule>
  </conditionalFormatting>
  <conditionalFormatting sqref="P23">
    <cfRule type="colorScale" priority="3933">
      <colorScale>
        <cfvo type="min"/>
        <cfvo type="max"/>
        <color theme="0"/>
        <color theme="0"/>
      </colorScale>
    </cfRule>
    <cfRule type="expression" dxfId="18836" priority="3934">
      <formula>O23&lt;0</formula>
    </cfRule>
  </conditionalFormatting>
  <conditionalFormatting sqref="P23:P31">
    <cfRule type="expression" dxfId="18835"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8834" priority="3957">
      <formula>O24&lt;0</formula>
    </cfRule>
  </conditionalFormatting>
  <conditionalFormatting sqref="P25">
    <cfRule type="colorScale" priority="3954">
      <colorScale>
        <cfvo type="min"/>
        <cfvo type="max"/>
        <color theme="0"/>
        <color theme="0"/>
      </colorScale>
    </cfRule>
    <cfRule type="expression" dxfId="18833" priority="3955">
      <formula>O25&lt;0</formula>
    </cfRule>
  </conditionalFormatting>
  <conditionalFormatting sqref="P26">
    <cfRule type="colorScale" priority="3931">
      <colorScale>
        <cfvo type="min"/>
        <cfvo type="max"/>
        <color theme="0"/>
        <color theme="0"/>
      </colorScale>
    </cfRule>
    <cfRule type="expression" dxfId="18832" priority="3932">
      <formula>O26&lt;0</formula>
    </cfRule>
  </conditionalFormatting>
  <conditionalFormatting sqref="P27">
    <cfRule type="colorScale" priority="3952">
      <colorScale>
        <cfvo type="min"/>
        <cfvo type="max"/>
        <color theme="0"/>
        <color theme="0"/>
      </colorScale>
    </cfRule>
    <cfRule type="expression" dxfId="18831" priority="3953">
      <formula>O27&lt;0</formula>
    </cfRule>
  </conditionalFormatting>
  <conditionalFormatting sqref="P28">
    <cfRule type="colorScale" priority="3950">
      <colorScale>
        <cfvo type="min"/>
        <cfvo type="max"/>
        <color theme="0"/>
        <color theme="0"/>
      </colorScale>
    </cfRule>
    <cfRule type="expression" dxfId="18830" priority="3951">
      <formula>O28&lt;0</formula>
    </cfRule>
  </conditionalFormatting>
  <conditionalFormatting sqref="P29">
    <cfRule type="colorScale" priority="3928">
      <colorScale>
        <cfvo type="min"/>
        <cfvo type="max"/>
        <color theme="0"/>
        <color theme="0"/>
      </colorScale>
    </cfRule>
    <cfRule type="expression" dxfId="18829" priority="3930">
      <formula>O29&lt;0</formula>
    </cfRule>
  </conditionalFormatting>
  <conditionalFormatting sqref="P30">
    <cfRule type="colorScale" priority="3948">
      <colorScale>
        <cfvo type="min"/>
        <cfvo type="max"/>
        <color theme="0"/>
        <color theme="0"/>
      </colorScale>
    </cfRule>
    <cfRule type="expression" dxfId="18828" priority="3949">
      <formula>O30&lt;0</formula>
    </cfRule>
  </conditionalFormatting>
  <conditionalFormatting sqref="P31">
    <cfRule type="colorScale" priority="3946">
      <colorScale>
        <cfvo type="min"/>
        <cfvo type="max"/>
        <color theme="0"/>
        <color theme="0"/>
      </colorScale>
    </cfRule>
    <cfRule type="expression" dxfId="18827"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8826" priority="3926">
      <formula>O39&lt;0</formula>
    </cfRule>
  </conditionalFormatting>
  <conditionalFormatting sqref="P39:P107">
    <cfRule type="expression" dxfId="18825"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8824"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8823"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8822" priority="3970">
      <formula>O69&lt;0</formula>
    </cfRule>
  </conditionalFormatting>
  <conditionalFormatting sqref="P82 P92 P103 P107">
    <cfRule type="expression" dxfId="18821"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8820"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8819"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8818"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8817"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8816"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8815" priority="3979">
      <formula>O105&lt;0</formula>
    </cfRule>
  </conditionalFormatting>
  <conditionalFormatting sqref="P110">
    <cfRule type="colorScale" priority="3980">
      <colorScale>
        <cfvo type="min"/>
        <cfvo type="max"/>
        <color theme="0"/>
        <color theme="0"/>
      </colorScale>
    </cfRule>
    <cfRule type="expression" dxfId="18814"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8813"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8812"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8811" priority="3914">
      <formula>O125&lt;0</formula>
    </cfRule>
  </conditionalFormatting>
  <conditionalFormatting sqref="P125:P135">
    <cfRule type="expression" dxfId="18810" priority="3911">
      <formula>IF(P125="Validar","Rojo","Verde")</formula>
    </cfRule>
  </conditionalFormatting>
  <conditionalFormatting sqref="P126:P132">
    <cfRule type="colorScale" priority="3988">
      <colorScale>
        <cfvo type="min"/>
        <cfvo type="max"/>
        <color theme="0"/>
        <color theme="0"/>
      </colorScale>
    </cfRule>
    <cfRule type="expression" dxfId="18809"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8808"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8807" priority="3984">
      <formula>O135&lt;0</formula>
    </cfRule>
  </conditionalFormatting>
  <conditionalFormatting sqref="P110:Q111">
    <cfRule type="expression" dxfId="18806" priority="3855">
      <formula>IF(P110="Validar","Rojo","Verde")</formula>
    </cfRule>
  </conditionalFormatting>
  <conditionalFormatting sqref="P117:Q123">
    <cfRule type="expression" dxfId="18805"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8804" priority="3905">
      <formula>P40&lt;0</formula>
    </cfRule>
  </conditionalFormatting>
  <conditionalFormatting sqref="Q40:Q67">
    <cfRule type="expression" dxfId="18803"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8802" priority="3908">
      <formula>P67&lt;0</formula>
    </cfRule>
  </conditionalFormatting>
  <conditionalFormatting sqref="Q69">
    <cfRule type="colorScale" priority="3900">
      <colorScale>
        <cfvo type="min"/>
        <cfvo type="max"/>
        <color theme="0"/>
        <color theme="0"/>
      </colorScale>
    </cfRule>
    <cfRule type="expression" dxfId="18801" priority="3901">
      <formula>P69&lt;0</formula>
    </cfRule>
  </conditionalFormatting>
  <conditionalFormatting sqref="Q69:Q81">
    <cfRule type="expression" priority="3898">
      <formula>#REF!</formula>
    </cfRule>
  </conditionalFormatting>
  <conditionalFormatting sqref="Q69:Q82">
    <cfRule type="expression" dxfId="18800" priority="3896">
      <formula>IF(Q69="Validar","Rojo","Verde")</formula>
    </cfRule>
  </conditionalFormatting>
  <conditionalFormatting sqref="Q70:Q78">
    <cfRule type="colorScale" priority="3897">
      <colorScale>
        <cfvo type="min"/>
        <cfvo type="max"/>
        <color theme="0"/>
        <color theme="0"/>
      </colorScale>
    </cfRule>
    <cfRule type="expression" dxfId="18799" priority="3899">
      <formula>P70&lt;0</formula>
    </cfRule>
  </conditionalFormatting>
  <conditionalFormatting sqref="Q79:Q81">
    <cfRule type="colorScale" priority="3909">
      <colorScale>
        <cfvo type="min"/>
        <cfvo type="max"/>
        <color theme="0"/>
        <color theme="0"/>
      </colorScale>
    </cfRule>
    <cfRule type="expression" dxfId="18798"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8797" priority="3895">
      <formula>P84&lt;0</formula>
    </cfRule>
  </conditionalFormatting>
  <conditionalFormatting sqref="Q84:Q91">
    <cfRule type="expression" priority="3892">
      <formula>#REF!</formula>
    </cfRule>
  </conditionalFormatting>
  <conditionalFormatting sqref="Q84:Q92">
    <cfRule type="expression" dxfId="18796" priority="3890">
      <formula>IF(Q84="Validar","Rojo","Verde")</formula>
    </cfRule>
  </conditionalFormatting>
  <conditionalFormatting sqref="Q85:Q91">
    <cfRule type="colorScale" priority="3891">
      <colorScale>
        <cfvo type="min"/>
        <cfvo type="max"/>
        <color theme="0"/>
        <color theme="0"/>
      </colorScale>
    </cfRule>
    <cfRule type="expression" dxfId="18795" priority="3893">
      <formula>P85&lt;0</formula>
    </cfRule>
  </conditionalFormatting>
  <conditionalFormatting sqref="Q94">
    <cfRule type="colorScale" priority="3888">
      <colorScale>
        <cfvo type="min"/>
        <cfvo type="max"/>
        <color theme="0"/>
        <color theme="0"/>
      </colorScale>
    </cfRule>
    <cfRule type="expression" dxfId="18794" priority="3889">
      <formula>P94&lt;0</formula>
    </cfRule>
  </conditionalFormatting>
  <conditionalFormatting sqref="Q94:Q102">
    <cfRule type="expression" priority="3882">
      <formula>#REF!</formula>
    </cfRule>
  </conditionalFormatting>
  <conditionalFormatting sqref="Q94:Q103">
    <cfRule type="expression" dxfId="18793" priority="3880">
      <formula>IF(Q94="Validar","Rojo","Verde")</formula>
    </cfRule>
  </conditionalFormatting>
  <conditionalFormatting sqref="Q95:Q100">
    <cfRule type="colorScale" priority="3886">
      <colorScale>
        <cfvo type="min"/>
        <cfvo type="max"/>
        <color theme="0"/>
        <color theme="0"/>
      </colorScale>
    </cfRule>
    <cfRule type="expression" dxfId="18792" priority="3887">
      <formula>P95&lt;0</formula>
    </cfRule>
  </conditionalFormatting>
  <conditionalFormatting sqref="Q101">
    <cfRule type="colorScale" priority="3884">
      <colorScale>
        <cfvo type="min"/>
        <cfvo type="max"/>
        <color theme="0"/>
        <color theme="0"/>
      </colorScale>
    </cfRule>
    <cfRule type="expression" dxfId="18791" priority="3885">
      <formula>P101&lt;0</formula>
    </cfRule>
  </conditionalFormatting>
  <conditionalFormatting sqref="Q102">
    <cfRule type="colorScale" priority="3881">
      <colorScale>
        <cfvo type="min"/>
        <cfvo type="max"/>
        <color theme="0"/>
        <color theme="0"/>
      </colorScale>
    </cfRule>
    <cfRule type="expression" dxfId="18790" priority="3883">
      <formula>P102&lt;0</formula>
    </cfRule>
  </conditionalFormatting>
  <conditionalFormatting sqref="Q105">
    <cfRule type="colorScale" priority="3878">
      <colorScale>
        <cfvo type="min"/>
        <cfvo type="max"/>
        <color theme="0"/>
        <color theme="0"/>
      </colorScale>
    </cfRule>
    <cfRule type="expression" dxfId="18789" priority="3879">
      <formula>P105&lt;0</formula>
    </cfRule>
  </conditionalFormatting>
  <conditionalFormatting sqref="Q105:Q106">
    <cfRule type="expression" priority="3876">
      <formula>#REF!</formula>
    </cfRule>
  </conditionalFormatting>
  <conditionalFormatting sqref="Q105:Q107">
    <cfRule type="expression" dxfId="18788" priority="3874">
      <formula>IF(Q105="Validar","Rojo","Verde")</formula>
    </cfRule>
  </conditionalFormatting>
  <conditionalFormatting sqref="Q106">
    <cfRule type="colorScale" priority="3875">
      <colorScale>
        <cfvo type="min"/>
        <cfvo type="max"/>
        <color theme="0"/>
        <color theme="0"/>
      </colorScale>
    </cfRule>
    <cfRule type="expression" dxfId="18787" priority="3877">
      <formula>P106&lt;0</formula>
    </cfRule>
  </conditionalFormatting>
  <conditionalFormatting sqref="Q110">
    <cfRule type="colorScale" priority="3866">
      <colorScale>
        <cfvo type="min"/>
        <cfvo type="max"/>
        <color theme="0"/>
        <color theme="0"/>
      </colorScale>
    </cfRule>
    <cfRule type="expression" dxfId="18786"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8785" priority="3858">
      <formula>P111&lt;0</formula>
    </cfRule>
  </conditionalFormatting>
  <conditionalFormatting sqref="Q117">
    <cfRule type="colorScale" priority="3872">
      <colorScale>
        <cfvo type="min"/>
        <cfvo type="max"/>
        <color theme="0"/>
        <color theme="0"/>
      </colorScale>
    </cfRule>
    <cfRule type="expression" dxfId="18784"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8783" priority="3871">
      <formula>P118&lt;0</formula>
    </cfRule>
  </conditionalFormatting>
  <conditionalFormatting sqref="Q126:Q135">
    <cfRule type="expression" dxfId="18782" priority="3993">
      <formula>IF(Q126="Validar","Rojo","Verde")</formula>
    </cfRule>
    <cfRule type="colorScale" priority="3994">
      <colorScale>
        <cfvo type="min"/>
        <cfvo type="max"/>
        <color theme="0"/>
        <color theme="0"/>
      </colorScale>
    </cfRule>
    <cfRule type="expression" priority="3995">
      <formula>$F$23</formula>
    </cfRule>
    <cfRule type="expression" dxfId="18781" priority="3996">
      <formula>P126&lt;0</formula>
    </cfRule>
  </conditionalFormatting>
  <conditionalFormatting sqref="P6">
    <cfRule type="colorScale" priority="3853">
      <colorScale>
        <cfvo type="min"/>
        <cfvo type="max"/>
        <color theme="0"/>
        <color theme="0"/>
      </colorScale>
    </cfRule>
    <cfRule type="expression" dxfId="18780" priority="3854">
      <formula>O6&lt;0</formula>
    </cfRule>
  </conditionalFormatting>
  <conditionalFormatting sqref="P6">
    <cfRule type="expression" dxfId="18779"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8778" priority="3850">
      <formula>O7&lt;0</formula>
    </cfRule>
  </conditionalFormatting>
  <conditionalFormatting sqref="P7:P8">
    <cfRule type="expression" dxfId="18777"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8776" priority="3815">
      <formula>L9&lt;0</formula>
    </cfRule>
  </conditionalFormatting>
  <conditionalFormatting sqref="M9:M20">
    <cfRule type="expression" dxfId="18775"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8774" priority="3792">
      <formula>L10&lt;0</formula>
    </cfRule>
  </conditionalFormatting>
  <conditionalFormatting sqref="M11:M14">
    <cfRule type="colorScale" priority="3812">
      <colorScale>
        <cfvo type="min"/>
        <cfvo type="max"/>
        <color theme="0"/>
        <color theme="0"/>
      </colorScale>
    </cfRule>
    <cfRule type="expression" dxfId="18773" priority="3813">
      <formula>L11&lt;0</formula>
    </cfRule>
  </conditionalFormatting>
  <conditionalFormatting sqref="M15">
    <cfRule type="colorScale" priority="3789">
      <colorScale>
        <cfvo type="min"/>
        <cfvo type="max"/>
        <color theme="0"/>
        <color theme="0"/>
      </colorScale>
    </cfRule>
    <cfRule type="expression" dxfId="18772" priority="3790">
      <formula>L15&lt;0</formula>
    </cfRule>
  </conditionalFormatting>
  <conditionalFormatting sqref="M16:M17">
    <cfRule type="colorScale" priority="3810">
      <colorScale>
        <cfvo type="min"/>
        <cfvo type="max"/>
        <color theme="0"/>
        <color theme="0"/>
      </colorScale>
    </cfRule>
    <cfRule type="expression" dxfId="18771" priority="3811">
      <formula>L16&lt;0</formula>
    </cfRule>
  </conditionalFormatting>
  <conditionalFormatting sqref="M18">
    <cfRule type="colorScale" priority="3786">
      <colorScale>
        <cfvo type="min"/>
        <cfvo type="max"/>
        <color theme="0"/>
        <color theme="0"/>
      </colorScale>
    </cfRule>
    <cfRule type="expression" dxfId="18770" priority="3788">
      <formula>L18&lt;0</formula>
    </cfRule>
  </conditionalFormatting>
  <conditionalFormatting sqref="M19:M20">
    <cfRule type="colorScale" priority="3808">
      <colorScale>
        <cfvo type="min"/>
        <cfvo type="max"/>
        <color theme="0"/>
        <color theme="0"/>
      </colorScale>
    </cfRule>
    <cfRule type="expression" dxfId="18769" priority="3809">
      <formula>L19&lt;0</formula>
    </cfRule>
  </conditionalFormatting>
  <conditionalFormatting sqref="M23">
    <cfRule type="colorScale" priority="3783">
      <colorScale>
        <cfvo type="min"/>
        <cfvo type="max"/>
        <color theme="0"/>
        <color theme="0"/>
      </colorScale>
    </cfRule>
    <cfRule type="expression" dxfId="18768" priority="3784">
      <formula>L23&lt;0</formula>
    </cfRule>
  </conditionalFormatting>
  <conditionalFormatting sqref="M23:M31">
    <cfRule type="expression" dxfId="18767"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8766" priority="3807">
      <formula>L24&lt;0</formula>
    </cfRule>
  </conditionalFormatting>
  <conditionalFormatting sqref="M25">
    <cfRule type="colorScale" priority="3804">
      <colorScale>
        <cfvo type="min"/>
        <cfvo type="max"/>
        <color theme="0"/>
        <color theme="0"/>
      </colorScale>
    </cfRule>
    <cfRule type="expression" dxfId="18765" priority="3805">
      <formula>L25&lt;0</formula>
    </cfRule>
  </conditionalFormatting>
  <conditionalFormatting sqref="M26">
    <cfRule type="colorScale" priority="3781">
      <colorScale>
        <cfvo type="min"/>
        <cfvo type="max"/>
        <color theme="0"/>
        <color theme="0"/>
      </colorScale>
    </cfRule>
    <cfRule type="expression" dxfId="18764" priority="3782">
      <formula>L26&lt;0</formula>
    </cfRule>
  </conditionalFormatting>
  <conditionalFormatting sqref="M27">
    <cfRule type="colorScale" priority="3802">
      <colorScale>
        <cfvo type="min"/>
        <cfvo type="max"/>
        <color theme="0"/>
        <color theme="0"/>
      </colorScale>
    </cfRule>
    <cfRule type="expression" dxfId="18763" priority="3803">
      <formula>L27&lt;0</formula>
    </cfRule>
  </conditionalFormatting>
  <conditionalFormatting sqref="M28">
    <cfRule type="colorScale" priority="3800">
      <colorScale>
        <cfvo type="min"/>
        <cfvo type="max"/>
        <color theme="0"/>
        <color theme="0"/>
      </colorScale>
    </cfRule>
    <cfRule type="expression" dxfId="18762" priority="3801">
      <formula>L28&lt;0</formula>
    </cfRule>
  </conditionalFormatting>
  <conditionalFormatting sqref="M29">
    <cfRule type="colorScale" priority="3778">
      <colorScale>
        <cfvo type="min"/>
        <cfvo type="max"/>
        <color theme="0"/>
        <color theme="0"/>
      </colorScale>
    </cfRule>
    <cfRule type="expression" dxfId="18761" priority="3780">
      <formula>L29&lt;0</formula>
    </cfRule>
  </conditionalFormatting>
  <conditionalFormatting sqref="M30">
    <cfRule type="colorScale" priority="3798">
      <colorScale>
        <cfvo type="min"/>
        <cfvo type="max"/>
        <color theme="0"/>
        <color theme="0"/>
      </colorScale>
    </cfRule>
    <cfRule type="expression" dxfId="18760" priority="3799">
      <formula>L30&lt;0</formula>
    </cfRule>
  </conditionalFormatting>
  <conditionalFormatting sqref="M31">
    <cfRule type="colorScale" priority="3796">
      <colorScale>
        <cfvo type="min"/>
        <cfvo type="max"/>
        <color theme="0"/>
        <color theme="0"/>
      </colorScale>
    </cfRule>
    <cfRule type="expression" dxfId="18759"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8758" priority="3776">
      <formula>L39&lt;0</formula>
    </cfRule>
  </conditionalFormatting>
  <conditionalFormatting sqref="M39:M107">
    <cfRule type="expression" dxfId="18757"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8756"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8755"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8754" priority="3820">
      <formula>L69&lt;0</formula>
    </cfRule>
  </conditionalFormatting>
  <conditionalFormatting sqref="M82 M92 M103 M107">
    <cfRule type="expression" dxfId="18753"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8752"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8751"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8750"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8749"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8748"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8747" priority="3829">
      <formula>L105&lt;0</formula>
    </cfRule>
  </conditionalFormatting>
  <conditionalFormatting sqref="M110">
    <cfRule type="colorScale" priority="3830">
      <colorScale>
        <cfvo type="min"/>
        <cfvo type="max"/>
        <color theme="0"/>
        <color theme="0"/>
      </colorScale>
    </cfRule>
    <cfRule type="expression" dxfId="18746"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8745"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8744"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8743" priority="3764">
      <formula>L125&lt;0</formula>
    </cfRule>
  </conditionalFormatting>
  <conditionalFormatting sqref="M125:M135">
    <cfRule type="expression" dxfId="18742" priority="3761">
      <formula>IF(M125="Validar","Rojo","Verde")</formula>
    </cfRule>
  </conditionalFormatting>
  <conditionalFormatting sqref="M126:M132">
    <cfRule type="colorScale" priority="3838">
      <colorScale>
        <cfvo type="min"/>
        <cfvo type="max"/>
        <color theme="0"/>
        <color theme="0"/>
      </colorScale>
    </cfRule>
    <cfRule type="expression" dxfId="18741"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8740"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8739" priority="3834">
      <formula>L135&lt;0</formula>
    </cfRule>
  </conditionalFormatting>
  <conditionalFormatting sqref="M110:N111">
    <cfRule type="expression" dxfId="18738" priority="3705">
      <formula>IF(M110="Validar","Rojo","Verde")</formula>
    </cfRule>
  </conditionalFormatting>
  <conditionalFormatting sqref="M117:N123">
    <cfRule type="expression" dxfId="18737"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8736" priority="3755">
      <formula>M40&lt;0</formula>
    </cfRule>
  </conditionalFormatting>
  <conditionalFormatting sqref="N40:N67">
    <cfRule type="expression" dxfId="18735"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8734" priority="3758">
      <formula>M67&lt;0</formula>
    </cfRule>
  </conditionalFormatting>
  <conditionalFormatting sqref="N69">
    <cfRule type="colorScale" priority="3750">
      <colorScale>
        <cfvo type="min"/>
        <cfvo type="max"/>
        <color theme="0"/>
        <color theme="0"/>
      </colorScale>
    </cfRule>
    <cfRule type="expression" dxfId="18733" priority="3751">
      <formula>M69&lt;0</formula>
    </cfRule>
  </conditionalFormatting>
  <conditionalFormatting sqref="N69:N81">
    <cfRule type="expression" priority="3748">
      <formula>#REF!</formula>
    </cfRule>
  </conditionalFormatting>
  <conditionalFormatting sqref="N69:N82">
    <cfRule type="expression" dxfId="18732" priority="3746">
      <formula>IF(N69="Validar","Rojo","Verde")</formula>
    </cfRule>
  </conditionalFormatting>
  <conditionalFormatting sqref="N70:N78">
    <cfRule type="colorScale" priority="3747">
      <colorScale>
        <cfvo type="min"/>
        <cfvo type="max"/>
        <color theme="0"/>
        <color theme="0"/>
      </colorScale>
    </cfRule>
    <cfRule type="expression" dxfId="18731" priority="3749">
      <formula>M70&lt;0</formula>
    </cfRule>
  </conditionalFormatting>
  <conditionalFormatting sqref="N79:N81">
    <cfRule type="colorScale" priority="3759">
      <colorScale>
        <cfvo type="min"/>
        <cfvo type="max"/>
        <color theme="0"/>
        <color theme="0"/>
      </colorScale>
    </cfRule>
    <cfRule type="expression" dxfId="18730"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8729" priority="3745">
      <formula>M84&lt;0</formula>
    </cfRule>
  </conditionalFormatting>
  <conditionalFormatting sqref="N84:N91">
    <cfRule type="expression" priority="3742">
      <formula>#REF!</formula>
    </cfRule>
  </conditionalFormatting>
  <conditionalFormatting sqref="N84:N92">
    <cfRule type="expression" dxfId="18728" priority="3740">
      <formula>IF(N84="Validar","Rojo","Verde")</formula>
    </cfRule>
  </conditionalFormatting>
  <conditionalFormatting sqref="N85:N91">
    <cfRule type="colorScale" priority="3741">
      <colorScale>
        <cfvo type="min"/>
        <cfvo type="max"/>
        <color theme="0"/>
        <color theme="0"/>
      </colorScale>
    </cfRule>
    <cfRule type="expression" dxfId="18727" priority="3743">
      <formula>M85&lt;0</formula>
    </cfRule>
  </conditionalFormatting>
  <conditionalFormatting sqref="N94">
    <cfRule type="colorScale" priority="3738">
      <colorScale>
        <cfvo type="min"/>
        <cfvo type="max"/>
        <color theme="0"/>
        <color theme="0"/>
      </colorScale>
    </cfRule>
    <cfRule type="expression" dxfId="18726" priority="3739">
      <formula>M94&lt;0</formula>
    </cfRule>
  </conditionalFormatting>
  <conditionalFormatting sqref="N94:N102">
    <cfRule type="expression" priority="3732">
      <formula>#REF!</formula>
    </cfRule>
  </conditionalFormatting>
  <conditionalFormatting sqref="N94:N103">
    <cfRule type="expression" dxfId="18725" priority="3730">
      <formula>IF(N94="Validar","Rojo","Verde")</formula>
    </cfRule>
  </conditionalFormatting>
  <conditionalFormatting sqref="N95:N100">
    <cfRule type="colorScale" priority="3736">
      <colorScale>
        <cfvo type="min"/>
        <cfvo type="max"/>
        <color theme="0"/>
        <color theme="0"/>
      </colorScale>
    </cfRule>
    <cfRule type="expression" dxfId="18724" priority="3737">
      <formula>M95&lt;0</formula>
    </cfRule>
  </conditionalFormatting>
  <conditionalFormatting sqref="N101">
    <cfRule type="colorScale" priority="3734">
      <colorScale>
        <cfvo type="min"/>
        <cfvo type="max"/>
        <color theme="0"/>
        <color theme="0"/>
      </colorScale>
    </cfRule>
    <cfRule type="expression" dxfId="18723" priority="3735">
      <formula>M101&lt;0</formula>
    </cfRule>
  </conditionalFormatting>
  <conditionalFormatting sqref="N102">
    <cfRule type="colorScale" priority="3731">
      <colorScale>
        <cfvo type="min"/>
        <cfvo type="max"/>
        <color theme="0"/>
        <color theme="0"/>
      </colorScale>
    </cfRule>
    <cfRule type="expression" dxfId="18722" priority="3733">
      <formula>M102&lt;0</formula>
    </cfRule>
  </conditionalFormatting>
  <conditionalFormatting sqref="N105">
    <cfRule type="colorScale" priority="3728">
      <colorScale>
        <cfvo type="min"/>
        <cfvo type="max"/>
        <color theme="0"/>
        <color theme="0"/>
      </colorScale>
    </cfRule>
    <cfRule type="expression" dxfId="18721" priority="3729">
      <formula>M105&lt;0</formula>
    </cfRule>
  </conditionalFormatting>
  <conditionalFormatting sqref="N105:N106">
    <cfRule type="expression" priority="3726">
      <formula>#REF!</formula>
    </cfRule>
  </conditionalFormatting>
  <conditionalFormatting sqref="N105:N107">
    <cfRule type="expression" dxfId="18720" priority="3724">
      <formula>IF(N105="Validar","Rojo","Verde")</formula>
    </cfRule>
  </conditionalFormatting>
  <conditionalFormatting sqref="N106">
    <cfRule type="colorScale" priority="3725">
      <colorScale>
        <cfvo type="min"/>
        <cfvo type="max"/>
        <color theme="0"/>
        <color theme="0"/>
      </colorScale>
    </cfRule>
    <cfRule type="expression" dxfId="18719" priority="3727">
      <formula>M106&lt;0</formula>
    </cfRule>
  </conditionalFormatting>
  <conditionalFormatting sqref="N110">
    <cfRule type="colorScale" priority="3716">
      <colorScale>
        <cfvo type="min"/>
        <cfvo type="max"/>
        <color theme="0"/>
        <color theme="0"/>
      </colorScale>
    </cfRule>
    <cfRule type="expression" dxfId="18718"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8717" priority="3708">
      <formula>M111&lt;0</formula>
    </cfRule>
  </conditionalFormatting>
  <conditionalFormatting sqref="N117">
    <cfRule type="colorScale" priority="3722">
      <colorScale>
        <cfvo type="min"/>
        <cfvo type="max"/>
        <color theme="0"/>
        <color theme="0"/>
      </colorScale>
    </cfRule>
    <cfRule type="expression" dxfId="18716"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8715" priority="3721">
      <formula>M118&lt;0</formula>
    </cfRule>
  </conditionalFormatting>
  <conditionalFormatting sqref="N126:N135">
    <cfRule type="expression" dxfId="18714" priority="3843">
      <formula>IF(N126="Validar","Rojo","Verde")</formula>
    </cfRule>
    <cfRule type="colorScale" priority="3844">
      <colorScale>
        <cfvo type="min"/>
        <cfvo type="max"/>
        <color theme="0"/>
        <color theme="0"/>
      </colorScale>
    </cfRule>
    <cfRule type="expression" priority="3845">
      <formula>$F$23</formula>
    </cfRule>
    <cfRule type="expression" dxfId="18713" priority="3846">
      <formula>M126&lt;0</formula>
    </cfRule>
  </conditionalFormatting>
  <conditionalFormatting sqref="M6">
    <cfRule type="colorScale" priority="3703">
      <colorScale>
        <cfvo type="min"/>
        <cfvo type="max"/>
        <color theme="0"/>
        <color theme="0"/>
      </colorScale>
    </cfRule>
    <cfRule type="expression" dxfId="18712" priority="3704">
      <formula>L6&lt;0</formula>
    </cfRule>
  </conditionalFormatting>
  <conditionalFormatting sqref="M6">
    <cfRule type="expression" dxfId="18711"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8710" priority="3700">
      <formula>L7&lt;0</formula>
    </cfRule>
  </conditionalFormatting>
  <conditionalFormatting sqref="M7:M8">
    <cfRule type="expression" dxfId="18709"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8708" priority="3665">
      <formula>S9&lt;0</formula>
    </cfRule>
  </conditionalFormatting>
  <conditionalFormatting sqref="T9:T20">
    <cfRule type="expression" dxfId="18707"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8706" priority="3642">
      <formula>S10&lt;0</formula>
    </cfRule>
  </conditionalFormatting>
  <conditionalFormatting sqref="T11:T14">
    <cfRule type="colorScale" priority="3662">
      <colorScale>
        <cfvo type="min"/>
        <cfvo type="max"/>
        <color theme="0"/>
        <color theme="0"/>
      </colorScale>
    </cfRule>
    <cfRule type="expression" dxfId="18705" priority="3663">
      <formula>S11&lt;0</formula>
    </cfRule>
  </conditionalFormatting>
  <conditionalFormatting sqref="T15">
    <cfRule type="colorScale" priority="3639">
      <colorScale>
        <cfvo type="min"/>
        <cfvo type="max"/>
        <color theme="0"/>
        <color theme="0"/>
      </colorScale>
    </cfRule>
    <cfRule type="expression" dxfId="18704" priority="3640">
      <formula>S15&lt;0</formula>
    </cfRule>
  </conditionalFormatting>
  <conditionalFormatting sqref="T16:T17">
    <cfRule type="colorScale" priority="3660">
      <colorScale>
        <cfvo type="min"/>
        <cfvo type="max"/>
        <color theme="0"/>
        <color theme="0"/>
      </colorScale>
    </cfRule>
    <cfRule type="expression" dxfId="18703" priority="3661">
      <formula>S16&lt;0</formula>
    </cfRule>
  </conditionalFormatting>
  <conditionalFormatting sqref="T18">
    <cfRule type="colorScale" priority="3636">
      <colorScale>
        <cfvo type="min"/>
        <cfvo type="max"/>
        <color theme="0"/>
        <color theme="0"/>
      </colorScale>
    </cfRule>
    <cfRule type="expression" dxfId="18702" priority="3638">
      <formula>S18&lt;0</formula>
    </cfRule>
  </conditionalFormatting>
  <conditionalFormatting sqref="T19:T20">
    <cfRule type="colorScale" priority="3658">
      <colorScale>
        <cfvo type="min"/>
        <cfvo type="max"/>
        <color theme="0"/>
        <color theme="0"/>
      </colorScale>
    </cfRule>
    <cfRule type="expression" dxfId="18701" priority="3659">
      <formula>S19&lt;0</formula>
    </cfRule>
  </conditionalFormatting>
  <conditionalFormatting sqref="T23">
    <cfRule type="colorScale" priority="3633">
      <colorScale>
        <cfvo type="min"/>
        <cfvo type="max"/>
        <color theme="0"/>
        <color theme="0"/>
      </colorScale>
    </cfRule>
    <cfRule type="expression" dxfId="18700" priority="3634">
      <formula>S23&lt;0</formula>
    </cfRule>
  </conditionalFormatting>
  <conditionalFormatting sqref="T23:T31">
    <cfRule type="expression" dxfId="18699"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8698" priority="3657">
      <formula>S24&lt;0</formula>
    </cfRule>
  </conditionalFormatting>
  <conditionalFormatting sqref="T25">
    <cfRule type="colorScale" priority="3654">
      <colorScale>
        <cfvo type="min"/>
        <cfvo type="max"/>
        <color theme="0"/>
        <color theme="0"/>
      </colorScale>
    </cfRule>
    <cfRule type="expression" dxfId="18697" priority="3655">
      <formula>S25&lt;0</formula>
    </cfRule>
  </conditionalFormatting>
  <conditionalFormatting sqref="T26">
    <cfRule type="colorScale" priority="3631">
      <colorScale>
        <cfvo type="min"/>
        <cfvo type="max"/>
        <color theme="0"/>
        <color theme="0"/>
      </colorScale>
    </cfRule>
    <cfRule type="expression" dxfId="18696" priority="3632">
      <formula>S26&lt;0</formula>
    </cfRule>
  </conditionalFormatting>
  <conditionalFormatting sqref="T27">
    <cfRule type="colorScale" priority="3652">
      <colorScale>
        <cfvo type="min"/>
        <cfvo type="max"/>
        <color theme="0"/>
        <color theme="0"/>
      </colorScale>
    </cfRule>
    <cfRule type="expression" dxfId="18695" priority="3653">
      <formula>S27&lt;0</formula>
    </cfRule>
  </conditionalFormatting>
  <conditionalFormatting sqref="T28">
    <cfRule type="colorScale" priority="3650">
      <colorScale>
        <cfvo type="min"/>
        <cfvo type="max"/>
        <color theme="0"/>
        <color theme="0"/>
      </colorScale>
    </cfRule>
    <cfRule type="expression" dxfId="18694" priority="3651">
      <formula>S28&lt;0</formula>
    </cfRule>
  </conditionalFormatting>
  <conditionalFormatting sqref="T29">
    <cfRule type="colorScale" priority="3628">
      <colorScale>
        <cfvo type="min"/>
        <cfvo type="max"/>
        <color theme="0"/>
        <color theme="0"/>
      </colorScale>
    </cfRule>
    <cfRule type="expression" dxfId="18693" priority="3630">
      <formula>S29&lt;0</formula>
    </cfRule>
  </conditionalFormatting>
  <conditionalFormatting sqref="T30">
    <cfRule type="colorScale" priority="3648">
      <colorScale>
        <cfvo type="min"/>
        <cfvo type="max"/>
        <color theme="0"/>
        <color theme="0"/>
      </colorScale>
    </cfRule>
    <cfRule type="expression" dxfId="18692" priority="3649">
      <formula>S30&lt;0</formula>
    </cfRule>
  </conditionalFormatting>
  <conditionalFormatting sqref="T31">
    <cfRule type="colorScale" priority="3646">
      <colorScale>
        <cfvo type="min"/>
        <cfvo type="max"/>
        <color theme="0"/>
        <color theme="0"/>
      </colorScale>
    </cfRule>
    <cfRule type="expression" dxfId="18691"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8690" priority="3626">
      <formula>S39&lt;0</formula>
    </cfRule>
  </conditionalFormatting>
  <conditionalFormatting sqref="T39:T107">
    <cfRule type="expression" dxfId="18689"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8688"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8687"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8686" priority="3670">
      <formula>S69&lt;0</formula>
    </cfRule>
  </conditionalFormatting>
  <conditionalFormatting sqref="T82 T92 T103 T107">
    <cfRule type="expression" dxfId="18685"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8684"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8683"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8682"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8681"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8680"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8679" priority="3679">
      <formula>S105&lt;0</formula>
    </cfRule>
  </conditionalFormatting>
  <conditionalFormatting sqref="T110">
    <cfRule type="colorScale" priority="3680">
      <colorScale>
        <cfvo type="min"/>
        <cfvo type="max"/>
        <color theme="0"/>
        <color theme="0"/>
      </colorScale>
    </cfRule>
    <cfRule type="expression" dxfId="18678"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8677"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8676"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8675" priority="3614">
      <formula>S125&lt;0</formula>
    </cfRule>
  </conditionalFormatting>
  <conditionalFormatting sqref="T125:T135">
    <cfRule type="expression" dxfId="18674" priority="3611">
      <formula>IF(T125="Validar","Rojo","Verde")</formula>
    </cfRule>
  </conditionalFormatting>
  <conditionalFormatting sqref="T126:T132">
    <cfRule type="colorScale" priority="3688">
      <colorScale>
        <cfvo type="min"/>
        <cfvo type="max"/>
        <color theme="0"/>
        <color theme="0"/>
      </colorScale>
    </cfRule>
    <cfRule type="expression" dxfId="18673"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8672"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8671" priority="3684">
      <formula>S135&lt;0</formula>
    </cfRule>
  </conditionalFormatting>
  <conditionalFormatting sqref="T110:U111">
    <cfRule type="expression" dxfId="18670" priority="3555">
      <formula>IF(T110="Validar","Rojo","Verde")</formula>
    </cfRule>
  </conditionalFormatting>
  <conditionalFormatting sqref="T117:U123">
    <cfRule type="expression" dxfId="18669"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8668" priority="3605">
      <formula>T40&lt;0</formula>
    </cfRule>
  </conditionalFormatting>
  <conditionalFormatting sqref="U40:U67">
    <cfRule type="expression" dxfId="18667"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8666" priority="3608">
      <formula>T67&lt;0</formula>
    </cfRule>
  </conditionalFormatting>
  <conditionalFormatting sqref="U69">
    <cfRule type="colorScale" priority="3600">
      <colorScale>
        <cfvo type="min"/>
        <cfvo type="max"/>
        <color theme="0"/>
        <color theme="0"/>
      </colorScale>
    </cfRule>
    <cfRule type="expression" dxfId="18665" priority="3601">
      <formula>T69&lt;0</formula>
    </cfRule>
  </conditionalFormatting>
  <conditionalFormatting sqref="U69:U81">
    <cfRule type="expression" priority="3598">
      <formula>#REF!</formula>
    </cfRule>
  </conditionalFormatting>
  <conditionalFormatting sqref="U69:U82">
    <cfRule type="expression" dxfId="18664" priority="3596">
      <formula>IF(U69="Validar","Rojo","Verde")</formula>
    </cfRule>
  </conditionalFormatting>
  <conditionalFormatting sqref="U70:U78">
    <cfRule type="colorScale" priority="3597">
      <colorScale>
        <cfvo type="min"/>
        <cfvo type="max"/>
        <color theme="0"/>
        <color theme="0"/>
      </colorScale>
    </cfRule>
    <cfRule type="expression" dxfId="18663" priority="3599">
      <formula>T70&lt;0</formula>
    </cfRule>
  </conditionalFormatting>
  <conditionalFormatting sqref="U79:U81">
    <cfRule type="colorScale" priority="3609">
      <colorScale>
        <cfvo type="min"/>
        <cfvo type="max"/>
        <color theme="0"/>
        <color theme="0"/>
      </colorScale>
    </cfRule>
    <cfRule type="expression" dxfId="18662"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8661" priority="3595">
      <formula>T84&lt;0</formula>
    </cfRule>
  </conditionalFormatting>
  <conditionalFormatting sqref="U84:U91">
    <cfRule type="expression" priority="3592">
      <formula>#REF!</formula>
    </cfRule>
  </conditionalFormatting>
  <conditionalFormatting sqref="U84:U92">
    <cfRule type="expression" dxfId="18660" priority="3590">
      <formula>IF(U84="Validar","Rojo","Verde")</formula>
    </cfRule>
  </conditionalFormatting>
  <conditionalFormatting sqref="U85:U91">
    <cfRule type="colorScale" priority="3591">
      <colorScale>
        <cfvo type="min"/>
        <cfvo type="max"/>
        <color theme="0"/>
        <color theme="0"/>
      </colorScale>
    </cfRule>
    <cfRule type="expression" dxfId="18659" priority="3593">
      <formula>T85&lt;0</formula>
    </cfRule>
  </conditionalFormatting>
  <conditionalFormatting sqref="U94">
    <cfRule type="colorScale" priority="3588">
      <colorScale>
        <cfvo type="min"/>
        <cfvo type="max"/>
        <color theme="0"/>
        <color theme="0"/>
      </colorScale>
    </cfRule>
    <cfRule type="expression" dxfId="18658" priority="3589">
      <formula>T94&lt;0</formula>
    </cfRule>
  </conditionalFormatting>
  <conditionalFormatting sqref="U94:U102">
    <cfRule type="expression" priority="3582">
      <formula>#REF!</formula>
    </cfRule>
  </conditionalFormatting>
  <conditionalFormatting sqref="U94:U103">
    <cfRule type="expression" dxfId="18657" priority="3580">
      <formula>IF(U94="Validar","Rojo","Verde")</formula>
    </cfRule>
  </conditionalFormatting>
  <conditionalFormatting sqref="U95:U100">
    <cfRule type="colorScale" priority="3586">
      <colorScale>
        <cfvo type="min"/>
        <cfvo type="max"/>
        <color theme="0"/>
        <color theme="0"/>
      </colorScale>
    </cfRule>
    <cfRule type="expression" dxfId="18656" priority="3587">
      <formula>T95&lt;0</formula>
    </cfRule>
  </conditionalFormatting>
  <conditionalFormatting sqref="U101">
    <cfRule type="colorScale" priority="3584">
      <colorScale>
        <cfvo type="min"/>
        <cfvo type="max"/>
        <color theme="0"/>
        <color theme="0"/>
      </colorScale>
    </cfRule>
    <cfRule type="expression" dxfId="18655" priority="3585">
      <formula>T101&lt;0</formula>
    </cfRule>
  </conditionalFormatting>
  <conditionalFormatting sqref="U102">
    <cfRule type="colorScale" priority="3581">
      <colorScale>
        <cfvo type="min"/>
        <cfvo type="max"/>
        <color theme="0"/>
        <color theme="0"/>
      </colorScale>
    </cfRule>
    <cfRule type="expression" dxfId="18654" priority="3583">
      <formula>T102&lt;0</formula>
    </cfRule>
  </conditionalFormatting>
  <conditionalFormatting sqref="U105">
    <cfRule type="colorScale" priority="3578">
      <colorScale>
        <cfvo type="min"/>
        <cfvo type="max"/>
        <color theme="0"/>
        <color theme="0"/>
      </colorScale>
    </cfRule>
    <cfRule type="expression" dxfId="18653" priority="3579">
      <formula>T105&lt;0</formula>
    </cfRule>
  </conditionalFormatting>
  <conditionalFormatting sqref="U105:U106">
    <cfRule type="expression" priority="3576">
      <formula>#REF!</formula>
    </cfRule>
  </conditionalFormatting>
  <conditionalFormatting sqref="U105:U107">
    <cfRule type="expression" dxfId="18652" priority="3574">
      <formula>IF(U105="Validar","Rojo","Verde")</formula>
    </cfRule>
  </conditionalFormatting>
  <conditionalFormatting sqref="U106">
    <cfRule type="colorScale" priority="3575">
      <colorScale>
        <cfvo type="min"/>
        <cfvo type="max"/>
        <color theme="0"/>
        <color theme="0"/>
      </colorScale>
    </cfRule>
    <cfRule type="expression" dxfId="18651" priority="3577">
      <formula>T106&lt;0</formula>
    </cfRule>
  </conditionalFormatting>
  <conditionalFormatting sqref="U110">
    <cfRule type="colorScale" priority="3566">
      <colorScale>
        <cfvo type="min"/>
        <cfvo type="max"/>
        <color theme="0"/>
        <color theme="0"/>
      </colorScale>
    </cfRule>
    <cfRule type="expression" dxfId="18650"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8649" priority="3558">
      <formula>T111&lt;0</formula>
    </cfRule>
  </conditionalFormatting>
  <conditionalFormatting sqref="U117">
    <cfRule type="colorScale" priority="3572">
      <colorScale>
        <cfvo type="min"/>
        <cfvo type="max"/>
        <color theme="0"/>
        <color theme="0"/>
      </colorScale>
    </cfRule>
    <cfRule type="expression" dxfId="18648"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8647" priority="3571">
      <formula>T118&lt;0</formula>
    </cfRule>
  </conditionalFormatting>
  <conditionalFormatting sqref="U126:U135">
    <cfRule type="expression" dxfId="18646" priority="3693">
      <formula>IF(U126="Validar","Rojo","Verde")</formula>
    </cfRule>
    <cfRule type="colorScale" priority="3694">
      <colorScale>
        <cfvo type="min"/>
        <cfvo type="max"/>
        <color theme="0"/>
        <color theme="0"/>
      </colorScale>
    </cfRule>
    <cfRule type="expression" priority="3695">
      <formula>$F$23</formula>
    </cfRule>
    <cfRule type="expression" dxfId="18645" priority="3696">
      <formula>T126&lt;0</formula>
    </cfRule>
  </conditionalFormatting>
  <conditionalFormatting sqref="T6">
    <cfRule type="colorScale" priority="3553">
      <colorScale>
        <cfvo type="min"/>
        <cfvo type="max"/>
        <color theme="0"/>
        <color theme="0"/>
      </colorScale>
    </cfRule>
    <cfRule type="expression" dxfId="18644" priority="3554">
      <formula>S6&lt;0</formula>
    </cfRule>
  </conditionalFormatting>
  <conditionalFormatting sqref="T6">
    <cfRule type="expression" dxfId="18643"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8642" priority="3550">
      <formula>S7&lt;0</formula>
    </cfRule>
  </conditionalFormatting>
  <conditionalFormatting sqref="T7:T8">
    <cfRule type="expression" dxfId="18641"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8640" priority="3519">
      <formula>V9&lt;0</formula>
    </cfRule>
  </conditionalFormatting>
  <conditionalFormatting sqref="W9:W20">
    <cfRule type="expression" dxfId="18639"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8638" priority="3496">
      <formula>V10&lt;0</formula>
    </cfRule>
  </conditionalFormatting>
  <conditionalFormatting sqref="W11:W14">
    <cfRule type="colorScale" priority="3516">
      <colorScale>
        <cfvo type="min"/>
        <cfvo type="max"/>
        <color theme="0"/>
        <color theme="0"/>
      </colorScale>
    </cfRule>
    <cfRule type="expression" dxfId="18637" priority="3517">
      <formula>V11&lt;0</formula>
    </cfRule>
  </conditionalFormatting>
  <conditionalFormatting sqref="W15">
    <cfRule type="colorScale" priority="3493">
      <colorScale>
        <cfvo type="min"/>
        <cfvo type="max"/>
        <color theme="0"/>
        <color theme="0"/>
      </colorScale>
    </cfRule>
    <cfRule type="expression" dxfId="18636" priority="3494">
      <formula>V15&lt;0</formula>
    </cfRule>
  </conditionalFormatting>
  <conditionalFormatting sqref="W16:W17">
    <cfRule type="colorScale" priority="3514">
      <colorScale>
        <cfvo type="min"/>
        <cfvo type="max"/>
        <color theme="0"/>
        <color theme="0"/>
      </colorScale>
    </cfRule>
    <cfRule type="expression" dxfId="18635" priority="3515">
      <formula>V16&lt;0</formula>
    </cfRule>
  </conditionalFormatting>
  <conditionalFormatting sqref="W18">
    <cfRule type="colorScale" priority="3490">
      <colorScale>
        <cfvo type="min"/>
        <cfvo type="max"/>
        <color theme="0"/>
        <color theme="0"/>
      </colorScale>
    </cfRule>
    <cfRule type="expression" dxfId="18634" priority="3492">
      <formula>V18&lt;0</formula>
    </cfRule>
  </conditionalFormatting>
  <conditionalFormatting sqref="W19:W20">
    <cfRule type="colorScale" priority="3512">
      <colorScale>
        <cfvo type="min"/>
        <cfvo type="max"/>
        <color theme="0"/>
        <color theme="0"/>
      </colorScale>
    </cfRule>
    <cfRule type="expression" dxfId="18633" priority="3513">
      <formula>V19&lt;0</formula>
    </cfRule>
  </conditionalFormatting>
  <conditionalFormatting sqref="W23">
    <cfRule type="colorScale" priority="3487">
      <colorScale>
        <cfvo type="min"/>
        <cfvo type="max"/>
        <color theme="0"/>
        <color theme="0"/>
      </colorScale>
    </cfRule>
    <cfRule type="expression" dxfId="18632" priority="3488">
      <formula>V23&lt;0</formula>
    </cfRule>
  </conditionalFormatting>
  <conditionalFormatting sqref="W23:W31">
    <cfRule type="expression" dxfId="18631"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8630" priority="3511">
      <formula>V24&lt;0</formula>
    </cfRule>
  </conditionalFormatting>
  <conditionalFormatting sqref="W25">
    <cfRule type="colorScale" priority="3508">
      <colorScale>
        <cfvo type="min"/>
        <cfvo type="max"/>
        <color theme="0"/>
        <color theme="0"/>
      </colorScale>
    </cfRule>
    <cfRule type="expression" dxfId="18629" priority="3509">
      <formula>V25&lt;0</formula>
    </cfRule>
  </conditionalFormatting>
  <conditionalFormatting sqref="W26">
    <cfRule type="colorScale" priority="3485">
      <colorScale>
        <cfvo type="min"/>
        <cfvo type="max"/>
        <color theme="0"/>
        <color theme="0"/>
      </colorScale>
    </cfRule>
    <cfRule type="expression" dxfId="18628" priority="3486">
      <formula>V26&lt;0</formula>
    </cfRule>
  </conditionalFormatting>
  <conditionalFormatting sqref="W27">
    <cfRule type="colorScale" priority="3506">
      <colorScale>
        <cfvo type="min"/>
        <cfvo type="max"/>
        <color theme="0"/>
        <color theme="0"/>
      </colorScale>
    </cfRule>
    <cfRule type="expression" dxfId="18627" priority="3507">
      <formula>V27&lt;0</formula>
    </cfRule>
  </conditionalFormatting>
  <conditionalFormatting sqref="W28">
    <cfRule type="colorScale" priority="3504">
      <colorScale>
        <cfvo type="min"/>
        <cfvo type="max"/>
        <color theme="0"/>
        <color theme="0"/>
      </colorScale>
    </cfRule>
    <cfRule type="expression" dxfId="18626" priority="3505">
      <formula>V28&lt;0</formula>
    </cfRule>
  </conditionalFormatting>
  <conditionalFormatting sqref="W29">
    <cfRule type="colorScale" priority="3482">
      <colorScale>
        <cfvo type="min"/>
        <cfvo type="max"/>
        <color theme="0"/>
        <color theme="0"/>
      </colorScale>
    </cfRule>
    <cfRule type="expression" dxfId="18625" priority="3484">
      <formula>V29&lt;0</formula>
    </cfRule>
  </conditionalFormatting>
  <conditionalFormatting sqref="W30">
    <cfRule type="colorScale" priority="3502">
      <colorScale>
        <cfvo type="min"/>
        <cfvo type="max"/>
        <color theme="0"/>
        <color theme="0"/>
      </colorScale>
    </cfRule>
    <cfRule type="expression" dxfId="18624" priority="3503">
      <formula>V30&lt;0</formula>
    </cfRule>
  </conditionalFormatting>
  <conditionalFormatting sqref="W31">
    <cfRule type="colorScale" priority="3500">
      <colorScale>
        <cfvo type="min"/>
        <cfvo type="max"/>
        <color theme="0"/>
        <color theme="0"/>
      </colorScale>
    </cfRule>
    <cfRule type="expression" dxfId="18623"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8622" priority="3480">
      <formula>V39&lt;0</formula>
    </cfRule>
  </conditionalFormatting>
  <conditionalFormatting sqref="W39:W107">
    <cfRule type="expression" dxfId="18621"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8620"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8619"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8618" priority="3524">
      <formula>V69&lt;0</formula>
    </cfRule>
  </conditionalFormatting>
  <conditionalFormatting sqref="W82 W92 W103 W107">
    <cfRule type="expression" dxfId="18617"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8616"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8615"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8614"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8613"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8612"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8611" priority="3533">
      <formula>V105&lt;0</formula>
    </cfRule>
  </conditionalFormatting>
  <conditionalFormatting sqref="W110">
    <cfRule type="colorScale" priority="3534">
      <colorScale>
        <cfvo type="min"/>
        <cfvo type="max"/>
        <color theme="0"/>
        <color theme="0"/>
      </colorScale>
    </cfRule>
    <cfRule type="expression" dxfId="18610"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8609"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8608"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8607" priority="3468">
      <formula>V125&lt;0</formula>
    </cfRule>
  </conditionalFormatting>
  <conditionalFormatting sqref="W125:W135">
    <cfRule type="expression" dxfId="18606" priority="3465">
      <formula>IF(W125="Validar","Rojo","Verde")</formula>
    </cfRule>
  </conditionalFormatting>
  <conditionalFormatting sqref="W126:W132">
    <cfRule type="colorScale" priority="3542">
      <colorScale>
        <cfvo type="min"/>
        <cfvo type="max"/>
        <color theme="0"/>
        <color theme="0"/>
      </colorScale>
    </cfRule>
    <cfRule type="expression" dxfId="18605"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8604"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8603" priority="3538">
      <formula>V135&lt;0</formula>
    </cfRule>
  </conditionalFormatting>
  <conditionalFormatting sqref="W110:W111">
    <cfRule type="expression" dxfId="18602" priority="3455">
      <formula>IF(W110="Validar","Rojo","Verde")</formula>
    </cfRule>
  </conditionalFormatting>
  <conditionalFormatting sqref="W117:W123">
    <cfRule type="expression" dxfId="18601"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8600" priority="3454">
      <formula>V6&lt;0</formula>
    </cfRule>
  </conditionalFormatting>
  <conditionalFormatting sqref="W6">
    <cfRule type="expression" dxfId="18599"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8598" priority="3450">
      <formula>V7&lt;0</formula>
    </cfRule>
  </conditionalFormatting>
  <conditionalFormatting sqref="W7:W8">
    <cfRule type="expression" dxfId="18597"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8596" priority="3415">
      <formula>Y9&lt;0</formula>
    </cfRule>
  </conditionalFormatting>
  <conditionalFormatting sqref="Z9:Z20">
    <cfRule type="expression" dxfId="18595"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8594" priority="3392">
      <formula>Y10&lt;0</formula>
    </cfRule>
  </conditionalFormatting>
  <conditionalFormatting sqref="Z11:Z14">
    <cfRule type="colorScale" priority="3412">
      <colorScale>
        <cfvo type="min"/>
        <cfvo type="max"/>
        <color theme="0"/>
        <color theme="0"/>
      </colorScale>
    </cfRule>
    <cfRule type="expression" dxfId="18593" priority="3413">
      <formula>Y11&lt;0</formula>
    </cfRule>
  </conditionalFormatting>
  <conditionalFormatting sqref="Z15">
    <cfRule type="colorScale" priority="3389">
      <colorScale>
        <cfvo type="min"/>
        <cfvo type="max"/>
        <color theme="0"/>
        <color theme="0"/>
      </colorScale>
    </cfRule>
    <cfRule type="expression" dxfId="18592" priority="3390">
      <formula>Y15&lt;0</formula>
    </cfRule>
  </conditionalFormatting>
  <conditionalFormatting sqref="Z16:Z17">
    <cfRule type="colorScale" priority="3410">
      <colorScale>
        <cfvo type="min"/>
        <cfvo type="max"/>
        <color theme="0"/>
        <color theme="0"/>
      </colorScale>
    </cfRule>
    <cfRule type="expression" dxfId="18591" priority="3411">
      <formula>Y16&lt;0</formula>
    </cfRule>
  </conditionalFormatting>
  <conditionalFormatting sqref="Z18">
    <cfRule type="colorScale" priority="3386">
      <colorScale>
        <cfvo type="min"/>
        <cfvo type="max"/>
        <color theme="0"/>
        <color theme="0"/>
      </colorScale>
    </cfRule>
    <cfRule type="expression" dxfId="18590" priority="3388">
      <formula>Y18&lt;0</formula>
    </cfRule>
  </conditionalFormatting>
  <conditionalFormatting sqref="Z19:Z20">
    <cfRule type="colorScale" priority="3408">
      <colorScale>
        <cfvo type="min"/>
        <cfvo type="max"/>
        <color theme="0"/>
        <color theme="0"/>
      </colorScale>
    </cfRule>
    <cfRule type="expression" dxfId="18589" priority="3409">
      <formula>Y19&lt;0</formula>
    </cfRule>
  </conditionalFormatting>
  <conditionalFormatting sqref="Z23">
    <cfRule type="colorScale" priority="3383">
      <colorScale>
        <cfvo type="min"/>
        <cfvo type="max"/>
        <color theme="0"/>
        <color theme="0"/>
      </colorScale>
    </cfRule>
    <cfRule type="expression" dxfId="18588" priority="3384">
      <formula>Y23&lt;0</formula>
    </cfRule>
  </conditionalFormatting>
  <conditionalFormatting sqref="Z23:Z31">
    <cfRule type="expression" dxfId="18587"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8586" priority="3407">
      <formula>Y24&lt;0</formula>
    </cfRule>
  </conditionalFormatting>
  <conditionalFormatting sqref="Z25">
    <cfRule type="colorScale" priority="3404">
      <colorScale>
        <cfvo type="min"/>
        <cfvo type="max"/>
        <color theme="0"/>
        <color theme="0"/>
      </colorScale>
    </cfRule>
    <cfRule type="expression" dxfId="18585" priority="3405">
      <formula>Y25&lt;0</formula>
    </cfRule>
  </conditionalFormatting>
  <conditionalFormatting sqref="Z26">
    <cfRule type="colorScale" priority="3381">
      <colorScale>
        <cfvo type="min"/>
        <cfvo type="max"/>
        <color theme="0"/>
        <color theme="0"/>
      </colorScale>
    </cfRule>
    <cfRule type="expression" dxfId="18584" priority="3382">
      <formula>Y26&lt;0</formula>
    </cfRule>
  </conditionalFormatting>
  <conditionalFormatting sqref="Z27">
    <cfRule type="colorScale" priority="3402">
      <colorScale>
        <cfvo type="min"/>
        <cfvo type="max"/>
        <color theme="0"/>
        <color theme="0"/>
      </colorScale>
    </cfRule>
    <cfRule type="expression" dxfId="18583" priority="3403">
      <formula>Y27&lt;0</formula>
    </cfRule>
  </conditionalFormatting>
  <conditionalFormatting sqref="Z28">
    <cfRule type="colorScale" priority="3400">
      <colorScale>
        <cfvo type="min"/>
        <cfvo type="max"/>
        <color theme="0"/>
        <color theme="0"/>
      </colorScale>
    </cfRule>
    <cfRule type="expression" dxfId="18582" priority="3401">
      <formula>Y28&lt;0</formula>
    </cfRule>
  </conditionalFormatting>
  <conditionalFormatting sqref="Z29">
    <cfRule type="colorScale" priority="3378">
      <colorScale>
        <cfvo type="min"/>
        <cfvo type="max"/>
        <color theme="0"/>
        <color theme="0"/>
      </colorScale>
    </cfRule>
    <cfRule type="expression" dxfId="18581" priority="3380">
      <formula>Y29&lt;0</formula>
    </cfRule>
  </conditionalFormatting>
  <conditionalFormatting sqref="Z30">
    <cfRule type="colorScale" priority="3398">
      <colorScale>
        <cfvo type="min"/>
        <cfvo type="max"/>
        <color theme="0"/>
        <color theme="0"/>
      </colorScale>
    </cfRule>
    <cfRule type="expression" dxfId="18580" priority="3399">
      <formula>Y30&lt;0</formula>
    </cfRule>
  </conditionalFormatting>
  <conditionalFormatting sqref="Z31">
    <cfRule type="colorScale" priority="3396">
      <colorScale>
        <cfvo type="min"/>
        <cfvo type="max"/>
        <color theme="0"/>
        <color theme="0"/>
      </colorScale>
    </cfRule>
    <cfRule type="expression" dxfId="18579"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8578" priority="3376">
      <formula>Y39&lt;0</formula>
    </cfRule>
  </conditionalFormatting>
  <conditionalFormatting sqref="Z39:Z107">
    <cfRule type="expression" dxfId="18577"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8576"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8575"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8574" priority="3420">
      <formula>Y69&lt;0</formula>
    </cfRule>
  </conditionalFormatting>
  <conditionalFormatting sqref="Z82 Z92 Z103 Z107">
    <cfRule type="expression" dxfId="18573"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8572"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8571"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8570"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8569"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8568"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8567" priority="3429">
      <formula>Y105&lt;0</formula>
    </cfRule>
  </conditionalFormatting>
  <conditionalFormatting sqref="Z110">
    <cfRule type="colorScale" priority="3430">
      <colorScale>
        <cfvo type="min"/>
        <cfvo type="max"/>
        <color theme="0"/>
        <color theme="0"/>
      </colorScale>
    </cfRule>
    <cfRule type="expression" dxfId="18566"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8565"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8564"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8563" priority="3364">
      <formula>Y125&lt;0</formula>
    </cfRule>
  </conditionalFormatting>
  <conditionalFormatting sqref="Z125:Z135">
    <cfRule type="expression" dxfId="18562" priority="3361">
      <formula>IF(Z125="Validar","Rojo","Verde")</formula>
    </cfRule>
  </conditionalFormatting>
  <conditionalFormatting sqref="Z126:Z132">
    <cfRule type="colorScale" priority="3438">
      <colorScale>
        <cfvo type="min"/>
        <cfvo type="max"/>
        <color theme="0"/>
        <color theme="0"/>
      </colorScale>
    </cfRule>
    <cfRule type="expression" dxfId="18561"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8560"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8559" priority="3434">
      <formula>Y135&lt;0</formula>
    </cfRule>
  </conditionalFormatting>
  <conditionalFormatting sqref="Z110:AA111">
    <cfRule type="expression" dxfId="18558" priority="3305">
      <formula>IF(Z110="Validar","Rojo","Verde")</formula>
    </cfRule>
  </conditionalFormatting>
  <conditionalFormatting sqref="Z117:AA123">
    <cfRule type="expression" dxfId="18557"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8556" priority="3355">
      <formula>Z40&lt;0</formula>
    </cfRule>
  </conditionalFormatting>
  <conditionalFormatting sqref="AA40:AA67">
    <cfRule type="expression" dxfId="18555"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8554" priority="3358">
      <formula>Z67&lt;0</formula>
    </cfRule>
  </conditionalFormatting>
  <conditionalFormatting sqref="AA69">
    <cfRule type="colorScale" priority="3350">
      <colorScale>
        <cfvo type="min"/>
        <cfvo type="max"/>
        <color theme="0"/>
        <color theme="0"/>
      </colorScale>
    </cfRule>
    <cfRule type="expression" dxfId="18553"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8552" priority="3349">
      <formula>Z70&lt;0</formula>
    </cfRule>
  </conditionalFormatting>
  <conditionalFormatting sqref="AA79:AA81">
    <cfRule type="colorScale" priority="3359">
      <colorScale>
        <cfvo type="min"/>
        <cfvo type="max"/>
        <color theme="0"/>
        <color theme="0"/>
      </colorScale>
    </cfRule>
    <cfRule type="expression" dxfId="18551"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8550" priority="3345">
      <formula>Z84&lt;0</formula>
    </cfRule>
  </conditionalFormatting>
  <conditionalFormatting sqref="AA84:AA91">
    <cfRule type="expression" priority="3342">
      <formula>#REF!</formula>
    </cfRule>
  </conditionalFormatting>
  <conditionalFormatting sqref="AA84:AA92">
    <cfRule type="expression" dxfId="18549" priority="3340">
      <formula>IF(AA84="Validar","Rojo","Verde")</formula>
    </cfRule>
  </conditionalFormatting>
  <conditionalFormatting sqref="AA85:AA91">
    <cfRule type="colorScale" priority="3341">
      <colorScale>
        <cfvo type="min"/>
        <cfvo type="max"/>
        <color theme="0"/>
        <color theme="0"/>
      </colorScale>
    </cfRule>
    <cfRule type="expression" dxfId="18548" priority="3343">
      <formula>Z85&lt;0</formula>
    </cfRule>
  </conditionalFormatting>
  <conditionalFormatting sqref="AA94">
    <cfRule type="colorScale" priority="3338">
      <colorScale>
        <cfvo type="min"/>
        <cfvo type="max"/>
        <color theme="0"/>
        <color theme="0"/>
      </colorScale>
    </cfRule>
    <cfRule type="expression" dxfId="18547" priority="3339">
      <formula>Z94&lt;0</formula>
    </cfRule>
  </conditionalFormatting>
  <conditionalFormatting sqref="AA94:AA102">
    <cfRule type="expression" priority="3332">
      <formula>#REF!</formula>
    </cfRule>
  </conditionalFormatting>
  <conditionalFormatting sqref="AA94:AA103">
    <cfRule type="expression" dxfId="18546" priority="3330">
      <formula>IF(AA94="Validar","Rojo","Verde")</formula>
    </cfRule>
  </conditionalFormatting>
  <conditionalFormatting sqref="AA95:AA100">
    <cfRule type="colorScale" priority="3336">
      <colorScale>
        <cfvo type="min"/>
        <cfvo type="max"/>
        <color theme="0"/>
        <color theme="0"/>
      </colorScale>
    </cfRule>
    <cfRule type="expression" dxfId="18545" priority="3337">
      <formula>Z95&lt;0</formula>
    </cfRule>
  </conditionalFormatting>
  <conditionalFormatting sqref="AA101">
    <cfRule type="colorScale" priority="3334">
      <colorScale>
        <cfvo type="min"/>
        <cfvo type="max"/>
        <color theme="0"/>
        <color theme="0"/>
      </colorScale>
    </cfRule>
    <cfRule type="expression" dxfId="18544" priority="3335">
      <formula>Z101&lt;0</formula>
    </cfRule>
  </conditionalFormatting>
  <conditionalFormatting sqref="AA102">
    <cfRule type="colorScale" priority="3331">
      <colorScale>
        <cfvo type="min"/>
        <cfvo type="max"/>
        <color theme="0"/>
        <color theme="0"/>
      </colorScale>
    </cfRule>
    <cfRule type="expression" dxfId="18543" priority="3333">
      <formula>Z102&lt;0</formula>
    </cfRule>
  </conditionalFormatting>
  <conditionalFormatting sqref="AA105">
    <cfRule type="colorScale" priority="3328">
      <colorScale>
        <cfvo type="min"/>
        <cfvo type="max"/>
        <color theme="0"/>
        <color theme="0"/>
      </colorScale>
    </cfRule>
    <cfRule type="expression" dxfId="18542" priority="3329">
      <formula>Z105&lt;0</formula>
    </cfRule>
  </conditionalFormatting>
  <conditionalFormatting sqref="AA105:AA106">
    <cfRule type="expression" priority="3326">
      <formula>#REF!</formula>
    </cfRule>
  </conditionalFormatting>
  <conditionalFormatting sqref="AA105:AA107">
    <cfRule type="expression" dxfId="18541" priority="3324">
      <formula>IF(AA105="Validar","Rojo","Verde")</formula>
    </cfRule>
  </conditionalFormatting>
  <conditionalFormatting sqref="AA106">
    <cfRule type="colorScale" priority="3325">
      <colorScale>
        <cfvo type="min"/>
        <cfvo type="max"/>
        <color theme="0"/>
        <color theme="0"/>
      </colorScale>
    </cfRule>
    <cfRule type="expression" dxfId="18540" priority="3327">
      <formula>Z106&lt;0</formula>
    </cfRule>
  </conditionalFormatting>
  <conditionalFormatting sqref="AA110">
    <cfRule type="colorScale" priority="3316">
      <colorScale>
        <cfvo type="min"/>
        <cfvo type="max"/>
        <color theme="0"/>
        <color theme="0"/>
      </colorScale>
    </cfRule>
    <cfRule type="expression" dxfId="18539"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8538" priority="3308">
      <formula>Z111&lt;0</formula>
    </cfRule>
  </conditionalFormatting>
  <conditionalFormatting sqref="AA117">
    <cfRule type="colorScale" priority="3322">
      <colorScale>
        <cfvo type="min"/>
        <cfvo type="max"/>
        <color theme="0"/>
        <color theme="0"/>
      </colorScale>
    </cfRule>
    <cfRule type="expression" dxfId="18537"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8536" priority="3321">
      <formula>Z118&lt;0</formula>
    </cfRule>
  </conditionalFormatting>
  <conditionalFormatting sqref="AA126:AA135">
    <cfRule type="expression" dxfId="18535" priority="3443">
      <formula>IF(AA126="Validar","Rojo","Verde")</formula>
    </cfRule>
    <cfRule type="colorScale" priority="3444">
      <colorScale>
        <cfvo type="min"/>
        <cfvo type="max"/>
        <color theme="0"/>
        <color theme="0"/>
      </colorScale>
    </cfRule>
    <cfRule type="expression" priority="3445">
      <formula>$F$23</formula>
    </cfRule>
    <cfRule type="expression" dxfId="18534" priority="3446">
      <formula>Z126&lt;0</formula>
    </cfRule>
  </conditionalFormatting>
  <conditionalFormatting sqref="Z6">
    <cfRule type="colorScale" priority="3303">
      <colorScale>
        <cfvo type="min"/>
        <cfvo type="max"/>
        <color theme="0"/>
        <color theme="0"/>
      </colorScale>
    </cfRule>
    <cfRule type="expression" dxfId="18533" priority="3304">
      <formula>Y6&lt;0</formula>
    </cfRule>
  </conditionalFormatting>
  <conditionalFormatting sqref="Z6">
    <cfRule type="expression" dxfId="18532"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8531" priority="3300">
      <formula>Y7&lt;0</formula>
    </cfRule>
  </conditionalFormatting>
  <conditionalFormatting sqref="Z7:Z8">
    <cfRule type="expression" dxfId="18530"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8529" priority="3265">
      <formula>AC9&lt;0</formula>
    </cfRule>
  </conditionalFormatting>
  <conditionalFormatting sqref="AD9:AD20">
    <cfRule type="expression" dxfId="18528"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8527" priority="3242">
      <formula>AC10&lt;0</formula>
    </cfRule>
  </conditionalFormatting>
  <conditionalFormatting sqref="AD11:AD14">
    <cfRule type="colorScale" priority="3262">
      <colorScale>
        <cfvo type="min"/>
        <cfvo type="max"/>
        <color theme="0"/>
        <color theme="0"/>
      </colorScale>
    </cfRule>
    <cfRule type="expression" dxfId="18526" priority="3263">
      <formula>AC11&lt;0</formula>
    </cfRule>
  </conditionalFormatting>
  <conditionalFormatting sqref="AD15">
    <cfRule type="colorScale" priority="3239">
      <colorScale>
        <cfvo type="min"/>
        <cfvo type="max"/>
        <color theme="0"/>
        <color theme="0"/>
      </colorScale>
    </cfRule>
    <cfRule type="expression" dxfId="18525" priority="3240">
      <formula>AC15&lt;0</formula>
    </cfRule>
  </conditionalFormatting>
  <conditionalFormatting sqref="AD16:AD17">
    <cfRule type="colorScale" priority="3260">
      <colorScale>
        <cfvo type="min"/>
        <cfvo type="max"/>
        <color theme="0"/>
        <color theme="0"/>
      </colorScale>
    </cfRule>
    <cfRule type="expression" dxfId="18524" priority="3261">
      <formula>AC16&lt;0</formula>
    </cfRule>
  </conditionalFormatting>
  <conditionalFormatting sqref="AD18">
    <cfRule type="colorScale" priority="3236">
      <colorScale>
        <cfvo type="min"/>
        <cfvo type="max"/>
        <color theme="0"/>
        <color theme="0"/>
      </colorScale>
    </cfRule>
    <cfRule type="expression" dxfId="18523" priority="3238">
      <formula>AC18&lt;0</formula>
    </cfRule>
  </conditionalFormatting>
  <conditionalFormatting sqref="AD19:AD20">
    <cfRule type="colorScale" priority="3258">
      <colorScale>
        <cfvo type="min"/>
        <cfvo type="max"/>
        <color theme="0"/>
        <color theme="0"/>
      </colorScale>
    </cfRule>
    <cfRule type="expression" dxfId="18522" priority="3259">
      <formula>AC19&lt;0</formula>
    </cfRule>
  </conditionalFormatting>
  <conditionalFormatting sqref="AD23">
    <cfRule type="colorScale" priority="3233">
      <colorScale>
        <cfvo type="min"/>
        <cfvo type="max"/>
        <color theme="0"/>
        <color theme="0"/>
      </colorScale>
    </cfRule>
    <cfRule type="expression" dxfId="18521" priority="3234">
      <formula>AC23&lt;0</formula>
    </cfRule>
  </conditionalFormatting>
  <conditionalFormatting sqref="AD23:AD31">
    <cfRule type="expression" dxfId="18520"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8519" priority="3257">
      <formula>AC24&lt;0</formula>
    </cfRule>
  </conditionalFormatting>
  <conditionalFormatting sqref="AD25">
    <cfRule type="colorScale" priority="3254">
      <colorScale>
        <cfvo type="min"/>
        <cfvo type="max"/>
        <color theme="0"/>
        <color theme="0"/>
      </colorScale>
    </cfRule>
    <cfRule type="expression" dxfId="18518" priority="3255">
      <formula>AC25&lt;0</formula>
    </cfRule>
  </conditionalFormatting>
  <conditionalFormatting sqref="AD26">
    <cfRule type="colorScale" priority="3231">
      <colorScale>
        <cfvo type="min"/>
        <cfvo type="max"/>
        <color theme="0"/>
        <color theme="0"/>
      </colorScale>
    </cfRule>
    <cfRule type="expression" dxfId="18517" priority="3232">
      <formula>AC26&lt;0</formula>
    </cfRule>
  </conditionalFormatting>
  <conditionalFormatting sqref="AD27">
    <cfRule type="colorScale" priority="3252">
      <colorScale>
        <cfvo type="min"/>
        <cfvo type="max"/>
        <color theme="0"/>
        <color theme="0"/>
      </colorScale>
    </cfRule>
    <cfRule type="expression" dxfId="18516" priority="3253">
      <formula>AC27&lt;0</formula>
    </cfRule>
  </conditionalFormatting>
  <conditionalFormatting sqref="AD28">
    <cfRule type="colorScale" priority="3250">
      <colorScale>
        <cfvo type="min"/>
        <cfvo type="max"/>
        <color theme="0"/>
        <color theme="0"/>
      </colorScale>
    </cfRule>
    <cfRule type="expression" dxfId="18515" priority="3251">
      <formula>AC28&lt;0</formula>
    </cfRule>
  </conditionalFormatting>
  <conditionalFormatting sqref="AD29">
    <cfRule type="colorScale" priority="3228">
      <colorScale>
        <cfvo type="min"/>
        <cfvo type="max"/>
        <color theme="0"/>
        <color theme="0"/>
      </colorScale>
    </cfRule>
    <cfRule type="expression" dxfId="18514" priority="3230">
      <formula>AC29&lt;0</formula>
    </cfRule>
  </conditionalFormatting>
  <conditionalFormatting sqref="AD30">
    <cfRule type="colorScale" priority="3248">
      <colorScale>
        <cfvo type="min"/>
        <cfvo type="max"/>
        <color theme="0"/>
        <color theme="0"/>
      </colorScale>
    </cfRule>
    <cfRule type="expression" dxfId="18513" priority="3249">
      <formula>AC30&lt;0</formula>
    </cfRule>
  </conditionalFormatting>
  <conditionalFormatting sqref="AD31">
    <cfRule type="colorScale" priority="3246">
      <colorScale>
        <cfvo type="min"/>
        <cfvo type="max"/>
        <color theme="0"/>
        <color theme="0"/>
      </colorScale>
    </cfRule>
    <cfRule type="expression" dxfId="18512"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8511" priority="3226">
      <formula>AC39&lt;0</formula>
    </cfRule>
  </conditionalFormatting>
  <conditionalFormatting sqref="AD39:AD107">
    <cfRule type="expression" dxfId="18510"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8509"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8508"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8507" priority="3270">
      <formula>AC69&lt;0</formula>
    </cfRule>
  </conditionalFormatting>
  <conditionalFormatting sqref="AD82 AD92 AD103 AD107">
    <cfRule type="expression" dxfId="18506"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8505"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8504"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8503"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8502"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8501"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8500" priority="3279">
      <formula>AC105&lt;0</formula>
    </cfRule>
  </conditionalFormatting>
  <conditionalFormatting sqref="AD110">
    <cfRule type="colorScale" priority="3280">
      <colorScale>
        <cfvo type="min"/>
        <cfvo type="max"/>
        <color theme="0"/>
        <color theme="0"/>
      </colorScale>
    </cfRule>
    <cfRule type="expression" dxfId="18499"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8498"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8497"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8496" priority="3214">
      <formula>AC125&lt;0</formula>
    </cfRule>
  </conditionalFormatting>
  <conditionalFormatting sqref="AD125:AD135">
    <cfRule type="expression" dxfId="18495" priority="3211">
      <formula>IF(AD125="Validar","Rojo","Verde")</formula>
    </cfRule>
  </conditionalFormatting>
  <conditionalFormatting sqref="AD126:AD132">
    <cfRule type="colorScale" priority="3288">
      <colorScale>
        <cfvo type="min"/>
        <cfvo type="max"/>
        <color theme="0"/>
        <color theme="0"/>
      </colorScale>
    </cfRule>
    <cfRule type="expression" dxfId="18494"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8493"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8492" priority="3284">
      <formula>AC135&lt;0</formula>
    </cfRule>
  </conditionalFormatting>
  <conditionalFormatting sqref="AD110:AE111">
    <cfRule type="expression" dxfId="18491" priority="3155">
      <formula>IF(AD110="Validar","Rojo","Verde")</formula>
    </cfRule>
  </conditionalFormatting>
  <conditionalFormatting sqref="AD117:AE123">
    <cfRule type="expression" dxfId="18490"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8489" priority="3205">
      <formula>AD40&lt;0</formula>
    </cfRule>
  </conditionalFormatting>
  <conditionalFormatting sqref="AE40:AE67">
    <cfRule type="expression" dxfId="18488"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8487" priority="3208">
      <formula>AD67&lt;0</formula>
    </cfRule>
  </conditionalFormatting>
  <conditionalFormatting sqref="AE69">
    <cfRule type="colorScale" priority="3200">
      <colorScale>
        <cfvo type="min"/>
        <cfvo type="max"/>
        <color theme="0"/>
        <color theme="0"/>
      </colorScale>
    </cfRule>
    <cfRule type="expression" dxfId="18486" priority="3201">
      <formula>AD69&lt;0</formula>
    </cfRule>
  </conditionalFormatting>
  <conditionalFormatting sqref="AE69:AE81">
    <cfRule type="expression" priority="3198">
      <formula>#REF!</formula>
    </cfRule>
  </conditionalFormatting>
  <conditionalFormatting sqref="AE69:AE82">
    <cfRule type="expression" dxfId="18485" priority="3196">
      <formula>IF(AE69="Validar","Rojo","Verde")</formula>
    </cfRule>
  </conditionalFormatting>
  <conditionalFormatting sqref="AE70:AE78">
    <cfRule type="colorScale" priority="3197">
      <colorScale>
        <cfvo type="min"/>
        <cfvo type="max"/>
        <color theme="0"/>
        <color theme="0"/>
      </colorScale>
    </cfRule>
    <cfRule type="expression" dxfId="18484" priority="3199">
      <formula>AD70&lt;0</formula>
    </cfRule>
  </conditionalFormatting>
  <conditionalFormatting sqref="AE79:AE81">
    <cfRule type="colorScale" priority="3209">
      <colorScale>
        <cfvo type="min"/>
        <cfvo type="max"/>
        <color theme="0"/>
        <color theme="0"/>
      </colorScale>
    </cfRule>
    <cfRule type="expression" dxfId="18483"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8482" priority="3195">
      <formula>AD84&lt;0</formula>
    </cfRule>
  </conditionalFormatting>
  <conditionalFormatting sqref="AE84:AE91">
    <cfRule type="expression" priority="3192">
      <formula>#REF!</formula>
    </cfRule>
  </conditionalFormatting>
  <conditionalFormatting sqref="AE84:AE92">
    <cfRule type="expression" dxfId="18481" priority="3190">
      <formula>IF(AE84="Validar","Rojo","Verde")</formula>
    </cfRule>
  </conditionalFormatting>
  <conditionalFormatting sqref="AE85:AE91">
    <cfRule type="colorScale" priority="3191">
      <colorScale>
        <cfvo type="min"/>
        <cfvo type="max"/>
        <color theme="0"/>
        <color theme="0"/>
      </colorScale>
    </cfRule>
    <cfRule type="expression" dxfId="18480" priority="3193">
      <formula>AD85&lt;0</formula>
    </cfRule>
  </conditionalFormatting>
  <conditionalFormatting sqref="AE94">
    <cfRule type="colorScale" priority="3188">
      <colorScale>
        <cfvo type="min"/>
        <cfvo type="max"/>
        <color theme="0"/>
        <color theme="0"/>
      </colorScale>
    </cfRule>
    <cfRule type="expression" dxfId="18479" priority="3189">
      <formula>AD94&lt;0</formula>
    </cfRule>
  </conditionalFormatting>
  <conditionalFormatting sqref="AE94:AE102">
    <cfRule type="expression" priority="3182">
      <formula>#REF!</formula>
    </cfRule>
  </conditionalFormatting>
  <conditionalFormatting sqref="AE94:AE103">
    <cfRule type="expression" dxfId="18478" priority="3180">
      <formula>IF(AE94="Validar","Rojo","Verde")</formula>
    </cfRule>
  </conditionalFormatting>
  <conditionalFormatting sqref="AE95:AE100">
    <cfRule type="colorScale" priority="3186">
      <colorScale>
        <cfvo type="min"/>
        <cfvo type="max"/>
        <color theme="0"/>
        <color theme="0"/>
      </colorScale>
    </cfRule>
    <cfRule type="expression" dxfId="18477" priority="3187">
      <formula>AD95&lt;0</formula>
    </cfRule>
  </conditionalFormatting>
  <conditionalFormatting sqref="AE101">
    <cfRule type="colorScale" priority="3184">
      <colorScale>
        <cfvo type="min"/>
        <cfvo type="max"/>
        <color theme="0"/>
        <color theme="0"/>
      </colorScale>
    </cfRule>
    <cfRule type="expression" dxfId="18476" priority="3185">
      <formula>AD101&lt;0</formula>
    </cfRule>
  </conditionalFormatting>
  <conditionalFormatting sqref="AE102">
    <cfRule type="colorScale" priority="3181">
      <colorScale>
        <cfvo type="min"/>
        <cfvo type="max"/>
        <color theme="0"/>
        <color theme="0"/>
      </colorScale>
    </cfRule>
    <cfRule type="expression" dxfId="18475" priority="3183">
      <formula>AD102&lt;0</formula>
    </cfRule>
  </conditionalFormatting>
  <conditionalFormatting sqref="AE105">
    <cfRule type="colorScale" priority="3178">
      <colorScale>
        <cfvo type="min"/>
        <cfvo type="max"/>
        <color theme="0"/>
        <color theme="0"/>
      </colorScale>
    </cfRule>
    <cfRule type="expression" dxfId="18474" priority="3179">
      <formula>AD105&lt;0</formula>
    </cfRule>
  </conditionalFormatting>
  <conditionalFormatting sqref="AE105:AE106">
    <cfRule type="expression" priority="3176">
      <formula>#REF!</formula>
    </cfRule>
  </conditionalFormatting>
  <conditionalFormatting sqref="AE105:AE107">
    <cfRule type="expression" dxfId="18473" priority="3174">
      <formula>IF(AE105="Validar","Rojo","Verde")</formula>
    </cfRule>
  </conditionalFormatting>
  <conditionalFormatting sqref="AE106">
    <cfRule type="colorScale" priority="3175">
      <colorScale>
        <cfvo type="min"/>
        <cfvo type="max"/>
        <color theme="0"/>
        <color theme="0"/>
      </colorScale>
    </cfRule>
    <cfRule type="expression" dxfId="18472" priority="3177">
      <formula>AD106&lt;0</formula>
    </cfRule>
  </conditionalFormatting>
  <conditionalFormatting sqref="AE110">
    <cfRule type="colorScale" priority="3166">
      <colorScale>
        <cfvo type="min"/>
        <cfvo type="max"/>
        <color theme="0"/>
        <color theme="0"/>
      </colorScale>
    </cfRule>
    <cfRule type="expression" dxfId="18471"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8470" priority="3158">
      <formula>AD111&lt;0</formula>
    </cfRule>
  </conditionalFormatting>
  <conditionalFormatting sqref="AE117">
    <cfRule type="colorScale" priority="3172">
      <colorScale>
        <cfvo type="min"/>
        <cfvo type="max"/>
        <color theme="0"/>
        <color theme="0"/>
      </colorScale>
    </cfRule>
    <cfRule type="expression" dxfId="18469"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8468" priority="3171">
      <formula>AD118&lt;0</formula>
    </cfRule>
  </conditionalFormatting>
  <conditionalFormatting sqref="AE126:AE135">
    <cfRule type="expression" dxfId="18467" priority="3293">
      <formula>IF(AE126="Validar","Rojo","Verde")</formula>
    </cfRule>
    <cfRule type="colorScale" priority="3294">
      <colorScale>
        <cfvo type="min"/>
        <cfvo type="max"/>
        <color theme="0"/>
        <color theme="0"/>
      </colorScale>
    </cfRule>
    <cfRule type="expression" priority="3295">
      <formula>$F$23</formula>
    </cfRule>
    <cfRule type="expression" dxfId="18466" priority="3296">
      <formula>AD126&lt;0</formula>
    </cfRule>
  </conditionalFormatting>
  <conditionalFormatting sqref="AD6">
    <cfRule type="colorScale" priority="3153">
      <colorScale>
        <cfvo type="min"/>
        <cfvo type="max"/>
        <color theme="0"/>
        <color theme="0"/>
      </colorScale>
    </cfRule>
    <cfRule type="expression" dxfId="18465" priority="3154">
      <formula>AC6&lt;0</formula>
    </cfRule>
  </conditionalFormatting>
  <conditionalFormatting sqref="AD6">
    <cfRule type="expression" dxfId="18464"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8463" priority="3150">
      <formula>AC7&lt;0</formula>
    </cfRule>
  </conditionalFormatting>
  <conditionalFormatting sqref="AD7:AD8">
    <cfRule type="expression" dxfId="18462"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8461" priority="3115">
      <formula>AF9&lt;0</formula>
    </cfRule>
  </conditionalFormatting>
  <conditionalFormatting sqref="AG9:AG20">
    <cfRule type="expression" dxfId="18460"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8459" priority="3092">
      <formula>AF10&lt;0</formula>
    </cfRule>
  </conditionalFormatting>
  <conditionalFormatting sqref="AG11:AG14">
    <cfRule type="colorScale" priority="3112">
      <colorScale>
        <cfvo type="min"/>
        <cfvo type="max"/>
        <color theme="0"/>
        <color theme="0"/>
      </colorScale>
    </cfRule>
    <cfRule type="expression" dxfId="18458" priority="3113">
      <formula>AF11&lt;0</formula>
    </cfRule>
  </conditionalFormatting>
  <conditionalFormatting sqref="AG15">
    <cfRule type="colorScale" priority="3089">
      <colorScale>
        <cfvo type="min"/>
        <cfvo type="max"/>
        <color theme="0"/>
        <color theme="0"/>
      </colorScale>
    </cfRule>
    <cfRule type="expression" dxfId="18457" priority="3090">
      <formula>AF15&lt;0</formula>
    </cfRule>
  </conditionalFormatting>
  <conditionalFormatting sqref="AG16:AG17">
    <cfRule type="colorScale" priority="3110">
      <colorScale>
        <cfvo type="min"/>
        <cfvo type="max"/>
        <color theme="0"/>
        <color theme="0"/>
      </colorScale>
    </cfRule>
    <cfRule type="expression" dxfId="18456" priority="3111">
      <formula>AF16&lt;0</formula>
    </cfRule>
  </conditionalFormatting>
  <conditionalFormatting sqref="AG18">
    <cfRule type="colorScale" priority="3086">
      <colorScale>
        <cfvo type="min"/>
        <cfvo type="max"/>
        <color theme="0"/>
        <color theme="0"/>
      </colorScale>
    </cfRule>
    <cfRule type="expression" dxfId="18455" priority="3088">
      <formula>AF18&lt;0</formula>
    </cfRule>
  </conditionalFormatting>
  <conditionalFormatting sqref="AG19:AG20">
    <cfRule type="colorScale" priority="3108">
      <colorScale>
        <cfvo type="min"/>
        <cfvo type="max"/>
        <color theme="0"/>
        <color theme="0"/>
      </colorScale>
    </cfRule>
    <cfRule type="expression" dxfId="18454" priority="3109">
      <formula>AF19&lt;0</formula>
    </cfRule>
  </conditionalFormatting>
  <conditionalFormatting sqref="AG23">
    <cfRule type="colorScale" priority="3083">
      <colorScale>
        <cfvo type="min"/>
        <cfvo type="max"/>
        <color theme="0"/>
        <color theme="0"/>
      </colorScale>
    </cfRule>
    <cfRule type="expression" dxfId="18453" priority="3084">
      <formula>AF23&lt;0</formula>
    </cfRule>
  </conditionalFormatting>
  <conditionalFormatting sqref="AG23:AG31">
    <cfRule type="expression" dxfId="18452"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8451" priority="3107">
      <formula>AF24&lt;0</formula>
    </cfRule>
  </conditionalFormatting>
  <conditionalFormatting sqref="AG25">
    <cfRule type="colorScale" priority="3104">
      <colorScale>
        <cfvo type="min"/>
        <cfvo type="max"/>
        <color theme="0"/>
        <color theme="0"/>
      </colorScale>
    </cfRule>
    <cfRule type="expression" dxfId="18450" priority="3105">
      <formula>AF25&lt;0</formula>
    </cfRule>
  </conditionalFormatting>
  <conditionalFormatting sqref="AG26">
    <cfRule type="colorScale" priority="3081">
      <colorScale>
        <cfvo type="min"/>
        <cfvo type="max"/>
        <color theme="0"/>
        <color theme="0"/>
      </colorScale>
    </cfRule>
    <cfRule type="expression" dxfId="18449" priority="3082">
      <formula>AF26&lt;0</formula>
    </cfRule>
  </conditionalFormatting>
  <conditionalFormatting sqref="AG27">
    <cfRule type="colorScale" priority="3102">
      <colorScale>
        <cfvo type="min"/>
        <cfvo type="max"/>
        <color theme="0"/>
        <color theme="0"/>
      </colorScale>
    </cfRule>
    <cfRule type="expression" dxfId="18448" priority="3103">
      <formula>AF27&lt;0</formula>
    </cfRule>
  </conditionalFormatting>
  <conditionalFormatting sqref="AG28">
    <cfRule type="colorScale" priority="3100">
      <colorScale>
        <cfvo type="min"/>
        <cfvo type="max"/>
        <color theme="0"/>
        <color theme="0"/>
      </colorScale>
    </cfRule>
    <cfRule type="expression" dxfId="18447" priority="3101">
      <formula>AF28&lt;0</formula>
    </cfRule>
  </conditionalFormatting>
  <conditionalFormatting sqref="AG29">
    <cfRule type="colorScale" priority="3078">
      <colorScale>
        <cfvo type="min"/>
        <cfvo type="max"/>
        <color theme="0"/>
        <color theme="0"/>
      </colorScale>
    </cfRule>
    <cfRule type="expression" dxfId="18446" priority="3080">
      <formula>AF29&lt;0</formula>
    </cfRule>
  </conditionalFormatting>
  <conditionalFormatting sqref="AG30">
    <cfRule type="colorScale" priority="3098">
      <colorScale>
        <cfvo type="min"/>
        <cfvo type="max"/>
        <color theme="0"/>
        <color theme="0"/>
      </colorScale>
    </cfRule>
    <cfRule type="expression" dxfId="18445" priority="3099">
      <formula>AF30&lt;0</formula>
    </cfRule>
  </conditionalFormatting>
  <conditionalFormatting sqref="AG31">
    <cfRule type="colorScale" priority="3096">
      <colorScale>
        <cfvo type="min"/>
        <cfvo type="max"/>
        <color theme="0"/>
        <color theme="0"/>
      </colorScale>
    </cfRule>
    <cfRule type="expression" dxfId="18444"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8443" priority="3076">
      <formula>AF39&lt;0</formula>
    </cfRule>
  </conditionalFormatting>
  <conditionalFormatting sqref="AG39:AG107">
    <cfRule type="expression" dxfId="18442"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8441"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8440"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8439" priority="3120">
      <formula>AF69&lt;0</formula>
    </cfRule>
  </conditionalFormatting>
  <conditionalFormatting sqref="AG82 AG92 AG103 AG107">
    <cfRule type="expression" dxfId="18438"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8437"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8436"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8435"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8434"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8433"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8432" priority="3129">
      <formula>AF105&lt;0</formula>
    </cfRule>
  </conditionalFormatting>
  <conditionalFormatting sqref="AG110">
    <cfRule type="colorScale" priority="3130">
      <colorScale>
        <cfvo type="min"/>
        <cfvo type="max"/>
        <color theme="0"/>
        <color theme="0"/>
      </colorScale>
    </cfRule>
    <cfRule type="expression" dxfId="18431"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8430"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8429"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8428" priority="3064">
      <formula>AF125&lt;0</formula>
    </cfRule>
  </conditionalFormatting>
  <conditionalFormatting sqref="AG125:AG135">
    <cfRule type="expression" dxfId="18427" priority="3061">
      <formula>IF(AG125="Validar","Rojo","Verde")</formula>
    </cfRule>
  </conditionalFormatting>
  <conditionalFormatting sqref="AG126:AG132">
    <cfRule type="colorScale" priority="3138">
      <colorScale>
        <cfvo type="min"/>
        <cfvo type="max"/>
        <color theme="0"/>
        <color theme="0"/>
      </colorScale>
    </cfRule>
    <cfRule type="expression" dxfId="18426"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8425"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8424" priority="3134">
      <formula>AF135&lt;0</formula>
    </cfRule>
  </conditionalFormatting>
  <conditionalFormatting sqref="AG110:AH111">
    <cfRule type="expression" dxfId="18423" priority="3005">
      <formula>IF(AG110="Validar","Rojo","Verde")</formula>
    </cfRule>
  </conditionalFormatting>
  <conditionalFormatting sqref="AG117:AH123">
    <cfRule type="expression" dxfId="18422"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8421" priority="3055">
      <formula>AG40&lt;0</formula>
    </cfRule>
  </conditionalFormatting>
  <conditionalFormatting sqref="AH40:AH67">
    <cfRule type="expression" dxfId="18420"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8419" priority="3058">
      <formula>AG67&lt;0</formula>
    </cfRule>
  </conditionalFormatting>
  <conditionalFormatting sqref="AH69">
    <cfRule type="colorScale" priority="3050">
      <colorScale>
        <cfvo type="min"/>
        <cfvo type="max"/>
        <color theme="0"/>
        <color theme="0"/>
      </colorScale>
    </cfRule>
    <cfRule type="expression" dxfId="18418" priority="3051">
      <formula>AG69&lt;0</formula>
    </cfRule>
  </conditionalFormatting>
  <conditionalFormatting sqref="AH69:AH81">
    <cfRule type="expression" priority="3048">
      <formula>#REF!</formula>
    </cfRule>
  </conditionalFormatting>
  <conditionalFormatting sqref="AH69:AH82">
    <cfRule type="expression" dxfId="18417" priority="3046">
      <formula>IF(AH69="Validar","Rojo","Verde")</formula>
    </cfRule>
  </conditionalFormatting>
  <conditionalFormatting sqref="AH70:AH78">
    <cfRule type="colorScale" priority="3047">
      <colorScale>
        <cfvo type="min"/>
        <cfvo type="max"/>
        <color theme="0"/>
        <color theme="0"/>
      </colorScale>
    </cfRule>
    <cfRule type="expression" dxfId="18416" priority="3049">
      <formula>AG70&lt;0</formula>
    </cfRule>
  </conditionalFormatting>
  <conditionalFormatting sqref="AH79:AH81">
    <cfRule type="colorScale" priority="3059">
      <colorScale>
        <cfvo type="min"/>
        <cfvo type="max"/>
        <color theme="0"/>
        <color theme="0"/>
      </colorScale>
    </cfRule>
    <cfRule type="expression" dxfId="18415"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8414" priority="3045">
      <formula>AG84&lt;0</formula>
    </cfRule>
  </conditionalFormatting>
  <conditionalFormatting sqref="AH84:AH91">
    <cfRule type="expression" priority="3042">
      <formula>#REF!</formula>
    </cfRule>
  </conditionalFormatting>
  <conditionalFormatting sqref="AH84:AH92">
    <cfRule type="expression" dxfId="18413" priority="3040">
      <formula>IF(AH84="Validar","Rojo","Verde")</formula>
    </cfRule>
  </conditionalFormatting>
  <conditionalFormatting sqref="AH85:AH91">
    <cfRule type="colorScale" priority="3041">
      <colorScale>
        <cfvo type="min"/>
        <cfvo type="max"/>
        <color theme="0"/>
        <color theme="0"/>
      </colorScale>
    </cfRule>
    <cfRule type="expression" dxfId="18412" priority="3043">
      <formula>AG85&lt;0</formula>
    </cfRule>
  </conditionalFormatting>
  <conditionalFormatting sqref="AH94">
    <cfRule type="colorScale" priority="3038">
      <colorScale>
        <cfvo type="min"/>
        <cfvo type="max"/>
        <color theme="0"/>
        <color theme="0"/>
      </colorScale>
    </cfRule>
    <cfRule type="expression" dxfId="18411" priority="3039">
      <formula>AG94&lt;0</formula>
    </cfRule>
  </conditionalFormatting>
  <conditionalFormatting sqref="AH94:AH102">
    <cfRule type="expression" priority="3032">
      <formula>#REF!</formula>
    </cfRule>
  </conditionalFormatting>
  <conditionalFormatting sqref="AH94:AH103">
    <cfRule type="expression" dxfId="18410" priority="3030">
      <formula>IF(AH94="Validar","Rojo","Verde")</formula>
    </cfRule>
  </conditionalFormatting>
  <conditionalFormatting sqref="AH95:AH100">
    <cfRule type="colorScale" priority="3036">
      <colorScale>
        <cfvo type="min"/>
        <cfvo type="max"/>
        <color theme="0"/>
        <color theme="0"/>
      </colorScale>
    </cfRule>
    <cfRule type="expression" dxfId="18409" priority="3037">
      <formula>AG95&lt;0</formula>
    </cfRule>
  </conditionalFormatting>
  <conditionalFormatting sqref="AH101">
    <cfRule type="colorScale" priority="3034">
      <colorScale>
        <cfvo type="min"/>
        <cfvo type="max"/>
        <color theme="0"/>
        <color theme="0"/>
      </colorScale>
    </cfRule>
    <cfRule type="expression" dxfId="18408" priority="3035">
      <formula>AG101&lt;0</formula>
    </cfRule>
  </conditionalFormatting>
  <conditionalFormatting sqref="AH102">
    <cfRule type="colorScale" priority="3031">
      <colorScale>
        <cfvo type="min"/>
        <cfvo type="max"/>
        <color theme="0"/>
        <color theme="0"/>
      </colorScale>
    </cfRule>
    <cfRule type="expression" dxfId="18407" priority="3033">
      <formula>AG102&lt;0</formula>
    </cfRule>
  </conditionalFormatting>
  <conditionalFormatting sqref="AH105">
    <cfRule type="colorScale" priority="3028">
      <colorScale>
        <cfvo type="min"/>
        <cfvo type="max"/>
        <color theme="0"/>
        <color theme="0"/>
      </colorScale>
    </cfRule>
    <cfRule type="expression" dxfId="18406" priority="3029">
      <formula>AG105&lt;0</formula>
    </cfRule>
  </conditionalFormatting>
  <conditionalFormatting sqref="AH105:AH106">
    <cfRule type="expression" priority="3026">
      <formula>#REF!</formula>
    </cfRule>
  </conditionalFormatting>
  <conditionalFormatting sqref="AH105:AH107">
    <cfRule type="expression" dxfId="18405" priority="3024">
      <formula>IF(AH105="Validar","Rojo","Verde")</formula>
    </cfRule>
  </conditionalFormatting>
  <conditionalFormatting sqref="AH106">
    <cfRule type="colorScale" priority="3025">
      <colorScale>
        <cfvo type="min"/>
        <cfvo type="max"/>
        <color theme="0"/>
        <color theme="0"/>
      </colorScale>
    </cfRule>
    <cfRule type="expression" dxfId="18404" priority="3027">
      <formula>AG106&lt;0</formula>
    </cfRule>
  </conditionalFormatting>
  <conditionalFormatting sqref="AH110">
    <cfRule type="colorScale" priority="3016">
      <colorScale>
        <cfvo type="min"/>
        <cfvo type="max"/>
        <color theme="0"/>
        <color theme="0"/>
      </colorScale>
    </cfRule>
    <cfRule type="expression" dxfId="18403"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8402" priority="3008">
      <formula>AG111&lt;0</formula>
    </cfRule>
  </conditionalFormatting>
  <conditionalFormatting sqref="AH117">
    <cfRule type="colorScale" priority="3022">
      <colorScale>
        <cfvo type="min"/>
        <cfvo type="max"/>
        <color theme="0"/>
        <color theme="0"/>
      </colorScale>
    </cfRule>
    <cfRule type="expression" dxfId="18401"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8400" priority="3021">
      <formula>AG118&lt;0</formula>
    </cfRule>
  </conditionalFormatting>
  <conditionalFormatting sqref="AH126:AH135">
    <cfRule type="expression" dxfId="18399" priority="3143">
      <formula>IF(AH126="Validar","Rojo","Verde")</formula>
    </cfRule>
    <cfRule type="colorScale" priority="3144">
      <colorScale>
        <cfvo type="min"/>
        <cfvo type="max"/>
        <color theme="0"/>
        <color theme="0"/>
      </colorScale>
    </cfRule>
    <cfRule type="expression" priority="3145">
      <formula>$F$23</formula>
    </cfRule>
    <cfRule type="expression" dxfId="18398" priority="3146">
      <formula>AG126&lt;0</formula>
    </cfRule>
  </conditionalFormatting>
  <conditionalFormatting sqref="AG6">
    <cfRule type="colorScale" priority="3003">
      <colorScale>
        <cfvo type="min"/>
        <cfvo type="max"/>
        <color theme="0"/>
        <color theme="0"/>
      </colorScale>
    </cfRule>
    <cfRule type="expression" dxfId="18397" priority="3004">
      <formula>AF6&lt;0</formula>
    </cfRule>
  </conditionalFormatting>
  <conditionalFormatting sqref="AG6">
    <cfRule type="expression" dxfId="18396"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8395" priority="3000">
      <formula>AF7&lt;0</formula>
    </cfRule>
  </conditionalFormatting>
  <conditionalFormatting sqref="AG7:AG8">
    <cfRule type="expression" dxfId="18394"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8393" priority="2965">
      <formula>AJ9&lt;0</formula>
    </cfRule>
  </conditionalFormatting>
  <conditionalFormatting sqref="AK9:AK20">
    <cfRule type="expression" dxfId="18392"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8391" priority="2942">
      <formula>AJ10&lt;0</formula>
    </cfRule>
  </conditionalFormatting>
  <conditionalFormatting sqref="AK11:AK14">
    <cfRule type="colorScale" priority="2962">
      <colorScale>
        <cfvo type="min"/>
        <cfvo type="max"/>
        <color theme="0"/>
        <color theme="0"/>
      </colorScale>
    </cfRule>
    <cfRule type="expression" dxfId="18390" priority="2963">
      <formula>AJ11&lt;0</formula>
    </cfRule>
  </conditionalFormatting>
  <conditionalFormatting sqref="AK15">
    <cfRule type="colorScale" priority="2939">
      <colorScale>
        <cfvo type="min"/>
        <cfvo type="max"/>
        <color theme="0"/>
        <color theme="0"/>
      </colorScale>
    </cfRule>
    <cfRule type="expression" dxfId="18389" priority="2940">
      <formula>AJ15&lt;0</formula>
    </cfRule>
  </conditionalFormatting>
  <conditionalFormatting sqref="AK16:AK17">
    <cfRule type="colorScale" priority="2960">
      <colorScale>
        <cfvo type="min"/>
        <cfvo type="max"/>
        <color theme="0"/>
        <color theme="0"/>
      </colorScale>
    </cfRule>
    <cfRule type="expression" dxfId="18388" priority="2961">
      <formula>AJ16&lt;0</formula>
    </cfRule>
  </conditionalFormatting>
  <conditionalFormatting sqref="AK18">
    <cfRule type="colorScale" priority="2936">
      <colorScale>
        <cfvo type="min"/>
        <cfvo type="max"/>
        <color theme="0"/>
        <color theme="0"/>
      </colorScale>
    </cfRule>
    <cfRule type="expression" dxfId="18387" priority="2938">
      <formula>AJ18&lt;0</formula>
    </cfRule>
  </conditionalFormatting>
  <conditionalFormatting sqref="AK19:AK20">
    <cfRule type="colorScale" priority="2958">
      <colorScale>
        <cfvo type="min"/>
        <cfvo type="max"/>
        <color theme="0"/>
        <color theme="0"/>
      </colorScale>
    </cfRule>
    <cfRule type="expression" dxfId="18386" priority="2959">
      <formula>AJ19&lt;0</formula>
    </cfRule>
  </conditionalFormatting>
  <conditionalFormatting sqref="AK23">
    <cfRule type="colorScale" priority="2933">
      <colorScale>
        <cfvo type="min"/>
        <cfvo type="max"/>
        <color theme="0"/>
        <color theme="0"/>
      </colorScale>
    </cfRule>
    <cfRule type="expression" dxfId="18385" priority="2934">
      <formula>AJ23&lt;0</formula>
    </cfRule>
  </conditionalFormatting>
  <conditionalFormatting sqref="AK23:AK31">
    <cfRule type="expression" dxfId="18384"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8383" priority="2957">
      <formula>AJ24&lt;0</formula>
    </cfRule>
  </conditionalFormatting>
  <conditionalFormatting sqref="AK25">
    <cfRule type="colorScale" priority="2954">
      <colorScale>
        <cfvo type="min"/>
        <cfvo type="max"/>
        <color theme="0"/>
        <color theme="0"/>
      </colorScale>
    </cfRule>
    <cfRule type="expression" dxfId="18382" priority="2955">
      <formula>AJ25&lt;0</formula>
    </cfRule>
  </conditionalFormatting>
  <conditionalFormatting sqref="AK26">
    <cfRule type="colorScale" priority="2931">
      <colorScale>
        <cfvo type="min"/>
        <cfvo type="max"/>
        <color theme="0"/>
        <color theme="0"/>
      </colorScale>
    </cfRule>
    <cfRule type="expression" dxfId="18381" priority="2932">
      <formula>AJ26&lt;0</formula>
    </cfRule>
  </conditionalFormatting>
  <conditionalFormatting sqref="AK27">
    <cfRule type="colorScale" priority="2952">
      <colorScale>
        <cfvo type="min"/>
        <cfvo type="max"/>
        <color theme="0"/>
        <color theme="0"/>
      </colorScale>
    </cfRule>
    <cfRule type="expression" dxfId="18380" priority="2953">
      <formula>AJ27&lt;0</formula>
    </cfRule>
  </conditionalFormatting>
  <conditionalFormatting sqref="AK28">
    <cfRule type="colorScale" priority="2950">
      <colorScale>
        <cfvo type="min"/>
        <cfvo type="max"/>
        <color theme="0"/>
        <color theme="0"/>
      </colorScale>
    </cfRule>
    <cfRule type="expression" dxfId="18379" priority="2951">
      <formula>AJ28&lt;0</formula>
    </cfRule>
  </conditionalFormatting>
  <conditionalFormatting sqref="AK29">
    <cfRule type="colorScale" priority="2928">
      <colorScale>
        <cfvo type="min"/>
        <cfvo type="max"/>
        <color theme="0"/>
        <color theme="0"/>
      </colorScale>
    </cfRule>
    <cfRule type="expression" dxfId="18378" priority="2930">
      <formula>AJ29&lt;0</formula>
    </cfRule>
  </conditionalFormatting>
  <conditionalFormatting sqref="AK30">
    <cfRule type="colorScale" priority="2948">
      <colorScale>
        <cfvo type="min"/>
        <cfvo type="max"/>
        <color theme="0"/>
        <color theme="0"/>
      </colorScale>
    </cfRule>
    <cfRule type="expression" dxfId="18377" priority="2949">
      <formula>AJ30&lt;0</formula>
    </cfRule>
  </conditionalFormatting>
  <conditionalFormatting sqref="AK31">
    <cfRule type="colorScale" priority="2946">
      <colorScale>
        <cfvo type="min"/>
        <cfvo type="max"/>
        <color theme="0"/>
        <color theme="0"/>
      </colorScale>
    </cfRule>
    <cfRule type="expression" dxfId="18376"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8375" priority="2926">
      <formula>AJ39&lt;0</formula>
    </cfRule>
  </conditionalFormatting>
  <conditionalFormatting sqref="AK39:AK107">
    <cfRule type="expression" dxfId="18374"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8373"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8372"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8371" priority="2970">
      <formula>AJ69&lt;0</formula>
    </cfRule>
  </conditionalFormatting>
  <conditionalFormatting sqref="AK82 AK92 AK103 AK107">
    <cfRule type="expression" dxfId="18370"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8369"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8368"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8367"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8366"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8365"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8364" priority="2979">
      <formula>AJ105&lt;0</formula>
    </cfRule>
  </conditionalFormatting>
  <conditionalFormatting sqref="AK110">
    <cfRule type="colorScale" priority="2980">
      <colorScale>
        <cfvo type="min"/>
        <cfvo type="max"/>
        <color theme="0"/>
        <color theme="0"/>
      </colorScale>
    </cfRule>
    <cfRule type="expression" dxfId="18363"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8362"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8361"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8360" priority="2914">
      <formula>AJ125&lt;0</formula>
    </cfRule>
  </conditionalFormatting>
  <conditionalFormatting sqref="AK125:AK135">
    <cfRule type="expression" dxfId="18359" priority="2911">
      <formula>IF(AK125="Validar","Rojo","Verde")</formula>
    </cfRule>
  </conditionalFormatting>
  <conditionalFormatting sqref="AK126:AK132">
    <cfRule type="colorScale" priority="2988">
      <colorScale>
        <cfvo type="min"/>
        <cfvo type="max"/>
        <color theme="0"/>
        <color theme="0"/>
      </colorScale>
    </cfRule>
    <cfRule type="expression" dxfId="18358"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8357"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8356" priority="2984">
      <formula>AJ135&lt;0</formula>
    </cfRule>
  </conditionalFormatting>
  <conditionalFormatting sqref="AK110:AL111">
    <cfRule type="expression" dxfId="18355" priority="2855">
      <formula>IF(AK110="Validar","Rojo","Verde")</formula>
    </cfRule>
  </conditionalFormatting>
  <conditionalFormatting sqref="AK117:AL123">
    <cfRule type="expression" dxfId="18354"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8353" priority="2905">
      <formula>AK40&lt;0</formula>
    </cfRule>
  </conditionalFormatting>
  <conditionalFormatting sqref="AL40:AL67">
    <cfRule type="expression" dxfId="18352"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8351" priority="2908">
      <formula>AK67&lt;0</formula>
    </cfRule>
  </conditionalFormatting>
  <conditionalFormatting sqref="AL69">
    <cfRule type="colorScale" priority="2900">
      <colorScale>
        <cfvo type="min"/>
        <cfvo type="max"/>
        <color theme="0"/>
        <color theme="0"/>
      </colorScale>
    </cfRule>
    <cfRule type="expression" dxfId="18350" priority="2901">
      <formula>AK69&lt;0</formula>
    </cfRule>
  </conditionalFormatting>
  <conditionalFormatting sqref="AL69:AL81">
    <cfRule type="expression" priority="2898">
      <formula>#REF!</formula>
    </cfRule>
  </conditionalFormatting>
  <conditionalFormatting sqref="AL69:AL82">
    <cfRule type="expression" dxfId="18349" priority="2896">
      <formula>IF(AL69="Validar","Rojo","Verde")</formula>
    </cfRule>
  </conditionalFormatting>
  <conditionalFormatting sqref="AL70:AL78">
    <cfRule type="colorScale" priority="2897">
      <colorScale>
        <cfvo type="min"/>
        <cfvo type="max"/>
        <color theme="0"/>
        <color theme="0"/>
      </colorScale>
    </cfRule>
    <cfRule type="expression" dxfId="18348" priority="2899">
      <formula>AK70&lt;0</formula>
    </cfRule>
  </conditionalFormatting>
  <conditionalFormatting sqref="AL79:AL81">
    <cfRule type="colorScale" priority="2909">
      <colorScale>
        <cfvo type="min"/>
        <cfvo type="max"/>
        <color theme="0"/>
        <color theme="0"/>
      </colorScale>
    </cfRule>
    <cfRule type="expression" dxfId="18347"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8346" priority="2895">
      <formula>AK84&lt;0</formula>
    </cfRule>
  </conditionalFormatting>
  <conditionalFormatting sqref="AL84:AL91">
    <cfRule type="expression" priority="2892">
      <formula>#REF!</formula>
    </cfRule>
  </conditionalFormatting>
  <conditionalFormatting sqref="AL84:AL92">
    <cfRule type="expression" dxfId="18345" priority="2890">
      <formula>IF(AL84="Validar","Rojo","Verde")</formula>
    </cfRule>
  </conditionalFormatting>
  <conditionalFormatting sqref="AL85:AL91">
    <cfRule type="colorScale" priority="2891">
      <colorScale>
        <cfvo type="min"/>
        <cfvo type="max"/>
        <color theme="0"/>
        <color theme="0"/>
      </colorScale>
    </cfRule>
    <cfRule type="expression" dxfId="18344" priority="2893">
      <formula>AK85&lt;0</formula>
    </cfRule>
  </conditionalFormatting>
  <conditionalFormatting sqref="AL94">
    <cfRule type="colorScale" priority="2888">
      <colorScale>
        <cfvo type="min"/>
        <cfvo type="max"/>
        <color theme="0"/>
        <color theme="0"/>
      </colorScale>
    </cfRule>
    <cfRule type="expression" dxfId="18343" priority="2889">
      <formula>AK94&lt;0</formula>
    </cfRule>
  </conditionalFormatting>
  <conditionalFormatting sqref="AL94:AL102">
    <cfRule type="expression" priority="2882">
      <formula>#REF!</formula>
    </cfRule>
  </conditionalFormatting>
  <conditionalFormatting sqref="AL94:AL103">
    <cfRule type="expression" dxfId="18342" priority="2880">
      <formula>IF(AL94="Validar","Rojo","Verde")</formula>
    </cfRule>
  </conditionalFormatting>
  <conditionalFormatting sqref="AL95:AL100">
    <cfRule type="colorScale" priority="2886">
      <colorScale>
        <cfvo type="min"/>
        <cfvo type="max"/>
        <color theme="0"/>
        <color theme="0"/>
      </colorScale>
    </cfRule>
    <cfRule type="expression" dxfId="18341" priority="2887">
      <formula>AK95&lt;0</formula>
    </cfRule>
  </conditionalFormatting>
  <conditionalFormatting sqref="AL101">
    <cfRule type="colorScale" priority="2884">
      <colorScale>
        <cfvo type="min"/>
        <cfvo type="max"/>
        <color theme="0"/>
        <color theme="0"/>
      </colorScale>
    </cfRule>
    <cfRule type="expression" dxfId="18340" priority="2885">
      <formula>AK101&lt;0</formula>
    </cfRule>
  </conditionalFormatting>
  <conditionalFormatting sqref="AL102">
    <cfRule type="colorScale" priority="2881">
      <colorScale>
        <cfvo type="min"/>
        <cfvo type="max"/>
        <color theme="0"/>
        <color theme="0"/>
      </colorScale>
    </cfRule>
    <cfRule type="expression" dxfId="18339" priority="2883">
      <formula>AK102&lt;0</formula>
    </cfRule>
  </conditionalFormatting>
  <conditionalFormatting sqref="AL105">
    <cfRule type="colorScale" priority="2878">
      <colorScale>
        <cfvo type="min"/>
        <cfvo type="max"/>
        <color theme="0"/>
        <color theme="0"/>
      </colorScale>
    </cfRule>
    <cfRule type="expression" dxfId="18338" priority="2879">
      <formula>AK105&lt;0</formula>
    </cfRule>
  </conditionalFormatting>
  <conditionalFormatting sqref="AL105:AL106">
    <cfRule type="expression" priority="2876">
      <formula>#REF!</formula>
    </cfRule>
  </conditionalFormatting>
  <conditionalFormatting sqref="AL105:AL107">
    <cfRule type="expression" dxfId="18337" priority="2874">
      <formula>IF(AL105="Validar","Rojo","Verde")</formula>
    </cfRule>
  </conditionalFormatting>
  <conditionalFormatting sqref="AL106">
    <cfRule type="colorScale" priority="2875">
      <colorScale>
        <cfvo type="min"/>
        <cfvo type="max"/>
        <color theme="0"/>
        <color theme="0"/>
      </colorScale>
    </cfRule>
    <cfRule type="expression" dxfId="18336" priority="2877">
      <formula>AK106&lt;0</formula>
    </cfRule>
  </conditionalFormatting>
  <conditionalFormatting sqref="AL110">
    <cfRule type="colorScale" priority="2866">
      <colorScale>
        <cfvo type="min"/>
        <cfvo type="max"/>
        <color theme="0"/>
        <color theme="0"/>
      </colorScale>
    </cfRule>
    <cfRule type="expression" dxfId="18335"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8334" priority="2858">
      <formula>AK111&lt;0</formula>
    </cfRule>
  </conditionalFormatting>
  <conditionalFormatting sqref="AL117">
    <cfRule type="colorScale" priority="2872">
      <colorScale>
        <cfvo type="min"/>
        <cfvo type="max"/>
        <color theme="0"/>
        <color theme="0"/>
      </colorScale>
    </cfRule>
    <cfRule type="expression" dxfId="18333"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8332" priority="2871">
      <formula>AK118&lt;0</formula>
    </cfRule>
  </conditionalFormatting>
  <conditionalFormatting sqref="AL126:AL135">
    <cfRule type="expression" dxfId="18331" priority="2993">
      <formula>IF(AL126="Validar","Rojo","Verde")</formula>
    </cfRule>
    <cfRule type="colorScale" priority="2994">
      <colorScale>
        <cfvo type="min"/>
        <cfvo type="max"/>
        <color theme="0"/>
        <color theme="0"/>
      </colorScale>
    </cfRule>
    <cfRule type="expression" priority="2995">
      <formula>$F$23</formula>
    </cfRule>
    <cfRule type="expression" dxfId="18330" priority="2996">
      <formula>AK126&lt;0</formula>
    </cfRule>
  </conditionalFormatting>
  <conditionalFormatting sqref="AK6">
    <cfRule type="colorScale" priority="2853">
      <colorScale>
        <cfvo type="min"/>
        <cfvo type="max"/>
        <color theme="0"/>
        <color theme="0"/>
      </colorScale>
    </cfRule>
    <cfRule type="expression" dxfId="18329" priority="2854">
      <formula>AJ6&lt;0</formula>
    </cfRule>
  </conditionalFormatting>
  <conditionalFormatting sqref="AK6">
    <cfRule type="expression" dxfId="18328"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8327" priority="2850">
      <formula>AJ7&lt;0</formula>
    </cfRule>
  </conditionalFormatting>
  <conditionalFormatting sqref="AK7:AK8">
    <cfRule type="expression" dxfId="18326"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8325" priority="2815">
      <formula>AM9&lt;0</formula>
    </cfRule>
  </conditionalFormatting>
  <conditionalFormatting sqref="AN9:AN20">
    <cfRule type="expression" dxfId="18324"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8323" priority="2792">
      <formula>AM10&lt;0</formula>
    </cfRule>
  </conditionalFormatting>
  <conditionalFormatting sqref="AN11:AN14">
    <cfRule type="colorScale" priority="2812">
      <colorScale>
        <cfvo type="min"/>
        <cfvo type="max"/>
        <color theme="0"/>
        <color theme="0"/>
      </colorScale>
    </cfRule>
    <cfRule type="expression" dxfId="18322" priority="2813">
      <formula>AM11&lt;0</formula>
    </cfRule>
  </conditionalFormatting>
  <conditionalFormatting sqref="AN15">
    <cfRule type="colorScale" priority="2789">
      <colorScale>
        <cfvo type="min"/>
        <cfvo type="max"/>
        <color theme="0"/>
        <color theme="0"/>
      </colorScale>
    </cfRule>
    <cfRule type="expression" dxfId="18321" priority="2790">
      <formula>AM15&lt;0</formula>
    </cfRule>
  </conditionalFormatting>
  <conditionalFormatting sqref="AN16:AN17">
    <cfRule type="colorScale" priority="2810">
      <colorScale>
        <cfvo type="min"/>
        <cfvo type="max"/>
        <color theme="0"/>
        <color theme="0"/>
      </colorScale>
    </cfRule>
    <cfRule type="expression" dxfId="18320" priority="2811">
      <formula>AM16&lt;0</formula>
    </cfRule>
  </conditionalFormatting>
  <conditionalFormatting sqref="AN18">
    <cfRule type="colorScale" priority="2786">
      <colorScale>
        <cfvo type="min"/>
        <cfvo type="max"/>
        <color theme="0"/>
        <color theme="0"/>
      </colorScale>
    </cfRule>
    <cfRule type="expression" dxfId="18319" priority="2788">
      <formula>AM18&lt;0</formula>
    </cfRule>
  </conditionalFormatting>
  <conditionalFormatting sqref="AN19:AN20">
    <cfRule type="colorScale" priority="2808">
      <colorScale>
        <cfvo type="min"/>
        <cfvo type="max"/>
        <color theme="0"/>
        <color theme="0"/>
      </colorScale>
    </cfRule>
    <cfRule type="expression" dxfId="18318" priority="2809">
      <formula>AM19&lt;0</formula>
    </cfRule>
  </conditionalFormatting>
  <conditionalFormatting sqref="AN23">
    <cfRule type="colorScale" priority="2783">
      <colorScale>
        <cfvo type="min"/>
        <cfvo type="max"/>
        <color theme="0"/>
        <color theme="0"/>
      </colorScale>
    </cfRule>
    <cfRule type="expression" dxfId="18317" priority="2784">
      <formula>AM23&lt;0</formula>
    </cfRule>
  </conditionalFormatting>
  <conditionalFormatting sqref="AN23:AN31">
    <cfRule type="expression" dxfId="18316"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8315" priority="2807">
      <formula>AM24&lt;0</formula>
    </cfRule>
  </conditionalFormatting>
  <conditionalFormatting sqref="AN25">
    <cfRule type="colorScale" priority="2804">
      <colorScale>
        <cfvo type="min"/>
        <cfvo type="max"/>
        <color theme="0"/>
        <color theme="0"/>
      </colorScale>
    </cfRule>
    <cfRule type="expression" dxfId="18314" priority="2805">
      <formula>AM25&lt;0</formula>
    </cfRule>
  </conditionalFormatting>
  <conditionalFormatting sqref="AN26">
    <cfRule type="colorScale" priority="2781">
      <colorScale>
        <cfvo type="min"/>
        <cfvo type="max"/>
        <color theme="0"/>
        <color theme="0"/>
      </colorScale>
    </cfRule>
    <cfRule type="expression" dxfId="18313" priority="2782">
      <formula>AM26&lt;0</formula>
    </cfRule>
  </conditionalFormatting>
  <conditionalFormatting sqref="AN27">
    <cfRule type="colorScale" priority="2802">
      <colorScale>
        <cfvo type="min"/>
        <cfvo type="max"/>
        <color theme="0"/>
        <color theme="0"/>
      </colorScale>
    </cfRule>
    <cfRule type="expression" dxfId="18312" priority="2803">
      <formula>AM27&lt;0</formula>
    </cfRule>
  </conditionalFormatting>
  <conditionalFormatting sqref="AN28">
    <cfRule type="colorScale" priority="2800">
      <colorScale>
        <cfvo type="min"/>
        <cfvo type="max"/>
        <color theme="0"/>
        <color theme="0"/>
      </colorScale>
    </cfRule>
    <cfRule type="expression" dxfId="18311" priority="2801">
      <formula>AM28&lt;0</formula>
    </cfRule>
  </conditionalFormatting>
  <conditionalFormatting sqref="AN29">
    <cfRule type="colorScale" priority="2778">
      <colorScale>
        <cfvo type="min"/>
        <cfvo type="max"/>
        <color theme="0"/>
        <color theme="0"/>
      </colorScale>
    </cfRule>
    <cfRule type="expression" dxfId="18310" priority="2780">
      <formula>AM29&lt;0</formula>
    </cfRule>
  </conditionalFormatting>
  <conditionalFormatting sqref="AN30">
    <cfRule type="colorScale" priority="2798">
      <colorScale>
        <cfvo type="min"/>
        <cfvo type="max"/>
        <color theme="0"/>
        <color theme="0"/>
      </colorScale>
    </cfRule>
    <cfRule type="expression" dxfId="18309" priority="2799">
      <formula>AM30&lt;0</formula>
    </cfRule>
  </conditionalFormatting>
  <conditionalFormatting sqref="AN31">
    <cfRule type="colorScale" priority="2796">
      <colorScale>
        <cfvo type="min"/>
        <cfvo type="max"/>
        <color theme="0"/>
        <color theme="0"/>
      </colorScale>
    </cfRule>
    <cfRule type="expression" dxfId="18308"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8307" priority="2776">
      <formula>AM39&lt;0</formula>
    </cfRule>
  </conditionalFormatting>
  <conditionalFormatting sqref="AN39:AN107">
    <cfRule type="expression" dxfId="18306"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8305"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8304"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8303" priority="2820">
      <formula>AM69&lt;0</formula>
    </cfRule>
  </conditionalFormatting>
  <conditionalFormatting sqref="AN82 AN92 AN103 AN107">
    <cfRule type="expression" dxfId="18302"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8301"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8300"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8299"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8298"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8297"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8296" priority="2829">
      <formula>AM105&lt;0</formula>
    </cfRule>
  </conditionalFormatting>
  <conditionalFormatting sqref="AN110">
    <cfRule type="colorScale" priority="2830">
      <colorScale>
        <cfvo type="min"/>
        <cfvo type="max"/>
        <color theme="0"/>
        <color theme="0"/>
      </colorScale>
    </cfRule>
    <cfRule type="expression" dxfId="18295"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8294"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8293"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8292" priority="2764">
      <formula>AM125&lt;0</formula>
    </cfRule>
  </conditionalFormatting>
  <conditionalFormatting sqref="AN125:AN135">
    <cfRule type="expression" dxfId="18291" priority="2761">
      <formula>IF(AN125="Validar","Rojo","Verde")</formula>
    </cfRule>
  </conditionalFormatting>
  <conditionalFormatting sqref="AN126:AN132">
    <cfRule type="colorScale" priority="2838">
      <colorScale>
        <cfvo type="min"/>
        <cfvo type="max"/>
        <color theme="0"/>
        <color theme="0"/>
      </colorScale>
    </cfRule>
    <cfRule type="expression" dxfId="18290"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8289"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8288" priority="2834">
      <formula>AM135&lt;0</formula>
    </cfRule>
  </conditionalFormatting>
  <conditionalFormatting sqref="AN110:AO111">
    <cfRule type="expression" dxfId="18287" priority="2705">
      <formula>IF(AN110="Validar","Rojo","Verde")</formula>
    </cfRule>
  </conditionalFormatting>
  <conditionalFormatting sqref="AN117:AO123">
    <cfRule type="expression" dxfId="18286"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8285" priority="2755">
      <formula>AN40&lt;0</formula>
    </cfRule>
  </conditionalFormatting>
  <conditionalFormatting sqref="AO40:AO67">
    <cfRule type="expression" dxfId="18284"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8283" priority="2758">
      <formula>AN67&lt;0</formula>
    </cfRule>
  </conditionalFormatting>
  <conditionalFormatting sqref="AO69">
    <cfRule type="colorScale" priority="2750">
      <colorScale>
        <cfvo type="min"/>
        <cfvo type="max"/>
        <color theme="0"/>
        <color theme="0"/>
      </colorScale>
    </cfRule>
    <cfRule type="expression" dxfId="18282" priority="2751">
      <formula>AN69&lt;0</formula>
    </cfRule>
  </conditionalFormatting>
  <conditionalFormatting sqref="AO69:AO81">
    <cfRule type="expression" priority="2748">
      <formula>#REF!</formula>
    </cfRule>
  </conditionalFormatting>
  <conditionalFormatting sqref="AO69:AO82">
    <cfRule type="expression" dxfId="18281" priority="2746">
      <formula>IF(AO69="Validar","Rojo","Verde")</formula>
    </cfRule>
  </conditionalFormatting>
  <conditionalFormatting sqref="AO70:AO78">
    <cfRule type="colorScale" priority="2747">
      <colorScale>
        <cfvo type="min"/>
        <cfvo type="max"/>
        <color theme="0"/>
        <color theme="0"/>
      </colorScale>
    </cfRule>
    <cfRule type="expression" dxfId="18280" priority="2749">
      <formula>AN70&lt;0</formula>
    </cfRule>
  </conditionalFormatting>
  <conditionalFormatting sqref="AO79:AO81">
    <cfRule type="colorScale" priority="2759">
      <colorScale>
        <cfvo type="min"/>
        <cfvo type="max"/>
        <color theme="0"/>
        <color theme="0"/>
      </colorScale>
    </cfRule>
    <cfRule type="expression" dxfId="18279"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8278" priority="2745">
      <formula>AN84&lt;0</formula>
    </cfRule>
  </conditionalFormatting>
  <conditionalFormatting sqref="AO84:AO91">
    <cfRule type="expression" priority="2742">
      <formula>#REF!</formula>
    </cfRule>
  </conditionalFormatting>
  <conditionalFormatting sqref="AO84:AO92">
    <cfRule type="expression" dxfId="18277" priority="2740">
      <formula>IF(AO84="Validar","Rojo","Verde")</formula>
    </cfRule>
  </conditionalFormatting>
  <conditionalFormatting sqref="AO85:AO91">
    <cfRule type="colorScale" priority="2741">
      <colorScale>
        <cfvo type="min"/>
        <cfvo type="max"/>
        <color theme="0"/>
        <color theme="0"/>
      </colorScale>
    </cfRule>
    <cfRule type="expression" dxfId="18276" priority="2743">
      <formula>AN85&lt;0</formula>
    </cfRule>
  </conditionalFormatting>
  <conditionalFormatting sqref="AO94">
    <cfRule type="colorScale" priority="2738">
      <colorScale>
        <cfvo type="min"/>
        <cfvo type="max"/>
        <color theme="0"/>
        <color theme="0"/>
      </colorScale>
    </cfRule>
    <cfRule type="expression" dxfId="18275" priority="2739">
      <formula>AN94&lt;0</formula>
    </cfRule>
  </conditionalFormatting>
  <conditionalFormatting sqref="AO94:AO102">
    <cfRule type="expression" priority="2732">
      <formula>#REF!</formula>
    </cfRule>
  </conditionalFormatting>
  <conditionalFormatting sqref="AO94:AO103">
    <cfRule type="expression" dxfId="18274" priority="2730">
      <formula>IF(AO94="Validar","Rojo","Verde")</formula>
    </cfRule>
  </conditionalFormatting>
  <conditionalFormatting sqref="AO95:AO100">
    <cfRule type="colorScale" priority="2736">
      <colorScale>
        <cfvo type="min"/>
        <cfvo type="max"/>
        <color theme="0"/>
        <color theme="0"/>
      </colorScale>
    </cfRule>
    <cfRule type="expression" dxfId="18273" priority="2737">
      <formula>AN95&lt;0</formula>
    </cfRule>
  </conditionalFormatting>
  <conditionalFormatting sqref="AO101">
    <cfRule type="colorScale" priority="2734">
      <colorScale>
        <cfvo type="min"/>
        <cfvo type="max"/>
        <color theme="0"/>
        <color theme="0"/>
      </colorScale>
    </cfRule>
    <cfRule type="expression" dxfId="18272" priority="2735">
      <formula>AN101&lt;0</formula>
    </cfRule>
  </conditionalFormatting>
  <conditionalFormatting sqref="AO102">
    <cfRule type="colorScale" priority="2731">
      <colorScale>
        <cfvo type="min"/>
        <cfvo type="max"/>
        <color theme="0"/>
        <color theme="0"/>
      </colorScale>
    </cfRule>
    <cfRule type="expression" dxfId="18271" priority="2733">
      <formula>AN102&lt;0</formula>
    </cfRule>
  </conditionalFormatting>
  <conditionalFormatting sqref="AO105">
    <cfRule type="colorScale" priority="2728">
      <colorScale>
        <cfvo type="min"/>
        <cfvo type="max"/>
        <color theme="0"/>
        <color theme="0"/>
      </colorScale>
    </cfRule>
    <cfRule type="expression" dxfId="18270" priority="2729">
      <formula>AN105&lt;0</formula>
    </cfRule>
  </conditionalFormatting>
  <conditionalFormatting sqref="AO105:AO106">
    <cfRule type="expression" priority="2726">
      <formula>#REF!</formula>
    </cfRule>
  </conditionalFormatting>
  <conditionalFormatting sqref="AO105:AO107">
    <cfRule type="expression" dxfId="18269" priority="2724">
      <formula>IF(AO105="Validar","Rojo","Verde")</formula>
    </cfRule>
  </conditionalFormatting>
  <conditionalFormatting sqref="AO106">
    <cfRule type="colorScale" priority="2725">
      <colorScale>
        <cfvo type="min"/>
        <cfvo type="max"/>
        <color theme="0"/>
        <color theme="0"/>
      </colorScale>
    </cfRule>
    <cfRule type="expression" dxfId="18268" priority="2727">
      <formula>AN106&lt;0</formula>
    </cfRule>
  </conditionalFormatting>
  <conditionalFormatting sqref="AO110">
    <cfRule type="colorScale" priority="2716">
      <colorScale>
        <cfvo type="min"/>
        <cfvo type="max"/>
        <color theme="0"/>
        <color theme="0"/>
      </colorScale>
    </cfRule>
    <cfRule type="expression" dxfId="18267"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8266" priority="2708">
      <formula>AN111&lt;0</formula>
    </cfRule>
  </conditionalFormatting>
  <conditionalFormatting sqref="AO117">
    <cfRule type="colorScale" priority="2722">
      <colorScale>
        <cfvo type="min"/>
        <cfvo type="max"/>
        <color theme="0"/>
        <color theme="0"/>
      </colorScale>
    </cfRule>
    <cfRule type="expression" dxfId="18265"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8264" priority="2721">
      <formula>AN118&lt;0</formula>
    </cfRule>
  </conditionalFormatting>
  <conditionalFormatting sqref="AO126:AO135">
    <cfRule type="expression" dxfId="18263" priority="2843">
      <formula>IF(AO126="Validar","Rojo","Verde")</formula>
    </cfRule>
    <cfRule type="colorScale" priority="2844">
      <colorScale>
        <cfvo type="min"/>
        <cfvo type="max"/>
        <color theme="0"/>
        <color theme="0"/>
      </colorScale>
    </cfRule>
    <cfRule type="expression" priority="2845">
      <formula>$F$23</formula>
    </cfRule>
    <cfRule type="expression" dxfId="18262" priority="2846">
      <formula>AN126&lt;0</formula>
    </cfRule>
  </conditionalFormatting>
  <conditionalFormatting sqref="AN6">
    <cfRule type="colorScale" priority="2703">
      <colorScale>
        <cfvo type="min"/>
        <cfvo type="max"/>
        <color theme="0"/>
        <color theme="0"/>
      </colorScale>
    </cfRule>
    <cfRule type="expression" dxfId="18261" priority="2704">
      <formula>AM6&lt;0</formula>
    </cfRule>
  </conditionalFormatting>
  <conditionalFormatting sqref="AN6">
    <cfRule type="expression" dxfId="18260"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8259" priority="2700">
      <formula>AM7&lt;0</formula>
    </cfRule>
  </conditionalFormatting>
  <conditionalFormatting sqref="AN7:AN8">
    <cfRule type="expression" dxfId="18258"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8257" priority="2665">
      <formula>AQ9&lt;0</formula>
    </cfRule>
  </conditionalFormatting>
  <conditionalFormatting sqref="AR9:AR20">
    <cfRule type="expression" dxfId="18256"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8255" priority="2642">
      <formula>AQ10&lt;0</formula>
    </cfRule>
  </conditionalFormatting>
  <conditionalFormatting sqref="AR11:AR14">
    <cfRule type="colorScale" priority="2662">
      <colorScale>
        <cfvo type="min"/>
        <cfvo type="max"/>
        <color theme="0"/>
        <color theme="0"/>
      </colorScale>
    </cfRule>
    <cfRule type="expression" dxfId="18254" priority="2663">
      <formula>AQ11&lt;0</formula>
    </cfRule>
  </conditionalFormatting>
  <conditionalFormatting sqref="AR15">
    <cfRule type="colorScale" priority="2639">
      <colorScale>
        <cfvo type="min"/>
        <cfvo type="max"/>
        <color theme="0"/>
        <color theme="0"/>
      </colorScale>
    </cfRule>
    <cfRule type="expression" dxfId="18253" priority="2640">
      <formula>AQ15&lt;0</formula>
    </cfRule>
  </conditionalFormatting>
  <conditionalFormatting sqref="AR16:AR17">
    <cfRule type="colorScale" priority="2660">
      <colorScale>
        <cfvo type="min"/>
        <cfvo type="max"/>
        <color theme="0"/>
        <color theme="0"/>
      </colorScale>
    </cfRule>
    <cfRule type="expression" dxfId="18252" priority="2661">
      <formula>AQ16&lt;0</formula>
    </cfRule>
  </conditionalFormatting>
  <conditionalFormatting sqref="AR18">
    <cfRule type="colorScale" priority="2636">
      <colorScale>
        <cfvo type="min"/>
        <cfvo type="max"/>
        <color theme="0"/>
        <color theme="0"/>
      </colorScale>
    </cfRule>
    <cfRule type="expression" dxfId="18251" priority="2638">
      <formula>AQ18&lt;0</formula>
    </cfRule>
  </conditionalFormatting>
  <conditionalFormatting sqref="AR19:AR20">
    <cfRule type="colorScale" priority="2658">
      <colorScale>
        <cfvo type="min"/>
        <cfvo type="max"/>
        <color theme="0"/>
        <color theme="0"/>
      </colorScale>
    </cfRule>
    <cfRule type="expression" dxfId="18250" priority="2659">
      <formula>AQ19&lt;0</formula>
    </cfRule>
  </conditionalFormatting>
  <conditionalFormatting sqref="AR23">
    <cfRule type="colorScale" priority="2633">
      <colorScale>
        <cfvo type="min"/>
        <cfvo type="max"/>
        <color theme="0"/>
        <color theme="0"/>
      </colorScale>
    </cfRule>
    <cfRule type="expression" dxfId="18249" priority="2634">
      <formula>AQ23&lt;0</formula>
    </cfRule>
  </conditionalFormatting>
  <conditionalFormatting sqref="AR23:AR31">
    <cfRule type="expression" dxfId="18248"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8247" priority="2657">
      <formula>AQ24&lt;0</formula>
    </cfRule>
  </conditionalFormatting>
  <conditionalFormatting sqref="AR25">
    <cfRule type="colorScale" priority="2654">
      <colorScale>
        <cfvo type="min"/>
        <cfvo type="max"/>
        <color theme="0"/>
        <color theme="0"/>
      </colorScale>
    </cfRule>
    <cfRule type="expression" dxfId="18246" priority="2655">
      <formula>AQ25&lt;0</formula>
    </cfRule>
  </conditionalFormatting>
  <conditionalFormatting sqref="AR26">
    <cfRule type="colorScale" priority="2631">
      <colorScale>
        <cfvo type="min"/>
        <cfvo type="max"/>
        <color theme="0"/>
        <color theme="0"/>
      </colorScale>
    </cfRule>
    <cfRule type="expression" dxfId="18245" priority="2632">
      <formula>AQ26&lt;0</formula>
    </cfRule>
  </conditionalFormatting>
  <conditionalFormatting sqref="AR27">
    <cfRule type="colorScale" priority="2652">
      <colorScale>
        <cfvo type="min"/>
        <cfvo type="max"/>
        <color theme="0"/>
        <color theme="0"/>
      </colorScale>
    </cfRule>
    <cfRule type="expression" dxfId="18244" priority="2653">
      <formula>AQ27&lt;0</formula>
    </cfRule>
  </conditionalFormatting>
  <conditionalFormatting sqref="AR28">
    <cfRule type="colorScale" priority="2650">
      <colorScale>
        <cfvo type="min"/>
        <cfvo type="max"/>
        <color theme="0"/>
        <color theme="0"/>
      </colorScale>
    </cfRule>
    <cfRule type="expression" dxfId="18243" priority="2651">
      <formula>AQ28&lt;0</formula>
    </cfRule>
  </conditionalFormatting>
  <conditionalFormatting sqref="AR29">
    <cfRule type="colorScale" priority="2628">
      <colorScale>
        <cfvo type="min"/>
        <cfvo type="max"/>
        <color theme="0"/>
        <color theme="0"/>
      </colorScale>
    </cfRule>
    <cfRule type="expression" dxfId="18242" priority="2630">
      <formula>AQ29&lt;0</formula>
    </cfRule>
  </conditionalFormatting>
  <conditionalFormatting sqref="AR30">
    <cfRule type="colorScale" priority="2648">
      <colorScale>
        <cfvo type="min"/>
        <cfvo type="max"/>
        <color theme="0"/>
        <color theme="0"/>
      </colorScale>
    </cfRule>
    <cfRule type="expression" dxfId="18241" priority="2649">
      <formula>AQ30&lt;0</formula>
    </cfRule>
  </conditionalFormatting>
  <conditionalFormatting sqref="AR31">
    <cfRule type="colorScale" priority="2646">
      <colorScale>
        <cfvo type="min"/>
        <cfvo type="max"/>
        <color theme="0"/>
        <color theme="0"/>
      </colorScale>
    </cfRule>
    <cfRule type="expression" dxfId="18240"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8239" priority="2626">
      <formula>AQ39&lt;0</formula>
    </cfRule>
  </conditionalFormatting>
  <conditionalFormatting sqref="AR39:AR107">
    <cfRule type="expression" dxfId="18238"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8237"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8236"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8235" priority="2670">
      <formula>AQ69&lt;0</formula>
    </cfRule>
  </conditionalFormatting>
  <conditionalFormatting sqref="AR82 AR92 AR103 AR107">
    <cfRule type="expression" dxfId="18234"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8233"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8232"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8231"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8230"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8229"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8228" priority="2679">
      <formula>AQ105&lt;0</formula>
    </cfRule>
  </conditionalFormatting>
  <conditionalFormatting sqref="AR110">
    <cfRule type="colorScale" priority="2680">
      <colorScale>
        <cfvo type="min"/>
        <cfvo type="max"/>
        <color theme="0"/>
        <color theme="0"/>
      </colorScale>
    </cfRule>
    <cfRule type="expression" dxfId="18227"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8226"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8225"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8224" priority="2614">
      <formula>AQ125&lt;0</formula>
    </cfRule>
  </conditionalFormatting>
  <conditionalFormatting sqref="AR125:AR135">
    <cfRule type="expression" dxfId="18223" priority="2611">
      <formula>IF(AR125="Validar","Rojo","Verde")</formula>
    </cfRule>
  </conditionalFormatting>
  <conditionalFormatting sqref="AR126:AR132">
    <cfRule type="colorScale" priority="2688">
      <colorScale>
        <cfvo type="min"/>
        <cfvo type="max"/>
        <color theme="0"/>
        <color theme="0"/>
      </colorScale>
    </cfRule>
    <cfRule type="expression" dxfId="18222"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8221"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8220" priority="2684">
      <formula>AQ135&lt;0</formula>
    </cfRule>
  </conditionalFormatting>
  <conditionalFormatting sqref="AR110:AS111">
    <cfRule type="expression" dxfId="18219" priority="2555">
      <formula>IF(AR110="Validar","Rojo","Verde")</formula>
    </cfRule>
  </conditionalFormatting>
  <conditionalFormatting sqref="AR117:AS123">
    <cfRule type="expression" dxfId="18218"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8217" priority="2605">
      <formula>AR40&lt;0</formula>
    </cfRule>
  </conditionalFormatting>
  <conditionalFormatting sqref="AS40:AS67">
    <cfRule type="expression" dxfId="18216"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8215" priority="2608">
      <formula>AR67&lt;0</formula>
    </cfRule>
  </conditionalFormatting>
  <conditionalFormatting sqref="AS69">
    <cfRule type="colorScale" priority="2600">
      <colorScale>
        <cfvo type="min"/>
        <cfvo type="max"/>
        <color theme="0"/>
        <color theme="0"/>
      </colorScale>
    </cfRule>
    <cfRule type="expression" dxfId="18214" priority="2601">
      <formula>AR69&lt;0</formula>
    </cfRule>
  </conditionalFormatting>
  <conditionalFormatting sqref="AS69:AS81">
    <cfRule type="expression" priority="2598">
      <formula>#REF!</formula>
    </cfRule>
  </conditionalFormatting>
  <conditionalFormatting sqref="AS69:AS82">
    <cfRule type="expression" dxfId="18213" priority="2596">
      <formula>IF(AS69="Validar","Rojo","Verde")</formula>
    </cfRule>
  </conditionalFormatting>
  <conditionalFormatting sqref="AS70:AS78">
    <cfRule type="colorScale" priority="2597">
      <colorScale>
        <cfvo type="min"/>
        <cfvo type="max"/>
        <color theme="0"/>
        <color theme="0"/>
      </colorScale>
    </cfRule>
    <cfRule type="expression" dxfId="18212" priority="2599">
      <formula>AR70&lt;0</formula>
    </cfRule>
  </conditionalFormatting>
  <conditionalFormatting sqref="AS79:AS81">
    <cfRule type="colorScale" priority="2609">
      <colorScale>
        <cfvo type="min"/>
        <cfvo type="max"/>
        <color theme="0"/>
        <color theme="0"/>
      </colorScale>
    </cfRule>
    <cfRule type="expression" dxfId="18211"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8210" priority="2595">
      <formula>AR84&lt;0</formula>
    </cfRule>
  </conditionalFormatting>
  <conditionalFormatting sqref="AS84:AS91">
    <cfRule type="expression" priority="2592">
      <formula>#REF!</formula>
    </cfRule>
  </conditionalFormatting>
  <conditionalFormatting sqref="AS84:AS92">
    <cfRule type="expression" dxfId="18209" priority="2590">
      <formula>IF(AS84="Validar","Rojo","Verde")</formula>
    </cfRule>
  </conditionalFormatting>
  <conditionalFormatting sqref="AS85:AS91">
    <cfRule type="colorScale" priority="2591">
      <colorScale>
        <cfvo type="min"/>
        <cfvo type="max"/>
        <color theme="0"/>
        <color theme="0"/>
      </colorScale>
    </cfRule>
    <cfRule type="expression" dxfId="18208" priority="2593">
      <formula>AR85&lt;0</formula>
    </cfRule>
  </conditionalFormatting>
  <conditionalFormatting sqref="AS94">
    <cfRule type="colorScale" priority="2588">
      <colorScale>
        <cfvo type="min"/>
        <cfvo type="max"/>
        <color theme="0"/>
        <color theme="0"/>
      </colorScale>
    </cfRule>
    <cfRule type="expression" dxfId="18207" priority="2589">
      <formula>AR94&lt;0</formula>
    </cfRule>
  </conditionalFormatting>
  <conditionalFormatting sqref="AS94:AS102">
    <cfRule type="expression" priority="2582">
      <formula>#REF!</formula>
    </cfRule>
  </conditionalFormatting>
  <conditionalFormatting sqref="AS94:AS103">
    <cfRule type="expression" dxfId="18206" priority="2580">
      <formula>IF(AS94="Validar","Rojo","Verde")</formula>
    </cfRule>
  </conditionalFormatting>
  <conditionalFormatting sqref="AS95:AS100">
    <cfRule type="colorScale" priority="2586">
      <colorScale>
        <cfvo type="min"/>
        <cfvo type="max"/>
        <color theme="0"/>
        <color theme="0"/>
      </colorScale>
    </cfRule>
    <cfRule type="expression" dxfId="18205" priority="2587">
      <formula>AR95&lt;0</formula>
    </cfRule>
  </conditionalFormatting>
  <conditionalFormatting sqref="AS101">
    <cfRule type="colorScale" priority="2584">
      <colorScale>
        <cfvo type="min"/>
        <cfvo type="max"/>
        <color theme="0"/>
        <color theme="0"/>
      </colorScale>
    </cfRule>
    <cfRule type="expression" dxfId="18204" priority="2585">
      <formula>AR101&lt;0</formula>
    </cfRule>
  </conditionalFormatting>
  <conditionalFormatting sqref="AS102">
    <cfRule type="colorScale" priority="2581">
      <colorScale>
        <cfvo type="min"/>
        <cfvo type="max"/>
        <color theme="0"/>
        <color theme="0"/>
      </colorScale>
    </cfRule>
    <cfRule type="expression" dxfId="18203" priority="2583">
      <formula>AR102&lt;0</formula>
    </cfRule>
  </conditionalFormatting>
  <conditionalFormatting sqref="AS105">
    <cfRule type="colorScale" priority="2578">
      <colorScale>
        <cfvo type="min"/>
        <cfvo type="max"/>
        <color theme="0"/>
        <color theme="0"/>
      </colorScale>
    </cfRule>
    <cfRule type="expression" dxfId="18202" priority="2579">
      <formula>AR105&lt;0</formula>
    </cfRule>
  </conditionalFormatting>
  <conditionalFormatting sqref="AS105:AS106">
    <cfRule type="expression" priority="2576">
      <formula>#REF!</formula>
    </cfRule>
  </conditionalFormatting>
  <conditionalFormatting sqref="AS105:AS107">
    <cfRule type="expression" dxfId="18201" priority="2574">
      <formula>IF(AS105="Validar","Rojo","Verde")</formula>
    </cfRule>
  </conditionalFormatting>
  <conditionalFormatting sqref="AS106">
    <cfRule type="colorScale" priority="2575">
      <colorScale>
        <cfvo type="min"/>
        <cfvo type="max"/>
        <color theme="0"/>
        <color theme="0"/>
      </colorScale>
    </cfRule>
    <cfRule type="expression" dxfId="18200" priority="2577">
      <formula>AR106&lt;0</formula>
    </cfRule>
  </conditionalFormatting>
  <conditionalFormatting sqref="AS110">
    <cfRule type="colorScale" priority="2566">
      <colorScale>
        <cfvo type="min"/>
        <cfvo type="max"/>
        <color theme="0"/>
        <color theme="0"/>
      </colorScale>
    </cfRule>
    <cfRule type="expression" dxfId="18199"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8198" priority="2558">
      <formula>AR111&lt;0</formula>
    </cfRule>
  </conditionalFormatting>
  <conditionalFormatting sqref="AS117">
    <cfRule type="colorScale" priority="2572">
      <colorScale>
        <cfvo type="min"/>
        <cfvo type="max"/>
        <color theme="0"/>
        <color theme="0"/>
      </colorScale>
    </cfRule>
    <cfRule type="expression" dxfId="18197"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8196" priority="2571">
      <formula>AR118&lt;0</formula>
    </cfRule>
  </conditionalFormatting>
  <conditionalFormatting sqref="AS126:AS135">
    <cfRule type="expression" dxfId="18195" priority="2693">
      <formula>IF(AS126="Validar","Rojo","Verde")</formula>
    </cfRule>
    <cfRule type="colorScale" priority="2694">
      <colorScale>
        <cfvo type="min"/>
        <cfvo type="max"/>
        <color theme="0"/>
        <color theme="0"/>
      </colorScale>
    </cfRule>
    <cfRule type="expression" priority="2695">
      <formula>$F$23</formula>
    </cfRule>
    <cfRule type="expression" dxfId="18194" priority="2696">
      <formula>AR126&lt;0</formula>
    </cfRule>
  </conditionalFormatting>
  <conditionalFormatting sqref="AR6">
    <cfRule type="colorScale" priority="2553">
      <colorScale>
        <cfvo type="min"/>
        <cfvo type="max"/>
        <color theme="0"/>
        <color theme="0"/>
      </colorScale>
    </cfRule>
    <cfRule type="expression" dxfId="18193" priority="2554">
      <formula>AQ6&lt;0</formula>
    </cfRule>
  </conditionalFormatting>
  <conditionalFormatting sqref="AR6">
    <cfRule type="expression" dxfId="18192"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8191" priority="2550">
      <formula>AQ7&lt;0</formula>
    </cfRule>
  </conditionalFormatting>
  <conditionalFormatting sqref="AR7:AR8">
    <cfRule type="expression" dxfId="18190"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8189" priority="2515">
      <formula>AW9&lt;0</formula>
    </cfRule>
  </conditionalFormatting>
  <conditionalFormatting sqref="AX9:AX20">
    <cfRule type="expression" dxfId="18188"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8187" priority="2492">
      <formula>AW10&lt;0</formula>
    </cfRule>
  </conditionalFormatting>
  <conditionalFormatting sqref="AX11:AX14">
    <cfRule type="colorScale" priority="2512">
      <colorScale>
        <cfvo type="min"/>
        <cfvo type="max"/>
        <color theme="0"/>
        <color theme="0"/>
      </colorScale>
    </cfRule>
    <cfRule type="expression" dxfId="18186" priority="2513">
      <formula>AW11&lt;0</formula>
    </cfRule>
  </conditionalFormatting>
  <conditionalFormatting sqref="AX15">
    <cfRule type="colorScale" priority="2489">
      <colorScale>
        <cfvo type="min"/>
        <cfvo type="max"/>
        <color theme="0"/>
        <color theme="0"/>
      </colorScale>
    </cfRule>
    <cfRule type="expression" dxfId="18185" priority="2490">
      <formula>AW15&lt;0</formula>
    </cfRule>
  </conditionalFormatting>
  <conditionalFormatting sqref="AX16:AX17">
    <cfRule type="colorScale" priority="2510">
      <colorScale>
        <cfvo type="min"/>
        <cfvo type="max"/>
        <color theme="0"/>
        <color theme="0"/>
      </colorScale>
    </cfRule>
    <cfRule type="expression" dxfId="18184" priority="2511">
      <formula>AW16&lt;0</formula>
    </cfRule>
  </conditionalFormatting>
  <conditionalFormatting sqref="AX18">
    <cfRule type="colorScale" priority="2486">
      <colorScale>
        <cfvo type="min"/>
        <cfvo type="max"/>
        <color theme="0"/>
        <color theme="0"/>
      </colorScale>
    </cfRule>
    <cfRule type="expression" dxfId="18183" priority="2488">
      <formula>AW18&lt;0</formula>
    </cfRule>
  </conditionalFormatting>
  <conditionalFormatting sqref="AX19:AX20">
    <cfRule type="colorScale" priority="2508">
      <colorScale>
        <cfvo type="min"/>
        <cfvo type="max"/>
        <color theme="0"/>
        <color theme="0"/>
      </colorScale>
    </cfRule>
    <cfRule type="expression" dxfId="18182" priority="2509">
      <formula>AW19&lt;0</formula>
    </cfRule>
  </conditionalFormatting>
  <conditionalFormatting sqref="AX23">
    <cfRule type="colorScale" priority="2483">
      <colorScale>
        <cfvo type="min"/>
        <cfvo type="max"/>
        <color theme="0"/>
        <color theme="0"/>
      </colorScale>
    </cfRule>
    <cfRule type="expression" dxfId="18181" priority="2484">
      <formula>AW23&lt;0</formula>
    </cfRule>
  </conditionalFormatting>
  <conditionalFormatting sqref="AX23:AX31">
    <cfRule type="expression" dxfId="18180"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8179" priority="2507">
      <formula>AW24&lt;0</formula>
    </cfRule>
  </conditionalFormatting>
  <conditionalFormatting sqref="AX25">
    <cfRule type="colorScale" priority="2504">
      <colorScale>
        <cfvo type="min"/>
        <cfvo type="max"/>
        <color theme="0"/>
        <color theme="0"/>
      </colorScale>
    </cfRule>
    <cfRule type="expression" dxfId="18178" priority="2505">
      <formula>AW25&lt;0</formula>
    </cfRule>
  </conditionalFormatting>
  <conditionalFormatting sqref="AX26">
    <cfRule type="colorScale" priority="2481">
      <colorScale>
        <cfvo type="min"/>
        <cfvo type="max"/>
        <color theme="0"/>
        <color theme="0"/>
      </colorScale>
    </cfRule>
    <cfRule type="expression" dxfId="18177" priority="2482">
      <formula>AW26&lt;0</formula>
    </cfRule>
  </conditionalFormatting>
  <conditionalFormatting sqref="AX27">
    <cfRule type="colorScale" priority="2502">
      <colorScale>
        <cfvo type="min"/>
        <cfvo type="max"/>
        <color theme="0"/>
        <color theme="0"/>
      </colorScale>
    </cfRule>
    <cfRule type="expression" dxfId="18176" priority="2503">
      <formula>AW27&lt;0</formula>
    </cfRule>
  </conditionalFormatting>
  <conditionalFormatting sqref="AX28">
    <cfRule type="colorScale" priority="2500">
      <colorScale>
        <cfvo type="min"/>
        <cfvo type="max"/>
        <color theme="0"/>
        <color theme="0"/>
      </colorScale>
    </cfRule>
    <cfRule type="expression" dxfId="18175" priority="2501">
      <formula>AW28&lt;0</formula>
    </cfRule>
  </conditionalFormatting>
  <conditionalFormatting sqref="AX29">
    <cfRule type="colorScale" priority="2478">
      <colorScale>
        <cfvo type="min"/>
        <cfvo type="max"/>
        <color theme="0"/>
        <color theme="0"/>
      </colorScale>
    </cfRule>
    <cfRule type="expression" dxfId="18174" priority="2480">
      <formula>AW29&lt;0</formula>
    </cfRule>
  </conditionalFormatting>
  <conditionalFormatting sqref="AX30">
    <cfRule type="colorScale" priority="2498">
      <colorScale>
        <cfvo type="min"/>
        <cfvo type="max"/>
        <color theme="0"/>
        <color theme="0"/>
      </colorScale>
    </cfRule>
    <cfRule type="expression" dxfId="18173" priority="2499">
      <formula>AW30&lt;0</formula>
    </cfRule>
  </conditionalFormatting>
  <conditionalFormatting sqref="AX31">
    <cfRule type="colorScale" priority="2496">
      <colorScale>
        <cfvo type="min"/>
        <cfvo type="max"/>
        <color theme="0"/>
        <color theme="0"/>
      </colorScale>
    </cfRule>
    <cfRule type="expression" dxfId="18172"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8171" priority="2476">
      <formula>AW39&lt;0</formula>
    </cfRule>
  </conditionalFormatting>
  <conditionalFormatting sqref="AX39:AX107">
    <cfRule type="expression" dxfId="18170"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8169"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8168"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8167" priority="2520">
      <formula>AW69&lt;0</formula>
    </cfRule>
  </conditionalFormatting>
  <conditionalFormatting sqref="AX82 AX92 AX103 AX107">
    <cfRule type="expression" dxfId="18166"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8165"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8164"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8163"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8162"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8161"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8160" priority="2529">
      <formula>AW105&lt;0</formula>
    </cfRule>
  </conditionalFormatting>
  <conditionalFormatting sqref="AX110">
    <cfRule type="colorScale" priority="2530">
      <colorScale>
        <cfvo type="min"/>
        <cfvo type="max"/>
        <color theme="0"/>
        <color theme="0"/>
      </colorScale>
    </cfRule>
    <cfRule type="expression" dxfId="18159"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8158"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8157"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8156" priority="2464">
      <formula>AW125&lt;0</formula>
    </cfRule>
  </conditionalFormatting>
  <conditionalFormatting sqref="AX125:AX135">
    <cfRule type="expression" dxfId="18155" priority="2461">
      <formula>IF(AX125="Validar","Rojo","Verde")</formula>
    </cfRule>
  </conditionalFormatting>
  <conditionalFormatting sqref="AX126:AX132">
    <cfRule type="colorScale" priority="2538">
      <colorScale>
        <cfvo type="min"/>
        <cfvo type="max"/>
        <color theme="0"/>
        <color theme="0"/>
      </colorScale>
    </cfRule>
    <cfRule type="expression" dxfId="18154"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8153"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8152" priority="2534">
      <formula>AW135&lt;0</formula>
    </cfRule>
  </conditionalFormatting>
  <conditionalFormatting sqref="AX110:AY111">
    <cfRule type="expression" dxfId="18151" priority="2405">
      <formula>IF(AX110="Validar","Rojo","Verde")</formula>
    </cfRule>
  </conditionalFormatting>
  <conditionalFormatting sqref="AX117:AY123">
    <cfRule type="expression" dxfId="18150"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8149" priority="2455">
      <formula>AX40&lt;0</formula>
    </cfRule>
  </conditionalFormatting>
  <conditionalFormatting sqref="AY40:AY67">
    <cfRule type="expression" dxfId="18148"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8147" priority="2458">
      <formula>AX67&lt;0</formula>
    </cfRule>
  </conditionalFormatting>
  <conditionalFormatting sqref="AY69">
    <cfRule type="colorScale" priority="2450">
      <colorScale>
        <cfvo type="min"/>
        <cfvo type="max"/>
        <color theme="0"/>
        <color theme="0"/>
      </colorScale>
    </cfRule>
    <cfRule type="expression" dxfId="18146" priority="2451">
      <formula>AX69&lt;0</formula>
    </cfRule>
  </conditionalFormatting>
  <conditionalFormatting sqref="AY69:AY81">
    <cfRule type="expression" priority="2448">
      <formula>#REF!</formula>
    </cfRule>
  </conditionalFormatting>
  <conditionalFormatting sqref="AY69:AY82">
    <cfRule type="expression" dxfId="18145" priority="2446">
      <formula>IF(AY69="Validar","Rojo","Verde")</formula>
    </cfRule>
  </conditionalFormatting>
  <conditionalFormatting sqref="AY70:AY78">
    <cfRule type="colorScale" priority="2447">
      <colorScale>
        <cfvo type="min"/>
        <cfvo type="max"/>
        <color theme="0"/>
        <color theme="0"/>
      </colorScale>
    </cfRule>
    <cfRule type="expression" dxfId="18144" priority="2449">
      <formula>AX70&lt;0</formula>
    </cfRule>
  </conditionalFormatting>
  <conditionalFormatting sqref="AY79:AY81">
    <cfRule type="colorScale" priority="2459">
      <colorScale>
        <cfvo type="min"/>
        <cfvo type="max"/>
        <color theme="0"/>
        <color theme="0"/>
      </colorScale>
    </cfRule>
    <cfRule type="expression" dxfId="18143"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8142" priority="2445">
      <formula>AX84&lt;0</formula>
    </cfRule>
  </conditionalFormatting>
  <conditionalFormatting sqref="AY84:AY91">
    <cfRule type="expression" priority="2442">
      <formula>#REF!</formula>
    </cfRule>
  </conditionalFormatting>
  <conditionalFormatting sqref="AY84:AY92">
    <cfRule type="expression" dxfId="18141" priority="2440">
      <formula>IF(AY84="Validar","Rojo","Verde")</formula>
    </cfRule>
  </conditionalFormatting>
  <conditionalFormatting sqref="AY85:AY91">
    <cfRule type="colorScale" priority="2441">
      <colorScale>
        <cfvo type="min"/>
        <cfvo type="max"/>
        <color theme="0"/>
        <color theme="0"/>
      </colorScale>
    </cfRule>
    <cfRule type="expression" dxfId="18140" priority="2443">
      <formula>AX85&lt;0</formula>
    </cfRule>
  </conditionalFormatting>
  <conditionalFormatting sqref="AY94">
    <cfRule type="colorScale" priority="2438">
      <colorScale>
        <cfvo type="min"/>
        <cfvo type="max"/>
        <color theme="0"/>
        <color theme="0"/>
      </colorScale>
    </cfRule>
    <cfRule type="expression" dxfId="18139" priority="2439">
      <formula>AX94&lt;0</formula>
    </cfRule>
  </conditionalFormatting>
  <conditionalFormatting sqref="AY94:AY102">
    <cfRule type="expression" priority="2432">
      <formula>#REF!</formula>
    </cfRule>
  </conditionalFormatting>
  <conditionalFormatting sqref="AY94:AY103">
    <cfRule type="expression" dxfId="18138" priority="2430">
      <formula>IF(AY94="Validar","Rojo","Verde")</formula>
    </cfRule>
  </conditionalFormatting>
  <conditionalFormatting sqref="AY95:AY100">
    <cfRule type="colorScale" priority="2436">
      <colorScale>
        <cfvo type="min"/>
        <cfvo type="max"/>
        <color theme="0"/>
        <color theme="0"/>
      </colorScale>
    </cfRule>
    <cfRule type="expression" dxfId="18137" priority="2437">
      <formula>AX95&lt;0</formula>
    </cfRule>
  </conditionalFormatting>
  <conditionalFormatting sqref="AY101">
    <cfRule type="colorScale" priority="2434">
      <colorScale>
        <cfvo type="min"/>
        <cfvo type="max"/>
        <color theme="0"/>
        <color theme="0"/>
      </colorScale>
    </cfRule>
    <cfRule type="expression" dxfId="18136" priority="2435">
      <formula>AX101&lt;0</formula>
    </cfRule>
  </conditionalFormatting>
  <conditionalFormatting sqref="AY102">
    <cfRule type="colorScale" priority="2431">
      <colorScale>
        <cfvo type="min"/>
        <cfvo type="max"/>
        <color theme="0"/>
        <color theme="0"/>
      </colorScale>
    </cfRule>
    <cfRule type="expression" dxfId="18135" priority="2433">
      <formula>AX102&lt;0</formula>
    </cfRule>
  </conditionalFormatting>
  <conditionalFormatting sqref="AY105">
    <cfRule type="colorScale" priority="2428">
      <colorScale>
        <cfvo type="min"/>
        <cfvo type="max"/>
        <color theme="0"/>
        <color theme="0"/>
      </colorScale>
    </cfRule>
    <cfRule type="expression" dxfId="18134" priority="2429">
      <formula>AX105&lt;0</formula>
    </cfRule>
  </conditionalFormatting>
  <conditionalFormatting sqref="AY105:AY106">
    <cfRule type="expression" priority="2426">
      <formula>#REF!</formula>
    </cfRule>
  </conditionalFormatting>
  <conditionalFormatting sqref="AY105:AY107">
    <cfRule type="expression" dxfId="18133" priority="2424">
      <formula>IF(AY105="Validar","Rojo","Verde")</formula>
    </cfRule>
  </conditionalFormatting>
  <conditionalFormatting sqref="AY106">
    <cfRule type="colorScale" priority="2425">
      <colorScale>
        <cfvo type="min"/>
        <cfvo type="max"/>
        <color theme="0"/>
        <color theme="0"/>
      </colorScale>
    </cfRule>
    <cfRule type="expression" dxfId="18132" priority="2427">
      <formula>AX106&lt;0</formula>
    </cfRule>
  </conditionalFormatting>
  <conditionalFormatting sqref="AY110">
    <cfRule type="colorScale" priority="2416">
      <colorScale>
        <cfvo type="min"/>
        <cfvo type="max"/>
        <color theme="0"/>
        <color theme="0"/>
      </colorScale>
    </cfRule>
    <cfRule type="expression" dxfId="18131"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8130" priority="2408">
      <formula>AX111&lt;0</formula>
    </cfRule>
  </conditionalFormatting>
  <conditionalFormatting sqref="AY117">
    <cfRule type="colorScale" priority="2422">
      <colorScale>
        <cfvo type="min"/>
        <cfvo type="max"/>
        <color theme="0"/>
        <color theme="0"/>
      </colorScale>
    </cfRule>
    <cfRule type="expression" dxfId="18129"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8128" priority="2421">
      <formula>AX118&lt;0</formula>
    </cfRule>
  </conditionalFormatting>
  <conditionalFormatting sqref="AY126:AY135">
    <cfRule type="expression" dxfId="18127" priority="2543">
      <formula>IF(AY126="Validar","Rojo","Verde")</formula>
    </cfRule>
    <cfRule type="colorScale" priority="2544">
      <colorScale>
        <cfvo type="min"/>
        <cfvo type="max"/>
        <color theme="0"/>
        <color theme="0"/>
      </colorScale>
    </cfRule>
    <cfRule type="expression" priority="2545">
      <formula>$F$23</formula>
    </cfRule>
    <cfRule type="expression" dxfId="18126" priority="2546">
      <formula>AX126&lt;0</formula>
    </cfRule>
  </conditionalFormatting>
  <conditionalFormatting sqref="AX6">
    <cfRule type="colorScale" priority="2403">
      <colorScale>
        <cfvo type="min"/>
        <cfvo type="max"/>
        <color theme="0"/>
        <color theme="0"/>
      </colorScale>
    </cfRule>
    <cfRule type="expression" dxfId="18125" priority="2404">
      <formula>AW6&lt;0</formula>
    </cfRule>
  </conditionalFormatting>
  <conditionalFormatting sqref="AX6">
    <cfRule type="expression" dxfId="18124"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8123" priority="2400">
      <formula>AW7&lt;0</formula>
    </cfRule>
  </conditionalFormatting>
  <conditionalFormatting sqref="AX7:AX8">
    <cfRule type="expression" dxfId="18122"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8121" priority="2365">
      <formula>BC9&lt;0</formula>
    </cfRule>
  </conditionalFormatting>
  <conditionalFormatting sqref="BD9:BD20">
    <cfRule type="expression" dxfId="18120"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8119" priority="2342">
      <formula>BC10&lt;0</formula>
    </cfRule>
  </conditionalFormatting>
  <conditionalFormatting sqref="BD11:BD14">
    <cfRule type="colorScale" priority="2362">
      <colorScale>
        <cfvo type="min"/>
        <cfvo type="max"/>
        <color theme="0"/>
        <color theme="0"/>
      </colorScale>
    </cfRule>
    <cfRule type="expression" dxfId="18118" priority="2363">
      <formula>BC11&lt;0</formula>
    </cfRule>
  </conditionalFormatting>
  <conditionalFormatting sqref="BD15">
    <cfRule type="colorScale" priority="2339">
      <colorScale>
        <cfvo type="min"/>
        <cfvo type="max"/>
        <color theme="0"/>
        <color theme="0"/>
      </colorScale>
    </cfRule>
    <cfRule type="expression" dxfId="18117" priority="2340">
      <formula>BC15&lt;0</formula>
    </cfRule>
  </conditionalFormatting>
  <conditionalFormatting sqref="BD16:BD17">
    <cfRule type="colorScale" priority="2360">
      <colorScale>
        <cfvo type="min"/>
        <cfvo type="max"/>
        <color theme="0"/>
        <color theme="0"/>
      </colorScale>
    </cfRule>
    <cfRule type="expression" dxfId="18116" priority="2361">
      <formula>BC16&lt;0</formula>
    </cfRule>
  </conditionalFormatting>
  <conditionalFormatting sqref="BD18">
    <cfRule type="colorScale" priority="2336">
      <colorScale>
        <cfvo type="min"/>
        <cfvo type="max"/>
        <color theme="0"/>
        <color theme="0"/>
      </colorScale>
    </cfRule>
    <cfRule type="expression" dxfId="18115" priority="2338">
      <formula>BC18&lt;0</formula>
    </cfRule>
  </conditionalFormatting>
  <conditionalFormatting sqref="BD19:BD20">
    <cfRule type="colorScale" priority="2358">
      <colorScale>
        <cfvo type="min"/>
        <cfvo type="max"/>
        <color theme="0"/>
        <color theme="0"/>
      </colorScale>
    </cfRule>
    <cfRule type="expression" dxfId="18114" priority="2359">
      <formula>BC19&lt;0</formula>
    </cfRule>
  </conditionalFormatting>
  <conditionalFormatting sqref="BD23">
    <cfRule type="colorScale" priority="2333">
      <colorScale>
        <cfvo type="min"/>
        <cfvo type="max"/>
        <color theme="0"/>
        <color theme="0"/>
      </colorScale>
    </cfRule>
    <cfRule type="expression" dxfId="18113" priority="2334">
      <formula>BC23&lt;0</formula>
    </cfRule>
  </conditionalFormatting>
  <conditionalFormatting sqref="BD23:BD31">
    <cfRule type="expression" dxfId="18112"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8111" priority="2357">
      <formula>BC24&lt;0</formula>
    </cfRule>
  </conditionalFormatting>
  <conditionalFormatting sqref="BD25">
    <cfRule type="colorScale" priority="2354">
      <colorScale>
        <cfvo type="min"/>
        <cfvo type="max"/>
        <color theme="0"/>
        <color theme="0"/>
      </colorScale>
    </cfRule>
    <cfRule type="expression" dxfId="18110" priority="2355">
      <formula>BC25&lt;0</formula>
    </cfRule>
  </conditionalFormatting>
  <conditionalFormatting sqref="BD26">
    <cfRule type="colorScale" priority="2331">
      <colorScale>
        <cfvo type="min"/>
        <cfvo type="max"/>
        <color theme="0"/>
        <color theme="0"/>
      </colorScale>
    </cfRule>
    <cfRule type="expression" dxfId="18109" priority="2332">
      <formula>BC26&lt;0</formula>
    </cfRule>
  </conditionalFormatting>
  <conditionalFormatting sqref="BD27">
    <cfRule type="colorScale" priority="2352">
      <colorScale>
        <cfvo type="min"/>
        <cfvo type="max"/>
        <color theme="0"/>
        <color theme="0"/>
      </colorScale>
    </cfRule>
    <cfRule type="expression" dxfId="18108" priority="2353">
      <formula>BC27&lt;0</formula>
    </cfRule>
  </conditionalFormatting>
  <conditionalFormatting sqref="BD28">
    <cfRule type="colorScale" priority="2350">
      <colorScale>
        <cfvo type="min"/>
        <cfvo type="max"/>
        <color theme="0"/>
        <color theme="0"/>
      </colorScale>
    </cfRule>
    <cfRule type="expression" dxfId="18107" priority="2351">
      <formula>BC28&lt;0</formula>
    </cfRule>
  </conditionalFormatting>
  <conditionalFormatting sqref="BD29">
    <cfRule type="colorScale" priority="2328">
      <colorScale>
        <cfvo type="min"/>
        <cfvo type="max"/>
        <color theme="0"/>
        <color theme="0"/>
      </colorScale>
    </cfRule>
    <cfRule type="expression" dxfId="18106" priority="2330">
      <formula>BC29&lt;0</formula>
    </cfRule>
  </conditionalFormatting>
  <conditionalFormatting sqref="BD30">
    <cfRule type="colorScale" priority="2348">
      <colorScale>
        <cfvo type="min"/>
        <cfvo type="max"/>
        <color theme="0"/>
        <color theme="0"/>
      </colorScale>
    </cfRule>
    <cfRule type="expression" dxfId="18105" priority="2349">
      <formula>BC30&lt;0</formula>
    </cfRule>
  </conditionalFormatting>
  <conditionalFormatting sqref="BD31">
    <cfRule type="colorScale" priority="2346">
      <colorScale>
        <cfvo type="min"/>
        <cfvo type="max"/>
        <color theme="0"/>
        <color theme="0"/>
      </colorScale>
    </cfRule>
    <cfRule type="expression" dxfId="18104"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8103" priority="2326">
      <formula>BC39&lt;0</formula>
    </cfRule>
  </conditionalFormatting>
  <conditionalFormatting sqref="BD39:BD107">
    <cfRule type="expression" dxfId="18102"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8101"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8100"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8099" priority="2370">
      <formula>BC69&lt;0</formula>
    </cfRule>
  </conditionalFormatting>
  <conditionalFormatting sqref="BD82 BD92 BD103 BD107">
    <cfRule type="expression" dxfId="18098"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8097"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8096"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8095"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8094"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8093"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8092" priority="2379">
      <formula>BC105&lt;0</formula>
    </cfRule>
  </conditionalFormatting>
  <conditionalFormatting sqref="BD110">
    <cfRule type="colorScale" priority="2380">
      <colorScale>
        <cfvo type="min"/>
        <cfvo type="max"/>
        <color theme="0"/>
        <color theme="0"/>
      </colorScale>
    </cfRule>
    <cfRule type="expression" dxfId="18091"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8090"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8089"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8088" priority="2314">
      <formula>BC125&lt;0</formula>
    </cfRule>
  </conditionalFormatting>
  <conditionalFormatting sqref="BD125:BD135">
    <cfRule type="expression" dxfId="18087" priority="2311">
      <formula>IF(BD125="Validar","Rojo","Verde")</formula>
    </cfRule>
  </conditionalFormatting>
  <conditionalFormatting sqref="BD126:BD132">
    <cfRule type="colorScale" priority="2388">
      <colorScale>
        <cfvo type="min"/>
        <cfvo type="max"/>
        <color theme="0"/>
        <color theme="0"/>
      </colorScale>
    </cfRule>
    <cfRule type="expression" dxfId="18086"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8085"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8084" priority="2384">
      <formula>BC135&lt;0</formula>
    </cfRule>
  </conditionalFormatting>
  <conditionalFormatting sqref="BD110:BE111">
    <cfRule type="expression" dxfId="18083" priority="2255">
      <formula>IF(BD110="Validar","Rojo","Verde")</formula>
    </cfRule>
  </conditionalFormatting>
  <conditionalFormatting sqref="BD117:BE123">
    <cfRule type="expression" dxfId="18082"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8081" priority="2305">
      <formula>BD40&lt;0</formula>
    </cfRule>
  </conditionalFormatting>
  <conditionalFormatting sqref="BE40:BE67">
    <cfRule type="expression" dxfId="18080"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8079" priority="2308">
      <formula>BD67&lt;0</formula>
    </cfRule>
  </conditionalFormatting>
  <conditionalFormatting sqref="BE69">
    <cfRule type="colorScale" priority="2300">
      <colorScale>
        <cfvo type="min"/>
        <cfvo type="max"/>
        <color theme="0"/>
        <color theme="0"/>
      </colorScale>
    </cfRule>
    <cfRule type="expression" dxfId="18078" priority="2301">
      <formula>BD69&lt;0</formula>
    </cfRule>
  </conditionalFormatting>
  <conditionalFormatting sqref="BE69:BE81">
    <cfRule type="expression" priority="2298">
      <formula>#REF!</formula>
    </cfRule>
  </conditionalFormatting>
  <conditionalFormatting sqref="BE69:BE82">
    <cfRule type="expression" dxfId="18077" priority="2296">
      <formula>IF(BE69="Validar","Rojo","Verde")</formula>
    </cfRule>
  </conditionalFormatting>
  <conditionalFormatting sqref="BE70:BE78">
    <cfRule type="colorScale" priority="2297">
      <colorScale>
        <cfvo type="min"/>
        <cfvo type="max"/>
        <color theme="0"/>
        <color theme="0"/>
      </colorScale>
    </cfRule>
    <cfRule type="expression" dxfId="18076" priority="2299">
      <formula>BD70&lt;0</formula>
    </cfRule>
  </conditionalFormatting>
  <conditionalFormatting sqref="BE79:BE81">
    <cfRule type="colorScale" priority="2309">
      <colorScale>
        <cfvo type="min"/>
        <cfvo type="max"/>
        <color theme="0"/>
        <color theme="0"/>
      </colorScale>
    </cfRule>
    <cfRule type="expression" dxfId="18075"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8074" priority="2295">
      <formula>BD84&lt;0</formula>
    </cfRule>
  </conditionalFormatting>
  <conditionalFormatting sqref="BE84:BE91">
    <cfRule type="expression" priority="2292">
      <formula>#REF!</formula>
    </cfRule>
  </conditionalFormatting>
  <conditionalFormatting sqref="BE84:BE92">
    <cfRule type="expression" dxfId="18073" priority="2290">
      <formula>IF(BE84="Validar","Rojo","Verde")</formula>
    </cfRule>
  </conditionalFormatting>
  <conditionalFormatting sqref="BE85:BE91">
    <cfRule type="colorScale" priority="2291">
      <colorScale>
        <cfvo type="min"/>
        <cfvo type="max"/>
        <color theme="0"/>
        <color theme="0"/>
      </colorScale>
    </cfRule>
    <cfRule type="expression" dxfId="18072" priority="2293">
      <formula>BD85&lt;0</formula>
    </cfRule>
  </conditionalFormatting>
  <conditionalFormatting sqref="BE94">
    <cfRule type="colorScale" priority="2288">
      <colorScale>
        <cfvo type="min"/>
        <cfvo type="max"/>
        <color theme="0"/>
        <color theme="0"/>
      </colorScale>
    </cfRule>
    <cfRule type="expression" dxfId="18071" priority="2289">
      <formula>BD94&lt;0</formula>
    </cfRule>
  </conditionalFormatting>
  <conditionalFormatting sqref="BE94:BE102">
    <cfRule type="expression" priority="2282">
      <formula>#REF!</formula>
    </cfRule>
  </conditionalFormatting>
  <conditionalFormatting sqref="BE94:BE103">
    <cfRule type="expression" dxfId="18070" priority="2280">
      <formula>IF(BE94="Validar","Rojo","Verde")</formula>
    </cfRule>
  </conditionalFormatting>
  <conditionalFormatting sqref="BE95:BE100">
    <cfRule type="colorScale" priority="2286">
      <colorScale>
        <cfvo type="min"/>
        <cfvo type="max"/>
        <color theme="0"/>
        <color theme="0"/>
      </colorScale>
    </cfRule>
    <cfRule type="expression" dxfId="18069" priority="2287">
      <formula>BD95&lt;0</formula>
    </cfRule>
  </conditionalFormatting>
  <conditionalFormatting sqref="BE101">
    <cfRule type="colorScale" priority="2284">
      <colorScale>
        <cfvo type="min"/>
        <cfvo type="max"/>
        <color theme="0"/>
        <color theme="0"/>
      </colorScale>
    </cfRule>
    <cfRule type="expression" dxfId="18068" priority="2285">
      <formula>BD101&lt;0</formula>
    </cfRule>
  </conditionalFormatting>
  <conditionalFormatting sqref="BE102">
    <cfRule type="colorScale" priority="2281">
      <colorScale>
        <cfvo type="min"/>
        <cfvo type="max"/>
        <color theme="0"/>
        <color theme="0"/>
      </colorScale>
    </cfRule>
    <cfRule type="expression" dxfId="18067" priority="2283">
      <formula>BD102&lt;0</formula>
    </cfRule>
  </conditionalFormatting>
  <conditionalFormatting sqref="BE105">
    <cfRule type="colorScale" priority="2278">
      <colorScale>
        <cfvo type="min"/>
        <cfvo type="max"/>
        <color theme="0"/>
        <color theme="0"/>
      </colorScale>
    </cfRule>
    <cfRule type="expression" dxfId="18066" priority="2279">
      <formula>BD105&lt;0</formula>
    </cfRule>
  </conditionalFormatting>
  <conditionalFormatting sqref="BE105:BE106">
    <cfRule type="expression" priority="2276">
      <formula>#REF!</formula>
    </cfRule>
  </conditionalFormatting>
  <conditionalFormatting sqref="BE105:BE107">
    <cfRule type="expression" dxfId="18065" priority="2274">
      <formula>IF(BE105="Validar","Rojo","Verde")</formula>
    </cfRule>
  </conditionalFormatting>
  <conditionalFormatting sqref="BE106">
    <cfRule type="colorScale" priority="2275">
      <colorScale>
        <cfvo type="min"/>
        <cfvo type="max"/>
        <color theme="0"/>
        <color theme="0"/>
      </colorScale>
    </cfRule>
    <cfRule type="expression" dxfId="18064" priority="2277">
      <formula>BD106&lt;0</formula>
    </cfRule>
  </conditionalFormatting>
  <conditionalFormatting sqref="BE110">
    <cfRule type="colorScale" priority="2266">
      <colorScale>
        <cfvo type="min"/>
        <cfvo type="max"/>
        <color theme="0"/>
        <color theme="0"/>
      </colorScale>
    </cfRule>
    <cfRule type="expression" dxfId="18063"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8062" priority="2258">
      <formula>BD111&lt;0</formula>
    </cfRule>
  </conditionalFormatting>
  <conditionalFormatting sqref="BE117">
    <cfRule type="colorScale" priority="2272">
      <colorScale>
        <cfvo type="min"/>
        <cfvo type="max"/>
        <color theme="0"/>
        <color theme="0"/>
      </colorScale>
    </cfRule>
    <cfRule type="expression" dxfId="18061"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8060" priority="2271">
      <formula>BD118&lt;0</formula>
    </cfRule>
  </conditionalFormatting>
  <conditionalFormatting sqref="BE126:BE135">
    <cfRule type="expression" dxfId="18059" priority="2393">
      <formula>IF(BE126="Validar","Rojo","Verde")</formula>
    </cfRule>
    <cfRule type="colorScale" priority="2394">
      <colorScale>
        <cfvo type="min"/>
        <cfvo type="max"/>
        <color theme="0"/>
        <color theme="0"/>
      </colorScale>
    </cfRule>
    <cfRule type="expression" priority="2395">
      <formula>$F$23</formula>
    </cfRule>
    <cfRule type="expression" dxfId="18058" priority="2396">
      <formula>BD126&lt;0</formula>
    </cfRule>
  </conditionalFormatting>
  <conditionalFormatting sqref="BD6">
    <cfRule type="colorScale" priority="2253">
      <colorScale>
        <cfvo type="min"/>
        <cfvo type="max"/>
        <color theme="0"/>
        <color theme="0"/>
      </colorScale>
    </cfRule>
    <cfRule type="expression" dxfId="18057" priority="2254">
      <formula>BC6&lt;0</formula>
    </cfRule>
  </conditionalFormatting>
  <conditionalFormatting sqref="BD6">
    <cfRule type="expression" dxfId="18056"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8055" priority="2250">
      <formula>BC7&lt;0</formula>
    </cfRule>
  </conditionalFormatting>
  <conditionalFormatting sqref="BD7:BD8">
    <cfRule type="expression" dxfId="18054"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8053" priority="2215">
      <formula>BG9&lt;0</formula>
    </cfRule>
  </conditionalFormatting>
  <conditionalFormatting sqref="BH9:BH20">
    <cfRule type="expression" dxfId="18052"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8051" priority="2192">
      <formula>BG10&lt;0</formula>
    </cfRule>
  </conditionalFormatting>
  <conditionalFormatting sqref="BH11:BH14">
    <cfRule type="colorScale" priority="2212">
      <colorScale>
        <cfvo type="min"/>
        <cfvo type="max"/>
        <color theme="0"/>
        <color theme="0"/>
      </colorScale>
    </cfRule>
    <cfRule type="expression" dxfId="18050" priority="2213">
      <formula>BG11&lt;0</formula>
    </cfRule>
  </conditionalFormatting>
  <conditionalFormatting sqref="BH15">
    <cfRule type="colorScale" priority="2189">
      <colorScale>
        <cfvo type="min"/>
        <cfvo type="max"/>
        <color theme="0"/>
        <color theme="0"/>
      </colorScale>
    </cfRule>
    <cfRule type="expression" dxfId="18049" priority="2190">
      <formula>BG15&lt;0</formula>
    </cfRule>
  </conditionalFormatting>
  <conditionalFormatting sqref="BH16:BH17">
    <cfRule type="colorScale" priority="2210">
      <colorScale>
        <cfvo type="min"/>
        <cfvo type="max"/>
        <color theme="0"/>
        <color theme="0"/>
      </colorScale>
    </cfRule>
    <cfRule type="expression" dxfId="18048" priority="2211">
      <formula>BG16&lt;0</formula>
    </cfRule>
  </conditionalFormatting>
  <conditionalFormatting sqref="BH18">
    <cfRule type="colorScale" priority="2186">
      <colorScale>
        <cfvo type="min"/>
        <cfvo type="max"/>
        <color theme="0"/>
        <color theme="0"/>
      </colorScale>
    </cfRule>
    <cfRule type="expression" dxfId="18047" priority="2188">
      <formula>BG18&lt;0</formula>
    </cfRule>
  </conditionalFormatting>
  <conditionalFormatting sqref="BH19:BH20">
    <cfRule type="colorScale" priority="2208">
      <colorScale>
        <cfvo type="min"/>
        <cfvo type="max"/>
        <color theme="0"/>
        <color theme="0"/>
      </colorScale>
    </cfRule>
    <cfRule type="expression" dxfId="18046" priority="2209">
      <formula>BG19&lt;0</formula>
    </cfRule>
  </conditionalFormatting>
  <conditionalFormatting sqref="BH23">
    <cfRule type="colorScale" priority="2183">
      <colorScale>
        <cfvo type="min"/>
        <cfvo type="max"/>
        <color theme="0"/>
        <color theme="0"/>
      </colorScale>
    </cfRule>
    <cfRule type="expression" dxfId="18045" priority="2184">
      <formula>BG23&lt;0</formula>
    </cfRule>
  </conditionalFormatting>
  <conditionalFormatting sqref="BH23:BH31">
    <cfRule type="expression" dxfId="18044"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8043" priority="2207">
      <formula>BG24&lt;0</formula>
    </cfRule>
  </conditionalFormatting>
  <conditionalFormatting sqref="BH25">
    <cfRule type="colorScale" priority="2204">
      <colorScale>
        <cfvo type="min"/>
        <cfvo type="max"/>
        <color theme="0"/>
        <color theme="0"/>
      </colorScale>
    </cfRule>
    <cfRule type="expression" dxfId="18042" priority="2205">
      <formula>BG25&lt;0</formula>
    </cfRule>
  </conditionalFormatting>
  <conditionalFormatting sqref="BH26">
    <cfRule type="colorScale" priority="2181">
      <colorScale>
        <cfvo type="min"/>
        <cfvo type="max"/>
        <color theme="0"/>
        <color theme="0"/>
      </colorScale>
    </cfRule>
    <cfRule type="expression" dxfId="18041" priority="2182">
      <formula>BG26&lt;0</formula>
    </cfRule>
  </conditionalFormatting>
  <conditionalFormatting sqref="BH27">
    <cfRule type="colorScale" priority="2202">
      <colorScale>
        <cfvo type="min"/>
        <cfvo type="max"/>
        <color theme="0"/>
        <color theme="0"/>
      </colorScale>
    </cfRule>
    <cfRule type="expression" dxfId="18040" priority="2203">
      <formula>BG27&lt;0</formula>
    </cfRule>
  </conditionalFormatting>
  <conditionalFormatting sqref="BH28">
    <cfRule type="colorScale" priority="2200">
      <colorScale>
        <cfvo type="min"/>
        <cfvo type="max"/>
        <color theme="0"/>
        <color theme="0"/>
      </colorScale>
    </cfRule>
    <cfRule type="expression" dxfId="18039" priority="2201">
      <formula>BG28&lt;0</formula>
    </cfRule>
  </conditionalFormatting>
  <conditionalFormatting sqref="BH29">
    <cfRule type="colorScale" priority="2178">
      <colorScale>
        <cfvo type="min"/>
        <cfvo type="max"/>
        <color theme="0"/>
        <color theme="0"/>
      </colorScale>
    </cfRule>
    <cfRule type="expression" dxfId="18038" priority="2180">
      <formula>BG29&lt;0</formula>
    </cfRule>
  </conditionalFormatting>
  <conditionalFormatting sqref="BH30">
    <cfRule type="colorScale" priority="2198">
      <colorScale>
        <cfvo type="min"/>
        <cfvo type="max"/>
        <color theme="0"/>
        <color theme="0"/>
      </colorScale>
    </cfRule>
    <cfRule type="expression" dxfId="18037" priority="2199">
      <formula>BG30&lt;0</formula>
    </cfRule>
  </conditionalFormatting>
  <conditionalFormatting sqref="BH31">
    <cfRule type="colorScale" priority="2196">
      <colorScale>
        <cfvo type="min"/>
        <cfvo type="max"/>
        <color theme="0"/>
        <color theme="0"/>
      </colorScale>
    </cfRule>
    <cfRule type="expression" dxfId="18036"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8035" priority="2176">
      <formula>BG39&lt;0</formula>
    </cfRule>
  </conditionalFormatting>
  <conditionalFormatting sqref="BH39:BH107">
    <cfRule type="expression" dxfId="18034"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8033"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8032"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8031" priority="2220">
      <formula>BG69&lt;0</formula>
    </cfRule>
  </conditionalFormatting>
  <conditionalFormatting sqref="BH82 BH92 BH103 BH107">
    <cfRule type="expression" dxfId="18030"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8029"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8028"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8027"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8026"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8025"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8024" priority="2229">
      <formula>BG105&lt;0</formula>
    </cfRule>
  </conditionalFormatting>
  <conditionalFormatting sqref="BH110">
    <cfRule type="colorScale" priority="2230">
      <colorScale>
        <cfvo type="min"/>
        <cfvo type="max"/>
        <color theme="0"/>
        <color theme="0"/>
      </colorScale>
    </cfRule>
    <cfRule type="expression" dxfId="18023"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8022"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8021"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8020" priority="2164">
      <formula>BG125&lt;0</formula>
    </cfRule>
  </conditionalFormatting>
  <conditionalFormatting sqref="BH125:BH135">
    <cfRule type="expression" dxfId="18019" priority="2161">
      <formula>IF(BH125="Validar","Rojo","Verde")</formula>
    </cfRule>
  </conditionalFormatting>
  <conditionalFormatting sqref="BH126:BH132">
    <cfRule type="colorScale" priority="2238">
      <colorScale>
        <cfvo type="min"/>
        <cfvo type="max"/>
        <color theme="0"/>
        <color theme="0"/>
      </colorScale>
    </cfRule>
    <cfRule type="expression" dxfId="18018"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8017"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8016" priority="2234">
      <formula>BG135&lt;0</formula>
    </cfRule>
  </conditionalFormatting>
  <conditionalFormatting sqref="BH110:BI111">
    <cfRule type="expression" dxfId="18015" priority="2105">
      <formula>IF(BH110="Validar","Rojo","Verde")</formula>
    </cfRule>
  </conditionalFormatting>
  <conditionalFormatting sqref="BH117:BI123">
    <cfRule type="expression" dxfId="18014"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8013" priority="2155">
      <formula>BH40&lt;0</formula>
    </cfRule>
  </conditionalFormatting>
  <conditionalFormatting sqref="BI40:BI67">
    <cfRule type="expression" dxfId="18012"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8011" priority="2158">
      <formula>BH67&lt;0</formula>
    </cfRule>
  </conditionalFormatting>
  <conditionalFormatting sqref="BI69">
    <cfRule type="colorScale" priority="2150">
      <colorScale>
        <cfvo type="min"/>
        <cfvo type="max"/>
        <color theme="0"/>
        <color theme="0"/>
      </colorScale>
    </cfRule>
    <cfRule type="expression" dxfId="18010" priority="2151">
      <formula>BH69&lt;0</formula>
    </cfRule>
  </conditionalFormatting>
  <conditionalFormatting sqref="BI69:BI81">
    <cfRule type="expression" priority="2148">
      <formula>#REF!</formula>
    </cfRule>
  </conditionalFormatting>
  <conditionalFormatting sqref="BI69:BI82">
    <cfRule type="expression" dxfId="18009" priority="2146">
      <formula>IF(BI69="Validar","Rojo","Verde")</formula>
    </cfRule>
  </conditionalFormatting>
  <conditionalFormatting sqref="BI70:BI78">
    <cfRule type="colorScale" priority="2147">
      <colorScale>
        <cfvo type="min"/>
        <cfvo type="max"/>
        <color theme="0"/>
        <color theme="0"/>
      </colorScale>
    </cfRule>
    <cfRule type="expression" dxfId="18008" priority="2149">
      <formula>BH70&lt;0</formula>
    </cfRule>
  </conditionalFormatting>
  <conditionalFormatting sqref="BI79:BI81">
    <cfRule type="colorScale" priority="2159">
      <colorScale>
        <cfvo type="min"/>
        <cfvo type="max"/>
        <color theme="0"/>
        <color theme="0"/>
      </colorScale>
    </cfRule>
    <cfRule type="expression" dxfId="18007"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8006" priority="2145">
      <formula>BH84&lt;0</formula>
    </cfRule>
  </conditionalFormatting>
  <conditionalFormatting sqref="BI84:BI91">
    <cfRule type="expression" priority="2142">
      <formula>#REF!</formula>
    </cfRule>
  </conditionalFormatting>
  <conditionalFormatting sqref="BI84:BI92">
    <cfRule type="expression" dxfId="18005" priority="2140">
      <formula>IF(BI84="Validar","Rojo","Verde")</formula>
    </cfRule>
  </conditionalFormatting>
  <conditionalFormatting sqref="BI85:BI91">
    <cfRule type="colorScale" priority="2141">
      <colorScale>
        <cfvo type="min"/>
        <cfvo type="max"/>
        <color theme="0"/>
        <color theme="0"/>
      </colorScale>
    </cfRule>
    <cfRule type="expression" dxfId="18004" priority="2143">
      <formula>BH85&lt;0</formula>
    </cfRule>
  </conditionalFormatting>
  <conditionalFormatting sqref="BI94">
    <cfRule type="colorScale" priority="2138">
      <colorScale>
        <cfvo type="min"/>
        <cfvo type="max"/>
        <color theme="0"/>
        <color theme="0"/>
      </colorScale>
    </cfRule>
    <cfRule type="expression" dxfId="18003" priority="2139">
      <formula>BH94&lt;0</formula>
    </cfRule>
  </conditionalFormatting>
  <conditionalFormatting sqref="BI94:BI102">
    <cfRule type="expression" priority="2132">
      <formula>#REF!</formula>
    </cfRule>
  </conditionalFormatting>
  <conditionalFormatting sqref="BI94:BI103">
    <cfRule type="expression" dxfId="18002" priority="2130">
      <formula>IF(BI94="Validar","Rojo","Verde")</formula>
    </cfRule>
  </conditionalFormatting>
  <conditionalFormatting sqref="BI95:BI100">
    <cfRule type="colorScale" priority="2136">
      <colorScale>
        <cfvo type="min"/>
        <cfvo type="max"/>
        <color theme="0"/>
        <color theme="0"/>
      </colorScale>
    </cfRule>
    <cfRule type="expression" dxfId="18001" priority="2137">
      <formula>BH95&lt;0</formula>
    </cfRule>
  </conditionalFormatting>
  <conditionalFormatting sqref="BI101">
    <cfRule type="colorScale" priority="2134">
      <colorScale>
        <cfvo type="min"/>
        <cfvo type="max"/>
        <color theme="0"/>
        <color theme="0"/>
      </colorScale>
    </cfRule>
    <cfRule type="expression" dxfId="18000" priority="2135">
      <formula>BH101&lt;0</formula>
    </cfRule>
  </conditionalFormatting>
  <conditionalFormatting sqref="BI102">
    <cfRule type="colorScale" priority="2131">
      <colorScale>
        <cfvo type="min"/>
        <cfvo type="max"/>
        <color theme="0"/>
        <color theme="0"/>
      </colorScale>
    </cfRule>
    <cfRule type="expression" dxfId="17999" priority="2133">
      <formula>BH102&lt;0</formula>
    </cfRule>
  </conditionalFormatting>
  <conditionalFormatting sqref="BI105">
    <cfRule type="colorScale" priority="2128">
      <colorScale>
        <cfvo type="min"/>
        <cfvo type="max"/>
        <color theme="0"/>
        <color theme="0"/>
      </colorScale>
    </cfRule>
    <cfRule type="expression" dxfId="17998" priority="2129">
      <formula>BH105&lt;0</formula>
    </cfRule>
  </conditionalFormatting>
  <conditionalFormatting sqref="BI105:BI106">
    <cfRule type="expression" priority="2126">
      <formula>#REF!</formula>
    </cfRule>
  </conditionalFormatting>
  <conditionalFormatting sqref="BI105:BI107">
    <cfRule type="expression" dxfId="17997" priority="2124">
      <formula>IF(BI105="Validar","Rojo","Verde")</formula>
    </cfRule>
  </conditionalFormatting>
  <conditionalFormatting sqref="BI106">
    <cfRule type="colorScale" priority="2125">
      <colorScale>
        <cfvo type="min"/>
        <cfvo type="max"/>
        <color theme="0"/>
        <color theme="0"/>
      </colorScale>
    </cfRule>
    <cfRule type="expression" dxfId="17996" priority="2127">
      <formula>BH106&lt;0</formula>
    </cfRule>
  </conditionalFormatting>
  <conditionalFormatting sqref="BI110">
    <cfRule type="colorScale" priority="2116">
      <colorScale>
        <cfvo type="min"/>
        <cfvo type="max"/>
        <color theme="0"/>
        <color theme="0"/>
      </colorScale>
    </cfRule>
    <cfRule type="expression" dxfId="17995"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7994" priority="2108">
      <formula>BH111&lt;0</formula>
    </cfRule>
  </conditionalFormatting>
  <conditionalFormatting sqref="BI117">
    <cfRule type="colorScale" priority="2122">
      <colorScale>
        <cfvo type="min"/>
        <cfvo type="max"/>
        <color theme="0"/>
        <color theme="0"/>
      </colorScale>
    </cfRule>
    <cfRule type="expression" dxfId="17993"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7992" priority="2121">
      <formula>BH118&lt;0</formula>
    </cfRule>
  </conditionalFormatting>
  <conditionalFormatting sqref="BI126:BI135">
    <cfRule type="expression" dxfId="17991" priority="2243">
      <formula>IF(BI126="Validar","Rojo","Verde")</formula>
    </cfRule>
    <cfRule type="colorScale" priority="2244">
      <colorScale>
        <cfvo type="min"/>
        <cfvo type="max"/>
        <color theme="0"/>
        <color theme="0"/>
      </colorScale>
    </cfRule>
    <cfRule type="expression" priority="2245">
      <formula>$F$23</formula>
    </cfRule>
    <cfRule type="expression" dxfId="17990" priority="2246">
      <formula>BH126&lt;0</formula>
    </cfRule>
  </conditionalFormatting>
  <conditionalFormatting sqref="BH6">
    <cfRule type="colorScale" priority="2103">
      <colorScale>
        <cfvo type="min"/>
        <cfvo type="max"/>
        <color theme="0"/>
        <color theme="0"/>
      </colorScale>
    </cfRule>
    <cfRule type="expression" dxfId="17989" priority="2104">
      <formula>BG6&lt;0</formula>
    </cfRule>
  </conditionalFormatting>
  <conditionalFormatting sqref="BH6">
    <cfRule type="expression" dxfId="17988"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7987" priority="2100">
      <formula>BG7&lt;0</formula>
    </cfRule>
  </conditionalFormatting>
  <conditionalFormatting sqref="BH7:BH8">
    <cfRule type="expression" dxfId="17986"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7985" priority="2065">
      <formula>BJ9&lt;0</formula>
    </cfRule>
  </conditionalFormatting>
  <conditionalFormatting sqref="BK9:BK20">
    <cfRule type="expression" dxfId="17984"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7983" priority="2042">
      <formula>BJ10&lt;0</formula>
    </cfRule>
  </conditionalFormatting>
  <conditionalFormatting sqref="BK11:BK14">
    <cfRule type="colorScale" priority="2062">
      <colorScale>
        <cfvo type="min"/>
        <cfvo type="max"/>
        <color theme="0"/>
        <color theme="0"/>
      </colorScale>
    </cfRule>
    <cfRule type="expression" dxfId="17982" priority="2063">
      <formula>BJ11&lt;0</formula>
    </cfRule>
  </conditionalFormatting>
  <conditionalFormatting sqref="BK15">
    <cfRule type="colorScale" priority="2039">
      <colorScale>
        <cfvo type="min"/>
        <cfvo type="max"/>
        <color theme="0"/>
        <color theme="0"/>
      </colorScale>
    </cfRule>
    <cfRule type="expression" dxfId="17981" priority="2040">
      <formula>BJ15&lt;0</formula>
    </cfRule>
  </conditionalFormatting>
  <conditionalFormatting sqref="BK16:BK17">
    <cfRule type="colorScale" priority="2060">
      <colorScale>
        <cfvo type="min"/>
        <cfvo type="max"/>
        <color theme="0"/>
        <color theme="0"/>
      </colorScale>
    </cfRule>
    <cfRule type="expression" dxfId="17980" priority="2061">
      <formula>BJ16&lt;0</formula>
    </cfRule>
  </conditionalFormatting>
  <conditionalFormatting sqref="BK18">
    <cfRule type="colorScale" priority="2036">
      <colorScale>
        <cfvo type="min"/>
        <cfvo type="max"/>
        <color theme="0"/>
        <color theme="0"/>
      </colorScale>
    </cfRule>
    <cfRule type="expression" dxfId="17979" priority="2038">
      <formula>BJ18&lt;0</formula>
    </cfRule>
  </conditionalFormatting>
  <conditionalFormatting sqref="BK19:BK20">
    <cfRule type="colorScale" priority="2058">
      <colorScale>
        <cfvo type="min"/>
        <cfvo type="max"/>
        <color theme="0"/>
        <color theme="0"/>
      </colorScale>
    </cfRule>
    <cfRule type="expression" dxfId="17978" priority="2059">
      <formula>BJ19&lt;0</formula>
    </cfRule>
  </conditionalFormatting>
  <conditionalFormatting sqref="BK23">
    <cfRule type="colorScale" priority="2033">
      <colorScale>
        <cfvo type="min"/>
        <cfvo type="max"/>
        <color theme="0"/>
        <color theme="0"/>
      </colorScale>
    </cfRule>
    <cfRule type="expression" dxfId="17977" priority="2034">
      <formula>BJ23&lt;0</formula>
    </cfRule>
  </conditionalFormatting>
  <conditionalFormatting sqref="BK23:BK31">
    <cfRule type="expression" dxfId="17976"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7975" priority="2057">
      <formula>BJ24&lt;0</formula>
    </cfRule>
  </conditionalFormatting>
  <conditionalFormatting sqref="BK25">
    <cfRule type="colorScale" priority="2054">
      <colorScale>
        <cfvo type="min"/>
        <cfvo type="max"/>
        <color theme="0"/>
        <color theme="0"/>
      </colorScale>
    </cfRule>
    <cfRule type="expression" dxfId="17974" priority="2055">
      <formula>BJ25&lt;0</formula>
    </cfRule>
  </conditionalFormatting>
  <conditionalFormatting sqref="BK26">
    <cfRule type="colorScale" priority="2031">
      <colorScale>
        <cfvo type="min"/>
        <cfvo type="max"/>
        <color theme="0"/>
        <color theme="0"/>
      </colorScale>
    </cfRule>
    <cfRule type="expression" dxfId="17973" priority="2032">
      <formula>BJ26&lt;0</formula>
    </cfRule>
  </conditionalFormatting>
  <conditionalFormatting sqref="BK27">
    <cfRule type="colorScale" priority="2052">
      <colorScale>
        <cfvo type="min"/>
        <cfvo type="max"/>
        <color theme="0"/>
        <color theme="0"/>
      </colorScale>
    </cfRule>
    <cfRule type="expression" dxfId="17972" priority="2053">
      <formula>BJ27&lt;0</formula>
    </cfRule>
  </conditionalFormatting>
  <conditionalFormatting sqref="BK28">
    <cfRule type="colorScale" priority="2050">
      <colorScale>
        <cfvo type="min"/>
        <cfvo type="max"/>
        <color theme="0"/>
        <color theme="0"/>
      </colorScale>
    </cfRule>
    <cfRule type="expression" dxfId="17971" priority="2051">
      <formula>BJ28&lt;0</formula>
    </cfRule>
  </conditionalFormatting>
  <conditionalFormatting sqref="BK29">
    <cfRule type="colorScale" priority="2028">
      <colorScale>
        <cfvo type="min"/>
        <cfvo type="max"/>
        <color theme="0"/>
        <color theme="0"/>
      </colorScale>
    </cfRule>
    <cfRule type="expression" dxfId="17970" priority="2030">
      <formula>BJ29&lt;0</formula>
    </cfRule>
  </conditionalFormatting>
  <conditionalFormatting sqref="BK30">
    <cfRule type="colorScale" priority="2048">
      <colorScale>
        <cfvo type="min"/>
        <cfvo type="max"/>
        <color theme="0"/>
        <color theme="0"/>
      </colorScale>
    </cfRule>
    <cfRule type="expression" dxfId="17969" priority="2049">
      <formula>BJ30&lt;0</formula>
    </cfRule>
  </conditionalFormatting>
  <conditionalFormatting sqref="BK31">
    <cfRule type="colorScale" priority="2046">
      <colorScale>
        <cfvo type="min"/>
        <cfvo type="max"/>
        <color theme="0"/>
        <color theme="0"/>
      </colorScale>
    </cfRule>
    <cfRule type="expression" dxfId="17968"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7967" priority="2026">
      <formula>BJ39&lt;0</formula>
    </cfRule>
  </conditionalFormatting>
  <conditionalFormatting sqref="BK39:BK107">
    <cfRule type="expression" dxfId="17966"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7965"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7964"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7963" priority="2070">
      <formula>BJ69&lt;0</formula>
    </cfRule>
  </conditionalFormatting>
  <conditionalFormatting sqref="BK82 BK92 BK103 BK107">
    <cfRule type="expression" dxfId="17962"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7961"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7960"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7959"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7958"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7957"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7956" priority="2079">
      <formula>BJ105&lt;0</formula>
    </cfRule>
  </conditionalFormatting>
  <conditionalFormatting sqref="BK110">
    <cfRule type="colorScale" priority="2080">
      <colorScale>
        <cfvo type="min"/>
        <cfvo type="max"/>
        <color theme="0"/>
        <color theme="0"/>
      </colorScale>
    </cfRule>
    <cfRule type="expression" dxfId="17955"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7954"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7953"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7952" priority="2014">
      <formula>BJ125&lt;0</formula>
    </cfRule>
  </conditionalFormatting>
  <conditionalFormatting sqref="BK125:BK135">
    <cfRule type="expression" dxfId="17951" priority="2011">
      <formula>IF(BK125="Validar","Rojo","Verde")</formula>
    </cfRule>
  </conditionalFormatting>
  <conditionalFormatting sqref="BK126:BK132">
    <cfRule type="colorScale" priority="2088">
      <colorScale>
        <cfvo type="min"/>
        <cfvo type="max"/>
        <color theme="0"/>
        <color theme="0"/>
      </colorScale>
    </cfRule>
    <cfRule type="expression" dxfId="17950"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7949"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7948" priority="2084">
      <formula>BJ135&lt;0</formula>
    </cfRule>
  </conditionalFormatting>
  <conditionalFormatting sqref="BK110:BL111">
    <cfRule type="expression" dxfId="17947" priority="1955">
      <formula>IF(BK110="Validar","Rojo","Verde")</formula>
    </cfRule>
  </conditionalFormatting>
  <conditionalFormatting sqref="BK117:BL123">
    <cfRule type="expression" dxfId="17946"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7945" priority="2005">
      <formula>BK40&lt;0</formula>
    </cfRule>
  </conditionalFormatting>
  <conditionalFormatting sqref="BL40:BL67">
    <cfRule type="expression" dxfId="17944"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7943" priority="2008">
      <formula>BK67&lt;0</formula>
    </cfRule>
  </conditionalFormatting>
  <conditionalFormatting sqref="BL69">
    <cfRule type="colorScale" priority="2000">
      <colorScale>
        <cfvo type="min"/>
        <cfvo type="max"/>
        <color theme="0"/>
        <color theme="0"/>
      </colorScale>
    </cfRule>
    <cfRule type="expression" dxfId="17942" priority="2001">
      <formula>BK69&lt;0</formula>
    </cfRule>
  </conditionalFormatting>
  <conditionalFormatting sqref="BL69:BL81">
    <cfRule type="expression" priority="1998">
      <formula>#REF!</formula>
    </cfRule>
  </conditionalFormatting>
  <conditionalFormatting sqref="BL69:BL82">
    <cfRule type="expression" dxfId="17941" priority="1996">
      <formula>IF(BL69="Validar","Rojo","Verde")</formula>
    </cfRule>
  </conditionalFormatting>
  <conditionalFormatting sqref="BL70:BL78">
    <cfRule type="colorScale" priority="1997">
      <colorScale>
        <cfvo type="min"/>
        <cfvo type="max"/>
        <color theme="0"/>
        <color theme="0"/>
      </colorScale>
    </cfRule>
    <cfRule type="expression" dxfId="17940" priority="1999">
      <formula>BK70&lt;0</formula>
    </cfRule>
  </conditionalFormatting>
  <conditionalFormatting sqref="BL79:BL81">
    <cfRule type="colorScale" priority="2009">
      <colorScale>
        <cfvo type="min"/>
        <cfvo type="max"/>
        <color theme="0"/>
        <color theme="0"/>
      </colorScale>
    </cfRule>
    <cfRule type="expression" dxfId="17939"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7938" priority="1995">
      <formula>BK84&lt;0</formula>
    </cfRule>
  </conditionalFormatting>
  <conditionalFormatting sqref="BL84:BL91">
    <cfRule type="expression" priority="1992">
      <formula>#REF!</formula>
    </cfRule>
  </conditionalFormatting>
  <conditionalFormatting sqref="BL84:BL92">
    <cfRule type="expression" dxfId="17937" priority="1990">
      <formula>IF(BL84="Validar","Rojo","Verde")</formula>
    </cfRule>
  </conditionalFormatting>
  <conditionalFormatting sqref="BL85:BL91">
    <cfRule type="colorScale" priority="1991">
      <colorScale>
        <cfvo type="min"/>
        <cfvo type="max"/>
        <color theme="0"/>
        <color theme="0"/>
      </colorScale>
    </cfRule>
    <cfRule type="expression" dxfId="17936" priority="1993">
      <formula>BK85&lt;0</formula>
    </cfRule>
  </conditionalFormatting>
  <conditionalFormatting sqref="BL94">
    <cfRule type="colorScale" priority="1988">
      <colorScale>
        <cfvo type="min"/>
        <cfvo type="max"/>
        <color theme="0"/>
        <color theme="0"/>
      </colorScale>
    </cfRule>
    <cfRule type="expression" dxfId="17935" priority="1989">
      <formula>BK94&lt;0</formula>
    </cfRule>
  </conditionalFormatting>
  <conditionalFormatting sqref="BL94:BL102">
    <cfRule type="expression" priority="1982">
      <formula>#REF!</formula>
    </cfRule>
  </conditionalFormatting>
  <conditionalFormatting sqref="BL94:BL103">
    <cfRule type="expression" dxfId="17934" priority="1980">
      <formula>IF(BL94="Validar","Rojo","Verde")</formula>
    </cfRule>
  </conditionalFormatting>
  <conditionalFormatting sqref="BL95:BL100">
    <cfRule type="colorScale" priority="1986">
      <colorScale>
        <cfvo type="min"/>
        <cfvo type="max"/>
        <color theme="0"/>
        <color theme="0"/>
      </colorScale>
    </cfRule>
    <cfRule type="expression" dxfId="17933" priority="1987">
      <formula>BK95&lt;0</formula>
    </cfRule>
  </conditionalFormatting>
  <conditionalFormatting sqref="BL101">
    <cfRule type="colorScale" priority="1984">
      <colorScale>
        <cfvo type="min"/>
        <cfvo type="max"/>
        <color theme="0"/>
        <color theme="0"/>
      </colorScale>
    </cfRule>
    <cfRule type="expression" dxfId="17932" priority="1985">
      <formula>BK101&lt;0</formula>
    </cfRule>
  </conditionalFormatting>
  <conditionalFormatting sqref="BL102">
    <cfRule type="colorScale" priority="1981">
      <colorScale>
        <cfvo type="min"/>
        <cfvo type="max"/>
        <color theme="0"/>
        <color theme="0"/>
      </colorScale>
    </cfRule>
    <cfRule type="expression" dxfId="17931" priority="1983">
      <formula>BK102&lt;0</formula>
    </cfRule>
  </conditionalFormatting>
  <conditionalFormatting sqref="BL105">
    <cfRule type="colorScale" priority="1978">
      <colorScale>
        <cfvo type="min"/>
        <cfvo type="max"/>
        <color theme="0"/>
        <color theme="0"/>
      </colorScale>
    </cfRule>
    <cfRule type="expression" dxfId="17930" priority="1979">
      <formula>BK105&lt;0</formula>
    </cfRule>
  </conditionalFormatting>
  <conditionalFormatting sqref="BL105:BL106">
    <cfRule type="expression" priority="1976">
      <formula>#REF!</formula>
    </cfRule>
  </conditionalFormatting>
  <conditionalFormatting sqref="BL105:BL107">
    <cfRule type="expression" dxfId="17929" priority="1974">
      <formula>IF(BL105="Validar","Rojo","Verde")</formula>
    </cfRule>
  </conditionalFormatting>
  <conditionalFormatting sqref="BL106">
    <cfRule type="colorScale" priority="1975">
      <colorScale>
        <cfvo type="min"/>
        <cfvo type="max"/>
        <color theme="0"/>
        <color theme="0"/>
      </colorScale>
    </cfRule>
    <cfRule type="expression" dxfId="17928" priority="1977">
      <formula>BK106&lt;0</formula>
    </cfRule>
  </conditionalFormatting>
  <conditionalFormatting sqref="BL110">
    <cfRule type="colorScale" priority="1966">
      <colorScale>
        <cfvo type="min"/>
        <cfvo type="max"/>
        <color theme="0"/>
        <color theme="0"/>
      </colorScale>
    </cfRule>
    <cfRule type="expression" dxfId="17927"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7926" priority="1958">
      <formula>BK111&lt;0</formula>
    </cfRule>
  </conditionalFormatting>
  <conditionalFormatting sqref="BL117">
    <cfRule type="colorScale" priority="1972">
      <colorScale>
        <cfvo type="min"/>
        <cfvo type="max"/>
        <color theme="0"/>
        <color theme="0"/>
      </colorScale>
    </cfRule>
    <cfRule type="expression" dxfId="17925"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7924" priority="1971">
      <formula>BK118&lt;0</formula>
    </cfRule>
  </conditionalFormatting>
  <conditionalFormatting sqref="BL126:BL135">
    <cfRule type="expression" dxfId="17923" priority="2093">
      <formula>IF(BL126="Validar","Rojo","Verde")</formula>
    </cfRule>
    <cfRule type="colorScale" priority="2094">
      <colorScale>
        <cfvo type="min"/>
        <cfvo type="max"/>
        <color theme="0"/>
        <color theme="0"/>
      </colorScale>
    </cfRule>
    <cfRule type="expression" priority="2095">
      <formula>$F$23</formula>
    </cfRule>
    <cfRule type="expression" dxfId="17922" priority="2096">
      <formula>BK126&lt;0</formula>
    </cfRule>
  </conditionalFormatting>
  <conditionalFormatting sqref="BK6">
    <cfRule type="colorScale" priority="1953">
      <colorScale>
        <cfvo type="min"/>
        <cfvo type="max"/>
        <color theme="0"/>
        <color theme="0"/>
      </colorScale>
    </cfRule>
    <cfRule type="expression" dxfId="17921" priority="1954">
      <formula>BJ6&lt;0</formula>
    </cfRule>
  </conditionalFormatting>
  <conditionalFormatting sqref="BK6">
    <cfRule type="expression" dxfId="17920"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7919" priority="1950">
      <formula>BJ7&lt;0</formula>
    </cfRule>
  </conditionalFormatting>
  <conditionalFormatting sqref="BK7:BK8">
    <cfRule type="expression" dxfId="17918"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7917" priority="1915">
      <formula>BN9&lt;0</formula>
    </cfRule>
  </conditionalFormatting>
  <conditionalFormatting sqref="BO9:BO20">
    <cfRule type="expression" dxfId="17916"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7915" priority="1892">
      <formula>BN10&lt;0</formula>
    </cfRule>
  </conditionalFormatting>
  <conditionalFormatting sqref="BO11:BO14">
    <cfRule type="colorScale" priority="1912">
      <colorScale>
        <cfvo type="min"/>
        <cfvo type="max"/>
        <color theme="0"/>
        <color theme="0"/>
      </colorScale>
    </cfRule>
    <cfRule type="expression" dxfId="17914" priority="1913">
      <formula>BN11&lt;0</formula>
    </cfRule>
  </conditionalFormatting>
  <conditionalFormatting sqref="BO15">
    <cfRule type="colorScale" priority="1889">
      <colorScale>
        <cfvo type="min"/>
        <cfvo type="max"/>
        <color theme="0"/>
        <color theme="0"/>
      </colorScale>
    </cfRule>
    <cfRule type="expression" dxfId="17913" priority="1890">
      <formula>BN15&lt;0</formula>
    </cfRule>
  </conditionalFormatting>
  <conditionalFormatting sqref="BO16:BO17">
    <cfRule type="colorScale" priority="1910">
      <colorScale>
        <cfvo type="min"/>
        <cfvo type="max"/>
        <color theme="0"/>
        <color theme="0"/>
      </colorScale>
    </cfRule>
    <cfRule type="expression" dxfId="17912" priority="1911">
      <formula>BN16&lt;0</formula>
    </cfRule>
  </conditionalFormatting>
  <conditionalFormatting sqref="BO18">
    <cfRule type="colorScale" priority="1886">
      <colorScale>
        <cfvo type="min"/>
        <cfvo type="max"/>
        <color theme="0"/>
        <color theme="0"/>
      </colorScale>
    </cfRule>
    <cfRule type="expression" dxfId="17911" priority="1888">
      <formula>BN18&lt;0</formula>
    </cfRule>
  </conditionalFormatting>
  <conditionalFormatting sqref="BO19:BO20">
    <cfRule type="colorScale" priority="1908">
      <colorScale>
        <cfvo type="min"/>
        <cfvo type="max"/>
        <color theme="0"/>
        <color theme="0"/>
      </colorScale>
    </cfRule>
    <cfRule type="expression" dxfId="17910" priority="1909">
      <formula>BN19&lt;0</formula>
    </cfRule>
  </conditionalFormatting>
  <conditionalFormatting sqref="BO23">
    <cfRule type="colorScale" priority="1883">
      <colorScale>
        <cfvo type="min"/>
        <cfvo type="max"/>
        <color theme="0"/>
        <color theme="0"/>
      </colorScale>
    </cfRule>
    <cfRule type="expression" dxfId="17909" priority="1884">
      <formula>BN23&lt;0</formula>
    </cfRule>
  </conditionalFormatting>
  <conditionalFormatting sqref="BO23:BO31">
    <cfRule type="expression" dxfId="17908"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7907" priority="1907">
      <formula>BN24&lt;0</formula>
    </cfRule>
  </conditionalFormatting>
  <conditionalFormatting sqref="BO25">
    <cfRule type="colorScale" priority="1904">
      <colorScale>
        <cfvo type="min"/>
        <cfvo type="max"/>
        <color theme="0"/>
        <color theme="0"/>
      </colorScale>
    </cfRule>
    <cfRule type="expression" dxfId="17906" priority="1905">
      <formula>BN25&lt;0</formula>
    </cfRule>
  </conditionalFormatting>
  <conditionalFormatting sqref="BO26">
    <cfRule type="colorScale" priority="1881">
      <colorScale>
        <cfvo type="min"/>
        <cfvo type="max"/>
        <color theme="0"/>
        <color theme="0"/>
      </colorScale>
    </cfRule>
    <cfRule type="expression" dxfId="17905" priority="1882">
      <formula>BN26&lt;0</formula>
    </cfRule>
  </conditionalFormatting>
  <conditionalFormatting sqref="BO27">
    <cfRule type="colorScale" priority="1902">
      <colorScale>
        <cfvo type="min"/>
        <cfvo type="max"/>
        <color theme="0"/>
        <color theme="0"/>
      </colorScale>
    </cfRule>
    <cfRule type="expression" dxfId="17904" priority="1903">
      <formula>BN27&lt;0</formula>
    </cfRule>
  </conditionalFormatting>
  <conditionalFormatting sqref="BO28">
    <cfRule type="colorScale" priority="1900">
      <colorScale>
        <cfvo type="min"/>
        <cfvo type="max"/>
        <color theme="0"/>
        <color theme="0"/>
      </colorScale>
    </cfRule>
    <cfRule type="expression" dxfId="17903" priority="1901">
      <formula>BN28&lt;0</formula>
    </cfRule>
  </conditionalFormatting>
  <conditionalFormatting sqref="BO29">
    <cfRule type="colorScale" priority="1878">
      <colorScale>
        <cfvo type="min"/>
        <cfvo type="max"/>
        <color theme="0"/>
        <color theme="0"/>
      </colorScale>
    </cfRule>
    <cfRule type="expression" dxfId="17902" priority="1880">
      <formula>BN29&lt;0</formula>
    </cfRule>
  </conditionalFormatting>
  <conditionalFormatting sqref="BO30">
    <cfRule type="colorScale" priority="1898">
      <colorScale>
        <cfvo type="min"/>
        <cfvo type="max"/>
        <color theme="0"/>
        <color theme="0"/>
      </colorScale>
    </cfRule>
    <cfRule type="expression" dxfId="17901" priority="1899">
      <formula>BN30&lt;0</formula>
    </cfRule>
  </conditionalFormatting>
  <conditionalFormatting sqref="BO31">
    <cfRule type="colorScale" priority="1896">
      <colorScale>
        <cfvo type="min"/>
        <cfvo type="max"/>
        <color theme="0"/>
        <color theme="0"/>
      </colorScale>
    </cfRule>
    <cfRule type="expression" dxfId="17900"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7899"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7898"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7897"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7896" priority="1920">
      <formula>BN69&lt;0</formula>
    </cfRule>
  </conditionalFormatting>
  <conditionalFormatting sqref="BO82 BO92 BO103 BO107">
    <cfRule type="expression" dxfId="17895"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7894"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7893"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7892"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7891"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7890"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7889" priority="1929">
      <formula>BN105&lt;0</formula>
    </cfRule>
  </conditionalFormatting>
  <conditionalFormatting sqref="BO110">
    <cfRule type="colorScale" priority="1930">
      <colorScale>
        <cfvo type="min"/>
        <cfvo type="max"/>
        <color theme="0"/>
        <color theme="0"/>
      </colorScale>
    </cfRule>
    <cfRule type="expression" dxfId="17888"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7887"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7886"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7885" priority="1864">
      <formula>BN125&lt;0</formula>
    </cfRule>
  </conditionalFormatting>
  <conditionalFormatting sqref="BO125:BO135">
    <cfRule type="expression" dxfId="17884" priority="1861">
      <formula>IF(BO125="Validar","Rojo","Verde")</formula>
    </cfRule>
  </conditionalFormatting>
  <conditionalFormatting sqref="BO126:BO132">
    <cfRule type="colorScale" priority="1938">
      <colorScale>
        <cfvo type="min"/>
        <cfvo type="max"/>
        <color theme="0"/>
        <color theme="0"/>
      </colorScale>
    </cfRule>
    <cfRule type="expression" dxfId="17883"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7882"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7881" priority="1934">
      <formula>BN135&lt;0</formula>
    </cfRule>
  </conditionalFormatting>
  <conditionalFormatting sqref="BO110:BP111">
    <cfRule type="expression" dxfId="17880" priority="1805">
      <formula>IF(BO110="Validar","Rojo","Verde")</formula>
    </cfRule>
  </conditionalFormatting>
  <conditionalFormatting sqref="BO117:BP123">
    <cfRule type="expression" dxfId="17879"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7878" priority="1855">
      <formula>BO40&lt;0</formula>
    </cfRule>
  </conditionalFormatting>
  <conditionalFormatting sqref="BP40:BP67">
    <cfRule type="expression" dxfId="17877"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7876" priority="1858">
      <formula>BO67&lt;0</formula>
    </cfRule>
  </conditionalFormatting>
  <conditionalFormatting sqref="BP69">
    <cfRule type="colorScale" priority="1850">
      <colorScale>
        <cfvo type="min"/>
        <cfvo type="max"/>
        <color theme="0"/>
        <color theme="0"/>
      </colorScale>
    </cfRule>
    <cfRule type="expression" dxfId="17875" priority="1851">
      <formula>BO69&lt;0</formula>
    </cfRule>
  </conditionalFormatting>
  <conditionalFormatting sqref="BP69:BP81">
    <cfRule type="expression" priority="1848">
      <formula>#REF!</formula>
    </cfRule>
  </conditionalFormatting>
  <conditionalFormatting sqref="BP69:BP82">
    <cfRule type="expression" dxfId="17874" priority="1846">
      <formula>IF(BP69="Validar","Rojo","Verde")</formula>
    </cfRule>
  </conditionalFormatting>
  <conditionalFormatting sqref="BP70:BP78">
    <cfRule type="colorScale" priority="1847">
      <colorScale>
        <cfvo type="min"/>
        <cfvo type="max"/>
        <color theme="0"/>
        <color theme="0"/>
      </colorScale>
    </cfRule>
    <cfRule type="expression" dxfId="17873" priority="1849">
      <formula>BO70&lt;0</formula>
    </cfRule>
  </conditionalFormatting>
  <conditionalFormatting sqref="BP79:BP81">
    <cfRule type="colorScale" priority="1859">
      <colorScale>
        <cfvo type="min"/>
        <cfvo type="max"/>
        <color theme="0"/>
        <color theme="0"/>
      </colorScale>
    </cfRule>
    <cfRule type="expression" dxfId="17872"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7871" priority="1845">
      <formula>BO84&lt;0</formula>
    </cfRule>
  </conditionalFormatting>
  <conditionalFormatting sqref="BP84:BP91">
    <cfRule type="expression" priority="1842">
      <formula>#REF!</formula>
    </cfRule>
  </conditionalFormatting>
  <conditionalFormatting sqref="BP84:BP92">
    <cfRule type="expression" dxfId="17870" priority="1840">
      <formula>IF(BP84="Validar","Rojo","Verde")</formula>
    </cfRule>
  </conditionalFormatting>
  <conditionalFormatting sqref="BP85:BP91">
    <cfRule type="colorScale" priority="1841">
      <colorScale>
        <cfvo type="min"/>
        <cfvo type="max"/>
        <color theme="0"/>
        <color theme="0"/>
      </colorScale>
    </cfRule>
    <cfRule type="expression" dxfId="17869" priority="1843">
      <formula>BO85&lt;0</formula>
    </cfRule>
  </conditionalFormatting>
  <conditionalFormatting sqref="BP94">
    <cfRule type="colorScale" priority="1838">
      <colorScale>
        <cfvo type="min"/>
        <cfvo type="max"/>
        <color theme="0"/>
        <color theme="0"/>
      </colorScale>
    </cfRule>
    <cfRule type="expression" dxfId="17868" priority="1839">
      <formula>BO94&lt;0</formula>
    </cfRule>
  </conditionalFormatting>
  <conditionalFormatting sqref="BP94:BP102">
    <cfRule type="expression" priority="1832">
      <formula>#REF!</formula>
    </cfRule>
  </conditionalFormatting>
  <conditionalFormatting sqref="BP94:BP103">
    <cfRule type="expression" dxfId="17867" priority="1830">
      <formula>IF(BP94="Validar","Rojo","Verde")</formula>
    </cfRule>
  </conditionalFormatting>
  <conditionalFormatting sqref="BP95:BP100">
    <cfRule type="colorScale" priority="1836">
      <colorScale>
        <cfvo type="min"/>
        <cfvo type="max"/>
        <color theme="0"/>
        <color theme="0"/>
      </colorScale>
    </cfRule>
    <cfRule type="expression" dxfId="17866" priority="1837">
      <formula>BO95&lt;0</formula>
    </cfRule>
  </conditionalFormatting>
  <conditionalFormatting sqref="BP101">
    <cfRule type="colorScale" priority="1834">
      <colorScale>
        <cfvo type="min"/>
        <cfvo type="max"/>
        <color theme="0"/>
        <color theme="0"/>
      </colorScale>
    </cfRule>
    <cfRule type="expression" dxfId="17865" priority="1835">
      <formula>BO101&lt;0</formula>
    </cfRule>
  </conditionalFormatting>
  <conditionalFormatting sqref="BP102">
    <cfRule type="colorScale" priority="1831">
      <colorScale>
        <cfvo type="min"/>
        <cfvo type="max"/>
        <color theme="0"/>
        <color theme="0"/>
      </colorScale>
    </cfRule>
    <cfRule type="expression" dxfId="17864" priority="1833">
      <formula>BO102&lt;0</formula>
    </cfRule>
  </conditionalFormatting>
  <conditionalFormatting sqref="BP105">
    <cfRule type="colorScale" priority="1828">
      <colorScale>
        <cfvo type="min"/>
        <cfvo type="max"/>
        <color theme="0"/>
        <color theme="0"/>
      </colorScale>
    </cfRule>
    <cfRule type="expression" dxfId="17863" priority="1829">
      <formula>BO105&lt;0</formula>
    </cfRule>
  </conditionalFormatting>
  <conditionalFormatting sqref="BP105:BP106">
    <cfRule type="expression" priority="1826">
      <formula>#REF!</formula>
    </cfRule>
  </conditionalFormatting>
  <conditionalFormatting sqref="BP105:BP107">
    <cfRule type="expression" dxfId="17862" priority="1824">
      <formula>IF(BP105="Validar","Rojo","Verde")</formula>
    </cfRule>
  </conditionalFormatting>
  <conditionalFormatting sqref="BP106">
    <cfRule type="colorScale" priority="1825">
      <colorScale>
        <cfvo type="min"/>
        <cfvo type="max"/>
        <color theme="0"/>
        <color theme="0"/>
      </colorScale>
    </cfRule>
    <cfRule type="expression" dxfId="17861" priority="1827">
      <formula>BO106&lt;0</formula>
    </cfRule>
  </conditionalFormatting>
  <conditionalFormatting sqref="BP110">
    <cfRule type="colorScale" priority="1816">
      <colorScale>
        <cfvo type="min"/>
        <cfvo type="max"/>
        <color theme="0"/>
        <color theme="0"/>
      </colorScale>
    </cfRule>
    <cfRule type="expression" dxfId="17860"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7859" priority="1808">
      <formula>BO111&lt;0</formula>
    </cfRule>
  </conditionalFormatting>
  <conditionalFormatting sqref="BP117">
    <cfRule type="colorScale" priority="1822">
      <colorScale>
        <cfvo type="min"/>
        <cfvo type="max"/>
        <color theme="0"/>
        <color theme="0"/>
      </colorScale>
    </cfRule>
    <cfRule type="expression" dxfId="17858"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7857" priority="1821">
      <formula>BO118&lt;0</formula>
    </cfRule>
  </conditionalFormatting>
  <conditionalFormatting sqref="BP126:BP135">
    <cfRule type="expression" dxfId="17856" priority="1943">
      <formula>IF(BP126="Validar","Rojo","Verde")</formula>
    </cfRule>
    <cfRule type="colorScale" priority="1944">
      <colorScale>
        <cfvo type="min"/>
        <cfvo type="max"/>
        <color theme="0"/>
        <color theme="0"/>
      </colorScale>
    </cfRule>
    <cfRule type="expression" priority="1945">
      <formula>$F$23</formula>
    </cfRule>
    <cfRule type="expression" dxfId="17855" priority="1946">
      <formula>BO126&lt;0</formula>
    </cfRule>
  </conditionalFormatting>
  <conditionalFormatting sqref="BO6">
    <cfRule type="colorScale" priority="1803">
      <colorScale>
        <cfvo type="min"/>
        <cfvo type="max"/>
        <color theme="0"/>
        <color theme="0"/>
      </colorScale>
    </cfRule>
    <cfRule type="expression" dxfId="17854" priority="1804">
      <formula>BN6&lt;0</formula>
    </cfRule>
  </conditionalFormatting>
  <conditionalFormatting sqref="BO6">
    <cfRule type="expression" dxfId="17853"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7852" priority="1800">
      <formula>BN7&lt;0</formula>
    </cfRule>
  </conditionalFormatting>
  <conditionalFormatting sqref="BO7:BO8">
    <cfRule type="expression" dxfId="17851"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7850" priority="1765">
      <formula>BQ9&lt;0</formula>
    </cfRule>
  </conditionalFormatting>
  <conditionalFormatting sqref="BR9:BR20">
    <cfRule type="expression" dxfId="17849"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7848" priority="1742">
      <formula>BQ10&lt;0</formula>
    </cfRule>
  </conditionalFormatting>
  <conditionalFormatting sqref="BR11:BR14">
    <cfRule type="colorScale" priority="1762">
      <colorScale>
        <cfvo type="min"/>
        <cfvo type="max"/>
        <color theme="0"/>
        <color theme="0"/>
      </colorScale>
    </cfRule>
    <cfRule type="expression" dxfId="17847" priority="1763">
      <formula>BQ11&lt;0</formula>
    </cfRule>
  </conditionalFormatting>
  <conditionalFormatting sqref="BR15">
    <cfRule type="colorScale" priority="1739">
      <colorScale>
        <cfvo type="min"/>
        <cfvo type="max"/>
        <color theme="0"/>
        <color theme="0"/>
      </colorScale>
    </cfRule>
    <cfRule type="expression" dxfId="17846" priority="1740">
      <formula>BQ15&lt;0</formula>
    </cfRule>
  </conditionalFormatting>
  <conditionalFormatting sqref="BR16:BR17">
    <cfRule type="colorScale" priority="1760">
      <colorScale>
        <cfvo type="min"/>
        <cfvo type="max"/>
        <color theme="0"/>
        <color theme="0"/>
      </colorScale>
    </cfRule>
    <cfRule type="expression" dxfId="17845" priority="1761">
      <formula>BQ16&lt;0</formula>
    </cfRule>
  </conditionalFormatting>
  <conditionalFormatting sqref="BR18">
    <cfRule type="colorScale" priority="1736">
      <colorScale>
        <cfvo type="min"/>
        <cfvo type="max"/>
        <color theme="0"/>
        <color theme="0"/>
      </colorScale>
    </cfRule>
    <cfRule type="expression" dxfId="17844" priority="1738">
      <formula>BQ18&lt;0</formula>
    </cfRule>
  </conditionalFormatting>
  <conditionalFormatting sqref="BR19:BR20">
    <cfRule type="colorScale" priority="1758">
      <colorScale>
        <cfvo type="min"/>
        <cfvo type="max"/>
        <color theme="0"/>
        <color theme="0"/>
      </colorScale>
    </cfRule>
    <cfRule type="expression" dxfId="17843" priority="1759">
      <formula>BQ19&lt;0</formula>
    </cfRule>
  </conditionalFormatting>
  <conditionalFormatting sqref="BR23">
    <cfRule type="colorScale" priority="1733">
      <colorScale>
        <cfvo type="min"/>
        <cfvo type="max"/>
        <color theme="0"/>
        <color theme="0"/>
      </colorScale>
    </cfRule>
    <cfRule type="expression" dxfId="17842" priority="1734">
      <formula>BQ23&lt;0</formula>
    </cfRule>
  </conditionalFormatting>
  <conditionalFormatting sqref="BR23:BR31">
    <cfRule type="expression" dxfId="17841"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7840" priority="1757">
      <formula>BQ24&lt;0</formula>
    </cfRule>
  </conditionalFormatting>
  <conditionalFormatting sqref="BR25">
    <cfRule type="colorScale" priority="1754">
      <colorScale>
        <cfvo type="min"/>
        <cfvo type="max"/>
        <color theme="0"/>
        <color theme="0"/>
      </colorScale>
    </cfRule>
    <cfRule type="expression" dxfId="17839" priority="1755">
      <formula>BQ25&lt;0</formula>
    </cfRule>
  </conditionalFormatting>
  <conditionalFormatting sqref="BR26">
    <cfRule type="colorScale" priority="1731">
      <colorScale>
        <cfvo type="min"/>
        <cfvo type="max"/>
        <color theme="0"/>
        <color theme="0"/>
      </colorScale>
    </cfRule>
    <cfRule type="expression" dxfId="17838" priority="1732">
      <formula>BQ26&lt;0</formula>
    </cfRule>
  </conditionalFormatting>
  <conditionalFormatting sqref="BR27">
    <cfRule type="colorScale" priority="1752">
      <colorScale>
        <cfvo type="min"/>
        <cfvo type="max"/>
        <color theme="0"/>
        <color theme="0"/>
      </colorScale>
    </cfRule>
    <cfRule type="expression" dxfId="17837" priority="1753">
      <formula>BQ27&lt;0</formula>
    </cfRule>
  </conditionalFormatting>
  <conditionalFormatting sqref="BR28">
    <cfRule type="colorScale" priority="1750">
      <colorScale>
        <cfvo type="min"/>
        <cfvo type="max"/>
        <color theme="0"/>
        <color theme="0"/>
      </colorScale>
    </cfRule>
    <cfRule type="expression" dxfId="17836" priority="1751">
      <formula>BQ28&lt;0</formula>
    </cfRule>
  </conditionalFormatting>
  <conditionalFormatting sqref="BR29">
    <cfRule type="colorScale" priority="1728">
      <colorScale>
        <cfvo type="min"/>
        <cfvo type="max"/>
        <color theme="0"/>
        <color theme="0"/>
      </colorScale>
    </cfRule>
    <cfRule type="expression" dxfId="17835" priority="1730">
      <formula>BQ29&lt;0</formula>
    </cfRule>
  </conditionalFormatting>
  <conditionalFormatting sqref="BR30">
    <cfRule type="colorScale" priority="1748">
      <colorScale>
        <cfvo type="min"/>
        <cfvo type="max"/>
        <color theme="0"/>
        <color theme="0"/>
      </colorScale>
    </cfRule>
    <cfRule type="expression" dxfId="17834" priority="1749">
      <formula>BQ30&lt;0</formula>
    </cfRule>
  </conditionalFormatting>
  <conditionalFormatting sqref="BR31">
    <cfRule type="colorScale" priority="1746">
      <colorScale>
        <cfvo type="min"/>
        <cfvo type="max"/>
        <color theme="0"/>
        <color theme="0"/>
      </colorScale>
    </cfRule>
    <cfRule type="expression" dxfId="17833"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7832" priority="1726">
      <formula>BQ39&lt;0</formula>
    </cfRule>
  </conditionalFormatting>
  <conditionalFormatting sqref="BR39:BR107">
    <cfRule type="expression" dxfId="17831"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7830"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7829"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7828" priority="1770">
      <formula>BQ69&lt;0</formula>
    </cfRule>
  </conditionalFormatting>
  <conditionalFormatting sqref="BR82 BR92 BR103 BR107">
    <cfRule type="expression" dxfId="17827"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7826"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7825"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7824"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7823"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7822"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7821" priority="1779">
      <formula>BQ105&lt;0</formula>
    </cfRule>
  </conditionalFormatting>
  <conditionalFormatting sqref="BR110">
    <cfRule type="colorScale" priority="1780">
      <colorScale>
        <cfvo type="min"/>
        <cfvo type="max"/>
        <color theme="0"/>
        <color theme="0"/>
      </colorScale>
    </cfRule>
    <cfRule type="expression" dxfId="17820"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7819"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7818"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7817" priority="1714">
      <formula>BQ125&lt;0</formula>
    </cfRule>
  </conditionalFormatting>
  <conditionalFormatting sqref="BR125:BR135">
    <cfRule type="expression" dxfId="17816" priority="1711">
      <formula>IF(BR125="Validar","Rojo","Verde")</formula>
    </cfRule>
  </conditionalFormatting>
  <conditionalFormatting sqref="BR126:BR132">
    <cfRule type="colorScale" priority="1788">
      <colorScale>
        <cfvo type="min"/>
        <cfvo type="max"/>
        <color theme="0"/>
        <color theme="0"/>
      </colorScale>
    </cfRule>
    <cfRule type="expression" dxfId="17815"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7814"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7813" priority="1784">
      <formula>BQ135&lt;0</formula>
    </cfRule>
  </conditionalFormatting>
  <conditionalFormatting sqref="BR110:BS111">
    <cfRule type="expression" dxfId="17812"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7811" priority="1705">
      <formula>BR40&lt;0</formula>
    </cfRule>
  </conditionalFormatting>
  <conditionalFormatting sqref="BS40:BS67">
    <cfRule type="expression" dxfId="17810"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7809" priority="1708">
      <formula>BR67&lt;0</formula>
    </cfRule>
  </conditionalFormatting>
  <conditionalFormatting sqref="BS69">
    <cfRule type="colorScale" priority="1700">
      <colorScale>
        <cfvo type="min"/>
        <cfvo type="max"/>
        <color theme="0"/>
        <color theme="0"/>
      </colorScale>
    </cfRule>
    <cfRule type="expression" dxfId="17808" priority="1701">
      <formula>BR69&lt;0</formula>
    </cfRule>
  </conditionalFormatting>
  <conditionalFormatting sqref="BS69:BS81">
    <cfRule type="expression" priority="1698">
      <formula>#REF!</formula>
    </cfRule>
  </conditionalFormatting>
  <conditionalFormatting sqref="BS69:BS82">
    <cfRule type="expression" dxfId="17807" priority="1696">
      <formula>IF(BS69="Validar","Rojo","Verde")</formula>
    </cfRule>
  </conditionalFormatting>
  <conditionalFormatting sqref="BS70:BS78">
    <cfRule type="colorScale" priority="1697">
      <colorScale>
        <cfvo type="min"/>
        <cfvo type="max"/>
        <color theme="0"/>
        <color theme="0"/>
      </colorScale>
    </cfRule>
    <cfRule type="expression" dxfId="17806" priority="1699">
      <formula>BR70&lt;0</formula>
    </cfRule>
  </conditionalFormatting>
  <conditionalFormatting sqref="BS79:BS81">
    <cfRule type="colorScale" priority="1709">
      <colorScale>
        <cfvo type="min"/>
        <cfvo type="max"/>
        <color theme="0"/>
        <color theme="0"/>
      </colorScale>
    </cfRule>
    <cfRule type="expression" dxfId="17805"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7804" priority="1695">
      <formula>BR84&lt;0</formula>
    </cfRule>
  </conditionalFormatting>
  <conditionalFormatting sqref="BS84:BS91">
    <cfRule type="expression" priority="1692">
      <formula>#REF!</formula>
    </cfRule>
  </conditionalFormatting>
  <conditionalFormatting sqref="BS84:BS92">
    <cfRule type="expression" dxfId="17803" priority="1690">
      <formula>IF(BS84="Validar","Rojo","Verde")</formula>
    </cfRule>
  </conditionalFormatting>
  <conditionalFormatting sqref="BS85:BS91">
    <cfRule type="colorScale" priority="1691">
      <colorScale>
        <cfvo type="min"/>
        <cfvo type="max"/>
        <color theme="0"/>
        <color theme="0"/>
      </colorScale>
    </cfRule>
    <cfRule type="expression" dxfId="17802" priority="1693">
      <formula>BR85&lt;0</formula>
    </cfRule>
  </conditionalFormatting>
  <conditionalFormatting sqref="BS94">
    <cfRule type="colorScale" priority="1688">
      <colorScale>
        <cfvo type="min"/>
        <cfvo type="max"/>
        <color theme="0"/>
        <color theme="0"/>
      </colorScale>
    </cfRule>
    <cfRule type="expression" dxfId="17801" priority="1689">
      <formula>BR94&lt;0</formula>
    </cfRule>
  </conditionalFormatting>
  <conditionalFormatting sqref="BS94:BS102">
    <cfRule type="expression" priority="1682">
      <formula>#REF!</formula>
    </cfRule>
  </conditionalFormatting>
  <conditionalFormatting sqref="BS94:BS103">
    <cfRule type="expression" dxfId="17800" priority="1680">
      <formula>IF(BS94="Validar","Rojo","Verde")</formula>
    </cfRule>
  </conditionalFormatting>
  <conditionalFormatting sqref="BS95:BS100">
    <cfRule type="colorScale" priority="1686">
      <colorScale>
        <cfvo type="min"/>
        <cfvo type="max"/>
        <color theme="0"/>
        <color theme="0"/>
      </colorScale>
    </cfRule>
    <cfRule type="expression" dxfId="17799" priority="1687">
      <formula>BR95&lt;0</formula>
    </cfRule>
  </conditionalFormatting>
  <conditionalFormatting sqref="BS101">
    <cfRule type="colorScale" priority="1684">
      <colorScale>
        <cfvo type="min"/>
        <cfvo type="max"/>
        <color theme="0"/>
        <color theme="0"/>
      </colorScale>
    </cfRule>
    <cfRule type="expression" dxfId="17798" priority="1685">
      <formula>BR101&lt;0</formula>
    </cfRule>
  </conditionalFormatting>
  <conditionalFormatting sqref="BS102">
    <cfRule type="colorScale" priority="1681">
      <colorScale>
        <cfvo type="min"/>
        <cfvo type="max"/>
        <color theme="0"/>
        <color theme="0"/>
      </colorScale>
    </cfRule>
    <cfRule type="expression" dxfId="17797" priority="1683">
      <formula>BR102&lt;0</formula>
    </cfRule>
  </conditionalFormatting>
  <conditionalFormatting sqref="BS105">
    <cfRule type="colorScale" priority="1678">
      <colorScale>
        <cfvo type="min"/>
        <cfvo type="max"/>
        <color theme="0"/>
        <color theme="0"/>
      </colorScale>
    </cfRule>
    <cfRule type="expression" dxfId="17796" priority="1679">
      <formula>BR105&lt;0</formula>
    </cfRule>
  </conditionalFormatting>
  <conditionalFormatting sqref="BS105:BS106">
    <cfRule type="expression" priority="1676">
      <formula>#REF!</formula>
    </cfRule>
  </conditionalFormatting>
  <conditionalFormatting sqref="BS105:BS107">
    <cfRule type="expression" dxfId="17795" priority="1674">
      <formula>IF(BS105="Validar","Rojo","Verde")</formula>
    </cfRule>
  </conditionalFormatting>
  <conditionalFormatting sqref="BS106">
    <cfRule type="colorScale" priority="1675">
      <colorScale>
        <cfvo type="min"/>
        <cfvo type="max"/>
        <color theme="0"/>
        <color theme="0"/>
      </colorScale>
    </cfRule>
    <cfRule type="expression" dxfId="17794" priority="1677">
      <formula>BR106&lt;0</formula>
    </cfRule>
  </conditionalFormatting>
  <conditionalFormatting sqref="BS110">
    <cfRule type="colorScale" priority="1666">
      <colorScale>
        <cfvo type="min"/>
        <cfvo type="max"/>
        <color theme="0"/>
        <color theme="0"/>
      </colorScale>
    </cfRule>
    <cfRule type="expression" dxfId="17793"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7792" priority="1658">
      <formula>BR111&lt;0</formula>
    </cfRule>
  </conditionalFormatting>
  <conditionalFormatting sqref="BS117">
    <cfRule type="colorScale" priority="1672">
      <colorScale>
        <cfvo type="min"/>
        <cfvo type="max"/>
        <color theme="0"/>
        <color theme="0"/>
      </colorScale>
    </cfRule>
    <cfRule type="expression" dxfId="17791"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7790" priority="1671">
      <formula>BR118&lt;0</formula>
    </cfRule>
  </conditionalFormatting>
  <conditionalFormatting sqref="BS126:BS135">
    <cfRule type="expression" dxfId="17789" priority="1793">
      <formula>IF(BS126="Validar","Rojo","Verde")</formula>
    </cfRule>
    <cfRule type="colorScale" priority="1794">
      <colorScale>
        <cfvo type="min"/>
        <cfvo type="max"/>
        <color theme="0"/>
        <color theme="0"/>
      </colorScale>
    </cfRule>
    <cfRule type="expression" priority="1795">
      <formula>$F$23</formula>
    </cfRule>
    <cfRule type="expression" dxfId="17788" priority="1796">
      <formula>BR126&lt;0</formula>
    </cfRule>
  </conditionalFormatting>
  <conditionalFormatting sqref="BR6">
    <cfRule type="colorScale" priority="1653">
      <colorScale>
        <cfvo type="min"/>
        <cfvo type="max"/>
        <color theme="0"/>
        <color theme="0"/>
      </colorScale>
    </cfRule>
    <cfRule type="expression" dxfId="17787" priority="1654">
      <formula>BQ6&lt;0</formula>
    </cfRule>
  </conditionalFormatting>
  <conditionalFormatting sqref="BR6">
    <cfRule type="expression" dxfId="17786"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7785" priority="1650">
      <formula>BQ7&lt;0</formula>
    </cfRule>
  </conditionalFormatting>
  <conditionalFormatting sqref="BR7:BR8">
    <cfRule type="expression" dxfId="17784"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7783" priority="1615">
      <formula>BU9&lt;0</formula>
    </cfRule>
  </conditionalFormatting>
  <conditionalFormatting sqref="BV9:BV20">
    <cfRule type="expression" dxfId="17782"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7781" priority="1592">
      <formula>BU10&lt;0</formula>
    </cfRule>
  </conditionalFormatting>
  <conditionalFormatting sqref="BV11:BV14">
    <cfRule type="colorScale" priority="1612">
      <colorScale>
        <cfvo type="min"/>
        <cfvo type="max"/>
        <color theme="0"/>
        <color theme="0"/>
      </colorScale>
    </cfRule>
    <cfRule type="expression" dxfId="17780" priority="1613">
      <formula>BU11&lt;0</formula>
    </cfRule>
  </conditionalFormatting>
  <conditionalFormatting sqref="BV15">
    <cfRule type="colorScale" priority="1589">
      <colorScale>
        <cfvo type="min"/>
        <cfvo type="max"/>
        <color theme="0"/>
        <color theme="0"/>
      </colorScale>
    </cfRule>
    <cfRule type="expression" dxfId="17779" priority="1590">
      <formula>BU15&lt;0</formula>
    </cfRule>
  </conditionalFormatting>
  <conditionalFormatting sqref="BV16:BV17">
    <cfRule type="colorScale" priority="1610">
      <colorScale>
        <cfvo type="min"/>
        <cfvo type="max"/>
        <color theme="0"/>
        <color theme="0"/>
      </colorScale>
    </cfRule>
    <cfRule type="expression" dxfId="17778" priority="1611">
      <formula>BU16&lt;0</formula>
    </cfRule>
  </conditionalFormatting>
  <conditionalFormatting sqref="BV18">
    <cfRule type="colorScale" priority="1586">
      <colorScale>
        <cfvo type="min"/>
        <cfvo type="max"/>
        <color theme="0"/>
        <color theme="0"/>
      </colorScale>
    </cfRule>
    <cfRule type="expression" dxfId="17777" priority="1588">
      <formula>BU18&lt;0</formula>
    </cfRule>
  </conditionalFormatting>
  <conditionalFormatting sqref="BV19:BV20">
    <cfRule type="colorScale" priority="1608">
      <colorScale>
        <cfvo type="min"/>
        <cfvo type="max"/>
        <color theme="0"/>
        <color theme="0"/>
      </colorScale>
    </cfRule>
    <cfRule type="expression" dxfId="17776" priority="1609">
      <formula>BU19&lt;0</formula>
    </cfRule>
  </conditionalFormatting>
  <conditionalFormatting sqref="BV23">
    <cfRule type="colorScale" priority="1583">
      <colorScale>
        <cfvo type="min"/>
        <cfvo type="max"/>
        <color theme="0"/>
        <color theme="0"/>
      </colorScale>
    </cfRule>
    <cfRule type="expression" dxfId="17775" priority="1584">
      <formula>BU23&lt;0</formula>
    </cfRule>
  </conditionalFormatting>
  <conditionalFormatting sqref="BV23:BV31">
    <cfRule type="expression" dxfId="17774"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7773" priority="1607">
      <formula>BU24&lt;0</formula>
    </cfRule>
  </conditionalFormatting>
  <conditionalFormatting sqref="BV25">
    <cfRule type="colorScale" priority="1604">
      <colorScale>
        <cfvo type="min"/>
        <cfvo type="max"/>
        <color theme="0"/>
        <color theme="0"/>
      </colorScale>
    </cfRule>
    <cfRule type="expression" dxfId="17772" priority="1605">
      <formula>BU25&lt;0</formula>
    </cfRule>
  </conditionalFormatting>
  <conditionalFormatting sqref="BV26">
    <cfRule type="colorScale" priority="1581">
      <colorScale>
        <cfvo type="min"/>
        <cfvo type="max"/>
        <color theme="0"/>
        <color theme="0"/>
      </colorScale>
    </cfRule>
    <cfRule type="expression" dxfId="17771" priority="1582">
      <formula>BU26&lt;0</formula>
    </cfRule>
  </conditionalFormatting>
  <conditionalFormatting sqref="BV27">
    <cfRule type="colorScale" priority="1602">
      <colorScale>
        <cfvo type="min"/>
        <cfvo type="max"/>
        <color theme="0"/>
        <color theme="0"/>
      </colorScale>
    </cfRule>
    <cfRule type="expression" dxfId="17770" priority="1603">
      <formula>BU27&lt;0</formula>
    </cfRule>
  </conditionalFormatting>
  <conditionalFormatting sqref="BV28">
    <cfRule type="colorScale" priority="1600">
      <colorScale>
        <cfvo type="min"/>
        <cfvo type="max"/>
        <color theme="0"/>
        <color theme="0"/>
      </colorScale>
    </cfRule>
    <cfRule type="expression" dxfId="17769" priority="1601">
      <formula>BU28&lt;0</formula>
    </cfRule>
  </conditionalFormatting>
  <conditionalFormatting sqref="BV29">
    <cfRule type="colorScale" priority="1578">
      <colorScale>
        <cfvo type="min"/>
        <cfvo type="max"/>
        <color theme="0"/>
        <color theme="0"/>
      </colorScale>
    </cfRule>
    <cfRule type="expression" dxfId="17768" priority="1580">
      <formula>BU29&lt;0</formula>
    </cfRule>
  </conditionalFormatting>
  <conditionalFormatting sqref="BV30">
    <cfRule type="colorScale" priority="1598">
      <colorScale>
        <cfvo type="min"/>
        <cfvo type="max"/>
        <color theme="0"/>
        <color theme="0"/>
      </colorScale>
    </cfRule>
    <cfRule type="expression" dxfId="17767" priority="1599">
      <formula>BU30&lt;0</formula>
    </cfRule>
  </conditionalFormatting>
  <conditionalFormatting sqref="BV31">
    <cfRule type="colorScale" priority="1596">
      <colorScale>
        <cfvo type="min"/>
        <cfvo type="max"/>
        <color theme="0"/>
        <color theme="0"/>
      </colorScale>
    </cfRule>
    <cfRule type="expression" dxfId="17766"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7765" priority="1576">
      <formula>BU39&lt;0</formula>
    </cfRule>
  </conditionalFormatting>
  <conditionalFormatting sqref="BV39:BV107">
    <cfRule type="expression" dxfId="17764"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7763"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7762"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7761" priority="1620">
      <formula>BU69&lt;0</formula>
    </cfRule>
  </conditionalFormatting>
  <conditionalFormatting sqref="BV82 BV92 BV103 BV107">
    <cfRule type="expression" dxfId="17760"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7759"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7758"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7757"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7756"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7755"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7754" priority="1629">
      <formula>BU105&lt;0</formula>
    </cfRule>
  </conditionalFormatting>
  <conditionalFormatting sqref="BV110">
    <cfRule type="colorScale" priority="1630">
      <colorScale>
        <cfvo type="min"/>
        <cfvo type="max"/>
        <color theme="0"/>
        <color theme="0"/>
      </colorScale>
    </cfRule>
    <cfRule type="expression" dxfId="17753"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7752"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7751"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7750" priority="1564">
      <formula>BU125&lt;0</formula>
    </cfRule>
  </conditionalFormatting>
  <conditionalFormatting sqref="BV125:BV135">
    <cfRule type="expression" dxfId="17749" priority="1561">
      <formula>IF(BV125="Validar","Rojo","Verde")</formula>
    </cfRule>
  </conditionalFormatting>
  <conditionalFormatting sqref="BV126:BV132">
    <cfRule type="colorScale" priority="1638">
      <colorScale>
        <cfvo type="min"/>
        <cfvo type="max"/>
        <color theme="0"/>
        <color theme="0"/>
      </colorScale>
    </cfRule>
    <cfRule type="expression" dxfId="17748"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7747"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7746" priority="1634">
      <formula>BU135&lt;0</formula>
    </cfRule>
  </conditionalFormatting>
  <conditionalFormatting sqref="BV110:BW111">
    <cfRule type="expression" dxfId="17745" priority="1505">
      <formula>IF(BV110="Validar","Rojo","Verde")</formula>
    </cfRule>
  </conditionalFormatting>
  <conditionalFormatting sqref="BV117:BW123">
    <cfRule type="expression" dxfId="17744"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7743" priority="1555">
      <formula>BV40&lt;0</formula>
    </cfRule>
  </conditionalFormatting>
  <conditionalFormatting sqref="BW40:BW67">
    <cfRule type="expression" dxfId="17742"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7741" priority="1558">
      <formula>BV67&lt;0</formula>
    </cfRule>
  </conditionalFormatting>
  <conditionalFormatting sqref="BW69">
    <cfRule type="colorScale" priority="1550">
      <colorScale>
        <cfvo type="min"/>
        <cfvo type="max"/>
        <color theme="0"/>
        <color theme="0"/>
      </colorScale>
    </cfRule>
    <cfRule type="expression" dxfId="17740" priority="1551">
      <formula>BV69&lt;0</formula>
    </cfRule>
  </conditionalFormatting>
  <conditionalFormatting sqref="BW69:BW81">
    <cfRule type="expression" priority="1548">
      <formula>#REF!</formula>
    </cfRule>
  </conditionalFormatting>
  <conditionalFormatting sqref="BW69:BW82">
    <cfRule type="expression" dxfId="17739" priority="1546">
      <formula>IF(BW69="Validar","Rojo","Verde")</formula>
    </cfRule>
  </conditionalFormatting>
  <conditionalFormatting sqref="BW70:BW78">
    <cfRule type="colorScale" priority="1547">
      <colorScale>
        <cfvo type="min"/>
        <cfvo type="max"/>
        <color theme="0"/>
        <color theme="0"/>
      </colorScale>
    </cfRule>
    <cfRule type="expression" dxfId="17738" priority="1549">
      <formula>BV70&lt;0</formula>
    </cfRule>
  </conditionalFormatting>
  <conditionalFormatting sqref="BW79:BW81">
    <cfRule type="colorScale" priority="1559">
      <colorScale>
        <cfvo type="min"/>
        <cfvo type="max"/>
        <color theme="0"/>
        <color theme="0"/>
      </colorScale>
    </cfRule>
    <cfRule type="expression" dxfId="17737"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7736" priority="1545">
      <formula>BV84&lt;0</formula>
    </cfRule>
  </conditionalFormatting>
  <conditionalFormatting sqref="BW84:BW91">
    <cfRule type="expression" priority="1542">
      <formula>#REF!</formula>
    </cfRule>
  </conditionalFormatting>
  <conditionalFormatting sqref="BW84:BW92">
    <cfRule type="expression" dxfId="17735" priority="1540">
      <formula>IF(BW84="Validar","Rojo","Verde")</formula>
    </cfRule>
  </conditionalFormatting>
  <conditionalFormatting sqref="BW85:BW91">
    <cfRule type="colorScale" priority="1541">
      <colorScale>
        <cfvo type="min"/>
        <cfvo type="max"/>
        <color theme="0"/>
        <color theme="0"/>
      </colorScale>
    </cfRule>
    <cfRule type="expression" dxfId="17734" priority="1543">
      <formula>BV85&lt;0</formula>
    </cfRule>
  </conditionalFormatting>
  <conditionalFormatting sqref="BW94">
    <cfRule type="colorScale" priority="1538">
      <colorScale>
        <cfvo type="min"/>
        <cfvo type="max"/>
        <color theme="0"/>
        <color theme="0"/>
      </colorScale>
    </cfRule>
    <cfRule type="expression" dxfId="17733" priority="1539">
      <formula>BV94&lt;0</formula>
    </cfRule>
  </conditionalFormatting>
  <conditionalFormatting sqref="BW94:BW102">
    <cfRule type="expression" priority="1532">
      <formula>#REF!</formula>
    </cfRule>
  </conditionalFormatting>
  <conditionalFormatting sqref="BW94:BW103">
    <cfRule type="expression" dxfId="17732" priority="1530">
      <formula>IF(BW94="Validar","Rojo","Verde")</formula>
    </cfRule>
  </conditionalFormatting>
  <conditionalFormatting sqref="BW95:BW100">
    <cfRule type="colorScale" priority="1536">
      <colorScale>
        <cfvo type="min"/>
        <cfvo type="max"/>
        <color theme="0"/>
        <color theme="0"/>
      </colorScale>
    </cfRule>
    <cfRule type="expression" dxfId="17731" priority="1537">
      <formula>BV95&lt;0</formula>
    </cfRule>
  </conditionalFormatting>
  <conditionalFormatting sqref="BW101">
    <cfRule type="colorScale" priority="1534">
      <colorScale>
        <cfvo type="min"/>
        <cfvo type="max"/>
        <color theme="0"/>
        <color theme="0"/>
      </colorScale>
    </cfRule>
    <cfRule type="expression" dxfId="17730" priority="1535">
      <formula>BV101&lt;0</formula>
    </cfRule>
  </conditionalFormatting>
  <conditionalFormatting sqref="BW102">
    <cfRule type="colorScale" priority="1531">
      <colorScale>
        <cfvo type="min"/>
        <cfvo type="max"/>
        <color theme="0"/>
        <color theme="0"/>
      </colorScale>
    </cfRule>
    <cfRule type="expression" dxfId="17729" priority="1533">
      <formula>BV102&lt;0</formula>
    </cfRule>
  </conditionalFormatting>
  <conditionalFormatting sqref="BW105">
    <cfRule type="colorScale" priority="1528">
      <colorScale>
        <cfvo type="min"/>
        <cfvo type="max"/>
        <color theme="0"/>
        <color theme="0"/>
      </colorScale>
    </cfRule>
    <cfRule type="expression" dxfId="17728" priority="1529">
      <formula>BV105&lt;0</formula>
    </cfRule>
  </conditionalFormatting>
  <conditionalFormatting sqref="BW105:BW106">
    <cfRule type="expression" priority="1526">
      <formula>#REF!</formula>
    </cfRule>
  </conditionalFormatting>
  <conditionalFormatting sqref="BW105:BW107">
    <cfRule type="expression" dxfId="17727" priority="1524">
      <formula>IF(BW105="Validar","Rojo","Verde")</formula>
    </cfRule>
  </conditionalFormatting>
  <conditionalFormatting sqref="BW106">
    <cfRule type="colorScale" priority="1525">
      <colorScale>
        <cfvo type="min"/>
        <cfvo type="max"/>
        <color theme="0"/>
        <color theme="0"/>
      </colorScale>
    </cfRule>
    <cfRule type="expression" dxfId="17726" priority="1527">
      <formula>BV106&lt;0</formula>
    </cfRule>
  </conditionalFormatting>
  <conditionalFormatting sqref="BW110">
    <cfRule type="colorScale" priority="1516">
      <colorScale>
        <cfvo type="min"/>
        <cfvo type="max"/>
        <color theme="0"/>
        <color theme="0"/>
      </colorScale>
    </cfRule>
    <cfRule type="expression" dxfId="17725"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7724" priority="1508">
      <formula>BV111&lt;0</formula>
    </cfRule>
  </conditionalFormatting>
  <conditionalFormatting sqref="BW117">
    <cfRule type="colorScale" priority="1522">
      <colorScale>
        <cfvo type="min"/>
        <cfvo type="max"/>
        <color theme="0"/>
        <color theme="0"/>
      </colorScale>
    </cfRule>
    <cfRule type="expression" dxfId="17723"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7722" priority="1521">
      <formula>BV118&lt;0</formula>
    </cfRule>
  </conditionalFormatting>
  <conditionalFormatting sqref="BW126:BW135">
    <cfRule type="expression" dxfId="17721" priority="1643">
      <formula>IF(BW126="Validar","Rojo","Verde")</formula>
    </cfRule>
    <cfRule type="colorScale" priority="1644">
      <colorScale>
        <cfvo type="min"/>
        <cfvo type="max"/>
        <color theme="0"/>
        <color theme="0"/>
      </colorScale>
    </cfRule>
    <cfRule type="expression" priority="1645">
      <formula>$F$23</formula>
    </cfRule>
    <cfRule type="expression" dxfId="17720" priority="1646">
      <formula>BV126&lt;0</formula>
    </cfRule>
  </conditionalFormatting>
  <conditionalFormatting sqref="BV6">
    <cfRule type="colorScale" priority="1503">
      <colorScale>
        <cfvo type="min"/>
        <cfvo type="max"/>
        <color theme="0"/>
        <color theme="0"/>
      </colorScale>
    </cfRule>
    <cfRule type="expression" dxfId="17719" priority="1504">
      <formula>BU6&lt;0</formula>
    </cfRule>
  </conditionalFormatting>
  <conditionalFormatting sqref="BV6">
    <cfRule type="expression" dxfId="17718"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7717" priority="1500">
      <formula>BU7&lt;0</formula>
    </cfRule>
  </conditionalFormatting>
  <conditionalFormatting sqref="BV7:BV8">
    <cfRule type="expression" dxfId="17716"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7715" priority="1465">
      <formula>CA9&lt;0</formula>
    </cfRule>
  </conditionalFormatting>
  <conditionalFormatting sqref="CB9:CB20">
    <cfRule type="expression" dxfId="17714"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7713" priority="1442">
      <formula>CA10&lt;0</formula>
    </cfRule>
  </conditionalFormatting>
  <conditionalFormatting sqref="CB11:CB14">
    <cfRule type="colorScale" priority="1462">
      <colorScale>
        <cfvo type="min"/>
        <cfvo type="max"/>
        <color theme="0"/>
        <color theme="0"/>
      </colorScale>
    </cfRule>
    <cfRule type="expression" dxfId="17712" priority="1463">
      <formula>CA11&lt;0</formula>
    </cfRule>
  </conditionalFormatting>
  <conditionalFormatting sqref="CB15">
    <cfRule type="colorScale" priority="1439">
      <colorScale>
        <cfvo type="min"/>
        <cfvo type="max"/>
        <color theme="0"/>
        <color theme="0"/>
      </colorScale>
    </cfRule>
    <cfRule type="expression" dxfId="17711" priority="1440">
      <formula>CA15&lt;0</formula>
    </cfRule>
  </conditionalFormatting>
  <conditionalFormatting sqref="CB16:CB17">
    <cfRule type="colorScale" priority="1460">
      <colorScale>
        <cfvo type="min"/>
        <cfvo type="max"/>
        <color theme="0"/>
        <color theme="0"/>
      </colorScale>
    </cfRule>
    <cfRule type="expression" dxfId="17710" priority="1461">
      <formula>CA16&lt;0</formula>
    </cfRule>
  </conditionalFormatting>
  <conditionalFormatting sqref="CB18">
    <cfRule type="colorScale" priority="1436">
      <colorScale>
        <cfvo type="min"/>
        <cfvo type="max"/>
        <color theme="0"/>
        <color theme="0"/>
      </colorScale>
    </cfRule>
    <cfRule type="expression" dxfId="17709" priority="1438">
      <formula>CA18&lt;0</formula>
    </cfRule>
  </conditionalFormatting>
  <conditionalFormatting sqref="CB19:CB20">
    <cfRule type="colorScale" priority="1458">
      <colorScale>
        <cfvo type="min"/>
        <cfvo type="max"/>
        <color theme="0"/>
        <color theme="0"/>
      </colorScale>
    </cfRule>
    <cfRule type="expression" dxfId="17708" priority="1459">
      <formula>CA19&lt;0</formula>
    </cfRule>
  </conditionalFormatting>
  <conditionalFormatting sqref="CB23">
    <cfRule type="colorScale" priority="1433">
      <colorScale>
        <cfvo type="min"/>
        <cfvo type="max"/>
        <color theme="0"/>
        <color theme="0"/>
      </colorScale>
    </cfRule>
    <cfRule type="expression" dxfId="17707" priority="1434">
      <formula>CA23&lt;0</formula>
    </cfRule>
  </conditionalFormatting>
  <conditionalFormatting sqref="CB23:CB31">
    <cfRule type="expression" dxfId="17706"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7705" priority="1457">
      <formula>CA24&lt;0</formula>
    </cfRule>
  </conditionalFormatting>
  <conditionalFormatting sqref="CB25">
    <cfRule type="colorScale" priority="1454">
      <colorScale>
        <cfvo type="min"/>
        <cfvo type="max"/>
        <color theme="0"/>
        <color theme="0"/>
      </colorScale>
    </cfRule>
    <cfRule type="expression" dxfId="17704" priority="1455">
      <formula>CA25&lt;0</formula>
    </cfRule>
  </conditionalFormatting>
  <conditionalFormatting sqref="CB26">
    <cfRule type="colorScale" priority="1431">
      <colorScale>
        <cfvo type="min"/>
        <cfvo type="max"/>
        <color theme="0"/>
        <color theme="0"/>
      </colorScale>
    </cfRule>
    <cfRule type="expression" dxfId="17703" priority="1432">
      <formula>CA26&lt;0</formula>
    </cfRule>
  </conditionalFormatting>
  <conditionalFormatting sqref="CB27">
    <cfRule type="colorScale" priority="1452">
      <colorScale>
        <cfvo type="min"/>
        <cfvo type="max"/>
        <color theme="0"/>
        <color theme="0"/>
      </colorScale>
    </cfRule>
    <cfRule type="expression" dxfId="17702" priority="1453">
      <formula>CA27&lt;0</formula>
    </cfRule>
  </conditionalFormatting>
  <conditionalFormatting sqref="CB28">
    <cfRule type="colorScale" priority="1450">
      <colorScale>
        <cfvo type="min"/>
        <cfvo type="max"/>
        <color theme="0"/>
        <color theme="0"/>
      </colorScale>
    </cfRule>
    <cfRule type="expression" dxfId="17701" priority="1451">
      <formula>CA28&lt;0</formula>
    </cfRule>
  </conditionalFormatting>
  <conditionalFormatting sqref="CB29">
    <cfRule type="colorScale" priority="1428">
      <colorScale>
        <cfvo type="min"/>
        <cfvo type="max"/>
        <color theme="0"/>
        <color theme="0"/>
      </colorScale>
    </cfRule>
    <cfRule type="expression" dxfId="17700" priority="1430">
      <formula>CA29&lt;0</formula>
    </cfRule>
  </conditionalFormatting>
  <conditionalFormatting sqref="CB30">
    <cfRule type="colorScale" priority="1448">
      <colorScale>
        <cfvo type="min"/>
        <cfvo type="max"/>
        <color theme="0"/>
        <color theme="0"/>
      </colorScale>
    </cfRule>
    <cfRule type="expression" dxfId="17699" priority="1449">
      <formula>CA30&lt;0</formula>
    </cfRule>
  </conditionalFormatting>
  <conditionalFormatting sqref="CB31">
    <cfRule type="colorScale" priority="1446">
      <colorScale>
        <cfvo type="min"/>
        <cfvo type="max"/>
        <color theme="0"/>
        <color theme="0"/>
      </colorScale>
    </cfRule>
    <cfRule type="expression" dxfId="17698"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7697" priority="1426">
      <formula>CA39&lt;0</formula>
    </cfRule>
  </conditionalFormatting>
  <conditionalFormatting sqref="CB39:CB107">
    <cfRule type="expression" dxfId="17696"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7695"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7694"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7693" priority="1470">
      <formula>CA69&lt;0</formula>
    </cfRule>
  </conditionalFormatting>
  <conditionalFormatting sqref="CB82 CB92 CB103 CB107">
    <cfRule type="expression" dxfId="17692"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7691"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7690"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7689"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7688"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7687"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7686" priority="1479">
      <formula>CA105&lt;0</formula>
    </cfRule>
  </conditionalFormatting>
  <conditionalFormatting sqref="CB110">
    <cfRule type="colorScale" priority="1480">
      <colorScale>
        <cfvo type="min"/>
        <cfvo type="max"/>
        <color theme="0"/>
        <color theme="0"/>
      </colorScale>
    </cfRule>
    <cfRule type="expression" dxfId="17685"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7684"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7683"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7682" priority="1414">
      <formula>CA125&lt;0</formula>
    </cfRule>
  </conditionalFormatting>
  <conditionalFormatting sqref="CB125:CB135">
    <cfRule type="expression" dxfId="17681" priority="1411">
      <formula>IF(CB125="Validar","Rojo","Verde")</formula>
    </cfRule>
  </conditionalFormatting>
  <conditionalFormatting sqref="CB126:CB132">
    <cfRule type="colorScale" priority="1488">
      <colorScale>
        <cfvo type="min"/>
        <cfvo type="max"/>
        <color theme="0"/>
        <color theme="0"/>
      </colorScale>
    </cfRule>
    <cfRule type="expression" dxfId="17680"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7679"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7678" priority="1484">
      <formula>CA135&lt;0</formula>
    </cfRule>
  </conditionalFormatting>
  <conditionalFormatting sqref="CB110:CC111">
    <cfRule type="expression" dxfId="17677" priority="1355">
      <formula>IF(CB110="Validar","Rojo","Verde")</formula>
    </cfRule>
  </conditionalFormatting>
  <conditionalFormatting sqref="CB117:CC123">
    <cfRule type="expression" dxfId="17676"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7675" priority="1405">
      <formula>CB40&lt;0</formula>
    </cfRule>
  </conditionalFormatting>
  <conditionalFormatting sqref="CC40:CC67">
    <cfRule type="expression" dxfId="17674"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7673" priority="1408">
      <formula>CB67&lt;0</formula>
    </cfRule>
  </conditionalFormatting>
  <conditionalFormatting sqref="CC69">
    <cfRule type="colorScale" priority="1400">
      <colorScale>
        <cfvo type="min"/>
        <cfvo type="max"/>
        <color theme="0"/>
        <color theme="0"/>
      </colorScale>
    </cfRule>
    <cfRule type="expression" dxfId="17672" priority="1401">
      <formula>CB69&lt;0</formula>
    </cfRule>
  </conditionalFormatting>
  <conditionalFormatting sqref="CC69:CC81">
    <cfRule type="expression" priority="1398">
      <formula>#REF!</formula>
    </cfRule>
  </conditionalFormatting>
  <conditionalFormatting sqref="CC69:CC82">
    <cfRule type="expression" dxfId="17671" priority="1396">
      <formula>IF(CC69="Validar","Rojo","Verde")</formula>
    </cfRule>
  </conditionalFormatting>
  <conditionalFormatting sqref="CC70:CC78">
    <cfRule type="colorScale" priority="1397">
      <colorScale>
        <cfvo type="min"/>
        <cfvo type="max"/>
        <color theme="0"/>
        <color theme="0"/>
      </colorScale>
    </cfRule>
    <cfRule type="expression" dxfId="17670" priority="1399">
      <formula>CB70&lt;0</formula>
    </cfRule>
  </conditionalFormatting>
  <conditionalFormatting sqref="CC79:CC81">
    <cfRule type="colorScale" priority="1409">
      <colorScale>
        <cfvo type="min"/>
        <cfvo type="max"/>
        <color theme="0"/>
        <color theme="0"/>
      </colorScale>
    </cfRule>
    <cfRule type="expression" dxfId="17669"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7668" priority="1395">
      <formula>CB84&lt;0</formula>
    </cfRule>
  </conditionalFormatting>
  <conditionalFormatting sqref="CC84:CC91">
    <cfRule type="expression" priority="1392">
      <formula>#REF!</formula>
    </cfRule>
  </conditionalFormatting>
  <conditionalFormatting sqref="CC84:CC92">
    <cfRule type="expression" dxfId="17667" priority="1390">
      <formula>IF(CC84="Validar","Rojo","Verde")</formula>
    </cfRule>
  </conditionalFormatting>
  <conditionalFormatting sqref="CC85:CC91">
    <cfRule type="colorScale" priority="1391">
      <colorScale>
        <cfvo type="min"/>
        <cfvo type="max"/>
        <color theme="0"/>
        <color theme="0"/>
      </colorScale>
    </cfRule>
    <cfRule type="expression" dxfId="17666" priority="1393">
      <formula>CB85&lt;0</formula>
    </cfRule>
  </conditionalFormatting>
  <conditionalFormatting sqref="CC94">
    <cfRule type="colorScale" priority="1388">
      <colorScale>
        <cfvo type="min"/>
        <cfvo type="max"/>
        <color theme="0"/>
        <color theme="0"/>
      </colorScale>
    </cfRule>
    <cfRule type="expression" dxfId="17665" priority="1389">
      <formula>CB94&lt;0</formula>
    </cfRule>
  </conditionalFormatting>
  <conditionalFormatting sqref="CC94:CC102">
    <cfRule type="expression" priority="1382">
      <formula>#REF!</formula>
    </cfRule>
  </conditionalFormatting>
  <conditionalFormatting sqref="CC94:CC103">
    <cfRule type="expression" dxfId="17664" priority="1380">
      <formula>IF(CC94="Validar","Rojo","Verde")</formula>
    </cfRule>
  </conditionalFormatting>
  <conditionalFormatting sqref="CC95:CC100">
    <cfRule type="colorScale" priority="1386">
      <colorScale>
        <cfvo type="min"/>
        <cfvo type="max"/>
        <color theme="0"/>
        <color theme="0"/>
      </colorScale>
    </cfRule>
    <cfRule type="expression" dxfId="17663" priority="1387">
      <formula>CB95&lt;0</formula>
    </cfRule>
  </conditionalFormatting>
  <conditionalFormatting sqref="CC101">
    <cfRule type="colorScale" priority="1384">
      <colorScale>
        <cfvo type="min"/>
        <cfvo type="max"/>
        <color theme="0"/>
        <color theme="0"/>
      </colorScale>
    </cfRule>
    <cfRule type="expression" dxfId="17662" priority="1385">
      <formula>CB101&lt;0</formula>
    </cfRule>
  </conditionalFormatting>
  <conditionalFormatting sqref="CC102">
    <cfRule type="colorScale" priority="1381">
      <colorScale>
        <cfvo type="min"/>
        <cfvo type="max"/>
        <color theme="0"/>
        <color theme="0"/>
      </colorScale>
    </cfRule>
    <cfRule type="expression" dxfId="17661" priority="1383">
      <formula>CB102&lt;0</formula>
    </cfRule>
  </conditionalFormatting>
  <conditionalFormatting sqref="CC105">
    <cfRule type="colorScale" priority="1378">
      <colorScale>
        <cfvo type="min"/>
        <cfvo type="max"/>
        <color theme="0"/>
        <color theme="0"/>
      </colorScale>
    </cfRule>
    <cfRule type="expression" dxfId="17660" priority="1379">
      <formula>CB105&lt;0</formula>
    </cfRule>
  </conditionalFormatting>
  <conditionalFormatting sqref="CC105:CC106">
    <cfRule type="expression" priority="1376">
      <formula>#REF!</formula>
    </cfRule>
  </conditionalFormatting>
  <conditionalFormatting sqref="CC105:CC107">
    <cfRule type="expression" dxfId="17659" priority="1374">
      <formula>IF(CC105="Validar","Rojo","Verde")</formula>
    </cfRule>
  </conditionalFormatting>
  <conditionalFormatting sqref="CC106">
    <cfRule type="colorScale" priority="1375">
      <colorScale>
        <cfvo type="min"/>
        <cfvo type="max"/>
        <color theme="0"/>
        <color theme="0"/>
      </colorScale>
    </cfRule>
    <cfRule type="expression" dxfId="17658" priority="1377">
      <formula>CB106&lt;0</formula>
    </cfRule>
  </conditionalFormatting>
  <conditionalFormatting sqref="CC110">
    <cfRule type="colorScale" priority="1366">
      <colorScale>
        <cfvo type="min"/>
        <cfvo type="max"/>
        <color theme="0"/>
        <color theme="0"/>
      </colorScale>
    </cfRule>
    <cfRule type="expression" dxfId="17657"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7656" priority="1358">
      <formula>CB111&lt;0</formula>
    </cfRule>
  </conditionalFormatting>
  <conditionalFormatting sqref="CC117">
    <cfRule type="colorScale" priority="1372">
      <colorScale>
        <cfvo type="min"/>
        <cfvo type="max"/>
        <color theme="0"/>
        <color theme="0"/>
      </colorScale>
    </cfRule>
    <cfRule type="expression" dxfId="17655"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7654" priority="1371">
      <formula>CB118&lt;0</formula>
    </cfRule>
  </conditionalFormatting>
  <conditionalFormatting sqref="CC126:CC135">
    <cfRule type="expression" dxfId="17653" priority="1493">
      <formula>IF(CC126="Validar","Rojo","Verde")</formula>
    </cfRule>
    <cfRule type="colorScale" priority="1494">
      <colorScale>
        <cfvo type="min"/>
        <cfvo type="max"/>
        <color theme="0"/>
        <color theme="0"/>
      </colorScale>
    </cfRule>
    <cfRule type="expression" priority="1495">
      <formula>$F$23</formula>
    </cfRule>
    <cfRule type="expression" dxfId="17652" priority="1496">
      <formula>CB126&lt;0</formula>
    </cfRule>
  </conditionalFormatting>
  <conditionalFormatting sqref="CB6">
    <cfRule type="colorScale" priority="1353">
      <colorScale>
        <cfvo type="min"/>
        <cfvo type="max"/>
        <color theme="0"/>
        <color theme="0"/>
      </colorScale>
    </cfRule>
    <cfRule type="expression" dxfId="17651" priority="1354">
      <formula>CA6&lt;0</formula>
    </cfRule>
  </conditionalFormatting>
  <conditionalFormatting sqref="CB6">
    <cfRule type="expression" dxfId="17650"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7649" priority="1350">
      <formula>CA7&lt;0</formula>
    </cfRule>
  </conditionalFormatting>
  <conditionalFormatting sqref="CB7:CB8">
    <cfRule type="expression" dxfId="17648"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7647" priority="1315">
      <formula>CE9&lt;0</formula>
    </cfRule>
  </conditionalFormatting>
  <conditionalFormatting sqref="CF9:CF20">
    <cfRule type="expression" dxfId="17646"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7645" priority="1292">
      <formula>CE10&lt;0</formula>
    </cfRule>
  </conditionalFormatting>
  <conditionalFormatting sqref="CF11:CF14">
    <cfRule type="colorScale" priority="1312">
      <colorScale>
        <cfvo type="min"/>
        <cfvo type="max"/>
        <color theme="0"/>
        <color theme="0"/>
      </colorScale>
    </cfRule>
    <cfRule type="expression" dxfId="17644" priority="1313">
      <formula>CE11&lt;0</formula>
    </cfRule>
  </conditionalFormatting>
  <conditionalFormatting sqref="CF15">
    <cfRule type="colorScale" priority="1289">
      <colorScale>
        <cfvo type="min"/>
        <cfvo type="max"/>
        <color theme="0"/>
        <color theme="0"/>
      </colorScale>
    </cfRule>
    <cfRule type="expression" dxfId="17643" priority="1290">
      <formula>CE15&lt;0</formula>
    </cfRule>
  </conditionalFormatting>
  <conditionalFormatting sqref="CF16:CF17">
    <cfRule type="colorScale" priority="1310">
      <colorScale>
        <cfvo type="min"/>
        <cfvo type="max"/>
        <color theme="0"/>
        <color theme="0"/>
      </colorScale>
    </cfRule>
    <cfRule type="expression" dxfId="17642" priority="1311">
      <formula>CE16&lt;0</formula>
    </cfRule>
  </conditionalFormatting>
  <conditionalFormatting sqref="CF18">
    <cfRule type="colorScale" priority="1286">
      <colorScale>
        <cfvo type="min"/>
        <cfvo type="max"/>
        <color theme="0"/>
        <color theme="0"/>
      </colorScale>
    </cfRule>
    <cfRule type="expression" dxfId="17641" priority="1288">
      <formula>CE18&lt;0</formula>
    </cfRule>
  </conditionalFormatting>
  <conditionalFormatting sqref="CF19:CF20">
    <cfRule type="colorScale" priority="1308">
      <colorScale>
        <cfvo type="min"/>
        <cfvo type="max"/>
        <color theme="0"/>
        <color theme="0"/>
      </colorScale>
    </cfRule>
    <cfRule type="expression" dxfId="17640" priority="1309">
      <formula>CE19&lt;0</formula>
    </cfRule>
  </conditionalFormatting>
  <conditionalFormatting sqref="CF23">
    <cfRule type="colorScale" priority="1283">
      <colorScale>
        <cfvo type="min"/>
        <cfvo type="max"/>
        <color theme="0"/>
        <color theme="0"/>
      </colorScale>
    </cfRule>
    <cfRule type="expression" dxfId="17639" priority="1284">
      <formula>CE23&lt;0</formula>
    </cfRule>
  </conditionalFormatting>
  <conditionalFormatting sqref="CF23:CF31">
    <cfRule type="expression" dxfId="17638"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7637" priority="1307">
      <formula>CE24&lt;0</formula>
    </cfRule>
  </conditionalFormatting>
  <conditionalFormatting sqref="CF25">
    <cfRule type="colorScale" priority="1304">
      <colorScale>
        <cfvo type="min"/>
        <cfvo type="max"/>
        <color theme="0"/>
        <color theme="0"/>
      </colorScale>
    </cfRule>
    <cfRule type="expression" dxfId="17636" priority="1305">
      <formula>CE25&lt;0</formula>
    </cfRule>
  </conditionalFormatting>
  <conditionalFormatting sqref="CF26">
    <cfRule type="colorScale" priority="1281">
      <colorScale>
        <cfvo type="min"/>
        <cfvo type="max"/>
        <color theme="0"/>
        <color theme="0"/>
      </colorScale>
    </cfRule>
    <cfRule type="expression" dxfId="17635" priority="1282">
      <formula>CE26&lt;0</formula>
    </cfRule>
  </conditionalFormatting>
  <conditionalFormatting sqref="CF27">
    <cfRule type="colorScale" priority="1302">
      <colorScale>
        <cfvo type="min"/>
        <cfvo type="max"/>
        <color theme="0"/>
        <color theme="0"/>
      </colorScale>
    </cfRule>
    <cfRule type="expression" dxfId="17634" priority="1303">
      <formula>CE27&lt;0</formula>
    </cfRule>
  </conditionalFormatting>
  <conditionalFormatting sqref="CF28">
    <cfRule type="colorScale" priority="1300">
      <colorScale>
        <cfvo type="min"/>
        <cfvo type="max"/>
        <color theme="0"/>
        <color theme="0"/>
      </colorScale>
    </cfRule>
    <cfRule type="expression" dxfId="17633" priority="1301">
      <formula>CE28&lt;0</formula>
    </cfRule>
  </conditionalFormatting>
  <conditionalFormatting sqref="CF29">
    <cfRule type="colorScale" priority="1278">
      <colorScale>
        <cfvo type="min"/>
        <cfvo type="max"/>
        <color theme="0"/>
        <color theme="0"/>
      </colorScale>
    </cfRule>
    <cfRule type="expression" dxfId="17632" priority="1280">
      <formula>CE29&lt;0</formula>
    </cfRule>
  </conditionalFormatting>
  <conditionalFormatting sqref="CF30">
    <cfRule type="colorScale" priority="1298">
      <colorScale>
        <cfvo type="min"/>
        <cfvo type="max"/>
        <color theme="0"/>
        <color theme="0"/>
      </colorScale>
    </cfRule>
    <cfRule type="expression" dxfId="17631" priority="1299">
      <formula>CE30&lt;0</formula>
    </cfRule>
  </conditionalFormatting>
  <conditionalFormatting sqref="CF31">
    <cfRule type="colorScale" priority="1296">
      <colorScale>
        <cfvo type="min"/>
        <cfvo type="max"/>
        <color theme="0"/>
        <color theme="0"/>
      </colorScale>
    </cfRule>
    <cfRule type="expression" dxfId="17630"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7629" priority="1276">
      <formula>CE39&lt;0</formula>
    </cfRule>
  </conditionalFormatting>
  <conditionalFormatting sqref="CF39:CF107">
    <cfRule type="expression" dxfId="17628"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7627"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7626"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7625" priority="1320">
      <formula>CE69&lt;0</formula>
    </cfRule>
  </conditionalFormatting>
  <conditionalFormatting sqref="CF82 CF92 CF103 CF107">
    <cfRule type="expression" dxfId="17624"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7623"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7622"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7621"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7620"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7619"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7618" priority="1329">
      <formula>CE105&lt;0</formula>
    </cfRule>
  </conditionalFormatting>
  <conditionalFormatting sqref="CF110">
    <cfRule type="colorScale" priority="1330">
      <colorScale>
        <cfvo type="min"/>
        <cfvo type="max"/>
        <color theme="0"/>
        <color theme="0"/>
      </colorScale>
    </cfRule>
    <cfRule type="expression" dxfId="17617"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7616"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7615"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7614" priority="1264">
      <formula>CE125&lt;0</formula>
    </cfRule>
  </conditionalFormatting>
  <conditionalFormatting sqref="CF125:CF135">
    <cfRule type="expression" dxfId="17613" priority="1261">
      <formula>IF(CF125="Validar","Rojo","Verde")</formula>
    </cfRule>
  </conditionalFormatting>
  <conditionalFormatting sqref="CF126:CF132">
    <cfRule type="colorScale" priority="1338">
      <colorScale>
        <cfvo type="min"/>
        <cfvo type="max"/>
        <color theme="0"/>
        <color theme="0"/>
      </colorScale>
    </cfRule>
    <cfRule type="expression" dxfId="17612"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7611"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7610" priority="1334">
      <formula>CE135&lt;0</formula>
    </cfRule>
  </conditionalFormatting>
  <conditionalFormatting sqref="CF110:CG111">
    <cfRule type="expression" dxfId="17609" priority="1205">
      <formula>IF(CF110="Validar","Rojo","Verde")</formula>
    </cfRule>
  </conditionalFormatting>
  <conditionalFormatting sqref="CF117:CG123">
    <cfRule type="expression" dxfId="17608"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7607" priority="1255">
      <formula>CF40&lt;0</formula>
    </cfRule>
  </conditionalFormatting>
  <conditionalFormatting sqref="CG40:CG67">
    <cfRule type="expression" dxfId="17606"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7605" priority="1258">
      <formula>CF67&lt;0</formula>
    </cfRule>
  </conditionalFormatting>
  <conditionalFormatting sqref="CG69">
    <cfRule type="colorScale" priority="1250">
      <colorScale>
        <cfvo type="min"/>
        <cfvo type="max"/>
        <color theme="0"/>
        <color theme="0"/>
      </colorScale>
    </cfRule>
    <cfRule type="expression" dxfId="17604" priority="1251">
      <formula>CF69&lt;0</formula>
    </cfRule>
  </conditionalFormatting>
  <conditionalFormatting sqref="CG69:CG81">
    <cfRule type="expression" priority="1248">
      <formula>#REF!</formula>
    </cfRule>
  </conditionalFormatting>
  <conditionalFormatting sqref="CG69:CG82">
    <cfRule type="expression" dxfId="17603" priority="1246">
      <formula>IF(CG69="Validar","Rojo","Verde")</formula>
    </cfRule>
  </conditionalFormatting>
  <conditionalFormatting sqref="CG70:CG78">
    <cfRule type="colorScale" priority="1247">
      <colorScale>
        <cfvo type="min"/>
        <cfvo type="max"/>
        <color theme="0"/>
        <color theme="0"/>
      </colorScale>
    </cfRule>
    <cfRule type="expression" dxfId="17602" priority="1249">
      <formula>CF70&lt;0</formula>
    </cfRule>
  </conditionalFormatting>
  <conditionalFormatting sqref="CG79:CG81">
    <cfRule type="colorScale" priority="1259">
      <colorScale>
        <cfvo type="min"/>
        <cfvo type="max"/>
        <color theme="0"/>
        <color theme="0"/>
      </colorScale>
    </cfRule>
    <cfRule type="expression" dxfId="17601"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7600" priority="1245">
      <formula>CF84&lt;0</formula>
    </cfRule>
  </conditionalFormatting>
  <conditionalFormatting sqref="CG84:CG91">
    <cfRule type="expression" priority="1242">
      <formula>#REF!</formula>
    </cfRule>
  </conditionalFormatting>
  <conditionalFormatting sqref="CG84:CG92">
    <cfRule type="expression" dxfId="17599" priority="1240">
      <formula>IF(CG84="Validar","Rojo","Verde")</formula>
    </cfRule>
  </conditionalFormatting>
  <conditionalFormatting sqref="CG85:CG91">
    <cfRule type="colorScale" priority="1241">
      <colorScale>
        <cfvo type="min"/>
        <cfvo type="max"/>
        <color theme="0"/>
        <color theme="0"/>
      </colorScale>
    </cfRule>
    <cfRule type="expression" dxfId="17598" priority="1243">
      <formula>CF85&lt;0</formula>
    </cfRule>
  </conditionalFormatting>
  <conditionalFormatting sqref="CG94">
    <cfRule type="colorScale" priority="1238">
      <colorScale>
        <cfvo type="min"/>
        <cfvo type="max"/>
        <color theme="0"/>
        <color theme="0"/>
      </colorScale>
    </cfRule>
    <cfRule type="expression" dxfId="17597" priority="1239">
      <formula>CF94&lt;0</formula>
    </cfRule>
  </conditionalFormatting>
  <conditionalFormatting sqref="CG94:CG102">
    <cfRule type="expression" priority="1232">
      <formula>#REF!</formula>
    </cfRule>
  </conditionalFormatting>
  <conditionalFormatting sqref="CG94:CG103">
    <cfRule type="expression" dxfId="17596" priority="1230">
      <formula>IF(CG94="Validar","Rojo","Verde")</formula>
    </cfRule>
  </conditionalFormatting>
  <conditionalFormatting sqref="CG95:CG100">
    <cfRule type="colorScale" priority="1236">
      <colorScale>
        <cfvo type="min"/>
        <cfvo type="max"/>
        <color theme="0"/>
        <color theme="0"/>
      </colorScale>
    </cfRule>
    <cfRule type="expression" dxfId="17595" priority="1237">
      <formula>CF95&lt;0</formula>
    </cfRule>
  </conditionalFormatting>
  <conditionalFormatting sqref="CG101">
    <cfRule type="colorScale" priority="1234">
      <colorScale>
        <cfvo type="min"/>
        <cfvo type="max"/>
        <color theme="0"/>
        <color theme="0"/>
      </colorScale>
    </cfRule>
    <cfRule type="expression" dxfId="17594" priority="1235">
      <formula>CF101&lt;0</formula>
    </cfRule>
  </conditionalFormatting>
  <conditionalFormatting sqref="CG102">
    <cfRule type="colorScale" priority="1231">
      <colorScale>
        <cfvo type="min"/>
        <cfvo type="max"/>
        <color theme="0"/>
        <color theme="0"/>
      </colorScale>
    </cfRule>
    <cfRule type="expression" dxfId="17593" priority="1233">
      <formula>CF102&lt;0</formula>
    </cfRule>
  </conditionalFormatting>
  <conditionalFormatting sqref="CG105">
    <cfRule type="colorScale" priority="1228">
      <colorScale>
        <cfvo type="min"/>
        <cfvo type="max"/>
        <color theme="0"/>
        <color theme="0"/>
      </colorScale>
    </cfRule>
    <cfRule type="expression" dxfId="17592" priority="1229">
      <formula>CF105&lt;0</formula>
    </cfRule>
  </conditionalFormatting>
  <conditionalFormatting sqref="CG105:CG106">
    <cfRule type="expression" priority="1226">
      <formula>#REF!</formula>
    </cfRule>
  </conditionalFormatting>
  <conditionalFormatting sqref="CG105:CG107">
    <cfRule type="expression" dxfId="17591" priority="1224">
      <formula>IF(CG105="Validar","Rojo","Verde")</formula>
    </cfRule>
  </conditionalFormatting>
  <conditionalFormatting sqref="CG106">
    <cfRule type="colorScale" priority="1225">
      <colorScale>
        <cfvo type="min"/>
        <cfvo type="max"/>
        <color theme="0"/>
        <color theme="0"/>
      </colorScale>
    </cfRule>
    <cfRule type="expression" dxfId="17590" priority="1227">
      <formula>CF106&lt;0</formula>
    </cfRule>
  </conditionalFormatting>
  <conditionalFormatting sqref="CG110">
    <cfRule type="colorScale" priority="1216">
      <colorScale>
        <cfvo type="min"/>
        <cfvo type="max"/>
        <color theme="0"/>
        <color theme="0"/>
      </colorScale>
    </cfRule>
    <cfRule type="expression" dxfId="17589"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7588" priority="1208">
      <formula>CF111&lt;0</formula>
    </cfRule>
  </conditionalFormatting>
  <conditionalFormatting sqref="CG117">
    <cfRule type="colorScale" priority="1222">
      <colorScale>
        <cfvo type="min"/>
        <cfvo type="max"/>
        <color theme="0"/>
        <color theme="0"/>
      </colorScale>
    </cfRule>
    <cfRule type="expression" dxfId="17587"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7586" priority="1221">
      <formula>CF118&lt;0</formula>
    </cfRule>
  </conditionalFormatting>
  <conditionalFormatting sqref="CG126:CG135">
    <cfRule type="expression" dxfId="17585" priority="1343">
      <formula>IF(CG126="Validar","Rojo","Verde")</formula>
    </cfRule>
    <cfRule type="colorScale" priority="1344">
      <colorScale>
        <cfvo type="min"/>
        <cfvo type="max"/>
        <color theme="0"/>
        <color theme="0"/>
      </colorScale>
    </cfRule>
    <cfRule type="expression" priority="1345">
      <formula>$F$23</formula>
    </cfRule>
    <cfRule type="expression" dxfId="17584" priority="1346">
      <formula>CF126&lt;0</formula>
    </cfRule>
  </conditionalFormatting>
  <conditionalFormatting sqref="CF6">
    <cfRule type="colorScale" priority="1203">
      <colorScale>
        <cfvo type="min"/>
        <cfvo type="max"/>
        <color theme="0"/>
        <color theme="0"/>
      </colorScale>
    </cfRule>
    <cfRule type="expression" dxfId="17583" priority="1204">
      <formula>CE6&lt;0</formula>
    </cfRule>
  </conditionalFormatting>
  <conditionalFormatting sqref="CF6">
    <cfRule type="expression" dxfId="17582"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7581" priority="1200">
      <formula>CE7&lt;0</formula>
    </cfRule>
  </conditionalFormatting>
  <conditionalFormatting sqref="CF7:CF8">
    <cfRule type="expression" dxfId="17580"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7579" priority="1165">
      <formula>CH9&lt;0</formula>
    </cfRule>
  </conditionalFormatting>
  <conditionalFormatting sqref="CI9:CI20">
    <cfRule type="expression" dxfId="17578"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7577" priority="1142">
      <formula>CH10&lt;0</formula>
    </cfRule>
  </conditionalFormatting>
  <conditionalFormatting sqref="CI11:CI14">
    <cfRule type="colorScale" priority="1162">
      <colorScale>
        <cfvo type="min"/>
        <cfvo type="max"/>
        <color theme="0"/>
        <color theme="0"/>
      </colorScale>
    </cfRule>
    <cfRule type="expression" dxfId="17576" priority="1163">
      <formula>CH11&lt;0</formula>
    </cfRule>
  </conditionalFormatting>
  <conditionalFormatting sqref="CI15">
    <cfRule type="colorScale" priority="1139">
      <colorScale>
        <cfvo type="min"/>
        <cfvo type="max"/>
        <color theme="0"/>
        <color theme="0"/>
      </colorScale>
    </cfRule>
    <cfRule type="expression" dxfId="17575" priority="1140">
      <formula>CH15&lt;0</formula>
    </cfRule>
  </conditionalFormatting>
  <conditionalFormatting sqref="CI16:CI17">
    <cfRule type="colorScale" priority="1160">
      <colorScale>
        <cfvo type="min"/>
        <cfvo type="max"/>
        <color theme="0"/>
        <color theme="0"/>
      </colorScale>
    </cfRule>
    <cfRule type="expression" dxfId="17574" priority="1161">
      <formula>CH16&lt;0</formula>
    </cfRule>
  </conditionalFormatting>
  <conditionalFormatting sqref="CI18">
    <cfRule type="colorScale" priority="1136">
      <colorScale>
        <cfvo type="min"/>
        <cfvo type="max"/>
        <color theme="0"/>
        <color theme="0"/>
      </colorScale>
    </cfRule>
    <cfRule type="expression" dxfId="17573" priority="1138">
      <formula>CH18&lt;0</formula>
    </cfRule>
  </conditionalFormatting>
  <conditionalFormatting sqref="CI19:CI20">
    <cfRule type="colorScale" priority="1158">
      <colorScale>
        <cfvo type="min"/>
        <cfvo type="max"/>
        <color theme="0"/>
        <color theme="0"/>
      </colorScale>
    </cfRule>
    <cfRule type="expression" dxfId="17572" priority="1159">
      <formula>CH19&lt;0</formula>
    </cfRule>
  </conditionalFormatting>
  <conditionalFormatting sqref="CI23">
    <cfRule type="colorScale" priority="1133">
      <colorScale>
        <cfvo type="min"/>
        <cfvo type="max"/>
        <color theme="0"/>
        <color theme="0"/>
      </colorScale>
    </cfRule>
    <cfRule type="expression" dxfId="17571" priority="1134">
      <formula>CH23&lt;0</formula>
    </cfRule>
  </conditionalFormatting>
  <conditionalFormatting sqref="CI23:CI31">
    <cfRule type="expression" dxfId="17570"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7569" priority="1157">
      <formula>CH24&lt;0</formula>
    </cfRule>
  </conditionalFormatting>
  <conditionalFormatting sqref="CI25">
    <cfRule type="colorScale" priority="1154">
      <colorScale>
        <cfvo type="min"/>
        <cfvo type="max"/>
        <color theme="0"/>
        <color theme="0"/>
      </colorScale>
    </cfRule>
    <cfRule type="expression" dxfId="17568" priority="1155">
      <formula>CH25&lt;0</formula>
    </cfRule>
  </conditionalFormatting>
  <conditionalFormatting sqref="CI26">
    <cfRule type="colorScale" priority="1131">
      <colorScale>
        <cfvo type="min"/>
        <cfvo type="max"/>
        <color theme="0"/>
        <color theme="0"/>
      </colorScale>
    </cfRule>
    <cfRule type="expression" dxfId="17567" priority="1132">
      <formula>CH26&lt;0</formula>
    </cfRule>
  </conditionalFormatting>
  <conditionalFormatting sqref="CI27">
    <cfRule type="colorScale" priority="1152">
      <colorScale>
        <cfvo type="min"/>
        <cfvo type="max"/>
        <color theme="0"/>
        <color theme="0"/>
      </colorScale>
    </cfRule>
    <cfRule type="expression" dxfId="17566" priority="1153">
      <formula>CH27&lt;0</formula>
    </cfRule>
  </conditionalFormatting>
  <conditionalFormatting sqref="CI28">
    <cfRule type="colorScale" priority="1150">
      <colorScale>
        <cfvo type="min"/>
        <cfvo type="max"/>
        <color theme="0"/>
        <color theme="0"/>
      </colorScale>
    </cfRule>
    <cfRule type="expression" dxfId="17565" priority="1151">
      <formula>CH28&lt;0</formula>
    </cfRule>
  </conditionalFormatting>
  <conditionalFormatting sqref="CI29">
    <cfRule type="colorScale" priority="1128">
      <colorScale>
        <cfvo type="min"/>
        <cfvo type="max"/>
        <color theme="0"/>
        <color theme="0"/>
      </colorScale>
    </cfRule>
    <cfRule type="expression" dxfId="17564" priority="1130">
      <formula>CH29&lt;0</formula>
    </cfRule>
  </conditionalFormatting>
  <conditionalFormatting sqref="CI30">
    <cfRule type="colorScale" priority="1148">
      <colorScale>
        <cfvo type="min"/>
        <cfvo type="max"/>
        <color theme="0"/>
        <color theme="0"/>
      </colorScale>
    </cfRule>
    <cfRule type="expression" dxfId="17563" priority="1149">
      <formula>CH30&lt;0</formula>
    </cfRule>
  </conditionalFormatting>
  <conditionalFormatting sqref="CI31">
    <cfRule type="colorScale" priority="1146">
      <colorScale>
        <cfvo type="min"/>
        <cfvo type="max"/>
        <color theme="0"/>
        <color theme="0"/>
      </colorScale>
    </cfRule>
    <cfRule type="expression" dxfId="17562"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7561" priority="1126">
      <formula>CH39&lt;0</formula>
    </cfRule>
  </conditionalFormatting>
  <conditionalFormatting sqref="CI39:CI107">
    <cfRule type="expression" dxfId="17560"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7559"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7558"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7557" priority="1170">
      <formula>CH69&lt;0</formula>
    </cfRule>
  </conditionalFormatting>
  <conditionalFormatting sqref="CI82 CI92 CI103 CI107">
    <cfRule type="expression" dxfId="17556"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7555"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7554"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7553"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7552"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7551"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7550" priority="1179">
      <formula>CH105&lt;0</formula>
    </cfRule>
  </conditionalFormatting>
  <conditionalFormatting sqref="CI110">
    <cfRule type="colorScale" priority="1180">
      <colorScale>
        <cfvo type="min"/>
        <cfvo type="max"/>
        <color theme="0"/>
        <color theme="0"/>
      </colorScale>
    </cfRule>
    <cfRule type="expression" dxfId="17549"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7548"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7547"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7546" priority="1114">
      <formula>CH125&lt;0</formula>
    </cfRule>
  </conditionalFormatting>
  <conditionalFormatting sqref="CI125:CI135">
    <cfRule type="expression" dxfId="17545" priority="1111">
      <formula>IF(CI125="Validar","Rojo","Verde")</formula>
    </cfRule>
  </conditionalFormatting>
  <conditionalFormatting sqref="CI126:CI132">
    <cfRule type="colorScale" priority="1188">
      <colorScale>
        <cfvo type="min"/>
        <cfvo type="max"/>
        <color theme="0"/>
        <color theme="0"/>
      </colorScale>
    </cfRule>
    <cfRule type="expression" dxfId="17544"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7543"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7542" priority="1184">
      <formula>CH135&lt;0</formula>
    </cfRule>
  </conditionalFormatting>
  <conditionalFormatting sqref="CI110:CJ111">
    <cfRule type="expression" dxfId="17541" priority="1055">
      <formula>IF(CI110="Validar","Rojo","Verde")</formula>
    </cfRule>
  </conditionalFormatting>
  <conditionalFormatting sqref="CI117:CJ123">
    <cfRule type="expression" dxfId="17540"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7539" priority="1105">
      <formula>CI40&lt;0</formula>
    </cfRule>
  </conditionalFormatting>
  <conditionalFormatting sqref="CJ40:CJ67">
    <cfRule type="expression" dxfId="17538"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7537" priority="1108">
      <formula>CI67&lt;0</formula>
    </cfRule>
  </conditionalFormatting>
  <conditionalFormatting sqref="CJ69">
    <cfRule type="colorScale" priority="1100">
      <colorScale>
        <cfvo type="min"/>
        <cfvo type="max"/>
        <color theme="0"/>
        <color theme="0"/>
      </colorScale>
    </cfRule>
    <cfRule type="expression" dxfId="17536" priority="1101">
      <formula>CI69&lt;0</formula>
    </cfRule>
  </conditionalFormatting>
  <conditionalFormatting sqref="CJ69:CJ81">
    <cfRule type="expression" priority="1098">
      <formula>#REF!</formula>
    </cfRule>
  </conditionalFormatting>
  <conditionalFormatting sqref="CJ69:CJ82">
    <cfRule type="expression" dxfId="17535" priority="1096">
      <formula>IF(CJ69="Validar","Rojo","Verde")</formula>
    </cfRule>
  </conditionalFormatting>
  <conditionalFormatting sqref="CJ70:CJ78">
    <cfRule type="colorScale" priority="1097">
      <colorScale>
        <cfvo type="min"/>
        <cfvo type="max"/>
        <color theme="0"/>
        <color theme="0"/>
      </colorScale>
    </cfRule>
    <cfRule type="expression" dxfId="17534" priority="1099">
      <formula>CI70&lt;0</formula>
    </cfRule>
  </conditionalFormatting>
  <conditionalFormatting sqref="CJ79:CJ81">
    <cfRule type="colorScale" priority="1109">
      <colorScale>
        <cfvo type="min"/>
        <cfvo type="max"/>
        <color theme="0"/>
        <color theme="0"/>
      </colorScale>
    </cfRule>
    <cfRule type="expression" dxfId="17533"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7532" priority="1095">
      <formula>CI84&lt;0</formula>
    </cfRule>
  </conditionalFormatting>
  <conditionalFormatting sqref="CJ84:CJ91">
    <cfRule type="expression" priority="1092">
      <formula>#REF!</formula>
    </cfRule>
  </conditionalFormatting>
  <conditionalFormatting sqref="CJ84:CJ92">
    <cfRule type="expression" dxfId="17531" priority="1090">
      <formula>IF(CJ84="Validar","Rojo","Verde")</formula>
    </cfRule>
  </conditionalFormatting>
  <conditionalFormatting sqref="CJ85:CJ91">
    <cfRule type="colorScale" priority="1091">
      <colorScale>
        <cfvo type="min"/>
        <cfvo type="max"/>
        <color theme="0"/>
        <color theme="0"/>
      </colorScale>
    </cfRule>
    <cfRule type="expression" dxfId="17530" priority="1093">
      <formula>CI85&lt;0</formula>
    </cfRule>
  </conditionalFormatting>
  <conditionalFormatting sqref="CJ94">
    <cfRule type="colorScale" priority="1088">
      <colorScale>
        <cfvo type="min"/>
        <cfvo type="max"/>
        <color theme="0"/>
        <color theme="0"/>
      </colorScale>
    </cfRule>
    <cfRule type="expression" dxfId="17529" priority="1089">
      <formula>CI94&lt;0</formula>
    </cfRule>
  </conditionalFormatting>
  <conditionalFormatting sqref="CJ94:CJ102">
    <cfRule type="expression" priority="1082">
      <formula>#REF!</formula>
    </cfRule>
  </conditionalFormatting>
  <conditionalFormatting sqref="CJ94:CJ103">
    <cfRule type="expression" dxfId="17528" priority="1080">
      <formula>IF(CJ94="Validar","Rojo","Verde")</formula>
    </cfRule>
  </conditionalFormatting>
  <conditionalFormatting sqref="CJ95:CJ100">
    <cfRule type="colorScale" priority="1086">
      <colorScale>
        <cfvo type="min"/>
        <cfvo type="max"/>
        <color theme="0"/>
        <color theme="0"/>
      </colorScale>
    </cfRule>
    <cfRule type="expression" dxfId="17527" priority="1087">
      <formula>CI95&lt;0</formula>
    </cfRule>
  </conditionalFormatting>
  <conditionalFormatting sqref="CJ101">
    <cfRule type="colorScale" priority="1084">
      <colorScale>
        <cfvo type="min"/>
        <cfvo type="max"/>
        <color theme="0"/>
        <color theme="0"/>
      </colorScale>
    </cfRule>
    <cfRule type="expression" dxfId="17526" priority="1085">
      <formula>CI101&lt;0</formula>
    </cfRule>
  </conditionalFormatting>
  <conditionalFormatting sqref="CJ102">
    <cfRule type="colorScale" priority="1081">
      <colorScale>
        <cfvo type="min"/>
        <cfvo type="max"/>
        <color theme="0"/>
        <color theme="0"/>
      </colorScale>
    </cfRule>
    <cfRule type="expression" dxfId="17525" priority="1083">
      <formula>CI102&lt;0</formula>
    </cfRule>
  </conditionalFormatting>
  <conditionalFormatting sqref="CJ105">
    <cfRule type="colorScale" priority="1078">
      <colorScale>
        <cfvo type="min"/>
        <cfvo type="max"/>
        <color theme="0"/>
        <color theme="0"/>
      </colorScale>
    </cfRule>
    <cfRule type="expression" dxfId="17524" priority="1079">
      <formula>CI105&lt;0</formula>
    </cfRule>
  </conditionalFormatting>
  <conditionalFormatting sqref="CJ105:CJ106">
    <cfRule type="expression" priority="1076">
      <formula>#REF!</formula>
    </cfRule>
  </conditionalFormatting>
  <conditionalFormatting sqref="CJ105:CJ107">
    <cfRule type="expression" dxfId="17523" priority="1074">
      <formula>IF(CJ105="Validar","Rojo","Verde")</formula>
    </cfRule>
  </conditionalFormatting>
  <conditionalFormatting sqref="CJ106">
    <cfRule type="colorScale" priority="1075">
      <colorScale>
        <cfvo type="min"/>
        <cfvo type="max"/>
        <color theme="0"/>
        <color theme="0"/>
      </colorScale>
    </cfRule>
    <cfRule type="expression" dxfId="17522" priority="1077">
      <formula>CI106&lt;0</formula>
    </cfRule>
  </conditionalFormatting>
  <conditionalFormatting sqref="CJ110">
    <cfRule type="colorScale" priority="1066">
      <colorScale>
        <cfvo type="min"/>
        <cfvo type="max"/>
        <color theme="0"/>
        <color theme="0"/>
      </colorScale>
    </cfRule>
    <cfRule type="expression" dxfId="17521"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7520" priority="1058">
      <formula>CI111&lt;0</formula>
    </cfRule>
  </conditionalFormatting>
  <conditionalFormatting sqref="CJ117">
    <cfRule type="colorScale" priority="1072">
      <colorScale>
        <cfvo type="min"/>
        <cfvo type="max"/>
        <color theme="0"/>
        <color theme="0"/>
      </colorScale>
    </cfRule>
    <cfRule type="expression" dxfId="17519"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7518" priority="1071">
      <formula>CI118&lt;0</formula>
    </cfRule>
  </conditionalFormatting>
  <conditionalFormatting sqref="CJ126:CJ135">
    <cfRule type="expression" dxfId="17517" priority="1193">
      <formula>IF(CJ126="Validar","Rojo","Verde")</formula>
    </cfRule>
    <cfRule type="colorScale" priority="1194">
      <colorScale>
        <cfvo type="min"/>
        <cfvo type="max"/>
        <color theme="0"/>
        <color theme="0"/>
      </colorScale>
    </cfRule>
    <cfRule type="expression" priority="1195">
      <formula>$F$23</formula>
    </cfRule>
    <cfRule type="expression" dxfId="17516" priority="1196">
      <formula>CI126&lt;0</formula>
    </cfRule>
  </conditionalFormatting>
  <conditionalFormatting sqref="CI6">
    <cfRule type="colorScale" priority="1053">
      <colorScale>
        <cfvo type="min"/>
        <cfvo type="max"/>
        <color theme="0"/>
        <color theme="0"/>
      </colorScale>
    </cfRule>
    <cfRule type="expression" dxfId="17515" priority="1054">
      <formula>CH6&lt;0</formula>
    </cfRule>
  </conditionalFormatting>
  <conditionalFormatting sqref="CI6">
    <cfRule type="expression" dxfId="17514"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7513" priority="1050">
      <formula>CH7&lt;0</formula>
    </cfRule>
  </conditionalFormatting>
  <conditionalFormatting sqref="CI7:CI8">
    <cfRule type="expression" dxfId="17512"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7511" priority="1015">
      <formula>CL9&lt;0</formula>
    </cfRule>
  </conditionalFormatting>
  <conditionalFormatting sqref="CM9:CM20">
    <cfRule type="expression" dxfId="17510"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7509" priority="992">
      <formula>CL10&lt;0</formula>
    </cfRule>
  </conditionalFormatting>
  <conditionalFormatting sqref="CM11:CM14">
    <cfRule type="colorScale" priority="1012">
      <colorScale>
        <cfvo type="min"/>
        <cfvo type="max"/>
        <color theme="0"/>
        <color theme="0"/>
      </colorScale>
    </cfRule>
    <cfRule type="expression" dxfId="17508" priority="1013">
      <formula>CL11&lt;0</formula>
    </cfRule>
  </conditionalFormatting>
  <conditionalFormatting sqref="CM15">
    <cfRule type="colorScale" priority="989">
      <colorScale>
        <cfvo type="min"/>
        <cfvo type="max"/>
        <color theme="0"/>
        <color theme="0"/>
      </colorScale>
    </cfRule>
    <cfRule type="expression" dxfId="17507" priority="990">
      <formula>CL15&lt;0</formula>
    </cfRule>
  </conditionalFormatting>
  <conditionalFormatting sqref="CM16:CM17">
    <cfRule type="colorScale" priority="1010">
      <colorScale>
        <cfvo type="min"/>
        <cfvo type="max"/>
        <color theme="0"/>
        <color theme="0"/>
      </colorScale>
    </cfRule>
    <cfRule type="expression" dxfId="17506" priority="1011">
      <formula>CL16&lt;0</formula>
    </cfRule>
  </conditionalFormatting>
  <conditionalFormatting sqref="CM18">
    <cfRule type="colorScale" priority="986">
      <colorScale>
        <cfvo type="min"/>
        <cfvo type="max"/>
        <color theme="0"/>
        <color theme="0"/>
      </colorScale>
    </cfRule>
    <cfRule type="expression" dxfId="17505" priority="988">
      <formula>CL18&lt;0</formula>
    </cfRule>
  </conditionalFormatting>
  <conditionalFormatting sqref="CM19:CM20">
    <cfRule type="colorScale" priority="1008">
      <colorScale>
        <cfvo type="min"/>
        <cfvo type="max"/>
        <color theme="0"/>
        <color theme="0"/>
      </colorScale>
    </cfRule>
    <cfRule type="expression" dxfId="17504" priority="1009">
      <formula>CL19&lt;0</formula>
    </cfRule>
  </conditionalFormatting>
  <conditionalFormatting sqref="CM23">
    <cfRule type="colorScale" priority="983">
      <colorScale>
        <cfvo type="min"/>
        <cfvo type="max"/>
        <color theme="0"/>
        <color theme="0"/>
      </colorScale>
    </cfRule>
    <cfRule type="expression" dxfId="17503" priority="984">
      <formula>CL23&lt;0</formula>
    </cfRule>
  </conditionalFormatting>
  <conditionalFormatting sqref="CM23:CM31">
    <cfRule type="expression" dxfId="17502"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7501" priority="1007">
      <formula>CL24&lt;0</formula>
    </cfRule>
  </conditionalFormatting>
  <conditionalFormatting sqref="CM25">
    <cfRule type="colorScale" priority="1004">
      <colorScale>
        <cfvo type="min"/>
        <cfvo type="max"/>
        <color theme="0"/>
        <color theme="0"/>
      </colorScale>
    </cfRule>
    <cfRule type="expression" dxfId="17500" priority="1005">
      <formula>CL25&lt;0</formula>
    </cfRule>
  </conditionalFormatting>
  <conditionalFormatting sqref="CM26">
    <cfRule type="colorScale" priority="981">
      <colorScale>
        <cfvo type="min"/>
        <cfvo type="max"/>
        <color theme="0"/>
        <color theme="0"/>
      </colorScale>
    </cfRule>
    <cfRule type="expression" dxfId="17499" priority="982">
      <formula>CL26&lt;0</formula>
    </cfRule>
  </conditionalFormatting>
  <conditionalFormatting sqref="CM27">
    <cfRule type="colorScale" priority="1002">
      <colorScale>
        <cfvo type="min"/>
        <cfvo type="max"/>
        <color theme="0"/>
        <color theme="0"/>
      </colorScale>
    </cfRule>
    <cfRule type="expression" dxfId="17498" priority="1003">
      <formula>CL27&lt;0</formula>
    </cfRule>
  </conditionalFormatting>
  <conditionalFormatting sqref="CM28">
    <cfRule type="colorScale" priority="1000">
      <colorScale>
        <cfvo type="min"/>
        <cfvo type="max"/>
        <color theme="0"/>
        <color theme="0"/>
      </colorScale>
    </cfRule>
    <cfRule type="expression" dxfId="17497" priority="1001">
      <formula>CL28&lt;0</formula>
    </cfRule>
  </conditionalFormatting>
  <conditionalFormatting sqref="CM29">
    <cfRule type="colorScale" priority="978">
      <colorScale>
        <cfvo type="min"/>
        <cfvo type="max"/>
        <color theme="0"/>
        <color theme="0"/>
      </colorScale>
    </cfRule>
    <cfRule type="expression" dxfId="17496" priority="980">
      <formula>CL29&lt;0</formula>
    </cfRule>
  </conditionalFormatting>
  <conditionalFormatting sqref="CM30">
    <cfRule type="colorScale" priority="998">
      <colorScale>
        <cfvo type="min"/>
        <cfvo type="max"/>
        <color theme="0"/>
        <color theme="0"/>
      </colorScale>
    </cfRule>
    <cfRule type="expression" dxfId="17495" priority="999">
      <formula>CL30&lt;0</formula>
    </cfRule>
  </conditionalFormatting>
  <conditionalFormatting sqref="CM31">
    <cfRule type="colorScale" priority="996">
      <colorScale>
        <cfvo type="min"/>
        <cfvo type="max"/>
        <color theme="0"/>
        <color theme="0"/>
      </colorScale>
    </cfRule>
    <cfRule type="expression" dxfId="17494"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7493" priority="976">
      <formula>CL39&lt;0</formula>
    </cfRule>
  </conditionalFormatting>
  <conditionalFormatting sqref="CM39:CM107">
    <cfRule type="expression" dxfId="17492"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7491"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7490"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7489" priority="1020">
      <formula>CL69&lt;0</formula>
    </cfRule>
  </conditionalFormatting>
  <conditionalFormatting sqref="CM82 CM92 CM103 CM107">
    <cfRule type="expression" dxfId="17488"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7487"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7486"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7485"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7484"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7483"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7482" priority="1029">
      <formula>CL105&lt;0</formula>
    </cfRule>
  </conditionalFormatting>
  <conditionalFormatting sqref="CM110">
    <cfRule type="colorScale" priority="1030">
      <colorScale>
        <cfvo type="min"/>
        <cfvo type="max"/>
        <color theme="0"/>
        <color theme="0"/>
      </colorScale>
    </cfRule>
    <cfRule type="expression" dxfId="17481"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7480"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7479"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7478" priority="964">
      <formula>CL125&lt;0</formula>
    </cfRule>
  </conditionalFormatting>
  <conditionalFormatting sqref="CM125:CM135">
    <cfRule type="expression" dxfId="17477" priority="961">
      <formula>IF(CM125="Validar","Rojo","Verde")</formula>
    </cfRule>
  </conditionalFormatting>
  <conditionalFormatting sqref="CM126:CM132">
    <cfRule type="colorScale" priority="1038">
      <colorScale>
        <cfvo type="min"/>
        <cfvo type="max"/>
        <color theme="0"/>
        <color theme="0"/>
      </colorScale>
    </cfRule>
    <cfRule type="expression" dxfId="17476"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7475"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7474" priority="1034">
      <formula>CL135&lt;0</formula>
    </cfRule>
  </conditionalFormatting>
  <conditionalFormatting sqref="CM110:CN111">
    <cfRule type="expression" dxfId="17473" priority="905">
      <formula>IF(CM110="Validar","Rojo","Verde")</formula>
    </cfRule>
  </conditionalFormatting>
  <conditionalFormatting sqref="CM117:CN123">
    <cfRule type="expression" dxfId="17472"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7471" priority="955">
      <formula>CM40&lt;0</formula>
    </cfRule>
  </conditionalFormatting>
  <conditionalFormatting sqref="CN40:CN67">
    <cfRule type="expression" dxfId="17470"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7469" priority="958">
      <formula>CM67&lt;0</formula>
    </cfRule>
  </conditionalFormatting>
  <conditionalFormatting sqref="CN69">
    <cfRule type="colorScale" priority="950">
      <colorScale>
        <cfvo type="min"/>
        <cfvo type="max"/>
        <color theme="0"/>
        <color theme="0"/>
      </colorScale>
    </cfRule>
    <cfRule type="expression" dxfId="17468" priority="951">
      <formula>CM69&lt;0</formula>
    </cfRule>
  </conditionalFormatting>
  <conditionalFormatting sqref="CN69:CN81">
    <cfRule type="expression" priority="948">
      <formula>#REF!</formula>
    </cfRule>
  </conditionalFormatting>
  <conditionalFormatting sqref="CN69:CN82">
    <cfRule type="expression" dxfId="17467" priority="946">
      <formula>IF(CN69="Validar","Rojo","Verde")</formula>
    </cfRule>
  </conditionalFormatting>
  <conditionalFormatting sqref="CN70:CN78">
    <cfRule type="colorScale" priority="947">
      <colorScale>
        <cfvo type="min"/>
        <cfvo type="max"/>
        <color theme="0"/>
        <color theme="0"/>
      </colorScale>
    </cfRule>
    <cfRule type="expression" dxfId="17466" priority="949">
      <formula>CM70&lt;0</formula>
    </cfRule>
  </conditionalFormatting>
  <conditionalFormatting sqref="CN79:CN81">
    <cfRule type="colorScale" priority="959">
      <colorScale>
        <cfvo type="min"/>
        <cfvo type="max"/>
        <color theme="0"/>
        <color theme="0"/>
      </colorScale>
    </cfRule>
    <cfRule type="expression" dxfId="17465"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7464" priority="945">
      <formula>CM84&lt;0</formula>
    </cfRule>
  </conditionalFormatting>
  <conditionalFormatting sqref="CN84:CN91">
    <cfRule type="expression" priority="942">
      <formula>#REF!</formula>
    </cfRule>
  </conditionalFormatting>
  <conditionalFormatting sqref="CN84:CN92">
    <cfRule type="expression" dxfId="17463" priority="940">
      <formula>IF(CN84="Validar","Rojo","Verde")</formula>
    </cfRule>
  </conditionalFormatting>
  <conditionalFormatting sqref="CN85:CN91">
    <cfRule type="colorScale" priority="941">
      <colorScale>
        <cfvo type="min"/>
        <cfvo type="max"/>
        <color theme="0"/>
        <color theme="0"/>
      </colorScale>
    </cfRule>
    <cfRule type="expression" dxfId="17462" priority="943">
      <formula>CM85&lt;0</formula>
    </cfRule>
  </conditionalFormatting>
  <conditionalFormatting sqref="CN94">
    <cfRule type="colorScale" priority="938">
      <colorScale>
        <cfvo type="min"/>
        <cfvo type="max"/>
        <color theme="0"/>
        <color theme="0"/>
      </colorScale>
    </cfRule>
    <cfRule type="expression" dxfId="17461" priority="939">
      <formula>CM94&lt;0</formula>
    </cfRule>
  </conditionalFormatting>
  <conditionalFormatting sqref="CN94:CN102">
    <cfRule type="expression" priority="932">
      <formula>#REF!</formula>
    </cfRule>
  </conditionalFormatting>
  <conditionalFormatting sqref="CN94:CN103">
    <cfRule type="expression" dxfId="17460" priority="930">
      <formula>IF(CN94="Validar","Rojo","Verde")</formula>
    </cfRule>
  </conditionalFormatting>
  <conditionalFormatting sqref="CN95:CN100">
    <cfRule type="colorScale" priority="936">
      <colorScale>
        <cfvo type="min"/>
        <cfvo type="max"/>
        <color theme="0"/>
        <color theme="0"/>
      </colorScale>
    </cfRule>
    <cfRule type="expression" dxfId="17459" priority="937">
      <formula>CM95&lt;0</formula>
    </cfRule>
  </conditionalFormatting>
  <conditionalFormatting sqref="CN101">
    <cfRule type="colorScale" priority="934">
      <colorScale>
        <cfvo type="min"/>
        <cfvo type="max"/>
        <color theme="0"/>
        <color theme="0"/>
      </colorScale>
    </cfRule>
    <cfRule type="expression" dxfId="17458" priority="935">
      <formula>CM101&lt;0</formula>
    </cfRule>
  </conditionalFormatting>
  <conditionalFormatting sqref="CN102">
    <cfRule type="colorScale" priority="931">
      <colorScale>
        <cfvo type="min"/>
        <cfvo type="max"/>
        <color theme="0"/>
        <color theme="0"/>
      </colorScale>
    </cfRule>
    <cfRule type="expression" dxfId="17457" priority="933">
      <formula>CM102&lt;0</formula>
    </cfRule>
  </conditionalFormatting>
  <conditionalFormatting sqref="CN105">
    <cfRule type="colorScale" priority="928">
      <colorScale>
        <cfvo type="min"/>
        <cfvo type="max"/>
        <color theme="0"/>
        <color theme="0"/>
      </colorScale>
    </cfRule>
    <cfRule type="expression" dxfId="17456" priority="929">
      <formula>CM105&lt;0</formula>
    </cfRule>
  </conditionalFormatting>
  <conditionalFormatting sqref="CN105:CN106">
    <cfRule type="expression" priority="926">
      <formula>#REF!</formula>
    </cfRule>
  </conditionalFormatting>
  <conditionalFormatting sqref="CN105:CN107">
    <cfRule type="expression" dxfId="17455" priority="924">
      <formula>IF(CN105="Validar","Rojo","Verde")</formula>
    </cfRule>
  </conditionalFormatting>
  <conditionalFormatting sqref="CN106">
    <cfRule type="colorScale" priority="925">
      <colorScale>
        <cfvo type="min"/>
        <cfvo type="max"/>
        <color theme="0"/>
        <color theme="0"/>
      </colorScale>
    </cfRule>
    <cfRule type="expression" dxfId="17454" priority="927">
      <formula>CM106&lt;0</formula>
    </cfRule>
  </conditionalFormatting>
  <conditionalFormatting sqref="CN110">
    <cfRule type="colorScale" priority="916">
      <colorScale>
        <cfvo type="min"/>
        <cfvo type="max"/>
        <color theme="0"/>
        <color theme="0"/>
      </colorScale>
    </cfRule>
    <cfRule type="expression" dxfId="17453"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7452" priority="908">
      <formula>CM111&lt;0</formula>
    </cfRule>
  </conditionalFormatting>
  <conditionalFormatting sqref="CN117">
    <cfRule type="colorScale" priority="922">
      <colorScale>
        <cfvo type="min"/>
        <cfvo type="max"/>
        <color theme="0"/>
        <color theme="0"/>
      </colorScale>
    </cfRule>
    <cfRule type="expression" dxfId="17451"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7450" priority="921">
      <formula>CM118&lt;0</formula>
    </cfRule>
  </conditionalFormatting>
  <conditionalFormatting sqref="CN126:CN135">
    <cfRule type="expression" dxfId="17449" priority="1043">
      <formula>IF(CN126="Validar","Rojo","Verde")</formula>
    </cfRule>
    <cfRule type="colorScale" priority="1044">
      <colorScale>
        <cfvo type="min"/>
        <cfvo type="max"/>
        <color theme="0"/>
        <color theme="0"/>
      </colorScale>
    </cfRule>
    <cfRule type="expression" priority="1045">
      <formula>$F$23</formula>
    </cfRule>
    <cfRule type="expression" dxfId="17448" priority="1046">
      <formula>CM126&lt;0</formula>
    </cfRule>
  </conditionalFormatting>
  <conditionalFormatting sqref="CM6">
    <cfRule type="colorScale" priority="903">
      <colorScale>
        <cfvo type="min"/>
        <cfvo type="max"/>
        <color theme="0"/>
        <color theme="0"/>
      </colorScale>
    </cfRule>
    <cfRule type="expression" dxfId="17447" priority="904">
      <formula>CL6&lt;0</formula>
    </cfRule>
  </conditionalFormatting>
  <conditionalFormatting sqref="CM6">
    <cfRule type="expression" dxfId="17446"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7445" priority="900">
      <formula>CL7&lt;0</formula>
    </cfRule>
  </conditionalFormatting>
  <conditionalFormatting sqref="CM7:CM8">
    <cfRule type="expression" dxfId="17444"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7443" priority="865">
      <formula>CO9&lt;0</formula>
    </cfRule>
  </conditionalFormatting>
  <conditionalFormatting sqref="CP9:CP20">
    <cfRule type="expression" dxfId="17442"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7441" priority="842">
      <formula>CO10&lt;0</formula>
    </cfRule>
  </conditionalFormatting>
  <conditionalFormatting sqref="CP11:CP14">
    <cfRule type="colorScale" priority="862">
      <colorScale>
        <cfvo type="min"/>
        <cfvo type="max"/>
        <color theme="0"/>
        <color theme="0"/>
      </colorScale>
    </cfRule>
    <cfRule type="expression" dxfId="17440" priority="863">
      <formula>CO11&lt;0</formula>
    </cfRule>
  </conditionalFormatting>
  <conditionalFormatting sqref="CP15">
    <cfRule type="colorScale" priority="839">
      <colorScale>
        <cfvo type="min"/>
        <cfvo type="max"/>
        <color theme="0"/>
        <color theme="0"/>
      </colorScale>
    </cfRule>
    <cfRule type="expression" dxfId="17439" priority="840">
      <formula>CO15&lt;0</formula>
    </cfRule>
  </conditionalFormatting>
  <conditionalFormatting sqref="CP16:CP17">
    <cfRule type="colorScale" priority="860">
      <colorScale>
        <cfvo type="min"/>
        <cfvo type="max"/>
        <color theme="0"/>
        <color theme="0"/>
      </colorScale>
    </cfRule>
    <cfRule type="expression" dxfId="17438" priority="861">
      <formula>CO16&lt;0</formula>
    </cfRule>
  </conditionalFormatting>
  <conditionalFormatting sqref="CP18">
    <cfRule type="colorScale" priority="836">
      <colorScale>
        <cfvo type="min"/>
        <cfvo type="max"/>
        <color theme="0"/>
        <color theme="0"/>
      </colorScale>
    </cfRule>
    <cfRule type="expression" dxfId="17437" priority="838">
      <formula>CO18&lt;0</formula>
    </cfRule>
  </conditionalFormatting>
  <conditionalFormatting sqref="CP19:CP20">
    <cfRule type="colorScale" priority="858">
      <colorScale>
        <cfvo type="min"/>
        <cfvo type="max"/>
        <color theme="0"/>
        <color theme="0"/>
      </colorScale>
    </cfRule>
    <cfRule type="expression" dxfId="17436" priority="859">
      <formula>CO19&lt;0</formula>
    </cfRule>
  </conditionalFormatting>
  <conditionalFormatting sqref="CP23">
    <cfRule type="colorScale" priority="833">
      <colorScale>
        <cfvo type="min"/>
        <cfvo type="max"/>
        <color theme="0"/>
        <color theme="0"/>
      </colorScale>
    </cfRule>
    <cfRule type="expression" dxfId="17435" priority="834">
      <formula>CO23&lt;0</formula>
    </cfRule>
  </conditionalFormatting>
  <conditionalFormatting sqref="CP23:CP31">
    <cfRule type="expression" dxfId="17434"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7433" priority="857">
      <formula>CO24&lt;0</formula>
    </cfRule>
  </conditionalFormatting>
  <conditionalFormatting sqref="CP25">
    <cfRule type="colorScale" priority="854">
      <colorScale>
        <cfvo type="min"/>
        <cfvo type="max"/>
        <color theme="0"/>
        <color theme="0"/>
      </colorScale>
    </cfRule>
    <cfRule type="expression" dxfId="17432" priority="855">
      <formula>CO25&lt;0</formula>
    </cfRule>
  </conditionalFormatting>
  <conditionalFormatting sqref="CP26">
    <cfRule type="colorScale" priority="831">
      <colorScale>
        <cfvo type="min"/>
        <cfvo type="max"/>
        <color theme="0"/>
        <color theme="0"/>
      </colorScale>
    </cfRule>
    <cfRule type="expression" dxfId="17431" priority="832">
      <formula>CO26&lt;0</formula>
    </cfRule>
  </conditionalFormatting>
  <conditionalFormatting sqref="CP27">
    <cfRule type="colorScale" priority="852">
      <colorScale>
        <cfvo type="min"/>
        <cfvo type="max"/>
        <color theme="0"/>
        <color theme="0"/>
      </colorScale>
    </cfRule>
    <cfRule type="expression" dxfId="17430" priority="853">
      <formula>CO27&lt;0</formula>
    </cfRule>
  </conditionalFormatting>
  <conditionalFormatting sqref="CP28">
    <cfRule type="colorScale" priority="850">
      <colorScale>
        <cfvo type="min"/>
        <cfvo type="max"/>
        <color theme="0"/>
        <color theme="0"/>
      </colorScale>
    </cfRule>
    <cfRule type="expression" dxfId="17429" priority="851">
      <formula>CO28&lt;0</formula>
    </cfRule>
  </conditionalFormatting>
  <conditionalFormatting sqref="CP29">
    <cfRule type="colorScale" priority="828">
      <colorScale>
        <cfvo type="min"/>
        <cfvo type="max"/>
        <color theme="0"/>
        <color theme="0"/>
      </colorScale>
    </cfRule>
    <cfRule type="expression" dxfId="17428" priority="830">
      <formula>CO29&lt;0</formula>
    </cfRule>
  </conditionalFormatting>
  <conditionalFormatting sqref="CP30">
    <cfRule type="colorScale" priority="848">
      <colorScale>
        <cfvo type="min"/>
        <cfvo type="max"/>
        <color theme="0"/>
        <color theme="0"/>
      </colorScale>
    </cfRule>
    <cfRule type="expression" dxfId="17427" priority="849">
      <formula>CO30&lt;0</formula>
    </cfRule>
  </conditionalFormatting>
  <conditionalFormatting sqref="CP31">
    <cfRule type="colorScale" priority="846">
      <colorScale>
        <cfvo type="min"/>
        <cfvo type="max"/>
        <color theme="0"/>
        <color theme="0"/>
      </colorScale>
    </cfRule>
    <cfRule type="expression" dxfId="17426"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7425" priority="826">
      <formula>CO39&lt;0</formula>
    </cfRule>
  </conditionalFormatting>
  <conditionalFormatting sqref="CP39:CP107">
    <cfRule type="expression" dxfId="17424"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7423"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7422"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7421" priority="870">
      <formula>CO69&lt;0</formula>
    </cfRule>
  </conditionalFormatting>
  <conditionalFormatting sqref="CP82 CP92 CP103 CP107">
    <cfRule type="expression" dxfId="17420"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7419"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7418"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7417"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7416"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7415"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7414" priority="879">
      <formula>CO105&lt;0</formula>
    </cfRule>
  </conditionalFormatting>
  <conditionalFormatting sqref="CP110">
    <cfRule type="colorScale" priority="880">
      <colorScale>
        <cfvo type="min"/>
        <cfvo type="max"/>
        <color theme="0"/>
        <color theme="0"/>
      </colorScale>
    </cfRule>
    <cfRule type="expression" dxfId="17413"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7412"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7411"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7410" priority="814">
      <formula>CO125&lt;0</formula>
    </cfRule>
  </conditionalFormatting>
  <conditionalFormatting sqref="CP125:CP135">
    <cfRule type="expression" dxfId="17409" priority="811">
      <formula>IF(CP125="Validar","Rojo","Verde")</formula>
    </cfRule>
  </conditionalFormatting>
  <conditionalFormatting sqref="CP126:CP132">
    <cfRule type="colorScale" priority="888">
      <colorScale>
        <cfvo type="min"/>
        <cfvo type="max"/>
        <color theme="0"/>
        <color theme="0"/>
      </colorScale>
    </cfRule>
    <cfRule type="expression" dxfId="17408"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7407"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7406" priority="884">
      <formula>CO135&lt;0</formula>
    </cfRule>
  </conditionalFormatting>
  <conditionalFormatting sqref="CP110:CQ111">
    <cfRule type="expression" dxfId="17405" priority="755">
      <formula>IF(CP110="Validar","Rojo","Verde")</formula>
    </cfRule>
  </conditionalFormatting>
  <conditionalFormatting sqref="CP117:CQ123">
    <cfRule type="expression" dxfId="17404"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7403" priority="805">
      <formula>CP40&lt;0</formula>
    </cfRule>
  </conditionalFormatting>
  <conditionalFormatting sqref="CQ40:CQ67">
    <cfRule type="expression" dxfId="17402"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7401" priority="808">
      <formula>CP67&lt;0</formula>
    </cfRule>
  </conditionalFormatting>
  <conditionalFormatting sqref="CQ69">
    <cfRule type="colorScale" priority="800">
      <colorScale>
        <cfvo type="min"/>
        <cfvo type="max"/>
        <color theme="0"/>
        <color theme="0"/>
      </colorScale>
    </cfRule>
    <cfRule type="expression" dxfId="17400" priority="801">
      <formula>CP69&lt;0</formula>
    </cfRule>
  </conditionalFormatting>
  <conditionalFormatting sqref="CQ69:CQ81">
    <cfRule type="expression" priority="798">
      <formula>#REF!</formula>
    </cfRule>
  </conditionalFormatting>
  <conditionalFormatting sqref="CQ69:CQ82">
    <cfRule type="expression" dxfId="17399" priority="796">
      <formula>IF(CQ69="Validar","Rojo","Verde")</formula>
    </cfRule>
  </conditionalFormatting>
  <conditionalFormatting sqref="CQ70:CQ78">
    <cfRule type="colorScale" priority="797">
      <colorScale>
        <cfvo type="min"/>
        <cfvo type="max"/>
        <color theme="0"/>
        <color theme="0"/>
      </colorScale>
    </cfRule>
    <cfRule type="expression" dxfId="17398" priority="799">
      <formula>CP70&lt;0</formula>
    </cfRule>
  </conditionalFormatting>
  <conditionalFormatting sqref="CQ79:CQ81">
    <cfRule type="colorScale" priority="809">
      <colorScale>
        <cfvo type="min"/>
        <cfvo type="max"/>
        <color theme="0"/>
        <color theme="0"/>
      </colorScale>
    </cfRule>
    <cfRule type="expression" dxfId="17397"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7396" priority="795">
      <formula>CP84&lt;0</formula>
    </cfRule>
  </conditionalFormatting>
  <conditionalFormatting sqref="CQ84:CQ91">
    <cfRule type="expression" priority="792">
      <formula>#REF!</formula>
    </cfRule>
  </conditionalFormatting>
  <conditionalFormatting sqref="CQ84:CQ92">
    <cfRule type="expression" dxfId="17395" priority="790">
      <formula>IF(CQ84="Validar","Rojo","Verde")</formula>
    </cfRule>
  </conditionalFormatting>
  <conditionalFormatting sqref="CQ85:CQ91">
    <cfRule type="colorScale" priority="791">
      <colorScale>
        <cfvo type="min"/>
        <cfvo type="max"/>
        <color theme="0"/>
        <color theme="0"/>
      </colorScale>
    </cfRule>
    <cfRule type="expression" dxfId="17394" priority="793">
      <formula>CP85&lt;0</formula>
    </cfRule>
  </conditionalFormatting>
  <conditionalFormatting sqref="CQ94">
    <cfRule type="colorScale" priority="788">
      <colorScale>
        <cfvo type="min"/>
        <cfvo type="max"/>
        <color theme="0"/>
        <color theme="0"/>
      </colorScale>
    </cfRule>
    <cfRule type="expression" dxfId="17393" priority="789">
      <formula>CP94&lt;0</formula>
    </cfRule>
  </conditionalFormatting>
  <conditionalFormatting sqref="CQ94:CQ102">
    <cfRule type="expression" priority="782">
      <formula>#REF!</formula>
    </cfRule>
  </conditionalFormatting>
  <conditionalFormatting sqref="CQ94:CQ103">
    <cfRule type="expression" dxfId="17392" priority="780">
      <formula>IF(CQ94="Validar","Rojo","Verde")</formula>
    </cfRule>
  </conditionalFormatting>
  <conditionalFormatting sqref="CQ95:CQ100">
    <cfRule type="colorScale" priority="786">
      <colorScale>
        <cfvo type="min"/>
        <cfvo type="max"/>
        <color theme="0"/>
        <color theme="0"/>
      </colorScale>
    </cfRule>
    <cfRule type="expression" dxfId="17391" priority="787">
      <formula>CP95&lt;0</formula>
    </cfRule>
  </conditionalFormatting>
  <conditionalFormatting sqref="CQ101">
    <cfRule type="colorScale" priority="784">
      <colorScale>
        <cfvo type="min"/>
        <cfvo type="max"/>
        <color theme="0"/>
        <color theme="0"/>
      </colorScale>
    </cfRule>
    <cfRule type="expression" dxfId="17390" priority="785">
      <formula>CP101&lt;0</formula>
    </cfRule>
  </conditionalFormatting>
  <conditionalFormatting sqref="CQ102">
    <cfRule type="colorScale" priority="781">
      <colorScale>
        <cfvo type="min"/>
        <cfvo type="max"/>
        <color theme="0"/>
        <color theme="0"/>
      </colorScale>
    </cfRule>
    <cfRule type="expression" dxfId="17389" priority="783">
      <formula>CP102&lt;0</formula>
    </cfRule>
  </conditionalFormatting>
  <conditionalFormatting sqref="CQ105">
    <cfRule type="colorScale" priority="778">
      <colorScale>
        <cfvo type="min"/>
        <cfvo type="max"/>
        <color theme="0"/>
        <color theme="0"/>
      </colorScale>
    </cfRule>
    <cfRule type="expression" dxfId="17388" priority="779">
      <formula>CP105&lt;0</formula>
    </cfRule>
  </conditionalFormatting>
  <conditionalFormatting sqref="CQ105:CQ106">
    <cfRule type="expression" priority="776">
      <formula>#REF!</formula>
    </cfRule>
  </conditionalFormatting>
  <conditionalFormatting sqref="CQ105:CQ107">
    <cfRule type="expression" dxfId="17387" priority="774">
      <formula>IF(CQ105="Validar","Rojo","Verde")</formula>
    </cfRule>
  </conditionalFormatting>
  <conditionalFormatting sqref="CQ106">
    <cfRule type="colorScale" priority="775">
      <colorScale>
        <cfvo type="min"/>
        <cfvo type="max"/>
        <color theme="0"/>
        <color theme="0"/>
      </colorScale>
    </cfRule>
    <cfRule type="expression" dxfId="17386" priority="777">
      <formula>CP106&lt;0</formula>
    </cfRule>
  </conditionalFormatting>
  <conditionalFormatting sqref="CQ110">
    <cfRule type="colorScale" priority="766">
      <colorScale>
        <cfvo type="min"/>
        <cfvo type="max"/>
        <color theme="0"/>
        <color theme="0"/>
      </colorScale>
    </cfRule>
    <cfRule type="expression" dxfId="17385"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7384" priority="758">
      <formula>CP111&lt;0</formula>
    </cfRule>
  </conditionalFormatting>
  <conditionalFormatting sqref="CQ117">
    <cfRule type="colorScale" priority="772">
      <colorScale>
        <cfvo type="min"/>
        <cfvo type="max"/>
        <color theme="0"/>
        <color theme="0"/>
      </colorScale>
    </cfRule>
    <cfRule type="expression" dxfId="17383"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7382" priority="771">
      <formula>CP118&lt;0</formula>
    </cfRule>
  </conditionalFormatting>
  <conditionalFormatting sqref="CQ126:CQ135">
    <cfRule type="expression" dxfId="17381" priority="893">
      <formula>IF(CQ126="Validar","Rojo","Verde")</formula>
    </cfRule>
    <cfRule type="colorScale" priority="894">
      <colorScale>
        <cfvo type="min"/>
        <cfvo type="max"/>
        <color theme="0"/>
        <color theme="0"/>
      </colorScale>
    </cfRule>
    <cfRule type="expression" priority="895">
      <formula>$F$23</formula>
    </cfRule>
    <cfRule type="expression" dxfId="17380" priority="896">
      <formula>CP126&lt;0</formula>
    </cfRule>
  </conditionalFormatting>
  <conditionalFormatting sqref="CP6">
    <cfRule type="colorScale" priority="753">
      <colorScale>
        <cfvo type="min"/>
        <cfvo type="max"/>
        <color theme="0"/>
        <color theme="0"/>
      </colorScale>
    </cfRule>
    <cfRule type="expression" dxfId="17379" priority="754">
      <formula>CO6&lt;0</formula>
    </cfRule>
  </conditionalFormatting>
  <conditionalFormatting sqref="CP6">
    <cfRule type="expression" dxfId="17378"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7377" priority="750">
      <formula>CO7&lt;0</formula>
    </cfRule>
  </conditionalFormatting>
  <conditionalFormatting sqref="CP7:CP8">
    <cfRule type="expression" dxfId="17376"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7375" priority="715">
      <formula>CS9&lt;0</formula>
    </cfRule>
  </conditionalFormatting>
  <conditionalFormatting sqref="CT9:CT20">
    <cfRule type="expression" dxfId="17374"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7373" priority="692">
      <formula>CS10&lt;0</formula>
    </cfRule>
  </conditionalFormatting>
  <conditionalFormatting sqref="CT11:CT14">
    <cfRule type="colorScale" priority="712">
      <colorScale>
        <cfvo type="min"/>
        <cfvo type="max"/>
        <color theme="0"/>
        <color theme="0"/>
      </colorScale>
    </cfRule>
    <cfRule type="expression" dxfId="17372" priority="713">
      <formula>CS11&lt;0</formula>
    </cfRule>
  </conditionalFormatting>
  <conditionalFormatting sqref="CT15">
    <cfRule type="colorScale" priority="689">
      <colorScale>
        <cfvo type="min"/>
        <cfvo type="max"/>
        <color theme="0"/>
        <color theme="0"/>
      </colorScale>
    </cfRule>
    <cfRule type="expression" dxfId="17371" priority="690">
      <formula>CS15&lt;0</formula>
    </cfRule>
  </conditionalFormatting>
  <conditionalFormatting sqref="CT16:CT17">
    <cfRule type="colorScale" priority="710">
      <colorScale>
        <cfvo type="min"/>
        <cfvo type="max"/>
        <color theme="0"/>
        <color theme="0"/>
      </colorScale>
    </cfRule>
    <cfRule type="expression" dxfId="17370" priority="711">
      <formula>CS16&lt;0</formula>
    </cfRule>
  </conditionalFormatting>
  <conditionalFormatting sqref="CT18">
    <cfRule type="colorScale" priority="686">
      <colorScale>
        <cfvo type="min"/>
        <cfvo type="max"/>
        <color theme="0"/>
        <color theme="0"/>
      </colorScale>
    </cfRule>
    <cfRule type="expression" dxfId="17369" priority="688">
      <formula>CS18&lt;0</formula>
    </cfRule>
  </conditionalFormatting>
  <conditionalFormatting sqref="CT19:CT20">
    <cfRule type="colorScale" priority="708">
      <colorScale>
        <cfvo type="min"/>
        <cfvo type="max"/>
        <color theme="0"/>
        <color theme="0"/>
      </colorScale>
    </cfRule>
    <cfRule type="expression" dxfId="17368" priority="709">
      <formula>CS19&lt;0</formula>
    </cfRule>
  </conditionalFormatting>
  <conditionalFormatting sqref="CT23">
    <cfRule type="colorScale" priority="683">
      <colorScale>
        <cfvo type="min"/>
        <cfvo type="max"/>
        <color theme="0"/>
        <color theme="0"/>
      </colorScale>
    </cfRule>
    <cfRule type="expression" dxfId="17367" priority="684">
      <formula>CS23&lt;0</formula>
    </cfRule>
  </conditionalFormatting>
  <conditionalFormatting sqref="CT23:CT31">
    <cfRule type="expression" dxfId="17366"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7365" priority="707">
      <formula>CS24&lt;0</formula>
    </cfRule>
  </conditionalFormatting>
  <conditionalFormatting sqref="CT25">
    <cfRule type="colorScale" priority="704">
      <colorScale>
        <cfvo type="min"/>
        <cfvo type="max"/>
        <color theme="0"/>
        <color theme="0"/>
      </colorScale>
    </cfRule>
    <cfRule type="expression" dxfId="17364" priority="705">
      <formula>CS25&lt;0</formula>
    </cfRule>
  </conditionalFormatting>
  <conditionalFormatting sqref="CT26">
    <cfRule type="colorScale" priority="681">
      <colorScale>
        <cfvo type="min"/>
        <cfvo type="max"/>
        <color theme="0"/>
        <color theme="0"/>
      </colorScale>
    </cfRule>
    <cfRule type="expression" dxfId="17363" priority="682">
      <formula>CS26&lt;0</formula>
    </cfRule>
  </conditionalFormatting>
  <conditionalFormatting sqref="CT27">
    <cfRule type="colorScale" priority="702">
      <colorScale>
        <cfvo type="min"/>
        <cfvo type="max"/>
        <color theme="0"/>
        <color theme="0"/>
      </colorScale>
    </cfRule>
    <cfRule type="expression" dxfId="17362" priority="703">
      <formula>CS27&lt;0</formula>
    </cfRule>
  </conditionalFormatting>
  <conditionalFormatting sqref="CT28">
    <cfRule type="colorScale" priority="700">
      <colorScale>
        <cfvo type="min"/>
        <cfvo type="max"/>
        <color theme="0"/>
        <color theme="0"/>
      </colorScale>
    </cfRule>
    <cfRule type="expression" dxfId="17361" priority="701">
      <formula>CS28&lt;0</formula>
    </cfRule>
  </conditionalFormatting>
  <conditionalFormatting sqref="CT29">
    <cfRule type="colorScale" priority="678">
      <colorScale>
        <cfvo type="min"/>
        <cfvo type="max"/>
        <color theme="0"/>
        <color theme="0"/>
      </colorScale>
    </cfRule>
    <cfRule type="expression" dxfId="17360" priority="680">
      <formula>CS29&lt;0</formula>
    </cfRule>
  </conditionalFormatting>
  <conditionalFormatting sqref="CT30">
    <cfRule type="colorScale" priority="698">
      <colorScale>
        <cfvo type="min"/>
        <cfvo type="max"/>
        <color theme="0"/>
        <color theme="0"/>
      </colorScale>
    </cfRule>
    <cfRule type="expression" dxfId="17359" priority="699">
      <formula>CS30&lt;0</formula>
    </cfRule>
  </conditionalFormatting>
  <conditionalFormatting sqref="CT31">
    <cfRule type="colorScale" priority="696">
      <colorScale>
        <cfvo type="min"/>
        <cfvo type="max"/>
        <color theme="0"/>
        <color theme="0"/>
      </colorScale>
    </cfRule>
    <cfRule type="expression" dxfId="17358"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7357" priority="676">
      <formula>CS39&lt;0</formula>
    </cfRule>
  </conditionalFormatting>
  <conditionalFormatting sqref="CT39:CT107">
    <cfRule type="expression" dxfId="17356"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7355"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7354"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7353" priority="720">
      <formula>CS69&lt;0</formula>
    </cfRule>
  </conditionalFormatting>
  <conditionalFormatting sqref="CT82 CT92 CT103 CT107">
    <cfRule type="expression" dxfId="17352"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7351"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7350"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7349"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7348"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7347"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7346" priority="729">
      <formula>CS105&lt;0</formula>
    </cfRule>
  </conditionalFormatting>
  <conditionalFormatting sqref="CT110">
    <cfRule type="colorScale" priority="730">
      <colorScale>
        <cfvo type="min"/>
        <cfvo type="max"/>
        <color theme="0"/>
        <color theme="0"/>
      </colorScale>
    </cfRule>
    <cfRule type="expression" dxfId="17345"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7344"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7343"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7342" priority="664">
      <formula>CS125&lt;0</formula>
    </cfRule>
  </conditionalFormatting>
  <conditionalFormatting sqref="CT125:CT135">
    <cfRule type="expression" dxfId="17341" priority="661">
      <formula>IF(CT125="Validar","Rojo","Verde")</formula>
    </cfRule>
  </conditionalFormatting>
  <conditionalFormatting sqref="CT126:CT132">
    <cfRule type="colorScale" priority="738">
      <colorScale>
        <cfvo type="min"/>
        <cfvo type="max"/>
        <color theme="0"/>
        <color theme="0"/>
      </colorScale>
    </cfRule>
    <cfRule type="expression" dxfId="17340"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7339"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7338" priority="734">
      <formula>CS135&lt;0</formula>
    </cfRule>
  </conditionalFormatting>
  <conditionalFormatting sqref="CT110:CU111">
    <cfRule type="expression" dxfId="17337" priority="605">
      <formula>IF(CT110="Validar","Rojo","Verde")</formula>
    </cfRule>
  </conditionalFormatting>
  <conditionalFormatting sqref="CT117:CU123">
    <cfRule type="expression" dxfId="17336"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7335" priority="655">
      <formula>CT40&lt;0</formula>
    </cfRule>
  </conditionalFormatting>
  <conditionalFormatting sqref="CU40:CU67">
    <cfRule type="expression" dxfId="17334"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7333" priority="658">
      <formula>CT67&lt;0</formula>
    </cfRule>
  </conditionalFormatting>
  <conditionalFormatting sqref="CU69">
    <cfRule type="colorScale" priority="650">
      <colorScale>
        <cfvo type="min"/>
        <cfvo type="max"/>
        <color theme="0"/>
        <color theme="0"/>
      </colorScale>
    </cfRule>
    <cfRule type="expression" dxfId="17332" priority="651">
      <formula>CT69&lt;0</formula>
    </cfRule>
  </conditionalFormatting>
  <conditionalFormatting sqref="CU69:CU81">
    <cfRule type="expression" priority="648">
      <formula>#REF!</formula>
    </cfRule>
  </conditionalFormatting>
  <conditionalFormatting sqref="CU69:CU82">
    <cfRule type="expression" dxfId="17331" priority="646">
      <formula>IF(CU69="Validar","Rojo","Verde")</formula>
    </cfRule>
  </conditionalFormatting>
  <conditionalFormatting sqref="CU70:CU78">
    <cfRule type="colorScale" priority="647">
      <colorScale>
        <cfvo type="min"/>
        <cfvo type="max"/>
        <color theme="0"/>
        <color theme="0"/>
      </colorScale>
    </cfRule>
    <cfRule type="expression" dxfId="17330" priority="649">
      <formula>CT70&lt;0</formula>
    </cfRule>
  </conditionalFormatting>
  <conditionalFormatting sqref="CU79:CU81">
    <cfRule type="colorScale" priority="659">
      <colorScale>
        <cfvo type="min"/>
        <cfvo type="max"/>
        <color theme="0"/>
        <color theme="0"/>
      </colorScale>
    </cfRule>
    <cfRule type="expression" dxfId="17329"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7328" priority="645">
      <formula>CT84&lt;0</formula>
    </cfRule>
  </conditionalFormatting>
  <conditionalFormatting sqref="CU84:CU91">
    <cfRule type="expression" priority="642">
      <formula>#REF!</formula>
    </cfRule>
  </conditionalFormatting>
  <conditionalFormatting sqref="CU84:CU92">
    <cfRule type="expression" dxfId="17327" priority="640">
      <formula>IF(CU84="Validar","Rojo","Verde")</formula>
    </cfRule>
  </conditionalFormatting>
  <conditionalFormatting sqref="CU85:CU91">
    <cfRule type="colorScale" priority="641">
      <colorScale>
        <cfvo type="min"/>
        <cfvo type="max"/>
        <color theme="0"/>
        <color theme="0"/>
      </colorScale>
    </cfRule>
    <cfRule type="expression" dxfId="17326" priority="643">
      <formula>CT85&lt;0</formula>
    </cfRule>
  </conditionalFormatting>
  <conditionalFormatting sqref="CU94">
    <cfRule type="colorScale" priority="638">
      <colorScale>
        <cfvo type="min"/>
        <cfvo type="max"/>
        <color theme="0"/>
        <color theme="0"/>
      </colorScale>
    </cfRule>
    <cfRule type="expression" dxfId="17325" priority="639">
      <formula>CT94&lt;0</formula>
    </cfRule>
  </conditionalFormatting>
  <conditionalFormatting sqref="CU94:CU102">
    <cfRule type="expression" priority="632">
      <formula>#REF!</formula>
    </cfRule>
  </conditionalFormatting>
  <conditionalFormatting sqref="CU94:CU103">
    <cfRule type="expression" dxfId="17324" priority="630">
      <formula>IF(CU94="Validar","Rojo","Verde")</formula>
    </cfRule>
  </conditionalFormatting>
  <conditionalFormatting sqref="CU95:CU100">
    <cfRule type="colorScale" priority="636">
      <colorScale>
        <cfvo type="min"/>
        <cfvo type="max"/>
        <color theme="0"/>
        <color theme="0"/>
      </colorScale>
    </cfRule>
    <cfRule type="expression" dxfId="17323" priority="637">
      <formula>CT95&lt;0</formula>
    </cfRule>
  </conditionalFormatting>
  <conditionalFormatting sqref="CU101">
    <cfRule type="colorScale" priority="634">
      <colorScale>
        <cfvo type="min"/>
        <cfvo type="max"/>
        <color theme="0"/>
        <color theme="0"/>
      </colorScale>
    </cfRule>
    <cfRule type="expression" dxfId="17322" priority="635">
      <formula>CT101&lt;0</formula>
    </cfRule>
  </conditionalFormatting>
  <conditionalFormatting sqref="CU102">
    <cfRule type="colorScale" priority="631">
      <colorScale>
        <cfvo type="min"/>
        <cfvo type="max"/>
        <color theme="0"/>
        <color theme="0"/>
      </colorScale>
    </cfRule>
    <cfRule type="expression" dxfId="17321" priority="633">
      <formula>CT102&lt;0</formula>
    </cfRule>
  </conditionalFormatting>
  <conditionalFormatting sqref="CU105">
    <cfRule type="colorScale" priority="628">
      <colorScale>
        <cfvo type="min"/>
        <cfvo type="max"/>
        <color theme="0"/>
        <color theme="0"/>
      </colorScale>
    </cfRule>
    <cfRule type="expression" dxfId="17320" priority="629">
      <formula>CT105&lt;0</formula>
    </cfRule>
  </conditionalFormatting>
  <conditionalFormatting sqref="CU105:CU106">
    <cfRule type="expression" priority="626">
      <formula>#REF!</formula>
    </cfRule>
  </conditionalFormatting>
  <conditionalFormatting sqref="CU105:CU107">
    <cfRule type="expression" dxfId="17319" priority="624">
      <formula>IF(CU105="Validar","Rojo","Verde")</formula>
    </cfRule>
  </conditionalFormatting>
  <conditionalFormatting sqref="CU106">
    <cfRule type="colorScale" priority="625">
      <colorScale>
        <cfvo type="min"/>
        <cfvo type="max"/>
        <color theme="0"/>
        <color theme="0"/>
      </colorScale>
    </cfRule>
    <cfRule type="expression" dxfId="17318" priority="627">
      <formula>CT106&lt;0</formula>
    </cfRule>
  </conditionalFormatting>
  <conditionalFormatting sqref="CU110">
    <cfRule type="colorScale" priority="616">
      <colorScale>
        <cfvo type="min"/>
        <cfvo type="max"/>
        <color theme="0"/>
        <color theme="0"/>
      </colorScale>
    </cfRule>
    <cfRule type="expression" dxfId="17317"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7316" priority="608">
      <formula>CT111&lt;0</formula>
    </cfRule>
  </conditionalFormatting>
  <conditionalFormatting sqref="CU117">
    <cfRule type="colorScale" priority="622">
      <colorScale>
        <cfvo type="min"/>
        <cfvo type="max"/>
        <color theme="0"/>
        <color theme="0"/>
      </colorScale>
    </cfRule>
    <cfRule type="expression" dxfId="17315"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7314" priority="621">
      <formula>CT118&lt;0</formula>
    </cfRule>
  </conditionalFormatting>
  <conditionalFormatting sqref="CU126:CU135">
    <cfRule type="expression" dxfId="17313" priority="743">
      <formula>IF(CU126="Validar","Rojo","Verde")</formula>
    </cfRule>
    <cfRule type="colorScale" priority="744">
      <colorScale>
        <cfvo type="min"/>
        <cfvo type="max"/>
        <color theme="0"/>
        <color theme="0"/>
      </colorScale>
    </cfRule>
    <cfRule type="expression" priority="745">
      <formula>$F$23</formula>
    </cfRule>
    <cfRule type="expression" dxfId="17312" priority="746">
      <formula>CT126&lt;0</formula>
    </cfRule>
  </conditionalFormatting>
  <conditionalFormatting sqref="CT6">
    <cfRule type="colorScale" priority="603">
      <colorScale>
        <cfvo type="min"/>
        <cfvo type="max"/>
        <color theme="0"/>
        <color theme="0"/>
      </colorScale>
    </cfRule>
    <cfRule type="expression" dxfId="17311" priority="604">
      <formula>CS6&lt;0</formula>
    </cfRule>
  </conditionalFormatting>
  <conditionalFormatting sqref="CT6">
    <cfRule type="expression" dxfId="17310"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7309" priority="600">
      <formula>CS7&lt;0</formula>
    </cfRule>
  </conditionalFormatting>
  <conditionalFormatting sqref="CT7:CT8">
    <cfRule type="expression" dxfId="17308"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7307" priority="569">
      <formula>CV9&lt;0</formula>
    </cfRule>
  </conditionalFormatting>
  <conditionalFormatting sqref="CW9:CW20">
    <cfRule type="expression" dxfId="17306"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7305" priority="546">
      <formula>CV10&lt;0</formula>
    </cfRule>
  </conditionalFormatting>
  <conditionalFormatting sqref="CW11:CW14">
    <cfRule type="colorScale" priority="566">
      <colorScale>
        <cfvo type="min"/>
        <cfvo type="max"/>
        <color theme="0"/>
        <color theme="0"/>
      </colorScale>
    </cfRule>
    <cfRule type="expression" dxfId="17304" priority="567">
      <formula>CV11&lt;0</formula>
    </cfRule>
  </conditionalFormatting>
  <conditionalFormatting sqref="CW15">
    <cfRule type="colorScale" priority="543">
      <colorScale>
        <cfvo type="min"/>
        <cfvo type="max"/>
        <color theme="0"/>
        <color theme="0"/>
      </colorScale>
    </cfRule>
    <cfRule type="expression" dxfId="17303" priority="544">
      <formula>CV15&lt;0</formula>
    </cfRule>
  </conditionalFormatting>
  <conditionalFormatting sqref="CW16:CW17">
    <cfRule type="colorScale" priority="564">
      <colorScale>
        <cfvo type="min"/>
        <cfvo type="max"/>
        <color theme="0"/>
        <color theme="0"/>
      </colorScale>
    </cfRule>
    <cfRule type="expression" dxfId="17302" priority="565">
      <formula>CV16&lt;0</formula>
    </cfRule>
  </conditionalFormatting>
  <conditionalFormatting sqref="CW18">
    <cfRule type="colorScale" priority="540">
      <colorScale>
        <cfvo type="min"/>
        <cfvo type="max"/>
        <color theme="0"/>
        <color theme="0"/>
      </colorScale>
    </cfRule>
    <cfRule type="expression" dxfId="17301" priority="542">
      <formula>CV18&lt;0</formula>
    </cfRule>
  </conditionalFormatting>
  <conditionalFormatting sqref="CW19:CW20">
    <cfRule type="colorScale" priority="562">
      <colorScale>
        <cfvo type="min"/>
        <cfvo type="max"/>
        <color theme="0"/>
        <color theme="0"/>
      </colorScale>
    </cfRule>
    <cfRule type="expression" dxfId="17300" priority="563">
      <formula>CV19&lt;0</formula>
    </cfRule>
  </conditionalFormatting>
  <conditionalFormatting sqref="CW23">
    <cfRule type="colorScale" priority="537">
      <colorScale>
        <cfvo type="min"/>
        <cfvo type="max"/>
        <color theme="0"/>
        <color theme="0"/>
      </colorScale>
    </cfRule>
    <cfRule type="expression" dxfId="17299" priority="538">
      <formula>CV23&lt;0</formula>
    </cfRule>
  </conditionalFormatting>
  <conditionalFormatting sqref="CW23:CW31">
    <cfRule type="expression" dxfId="17298"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7297" priority="561">
      <formula>CV24&lt;0</formula>
    </cfRule>
  </conditionalFormatting>
  <conditionalFormatting sqref="CW25">
    <cfRule type="colorScale" priority="558">
      <colorScale>
        <cfvo type="min"/>
        <cfvo type="max"/>
        <color theme="0"/>
        <color theme="0"/>
      </colorScale>
    </cfRule>
    <cfRule type="expression" dxfId="17296" priority="559">
      <formula>CV25&lt;0</formula>
    </cfRule>
  </conditionalFormatting>
  <conditionalFormatting sqref="CW26">
    <cfRule type="colorScale" priority="535">
      <colorScale>
        <cfvo type="min"/>
        <cfvo type="max"/>
        <color theme="0"/>
        <color theme="0"/>
      </colorScale>
    </cfRule>
    <cfRule type="expression" dxfId="17295" priority="536">
      <formula>CV26&lt;0</formula>
    </cfRule>
  </conditionalFormatting>
  <conditionalFormatting sqref="CW27">
    <cfRule type="colorScale" priority="556">
      <colorScale>
        <cfvo type="min"/>
        <cfvo type="max"/>
        <color theme="0"/>
        <color theme="0"/>
      </colorScale>
    </cfRule>
    <cfRule type="expression" dxfId="17294" priority="557">
      <formula>CV27&lt;0</formula>
    </cfRule>
  </conditionalFormatting>
  <conditionalFormatting sqref="CW28">
    <cfRule type="colorScale" priority="554">
      <colorScale>
        <cfvo type="min"/>
        <cfvo type="max"/>
        <color theme="0"/>
        <color theme="0"/>
      </colorScale>
    </cfRule>
    <cfRule type="expression" dxfId="17293" priority="555">
      <formula>CV28&lt;0</formula>
    </cfRule>
  </conditionalFormatting>
  <conditionalFormatting sqref="CW29">
    <cfRule type="colorScale" priority="532">
      <colorScale>
        <cfvo type="min"/>
        <cfvo type="max"/>
        <color theme="0"/>
        <color theme="0"/>
      </colorScale>
    </cfRule>
    <cfRule type="expression" dxfId="17292" priority="534">
      <formula>CV29&lt;0</formula>
    </cfRule>
  </conditionalFormatting>
  <conditionalFormatting sqref="CW30">
    <cfRule type="colorScale" priority="552">
      <colorScale>
        <cfvo type="min"/>
        <cfvo type="max"/>
        <color theme="0"/>
        <color theme="0"/>
      </colorScale>
    </cfRule>
    <cfRule type="expression" dxfId="17291" priority="553">
      <formula>CV30&lt;0</formula>
    </cfRule>
  </conditionalFormatting>
  <conditionalFormatting sqref="CW31">
    <cfRule type="colorScale" priority="550">
      <colorScale>
        <cfvo type="min"/>
        <cfvo type="max"/>
        <color theme="0"/>
        <color theme="0"/>
      </colorScale>
    </cfRule>
    <cfRule type="expression" dxfId="17290"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7289" priority="530">
      <formula>CV39&lt;0</formula>
    </cfRule>
  </conditionalFormatting>
  <conditionalFormatting sqref="CW39:CW107">
    <cfRule type="expression" dxfId="17288"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7287"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7286"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7285" priority="574">
      <formula>CV69&lt;0</formula>
    </cfRule>
  </conditionalFormatting>
  <conditionalFormatting sqref="CW82 CW92 CW103 CW107">
    <cfRule type="expression" dxfId="17284"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7283"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7282"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7281"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7280"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7279"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7278" priority="583">
      <formula>CV105&lt;0</formula>
    </cfRule>
  </conditionalFormatting>
  <conditionalFormatting sqref="CW110">
    <cfRule type="colorScale" priority="584">
      <colorScale>
        <cfvo type="min"/>
        <cfvo type="max"/>
        <color theme="0"/>
        <color theme="0"/>
      </colorScale>
    </cfRule>
    <cfRule type="expression" dxfId="17277"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7276"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7275"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7274" priority="518">
      <formula>CV125&lt;0</formula>
    </cfRule>
  </conditionalFormatting>
  <conditionalFormatting sqref="CW125:CW135">
    <cfRule type="expression" dxfId="17273" priority="515">
      <formula>IF(CW125="Validar","Rojo","Verde")</formula>
    </cfRule>
  </conditionalFormatting>
  <conditionalFormatting sqref="CW126:CW132">
    <cfRule type="colorScale" priority="592">
      <colorScale>
        <cfvo type="min"/>
        <cfvo type="max"/>
        <color theme="0"/>
        <color theme="0"/>
      </colorScale>
    </cfRule>
    <cfRule type="expression" dxfId="17272"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7271"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7270" priority="588">
      <formula>CV135&lt;0</formula>
    </cfRule>
  </conditionalFormatting>
  <conditionalFormatting sqref="CW110:CW111">
    <cfRule type="expression" dxfId="17269" priority="505">
      <formula>IF(CW110="Validar","Rojo","Verde")</formula>
    </cfRule>
  </conditionalFormatting>
  <conditionalFormatting sqref="CW117:CW123">
    <cfRule type="expression" dxfId="17268"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7267" priority="504">
      <formula>CV6&lt;0</formula>
    </cfRule>
  </conditionalFormatting>
  <conditionalFormatting sqref="CW6">
    <cfRule type="expression" dxfId="17266"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7265" priority="500">
      <formula>CV7&lt;0</formula>
    </cfRule>
  </conditionalFormatting>
  <conditionalFormatting sqref="CW7:CW8">
    <cfRule type="expression" dxfId="17264"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7263" priority="469">
      <formula>AT9&lt;0</formula>
    </cfRule>
  </conditionalFormatting>
  <conditionalFormatting sqref="AU9:AU20">
    <cfRule type="expression" dxfId="17262"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7261" priority="446">
      <formula>AT10&lt;0</formula>
    </cfRule>
  </conditionalFormatting>
  <conditionalFormatting sqref="AU11:AU14">
    <cfRule type="colorScale" priority="466">
      <colorScale>
        <cfvo type="min"/>
        <cfvo type="max"/>
        <color theme="0"/>
        <color theme="0"/>
      </colorScale>
    </cfRule>
    <cfRule type="expression" dxfId="17260" priority="467">
      <formula>AT11&lt;0</formula>
    </cfRule>
  </conditionalFormatting>
  <conditionalFormatting sqref="AU15">
    <cfRule type="colorScale" priority="443">
      <colorScale>
        <cfvo type="min"/>
        <cfvo type="max"/>
        <color theme="0"/>
        <color theme="0"/>
      </colorScale>
    </cfRule>
    <cfRule type="expression" dxfId="17259" priority="444">
      <formula>AT15&lt;0</formula>
    </cfRule>
  </conditionalFormatting>
  <conditionalFormatting sqref="AU16:AU17">
    <cfRule type="colorScale" priority="464">
      <colorScale>
        <cfvo type="min"/>
        <cfvo type="max"/>
        <color theme="0"/>
        <color theme="0"/>
      </colorScale>
    </cfRule>
    <cfRule type="expression" dxfId="17258" priority="465">
      <formula>AT16&lt;0</formula>
    </cfRule>
  </conditionalFormatting>
  <conditionalFormatting sqref="AU18">
    <cfRule type="colorScale" priority="440">
      <colorScale>
        <cfvo type="min"/>
        <cfvo type="max"/>
        <color theme="0"/>
        <color theme="0"/>
      </colorScale>
    </cfRule>
    <cfRule type="expression" dxfId="17257" priority="442">
      <formula>AT18&lt;0</formula>
    </cfRule>
  </conditionalFormatting>
  <conditionalFormatting sqref="AU19:AU20">
    <cfRule type="colorScale" priority="462">
      <colorScale>
        <cfvo type="min"/>
        <cfvo type="max"/>
        <color theme="0"/>
        <color theme="0"/>
      </colorScale>
    </cfRule>
    <cfRule type="expression" dxfId="17256" priority="463">
      <formula>AT19&lt;0</formula>
    </cfRule>
  </conditionalFormatting>
  <conditionalFormatting sqref="AU23">
    <cfRule type="colorScale" priority="437">
      <colorScale>
        <cfvo type="min"/>
        <cfvo type="max"/>
        <color theme="0"/>
        <color theme="0"/>
      </colorScale>
    </cfRule>
    <cfRule type="expression" dxfId="17255" priority="438">
      <formula>AT23&lt;0</formula>
    </cfRule>
  </conditionalFormatting>
  <conditionalFormatting sqref="AU23:AU31">
    <cfRule type="expression" dxfId="17254"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7253" priority="461">
      <formula>AT24&lt;0</formula>
    </cfRule>
  </conditionalFormatting>
  <conditionalFormatting sqref="AU25">
    <cfRule type="colorScale" priority="458">
      <colorScale>
        <cfvo type="min"/>
        <cfvo type="max"/>
        <color theme="0"/>
        <color theme="0"/>
      </colorScale>
    </cfRule>
    <cfRule type="expression" dxfId="17252" priority="459">
      <formula>AT25&lt;0</formula>
    </cfRule>
  </conditionalFormatting>
  <conditionalFormatting sqref="AU26">
    <cfRule type="colorScale" priority="435">
      <colorScale>
        <cfvo type="min"/>
        <cfvo type="max"/>
        <color theme="0"/>
        <color theme="0"/>
      </colorScale>
    </cfRule>
    <cfRule type="expression" dxfId="17251" priority="436">
      <formula>AT26&lt;0</formula>
    </cfRule>
  </conditionalFormatting>
  <conditionalFormatting sqref="AU27">
    <cfRule type="colorScale" priority="456">
      <colorScale>
        <cfvo type="min"/>
        <cfvo type="max"/>
        <color theme="0"/>
        <color theme="0"/>
      </colorScale>
    </cfRule>
    <cfRule type="expression" dxfId="17250" priority="457">
      <formula>AT27&lt;0</formula>
    </cfRule>
  </conditionalFormatting>
  <conditionalFormatting sqref="AU28">
    <cfRule type="colorScale" priority="454">
      <colorScale>
        <cfvo type="min"/>
        <cfvo type="max"/>
        <color theme="0"/>
        <color theme="0"/>
      </colorScale>
    </cfRule>
    <cfRule type="expression" dxfId="17249" priority="455">
      <formula>AT28&lt;0</formula>
    </cfRule>
  </conditionalFormatting>
  <conditionalFormatting sqref="AU29">
    <cfRule type="colorScale" priority="432">
      <colorScale>
        <cfvo type="min"/>
        <cfvo type="max"/>
        <color theme="0"/>
        <color theme="0"/>
      </colorScale>
    </cfRule>
    <cfRule type="expression" dxfId="17248" priority="434">
      <formula>AT29&lt;0</formula>
    </cfRule>
  </conditionalFormatting>
  <conditionalFormatting sqref="AU30">
    <cfRule type="colorScale" priority="452">
      <colorScale>
        <cfvo type="min"/>
        <cfvo type="max"/>
        <color theme="0"/>
        <color theme="0"/>
      </colorScale>
    </cfRule>
    <cfRule type="expression" dxfId="17247" priority="453">
      <formula>AT30&lt;0</formula>
    </cfRule>
  </conditionalFormatting>
  <conditionalFormatting sqref="AU31">
    <cfRule type="colorScale" priority="450">
      <colorScale>
        <cfvo type="min"/>
        <cfvo type="max"/>
        <color theme="0"/>
        <color theme="0"/>
      </colorScale>
    </cfRule>
    <cfRule type="expression" dxfId="17246"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7245" priority="430">
      <formula>AT39&lt;0</formula>
    </cfRule>
  </conditionalFormatting>
  <conditionalFormatting sqref="AU39:AU107">
    <cfRule type="expression" dxfId="17244"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7243"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7242"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7241" priority="474">
      <formula>AT69&lt;0</formula>
    </cfRule>
  </conditionalFormatting>
  <conditionalFormatting sqref="AU82 AU92 AU103 AU107">
    <cfRule type="expression" dxfId="17240"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7239"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7238"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7237"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7236"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7235"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7234" priority="483">
      <formula>AT105&lt;0</formula>
    </cfRule>
  </conditionalFormatting>
  <conditionalFormatting sqref="AU110">
    <cfRule type="colorScale" priority="484">
      <colorScale>
        <cfvo type="min"/>
        <cfvo type="max"/>
        <color theme="0"/>
        <color theme="0"/>
      </colorScale>
    </cfRule>
    <cfRule type="expression" dxfId="17233"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7232"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7231"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7230" priority="418">
      <formula>AT125&lt;0</formula>
    </cfRule>
  </conditionalFormatting>
  <conditionalFormatting sqref="AU125:AU135">
    <cfRule type="expression" dxfId="17229" priority="415">
      <formula>IF(AU125="Validar","Rojo","Verde")</formula>
    </cfRule>
  </conditionalFormatting>
  <conditionalFormatting sqref="AU126:AU132">
    <cfRule type="colorScale" priority="492">
      <colorScale>
        <cfvo type="min"/>
        <cfvo type="max"/>
        <color theme="0"/>
        <color theme="0"/>
      </colorScale>
    </cfRule>
    <cfRule type="expression" dxfId="17228"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7227"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7226" priority="488">
      <formula>AT135&lt;0</formula>
    </cfRule>
  </conditionalFormatting>
  <conditionalFormatting sqref="AU110:AU111">
    <cfRule type="expression" dxfId="17225" priority="405">
      <formula>IF(AU110="Validar","Rojo","Verde")</formula>
    </cfRule>
  </conditionalFormatting>
  <conditionalFormatting sqref="AU117:AU123">
    <cfRule type="expression" dxfId="17224"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7223" priority="404">
      <formula>AT6&lt;0</formula>
    </cfRule>
  </conditionalFormatting>
  <conditionalFormatting sqref="AU6">
    <cfRule type="expression" dxfId="17222"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7221" priority="400">
      <formula>AT7&lt;0</formula>
    </cfRule>
  </conditionalFormatting>
  <conditionalFormatting sqref="AU7:AU8">
    <cfRule type="expression" dxfId="17220"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7219" priority="369">
      <formula>AZ9&lt;0</formula>
    </cfRule>
  </conditionalFormatting>
  <conditionalFormatting sqref="BA9:BA20">
    <cfRule type="expression" dxfId="17218"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7217" priority="346">
      <formula>AZ10&lt;0</formula>
    </cfRule>
  </conditionalFormatting>
  <conditionalFormatting sqref="BA11:BA14">
    <cfRule type="colorScale" priority="366">
      <colorScale>
        <cfvo type="min"/>
        <cfvo type="max"/>
        <color theme="0"/>
        <color theme="0"/>
      </colorScale>
    </cfRule>
    <cfRule type="expression" dxfId="17216" priority="367">
      <formula>AZ11&lt;0</formula>
    </cfRule>
  </conditionalFormatting>
  <conditionalFormatting sqref="BA15">
    <cfRule type="colorScale" priority="343">
      <colorScale>
        <cfvo type="min"/>
        <cfvo type="max"/>
        <color theme="0"/>
        <color theme="0"/>
      </colorScale>
    </cfRule>
    <cfRule type="expression" dxfId="17215" priority="344">
      <formula>AZ15&lt;0</formula>
    </cfRule>
  </conditionalFormatting>
  <conditionalFormatting sqref="BA16:BA17">
    <cfRule type="colorScale" priority="364">
      <colorScale>
        <cfvo type="min"/>
        <cfvo type="max"/>
        <color theme="0"/>
        <color theme="0"/>
      </colorScale>
    </cfRule>
    <cfRule type="expression" dxfId="17214" priority="365">
      <formula>AZ16&lt;0</formula>
    </cfRule>
  </conditionalFormatting>
  <conditionalFormatting sqref="BA18">
    <cfRule type="colorScale" priority="340">
      <colorScale>
        <cfvo type="min"/>
        <cfvo type="max"/>
        <color theme="0"/>
        <color theme="0"/>
      </colorScale>
    </cfRule>
    <cfRule type="expression" dxfId="17213" priority="342">
      <formula>AZ18&lt;0</formula>
    </cfRule>
  </conditionalFormatting>
  <conditionalFormatting sqref="BA19:BA20">
    <cfRule type="colorScale" priority="362">
      <colorScale>
        <cfvo type="min"/>
        <cfvo type="max"/>
        <color theme="0"/>
        <color theme="0"/>
      </colorScale>
    </cfRule>
    <cfRule type="expression" dxfId="17212" priority="363">
      <formula>AZ19&lt;0</formula>
    </cfRule>
  </conditionalFormatting>
  <conditionalFormatting sqref="BA23">
    <cfRule type="colorScale" priority="337">
      <colorScale>
        <cfvo type="min"/>
        <cfvo type="max"/>
        <color theme="0"/>
        <color theme="0"/>
      </colorScale>
    </cfRule>
    <cfRule type="expression" dxfId="17211" priority="338">
      <formula>AZ23&lt;0</formula>
    </cfRule>
  </conditionalFormatting>
  <conditionalFormatting sqref="BA23:BA31">
    <cfRule type="expression" dxfId="17210"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7209" priority="361">
      <formula>AZ24&lt;0</formula>
    </cfRule>
  </conditionalFormatting>
  <conditionalFormatting sqref="BA25">
    <cfRule type="colorScale" priority="358">
      <colorScale>
        <cfvo type="min"/>
        <cfvo type="max"/>
        <color theme="0"/>
        <color theme="0"/>
      </colorScale>
    </cfRule>
    <cfRule type="expression" dxfId="17208" priority="359">
      <formula>AZ25&lt;0</formula>
    </cfRule>
  </conditionalFormatting>
  <conditionalFormatting sqref="BA26">
    <cfRule type="colorScale" priority="335">
      <colorScale>
        <cfvo type="min"/>
        <cfvo type="max"/>
        <color theme="0"/>
        <color theme="0"/>
      </colorScale>
    </cfRule>
    <cfRule type="expression" dxfId="17207" priority="336">
      <formula>AZ26&lt;0</formula>
    </cfRule>
  </conditionalFormatting>
  <conditionalFormatting sqref="BA27">
    <cfRule type="colorScale" priority="356">
      <colorScale>
        <cfvo type="min"/>
        <cfvo type="max"/>
        <color theme="0"/>
        <color theme="0"/>
      </colorScale>
    </cfRule>
    <cfRule type="expression" dxfId="17206" priority="357">
      <formula>AZ27&lt;0</formula>
    </cfRule>
  </conditionalFormatting>
  <conditionalFormatting sqref="BA28">
    <cfRule type="colorScale" priority="354">
      <colorScale>
        <cfvo type="min"/>
        <cfvo type="max"/>
        <color theme="0"/>
        <color theme="0"/>
      </colorScale>
    </cfRule>
    <cfRule type="expression" dxfId="17205" priority="355">
      <formula>AZ28&lt;0</formula>
    </cfRule>
  </conditionalFormatting>
  <conditionalFormatting sqref="BA29">
    <cfRule type="colorScale" priority="332">
      <colorScale>
        <cfvo type="min"/>
        <cfvo type="max"/>
        <color theme="0"/>
        <color theme="0"/>
      </colorScale>
    </cfRule>
    <cfRule type="expression" dxfId="17204" priority="334">
      <formula>AZ29&lt;0</formula>
    </cfRule>
  </conditionalFormatting>
  <conditionalFormatting sqref="BA30">
    <cfRule type="colorScale" priority="352">
      <colorScale>
        <cfvo type="min"/>
        <cfvo type="max"/>
        <color theme="0"/>
        <color theme="0"/>
      </colorScale>
    </cfRule>
    <cfRule type="expression" dxfId="17203" priority="353">
      <formula>AZ30&lt;0</formula>
    </cfRule>
  </conditionalFormatting>
  <conditionalFormatting sqref="BA31">
    <cfRule type="colorScale" priority="350">
      <colorScale>
        <cfvo type="min"/>
        <cfvo type="max"/>
        <color theme="0"/>
        <color theme="0"/>
      </colorScale>
    </cfRule>
    <cfRule type="expression" dxfId="17202"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7201" priority="330">
      <formula>AZ39&lt;0</formula>
    </cfRule>
  </conditionalFormatting>
  <conditionalFormatting sqref="BA39:BA107">
    <cfRule type="expression" dxfId="17200"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7199"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7198"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7197" priority="374">
      <formula>AZ69&lt;0</formula>
    </cfRule>
  </conditionalFormatting>
  <conditionalFormatting sqref="BA82 BA92 BA103 BA107">
    <cfRule type="expression" dxfId="17196"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7195"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7194"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7193"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7192"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7191"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7190" priority="383">
      <formula>AZ105&lt;0</formula>
    </cfRule>
  </conditionalFormatting>
  <conditionalFormatting sqref="BA110">
    <cfRule type="colorScale" priority="384">
      <colorScale>
        <cfvo type="min"/>
        <cfvo type="max"/>
        <color theme="0"/>
        <color theme="0"/>
      </colorScale>
    </cfRule>
    <cfRule type="expression" dxfId="17189"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7188"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7187"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7186" priority="318">
      <formula>AZ125&lt;0</formula>
    </cfRule>
  </conditionalFormatting>
  <conditionalFormatting sqref="BA125:BA135">
    <cfRule type="expression" dxfId="17185" priority="315">
      <formula>IF(BA125="Validar","Rojo","Verde")</formula>
    </cfRule>
  </conditionalFormatting>
  <conditionalFormatting sqref="BA126:BA132">
    <cfRule type="colorScale" priority="392">
      <colorScale>
        <cfvo type="min"/>
        <cfvo type="max"/>
        <color theme="0"/>
        <color theme="0"/>
      </colorScale>
    </cfRule>
    <cfRule type="expression" dxfId="17184"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7183"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7182" priority="388">
      <formula>AZ135&lt;0</formula>
    </cfRule>
  </conditionalFormatting>
  <conditionalFormatting sqref="BA110:BA111">
    <cfRule type="expression" dxfId="17181" priority="305">
      <formula>IF(BA110="Validar","Rojo","Verde")</formula>
    </cfRule>
  </conditionalFormatting>
  <conditionalFormatting sqref="BA117:BA123">
    <cfRule type="expression" dxfId="17180"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7179" priority="304">
      <formula>AZ6&lt;0</formula>
    </cfRule>
  </conditionalFormatting>
  <conditionalFormatting sqref="BA6">
    <cfRule type="expression" dxfId="17178"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7177" priority="300">
      <formula>AZ7&lt;0</formula>
    </cfRule>
  </conditionalFormatting>
  <conditionalFormatting sqref="BA7:BA8">
    <cfRule type="expression" dxfId="17176"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7175" priority="269">
      <formula>BX9&lt;0</formula>
    </cfRule>
  </conditionalFormatting>
  <conditionalFormatting sqref="BY9:BY20">
    <cfRule type="expression" dxfId="17174"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7173" priority="246">
      <formula>BX10&lt;0</formula>
    </cfRule>
  </conditionalFormatting>
  <conditionalFormatting sqref="BY11:BY14">
    <cfRule type="colorScale" priority="266">
      <colorScale>
        <cfvo type="min"/>
        <cfvo type="max"/>
        <color theme="0"/>
        <color theme="0"/>
      </colorScale>
    </cfRule>
    <cfRule type="expression" dxfId="17172" priority="267">
      <formula>BX11&lt;0</formula>
    </cfRule>
  </conditionalFormatting>
  <conditionalFormatting sqref="BY15">
    <cfRule type="colorScale" priority="243">
      <colorScale>
        <cfvo type="min"/>
        <cfvo type="max"/>
        <color theme="0"/>
        <color theme="0"/>
      </colorScale>
    </cfRule>
    <cfRule type="expression" dxfId="17171" priority="244">
      <formula>BX15&lt;0</formula>
    </cfRule>
  </conditionalFormatting>
  <conditionalFormatting sqref="BY16:BY17">
    <cfRule type="colorScale" priority="264">
      <colorScale>
        <cfvo type="min"/>
        <cfvo type="max"/>
        <color theme="0"/>
        <color theme="0"/>
      </colorScale>
    </cfRule>
    <cfRule type="expression" dxfId="17170" priority="265">
      <formula>BX16&lt;0</formula>
    </cfRule>
  </conditionalFormatting>
  <conditionalFormatting sqref="BY18">
    <cfRule type="colorScale" priority="240">
      <colorScale>
        <cfvo type="min"/>
        <cfvo type="max"/>
        <color theme="0"/>
        <color theme="0"/>
      </colorScale>
    </cfRule>
    <cfRule type="expression" dxfId="17169" priority="242">
      <formula>BX18&lt;0</formula>
    </cfRule>
  </conditionalFormatting>
  <conditionalFormatting sqref="BY19:BY20">
    <cfRule type="colorScale" priority="262">
      <colorScale>
        <cfvo type="min"/>
        <cfvo type="max"/>
        <color theme="0"/>
        <color theme="0"/>
      </colorScale>
    </cfRule>
    <cfRule type="expression" dxfId="17168" priority="263">
      <formula>BX19&lt;0</formula>
    </cfRule>
  </conditionalFormatting>
  <conditionalFormatting sqref="BY23">
    <cfRule type="colorScale" priority="237">
      <colorScale>
        <cfvo type="min"/>
        <cfvo type="max"/>
        <color theme="0"/>
        <color theme="0"/>
      </colorScale>
    </cfRule>
    <cfRule type="expression" dxfId="17167" priority="238">
      <formula>BX23&lt;0</formula>
    </cfRule>
  </conditionalFormatting>
  <conditionalFormatting sqref="BY23:BY31">
    <cfRule type="expression" dxfId="17166"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7165" priority="261">
      <formula>BX24&lt;0</formula>
    </cfRule>
  </conditionalFormatting>
  <conditionalFormatting sqref="BY25">
    <cfRule type="colorScale" priority="258">
      <colorScale>
        <cfvo type="min"/>
        <cfvo type="max"/>
        <color theme="0"/>
        <color theme="0"/>
      </colorScale>
    </cfRule>
    <cfRule type="expression" dxfId="17164" priority="259">
      <formula>BX25&lt;0</formula>
    </cfRule>
  </conditionalFormatting>
  <conditionalFormatting sqref="BY26">
    <cfRule type="colorScale" priority="235">
      <colorScale>
        <cfvo type="min"/>
        <cfvo type="max"/>
        <color theme="0"/>
        <color theme="0"/>
      </colorScale>
    </cfRule>
    <cfRule type="expression" dxfId="17163" priority="236">
      <formula>BX26&lt;0</formula>
    </cfRule>
  </conditionalFormatting>
  <conditionalFormatting sqref="BY27">
    <cfRule type="colorScale" priority="256">
      <colorScale>
        <cfvo type="min"/>
        <cfvo type="max"/>
        <color theme="0"/>
        <color theme="0"/>
      </colorScale>
    </cfRule>
    <cfRule type="expression" dxfId="17162" priority="257">
      <formula>BX27&lt;0</formula>
    </cfRule>
  </conditionalFormatting>
  <conditionalFormatting sqref="BY28">
    <cfRule type="colorScale" priority="254">
      <colorScale>
        <cfvo type="min"/>
        <cfvo type="max"/>
        <color theme="0"/>
        <color theme="0"/>
      </colorScale>
    </cfRule>
    <cfRule type="expression" dxfId="17161" priority="255">
      <formula>BX28&lt;0</formula>
    </cfRule>
  </conditionalFormatting>
  <conditionalFormatting sqref="BY29">
    <cfRule type="colorScale" priority="232">
      <colorScale>
        <cfvo type="min"/>
        <cfvo type="max"/>
        <color theme="0"/>
        <color theme="0"/>
      </colorScale>
    </cfRule>
    <cfRule type="expression" dxfId="17160" priority="234">
      <formula>BX29&lt;0</formula>
    </cfRule>
  </conditionalFormatting>
  <conditionalFormatting sqref="BY30">
    <cfRule type="colorScale" priority="252">
      <colorScale>
        <cfvo type="min"/>
        <cfvo type="max"/>
        <color theme="0"/>
        <color theme="0"/>
      </colorScale>
    </cfRule>
    <cfRule type="expression" dxfId="17159" priority="253">
      <formula>BX30&lt;0</formula>
    </cfRule>
  </conditionalFormatting>
  <conditionalFormatting sqref="BY31">
    <cfRule type="colorScale" priority="250">
      <colorScale>
        <cfvo type="min"/>
        <cfvo type="max"/>
        <color theme="0"/>
        <color theme="0"/>
      </colorScale>
    </cfRule>
    <cfRule type="expression" dxfId="17158"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7157" priority="230">
      <formula>BX39&lt;0</formula>
    </cfRule>
  </conditionalFormatting>
  <conditionalFormatting sqref="BY39:BY107">
    <cfRule type="expression" dxfId="17156"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7155"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7154"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7153" priority="274">
      <formula>BX69&lt;0</formula>
    </cfRule>
  </conditionalFormatting>
  <conditionalFormatting sqref="BY82 BY92 BY103 BY107">
    <cfRule type="expression" dxfId="17152"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7151"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7150"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7149"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7148"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7147"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7146" priority="283">
      <formula>BX105&lt;0</formula>
    </cfRule>
  </conditionalFormatting>
  <conditionalFormatting sqref="BY110">
    <cfRule type="colorScale" priority="284">
      <colorScale>
        <cfvo type="min"/>
        <cfvo type="max"/>
        <color theme="0"/>
        <color theme="0"/>
      </colorScale>
    </cfRule>
    <cfRule type="expression" dxfId="17145"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7144"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7143"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7142" priority="218">
      <formula>BX125&lt;0</formula>
    </cfRule>
  </conditionalFormatting>
  <conditionalFormatting sqref="BY125:BY135">
    <cfRule type="expression" dxfId="17141" priority="215">
      <formula>IF(BY125="Validar","Rojo","Verde")</formula>
    </cfRule>
  </conditionalFormatting>
  <conditionalFormatting sqref="BY126:BY132">
    <cfRule type="colorScale" priority="292">
      <colorScale>
        <cfvo type="min"/>
        <cfvo type="max"/>
        <color theme="0"/>
        <color theme="0"/>
      </colorScale>
    </cfRule>
    <cfRule type="expression" dxfId="17140"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7139"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7138" priority="288">
      <formula>BX135&lt;0</formula>
    </cfRule>
  </conditionalFormatting>
  <conditionalFormatting sqref="BY110:BY111">
    <cfRule type="expression" dxfId="17137" priority="205">
      <formula>IF(BY110="Validar","Rojo","Verde")</formula>
    </cfRule>
  </conditionalFormatting>
  <conditionalFormatting sqref="BY117:BY123">
    <cfRule type="expression" dxfId="17136"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7135" priority="204">
      <formula>BX6&lt;0</formula>
    </cfRule>
  </conditionalFormatting>
  <conditionalFormatting sqref="BY6">
    <cfRule type="expression" dxfId="17134"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7133" priority="200">
      <formula>BX7&lt;0</formula>
    </cfRule>
  </conditionalFormatting>
  <conditionalFormatting sqref="BY7:BY8">
    <cfRule type="expression" dxfId="17132"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7131" priority="196">
      <formula>B5&lt;0</formula>
    </cfRule>
  </conditionalFormatting>
  <conditionalFormatting sqref="C5">
    <cfRule type="expression" dxfId="17130"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7129" priority="192">
      <formula>Q5&lt;0</formula>
    </cfRule>
  </conditionalFormatting>
  <conditionalFormatting sqref="R5">
    <cfRule type="expression" dxfId="17128"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7127" priority="181">
      <formula>W5&lt;0</formula>
    </cfRule>
  </conditionalFormatting>
  <conditionalFormatting sqref="X5">
    <cfRule type="expression" dxfId="17126"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7125" priority="186">
      <formula>AA5&lt;0</formula>
    </cfRule>
  </conditionalFormatting>
  <conditionalFormatting sqref="AB5">
    <cfRule type="expression" dxfId="17124"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7123" priority="176">
      <formula>AU5&lt;0</formula>
    </cfRule>
  </conditionalFormatting>
  <conditionalFormatting sqref="AV5">
    <cfRule type="expression" dxfId="17122"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7121" priority="171">
      <formula>BA5&lt;0</formula>
    </cfRule>
  </conditionalFormatting>
  <conditionalFormatting sqref="BB5">
    <cfRule type="expression" dxfId="17120"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7119" priority="166">
      <formula>BE5&lt;0</formula>
    </cfRule>
  </conditionalFormatting>
  <conditionalFormatting sqref="BF5">
    <cfRule type="expression" dxfId="17118"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7117" priority="161">
      <formula>BY5&lt;0</formula>
    </cfRule>
  </conditionalFormatting>
  <conditionalFormatting sqref="BZ5">
    <cfRule type="expression" dxfId="17116"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7115" priority="156">
      <formula>CW5&lt;0</formula>
    </cfRule>
  </conditionalFormatting>
  <conditionalFormatting sqref="CX5">
    <cfRule type="expression" dxfId="17114"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7113" priority="151">
      <formula>CC5&lt;0</formula>
    </cfRule>
  </conditionalFormatting>
  <conditionalFormatting sqref="CD5">
    <cfRule type="expression" dxfId="17112"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7111" priority="146">
      <formula>AH5&lt;0</formula>
    </cfRule>
  </conditionalFormatting>
  <conditionalFormatting sqref="AI5">
    <cfRule type="expression" dxfId="17110"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7109" priority="141">
      <formula>AO5&lt;0</formula>
    </cfRule>
  </conditionalFormatting>
  <conditionalFormatting sqref="AP5">
    <cfRule type="expression" dxfId="17108"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7107" priority="136">
      <formula>BL5&lt;0</formula>
    </cfRule>
  </conditionalFormatting>
  <conditionalFormatting sqref="BM5">
    <cfRule type="expression" dxfId="17106"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7105" priority="131">
      <formula>BS5&lt;0</formula>
    </cfRule>
  </conditionalFormatting>
  <conditionalFormatting sqref="BT5">
    <cfRule type="expression" dxfId="17104"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7103" priority="126">
      <formula>CJ5&lt;0</formula>
    </cfRule>
  </conditionalFormatting>
  <conditionalFormatting sqref="CK5">
    <cfRule type="expression" dxfId="17102"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7101" priority="121">
      <formula>CQ5&lt;0</formula>
    </cfRule>
  </conditionalFormatting>
  <conditionalFormatting sqref="CR5">
    <cfRule type="expression" dxfId="17100"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7099" priority="116">
      <formula>E5&lt;0</formula>
    </cfRule>
  </conditionalFormatting>
  <conditionalFormatting sqref="F5">
    <cfRule type="expression" dxfId="17098"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7097" priority="112">
      <formula>H5&lt;0</formula>
    </cfRule>
  </conditionalFormatting>
  <conditionalFormatting sqref="I5">
    <cfRule type="expression" dxfId="17096"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7095" priority="108">
      <formula>O5&lt;0</formula>
    </cfRule>
  </conditionalFormatting>
  <conditionalFormatting sqref="P5">
    <cfRule type="expression" dxfId="17094"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7093" priority="104">
      <formula>L5&lt;0</formula>
    </cfRule>
  </conditionalFormatting>
  <conditionalFormatting sqref="M5">
    <cfRule type="expression" dxfId="17092"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7091" priority="100">
      <formula>S5&lt;0</formula>
    </cfRule>
  </conditionalFormatting>
  <conditionalFormatting sqref="T5">
    <cfRule type="expression" dxfId="17090"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7089" priority="96">
      <formula>V5&lt;0</formula>
    </cfRule>
  </conditionalFormatting>
  <conditionalFormatting sqref="W5">
    <cfRule type="expression" dxfId="17088"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7087" priority="92">
      <formula>Y5&lt;0</formula>
    </cfRule>
  </conditionalFormatting>
  <conditionalFormatting sqref="Z5">
    <cfRule type="expression" dxfId="17086"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7085" priority="88">
      <formula>AC5&lt;0</formula>
    </cfRule>
  </conditionalFormatting>
  <conditionalFormatting sqref="AD5">
    <cfRule type="expression" dxfId="17084"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7083" priority="84">
      <formula>AF5&lt;0</formula>
    </cfRule>
  </conditionalFormatting>
  <conditionalFormatting sqref="AG5">
    <cfRule type="expression" dxfId="17082"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7081" priority="80">
      <formula>AJ5&lt;0</formula>
    </cfRule>
  </conditionalFormatting>
  <conditionalFormatting sqref="AK5">
    <cfRule type="expression" dxfId="17080"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7079" priority="76">
      <formula>AM5&lt;0</formula>
    </cfRule>
  </conditionalFormatting>
  <conditionalFormatting sqref="AN5">
    <cfRule type="expression" dxfId="17078"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7077" priority="72">
      <formula>AQ5&lt;0</formula>
    </cfRule>
  </conditionalFormatting>
  <conditionalFormatting sqref="AR5">
    <cfRule type="expression" dxfId="17076"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7075" priority="68">
      <formula>AW5&lt;0</formula>
    </cfRule>
  </conditionalFormatting>
  <conditionalFormatting sqref="AX5">
    <cfRule type="expression" dxfId="17074"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7073" priority="64">
      <formula>BC5&lt;0</formula>
    </cfRule>
  </conditionalFormatting>
  <conditionalFormatting sqref="BD5">
    <cfRule type="expression" dxfId="17072"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7071" priority="60">
      <formula>BG5&lt;0</formula>
    </cfRule>
  </conditionalFormatting>
  <conditionalFormatting sqref="BH5">
    <cfRule type="expression" dxfId="17070"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7069" priority="56">
      <formula>BJ5&lt;0</formula>
    </cfRule>
  </conditionalFormatting>
  <conditionalFormatting sqref="BK5">
    <cfRule type="expression" dxfId="17068"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7067" priority="52">
      <formula>BN5&lt;0</formula>
    </cfRule>
  </conditionalFormatting>
  <conditionalFormatting sqref="BO5">
    <cfRule type="expression" dxfId="17066"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7065" priority="48">
      <formula>BQ5&lt;0</formula>
    </cfRule>
  </conditionalFormatting>
  <conditionalFormatting sqref="BR5">
    <cfRule type="expression" dxfId="17064"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7063" priority="44">
      <formula>BU5&lt;0</formula>
    </cfRule>
  </conditionalFormatting>
  <conditionalFormatting sqref="BV5">
    <cfRule type="expression" dxfId="17062"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7061" priority="40">
      <formula>CA5&lt;0</formula>
    </cfRule>
  </conditionalFormatting>
  <conditionalFormatting sqref="CB5">
    <cfRule type="expression" dxfId="17060"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7059" priority="36">
      <formula>CE5&lt;0</formula>
    </cfRule>
  </conditionalFormatting>
  <conditionalFormatting sqref="CF5">
    <cfRule type="expression" dxfId="17058"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7057" priority="32">
      <formula>CH5&lt;0</formula>
    </cfRule>
  </conditionalFormatting>
  <conditionalFormatting sqref="CI5">
    <cfRule type="expression" dxfId="17056"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7055" priority="28">
      <formula>CL5&lt;0</formula>
    </cfRule>
  </conditionalFormatting>
  <conditionalFormatting sqref="CM5">
    <cfRule type="expression" dxfId="17054"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7053" priority="24">
      <formula>CO5&lt;0</formula>
    </cfRule>
  </conditionalFormatting>
  <conditionalFormatting sqref="CP5">
    <cfRule type="expression" dxfId="17052"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7051" priority="20">
      <formula>CS5&lt;0</formula>
    </cfRule>
  </conditionalFormatting>
  <conditionalFormatting sqref="CT5">
    <cfRule type="expression" dxfId="17050"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7049" priority="16">
      <formula>CV5&lt;0</formula>
    </cfRule>
  </conditionalFormatting>
  <conditionalFormatting sqref="CW5">
    <cfRule type="expression" dxfId="17048"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7047" priority="12">
      <formula>AT5&lt;0</formula>
    </cfRule>
  </conditionalFormatting>
  <conditionalFormatting sqref="AU5">
    <cfRule type="expression" dxfId="17046"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7045" priority="8">
      <formula>AZ5&lt;0</formula>
    </cfRule>
  </conditionalFormatting>
  <conditionalFormatting sqref="BA5">
    <cfRule type="expression" dxfId="17044"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7043" priority="4">
      <formula>BX5&lt;0</formula>
    </cfRule>
  </conditionalFormatting>
  <conditionalFormatting sqref="BY5">
    <cfRule type="expression" dxfId="17042"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8991" id="{5120BFDC-57B3-4E6F-B41C-FB228A016580}">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8990" id="{1BAD0543-04DE-47BF-B5A7-4EC0B464E136}">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8956" id="{AF6813AA-1983-475F-91E9-86E12D9BCDCD}">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8950" id="{741B019B-123E-43F0-AB7C-DE541C531455}">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8898" id="{72BEDAE2-9290-4446-BEFC-435A300379D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8948" id="{6196C4B0-6C78-4AE7-976D-E85E820C714A}">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8989" id="{64FA377E-450F-46A0-BC06-15EE5AB098BD}">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8951" id="{C17A57C7-2766-49AD-B700-4EF40435F3AD}">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8949" id="{D1189EC5-B2B2-4E9B-8643-6DB9B7BC3AD2}">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8893" id="{A9685DD1-3D98-4098-B44B-76A465102172}">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8947" id="{A3FB94EA-7458-4F94-B886-3A33A65B83EB}">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7773" id="{21358A0F-9F8F-4145-877E-1FA0C990B362}">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7768" id="{B8F99706-034C-4CE3-AA95-00B4DEBD54F7}">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7767" id="{F15AB1A5-7A6D-4430-8515-211F75B121CB}">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7761" id="{1326174A-7D63-4669-8E8E-9F1A1B7D4A71}">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7766" id="{9429D0DC-D356-4888-9B23-70C4A05D5D15}">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8530" id="{95DC504C-8156-4EC4-A08A-F6D30A6E5263}">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8525" id="{EFFA8E92-2205-4208-BF86-9C72FD60788D}">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8524" id="{FFF9CC07-F3D4-4B6C-985E-D1320F5E8519}">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8518" id="{C874C6D4-2247-4016-BA35-372D42CDC43E}">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8523" id="{8B5D08A6-4CD7-47DC-AA4D-4753C0F965BD}">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7684" id="{44868496-36DF-4AFD-947B-CDF3D5F46D05}">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7679" id="{2BB19669-C34C-4197-98E1-E1136F3AFAE5}">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7678" id="{D70D5F29-2503-4909-862E-0EC1574F8B2C}">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7672" id="{E1E4D9FA-CE47-4E0F-BD83-CBB033167262}">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7677" id="{DFFF6374-809B-4FB3-AE26-F16D84441028}">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7363" id="{A21ED811-E87D-4E75-83C6-9478E5F48FE8}">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7358" id="{907A7B90-1192-4934-AAE4-216367C5AE3D}">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7357" id="{EB551BB4-5859-42A5-B4D1-9C5D4430165B}">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7351" id="{8A5EC8A5-DFF4-4E2D-922B-E152AFF687A3}">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7356" id="{9B058395-EF25-4345-BD3C-53470DA40E7A}">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6988" id="{8EABFBBB-B1BB-4E69-A805-E938BFF440BA}">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6983" id="{4EEB8B80-CCC8-465B-ADEE-92DA69544BBB}">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6982" id="{845A645B-75C0-463B-A85C-B01734DCAD8A}">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6976" id="{0F252D18-D529-4EB6-B1D1-1110B93155E4}">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6981" id="{5441EE25-E06D-4469-8D6C-2BF74B3E840C}">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6231" id="{08020C52-04D8-43FF-BF9E-F8D0A992A830}">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6226" id="{AED45C56-3425-45F5-A007-860C8F673F91}">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6225" id="{0DD8A028-33EB-4DFA-951F-3A336DF5F664}">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6219" id="{486B9387-4C7C-47CE-B207-CD505E1F7CF1}">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6224" id="{28E9B46C-5A70-4D2B-AECA-560A3D41386A}">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5328" id="{65F10D85-FBEF-484B-83D9-711F6D7E8436}">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5323" id="{F890CC06-3CEB-4393-84FE-E1F33AE9EAD7}">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5322" id="{52F10BC9-F6F1-4C8E-BE8A-AEA1BDAAE785}">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5316" id="{DD8C8A50-68D1-494B-A92B-CBD016823118}">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5321" id="{0FADE72A-148C-4834-833C-E0C65C9FDCD3}">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5096" id="{084FB9BC-E986-44A0-B7B8-B272551CF523}">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5091" id="{B9AA875B-631D-4757-BE3B-E14997E18B8D}">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5090" id="{2C5D2ABB-37D0-43D2-B7FE-6254FEE5BA5E}">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5084" id="{CDB2DEC8-4498-48A7-A724-B2FAC574101A}">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5089" id="{66B08C08-2B80-475F-B161-ADAF679371C7}">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5007" id="{4AA101D0-466B-44ED-9736-D0D91C649315}">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5002" id="{70CBDC98-35F5-41F6-BAC3-30219CB11602}">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5001" id="{FAD7716F-7BE8-46B1-A852-1CC3B835F4A2}">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995" id="{BB7C4464-E027-4B52-B285-D203D84C50F6}">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5000" id="{554CF8EA-C574-46D5-8A18-C7F4F2EEF394}">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918" id="{9F2F0C24-2F16-473C-A478-DE636DBBB2E8}">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913" id="{ED6DCF47-1318-4F0D-A84E-C0BB52CCE642}">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912" id="{C6C49AA6-29C3-4B6A-A697-B8E36789B4E4}">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906" id="{CA1C0A8A-B570-4F39-AE26-CCC81A669812}">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911" id="{F79903E1-8E10-4C04-A33A-D5FF9DBB7B37}">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829" id="{87C33F19-8BF6-4681-B855-673D63D29F22}">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824" id="{33CD450E-102B-4FA3-A169-D1434FCF4397}">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823" id="{B9AC4277-8F63-4520-86A2-4224294FA01E}">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817" id="{BEAF89A2-DA79-4136-891C-D35993BE1A59}">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822" id="{77BC1A29-2F95-4512-9AC1-4B5B238E5CB6}">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740" id="{6E3A045D-AD1F-4BAE-9D8E-DF0CF6B64FE8}">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735" id="{46469223-C8C3-493E-BF1B-5C503C03DAF4}">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734" id="{D7BC36A6-A223-41B7-9C08-16C0B5A79D03}">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728" id="{EF808908-06BC-43AE-ADDE-4741AEE9613C}">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733" id="{5F50CC9C-F9B1-47C3-9E25-5A42F8310BB5}">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651" id="{7DBA8BFB-9947-4D60-BF6C-7B93390C83EA}">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646" id="{5F5E8CF9-7D62-401A-9438-A7B7DB76F6B9}">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645" id="{BB228ED1-2651-4937-B22B-309B83201E78}">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639" id="{477719F1-7E80-4ACD-9EE2-A23B7967FEF5}">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644" id="{5D029465-2744-45BB-8419-1FAD5F30451E}">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562" id="{FE218565-CB16-49F0-8F0F-2443C59D215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557" id="{32E4D058-E912-4CE7-958B-CAF2173ED29A}">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556" id="{083FA7CC-5009-4773-BF7B-3637E1CDEEE6}">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550" id="{A784C4EE-8E51-40D5-93C3-4B9CB3426CF0}">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555" id="{96E32D81-F819-4063-BD59-FC84A0D56814}">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35" id="{13D32455-DB8E-4936-BADC-3972A8AEC604}">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BE7EAF3A-9F09-4F9E-B55D-1986698EE993}">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E68C5133-70E2-4FB1-965B-2E52E3C4AE19}">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768543B0-1BAE-467B-AB32-5224787A48AD}">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B19D863B-F79D-4EBD-BCED-F69E76DC988F}">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E40D7957-E078-4EEF-9055-075D2840BE00}">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793E460-BDBE-4AE9-B418-731A688340B5}">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523F0044-3F68-4A81-B528-33743556E91A}">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6BADBDC2-11CD-4EBF-AF86-7EFB14F3CBD8}">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60719486-73BC-45B5-A01D-7A97B744ABDC}">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38EEA9BD-131B-4CF0-8BE5-71B71DEDAFB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FA0701F4-BA1D-4B7E-9467-C1A59AB7B71F}">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B44108FB-E701-45D6-973D-5ED76DAAB82D}">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1B737DD5-80ED-41F2-8FC2-66B5E4CF2927}">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0730889-9C42-4AB2-946A-5F16A4B82C6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B22215EB-1CA0-4E0D-9B63-9E3F49AF6365}">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4102736A-14E0-49BC-BDD9-298E830873D5}">
            <x14:iconSet iconSet="3Triangles">
              <x14:cfvo type="percent">
                <xm:f>0</xm:f>
              </x14:cfvo>
              <x14:cfvo type="num">
                <xm:f>0</xm:f>
              </x14:cfvo>
              <x14:cfvo type="num" gte="0">
                <xm:f>0</xm:f>
              </x14:cfvo>
            </x14:iconSet>
          </x14:cfRule>
          <xm:sqref>CR5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EB314"/>
  <sheetViews>
    <sheetView showGridLines="0" zoomScale="70" zoomScaleNormal="70" workbookViewId="0">
      <pane xSplit="1" ySplit="3" topLeftCell="B19" activePane="bottomRight" state="frozen"/>
      <selection activeCell="N6" sqref="N6"/>
      <selection pane="topRight" activeCell="N6" sqref="N6"/>
      <selection pane="bottomLeft" activeCell="N6" sqref="N6"/>
      <selection pane="bottomRight" activeCell="C37" sqref="C37:H37"/>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5" width="14.109375" style="130" bestFit="1" customWidth="1"/>
    <col min="6" max="6" width="12.21875" style="130" customWidth="1"/>
    <col min="7" max="7" width="13.44140625" style="130" customWidth="1"/>
    <col min="8" max="10" width="13.21875" style="130" customWidth="1"/>
    <col min="11" max="11" width="12.5546875" style="130" customWidth="1"/>
    <col min="12" max="12" width="12.77734375" style="130" bestFit="1" customWidth="1"/>
    <col min="13" max="13" width="14.109375" style="130" bestFit="1" customWidth="1"/>
    <col min="14" max="14" width="13" style="130" customWidth="1"/>
    <col min="15" max="15" width="13.77734375" style="130"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16"/>
      <c r="D2" s="316"/>
      <c r="E2" s="316"/>
      <c r="F2" s="316"/>
      <c r="G2" s="316"/>
      <c r="H2" s="316"/>
      <c r="I2" s="316"/>
      <c r="J2" s="316"/>
      <c r="K2" s="316"/>
      <c r="L2" s="316"/>
      <c r="M2" s="316"/>
      <c r="N2" s="316"/>
      <c r="O2" s="317"/>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199" t="s">
        <v>235</v>
      </c>
    </row>
    <row r="4" spans="1:15" s="185" customFormat="1" ht="18" customHeight="1" x14ac:dyDescent="0.35">
      <c r="A4" s="200" t="s">
        <v>37</v>
      </c>
      <c r="B4" s="184">
        <f t="shared" ref="B4:N4" si="0">+B5+B18</f>
        <v>0</v>
      </c>
      <c r="C4" s="184">
        <f t="shared" si="0"/>
        <v>69728.888238231055</v>
      </c>
      <c r="D4" s="184">
        <f t="shared" si="0"/>
        <v>91133.790518589303</v>
      </c>
      <c r="E4" s="184">
        <f t="shared" si="0"/>
        <v>123139.03377453503</v>
      </c>
      <c r="F4" s="184">
        <f t="shared" si="0"/>
        <v>118263.73550167457</v>
      </c>
      <c r="G4" s="184">
        <f t="shared" si="0"/>
        <v>132853.38877504869</v>
      </c>
      <c r="H4" s="184">
        <f t="shared" si="0"/>
        <v>128118.5969128096</v>
      </c>
      <c r="I4" s="184">
        <f t="shared" si="0"/>
        <v>0</v>
      </c>
      <c r="J4" s="184">
        <f t="shared" si="0"/>
        <v>0</v>
      </c>
      <c r="K4" s="184">
        <f t="shared" si="0"/>
        <v>0</v>
      </c>
      <c r="L4" s="184">
        <f t="shared" si="0"/>
        <v>0</v>
      </c>
      <c r="M4" s="184">
        <f t="shared" si="0"/>
        <v>0</v>
      </c>
      <c r="N4" s="184">
        <f t="shared" si="0"/>
        <v>0</v>
      </c>
      <c r="O4" s="201">
        <f>+SUM(C4:N4)</f>
        <v>663237.43372088834</v>
      </c>
    </row>
    <row r="5" spans="1:15" s="187" customFormat="1" ht="15.6" outlineLevel="1" x14ac:dyDescent="0.3">
      <c r="A5" s="224" t="s">
        <v>236</v>
      </c>
      <c r="B5" s="186">
        <f>+B6+B10+B11+B12+B13+B14+B15+B7+B8+B9</f>
        <v>0</v>
      </c>
      <c r="C5" s="186">
        <f>+C6+C10+C11+C12+C13+C14+C15+C7+C8+C9</f>
        <v>69718.299550604919</v>
      </c>
      <c r="D5" s="186">
        <f t="shared" ref="D5:N5" si="1">+D6+D10+D11+D12+D13+D14+D15+D7+D8+D9</f>
        <v>90981.72935568275</v>
      </c>
      <c r="E5" s="186">
        <f t="shared" si="1"/>
        <v>107659.25551601102</v>
      </c>
      <c r="F5" s="186">
        <f t="shared" si="1"/>
        <v>117425.77895079875</v>
      </c>
      <c r="G5" s="186">
        <f t="shared" si="1"/>
        <v>132408.42870837034</v>
      </c>
      <c r="H5" s="186">
        <f t="shared" si="1"/>
        <v>118129.93965267086</v>
      </c>
      <c r="I5" s="186">
        <f t="shared" si="1"/>
        <v>0</v>
      </c>
      <c r="J5" s="186">
        <f t="shared" si="1"/>
        <v>0</v>
      </c>
      <c r="K5" s="186">
        <f t="shared" si="1"/>
        <v>0</v>
      </c>
      <c r="L5" s="186">
        <f t="shared" si="1"/>
        <v>0</v>
      </c>
      <c r="M5" s="186">
        <f t="shared" si="1"/>
        <v>0</v>
      </c>
      <c r="N5" s="186">
        <f t="shared" si="1"/>
        <v>0</v>
      </c>
      <c r="O5" s="210">
        <f>+SUM(C5:N5)</f>
        <v>636323.43173413863</v>
      </c>
    </row>
    <row r="6" spans="1:15" outlineLevel="1" x14ac:dyDescent="0.3">
      <c r="A6" s="202" t="s">
        <v>237</v>
      </c>
      <c r="B6" s="131">
        <f>+'N EERR RODEO'!B6+'N EERR PIEDEM'!B6+'N EERR TERRA'!B6+'N EERR UCAFE'!B6+'N EERR BARINAS'!B6+'N EERR LOS NA'!B6</f>
        <v>0</v>
      </c>
      <c r="C6" s="131">
        <f>+'N EERR RODEO'!C6+'N EERR PIEDEM'!C6+'N EERR TERRA'!C6+'N EERR UCAFE'!C6+'N EERR BARINAS'!C6+'N EERR LOS NA'!C6</f>
        <v>67748.17577423653</v>
      </c>
      <c r="D6" s="131">
        <f>+'N EERR RODEO'!D6+'N EERR PIEDEM'!D6+'N EERR TERRA'!D6+'N EERR UCAFE'!D6+'N EERR BARINAS'!D6+'N EERR LOS NA'!D6</f>
        <v>89152.783831121924</v>
      </c>
      <c r="E6" s="131">
        <f>+'N EERR RODEO'!E6+'N EERR PIEDEM'!E6+'N EERR TERRA'!E6+'N EERR UCAFE'!E6+'N EERR BARINAS'!E6+'N EERR LOS NA'!E6</f>
        <v>104539.7919094957</v>
      </c>
      <c r="F6" s="131">
        <f>+'N EERR RODEO'!F6+'N EERR PIEDEM'!F6+'N EERR TERRA'!F6+'N EERR UCAFE'!F6+'N EERR BARINAS'!F6+'N EERR LOS NA'!F6</f>
        <v>115671.81260466155</v>
      </c>
      <c r="G6" s="131">
        <f>+'N EERR RODEO'!G6+'N EERR PIEDEM'!G6+'N EERR TERRA'!G6+'N EERR UCAFE'!G6+'N EERR BARINAS'!G6+'N EERR LOS NA'!G6</f>
        <v>130801.53365494874</v>
      </c>
      <c r="H6" s="131">
        <f>+'N EERR RODEO'!H6+'N EERR PIEDEM'!H6+'N EERR TERRA'!H6+'N EERR UCAFE'!H6+'N EERR BARINAS'!H6+'N EERR LOS NA'!H6</f>
        <v>117157.40955170142</v>
      </c>
      <c r="I6" s="131">
        <f>+'N EERR RODEO'!I6+'N EERR PIEDEM'!I6+'N EERR TERRA'!I6+'N EERR UCAFE'!I6+'N EERR BARINAS'!I6+'N EERR LOS NA'!I6</f>
        <v>0</v>
      </c>
      <c r="J6" s="131">
        <f>+'N EERR RODEO'!J6+'N EERR PIEDEM'!J6+'N EERR TERRA'!J6+'N EERR UCAFE'!J6+'N EERR BARINAS'!J6+'N EERR LOS NA'!J6</f>
        <v>0</v>
      </c>
      <c r="K6" s="131">
        <f>+'N EERR RODEO'!K6+'N EERR PIEDEM'!K6+'N EERR TERRA'!K6+'N EERR UCAFE'!K6+'N EERR BARINAS'!K6+'N EERR LOS NA'!K6</f>
        <v>0</v>
      </c>
      <c r="L6" s="131">
        <f>+'N EERR RODEO'!L6+'N EERR PIEDEM'!L6+'N EERR TERRA'!L6+'N EERR UCAFE'!L6+'N EERR BARINAS'!L6+'N EERR LOS NA'!L6</f>
        <v>0</v>
      </c>
      <c r="M6" s="131">
        <f>+'N EERR RODEO'!M6+'N EERR PIEDEM'!M6+'N EERR TERRA'!M6+'N EERR UCAFE'!M6+'N EERR BARINAS'!M6+'N EERR LOS NA'!M6</f>
        <v>0</v>
      </c>
      <c r="N6" s="131">
        <f>+'N EERR RODEO'!N6+'N EERR PIEDEM'!N6+'N EERR TERRA'!N6+'N EERR UCAFE'!N6+'N EERR BARINAS'!N6+'N EERR LOS NA'!N6</f>
        <v>0</v>
      </c>
      <c r="O6" s="194">
        <f t="shared" ref="O6:O95" si="2">+SUM(C6:N6)</f>
        <v>625071.50732616591</v>
      </c>
    </row>
    <row r="7" spans="1:15" outlineLevel="1" x14ac:dyDescent="0.3">
      <c r="A7" s="202" t="s">
        <v>238</v>
      </c>
      <c r="B7" s="131">
        <f>+'N EERR RODEO'!B7+'N EERR PIEDEM'!B7+'N EERR TERRA'!B7+'N EERR UCAFE'!B7+'N EERR BARINAS'!B7+'N EERR LOS NA'!B7</f>
        <v>0</v>
      </c>
      <c r="C7" s="131">
        <f>+'N EERR RODEO'!C7+'N EERR PIEDEM'!C7+'N EERR TERRA'!C7+'N EERR UCAFE'!C7+'N EERR BARINAS'!C7+'N EERR LOS NA'!C7</f>
        <v>0</v>
      </c>
      <c r="D7" s="131">
        <f>+'N EERR RODEO'!D7+'N EERR PIEDEM'!D7+'N EERR TERRA'!D7+'N EERR UCAFE'!D7+'N EERR BARINAS'!D7+'N EERR LOS NA'!D7</f>
        <v>0</v>
      </c>
      <c r="E7" s="131">
        <f>+'N EERR RODEO'!E7+'N EERR PIEDEM'!E7+'N EERR TERRA'!E7+'N EERR UCAFE'!E7+'N EERR BARINAS'!E7+'N EERR LOS NA'!E7</f>
        <v>0</v>
      </c>
      <c r="F7" s="131">
        <f>+'N EERR RODEO'!F7+'N EERR PIEDEM'!F7+'N EERR TERRA'!F7+'N EERR UCAFE'!F7+'N EERR BARINAS'!F7+'N EERR LOS NA'!F7</f>
        <v>0</v>
      </c>
      <c r="G7" s="131">
        <f>+'N EERR RODEO'!G7+'N EERR PIEDEM'!G7+'N EERR TERRA'!G7+'N EERR UCAFE'!G7+'N EERR BARINAS'!G7+'N EERR LOS NA'!G7</f>
        <v>0</v>
      </c>
      <c r="H7" s="131">
        <f>+'N EERR RODEO'!H7+'N EERR PIEDEM'!H7+'N EERR TERRA'!H7+'N EERR UCAFE'!H7+'N EERR BARINAS'!H7+'N EERR LOS NA'!H7</f>
        <v>0</v>
      </c>
      <c r="I7" s="131">
        <f>+'N EERR RODEO'!I7+'N EERR PIEDEM'!I7+'N EERR TERRA'!I7+'N EERR UCAFE'!I7+'N EERR BARINAS'!I7+'N EERR LOS NA'!I7</f>
        <v>0</v>
      </c>
      <c r="J7" s="131">
        <f>+'N EERR RODEO'!J7+'N EERR PIEDEM'!J7+'N EERR TERRA'!J7+'N EERR UCAFE'!J7+'N EERR BARINAS'!J7+'N EERR LOS NA'!J7</f>
        <v>0</v>
      </c>
      <c r="K7" s="131">
        <f>+'N EERR RODEO'!K7+'N EERR PIEDEM'!K7+'N EERR TERRA'!K7+'N EERR UCAFE'!K7+'N EERR BARINAS'!K7+'N EERR LOS NA'!K7</f>
        <v>0</v>
      </c>
      <c r="L7" s="131">
        <f>+'N EERR RODEO'!L7+'N EERR PIEDEM'!L7+'N EERR TERRA'!L7+'N EERR UCAFE'!L7+'N EERR BARINAS'!L7+'N EERR LOS NA'!L7</f>
        <v>0</v>
      </c>
      <c r="M7" s="131">
        <f>+'N EERR RODEO'!M7+'N EERR PIEDEM'!M7+'N EERR TERRA'!M7+'N EERR UCAFE'!M7+'N EERR BARINAS'!M7+'N EERR LOS NA'!M7</f>
        <v>0</v>
      </c>
      <c r="N7" s="131">
        <f>+'N EERR RODEO'!N7+'N EERR PIEDEM'!N7+'N EERR TERRA'!N7+'N EERR UCAFE'!N7+'N EERR BARINAS'!N7+'N EERR LOS NA'!N7</f>
        <v>0</v>
      </c>
      <c r="O7" s="194">
        <f t="shared" si="2"/>
        <v>0</v>
      </c>
    </row>
    <row r="8" spans="1:15" outlineLevel="1" x14ac:dyDescent="0.3">
      <c r="A8" s="202" t="s">
        <v>53</v>
      </c>
      <c r="B8" s="131">
        <f>+'N EERR RODEO'!B8+'N EERR PIEDEM'!B8+'N EERR TERRA'!B8+'N EERR UCAFE'!B8+'N EERR BARINAS'!B8+'N EERR LOS NA'!B8</f>
        <v>0</v>
      </c>
      <c r="C8" s="131">
        <f>+'N EERR RODEO'!C8+'N EERR PIEDEM'!C8+'N EERR TERRA'!C8+'N EERR UCAFE'!C8+'N EERR BARINAS'!C8+'N EERR LOS NA'!C8</f>
        <v>0</v>
      </c>
      <c r="D8" s="131">
        <f>+'N EERR RODEO'!D8+'N EERR PIEDEM'!D8+'N EERR TERRA'!D8+'N EERR UCAFE'!D8+'N EERR BARINAS'!D8+'N EERR LOS NA'!D8</f>
        <v>0</v>
      </c>
      <c r="E8" s="131">
        <f>+'N EERR RODEO'!E8+'N EERR PIEDEM'!E8+'N EERR TERRA'!E8+'N EERR UCAFE'!E8+'N EERR BARINAS'!E8+'N EERR LOS NA'!E8</f>
        <v>0</v>
      </c>
      <c r="F8" s="131">
        <f>+'N EERR RODEO'!F8+'N EERR PIEDEM'!F8+'N EERR TERRA'!F8+'N EERR UCAFE'!F8+'N EERR BARINAS'!F8+'N EERR LOS NA'!F8</f>
        <v>0</v>
      </c>
      <c r="G8" s="131">
        <f>+'N EERR RODEO'!G8+'N EERR PIEDEM'!G8+'N EERR TERRA'!G8+'N EERR UCAFE'!G8+'N EERR BARINAS'!G8+'N EERR LOS NA'!G8</f>
        <v>0</v>
      </c>
      <c r="H8" s="131">
        <f>+'N EERR RODEO'!H8+'N EERR PIEDEM'!H8+'N EERR TERRA'!H8+'N EERR UCAFE'!H8+'N EERR BARINAS'!H8+'N EERR LOS NA'!H8</f>
        <v>0</v>
      </c>
      <c r="I8" s="131">
        <f>+'N EERR RODEO'!I8+'N EERR PIEDEM'!I8+'N EERR TERRA'!I8+'N EERR UCAFE'!I8+'N EERR BARINAS'!I8+'N EERR LOS NA'!I8</f>
        <v>0</v>
      </c>
      <c r="J8" s="131">
        <f>+'N EERR RODEO'!J8+'N EERR PIEDEM'!J8+'N EERR TERRA'!J8+'N EERR UCAFE'!J8+'N EERR BARINAS'!J8+'N EERR LOS NA'!J8</f>
        <v>0</v>
      </c>
      <c r="K8" s="131">
        <f>+'N EERR RODEO'!K8+'N EERR PIEDEM'!K8+'N EERR TERRA'!K8+'N EERR UCAFE'!K8+'N EERR BARINAS'!K8+'N EERR LOS NA'!K8</f>
        <v>0</v>
      </c>
      <c r="L8" s="131">
        <f>+'N EERR RODEO'!L8+'N EERR PIEDEM'!L8+'N EERR TERRA'!L8+'N EERR UCAFE'!L8+'N EERR BARINAS'!L8+'N EERR LOS NA'!L8</f>
        <v>0</v>
      </c>
      <c r="M8" s="131">
        <f>+'N EERR RODEO'!M8+'N EERR PIEDEM'!M8+'N EERR TERRA'!M8+'N EERR UCAFE'!M8+'N EERR BARINAS'!M8+'N EERR LOS NA'!M8</f>
        <v>0</v>
      </c>
      <c r="N8" s="131">
        <f>+'N EERR RODEO'!N8+'N EERR PIEDEM'!N8+'N EERR TERRA'!N8+'N EERR UCAFE'!N8+'N EERR BARINAS'!N8+'N EERR LOS NA'!N8</f>
        <v>0</v>
      </c>
      <c r="O8" s="194">
        <f t="shared" si="2"/>
        <v>0</v>
      </c>
    </row>
    <row r="9" spans="1:15" outlineLevel="1" x14ac:dyDescent="0.3">
      <c r="A9" s="202" t="s">
        <v>239</v>
      </c>
      <c r="B9" s="131">
        <f>+'N EERR RODEO'!B9+'N EERR PIEDEM'!B9+'N EERR TERRA'!B9+'N EERR UCAFE'!B9+'N EERR BARINAS'!B9+'N EERR LOS NA'!B9</f>
        <v>0</v>
      </c>
      <c r="C9" s="131">
        <f>+'N EERR RODEO'!C9+'N EERR PIEDEM'!C9+'N EERR TERRA'!C9+'N EERR UCAFE'!C9+'N EERR BARINAS'!C9+'N EERR LOS NA'!C9</f>
        <v>0</v>
      </c>
      <c r="D9" s="131">
        <f>+'N EERR RODEO'!D9+'N EERR PIEDEM'!D9+'N EERR TERRA'!D9+'N EERR UCAFE'!D9+'N EERR BARINAS'!D9+'N EERR LOS NA'!D9</f>
        <v>0</v>
      </c>
      <c r="E9" s="131">
        <f>+'N EERR RODEO'!E9+'N EERR PIEDEM'!E9+'N EERR TERRA'!E9+'N EERR UCAFE'!E9+'N EERR BARINAS'!E9+'N EERR LOS NA'!E9</f>
        <v>0</v>
      </c>
      <c r="F9" s="131">
        <f>+'N EERR RODEO'!F9+'N EERR PIEDEM'!F9+'N EERR TERRA'!F9+'N EERR UCAFE'!F9+'N EERR BARINAS'!F9+'N EERR LOS NA'!F9</f>
        <v>0</v>
      </c>
      <c r="G9" s="131">
        <f>+'N EERR RODEO'!G9+'N EERR PIEDEM'!G9+'N EERR TERRA'!G9+'N EERR UCAFE'!G9+'N EERR BARINAS'!G9+'N EERR LOS NA'!G9</f>
        <v>-618.11010897196877</v>
      </c>
      <c r="H9" s="131">
        <f>+'N EERR RODEO'!H9+'N EERR PIEDEM'!H9+'N EERR TERRA'!H9+'N EERR UCAFE'!H9+'N EERR BARINAS'!H9+'N EERR LOS NA'!H9</f>
        <v>-742.39558648344121</v>
      </c>
      <c r="I9" s="131">
        <f>+'N EERR RODEO'!I9+'N EERR PIEDEM'!I9+'N EERR TERRA'!I9+'N EERR UCAFE'!I9+'N EERR BARINAS'!I9+'N EERR LOS NA'!I9</f>
        <v>0</v>
      </c>
      <c r="J9" s="131">
        <f>+'N EERR RODEO'!J9+'N EERR PIEDEM'!J9+'N EERR TERRA'!J9+'N EERR UCAFE'!J9+'N EERR BARINAS'!J9+'N EERR LOS NA'!J9</f>
        <v>0</v>
      </c>
      <c r="K9" s="131">
        <f>+'N EERR RODEO'!K9+'N EERR PIEDEM'!K9+'N EERR TERRA'!K9+'N EERR UCAFE'!K9+'N EERR BARINAS'!K9+'N EERR LOS NA'!K9</f>
        <v>0</v>
      </c>
      <c r="L9" s="131">
        <f>+'N EERR RODEO'!L9+'N EERR PIEDEM'!L9+'N EERR TERRA'!L9+'N EERR UCAFE'!L9+'N EERR BARINAS'!L9+'N EERR LOS NA'!L9</f>
        <v>0</v>
      </c>
      <c r="M9" s="131">
        <f>+'N EERR RODEO'!M9+'N EERR PIEDEM'!M9+'N EERR TERRA'!M9+'N EERR UCAFE'!M9+'N EERR BARINAS'!M9+'N EERR LOS NA'!M9</f>
        <v>0</v>
      </c>
      <c r="N9" s="131">
        <f>+'N EERR RODEO'!N9+'N EERR PIEDEM'!N9+'N EERR TERRA'!N9+'N EERR UCAFE'!N9+'N EERR BARINAS'!N9+'N EERR LOS NA'!N9</f>
        <v>0</v>
      </c>
      <c r="O9" s="194">
        <f t="shared" si="2"/>
        <v>-1360.50569545541</v>
      </c>
    </row>
    <row r="10" spans="1:15" outlineLevel="1" x14ac:dyDescent="0.3">
      <c r="A10" s="202" t="s">
        <v>40</v>
      </c>
      <c r="B10" s="131">
        <f>+'N EERR RODEO'!B10+'N EERR PIEDEM'!B10+'N EERR TERRA'!B10+'N EERR UCAFE'!B10+'N EERR BARINAS'!B10+'N EERR LOS NA'!B10</f>
        <v>0</v>
      </c>
      <c r="C10" s="131">
        <f>+'N EERR RODEO'!C10+'N EERR PIEDEM'!C10+'N EERR TERRA'!C10+'N EERR UCAFE'!C10+'N EERR BARINAS'!C10+'N EERR LOS NA'!C10</f>
        <v>1429.8272365716828</v>
      </c>
      <c r="D10" s="131">
        <f>+'N EERR RODEO'!D10+'N EERR PIEDEM'!D10+'N EERR TERRA'!D10+'N EERR UCAFE'!D10+'N EERR BARINAS'!D10+'N EERR LOS NA'!D10</f>
        <v>1434.9708945982495</v>
      </c>
      <c r="E10" s="131">
        <f>+'N EERR RODEO'!E10+'N EERR PIEDEM'!E10+'N EERR TERRA'!E10+'N EERR UCAFE'!E10+'N EERR BARINAS'!E10+'N EERR LOS NA'!E10</f>
        <v>2251.6721783435473</v>
      </c>
      <c r="F10" s="131">
        <f>+'N EERR RODEO'!F10+'N EERR PIEDEM'!F10+'N EERR TERRA'!F10+'N EERR UCAFE'!F10+'N EERR BARINAS'!F10+'N EERR LOS NA'!F10</f>
        <v>1271.3036649279875</v>
      </c>
      <c r="G10" s="131">
        <f>+'N EERR RODEO'!G10+'N EERR PIEDEM'!G10+'N EERR TERRA'!G10+'N EERR UCAFE'!G10+'N EERR BARINAS'!G10+'N EERR LOS NA'!G10</f>
        <v>1509.808064865181</v>
      </c>
      <c r="H10" s="131">
        <f>+'N EERR RODEO'!H10+'N EERR PIEDEM'!H10+'N EERR TERRA'!H10+'N EERR UCAFE'!H10+'N EERR BARINAS'!H10+'N EERR LOS NA'!H10</f>
        <v>1186.5098797820115</v>
      </c>
      <c r="I10" s="131">
        <f>+'N EERR RODEO'!I10+'N EERR PIEDEM'!I10+'N EERR TERRA'!I10+'N EERR UCAFE'!I10+'N EERR BARINAS'!I10+'N EERR LOS NA'!I10</f>
        <v>0</v>
      </c>
      <c r="J10" s="131">
        <f>+'N EERR RODEO'!J10+'N EERR PIEDEM'!J10+'N EERR TERRA'!J10+'N EERR UCAFE'!J10+'N EERR BARINAS'!J10+'N EERR LOS NA'!J10</f>
        <v>0</v>
      </c>
      <c r="K10" s="131">
        <f>+'N EERR RODEO'!K10+'N EERR PIEDEM'!K10+'N EERR TERRA'!K10+'N EERR UCAFE'!K10+'N EERR BARINAS'!K10+'N EERR LOS NA'!K10</f>
        <v>0</v>
      </c>
      <c r="L10" s="131">
        <f>+'N EERR RODEO'!L10+'N EERR PIEDEM'!L10+'N EERR TERRA'!L10+'N EERR UCAFE'!L10+'N EERR BARINAS'!L10+'N EERR LOS NA'!L10</f>
        <v>0</v>
      </c>
      <c r="M10" s="131">
        <f>+'N EERR RODEO'!M10+'N EERR PIEDEM'!M10+'N EERR TERRA'!M10+'N EERR UCAFE'!M10+'N EERR BARINAS'!M10+'N EERR LOS NA'!M10</f>
        <v>0</v>
      </c>
      <c r="N10" s="131">
        <f>+'N EERR RODEO'!N10+'N EERR PIEDEM'!N10+'N EERR TERRA'!N10+'N EERR UCAFE'!N10+'N EERR BARINAS'!N10+'N EERR LOS NA'!N10</f>
        <v>0</v>
      </c>
      <c r="O10" s="194">
        <f t="shared" si="2"/>
        <v>9084.0919190886598</v>
      </c>
    </row>
    <row r="11" spans="1:15" outlineLevel="1" x14ac:dyDescent="0.3">
      <c r="A11" s="202" t="s">
        <v>240</v>
      </c>
      <c r="B11" s="131">
        <f>+'N EERR RODEO'!B11+'N EERR PIEDEM'!B11+'N EERR TERRA'!B11+'N EERR UCAFE'!B11+'N EERR BARINAS'!B11+'N EERR LOS NA'!B11</f>
        <v>0</v>
      </c>
      <c r="C11" s="131">
        <f>+'N EERR RODEO'!C11+'N EERR PIEDEM'!C11+'N EERR TERRA'!C11+'N EERR UCAFE'!C11+'N EERR BARINAS'!C11+'N EERR LOS NA'!C11</f>
        <v>0</v>
      </c>
      <c r="D11" s="131">
        <f>+'N EERR RODEO'!D11+'N EERR PIEDEM'!D11+'N EERR TERRA'!D11+'N EERR UCAFE'!D11+'N EERR BARINAS'!D11+'N EERR LOS NA'!D11</f>
        <v>0</v>
      </c>
      <c r="E11" s="131">
        <f>+'N EERR RODEO'!E11+'N EERR PIEDEM'!E11+'N EERR TERRA'!E11+'N EERR UCAFE'!E11+'N EERR BARINAS'!E11+'N EERR LOS NA'!E11</f>
        <v>0</v>
      </c>
      <c r="F11" s="131">
        <f>+'N EERR RODEO'!F11+'N EERR PIEDEM'!F11+'N EERR TERRA'!F11+'N EERR UCAFE'!F11+'N EERR BARINAS'!F11+'N EERR LOS NA'!F11</f>
        <v>0</v>
      </c>
      <c r="G11" s="131">
        <f>+'N EERR RODEO'!G11+'N EERR PIEDEM'!G11+'N EERR TERRA'!G11+'N EERR UCAFE'!G11+'N EERR BARINAS'!G11+'N EERR LOS NA'!G11</f>
        <v>0</v>
      </c>
      <c r="H11" s="131">
        <f>+'N EERR RODEO'!H11+'N EERR PIEDEM'!H11+'N EERR TERRA'!H11+'N EERR UCAFE'!H11+'N EERR BARINAS'!H11+'N EERR LOS NA'!H11</f>
        <v>0</v>
      </c>
      <c r="I11" s="131">
        <f>+'N EERR RODEO'!I11+'N EERR PIEDEM'!I11+'N EERR TERRA'!I11+'N EERR UCAFE'!I11+'N EERR BARINAS'!I11+'N EERR LOS NA'!I11</f>
        <v>0</v>
      </c>
      <c r="J11" s="131">
        <f>+'N EERR RODEO'!J11+'N EERR PIEDEM'!J11+'N EERR TERRA'!J11+'N EERR UCAFE'!J11+'N EERR BARINAS'!J11+'N EERR LOS NA'!J11</f>
        <v>0</v>
      </c>
      <c r="K11" s="131">
        <f>+'N EERR RODEO'!K11+'N EERR PIEDEM'!K11+'N EERR TERRA'!K11+'N EERR UCAFE'!K11+'N EERR BARINAS'!K11+'N EERR LOS NA'!K11</f>
        <v>0</v>
      </c>
      <c r="L11" s="131">
        <f>+'N EERR RODEO'!L11+'N EERR PIEDEM'!L11+'N EERR TERRA'!L11+'N EERR UCAFE'!L11+'N EERR BARINAS'!L11+'N EERR LOS NA'!L11</f>
        <v>0</v>
      </c>
      <c r="M11" s="131">
        <f>+'N EERR RODEO'!M11+'N EERR PIEDEM'!M11+'N EERR TERRA'!M11+'N EERR UCAFE'!M11+'N EERR BARINAS'!M11+'N EERR LOS NA'!M11</f>
        <v>0</v>
      </c>
      <c r="N11" s="131">
        <f>+'N EERR RODEO'!N11+'N EERR PIEDEM'!N11+'N EERR TERRA'!N11+'N EERR UCAFE'!N11+'N EERR BARINAS'!N11+'N EERR LOS NA'!N11</f>
        <v>0</v>
      </c>
      <c r="O11" s="194">
        <f t="shared" si="2"/>
        <v>0</v>
      </c>
    </row>
    <row r="12" spans="1:15" outlineLevel="1" x14ac:dyDescent="0.3">
      <c r="A12" s="202" t="s">
        <v>241</v>
      </c>
      <c r="B12" s="131">
        <f>+'N EERR RODEO'!B12+'N EERR PIEDEM'!B12+'N EERR TERRA'!B12+'N EERR UCAFE'!B12+'N EERR BARINAS'!B12+'N EERR LOS NA'!B12</f>
        <v>0</v>
      </c>
      <c r="C12" s="131">
        <f>+'N EERR RODEO'!C12+'N EERR PIEDEM'!C12+'N EERR TERRA'!C12+'N EERR UCAFE'!C12+'N EERR BARINAS'!C12+'N EERR LOS NA'!C12</f>
        <v>0</v>
      </c>
      <c r="D12" s="131">
        <f>+'N EERR RODEO'!D12+'N EERR PIEDEM'!D12+'N EERR TERRA'!D12+'N EERR UCAFE'!D12+'N EERR BARINAS'!D12+'N EERR LOS NA'!D12</f>
        <v>0</v>
      </c>
      <c r="E12" s="131">
        <f>+'N EERR RODEO'!E12+'N EERR PIEDEM'!E12+'N EERR TERRA'!E12+'N EERR UCAFE'!E12+'N EERR BARINAS'!E12+'N EERR LOS NA'!E12</f>
        <v>0</v>
      </c>
      <c r="F12" s="131">
        <f>+'N EERR RODEO'!F12+'N EERR PIEDEM'!F12+'N EERR TERRA'!F12+'N EERR UCAFE'!F12+'N EERR BARINAS'!F12+'N EERR LOS NA'!F12</f>
        <v>0</v>
      </c>
      <c r="G12" s="131">
        <f>+'N EERR RODEO'!G12+'N EERR PIEDEM'!G12+'N EERR TERRA'!G12+'N EERR UCAFE'!G12+'N EERR BARINAS'!G12+'N EERR LOS NA'!G12</f>
        <v>0</v>
      </c>
      <c r="H12" s="131">
        <f>+'N EERR RODEO'!H12+'N EERR PIEDEM'!H12+'N EERR TERRA'!H12+'N EERR UCAFE'!H12+'N EERR BARINAS'!H12+'N EERR LOS NA'!H12</f>
        <v>0</v>
      </c>
      <c r="I12" s="131">
        <f>+'N EERR RODEO'!I12+'N EERR PIEDEM'!I12+'N EERR TERRA'!I12+'N EERR UCAFE'!I12+'N EERR BARINAS'!I12+'N EERR LOS NA'!I12</f>
        <v>0</v>
      </c>
      <c r="J12" s="131">
        <f>+'N EERR RODEO'!J12+'N EERR PIEDEM'!J12+'N EERR TERRA'!J12+'N EERR UCAFE'!J12+'N EERR BARINAS'!J12+'N EERR LOS NA'!J12</f>
        <v>0</v>
      </c>
      <c r="K12" s="131">
        <f>+'N EERR RODEO'!K12+'N EERR PIEDEM'!K12+'N EERR TERRA'!K12+'N EERR UCAFE'!K12+'N EERR BARINAS'!K12+'N EERR LOS NA'!K12</f>
        <v>0</v>
      </c>
      <c r="L12" s="131">
        <f>+'N EERR RODEO'!L12+'N EERR PIEDEM'!L12+'N EERR TERRA'!L12+'N EERR UCAFE'!L12+'N EERR BARINAS'!L12+'N EERR LOS NA'!L12</f>
        <v>0</v>
      </c>
      <c r="M12" s="131">
        <f>+'N EERR RODEO'!M12+'N EERR PIEDEM'!M12+'N EERR TERRA'!M12+'N EERR UCAFE'!M12+'N EERR BARINAS'!M12+'N EERR LOS NA'!M12</f>
        <v>0</v>
      </c>
      <c r="N12" s="131">
        <f>+'N EERR RODEO'!N12+'N EERR PIEDEM'!N12+'N EERR TERRA'!N12+'N EERR UCAFE'!N12+'N EERR BARINAS'!N12+'N EERR LOS NA'!N12</f>
        <v>0</v>
      </c>
      <c r="O12" s="194">
        <f t="shared" si="2"/>
        <v>0</v>
      </c>
    </row>
    <row r="13" spans="1:15" outlineLevel="1" x14ac:dyDescent="0.3">
      <c r="A13" s="202" t="s">
        <v>242</v>
      </c>
      <c r="B13" s="131">
        <f>+'N EERR RODEO'!B13+'N EERR PIEDEM'!B13+'N EERR TERRA'!B13+'N EERR UCAFE'!B13+'N EERR BARINAS'!B13+'N EERR LOS NA'!B13</f>
        <v>0</v>
      </c>
      <c r="C13" s="131">
        <f>+'N EERR RODEO'!C13+'N EERR PIEDEM'!C13+'N EERR TERRA'!C13+'N EERR UCAFE'!C13+'N EERR BARINAS'!C13+'N EERR LOS NA'!C13</f>
        <v>0</v>
      </c>
      <c r="D13" s="131">
        <f>+'N EERR RODEO'!D13+'N EERR PIEDEM'!D13+'N EERR TERRA'!D13+'N EERR UCAFE'!D13+'N EERR BARINAS'!D13+'N EERR LOS NA'!D13</f>
        <v>0</v>
      </c>
      <c r="E13" s="131">
        <f>+'N EERR RODEO'!E13+'N EERR PIEDEM'!E13+'N EERR TERRA'!E13+'N EERR UCAFE'!E13+'N EERR BARINAS'!E13+'N EERR LOS NA'!E13</f>
        <v>0</v>
      </c>
      <c r="F13" s="131">
        <f>+'N EERR RODEO'!F13+'N EERR PIEDEM'!F13+'N EERR TERRA'!F13+'N EERR UCAFE'!F13+'N EERR BARINAS'!F13+'N EERR LOS NA'!F13</f>
        <v>0</v>
      </c>
      <c r="G13" s="131">
        <f>+'N EERR RODEO'!G13+'N EERR PIEDEM'!G13+'N EERR TERRA'!G13+'N EERR UCAFE'!G13+'N EERR BARINAS'!G13+'N EERR LOS NA'!G13</f>
        <v>0</v>
      </c>
      <c r="H13" s="131">
        <f>+'N EERR RODEO'!H13+'N EERR PIEDEM'!H13+'N EERR TERRA'!H13+'N EERR UCAFE'!H13+'N EERR BARINAS'!H13+'N EERR LOS NA'!H13</f>
        <v>0</v>
      </c>
      <c r="I13" s="131">
        <f>+'N EERR RODEO'!I13+'N EERR PIEDEM'!I13+'N EERR TERRA'!I13+'N EERR UCAFE'!I13+'N EERR BARINAS'!I13+'N EERR LOS NA'!I13</f>
        <v>0</v>
      </c>
      <c r="J13" s="131">
        <f>+'N EERR RODEO'!J13+'N EERR PIEDEM'!J13+'N EERR TERRA'!J13+'N EERR UCAFE'!J13+'N EERR BARINAS'!J13+'N EERR LOS NA'!J13</f>
        <v>0</v>
      </c>
      <c r="K13" s="131">
        <f>+'N EERR RODEO'!K13+'N EERR PIEDEM'!K13+'N EERR TERRA'!K13+'N EERR UCAFE'!K13+'N EERR BARINAS'!K13+'N EERR LOS NA'!K13</f>
        <v>0</v>
      </c>
      <c r="L13" s="131">
        <f>+'N EERR RODEO'!L13+'N EERR PIEDEM'!L13+'N EERR TERRA'!L13+'N EERR UCAFE'!L13+'N EERR BARINAS'!L13+'N EERR LOS NA'!L13</f>
        <v>0</v>
      </c>
      <c r="M13" s="131">
        <f>+'N EERR RODEO'!M13+'N EERR PIEDEM'!M13+'N EERR TERRA'!M13+'N EERR UCAFE'!M13+'N EERR BARINAS'!M13+'N EERR LOS NA'!M13</f>
        <v>0</v>
      </c>
      <c r="N13" s="131">
        <f>+'N EERR RODEO'!N13+'N EERR PIEDEM'!N13+'N EERR TERRA'!N13+'N EERR UCAFE'!N13+'N EERR BARINAS'!N13+'N EERR LOS NA'!N13</f>
        <v>0</v>
      </c>
      <c r="O13" s="194">
        <f t="shared" si="2"/>
        <v>0</v>
      </c>
    </row>
    <row r="14" spans="1:15" outlineLevel="1" x14ac:dyDescent="0.3">
      <c r="A14" s="202" t="s">
        <v>45</v>
      </c>
      <c r="B14" s="131">
        <f>+'N EERR RODEO'!B14+'N EERR PIEDEM'!B14+'N EERR TERRA'!B14+'N EERR UCAFE'!B14+'N EERR BARINAS'!B14+'N EERR LOS NA'!B14</f>
        <v>0</v>
      </c>
      <c r="C14" s="131">
        <f>+'N EERR RODEO'!C14+'N EERR PIEDEM'!C14+'N EERR TERRA'!C14+'N EERR UCAFE'!C14+'N EERR BARINAS'!C14+'N EERR LOS NA'!C14</f>
        <v>0</v>
      </c>
      <c r="D14" s="131">
        <f>+'N EERR RODEO'!D14+'N EERR PIEDEM'!D14+'N EERR TERRA'!D14+'N EERR UCAFE'!D14+'N EERR BARINAS'!D14+'N EERR LOS NA'!D14</f>
        <v>0</v>
      </c>
      <c r="E14" s="131">
        <f>+'N EERR RODEO'!E14+'N EERR PIEDEM'!E14+'N EERR TERRA'!E14+'N EERR UCAFE'!E14+'N EERR BARINAS'!E14+'N EERR LOS NA'!E14</f>
        <v>0</v>
      </c>
      <c r="F14" s="131">
        <f>+'N EERR RODEO'!F14+'N EERR PIEDEM'!F14+'N EERR TERRA'!F14+'N EERR UCAFE'!F14+'N EERR BARINAS'!F14+'N EERR LOS NA'!F14</f>
        <v>0</v>
      </c>
      <c r="G14" s="131">
        <f>+'N EERR RODEO'!G14+'N EERR PIEDEM'!G14+'N EERR TERRA'!G14+'N EERR UCAFE'!G14+'N EERR BARINAS'!G14+'N EERR LOS NA'!G14</f>
        <v>0</v>
      </c>
      <c r="H14" s="131">
        <f>+'N EERR RODEO'!H14+'N EERR PIEDEM'!H14+'N EERR TERRA'!H14+'N EERR UCAFE'!H14+'N EERR BARINAS'!H14+'N EERR LOS NA'!H14</f>
        <v>0</v>
      </c>
      <c r="I14" s="131">
        <f>+'N EERR RODEO'!I14+'N EERR PIEDEM'!I14+'N EERR TERRA'!I14+'N EERR UCAFE'!I14+'N EERR BARINAS'!I14+'N EERR LOS NA'!I14</f>
        <v>0</v>
      </c>
      <c r="J14" s="131">
        <f>+'N EERR RODEO'!J14+'N EERR PIEDEM'!J14+'N EERR TERRA'!J14+'N EERR UCAFE'!J14+'N EERR BARINAS'!J14+'N EERR LOS NA'!J14</f>
        <v>0</v>
      </c>
      <c r="K14" s="131">
        <f>+'N EERR RODEO'!K14+'N EERR PIEDEM'!K14+'N EERR TERRA'!K14+'N EERR UCAFE'!K14+'N EERR BARINAS'!K14+'N EERR LOS NA'!K14</f>
        <v>0</v>
      </c>
      <c r="L14" s="131">
        <f>+'N EERR RODEO'!L14+'N EERR PIEDEM'!L14+'N EERR TERRA'!L14+'N EERR UCAFE'!L14+'N EERR BARINAS'!L14+'N EERR LOS NA'!L14</f>
        <v>0</v>
      </c>
      <c r="M14" s="131">
        <f>+'N EERR RODEO'!M14+'N EERR PIEDEM'!M14+'N EERR TERRA'!M14+'N EERR UCAFE'!M14+'N EERR BARINAS'!M14+'N EERR LOS NA'!M14</f>
        <v>0</v>
      </c>
      <c r="N14" s="131">
        <f>+'N EERR RODEO'!N14+'N EERR PIEDEM'!N14+'N EERR TERRA'!N14+'N EERR UCAFE'!N14+'N EERR BARINAS'!N14+'N EERR LOS NA'!N14</f>
        <v>0</v>
      </c>
      <c r="O14" s="194">
        <f t="shared" si="2"/>
        <v>0</v>
      </c>
    </row>
    <row r="15" spans="1:15" s="3" customFormat="1" outlineLevel="1" x14ac:dyDescent="0.3">
      <c r="A15" s="202" t="s">
        <v>243</v>
      </c>
      <c r="B15" s="131">
        <f>+'N EERR RODEO'!B15+'N EERR PIEDEM'!B15+'N EERR TERRA'!B15+'N EERR UCAFE'!B15+'N EERR BARINAS'!B15+'N EERR LOS NA'!B15</f>
        <v>0</v>
      </c>
      <c r="C15" s="131">
        <f>+'N EERR RODEO'!C15+'N EERR PIEDEM'!C15+'N EERR TERRA'!C15+'N EERR UCAFE'!C15+'N EERR BARINAS'!C15+'N EERR LOS NA'!C15</f>
        <v>540.2965397967007</v>
      </c>
      <c r="D15" s="131">
        <f>+'N EERR RODEO'!D15+'N EERR PIEDEM'!D15+'N EERR TERRA'!D15+'N EERR UCAFE'!D15+'N EERR BARINAS'!D15+'N EERR LOS NA'!D15</f>
        <v>393.97462996256502</v>
      </c>
      <c r="E15" s="131">
        <f>+'N EERR RODEO'!E15+'N EERR PIEDEM'!E15+'N EERR TERRA'!E15+'N EERR UCAFE'!E15+'N EERR BARINAS'!E15+'N EERR LOS NA'!E15</f>
        <v>867.79142817176557</v>
      </c>
      <c r="F15" s="131">
        <f>+'N EERR RODEO'!F15+'N EERR PIEDEM'!F15+'N EERR TERRA'!F15+'N EERR UCAFE'!F15+'N EERR BARINAS'!F15+'N EERR LOS NA'!F15</f>
        <v>482.66268120921757</v>
      </c>
      <c r="G15" s="131">
        <f>+'N EERR RODEO'!G15+'N EERR PIEDEM'!G15+'N EERR TERRA'!G15+'N EERR UCAFE'!G15+'N EERR BARINAS'!G15+'N EERR LOS NA'!G15</f>
        <v>715.19709752839685</v>
      </c>
      <c r="H15" s="131">
        <f>+'N EERR RODEO'!H15+'N EERR PIEDEM'!H15+'N EERR TERRA'!H15+'N EERR UCAFE'!H15+'N EERR BARINAS'!H15+'N EERR LOS NA'!H15</f>
        <v>528.41580767086771</v>
      </c>
      <c r="I15" s="131">
        <f>+'N EERR RODEO'!I15+'N EERR PIEDEM'!I15+'N EERR TERRA'!I15+'N EERR UCAFE'!I15+'N EERR BARINAS'!I15+'N EERR LOS NA'!I15</f>
        <v>0</v>
      </c>
      <c r="J15" s="131">
        <f>+'N EERR RODEO'!J15+'N EERR PIEDEM'!J15+'N EERR TERRA'!J15+'N EERR UCAFE'!J15+'N EERR BARINAS'!J15+'N EERR LOS NA'!J15</f>
        <v>0</v>
      </c>
      <c r="K15" s="131">
        <f>+'N EERR RODEO'!K15+'N EERR PIEDEM'!K15+'N EERR TERRA'!K15+'N EERR UCAFE'!K15+'N EERR BARINAS'!K15+'N EERR LOS NA'!K15</f>
        <v>0</v>
      </c>
      <c r="L15" s="131">
        <f>+'N EERR RODEO'!L15+'N EERR PIEDEM'!L15+'N EERR TERRA'!L15+'N EERR UCAFE'!L15+'N EERR BARINAS'!L15+'N EERR LOS NA'!L15</f>
        <v>0</v>
      </c>
      <c r="M15" s="131">
        <f>+'N EERR RODEO'!M15+'N EERR PIEDEM'!M15+'N EERR TERRA'!M15+'N EERR UCAFE'!M15+'N EERR BARINAS'!M15+'N EERR LOS NA'!M15</f>
        <v>0</v>
      </c>
      <c r="N15" s="131">
        <f>+'N EERR RODEO'!N15+'N EERR PIEDEM'!N15+'N EERR TERRA'!N15+'N EERR UCAFE'!N15+'N EERR BARINAS'!N15+'N EERR LOS NA'!N15</f>
        <v>0</v>
      </c>
      <c r="O15" s="194">
        <f t="shared" si="2"/>
        <v>3528.3381843395132</v>
      </c>
    </row>
    <row r="16" spans="1:15" s="3" customFormat="1" outlineLevel="1" x14ac:dyDescent="0.3">
      <c r="A16" s="202"/>
      <c r="B16" s="131">
        <f>+'N EERR RODEO'!B16+'N EERR PIEDEM'!B16+'N EERR TERRA'!B16+'N EERR UCAFE'!B16+'N EERR BARINAS'!B16+'N EERR LOS NA'!B16</f>
        <v>0</v>
      </c>
      <c r="C16" s="131">
        <f>+'N EERR RODEO'!C16+'N EERR PIEDEM'!C16+'N EERR TERRA'!C16+'N EERR UCAFE'!C16+'N EERR BARINAS'!C16+'N EERR LOS NA'!C16</f>
        <v>0</v>
      </c>
      <c r="D16" s="131">
        <f>+'N EERR RODEO'!D16+'N EERR PIEDEM'!D16+'N EERR TERRA'!D16+'N EERR UCAFE'!D16+'N EERR BARINAS'!D16+'N EERR LOS NA'!D16</f>
        <v>0</v>
      </c>
      <c r="E16" s="131">
        <f>+'N EERR RODEO'!E16+'N EERR PIEDEM'!E16+'N EERR TERRA'!E16+'N EERR UCAFE'!E16+'N EERR BARINAS'!E16+'N EERR LOS NA'!E16</f>
        <v>0</v>
      </c>
      <c r="F16" s="131">
        <f>+'N EERR RODEO'!F16+'N EERR PIEDEM'!F16+'N EERR TERRA'!F16+'N EERR UCAFE'!F16+'N EERR BARINAS'!F16+'N EERR LOS NA'!F16</f>
        <v>0</v>
      </c>
      <c r="G16" s="131">
        <f>+'N EERR RODEO'!G16+'N EERR PIEDEM'!G16+'N EERR TERRA'!G16+'N EERR UCAFE'!G16+'N EERR BARINAS'!G16+'N EERR LOS NA'!G16</f>
        <v>0</v>
      </c>
      <c r="H16" s="131">
        <f>+'N EERR RODEO'!H16+'N EERR PIEDEM'!H16+'N EERR TERRA'!H16+'N EERR UCAFE'!H16+'N EERR BARINAS'!H16+'N EERR LOS NA'!H16</f>
        <v>0</v>
      </c>
      <c r="I16" s="131">
        <f>+'N EERR RODEO'!I16+'N EERR PIEDEM'!I16+'N EERR TERRA'!I16+'N EERR UCAFE'!I16+'N EERR BARINAS'!I16+'N EERR LOS NA'!I16</f>
        <v>0</v>
      </c>
      <c r="J16" s="131">
        <f>+'N EERR RODEO'!J16+'N EERR PIEDEM'!J16+'N EERR TERRA'!J16+'N EERR UCAFE'!J16+'N EERR BARINAS'!J16+'N EERR LOS NA'!J16</f>
        <v>0</v>
      </c>
      <c r="K16" s="131">
        <f>+'N EERR RODEO'!K16+'N EERR PIEDEM'!K16+'N EERR TERRA'!K16+'N EERR UCAFE'!K16+'N EERR BARINAS'!K16+'N EERR LOS NA'!K16</f>
        <v>0</v>
      </c>
      <c r="L16" s="131">
        <f>+'N EERR RODEO'!L16+'N EERR PIEDEM'!L16+'N EERR TERRA'!L16+'N EERR UCAFE'!L16+'N EERR BARINAS'!L16+'N EERR LOS NA'!L16</f>
        <v>0</v>
      </c>
      <c r="M16" s="131">
        <f>+'N EERR RODEO'!M16+'N EERR PIEDEM'!M16+'N EERR TERRA'!M16+'N EERR UCAFE'!M16+'N EERR BARINAS'!M16+'N EERR LOS NA'!M16</f>
        <v>0</v>
      </c>
      <c r="N16" s="131">
        <f>+'N EERR RODEO'!N16+'N EERR PIEDEM'!N16+'N EERR TERRA'!N16+'N EERR UCAFE'!N16+'N EERR BARINAS'!N16+'N EERR LOS NA'!N16</f>
        <v>0</v>
      </c>
      <c r="O16" s="194">
        <f t="shared" si="2"/>
        <v>0</v>
      </c>
    </row>
    <row r="17" spans="1:15" s="3" customFormat="1" outlineLevel="1" x14ac:dyDescent="0.3">
      <c r="A17" s="202"/>
      <c r="B17" s="131">
        <f>+'N EERR RODEO'!B17+'N EERR PIEDEM'!B17+'N EERR TERRA'!B17+'N EERR UCAFE'!B17+'N EERR BARINAS'!B17+'N EERR LOS NA'!B17</f>
        <v>0</v>
      </c>
      <c r="C17" s="131">
        <f>+'N EERR RODEO'!C17+'N EERR PIEDEM'!C17+'N EERR TERRA'!C17+'N EERR UCAFE'!C17+'N EERR BARINAS'!C17+'N EERR LOS NA'!C17</f>
        <v>0</v>
      </c>
      <c r="D17" s="131">
        <f>+'N EERR RODEO'!D17+'N EERR PIEDEM'!D17+'N EERR TERRA'!D17+'N EERR UCAFE'!D17+'N EERR BARINAS'!D17+'N EERR LOS NA'!D17</f>
        <v>0</v>
      </c>
      <c r="E17" s="131">
        <f>+'N EERR RODEO'!E17+'N EERR PIEDEM'!E17+'N EERR TERRA'!E17+'N EERR UCAFE'!E17+'N EERR BARINAS'!E17+'N EERR LOS NA'!E17</f>
        <v>0</v>
      </c>
      <c r="F17" s="131">
        <f>+'N EERR RODEO'!F17+'N EERR PIEDEM'!F17+'N EERR TERRA'!F17+'N EERR UCAFE'!F17+'N EERR BARINAS'!F17+'N EERR LOS NA'!F17</f>
        <v>0</v>
      </c>
      <c r="G17" s="131">
        <f>+'N EERR RODEO'!G17+'N EERR PIEDEM'!G17+'N EERR TERRA'!G17+'N EERR UCAFE'!G17+'N EERR BARINAS'!G17+'N EERR LOS NA'!G17</f>
        <v>0</v>
      </c>
      <c r="H17" s="131">
        <f>+'N EERR RODEO'!H17+'N EERR PIEDEM'!H17+'N EERR TERRA'!H17+'N EERR UCAFE'!H17+'N EERR BARINAS'!H17+'N EERR LOS NA'!H17</f>
        <v>0</v>
      </c>
      <c r="I17" s="131">
        <f>+'N EERR RODEO'!I17+'N EERR PIEDEM'!I17+'N EERR TERRA'!I17+'N EERR UCAFE'!I17+'N EERR BARINAS'!I17+'N EERR LOS NA'!I17</f>
        <v>0</v>
      </c>
      <c r="J17" s="131">
        <f>+'N EERR RODEO'!J17+'N EERR PIEDEM'!J17+'N EERR TERRA'!J17+'N EERR UCAFE'!J17+'N EERR BARINAS'!J17+'N EERR LOS NA'!J17</f>
        <v>0</v>
      </c>
      <c r="K17" s="131">
        <f>+'N EERR RODEO'!K17+'N EERR PIEDEM'!K17+'N EERR TERRA'!K17+'N EERR UCAFE'!K17+'N EERR BARINAS'!K17+'N EERR LOS NA'!K17</f>
        <v>0</v>
      </c>
      <c r="L17" s="131">
        <f>+'N EERR RODEO'!L17+'N EERR PIEDEM'!L17+'N EERR TERRA'!L17+'N EERR UCAFE'!L17+'N EERR BARINAS'!L17+'N EERR LOS NA'!L17</f>
        <v>0</v>
      </c>
      <c r="M17" s="131">
        <f>+'N EERR RODEO'!M17+'N EERR PIEDEM'!M17+'N EERR TERRA'!M17+'N EERR UCAFE'!M17+'N EERR BARINAS'!M17+'N EERR LOS NA'!M17</f>
        <v>0</v>
      </c>
      <c r="N17" s="131">
        <f>+'N EERR RODEO'!N17+'N EERR PIEDEM'!N17+'N EERR TERRA'!N17+'N EERR UCAFE'!N17+'N EERR BARINAS'!N17+'N EERR LOS NA'!N17</f>
        <v>0</v>
      </c>
      <c r="O17" s="194">
        <f t="shared" si="2"/>
        <v>0</v>
      </c>
    </row>
    <row r="18" spans="1:15" s="187" customFormat="1" ht="15.6" outlineLevel="1" x14ac:dyDescent="0.3">
      <c r="A18" s="224" t="s">
        <v>244</v>
      </c>
      <c r="B18" s="186">
        <f>SUM(B19:B28)</f>
        <v>0</v>
      </c>
      <c r="C18" s="186">
        <f>SUM(C19:C28)</f>
        <v>10.588687626136387</v>
      </c>
      <c r="D18" s="186">
        <f t="shared" ref="D18:H18" si="3">SUM(D19:D28)</f>
        <v>152.0611629065547</v>
      </c>
      <c r="E18" s="186">
        <f t="shared" si="3"/>
        <v>15479.778258524006</v>
      </c>
      <c r="F18" s="186">
        <f t="shared" si="3"/>
        <v>837.95655087582702</v>
      </c>
      <c r="G18" s="186">
        <f t="shared" si="3"/>
        <v>444.96006667836468</v>
      </c>
      <c r="H18" s="186">
        <f t="shared" si="3"/>
        <v>9988.6572601387434</v>
      </c>
      <c r="I18" s="186">
        <f t="shared" ref="I18:K18" si="4">SUM(I19:I28)</f>
        <v>0</v>
      </c>
      <c r="J18" s="186">
        <f t="shared" si="4"/>
        <v>0</v>
      </c>
      <c r="K18" s="186">
        <f t="shared" si="4"/>
        <v>0</v>
      </c>
      <c r="L18" s="186">
        <f t="shared" ref="L18:N18" si="5">SUM(L19:L28)</f>
        <v>0</v>
      </c>
      <c r="M18" s="186">
        <f t="shared" si="5"/>
        <v>0</v>
      </c>
      <c r="N18" s="186">
        <f t="shared" si="5"/>
        <v>0</v>
      </c>
      <c r="O18" s="210">
        <f t="shared" si="2"/>
        <v>26914.00198674963</v>
      </c>
    </row>
    <row r="19" spans="1:15" s="3" customFormat="1" outlineLevel="1" x14ac:dyDescent="0.3">
      <c r="A19" s="202" t="s">
        <v>104</v>
      </c>
      <c r="B19" s="131">
        <f>+'N EERR RODEO'!B19+'N EERR PIEDEM'!B19+'N EERR TERRA'!B19+'N EERR UCAFE'!B19+'N EERR BARINAS'!B19+'N EERR LOS NA'!B19</f>
        <v>0</v>
      </c>
      <c r="C19" s="131">
        <f>+'N EERR RODEO'!C19+'N EERR PIEDEM'!C19+'N EERR TERRA'!C19+'N EERR UCAFE'!C19+'N EERR BARINAS'!C19+'N EERR LOS NA'!C19</f>
        <v>0</v>
      </c>
      <c r="D19" s="131">
        <f>+'N EERR RODEO'!D19+'N EERR PIEDEM'!D19+'N EERR TERRA'!D19+'N EERR UCAFE'!D19+'N EERR BARINAS'!D19+'N EERR LOS NA'!D19</f>
        <v>0</v>
      </c>
      <c r="E19" s="131">
        <f>+'N EERR RODEO'!E19+'N EERR PIEDEM'!E19+'N EERR TERRA'!E19+'N EERR UCAFE'!E19+'N EERR BARINAS'!E19+'N EERR LOS NA'!E19</f>
        <v>0</v>
      </c>
      <c r="F19" s="131">
        <f>+'N EERR RODEO'!F19+'N EERR PIEDEM'!F19+'N EERR TERRA'!F19+'N EERR UCAFE'!F19+'N EERR BARINAS'!F19+'N EERR LOS NA'!F19</f>
        <v>0</v>
      </c>
      <c r="G19" s="131">
        <f>+'N EERR RODEO'!G19+'N EERR PIEDEM'!G19+'N EERR TERRA'!G19+'N EERR UCAFE'!G19+'N EERR BARINAS'!G19+'N EERR LOS NA'!G19</f>
        <v>0</v>
      </c>
      <c r="H19" s="131">
        <f>+'N EERR RODEO'!H19+'N EERR PIEDEM'!H19+'N EERR TERRA'!H19+'N EERR UCAFE'!H19+'N EERR BARINAS'!H19+'N EERR LOS NA'!H19</f>
        <v>0</v>
      </c>
      <c r="I19" s="131">
        <f>+'N EERR RODEO'!I19+'N EERR PIEDEM'!I19+'N EERR TERRA'!I19+'N EERR UCAFE'!I19+'N EERR BARINAS'!I19+'N EERR LOS NA'!I19</f>
        <v>0</v>
      </c>
      <c r="J19" s="131">
        <f>+'N EERR RODEO'!J19+'N EERR PIEDEM'!J19+'N EERR TERRA'!J19+'N EERR UCAFE'!J19+'N EERR BARINAS'!J19+'N EERR LOS NA'!J19</f>
        <v>0</v>
      </c>
      <c r="K19" s="131">
        <f>+'N EERR RODEO'!K19+'N EERR PIEDEM'!K19+'N EERR TERRA'!K19+'N EERR UCAFE'!K19+'N EERR BARINAS'!K19+'N EERR LOS NA'!K19</f>
        <v>0</v>
      </c>
      <c r="L19" s="131">
        <f>+'N EERR RODEO'!L19+'N EERR PIEDEM'!L19+'N EERR TERRA'!L19+'N EERR UCAFE'!L19+'N EERR BARINAS'!L19+'N EERR LOS NA'!L19</f>
        <v>0</v>
      </c>
      <c r="M19" s="131">
        <f>+'N EERR RODEO'!M19+'N EERR PIEDEM'!M19+'N EERR TERRA'!M19+'N EERR UCAFE'!M19+'N EERR BARINAS'!M19+'N EERR LOS NA'!M19</f>
        <v>0</v>
      </c>
      <c r="N19" s="131">
        <f>+'N EERR RODEO'!N19+'N EERR PIEDEM'!N19+'N EERR TERRA'!N19+'N EERR UCAFE'!N19+'N EERR BARINAS'!N19+'N EERR LOS NA'!N19</f>
        <v>0</v>
      </c>
      <c r="O19" s="194">
        <f>+SUM(C19:N19)</f>
        <v>0</v>
      </c>
    </row>
    <row r="20" spans="1:15" s="3" customFormat="1" outlineLevel="1" x14ac:dyDescent="0.3">
      <c r="A20" s="202" t="s">
        <v>105</v>
      </c>
      <c r="B20" s="131">
        <f>+'N EERR RODEO'!B20+'N EERR PIEDEM'!B20+'N EERR TERRA'!B20+'N EERR UCAFE'!B20+'N EERR BARINAS'!B20+'N EERR LOS NA'!B20</f>
        <v>0</v>
      </c>
      <c r="C20" s="131">
        <f>+'N EERR RODEO'!C20+'N EERR PIEDEM'!C20+'N EERR TERRA'!C20+'N EERR UCAFE'!C20+'N EERR BARINAS'!C20+'N EERR LOS NA'!C20</f>
        <v>3.1088337128997029E-2</v>
      </c>
      <c r="D20" s="131">
        <f>+'N EERR RODEO'!D20+'N EERR PIEDEM'!D20+'N EERR TERRA'!D20+'N EERR UCAFE'!D20+'N EERR BARINAS'!D20+'N EERR LOS NA'!D20</f>
        <v>0</v>
      </c>
      <c r="E20" s="131">
        <f>+'N EERR RODEO'!E20+'N EERR PIEDEM'!E20+'N EERR TERRA'!E20+'N EERR UCAFE'!E20+'N EERR BARINAS'!E20+'N EERR LOS NA'!E20</f>
        <v>3.524990338278558E-2</v>
      </c>
      <c r="F20" s="131">
        <f>+'N EERR RODEO'!F20+'N EERR PIEDEM'!F20+'N EERR TERRA'!F20+'N EERR UCAFE'!F20+'N EERR BARINAS'!F20+'N EERR LOS NA'!F20</f>
        <v>2.2445465161541452E-2</v>
      </c>
      <c r="G20" s="131">
        <f>+'N EERR RODEO'!G20+'N EERR PIEDEM'!G20+'N EERR TERRA'!G20+'N EERR UCAFE'!G20+'N EERR BARINAS'!G20+'N EERR LOS NA'!G20</f>
        <v>3.8163859156577183E-2</v>
      </c>
      <c r="H20" s="131">
        <f>+'N EERR RODEO'!H20+'N EERR PIEDEM'!H20+'N EERR TERRA'!H20+'N EERR UCAFE'!H20+'N EERR BARINAS'!H20+'N EERR LOS NA'!H20</f>
        <v>1.5922460073834667E-2</v>
      </c>
      <c r="I20" s="131">
        <f>+'N EERR RODEO'!I20+'N EERR PIEDEM'!I20+'N EERR TERRA'!I20+'N EERR UCAFE'!I20+'N EERR BARINAS'!I20+'N EERR LOS NA'!I20</f>
        <v>0</v>
      </c>
      <c r="J20" s="131">
        <f>+'N EERR RODEO'!J20+'N EERR PIEDEM'!J20+'N EERR TERRA'!J20+'N EERR UCAFE'!J20+'N EERR BARINAS'!J20+'N EERR LOS NA'!J20</f>
        <v>0</v>
      </c>
      <c r="K20" s="131">
        <f>+'N EERR RODEO'!K20+'N EERR PIEDEM'!K20+'N EERR TERRA'!K20+'N EERR UCAFE'!K20+'N EERR BARINAS'!K20+'N EERR LOS NA'!K20</f>
        <v>0</v>
      </c>
      <c r="L20" s="131">
        <f>+'N EERR RODEO'!L20+'N EERR PIEDEM'!L20+'N EERR TERRA'!L20+'N EERR UCAFE'!L20+'N EERR BARINAS'!L20+'N EERR LOS NA'!L20</f>
        <v>0</v>
      </c>
      <c r="M20" s="131">
        <f>+'N EERR RODEO'!M20+'N EERR PIEDEM'!M20+'N EERR TERRA'!M20+'N EERR UCAFE'!M20+'N EERR BARINAS'!M20+'N EERR LOS NA'!M20</f>
        <v>0</v>
      </c>
      <c r="N20" s="131">
        <f>+'N EERR RODEO'!N20+'N EERR PIEDEM'!N20+'N EERR TERRA'!N20+'N EERR UCAFE'!N20+'N EERR BARINAS'!N20+'N EERR LOS NA'!N20</f>
        <v>0</v>
      </c>
      <c r="O20" s="194">
        <f t="shared" ref="O20:O28" si="6">+SUM(C20:N20)</f>
        <v>0.1428700249037359</v>
      </c>
    </row>
    <row r="21" spans="1:15" s="3" customFormat="1" outlineLevel="1" x14ac:dyDescent="0.3">
      <c r="A21" s="202" t="s">
        <v>106</v>
      </c>
      <c r="B21" s="131">
        <f>+'N EERR RODEO'!B21+'N EERR PIEDEM'!B21+'N EERR TERRA'!B21+'N EERR UCAFE'!B21+'N EERR BARINAS'!B21+'N EERR LOS NA'!B21</f>
        <v>0</v>
      </c>
      <c r="C21" s="131">
        <f>+'N EERR RODEO'!C21+'N EERR PIEDEM'!C21+'N EERR TERRA'!C21+'N EERR UCAFE'!C21+'N EERR BARINAS'!C21+'N EERR LOS NA'!C21</f>
        <v>6.3295854394637949</v>
      </c>
      <c r="D21" s="131">
        <f>+'N EERR RODEO'!D21+'N EERR PIEDEM'!D21+'N EERR TERRA'!D21+'N EERR UCAFE'!D21+'N EERR BARINAS'!D21+'N EERR LOS NA'!D21</f>
        <v>46.869707494128534</v>
      </c>
      <c r="E21" s="131">
        <f>+'N EERR RODEO'!E21+'N EERR PIEDEM'!E21+'N EERR TERRA'!E21+'N EERR UCAFE'!E21+'N EERR BARINAS'!E21+'N EERR LOS NA'!E21</f>
        <v>7.1557303867054722</v>
      </c>
      <c r="F21" s="131">
        <f>+'N EERR RODEO'!F21+'N EERR PIEDEM'!F21+'N EERR TERRA'!F21+'N EERR UCAFE'!F21+'N EERR BARINAS'!F21+'N EERR LOS NA'!F21</f>
        <v>227.35011662125339</v>
      </c>
      <c r="G21" s="131">
        <f>+'N EERR RODEO'!G21+'N EERR PIEDEM'!G21+'N EERR TERRA'!G21+'N EERR UCAFE'!G21+'N EERR BARINAS'!G21+'N EERR LOS NA'!G21</f>
        <v>152.65543662630873</v>
      </c>
      <c r="H21" s="131">
        <f>+'N EERR RODEO'!H21+'N EERR PIEDEM'!H21+'N EERR TERRA'!H21+'N EERR UCAFE'!H21+'N EERR BARINAS'!H21+'N EERR LOS NA'!H21</f>
        <v>35.156791843026937</v>
      </c>
      <c r="I21" s="131">
        <f>+'N EERR RODEO'!I21+'N EERR PIEDEM'!I21+'N EERR TERRA'!I21+'N EERR UCAFE'!I21+'N EERR BARINAS'!I21+'N EERR LOS NA'!I21</f>
        <v>0</v>
      </c>
      <c r="J21" s="131">
        <f>+'N EERR RODEO'!J21+'N EERR PIEDEM'!J21+'N EERR TERRA'!J21+'N EERR UCAFE'!J21+'N EERR BARINAS'!J21+'N EERR LOS NA'!J21</f>
        <v>0</v>
      </c>
      <c r="K21" s="131">
        <f>+'N EERR RODEO'!K21+'N EERR PIEDEM'!K21+'N EERR TERRA'!K21+'N EERR UCAFE'!K21+'N EERR BARINAS'!K21+'N EERR LOS NA'!K21</f>
        <v>0</v>
      </c>
      <c r="L21" s="131">
        <f>+'N EERR RODEO'!L21+'N EERR PIEDEM'!L21+'N EERR TERRA'!L21+'N EERR UCAFE'!L21+'N EERR BARINAS'!L21+'N EERR LOS NA'!L21</f>
        <v>0</v>
      </c>
      <c r="M21" s="131">
        <f>+'N EERR RODEO'!M21+'N EERR PIEDEM'!M21+'N EERR TERRA'!M21+'N EERR UCAFE'!M21+'N EERR BARINAS'!M21+'N EERR LOS NA'!M21</f>
        <v>0</v>
      </c>
      <c r="N21" s="131">
        <f>+'N EERR RODEO'!N21+'N EERR PIEDEM'!N21+'N EERR TERRA'!N21+'N EERR UCAFE'!N21+'N EERR BARINAS'!N21+'N EERR LOS NA'!N21</f>
        <v>0</v>
      </c>
      <c r="O21" s="194">
        <f t="shared" si="6"/>
        <v>475.51736841088683</v>
      </c>
    </row>
    <row r="22" spans="1:15" s="3" customFormat="1" outlineLevel="1" x14ac:dyDescent="0.3">
      <c r="A22" s="202" t="s">
        <v>107</v>
      </c>
      <c r="B22" s="131">
        <f>+'N EERR RODEO'!B22+'N EERR PIEDEM'!B22+'N EERR TERRA'!B22+'N EERR UCAFE'!B22+'N EERR BARINAS'!B22+'N EERR LOS NA'!B22</f>
        <v>0</v>
      </c>
      <c r="C22" s="131">
        <f>+'N EERR RODEO'!C22+'N EERR PIEDEM'!C22+'N EERR TERRA'!C22+'N EERR UCAFE'!C22+'N EERR BARINAS'!C22+'N EERR LOS NA'!C22</f>
        <v>0</v>
      </c>
      <c r="D22" s="131">
        <f>+'N EERR RODEO'!D22+'N EERR PIEDEM'!D22+'N EERR TERRA'!D22+'N EERR UCAFE'!D22+'N EERR BARINAS'!D22+'N EERR LOS NA'!D22</f>
        <v>19.037523307949613</v>
      </c>
      <c r="E22" s="131">
        <f>+'N EERR RODEO'!E22+'N EERR PIEDEM'!E22+'N EERR TERRA'!E22+'N EERR UCAFE'!E22+'N EERR BARINAS'!E22+'N EERR LOS NA'!E22</f>
        <v>0</v>
      </c>
      <c r="F22" s="131">
        <f>+'N EERR RODEO'!F22+'N EERR PIEDEM'!F22+'N EERR TERRA'!F22+'N EERR UCAFE'!F22+'N EERR BARINAS'!F22+'N EERR LOS NA'!F22</f>
        <v>0</v>
      </c>
      <c r="G22" s="131">
        <f>+'N EERR RODEO'!G22+'N EERR PIEDEM'!G22+'N EERR TERRA'!G22+'N EERR UCAFE'!G22+'N EERR BARINAS'!G22+'N EERR LOS NA'!G22</f>
        <v>0</v>
      </c>
      <c r="H22" s="131">
        <f>+'N EERR RODEO'!H22+'N EERR PIEDEM'!H22+'N EERR TERRA'!H22+'N EERR UCAFE'!H22+'N EERR BARINAS'!H22+'N EERR LOS NA'!H22</f>
        <v>0</v>
      </c>
      <c r="I22" s="131">
        <f>+'N EERR RODEO'!I22+'N EERR PIEDEM'!I22+'N EERR TERRA'!I22+'N EERR UCAFE'!I22+'N EERR BARINAS'!I22+'N EERR LOS NA'!I22</f>
        <v>0</v>
      </c>
      <c r="J22" s="131">
        <f>+'N EERR RODEO'!J22+'N EERR PIEDEM'!J22+'N EERR TERRA'!J22+'N EERR UCAFE'!J22+'N EERR BARINAS'!J22+'N EERR LOS NA'!J22</f>
        <v>0</v>
      </c>
      <c r="K22" s="131">
        <f>+'N EERR RODEO'!K22+'N EERR PIEDEM'!K22+'N EERR TERRA'!K22+'N EERR UCAFE'!K22+'N EERR BARINAS'!K22+'N EERR LOS NA'!K22</f>
        <v>0</v>
      </c>
      <c r="L22" s="131">
        <f>+'N EERR RODEO'!L22+'N EERR PIEDEM'!L22+'N EERR TERRA'!L22+'N EERR UCAFE'!L22+'N EERR BARINAS'!L22+'N EERR LOS NA'!L22</f>
        <v>0</v>
      </c>
      <c r="M22" s="131">
        <f>+'N EERR RODEO'!M22+'N EERR PIEDEM'!M22+'N EERR TERRA'!M22+'N EERR UCAFE'!M22+'N EERR BARINAS'!M22+'N EERR LOS NA'!M22</f>
        <v>0</v>
      </c>
      <c r="N22" s="131">
        <f>+'N EERR RODEO'!N22+'N EERR PIEDEM'!N22+'N EERR TERRA'!N22+'N EERR UCAFE'!N22+'N EERR BARINAS'!N22+'N EERR LOS NA'!N22</f>
        <v>0</v>
      </c>
      <c r="O22" s="194">
        <f t="shared" si="6"/>
        <v>19.037523307949613</v>
      </c>
    </row>
    <row r="23" spans="1:15" s="3" customFormat="1" outlineLevel="1" x14ac:dyDescent="0.3">
      <c r="A23" s="202" t="s">
        <v>108</v>
      </c>
      <c r="B23" s="131">
        <f>+'N EERR RODEO'!B23+'N EERR PIEDEM'!B23+'N EERR TERRA'!B23+'N EERR UCAFE'!B23+'N EERR BARINAS'!B23+'N EERR LOS NA'!B23</f>
        <v>0</v>
      </c>
      <c r="C23" s="131">
        <f>+'N EERR RODEO'!C23+'N EERR PIEDEM'!C23+'N EERR TERRA'!C23+'N EERR UCAFE'!C23+'N EERR BARINAS'!C23+'N EERR LOS NA'!C23</f>
        <v>3.2331870614156908</v>
      </c>
      <c r="D23" s="131">
        <f>+'N EERR RODEO'!D23+'N EERR PIEDEM'!D23+'N EERR TERRA'!D23+'N EERR UCAFE'!D23+'N EERR BARINAS'!D23+'N EERR LOS NA'!D23</f>
        <v>9.3851896662159291</v>
      </c>
      <c r="E23" s="131">
        <f>+'N EERR RODEO'!E23+'N EERR PIEDEM'!E23+'N EERR TERRA'!E23+'N EERR UCAFE'!E23+'N EERR BARINAS'!E23+'N EERR LOS NA'!E23</f>
        <v>4.674137188557367</v>
      </c>
      <c r="F23" s="131">
        <f>+'N EERR RODEO'!F23+'N EERR PIEDEM'!F23+'N EERR TERRA'!F23+'N EERR UCAFE'!F23+'N EERR BARINAS'!F23+'N EERR LOS NA'!F23</f>
        <v>4.9978569093032306</v>
      </c>
      <c r="G23" s="131">
        <f>+'N EERR RODEO'!G23+'N EERR PIEDEM'!G23+'N EERR TERRA'!G23+'N EERR UCAFE'!G23+'N EERR BARINAS'!G23+'N EERR LOS NA'!G23</f>
        <v>10.533225127215301</v>
      </c>
      <c r="H23" s="131">
        <f>+'N EERR RODEO'!H23+'N EERR PIEDEM'!H23+'N EERR TERRA'!H23+'N EERR UCAFE'!H23+'N EERR BARINAS'!H23+'N EERR LOS NA'!H23</f>
        <v>27.736925448619992</v>
      </c>
      <c r="I23" s="131">
        <f>+'N EERR RODEO'!I23+'N EERR PIEDEM'!I23+'N EERR TERRA'!I23+'N EERR UCAFE'!I23+'N EERR BARINAS'!I23+'N EERR LOS NA'!I23</f>
        <v>0</v>
      </c>
      <c r="J23" s="131">
        <f>+'N EERR RODEO'!J23+'N EERR PIEDEM'!J23+'N EERR TERRA'!J23+'N EERR UCAFE'!J23+'N EERR BARINAS'!J23+'N EERR LOS NA'!J23</f>
        <v>0</v>
      </c>
      <c r="K23" s="131">
        <f>+'N EERR RODEO'!K23+'N EERR PIEDEM'!K23+'N EERR TERRA'!K23+'N EERR UCAFE'!K23+'N EERR BARINAS'!K23+'N EERR LOS NA'!K23</f>
        <v>0</v>
      </c>
      <c r="L23" s="131">
        <f>+'N EERR RODEO'!L23+'N EERR PIEDEM'!L23+'N EERR TERRA'!L23+'N EERR UCAFE'!L23+'N EERR BARINAS'!L23+'N EERR LOS NA'!L23</f>
        <v>0</v>
      </c>
      <c r="M23" s="131">
        <f>+'N EERR RODEO'!M23+'N EERR PIEDEM'!M23+'N EERR TERRA'!M23+'N EERR UCAFE'!M23+'N EERR BARINAS'!M23+'N EERR LOS NA'!M23</f>
        <v>0</v>
      </c>
      <c r="N23" s="131">
        <f>+'N EERR RODEO'!N23+'N EERR PIEDEM'!N23+'N EERR TERRA'!N23+'N EERR UCAFE'!N23+'N EERR BARINAS'!N23+'N EERR LOS NA'!N23</f>
        <v>0</v>
      </c>
      <c r="O23" s="194">
        <f t="shared" si="6"/>
        <v>60.560521401327513</v>
      </c>
    </row>
    <row r="24" spans="1:15" s="3" customFormat="1" outlineLevel="1" x14ac:dyDescent="0.3">
      <c r="A24" s="202" t="s">
        <v>109</v>
      </c>
      <c r="B24" s="131">
        <f>+'N EERR RODEO'!B24+'N EERR PIEDEM'!B24+'N EERR TERRA'!B24+'N EERR UCAFE'!B24+'N EERR BARINAS'!B24+'N EERR LOS NA'!B24</f>
        <v>0</v>
      </c>
      <c r="C24" s="131">
        <f>+'N EERR RODEO'!C24+'N EERR PIEDEM'!C24+'N EERR TERRA'!C24+'N EERR UCAFE'!C24+'N EERR BARINAS'!C24+'N EERR LOS NA'!C24</f>
        <v>0</v>
      </c>
      <c r="D24" s="131">
        <f>+'N EERR RODEO'!D24+'N EERR PIEDEM'!D24+'N EERR TERRA'!D24+'N EERR UCAFE'!D24+'N EERR BARINAS'!D24+'N EERR LOS NA'!D24</f>
        <v>0</v>
      </c>
      <c r="E24" s="131">
        <f>+'N EERR RODEO'!E24+'N EERR PIEDEM'!E24+'N EERR TERRA'!E24+'N EERR UCAFE'!E24+'N EERR BARINAS'!E24+'N EERR LOS NA'!E24</f>
        <v>0</v>
      </c>
      <c r="F24" s="131">
        <f>+'N EERR RODEO'!F24+'N EERR PIEDEM'!F24+'N EERR TERRA'!F24+'N EERR UCAFE'!F24+'N EERR BARINAS'!F24+'N EERR LOS NA'!F24</f>
        <v>0</v>
      </c>
      <c r="G24" s="131">
        <f>+'N EERR RODEO'!G24+'N EERR PIEDEM'!G24+'N EERR TERRA'!G24+'N EERR UCAFE'!G24+'N EERR BARINAS'!G24+'N EERR LOS NA'!G24</f>
        <v>0</v>
      </c>
      <c r="H24" s="131">
        <f>+'N EERR RODEO'!H24+'N EERR PIEDEM'!H24+'N EERR TERRA'!H24+'N EERR UCAFE'!H24+'N EERR BARINAS'!H24+'N EERR LOS NA'!H24</f>
        <v>0</v>
      </c>
      <c r="I24" s="131">
        <f>+'N EERR RODEO'!I24+'N EERR PIEDEM'!I24+'N EERR TERRA'!I24+'N EERR UCAFE'!I24+'N EERR BARINAS'!I24+'N EERR LOS NA'!I24</f>
        <v>0</v>
      </c>
      <c r="J24" s="131">
        <f>+'N EERR RODEO'!J24+'N EERR PIEDEM'!J24+'N EERR TERRA'!J24+'N EERR UCAFE'!J24+'N EERR BARINAS'!J24+'N EERR LOS NA'!J24</f>
        <v>0</v>
      </c>
      <c r="K24" s="131">
        <f>+'N EERR RODEO'!K24+'N EERR PIEDEM'!K24+'N EERR TERRA'!K24+'N EERR UCAFE'!K24+'N EERR BARINAS'!K24+'N EERR LOS NA'!K24</f>
        <v>0</v>
      </c>
      <c r="L24" s="131">
        <f>+'N EERR RODEO'!L24+'N EERR PIEDEM'!L24+'N EERR TERRA'!L24+'N EERR UCAFE'!L24+'N EERR BARINAS'!L24+'N EERR LOS NA'!L24</f>
        <v>0</v>
      </c>
      <c r="M24" s="131">
        <f>+'N EERR RODEO'!M24+'N EERR PIEDEM'!M24+'N EERR TERRA'!M24+'N EERR UCAFE'!M24+'N EERR BARINAS'!M24+'N EERR LOS NA'!M24</f>
        <v>0</v>
      </c>
      <c r="N24" s="131">
        <f>+'N EERR RODEO'!N24+'N EERR PIEDEM'!N24+'N EERR TERRA'!N24+'N EERR UCAFE'!N24+'N EERR BARINAS'!N24+'N EERR LOS NA'!N24</f>
        <v>0</v>
      </c>
      <c r="O24" s="194">
        <f t="shared" si="6"/>
        <v>0</v>
      </c>
    </row>
    <row r="25" spans="1:15" s="3" customFormat="1" outlineLevel="1" x14ac:dyDescent="0.3">
      <c r="A25" s="202" t="s">
        <v>110</v>
      </c>
      <c r="B25" s="131">
        <f>+'N EERR RODEO'!B25+'N EERR PIEDEM'!B25+'N EERR TERRA'!B25+'N EERR UCAFE'!B25+'N EERR BARINAS'!B25+'N EERR LOS NA'!B25</f>
        <v>0</v>
      </c>
      <c r="C25" s="131">
        <f>+'N EERR RODEO'!C25+'N EERR PIEDEM'!C25+'N EERR TERRA'!C25+'N EERR UCAFE'!C25+'N EERR BARINAS'!C25+'N EERR LOS NA'!C25</f>
        <v>0</v>
      </c>
      <c r="D25" s="131">
        <f>+'N EERR RODEO'!D25+'N EERR PIEDEM'!D25+'N EERR TERRA'!D25+'N EERR UCAFE'!D25+'N EERR BARINAS'!D25+'N EERR LOS NA'!D25</f>
        <v>0</v>
      </c>
      <c r="E25" s="131">
        <f>+'N EERR RODEO'!E25+'N EERR PIEDEM'!E25+'N EERR TERRA'!E25+'N EERR UCAFE'!E25+'N EERR BARINAS'!E25+'N EERR LOS NA'!E25</f>
        <v>0</v>
      </c>
      <c r="F25" s="131">
        <f>+'N EERR RODEO'!F25+'N EERR PIEDEM'!F25+'N EERR TERRA'!F25+'N EERR UCAFE'!F25+'N EERR BARINAS'!F25+'N EERR LOS NA'!F25</f>
        <v>0</v>
      </c>
      <c r="G25" s="131">
        <f>+'N EERR RODEO'!G25+'N EERR PIEDEM'!G25+'N EERR TERRA'!G25+'N EERR UCAFE'!G25+'N EERR BARINAS'!G25+'N EERR LOS NA'!G25</f>
        <v>0</v>
      </c>
      <c r="H25" s="131">
        <f>+'N EERR RODEO'!H25+'N EERR PIEDEM'!H25+'N EERR TERRA'!H25+'N EERR UCAFE'!H25+'N EERR BARINAS'!H25+'N EERR LOS NA'!H25</f>
        <v>0</v>
      </c>
      <c r="I25" s="131">
        <f>+'N EERR RODEO'!I25+'N EERR PIEDEM'!I25+'N EERR TERRA'!I25+'N EERR UCAFE'!I25+'N EERR BARINAS'!I25+'N EERR LOS NA'!I25</f>
        <v>0</v>
      </c>
      <c r="J25" s="131">
        <f>+'N EERR RODEO'!J25+'N EERR PIEDEM'!J25+'N EERR TERRA'!J25+'N EERR UCAFE'!J25+'N EERR BARINAS'!J25+'N EERR LOS NA'!J25</f>
        <v>0</v>
      </c>
      <c r="K25" s="131">
        <f>+'N EERR RODEO'!K25+'N EERR PIEDEM'!K25+'N EERR TERRA'!K25+'N EERR UCAFE'!K25+'N EERR BARINAS'!K25+'N EERR LOS NA'!K25</f>
        <v>0</v>
      </c>
      <c r="L25" s="131">
        <f>+'N EERR RODEO'!L25+'N EERR PIEDEM'!L25+'N EERR TERRA'!L25+'N EERR UCAFE'!L25+'N EERR BARINAS'!L25+'N EERR LOS NA'!L25</f>
        <v>0</v>
      </c>
      <c r="M25" s="131">
        <f>+'N EERR RODEO'!M25+'N EERR PIEDEM'!M25+'N EERR TERRA'!M25+'N EERR UCAFE'!M25+'N EERR BARINAS'!M25+'N EERR LOS NA'!M25</f>
        <v>0</v>
      </c>
      <c r="N25" s="131">
        <f>+'N EERR RODEO'!N25+'N EERR PIEDEM'!N25+'N EERR TERRA'!N25+'N EERR UCAFE'!N25+'N EERR BARINAS'!N25+'N EERR LOS NA'!N25</f>
        <v>0</v>
      </c>
      <c r="O25" s="194">
        <f t="shared" si="6"/>
        <v>0</v>
      </c>
    </row>
    <row r="26" spans="1:15" s="3" customFormat="1" outlineLevel="1" x14ac:dyDescent="0.3">
      <c r="A26" s="202" t="s">
        <v>111</v>
      </c>
      <c r="B26" s="131">
        <f>+'N EERR RODEO'!B26+'N EERR PIEDEM'!B26+'N EERR TERRA'!B26+'N EERR UCAFE'!B26+'N EERR BARINAS'!B26+'N EERR LOS NA'!B26</f>
        <v>0</v>
      </c>
      <c r="C26" s="131">
        <f>+'N EERR RODEO'!C26+'N EERR PIEDEM'!C26+'N EERR TERRA'!C26+'N EERR UCAFE'!C26+'N EERR BARINAS'!C26+'N EERR LOS NA'!C26</f>
        <v>0</v>
      </c>
      <c r="D26" s="131">
        <f>+'N EERR RODEO'!D26+'N EERR PIEDEM'!D26+'N EERR TERRA'!D26+'N EERR UCAFE'!D26+'N EERR BARINAS'!D26+'N EERR LOS NA'!D26</f>
        <v>0</v>
      </c>
      <c r="E26" s="131">
        <f>+'N EERR RODEO'!E26+'N EERR PIEDEM'!E26+'N EERR TERRA'!E26+'N EERR UCAFE'!E26+'N EERR BARINAS'!E26+'N EERR LOS NA'!E26</f>
        <v>15409.92</v>
      </c>
      <c r="F26" s="131">
        <f>+'N EERR RODEO'!F26+'N EERR PIEDEM'!F26+'N EERR TERRA'!F26+'N EERR UCAFE'!F26+'N EERR BARINAS'!F26+'N EERR LOS NA'!F26</f>
        <v>0</v>
      </c>
      <c r="G26" s="131">
        <f>+'N EERR RODEO'!G26+'N EERR PIEDEM'!G26+'N EERR TERRA'!G26+'N EERR UCAFE'!G26+'N EERR BARINAS'!G26+'N EERR LOS NA'!G26</f>
        <v>0</v>
      </c>
      <c r="H26" s="131">
        <f>+'N EERR RODEO'!H26+'N EERR PIEDEM'!H26+'N EERR TERRA'!H26+'N EERR UCAFE'!H26+'N EERR BARINAS'!H26+'N EERR LOS NA'!H26</f>
        <v>9919.92</v>
      </c>
      <c r="I26" s="131">
        <f>+'N EERR RODEO'!I26+'N EERR PIEDEM'!I26+'N EERR TERRA'!I26+'N EERR UCAFE'!I26+'N EERR BARINAS'!I26+'N EERR LOS NA'!I26</f>
        <v>0</v>
      </c>
      <c r="J26" s="131">
        <f>+'N EERR RODEO'!J26+'N EERR PIEDEM'!J26+'N EERR TERRA'!J26+'N EERR UCAFE'!J26+'N EERR BARINAS'!J26+'N EERR LOS NA'!J26</f>
        <v>0</v>
      </c>
      <c r="K26" s="131">
        <f>+'N EERR RODEO'!K26+'N EERR PIEDEM'!K26+'N EERR TERRA'!K26+'N EERR UCAFE'!K26+'N EERR BARINAS'!K26+'N EERR LOS NA'!K26</f>
        <v>0</v>
      </c>
      <c r="L26" s="131">
        <f>+'N EERR RODEO'!L26+'N EERR PIEDEM'!L26+'N EERR TERRA'!L26+'N EERR UCAFE'!L26+'N EERR BARINAS'!L26+'N EERR LOS NA'!L26</f>
        <v>0</v>
      </c>
      <c r="M26" s="131">
        <f>+'N EERR RODEO'!M26+'N EERR PIEDEM'!M26+'N EERR TERRA'!M26+'N EERR UCAFE'!M26+'N EERR BARINAS'!M26+'N EERR LOS NA'!M26</f>
        <v>0</v>
      </c>
      <c r="N26" s="131">
        <f>+'N EERR RODEO'!N26+'N EERR PIEDEM'!N26+'N EERR TERRA'!N26+'N EERR UCAFE'!N26+'N EERR BARINAS'!N26+'N EERR LOS NA'!N26</f>
        <v>0</v>
      </c>
      <c r="O26" s="194">
        <f t="shared" si="6"/>
        <v>25329.84</v>
      </c>
    </row>
    <row r="27" spans="1:15" s="3" customFormat="1" outlineLevel="1" x14ac:dyDescent="0.3">
      <c r="A27" s="202" t="s">
        <v>112</v>
      </c>
      <c r="B27" s="131">
        <f>+'N EERR RODEO'!B27+'N EERR PIEDEM'!B27+'N EERR TERRA'!B27+'N EERR UCAFE'!B27+'N EERR BARINAS'!B27+'N EERR LOS NA'!B27</f>
        <v>0</v>
      </c>
      <c r="C27" s="131">
        <f>+'N EERR RODEO'!C27+'N EERR PIEDEM'!C27+'N EERR TERRA'!C27+'N EERR UCAFE'!C27+'N EERR BARINAS'!C27+'N EERR LOS NA'!C27</f>
        <v>0.99482678812790493</v>
      </c>
      <c r="D27" s="131">
        <f>+'N EERR RODEO'!D27+'N EERR PIEDEM'!D27+'N EERR TERRA'!D27+'N EERR UCAFE'!D27+'N EERR BARINAS'!D27+'N EERR LOS NA'!D27</f>
        <v>76.768742438260631</v>
      </c>
      <c r="E27" s="131">
        <f>+'N EERR RODEO'!E27+'N EERR PIEDEM'!E27+'N EERR TERRA'!E27+'N EERR UCAFE'!E27+'N EERR BARINAS'!E27+'N EERR LOS NA'!E27</f>
        <v>57.993141045358826</v>
      </c>
      <c r="F27" s="131">
        <f>+'N EERR RODEO'!F27+'N EERR PIEDEM'!F27+'N EERR TERRA'!F27+'N EERR UCAFE'!F27+'N EERR BARINAS'!F27+'N EERR LOS NA'!F27</f>
        <v>605.58613188010884</v>
      </c>
      <c r="G27" s="131">
        <f>+'N EERR RODEO'!G27+'N EERR PIEDEM'!G27+'N EERR TERRA'!G27+'N EERR UCAFE'!G27+'N EERR BARINAS'!G27+'N EERR LOS NA'!G27</f>
        <v>281.73324106568407</v>
      </c>
      <c r="H27" s="131">
        <f>+'N EERR RODEO'!H27+'N EERR PIEDEM'!H27+'N EERR TERRA'!H27+'N EERR UCAFE'!H27+'N EERR BARINAS'!H27+'N EERR LOS NA'!H27</f>
        <v>5.8276203870234866</v>
      </c>
      <c r="I27" s="131">
        <f>+'N EERR RODEO'!I27+'N EERR PIEDEM'!I27+'N EERR TERRA'!I27+'N EERR UCAFE'!I27+'N EERR BARINAS'!I27+'N EERR LOS NA'!I27</f>
        <v>0</v>
      </c>
      <c r="J27" s="131">
        <f>+'N EERR RODEO'!J27+'N EERR PIEDEM'!J27+'N EERR TERRA'!J27+'N EERR UCAFE'!J27+'N EERR BARINAS'!J27+'N EERR LOS NA'!J27</f>
        <v>0</v>
      </c>
      <c r="K27" s="131">
        <f>+'N EERR RODEO'!K27+'N EERR PIEDEM'!K27+'N EERR TERRA'!K27+'N EERR UCAFE'!K27+'N EERR BARINAS'!K27+'N EERR LOS NA'!K27</f>
        <v>0</v>
      </c>
      <c r="L27" s="131">
        <f>+'N EERR RODEO'!L27+'N EERR PIEDEM'!L27+'N EERR TERRA'!L27+'N EERR UCAFE'!L27+'N EERR BARINAS'!L27+'N EERR LOS NA'!L27</f>
        <v>0</v>
      </c>
      <c r="M27" s="131">
        <f>+'N EERR RODEO'!M27+'N EERR PIEDEM'!M27+'N EERR TERRA'!M27+'N EERR UCAFE'!M27+'N EERR BARINAS'!M27+'N EERR LOS NA'!M27</f>
        <v>0</v>
      </c>
      <c r="N27" s="131">
        <f>+'N EERR RODEO'!N27+'N EERR PIEDEM'!N27+'N EERR TERRA'!N27+'N EERR UCAFE'!N27+'N EERR BARINAS'!N27+'N EERR LOS NA'!N27</f>
        <v>0</v>
      </c>
      <c r="O27" s="194">
        <f t="shared" si="6"/>
        <v>1028.9037036045638</v>
      </c>
    </row>
    <row r="28" spans="1:15" ht="15.6" customHeight="1" x14ac:dyDescent="0.3">
      <c r="A28" s="203"/>
      <c r="B28" s="131">
        <f>+'N EERR RODEO'!B28+'N EERR PIEDEM'!B28+'N EERR TERRA'!B28+'N EERR UCAFE'!B28+'N EERR BARINAS'!B28+'N EERR LOS NA'!B28</f>
        <v>0</v>
      </c>
      <c r="C28" s="131">
        <f>+'N EERR RODEO'!C28+'N EERR PIEDEM'!C28+'N EERR TERRA'!C28+'N EERR UCAFE'!C28+'N EERR BARINAS'!C28+'N EERR LOS NA'!C28</f>
        <v>0</v>
      </c>
      <c r="D28" s="131">
        <f>+'N EERR RODEO'!D28+'N EERR PIEDEM'!D28+'N EERR TERRA'!D28+'N EERR UCAFE'!D28+'N EERR BARINAS'!D28+'N EERR LOS NA'!D28</f>
        <v>0</v>
      </c>
      <c r="E28" s="131">
        <f>+'N EERR RODEO'!E28+'N EERR PIEDEM'!E28+'N EERR TERRA'!E28+'N EERR UCAFE'!E28+'N EERR BARINAS'!E28+'N EERR LOS NA'!E28</f>
        <v>0</v>
      </c>
      <c r="F28" s="131">
        <f>+'N EERR RODEO'!F28+'N EERR PIEDEM'!F28+'N EERR TERRA'!F28+'N EERR UCAFE'!F28+'N EERR BARINAS'!F28+'N EERR LOS NA'!F28</f>
        <v>0</v>
      </c>
      <c r="G28" s="131">
        <f>+'N EERR RODEO'!G28+'N EERR PIEDEM'!G28+'N EERR TERRA'!G28+'N EERR UCAFE'!G28+'N EERR BARINAS'!G28+'N EERR LOS NA'!G28</f>
        <v>0</v>
      </c>
      <c r="H28" s="131">
        <f>+'N EERR RODEO'!H28+'N EERR PIEDEM'!H28+'N EERR TERRA'!H28+'N EERR UCAFE'!H28+'N EERR BARINAS'!H28+'N EERR LOS NA'!H28</f>
        <v>0</v>
      </c>
      <c r="I28" s="131">
        <f>+'N EERR RODEO'!I28+'N EERR PIEDEM'!I28+'N EERR TERRA'!I28+'N EERR UCAFE'!I28+'N EERR BARINAS'!I28+'N EERR LOS NA'!I28</f>
        <v>0</v>
      </c>
      <c r="J28" s="131">
        <f>+'N EERR RODEO'!J28+'N EERR PIEDEM'!J28+'N EERR TERRA'!J28+'N EERR UCAFE'!J28+'N EERR BARINAS'!J28+'N EERR LOS NA'!J28</f>
        <v>0</v>
      </c>
      <c r="K28" s="131">
        <f>+'N EERR RODEO'!K28+'N EERR PIEDEM'!K28+'N EERR TERRA'!K28+'N EERR UCAFE'!K28+'N EERR BARINAS'!K28+'N EERR LOS NA'!K28</f>
        <v>0</v>
      </c>
      <c r="L28" s="131">
        <f>+'N EERR RODEO'!L28+'N EERR PIEDEM'!L28+'N EERR TERRA'!L28+'N EERR UCAFE'!L28+'N EERR BARINAS'!L28+'N EERR LOS NA'!L28</f>
        <v>0</v>
      </c>
      <c r="M28" s="131">
        <f>+'N EERR RODEO'!M28+'N EERR PIEDEM'!M28+'N EERR TERRA'!M28+'N EERR UCAFE'!M28+'N EERR BARINAS'!M28+'N EERR LOS NA'!M28</f>
        <v>0</v>
      </c>
      <c r="N28" s="131">
        <f>+'N EERR RODEO'!N28+'N EERR PIEDEM'!N28+'N EERR TERRA'!N28+'N EERR UCAFE'!N28+'N EERR BARINAS'!N28+'N EERR LOS NA'!N28</f>
        <v>0</v>
      </c>
      <c r="O28" s="194">
        <f t="shared" si="6"/>
        <v>0</v>
      </c>
    </row>
    <row r="29" spans="1:15" s="28" customFormat="1" ht="18" customHeight="1" x14ac:dyDescent="0.3">
      <c r="A29" s="200" t="s">
        <v>47</v>
      </c>
      <c r="B29" s="184">
        <f>+SUM(B30:B33)</f>
        <v>0</v>
      </c>
      <c r="C29" s="184">
        <f>+SUM(C30:C33)</f>
        <v>42393.53860152937</v>
      </c>
      <c r="D29" s="184">
        <f t="shared" ref="D29:H29" si="7">+SUM(D30:D33)</f>
        <v>55925.749772969895</v>
      </c>
      <c r="E29" s="184">
        <f t="shared" si="7"/>
        <v>54258.263174802232</v>
      </c>
      <c r="F29" s="184">
        <f t="shared" si="7"/>
        <v>73500.048258933442</v>
      </c>
      <c r="G29" s="184">
        <f t="shared" si="7"/>
        <v>80130.75463136808</v>
      </c>
      <c r="H29" s="184">
        <f t="shared" si="7"/>
        <v>65852.504163004225</v>
      </c>
      <c r="I29" s="184">
        <f t="shared" ref="I29:K29" si="8">+SUM(I30:I33)</f>
        <v>0</v>
      </c>
      <c r="J29" s="184">
        <f t="shared" si="8"/>
        <v>0</v>
      </c>
      <c r="K29" s="184">
        <f t="shared" si="8"/>
        <v>0</v>
      </c>
      <c r="L29" s="184">
        <f t="shared" ref="L29:N29" si="9">+SUM(L30:L33)</f>
        <v>0</v>
      </c>
      <c r="M29" s="184">
        <f t="shared" si="9"/>
        <v>0</v>
      </c>
      <c r="N29" s="184">
        <f t="shared" si="9"/>
        <v>0</v>
      </c>
      <c r="O29" s="201">
        <f>+SUM(C29:N29)</f>
        <v>372060.85860260727</v>
      </c>
    </row>
    <row r="30" spans="1:15" outlineLevel="1" x14ac:dyDescent="0.3">
      <c r="A30" s="202" t="s">
        <v>245</v>
      </c>
      <c r="B30" s="131">
        <f>+'N EERR RODEO'!B30+'N EERR PIEDEM'!B30+'N EERR TERRA'!B30+'N EERR UCAFE'!B30+'N EERR BARINAS'!B30+'N EERR LOS NA'!B30</f>
        <v>0</v>
      </c>
      <c r="C30" s="131">
        <f>+'N EERR RODEO'!C30+'N EERR PIEDEM'!C30+'N EERR TERRA'!C30+'N EERR UCAFE'!C30+'N EERR BARINAS'!C30+'N EERR LOS NA'!C30</f>
        <v>42006.979999999996</v>
      </c>
      <c r="D30" s="131">
        <f>+'N EERR RODEO'!D30+'N EERR PIEDEM'!D30+'N EERR TERRA'!D30+'N EERR UCAFE'!D30+'N EERR BARINAS'!D30+'N EERR LOS NA'!D30</f>
        <v>55387.3</v>
      </c>
      <c r="E30" s="131">
        <f>+'N EERR RODEO'!E30+'N EERR PIEDEM'!E30+'N EERR TERRA'!E30+'N EERR UCAFE'!E30+'N EERR BARINAS'!E30+'N EERR LOS NA'!E30</f>
        <v>53355.21</v>
      </c>
      <c r="F30" s="131">
        <f>+'N EERR RODEO'!F30+'N EERR PIEDEM'!F30+'N EERR TERRA'!F30+'N EERR UCAFE'!F30+'N EERR BARINAS'!F30+'N EERR LOS NA'!F30</f>
        <v>72991.03</v>
      </c>
      <c r="G30" s="131">
        <f>+'N EERR RODEO'!G30+'N EERR PIEDEM'!G30+'N EERR TERRA'!G30+'N EERR UCAFE'!G30+'N EERR BARINAS'!G30+'N EERR LOS NA'!G30</f>
        <v>79499.990000000005</v>
      </c>
      <c r="H30" s="131">
        <f>+'N EERR RODEO'!H30+'N EERR PIEDEM'!H30+'N EERR TERRA'!H30+'N EERR UCAFE'!H30+'N EERR BARINAS'!H30+'N EERR LOS NA'!H30</f>
        <v>65390.1</v>
      </c>
      <c r="I30" s="131">
        <f>+'N EERR RODEO'!I30+'N EERR PIEDEM'!I30+'N EERR TERRA'!I30+'N EERR UCAFE'!I30+'N EERR BARINAS'!I30+'N EERR LOS NA'!I30</f>
        <v>0</v>
      </c>
      <c r="J30" s="131">
        <f>+'N EERR RODEO'!J30+'N EERR PIEDEM'!J30+'N EERR TERRA'!J30+'N EERR UCAFE'!J30+'N EERR BARINAS'!J30+'N EERR LOS NA'!J30</f>
        <v>0</v>
      </c>
      <c r="K30" s="131">
        <f>+'N EERR RODEO'!K30+'N EERR PIEDEM'!K30+'N EERR TERRA'!K30+'N EERR UCAFE'!K30+'N EERR BARINAS'!K30+'N EERR LOS NA'!K30</f>
        <v>0</v>
      </c>
      <c r="L30" s="131">
        <f>+'N EERR RODEO'!L30+'N EERR PIEDEM'!L30+'N EERR TERRA'!L30+'N EERR UCAFE'!L30+'N EERR BARINAS'!L30+'N EERR LOS NA'!L30</f>
        <v>0</v>
      </c>
      <c r="M30" s="131">
        <f>+'N EERR RODEO'!M30+'N EERR PIEDEM'!M30+'N EERR TERRA'!M30+'N EERR UCAFE'!M30+'N EERR BARINAS'!M30+'N EERR LOS NA'!M30</f>
        <v>0</v>
      </c>
      <c r="N30" s="131">
        <f>+'N EERR RODEO'!N30+'N EERR PIEDEM'!N30+'N EERR TERRA'!N30+'N EERR UCAFE'!N30+'N EERR BARINAS'!N30+'N EERR LOS NA'!N30</f>
        <v>0</v>
      </c>
      <c r="O30" s="194">
        <f t="shared" si="2"/>
        <v>368630.61</v>
      </c>
    </row>
    <row r="31" spans="1:15" outlineLevel="1" x14ac:dyDescent="0.3">
      <c r="A31" s="202" t="s">
        <v>246</v>
      </c>
      <c r="B31" s="131">
        <f>+'N EERR RODEO'!B31+'N EERR PIEDEM'!B31+'N EERR TERRA'!B31+'N EERR UCAFE'!B31+'N EERR BARINAS'!B31+'N EERR LOS NA'!B31</f>
        <v>0</v>
      </c>
      <c r="C31" s="131">
        <f>+'N EERR RODEO'!C31+'N EERR PIEDEM'!C31+'N EERR TERRA'!C31+'N EERR UCAFE'!C31+'N EERR BARINAS'!C31+'N EERR LOS NA'!C31</f>
        <v>386.55860152937487</v>
      </c>
      <c r="D31" s="131">
        <f>+'N EERR RODEO'!D31+'N EERR PIEDEM'!D31+'N EERR TERRA'!D31+'N EERR UCAFE'!D31+'N EERR BARINAS'!D31+'N EERR LOS NA'!D31</f>
        <v>538.44977296989543</v>
      </c>
      <c r="E31" s="131">
        <f>+'N EERR RODEO'!E31+'N EERR PIEDEM'!E31+'N EERR TERRA'!E31+'N EERR UCAFE'!E31+'N EERR BARINAS'!E31+'N EERR LOS NA'!E31</f>
        <v>903.05317480223061</v>
      </c>
      <c r="F31" s="131">
        <f>+'N EERR RODEO'!F31+'N EERR PIEDEM'!F31+'N EERR TERRA'!F31+'N EERR UCAFE'!F31+'N EERR BARINAS'!F31+'N EERR LOS NA'!F31</f>
        <v>509.0182589334371</v>
      </c>
      <c r="G31" s="131">
        <f>+'N EERR RODEO'!G31+'N EERR PIEDEM'!G31+'N EERR TERRA'!G31+'N EERR UCAFE'!G31+'N EERR BARINAS'!G31+'N EERR LOS NA'!G31</f>
        <v>630.76463136807627</v>
      </c>
      <c r="H31" s="131">
        <f>+'N EERR RODEO'!H31+'N EERR PIEDEM'!H31+'N EERR TERRA'!H31+'N EERR UCAFE'!H31+'N EERR BARINAS'!H31+'N EERR LOS NA'!H31</f>
        <v>462.4041630042326</v>
      </c>
      <c r="I31" s="131">
        <f>+'N EERR RODEO'!I31+'N EERR PIEDEM'!I31+'N EERR TERRA'!I31+'N EERR UCAFE'!I31+'N EERR BARINAS'!I31+'N EERR LOS NA'!I31</f>
        <v>0</v>
      </c>
      <c r="J31" s="131">
        <f>+'N EERR RODEO'!J31+'N EERR PIEDEM'!J31+'N EERR TERRA'!J31+'N EERR UCAFE'!J31+'N EERR BARINAS'!J31+'N EERR LOS NA'!J31</f>
        <v>0</v>
      </c>
      <c r="K31" s="131">
        <f>+'N EERR RODEO'!K31+'N EERR PIEDEM'!K31+'N EERR TERRA'!K31+'N EERR UCAFE'!K31+'N EERR BARINAS'!K31+'N EERR LOS NA'!K31</f>
        <v>0</v>
      </c>
      <c r="L31" s="131">
        <f>+'N EERR RODEO'!L31+'N EERR PIEDEM'!L31+'N EERR TERRA'!L31+'N EERR UCAFE'!L31+'N EERR BARINAS'!L31+'N EERR LOS NA'!L31</f>
        <v>0</v>
      </c>
      <c r="M31" s="131">
        <f>+'N EERR RODEO'!M31+'N EERR PIEDEM'!M31+'N EERR TERRA'!M31+'N EERR UCAFE'!M31+'N EERR BARINAS'!M31+'N EERR LOS NA'!M31</f>
        <v>0</v>
      </c>
      <c r="N31" s="131">
        <f>+'N EERR RODEO'!N31+'N EERR PIEDEM'!N31+'N EERR TERRA'!N31+'N EERR UCAFE'!N31+'N EERR BARINAS'!N31+'N EERR LOS NA'!N31</f>
        <v>0</v>
      </c>
      <c r="O31" s="194">
        <f t="shared" si="2"/>
        <v>3430.2486026072465</v>
      </c>
    </row>
    <row r="32" spans="1:15" s="3" customFormat="1" outlineLevel="1" x14ac:dyDescent="0.3">
      <c r="A32" s="202" t="s">
        <v>247</v>
      </c>
      <c r="B32" s="131">
        <f>+'N EERR RODEO'!B32+'N EERR PIEDEM'!B32+'N EERR TERRA'!B32+'N EERR UCAFE'!B32+'N EERR BARINAS'!B32+'N EERR LOS NA'!B32</f>
        <v>0</v>
      </c>
      <c r="C32" s="131">
        <f>+'N EERR RODEO'!C32+'N EERR PIEDEM'!C32+'N EERR TERRA'!C32+'N EERR UCAFE'!C32+'N EERR BARINAS'!C32+'N EERR LOS NA'!C32</f>
        <v>0</v>
      </c>
      <c r="D32" s="131">
        <f>+'N EERR RODEO'!D32+'N EERR PIEDEM'!D32+'N EERR TERRA'!D32+'N EERR UCAFE'!D32+'N EERR BARINAS'!D32+'N EERR LOS NA'!D32</f>
        <v>0</v>
      </c>
      <c r="E32" s="131">
        <f>+'N EERR RODEO'!E32+'N EERR PIEDEM'!E32+'N EERR TERRA'!E32+'N EERR UCAFE'!E32+'N EERR BARINAS'!E32+'N EERR LOS NA'!E32</f>
        <v>0</v>
      </c>
      <c r="F32" s="131">
        <f>+'N EERR RODEO'!F32+'N EERR PIEDEM'!F32+'N EERR TERRA'!F32+'N EERR UCAFE'!F32+'N EERR BARINAS'!F32+'N EERR LOS NA'!F32</f>
        <v>0</v>
      </c>
      <c r="G32" s="131">
        <f>+'N EERR RODEO'!G32+'N EERR PIEDEM'!G32+'N EERR TERRA'!G32+'N EERR UCAFE'!G32+'N EERR BARINAS'!G32+'N EERR LOS NA'!G32</f>
        <v>0</v>
      </c>
      <c r="H32" s="131">
        <f>+'N EERR RODEO'!H32+'N EERR PIEDEM'!H32+'N EERR TERRA'!H32+'N EERR UCAFE'!H32+'N EERR BARINAS'!H32+'N EERR LOS NA'!H32</f>
        <v>0</v>
      </c>
      <c r="I32" s="131">
        <f>+'N EERR RODEO'!I32+'N EERR PIEDEM'!I32+'N EERR TERRA'!I32+'N EERR UCAFE'!I32+'N EERR BARINAS'!I32+'N EERR LOS NA'!I32</f>
        <v>0</v>
      </c>
      <c r="J32" s="131">
        <f>+'N EERR RODEO'!J32+'N EERR PIEDEM'!J32+'N EERR TERRA'!J32+'N EERR UCAFE'!J32+'N EERR BARINAS'!J32+'N EERR LOS NA'!J32</f>
        <v>0</v>
      </c>
      <c r="K32" s="131">
        <f>+'N EERR RODEO'!K32+'N EERR PIEDEM'!K32+'N EERR TERRA'!K32+'N EERR UCAFE'!K32+'N EERR BARINAS'!K32+'N EERR LOS NA'!K32</f>
        <v>0</v>
      </c>
      <c r="L32" s="131">
        <f>+'N EERR RODEO'!L32+'N EERR PIEDEM'!L32+'N EERR TERRA'!L32+'N EERR UCAFE'!L32+'N EERR BARINAS'!L32+'N EERR LOS NA'!L32</f>
        <v>0</v>
      </c>
      <c r="M32" s="131">
        <f>+'N EERR RODEO'!M32+'N EERR PIEDEM'!M32+'N EERR TERRA'!M32+'N EERR UCAFE'!M32+'N EERR BARINAS'!M32+'N EERR LOS NA'!M32</f>
        <v>0</v>
      </c>
      <c r="N32" s="131">
        <f>+'N EERR RODEO'!N32+'N EERR PIEDEM'!N32+'N EERR TERRA'!N32+'N EERR UCAFE'!N32+'N EERR BARINAS'!N32+'N EERR LOS NA'!N32</f>
        <v>0</v>
      </c>
      <c r="O32" s="194">
        <f t="shared" si="2"/>
        <v>0</v>
      </c>
    </row>
    <row r="33" spans="1:15" s="6" customFormat="1" ht="14.4" customHeight="1" x14ac:dyDescent="0.3">
      <c r="A33" s="204"/>
      <c r="B33" s="131">
        <f>+'N EERR RODEO'!B33+'N EERR PIEDEM'!B33+'N EERR TERRA'!B33+'N EERR UCAFE'!B33+'N EERR BARINAS'!B33+'N EERR LOS NA'!B33</f>
        <v>0</v>
      </c>
      <c r="C33" s="131">
        <f>+'N EERR RODEO'!C33+'N EERR PIEDEM'!C33+'N EERR TERRA'!C33+'N EERR UCAFE'!C33+'N EERR BARINAS'!C33+'N EERR LOS NA'!C33</f>
        <v>0</v>
      </c>
      <c r="D33" s="131">
        <f>+'N EERR RODEO'!D33+'N EERR PIEDEM'!D33+'N EERR TERRA'!D33+'N EERR UCAFE'!D33+'N EERR BARINAS'!D33+'N EERR LOS NA'!D33</f>
        <v>0</v>
      </c>
      <c r="E33" s="131">
        <f>+'N EERR RODEO'!E33+'N EERR PIEDEM'!E33+'N EERR TERRA'!E33+'N EERR UCAFE'!E33+'N EERR BARINAS'!E33+'N EERR LOS NA'!E33</f>
        <v>0</v>
      </c>
      <c r="F33" s="131">
        <f>+'N EERR RODEO'!F33+'N EERR PIEDEM'!F33+'N EERR TERRA'!F33+'N EERR UCAFE'!F33+'N EERR BARINAS'!F33+'N EERR LOS NA'!F33</f>
        <v>0</v>
      </c>
      <c r="G33" s="131">
        <f>+'N EERR RODEO'!G33+'N EERR PIEDEM'!G33+'N EERR TERRA'!G33+'N EERR UCAFE'!G33+'N EERR BARINAS'!G33+'N EERR LOS NA'!G33</f>
        <v>0</v>
      </c>
      <c r="H33" s="131">
        <f>+'N EERR RODEO'!H33+'N EERR PIEDEM'!H33+'N EERR TERRA'!H33+'N EERR UCAFE'!H33+'N EERR BARINAS'!H33+'N EERR LOS NA'!H33</f>
        <v>0</v>
      </c>
      <c r="I33" s="131">
        <f>+'N EERR RODEO'!I33+'N EERR PIEDEM'!I33+'N EERR TERRA'!I33+'N EERR UCAFE'!I33+'N EERR BARINAS'!I33+'N EERR LOS NA'!I33</f>
        <v>0</v>
      </c>
      <c r="J33" s="131">
        <f>+'N EERR RODEO'!J33+'N EERR PIEDEM'!J33+'N EERR TERRA'!J33+'N EERR UCAFE'!J33+'N EERR BARINAS'!J33+'N EERR LOS NA'!J33</f>
        <v>0</v>
      </c>
      <c r="K33" s="131">
        <f>+'N EERR RODEO'!K33+'N EERR PIEDEM'!K33+'N EERR TERRA'!K33+'N EERR UCAFE'!K33+'N EERR BARINAS'!K33+'N EERR LOS NA'!K33</f>
        <v>0</v>
      </c>
      <c r="L33" s="131">
        <f>+'N EERR RODEO'!L33+'N EERR PIEDEM'!L33+'N EERR TERRA'!L33+'N EERR UCAFE'!L33+'N EERR BARINAS'!L33+'N EERR LOS NA'!L33</f>
        <v>0</v>
      </c>
      <c r="M33" s="131">
        <f>+'N EERR RODEO'!M33+'N EERR PIEDEM'!M33+'N EERR TERRA'!M33+'N EERR UCAFE'!M33+'N EERR BARINAS'!M33+'N EERR LOS NA'!M33</f>
        <v>0</v>
      </c>
      <c r="N33" s="131">
        <f>+'N EERR RODEO'!N33+'N EERR PIEDEM'!N33+'N EERR TERRA'!N33+'N EERR UCAFE'!N33+'N EERR BARINAS'!N33+'N EERR LOS NA'!N33</f>
        <v>0</v>
      </c>
      <c r="O33" s="194">
        <f t="shared" si="2"/>
        <v>0</v>
      </c>
    </row>
    <row r="34" spans="1:15" s="182" customFormat="1" ht="18.600000000000001" thickBot="1" x14ac:dyDescent="0.4">
      <c r="A34" s="218" t="s">
        <v>59</v>
      </c>
      <c r="B34" s="181">
        <f>+B4-B29</f>
        <v>0</v>
      </c>
      <c r="C34" s="181">
        <f t="shared" ref="C34:H34" si="10">+C4-C29</f>
        <v>27335.349636701685</v>
      </c>
      <c r="D34" s="181">
        <f t="shared" si="10"/>
        <v>35208.040745619408</v>
      </c>
      <c r="E34" s="181">
        <f t="shared" si="10"/>
        <v>68880.770599732787</v>
      </c>
      <c r="F34" s="181">
        <f t="shared" si="10"/>
        <v>44763.687242741129</v>
      </c>
      <c r="G34" s="181">
        <f t="shared" si="10"/>
        <v>52722.634143680611</v>
      </c>
      <c r="H34" s="181">
        <f t="shared" si="10"/>
        <v>62266.092749805379</v>
      </c>
      <c r="I34" s="181">
        <f t="shared" ref="I34:K34" si="11">+I4-I29</f>
        <v>0</v>
      </c>
      <c r="J34" s="181">
        <f t="shared" si="11"/>
        <v>0</v>
      </c>
      <c r="K34" s="181">
        <f t="shared" si="11"/>
        <v>0</v>
      </c>
      <c r="L34" s="181">
        <f t="shared" ref="L34:N34" si="12">+L4-L29</f>
        <v>0</v>
      </c>
      <c r="M34" s="181">
        <f t="shared" si="12"/>
        <v>0</v>
      </c>
      <c r="N34" s="181">
        <f t="shared" si="12"/>
        <v>0</v>
      </c>
      <c r="O34" s="219">
        <f t="shared" si="2"/>
        <v>291176.57511828101</v>
      </c>
    </row>
    <row r="35" spans="1:15" s="3" customFormat="1" ht="15" thickTop="1" x14ac:dyDescent="0.3">
      <c r="A35" s="205"/>
      <c r="B35" s="133"/>
      <c r="C35" s="133"/>
      <c r="D35" s="133"/>
      <c r="E35" s="133"/>
      <c r="F35" s="133"/>
      <c r="G35" s="133"/>
      <c r="H35" s="133"/>
      <c r="I35" s="133"/>
      <c r="J35" s="133"/>
      <c r="K35" s="133"/>
      <c r="L35" s="133"/>
      <c r="M35" s="133"/>
      <c r="N35" s="133"/>
      <c r="O35" s="206">
        <f t="shared" si="2"/>
        <v>0</v>
      </c>
    </row>
    <row r="36" spans="1:15" s="190" customFormat="1" ht="18" x14ac:dyDescent="0.35">
      <c r="A36" s="200" t="s">
        <v>248</v>
      </c>
      <c r="B36" s="184">
        <f>+B37+B193</f>
        <v>0</v>
      </c>
      <c r="C36" s="184">
        <f>+C37+C193</f>
        <v>26732.866782758429</v>
      </c>
      <c r="D36" s="184">
        <f t="shared" ref="D36:H36" si="13">+D37+D193</f>
        <v>26449.955968258484</v>
      </c>
      <c r="E36" s="184">
        <f t="shared" si="13"/>
        <v>32456.023409996138</v>
      </c>
      <c r="F36" s="184">
        <f t="shared" si="13"/>
        <v>34459.448097781235</v>
      </c>
      <c r="G36" s="184">
        <f t="shared" si="13"/>
        <v>36284.08786117447</v>
      </c>
      <c r="H36" s="184">
        <f t="shared" si="13"/>
        <v>36477.679668284902</v>
      </c>
      <c r="I36" s="184">
        <f t="shared" ref="I36:K36" si="14">+I37+I193</f>
        <v>0</v>
      </c>
      <c r="J36" s="184">
        <f t="shared" si="14"/>
        <v>0</v>
      </c>
      <c r="K36" s="184">
        <f t="shared" si="14"/>
        <v>0</v>
      </c>
      <c r="L36" s="184">
        <f t="shared" ref="L36:N36" si="15">+L37+L193</f>
        <v>0</v>
      </c>
      <c r="M36" s="184">
        <f t="shared" si="15"/>
        <v>0</v>
      </c>
      <c r="N36" s="184">
        <f t="shared" si="15"/>
        <v>0</v>
      </c>
      <c r="O36" s="201">
        <f t="shared" si="2"/>
        <v>192860.06178825366</v>
      </c>
    </row>
    <row r="37" spans="1:15" s="188" customFormat="1" ht="17.399999999999999" x14ac:dyDescent="0.35">
      <c r="A37" s="207" t="s">
        <v>101</v>
      </c>
      <c r="B37" s="189">
        <f>+B38+B95+B139+B172+B188</f>
        <v>0</v>
      </c>
      <c r="C37" s="189">
        <f>+C38+C95+C139+C172+C188</f>
        <v>26205.745825510563</v>
      </c>
      <c r="D37" s="189">
        <f t="shared" ref="D37:H37" si="16">+D38+D95+D139+D172+D188</f>
        <v>26426.137973809691</v>
      </c>
      <c r="E37" s="189">
        <f t="shared" si="16"/>
        <v>32423.515949096534</v>
      </c>
      <c r="F37" s="189">
        <f t="shared" si="16"/>
        <v>34180.114346905408</v>
      </c>
      <c r="G37" s="189">
        <f t="shared" si="16"/>
        <v>36189.769699654906</v>
      </c>
      <c r="H37" s="189">
        <f t="shared" si="16"/>
        <v>36403.465155512589</v>
      </c>
      <c r="I37" s="189">
        <f t="shared" ref="I37:K37" si="17">+I38+I95+I139+I172+I188</f>
        <v>0</v>
      </c>
      <c r="J37" s="189">
        <f t="shared" si="17"/>
        <v>0</v>
      </c>
      <c r="K37" s="189">
        <f t="shared" si="17"/>
        <v>0</v>
      </c>
      <c r="L37" s="189">
        <f t="shared" ref="L37:N37" si="18">+L38+L95+L139+L172+L188</f>
        <v>0</v>
      </c>
      <c r="M37" s="189">
        <f t="shared" si="18"/>
        <v>0</v>
      </c>
      <c r="N37" s="189">
        <f t="shared" si="18"/>
        <v>0</v>
      </c>
      <c r="O37" s="208">
        <f t="shared" si="2"/>
        <v>191828.74895048971</v>
      </c>
    </row>
    <row r="38" spans="1:15" s="187" customFormat="1" ht="15.6" x14ac:dyDescent="0.3">
      <c r="A38" s="209" t="s">
        <v>60</v>
      </c>
      <c r="B38" s="186">
        <f>+SUM(B39:B94)</f>
        <v>0</v>
      </c>
      <c r="C38" s="186">
        <f>+SUM(C39:C94)</f>
        <v>14706.250967801663</v>
      </c>
      <c r="D38" s="186">
        <f t="shared" ref="D38:H38" si="19">+SUM(D39:D94)</f>
        <v>16881.742999786489</v>
      </c>
      <c r="E38" s="186">
        <f t="shared" si="19"/>
        <v>17274.891785801607</v>
      </c>
      <c r="F38" s="186">
        <f t="shared" si="19"/>
        <v>18902.095126041258</v>
      </c>
      <c r="G38" s="186">
        <f t="shared" si="19"/>
        <v>20101.713385974141</v>
      </c>
      <c r="H38" s="186">
        <f t="shared" si="19"/>
        <v>21604.81502021664</v>
      </c>
      <c r="I38" s="186">
        <f t="shared" ref="I38:K38" si="20">+SUM(I39:I94)</f>
        <v>0</v>
      </c>
      <c r="J38" s="186">
        <f t="shared" si="20"/>
        <v>0</v>
      </c>
      <c r="K38" s="186">
        <f t="shared" si="20"/>
        <v>0</v>
      </c>
      <c r="L38" s="186">
        <f t="shared" ref="L38:N38" si="21">+SUM(L39:L94)</f>
        <v>0</v>
      </c>
      <c r="M38" s="186">
        <f t="shared" si="21"/>
        <v>0</v>
      </c>
      <c r="N38" s="186">
        <f t="shared" si="21"/>
        <v>0</v>
      </c>
      <c r="O38" s="210">
        <f>+SUM(O39:O94)</f>
        <v>109471.50928562181</v>
      </c>
    </row>
    <row r="39" spans="1:15" outlineLevel="1" x14ac:dyDescent="0.3">
      <c r="A39" s="203" t="s">
        <v>61</v>
      </c>
      <c r="B39" s="131">
        <f>+'N EERR RODEO'!B39+'N EERR PIEDEM'!B39+'N EERR TERRA'!B39+'N EERR UCAFE'!B39+'N EERR BARINAS'!B39+'N EERR LOS NA'!B39</f>
        <v>0</v>
      </c>
      <c r="C39" s="131">
        <f>+'N EERR RODEO'!C39+'N EERR PIEDEM'!C39+'N EERR TERRA'!C39+'N EERR UCAFE'!C39+'N EERR BARINAS'!C39+'N EERR LOS NA'!C39</f>
        <v>178.34757244163015</v>
      </c>
      <c r="D39" s="131">
        <f>+'N EERR RODEO'!D39+'N EERR PIEDEM'!D39+'N EERR TERRA'!D39+'N EERR UCAFE'!D39+'N EERR BARINAS'!D39+'N EERR LOS NA'!D39</f>
        <v>388.96865845847276</v>
      </c>
      <c r="E39" s="131">
        <f>+'N EERR RODEO'!E39+'N EERR PIEDEM'!E39+'N EERR TERRA'!E39+'N EERR UCAFE'!E39+'N EERR BARINAS'!E39+'N EERR LOS NA'!E39</f>
        <v>279.89128283999406</v>
      </c>
      <c r="F39" s="131">
        <f>+'N EERR RODEO'!F39+'N EERR PIEDEM'!F39+'N EERR TERRA'!F39+'N EERR UCAFE'!F39+'N EERR BARINAS'!F39+'N EERR LOS NA'!F39</f>
        <v>329.97078333982091</v>
      </c>
      <c r="G39" s="131">
        <f>+'N EERR RODEO'!G39+'N EERR PIEDEM'!G39+'N EERR TERRA'!G39+'N EERR UCAFE'!G39+'N EERR BARINAS'!G39+'N EERR LOS NA'!G39</f>
        <v>291.36579911680417</v>
      </c>
      <c r="H39" s="131">
        <f>+'N EERR RODEO'!H39+'N EERR PIEDEM'!H39+'N EERR TERRA'!H39+'N EERR UCAFE'!H39+'N EERR BARINAS'!H39+'N EERR LOS NA'!H39</f>
        <v>291.79500331309407</v>
      </c>
      <c r="I39" s="131">
        <f>+'N EERR RODEO'!I39+'N EERR PIEDEM'!I39+'N EERR TERRA'!I39+'N EERR UCAFE'!I39+'N EERR BARINAS'!I39+'N EERR LOS NA'!I39</f>
        <v>0</v>
      </c>
      <c r="J39" s="131">
        <f>+'N EERR RODEO'!J39+'N EERR PIEDEM'!J39+'N EERR TERRA'!J39+'N EERR UCAFE'!J39+'N EERR BARINAS'!J39+'N EERR LOS NA'!J39</f>
        <v>0</v>
      </c>
      <c r="K39" s="131">
        <f>+'N EERR RODEO'!K39+'N EERR PIEDEM'!K39+'N EERR TERRA'!K39+'N EERR UCAFE'!K39+'N EERR BARINAS'!K39+'N EERR LOS NA'!K39</f>
        <v>0</v>
      </c>
      <c r="L39" s="131">
        <f>+'N EERR RODEO'!L39+'N EERR PIEDEM'!L39+'N EERR TERRA'!L39+'N EERR UCAFE'!L39+'N EERR BARINAS'!L39+'N EERR LOS NA'!L39</f>
        <v>0</v>
      </c>
      <c r="M39" s="131">
        <f>+'N EERR RODEO'!M39+'N EERR PIEDEM'!M39+'N EERR TERRA'!M39+'N EERR UCAFE'!M39+'N EERR BARINAS'!M39+'N EERR LOS NA'!M39</f>
        <v>0</v>
      </c>
      <c r="N39" s="131">
        <f>+'N EERR RODEO'!N39+'N EERR PIEDEM'!N39+'N EERR TERRA'!N39+'N EERR UCAFE'!N39+'N EERR BARINAS'!N39+'N EERR LOS NA'!N39</f>
        <v>0</v>
      </c>
      <c r="O39" s="194">
        <f t="shared" si="2"/>
        <v>1760.3390995098162</v>
      </c>
    </row>
    <row r="40" spans="1:15" outlineLevel="1" x14ac:dyDescent="0.3">
      <c r="A40" s="203" t="s">
        <v>3</v>
      </c>
      <c r="B40" s="131">
        <f>+'N EERR RODEO'!B40+'N EERR PIEDEM'!B40+'N EERR TERRA'!B40+'N EERR UCAFE'!B40+'N EERR BARINAS'!B40+'N EERR LOS NA'!B40</f>
        <v>0</v>
      </c>
      <c r="C40" s="131">
        <f>+'N EERR RODEO'!C40+'N EERR PIEDEM'!C40+'N EERR TERRA'!C40+'N EERR UCAFE'!C40+'N EERR BARINAS'!C40+'N EERR LOS NA'!C40</f>
        <v>142.95039178655412</v>
      </c>
      <c r="D40" s="131">
        <f>+'N EERR RODEO'!D40+'N EERR PIEDEM'!D40+'N EERR TERRA'!D40+'N EERR UCAFE'!D40+'N EERR BARINAS'!D40+'N EERR LOS NA'!D40</f>
        <v>146.14884492206963</v>
      </c>
      <c r="E40" s="131">
        <f>+'N EERR RODEO'!E40+'N EERR PIEDEM'!E40+'N EERR TERRA'!E40+'N EERR UCAFE'!E40+'N EERR BARINAS'!E40+'N EERR LOS NA'!E40</f>
        <v>143.33315713508273</v>
      </c>
      <c r="F40" s="131">
        <f>+'N EERR RODEO'!F40+'N EERR PIEDEM'!F40+'N EERR TERRA'!F40+'N EERR UCAFE'!F40+'N EERR BARINAS'!F40+'N EERR LOS NA'!F40</f>
        <v>152.35981751654339</v>
      </c>
      <c r="G40" s="131">
        <f>+'N EERR RODEO'!G40+'N EERR PIEDEM'!G40+'N EERR TERRA'!G40+'N EERR UCAFE'!G40+'N EERR BARINAS'!G40+'N EERR LOS NA'!G40</f>
        <v>158.78455240685503</v>
      </c>
      <c r="H40" s="131">
        <f>+'N EERR RODEO'!H40+'N EERR PIEDEM'!H40+'N EERR TERRA'!H40+'N EERR UCAFE'!H40+'N EERR BARINAS'!H40+'N EERR LOS NA'!H40</f>
        <v>185.99821735249964</v>
      </c>
      <c r="I40" s="131">
        <f>+'N EERR RODEO'!I40+'N EERR PIEDEM'!I40+'N EERR TERRA'!I40+'N EERR UCAFE'!I40+'N EERR BARINAS'!I40+'N EERR LOS NA'!I40</f>
        <v>0</v>
      </c>
      <c r="J40" s="131">
        <f>+'N EERR RODEO'!J40+'N EERR PIEDEM'!J40+'N EERR TERRA'!J40+'N EERR UCAFE'!J40+'N EERR BARINAS'!J40+'N EERR LOS NA'!J40</f>
        <v>0</v>
      </c>
      <c r="K40" s="131">
        <f>+'N EERR RODEO'!K40+'N EERR PIEDEM'!K40+'N EERR TERRA'!K40+'N EERR UCAFE'!K40+'N EERR BARINAS'!K40+'N EERR LOS NA'!K40</f>
        <v>0</v>
      </c>
      <c r="L40" s="131">
        <f>+'N EERR RODEO'!L40+'N EERR PIEDEM'!L40+'N EERR TERRA'!L40+'N EERR UCAFE'!L40+'N EERR BARINAS'!L40+'N EERR LOS NA'!L40</f>
        <v>0</v>
      </c>
      <c r="M40" s="131">
        <f>+'N EERR RODEO'!M40+'N EERR PIEDEM'!M40+'N EERR TERRA'!M40+'N EERR UCAFE'!M40+'N EERR BARINAS'!M40+'N EERR LOS NA'!M40</f>
        <v>0</v>
      </c>
      <c r="N40" s="131">
        <f>+'N EERR RODEO'!N40+'N EERR PIEDEM'!N40+'N EERR TERRA'!N40+'N EERR UCAFE'!N40+'N EERR BARINAS'!N40+'N EERR LOS NA'!N40</f>
        <v>0</v>
      </c>
      <c r="O40" s="194">
        <f t="shared" si="2"/>
        <v>929.57498111960456</v>
      </c>
    </row>
    <row r="41" spans="1:15" outlineLevel="1" x14ac:dyDescent="0.3">
      <c r="A41" s="203" t="s">
        <v>4</v>
      </c>
      <c r="B41" s="131">
        <f>+'N EERR RODEO'!B41+'N EERR PIEDEM'!B41+'N EERR TERRA'!B41+'N EERR UCAFE'!B41+'N EERR BARINAS'!B41+'N EERR LOS NA'!B41</f>
        <v>0</v>
      </c>
      <c r="C41" s="131">
        <f>+'N EERR RODEO'!C41+'N EERR PIEDEM'!C41+'N EERR TERRA'!C41+'N EERR UCAFE'!C41+'N EERR BARINAS'!C41+'N EERR LOS NA'!C41</f>
        <v>4627.3659934455372</v>
      </c>
      <c r="D41" s="131">
        <f>+'N EERR RODEO'!D41+'N EERR PIEDEM'!D41+'N EERR TERRA'!D41+'N EERR UCAFE'!D41+'N EERR BARINAS'!D41+'N EERR LOS NA'!D41</f>
        <v>4942.5494078713264</v>
      </c>
      <c r="E41" s="131">
        <f>+'N EERR RODEO'!E41+'N EERR PIEDEM'!E41+'N EERR TERRA'!E41+'N EERR UCAFE'!E41+'N EERR BARINAS'!E41+'N EERR LOS NA'!E41</f>
        <v>4939.5157178461859</v>
      </c>
      <c r="F41" s="131">
        <f>+'N EERR RODEO'!F41+'N EERR PIEDEM'!F41+'N EERR TERRA'!F41+'N EERR UCAFE'!F41+'N EERR BARINAS'!F41+'N EERR LOS NA'!F41</f>
        <v>5051.6470326196959</v>
      </c>
      <c r="G41" s="131">
        <f>+'N EERR RODEO'!G41+'N EERR PIEDEM'!G41+'N EERR TERRA'!G41+'N EERR UCAFE'!G41+'N EERR BARINAS'!G41+'N EERR LOS NA'!G41</f>
        <v>6257.1298178042925</v>
      </c>
      <c r="H41" s="131">
        <f>+'N EERR RODEO'!H41+'N EERR PIEDEM'!H41+'N EERR TERRA'!H41+'N EERR UCAFE'!H41+'N EERR BARINAS'!H41+'N EERR LOS NA'!H41</f>
        <v>5799.538803770165</v>
      </c>
      <c r="I41" s="131">
        <f>+'N EERR RODEO'!I41+'N EERR PIEDEM'!I41+'N EERR TERRA'!I41+'N EERR UCAFE'!I41+'N EERR BARINAS'!I41+'N EERR LOS NA'!I41</f>
        <v>0</v>
      </c>
      <c r="J41" s="131">
        <f>+'N EERR RODEO'!J41+'N EERR PIEDEM'!J41+'N EERR TERRA'!J41+'N EERR UCAFE'!J41+'N EERR BARINAS'!J41+'N EERR LOS NA'!J41</f>
        <v>0</v>
      </c>
      <c r="K41" s="131">
        <f>+'N EERR RODEO'!K41+'N EERR PIEDEM'!K41+'N EERR TERRA'!K41+'N EERR UCAFE'!K41+'N EERR BARINAS'!K41+'N EERR LOS NA'!K41</f>
        <v>0</v>
      </c>
      <c r="L41" s="131">
        <f>+'N EERR RODEO'!L41+'N EERR PIEDEM'!L41+'N EERR TERRA'!L41+'N EERR UCAFE'!L41+'N EERR BARINAS'!L41+'N EERR LOS NA'!L41</f>
        <v>0</v>
      </c>
      <c r="M41" s="131">
        <f>+'N EERR RODEO'!M41+'N EERR PIEDEM'!M41+'N EERR TERRA'!M41+'N EERR UCAFE'!M41+'N EERR BARINAS'!M41+'N EERR LOS NA'!M41</f>
        <v>0</v>
      </c>
      <c r="N41" s="131">
        <f>+'N EERR RODEO'!N41+'N EERR PIEDEM'!N41+'N EERR TERRA'!N41+'N EERR UCAFE'!N41+'N EERR BARINAS'!N41+'N EERR LOS NA'!N41</f>
        <v>0</v>
      </c>
      <c r="O41" s="194">
        <f t="shared" si="2"/>
        <v>31617.746773357198</v>
      </c>
    </row>
    <row r="42" spans="1:15" outlineLevel="1" x14ac:dyDescent="0.3">
      <c r="A42" s="203" t="s">
        <v>5</v>
      </c>
      <c r="B42" s="131">
        <f>+'N EERR RODEO'!B42+'N EERR PIEDEM'!B42+'N EERR TERRA'!B42+'N EERR UCAFE'!B42+'N EERR BARINAS'!B42+'N EERR LOS NA'!B42</f>
        <v>0</v>
      </c>
      <c r="C42" s="131">
        <f>+'N EERR RODEO'!C42+'N EERR PIEDEM'!C42+'N EERR TERRA'!C42+'N EERR UCAFE'!C42+'N EERR BARINAS'!C42+'N EERR LOS NA'!C42</f>
        <v>1367.8743983410175</v>
      </c>
      <c r="D42" s="131">
        <f>+'N EERR RODEO'!D42+'N EERR PIEDEM'!D42+'N EERR TERRA'!D42+'N EERR UCAFE'!D42+'N EERR BARINAS'!D42+'N EERR LOS NA'!D42</f>
        <v>2265.0083168457763</v>
      </c>
      <c r="E42" s="131">
        <f>+'N EERR RODEO'!E42+'N EERR PIEDEM'!E42+'N EERR TERRA'!E42+'N EERR UCAFE'!E42+'N EERR BARINAS'!E42+'N EERR LOS NA'!E42</f>
        <v>2132.0692561657556</v>
      </c>
      <c r="F42" s="131">
        <f>+'N EERR RODEO'!F42+'N EERR PIEDEM'!F42+'N EERR TERRA'!F42+'N EERR UCAFE'!F42+'N EERR BARINAS'!F42+'N EERR LOS NA'!F42</f>
        <v>2319.7088971584271</v>
      </c>
      <c r="G42" s="131">
        <f>+'N EERR RODEO'!G42+'N EERR PIEDEM'!G42+'N EERR TERRA'!G42+'N EERR UCAFE'!G42+'N EERR BARINAS'!G42+'N EERR LOS NA'!G42</f>
        <v>2366.029510586653</v>
      </c>
      <c r="H42" s="131">
        <f>+'N EERR RODEO'!H42+'N EERR PIEDEM'!H42+'N EERR TERRA'!H42+'N EERR UCAFE'!H42+'N EERR BARINAS'!H42+'N EERR LOS NA'!H42</f>
        <v>2683.1892818023221</v>
      </c>
      <c r="I42" s="131">
        <f>+'N EERR RODEO'!I42+'N EERR PIEDEM'!I42+'N EERR TERRA'!I42+'N EERR UCAFE'!I42+'N EERR BARINAS'!I42+'N EERR LOS NA'!I42</f>
        <v>0</v>
      </c>
      <c r="J42" s="131">
        <f>+'N EERR RODEO'!J42+'N EERR PIEDEM'!J42+'N EERR TERRA'!J42+'N EERR UCAFE'!J42+'N EERR BARINAS'!J42+'N EERR LOS NA'!J42</f>
        <v>0</v>
      </c>
      <c r="K42" s="131">
        <f>+'N EERR RODEO'!K42+'N EERR PIEDEM'!K42+'N EERR TERRA'!K42+'N EERR UCAFE'!K42+'N EERR BARINAS'!K42+'N EERR LOS NA'!K42</f>
        <v>0</v>
      </c>
      <c r="L42" s="131">
        <f>+'N EERR RODEO'!L42+'N EERR PIEDEM'!L42+'N EERR TERRA'!L42+'N EERR UCAFE'!L42+'N EERR BARINAS'!L42+'N EERR LOS NA'!L42</f>
        <v>0</v>
      </c>
      <c r="M42" s="131">
        <f>+'N EERR RODEO'!M42+'N EERR PIEDEM'!M42+'N EERR TERRA'!M42+'N EERR UCAFE'!M42+'N EERR BARINAS'!M42+'N EERR LOS NA'!M42</f>
        <v>0</v>
      </c>
      <c r="N42" s="131">
        <f>+'N EERR RODEO'!N42+'N EERR PIEDEM'!N42+'N EERR TERRA'!N42+'N EERR UCAFE'!N42+'N EERR BARINAS'!N42+'N EERR LOS NA'!N42</f>
        <v>0</v>
      </c>
      <c r="O42" s="194">
        <f t="shared" si="2"/>
        <v>13133.879660899953</v>
      </c>
    </row>
    <row r="43" spans="1:15" outlineLevel="1" x14ac:dyDescent="0.3">
      <c r="A43" s="203" t="s">
        <v>249</v>
      </c>
      <c r="B43" s="131">
        <f>+'N EERR RODEO'!B43+'N EERR PIEDEM'!B43+'N EERR TERRA'!B43+'N EERR UCAFE'!B43+'N EERR BARINAS'!B43+'N EERR LOS NA'!B43</f>
        <v>0</v>
      </c>
      <c r="C43" s="131">
        <f>+'N EERR RODEO'!C43+'N EERR PIEDEM'!C43+'N EERR TERRA'!C43+'N EERR UCAFE'!C43+'N EERR BARINAS'!C43+'N EERR LOS NA'!C43</f>
        <v>3724.9200000000005</v>
      </c>
      <c r="D43" s="131">
        <f>+'N EERR RODEO'!D43+'N EERR PIEDEM'!D43+'N EERR TERRA'!D43+'N EERR UCAFE'!D43+'N EERR BARINAS'!D43+'N EERR LOS NA'!D43</f>
        <v>5253.73</v>
      </c>
      <c r="E43" s="131">
        <f>+'N EERR RODEO'!E43+'N EERR PIEDEM'!E43+'N EERR TERRA'!E43+'N EERR UCAFE'!E43+'N EERR BARINAS'!E43+'N EERR LOS NA'!E43</f>
        <v>5531.6099999999988</v>
      </c>
      <c r="F43" s="131">
        <f>+'N EERR RODEO'!F43+'N EERR PIEDEM'!F43+'N EERR TERRA'!F43+'N EERR UCAFE'!F43+'N EERR BARINAS'!F43+'N EERR LOS NA'!F43</f>
        <v>5755.33</v>
      </c>
      <c r="G43" s="131">
        <f>+'N EERR RODEO'!G43+'N EERR PIEDEM'!G43+'N EERR TERRA'!G43+'N EERR UCAFE'!G43+'N EERR BARINAS'!G43+'N EERR LOS NA'!G43</f>
        <v>6588.5399999999991</v>
      </c>
      <c r="H43" s="131">
        <f>+'N EERR RODEO'!H43+'N EERR PIEDEM'!H43+'N EERR TERRA'!H43+'N EERR UCAFE'!H43+'N EERR BARINAS'!H43+'N EERR LOS NA'!H43</f>
        <v>6798.1600000000008</v>
      </c>
      <c r="I43" s="131">
        <f>+'N EERR RODEO'!I43+'N EERR PIEDEM'!I43+'N EERR TERRA'!I43+'N EERR UCAFE'!I43+'N EERR BARINAS'!I43+'N EERR LOS NA'!I43</f>
        <v>0</v>
      </c>
      <c r="J43" s="131">
        <f>+'N EERR RODEO'!J43+'N EERR PIEDEM'!J43+'N EERR TERRA'!J43+'N EERR UCAFE'!J43+'N EERR BARINAS'!J43+'N EERR LOS NA'!J43</f>
        <v>0</v>
      </c>
      <c r="K43" s="131">
        <f>+'N EERR RODEO'!K43+'N EERR PIEDEM'!K43+'N EERR TERRA'!K43+'N EERR UCAFE'!K43+'N EERR BARINAS'!K43+'N EERR LOS NA'!K43</f>
        <v>0</v>
      </c>
      <c r="L43" s="131">
        <f>+'N EERR RODEO'!L43+'N EERR PIEDEM'!L43+'N EERR TERRA'!L43+'N EERR UCAFE'!L43+'N EERR BARINAS'!L43+'N EERR LOS NA'!L43</f>
        <v>0</v>
      </c>
      <c r="M43" s="131">
        <f>+'N EERR RODEO'!M43+'N EERR PIEDEM'!M43+'N EERR TERRA'!M43+'N EERR UCAFE'!M43+'N EERR BARINAS'!M43+'N EERR LOS NA'!M43</f>
        <v>0</v>
      </c>
      <c r="N43" s="131">
        <f>+'N EERR RODEO'!N43+'N EERR PIEDEM'!N43+'N EERR TERRA'!N43+'N EERR UCAFE'!N43+'N EERR BARINAS'!N43+'N EERR LOS NA'!N43</f>
        <v>0</v>
      </c>
      <c r="O43" s="194">
        <f t="shared" si="2"/>
        <v>33652.29</v>
      </c>
    </row>
    <row r="44" spans="1:15" outlineLevel="1" x14ac:dyDescent="0.3">
      <c r="A44" s="203" t="s">
        <v>7</v>
      </c>
      <c r="B44" s="131">
        <f>+'N EERR RODEO'!B44+'N EERR PIEDEM'!B44+'N EERR TERRA'!B44+'N EERR UCAFE'!B44+'N EERR BARINAS'!B44+'N EERR LOS NA'!B44</f>
        <v>0</v>
      </c>
      <c r="C44" s="131">
        <f>+'N EERR RODEO'!C44+'N EERR PIEDEM'!C44+'N EERR TERRA'!C44+'N EERR UCAFE'!C44+'N EERR BARINAS'!C44+'N EERR LOS NA'!C44</f>
        <v>171.6076209520636</v>
      </c>
      <c r="D44" s="131">
        <f>+'N EERR RODEO'!D44+'N EERR PIEDEM'!D44+'N EERR TERRA'!D44+'N EERR UCAFE'!D44+'N EERR BARINAS'!D44+'N EERR LOS NA'!D44</f>
        <v>189.43319906056507</v>
      </c>
      <c r="E44" s="131">
        <f>+'N EERR RODEO'!E44+'N EERR PIEDEM'!E44+'N EERR TERRA'!E44+'N EERR UCAFE'!E44+'N EERR BARINAS'!E44+'N EERR LOS NA'!E44</f>
        <v>194.57946667297639</v>
      </c>
      <c r="F44" s="131">
        <f>+'N EERR RODEO'!F44+'N EERR PIEDEM'!F44+'N EERR TERRA'!F44+'N EERR UCAFE'!F44+'N EERR BARINAS'!F44+'N EERR LOS NA'!F44</f>
        <v>206.49827948618136</v>
      </c>
      <c r="G44" s="131">
        <f>+'N EERR RODEO'!G44+'N EERR PIEDEM'!G44+'N EERR TERRA'!G44+'N EERR UCAFE'!G44+'N EERR BARINAS'!G44+'N EERR LOS NA'!G44</f>
        <v>210.664502544306</v>
      </c>
      <c r="H44" s="131">
        <f>+'N EERR RODEO'!H44+'N EERR PIEDEM'!H44+'N EERR TERRA'!H44+'N EERR UCAFE'!H44+'N EERR BARINAS'!H44+'N EERR LOS NA'!H44</f>
        <v>219.72994901891838</v>
      </c>
      <c r="I44" s="131">
        <f>+'N EERR RODEO'!I44+'N EERR PIEDEM'!I44+'N EERR TERRA'!I44+'N EERR UCAFE'!I44+'N EERR BARINAS'!I44+'N EERR LOS NA'!I44</f>
        <v>0</v>
      </c>
      <c r="J44" s="131">
        <f>+'N EERR RODEO'!J44+'N EERR PIEDEM'!J44+'N EERR TERRA'!J44+'N EERR UCAFE'!J44+'N EERR BARINAS'!J44+'N EERR LOS NA'!J44</f>
        <v>0</v>
      </c>
      <c r="K44" s="131">
        <f>+'N EERR RODEO'!K44+'N EERR PIEDEM'!K44+'N EERR TERRA'!K44+'N EERR UCAFE'!K44+'N EERR BARINAS'!K44+'N EERR LOS NA'!K44</f>
        <v>0</v>
      </c>
      <c r="L44" s="131">
        <f>+'N EERR RODEO'!L44+'N EERR PIEDEM'!L44+'N EERR TERRA'!L44+'N EERR UCAFE'!L44+'N EERR BARINAS'!L44+'N EERR LOS NA'!L44</f>
        <v>0</v>
      </c>
      <c r="M44" s="131">
        <f>+'N EERR RODEO'!M44+'N EERR PIEDEM'!M44+'N EERR TERRA'!M44+'N EERR UCAFE'!M44+'N EERR BARINAS'!M44+'N EERR LOS NA'!M44</f>
        <v>0</v>
      </c>
      <c r="N44" s="131">
        <f>+'N EERR RODEO'!N44+'N EERR PIEDEM'!N44+'N EERR TERRA'!N44+'N EERR UCAFE'!N44+'N EERR BARINAS'!N44+'N EERR LOS NA'!N44</f>
        <v>0</v>
      </c>
      <c r="O44" s="194">
        <f t="shared" si="2"/>
        <v>1192.5130177350109</v>
      </c>
    </row>
    <row r="45" spans="1:15" outlineLevel="1" x14ac:dyDescent="0.3">
      <c r="A45" s="203" t="s">
        <v>8</v>
      </c>
      <c r="B45" s="131">
        <f>+'N EERR RODEO'!B45+'N EERR PIEDEM'!B45+'N EERR TERRA'!B45+'N EERR UCAFE'!B45+'N EERR BARINAS'!B45+'N EERR LOS NA'!B45</f>
        <v>0</v>
      </c>
      <c r="C45" s="131">
        <f>+'N EERR RODEO'!C45+'N EERR PIEDEM'!C45+'N EERR TERRA'!C45+'N EERR UCAFE'!C45+'N EERR BARINAS'!C45+'N EERR LOS NA'!C45</f>
        <v>114.74705234312803</v>
      </c>
      <c r="D45" s="131">
        <f>+'N EERR RODEO'!D45+'N EERR PIEDEM'!D45+'N EERR TERRA'!D45+'N EERR UCAFE'!D45+'N EERR BARINAS'!D45+'N EERR LOS NA'!D45</f>
        <v>0</v>
      </c>
      <c r="E45" s="131">
        <f>+'N EERR RODEO'!E45+'N EERR PIEDEM'!E45+'N EERR TERRA'!E45+'N EERR UCAFE'!E45+'N EERR BARINAS'!E45+'N EERR LOS NA'!E45</f>
        <v>0</v>
      </c>
      <c r="F45" s="131">
        <f>+'N EERR RODEO'!F45+'N EERR PIEDEM'!F45+'N EERR TERRA'!F45+'N EERR UCAFE'!F45+'N EERR BARINAS'!F45+'N EERR LOS NA'!F45</f>
        <v>101.49839346049045</v>
      </c>
      <c r="G45" s="131">
        <f>+'N EERR RODEO'!G45+'N EERR PIEDEM'!G45+'N EERR TERRA'!G45+'N EERR UCAFE'!G45+'N EERR BARINAS'!G45+'N EERR LOS NA'!G45</f>
        <v>2.1219105691056912</v>
      </c>
      <c r="H45" s="131">
        <f>+'N EERR RODEO'!H45+'N EERR PIEDEM'!H45+'N EERR TERRA'!H45+'N EERR UCAFE'!H45+'N EERR BARINAS'!H45+'N EERR LOS NA'!H45</f>
        <v>6.3689840295338662</v>
      </c>
      <c r="I45" s="131">
        <f>+'N EERR RODEO'!I45+'N EERR PIEDEM'!I45+'N EERR TERRA'!I45+'N EERR UCAFE'!I45+'N EERR BARINAS'!I45+'N EERR LOS NA'!I45</f>
        <v>0</v>
      </c>
      <c r="J45" s="131">
        <f>+'N EERR RODEO'!J45+'N EERR PIEDEM'!J45+'N EERR TERRA'!J45+'N EERR UCAFE'!J45+'N EERR BARINAS'!J45+'N EERR LOS NA'!J45</f>
        <v>0</v>
      </c>
      <c r="K45" s="131">
        <f>+'N EERR RODEO'!K45+'N EERR PIEDEM'!K45+'N EERR TERRA'!K45+'N EERR UCAFE'!K45+'N EERR BARINAS'!K45+'N EERR LOS NA'!K45</f>
        <v>0</v>
      </c>
      <c r="L45" s="131">
        <f>+'N EERR RODEO'!L45+'N EERR PIEDEM'!L45+'N EERR TERRA'!L45+'N EERR UCAFE'!L45+'N EERR BARINAS'!L45+'N EERR LOS NA'!L45</f>
        <v>0</v>
      </c>
      <c r="M45" s="131">
        <f>+'N EERR RODEO'!M45+'N EERR PIEDEM'!M45+'N EERR TERRA'!M45+'N EERR UCAFE'!M45+'N EERR BARINAS'!M45+'N EERR LOS NA'!M45</f>
        <v>0</v>
      </c>
      <c r="N45" s="131">
        <f>+'N EERR RODEO'!N45+'N EERR PIEDEM'!N45+'N EERR TERRA'!N45+'N EERR UCAFE'!N45+'N EERR BARINAS'!N45+'N EERR LOS NA'!N45</f>
        <v>0</v>
      </c>
      <c r="O45" s="194">
        <f t="shared" si="2"/>
        <v>224.73634040225804</v>
      </c>
    </row>
    <row r="46" spans="1:15" outlineLevel="1" x14ac:dyDescent="0.3">
      <c r="A46" s="203" t="s">
        <v>9</v>
      </c>
      <c r="B46" s="131">
        <f>+'N EERR RODEO'!B46+'N EERR PIEDEM'!B46+'N EERR TERRA'!B46+'N EERR UCAFE'!B46+'N EERR BARINAS'!B46+'N EERR LOS NA'!B46</f>
        <v>0</v>
      </c>
      <c r="C46" s="131">
        <f>+'N EERR RODEO'!C46+'N EERR PIEDEM'!C46+'N EERR TERRA'!C46+'N EERR UCAFE'!C46+'N EERR BARINAS'!C46+'N EERR LOS NA'!C46</f>
        <v>404.35356570201276</v>
      </c>
      <c r="D46" s="131">
        <f>+'N EERR RODEO'!D46+'N EERR PIEDEM'!D46+'N EERR TERRA'!D46+'N EERR UCAFE'!D46+'N EERR BARINAS'!D46+'N EERR LOS NA'!D46</f>
        <v>8.1127407301971388</v>
      </c>
      <c r="E46" s="131">
        <f>+'N EERR RODEO'!E46+'N EERR PIEDEM'!E46+'N EERR TERRA'!E46+'N EERR UCAFE'!E46+'N EERR BARINAS'!E46+'N EERR LOS NA'!E46</f>
        <v>0</v>
      </c>
      <c r="F46" s="131">
        <f>+'N EERR RODEO'!F46+'N EERR PIEDEM'!F46+'N EERR TERRA'!F46+'N EERR UCAFE'!F46+'N EERR BARINAS'!F46+'N EERR LOS NA'!F46</f>
        <v>383.99701798365118</v>
      </c>
      <c r="G46" s="131">
        <f>+'N EERR RODEO'!G46+'N EERR PIEDEM'!G46+'N EERR TERRA'!G46+'N EERR UCAFE'!G46+'N EERR BARINAS'!G46+'N EERR LOS NA'!G46</f>
        <v>17.127939989471837</v>
      </c>
      <c r="H46" s="131">
        <f>+'N EERR RODEO'!H46+'N EERR PIEDEM'!H46+'N EERR TERRA'!H46+'N EERR UCAFE'!H46+'N EERR BARINAS'!H46+'N EERR LOS NA'!H46</f>
        <v>6.3689840295338668E-2</v>
      </c>
      <c r="I46" s="131">
        <f>+'N EERR RODEO'!I46+'N EERR PIEDEM'!I46+'N EERR TERRA'!I46+'N EERR UCAFE'!I46+'N EERR BARINAS'!I46+'N EERR LOS NA'!I46</f>
        <v>0</v>
      </c>
      <c r="J46" s="131">
        <f>+'N EERR RODEO'!J46+'N EERR PIEDEM'!J46+'N EERR TERRA'!J46+'N EERR UCAFE'!J46+'N EERR BARINAS'!J46+'N EERR LOS NA'!J46</f>
        <v>0</v>
      </c>
      <c r="K46" s="131">
        <f>+'N EERR RODEO'!K46+'N EERR PIEDEM'!K46+'N EERR TERRA'!K46+'N EERR UCAFE'!K46+'N EERR BARINAS'!K46+'N EERR LOS NA'!K46</f>
        <v>0</v>
      </c>
      <c r="L46" s="131">
        <f>+'N EERR RODEO'!L46+'N EERR PIEDEM'!L46+'N EERR TERRA'!L46+'N EERR UCAFE'!L46+'N EERR BARINAS'!L46+'N EERR LOS NA'!L46</f>
        <v>0</v>
      </c>
      <c r="M46" s="131">
        <f>+'N EERR RODEO'!M46+'N EERR PIEDEM'!M46+'N EERR TERRA'!M46+'N EERR UCAFE'!M46+'N EERR BARINAS'!M46+'N EERR LOS NA'!M46</f>
        <v>0</v>
      </c>
      <c r="N46" s="131">
        <f>+'N EERR RODEO'!N46+'N EERR PIEDEM'!N46+'N EERR TERRA'!N46+'N EERR UCAFE'!N46+'N EERR BARINAS'!N46+'N EERR LOS NA'!N46</f>
        <v>0</v>
      </c>
      <c r="O46" s="194">
        <f t="shared" si="2"/>
        <v>813.65495424562823</v>
      </c>
    </row>
    <row r="47" spans="1:15" outlineLevel="1" x14ac:dyDescent="0.3">
      <c r="A47" s="203" t="s">
        <v>10</v>
      </c>
      <c r="B47" s="131">
        <f>+'N EERR RODEO'!B47+'N EERR PIEDEM'!B47+'N EERR TERRA'!B47+'N EERR UCAFE'!B47+'N EERR BARINAS'!B47+'N EERR LOS NA'!B47</f>
        <v>0</v>
      </c>
      <c r="C47" s="131">
        <f>+'N EERR RODEO'!C47+'N EERR PIEDEM'!C47+'N EERR TERRA'!C47+'N EERR UCAFE'!C47+'N EERR BARINAS'!C47+'N EERR LOS NA'!C47</f>
        <v>182.06573756225822</v>
      </c>
      <c r="D47" s="131">
        <f>+'N EERR RODEO'!D47+'N EERR PIEDEM'!D47+'N EERR TERRA'!D47+'N EERR UCAFE'!D47+'N EERR BARINAS'!D47+'N EERR LOS NA'!D47</f>
        <v>50.799535976087114</v>
      </c>
      <c r="E47" s="131">
        <f>+'N EERR RODEO'!E47+'N EERR PIEDEM'!E47+'N EERR TERRA'!E47+'N EERR UCAFE'!E47+'N EERR BARINAS'!E47+'N EERR LOS NA'!E47</f>
        <v>34.826904542192146</v>
      </c>
      <c r="F47" s="131">
        <f>+'N EERR RODEO'!F47+'N EERR PIEDEM'!F47+'N EERR TERRA'!F47+'N EERR UCAFE'!F47+'N EERR BARINAS'!F47+'N EERR LOS NA'!F47</f>
        <v>182.53400451537564</v>
      </c>
      <c r="G47" s="131">
        <f>+'N EERR RODEO'!G47+'N EERR PIEDEM'!G47+'N EERR TERRA'!G47+'N EERR UCAFE'!G47+'N EERR BARINAS'!G47+'N EERR LOS NA'!G47</f>
        <v>43.132793618763529</v>
      </c>
      <c r="H47" s="131">
        <f>+'N EERR RODEO'!H47+'N EERR PIEDEM'!H47+'N EERR TERRA'!H47+'N EERR UCAFE'!H47+'N EERR BARINAS'!H47+'N EERR LOS NA'!H47</f>
        <v>26.670120623673068</v>
      </c>
      <c r="I47" s="131">
        <f>+'N EERR RODEO'!I47+'N EERR PIEDEM'!I47+'N EERR TERRA'!I47+'N EERR UCAFE'!I47+'N EERR BARINAS'!I47+'N EERR LOS NA'!I47</f>
        <v>0</v>
      </c>
      <c r="J47" s="131">
        <f>+'N EERR RODEO'!J47+'N EERR PIEDEM'!J47+'N EERR TERRA'!J47+'N EERR UCAFE'!J47+'N EERR BARINAS'!J47+'N EERR LOS NA'!J47</f>
        <v>0</v>
      </c>
      <c r="K47" s="131">
        <f>+'N EERR RODEO'!K47+'N EERR PIEDEM'!K47+'N EERR TERRA'!K47+'N EERR UCAFE'!K47+'N EERR BARINAS'!K47+'N EERR LOS NA'!K47</f>
        <v>0</v>
      </c>
      <c r="L47" s="131">
        <f>+'N EERR RODEO'!L47+'N EERR PIEDEM'!L47+'N EERR TERRA'!L47+'N EERR UCAFE'!L47+'N EERR BARINAS'!L47+'N EERR LOS NA'!L47</f>
        <v>0</v>
      </c>
      <c r="M47" s="131">
        <f>+'N EERR RODEO'!M47+'N EERR PIEDEM'!M47+'N EERR TERRA'!M47+'N EERR UCAFE'!M47+'N EERR BARINAS'!M47+'N EERR LOS NA'!M47</f>
        <v>0</v>
      </c>
      <c r="N47" s="131">
        <f>+'N EERR RODEO'!N47+'N EERR PIEDEM'!N47+'N EERR TERRA'!N47+'N EERR UCAFE'!N47+'N EERR BARINAS'!N47+'N EERR LOS NA'!N47</f>
        <v>0</v>
      </c>
      <c r="O47" s="194">
        <f t="shared" si="2"/>
        <v>520.02909683834969</v>
      </c>
    </row>
    <row r="48" spans="1:15" outlineLevel="1" x14ac:dyDescent="0.3">
      <c r="A48" s="203" t="s">
        <v>11</v>
      </c>
      <c r="B48" s="131">
        <f>+'N EERR RODEO'!B48+'N EERR PIEDEM'!B48+'N EERR TERRA'!B48+'N EERR UCAFE'!B48+'N EERR BARINAS'!B48+'N EERR LOS NA'!B48</f>
        <v>0</v>
      </c>
      <c r="C48" s="131">
        <f>+'N EERR RODEO'!C48+'N EERR PIEDEM'!C48+'N EERR TERRA'!C48+'N EERR UCAFE'!C48+'N EERR BARINAS'!C48+'N EERR LOS NA'!C48</f>
        <v>0</v>
      </c>
      <c r="D48" s="131">
        <f>+'N EERR RODEO'!D48+'N EERR PIEDEM'!D48+'N EERR TERRA'!D48+'N EERR UCAFE'!D48+'N EERR BARINAS'!D48+'N EERR LOS NA'!D48</f>
        <v>0</v>
      </c>
      <c r="E48" s="131">
        <f>+'N EERR RODEO'!E48+'N EERR PIEDEM'!E48+'N EERR TERRA'!E48+'N EERR UCAFE'!E48+'N EERR BARINAS'!E48+'N EERR LOS NA'!E48</f>
        <v>0</v>
      </c>
      <c r="F48" s="131">
        <f>+'N EERR RODEO'!F48+'N EERR PIEDEM'!F48+'N EERR TERRA'!F48+'N EERR UCAFE'!F48+'N EERR BARINAS'!F48+'N EERR LOS NA'!F48</f>
        <v>0</v>
      </c>
      <c r="G48" s="131">
        <f>+'N EERR RODEO'!G48+'N EERR PIEDEM'!G48+'N EERR TERRA'!G48+'N EERR UCAFE'!G48+'N EERR BARINAS'!G48+'N EERR LOS NA'!G48</f>
        <v>0</v>
      </c>
      <c r="H48" s="131">
        <f>+'N EERR RODEO'!H48+'N EERR PIEDEM'!H48+'N EERR TERRA'!H48+'N EERR UCAFE'!H48+'N EERR BARINAS'!H48+'N EERR LOS NA'!H48</f>
        <v>0</v>
      </c>
      <c r="I48" s="131">
        <f>+'N EERR RODEO'!I48+'N EERR PIEDEM'!I48+'N EERR TERRA'!I48+'N EERR UCAFE'!I48+'N EERR BARINAS'!I48+'N EERR LOS NA'!I48</f>
        <v>0</v>
      </c>
      <c r="J48" s="131">
        <f>+'N EERR RODEO'!J48+'N EERR PIEDEM'!J48+'N EERR TERRA'!J48+'N EERR UCAFE'!J48+'N EERR BARINAS'!J48+'N EERR LOS NA'!J48</f>
        <v>0</v>
      </c>
      <c r="K48" s="131">
        <f>+'N EERR RODEO'!K48+'N EERR PIEDEM'!K48+'N EERR TERRA'!K48+'N EERR UCAFE'!K48+'N EERR BARINAS'!K48+'N EERR LOS NA'!K48</f>
        <v>0</v>
      </c>
      <c r="L48" s="131">
        <f>+'N EERR RODEO'!L48+'N EERR PIEDEM'!L48+'N EERR TERRA'!L48+'N EERR UCAFE'!L48+'N EERR BARINAS'!L48+'N EERR LOS NA'!L48</f>
        <v>0</v>
      </c>
      <c r="M48" s="131">
        <f>+'N EERR RODEO'!M48+'N EERR PIEDEM'!M48+'N EERR TERRA'!M48+'N EERR UCAFE'!M48+'N EERR BARINAS'!M48+'N EERR LOS NA'!M48</f>
        <v>0</v>
      </c>
      <c r="N48" s="131">
        <f>+'N EERR RODEO'!N48+'N EERR PIEDEM'!N48+'N EERR TERRA'!N48+'N EERR UCAFE'!N48+'N EERR BARINAS'!N48+'N EERR LOS NA'!N48</f>
        <v>0</v>
      </c>
      <c r="O48" s="194">
        <f t="shared" si="2"/>
        <v>0</v>
      </c>
    </row>
    <row r="49" spans="1:15" outlineLevel="1" x14ac:dyDescent="0.3">
      <c r="A49" s="203" t="s">
        <v>12</v>
      </c>
      <c r="B49" s="131">
        <f>+'N EERR RODEO'!B49+'N EERR PIEDEM'!B49+'N EERR TERRA'!B49+'N EERR UCAFE'!B49+'N EERR BARINAS'!B49+'N EERR LOS NA'!B49</f>
        <v>0</v>
      </c>
      <c r="C49" s="131">
        <f>+'N EERR RODEO'!C49+'N EERR PIEDEM'!C49+'N EERR TERRA'!C49+'N EERR UCAFE'!C49+'N EERR BARINAS'!C49+'N EERR LOS NA'!C49</f>
        <v>91.859818548760416</v>
      </c>
      <c r="D49" s="131">
        <f>+'N EERR RODEO'!D49+'N EERR PIEDEM'!D49+'N EERR TERRA'!D49+'N EERR UCAFE'!D49+'N EERR BARINAS'!D49+'N EERR LOS NA'!D49</f>
        <v>105.45156928332504</v>
      </c>
      <c r="E49" s="131">
        <f>+'N EERR RODEO'!E49+'N EERR PIEDEM'!E49+'N EERR TERRA'!E49+'N EERR UCAFE'!E49+'N EERR BARINAS'!E49+'N EERR LOS NA'!E49</f>
        <v>105.74971014835673</v>
      </c>
      <c r="F49" s="131">
        <f>+'N EERR RODEO'!F49+'N EERR PIEDEM'!F49+'N EERR TERRA'!F49+'N EERR UCAFE'!F49+'N EERR BARINAS'!F49+'N EERR LOS NA'!F49</f>
        <v>112.22732580770727</v>
      </c>
      <c r="G49" s="131">
        <f>+'N EERR RODEO'!G49+'N EERR PIEDEM'!G49+'N EERR TERRA'!G49+'N EERR UCAFE'!G49+'N EERR BARINAS'!G49+'N EERR LOS NA'!G49</f>
        <v>152.65543662630873</v>
      </c>
      <c r="H49" s="131">
        <f>+'N EERR RODEO'!H49+'N EERR PIEDEM'!H49+'N EERR TERRA'!H49+'N EERR UCAFE'!H49+'N EERR BARINAS'!H49+'N EERR LOS NA'!H49</f>
        <v>159.22460073834665</v>
      </c>
      <c r="I49" s="131">
        <f>+'N EERR RODEO'!I49+'N EERR PIEDEM'!I49+'N EERR TERRA'!I49+'N EERR UCAFE'!I49+'N EERR BARINAS'!I49+'N EERR LOS NA'!I49</f>
        <v>0</v>
      </c>
      <c r="J49" s="131">
        <f>+'N EERR RODEO'!J49+'N EERR PIEDEM'!J49+'N EERR TERRA'!J49+'N EERR UCAFE'!J49+'N EERR BARINAS'!J49+'N EERR LOS NA'!J49</f>
        <v>0</v>
      </c>
      <c r="K49" s="131">
        <f>+'N EERR RODEO'!K49+'N EERR PIEDEM'!K49+'N EERR TERRA'!K49+'N EERR UCAFE'!K49+'N EERR BARINAS'!K49+'N EERR LOS NA'!K49</f>
        <v>0</v>
      </c>
      <c r="L49" s="131">
        <f>+'N EERR RODEO'!L49+'N EERR PIEDEM'!L49+'N EERR TERRA'!L49+'N EERR UCAFE'!L49+'N EERR BARINAS'!L49+'N EERR LOS NA'!L49</f>
        <v>0</v>
      </c>
      <c r="M49" s="131">
        <f>+'N EERR RODEO'!M49+'N EERR PIEDEM'!M49+'N EERR TERRA'!M49+'N EERR UCAFE'!M49+'N EERR BARINAS'!M49+'N EERR LOS NA'!M49</f>
        <v>0</v>
      </c>
      <c r="N49" s="131">
        <f>+'N EERR RODEO'!N49+'N EERR PIEDEM'!N49+'N EERR TERRA'!N49+'N EERR UCAFE'!N49+'N EERR BARINAS'!N49+'N EERR LOS NA'!N49</f>
        <v>0</v>
      </c>
      <c r="O49" s="194">
        <f t="shared" si="2"/>
        <v>727.16846115280487</v>
      </c>
    </row>
    <row r="50" spans="1:15" outlineLevel="1" x14ac:dyDescent="0.3">
      <c r="A50" s="203" t="s">
        <v>13</v>
      </c>
      <c r="B50" s="131">
        <f>+'N EERR RODEO'!B50+'N EERR PIEDEM'!B50+'N EERR TERRA'!B50+'N EERR UCAFE'!B50+'N EERR BARINAS'!B50+'N EERR LOS NA'!B50</f>
        <v>0</v>
      </c>
      <c r="C50" s="131">
        <f>+'N EERR RODEO'!C50+'N EERR PIEDEM'!C50+'N EERR TERRA'!C50+'N EERR UCAFE'!C50+'N EERR BARINAS'!C50+'N EERR LOS NA'!C50</f>
        <v>46.632505693495538</v>
      </c>
      <c r="D50" s="131">
        <f>+'N EERR RODEO'!D50+'N EERR PIEDEM'!D50+'N EERR TERRA'!D50+'N EERR UCAFE'!D50+'N EERR BARINAS'!D50+'N EERR LOS NA'!D50</f>
        <v>52.725784641662521</v>
      </c>
      <c r="E50" s="131">
        <f>+'N EERR RODEO'!E50+'N EERR PIEDEM'!E50+'N EERR TERRA'!E50+'N EERR UCAFE'!E50+'N EERR BARINAS'!E50+'N EERR LOS NA'!E50</f>
        <v>52.874855074178363</v>
      </c>
      <c r="F50" s="131">
        <f>+'N EERR RODEO'!F50+'N EERR PIEDEM'!F50+'N EERR TERRA'!F50+'N EERR UCAFE'!F50+'N EERR BARINAS'!F50+'N EERR LOS NA'!F50</f>
        <v>56.113662903853637</v>
      </c>
      <c r="G50" s="131">
        <f>+'N EERR RODEO'!G50+'N EERR PIEDEM'!G50+'N EERR TERRA'!G50+'N EERR UCAFE'!G50+'N EERR BARINAS'!G50+'N EERR LOS NA'!G50</f>
        <v>57.245788734865769</v>
      </c>
      <c r="H50" s="131">
        <f>+'N EERR RODEO'!H50+'N EERR PIEDEM'!H50+'N EERR TERRA'!H50+'N EERR UCAFE'!H50+'N EERR BARINAS'!H50+'N EERR LOS NA'!H50</f>
        <v>59.709225276879998</v>
      </c>
      <c r="I50" s="131">
        <f>+'N EERR RODEO'!I50+'N EERR PIEDEM'!I50+'N EERR TERRA'!I50+'N EERR UCAFE'!I50+'N EERR BARINAS'!I50+'N EERR LOS NA'!I50</f>
        <v>0</v>
      </c>
      <c r="J50" s="131">
        <f>+'N EERR RODEO'!J50+'N EERR PIEDEM'!J50+'N EERR TERRA'!J50+'N EERR UCAFE'!J50+'N EERR BARINAS'!J50+'N EERR LOS NA'!J50</f>
        <v>0</v>
      </c>
      <c r="K50" s="131">
        <f>+'N EERR RODEO'!K50+'N EERR PIEDEM'!K50+'N EERR TERRA'!K50+'N EERR UCAFE'!K50+'N EERR BARINAS'!K50+'N EERR LOS NA'!K50</f>
        <v>0</v>
      </c>
      <c r="L50" s="131">
        <f>+'N EERR RODEO'!L50+'N EERR PIEDEM'!L50+'N EERR TERRA'!L50+'N EERR UCAFE'!L50+'N EERR BARINAS'!L50+'N EERR LOS NA'!L50</f>
        <v>0</v>
      </c>
      <c r="M50" s="131">
        <f>+'N EERR RODEO'!M50+'N EERR PIEDEM'!M50+'N EERR TERRA'!M50+'N EERR UCAFE'!M50+'N EERR BARINAS'!M50+'N EERR LOS NA'!M50</f>
        <v>0</v>
      </c>
      <c r="N50" s="131">
        <f>+'N EERR RODEO'!N50+'N EERR PIEDEM'!N50+'N EERR TERRA'!N50+'N EERR UCAFE'!N50+'N EERR BARINAS'!N50+'N EERR LOS NA'!N50</f>
        <v>0</v>
      </c>
      <c r="O50" s="194">
        <f t="shared" si="2"/>
        <v>325.30182232493581</v>
      </c>
    </row>
    <row r="51" spans="1:15" outlineLevel="1" x14ac:dyDescent="0.3">
      <c r="A51" s="203" t="s">
        <v>14</v>
      </c>
      <c r="B51" s="131">
        <f>+'N EERR RODEO'!B51+'N EERR PIEDEM'!B51+'N EERR TERRA'!B51+'N EERR UCAFE'!B51+'N EERR BARINAS'!B51+'N EERR LOS NA'!B51</f>
        <v>0</v>
      </c>
      <c r="C51" s="131">
        <f>+'N EERR RODEO'!C51+'N EERR PIEDEM'!C51+'N EERR TERRA'!C51+'N EERR UCAFE'!C51+'N EERR BARINAS'!C51+'N EERR LOS NA'!C51</f>
        <v>0</v>
      </c>
      <c r="D51" s="131">
        <f>+'N EERR RODEO'!D51+'N EERR PIEDEM'!D51+'N EERR TERRA'!D51+'N EERR UCAFE'!D51+'N EERR BARINAS'!D51+'N EERR LOS NA'!D51</f>
        <v>0</v>
      </c>
      <c r="E51" s="131">
        <f>+'N EERR RODEO'!E51+'N EERR PIEDEM'!E51+'N EERR TERRA'!E51+'N EERR UCAFE'!E51+'N EERR BARINAS'!E51+'N EERR LOS NA'!E51</f>
        <v>0</v>
      </c>
      <c r="F51" s="131">
        <f>+'N EERR RODEO'!F51+'N EERR PIEDEM'!F51+'N EERR TERRA'!F51+'N EERR UCAFE'!F51+'N EERR BARINAS'!F51+'N EERR LOS NA'!F51</f>
        <v>0</v>
      </c>
      <c r="G51" s="131">
        <f>+'N EERR RODEO'!G51+'N EERR PIEDEM'!G51+'N EERR TERRA'!G51+'N EERR UCAFE'!G51+'N EERR BARINAS'!G51+'N EERR LOS NA'!G51</f>
        <v>0</v>
      </c>
      <c r="H51" s="131">
        <f>+'N EERR RODEO'!H51+'N EERR PIEDEM'!H51+'N EERR TERRA'!H51+'N EERR UCAFE'!H51+'N EERR BARINAS'!H51+'N EERR LOS NA'!H51</f>
        <v>0</v>
      </c>
      <c r="I51" s="131">
        <f>+'N EERR RODEO'!I51+'N EERR PIEDEM'!I51+'N EERR TERRA'!I51+'N EERR UCAFE'!I51+'N EERR BARINAS'!I51+'N EERR LOS NA'!I51</f>
        <v>0</v>
      </c>
      <c r="J51" s="131">
        <f>+'N EERR RODEO'!J51+'N EERR PIEDEM'!J51+'N EERR TERRA'!J51+'N EERR UCAFE'!J51+'N EERR BARINAS'!J51+'N EERR LOS NA'!J51</f>
        <v>0</v>
      </c>
      <c r="K51" s="131">
        <f>+'N EERR RODEO'!K51+'N EERR PIEDEM'!K51+'N EERR TERRA'!K51+'N EERR UCAFE'!K51+'N EERR BARINAS'!K51+'N EERR LOS NA'!K51</f>
        <v>0</v>
      </c>
      <c r="L51" s="131">
        <f>+'N EERR RODEO'!L51+'N EERR PIEDEM'!L51+'N EERR TERRA'!L51+'N EERR UCAFE'!L51+'N EERR BARINAS'!L51+'N EERR LOS NA'!L51</f>
        <v>0</v>
      </c>
      <c r="M51" s="131">
        <f>+'N EERR RODEO'!M51+'N EERR PIEDEM'!M51+'N EERR TERRA'!M51+'N EERR UCAFE'!M51+'N EERR BARINAS'!M51+'N EERR LOS NA'!M51</f>
        <v>0</v>
      </c>
      <c r="N51" s="131">
        <f>+'N EERR RODEO'!N51+'N EERR PIEDEM'!N51+'N EERR TERRA'!N51+'N EERR UCAFE'!N51+'N EERR BARINAS'!N51+'N EERR LOS NA'!N51</f>
        <v>0</v>
      </c>
      <c r="O51" s="194">
        <f t="shared" si="2"/>
        <v>0</v>
      </c>
    </row>
    <row r="52" spans="1:15" outlineLevel="1" x14ac:dyDescent="0.3">
      <c r="A52" s="203" t="s">
        <v>15</v>
      </c>
      <c r="B52" s="131">
        <f>+'N EERR RODEO'!B52+'N EERR PIEDEM'!B52+'N EERR TERRA'!B52+'N EERR UCAFE'!B52+'N EERR BARINAS'!B52+'N EERR LOS NA'!B52</f>
        <v>0</v>
      </c>
      <c r="C52" s="131">
        <f>+'N EERR RODEO'!C52+'N EERR PIEDEM'!C52+'N EERR TERRA'!C52+'N EERR UCAFE'!C52+'N EERR BARINAS'!C52+'N EERR LOS NA'!C52</f>
        <v>0</v>
      </c>
      <c r="D52" s="131">
        <f>+'N EERR RODEO'!D52+'N EERR PIEDEM'!D52+'N EERR TERRA'!D52+'N EERR UCAFE'!D52+'N EERR BARINAS'!D52+'N EERR LOS NA'!D52</f>
        <v>0</v>
      </c>
      <c r="E52" s="131">
        <f>+'N EERR RODEO'!E52+'N EERR PIEDEM'!E52+'N EERR TERRA'!E52+'N EERR UCAFE'!E52+'N EERR BARINAS'!E52+'N EERR LOS NA'!E52</f>
        <v>0</v>
      </c>
      <c r="F52" s="131">
        <f>+'N EERR RODEO'!F52+'N EERR PIEDEM'!F52+'N EERR TERRA'!F52+'N EERR UCAFE'!F52+'N EERR BARINAS'!F52+'N EERR LOS NA'!F52</f>
        <v>0</v>
      </c>
      <c r="G52" s="131">
        <f>+'N EERR RODEO'!G52+'N EERR PIEDEM'!G52+'N EERR TERRA'!G52+'N EERR UCAFE'!G52+'N EERR BARINAS'!G52+'N EERR LOS NA'!G52</f>
        <v>85.120671462829733</v>
      </c>
      <c r="H52" s="131">
        <f>+'N EERR RODEO'!H52+'N EERR PIEDEM'!H52+'N EERR TERRA'!H52+'N EERR UCAFE'!H52+'N EERR BARINAS'!H52+'N EERR LOS NA'!H52</f>
        <v>4.8563503225195728</v>
      </c>
      <c r="I52" s="131">
        <f>+'N EERR RODEO'!I52+'N EERR PIEDEM'!I52+'N EERR TERRA'!I52+'N EERR UCAFE'!I52+'N EERR BARINAS'!I52+'N EERR LOS NA'!I52</f>
        <v>0</v>
      </c>
      <c r="J52" s="131">
        <f>+'N EERR RODEO'!J52+'N EERR PIEDEM'!J52+'N EERR TERRA'!J52+'N EERR UCAFE'!J52+'N EERR BARINAS'!J52+'N EERR LOS NA'!J52</f>
        <v>0</v>
      </c>
      <c r="K52" s="131">
        <f>+'N EERR RODEO'!K52+'N EERR PIEDEM'!K52+'N EERR TERRA'!K52+'N EERR UCAFE'!K52+'N EERR BARINAS'!K52+'N EERR LOS NA'!K52</f>
        <v>0</v>
      </c>
      <c r="L52" s="131">
        <f>+'N EERR RODEO'!L52+'N EERR PIEDEM'!L52+'N EERR TERRA'!L52+'N EERR UCAFE'!L52+'N EERR BARINAS'!L52+'N EERR LOS NA'!L52</f>
        <v>0</v>
      </c>
      <c r="M52" s="131">
        <f>+'N EERR RODEO'!M52+'N EERR PIEDEM'!M52+'N EERR TERRA'!M52+'N EERR UCAFE'!M52+'N EERR BARINAS'!M52+'N EERR LOS NA'!M52</f>
        <v>0</v>
      </c>
      <c r="N52" s="131">
        <f>+'N EERR RODEO'!N52+'N EERR PIEDEM'!N52+'N EERR TERRA'!N52+'N EERR UCAFE'!N52+'N EERR BARINAS'!N52+'N EERR LOS NA'!N52</f>
        <v>0</v>
      </c>
      <c r="O52" s="194">
        <f t="shared" si="2"/>
        <v>89.977021785349308</v>
      </c>
    </row>
    <row r="53" spans="1:15" outlineLevel="1" x14ac:dyDescent="0.3">
      <c r="A53" s="203" t="s">
        <v>16</v>
      </c>
      <c r="B53" s="131">
        <f>+'N EERR RODEO'!B53+'N EERR PIEDEM'!B53+'N EERR TERRA'!B53+'N EERR UCAFE'!B53+'N EERR BARINAS'!B53+'N EERR LOS NA'!B53</f>
        <v>0</v>
      </c>
      <c r="C53" s="131">
        <f>+'N EERR RODEO'!C53+'N EERR PIEDEM'!C53+'N EERR TERRA'!C53+'N EERR UCAFE'!C53+'N EERR BARINAS'!C53+'N EERR LOS NA'!C53</f>
        <v>14.474729767261014</v>
      </c>
      <c r="D53" s="131">
        <f>+'N EERR RODEO'!D53+'N EERR PIEDEM'!D53+'N EERR TERRA'!D53+'N EERR UCAFE'!D53+'N EERR BARINAS'!D53+'N EERR LOS NA'!D53</f>
        <v>8.1971019856237994</v>
      </c>
      <c r="E53" s="131">
        <f>+'N EERR RODEO'!E53+'N EERR PIEDEM'!E53+'N EERR TERRA'!E53+'N EERR UCAFE'!E53+'N EERR BARINAS'!E53+'N EERR LOS NA'!E53</f>
        <v>22.214489111831469</v>
      </c>
      <c r="F53" s="131">
        <f>+'N EERR RODEO'!F53+'N EERR PIEDEM'!F53+'N EERR TERRA'!F53+'N EERR UCAFE'!F53+'N EERR BARINAS'!F53+'N EERR LOS NA'!F53</f>
        <v>17.133371739976642</v>
      </c>
      <c r="G53" s="131">
        <f>+'N EERR RODEO'!G53+'N EERR PIEDEM'!G53+'N EERR TERRA'!G53+'N EERR UCAFE'!G53+'N EERR BARINAS'!G53+'N EERR LOS NA'!G53</f>
        <v>40.675041089079961</v>
      </c>
      <c r="H53" s="131">
        <f>+'N EERR RODEO'!H53+'N EERR PIEDEM'!H53+'N EERR TERRA'!H53+'N EERR UCAFE'!H53+'N EERR BARINAS'!H53+'N EERR LOS NA'!H53</f>
        <v>51.214592827489206</v>
      </c>
      <c r="I53" s="131">
        <f>+'N EERR RODEO'!I53+'N EERR PIEDEM'!I53+'N EERR TERRA'!I53+'N EERR UCAFE'!I53+'N EERR BARINAS'!I53+'N EERR LOS NA'!I53</f>
        <v>0</v>
      </c>
      <c r="J53" s="131">
        <f>+'N EERR RODEO'!J53+'N EERR PIEDEM'!J53+'N EERR TERRA'!J53+'N EERR UCAFE'!J53+'N EERR BARINAS'!J53+'N EERR LOS NA'!J53</f>
        <v>0</v>
      </c>
      <c r="K53" s="131">
        <f>+'N EERR RODEO'!K53+'N EERR PIEDEM'!K53+'N EERR TERRA'!K53+'N EERR UCAFE'!K53+'N EERR BARINAS'!K53+'N EERR LOS NA'!K53</f>
        <v>0</v>
      </c>
      <c r="L53" s="131">
        <f>+'N EERR RODEO'!L53+'N EERR PIEDEM'!L53+'N EERR TERRA'!L53+'N EERR UCAFE'!L53+'N EERR BARINAS'!L53+'N EERR LOS NA'!L53</f>
        <v>0</v>
      </c>
      <c r="M53" s="131">
        <f>+'N EERR RODEO'!M53+'N EERR PIEDEM'!M53+'N EERR TERRA'!M53+'N EERR UCAFE'!M53+'N EERR BARINAS'!M53+'N EERR LOS NA'!M53</f>
        <v>0</v>
      </c>
      <c r="N53" s="131">
        <f>+'N EERR RODEO'!N53+'N EERR PIEDEM'!N53+'N EERR TERRA'!N53+'N EERR UCAFE'!N53+'N EERR BARINAS'!N53+'N EERR LOS NA'!N53</f>
        <v>0</v>
      </c>
      <c r="O53" s="194">
        <f t="shared" si="2"/>
        <v>153.9093265212621</v>
      </c>
    </row>
    <row r="54" spans="1:15" outlineLevel="1" x14ac:dyDescent="0.3">
      <c r="A54" s="203" t="s">
        <v>17</v>
      </c>
      <c r="B54" s="131">
        <f>+'N EERR RODEO'!B54+'N EERR PIEDEM'!B54+'N EERR TERRA'!B54+'N EERR UCAFE'!B54+'N EERR BARINAS'!B54+'N EERR LOS NA'!B54</f>
        <v>0</v>
      </c>
      <c r="C54" s="131">
        <f>+'N EERR RODEO'!C54+'N EERR PIEDEM'!C54+'N EERR TERRA'!C54+'N EERR UCAFE'!C54+'N EERR BARINAS'!C54+'N EERR LOS NA'!C54</f>
        <v>172.39</v>
      </c>
      <c r="D54" s="131">
        <f>+'N EERR RODEO'!D54+'N EERR PIEDEM'!D54+'N EERR TERRA'!D54+'N EERR UCAFE'!D54+'N EERR BARINAS'!D54+'N EERR LOS NA'!D54</f>
        <v>364.22</v>
      </c>
      <c r="E54" s="131">
        <f>+'N EERR RODEO'!E54+'N EERR PIEDEM'!E54+'N EERR TERRA'!E54+'N EERR UCAFE'!E54+'N EERR BARINAS'!E54+'N EERR LOS NA'!E54</f>
        <v>77.59</v>
      </c>
      <c r="F54" s="131">
        <f>+'N EERR RODEO'!F54+'N EERR PIEDEM'!F54+'N EERR TERRA'!F54+'N EERR UCAFE'!F54+'N EERR BARINAS'!F54+'N EERR LOS NA'!F54</f>
        <v>303.63</v>
      </c>
      <c r="G54" s="131">
        <f>+'N EERR RODEO'!G54+'N EERR PIEDEM'!G54+'N EERR TERRA'!G54+'N EERR UCAFE'!G54+'N EERR BARINAS'!G54+'N EERR LOS NA'!G54</f>
        <v>27.7</v>
      </c>
      <c r="H54" s="131">
        <f>+'N EERR RODEO'!H54+'N EERR PIEDEM'!H54+'N EERR TERRA'!H54+'N EERR UCAFE'!H54+'N EERR BARINAS'!H54+'N EERR LOS NA'!H54</f>
        <v>1033.96</v>
      </c>
      <c r="I54" s="131">
        <f>+'N EERR RODEO'!I54+'N EERR PIEDEM'!I54+'N EERR TERRA'!I54+'N EERR UCAFE'!I54+'N EERR BARINAS'!I54+'N EERR LOS NA'!I54</f>
        <v>0</v>
      </c>
      <c r="J54" s="131">
        <f>+'N EERR RODEO'!J54+'N EERR PIEDEM'!J54+'N EERR TERRA'!J54+'N EERR UCAFE'!J54+'N EERR BARINAS'!J54+'N EERR LOS NA'!J54</f>
        <v>0</v>
      </c>
      <c r="K54" s="131">
        <f>+'N EERR RODEO'!K54+'N EERR PIEDEM'!K54+'N EERR TERRA'!K54+'N EERR UCAFE'!K54+'N EERR BARINAS'!K54+'N EERR LOS NA'!K54</f>
        <v>0</v>
      </c>
      <c r="L54" s="131">
        <f>+'N EERR RODEO'!L54+'N EERR PIEDEM'!L54+'N EERR TERRA'!L54+'N EERR UCAFE'!L54+'N EERR BARINAS'!L54+'N EERR LOS NA'!L54</f>
        <v>0</v>
      </c>
      <c r="M54" s="131">
        <f>+'N EERR RODEO'!M54+'N EERR PIEDEM'!M54+'N EERR TERRA'!M54+'N EERR UCAFE'!M54+'N EERR BARINAS'!M54+'N EERR LOS NA'!M54</f>
        <v>0</v>
      </c>
      <c r="N54" s="131">
        <f>+'N EERR RODEO'!N54+'N EERR PIEDEM'!N54+'N EERR TERRA'!N54+'N EERR UCAFE'!N54+'N EERR BARINAS'!N54+'N EERR LOS NA'!N54</f>
        <v>0</v>
      </c>
      <c r="O54" s="194">
        <f t="shared" si="2"/>
        <v>1979.4900000000002</v>
      </c>
    </row>
    <row r="55" spans="1:15" outlineLevel="1" x14ac:dyDescent="0.3">
      <c r="A55" s="203" t="s">
        <v>18</v>
      </c>
      <c r="B55" s="131">
        <f>+'N EERR RODEO'!B55+'N EERR PIEDEM'!B55+'N EERR TERRA'!B55+'N EERR UCAFE'!B55+'N EERR BARINAS'!B55+'N EERR LOS NA'!B55</f>
        <v>0</v>
      </c>
      <c r="C55" s="131">
        <f>+'N EERR RODEO'!C55+'N EERR PIEDEM'!C55+'N EERR TERRA'!C55+'N EERR UCAFE'!C55+'N EERR BARINAS'!C55+'N EERR LOS NA'!C55</f>
        <v>15.855051935788484</v>
      </c>
      <c r="D55" s="131">
        <f>+'N EERR RODEO'!D55+'N EERR PIEDEM'!D55+'N EERR TERRA'!D55+'N EERR UCAFE'!D55+'N EERR BARINAS'!D55+'N EERR LOS NA'!D55</f>
        <v>20.218580883922854</v>
      </c>
      <c r="E55" s="131">
        <f>+'N EERR RODEO'!E55+'N EERR PIEDEM'!E55+'N EERR TERRA'!E55+'N EERR UCAFE'!E55+'N EERR BARINAS'!E55+'N EERR LOS NA'!E55</f>
        <v>147.78169494199025</v>
      </c>
      <c r="F55" s="131">
        <f>+'N EERR RODEO'!F55+'N EERR PIEDEM'!F55+'N EERR TERRA'!F55+'N EERR UCAFE'!F55+'N EERR BARINAS'!F55+'N EERR LOS NA'!F55</f>
        <v>64.246403114052157</v>
      </c>
      <c r="G55" s="131">
        <f>+'N EERR RODEO'!G55+'N EERR PIEDEM'!G55+'N EERR TERRA'!G55+'N EERR UCAFE'!G55+'N EERR BARINAS'!G55+'N EERR LOS NA'!G55</f>
        <v>179.10299102181671</v>
      </c>
      <c r="H55" s="131">
        <f>+'N EERR RODEO'!H55+'N EERR PIEDEM'!H55+'N EERR TERRA'!H55+'N EERR UCAFE'!H55+'N EERR BARINAS'!H55+'N EERR LOS NA'!H55</f>
        <v>7.9612300369173328</v>
      </c>
      <c r="I55" s="131">
        <f>+'N EERR RODEO'!I55+'N EERR PIEDEM'!I55+'N EERR TERRA'!I55+'N EERR UCAFE'!I55+'N EERR BARINAS'!I55+'N EERR LOS NA'!I55</f>
        <v>0</v>
      </c>
      <c r="J55" s="131">
        <f>+'N EERR RODEO'!J55+'N EERR PIEDEM'!J55+'N EERR TERRA'!J55+'N EERR UCAFE'!J55+'N EERR BARINAS'!J55+'N EERR LOS NA'!J55</f>
        <v>0</v>
      </c>
      <c r="K55" s="131">
        <f>+'N EERR RODEO'!K55+'N EERR PIEDEM'!K55+'N EERR TERRA'!K55+'N EERR UCAFE'!K55+'N EERR BARINAS'!K55+'N EERR LOS NA'!K55</f>
        <v>0</v>
      </c>
      <c r="L55" s="131">
        <f>+'N EERR RODEO'!L55+'N EERR PIEDEM'!L55+'N EERR TERRA'!L55+'N EERR UCAFE'!L55+'N EERR BARINAS'!L55+'N EERR LOS NA'!L55</f>
        <v>0</v>
      </c>
      <c r="M55" s="131">
        <f>+'N EERR RODEO'!M55+'N EERR PIEDEM'!M55+'N EERR TERRA'!M55+'N EERR UCAFE'!M55+'N EERR BARINAS'!M55+'N EERR LOS NA'!M55</f>
        <v>0</v>
      </c>
      <c r="N55" s="131">
        <f>+'N EERR RODEO'!N55+'N EERR PIEDEM'!N55+'N EERR TERRA'!N55+'N EERR UCAFE'!N55+'N EERR BARINAS'!N55+'N EERR LOS NA'!N55</f>
        <v>0</v>
      </c>
      <c r="O55" s="194">
        <f t="shared" si="2"/>
        <v>435.16595193448779</v>
      </c>
    </row>
    <row r="56" spans="1:15" outlineLevel="1" x14ac:dyDescent="0.3">
      <c r="A56" s="203" t="s">
        <v>19</v>
      </c>
      <c r="B56" s="131">
        <f>+'N EERR RODEO'!B56+'N EERR PIEDEM'!B56+'N EERR TERRA'!B56+'N EERR UCAFE'!B56+'N EERR BARINAS'!B56+'N EERR LOS NA'!B56</f>
        <v>0</v>
      </c>
      <c r="C56" s="131">
        <f>+'N EERR RODEO'!C56+'N EERR PIEDEM'!C56+'N EERR TERRA'!C56+'N EERR UCAFE'!C56+'N EERR BARINAS'!C56+'N EERR LOS NA'!C56</f>
        <v>0</v>
      </c>
      <c r="D56" s="131">
        <f>+'N EERR RODEO'!D56+'N EERR PIEDEM'!D56+'N EERR TERRA'!D56+'N EERR UCAFE'!D56+'N EERR BARINAS'!D56+'N EERR LOS NA'!D56</f>
        <v>0</v>
      </c>
      <c r="E56" s="131">
        <f>+'N EERR RODEO'!E56+'N EERR PIEDEM'!E56+'N EERR TERRA'!E56+'N EERR UCAFE'!E56+'N EERR BARINAS'!E56+'N EERR LOS NA'!E56</f>
        <v>0</v>
      </c>
      <c r="F56" s="131">
        <f>+'N EERR RODEO'!F56+'N EERR PIEDEM'!F56+'N EERR TERRA'!F56+'N EERR UCAFE'!F56+'N EERR BARINAS'!F56+'N EERR LOS NA'!F56</f>
        <v>0</v>
      </c>
      <c r="G56" s="131">
        <f>+'N EERR RODEO'!G56+'N EERR PIEDEM'!G56+'N EERR TERRA'!G56+'N EERR UCAFE'!G56+'N EERR BARINAS'!G56+'N EERR LOS NA'!G56</f>
        <v>0</v>
      </c>
      <c r="H56" s="131">
        <f>+'N EERR RODEO'!H56+'N EERR PIEDEM'!H56+'N EERR TERRA'!H56+'N EERR UCAFE'!H56+'N EERR BARINAS'!H56+'N EERR LOS NA'!H56</f>
        <v>0</v>
      </c>
      <c r="I56" s="131">
        <f>+'N EERR RODEO'!I56+'N EERR PIEDEM'!I56+'N EERR TERRA'!I56+'N EERR UCAFE'!I56+'N EERR BARINAS'!I56+'N EERR LOS NA'!I56</f>
        <v>0</v>
      </c>
      <c r="J56" s="131">
        <f>+'N EERR RODEO'!J56+'N EERR PIEDEM'!J56+'N EERR TERRA'!J56+'N EERR UCAFE'!J56+'N EERR BARINAS'!J56+'N EERR LOS NA'!J56</f>
        <v>0</v>
      </c>
      <c r="K56" s="131">
        <f>+'N EERR RODEO'!K56+'N EERR PIEDEM'!K56+'N EERR TERRA'!K56+'N EERR UCAFE'!K56+'N EERR BARINAS'!K56+'N EERR LOS NA'!K56</f>
        <v>0</v>
      </c>
      <c r="L56" s="131">
        <f>+'N EERR RODEO'!L56+'N EERR PIEDEM'!L56+'N EERR TERRA'!L56+'N EERR UCAFE'!L56+'N EERR BARINAS'!L56+'N EERR LOS NA'!L56</f>
        <v>0</v>
      </c>
      <c r="M56" s="131">
        <f>+'N EERR RODEO'!M56+'N EERR PIEDEM'!M56+'N EERR TERRA'!M56+'N EERR UCAFE'!M56+'N EERR BARINAS'!M56+'N EERR LOS NA'!M56</f>
        <v>0</v>
      </c>
      <c r="N56" s="131">
        <f>+'N EERR RODEO'!N56+'N EERR PIEDEM'!N56+'N EERR TERRA'!N56+'N EERR UCAFE'!N56+'N EERR BARINAS'!N56+'N EERR LOS NA'!N56</f>
        <v>0</v>
      </c>
      <c r="O56" s="194">
        <f t="shared" si="2"/>
        <v>0</v>
      </c>
    </row>
    <row r="57" spans="1:15" outlineLevel="1" x14ac:dyDescent="0.3">
      <c r="A57" s="203" t="s">
        <v>20</v>
      </c>
      <c r="B57" s="131">
        <f>+'N EERR RODEO'!B57+'N EERR PIEDEM'!B57+'N EERR TERRA'!B57+'N EERR UCAFE'!B57+'N EERR BARINAS'!B57+'N EERR LOS NA'!B57</f>
        <v>0</v>
      </c>
      <c r="C57" s="131">
        <f>+'N EERR RODEO'!C57+'N EERR PIEDEM'!C57+'N EERR TERRA'!C57+'N EERR UCAFE'!C57+'N EERR BARINAS'!C57+'N EERR LOS NA'!C57</f>
        <v>43.66046066396342</v>
      </c>
      <c r="D57" s="131">
        <f>+'N EERR RODEO'!D57+'N EERR PIEDEM'!D57+'N EERR TERRA'!D57+'N EERR UCAFE'!D57+'N EERR BARINAS'!D57+'N EERR LOS NA'!D57</f>
        <v>50.335549071240486</v>
      </c>
      <c r="E57" s="131">
        <f>+'N EERR RODEO'!E57+'N EERR PIEDEM'!E57+'N EERR TERRA'!E57+'N EERR UCAFE'!E57+'N EERR BARINAS'!E57+'N EERR LOS NA'!E57</f>
        <v>51.027760136920399</v>
      </c>
      <c r="F57" s="131">
        <f>+'N EERR RODEO'!F57+'N EERR PIEDEM'!F57+'N EERR TERRA'!F57+'N EERR UCAFE'!F57+'N EERR BARINAS'!F57+'N EERR LOS NA'!F57</f>
        <v>54.108534682755931</v>
      </c>
      <c r="G57" s="131">
        <f>+'N EERR RODEO'!G57+'N EERR PIEDEM'!G57+'N EERR TERRA'!G57+'N EERR UCAFE'!G57+'N EERR BARINAS'!G57+'N EERR LOS NA'!G57</f>
        <v>59.138716149032</v>
      </c>
      <c r="H57" s="131">
        <f>+'N EERR RODEO'!H57+'N EERR PIEDEM'!H57+'N EERR TERRA'!H57+'N EERR UCAFE'!H57+'N EERR BARINAS'!H57+'N EERR LOS NA'!H57</f>
        <v>61.484579575112562</v>
      </c>
      <c r="I57" s="131">
        <f>+'N EERR RODEO'!I57+'N EERR PIEDEM'!I57+'N EERR TERRA'!I57+'N EERR UCAFE'!I57+'N EERR BARINAS'!I57+'N EERR LOS NA'!I57</f>
        <v>0</v>
      </c>
      <c r="J57" s="131">
        <f>+'N EERR RODEO'!J57+'N EERR PIEDEM'!J57+'N EERR TERRA'!J57+'N EERR UCAFE'!J57+'N EERR BARINAS'!J57+'N EERR LOS NA'!J57</f>
        <v>0</v>
      </c>
      <c r="K57" s="131">
        <f>+'N EERR RODEO'!K57+'N EERR PIEDEM'!K57+'N EERR TERRA'!K57+'N EERR UCAFE'!K57+'N EERR BARINAS'!K57+'N EERR LOS NA'!K57</f>
        <v>0</v>
      </c>
      <c r="L57" s="131">
        <f>+'N EERR RODEO'!L57+'N EERR PIEDEM'!L57+'N EERR TERRA'!L57+'N EERR UCAFE'!L57+'N EERR BARINAS'!L57+'N EERR LOS NA'!L57</f>
        <v>0</v>
      </c>
      <c r="M57" s="131">
        <f>+'N EERR RODEO'!M57+'N EERR PIEDEM'!M57+'N EERR TERRA'!M57+'N EERR UCAFE'!M57+'N EERR BARINAS'!M57+'N EERR LOS NA'!M57</f>
        <v>0</v>
      </c>
      <c r="N57" s="131">
        <f>+'N EERR RODEO'!N57+'N EERR PIEDEM'!N57+'N EERR TERRA'!N57+'N EERR UCAFE'!N57+'N EERR BARINAS'!N57+'N EERR LOS NA'!N57</f>
        <v>0</v>
      </c>
      <c r="O57" s="194">
        <f t="shared" si="2"/>
        <v>319.75560027902475</v>
      </c>
    </row>
    <row r="58" spans="1:15" outlineLevel="1" x14ac:dyDescent="0.3">
      <c r="A58" s="203" t="s">
        <v>21</v>
      </c>
      <c r="B58" s="131">
        <f>+'N EERR RODEO'!B58+'N EERR PIEDEM'!B58+'N EERR TERRA'!B58+'N EERR UCAFE'!B58+'N EERR BARINAS'!B58+'N EERR LOS NA'!B58</f>
        <v>0</v>
      </c>
      <c r="C58" s="131">
        <f>+'N EERR RODEO'!C58+'N EERR PIEDEM'!C58+'N EERR TERRA'!C58+'N EERR UCAFE'!C58+'N EERR BARINAS'!C58+'N EERR LOS NA'!C58</f>
        <v>21.494476290988544</v>
      </c>
      <c r="D58" s="131">
        <f>+'N EERR RODEO'!D58+'N EERR PIEDEM'!D58+'N EERR TERRA'!D58+'N EERR UCAFE'!D58+'N EERR BARINAS'!D58+'N EERR LOS NA'!D58</f>
        <v>15.213146395274359</v>
      </c>
      <c r="E58" s="131">
        <f>+'N EERR RODEO'!E58+'N EERR PIEDEM'!E58+'N EERR TERRA'!E58+'N EERR UCAFE'!E58+'N EERR BARINAS'!E58+'N EERR LOS NA'!E58</f>
        <v>30.956465150762291</v>
      </c>
      <c r="F58" s="131">
        <f>+'N EERR RODEO'!F58+'N EERR PIEDEM'!F58+'N EERR TERRA'!F58+'N EERR UCAFE'!F58+'N EERR BARINAS'!F58+'N EERR LOS NA'!F58</f>
        <v>108.32181486959907</v>
      </c>
      <c r="G58" s="131">
        <f>+'N EERR RODEO'!G58+'N EERR PIEDEM'!G58+'N EERR TERRA'!G58+'N EERR UCAFE'!G58+'N EERR BARINAS'!G58+'N EERR LOS NA'!G58</f>
        <v>-61.894146780136872</v>
      </c>
      <c r="H58" s="131">
        <f>+'N EERR RODEO'!H58+'N EERR PIEDEM'!H58+'N EERR TERRA'!H58+'N EERR UCAFE'!H58+'N EERR BARINAS'!H58+'N EERR LOS NA'!H58</f>
        <v>11.67116323412081</v>
      </c>
      <c r="I58" s="131">
        <f>+'N EERR RODEO'!I58+'N EERR PIEDEM'!I58+'N EERR TERRA'!I58+'N EERR UCAFE'!I58+'N EERR BARINAS'!I58+'N EERR LOS NA'!I58</f>
        <v>0</v>
      </c>
      <c r="J58" s="131">
        <f>+'N EERR RODEO'!J58+'N EERR PIEDEM'!J58+'N EERR TERRA'!J58+'N EERR UCAFE'!J58+'N EERR BARINAS'!J58+'N EERR LOS NA'!J58</f>
        <v>0</v>
      </c>
      <c r="K58" s="131">
        <f>+'N EERR RODEO'!K58+'N EERR PIEDEM'!K58+'N EERR TERRA'!K58+'N EERR UCAFE'!K58+'N EERR BARINAS'!K58+'N EERR LOS NA'!K58</f>
        <v>0</v>
      </c>
      <c r="L58" s="131">
        <f>+'N EERR RODEO'!L58+'N EERR PIEDEM'!L58+'N EERR TERRA'!L58+'N EERR UCAFE'!L58+'N EERR BARINAS'!L58+'N EERR LOS NA'!L58</f>
        <v>0</v>
      </c>
      <c r="M58" s="131">
        <f>+'N EERR RODEO'!M58+'N EERR PIEDEM'!M58+'N EERR TERRA'!M58+'N EERR UCAFE'!M58+'N EERR BARINAS'!M58+'N EERR LOS NA'!M58</f>
        <v>0</v>
      </c>
      <c r="N58" s="131">
        <f>+'N EERR RODEO'!N58+'N EERR PIEDEM'!N58+'N EERR TERRA'!N58+'N EERR UCAFE'!N58+'N EERR BARINAS'!N58+'N EERR LOS NA'!N58</f>
        <v>0</v>
      </c>
      <c r="O58" s="194">
        <f t="shared" si="2"/>
        <v>125.76291916060818</v>
      </c>
    </row>
    <row r="59" spans="1:15" outlineLevel="1" x14ac:dyDescent="0.3">
      <c r="A59" s="203" t="s">
        <v>250</v>
      </c>
      <c r="B59" s="131">
        <f>+'N EERR RODEO'!B59+'N EERR PIEDEM'!B59+'N EERR TERRA'!B59+'N EERR UCAFE'!B59+'N EERR BARINAS'!B59+'N EERR LOS NA'!B59</f>
        <v>0</v>
      </c>
      <c r="C59" s="131">
        <f>+'N EERR RODEO'!C59+'N EERR PIEDEM'!C59+'N EERR TERRA'!C59+'N EERR UCAFE'!C59+'N EERR BARINAS'!C59+'N EERR LOS NA'!C59</f>
        <v>60.522774722731405</v>
      </c>
      <c r="D59" s="131">
        <f>+'N EERR RODEO'!D59+'N EERR PIEDEM'!D59+'N EERR TERRA'!D59+'N EERR UCAFE'!D59+'N EERR BARINAS'!D59+'N EERR LOS NA'!D59</f>
        <v>112.48167390221337</v>
      </c>
      <c r="E59" s="131">
        <f>+'N EERR RODEO'!E59+'N EERR PIEDEM'!E59+'N EERR TERRA'!E59+'N EERR UCAFE'!E59+'N EERR BARINAS'!E59+'N EERR LOS NA'!E59</f>
        <v>126.13120428428334</v>
      </c>
      <c r="F59" s="131">
        <f>+'N EERR RODEO'!F59+'N EERR PIEDEM'!F59+'N EERR TERRA'!F59+'N EERR UCAFE'!F59+'N EERR BARINAS'!F59+'N EERR LOS NA'!F59</f>
        <v>275.92958505254961</v>
      </c>
      <c r="G59" s="131">
        <f>+'N EERR RODEO'!G59+'N EERR PIEDEM'!G59+'N EERR TERRA'!G59+'N EERR UCAFE'!G59+'N EERR BARINAS'!G59+'N EERR LOS NA'!G59</f>
        <v>331.94161417207698</v>
      </c>
      <c r="H59" s="131">
        <f>+'N EERR RODEO'!H59+'N EERR PIEDEM'!H59+'N EERR TERRA'!H59+'N EERR UCAFE'!H59+'N EERR BARINAS'!H59+'N EERR LOS NA'!H59</f>
        <v>91.554145424549333</v>
      </c>
      <c r="I59" s="131">
        <f>+'N EERR RODEO'!I59+'N EERR PIEDEM'!I59+'N EERR TERRA'!I59+'N EERR UCAFE'!I59+'N EERR BARINAS'!I59+'N EERR LOS NA'!I59</f>
        <v>0</v>
      </c>
      <c r="J59" s="131">
        <f>+'N EERR RODEO'!J59+'N EERR PIEDEM'!J59+'N EERR TERRA'!J59+'N EERR UCAFE'!J59+'N EERR BARINAS'!J59+'N EERR LOS NA'!J59</f>
        <v>0</v>
      </c>
      <c r="K59" s="131">
        <f>+'N EERR RODEO'!K59+'N EERR PIEDEM'!K59+'N EERR TERRA'!K59+'N EERR UCAFE'!K59+'N EERR BARINAS'!K59+'N EERR LOS NA'!K59</f>
        <v>0</v>
      </c>
      <c r="L59" s="131">
        <f>+'N EERR RODEO'!L59+'N EERR PIEDEM'!L59+'N EERR TERRA'!L59+'N EERR UCAFE'!L59+'N EERR BARINAS'!L59+'N EERR LOS NA'!L59</f>
        <v>0</v>
      </c>
      <c r="M59" s="131">
        <f>+'N EERR RODEO'!M59+'N EERR PIEDEM'!M59+'N EERR TERRA'!M59+'N EERR UCAFE'!M59+'N EERR BARINAS'!M59+'N EERR LOS NA'!M59</f>
        <v>0</v>
      </c>
      <c r="N59" s="131">
        <f>+'N EERR RODEO'!N59+'N EERR PIEDEM'!N59+'N EERR TERRA'!N59+'N EERR UCAFE'!N59+'N EERR BARINAS'!N59+'N EERR LOS NA'!N59</f>
        <v>0</v>
      </c>
      <c r="O59" s="194">
        <f t="shared" si="2"/>
        <v>998.56099755840398</v>
      </c>
    </row>
    <row r="60" spans="1:15" outlineLevel="1" x14ac:dyDescent="0.3">
      <c r="A60" s="203" t="s">
        <v>251</v>
      </c>
      <c r="B60" s="131">
        <f>+'N EERR RODEO'!B60+'N EERR PIEDEM'!B60+'N EERR TERRA'!B60+'N EERR UCAFE'!B60+'N EERR BARINAS'!B60+'N EERR LOS NA'!B60</f>
        <v>0</v>
      </c>
      <c r="C60" s="131">
        <f>+'N EERR RODEO'!C60+'N EERR PIEDEM'!C60+'N EERR TERRA'!C60+'N EERR UCAFE'!C60+'N EERR BARINAS'!C60+'N EERR LOS NA'!C60</f>
        <v>0</v>
      </c>
      <c r="D60" s="131">
        <f>+'N EERR RODEO'!D60+'N EERR PIEDEM'!D60+'N EERR TERRA'!D60+'N EERR UCAFE'!D60+'N EERR BARINAS'!D60+'N EERR LOS NA'!D60</f>
        <v>0</v>
      </c>
      <c r="E60" s="131">
        <f>+'N EERR RODEO'!E60+'N EERR PIEDEM'!E60+'N EERR TERRA'!E60+'N EERR UCAFE'!E60+'N EERR BARINAS'!E60+'N EERR LOS NA'!E60</f>
        <v>0</v>
      </c>
      <c r="F60" s="131">
        <f>+'N EERR RODEO'!F60+'N EERR PIEDEM'!F60+'N EERR TERRA'!F60+'N EERR UCAFE'!F60+'N EERR BARINAS'!F60+'N EERR LOS NA'!F60</f>
        <v>0</v>
      </c>
      <c r="G60" s="131">
        <f>+'N EERR RODEO'!G60+'N EERR PIEDEM'!G60+'N EERR TERRA'!G60+'N EERR UCAFE'!G60+'N EERR BARINAS'!G60+'N EERR LOS NA'!G60</f>
        <v>0</v>
      </c>
      <c r="H60" s="131">
        <f>+'N EERR RODEO'!H60+'N EERR PIEDEM'!H60+'N EERR TERRA'!H60+'N EERR UCAFE'!H60+'N EERR BARINAS'!H60+'N EERR LOS NA'!H60</f>
        <v>0</v>
      </c>
      <c r="I60" s="131">
        <f>+'N EERR RODEO'!I60+'N EERR PIEDEM'!I60+'N EERR TERRA'!I60+'N EERR UCAFE'!I60+'N EERR BARINAS'!I60+'N EERR LOS NA'!I60</f>
        <v>0</v>
      </c>
      <c r="J60" s="131">
        <f>+'N EERR RODEO'!J60+'N EERR PIEDEM'!J60+'N EERR TERRA'!J60+'N EERR UCAFE'!J60+'N EERR BARINAS'!J60+'N EERR LOS NA'!J60</f>
        <v>0</v>
      </c>
      <c r="K60" s="131">
        <f>+'N EERR RODEO'!K60+'N EERR PIEDEM'!K60+'N EERR TERRA'!K60+'N EERR UCAFE'!K60+'N EERR BARINAS'!K60+'N EERR LOS NA'!K60</f>
        <v>0</v>
      </c>
      <c r="L60" s="131">
        <f>+'N EERR RODEO'!L60+'N EERR PIEDEM'!L60+'N EERR TERRA'!L60+'N EERR UCAFE'!L60+'N EERR BARINAS'!L60+'N EERR LOS NA'!L60</f>
        <v>0</v>
      </c>
      <c r="M60" s="131">
        <f>+'N EERR RODEO'!M60+'N EERR PIEDEM'!M60+'N EERR TERRA'!M60+'N EERR UCAFE'!M60+'N EERR BARINAS'!M60+'N EERR LOS NA'!M60</f>
        <v>0</v>
      </c>
      <c r="N60" s="131">
        <f>+'N EERR RODEO'!N60+'N EERR PIEDEM'!N60+'N EERR TERRA'!N60+'N EERR UCAFE'!N60+'N EERR BARINAS'!N60+'N EERR LOS NA'!N60</f>
        <v>0</v>
      </c>
      <c r="O60" s="194">
        <f t="shared" si="2"/>
        <v>0</v>
      </c>
    </row>
    <row r="61" spans="1:15" outlineLevel="1" x14ac:dyDescent="0.3">
      <c r="A61" s="203" t="s">
        <v>252</v>
      </c>
      <c r="B61" s="131">
        <f>+'N EERR RODEO'!B61+'N EERR PIEDEM'!B61+'N EERR TERRA'!B61+'N EERR UCAFE'!B61+'N EERR BARINAS'!B61+'N EERR LOS NA'!B61</f>
        <v>0</v>
      </c>
      <c r="C61" s="131">
        <f>+'N EERR RODEO'!C61+'N EERR PIEDEM'!C61+'N EERR TERRA'!C61+'N EERR UCAFE'!C61+'N EERR BARINAS'!C61+'N EERR LOS NA'!C61</f>
        <v>0</v>
      </c>
      <c r="D61" s="131">
        <f>+'N EERR RODEO'!D61+'N EERR PIEDEM'!D61+'N EERR TERRA'!D61+'N EERR UCAFE'!D61+'N EERR BARINAS'!D61+'N EERR LOS NA'!D61</f>
        <v>0</v>
      </c>
      <c r="E61" s="131">
        <f>+'N EERR RODEO'!E61+'N EERR PIEDEM'!E61+'N EERR TERRA'!E61+'N EERR UCAFE'!E61+'N EERR BARINAS'!E61+'N EERR LOS NA'!E61</f>
        <v>0</v>
      </c>
      <c r="F61" s="131">
        <f>+'N EERR RODEO'!F61+'N EERR PIEDEM'!F61+'N EERR TERRA'!F61+'N EERR UCAFE'!F61+'N EERR BARINAS'!F61+'N EERR LOS NA'!F61</f>
        <v>0</v>
      </c>
      <c r="G61" s="131">
        <f>+'N EERR RODEO'!G61+'N EERR PIEDEM'!G61+'N EERR TERRA'!G61+'N EERR UCAFE'!G61+'N EERR BARINAS'!G61+'N EERR LOS NA'!G61</f>
        <v>0</v>
      </c>
      <c r="H61" s="131">
        <f>+'N EERR RODEO'!H61+'N EERR PIEDEM'!H61+'N EERR TERRA'!H61+'N EERR UCAFE'!H61+'N EERR BARINAS'!H61+'N EERR LOS NA'!H61</f>
        <v>0</v>
      </c>
      <c r="I61" s="131">
        <f>+'N EERR RODEO'!I61+'N EERR PIEDEM'!I61+'N EERR TERRA'!I61+'N EERR UCAFE'!I61+'N EERR BARINAS'!I61+'N EERR LOS NA'!I61</f>
        <v>0</v>
      </c>
      <c r="J61" s="131">
        <f>+'N EERR RODEO'!J61+'N EERR PIEDEM'!J61+'N EERR TERRA'!J61+'N EERR UCAFE'!J61+'N EERR BARINAS'!J61+'N EERR LOS NA'!J61</f>
        <v>0</v>
      </c>
      <c r="K61" s="131">
        <f>+'N EERR RODEO'!K61+'N EERR PIEDEM'!K61+'N EERR TERRA'!K61+'N EERR UCAFE'!K61+'N EERR BARINAS'!K61+'N EERR LOS NA'!K61</f>
        <v>0</v>
      </c>
      <c r="L61" s="131">
        <f>+'N EERR RODEO'!L61+'N EERR PIEDEM'!L61+'N EERR TERRA'!L61+'N EERR UCAFE'!L61+'N EERR BARINAS'!L61+'N EERR LOS NA'!L61</f>
        <v>0</v>
      </c>
      <c r="M61" s="131">
        <f>+'N EERR RODEO'!M61+'N EERR PIEDEM'!M61+'N EERR TERRA'!M61+'N EERR UCAFE'!M61+'N EERR BARINAS'!M61+'N EERR LOS NA'!M61</f>
        <v>0</v>
      </c>
      <c r="N61" s="131">
        <f>+'N EERR RODEO'!N61+'N EERR PIEDEM'!N61+'N EERR TERRA'!N61+'N EERR UCAFE'!N61+'N EERR BARINAS'!N61+'N EERR LOS NA'!N61</f>
        <v>0</v>
      </c>
      <c r="O61" s="194">
        <f t="shared" si="2"/>
        <v>0</v>
      </c>
    </row>
    <row r="62" spans="1:15" outlineLevel="1" x14ac:dyDescent="0.3">
      <c r="A62" s="203" t="s">
        <v>253</v>
      </c>
      <c r="B62" s="131">
        <f>+'N EERR RODEO'!B62+'N EERR PIEDEM'!B62+'N EERR TERRA'!B62+'N EERR UCAFE'!B62+'N EERR BARINAS'!B62+'N EERR LOS NA'!B62</f>
        <v>0</v>
      </c>
      <c r="C62" s="131">
        <f>+'N EERR RODEO'!C62+'N EERR PIEDEM'!C62+'N EERR TERRA'!C62+'N EERR UCAFE'!C62+'N EERR BARINAS'!C62+'N EERR LOS NA'!C62</f>
        <v>0</v>
      </c>
      <c r="D62" s="131">
        <f>+'N EERR RODEO'!D62+'N EERR PIEDEM'!D62+'N EERR TERRA'!D62+'N EERR UCAFE'!D62+'N EERR BARINAS'!D62+'N EERR LOS NA'!D62</f>
        <v>0</v>
      </c>
      <c r="E62" s="131">
        <f>+'N EERR RODEO'!E62+'N EERR PIEDEM'!E62+'N EERR TERRA'!E62+'N EERR UCAFE'!E62+'N EERR BARINAS'!E62+'N EERR LOS NA'!E62</f>
        <v>89.020106002886692</v>
      </c>
      <c r="F62" s="131">
        <f>+'N EERR RODEO'!F62+'N EERR PIEDEM'!F62+'N EERR TERRA'!F62+'N EERR UCAFE'!F62+'N EERR BARINAS'!F62+'N EERR LOS NA'!F62</f>
        <v>0</v>
      </c>
      <c r="G62" s="131">
        <f>+'N EERR RODEO'!G62+'N EERR PIEDEM'!G62+'N EERR TERRA'!G62+'N EERR UCAFE'!G62+'N EERR BARINAS'!G62+'N EERR LOS NA'!G62</f>
        <v>177.08793925834942</v>
      </c>
      <c r="H62" s="131">
        <f>+'N EERR RODEO'!H62+'N EERR PIEDEM'!H62+'N EERR TERRA'!H62+'N EERR UCAFE'!H62+'N EERR BARINAS'!H62+'N EERR LOS NA'!H62</f>
        <v>695.46917233498743</v>
      </c>
      <c r="I62" s="131">
        <f>+'N EERR RODEO'!I62+'N EERR PIEDEM'!I62+'N EERR TERRA'!I62+'N EERR UCAFE'!I62+'N EERR BARINAS'!I62+'N EERR LOS NA'!I62</f>
        <v>0</v>
      </c>
      <c r="J62" s="131">
        <f>+'N EERR RODEO'!J62+'N EERR PIEDEM'!J62+'N EERR TERRA'!J62+'N EERR UCAFE'!J62+'N EERR BARINAS'!J62+'N EERR LOS NA'!J62</f>
        <v>0</v>
      </c>
      <c r="K62" s="131">
        <f>+'N EERR RODEO'!K62+'N EERR PIEDEM'!K62+'N EERR TERRA'!K62+'N EERR UCAFE'!K62+'N EERR BARINAS'!K62+'N EERR LOS NA'!K62</f>
        <v>0</v>
      </c>
      <c r="L62" s="131">
        <f>+'N EERR RODEO'!L62+'N EERR PIEDEM'!L62+'N EERR TERRA'!L62+'N EERR UCAFE'!L62+'N EERR BARINAS'!L62+'N EERR LOS NA'!L62</f>
        <v>0</v>
      </c>
      <c r="M62" s="131">
        <f>+'N EERR RODEO'!M62+'N EERR PIEDEM'!M62+'N EERR TERRA'!M62+'N EERR UCAFE'!M62+'N EERR BARINAS'!M62+'N EERR LOS NA'!M62</f>
        <v>0</v>
      </c>
      <c r="N62" s="131">
        <f>+'N EERR RODEO'!N62+'N EERR PIEDEM'!N62+'N EERR TERRA'!N62+'N EERR UCAFE'!N62+'N EERR BARINAS'!N62+'N EERR LOS NA'!N62</f>
        <v>0</v>
      </c>
      <c r="O62" s="194">
        <f t="shared" si="2"/>
        <v>961.57721759622359</v>
      </c>
    </row>
    <row r="63" spans="1:15" outlineLevel="1" x14ac:dyDescent="0.3">
      <c r="A63" s="203" t="s">
        <v>254</v>
      </c>
      <c r="B63" s="131">
        <f>+'N EERR RODEO'!B63+'N EERR PIEDEM'!B63+'N EERR TERRA'!B63+'N EERR UCAFE'!B63+'N EERR BARINAS'!B63+'N EERR LOS NA'!B63</f>
        <v>0</v>
      </c>
      <c r="C63" s="131">
        <f>+'N EERR RODEO'!C63+'N EERR PIEDEM'!C63+'N EERR TERRA'!C63+'N EERR UCAFE'!C63+'N EERR BARINAS'!C63+'N EERR LOS NA'!C63</f>
        <v>46.632505693495538</v>
      </c>
      <c r="D63" s="131">
        <f>+'N EERR RODEO'!D63+'N EERR PIEDEM'!D63+'N EERR TERRA'!D63+'N EERR UCAFE'!D63+'N EERR BARINAS'!D63+'N EERR LOS NA'!D63</f>
        <v>54.497371005622377</v>
      </c>
      <c r="E63" s="131">
        <f>+'N EERR RODEO'!E63+'N EERR PIEDEM'!E63+'N EERR TERRA'!E63+'N EERR UCAFE'!E63+'N EERR BARINAS'!E63+'N EERR LOS NA'!E63</f>
        <v>200.92444928187777</v>
      </c>
      <c r="F63" s="131">
        <f>+'N EERR RODEO'!F63+'N EERR PIEDEM'!F63+'N EERR TERRA'!F63+'N EERR UCAFE'!F63+'N EERR BARINAS'!F63+'N EERR LOS NA'!F63</f>
        <v>0</v>
      </c>
      <c r="G63" s="131">
        <f>+'N EERR RODEO'!G63+'N EERR PIEDEM'!G63+'N EERR TERRA'!G63+'N EERR UCAFE'!G63+'N EERR BARINAS'!G63+'N EERR LOS NA'!G63</f>
        <v>318.271319822191</v>
      </c>
      <c r="H63" s="131">
        <f>+'N EERR RODEO'!H63+'N EERR PIEDEM'!H63+'N EERR TERRA'!H63+'N EERR UCAFE'!H63+'N EERR BARINAS'!H63+'N EERR LOS NA'!H63</f>
        <v>0</v>
      </c>
      <c r="I63" s="131">
        <f>+'N EERR RODEO'!I63+'N EERR PIEDEM'!I63+'N EERR TERRA'!I63+'N EERR UCAFE'!I63+'N EERR BARINAS'!I63+'N EERR LOS NA'!I63</f>
        <v>0</v>
      </c>
      <c r="J63" s="131">
        <f>+'N EERR RODEO'!J63+'N EERR PIEDEM'!J63+'N EERR TERRA'!J63+'N EERR UCAFE'!J63+'N EERR BARINAS'!J63+'N EERR LOS NA'!J63</f>
        <v>0</v>
      </c>
      <c r="K63" s="131">
        <f>+'N EERR RODEO'!K63+'N EERR PIEDEM'!K63+'N EERR TERRA'!K63+'N EERR UCAFE'!K63+'N EERR BARINAS'!K63+'N EERR LOS NA'!K63</f>
        <v>0</v>
      </c>
      <c r="L63" s="131">
        <f>+'N EERR RODEO'!L63+'N EERR PIEDEM'!L63+'N EERR TERRA'!L63+'N EERR UCAFE'!L63+'N EERR BARINAS'!L63+'N EERR LOS NA'!L63</f>
        <v>0</v>
      </c>
      <c r="M63" s="131">
        <f>+'N EERR RODEO'!M63+'N EERR PIEDEM'!M63+'N EERR TERRA'!M63+'N EERR UCAFE'!M63+'N EERR BARINAS'!M63+'N EERR LOS NA'!M63</f>
        <v>0</v>
      </c>
      <c r="N63" s="131">
        <f>+'N EERR RODEO'!N63+'N EERR PIEDEM'!N63+'N EERR TERRA'!N63+'N EERR UCAFE'!N63+'N EERR BARINAS'!N63+'N EERR LOS NA'!N63</f>
        <v>0</v>
      </c>
      <c r="O63" s="194">
        <f t="shared" si="2"/>
        <v>620.32564580318672</v>
      </c>
    </row>
    <row r="64" spans="1:15" outlineLevel="1" x14ac:dyDescent="0.3">
      <c r="A64" s="203" t="s">
        <v>255</v>
      </c>
      <c r="B64" s="131">
        <f>+'N EERR RODEO'!B64+'N EERR PIEDEM'!B64+'N EERR TERRA'!B64+'N EERR UCAFE'!B64+'N EERR BARINAS'!B64+'N EERR LOS NA'!B64</f>
        <v>0</v>
      </c>
      <c r="C64" s="131">
        <f>+'N EERR RODEO'!C64+'N EERR PIEDEM'!C64+'N EERR TERRA'!C64+'N EERR UCAFE'!C64+'N EERR BARINAS'!C64+'N EERR LOS NA'!C64</f>
        <v>0</v>
      </c>
      <c r="D64" s="131">
        <f>+'N EERR RODEO'!D64+'N EERR PIEDEM'!D64+'N EERR TERRA'!D64+'N EERR UCAFE'!D64+'N EERR BARINAS'!D64+'N EERR LOS NA'!D64</f>
        <v>0</v>
      </c>
      <c r="E64" s="131">
        <f>+'N EERR RODEO'!E64+'N EERR PIEDEM'!E64+'N EERR TERRA'!E64+'N EERR UCAFE'!E64+'N EERR BARINAS'!E64+'N EERR LOS NA'!E64</f>
        <v>21.149942029671344</v>
      </c>
      <c r="F64" s="131">
        <f>+'N EERR RODEO'!F64+'N EERR PIEDEM'!F64+'N EERR TERRA'!F64+'N EERR UCAFE'!F64+'N EERR BARINAS'!F64+'N EERR LOS NA'!F64</f>
        <v>0</v>
      </c>
      <c r="G64" s="131">
        <f>+'N EERR RODEO'!G64+'N EERR PIEDEM'!G64+'N EERR TERRA'!G64+'N EERR UCAFE'!G64+'N EERR BARINAS'!G64+'N EERR LOS NA'!G64</f>
        <v>0</v>
      </c>
      <c r="H64" s="131">
        <f>+'N EERR RODEO'!H64+'N EERR PIEDEM'!H64+'N EERR TERRA'!H64+'N EERR UCAFE'!H64+'N EERR BARINAS'!H64+'N EERR LOS NA'!H64</f>
        <v>0</v>
      </c>
      <c r="I64" s="131">
        <f>+'N EERR RODEO'!I64+'N EERR PIEDEM'!I64+'N EERR TERRA'!I64+'N EERR UCAFE'!I64+'N EERR BARINAS'!I64+'N EERR LOS NA'!I64</f>
        <v>0</v>
      </c>
      <c r="J64" s="131">
        <f>+'N EERR RODEO'!J64+'N EERR PIEDEM'!J64+'N EERR TERRA'!J64+'N EERR UCAFE'!J64+'N EERR BARINAS'!J64+'N EERR LOS NA'!J64</f>
        <v>0</v>
      </c>
      <c r="K64" s="131">
        <f>+'N EERR RODEO'!K64+'N EERR PIEDEM'!K64+'N EERR TERRA'!K64+'N EERR UCAFE'!K64+'N EERR BARINAS'!K64+'N EERR LOS NA'!K64</f>
        <v>0</v>
      </c>
      <c r="L64" s="131">
        <f>+'N EERR RODEO'!L64+'N EERR PIEDEM'!L64+'N EERR TERRA'!L64+'N EERR UCAFE'!L64+'N EERR BARINAS'!L64+'N EERR LOS NA'!L64</f>
        <v>0</v>
      </c>
      <c r="M64" s="131">
        <f>+'N EERR RODEO'!M64+'N EERR PIEDEM'!M64+'N EERR TERRA'!M64+'N EERR UCAFE'!M64+'N EERR BARINAS'!M64+'N EERR LOS NA'!M64</f>
        <v>0</v>
      </c>
      <c r="N64" s="131">
        <f>+'N EERR RODEO'!N64+'N EERR PIEDEM'!N64+'N EERR TERRA'!N64+'N EERR UCAFE'!N64+'N EERR BARINAS'!N64+'N EERR LOS NA'!N64</f>
        <v>0</v>
      </c>
      <c r="O64" s="194">
        <f t="shared" si="2"/>
        <v>21.149942029671344</v>
      </c>
    </row>
    <row r="65" spans="1:15" outlineLevel="1" x14ac:dyDescent="0.3">
      <c r="A65" s="203" t="s">
        <v>256</v>
      </c>
      <c r="B65" s="131">
        <f>+'N EERR RODEO'!B65+'N EERR PIEDEM'!B65+'N EERR TERRA'!B65+'N EERR UCAFE'!B65+'N EERR BARINAS'!B65+'N EERR LOS NA'!B65</f>
        <v>0</v>
      </c>
      <c r="C65" s="131">
        <f>+'N EERR RODEO'!C65+'N EERR PIEDEM'!C65+'N EERR TERRA'!C65+'N EERR UCAFE'!C65+'N EERR BARINAS'!C65+'N EERR LOS NA'!C65</f>
        <v>18.653002277398215</v>
      </c>
      <c r="D65" s="131">
        <f>+'N EERR RODEO'!D65+'N EERR PIEDEM'!D65+'N EERR TERRA'!D65+'N EERR UCAFE'!D65+'N EERR BARINAS'!D65+'N EERR LOS NA'!D65</f>
        <v>0</v>
      </c>
      <c r="E65" s="131">
        <f>+'N EERR RODEO'!E65+'N EERR PIEDEM'!E65+'N EERR TERRA'!E65+'N EERR UCAFE'!E65+'N EERR BARINAS'!E65+'N EERR LOS NA'!E65</f>
        <v>12.337466183974952</v>
      </c>
      <c r="F65" s="131">
        <f>+'N EERR RODEO'!F65+'N EERR PIEDEM'!F65+'N EERR TERRA'!F65+'N EERR UCAFE'!F65+'N EERR BARINAS'!F65+'N EERR LOS NA'!F65</f>
        <v>0</v>
      </c>
      <c r="G65" s="131">
        <f>+'N EERR RODEO'!G65+'N EERR PIEDEM'!G65+'N EERR TERRA'!G65+'N EERR UCAFE'!G65+'N EERR BARINAS'!G65+'N EERR LOS NA'!G65</f>
        <v>0</v>
      </c>
      <c r="H65" s="131">
        <f>+'N EERR RODEO'!H65+'N EERR PIEDEM'!H65+'N EERR TERRA'!H65+'N EERR UCAFE'!H65+'N EERR BARINAS'!H65+'N EERR LOS NA'!H65</f>
        <v>0</v>
      </c>
      <c r="I65" s="131">
        <f>+'N EERR RODEO'!I65+'N EERR PIEDEM'!I65+'N EERR TERRA'!I65+'N EERR UCAFE'!I65+'N EERR BARINAS'!I65+'N EERR LOS NA'!I65</f>
        <v>0</v>
      </c>
      <c r="J65" s="131">
        <f>+'N EERR RODEO'!J65+'N EERR PIEDEM'!J65+'N EERR TERRA'!J65+'N EERR UCAFE'!J65+'N EERR BARINAS'!J65+'N EERR LOS NA'!J65</f>
        <v>0</v>
      </c>
      <c r="K65" s="131">
        <f>+'N EERR RODEO'!K65+'N EERR PIEDEM'!K65+'N EERR TERRA'!K65+'N EERR UCAFE'!K65+'N EERR BARINAS'!K65+'N EERR LOS NA'!K65</f>
        <v>0</v>
      </c>
      <c r="L65" s="131">
        <f>+'N EERR RODEO'!L65+'N EERR PIEDEM'!L65+'N EERR TERRA'!L65+'N EERR UCAFE'!L65+'N EERR BARINAS'!L65+'N EERR LOS NA'!L65</f>
        <v>0</v>
      </c>
      <c r="M65" s="131">
        <f>+'N EERR RODEO'!M65+'N EERR PIEDEM'!M65+'N EERR TERRA'!M65+'N EERR UCAFE'!M65+'N EERR BARINAS'!M65+'N EERR LOS NA'!M65</f>
        <v>0</v>
      </c>
      <c r="N65" s="131">
        <f>+'N EERR RODEO'!N65+'N EERR PIEDEM'!N65+'N EERR TERRA'!N65+'N EERR UCAFE'!N65+'N EERR BARINAS'!N65+'N EERR LOS NA'!N65</f>
        <v>0</v>
      </c>
      <c r="O65" s="194">
        <f t="shared" si="2"/>
        <v>30.990468461373169</v>
      </c>
    </row>
    <row r="66" spans="1:15" outlineLevel="1" x14ac:dyDescent="0.3">
      <c r="A66" s="203" t="s">
        <v>257</v>
      </c>
      <c r="B66" s="131">
        <f>+'N EERR RODEO'!B66+'N EERR PIEDEM'!B66+'N EERR TERRA'!B66+'N EERR UCAFE'!B66+'N EERR BARINAS'!B66+'N EERR LOS NA'!B66</f>
        <v>0</v>
      </c>
      <c r="C66" s="131">
        <f>+'N EERR RODEO'!C66+'N EERR PIEDEM'!C66+'N EERR TERRA'!C66+'N EERR UCAFE'!C66+'N EERR BARINAS'!C66+'N EERR LOS NA'!C66</f>
        <v>80</v>
      </c>
      <c r="D66" s="131">
        <f>+'N EERR RODEO'!D66+'N EERR PIEDEM'!D66+'N EERR TERRA'!D66+'N EERR UCAFE'!D66+'N EERR BARINAS'!D66+'N EERR LOS NA'!D66</f>
        <v>0</v>
      </c>
      <c r="E66" s="131">
        <f>+'N EERR RODEO'!E66+'N EERR PIEDEM'!E66+'N EERR TERRA'!E66+'N EERR UCAFE'!E66+'N EERR BARINAS'!E66+'N EERR LOS NA'!E66</f>
        <v>0</v>
      </c>
      <c r="F66" s="131">
        <f>+'N EERR RODEO'!F66+'N EERR PIEDEM'!F66+'N EERR TERRA'!F66+'N EERR UCAFE'!F66+'N EERR BARINAS'!F66+'N EERR LOS NA'!F66</f>
        <v>0</v>
      </c>
      <c r="G66" s="131">
        <f>+'N EERR RODEO'!G66+'N EERR PIEDEM'!G66+'N EERR TERRA'!G66+'N EERR UCAFE'!G66+'N EERR BARINAS'!G66+'N EERR LOS NA'!G66</f>
        <v>0</v>
      </c>
      <c r="H66" s="131">
        <f>+'N EERR RODEO'!H66+'N EERR PIEDEM'!H66+'N EERR TERRA'!H66+'N EERR UCAFE'!H66+'N EERR BARINAS'!H66+'N EERR LOS NA'!H66</f>
        <v>0</v>
      </c>
      <c r="I66" s="131">
        <f>+'N EERR RODEO'!I66+'N EERR PIEDEM'!I66+'N EERR TERRA'!I66+'N EERR UCAFE'!I66+'N EERR BARINAS'!I66+'N EERR LOS NA'!I66</f>
        <v>0</v>
      </c>
      <c r="J66" s="131">
        <f>+'N EERR RODEO'!J66+'N EERR PIEDEM'!J66+'N EERR TERRA'!J66+'N EERR UCAFE'!J66+'N EERR BARINAS'!J66+'N EERR LOS NA'!J66</f>
        <v>0</v>
      </c>
      <c r="K66" s="131">
        <f>+'N EERR RODEO'!K66+'N EERR PIEDEM'!K66+'N EERR TERRA'!K66+'N EERR UCAFE'!K66+'N EERR BARINAS'!K66+'N EERR LOS NA'!K66</f>
        <v>0</v>
      </c>
      <c r="L66" s="131">
        <f>+'N EERR RODEO'!L66+'N EERR PIEDEM'!L66+'N EERR TERRA'!L66+'N EERR UCAFE'!L66+'N EERR BARINAS'!L66+'N EERR LOS NA'!L66</f>
        <v>0</v>
      </c>
      <c r="M66" s="131">
        <f>+'N EERR RODEO'!M66+'N EERR PIEDEM'!M66+'N EERR TERRA'!M66+'N EERR UCAFE'!M66+'N EERR BARINAS'!M66+'N EERR LOS NA'!M66</f>
        <v>0</v>
      </c>
      <c r="N66" s="131">
        <f>+'N EERR RODEO'!N66+'N EERR PIEDEM'!N66+'N EERR TERRA'!N66+'N EERR UCAFE'!N66+'N EERR BARINAS'!N66+'N EERR LOS NA'!N66</f>
        <v>0</v>
      </c>
      <c r="O66" s="194">
        <f t="shared" si="2"/>
        <v>80</v>
      </c>
    </row>
    <row r="67" spans="1:15" outlineLevel="1" x14ac:dyDescent="0.3">
      <c r="A67" s="203" t="s">
        <v>258</v>
      </c>
      <c r="B67" s="131">
        <f>+'N EERR RODEO'!B67+'N EERR PIEDEM'!B67+'N EERR TERRA'!B67+'N EERR UCAFE'!B67+'N EERR BARINAS'!B67+'N EERR LOS NA'!B67</f>
        <v>0</v>
      </c>
      <c r="C67" s="131">
        <f>+'N EERR RODEO'!C67+'N EERR PIEDEM'!C67+'N EERR TERRA'!C67+'N EERR UCAFE'!C67+'N EERR BARINAS'!C67+'N EERR LOS NA'!C67</f>
        <v>24.87066970319762</v>
      </c>
      <c r="D67" s="131">
        <f>+'N EERR RODEO'!D67+'N EERR PIEDEM'!D67+'N EERR TERRA'!D67+'N EERR UCAFE'!D67+'N EERR BARINAS'!D67+'N EERR LOS NA'!D67</f>
        <v>0</v>
      </c>
      <c r="E67" s="131">
        <f>+'N EERR RODEO'!E67+'N EERR PIEDEM'!E67+'N EERR TERRA'!E67+'N EERR UCAFE'!E67+'N EERR BARINAS'!E67+'N EERR LOS NA'!E67</f>
        <v>0</v>
      </c>
      <c r="F67" s="131">
        <f>+'N EERR RODEO'!F67+'N EERR PIEDEM'!F67+'N EERR TERRA'!F67+'N EERR UCAFE'!F67+'N EERR BARINAS'!F67+'N EERR LOS NA'!F67</f>
        <v>0</v>
      </c>
      <c r="G67" s="131">
        <f>+'N EERR RODEO'!G67+'N EERR PIEDEM'!G67+'N EERR TERRA'!G67+'N EERR UCAFE'!G67+'N EERR BARINAS'!G67+'N EERR LOS NA'!G67</f>
        <v>0</v>
      </c>
      <c r="H67" s="131">
        <f>+'N EERR RODEO'!H67+'N EERR PIEDEM'!H67+'N EERR TERRA'!H67+'N EERR UCAFE'!H67+'N EERR BARINAS'!H67+'N EERR LOS NA'!H67</f>
        <v>0</v>
      </c>
      <c r="I67" s="131">
        <f>+'N EERR RODEO'!I67+'N EERR PIEDEM'!I67+'N EERR TERRA'!I67+'N EERR UCAFE'!I67+'N EERR BARINAS'!I67+'N EERR LOS NA'!I67</f>
        <v>0</v>
      </c>
      <c r="J67" s="131">
        <f>+'N EERR RODEO'!J67+'N EERR PIEDEM'!J67+'N EERR TERRA'!J67+'N EERR UCAFE'!J67+'N EERR BARINAS'!J67+'N EERR LOS NA'!J67</f>
        <v>0</v>
      </c>
      <c r="K67" s="131">
        <f>+'N EERR RODEO'!K67+'N EERR PIEDEM'!K67+'N EERR TERRA'!K67+'N EERR UCAFE'!K67+'N EERR BARINAS'!K67+'N EERR LOS NA'!K67</f>
        <v>0</v>
      </c>
      <c r="L67" s="131">
        <f>+'N EERR RODEO'!L67+'N EERR PIEDEM'!L67+'N EERR TERRA'!L67+'N EERR UCAFE'!L67+'N EERR BARINAS'!L67+'N EERR LOS NA'!L67</f>
        <v>0</v>
      </c>
      <c r="M67" s="131">
        <f>+'N EERR RODEO'!M67+'N EERR PIEDEM'!M67+'N EERR TERRA'!M67+'N EERR UCAFE'!M67+'N EERR BARINAS'!M67+'N EERR LOS NA'!M67</f>
        <v>0</v>
      </c>
      <c r="N67" s="131">
        <f>+'N EERR RODEO'!N67+'N EERR PIEDEM'!N67+'N EERR TERRA'!N67+'N EERR UCAFE'!N67+'N EERR BARINAS'!N67+'N EERR LOS NA'!N67</f>
        <v>0</v>
      </c>
      <c r="O67" s="194">
        <f t="shared" si="2"/>
        <v>24.87066970319762</v>
      </c>
    </row>
    <row r="68" spans="1:15" outlineLevel="1" x14ac:dyDescent="0.3">
      <c r="A68" s="203" t="s">
        <v>259</v>
      </c>
      <c r="B68" s="131">
        <f>+'N EERR RODEO'!B68+'N EERR PIEDEM'!B68+'N EERR TERRA'!B68+'N EERR UCAFE'!B68+'N EERR BARINAS'!B68+'N EERR LOS NA'!B68</f>
        <v>0</v>
      </c>
      <c r="C68" s="131">
        <f>+'N EERR RODEO'!C68+'N EERR PIEDEM'!C68+'N EERR TERRA'!C68+'N EERR UCAFE'!C68+'N EERR BARINAS'!C68+'N EERR LOS NA'!C68</f>
        <v>0</v>
      </c>
      <c r="D68" s="131">
        <f>+'N EERR RODEO'!D68+'N EERR PIEDEM'!D68+'N EERR TERRA'!D68+'N EERR UCAFE'!D68+'N EERR BARINAS'!D68+'N EERR LOS NA'!D68</f>
        <v>0</v>
      </c>
      <c r="E68" s="131">
        <f>+'N EERR RODEO'!E68+'N EERR PIEDEM'!E68+'N EERR TERRA'!E68+'N EERR UCAFE'!E68+'N EERR BARINAS'!E68+'N EERR LOS NA'!E68</f>
        <v>0</v>
      </c>
      <c r="F68" s="131">
        <f>+'N EERR RODEO'!F68+'N EERR PIEDEM'!F68+'N EERR TERRA'!F68+'N EERR UCAFE'!F68+'N EERR BARINAS'!F68+'N EERR LOS NA'!F68</f>
        <v>0</v>
      </c>
      <c r="G68" s="131">
        <f>+'N EERR RODEO'!G68+'N EERR PIEDEM'!G68+'N EERR TERRA'!G68+'N EERR UCAFE'!G68+'N EERR BARINAS'!G68+'N EERR LOS NA'!G68</f>
        <v>0</v>
      </c>
      <c r="H68" s="131">
        <f>+'N EERR RODEO'!H68+'N EERR PIEDEM'!H68+'N EERR TERRA'!H68+'N EERR UCAFE'!H68+'N EERR BARINAS'!H68+'N EERR LOS NA'!H68</f>
        <v>0</v>
      </c>
      <c r="I68" s="131">
        <f>+'N EERR RODEO'!I68+'N EERR PIEDEM'!I68+'N EERR TERRA'!I68+'N EERR UCAFE'!I68+'N EERR BARINAS'!I68+'N EERR LOS NA'!I68</f>
        <v>0</v>
      </c>
      <c r="J68" s="131">
        <f>+'N EERR RODEO'!J68+'N EERR PIEDEM'!J68+'N EERR TERRA'!J68+'N EERR UCAFE'!J68+'N EERR BARINAS'!J68+'N EERR LOS NA'!J68</f>
        <v>0</v>
      </c>
      <c r="K68" s="131">
        <f>+'N EERR RODEO'!K68+'N EERR PIEDEM'!K68+'N EERR TERRA'!K68+'N EERR UCAFE'!K68+'N EERR BARINAS'!K68+'N EERR LOS NA'!K68</f>
        <v>0</v>
      </c>
      <c r="L68" s="131">
        <f>+'N EERR RODEO'!L68+'N EERR PIEDEM'!L68+'N EERR TERRA'!L68+'N EERR UCAFE'!L68+'N EERR BARINAS'!L68+'N EERR LOS NA'!L68</f>
        <v>0</v>
      </c>
      <c r="M68" s="131">
        <f>+'N EERR RODEO'!M68+'N EERR PIEDEM'!M68+'N EERR TERRA'!M68+'N EERR UCAFE'!M68+'N EERR BARINAS'!M68+'N EERR LOS NA'!M68</f>
        <v>0</v>
      </c>
      <c r="N68" s="131">
        <f>+'N EERR RODEO'!N68+'N EERR PIEDEM'!N68+'N EERR TERRA'!N68+'N EERR UCAFE'!N68+'N EERR BARINAS'!N68+'N EERR LOS NA'!N68</f>
        <v>0</v>
      </c>
      <c r="O68" s="194">
        <f t="shared" si="2"/>
        <v>0</v>
      </c>
    </row>
    <row r="69" spans="1:15" outlineLevel="1" x14ac:dyDescent="0.3">
      <c r="A69" s="203" t="s">
        <v>260</v>
      </c>
      <c r="B69" s="131">
        <f>+'N EERR RODEO'!B69+'N EERR PIEDEM'!B69+'N EERR TERRA'!B69+'N EERR UCAFE'!B69+'N EERR BARINAS'!B69+'N EERR LOS NA'!B69</f>
        <v>0</v>
      </c>
      <c r="C69" s="131">
        <f>+'N EERR RODEO'!C69+'N EERR PIEDEM'!C69+'N EERR TERRA'!C69+'N EERR UCAFE'!C69+'N EERR BARINAS'!C69+'N EERR LOS NA'!C69</f>
        <v>0</v>
      </c>
      <c r="D69" s="131">
        <f>+'N EERR RODEO'!D69+'N EERR PIEDEM'!D69+'N EERR TERRA'!D69+'N EERR UCAFE'!D69+'N EERR BARINAS'!D69+'N EERR LOS NA'!D69</f>
        <v>0</v>
      </c>
      <c r="E69" s="131">
        <f>+'N EERR RODEO'!E69+'N EERR PIEDEM'!E69+'N EERR TERRA'!E69+'N EERR UCAFE'!E69+'N EERR BARINAS'!E69+'N EERR LOS NA'!E69</f>
        <v>0</v>
      </c>
      <c r="F69" s="131">
        <f>+'N EERR RODEO'!F69+'N EERR PIEDEM'!F69+'N EERR TERRA'!F69+'N EERR UCAFE'!F69+'N EERR BARINAS'!F69+'N EERR LOS NA'!F69</f>
        <v>0</v>
      </c>
      <c r="G69" s="131">
        <f>+'N EERR RODEO'!G69+'N EERR PIEDEM'!G69+'N EERR TERRA'!G69+'N EERR UCAFE'!G69+'N EERR BARINAS'!G69+'N EERR LOS NA'!G69</f>
        <v>0</v>
      </c>
      <c r="H69" s="131">
        <f>+'N EERR RODEO'!H69+'N EERR PIEDEM'!H69+'N EERR TERRA'!H69+'N EERR UCAFE'!H69+'N EERR BARINAS'!H69+'N EERR LOS NA'!H69</f>
        <v>0</v>
      </c>
      <c r="I69" s="131">
        <f>+'N EERR RODEO'!I69+'N EERR PIEDEM'!I69+'N EERR TERRA'!I69+'N EERR UCAFE'!I69+'N EERR BARINAS'!I69+'N EERR LOS NA'!I69</f>
        <v>0</v>
      </c>
      <c r="J69" s="131">
        <f>+'N EERR RODEO'!J69+'N EERR PIEDEM'!J69+'N EERR TERRA'!J69+'N EERR UCAFE'!J69+'N EERR BARINAS'!J69+'N EERR LOS NA'!J69</f>
        <v>0</v>
      </c>
      <c r="K69" s="131">
        <f>+'N EERR RODEO'!K69+'N EERR PIEDEM'!K69+'N EERR TERRA'!K69+'N EERR UCAFE'!K69+'N EERR BARINAS'!K69+'N EERR LOS NA'!K69</f>
        <v>0</v>
      </c>
      <c r="L69" s="131">
        <f>+'N EERR RODEO'!L69+'N EERR PIEDEM'!L69+'N EERR TERRA'!L69+'N EERR UCAFE'!L69+'N EERR BARINAS'!L69+'N EERR LOS NA'!L69</f>
        <v>0</v>
      </c>
      <c r="M69" s="131">
        <f>+'N EERR RODEO'!M69+'N EERR PIEDEM'!M69+'N EERR TERRA'!M69+'N EERR UCAFE'!M69+'N EERR BARINAS'!M69+'N EERR LOS NA'!M69</f>
        <v>0</v>
      </c>
      <c r="N69" s="131">
        <f>+'N EERR RODEO'!N69+'N EERR PIEDEM'!N69+'N EERR TERRA'!N69+'N EERR UCAFE'!N69+'N EERR BARINAS'!N69+'N EERR LOS NA'!N69</f>
        <v>0</v>
      </c>
      <c r="O69" s="194">
        <f t="shared" si="2"/>
        <v>0</v>
      </c>
    </row>
    <row r="70" spans="1:15" outlineLevel="1" x14ac:dyDescent="0.3">
      <c r="A70" s="203" t="s">
        <v>261</v>
      </c>
      <c r="B70" s="131">
        <f>+'N EERR RODEO'!B70+'N EERR PIEDEM'!B70+'N EERR TERRA'!B70+'N EERR UCAFE'!B70+'N EERR BARINAS'!B70+'N EERR LOS NA'!B70</f>
        <v>0</v>
      </c>
      <c r="C70" s="131">
        <f>+'N EERR RODEO'!C70+'N EERR PIEDEM'!C70+'N EERR TERRA'!C70+'N EERR UCAFE'!C70+'N EERR BARINAS'!C70+'N EERR LOS NA'!C70</f>
        <v>0</v>
      </c>
      <c r="D70" s="131">
        <f>+'N EERR RODEO'!D70+'N EERR PIEDEM'!D70+'N EERR TERRA'!D70+'N EERR UCAFE'!D70+'N EERR BARINAS'!D70+'N EERR LOS NA'!D70</f>
        <v>0</v>
      </c>
      <c r="E70" s="131">
        <f>+'N EERR RODEO'!E70+'N EERR PIEDEM'!E70+'N EERR TERRA'!E70+'N EERR UCAFE'!E70+'N EERR BARINAS'!E70+'N EERR LOS NA'!E70</f>
        <v>0</v>
      </c>
      <c r="F70" s="131">
        <f>+'N EERR RODEO'!F70+'N EERR PIEDEM'!F70+'N EERR TERRA'!F70+'N EERR UCAFE'!F70+'N EERR BARINAS'!F70+'N EERR LOS NA'!F70</f>
        <v>0</v>
      </c>
      <c r="G70" s="131">
        <f>+'N EERR RODEO'!G70+'N EERR PIEDEM'!G70+'N EERR TERRA'!G70+'N EERR UCAFE'!G70+'N EERR BARINAS'!G70+'N EERR LOS NA'!G70</f>
        <v>0</v>
      </c>
      <c r="H70" s="131">
        <f>+'N EERR RODEO'!H70+'N EERR PIEDEM'!H70+'N EERR TERRA'!H70+'N EERR UCAFE'!H70+'N EERR BARINAS'!H70+'N EERR LOS NA'!H70</f>
        <v>0</v>
      </c>
      <c r="I70" s="131">
        <f>+'N EERR RODEO'!I70+'N EERR PIEDEM'!I70+'N EERR TERRA'!I70+'N EERR UCAFE'!I70+'N EERR BARINAS'!I70+'N EERR LOS NA'!I70</f>
        <v>0</v>
      </c>
      <c r="J70" s="131">
        <f>+'N EERR RODEO'!J70+'N EERR PIEDEM'!J70+'N EERR TERRA'!J70+'N EERR UCAFE'!J70+'N EERR BARINAS'!J70+'N EERR LOS NA'!J70</f>
        <v>0</v>
      </c>
      <c r="K70" s="131">
        <f>+'N EERR RODEO'!K70+'N EERR PIEDEM'!K70+'N EERR TERRA'!K70+'N EERR UCAFE'!K70+'N EERR BARINAS'!K70+'N EERR LOS NA'!K70</f>
        <v>0</v>
      </c>
      <c r="L70" s="131">
        <f>+'N EERR RODEO'!L70+'N EERR PIEDEM'!L70+'N EERR TERRA'!L70+'N EERR UCAFE'!L70+'N EERR BARINAS'!L70+'N EERR LOS NA'!L70</f>
        <v>0</v>
      </c>
      <c r="M70" s="131">
        <f>+'N EERR RODEO'!M70+'N EERR PIEDEM'!M70+'N EERR TERRA'!M70+'N EERR UCAFE'!M70+'N EERR BARINAS'!M70+'N EERR LOS NA'!M70</f>
        <v>0</v>
      </c>
      <c r="N70" s="131">
        <f>+'N EERR RODEO'!N70+'N EERR PIEDEM'!N70+'N EERR TERRA'!N70+'N EERR UCAFE'!N70+'N EERR BARINAS'!N70+'N EERR LOS NA'!N70</f>
        <v>0</v>
      </c>
      <c r="O70" s="194">
        <f t="shared" si="2"/>
        <v>0</v>
      </c>
    </row>
    <row r="71" spans="1:15" outlineLevel="1" x14ac:dyDescent="0.3">
      <c r="A71" s="203" t="s">
        <v>262</v>
      </c>
      <c r="B71" s="131">
        <f>+'N EERR RODEO'!B71+'N EERR PIEDEM'!B71+'N EERR TERRA'!B71+'N EERR UCAFE'!B71+'N EERR BARINAS'!B71+'N EERR LOS NA'!B71</f>
        <v>0</v>
      </c>
      <c r="C71" s="131">
        <f>+'N EERR RODEO'!C71+'N EERR PIEDEM'!C71+'N EERR TERRA'!C71+'N EERR UCAFE'!C71+'N EERR BARINAS'!C71+'N EERR LOS NA'!C71</f>
        <v>0</v>
      </c>
      <c r="D71" s="131">
        <f>+'N EERR RODEO'!D71+'N EERR PIEDEM'!D71+'N EERR TERRA'!D71+'N EERR UCAFE'!D71+'N EERR BARINAS'!D71+'N EERR LOS NA'!D71</f>
        <v>0</v>
      </c>
      <c r="E71" s="131">
        <f>+'N EERR RODEO'!E71+'N EERR PIEDEM'!E71+'N EERR TERRA'!E71+'N EERR UCAFE'!E71+'N EERR BARINAS'!E71+'N EERR LOS NA'!E71</f>
        <v>0</v>
      </c>
      <c r="F71" s="131">
        <f>+'N EERR RODEO'!F71+'N EERR PIEDEM'!F71+'N EERR TERRA'!F71+'N EERR UCAFE'!F71+'N EERR BARINAS'!F71+'N EERR LOS NA'!F71</f>
        <v>0</v>
      </c>
      <c r="G71" s="131">
        <f>+'N EERR RODEO'!G71+'N EERR PIEDEM'!G71+'N EERR TERRA'!G71+'N EERR UCAFE'!G71+'N EERR BARINAS'!G71+'N EERR LOS NA'!G71</f>
        <v>0</v>
      </c>
      <c r="H71" s="131">
        <f>+'N EERR RODEO'!H71+'N EERR PIEDEM'!H71+'N EERR TERRA'!H71+'N EERR UCAFE'!H71+'N EERR BARINAS'!H71+'N EERR LOS NA'!H71</f>
        <v>0</v>
      </c>
      <c r="I71" s="131">
        <f>+'N EERR RODEO'!I71+'N EERR PIEDEM'!I71+'N EERR TERRA'!I71+'N EERR UCAFE'!I71+'N EERR BARINAS'!I71+'N EERR LOS NA'!I71</f>
        <v>0</v>
      </c>
      <c r="J71" s="131">
        <f>+'N EERR RODEO'!J71+'N EERR PIEDEM'!J71+'N EERR TERRA'!J71+'N EERR UCAFE'!J71+'N EERR BARINAS'!J71+'N EERR LOS NA'!J71</f>
        <v>0</v>
      </c>
      <c r="K71" s="131">
        <f>+'N EERR RODEO'!K71+'N EERR PIEDEM'!K71+'N EERR TERRA'!K71+'N EERR UCAFE'!K71+'N EERR BARINAS'!K71+'N EERR LOS NA'!K71</f>
        <v>0</v>
      </c>
      <c r="L71" s="131">
        <f>+'N EERR RODEO'!L71+'N EERR PIEDEM'!L71+'N EERR TERRA'!L71+'N EERR UCAFE'!L71+'N EERR BARINAS'!L71+'N EERR LOS NA'!L71</f>
        <v>0</v>
      </c>
      <c r="M71" s="131">
        <f>+'N EERR RODEO'!M71+'N EERR PIEDEM'!M71+'N EERR TERRA'!M71+'N EERR UCAFE'!M71+'N EERR BARINAS'!M71+'N EERR LOS NA'!M71</f>
        <v>0</v>
      </c>
      <c r="N71" s="131">
        <f>+'N EERR RODEO'!N71+'N EERR PIEDEM'!N71+'N EERR TERRA'!N71+'N EERR UCAFE'!N71+'N EERR BARINAS'!N71+'N EERR LOS NA'!N71</f>
        <v>0</v>
      </c>
      <c r="O71" s="194">
        <f t="shared" si="2"/>
        <v>0</v>
      </c>
    </row>
    <row r="72" spans="1:15" outlineLevel="1" x14ac:dyDescent="0.3">
      <c r="A72" s="203" t="s">
        <v>263</v>
      </c>
      <c r="B72" s="131">
        <f>+'N EERR RODEO'!B72+'N EERR PIEDEM'!B72+'N EERR TERRA'!B72+'N EERR UCAFE'!B72+'N EERR BARINAS'!B72+'N EERR LOS NA'!B72</f>
        <v>0</v>
      </c>
      <c r="C72" s="131">
        <f>+'N EERR RODEO'!C72+'N EERR PIEDEM'!C72+'N EERR TERRA'!C72+'N EERR UCAFE'!C72+'N EERR BARINAS'!C72+'N EERR LOS NA'!C72</f>
        <v>0</v>
      </c>
      <c r="D72" s="131">
        <f>+'N EERR RODEO'!D72+'N EERR PIEDEM'!D72+'N EERR TERRA'!D72+'N EERR UCAFE'!D72+'N EERR BARINAS'!D72+'N EERR LOS NA'!D72</f>
        <v>0</v>
      </c>
      <c r="E72" s="131">
        <f>+'N EERR RODEO'!E72+'N EERR PIEDEM'!E72+'N EERR TERRA'!E72+'N EERR UCAFE'!E72+'N EERR BARINAS'!E72+'N EERR LOS NA'!E72</f>
        <v>0</v>
      </c>
      <c r="F72" s="131">
        <f>+'N EERR RODEO'!F72+'N EERR PIEDEM'!F72+'N EERR TERRA'!F72+'N EERR UCAFE'!F72+'N EERR BARINAS'!F72+'N EERR LOS NA'!F72</f>
        <v>0</v>
      </c>
      <c r="G72" s="131">
        <f>+'N EERR RODEO'!G72+'N EERR PIEDEM'!G72+'N EERR TERRA'!G72+'N EERR UCAFE'!G72+'N EERR BARINAS'!G72+'N EERR LOS NA'!G72</f>
        <v>0</v>
      </c>
      <c r="H72" s="131">
        <f>+'N EERR RODEO'!H72+'N EERR PIEDEM'!H72+'N EERR TERRA'!H72+'N EERR UCAFE'!H72+'N EERR BARINAS'!H72+'N EERR LOS NA'!H72</f>
        <v>0</v>
      </c>
      <c r="I72" s="131">
        <f>+'N EERR RODEO'!I72+'N EERR PIEDEM'!I72+'N EERR TERRA'!I72+'N EERR UCAFE'!I72+'N EERR BARINAS'!I72+'N EERR LOS NA'!I72</f>
        <v>0</v>
      </c>
      <c r="J72" s="131">
        <f>+'N EERR RODEO'!J72+'N EERR PIEDEM'!J72+'N EERR TERRA'!J72+'N EERR UCAFE'!J72+'N EERR BARINAS'!J72+'N EERR LOS NA'!J72</f>
        <v>0</v>
      </c>
      <c r="K72" s="131">
        <f>+'N EERR RODEO'!K72+'N EERR PIEDEM'!K72+'N EERR TERRA'!K72+'N EERR UCAFE'!K72+'N EERR BARINAS'!K72+'N EERR LOS NA'!K72</f>
        <v>0</v>
      </c>
      <c r="L72" s="131">
        <f>+'N EERR RODEO'!L72+'N EERR PIEDEM'!L72+'N EERR TERRA'!L72+'N EERR UCAFE'!L72+'N EERR BARINAS'!L72+'N EERR LOS NA'!L72</f>
        <v>0</v>
      </c>
      <c r="M72" s="131">
        <f>+'N EERR RODEO'!M72+'N EERR PIEDEM'!M72+'N EERR TERRA'!M72+'N EERR UCAFE'!M72+'N EERR BARINAS'!M72+'N EERR LOS NA'!M72</f>
        <v>0</v>
      </c>
      <c r="N72" s="131">
        <f>+'N EERR RODEO'!N72+'N EERR PIEDEM'!N72+'N EERR TERRA'!N72+'N EERR UCAFE'!N72+'N EERR BARINAS'!N72+'N EERR LOS NA'!N72</f>
        <v>0</v>
      </c>
      <c r="O72" s="194">
        <f t="shared" si="2"/>
        <v>0</v>
      </c>
    </row>
    <row r="73" spans="1:15" outlineLevel="1" x14ac:dyDescent="0.3">
      <c r="A73" s="203" t="s">
        <v>264</v>
      </c>
      <c r="B73" s="131">
        <f>+'N EERR RODEO'!B73+'N EERR PIEDEM'!B73+'N EERR TERRA'!B73+'N EERR UCAFE'!B73+'N EERR BARINAS'!B73+'N EERR LOS NA'!B73</f>
        <v>0</v>
      </c>
      <c r="C73" s="131">
        <f>+'N EERR RODEO'!C73+'N EERR PIEDEM'!C73+'N EERR TERRA'!C73+'N EERR UCAFE'!C73+'N EERR BARINAS'!C73+'N EERR LOS NA'!C73</f>
        <v>785.20434853450365</v>
      </c>
      <c r="D73" s="131">
        <f>+'N EERR RODEO'!D73+'N EERR PIEDEM'!D73+'N EERR TERRA'!D73+'N EERR UCAFE'!D73+'N EERR BARINAS'!D73+'N EERR LOS NA'!D73</f>
        <v>474.91871752900153</v>
      </c>
      <c r="E73" s="131">
        <f>+'N EERR RODEO'!E73+'N EERR PIEDEM'!E73+'N EERR TERRA'!E73+'N EERR UCAFE'!E73+'N EERR BARINAS'!E73+'N EERR LOS NA'!E73</f>
        <v>488.35216146511141</v>
      </c>
      <c r="F73" s="131">
        <f>+'N EERR RODEO'!F73+'N EERR PIEDEM'!F73+'N EERR TERRA'!F73+'N EERR UCAFE'!F73+'N EERR BARINAS'!F73+'N EERR LOS NA'!F73</f>
        <v>524.40088439081353</v>
      </c>
      <c r="G73" s="131">
        <f>+'N EERR RODEO'!G73+'N EERR PIEDEM'!G73+'N EERR TERRA'!G73+'N EERR UCAFE'!G73+'N EERR BARINAS'!G73+'N EERR LOS NA'!G73</f>
        <v>477.71992337837048</v>
      </c>
      <c r="H73" s="131">
        <f>+'N EERR RODEO'!H73+'N EERR PIEDEM'!H73+'N EERR TERRA'!H73+'N EERR UCAFE'!H73+'N EERR BARINAS'!H73+'N EERR LOS NA'!H73</f>
        <v>691.63185945719329</v>
      </c>
      <c r="I73" s="131">
        <f>+'N EERR RODEO'!I73+'N EERR PIEDEM'!I73+'N EERR TERRA'!I73+'N EERR UCAFE'!I73+'N EERR BARINAS'!I73+'N EERR LOS NA'!I73</f>
        <v>0</v>
      </c>
      <c r="J73" s="131">
        <f>+'N EERR RODEO'!J73+'N EERR PIEDEM'!J73+'N EERR TERRA'!J73+'N EERR UCAFE'!J73+'N EERR BARINAS'!J73+'N EERR LOS NA'!J73</f>
        <v>0</v>
      </c>
      <c r="K73" s="131">
        <f>+'N EERR RODEO'!K73+'N EERR PIEDEM'!K73+'N EERR TERRA'!K73+'N EERR UCAFE'!K73+'N EERR BARINAS'!K73+'N EERR LOS NA'!K73</f>
        <v>0</v>
      </c>
      <c r="L73" s="131">
        <f>+'N EERR RODEO'!L73+'N EERR PIEDEM'!L73+'N EERR TERRA'!L73+'N EERR UCAFE'!L73+'N EERR BARINAS'!L73+'N EERR LOS NA'!L73</f>
        <v>0</v>
      </c>
      <c r="M73" s="131">
        <f>+'N EERR RODEO'!M73+'N EERR PIEDEM'!M73+'N EERR TERRA'!M73+'N EERR UCAFE'!M73+'N EERR BARINAS'!M73+'N EERR LOS NA'!M73</f>
        <v>0</v>
      </c>
      <c r="N73" s="131">
        <f>+'N EERR RODEO'!N73+'N EERR PIEDEM'!N73+'N EERR TERRA'!N73+'N EERR UCAFE'!N73+'N EERR BARINAS'!N73+'N EERR LOS NA'!N73</f>
        <v>0</v>
      </c>
      <c r="O73" s="194">
        <f t="shared" si="2"/>
        <v>3442.2278947549939</v>
      </c>
    </row>
    <row r="74" spans="1:15" outlineLevel="1" x14ac:dyDescent="0.3">
      <c r="A74" s="203" t="s">
        <v>265</v>
      </c>
      <c r="B74" s="131">
        <f>+'N EERR RODEO'!B74+'N EERR PIEDEM'!B74+'N EERR TERRA'!B74+'N EERR UCAFE'!B74+'N EERR BARINAS'!B74+'N EERR LOS NA'!B74</f>
        <v>0</v>
      </c>
      <c r="C74" s="131">
        <f>+'N EERR RODEO'!C74+'N EERR PIEDEM'!C74+'N EERR TERRA'!C74+'N EERR UCAFE'!C74+'N EERR BARINAS'!C74+'N EERR LOS NA'!C74</f>
        <v>0</v>
      </c>
      <c r="D74" s="131">
        <f>+'N EERR RODEO'!D74+'N EERR PIEDEM'!D74+'N EERR TERRA'!D74+'N EERR UCAFE'!D74+'N EERR BARINAS'!D74+'N EERR LOS NA'!D74</f>
        <v>86.125811686001001</v>
      </c>
      <c r="E74" s="131">
        <f>+'N EERR RODEO'!E74+'N EERR PIEDEM'!E74+'N EERR TERRA'!E74+'N EERR UCAFE'!E74+'N EERR BARINAS'!E74+'N EERR LOS NA'!E74</f>
        <v>116.18368154966126</v>
      </c>
      <c r="F74" s="131">
        <f>+'N EERR RODEO'!F74+'N EERR PIEDEM'!F74+'N EERR TERRA'!F74+'N EERR UCAFE'!F74+'N EERR BARINAS'!F74+'N EERR LOS NA'!F74</f>
        <v>0</v>
      </c>
      <c r="G74" s="131">
        <f>+'N EERR RODEO'!G74+'N EERR PIEDEM'!G74+'N EERR TERRA'!G74+'N EERR UCAFE'!G74+'N EERR BARINAS'!G74+'N EERR LOS NA'!G74</f>
        <v>0</v>
      </c>
      <c r="H74" s="131">
        <f>+'N EERR RODEO'!H74+'N EERR PIEDEM'!H74+'N EERR TERRA'!H74+'N EERR UCAFE'!H74+'N EERR BARINAS'!H74+'N EERR LOS NA'!H74</f>
        <v>0</v>
      </c>
      <c r="I74" s="131">
        <f>+'N EERR RODEO'!I74+'N EERR PIEDEM'!I74+'N EERR TERRA'!I74+'N EERR UCAFE'!I74+'N EERR BARINAS'!I74+'N EERR LOS NA'!I74</f>
        <v>0</v>
      </c>
      <c r="J74" s="131">
        <f>+'N EERR RODEO'!J74+'N EERR PIEDEM'!J74+'N EERR TERRA'!J74+'N EERR UCAFE'!J74+'N EERR BARINAS'!J74+'N EERR LOS NA'!J74</f>
        <v>0</v>
      </c>
      <c r="K74" s="131">
        <f>+'N EERR RODEO'!K74+'N EERR PIEDEM'!K74+'N EERR TERRA'!K74+'N EERR UCAFE'!K74+'N EERR BARINAS'!K74+'N EERR LOS NA'!K74</f>
        <v>0</v>
      </c>
      <c r="L74" s="131">
        <f>+'N EERR RODEO'!L74+'N EERR PIEDEM'!L74+'N EERR TERRA'!L74+'N EERR UCAFE'!L74+'N EERR BARINAS'!L74+'N EERR LOS NA'!L74</f>
        <v>0</v>
      </c>
      <c r="M74" s="131">
        <f>+'N EERR RODEO'!M74+'N EERR PIEDEM'!M74+'N EERR TERRA'!M74+'N EERR UCAFE'!M74+'N EERR BARINAS'!M74+'N EERR LOS NA'!M74</f>
        <v>0</v>
      </c>
      <c r="N74" s="131">
        <f>+'N EERR RODEO'!N74+'N EERR PIEDEM'!N74+'N EERR TERRA'!N74+'N EERR UCAFE'!N74+'N EERR BARINAS'!N74+'N EERR LOS NA'!N74</f>
        <v>0</v>
      </c>
      <c r="O74" s="194">
        <f t="shared" si="2"/>
        <v>202.30949323566227</v>
      </c>
    </row>
    <row r="75" spans="1:15" outlineLevel="1" x14ac:dyDescent="0.3">
      <c r="A75" s="203" t="s">
        <v>266</v>
      </c>
      <c r="B75" s="131">
        <f>+'N EERR RODEO'!B75+'N EERR PIEDEM'!B75+'N EERR TERRA'!B75+'N EERR UCAFE'!B75+'N EERR BARINAS'!B75+'N EERR LOS NA'!B75</f>
        <v>0</v>
      </c>
      <c r="C75" s="131">
        <f>+'N EERR RODEO'!C75+'N EERR PIEDEM'!C75+'N EERR TERRA'!C75+'N EERR UCAFE'!C75+'N EERR BARINAS'!C75+'N EERR LOS NA'!C75</f>
        <v>0</v>
      </c>
      <c r="D75" s="131">
        <f>+'N EERR RODEO'!D75+'N EERR PIEDEM'!D75+'N EERR TERRA'!D75+'N EERR UCAFE'!D75+'N EERR BARINAS'!D75+'N EERR LOS NA'!D75</f>
        <v>0</v>
      </c>
      <c r="E75" s="131">
        <f>+'N EERR RODEO'!E75+'N EERR PIEDEM'!E75+'N EERR TERRA'!E75+'N EERR UCAFE'!E75+'N EERR BARINAS'!E75+'N EERR LOS NA'!E75</f>
        <v>0</v>
      </c>
      <c r="F75" s="131">
        <f>+'N EERR RODEO'!F75+'N EERR PIEDEM'!F75+'N EERR TERRA'!F75+'N EERR UCAFE'!F75+'N EERR BARINAS'!F75+'N EERR LOS NA'!F75</f>
        <v>0</v>
      </c>
      <c r="G75" s="131">
        <f>+'N EERR RODEO'!G75+'N EERR PIEDEM'!G75+'N EERR TERRA'!G75+'N EERR UCAFE'!G75+'N EERR BARINAS'!G75+'N EERR LOS NA'!G75</f>
        <v>0</v>
      </c>
      <c r="H75" s="131">
        <f>+'N EERR RODEO'!H75+'N EERR PIEDEM'!H75+'N EERR TERRA'!H75+'N EERR UCAFE'!H75+'N EERR BARINAS'!H75+'N EERR LOS NA'!H75</f>
        <v>0</v>
      </c>
      <c r="I75" s="131">
        <f>+'N EERR RODEO'!I75+'N EERR PIEDEM'!I75+'N EERR TERRA'!I75+'N EERR UCAFE'!I75+'N EERR BARINAS'!I75+'N EERR LOS NA'!I75</f>
        <v>0</v>
      </c>
      <c r="J75" s="131">
        <f>+'N EERR RODEO'!J75+'N EERR PIEDEM'!J75+'N EERR TERRA'!J75+'N EERR UCAFE'!J75+'N EERR BARINAS'!J75+'N EERR LOS NA'!J75</f>
        <v>0</v>
      </c>
      <c r="K75" s="131">
        <f>+'N EERR RODEO'!K75+'N EERR PIEDEM'!K75+'N EERR TERRA'!K75+'N EERR UCAFE'!K75+'N EERR BARINAS'!K75+'N EERR LOS NA'!K75</f>
        <v>0</v>
      </c>
      <c r="L75" s="131">
        <f>+'N EERR RODEO'!L75+'N EERR PIEDEM'!L75+'N EERR TERRA'!L75+'N EERR UCAFE'!L75+'N EERR BARINAS'!L75+'N EERR LOS NA'!L75</f>
        <v>0</v>
      </c>
      <c r="M75" s="131">
        <f>+'N EERR RODEO'!M75+'N EERR PIEDEM'!M75+'N EERR TERRA'!M75+'N EERR UCAFE'!M75+'N EERR BARINAS'!M75+'N EERR LOS NA'!M75</f>
        <v>0</v>
      </c>
      <c r="N75" s="131">
        <f>+'N EERR RODEO'!N75+'N EERR PIEDEM'!N75+'N EERR TERRA'!N75+'N EERR UCAFE'!N75+'N EERR BARINAS'!N75+'N EERR LOS NA'!N75</f>
        <v>0</v>
      </c>
      <c r="O75" s="194">
        <f t="shared" si="2"/>
        <v>0</v>
      </c>
    </row>
    <row r="76" spans="1:15" outlineLevel="1" x14ac:dyDescent="0.3">
      <c r="A76" s="203" t="s">
        <v>267</v>
      </c>
      <c r="B76" s="131">
        <f>+'N EERR RODEO'!B76+'N EERR PIEDEM'!B76+'N EERR TERRA'!B76+'N EERR UCAFE'!B76+'N EERR BARINAS'!B76+'N EERR LOS NA'!B76</f>
        <v>0</v>
      </c>
      <c r="C76" s="131">
        <f>+'N EERR RODEO'!C76+'N EERR PIEDEM'!C76+'N EERR TERRA'!C76+'N EERR UCAFE'!C76+'N EERR BARINAS'!C76+'N EERR LOS NA'!C76</f>
        <v>219.38417745190623</v>
      </c>
      <c r="D76" s="131">
        <f>+'N EERR RODEO'!D76+'N EERR PIEDEM'!D76+'N EERR TERRA'!D76+'N EERR UCAFE'!D76+'N EERR BARINAS'!D76+'N EERR LOS NA'!D76</f>
        <v>197.37018717529003</v>
      </c>
      <c r="E76" s="131">
        <f>+'N EERR RODEO'!E76+'N EERR PIEDEM'!E76+'N EERR TERRA'!E76+'N EERR UCAFE'!E76+'N EERR BARINAS'!E76+'N EERR LOS NA'!E76</f>
        <v>189.65153018006296</v>
      </c>
      <c r="F76" s="131">
        <f>+'N EERR RODEO'!F76+'N EERR PIEDEM'!F76+'N EERR TERRA'!F76+'N EERR UCAFE'!F76+'N EERR BARINAS'!F76+'N EERR LOS NA'!F76</f>
        <v>251.9802737251849</v>
      </c>
      <c r="G76" s="131">
        <f>+'N EERR RODEO'!G76+'N EERR PIEDEM'!G76+'N EERR TERRA'!G76+'N EERR UCAFE'!G76+'N EERR BARINAS'!G76+'N EERR LOS NA'!G76</f>
        <v>325.6064135520852</v>
      </c>
      <c r="H76" s="131">
        <f>+'N EERR RODEO'!H76+'N EERR PIEDEM'!H76+'N EERR TERRA'!H76+'N EERR UCAFE'!H76+'N EERR BARINAS'!H76+'N EERR LOS NA'!H76</f>
        <v>361.62295196689593</v>
      </c>
      <c r="I76" s="131">
        <f>+'N EERR RODEO'!I76+'N EERR PIEDEM'!I76+'N EERR TERRA'!I76+'N EERR UCAFE'!I76+'N EERR BARINAS'!I76+'N EERR LOS NA'!I76</f>
        <v>0</v>
      </c>
      <c r="J76" s="131">
        <f>+'N EERR RODEO'!J76+'N EERR PIEDEM'!J76+'N EERR TERRA'!J76+'N EERR UCAFE'!J76+'N EERR BARINAS'!J76+'N EERR LOS NA'!J76</f>
        <v>0</v>
      </c>
      <c r="K76" s="131">
        <f>+'N EERR RODEO'!K76+'N EERR PIEDEM'!K76+'N EERR TERRA'!K76+'N EERR UCAFE'!K76+'N EERR BARINAS'!K76+'N EERR LOS NA'!K76</f>
        <v>0</v>
      </c>
      <c r="L76" s="131">
        <f>+'N EERR RODEO'!L76+'N EERR PIEDEM'!L76+'N EERR TERRA'!L76+'N EERR UCAFE'!L76+'N EERR BARINAS'!L76+'N EERR LOS NA'!L76</f>
        <v>0</v>
      </c>
      <c r="M76" s="131">
        <f>+'N EERR RODEO'!M76+'N EERR PIEDEM'!M76+'N EERR TERRA'!M76+'N EERR UCAFE'!M76+'N EERR BARINAS'!M76+'N EERR LOS NA'!M76</f>
        <v>0</v>
      </c>
      <c r="N76" s="131">
        <f>+'N EERR RODEO'!N76+'N EERR PIEDEM'!N76+'N EERR TERRA'!N76+'N EERR UCAFE'!N76+'N EERR BARINAS'!N76+'N EERR LOS NA'!N76</f>
        <v>0</v>
      </c>
      <c r="O76" s="194">
        <f t="shared" si="2"/>
        <v>1545.6155340514251</v>
      </c>
    </row>
    <row r="77" spans="1:15" outlineLevel="1" x14ac:dyDescent="0.3">
      <c r="A77" s="203" t="s">
        <v>268</v>
      </c>
      <c r="B77" s="131">
        <f>+'N EERR RODEO'!B77+'N EERR PIEDEM'!B77+'N EERR TERRA'!B77+'N EERR UCAFE'!B77+'N EERR BARINAS'!B77+'N EERR LOS NA'!B77</f>
        <v>0</v>
      </c>
      <c r="C77" s="131">
        <f>+'N EERR RODEO'!C77+'N EERR PIEDEM'!C77+'N EERR TERRA'!C77+'N EERR UCAFE'!C77+'N EERR BARINAS'!C77+'N EERR LOS NA'!C77</f>
        <v>0</v>
      </c>
      <c r="D77" s="131">
        <f>+'N EERR RODEO'!D77+'N EERR PIEDEM'!D77+'N EERR TERRA'!D77+'N EERR UCAFE'!D77+'N EERR BARINAS'!D77+'N EERR LOS NA'!D77</f>
        <v>0</v>
      </c>
      <c r="E77" s="131">
        <f>+'N EERR RODEO'!E77+'N EERR PIEDEM'!E77+'N EERR TERRA'!E77+'N EERR UCAFE'!E77+'N EERR BARINAS'!E77+'N EERR LOS NA'!E77</f>
        <v>9.9404727539455315</v>
      </c>
      <c r="F77" s="131">
        <f>+'N EERR RODEO'!F77+'N EERR PIEDEM'!F77+'N EERR TERRA'!F77+'N EERR UCAFE'!F77+'N EERR BARINAS'!F77+'N EERR LOS NA'!F77</f>
        <v>4.0701110159595171</v>
      </c>
      <c r="G77" s="131">
        <f>+'N EERR RODEO'!G77+'N EERR PIEDEM'!G77+'N EERR TERRA'!G77+'N EERR UCAFE'!G77+'N EERR BARINAS'!G77+'N EERR LOS NA'!G77</f>
        <v>145.70198148798036</v>
      </c>
      <c r="H77" s="131">
        <f>+'N EERR RODEO'!H77+'N EERR PIEDEM'!H77+'N EERR TERRA'!H77+'N EERR UCAFE'!H77+'N EERR BARINAS'!H77+'N EERR LOS NA'!H77</f>
        <v>61.739338936293926</v>
      </c>
      <c r="I77" s="131">
        <f>+'N EERR RODEO'!I77+'N EERR PIEDEM'!I77+'N EERR TERRA'!I77+'N EERR UCAFE'!I77+'N EERR BARINAS'!I77+'N EERR LOS NA'!I77</f>
        <v>0</v>
      </c>
      <c r="J77" s="131">
        <f>+'N EERR RODEO'!J77+'N EERR PIEDEM'!J77+'N EERR TERRA'!J77+'N EERR UCAFE'!J77+'N EERR BARINAS'!J77+'N EERR LOS NA'!J77</f>
        <v>0</v>
      </c>
      <c r="K77" s="131">
        <f>+'N EERR RODEO'!K77+'N EERR PIEDEM'!K77+'N EERR TERRA'!K77+'N EERR UCAFE'!K77+'N EERR BARINAS'!K77+'N EERR LOS NA'!K77</f>
        <v>0</v>
      </c>
      <c r="L77" s="131">
        <f>+'N EERR RODEO'!L77+'N EERR PIEDEM'!L77+'N EERR TERRA'!L77+'N EERR UCAFE'!L77+'N EERR BARINAS'!L77+'N EERR LOS NA'!L77</f>
        <v>0</v>
      </c>
      <c r="M77" s="131">
        <f>+'N EERR RODEO'!M77+'N EERR PIEDEM'!M77+'N EERR TERRA'!M77+'N EERR UCAFE'!M77+'N EERR BARINAS'!M77+'N EERR LOS NA'!M77</f>
        <v>0</v>
      </c>
      <c r="N77" s="131">
        <f>+'N EERR RODEO'!N77+'N EERR PIEDEM'!N77+'N EERR TERRA'!N77+'N EERR UCAFE'!N77+'N EERR BARINAS'!N77+'N EERR LOS NA'!N77</f>
        <v>0</v>
      </c>
      <c r="O77" s="194">
        <f t="shared" si="2"/>
        <v>221.45190419417935</v>
      </c>
    </row>
    <row r="78" spans="1:15" outlineLevel="1" x14ac:dyDescent="0.3">
      <c r="A78" s="203" t="s">
        <v>269</v>
      </c>
      <c r="B78" s="131">
        <f>+'N EERR RODEO'!B78+'N EERR PIEDEM'!B78+'N EERR TERRA'!B78+'N EERR UCAFE'!B78+'N EERR BARINAS'!B78+'N EERR LOS NA'!B78</f>
        <v>0</v>
      </c>
      <c r="C78" s="131">
        <f>+'N EERR RODEO'!C78+'N EERR PIEDEM'!C78+'N EERR TERRA'!C78+'N EERR UCAFE'!C78+'N EERR BARINAS'!C78+'N EERR LOS NA'!C78</f>
        <v>0</v>
      </c>
      <c r="D78" s="131">
        <f>+'N EERR RODEO'!D78+'N EERR PIEDEM'!D78+'N EERR TERRA'!D78+'N EERR UCAFE'!D78+'N EERR BARINAS'!D78+'N EERR LOS NA'!D78</f>
        <v>0</v>
      </c>
      <c r="E78" s="131">
        <f>+'N EERR RODEO'!E78+'N EERR PIEDEM'!E78+'N EERR TERRA'!E78+'N EERR UCAFE'!E78+'N EERR BARINAS'!E78+'N EERR LOS NA'!E78</f>
        <v>0</v>
      </c>
      <c r="F78" s="131">
        <f>+'N EERR RODEO'!F78+'N EERR PIEDEM'!F78+'N EERR TERRA'!F78+'N EERR UCAFE'!F78+'N EERR BARINAS'!F78+'N EERR LOS NA'!F78</f>
        <v>0</v>
      </c>
      <c r="G78" s="131">
        <f>+'N EERR RODEO'!G78+'N EERR PIEDEM'!G78+'N EERR TERRA'!G78+'N EERR UCAFE'!G78+'N EERR BARINAS'!G78+'N EERR LOS NA'!G78</f>
        <v>0</v>
      </c>
      <c r="H78" s="131">
        <f>+'N EERR RODEO'!H78+'N EERR PIEDEM'!H78+'N EERR TERRA'!H78+'N EERR UCAFE'!H78+'N EERR BARINAS'!H78+'N EERR LOS NA'!H78</f>
        <v>0</v>
      </c>
      <c r="I78" s="131">
        <f>+'N EERR RODEO'!I78+'N EERR PIEDEM'!I78+'N EERR TERRA'!I78+'N EERR UCAFE'!I78+'N EERR BARINAS'!I78+'N EERR LOS NA'!I78</f>
        <v>0</v>
      </c>
      <c r="J78" s="131">
        <f>+'N EERR RODEO'!J78+'N EERR PIEDEM'!J78+'N EERR TERRA'!J78+'N EERR UCAFE'!J78+'N EERR BARINAS'!J78+'N EERR LOS NA'!J78</f>
        <v>0</v>
      </c>
      <c r="K78" s="131">
        <f>+'N EERR RODEO'!K78+'N EERR PIEDEM'!K78+'N EERR TERRA'!K78+'N EERR UCAFE'!K78+'N EERR BARINAS'!K78+'N EERR LOS NA'!K78</f>
        <v>0</v>
      </c>
      <c r="L78" s="131">
        <f>+'N EERR RODEO'!L78+'N EERR PIEDEM'!L78+'N EERR TERRA'!L78+'N EERR UCAFE'!L78+'N EERR BARINAS'!L78+'N EERR LOS NA'!L78</f>
        <v>0</v>
      </c>
      <c r="M78" s="131">
        <f>+'N EERR RODEO'!M78+'N EERR PIEDEM'!M78+'N EERR TERRA'!M78+'N EERR UCAFE'!M78+'N EERR BARINAS'!M78+'N EERR LOS NA'!M78</f>
        <v>0</v>
      </c>
      <c r="N78" s="131">
        <f>+'N EERR RODEO'!N78+'N EERR PIEDEM'!N78+'N EERR TERRA'!N78+'N EERR UCAFE'!N78+'N EERR BARINAS'!N78+'N EERR LOS NA'!N78</f>
        <v>0</v>
      </c>
      <c r="O78" s="194">
        <f t="shared" si="2"/>
        <v>0</v>
      </c>
    </row>
    <row r="79" spans="1:15" outlineLevel="1" x14ac:dyDescent="0.3">
      <c r="A79" s="203" t="s">
        <v>270</v>
      </c>
      <c r="B79" s="131">
        <f>+'N EERR RODEO'!B79+'N EERR PIEDEM'!B79+'N EERR TERRA'!B79+'N EERR UCAFE'!B79+'N EERR BARINAS'!B79+'N EERR LOS NA'!B79</f>
        <v>0</v>
      </c>
      <c r="C79" s="131">
        <f>+'N EERR RODEO'!C79+'N EERR PIEDEM'!C79+'N EERR TERRA'!C79+'N EERR UCAFE'!C79+'N EERR BARINAS'!C79+'N EERR LOS NA'!C79</f>
        <v>0</v>
      </c>
      <c r="D79" s="131">
        <f>+'N EERR RODEO'!D79+'N EERR PIEDEM'!D79+'N EERR TERRA'!D79+'N EERR UCAFE'!D79+'N EERR BARINAS'!D79+'N EERR LOS NA'!D79</f>
        <v>0</v>
      </c>
      <c r="E79" s="131">
        <f>+'N EERR RODEO'!E79+'N EERR PIEDEM'!E79+'N EERR TERRA'!E79+'N EERR UCAFE'!E79+'N EERR BARINAS'!E79+'N EERR LOS NA'!E79</f>
        <v>0</v>
      </c>
      <c r="F79" s="131">
        <f>+'N EERR RODEO'!F79+'N EERR PIEDEM'!F79+'N EERR TERRA'!F79+'N EERR UCAFE'!F79+'N EERR BARINAS'!F79+'N EERR LOS NA'!F79</f>
        <v>0</v>
      </c>
      <c r="G79" s="131">
        <f>+'N EERR RODEO'!G79+'N EERR PIEDEM'!G79+'N EERR TERRA'!G79+'N EERR UCAFE'!G79+'N EERR BARINAS'!G79+'N EERR LOS NA'!G79</f>
        <v>0</v>
      </c>
      <c r="H79" s="131">
        <f>+'N EERR RODEO'!H79+'N EERR PIEDEM'!H79+'N EERR TERRA'!H79+'N EERR UCAFE'!H79+'N EERR BARINAS'!H79+'N EERR LOS NA'!H79</f>
        <v>0</v>
      </c>
      <c r="I79" s="131">
        <f>+'N EERR RODEO'!I79+'N EERR PIEDEM'!I79+'N EERR TERRA'!I79+'N EERR UCAFE'!I79+'N EERR BARINAS'!I79+'N EERR LOS NA'!I79</f>
        <v>0</v>
      </c>
      <c r="J79" s="131">
        <f>+'N EERR RODEO'!J79+'N EERR PIEDEM'!J79+'N EERR TERRA'!J79+'N EERR UCAFE'!J79+'N EERR BARINAS'!J79+'N EERR LOS NA'!J79</f>
        <v>0</v>
      </c>
      <c r="K79" s="131">
        <f>+'N EERR RODEO'!K79+'N EERR PIEDEM'!K79+'N EERR TERRA'!K79+'N EERR UCAFE'!K79+'N EERR BARINAS'!K79+'N EERR LOS NA'!K79</f>
        <v>0</v>
      </c>
      <c r="L79" s="131">
        <f>+'N EERR RODEO'!L79+'N EERR PIEDEM'!L79+'N EERR TERRA'!L79+'N EERR UCAFE'!L79+'N EERR BARINAS'!L79+'N EERR LOS NA'!L79</f>
        <v>0</v>
      </c>
      <c r="M79" s="131">
        <f>+'N EERR RODEO'!M79+'N EERR PIEDEM'!M79+'N EERR TERRA'!M79+'N EERR UCAFE'!M79+'N EERR BARINAS'!M79+'N EERR LOS NA'!M79</f>
        <v>0</v>
      </c>
      <c r="N79" s="131">
        <f>+'N EERR RODEO'!N79+'N EERR PIEDEM'!N79+'N EERR TERRA'!N79+'N EERR UCAFE'!N79+'N EERR BARINAS'!N79+'N EERR LOS NA'!N79</f>
        <v>0</v>
      </c>
      <c r="O79" s="194">
        <f t="shared" si="2"/>
        <v>0</v>
      </c>
    </row>
    <row r="80" spans="1:15" outlineLevel="1" x14ac:dyDescent="0.3">
      <c r="A80" s="203" t="s">
        <v>271</v>
      </c>
      <c r="B80" s="131">
        <f>+'N EERR RODEO'!B80+'N EERR PIEDEM'!B80+'N EERR TERRA'!B80+'N EERR UCAFE'!B80+'N EERR BARINAS'!B80+'N EERR LOS NA'!B80</f>
        <v>0</v>
      </c>
      <c r="C80" s="131">
        <f>+'N EERR RODEO'!C80+'N EERR PIEDEM'!C80+'N EERR TERRA'!C80+'N EERR UCAFE'!C80+'N EERR BARINAS'!C80+'N EERR LOS NA'!C80</f>
        <v>0</v>
      </c>
      <c r="D80" s="131">
        <f>+'N EERR RODEO'!D80+'N EERR PIEDEM'!D80+'N EERR TERRA'!D80+'N EERR UCAFE'!D80+'N EERR BARINAS'!D80+'N EERR LOS NA'!D80</f>
        <v>0</v>
      </c>
      <c r="E80" s="131">
        <f>+'N EERR RODEO'!E80+'N EERR PIEDEM'!E80+'N EERR TERRA'!E80+'N EERR UCAFE'!E80+'N EERR BARINAS'!E80+'N EERR LOS NA'!E80</f>
        <v>0</v>
      </c>
      <c r="F80" s="131">
        <f>+'N EERR RODEO'!F80+'N EERR PIEDEM'!F80+'N EERR TERRA'!F80+'N EERR UCAFE'!F80+'N EERR BARINAS'!F80+'N EERR LOS NA'!F80</f>
        <v>0</v>
      </c>
      <c r="G80" s="131">
        <f>+'N EERR RODEO'!G80+'N EERR PIEDEM'!G80+'N EERR TERRA'!G80+'N EERR UCAFE'!G80+'N EERR BARINAS'!G80+'N EERR LOS NA'!G80</f>
        <v>0</v>
      </c>
      <c r="H80" s="131">
        <f>+'N EERR RODEO'!H80+'N EERR PIEDEM'!H80+'N EERR TERRA'!H80+'N EERR UCAFE'!H80+'N EERR BARINAS'!H80+'N EERR LOS NA'!H80</f>
        <v>0</v>
      </c>
      <c r="I80" s="131">
        <f>+'N EERR RODEO'!I80+'N EERR PIEDEM'!I80+'N EERR TERRA'!I80+'N EERR UCAFE'!I80+'N EERR BARINAS'!I80+'N EERR LOS NA'!I80</f>
        <v>0</v>
      </c>
      <c r="J80" s="131">
        <f>+'N EERR RODEO'!J80+'N EERR PIEDEM'!J80+'N EERR TERRA'!J80+'N EERR UCAFE'!J80+'N EERR BARINAS'!J80+'N EERR LOS NA'!J80</f>
        <v>0</v>
      </c>
      <c r="K80" s="131">
        <f>+'N EERR RODEO'!K80+'N EERR PIEDEM'!K80+'N EERR TERRA'!K80+'N EERR UCAFE'!K80+'N EERR BARINAS'!K80+'N EERR LOS NA'!K80</f>
        <v>0</v>
      </c>
      <c r="L80" s="131">
        <f>+'N EERR RODEO'!L80+'N EERR PIEDEM'!L80+'N EERR TERRA'!L80+'N EERR UCAFE'!L80+'N EERR BARINAS'!L80+'N EERR LOS NA'!L80</f>
        <v>0</v>
      </c>
      <c r="M80" s="131">
        <f>+'N EERR RODEO'!M80+'N EERR PIEDEM'!M80+'N EERR TERRA'!M80+'N EERR UCAFE'!M80+'N EERR BARINAS'!M80+'N EERR LOS NA'!M80</f>
        <v>0</v>
      </c>
      <c r="N80" s="131">
        <f>+'N EERR RODEO'!N80+'N EERR PIEDEM'!N80+'N EERR TERRA'!N80+'N EERR UCAFE'!N80+'N EERR BARINAS'!N80+'N EERR LOS NA'!N80</f>
        <v>0</v>
      </c>
      <c r="O80" s="194">
        <f t="shared" si="2"/>
        <v>0</v>
      </c>
    </row>
    <row r="81" spans="1:15" outlineLevel="1" x14ac:dyDescent="0.3">
      <c r="A81" s="203" t="s">
        <v>272</v>
      </c>
      <c r="B81" s="131">
        <f>+'N EERR RODEO'!B81+'N EERR PIEDEM'!B81+'N EERR TERRA'!B81+'N EERR UCAFE'!B81+'N EERR BARINAS'!B81+'N EERR LOS NA'!B81</f>
        <v>0</v>
      </c>
      <c r="C81" s="131">
        <f>+'N EERR RODEO'!C81+'N EERR PIEDEM'!C81+'N EERR TERRA'!C81+'N EERR UCAFE'!C81+'N EERR BARINAS'!C81+'N EERR LOS NA'!C81</f>
        <v>0</v>
      </c>
      <c r="D81" s="131">
        <f>+'N EERR RODEO'!D81+'N EERR PIEDEM'!D81+'N EERR TERRA'!D81+'N EERR UCAFE'!D81+'N EERR BARINAS'!D81+'N EERR LOS NA'!D81</f>
        <v>0</v>
      </c>
      <c r="E81" s="131">
        <f>+'N EERR RODEO'!E81+'N EERR PIEDEM'!E81+'N EERR TERRA'!E81+'N EERR UCAFE'!E81+'N EERR BARINAS'!E81+'N EERR LOS NA'!E81</f>
        <v>0</v>
      </c>
      <c r="F81" s="131">
        <f>+'N EERR RODEO'!F81+'N EERR PIEDEM'!F81+'N EERR TERRA'!F81+'N EERR UCAFE'!F81+'N EERR BARINAS'!F81+'N EERR LOS NA'!F81</f>
        <v>0</v>
      </c>
      <c r="G81" s="131">
        <f>+'N EERR RODEO'!G81+'N EERR PIEDEM'!G81+'N EERR TERRA'!G81+'N EERR UCAFE'!G81+'N EERR BARINAS'!G81+'N EERR LOS NA'!G81</f>
        <v>0</v>
      </c>
      <c r="H81" s="131">
        <f>+'N EERR RODEO'!H81+'N EERR PIEDEM'!H81+'N EERR TERRA'!H81+'N EERR UCAFE'!H81+'N EERR BARINAS'!H81+'N EERR LOS NA'!H81</f>
        <v>0</v>
      </c>
      <c r="I81" s="131">
        <f>+'N EERR RODEO'!I81+'N EERR PIEDEM'!I81+'N EERR TERRA'!I81+'N EERR UCAFE'!I81+'N EERR BARINAS'!I81+'N EERR LOS NA'!I81</f>
        <v>0</v>
      </c>
      <c r="J81" s="131">
        <f>+'N EERR RODEO'!J81+'N EERR PIEDEM'!J81+'N EERR TERRA'!J81+'N EERR UCAFE'!J81+'N EERR BARINAS'!J81+'N EERR LOS NA'!J81</f>
        <v>0</v>
      </c>
      <c r="K81" s="131">
        <f>+'N EERR RODEO'!K81+'N EERR PIEDEM'!K81+'N EERR TERRA'!K81+'N EERR UCAFE'!K81+'N EERR BARINAS'!K81+'N EERR LOS NA'!K81</f>
        <v>0</v>
      </c>
      <c r="L81" s="131">
        <f>+'N EERR RODEO'!L81+'N EERR PIEDEM'!L81+'N EERR TERRA'!L81+'N EERR UCAFE'!L81+'N EERR BARINAS'!L81+'N EERR LOS NA'!L81</f>
        <v>0</v>
      </c>
      <c r="M81" s="131">
        <f>+'N EERR RODEO'!M81+'N EERR PIEDEM'!M81+'N EERR TERRA'!M81+'N EERR UCAFE'!M81+'N EERR BARINAS'!M81+'N EERR LOS NA'!M81</f>
        <v>0</v>
      </c>
      <c r="N81" s="131">
        <f>+'N EERR RODEO'!N81+'N EERR PIEDEM'!N81+'N EERR TERRA'!N81+'N EERR UCAFE'!N81+'N EERR BARINAS'!N81+'N EERR LOS NA'!N81</f>
        <v>0</v>
      </c>
      <c r="O81" s="194">
        <f t="shared" si="2"/>
        <v>0</v>
      </c>
    </row>
    <row r="82" spans="1:15" outlineLevel="1" x14ac:dyDescent="0.3">
      <c r="A82" s="203" t="s">
        <v>273</v>
      </c>
      <c r="B82" s="131">
        <f>+'N EERR RODEO'!B82+'N EERR PIEDEM'!B82+'N EERR TERRA'!B82+'N EERR UCAFE'!B82+'N EERR BARINAS'!B82+'N EERR LOS NA'!B82</f>
        <v>0</v>
      </c>
      <c r="C82" s="131">
        <f>+'N EERR RODEO'!C82+'N EERR PIEDEM'!C82+'N EERR TERRA'!C82+'N EERR UCAFE'!C82+'N EERR BARINAS'!C82+'N EERR LOS NA'!C82</f>
        <v>0</v>
      </c>
      <c r="D82" s="131">
        <f>+'N EERR RODEO'!D82+'N EERR PIEDEM'!D82+'N EERR TERRA'!D82+'N EERR UCAFE'!D82+'N EERR BARINAS'!D82+'N EERR LOS NA'!D82</f>
        <v>0</v>
      </c>
      <c r="E82" s="131">
        <f>+'N EERR RODEO'!E82+'N EERR PIEDEM'!E82+'N EERR TERRA'!E82+'N EERR UCAFE'!E82+'N EERR BARINAS'!E82+'N EERR LOS NA'!E82</f>
        <v>0</v>
      </c>
      <c r="F82" s="131">
        <f>+'N EERR RODEO'!F82+'N EERR PIEDEM'!F82+'N EERR TERRA'!F82+'N EERR UCAFE'!F82+'N EERR BARINAS'!F82+'N EERR LOS NA'!F82</f>
        <v>0</v>
      </c>
      <c r="G82" s="131">
        <f>+'N EERR RODEO'!G82+'N EERR PIEDEM'!G82+'N EERR TERRA'!G82+'N EERR UCAFE'!G82+'N EERR BARINAS'!G82+'N EERR LOS NA'!G82</f>
        <v>0</v>
      </c>
      <c r="H82" s="131">
        <f>+'N EERR RODEO'!H82+'N EERR PIEDEM'!H82+'N EERR TERRA'!H82+'N EERR UCAFE'!H82+'N EERR BARINAS'!H82+'N EERR LOS NA'!H82</f>
        <v>0</v>
      </c>
      <c r="I82" s="131">
        <f>+'N EERR RODEO'!I82+'N EERR PIEDEM'!I82+'N EERR TERRA'!I82+'N EERR UCAFE'!I82+'N EERR BARINAS'!I82+'N EERR LOS NA'!I82</f>
        <v>0</v>
      </c>
      <c r="J82" s="131">
        <f>+'N EERR RODEO'!J82+'N EERR PIEDEM'!J82+'N EERR TERRA'!J82+'N EERR UCAFE'!J82+'N EERR BARINAS'!J82+'N EERR LOS NA'!J82</f>
        <v>0</v>
      </c>
      <c r="K82" s="131">
        <f>+'N EERR RODEO'!K82+'N EERR PIEDEM'!K82+'N EERR TERRA'!K82+'N EERR UCAFE'!K82+'N EERR BARINAS'!K82+'N EERR LOS NA'!K82</f>
        <v>0</v>
      </c>
      <c r="L82" s="131">
        <f>+'N EERR RODEO'!L82+'N EERR PIEDEM'!L82+'N EERR TERRA'!L82+'N EERR UCAFE'!L82+'N EERR BARINAS'!L82+'N EERR LOS NA'!L82</f>
        <v>0</v>
      </c>
      <c r="M82" s="131">
        <f>+'N EERR RODEO'!M82+'N EERR PIEDEM'!M82+'N EERR TERRA'!M82+'N EERR UCAFE'!M82+'N EERR BARINAS'!M82+'N EERR LOS NA'!M82</f>
        <v>0</v>
      </c>
      <c r="N82" s="131">
        <f>+'N EERR RODEO'!N82+'N EERR PIEDEM'!N82+'N EERR TERRA'!N82+'N EERR UCAFE'!N82+'N EERR BARINAS'!N82+'N EERR LOS NA'!N82</f>
        <v>0</v>
      </c>
      <c r="O82" s="194">
        <f t="shared" si="2"/>
        <v>0</v>
      </c>
    </row>
    <row r="83" spans="1:15" outlineLevel="1" x14ac:dyDescent="0.3">
      <c r="A83" s="203" t="s">
        <v>274</v>
      </c>
      <c r="B83" s="131">
        <f>+'N EERR RODEO'!B83+'N EERR PIEDEM'!B83+'N EERR TERRA'!B83+'N EERR UCAFE'!B83+'N EERR BARINAS'!B83+'N EERR LOS NA'!B83</f>
        <v>0</v>
      </c>
      <c r="C83" s="131">
        <f>+'N EERR RODEO'!C83+'N EERR PIEDEM'!C83+'N EERR TERRA'!C83+'N EERR UCAFE'!C83+'N EERR BARINAS'!C83+'N EERR LOS NA'!C83</f>
        <v>0</v>
      </c>
      <c r="D83" s="131">
        <f>+'N EERR RODEO'!D83+'N EERR PIEDEM'!D83+'N EERR TERRA'!D83+'N EERR UCAFE'!D83+'N EERR BARINAS'!D83+'N EERR LOS NA'!D83</f>
        <v>0</v>
      </c>
      <c r="E83" s="131">
        <f>+'N EERR RODEO'!E83+'N EERR PIEDEM'!E83+'N EERR TERRA'!E83+'N EERR UCAFE'!E83+'N EERR BARINAS'!E83+'N EERR LOS NA'!E83</f>
        <v>0</v>
      </c>
      <c r="F83" s="131">
        <f>+'N EERR RODEO'!F83+'N EERR PIEDEM'!F83+'N EERR TERRA'!F83+'N EERR UCAFE'!F83+'N EERR BARINAS'!F83+'N EERR LOS NA'!F83</f>
        <v>0</v>
      </c>
      <c r="G83" s="131">
        <f>+'N EERR RODEO'!G83+'N EERR PIEDEM'!G83+'N EERR TERRA'!G83+'N EERR UCAFE'!G83+'N EERR BARINAS'!G83+'N EERR LOS NA'!G83</f>
        <v>0</v>
      </c>
      <c r="H83" s="131">
        <f>+'N EERR RODEO'!H83+'N EERR PIEDEM'!H83+'N EERR TERRA'!H83+'N EERR UCAFE'!H83+'N EERR BARINAS'!H83+'N EERR LOS NA'!H83</f>
        <v>0</v>
      </c>
      <c r="I83" s="131">
        <f>+'N EERR RODEO'!I83+'N EERR PIEDEM'!I83+'N EERR TERRA'!I83+'N EERR UCAFE'!I83+'N EERR BARINAS'!I83+'N EERR LOS NA'!I83</f>
        <v>0</v>
      </c>
      <c r="J83" s="131">
        <f>+'N EERR RODEO'!J83+'N EERR PIEDEM'!J83+'N EERR TERRA'!J83+'N EERR UCAFE'!J83+'N EERR BARINAS'!J83+'N EERR LOS NA'!J83</f>
        <v>0</v>
      </c>
      <c r="K83" s="131">
        <f>+'N EERR RODEO'!K83+'N EERR PIEDEM'!K83+'N EERR TERRA'!K83+'N EERR UCAFE'!K83+'N EERR BARINAS'!K83+'N EERR LOS NA'!K83</f>
        <v>0</v>
      </c>
      <c r="L83" s="131">
        <f>+'N EERR RODEO'!L83+'N EERR PIEDEM'!L83+'N EERR TERRA'!L83+'N EERR UCAFE'!L83+'N EERR BARINAS'!L83+'N EERR LOS NA'!L83</f>
        <v>0</v>
      </c>
      <c r="M83" s="131">
        <f>+'N EERR RODEO'!M83+'N EERR PIEDEM'!M83+'N EERR TERRA'!M83+'N EERR UCAFE'!M83+'N EERR BARINAS'!M83+'N EERR LOS NA'!M83</f>
        <v>0</v>
      </c>
      <c r="N83" s="131">
        <f>+'N EERR RODEO'!N83+'N EERR PIEDEM'!N83+'N EERR TERRA'!N83+'N EERR UCAFE'!N83+'N EERR BARINAS'!N83+'N EERR LOS NA'!N83</f>
        <v>0</v>
      </c>
      <c r="O83" s="194">
        <f t="shared" si="2"/>
        <v>0</v>
      </c>
    </row>
    <row r="84" spans="1:15" outlineLevel="1" x14ac:dyDescent="0.3">
      <c r="A84" s="203" t="s">
        <v>275</v>
      </c>
      <c r="B84" s="131">
        <f>+'N EERR RODEO'!B84+'N EERR PIEDEM'!B84+'N EERR TERRA'!B84+'N EERR UCAFE'!B84+'N EERR BARINAS'!B84+'N EERR LOS NA'!B84</f>
        <v>0</v>
      </c>
      <c r="C84" s="131">
        <f>+'N EERR RODEO'!C84+'N EERR PIEDEM'!C84+'N EERR TERRA'!C84+'N EERR UCAFE'!C84+'N EERR BARINAS'!C84+'N EERR LOS NA'!C84</f>
        <v>0</v>
      </c>
      <c r="D84" s="131">
        <f>+'N EERR RODEO'!D84+'N EERR PIEDEM'!D84+'N EERR TERRA'!D84+'N EERR UCAFE'!D84+'N EERR BARINAS'!D84+'N EERR LOS NA'!D84</f>
        <v>0</v>
      </c>
      <c r="E84" s="131">
        <f>+'N EERR RODEO'!E84+'N EERR PIEDEM'!E84+'N EERR TERRA'!E84+'N EERR UCAFE'!E84+'N EERR BARINAS'!E84+'N EERR LOS NA'!E84</f>
        <v>0</v>
      </c>
      <c r="F84" s="131">
        <f>+'N EERR RODEO'!F84+'N EERR PIEDEM'!F84+'N EERR TERRA'!F84+'N EERR UCAFE'!F84+'N EERR BARINAS'!F84+'N EERR LOS NA'!F84</f>
        <v>0</v>
      </c>
      <c r="G84" s="131">
        <f>+'N EERR RODEO'!G84+'N EERR PIEDEM'!G84+'N EERR TERRA'!G84+'N EERR UCAFE'!G84+'N EERR BARINAS'!G84+'N EERR LOS NA'!G84</f>
        <v>0</v>
      </c>
      <c r="H84" s="131">
        <f>+'N EERR RODEO'!H84+'N EERR PIEDEM'!H84+'N EERR TERRA'!H84+'N EERR UCAFE'!H84+'N EERR BARINAS'!H84+'N EERR LOS NA'!H84</f>
        <v>0</v>
      </c>
      <c r="I84" s="131">
        <f>+'N EERR RODEO'!I84+'N EERR PIEDEM'!I84+'N EERR TERRA'!I84+'N EERR UCAFE'!I84+'N EERR BARINAS'!I84+'N EERR LOS NA'!I84</f>
        <v>0</v>
      </c>
      <c r="J84" s="131">
        <f>+'N EERR RODEO'!J84+'N EERR PIEDEM'!J84+'N EERR TERRA'!J84+'N EERR UCAFE'!J84+'N EERR BARINAS'!J84+'N EERR LOS NA'!J84</f>
        <v>0</v>
      </c>
      <c r="K84" s="131">
        <f>+'N EERR RODEO'!K84+'N EERR PIEDEM'!K84+'N EERR TERRA'!K84+'N EERR UCAFE'!K84+'N EERR BARINAS'!K84+'N EERR LOS NA'!K84</f>
        <v>0</v>
      </c>
      <c r="L84" s="131">
        <f>+'N EERR RODEO'!L84+'N EERR PIEDEM'!L84+'N EERR TERRA'!L84+'N EERR UCAFE'!L84+'N EERR BARINAS'!L84+'N EERR LOS NA'!L84</f>
        <v>0</v>
      </c>
      <c r="M84" s="131">
        <f>+'N EERR RODEO'!M84+'N EERR PIEDEM'!M84+'N EERR TERRA'!M84+'N EERR UCAFE'!M84+'N EERR BARINAS'!M84+'N EERR LOS NA'!M84</f>
        <v>0</v>
      </c>
      <c r="N84" s="131">
        <f>+'N EERR RODEO'!N84+'N EERR PIEDEM'!N84+'N EERR TERRA'!N84+'N EERR UCAFE'!N84+'N EERR BARINAS'!N84+'N EERR LOS NA'!N84</f>
        <v>0</v>
      </c>
      <c r="O84" s="194">
        <f t="shared" si="2"/>
        <v>0</v>
      </c>
    </row>
    <row r="85" spans="1:15" outlineLevel="1" x14ac:dyDescent="0.3">
      <c r="A85" s="203" t="s">
        <v>276</v>
      </c>
      <c r="B85" s="131">
        <f>+'N EERR RODEO'!B85+'N EERR PIEDEM'!B85+'N EERR TERRA'!B85+'N EERR UCAFE'!B85+'N EERR BARINAS'!B85+'N EERR LOS NA'!B85</f>
        <v>0</v>
      </c>
      <c r="C85" s="131">
        <f>+'N EERR RODEO'!C85+'N EERR PIEDEM'!C85+'N EERR TERRA'!C85+'N EERR UCAFE'!C85+'N EERR BARINAS'!C85+'N EERR LOS NA'!C85</f>
        <v>0</v>
      </c>
      <c r="D85" s="131">
        <f>+'N EERR RODEO'!D85+'N EERR PIEDEM'!D85+'N EERR TERRA'!D85+'N EERR UCAFE'!D85+'N EERR BARINAS'!D85+'N EERR LOS NA'!D85</f>
        <v>0</v>
      </c>
      <c r="E85" s="131">
        <f>+'N EERR RODEO'!E85+'N EERR PIEDEM'!E85+'N EERR TERRA'!E85+'N EERR UCAFE'!E85+'N EERR BARINAS'!E85+'N EERR LOS NA'!E85</f>
        <v>0</v>
      </c>
      <c r="F85" s="131">
        <f>+'N EERR RODEO'!F85+'N EERR PIEDEM'!F85+'N EERR TERRA'!F85+'N EERR UCAFE'!F85+'N EERR BARINAS'!F85+'N EERR LOS NA'!F85</f>
        <v>0</v>
      </c>
      <c r="G85" s="131">
        <f>+'N EERR RODEO'!G85+'N EERR PIEDEM'!G85+'N EERR TERRA'!G85+'N EERR UCAFE'!G85+'N EERR BARINAS'!G85+'N EERR LOS NA'!G85</f>
        <v>0</v>
      </c>
      <c r="H85" s="131">
        <f>+'N EERR RODEO'!H85+'N EERR PIEDEM'!H85+'N EERR TERRA'!H85+'N EERR UCAFE'!H85+'N EERR BARINAS'!H85+'N EERR LOS NA'!H85</f>
        <v>0</v>
      </c>
      <c r="I85" s="131">
        <f>+'N EERR RODEO'!I85+'N EERR PIEDEM'!I85+'N EERR TERRA'!I85+'N EERR UCAFE'!I85+'N EERR BARINAS'!I85+'N EERR LOS NA'!I85</f>
        <v>0</v>
      </c>
      <c r="J85" s="131">
        <f>+'N EERR RODEO'!J85+'N EERR PIEDEM'!J85+'N EERR TERRA'!J85+'N EERR UCAFE'!J85+'N EERR BARINAS'!J85+'N EERR LOS NA'!J85</f>
        <v>0</v>
      </c>
      <c r="K85" s="131">
        <f>+'N EERR RODEO'!K85+'N EERR PIEDEM'!K85+'N EERR TERRA'!K85+'N EERR UCAFE'!K85+'N EERR BARINAS'!K85+'N EERR LOS NA'!K85</f>
        <v>0</v>
      </c>
      <c r="L85" s="131">
        <f>+'N EERR RODEO'!L85+'N EERR PIEDEM'!L85+'N EERR TERRA'!L85+'N EERR UCAFE'!L85+'N EERR BARINAS'!L85+'N EERR LOS NA'!L85</f>
        <v>0</v>
      </c>
      <c r="M85" s="131">
        <f>+'N EERR RODEO'!M85+'N EERR PIEDEM'!M85+'N EERR TERRA'!M85+'N EERR UCAFE'!M85+'N EERR BARINAS'!M85+'N EERR LOS NA'!M85</f>
        <v>0</v>
      </c>
      <c r="N85" s="131">
        <f>+'N EERR RODEO'!N85+'N EERR PIEDEM'!N85+'N EERR TERRA'!N85+'N EERR UCAFE'!N85+'N EERR BARINAS'!N85+'N EERR LOS NA'!N85</f>
        <v>0</v>
      </c>
      <c r="O85" s="194">
        <f t="shared" si="2"/>
        <v>0</v>
      </c>
    </row>
    <row r="86" spans="1:15" outlineLevel="1" x14ac:dyDescent="0.3">
      <c r="A86" s="203" t="s">
        <v>277</v>
      </c>
      <c r="B86" s="131">
        <f>+'N EERR RODEO'!B86+'N EERR PIEDEM'!B86+'N EERR TERRA'!B86+'N EERR UCAFE'!B86+'N EERR BARINAS'!B86+'N EERR LOS NA'!B86</f>
        <v>0</v>
      </c>
      <c r="C86" s="131">
        <f>+'N EERR RODEO'!C86+'N EERR PIEDEM'!C86+'N EERR TERRA'!C86+'N EERR UCAFE'!C86+'N EERR BARINAS'!C86+'N EERR LOS NA'!C86</f>
        <v>0</v>
      </c>
      <c r="D86" s="131">
        <f>+'N EERR RODEO'!D86+'N EERR PIEDEM'!D86+'N EERR TERRA'!D86+'N EERR UCAFE'!D86+'N EERR BARINAS'!D86+'N EERR LOS NA'!D86</f>
        <v>157.94999999999999</v>
      </c>
      <c r="E86" s="131">
        <f>+'N EERR RODEO'!E86+'N EERR PIEDEM'!E86+'N EERR TERRA'!E86+'N EERR UCAFE'!E86+'N EERR BARINAS'!E86+'N EERR LOS NA'!E86</f>
        <v>0</v>
      </c>
      <c r="F86" s="131">
        <f>+'N EERR RODEO'!F86+'N EERR PIEDEM'!F86+'N EERR TERRA'!F86+'N EERR UCAFE'!F86+'N EERR BARINAS'!F86+'N EERR LOS NA'!F86</f>
        <v>205</v>
      </c>
      <c r="G86" s="131">
        <f>+'N EERR RODEO'!G86+'N EERR PIEDEM'!G86+'N EERR TERRA'!G86+'N EERR UCAFE'!G86+'N EERR BARINAS'!G86+'N EERR LOS NA'!G86</f>
        <v>0</v>
      </c>
      <c r="H86" s="131">
        <f>+'N EERR RODEO'!H86+'N EERR PIEDEM'!H86+'N EERR TERRA'!H86+'N EERR UCAFE'!H86+'N EERR BARINAS'!H86+'N EERR LOS NA'!H86</f>
        <v>0</v>
      </c>
      <c r="I86" s="131">
        <f>+'N EERR RODEO'!I86+'N EERR PIEDEM'!I86+'N EERR TERRA'!I86+'N EERR UCAFE'!I86+'N EERR BARINAS'!I86+'N EERR LOS NA'!I86</f>
        <v>0</v>
      </c>
      <c r="J86" s="131">
        <f>+'N EERR RODEO'!J86+'N EERR PIEDEM'!J86+'N EERR TERRA'!J86+'N EERR UCAFE'!J86+'N EERR BARINAS'!J86+'N EERR LOS NA'!J86</f>
        <v>0</v>
      </c>
      <c r="K86" s="131">
        <f>+'N EERR RODEO'!K86+'N EERR PIEDEM'!K86+'N EERR TERRA'!K86+'N EERR UCAFE'!K86+'N EERR BARINAS'!K86+'N EERR LOS NA'!K86</f>
        <v>0</v>
      </c>
      <c r="L86" s="131">
        <f>+'N EERR RODEO'!L86+'N EERR PIEDEM'!L86+'N EERR TERRA'!L86+'N EERR UCAFE'!L86+'N EERR BARINAS'!L86+'N EERR LOS NA'!L86</f>
        <v>0</v>
      </c>
      <c r="M86" s="131">
        <f>+'N EERR RODEO'!M86+'N EERR PIEDEM'!M86+'N EERR TERRA'!M86+'N EERR UCAFE'!M86+'N EERR BARINAS'!M86+'N EERR LOS NA'!M86</f>
        <v>0</v>
      </c>
      <c r="N86" s="131">
        <f>+'N EERR RODEO'!N86+'N EERR PIEDEM'!N86+'N EERR TERRA'!N86+'N EERR UCAFE'!N86+'N EERR BARINAS'!N86+'N EERR LOS NA'!N86</f>
        <v>0</v>
      </c>
      <c r="O86" s="194">
        <f t="shared" si="2"/>
        <v>362.95</v>
      </c>
    </row>
    <row r="87" spans="1:15" outlineLevel="1" x14ac:dyDescent="0.3">
      <c r="A87" s="203" t="s">
        <v>278</v>
      </c>
      <c r="B87" s="131">
        <f>+'N EERR RODEO'!B87+'N EERR PIEDEM'!B87+'N EERR TERRA'!B87+'N EERR UCAFE'!B87+'N EERR BARINAS'!B87+'N EERR LOS NA'!B87</f>
        <v>0</v>
      </c>
      <c r="C87" s="131">
        <f>+'N EERR RODEO'!C87+'N EERR PIEDEM'!C87+'N EERR TERRA'!C87+'N EERR UCAFE'!C87+'N EERR BARINAS'!C87+'N EERR LOS NA'!C87</f>
        <v>0</v>
      </c>
      <c r="D87" s="131">
        <f>+'N EERR RODEO'!D87+'N EERR PIEDEM'!D87+'N EERR TERRA'!D87+'N EERR UCAFE'!D87+'N EERR BARINAS'!D87+'N EERR LOS NA'!D87</f>
        <v>0</v>
      </c>
      <c r="E87" s="131">
        <f>+'N EERR RODEO'!E87+'N EERR PIEDEM'!E87+'N EERR TERRA'!E87+'N EERR UCAFE'!E87+'N EERR BARINAS'!E87+'N EERR LOS NA'!E87</f>
        <v>0</v>
      </c>
      <c r="F87" s="131">
        <f>+'N EERR RODEO'!F87+'N EERR PIEDEM'!F87+'N EERR TERRA'!F87+'N EERR UCAFE'!F87+'N EERR BARINAS'!F87+'N EERR LOS NA'!F87</f>
        <v>0</v>
      </c>
      <c r="G87" s="131">
        <f>+'N EERR RODEO'!G87+'N EERR PIEDEM'!G87+'N EERR TERRA'!G87+'N EERR UCAFE'!G87+'N EERR BARINAS'!G87+'N EERR LOS NA'!G87</f>
        <v>0</v>
      </c>
      <c r="H87" s="131">
        <f>+'N EERR RODEO'!H87+'N EERR PIEDEM'!H87+'N EERR TERRA'!H87+'N EERR UCAFE'!H87+'N EERR BARINAS'!H87+'N EERR LOS NA'!H87</f>
        <v>0</v>
      </c>
      <c r="I87" s="131">
        <f>+'N EERR RODEO'!I87+'N EERR PIEDEM'!I87+'N EERR TERRA'!I87+'N EERR UCAFE'!I87+'N EERR BARINAS'!I87+'N EERR LOS NA'!I87</f>
        <v>0</v>
      </c>
      <c r="J87" s="131">
        <f>+'N EERR RODEO'!J87+'N EERR PIEDEM'!J87+'N EERR TERRA'!J87+'N EERR UCAFE'!J87+'N EERR BARINAS'!J87+'N EERR LOS NA'!J87</f>
        <v>0</v>
      </c>
      <c r="K87" s="131">
        <f>+'N EERR RODEO'!K87+'N EERR PIEDEM'!K87+'N EERR TERRA'!K87+'N EERR UCAFE'!K87+'N EERR BARINAS'!K87+'N EERR LOS NA'!K87</f>
        <v>0</v>
      </c>
      <c r="L87" s="131">
        <f>+'N EERR RODEO'!L87+'N EERR PIEDEM'!L87+'N EERR TERRA'!L87+'N EERR UCAFE'!L87+'N EERR BARINAS'!L87+'N EERR LOS NA'!L87</f>
        <v>0</v>
      </c>
      <c r="M87" s="131">
        <f>+'N EERR RODEO'!M87+'N EERR PIEDEM'!M87+'N EERR TERRA'!M87+'N EERR UCAFE'!M87+'N EERR BARINAS'!M87+'N EERR LOS NA'!M87</f>
        <v>0</v>
      </c>
      <c r="N87" s="131">
        <f>+'N EERR RODEO'!N87+'N EERR PIEDEM'!N87+'N EERR TERRA'!N87+'N EERR UCAFE'!N87+'N EERR BARINAS'!N87+'N EERR LOS NA'!N87</f>
        <v>0</v>
      </c>
      <c r="O87" s="194">
        <f t="shared" si="2"/>
        <v>0</v>
      </c>
    </row>
    <row r="88" spans="1:15" outlineLevel="1" x14ac:dyDescent="0.3">
      <c r="A88" s="203" t="s">
        <v>279</v>
      </c>
      <c r="B88" s="131">
        <f>+'N EERR RODEO'!B88+'N EERR PIEDEM'!B88+'N EERR TERRA'!B88+'N EERR UCAFE'!B88+'N EERR BARINAS'!B88+'N EERR LOS NA'!B88</f>
        <v>0</v>
      </c>
      <c r="C88" s="131">
        <f>+'N EERR RODEO'!C88+'N EERR PIEDEM'!C88+'N EERR TERRA'!C88+'N EERR UCAFE'!C88+'N EERR BARINAS'!C88+'N EERR LOS NA'!C88</f>
        <v>826.72593160399208</v>
      </c>
      <c r="D88" s="131">
        <f>+'N EERR RODEO'!D88+'N EERR PIEDEM'!D88+'N EERR TERRA'!D88+'N EERR UCAFE'!D88+'N EERR BARINAS'!D88+'N EERR LOS NA'!D88</f>
        <v>912.07874314995365</v>
      </c>
      <c r="E88" s="131">
        <f>+'N EERR RODEO'!E88+'N EERR PIEDEM'!E88+'N EERR TERRA'!E88+'N EERR UCAFE'!E88+'N EERR BARINAS'!E88+'N EERR LOS NA'!E88</f>
        <v>1315.2937448832311</v>
      </c>
      <c r="F88" s="131">
        <f>+'N EERR RODEO'!F88+'N EERR PIEDEM'!F88+'N EERR TERRA'!F88+'N EERR UCAFE'!F88+'N EERR BARINAS'!F88+'N EERR LOS NA'!F88</f>
        <v>1491.388932658622</v>
      </c>
      <c r="G88" s="131">
        <f>+'N EERR RODEO'!G88+'N EERR PIEDEM'!G88+'N EERR TERRA'!G88+'N EERR UCAFE'!G88+'N EERR BARINAS'!G88+'N EERR LOS NA'!G88</f>
        <v>856.95419181727789</v>
      </c>
      <c r="H88" s="131">
        <f>+'N EERR RODEO'!H88+'N EERR PIEDEM'!H88+'N EERR TERRA'!H88+'N EERR UCAFE'!H88+'N EERR BARINAS'!H88+'N EERR LOS NA'!H88</f>
        <v>1160.4766575612921</v>
      </c>
      <c r="I88" s="131">
        <f>+'N EERR RODEO'!I88+'N EERR PIEDEM'!I88+'N EERR TERRA'!I88+'N EERR UCAFE'!I88+'N EERR BARINAS'!I88+'N EERR LOS NA'!I88</f>
        <v>0</v>
      </c>
      <c r="J88" s="131">
        <f>+'N EERR RODEO'!J88+'N EERR PIEDEM'!J88+'N EERR TERRA'!J88+'N EERR UCAFE'!J88+'N EERR BARINAS'!J88+'N EERR LOS NA'!J88</f>
        <v>0</v>
      </c>
      <c r="K88" s="131">
        <f>+'N EERR RODEO'!K88+'N EERR PIEDEM'!K88+'N EERR TERRA'!K88+'N EERR UCAFE'!K88+'N EERR BARINAS'!K88+'N EERR LOS NA'!K88</f>
        <v>0</v>
      </c>
      <c r="L88" s="131">
        <f>+'N EERR RODEO'!L88+'N EERR PIEDEM'!L88+'N EERR TERRA'!L88+'N EERR UCAFE'!L88+'N EERR BARINAS'!L88+'N EERR LOS NA'!L88</f>
        <v>0</v>
      </c>
      <c r="M88" s="131">
        <f>+'N EERR RODEO'!M88+'N EERR PIEDEM'!M88+'N EERR TERRA'!M88+'N EERR UCAFE'!M88+'N EERR BARINAS'!M88+'N EERR LOS NA'!M88</f>
        <v>0</v>
      </c>
      <c r="N88" s="131">
        <f>+'N EERR RODEO'!N88+'N EERR PIEDEM'!N88+'N EERR TERRA'!N88+'N EERR UCAFE'!N88+'N EERR BARINAS'!N88+'N EERR LOS NA'!N88</f>
        <v>0</v>
      </c>
      <c r="O88" s="194">
        <f t="shared" si="2"/>
        <v>6562.9182016743689</v>
      </c>
    </row>
    <row r="89" spans="1:15" outlineLevel="1" x14ac:dyDescent="0.3">
      <c r="A89" s="203" t="s">
        <v>280</v>
      </c>
      <c r="B89" s="131">
        <f>+'N EERR RODEO'!B89+'N EERR PIEDEM'!B89+'N EERR TERRA'!B89+'N EERR UCAFE'!B89+'N EERR BARINAS'!B89+'N EERR LOS NA'!B89</f>
        <v>0</v>
      </c>
      <c r="C89" s="131">
        <f>+'N EERR RODEO'!C89+'N EERR PIEDEM'!C89+'N EERR TERRA'!C89+'N EERR UCAFE'!C89+'N EERR BARINAS'!C89+'N EERR LOS NA'!C89</f>
        <v>398.65818233998044</v>
      </c>
      <c r="D89" s="131">
        <f>+'N EERR RODEO'!D89+'N EERR PIEDEM'!D89+'N EERR TERRA'!D89+'N EERR UCAFE'!D89+'N EERR BARINAS'!D89+'N EERR LOS NA'!D89</f>
        <v>75.208059212867425</v>
      </c>
      <c r="E89" s="131">
        <f>+'N EERR RODEO'!E89+'N EERR PIEDEM'!E89+'N EERR TERRA'!E89+'N EERR UCAFE'!E89+'N EERR BARINAS'!E89+'N EERR LOS NA'!E89</f>
        <v>0</v>
      </c>
      <c r="F89" s="131">
        <f>+'N EERR RODEO'!F89+'N EERR PIEDEM'!F89+'N EERR TERRA'!F89+'N EERR UCAFE'!F89+'N EERR BARINAS'!F89+'N EERR LOS NA'!F89</f>
        <v>0</v>
      </c>
      <c r="G89" s="131">
        <f>+'N EERR RODEO'!G89+'N EERR PIEDEM'!G89+'N EERR TERRA'!G89+'N EERR UCAFE'!G89+'N EERR BARINAS'!G89+'N EERR LOS NA'!G89</f>
        <v>48.788677545768266</v>
      </c>
      <c r="H89" s="131">
        <f>+'N EERR RODEO'!H89+'N EERR PIEDEM'!H89+'N EERR TERRA'!H89+'N EERR UCAFE'!H89+'N EERR BARINAS'!H89+'N EERR LOS NA'!H89</f>
        <v>220.72510277353305</v>
      </c>
      <c r="I89" s="131">
        <f>+'N EERR RODEO'!I89+'N EERR PIEDEM'!I89+'N EERR TERRA'!I89+'N EERR UCAFE'!I89+'N EERR BARINAS'!I89+'N EERR LOS NA'!I89</f>
        <v>0</v>
      </c>
      <c r="J89" s="131">
        <f>+'N EERR RODEO'!J89+'N EERR PIEDEM'!J89+'N EERR TERRA'!J89+'N EERR UCAFE'!J89+'N EERR BARINAS'!J89+'N EERR LOS NA'!J89</f>
        <v>0</v>
      </c>
      <c r="K89" s="131">
        <f>+'N EERR RODEO'!K89+'N EERR PIEDEM'!K89+'N EERR TERRA'!K89+'N EERR UCAFE'!K89+'N EERR BARINAS'!K89+'N EERR LOS NA'!K89</f>
        <v>0</v>
      </c>
      <c r="L89" s="131">
        <f>+'N EERR RODEO'!L89+'N EERR PIEDEM'!L89+'N EERR TERRA'!L89+'N EERR UCAFE'!L89+'N EERR BARINAS'!L89+'N EERR LOS NA'!L89</f>
        <v>0</v>
      </c>
      <c r="M89" s="131">
        <f>+'N EERR RODEO'!M89+'N EERR PIEDEM'!M89+'N EERR TERRA'!M89+'N EERR UCAFE'!M89+'N EERR BARINAS'!M89+'N EERR LOS NA'!M89</f>
        <v>0</v>
      </c>
      <c r="N89" s="131">
        <f>+'N EERR RODEO'!N89+'N EERR PIEDEM'!N89+'N EERR TERRA'!N89+'N EERR UCAFE'!N89+'N EERR BARINAS'!N89+'N EERR LOS NA'!N89</f>
        <v>0</v>
      </c>
      <c r="O89" s="194">
        <f t="shared" si="2"/>
        <v>743.3800218721492</v>
      </c>
    </row>
    <row r="90" spans="1:15" outlineLevel="1" x14ac:dyDescent="0.3">
      <c r="A90" s="203" t="s">
        <v>281</v>
      </c>
      <c r="B90" s="131">
        <f>+'N EERR RODEO'!B90+'N EERR PIEDEM'!B90+'N EERR TERRA'!B90+'N EERR UCAFE'!B90+'N EERR BARINAS'!B90+'N EERR LOS NA'!B90</f>
        <v>0</v>
      </c>
      <c r="C90" s="131">
        <f>+'N EERR RODEO'!C90+'N EERR PIEDEM'!C90+'N EERR TERRA'!C90+'N EERR UCAFE'!C90+'N EERR BARINAS'!C90+'N EERR LOS NA'!C90</f>
        <v>0</v>
      </c>
      <c r="D90" s="131">
        <f>+'N EERR RODEO'!D90+'N EERR PIEDEM'!D90+'N EERR TERRA'!D90+'N EERR UCAFE'!D90+'N EERR BARINAS'!D90+'N EERR LOS NA'!D90</f>
        <v>0</v>
      </c>
      <c r="E90" s="131">
        <f>+'N EERR RODEO'!E90+'N EERR PIEDEM'!E90+'N EERR TERRA'!E90+'N EERR UCAFE'!E90+'N EERR BARINAS'!E90+'N EERR LOS NA'!E90</f>
        <v>11.886267420675296</v>
      </c>
      <c r="F90" s="131">
        <f>+'N EERR RODEO'!F90+'N EERR PIEDEM'!F90+'N EERR TERRA'!F90+'N EERR UCAFE'!F90+'N EERR BARINAS'!F90+'N EERR LOS NA'!F90</f>
        <v>0</v>
      </c>
      <c r="G90" s="131">
        <f>+'N EERR RODEO'!G90+'N EERR PIEDEM'!G90+'N EERR TERRA'!G90+'N EERR UCAFE'!G90+'N EERR BARINAS'!G90+'N EERR LOS NA'!G90</f>
        <v>0</v>
      </c>
      <c r="H90" s="131">
        <f>+'N EERR RODEO'!H90+'N EERR PIEDEM'!H90+'N EERR TERRA'!H90+'N EERR UCAFE'!H90+'N EERR BARINAS'!H90+'N EERR LOS NA'!H90</f>
        <v>0</v>
      </c>
      <c r="I90" s="131">
        <f>+'N EERR RODEO'!I90+'N EERR PIEDEM'!I90+'N EERR TERRA'!I90+'N EERR UCAFE'!I90+'N EERR BARINAS'!I90+'N EERR LOS NA'!I90</f>
        <v>0</v>
      </c>
      <c r="J90" s="131">
        <f>+'N EERR RODEO'!J90+'N EERR PIEDEM'!J90+'N EERR TERRA'!J90+'N EERR UCAFE'!J90+'N EERR BARINAS'!J90+'N EERR LOS NA'!J90</f>
        <v>0</v>
      </c>
      <c r="K90" s="131">
        <f>+'N EERR RODEO'!K90+'N EERR PIEDEM'!K90+'N EERR TERRA'!K90+'N EERR UCAFE'!K90+'N EERR BARINAS'!K90+'N EERR LOS NA'!K90</f>
        <v>0</v>
      </c>
      <c r="L90" s="131">
        <f>+'N EERR RODEO'!L90+'N EERR PIEDEM'!L90+'N EERR TERRA'!L90+'N EERR UCAFE'!L90+'N EERR BARINAS'!L90+'N EERR LOS NA'!L90</f>
        <v>0</v>
      </c>
      <c r="M90" s="131">
        <f>+'N EERR RODEO'!M90+'N EERR PIEDEM'!M90+'N EERR TERRA'!M90+'N EERR UCAFE'!M90+'N EERR BARINAS'!M90+'N EERR LOS NA'!M90</f>
        <v>0</v>
      </c>
      <c r="N90" s="131">
        <f>+'N EERR RODEO'!N90+'N EERR PIEDEM'!N90+'N EERR TERRA'!N90+'N EERR UCAFE'!N90+'N EERR BARINAS'!N90+'N EERR LOS NA'!N90</f>
        <v>0</v>
      </c>
      <c r="O90" s="194">
        <f t="shared" si="2"/>
        <v>11.886267420675296</v>
      </c>
    </row>
    <row r="91" spans="1:15" outlineLevel="1" x14ac:dyDescent="0.3">
      <c r="A91" s="203" t="s">
        <v>282</v>
      </c>
      <c r="B91" s="131">
        <f>+'N EERR RODEO'!B91+'N EERR PIEDEM'!B91+'N EERR TERRA'!B91+'N EERR UCAFE'!B91+'N EERR BARINAS'!B91+'N EERR LOS NA'!B91</f>
        <v>0</v>
      </c>
      <c r="C91" s="131">
        <f>+'N EERR RODEO'!C91+'N EERR PIEDEM'!C91+'N EERR TERRA'!C91+'N EERR UCAFE'!C91+'N EERR BARINAS'!C91+'N EERR LOS NA'!C91</f>
        <v>925</v>
      </c>
      <c r="D91" s="131">
        <f>+'N EERR RODEO'!D91+'N EERR PIEDEM'!D91+'N EERR TERRA'!D91+'N EERR UCAFE'!D91+'N EERR BARINAS'!D91+'N EERR LOS NA'!D91</f>
        <v>950</v>
      </c>
      <c r="E91" s="131">
        <f>+'N EERR RODEO'!E91+'N EERR PIEDEM'!E91+'N EERR TERRA'!E91+'N EERR UCAFE'!E91+'N EERR BARINAS'!E91+'N EERR LOS NA'!E91</f>
        <v>950</v>
      </c>
      <c r="F91" s="131">
        <f>+'N EERR RODEO'!F91+'N EERR PIEDEM'!F91+'N EERR TERRA'!F91+'N EERR UCAFE'!F91+'N EERR BARINAS'!F91+'N EERR LOS NA'!F91</f>
        <v>950</v>
      </c>
      <c r="G91" s="131">
        <f>+'N EERR RODEO'!G91+'N EERR PIEDEM'!G91+'N EERR TERRA'!G91+'N EERR UCAFE'!G91+'N EERR BARINAS'!G91+'N EERR LOS NA'!G91</f>
        <v>945</v>
      </c>
      <c r="H91" s="131">
        <f>+'N EERR RODEO'!H91+'N EERR PIEDEM'!H91+'N EERR TERRA'!H91+'N EERR UCAFE'!H91+'N EERR BARINAS'!H91+'N EERR LOS NA'!H91</f>
        <v>920</v>
      </c>
      <c r="I91" s="131">
        <f>+'N EERR RODEO'!I91+'N EERR PIEDEM'!I91+'N EERR TERRA'!I91+'N EERR UCAFE'!I91+'N EERR BARINAS'!I91+'N EERR LOS NA'!I91</f>
        <v>0</v>
      </c>
      <c r="J91" s="131">
        <f>+'N EERR RODEO'!J91+'N EERR PIEDEM'!J91+'N EERR TERRA'!J91+'N EERR UCAFE'!J91+'N EERR BARINAS'!J91+'N EERR LOS NA'!J91</f>
        <v>0</v>
      </c>
      <c r="K91" s="131">
        <f>+'N EERR RODEO'!K91+'N EERR PIEDEM'!K91+'N EERR TERRA'!K91+'N EERR UCAFE'!K91+'N EERR BARINAS'!K91+'N EERR LOS NA'!K91</f>
        <v>0</v>
      </c>
      <c r="L91" s="131">
        <f>+'N EERR RODEO'!L91+'N EERR PIEDEM'!L91+'N EERR TERRA'!L91+'N EERR UCAFE'!L91+'N EERR BARINAS'!L91+'N EERR LOS NA'!L91</f>
        <v>0</v>
      </c>
      <c r="M91" s="131">
        <f>+'N EERR RODEO'!M91+'N EERR PIEDEM'!M91+'N EERR TERRA'!M91+'N EERR UCAFE'!M91+'N EERR BARINAS'!M91+'N EERR LOS NA'!M91</f>
        <v>0</v>
      </c>
      <c r="N91" s="131">
        <f>+'N EERR RODEO'!N91+'N EERR PIEDEM'!N91+'N EERR TERRA'!N91+'N EERR UCAFE'!N91+'N EERR BARINAS'!N91+'N EERR LOS NA'!N91</f>
        <v>0</v>
      </c>
      <c r="O91" s="194">
        <f t="shared" si="2"/>
        <v>5640</v>
      </c>
    </row>
    <row r="92" spans="1:15" outlineLevel="1" x14ac:dyDescent="0.3">
      <c r="A92" s="203" t="s">
        <v>283</v>
      </c>
      <c r="B92" s="131">
        <f>+'N EERR RODEO'!B92+'N EERR PIEDEM'!B92+'N EERR TERRA'!B92+'N EERR UCAFE'!B92+'N EERR BARINAS'!B92+'N EERR LOS NA'!B92</f>
        <v>0</v>
      </c>
      <c r="C92" s="131">
        <f>+'N EERR RODEO'!C92+'N EERR PIEDEM'!C92+'N EERR TERRA'!C92+'N EERR UCAFE'!C92+'N EERR BARINAS'!C92+'N EERR LOS NA'!C92</f>
        <v>0</v>
      </c>
      <c r="D92" s="131">
        <f>+'N EERR RODEO'!D92+'N EERR PIEDEM'!D92+'N EERR TERRA'!D92+'N EERR UCAFE'!D92+'N EERR BARINAS'!D92+'N EERR LOS NA'!D92</f>
        <v>0</v>
      </c>
      <c r="E92" s="131">
        <f>+'N EERR RODEO'!E92+'N EERR PIEDEM'!E92+'N EERR TERRA'!E92+'N EERR UCAFE'!E92+'N EERR BARINAS'!E92+'N EERR LOS NA'!E92</f>
        <v>0</v>
      </c>
      <c r="F92" s="131">
        <f>+'N EERR RODEO'!F92+'N EERR PIEDEM'!F92+'N EERR TERRA'!F92+'N EERR UCAFE'!F92+'N EERR BARINAS'!F92+'N EERR LOS NA'!F92</f>
        <v>0</v>
      </c>
      <c r="G92" s="131">
        <f>+'N EERR RODEO'!G92+'N EERR PIEDEM'!G92+'N EERR TERRA'!G92+'N EERR UCAFE'!G92+'N EERR BARINAS'!G92+'N EERR LOS NA'!G92</f>
        <v>0</v>
      </c>
      <c r="H92" s="131">
        <f>+'N EERR RODEO'!H92+'N EERR PIEDEM'!H92+'N EERR TERRA'!H92+'N EERR UCAFE'!H92+'N EERR BARINAS'!H92+'N EERR LOS NA'!H92</f>
        <v>0</v>
      </c>
      <c r="I92" s="131">
        <f>+'N EERR RODEO'!I92+'N EERR PIEDEM'!I92+'N EERR TERRA'!I92+'N EERR UCAFE'!I92+'N EERR BARINAS'!I92+'N EERR LOS NA'!I92</f>
        <v>0</v>
      </c>
      <c r="J92" s="131">
        <f>+'N EERR RODEO'!J92+'N EERR PIEDEM'!J92+'N EERR TERRA'!J92+'N EERR UCAFE'!J92+'N EERR BARINAS'!J92+'N EERR LOS NA'!J92</f>
        <v>0</v>
      </c>
      <c r="K92" s="131">
        <f>+'N EERR RODEO'!K92+'N EERR PIEDEM'!K92+'N EERR TERRA'!K92+'N EERR UCAFE'!K92+'N EERR BARINAS'!K92+'N EERR LOS NA'!K92</f>
        <v>0</v>
      </c>
      <c r="L92" s="131">
        <f>+'N EERR RODEO'!L92+'N EERR PIEDEM'!L92+'N EERR TERRA'!L92+'N EERR UCAFE'!L92+'N EERR BARINAS'!L92+'N EERR LOS NA'!L92</f>
        <v>0</v>
      </c>
      <c r="M92" s="131">
        <f>+'N EERR RODEO'!M92+'N EERR PIEDEM'!M92+'N EERR TERRA'!M92+'N EERR UCAFE'!M92+'N EERR BARINAS'!M92+'N EERR LOS NA'!M92</f>
        <v>0</v>
      </c>
      <c r="N92" s="131">
        <f>+'N EERR RODEO'!N92+'N EERR PIEDEM'!N92+'N EERR TERRA'!N92+'N EERR UCAFE'!N92+'N EERR BARINAS'!N92+'N EERR LOS NA'!N92</f>
        <v>0</v>
      </c>
      <c r="O92" s="194">
        <f t="shared" si="2"/>
        <v>0</v>
      </c>
    </row>
    <row r="93" spans="1:15" outlineLevel="1" x14ac:dyDescent="0.3">
      <c r="A93" s="203"/>
      <c r="B93" s="131">
        <f>+'N EERR RODEO'!B93+'N EERR PIEDEM'!B93+'N EERR TERRA'!B93+'N EERR UCAFE'!B93+'N EERR BARINAS'!B93+'N EERR LOS NA'!B93</f>
        <v>0</v>
      </c>
      <c r="C93" s="131">
        <f>+'N EERR RODEO'!C93+'N EERR PIEDEM'!C93+'N EERR TERRA'!C93+'N EERR UCAFE'!C93+'N EERR BARINAS'!C93+'N EERR LOS NA'!C93</f>
        <v>0</v>
      </c>
      <c r="D93" s="131">
        <f>+'N EERR RODEO'!D93+'N EERR PIEDEM'!D93+'N EERR TERRA'!D93+'N EERR UCAFE'!D93+'N EERR BARINAS'!D93+'N EERR LOS NA'!D93</f>
        <v>0</v>
      </c>
      <c r="E93" s="131">
        <f>+'N EERR RODEO'!E93+'N EERR PIEDEM'!E93+'N EERR TERRA'!E93+'N EERR UCAFE'!E93+'N EERR BARINAS'!E93+'N EERR LOS NA'!E93</f>
        <v>0</v>
      </c>
      <c r="F93" s="131">
        <f>+'N EERR RODEO'!F93+'N EERR PIEDEM'!F93+'N EERR TERRA'!F93+'N EERR UCAFE'!F93+'N EERR BARINAS'!F93+'N EERR LOS NA'!F93</f>
        <v>0</v>
      </c>
      <c r="G93" s="131">
        <f>+'N EERR RODEO'!G93+'N EERR PIEDEM'!G93+'N EERR TERRA'!G93+'N EERR UCAFE'!G93+'N EERR BARINAS'!G93+'N EERR LOS NA'!G93</f>
        <v>0</v>
      </c>
      <c r="H93" s="131">
        <f>+'N EERR RODEO'!H93+'N EERR PIEDEM'!H93+'N EERR TERRA'!H93+'N EERR UCAFE'!H93+'N EERR BARINAS'!H93+'N EERR LOS NA'!H93</f>
        <v>0</v>
      </c>
      <c r="I93" s="131">
        <f>+'N EERR RODEO'!I93+'N EERR PIEDEM'!I93+'N EERR TERRA'!I93+'N EERR UCAFE'!I93+'N EERR BARINAS'!I93+'N EERR LOS NA'!I93</f>
        <v>0</v>
      </c>
      <c r="J93" s="131">
        <f>+'N EERR RODEO'!J93+'N EERR PIEDEM'!J93+'N EERR TERRA'!J93+'N EERR UCAFE'!J93+'N EERR BARINAS'!J93+'N EERR LOS NA'!J93</f>
        <v>0</v>
      </c>
      <c r="K93" s="131">
        <f>+'N EERR RODEO'!K93+'N EERR PIEDEM'!K93+'N EERR TERRA'!K93+'N EERR UCAFE'!K93+'N EERR BARINAS'!K93+'N EERR LOS NA'!K93</f>
        <v>0</v>
      </c>
      <c r="L93" s="131">
        <f>+'N EERR RODEO'!L93+'N EERR PIEDEM'!L93+'N EERR TERRA'!L93+'N EERR UCAFE'!L93+'N EERR BARINAS'!L93+'N EERR LOS NA'!L93</f>
        <v>0</v>
      </c>
      <c r="M93" s="131">
        <f>+'N EERR RODEO'!M93+'N EERR PIEDEM'!M93+'N EERR TERRA'!M93+'N EERR UCAFE'!M93+'N EERR BARINAS'!M93+'N EERR LOS NA'!M93</f>
        <v>0</v>
      </c>
      <c r="N93" s="131">
        <f>+'N EERR RODEO'!N93+'N EERR PIEDEM'!N93+'N EERR TERRA'!N93+'N EERR UCAFE'!N93+'N EERR BARINAS'!N93+'N EERR LOS NA'!N93</f>
        <v>0</v>
      </c>
      <c r="O93" s="194">
        <f t="shared" si="2"/>
        <v>0</v>
      </c>
    </row>
    <row r="94" spans="1:15" outlineLevel="1" x14ac:dyDescent="0.3">
      <c r="A94" s="203"/>
      <c r="B94" s="131">
        <f>+'N EERR RODEO'!B94+'N EERR PIEDEM'!B94+'N EERR TERRA'!B94+'N EERR UCAFE'!B94+'N EERR BARINAS'!B94+'N EERR LOS NA'!B94</f>
        <v>0</v>
      </c>
      <c r="C94" s="131">
        <f>+'N EERR RODEO'!C94+'N EERR PIEDEM'!C94+'N EERR TERRA'!C94+'N EERR UCAFE'!C94+'N EERR BARINAS'!C94+'N EERR LOS NA'!C94</f>
        <v>0</v>
      </c>
      <c r="D94" s="131">
        <f>+'N EERR RODEO'!D94+'N EERR PIEDEM'!D94+'N EERR TERRA'!D94+'N EERR UCAFE'!D94+'N EERR BARINAS'!D94+'N EERR LOS NA'!D94</f>
        <v>0</v>
      </c>
      <c r="E94" s="131">
        <f>+'N EERR RODEO'!E94+'N EERR PIEDEM'!E94+'N EERR TERRA'!E94+'N EERR UCAFE'!E94+'N EERR BARINAS'!E94+'N EERR LOS NA'!E94</f>
        <v>0</v>
      </c>
      <c r="F94" s="131">
        <f>+'N EERR RODEO'!F94+'N EERR PIEDEM'!F94+'N EERR TERRA'!F94+'N EERR UCAFE'!F94+'N EERR BARINAS'!F94+'N EERR LOS NA'!F94</f>
        <v>0</v>
      </c>
      <c r="G94" s="131">
        <f>+'N EERR RODEO'!G94+'N EERR PIEDEM'!G94+'N EERR TERRA'!G94+'N EERR UCAFE'!G94+'N EERR BARINAS'!G94+'N EERR LOS NA'!G94</f>
        <v>0</v>
      </c>
      <c r="H94" s="131">
        <f>+'N EERR RODEO'!H94+'N EERR PIEDEM'!H94+'N EERR TERRA'!H94+'N EERR UCAFE'!H94+'N EERR BARINAS'!H94+'N EERR LOS NA'!H94</f>
        <v>0</v>
      </c>
      <c r="I94" s="131">
        <f>+'N EERR RODEO'!I94+'N EERR PIEDEM'!I94+'N EERR TERRA'!I94+'N EERR UCAFE'!I94+'N EERR BARINAS'!I94+'N EERR LOS NA'!I94</f>
        <v>0</v>
      </c>
      <c r="J94" s="131">
        <f>+'N EERR RODEO'!J94+'N EERR PIEDEM'!J94+'N EERR TERRA'!J94+'N EERR UCAFE'!J94+'N EERR BARINAS'!J94+'N EERR LOS NA'!J94</f>
        <v>0</v>
      </c>
      <c r="K94" s="131">
        <f>+'N EERR RODEO'!K94+'N EERR PIEDEM'!K94+'N EERR TERRA'!K94+'N EERR UCAFE'!K94+'N EERR BARINAS'!K94+'N EERR LOS NA'!K94</f>
        <v>0</v>
      </c>
      <c r="L94" s="131">
        <f>+'N EERR RODEO'!L94+'N EERR PIEDEM'!L94+'N EERR TERRA'!L94+'N EERR UCAFE'!L94+'N EERR BARINAS'!L94+'N EERR LOS NA'!L94</f>
        <v>0</v>
      </c>
      <c r="M94" s="131">
        <f>+'N EERR RODEO'!M94+'N EERR PIEDEM'!M94+'N EERR TERRA'!M94+'N EERR UCAFE'!M94+'N EERR BARINAS'!M94+'N EERR LOS NA'!M94</f>
        <v>0</v>
      </c>
      <c r="N94" s="131">
        <f>+'N EERR RODEO'!N94+'N EERR PIEDEM'!N94+'N EERR TERRA'!N94+'N EERR UCAFE'!N94+'N EERR BARINAS'!N94+'N EERR LOS NA'!N94</f>
        <v>0</v>
      </c>
      <c r="O94" s="194">
        <f t="shared" si="2"/>
        <v>0</v>
      </c>
    </row>
    <row r="95" spans="1:15" s="187" customFormat="1" ht="15.6" x14ac:dyDescent="0.3">
      <c r="A95" s="209" t="s">
        <v>62</v>
      </c>
      <c r="B95" s="186">
        <f>SUM(B96:B138)</f>
        <v>0</v>
      </c>
      <c r="C95" s="186">
        <f>SUM(C96:C138)</f>
        <v>6538.5497039382317</v>
      </c>
      <c r="D95" s="186">
        <f t="shared" ref="D95:H95" si="22">SUM(D96:D138)</f>
        <v>6060.8007209451298</v>
      </c>
      <c r="E95" s="186">
        <f t="shared" si="22"/>
        <v>7328.3608562256977</v>
      </c>
      <c r="F95" s="186">
        <f t="shared" si="22"/>
        <v>7106.4999056442211</v>
      </c>
      <c r="G95" s="186">
        <f t="shared" si="22"/>
        <v>7701.1735425805709</v>
      </c>
      <c r="H95" s="186">
        <f t="shared" si="22"/>
        <v>7810.1271831262065</v>
      </c>
      <c r="I95" s="186">
        <f t="shared" ref="I95:K95" si="23">SUM(I96:I138)</f>
        <v>0</v>
      </c>
      <c r="J95" s="186">
        <f t="shared" si="23"/>
        <v>0</v>
      </c>
      <c r="K95" s="186">
        <f t="shared" si="23"/>
        <v>0</v>
      </c>
      <c r="L95" s="186">
        <f t="shared" ref="L95:N95" si="24">SUM(L96:L138)</f>
        <v>0</v>
      </c>
      <c r="M95" s="186">
        <f t="shared" si="24"/>
        <v>0</v>
      </c>
      <c r="N95" s="186">
        <f t="shared" si="24"/>
        <v>0</v>
      </c>
      <c r="O95" s="210">
        <f t="shared" si="2"/>
        <v>42545.511912460053</v>
      </c>
    </row>
    <row r="96" spans="1:15" outlineLevel="1" x14ac:dyDescent="0.3">
      <c r="A96" s="203" t="s">
        <v>284</v>
      </c>
      <c r="B96" s="131">
        <f>+'N EERR RODEO'!B96+'N EERR PIEDEM'!B96+'N EERR TERRA'!B96+'N EERR UCAFE'!B96+'N EERR BARINAS'!B96+'N EERR LOS NA'!B96</f>
        <v>0</v>
      </c>
      <c r="C96" s="131">
        <f>+'N EERR RODEO'!C96+'N EERR PIEDEM'!C96+'N EERR TERRA'!C96+'N EERR UCAFE'!C96+'N EERR BARINAS'!C96+'N EERR LOS NA'!C96</f>
        <v>336.78617378585056</v>
      </c>
      <c r="D96" s="131">
        <f>+'N EERR RODEO'!D96+'N EERR PIEDEM'!D96+'N EERR TERRA'!D96+'N EERR UCAFE'!D96+'N EERR BARINAS'!D96+'N EERR LOS NA'!D96</f>
        <v>339.69465518468439</v>
      </c>
      <c r="E96" s="131">
        <f>+'N EERR RODEO'!E96+'N EERR PIEDEM'!E96+'N EERR TERRA'!E96+'N EERR UCAFE'!E96+'N EERR BARINAS'!E96+'N EERR LOS NA'!E96</f>
        <v>293.85729456025365</v>
      </c>
      <c r="F96" s="131">
        <f>+'N EERR RODEO'!F96+'N EERR PIEDEM'!F96+'N EERR TERRA'!F96+'N EERR UCAFE'!F96+'N EERR BARINAS'!F96+'N EERR LOS NA'!F96</f>
        <v>391.11971226158033</v>
      </c>
      <c r="G96" s="131">
        <f>+'N EERR RODEO'!G96+'N EERR PIEDEM'!G96+'N EERR TERRA'!G96+'N EERR UCAFE'!G96+'N EERR BARINAS'!G96+'N EERR LOS NA'!G96</f>
        <v>2353.9163016903553</v>
      </c>
      <c r="H96" s="131">
        <f>+'N EERR RODEO'!H96+'N EERR PIEDEM'!H96+'N EERR TERRA'!H96+'N EERR UCAFE'!H96+'N EERR BARINAS'!H96+'N EERR LOS NA'!H96</f>
        <v>3889.7614612773659</v>
      </c>
      <c r="I96" s="131">
        <f>+'N EERR RODEO'!I96+'N EERR PIEDEM'!I96+'N EERR TERRA'!I96+'N EERR UCAFE'!I96+'N EERR BARINAS'!I96+'N EERR LOS NA'!I96</f>
        <v>0</v>
      </c>
      <c r="J96" s="131">
        <f>+'N EERR RODEO'!J96+'N EERR PIEDEM'!J96+'N EERR TERRA'!J96+'N EERR UCAFE'!J96+'N EERR BARINAS'!J96+'N EERR LOS NA'!J96</f>
        <v>0</v>
      </c>
      <c r="K96" s="131">
        <f>+'N EERR RODEO'!K96+'N EERR PIEDEM'!K96+'N EERR TERRA'!K96+'N EERR UCAFE'!K96+'N EERR BARINAS'!K96+'N EERR LOS NA'!K96</f>
        <v>0</v>
      </c>
      <c r="L96" s="131">
        <f>+'N EERR RODEO'!L96+'N EERR PIEDEM'!L96+'N EERR TERRA'!L96+'N EERR UCAFE'!L96+'N EERR BARINAS'!L96+'N EERR LOS NA'!L96</f>
        <v>0</v>
      </c>
      <c r="M96" s="131">
        <f>+'N EERR RODEO'!M96+'N EERR PIEDEM'!M96+'N EERR TERRA'!M96+'N EERR UCAFE'!M96+'N EERR BARINAS'!M96+'N EERR LOS NA'!M96</f>
        <v>0</v>
      </c>
      <c r="N96" s="131">
        <f>+'N EERR RODEO'!N96+'N EERR PIEDEM'!N96+'N EERR TERRA'!N96+'N EERR UCAFE'!N96+'N EERR BARINAS'!N96+'N EERR LOS NA'!N96</f>
        <v>0</v>
      </c>
      <c r="O96" s="194">
        <f t="shared" ref="O96:O203" si="25">+SUM(C96:N96)</f>
        <v>7605.13559876009</v>
      </c>
    </row>
    <row r="97" spans="1:15" outlineLevel="1" x14ac:dyDescent="0.3">
      <c r="A97" s="203" t="s">
        <v>285</v>
      </c>
      <c r="B97" s="131">
        <f>+'N EERR RODEO'!B97+'N EERR PIEDEM'!B97+'N EERR TERRA'!B97+'N EERR UCAFE'!B97+'N EERR BARINAS'!B97+'N EERR LOS NA'!B97</f>
        <v>0</v>
      </c>
      <c r="C97" s="131">
        <f>+'N EERR RODEO'!C97+'N EERR PIEDEM'!C97+'N EERR TERRA'!C97+'N EERR UCAFE'!C97+'N EERR BARINAS'!C97+'N EERR LOS NA'!C97</f>
        <v>0</v>
      </c>
      <c r="D97" s="131">
        <f>+'N EERR RODEO'!D97+'N EERR PIEDEM'!D97+'N EERR TERRA'!D97+'N EERR UCAFE'!D97+'N EERR BARINAS'!D97+'N EERR LOS NA'!D97</f>
        <v>0</v>
      </c>
      <c r="E97" s="131">
        <f>+'N EERR RODEO'!E97+'N EERR PIEDEM'!E97+'N EERR TERRA'!E97+'N EERR UCAFE'!E97+'N EERR BARINAS'!E97+'N EERR LOS NA'!E97</f>
        <v>0</v>
      </c>
      <c r="F97" s="131">
        <f>+'N EERR RODEO'!F97+'N EERR PIEDEM'!F97+'N EERR TERRA'!F97+'N EERR UCAFE'!F97+'N EERR BARINAS'!F97+'N EERR LOS NA'!F97</f>
        <v>0</v>
      </c>
      <c r="G97" s="131">
        <f>+'N EERR RODEO'!G97+'N EERR PIEDEM'!G97+'N EERR TERRA'!G97+'N EERR UCAFE'!G97+'N EERR BARINAS'!G97+'N EERR LOS NA'!G97</f>
        <v>0</v>
      </c>
      <c r="H97" s="131">
        <f>+'N EERR RODEO'!H97+'N EERR PIEDEM'!H97+'N EERR TERRA'!H97+'N EERR UCAFE'!H97+'N EERR BARINAS'!H97+'N EERR LOS NA'!H97</f>
        <v>0</v>
      </c>
      <c r="I97" s="131">
        <f>+'N EERR RODEO'!I97+'N EERR PIEDEM'!I97+'N EERR TERRA'!I97+'N EERR UCAFE'!I97+'N EERR BARINAS'!I97+'N EERR LOS NA'!I97</f>
        <v>0</v>
      </c>
      <c r="J97" s="131">
        <f>+'N EERR RODEO'!J97+'N EERR PIEDEM'!J97+'N EERR TERRA'!J97+'N EERR UCAFE'!J97+'N EERR BARINAS'!J97+'N EERR LOS NA'!J97</f>
        <v>0</v>
      </c>
      <c r="K97" s="131">
        <f>+'N EERR RODEO'!K97+'N EERR PIEDEM'!K97+'N EERR TERRA'!K97+'N EERR UCAFE'!K97+'N EERR BARINAS'!K97+'N EERR LOS NA'!K97</f>
        <v>0</v>
      </c>
      <c r="L97" s="131">
        <f>+'N EERR RODEO'!L97+'N EERR PIEDEM'!L97+'N EERR TERRA'!L97+'N EERR UCAFE'!L97+'N EERR BARINAS'!L97+'N EERR LOS NA'!L97</f>
        <v>0</v>
      </c>
      <c r="M97" s="131">
        <f>+'N EERR RODEO'!M97+'N EERR PIEDEM'!M97+'N EERR TERRA'!M97+'N EERR UCAFE'!M97+'N EERR BARINAS'!M97+'N EERR LOS NA'!M97</f>
        <v>0</v>
      </c>
      <c r="N97" s="131">
        <f>+'N EERR RODEO'!N97+'N EERR PIEDEM'!N97+'N EERR TERRA'!N97+'N EERR UCAFE'!N97+'N EERR BARINAS'!N97+'N EERR LOS NA'!N97</f>
        <v>0</v>
      </c>
      <c r="O97" s="194">
        <f t="shared" si="25"/>
        <v>0</v>
      </c>
    </row>
    <row r="98" spans="1:15" outlineLevel="1" x14ac:dyDescent="0.3">
      <c r="A98" s="203" t="s">
        <v>286</v>
      </c>
      <c r="B98" s="131">
        <f>+'N EERR RODEO'!B98+'N EERR PIEDEM'!B98+'N EERR TERRA'!B98+'N EERR UCAFE'!B98+'N EERR BARINAS'!B98+'N EERR LOS NA'!B98</f>
        <v>0</v>
      </c>
      <c r="C98" s="131">
        <f>+'N EERR RODEO'!C98+'N EERR PIEDEM'!C98+'N EERR TERRA'!C98+'N EERR UCAFE'!C98+'N EERR BARINAS'!C98+'N EERR LOS NA'!C98</f>
        <v>0</v>
      </c>
      <c r="D98" s="131">
        <f>+'N EERR RODEO'!D98+'N EERR PIEDEM'!D98+'N EERR TERRA'!D98+'N EERR UCAFE'!D98+'N EERR BARINAS'!D98+'N EERR LOS NA'!D98</f>
        <v>0</v>
      </c>
      <c r="E98" s="131">
        <f>+'N EERR RODEO'!E98+'N EERR PIEDEM'!E98+'N EERR TERRA'!E98+'N EERR UCAFE'!E98+'N EERR BARINAS'!E98+'N EERR LOS NA'!E98</f>
        <v>0</v>
      </c>
      <c r="F98" s="131">
        <f>+'N EERR RODEO'!F98+'N EERR PIEDEM'!F98+'N EERR TERRA'!F98+'N EERR UCAFE'!F98+'N EERR BARINAS'!F98+'N EERR LOS NA'!F98</f>
        <v>0</v>
      </c>
      <c r="G98" s="131">
        <f>+'N EERR RODEO'!G98+'N EERR PIEDEM'!G98+'N EERR TERRA'!G98+'N EERR UCAFE'!G98+'N EERR BARINAS'!G98+'N EERR LOS NA'!G98</f>
        <v>0</v>
      </c>
      <c r="H98" s="131">
        <f>+'N EERR RODEO'!H98+'N EERR PIEDEM'!H98+'N EERR TERRA'!H98+'N EERR UCAFE'!H98+'N EERR BARINAS'!H98+'N EERR LOS NA'!H98</f>
        <v>0</v>
      </c>
      <c r="I98" s="131">
        <f>+'N EERR RODEO'!I98+'N EERR PIEDEM'!I98+'N EERR TERRA'!I98+'N EERR UCAFE'!I98+'N EERR BARINAS'!I98+'N EERR LOS NA'!I98</f>
        <v>0</v>
      </c>
      <c r="J98" s="131">
        <f>+'N EERR RODEO'!J98+'N EERR PIEDEM'!J98+'N EERR TERRA'!J98+'N EERR UCAFE'!J98+'N EERR BARINAS'!J98+'N EERR LOS NA'!J98</f>
        <v>0</v>
      </c>
      <c r="K98" s="131">
        <f>+'N EERR RODEO'!K98+'N EERR PIEDEM'!K98+'N EERR TERRA'!K98+'N EERR UCAFE'!K98+'N EERR BARINAS'!K98+'N EERR LOS NA'!K98</f>
        <v>0</v>
      </c>
      <c r="L98" s="131">
        <f>+'N EERR RODEO'!L98+'N EERR PIEDEM'!L98+'N EERR TERRA'!L98+'N EERR UCAFE'!L98+'N EERR BARINAS'!L98+'N EERR LOS NA'!L98</f>
        <v>0</v>
      </c>
      <c r="M98" s="131">
        <f>+'N EERR RODEO'!M98+'N EERR PIEDEM'!M98+'N EERR TERRA'!M98+'N EERR UCAFE'!M98+'N EERR BARINAS'!M98+'N EERR LOS NA'!M98</f>
        <v>0</v>
      </c>
      <c r="N98" s="131">
        <f>+'N EERR RODEO'!N98+'N EERR PIEDEM'!N98+'N EERR TERRA'!N98+'N EERR UCAFE'!N98+'N EERR BARINAS'!N98+'N EERR LOS NA'!N98</f>
        <v>0</v>
      </c>
      <c r="O98" s="194">
        <f t="shared" si="25"/>
        <v>0</v>
      </c>
    </row>
    <row r="99" spans="1:15" outlineLevel="1" x14ac:dyDescent="0.3">
      <c r="A99" s="203" t="s">
        <v>287</v>
      </c>
      <c r="B99" s="131">
        <f>+'N EERR RODEO'!B99+'N EERR PIEDEM'!B99+'N EERR TERRA'!B99+'N EERR UCAFE'!B99+'N EERR BARINAS'!B99+'N EERR LOS NA'!B99</f>
        <v>0</v>
      </c>
      <c r="C99" s="131">
        <f>+'N EERR RODEO'!C99+'N EERR PIEDEM'!C99+'N EERR TERRA'!C99+'N EERR UCAFE'!C99+'N EERR BARINAS'!C99+'N EERR LOS NA'!C99</f>
        <v>3947.3499999999995</v>
      </c>
      <c r="D99" s="131">
        <f>+'N EERR RODEO'!D99+'N EERR PIEDEM'!D99+'N EERR TERRA'!D99+'N EERR UCAFE'!D99+'N EERR BARINAS'!D99+'N EERR LOS NA'!D99</f>
        <v>3994.0700000000006</v>
      </c>
      <c r="E99" s="131">
        <f>+'N EERR RODEO'!E99+'N EERR PIEDEM'!E99+'N EERR TERRA'!E99+'N EERR UCAFE'!E99+'N EERR BARINAS'!E99+'N EERR LOS NA'!E99</f>
        <v>4280.16</v>
      </c>
      <c r="F99" s="131">
        <f>+'N EERR RODEO'!F99+'N EERR PIEDEM'!F99+'N EERR TERRA'!F99+'N EERR UCAFE'!F99+'N EERR BARINAS'!F99+'N EERR LOS NA'!F99</f>
        <v>4489.1900000000005</v>
      </c>
      <c r="G99" s="131">
        <f>+'N EERR RODEO'!G99+'N EERR PIEDEM'!G99+'N EERR TERRA'!G99+'N EERR UCAFE'!G99+'N EERR BARINAS'!G99+'N EERR LOS NA'!G99</f>
        <v>2857.77</v>
      </c>
      <c r="H99" s="131">
        <f>+'N EERR RODEO'!H99+'N EERR PIEDEM'!H99+'N EERR TERRA'!H99+'N EERR UCAFE'!H99+'N EERR BARINAS'!H99+'N EERR LOS NA'!H99</f>
        <v>921.09999999999991</v>
      </c>
      <c r="I99" s="131">
        <f>+'N EERR RODEO'!I99+'N EERR PIEDEM'!I99+'N EERR TERRA'!I99+'N EERR UCAFE'!I99+'N EERR BARINAS'!I99+'N EERR LOS NA'!I99</f>
        <v>0</v>
      </c>
      <c r="J99" s="131">
        <f>+'N EERR RODEO'!J99+'N EERR PIEDEM'!J99+'N EERR TERRA'!J99+'N EERR UCAFE'!J99+'N EERR BARINAS'!J99+'N EERR LOS NA'!J99</f>
        <v>0</v>
      </c>
      <c r="K99" s="131">
        <f>+'N EERR RODEO'!K99+'N EERR PIEDEM'!K99+'N EERR TERRA'!K99+'N EERR UCAFE'!K99+'N EERR BARINAS'!K99+'N EERR LOS NA'!K99</f>
        <v>0</v>
      </c>
      <c r="L99" s="131">
        <f>+'N EERR RODEO'!L99+'N EERR PIEDEM'!L99+'N EERR TERRA'!L99+'N EERR UCAFE'!L99+'N EERR BARINAS'!L99+'N EERR LOS NA'!L99</f>
        <v>0</v>
      </c>
      <c r="M99" s="131">
        <f>+'N EERR RODEO'!M99+'N EERR PIEDEM'!M99+'N EERR TERRA'!M99+'N EERR UCAFE'!M99+'N EERR BARINAS'!M99+'N EERR LOS NA'!M99</f>
        <v>0</v>
      </c>
      <c r="N99" s="131">
        <f>+'N EERR RODEO'!N99+'N EERR PIEDEM'!N99+'N EERR TERRA'!N99+'N EERR UCAFE'!N99+'N EERR BARINAS'!N99+'N EERR LOS NA'!N99</f>
        <v>0</v>
      </c>
      <c r="O99" s="194">
        <f t="shared" si="25"/>
        <v>20489.64</v>
      </c>
    </row>
    <row r="100" spans="1:15" outlineLevel="1" x14ac:dyDescent="0.3">
      <c r="A100" s="203" t="s">
        <v>288</v>
      </c>
      <c r="B100" s="131">
        <f>+'N EERR RODEO'!B100+'N EERR PIEDEM'!B100+'N EERR TERRA'!B100+'N EERR UCAFE'!B100+'N EERR BARINAS'!B100+'N EERR LOS NA'!B100</f>
        <v>0</v>
      </c>
      <c r="C100" s="131">
        <f>+'N EERR RODEO'!C100+'N EERR PIEDEM'!C100+'N EERR TERRA'!C100+'N EERR UCAFE'!C100+'N EERR BARINAS'!C100+'N EERR LOS NA'!C100</f>
        <v>0</v>
      </c>
      <c r="D100" s="131">
        <f>+'N EERR RODEO'!D100+'N EERR PIEDEM'!D100+'N EERR TERRA'!D100+'N EERR UCAFE'!D100+'N EERR BARINAS'!D100+'N EERR LOS NA'!D100</f>
        <v>0</v>
      </c>
      <c r="E100" s="131">
        <f>+'N EERR RODEO'!E100+'N EERR PIEDEM'!E100+'N EERR TERRA'!E100+'N EERR UCAFE'!E100+'N EERR BARINAS'!E100+'N EERR LOS NA'!E100</f>
        <v>0</v>
      </c>
      <c r="F100" s="131">
        <f>+'N EERR RODEO'!F100+'N EERR PIEDEM'!F100+'N EERR TERRA'!F100+'N EERR UCAFE'!F100+'N EERR BARINAS'!F100+'N EERR LOS NA'!F100</f>
        <v>0</v>
      </c>
      <c r="G100" s="131">
        <f>+'N EERR RODEO'!G100+'N EERR PIEDEM'!G100+'N EERR TERRA'!G100+'N EERR UCAFE'!G100+'N EERR BARINAS'!G100+'N EERR LOS NA'!G100</f>
        <v>0</v>
      </c>
      <c r="H100" s="131">
        <f>+'N EERR RODEO'!H100+'N EERR PIEDEM'!H100+'N EERR TERRA'!H100+'N EERR UCAFE'!H100+'N EERR BARINAS'!H100+'N EERR LOS NA'!H100</f>
        <v>0</v>
      </c>
      <c r="I100" s="131">
        <f>+'N EERR RODEO'!I100+'N EERR PIEDEM'!I100+'N EERR TERRA'!I100+'N EERR UCAFE'!I100+'N EERR BARINAS'!I100+'N EERR LOS NA'!I100</f>
        <v>0</v>
      </c>
      <c r="J100" s="131">
        <f>+'N EERR RODEO'!J100+'N EERR PIEDEM'!J100+'N EERR TERRA'!J100+'N EERR UCAFE'!J100+'N EERR BARINAS'!J100+'N EERR LOS NA'!J100</f>
        <v>0</v>
      </c>
      <c r="K100" s="131">
        <f>+'N EERR RODEO'!K100+'N EERR PIEDEM'!K100+'N EERR TERRA'!K100+'N EERR UCAFE'!K100+'N EERR BARINAS'!K100+'N EERR LOS NA'!K100</f>
        <v>0</v>
      </c>
      <c r="L100" s="131">
        <f>+'N EERR RODEO'!L100+'N EERR PIEDEM'!L100+'N EERR TERRA'!L100+'N EERR UCAFE'!L100+'N EERR BARINAS'!L100+'N EERR LOS NA'!L100</f>
        <v>0</v>
      </c>
      <c r="M100" s="131">
        <f>+'N EERR RODEO'!M100+'N EERR PIEDEM'!M100+'N EERR TERRA'!M100+'N EERR UCAFE'!M100+'N EERR BARINAS'!M100+'N EERR LOS NA'!M100</f>
        <v>0</v>
      </c>
      <c r="N100" s="131">
        <f>+'N EERR RODEO'!N100+'N EERR PIEDEM'!N100+'N EERR TERRA'!N100+'N EERR UCAFE'!N100+'N EERR BARINAS'!N100+'N EERR LOS NA'!N100</f>
        <v>0</v>
      </c>
      <c r="O100" s="194">
        <f t="shared" si="25"/>
        <v>0</v>
      </c>
    </row>
    <row r="101" spans="1:15" outlineLevel="1" x14ac:dyDescent="0.3">
      <c r="A101" s="203" t="s">
        <v>289</v>
      </c>
      <c r="B101" s="131">
        <f>+'N EERR RODEO'!B101+'N EERR PIEDEM'!B101+'N EERR TERRA'!B101+'N EERR UCAFE'!B101+'N EERR BARINAS'!B101+'N EERR LOS NA'!B101</f>
        <v>0</v>
      </c>
      <c r="C101" s="131">
        <f>+'N EERR RODEO'!C101+'N EERR PIEDEM'!C101+'N EERR TERRA'!C101+'N EERR UCAFE'!C101+'N EERR BARINAS'!C101+'N EERR LOS NA'!C101</f>
        <v>528.83748523394263</v>
      </c>
      <c r="D101" s="131">
        <f>+'N EERR RODEO'!D101+'N EERR PIEDEM'!D101+'N EERR TERRA'!D101+'N EERR UCAFE'!D101+'N EERR BARINAS'!D101+'N EERR LOS NA'!D101</f>
        <v>541.73283182691625</v>
      </c>
      <c r="E101" s="131">
        <f>+'N EERR RODEO'!E101+'N EERR PIEDEM'!E101+'N EERR TERRA'!E101+'N EERR UCAFE'!E101+'N EERR BARINAS'!E101+'N EERR LOS NA'!E101</f>
        <v>580.7421582313923</v>
      </c>
      <c r="F101" s="131">
        <f>+'N EERR RODEO'!F101+'N EERR PIEDEM'!F101+'N EERR TERRA'!F101+'N EERR UCAFE'!F101+'N EERR BARINAS'!F101+'N EERR LOS NA'!F101</f>
        <v>629.3409158427404</v>
      </c>
      <c r="G101" s="131">
        <f>+'N EERR RODEO'!G101+'N EERR PIEDEM'!G101+'N EERR TERRA'!G101+'N EERR UCAFE'!G101+'N EERR BARINAS'!G101+'N EERR LOS NA'!G101</f>
        <v>624.5973517283735</v>
      </c>
      <c r="H101" s="131">
        <f>+'N EERR RODEO'!H101+'N EERR PIEDEM'!H101+'N EERR TERRA'!H101+'N EERR UCAFE'!H101+'N EERR BARINAS'!H101+'N EERR LOS NA'!H101</f>
        <v>623.09363006937201</v>
      </c>
      <c r="I101" s="131">
        <f>+'N EERR RODEO'!I101+'N EERR PIEDEM'!I101+'N EERR TERRA'!I101+'N EERR UCAFE'!I101+'N EERR BARINAS'!I101+'N EERR LOS NA'!I101</f>
        <v>0</v>
      </c>
      <c r="J101" s="131">
        <f>+'N EERR RODEO'!J101+'N EERR PIEDEM'!J101+'N EERR TERRA'!J101+'N EERR UCAFE'!J101+'N EERR BARINAS'!J101+'N EERR LOS NA'!J101</f>
        <v>0</v>
      </c>
      <c r="K101" s="131">
        <f>+'N EERR RODEO'!K101+'N EERR PIEDEM'!K101+'N EERR TERRA'!K101+'N EERR UCAFE'!K101+'N EERR BARINAS'!K101+'N EERR LOS NA'!K101</f>
        <v>0</v>
      </c>
      <c r="L101" s="131">
        <f>+'N EERR RODEO'!L101+'N EERR PIEDEM'!L101+'N EERR TERRA'!L101+'N EERR UCAFE'!L101+'N EERR BARINAS'!L101+'N EERR LOS NA'!L101</f>
        <v>0</v>
      </c>
      <c r="M101" s="131">
        <f>+'N EERR RODEO'!M101+'N EERR PIEDEM'!M101+'N EERR TERRA'!M101+'N EERR UCAFE'!M101+'N EERR BARINAS'!M101+'N EERR LOS NA'!M101</f>
        <v>0</v>
      </c>
      <c r="N101" s="131">
        <f>+'N EERR RODEO'!N101+'N EERR PIEDEM'!N101+'N EERR TERRA'!N101+'N EERR UCAFE'!N101+'N EERR BARINAS'!N101+'N EERR LOS NA'!N101</f>
        <v>0</v>
      </c>
      <c r="O101" s="194">
        <f t="shared" si="25"/>
        <v>3528.3443729327373</v>
      </c>
    </row>
    <row r="102" spans="1:15" outlineLevel="1" x14ac:dyDescent="0.3">
      <c r="A102" s="203" t="s">
        <v>290</v>
      </c>
      <c r="B102" s="131">
        <f>+'N EERR RODEO'!B102+'N EERR PIEDEM'!B102+'N EERR TERRA'!B102+'N EERR UCAFE'!B102+'N EERR BARINAS'!B102+'N EERR LOS NA'!B102</f>
        <v>0</v>
      </c>
      <c r="C102" s="131">
        <f>+'N EERR RODEO'!C102+'N EERR PIEDEM'!C102+'N EERR TERRA'!C102+'N EERR UCAFE'!C102+'N EERR BARINAS'!C102+'N EERR LOS NA'!C102</f>
        <v>0</v>
      </c>
      <c r="D102" s="131">
        <f>+'N EERR RODEO'!D102+'N EERR PIEDEM'!D102+'N EERR TERRA'!D102+'N EERR UCAFE'!D102+'N EERR BARINAS'!D102+'N EERR LOS NA'!D102</f>
        <v>0</v>
      </c>
      <c r="E102" s="131">
        <f>+'N EERR RODEO'!E102+'N EERR PIEDEM'!E102+'N EERR TERRA'!E102+'N EERR UCAFE'!E102+'N EERR BARINAS'!E102+'N EERR LOS NA'!E102</f>
        <v>0</v>
      </c>
      <c r="F102" s="131">
        <f>+'N EERR RODEO'!F102+'N EERR PIEDEM'!F102+'N EERR TERRA'!F102+'N EERR UCAFE'!F102+'N EERR BARINAS'!F102+'N EERR LOS NA'!F102</f>
        <v>0</v>
      </c>
      <c r="G102" s="131">
        <f>+'N EERR RODEO'!G102+'N EERR PIEDEM'!G102+'N EERR TERRA'!G102+'N EERR UCAFE'!G102+'N EERR BARINAS'!G102+'N EERR LOS NA'!G102</f>
        <v>0</v>
      </c>
      <c r="H102" s="131">
        <f>+'N EERR RODEO'!H102+'N EERR PIEDEM'!H102+'N EERR TERRA'!H102+'N EERR UCAFE'!H102+'N EERR BARINAS'!H102+'N EERR LOS NA'!H102</f>
        <v>0</v>
      </c>
      <c r="I102" s="131">
        <f>+'N EERR RODEO'!I102+'N EERR PIEDEM'!I102+'N EERR TERRA'!I102+'N EERR UCAFE'!I102+'N EERR BARINAS'!I102+'N EERR LOS NA'!I102</f>
        <v>0</v>
      </c>
      <c r="J102" s="131">
        <f>+'N EERR RODEO'!J102+'N EERR PIEDEM'!J102+'N EERR TERRA'!J102+'N EERR UCAFE'!J102+'N EERR BARINAS'!J102+'N EERR LOS NA'!J102</f>
        <v>0</v>
      </c>
      <c r="K102" s="131">
        <f>+'N EERR RODEO'!K102+'N EERR PIEDEM'!K102+'N EERR TERRA'!K102+'N EERR UCAFE'!K102+'N EERR BARINAS'!K102+'N EERR LOS NA'!K102</f>
        <v>0</v>
      </c>
      <c r="L102" s="131">
        <f>+'N EERR RODEO'!L102+'N EERR PIEDEM'!L102+'N EERR TERRA'!L102+'N EERR UCAFE'!L102+'N EERR BARINAS'!L102+'N EERR LOS NA'!L102</f>
        <v>0</v>
      </c>
      <c r="M102" s="131">
        <f>+'N EERR RODEO'!M102+'N EERR PIEDEM'!M102+'N EERR TERRA'!M102+'N EERR UCAFE'!M102+'N EERR BARINAS'!M102+'N EERR LOS NA'!M102</f>
        <v>0</v>
      </c>
      <c r="N102" s="131">
        <f>+'N EERR RODEO'!N102+'N EERR PIEDEM'!N102+'N EERR TERRA'!N102+'N EERR UCAFE'!N102+'N EERR BARINAS'!N102+'N EERR LOS NA'!N102</f>
        <v>0</v>
      </c>
      <c r="O102" s="194">
        <f t="shared" si="25"/>
        <v>0</v>
      </c>
    </row>
    <row r="103" spans="1:15" outlineLevel="1" x14ac:dyDescent="0.3">
      <c r="A103" s="203" t="s">
        <v>291</v>
      </c>
      <c r="B103" s="131">
        <f>+'N EERR RODEO'!B103+'N EERR PIEDEM'!B103+'N EERR TERRA'!B103+'N EERR UCAFE'!B103+'N EERR BARINAS'!B103+'N EERR LOS NA'!B103</f>
        <v>0</v>
      </c>
      <c r="C103" s="131">
        <f>+'N EERR RODEO'!C103+'N EERR PIEDEM'!C103+'N EERR TERRA'!C103+'N EERR UCAFE'!C103+'N EERR BARINAS'!C103+'N EERR LOS NA'!C103</f>
        <v>21.469605621285346</v>
      </c>
      <c r="D103" s="131">
        <f>+'N EERR RODEO'!D103+'N EERR PIEDEM'!D103+'N EERR TERRA'!D103+'N EERR UCAFE'!D103+'N EERR BARINAS'!D103+'N EERR LOS NA'!D103</f>
        <v>15.951307380257635</v>
      </c>
      <c r="E103" s="131">
        <f>+'N EERR RODEO'!E103+'N EERR PIEDEM'!E103+'N EERR TERRA'!E103+'N EERR UCAFE'!E103+'N EERR BARINAS'!E103+'N EERR LOS NA'!E103</f>
        <v>49.180665199662428</v>
      </c>
      <c r="F103" s="131">
        <f>+'N EERR RODEO'!F103+'N EERR PIEDEM'!F103+'N EERR TERRA'!F103+'N EERR UCAFE'!F103+'N EERR BARINAS'!F103+'N EERR LOS NA'!F103</f>
        <v>28.947168236667963</v>
      </c>
      <c r="G103" s="131">
        <f>+'N EERR RODEO'!G103+'N EERR PIEDEM'!G103+'N EERR TERRA'!G103+'N EERR UCAFE'!G103+'N EERR BARINAS'!G103+'N EERR LOS NA'!G103</f>
        <v>42.858013832836171</v>
      </c>
      <c r="H103" s="131">
        <f>+'N EERR RODEO'!H103+'N EERR PIEDEM'!H103+'N EERR TERRA'!H103+'N EERR UCAFE'!H103+'N EERR BARINAS'!H103+'N EERR LOS NA'!H103</f>
        <v>14.720314338260147</v>
      </c>
      <c r="I103" s="131">
        <f>+'N EERR RODEO'!I103+'N EERR PIEDEM'!I103+'N EERR TERRA'!I103+'N EERR UCAFE'!I103+'N EERR BARINAS'!I103+'N EERR LOS NA'!I103</f>
        <v>0</v>
      </c>
      <c r="J103" s="131">
        <f>+'N EERR RODEO'!J103+'N EERR PIEDEM'!J103+'N EERR TERRA'!J103+'N EERR UCAFE'!J103+'N EERR BARINAS'!J103+'N EERR LOS NA'!J103</f>
        <v>0</v>
      </c>
      <c r="K103" s="131">
        <f>+'N EERR RODEO'!K103+'N EERR PIEDEM'!K103+'N EERR TERRA'!K103+'N EERR UCAFE'!K103+'N EERR BARINAS'!K103+'N EERR LOS NA'!K103</f>
        <v>0</v>
      </c>
      <c r="L103" s="131">
        <f>+'N EERR RODEO'!L103+'N EERR PIEDEM'!L103+'N EERR TERRA'!L103+'N EERR UCAFE'!L103+'N EERR BARINAS'!L103+'N EERR LOS NA'!L103</f>
        <v>0</v>
      </c>
      <c r="M103" s="131">
        <f>+'N EERR RODEO'!M103+'N EERR PIEDEM'!M103+'N EERR TERRA'!M103+'N EERR UCAFE'!M103+'N EERR BARINAS'!M103+'N EERR LOS NA'!M103</f>
        <v>0</v>
      </c>
      <c r="N103" s="131">
        <f>+'N EERR RODEO'!N103+'N EERR PIEDEM'!N103+'N EERR TERRA'!N103+'N EERR UCAFE'!N103+'N EERR BARINAS'!N103+'N EERR LOS NA'!N103</f>
        <v>0</v>
      </c>
      <c r="O103" s="194">
        <f t="shared" si="25"/>
        <v>173.12707460896971</v>
      </c>
    </row>
    <row r="104" spans="1:15" outlineLevel="1" x14ac:dyDescent="0.3">
      <c r="A104" s="203" t="s">
        <v>292</v>
      </c>
      <c r="B104" s="131">
        <f>+'N EERR RODEO'!B104+'N EERR PIEDEM'!B104+'N EERR TERRA'!B104+'N EERR UCAFE'!B104+'N EERR BARINAS'!B104+'N EERR LOS NA'!B104</f>
        <v>0</v>
      </c>
      <c r="C104" s="131">
        <f>+'N EERR RODEO'!C104+'N EERR PIEDEM'!C104+'N EERR TERRA'!C104+'N EERR UCAFE'!C104+'N EERR BARINAS'!C104+'N EERR LOS NA'!C104</f>
        <v>0</v>
      </c>
      <c r="D104" s="131">
        <f>+'N EERR RODEO'!D104+'N EERR PIEDEM'!D104+'N EERR TERRA'!D104+'N EERR UCAFE'!D104+'N EERR BARINAS'!D104+'N EERR LOS NA'!D104</f>
        <v>0</v>
      </c>
      <c r="E104" s="131">
        <f>+'N EERR RODEO'!E104+'N EERR PIEDEM'!E104+'N EERR TERRA'!E104+'N EERR UCAFE'!E104+'N EERR BARINAS'!E104+'N EERR LOS NA'!E104</f>
        <v>0</v>
      </c>
      <c r="F104" s="131">
        <f>+'N EERR RODEO'!F104+'N EERR PIEDEM'!F104+'N EERR TERRA'!F104+'N EERR UCAFE'!F104+'N EERR BARINAS'!F104+'N EERR LOS NA'!F104</f>
        <v>0</v>
      </c>
      <c r="G104" s="131">
        <f>+'N EERR RODEO'!G104+'N EERR PIEDEM'!G104+'N EERR TERRA'!G104+'N EERR UCAFE'!G104+'N EERR BARINAS'!G104+'N EERR LOS NA'!G104</f>
        <v>0</v>
      </c>
      <c r="H104" s="131">
        <f>+'N EERR RODEO'!H104+'N EERR PIEDEM'!H104+'N EERR TERRA'!H104+'N EERR UCAFE'!H104+'N EERR BARINAS'!H104+'N EERR LOS NA'!H104</f>
        <v>0</v>
      </c>
      <c r="I104" s="131">
        <f>+'N EERR RODEO'!I104+'N EERR PIEDEM'!I104+'N EERR TERRA'!I104+'N EERR UCAFE'!I104+'N EERR BARINAS'!I104+'N EERR LOS NA'!I104</f>
        <v>0</v>
      </c>
      <c r="J104" s="131">
        <f>+'N EERR RODEO'!J104+'N EERR PIEDEM'!J104+'N EERR TERRA'!J104+'N EERR UCAFE'!J104+'N EERR BARINAS'!J104+'N EERR LOS NA'!J104</f>
        <v>0</v>
      </c>
      <c r="K104" s="131">
        <f>+'N EERR RODEO'!K104+'N EERR PIEDEM'!K104+'N EERR TERRA'!K104+'N EERR UCAFE'!K104+'N EERR BARINAS'!K104+'N EERR LOS NA'!K104</f>
        <v>0</v>
      </c>
      <c r="L104" s="131">
        <f>+'N EERR RODEO'!L104+'N EERR PIEDEM'!L104+'N EERR TERRA'!L104+'N EERR UCAFE'!L104+'N EERR BARINAS'!L104+'N EERR LOS NA'!L104</f>
        <v>0</v>
      </c>
      <c r="M104" s="131">
        <f>+'N EERR RODEO'!M104+'N EERR PIEDEM'!M104+'N EERR TERRA'!M104+'N EERR UCAFE'!M104+'N EERR BARINAS'!M104+'N EERR LOS NA'!M104</f>
        <v>0</v>
      </c>
      <c r="N104" s="131">
        <f>+'N EERR RODEO'!N104+'N EERR PIEDEM'!N104+'N EERR TERRA'!N104+'N EERR UCAFE'!N104+'N EERR BARINAS'!N104+'N EERR LOS NA'!N104</f>
        <v>0</v>
      </c>
      <c r="O104" s="194">
        <f t="shared" si="25"/>
        <v>0</v>
      </c>
    </row>
    <row r="105" spans="1:15" outlineLevel="1" x14ac:dyDescent="0.3">
      <c r="A105" s="203" t="s">
        <v>293</v>
      </c>
      <c r="B105" s="131">
        <f>+'N EERR RODEO'!B105+'N EERR PIEDEM'!B105+'N EERR TERRA'!B105+'N EERR UCAFE'!B105+'N EERR BARINAS'!B105+'N EERR LOS NA'!B105</f>
        <v>0</v>
      </c>
      <c r="C105" s="131">
        <f>+'N EERR RODEO'!C105+'N EERR PIEDEM'!C105+'N EERR TERRA'!C105+'N EERR UCAFE'!C105+'N EERR BARINAS'!C105+'N EERR LOS NA'!C105</f>
        <v>91.73</v>
      </c>
      <c r="D105" s="131">
        <f>+'N EERR RODEO'!D105+'N EERR PIEDEM'!D105+'N EERR TERRA'!D105+'N EERR UCAFE'!D105+'N EERR BARINAS'!D105+'N EERR LOS NA'!D105</f>
        <v>33.31</v>
      </c>
      <c r="E105" s="131">
        <f>+'N EERR RODEO'!E105+'N EERR PIEDEM'!E105+'N EERR TERRA'!E105+'N EERR UCAFE'!E105+'N EERR BARINAS'!E105+'N EERR LOS NA'!E105</f>
        <v>210.99</v>
      </c>
      <c r="F105" s="131">
        <f>+'N EERR RODEO'!F105+'N EERR PIEDEM'!F105+'N EERR TERRA'!F105+'N EERR UCAFE'!F105+'N EERR BARINAS'!F105+'N EERR LOS NA'!F105</f>
        <v>140.02000000000001</v>
      </c>
      <c r="G105" s="131">
        <f>+'N EERR RODEO'!G105+'N EERR PIEDEM'!G105+'N EERR TERRA'!G105+'N EERR UCAFE'!G105+'N EERR BARINAS'!G105+'N EERR LOS NA'!G105</f>
        <v>385.33</v>
      </c>
      <c r="H105" s="131">
        <f>+'N EERR RODEO'!H105+'N EERR PIEDEM'!H105+'N EERR TERRA'!H105+'N EERR UCAFE'!H105+'N EERR BARINAS'!H105+'N EERR LOS NA'!H105</f>
        <v>0</v>
      </c>
      <c r="I105" s="131">
        <f>+'N EERR RODEO'!I105+'N EERR PIEDEM'!I105+'N EERR TERRA'!I105+'N EERR UCAFE'!I105+'N EERR BARINAS'!I105+'N EERR LOS NA'!I105</f>
        <v>0</v>
      </c>
      <c r="J105" s="131">
        <f>+'N EERR RODEO'!J105+'N EERR PIEDEM'!J105+'N EERR TERRA'!J105+'N EERR UCAFE'!J105+'N EERR BARINAS'!J105+'N EERR LOS NA'!J105</f>
        <v>0</v>
      </c>
      <c r="K105" s="131">
        <f>+'N EERR RODEO'!K105+'N EERR PIEDEM'!K105+'N EERR TERRA'!K105+'N EERR UCAFE'!K105+'N EERR BARINAS'!K105+'N EERR LOS NA'!K105</f>
        <v>0</v>
      </c>
      <c r="L105" s="131">
        <f>+'N EERR RODEO'!L105+'N EERR PIEDEM'!L105+'N EERR TERRA'!L105+'N EERR UCAFE'!L105+'N EERR BARINAS'!L105+'N EERR LOS NA'!L105</f>
        <v>0</v>
      </c>
      <c r="M105" s="131">
        <f>+'N EERR RODEO'!M105+'N EERR PIEDEM'!M105+'N EERR TERRA'!M105+'N EERR UCAFE'!M105+'N EERR BARINAS'!M105+'N EERR LOS NA'!M105</f>
        <v>0</v>
      </c>
      <c r="N105" s="131">
        <f>+'N EERR RODEO'!N105+'N EERR PIEDEM'!N105+'N EERR TERRA'!N105+'N EERR UCAFE'!N105+'N EERR BARINAS'!N105+'N EERR LOS NA'!N105</f>
        <v>0</v>
      </c>
      <c r="O105" s="194">
        <f t="shared" si="25"/>
        <v>861.38000000000011</v>
      </c>
    </row>
    <row r="106" spans="1:15" outlineLevel="1" x14ac:dyDescent="0.3">
      <c r="A106" s="203" t="s">
        <v>294</v>
      </c>
      <c r="B106" s="131">
        <f>+'N EERR RODEO'!B106+'N EERR PIEDEM'!B106+'N EERR TERRA'!B106+'N EERR UCAFE'!B106+'N EERR BARINAS'!B106+'N EERR LOS NA'!B106</f>
        <v>0</v>
      </c>
      <c r="C106" s="131">
        <f>+'N EERR RODEO'!C106+'N EERR PIEDEM'!C106+'N EERR TERRA'!C106+'N EERR UCAFE'!C106+'N EERR BARINAS'!C106+'N EERR LOS NA'!C106</f>
        <v>0</v>
      </c>
      <c r="D106" s="131">
        <f>+'N EERR RODEO'!D106+'N EERR PIEDEM'!D106+'N EERR TERRA'!D106+'N EERR UCAFE'!D106+'N EERR BARINAS'!D106+'N EERR LOS NA'!D106</f>
        <v>0</v>
      </c>
      <c r="E106" s="131">
        <f>+'N EERR RODEO'!E106+'N EERR PIEDEM'!E106+'N EERR TERRA'!E106+'N EERR UCAFE'!E106+'N EERR BARINAS'!E106+'N EERR LOS NA'!E106</f>
        <v>0</v>
      </c>
      <c r="F106" s="131">
        <f>+'N EERR RODEO'!F106+'N EERR PIEDEM'!F106+'N EERR TERRA'!F106+'N EERR UCAFE'!F106+'N EERR BARINAS'!F106+'N EERR LOS NA'!F106</f>
        <v>0</v>
      </c>
      <c r="G106" s="131">
        <f>+'N EERR RODEO'!G106+'N EERR PIEDEM'!G106+'N EERR TERRA'!G106+'N EERR UCAFE'!G106+'N EERR BARINAS'!G106+'N EERR LOS NA'!G106</f>
        <v>0</v>
      </c>
      <c r="H106" s="131">
        <f>+'N EERR RODEO'!H106+'N EERR PIEDEM'!H106+'N EERR TERRA'!H106+'N EERR UCAFE'!H106+'N EERR BARINAS'!H106+'N EERR LOS NA'!H106</f>
        <v>0</v>
      </c>
      <c r="I106" s="131">
        <f>+'N EERR RODEO'!I106+'N EERR PIEDEM'!I106+'N EERR TERRA'!I106+'N EERR UCAFE'!I106+'N EERR BARINAS'!I106+'N EERR LOS NA'!I106</f>
        <v>0</v>
      </c>
      <c r="J106" s="131">
        <f>+'N EERR RODEO'!J106+'N EERR PIEDEM'!J106+'N EERR TERRA'!J106+'N EERR UCAFE'!J106+'N EERR BARINAS'!J106+'N EERR LOS NA'!J106</f>
        <v>0</v>
      </c>
      <c r="K106" s="131">
        <f>+'N EERR RODEO'!K106+'N EERR PIEDEM'!K106+'N EERR TERRA'!K106+'N EERR UCAFE'!K106+'N EERR BARINAS'!K106+'N EERR LOS NA'!K106</f>
        <v>0</v>
      </c>
      <c r="L106" s="131">
        <f>+'N EERR RODEO'!L106+'N EERR PIEDEM'!L106+'N EERR TERRA'!L106+'N EERR UCAFE'!L106+'N EERR BARINAS'!L106+'N EERR LOS NA'!L106</f>
        <v>0</v>
      </c>
      <c r="M106" s="131">
        <f>+'N EERR RODEO'!M106+'N EERR PIEDEM'!M106+'N EERR TERRA'!M106+'N EERR UCAFE'!M106+'N EERR BARINAS'!M106+'N EERR LOS NA'!M106</f>
        <v>0</v>
      </c>
      <c r="N106" s="131">
        <f>+'N EERR RODEO'!N106+'N EERR PIEDEM'!N106+'N EERR TERRA'!N106+'N EERR UCAFE'!N106+'N EERR BARINAS'!N106+'N EERR LOS NA'!N106</f>
        <v>0</v>
      </c>
      <c r="O106" s="194">
        <f t="shared" si="25"/>
        <v>0</v>
      </c>
    </row>
    <row r="107" spans="1:15" outlineLevel="1" x14ac:dyDescent="0.3">
      <c r="A107" s="203" t="s">
        <v>295</v>
      </c>
      <c r="B107" s="131">
        <f>+'N EERR RODEO'!B107+'N EERR PIEDEM'!B107+'N EERR TERRA'!B107+'N EERR UCAFE'!B107+'N EERR BARINAS'!B107+'N EERR LOS NA'!B107</f>
        <v>0</v>
      </c>
      <c r="C107" s="131">
        <f>+'N EERR RODEO'!C107+'N EERR PIEDEM'!C107+'N EERR TERRA'!C107+'N EERR UCAFE'!C107+'N EERR BARINAS'!C107+'N EERR LOS NA'!C107</f>
        <v>0</v>
      </c>
      <c r="D107" s="131">
        <f>+'N EERR RODEO'!D107+'N EERR PIEDEM'!D107+'N EERR TERRA'!D107+'N EERR UCAFE'!D107+'N EERR BARINAS'!D107+'N EERR LOS NA'!D107</f>
        <v>0</v>
      </c>
      <c r="E107" s="131">
        <f>+'N EERR RODEO'!E107+'N EERR PIEDEM'!E107+'N EERR TERRA'!E107+'N EERR UCAFE'!E107+'N EERR BARINAS'!E107+'N EERR LOS NA'!E107</f>
        <v>0</v>
      </c>
      <c r="F107" s="131">
        <f>+'N EERR RODEO'!F107+'N EERR PIEDEM'!F107+'N EERR TERRA'!F107+'N EERR UCAFE'!F107+'N EERR BARINAS'!F107+'N EERR LOS NA'!F107</f>
        <v>0</v>
      </c>
      <c r="G107" s="131">
        <f>+'N EERR RODEO'!G107+'N EERR PIEDEM'!G107+'N EERR TERRA'!G107+'N EERR UCAFE'!G107+'N EERR BARINAS'!G107+'N EERR LOS NA'!G107</f>
        <v>0</v>
      </c>
      <c r="H107" s="131">
        <f>+'N EERR RODEO'!H107+'N EERR PIEDEM'!H107+'N EERR TERRA'!H107+'N EERR UCAFE'!H107+'N EERR BARINAS'!H107+'N EERR LOS NA'!H107</f>
        <v>0</v>
      </c>
      <c r="I107" s="131">
        <f>+'N EERR RODEO'!I107+'N EERR PIEDEM'!I107+'N EERR TERRA'!I107+'N EERR UCAFE'!I107+'N EERR BARINAS'!I107+'N EERR LOS NA'!I107</f>
        <v>0</v>
      </c>
      <c r="J107" s="131">
        <f>+'N EERR RODEO'!J107+'N EERR PIEDEM'!J107+'N EERR TERRA'!J107+'N EERR UCAFE'!J107+'N EERR BARINAS'!J107+'N EERR LOS NA'!J107</f>
        <v>0</v>
      </c>
      <c r="K107" s="131">
        <f>+'N EERR RODEO'!K107+'N EERR PIEDEM'!K107+'N EERR TERRA'!K107+'N EERR UCAFE'!K107+'N EERR BARINAS'!K107+'N EERR LOS NA'!K107</f>
        <v>0</v>
      </c>
      <c r="L107" s="131">
        <f>+'N EERR RODEO'!L107+'N EERR PIEDEM'!L107+'N EERR TERRA'!L107+'N EERR UCAFE'!L107+'N EERR BARINAS'!L107+'N EERR LOS NA'!L107</f>
        <v>0</v>
      </c>
      <c r="M107" s="131">
        <f>+'N EERR RODEO'!M107+'N EERR PIEDEM'!M107+'N EERR TERRA'!M107+'N EERR UCAFE'!M107+'N EERR BARINAS'!M107+'N EERR LOS NA'!M107</f>
        <v>0</v>
      </c>
      <c r="N107" s="131">
        <f>+'N EERR RODEO'!N107+'N EERR PIEDEM'!N107+'N EERR TERRA'!N107+'N EERR UCAFE'!N107+'N EERR BARINAS'!N107+'N EERR LOS NA'!N107</f>
        <v>0</v>
      </c>
      <c r="O107" s="194">
        <f t="shared" si="25"/>
        <v>0</v>
      </c>
    </row>
    <row r="108" spans="1:15" outlineLevel="1" x14ac:dyDescent="0.3">
      <c r="A108" s="203" t="s">
        <v>296</v>
      </c>
      <c r="B108" s="131">
        <f>+'N EERR RODEO'!B108+'N EERR PIEDEM'!B108+'N EERR TERRA'!B108+'N EERR UCAFE'!B108+'N EERR BARINAS'!B108+'N EERR LOS NA'!B108</f>
        <v>0</v>
      </c>
      <c r="C108" s="131">
        <f>+'N EERR RODEO'!C108+'N EERR PIEDEM'!C108+'N EERR TERRA'!C108+'N EERR UCAFE'!C108+'N EERR BARINAS'!C108+'N EERR LOS NA'!C108</f>
        <v>409.70000000000005</v>
      </c>
      <c r="D108" s="131">
        <f>+'N EERR RODEO'!D108+'N EERR PIEDEM'!D108+'N EERR TERRA'!D108+'N EERR UCAFE'!D108+'N EERR BARINAS'!D108+'N EERR LOS NA'!D108</f>
        <v>248.86</v>
      </c>
      <c r="E108" s="131">
        <f>+'N EERR RODEO'!E108+'N EERR PIEDEM'!E108+'N EERR TERRA'!E108+'N EERR UCAFE'!E108+'N EERR BARINAS'!E108+'N EERR LOS NA'!E108</f>
        <v>277.14</v>
      </c>
      <c r="F108" s="131">
        <f>+'N EERR RODEO'!F108+'N EERR PIEDEM'!F108+'N EERR TERRA'!F108+'N EERR UCAFE'!F108+'N EERR BARINAS'!F108+'N EERR LOS NA'!F108</f>
        <v>169</v>
      </c>
      <c r="G108" s="131">
        <f>+'N EERR RODEO'!G108+'N EERR PIEDEM'!G108+'N EERR TERRA'!G108+'N EERR UCAFE'!G108+'N EERR BARINAS'!G108+'N EERR LOS NA'!G108</f>
        <v>217</v>
      </c>
      <c r="H108" s="131">
        <f>+'N EERR RODEO'!H108+'N EERR PIEDEM'!H108+'N EERR TERRA'!H108+'N EERR UCAFE'!H108+'N EERR BARINAS'!H108+'N EERR LOS NA'!H108</f>
        <v>1150</v>
      </c>
      <c r="I108" s="131">
        <f>+'N EERR RODEO'!I108+'N EERR PIEDEM'!I108+'N EERR TERRA'!I108+'N EERR UCAFE'!I108+'N EERR BARINAS'!I108+'N EERR LOS NA'!I108</f>
        <v>0</v>
      </c>
      <c r="J108" s="131">
        <f>+'N EERR RODEO'!J108+'N EERR PIEDEM'!J108+'N EERR TERRA'!J108+'N EERR UCAFE'!J108+'N EERR BARINAS'!J108+'N EERR LOS NA'!J108</f>
        <v>0</v>
      </c>
      <c r="K108" s="131">
        <f>+'N EERR RODEO'!K108+'N EERR PIEDEM'!K108+'N EERR TERRA'!K108+'N EERR UCAFE'!K108+'N EERR BARINAS'!K108+'N EERR LOS NA'!K108</f>
        <v>0</v>
      </c>
      <c r="L108" s="131">
        <f>+'N EERR RODEO'!L108+'N EERR PIEDEM'!L108+'N EERR TERRA'!L108+'N EERR UCAFE'!L108+'N EERR BARINAS'!L108+'N EERR LOS NA'!L108</f>
        <v>0</v>
      </c>
      <c r="M108" s="131">
        <f>+'N EERR RODEO'!M108+'N EERR PIEDEM'!M108+'N EERR TERRA'!M108+'N EERR UCAFE'!M108+'N EERR BARINAS'!M108+'N EERR LOS NA'!M108</f>
        <v>0</v>
      </c>
      <c r="N108" s="131">
        <f>+'N EERR RODEO'!N108+'N EERR PIEDEM'!N108+'N EERR TERRA'!N108+'N EERR UCAFE'!N108+'N EERR BARINAS'!N108+'N EERR LOS NA'!N108</f>
        <v>0</v>
      </c>
      <c r="O108" s="194">
        <f t="shared" si="25"/>
        <v>2471.6999999999998</v>
      </c>
    </row>
    <row r="109" spans="1:15" outlineLevel="1" x14ac:dyDescent="0.3">
      <c r="A109" s="203" t="s">
        <v>297</v>
      </c>
      <c r="B109" s="131">
        <f>+'N EERR RODEO'!B109+'N EERR PIEDEM'!B109+'N EERR TERRA'!B109+'N EERR UCAFE'!B109+'N EERR BARINAS'!B109+'N EERR LOS NA'!B109</f>
        <v>0</v>
      </c>
      <c r="C109" s="131">
        <f>+'N EERR RODEO'!C109+'N EERR PIEDEM'!C109+'N EERR TERRA'!C109+'N EERR UCAFE'!C109+'N EERR BARINAS'!C109+'N EERR LOS NA'!C109</f>
        <v>14.580430113499606</v>
      </c>
      <c r="D109" s="131">
        <f>+'N EERR RODEO'!D109+'N EERR PIEDEM'!D109+'N EERR TERRA'!D109+'N EERR UCAFE'!D109+'N EERR BARINAS'!D109+'N EERR LOS NA'!D109</f>
        <v>11.297378122553557</v>
      </c>
      <c r="E109" s="131">
        <f>+'N EERR RODEO'!E109+'N EERR PIEDEM'!E109+'N EERR TERRA'!E109+'N EERR UCAFE'!E109+'N EERR BARINAS'!E109+'N EERR LOS NA'!E109</f>
        <v>36.476600020506517</v>
      </c>
      <c r="F109" s="131">
        <f>+'N EERR RODEO'!F109+'N EERR PIEDEM'!F109+'N EERR TERRA'!F109+'N EERR UCAFE'!F109+'N EERR BARINAS'!F109+'N EERR LOS NA'!F109</f>
        <v>19.96898217205138</v>
      </c>
      <c r="G109" s="131">
        <f>+'N EERR RODEO'!G109+'N EERR PIEDEM'!G109+'N EERR TERRA'!G109+'N EERR UCAFE'!G109+'N EERR BARINAS'!G109+'N EERR LOS NA'!G109</f>
        <v>31.271466192899339</v>
      </c>
      <c r="H109" s="131">
        <f>+'N EERR RODEO'!H109+'N EERR PIEDEM'!H109+'N EERR TERRA'!H109+'N EERR UCAFE'!H109+'N EERR BARINAS'!H109+'N EERR LOS NA'!H109</f>
        <v>10.516784878767798</v>
      </c>
      <c r="I109" s="131">
        <f>+'N EERR RODEO'!I109+'N EERR PIEDEM'!I109+'N EERR TERRA'!I109+'N EERR UCAFE'!I109+'N EERR BARINAS'!I109+'N EERR LOS NA'!I109</f>
        <v>0</v>
      </c>
      <c r="J109" s="131">
        <f>+'N EERR RODEO'!J109+'N EERR PIEDEM'!J109+'N EERR TERRA'!J109+'N EERR UCAFE'!J109+'N EERR BARINAS'!J109+'N EERR LOS NA'!J109</f>
        <v>0</v>
      </c>
      <c r="K109" s="131">
        <f>+'N EERR RODEO'!K109+'N EERR PIEDEM'!K109+'N EERR TERRA'!K109+'N EERR UCAFE'!K109+'N EERR BARINAS'!K109+'N EERR LOS NA'!K109</f>
        <v>0</v>
      </c>
      <c r="L109" s="131">
        <f>+'N EERR RODEO'!L109+'N EERR PIEDEM'!L109+'N EERR TERRA'!L109+'N EERR UCAFE'!L109+'N EERR BARINAS'!L109+'N EERR LOS NA'!L109</f>
        <v>0</v>
      </c>
      <c r="M109" s="131">
        <f>+'N EERR RODEO'!M109+'N EERR PIEDEM'!M109+'N EERR TERRA'!M109+'N EERR UCAFE'!M109+'N EERR BARINAS'!M109+'N EERR LOS NA'!M109</f>
        <v>0</v>
      </c>
      <c r="N109" s="131">
        <f>+'N EERR RODEO'!N109+'N EERR PIEDEM'!N109+'N EERR TERRA'!N109+'N EERR UCAFE'!N109+'N EERR BARINAS'!N109+'N EERR LOS NA'!N109</f>
        <v>0</v>
      </c>
      <c r="O109" s="194">
        <f t="shared" si="25"/>
        <v>124.1116415002782</v>
      </c>
    </row>
    <row r="110" spans="1:15" outlineLevel="1" x14ac:dyDescent="0.3">
      <c r="A110" s="203" t="s">
        <v>298</v>
      </c>
      <c r="B110" s="131">
        <f>+'N EERR RODEO'!B110+'N EERR PIEDEM'!B110+'N EERR TERRA'!B110+'N EERR UCAFE'!B110+'N EERR BARINAS'!B110+'N EERR LOS NA'!B110</f>
        <v>0</v>
      </c>
      <c r="C110" s="131">
        <f>+'N EERR RODEO'!C110+'N EERR PIEDEM'!C110+'N EERR TERRA'!C110+'N EERR UCAFE'!C110+'N EERR BARINAS'!C110+'N EERR LOS NA'!C110</f>
        <v>0</v>
      </c>
      <c r="D110" s="131">
        <f>+'N EERR RODEO'!D110+'N EERR PIEDEM'!D110+'N EERR TERRA'!D110+'N EERR UCAFE'!D110+'N EERR BARINAS'!D110+'N EERR LOS NA'!D110</f>
        <v>0</v>
      </c>
      <c r="E110" s="131">
        <f>+'N EERR RODEO'!E110+'N EERR PIEDEM'!E110+'N EERR TERRA'!E110+'N EERR UCAFE'!E110+'N EERR BARINAS'!E110+'N EERR LOS NA'!E110</f>
        <v>0</v>
      </c>
      <c r="F110" s="131">
        <f>+'N EERR RODEO'!F110+'N EERR PIEDEM'!F110+'N EERR TERRA'!F110+'N EERR UCAFE'!F110+'N EERR BARINAS'!F110+'N EERR LOS NA'!F110</f>
        <v>0</v>
      </c>
      <c r="G110" s="131">
        <f>+'N EERR RODEO'!G110+'N EERR PIEDEM'!G110+'N EERR TERRA'!G110+'N EERR UCAFE'!G110+'N EERR BARINAS'!G110+'N EERR LOS NA'!G110</f>
        <v>0</v>
      </c>
      <c r="H110" s="131">
        <f>+'N EERR RODEO'!H110+'N EERR PIEDEM'!H110+'N EERR TERRA'!H110+'N EERR UCAFE'!H110+'N EERR BARINAS'!H110+'N EERR LOS NA'!H110</f>
        <v>0</v>
      </c>
      <c r="I110" s="131">
        <f>+'N EERR RODEO'!I110+'N EERR PIEDEM'!I110+'N EERR TERRA'!I110+'N EERR UCAFE'!I110+'N EERR BARINAS'!I110+'N EERR LOS NA'!I110</f>
        <v>0</v>
      </c>
      <c r="J110" s="131">
        <f>+'N EERR RODEO'!J110+'N EERR PIEDEM'!J110+'N EERR TERRA'!J110+'N EERR UCAFE'!J110+'N EERR BARINAS'!J110+'N EERR LOS NA'!J110</f>
        <v>0</v>
      </c>
      <c r="K110" s="131">
        <f>+'N EERR RODEO'!K110+'N EERR PIEDEM'!K110+'N EERR TERRA'!K110+'N EERR UCAFE'!K110+'N EERR BARINAS'!K110+'N EERR LOS NA'!K110</f>
        <v>0</v>
      </c>
      <c r="L110" s="131">
        <f>+'N EERR RODEO'!L110+'N EERR PIEDEM'!L110+'N EERR TERRA'!L110+'N EERR UCAFE'!L110+'N EERR BARINAS'!L110+'N EERR LOS NA'!L110</f>
        <v>0</v>
      </c>
      <c r="M110" s="131">
        <f>+'N EERR RODEO'!M110+'N EERR PIEDEM'!M110+'N EERR TERRA'!M110+'N EERR UCAFE'!M110+'N EERR BARINAS'!M110+'N EERR LOS NA'!M110</f>
        <v>0</v>
      </c>
      <c r="N110" s="131">
        <f>+'N EERR RODEO'!N110+'N EERR PIEDEM'!N110+'N EERR TERRA'!N110+'N EERR UCAFE'!N110+'N EERR BARINAS'!N110+'N EERR LOS NA'!N110</f>
        <v>0</v>
      </c>
      <c r="O110" s="194">
        <f t="shared" si="25"/>
        <v>0</v>
      </c>
    </row>
    <row r="111" spans="1:15" outlineLevel="1" x14ac:dyDescent="0.3">
      <c r="A111" s="203" t="s">
        <v>299</v>
      </c>
      <c r="B111" s="131">
        <f>+'N EERR RODEO'!B111+'N EERR PIEDEM'!B111+'N EERR TERRA'!B111+'N EERR UCAFE'!B111+'N EERR BARINAS'!B111+'N EERR LOS NA'!B111</f>
        <v>0</v>
      </c>
      <c r="C111" s="131">
        <f>+'N EERR RODEO'!C111+'N EERR PIEDEM'!C111+'N EERR TERRA'!C111+'N EERR UCAFE'!C111+'N EERR BARINAS'!C111+'N EERR LOS NA'!C111</f>
        <v>56.76</v>
      </c>
      <c r="D111" s="131">
        <f>+'N EERR RODEO'!D111+'N EERR PIEDEM'!D111+'N EERR TERRA'!D111+'N EERR UCAFE'!D111+'N EERR BARINAS'!D111+'N EERR LOS NA'!D111</f>
        <v>23.6</v>
      </c>
      <c r="E111" s="131">
        <f>+'N EERR RODEO'!E111+'N EERR PIEDEM'!E111+'N EERR TERRA'!E111+'N EERR UCAFE'!E111+'N EERR BARINAS'!E111+'N EERR LOS NA'!E111</f>
        <v>123.25999999999999</v>
      </c>
      <c r="F111" s="131">
        <f>+'N EERR RODEO'!F111+'N EERR PIEDEM'!F111+'N EERR TERRA'!F111+'N EERR UCAFE'!F111+'N EERR BARINAS'!F111+'N EERR LOS NA'!F111</f>
        <v>89.05</v>
      </c>
      <c r="G111" s="131">
        <f>+'N EERR RODEO'!G111+'N EERR PIEDEM'!G111+'N EERR TERRA'!G111+'N EERR UCAFE'!G111+'N EERR BARINAS'!G111+'N EERR LOS NA'!G111</f>
        <v>132.28</v>
      </c>
      <c r="H111" s="131">
        <f>+'N EERR RODEO'!H111+'N EERR PIEDEM'!H111+'N EERR TERRA'!H111+'N EERR UCAFE'!H111+'N EERR BARINAS'!H111+'N EERR LOS NA'!H111</f>
        <v>33.46</v>
      </c>
      <c r="I111" s="131">
        <f>+'N EERR RODEO'!I111+'N EERR PIEDEM'!I111+'N EERR TERRA'!I111+'N EERR UCAFE'!I111+'N EERR BARINAS'!I111+'N EERR LOS NA'!I111</f>
        <v>0</v>
      </c>
      <c r="J111" s="131">
        <f>+'N EERR RODEO'!J111+'N EERR PIEDEM'!J111+'N EERR TERRA'!J111+'N EERR UCAFE'!J111+'N EERR BARINAS'!J111+'N EERR LOS NA'!J111</f>
        <v>0</v>
      </c>
      <c r="K111" s="131">
        <f>+'N EERR RODEO'!K111+'N EERR PIEDEM'!K111+'N EERR TERRA'!K111+'N EERR UCAFE'!K111+'N EERR BARINAS'!K111+'N EERR LOS NA'!K111</f>
        <v>0</v>
      </c>
      <c r="L111" s="131">
        <f>+'N EERR RODEO'!L111+'N EERR PIEDEM'!L111+'N EERR TERRA'!L111+'N EERR UCAFE'!L111+'N EERR BARINAS'!L111+'N EERR LOS NA'!L111</f>
        <v>0</v>
      </c>
      <c r="M111" s="131">
        <f>+'N EERR RODEO'!M111+'N EERR PIEDEM'!M111+'N EERR TERRA'!M111+'N EERR UCAFE'!M111+'N EERR BARINAS'!M111+'N EERR LOS NA'!M111</f>
        <v>0</v>
      </c>
      <c r="N111" s="131">
        <f>+'N EERR RODEO'!N111+'N EERR PIEDEM'!N111+'N EERR TERRA'!N111+'N EERR UCAFE'!N111+'N EERR BARINAS'!N111+'N EERR LOS NA'!N111</f>
        <v>0</v>
      </c>
      <c r="O111" s="194">
        <f t="shared" si="25"/>
        <v>458.41</v>
      </c>
    </row>
    <row r="112" spans="1:15" outlineLevel="1" x14ac:dyDescent="0.3">
      <c r="A112" s="203" t="s">
        <v>300</v>
      </c>
      <c r="B112" s="131">
        <f>+'N EERR RODEO'!B112+'N EERR PIEDEM'!B112+'N EERR TERRA'!B112+'N EERR UCAFE'!B112+'N EERR BARINAS'!B112+'N EERR LOS NA'!B112</f>
        <v>0</v>
      </c>
      <c r="C112" s="131">
        <f>+'N EERR RODEO'!C112+'N EERR PIEDEM'!C112+'N EERR TERRA'!C112+'N EERR UCAFE'!C112+'N EERR BARINAS'!C112+'N EERR LOS NA'!C112</f>
        <v>0</v>
      </c>
      <c r="D112" s="131">
        <f>+'N EERR RODEO'!D112+'N EERR PIEDEM'!D112+'N EERR TERRA'!D112+'N EERR UCAFE'!D112+'N EERR BARINAS'!D112+'N EERR LOS NA'!D112</f>
        <v>0</v>
      </c>
      <c r="E112" s="131">
        <f>+'N EERR RODEO'!E112+'N EERR PIEDEM'!E112+'N EERR TERRA'!E112+'N EERR UCAFE'!E112+'N EERR BARINAS'!E112+'N EERR LOS NA'!E112</f>
        <v>0</v>
      </c>
      <c r="F112" s="131">
        <f>+'N EERR RODEO'!F112+'N EERR PIEDEM'!F112+'N EERR TERRA'!F112+'N EERR UCAFE'!F112+'N EERR BARINAS'!F112+'N EERR LOS NA'!F112</f>
        <v>0</v>
      </c>
      <c r="G112" s="131">
        <f>+'N EERR RODEO'!G112+'N EERR PIEDEM'!G112+'N EERR TERRA'!G112+'N EERR UCAFE'!G112+'N EERR BARINAS'!G112+'N EERR LOS NA'!G112</f>
        <v>0</v>
      </c>
      <c r="H112" s="131">
        <f>+'N EERR RODEO'!H112+'N EERR PIEDEM'!H112+'N EERR TERRA'!H112+'N EERR UCAFE'!H112+'N EERR BARINAS'!H112+'N EERR LOS NA'!H112</f>
        <v>0</v>
      </c>
      <c r="I112" s="131">
        <f>+'N EERR RODEO'!I112+'N EERR PIEDEM'!I112+'N EERR TERRA'!I112+'N EERR UCAFE'!I112+'N EERR BARINAS'!I112+'N EERR LOS NA'!I112</f>
        <v>0</v>
      </c>
      <c r="J112" s="131">
        <f>+'N EERR RODEO'!J112+'N EERR PIEDEM'!J112+'N EERR TERRA'!J112+'N EERR UCAFE'!J112+'N EERR BARINAS'!J112+'N EERR LOS NA'!J112</f>
        <v>0</v>
      </c>
      <c r="K112" s="131">
        <f>+'N EERR RODEO'!K112+'N EERR PIEDEM'!K112+'N EERR TERRA'!K112+'N EERR UCAFE'!K112+'N EERR BARINAS'!K112+'N EERR LOS NA'!K112</f>
        <v>0</v>
      </c>
      <c r="L112" s="131">
        <f>+'N EERR RODEO'!L112+'N EERR PIEDEM'!L112+'N EERR TERRA'!L112+'N EERR UCAFE'!L112+'N EERR BARINAS'!L112+'N EERR LOS NA'!L112</f>
        <v>0</v>
      </c>
      <c r="M112" s="131">
        <f>+'N EERR RODEO'!M112+'N EERR PIEDEM'!M112+'N EERR TERRA'!M112+'N EERR UCAFE'!M112+'N EERR BARINAS'!M112+'N EERR LOS NA'!M112</f>
        <v>0</v>
      </c>
      <c r="N112" s="131">
        <f>+'N EERR RODEO'!N112+'N EERR PIEDEM'!N112+'N EERR TERRA'!N112+'N EERR UCAFE'!N112+'N EERR BARINAS'!N112+'N EERR LOS NA'!N112</f>
        <v>0</v>
      </c>
      <c r="O112" s="194">
        <f t="shared" si="25"/>
        <v>0</v>
      </c>
    </row>
    <row r="113" spans="1:15" outlineLevel="1" x14ac:dyDescent="0.3">
      <c r="A113" s="203" t="s">
        <v>301</v>
      </c>
      <c r="B113" s="131">
        <f>+'N EERR RODEO'!B113+'N EERR PIEDEM'!B113+'N EERR TERRA'!B113+'N EERR UCAFE'!B113+'N EERR BARINAS'!B113+'N EERR LOS NA'!B113</f>
        <v>0</v>
      </c>
      <c r="C113" s="131">
        <f>+'N EERR RODEO'!C113+'N EERR PIEDEM'!C113+'N EERR TERRA'!C113+'N EERR UCAFE'!C113+'N EERR BARINAS'!C113+'N EERR LOS NA'!C113</f>
        <v>0</v>
      </c>
      <c r="D113" s="131">
        <f>+'N EERR RODEO'!D113+'N EERR PIEDEM'!D113+'N EERR TERRA'!D113+'N EERR UCAFE'!D113+'N EERR BARINAS'!D113+'N EERR LOS NA'!D113</f>
        <v>0</v>
      </c>
      <c r="E113" s="131">
        <f>+'N EERR RODEO'!E113+'N EERR PIEDEM'!E113+'N EERR TERRA'!E113+'N EERR UCAFE'!E113+'N EERR BARINAS'!E113+'N EERR LOS NA'!E113</f>
        <v>0</v>
      </c>
      <c r="F113" s="131">
        <f>+'N EERR RODEO'!F113+'N EERR PIEDEM'!F113+'N EERR TERRA'!F113+'N EERR UCAFE'!F113+'N EERR BARINAS'!F113+'N EERR LOS NA'!F113</f>
        <v>0</v>
      </c>
      <c r="G113" s="131">
        <f>+'N EERR RODEO'!G113+'N EERR PIEDEM'!G113+'N EERR TERRA'!G113+'N EERR UCAFE'!G113+'N EERR BARINAS'!G113+'N EERR LOS NA'!G113</f>
        <v>0</v>
      </c>
      <c r="H113" s="131">
        <f>+'N EERR RODEO'!H113+'N EERR PIEDEM'!H113+'N EERR TERRA'!H113+'N EERR UCAFE'!H113+'N EERR BARINAS'!H113+'N EERR LOS NA'!H113</f>
        <v>0</v>
      </c>
      <c r="I113" s="131">
        <f>+'N EERR RODEO'!I113+'N EERR PIEDEM'!I113+'N EERR TERRA'!I113+'N EERR UCAFE'!I113+'N EERR BARINAS'!I113+'N EERR LOS NA'!I113</f>
        <v>0</v>
      </c>
      <c r="J113" s="131">
        <f>+'N EERR RODEO'!J113+'N EERR PIEDEM'!J113+'N EERR TERRA'!J113+'N EERR UCAFE'!J113+'N EERR BARINAS'!J113+'N EERR LOS NA'!J113</f>
        <v>0</v>
      </c>
      <c r="K113" s="131">
        <f>+'N EERR RODEO'!K113+'N EERR PIEDEM'!K113+'N EERR TERRA'!K113+'N EERR UCAFE'!K113+'N EERR BARINAS'!K113+'N EERR LOS NA'!K113</f>
        <v>0</v>
      </c>
      <c r="L113" s="131">
        <f>+'N EERR RODEO'!L113+'N EERR PIEDEM'!L113+'N EERR TERRA'!L113+'N EERR UCAFE'!L113+'N EERR BARINAS'!L113+'N EERR LOS NA'!L113</f>
        <v>0</v>
      </c>
      <c r="M113" s="131">
        <f>+'N EERR RODEO'!M113+'N EERR PIEDEM'!M113+'N EERR TERRA'!M113+'N EERR UCAFE'!M113+'N EERR BARINAS'!M113+'N EERR LOS NA'!M113</f>
        <v>0</v>
      </c>
      <c r="N113" s="131">
        <f>+'N EERR RODEO'!N113+'N EERR PIEDEM'!N113+'N EERR TERRA'!N113+'N EERR UCAFE'!N113+'N EERR BARINAS'!N113+'N EERR LOS NA'!N113</f>
        <v>0</v>
      </c>
      <c r="O113" s="194">
        <f t="shared" si="25"/>
        <v>0</v>
      </c>
    </row>
    <row r="114" spans="1:15" outlineLevel="1" x14ac:dyDescent="0.3">
      <c r="A114" s="203" t="s">
        <v>302</v>
      </c>
      <c r="B114" s="131">
        <f>+'N EERR RODEO'!B114+'N EERR PIEDEM'!B114+'N EERR TERRA'!B114+'N EERR UCAFE'!B114+'N EERR BARINAS'!B114+'N EERR LOS NA'!B114</f>
        <v>0</v>
      </c>
      <c r="C114" s="131">
        <f>+'N EERR RODEO'!C114+'N EERR PIEDEM'!C114+'N EERR TERRA'!C114+'N EERR UCAFE'!C114+'N EERR BARINAS'!C114+'N EERR LOS NA'!C114</f>
        <v>0</v>
      </c>
      <c r="D114" s="131">
        <f>+'N EERR RODEO'!D114+'N EERR PIEDEM'!D114+'N EERR TERRA'!D114+'N EERR UCAFE'!D114+'N EERR BARINAS'!D114+'N EERR LOS NA'!D114</f>
        <v>0</v>
      </c>
      <c r="E114" s="131">
        <f>+'N EERR RODEO'!E114+'N EERR PIEDEM'!E114+'N EERR TERRA'!E114+'N EERR UCAFE'!E114+'N EERR BARINAS'!E114+'N EERR LOS NA'!E114</f>
        <v>0</v>
      </c>
      <c r="F114" s="131">
        <f>+'N EERR RODEO'!F114+'N EERR PIEDEM'!F114+'N EERR TERRA'!F114+'N EERR UCAFE'!F114+'N EERR BARINAS'!F114+'N EERR LOS NA'!F114</f>
        <v>0</v>
      </c>
      <c r="G114" s="131">
        <f>+'N EERR RODEO'!G114+'N EERR PIEDEM'!G114+'N EERR TERRA'!G114+'N EERR UCAFE'!G114+'N EERR BARINAS'!G114+'N EERR LOS NA'!G114</f>
        <v>0</v>
      </c>
      <c r="H114" s="131">
        <f>+'N EERR RODEO'!H114+'N EERR PIEDEM'!H114+'N EERR TERRA'!H114+'N EERR UCAFE'!H114+'N EERR BARINAS'!H114+'N EERR LOS NA'!H114</f>
        <v>0</v>
      </c>
      <c r="I114" s="131">
        <f>+'N EERR RODEO'!I114+'N EERR PIEDEM'!I114+'N EERR TERRA'!I114+'N EERR UCAFE'!I114+'N EERR BARINAS'!I114+'N EERR LOS NA'!I114</f>
        <v>0</v>
      </c>
      <c r="J114" s="131">
        <f>+'N EERR RODEO'!J114+'N EERR PIEDEM'!J114+'N EERR TERRA'!J114+'N EERR UCAFE'!J114+'N EERR BARINAS'!J114+'N EERR LOS NA'!J114</f>
        <v>0</v>
      </c>
      <c r="K114" s="131">
        <f>+'N EERR RODEO'!K114+'N EERR PIEDEM'!K114+'N EERR TERRA'!K114+'N EERR UCAFE'!K114+'N EERR BARINAS'!K114+'N EERR LOS NA'!K114</f>
        <v>0</v>
      </c>
      <c r="L114" s="131">
        <f>+'N EERR RODEO'!L114+'N EERR PIEDEM'!L114+'N EERR TERRA'!L114+'N EERR UCAFE'!L114+'N EERR BARINAS'!L114+'N EERR LOS NA'!L114</f>
        <v>0</v>
      </c>
      <c r="M114" s="131">
        <f>+'N EERR RODEO'!M114+'N EERR PIEDEM'!M114+'N EERR TERRA'!M114+'N EERR UCAFE'!M114+'N EERR BARINAS'!M114+'N EERR LOS NA'!M114</f>
        <v>0</v>
      </c>
      <c r="N114" s="131">
        <f>+'N EERR RODEO'!N114+'N EERR PIEDEM'!N114+'N EERR TERRA'!N114+'N EERR UCAFE'!N114+'N EERR BARINAS'!N114+'N EERR LOS NA'!N114</f>
        <v>0</v>
      </c>
      <c r="O114" s="194">
        <f t="shared" si="25"/>
        <v>0</v>
      </c>
    </row>
    <row r="115" spans="1:15" outlineLevel="1" x14ac:dyDescent="0.3">
      <c r="A115" s="203" t="s">
        <v>303</v>
      </c>
      <c r="B115" s="131">
        <f>+'N EERR RODEO'!B115+'N EERR PIEDEM'!B115+'N EERR TERRA'!B115+'N EERR UCAFE'!B115+'N EERR BARINAS'!B115+'N EERR LOS NA'!B115</f>
        <v>0</v>
      </c>
      <c r="C115" s="131">
        <f>+'N EERR RODEO'!C115+'N EERR PIEDEM'!C115+'N EERR TERRA'!C115+'N EERR UCAFE'!C115+'N EERR BARINAS'!C115+'N EERR LOS NA'!C115</f>
        <v>0</v>
      </c>
      <c r="D115" s="131">
        <f>+'N EERR RODEO'!D115+'N EERR PIEDEM'!D115+'N EERR TERRA'!D115+'N EERR UCAFE'!D115+'N EERR BARINAS'!D115+'N EERR LOS NA'!D115</f>
        <v>0</v>
      </c>
      <c r="E115" s="131">
        <f>+'N EERR RODEO'!E115+'N EERR PIEDEM'!E115+'N EERR TERRA'!E115+'N EERR UCAFE'!E115+'N EERR BARINAS'!E115+'N EERR LOS NA'!E115</f>
        <v>0</v>
      </c>
      <c r="F115" s="131">
        <f>+'N EERR RODEO'!F115+'N EERR PIEDEM'!F115+'N EERR TERRA'!F115+'N EERR UCAFE'!F115+'N EERR BARINAS'!F115+'N EERR LOS NA'!F115</f>
        <v>0</v>
      </c>
      <c r="G115" s="131">
        <f>+'N EERR RODEO'!G115+'N EERR PIEDEM'!G115+'N EERR TERRA'!G115+'N EERR UCAFE'!G115+'N EERR BARINAS'!G115+'N EERR LOS NA'!G115</f>
        <v>0</v>
      </c>
      <c r="H115" s="131">
        <f>+'N EERR RODEO'!H115+'N EERR PIEDEM'!H115+'N EERR TERRA'!H115+'N EERR UCAFE'!H115+'N EERR BARINAS'!H115+'N EERR LOS NA'!H115</f>
        <v>0</v>
      </c>
      <c r="I115" s="131">
        <f>+'N EERR RODEO'!I115+'N EERR PIEDEM'!I115+'N EERR TERRA'!I115+'N EERR UCAFE'!I115+'N EERR BARINAS'!I115+'N EERR LOS NA'!I115</f>
        <v>0</v>
      </c>
      <c r="J115" s="131">
        <f>+'N EERR RODEO'!J115+'N EERR PIEDEM'!J115+'N EERR TERRA'!J115+'N EERR UCAFE'!J115+'N EERR BARINAS'!J115+'N EERR LOS NA'!J115</f>
        <v>0</v>
      </c>
      <c r="K115" s="131">
        <f>+'N EERR RODEO'!K115+'N EERR PIEDEM'!K115+'N EERR TERRA'!K115+'N EERR UCAFE'!K115+'N EERR BARINAS'!K115+'N EERR LOS NA'!K115</f>
        <v>0</v>
      </c>
      <c r="L115" s="131">
        <f>+'N EERR RODEO'!L115+'N EERR PIEDEM'!L115+'N EERR TERRA'!L115+'N EERR UCAFE'!L115+'N EERR BARINAS'!L115+'N EERR LOS NA'!L115</f>
        <v>0</v>
      </c>
      <c r="M115" s="131">
        <f>+'N EERR RODEO'!M115+'N EERR PIEDEM'!M115+'N EERR TERRA'!M115+'N EERR UCAFE'!M115+'N EERR BARINAS'!M115+'N EERR LOS NA'!M115</f>
        <v>0</v>
      </c>
      <c r="N115" s="131">
        <f>+'N EERR RODEO'!N115+'N EERR PIEDEM'!N115+'N EERR TERRA'!N115+'N EERR UCAFE'!N115+'N EERR BARINAS'!N115+'N EERR LOS NA'!N115</f>
        <v>0</v>
      </c>
      <c r="O115" s="194">
        <f t="shared" si="25"/>
        <v>0</v>
      </c>
    </row>
    <row r="116" spans="1:15" outlineLevel="1" x14ac:dyDescent="0.3">
      <c r="A116" s="203" t="s">
        <v>304</v>
      </c>
      <c r="B116" s="131">
        <f>+'N EERR RODEO'!B116+'N EERR PIEDEM'!B116+'N EERR TERRA'!B116+'N EERR UCAFE'!B116+'N EERR BARINAS'!B116+'N EERR LOS NA'!B116</f>
        <v>0</v>
      </c>
      <c r="C116" s="131">
        <f>+'N EERR RODEO'!C116+'N EERR PIEDEM'!C116+'N EERR TERRA'!C116+'N EERR UCAFE'!C116+'N EERR BARINAS'!C116+'N EERR LOS NA'!C116</f>
        <v>0</v>
      </c>
      <c r="D116" s="131">
        <f>+'N EERR RODEO'!D116+'N EERR PIEDEM'!D116+'N EERR TERRA'!D116+'N EERR UCAFE'!D116+'N EERR BARINAS'!D116+'N EERR LOS NA'!D116</f>
        <v>0</v>
      </c>
      <c r="E116" s="131">
        <f>+'N EERR RODEO'!E116+'N EERR PIEDEM'!E116+'N EERR TERRA'!E116+'N EERR UCAFE'!E116+'N EERR BARINAS'!E116+'N EERR LOS NA'!E116</f>
        <v>0</v>
      </c>
      <c r="F116" s="131">
        <f>+'N EERR RODEO'!F116+'N EERR PIEDEM'!F116+'N EERR TERRA'!F116+'N EERR UCAFE'!F116+'N EERR BARINAS'!F116+'N EERR LOS NA'!F116</f>
        <v>0</v>
      </c>
      <c r="G116" s="131">
        <f>+'N EERR RODEO'!G116+'N EERR PIEDEM'!G116+'N EERR TERRA'!G116+'N EERR UCAFE'!G116+'N EERR BARINAS'!G116+'N EERR LOS NA'!G116</f>
        <v>0</v>
      </c>
      <c r="H116" s="131">
        <f>+'N EERR RODEO'!H116+'N EERR PIEDEM'!H116+'N EERR TERRA'!H116+'N EERR UCAFE'!H116+'N EERR BARINAS'!H116+'N EERR LOS NA'!H116</f>
        <v>0</v>
      </c>
      <c r="I116" s="131">
        <f>+'N EERR RODEO'!I116+'N EERR PIEDEM'!I116+'N EERR TERRA'!I116+'N EERR UCAFE'!I116+'N EERR BARINAS'!I116+'N EERR LOS NA'!I116</f>
        <v>0</v>
      </c>
      <c r="J116" s="131">
        <f>+'N EERR RODEO'!J116+'N EERR PIEDEM'!J116+'N EERR TERRA'!J116+'N EERR UCAFE'!J116+'N EERR BARINAS'!J116+'N EERR LOS NA'!J116</f>
        <v>0</v>
      </c>
      <c r="K116" s="131">
        <f>+'N EERR RODEO'!K116+'N EERR PIEDEM'!K116+'N EERR TERRA'!K116+'N EERR UCAFE'!K116+'N EERR BARINAS'!K116+'N EERR LOS NA'!K116</f>
        <v>0</v>
      </c>
      <c r="L116" s="131">
        <f>+'N EERR RODEO'!L116+'N EERR PIEDEM'!L116+'N EERR TERRA'!L116+'N EERR UCAFE'!L116+'N EERR BARINAS'!L116+'N EERR LOS NA'!L116</f>
        <v>0</v>
      </c>
      <c r="M116" s="131">
        <f>+'N EERR RODEO'!M116+'N EERR PIEDEM'!M116+'N EERR TERRA'!M116+'N EERR UCAFE'!M116+'N EERR BARINAS'!M116+'N EERR LOS NA'!M116</f>
        <v>0</v>
      </c>
      <c r="N116" s="131">
        <f>+'N EERR RODEO'!N116+'N EERR PIEDEM'!N116+'N EERR TERRA'!N116+'N EERR UCAFE'!N116+'N EERR BARINAS'!N116+'N EERR LOS NA'!N116</f>
        <v>0</v>
      </c>
      <c r="O116" s="194">
        <f t="shared" si="25"/>
        <v>0</v>
      </c>
    </row>
    <row r="117" spans="1:15" outlineLevel="1" x14ac:dyDescent="0.3">
      <c r="A117" s="203" t="s">
        <v>305</v>
      </c>
      <c r="B117" s="131">
        <f>+'N EERR RODEO'!B117+'N EERR PIEDEM'!B117+'N EERR TERRA'!B117+'N EERR UCAFE'!B117+'N EERR BARINAS'!B117+'N EERR LOS NA'!B117</f>
        <v>0</v>
      </c>
      <c r="C117" s="131">
        <f>+'N EERR RODEO'!C117+'N EERR PIEDEM'!C117+'N EERR TERRA'!C117+'N EERR UCAFE'!C117+'N EERR BARINAS'!C117+'N EERR LOS NA'!C117</f>
        <v>9.6746905145438742</v>
      </c>
      <c r="D117" s="131">
        <f>+'N EERR RODEO'!D117+'N EERR PIEDEM'!D117+'N EERR TERRA'!D117+'N EERR UCAFE'!D117+'N EERR BARINAS'!D117+'N EERR LOS NA'!D117</f>
        <v>0</v>
      </c>
      <c r="E117" s="131">
        <f>+'N EERR RODEO'!E117+'N EERR PIEDEM'!E117+'N EERR TERRA'!E117+'N EERR UCAFE'!E117+'N EERR BARINAS'!E117+'N EERR LOS NA'!E117</f>
        <v>0</v>
      </c>
      <c r="F117" s="131">
        <f>+'N EERR RODEO'!F117+'N EERR PIEDEM'!F117+'N EERR TERRA'!F117+'N EERR UCAFE'!F117+'N EERR BARINAS'!F117+'N EERR LOS NA'!F117</f>
        <v>0</v>
      </c>
      <c r="G117" s="131">
        <f>+'N EERR RODEO'!G117+'N EERR PIEDEM'!G117+'N EERR TERRA'!G117+'N EERR UCAFE'!G117+'N EERR BARINAS'!G117+'N EERR LOS NA'!G117</f>
        <v>0</v>
      </c>
      <c r="H117" s="131">
        <f>+'N EERR RODEO'!H117+'N EERR PIEDEM'!H117+'N EERR TERRA'!H117+'N EERR UCAFE'!H117+'N EERR BARINAS'!H117+'N EERR LOS NA'!H117</f>
        <v>0</v>
      </c>
      <c r="I117" s="131">
        <f>+'N EERR RODEO'!I117+'N EERR PIEDEM'!I117+'N EERR TERRA'!I117+'N EERR UCAFE'!I117+'N EERR BARINAS'!I117+'N EERR LOS NA'!I117</f>
        <v>0</v>
      </c>
      <c r="J117" s="131">
        <f>+'N EERR RODEO'!J117+'N EERR PIEDEM'!J117+'N EERR TERRA'!J117+'N EERR UCAFE'!J117+'N EERR BARINAS'!J117+'N EERR LOS NA'!J117</f>
        <v>0</v>
      </c>
      <c r="K117" s="131">
        <f>+'N EERR RODEO'!K117+'N EERR PIEDEM'!K117+'N EERR TERRA'!K117+'N EERR UCAFE'!K117+'N EERR BARINAS'!K117+'N EERR LOS NA'!K117</f>
        <v>0</v>
      </c>
      <c r="L117" s="131">
        <f>+'N EERR RODEO'!L117+'N EERR PIEDEM'!L117+'N EERR TERRA'!L117+'N EERR UCAFE'!L117+'N EERR BARINAS'!L117+'N EERR LOS NA'!L117</f>
        <v>0</v>
      </c>
      <c r="M117" s="131">
        <f>+'N EERR RODEO'!M117+'N EERR PIEDEM'!M117+'N EERR TERRA'!M117+'N EERR UCAFE'!M117+'N EERR BARINAS'!M117+'N EERR LOS NA'!M117</f>
        <v>0</v>
      </c>
      <c r="N117" s="131">
        <f>+'N EERR RODEO'!N117+'N EERR PIEDEM'!N117+'N EERR TERRA'!N117+'N EERR UCAFE'!N117+'N EERR BARINAS'!N117+'N EERR LOS NA'!N117</f>
        <v>0</v>
      </c>
      <c r="O117" s="194">
        <f t="shared" si="25"/>
        <v>9.6746905145438742</v>
      </c>
    </row>
    <row r="118" spans="1:15" outlineLevel="1" x14ac:dyDescent="0.3">
      <c r="A118" s="203" t="s">
        <v>306</v>
      </c>
      <c r="B118" s="131">
        <f>+'N EERR RODEO'!B118+'N EERR PIEDEM'!B118+'N EERR TERRA'!B118+'N EERR UCAFE'!B118+'N EERR BARINAS'!B118+'N EERR LOS NA'!B118</f>
        <v>0</v>
      </c>
      <c r="C118" s="131">
        <f>+'N EERR RODEO'!C118+'N EERR PIEDEM'!C118+'N EERR TERRA'!C118+'N EERR UCAFE'!C118+'N EERR BARINAS'!C118+'N EERR LOS NA'!C118</f>
        <v>0</v>
      </c>
      <c r="D118" s="131">
        <f>+'N EERR RODEO'!D118+'N EERR PIEDEM'!D118+'N EERR TERRA'!D118+'N EERR UCAFE'!D118+'N EERR BARINAS'!D118+'N EERR LOS NA'!D118</f>
        <v>0</v>
      </c>
      <c r="E118" s="131">
        <f>+'N EERR RODEO'!E118+'N EERR PIEDEM'!E118+'N EERR TERRA'!E118+'N EERR UCAFE'!E118+'N EERR BARINAS'!E118+'N EERR LOS NA'!E118</f>
        <v>0</v>
      </c>
      <c r="F118" s="131">
        <f>+'N EERR RODEO'!F118+'N EERR PIEDEM'!F118+'N EERR TERRA'!F118+'N EERR UCAFE'!F118+'N EERR BARINAS'!F118+'N EERR LOS NA'!F118</f>
        <v>0</v>
      </c>
      <c r="G118" s="131">
        <f>+'N EERR RODEO'!G118+'N EERR PIEDEM'!G118+'N EERR TERRA'!G118+'N EERR UCAFE'!G118+'N EERR BARINAS'!G118+'N EERR LOS NA'!G118</f>
        <v>0</v>
      </c>
      <c r="H118" s="131">
        <f>+'N EERR RODEO'!H118+'N EERR PIEDEM'!H118+'N EERR TERRA'!H118+'N EERR UCAFE'!H118+'N EERR BARINAS'!H118+'N EERR LOS NA'!H118</f>
        <v>0</v>
      </c>
      <c r="I118" s="131">
        <f>+'N EERR RODEO'!I118+'N EERR PIEDEM'!I118+'N EERR TERRA'!I118+'N EERR UCAFE'!I118+'N EERR BARINAS'!I118+'N EERR LOS NA'!I118</f>
        <v>0</v>
      </c>
      <c r="J118" s="131">
        <f>+'N EERR RODEO'!J118+'N EERR PIEDEM'!J118+'N EERR TERRA'!J118+'N EERR UCAFE'!J118+'N EERR BARINAS'!J118+'N EERR LOS NA'!J118</f>
        <v>0</v>
      </c>
      <c r="K118" s="131">
        <f>+'N EERR RODEO'!K118+'N EERR PIEDEM'!K118+'N EERR TERRA'!K118+'N EERR UCAFE'!K118+'N EERR BARINAS'!K118+'N EERR LOS NA'!K118</f>
        <v>0</v>
      </c>
      <c r="L118" s="131">
        <f>+'N EERR RODEO'!L118+'N EERR PIEDEM'!L118+'N EERR TERRA'!L118+'N EERR UCAFE'!L118+'N EERR BARINAS'!L118+'N EERR LOS NA'!L118</f>
        <v>0</v>
      </c>
      <c r="M118" s="131">
        <f>+'N EERR RODEO'!M118+'N EERR PIEDEM'!M118+'N EERR TERRA'!M118+'N EERR UCAFE'!M118+'N EERR BARINAS'!M118+'N EERR LOS NA'!M118</f>
        <v>0</v>
      </c>
      <c r="N118" s="131">
        <f>+'N EERR RODEO'!N118+'N EERR PIEDEM'!N118+'N EERR TERRA'!N118+'N EERR UCAFE'!N118+'N EERR BARINAS'!N118+'N EERR LOS NA'!N118</f>
        <v>0</v>
      </c>
      <c r="O118" s="194">
        <f t="shared" si="25"/>
        <v>0</v>
      </c>
    </row>
    <row r="119" spans="1:15" outlineLevel="1" x14ac:dyDescent="0.3">
      <c r="A119" s="203" t="s">
        <v>307</v>
      </c>
      <c r="B119" s="131">
        <f>+'N EERR RODEO'!B119+'N EERR PIEDEM'!B119+'N EERR TERRA'!B119+'N EERR UCAFE'!B119+'N EERR BARINAS'!B119+'N EERR LOS NA'!B119</f>
        <v>0</v>
      </c>
      <c r="C119" s="131">
        <f>+'N EERR RODEO'!C119+'N EERR PIEDEM'!C119+'N EERR TERRA'!C119+'N EERR UCAFE'!C119+'N EERR BARINAS'!C119+'N EERR LOS NA'!C119</f>
        <v>0</v>
      </c>
      <c r="D119" s="131">
        <f>+'N EERR RODEO'!D119+'N EERR PIEDEM'!D119+'N EERR TERRA'!D119+'N EERR UCAFE'!D119+'N EERR BARINAS'!D119+'N EERR LOS NA'!D119</f>
        <v>0</v>
      </c>
      <c r="E119" s="131">
        <f>+'N EERR RODEO'!E119+'N EERR PIEDEM'!E119+'N EERR TERRA'!E119+'N EERR UCAFE'!E119+'N EERR BARINAS'!E119+'N EERR LOS NA'!E119</f>
        <v>0</v>
      </c>
      <c r="F119" s="131">
        <f>+'N EERR RODEO'!F119+'N EERR PIEDEM'!F119+'N EERR TERRA'!F119+'N EERR UCAFE'!F119+'N EERR BARINAS'!F119+'N EERR LOS NA'!F119</f>
        <v>0</v>
      </c>
      <c r="G119" s="131">
        <f>+'N EERR RODEO'!G119+'N EERR PIEDEM'!G119+'N EERR TERRA'!G119+'N EERR UCAFE'!G119+'N EERR BARINAS'!G119+'N EERR LOS NA'!G119</f>
        <v>0</v>
      </c>
      <c r="H119" s="131">
        <f>+'N EERR RODEO'!H119+'N EERR PIEDEM'!H119+'N EERR TERRA'!H119+'N EERR UCAFE'!H119+'N EERR BARINAS'!H119+'N EERR LOS NA'!H119</f>
        <v>0</v>
      </c>
      <c r="I119" s="131">
        <f>+'N EERR RODEO'!I119+'N EERR PIEDEM'!I119+'N EERR TERRA'!I119+'N EERR UCAFE'!I119+'N EERR BARINAS'!I119+'N EERR LOS NA'!I119</f>
        <v>0</v>
      </c>
      <c r="J119" s="131">
        <f>+'N EERR RODEO'!J119+'N EERR PIEDEM'!J119+'N EERR TERRA'!J119+'N EERR UCAFE'!J119+'N EERR BARINAS'!J119+'N EERR LOS NA'!J119</f>
        <v>0</v>
      </c>
      <c r="K119" s="131">
        <f>+'N EERR RODEO'!K119+'N EERR PIEDEM'!K119+'N EERR TERRA'!K119+'N EERR UCAFE'!K119+'N EERR BARINAS'!K119+'N EERR LOS NA'!K119</f>
        <v>0</v>
      </c>
      <c r="L119" s="131">
        <f>+'N EERR RODEO'!L119+'N EERR PIEDEM'!L119+'N EERR TERRA'!L119+'N EERR UCAFE'!L119+'N EERR BARINAS'!L119+'N EERR LOS NA'!L119</f>
        <v>0</v>
      </c>
      <c r="M119" s="131">
        <f>+'N EERR RODEO'!M119+'N EERR PIEDEM'!M119+'N EERR TERRA'!M119+'N EERR UCAFE'!M119+'N EERR BARINAS'!M119+'N EERR LOS NA'!M119</f>
        <v>0</v>
      </c>
      <c r="N119" s="131">
        <f>+'N EERR RODEO'!N119+'N EERR PIEDEM'!N119+'N EERR TERRA'!N119+'N EERR UCAFE'!N119+'N EERR BARINAS'!N119+'N EERR LOS NA'!N119</f>
        <v>0</v>
      </c>
      <c r="O119" s="194">
        <f t="shared" si="25"/>
        <v>0</v>
      </c>
    </row>
    <row r="120" spans="1:15" outlineLevel="1" x14ac:dyDescent="0.3">
      <c r="A120" s="203" t="s">
        <v>308</v>
      </c>
      <c r="B120" s="131">
        <f>+'N EERR RODEO'!B120+'N EERR PIEDEM'!B120+'N EERR TERRA'!B120+'N EERR UCAFE'!B120+'N EERR BARINAS'!B120+'N EERR LOS NA'!B120</f>
        <v>0</v>
      </c>
      <c r="C120" s="131">
        <f>+'N EERR RODEO'!C120+'N EERR PIEDEM'!C120+'N EERR TERRA'!C120+'N EERR UCAFE'!C120+'N EERR BARINAS'!C120+'N EERR LOS NA'!C120</f>
        <v>0</v>
      </c>
      <c r="D120" s="131">
        <f>+'N EERR RODEO'!D120+'N EERR PIEDEM'!D120+'N EERR TERRA'!D120+'N EERR UCAFE'!D120+'N EERR BARINAS'!D120+'N EERR LOS NA'!D120</f>
        <v>0</v>
      </c>
      <c r="E120" s="131">
        <f>+'N EERR RODEO'!E120+'N EERR PIEDEM'!E120+'N EERR TERRA'!E120+'N EERR UCAFE'!E120+'N EERR BARINAS'!E120+'N EERR LOS NA'!E120</f>
        <v>0</v>
      </c>
      <c r="F120" s="131">
        <f>+'N EERR RODEO'!F120+'N EERR PIEDEM'!F120+'N EERR TERRA'!F120+'N EERR UCAFE'!F120+'N EERR BARINAS'!F120+'N EERR LOS NA'!F120</f>
        <v>0</v>
      </c>
      <c r="G120" s="131">
        <f>+'N EERR RODEO'!G120+'N EERR PIEDEM'!G120+'N EERR TERRA'!G120+'N EERR UCAFE'!G120+'N EERR BARINAS'!G120+'N EERR LOS NA'!G120</f>
        <v>0</v>
      </c>
      <c r="H120" s="131">
        <f>+'N EERR RODEO'!H120+'N EERR PIEDEM'!H120+'N EERR TERRA'!H120+'N EERR UCAFE'!H120+'N EERR BARINAS'!H120+'N EERR LOS NA'!H120</f>
        <v>0</v>
      </c>
      <c r="I120" s="131">
        <f>+'N EERR RODEO'!I120+'N EERR PIEDEM'!I120+'N EERR TERRA'!I120+'N EERR UCAFE'!I120+'N EERR BARINAS'!I120+'N EERR LOS NA'!I120</f>
        <v>0</v>
      </c>
      <c r="J120" s="131">
        <f>+'N EERR RODEO'!J120+'N EERR PIEDEM'!J120+'N EERR TERRA'!J120+'N EERR UCAFE'!J120+'N EERR BARINAS'!J120+'N EERR LOS NA'!J120</f>
        <v>0</v>
      </c>
      <c r="K120" s="131">
        <f>+'N EERR RODEO'!K120+'N EERR PIEDEM'!K120+'N EERR TERRA'!K120+'N EERR UCAFE'!K120+'N EERR BARINAS'!K120+'N EERR LOS NA'!K120</f>
        <v>0</v>
      </c>
      <c r="L120" s="131">
        <f>+'N EERR RODEO'!L120+'N EERR PIEDEM'!L120+'N EERR TERRA'!L120+'N EERR UCAFE'!L120+'N EERR BARINAS'!L120+'N EERR LOS NA'!L120</f>
        <v>0</v>
      </c>
      <c r="M120" s="131">
        <f>+'N EERR RODEO'!M120+'N EERR PIEDEM'!M120+'N EERR TERRA'!M120+'N EERR UCAFE'!M120+'N EERR BARINAS'!M120+'N EERR LOS NA'!M120</f>
        <v>0</v>
      </c>
      <c r="N120" s="131">
        <f>+'N EERR RODEO'!N120+'N EERR PIEDEM'!N120+'N EERR TERRA'!N120+'N EERR UCAFE'!N120+'N EERR BARINAS'!N120+'N EERR LOS NA'!N120</f>
        <v>0</v>
      </c>
      <c r="O120" s="194">
        <f t="shared" si="25"/>
        <v>0</v>
      </c>
    </row>
    <row r="121" spans="1:15" outlineLevel="1" x14ac:dyDescent="0.3">
      <c r="A121" s="203" t="s">
        <v>309</v>
      </c>
      <c r="B121" s="131">
        <f>+'N EERR RODEO'!B121+'N EERR PIEDEM'!B121+'N EERR TERRA'!B121+'N EERR UCAFE'!B121+'N EERR BARINAS'!B121+'N EERR LOS NA'!B121</f>
        <v>0</v>
      </c>
      <c r="C121" s="131">
        <f>+'N EERR RODEO'!C121+'N EERR PIEDEM'!C121+'N EERR TERRA'!C121+'N EERR UCAFE'!C121+'N EERR BARINAS'!C121+'N EERR LOS NA'!C121</f>
        <v>0.47254272436075478</v>
      </c>
      <c r="D121" s="131">
        <f>+'N EERR RODEO'!D121+'N EERR PIEDEM'!D121+'N EERR TERRA'!D121+'N EERR UCAFE'!D121+'N EERR BARINAS'!D121+'N EERR LOS NA'!D121</f>
        <v>0</v>
      </c>
      <c r="E121" s="131">
        <f>+'N EERR RODEO'!E121+'N EERR PIEDEM'!E121+'N EERR TERRA'!E121+'N EERR UCAFE'!E121+'N EERR BARINAS'!E121+'N EERR LOS NA'!E121</f>
        <v>0</v>
      </c>
      <c r="F121" s="131">
        <f>+'N EERR RODEO'!F121+'N EERR PIEDEM'!F121+'N EERR TERRA'!F121+'N EERR UCAFE'!F121+'N EERR BARINAS'!F121+'N EERR LOS NA'!F121</f>
        <v>0</v>
      </c>
      <c r="G121" s="131">
        <f>+'N EERR RODEO'!G121+'N EERR PIEDEM'!G121+'N EERR TERRA'!G121+'N EERR UCAFE'!G121+'N EERR BARINAS'!G121+'N EERR LOS NA'!G121</f>
        <v>0</v>
      </c>
      <c r="H121" s="131">
        <f>+'N EERR RODEO'!H121+'N EERR PIEDEM'!H121+'N EERR TERRA'!H121+'N EERR UCAFE'!H121+'N EERR BARINAS'!H121+'N EERR LOS NA'!H121</f>
        <v>0</v>
      </c>
      <c r="I121" s="131">
        <f>+'N EERR RODEO'!I121+'N EERR PIEDEM'!I121+'N EERR TERRA'!I121+'N EERR UCAFE'!I121+'N EERR BARINAS'!I121+'N EERR LOS NA'!I121</f>
        <v>0</v>
      </c>
      <c r="J121" s="131">
        <f>+'N EERR RODEO'!J121+'N EERR PIEDEM'!J121+'N EERR TERRA'!J121+'N EERR UCAFE'!J121+'N EERR BARINAS'!J121+'N EERR LOS NA'!J121</f>
        <v>0</v>
      </c>
      <c r="K121" s="131">
        <f>+'N EERR RODEO'!K121+'N EERR PIEDEM'!K121+'N EERR TERRA'!K121+'N EERR UCAFE'!K121+'N EERR BARINAS'!K121+'N EERR LOS NA'!K121</f>
        <v>0</v>
      </c>
      <c r="L121" s="131">
        <f>+'N EERR RODEO'!L121+'N EERR PIEDEM'!L121+'N EERR TERRA'!L121+'N EERR UCAFE'!L121+'N EERR BARINAS'!L121+'N EERR LOS NA'!L121</f>
        <v>0</v>
      </c>
      <c r="M121" s="131">
        <f>+'N EERR RODEO'!M121+'N EERR PIEDEM'!M121+'N EERR TERRA'!M121+'N EERR UCAFE'!M121+'N EERR BARINAS'!M121+'N EERR LOS NA'!M121</f>
        <v>0</v>
      </c>
      <c r="N121" s="131">
        <f>+'N EERR RODEO'!N121+'N EERR PIEDEM'!N121+'N EERR TERRA'!N121+'N EERR UCAFE'!N121+'N EERR BARINAS'!N121+'N EERR LOS NA'!N121</f>
        <v>0</v>
      </c>
      <c r="O121" s="194">
        <f t="shared" si="25"/>
        <v>0.47254272436075478</v>
      </c>
    </row>
    <row r="122" spans="1:15" outlineLevel="1" x14ac:dyDescent="0.3">
      <c r="A122" s="203" t="s">
        <v>310</v>
      </c>
      <c r="B122" s="131">
        <f>+'N EERR RODEO'!B122+'N EERR PIEDEM'!B122+'N EERR TERRA'!B122+'N EERR UCAFE'!B122+'N EERR BARINAS'!B122+'N EERR LOS NA'!B122</f>
        <v>0</v>
      </c>
      <c r="C122" s="131">
        <f>+'N EERR RODEO'!C122+'N EERR PIEDEM'!C122+'N EERR TERRA'!C122+'N EERR UCAFE'!C122+'N EERR BARINAS'!C122+'N EERR LOS NA'!C122</f>
        <v>0</v>
      </c>
      <c r="D122" s="131">
        <f>+'N EERR RODEO'!D122+'N EERR PIEDEM'!D122+'N EERR TERRA'!D122+'N EERR UCAFE'!D122+'N EERR BARINAS'!D122+'N EERR LOS NA'!D122</f>
        <v>0</v>
      </c>
      <c r="E122" s="131">
        <f>+'N EERR RODEO'!E122+'N EERR PIEDEM'!E122+'N EERR TERRA'!E122+'N EERR UCAFE'!E122+'N EERR BARINAS'!E122+'N EERR LOS NA'!E122</f>
        <v>0</v>
      </c>
      <c r="F122" s="131">
        <f>+'N EERR RODEO'!F122+'N EERR PIEDEM'!F122+'N EERR TERRA'!F122+'N EERR UCAFE'!F122+'N EERR BARINAS'!F122+'N EERR LOS NA'!F122</f>
        <v>0</v>
      </c>
      <c r="G122" s="131">
        <f>+'N EERR RODEO'!G122+'N EERR PIEDEM'!G122+'N EERR TERRA'!G122+'N EERR UCAFE'!G122+'N EERR BARINAS'!G122+'N EERR LOS NA'!G122</f>
        <v>0</v>
      </c>
      <c r="H122" s="131">
        <f>+'N EERR RODEO'!H122+'N EERR PIEDEM'!H122+'N EERR TERRA'!H122+'N EERR UCAFE'!H122+'N EERR BARINAS'!H122+'N EERR LOS NA'!H122</f>
        <v>0</v>
      </c>
      <c r="I122" s="131">
        <f>+'N EERR RODEO'!I122+'N EERR PIEDEM'!I122+'N EERR TERRA'!I122+'N EERR UCAFE'!I122+'N EERR BARINAS'!I122+'N EERR LOS NA'!I122</f>
        <v>0</v>
      </c>
      <c r="J122" s="131">
        <f>+'N EERR RODEO'!J122+'N EERR PIEDEM'!J122+'N EERR TERRA'!J122+'N EERR UCAFE'!J122+'N EERR BARINAS'!J122+'N EERR LOS NA'!J122</f>
        <v>0</v>
      </c>
      <c r="K122" s="131">
        <f>+'N EERR RODEO'!K122+'N EERR PIEDEM'!K122+'N EERR TERRA'!K122+'N EERR UCAFE'!K122+'N EERR BARINAS'!K122+'N EERR LOS NA'!K122</f>
        <v>0</v>
      </c>
      <c r="L122" s="131">
        <f>+'N EERR RODEO'!L122+'N EERR PIEDEM'!L122+'N EERR TERRA'!L122+'N EERR UCAFE'!L122+'N EERR BARINAS'!L122+'N EERR LOS NA'!L122</f>
        <v>0</v>
      </c>
      <c r="M122" s="131">
        <f>+'N EERR RODEO'!M122+'N EERR PIEDEM'!M122+'N EERR TERRA'!M122+'N EERR UCAFE'!M122+'N EERR BARINAS'!M122+'N EERR LOS NA'!M122</f>
        <v>0</v>
      </c>
      <c r="N122" s="131">
        <f>+'N EERR RODEO'!N122+'N EERR PIEDEM'!N122+'N EERR TERRA'!N122+'N EERR UCAFE'!N122+'N EERR BARINAS'!N122+'N EERR LOS NA'!N122</f>
        <v>0</v>
      </c>
      <c r="O122" s="194">
        <f t="shared" si="25"/>
        <v>0</v>
      </c>
    </row>
    <row r="123" spans="1:15" outlineLevel="1" x14ac:dyDescent="0.3">
      <c r="A123" s="203" t="s">
        <v>311</v>
      </c>
      <c r="B123" s="131">
        <f>+'N EERR RODEO'!B123+'N EERR PIEDEM'!B123+'N EERR TERRA'!B123+'N EERR UCAFE'!B123+'N EERR BARINAS'!B123+'N EERR LOS NA'!B123</f>
        <v>0</v>
      </c>
      <c r="C123" s="131">
        <f>+'N EERR RODEO'!C123+'N EERR PIEDEM'!C123+'N EERR TERRA'!C123+'N EERR UCAFE'!C123+'N EERR BARINAS'!C123+'N EERR LOS NA'!C123</f>
        <v>0</v>
      </c>
      <c r="D123" s="131">
        <f>+'N EERR RODEO'!D123+'N EERR PIEDEM'!D123+'N EERR TERRA'!D123+'N EERR UCAFE'!D123+'N EERR BARINAS'!D123+'N EERR LOS NA'!D123</f>
        <v>0</v>
      </c>
      <c r="E123" s="131">
        <f>+'N EERR RODEO'!E123+'N EERR PIEDEM'!E123+'N EERR TERRA'!E123+'N EERR UCAFE'!E123+'N EERR BARINAS'!E123+'N EERR LOS NA'!E123</f>
        <v>0</v>
      </c>
      <c r="F123" s="131">
        <f>+'N EERR RODEO'!F123+'N EERR PIEDEM'!F123+'N EERR TERRA'!F123+'N EERR UCAFE'!F123+'N EERR BARINAS'!F123+'N EERR LOS NA'!F123</f>
        <v>0</v>
      </c>
      <c r="G123" s="131">
        <f>+'N EERR RODEO'!G123+'N EERR PIEDEM'!G123+'N EERR TERRA'!G123+'N EERR UCAFE'!G123+'N EERR BARINAS'!G123+'N EERR LOS NA'!G123</f>
        <v>0</v>
      </c>
      <c r="H123" s="131">
        <f>+'N EERR RODEO'!H123+'N EERR PIEDEM'!H123+'N EERR TERRA'!H123+'N EERR UCAFE'!H123+'N EERR BARINAS'!H123+'N EERR LOS NA'!H123</f>
        <v>0</v>
      </c>
      <c r="I123" s="131">
        <f>+'N EERR RODEO'!I123+'N EERR PIEDEM'!I123+'N EERR TERRA'!I123+'N EERR UCAFE'!I123+'N EERR BARINAS'!I123+'N EERR LOS NA'!I123</f>
        <v>0</v>
      </c>
      <c r="J123" s="131">
        <f>+'N EERR RODEO'!J123+'N EERR PIEDEM'!J123+'N EERR TERRA'!J123+'N EERR UCAFE'!J123+'N EERR BARINAS'!J123+'N EERR LOS NA'!J123</f>
        <v>0</v>
      </c>
      <c r="K123" s="131">
        <f>+'N EERR RODEO'!K123+'N EERR PIEDEM'!K123+'N EERR TERRA'!K123+'N EERR UCAFE'!K123+'N EERR BARINAS'!K123+'N EERR LOS NA'!K123</f>
        <v>0</v>
      </c>
      <c r="L123" s="131">
        <f>+'N EERR RODEO'!L123+'N EERR PIEDEM'!L123+'N EERR TERRA'!L123+'N EERR UCAFE'!L123+'N EERR BARINAS'!L123+'N EERR LOS NA'!L123</f>
        <v>0</v>
      </c>
      <c r="M123" s="131">
        <f>+'N EERR RODEO'!M123+'N EERR PIEDEM'!M123+'N EERR TERRA'!M123+'N EERR UCAFE'!M123+'N EERR BARINAS'!M123+'N EERR LOS NA'!M123</f>
        <v>0</v>
      </c>
      <c r="N123" s="131">
        <f>+'N EERR RODEO'!N123+'N EERR PIEDEM'!N123+'N EERR TERRA'!N123+'N EERR UCAFE'!N123+'N EERR BARINAS'!N123+'N EERR LOS NA'!N123</f>
        <v>0</v>
      </c>
      <c r="O123" s="194">
        <f t="shared" si="25"/>
        <v>0</v>
      </c>
    </row>
    <row r="124" spans="1:15" outlineLevel="1" x14ac:dyDescent="0.3">
      <c r="A124" s="203" t="s">
        <v>312</v>
      </c>
      <c r="B124" s="131">
        <f>+'N EERR RODEO'!B124+'N EERR PIEDEM'!B124+'N EERR TERRA'!B124+'N EERR UCAFE'!B124+'N EERR BARINAS'!B124+'N EERR LOS NA'!B124</f>
        <v>0</v>
      </c>
      <c r="C124" s="131">
        <f>+'N EERR RODEO'!C124+'N EERR PIEDEM'!C124+'N EERR TERRA'!C124+'N EERR UCAFE'!C124+'N EERR BARINAS'!C124+'N EERR LOS NA'!C124</f>
        <v>0</v>
      </c>
      <c r="D124" s="131">
        <f>+'N EERR RODEO'!D124+'N EERR PIEDEM'!D124+'N EERR TERRA'!D124+'N EERR UCAFE'!D124+'N EERR BARINAS'!D124+'N EERR LOS NA'!D124</f>
        <v>0</v>
      </c>
      <c r="E124" s="131">
        <f>+'N EERR RODEO'!E124+'N EERR PIEDEM'!E124+'N EERR TERRA'!E124+'N EERR UCAFE'!E124+'N EERR BARINAS'!E124+'N EERR LOS NA'!E124</f>
        <v>0</v>
      </c>
      <c r="F124" s="131">
        <f>+'N EERR RODEO'!F124+'N EERR PIEDEM'!F124+'N EERR TERRA'!F124+'N EERR UCAFE'!F124+'N EERR BARINAS'!F124+'N EERR LOS NA'!F124</f>
        <v>0</v>
      </c>
      <c r="G124" s="131">
        <f>+'N EERR RODEO'!G124+'N EERR PIEDEM'!G124+'N EERR TERRA'!G124+'N EERR UCAFE'!G124+'N EERR BARINAS'!G124+'N EERR LOS NA'!G124</f>
        <v>0</v>
      </c>
      <c r="H124" s="131">
        <f>+'N EERR RODEO'!H124+'N EERR PIEDEM'!H124+'N EERR TERRA'!H124+'N EERR UCAFE'!H124+'N EERR BARINAS'!H124+'N EERR LOS NA'!H124</f>
        <v>0</v>
      </c>
      <c r="I124" s="131">
        <f>+'N EERR RODEO'!I124+'N EERR PIEDEM'!I124+'N EERR TERRA'!I124+'N EERR UCAFE'!I124+'N EERR BARINAS'!I124+'N EERR LOS NA'!I124</f>
        <v>0</v>
      </c>
      <c r="J124" s="131">
        <f>+'N EERR RODEO'!J124+'N EERR PIEDEM'!J124+'N EERR TERRA'!J124+'N EERR UCAFE'!J124+'N EERR BARINAS'!J124+'N EERR LOS NA'!J124</f>
        <v>0</v>
      </c>
      <c r="K124" s="131">
        <f>+'N EERR RODEO'!K124+'N EERR PIEDEM'!K124+'N EERR TERRA'!K124+'N EERR UCAFE'!K124+'N EERR BARINAS'!K124+'N EERR LOS NA'!K124</f>
        <v>0</v>
      </c>
      <c r="L124" s="131">
        <f>+'N EERR RODEO'!L124+'N EERR PIEDEM'!L124+'N EERR TERRA'!L124+'N EERR UCAFE'!L124+'N EERR BARINAS'!L124+'N EERR LOS NA'!L124</f>
        <v>0</v>
      </c>
      <c r="M124" s="131">
        <f>+'N EERR RODEO'!M124+'N EERR PIEDEM'!M124+'N EERR TERRA'!M124+'N EERR UCAFE'!M124+'N EERR BARINAS'!M124+'N EERR LOS NA'!M124</f>
        <v>0</v>
      </c>
      <c r="N124" s="131">
        <f>+'N EERR RODEO'!N124+'N EERR PIEDEM'!N124+'N EERR TERRA'!N124+'N EERR UCAFE'!N124+'N EERR BARINAS'!N124+'N EERR LOS NA'!N124</f>
        <v>0</v>
      </c>
      <c r="O124" s="194">
        <f t="shared" si="25"/>
        <v>0</v>
      </c>
    </row>
    <row r="125" spans="1:15" outlineLevel="1" x14ac:dyDescent="0.3">
      <c r="A125" s="203" t="s">
        <v>313</v>
      </c>
      <c r="B125" s="131">
        <f>+'N EERR RODEO'!B125+'N EERR PIEDEM'!B125+'N EERR TERRA'!B125+'N EERR UCAFE'!B125+'N EERR BARINAS'!B125+'N EERR LOS NA'!B125</f>
        <v>0</v>
      </c>
      <c r="C125" s="131">
        <f>+'N EERR RODEO'!C125+'N EERR PIEDEM'!C125+'N EERR TERRA'!C125+'N EERR UCAFE'!C125+'N EERR BARINAS'!C125+'N EERR LOS NA'!C125</f>
        <v>3.4010640819122746</v>
      </c>
      <c r="D125" s="131">
        <f>+'N EERR RODEO'!D125+'N EERR PIEDEM'!D125+'N EERR TERRA'!D125+'N EERR UCAFE'!D125+'N EERR BARINAS'!D125+'N EERR LOS NA'!D125</f>
        <v>2.2777538965198207</v>
      </c>
      <c r="E125" s="131">
        <f>+'N EERR RODEO'!E125+'N EERR PIEDEM'!E125+'N EERR TERRA'!E125+'N EERR UCAFE'!E125+'N EERR BARINAS'!E125+'N EERR LOS NA'!E125</f>
        <v>1.9810445701125492</v>
      </c>
      <c r="F125" s="131">
        <f>+'N EERR RODEO'!F125+'N EERR PIEDEM'!F125+'N EERR TERRA'!F125+'N EERR UCAFE'!F125+'N EERR BARINAS'!F125+'N EERR LOS NA'!F125</f>
        <v>2.3642556636823664</v>
      </c>
      <c r="G125" s="131">
        <f>+'N EERR RODEO'!G125+'N EERR PIEDEM'!G125+'N EERR TERRA'!G125+'N EERR UCAFE'!G125+'N EERR BARINAS'!G125+'N EERR LOS NA'!G125</f>
        <v>1.9463568169854362</v>
      </c>
      <c r="H125" s="131">
        <f>+'N EERR RODEO'!H125+'N EERR PIEDEM'!H125+'N EERR TERRA'!H125+'N EERR UCAFE'!H125+'N EERR BARINAS'!H125+'N EERR LOS NA'!H125</f>
        <v>1.6957419978633923</v>
      </c>
      <c r="I125" s="131">
        <f>+'N EERR RODEO'!I125+'N EERR PIEDEM'!I125+'N EERR TERRA'!I125+'N EERR UCAFE'!I125+'N EERR BARINAS'!I125+'N EERR LOS NA'!I125</f>
        <v>0</v>
      </c>
      <c r="J125" s="131">
        <f>+'N EERR RODEO'!J125+'N EERR PIEDEM'!J125+'N EERR TERRA'!J125+'N EERR UCAFE'!J125+'N EERR BARINAS'!J125+'N EERR LOS NA'!J125</f>
        <v>0</v>
      </c>
      <c r="K125" s="131">
        <f>+'N EERR RODEO'!K125+'N EERR PIEDEM'!K125+'N EERR TERRA'!K125+'N EERR UCAFE'!K125+'N EERR BARINAS'!K125+'N EERR LOS NA'!K125</f>
        <v>0</v>
      </c>
      <c r="L125" s="131">
        <f>+'N EERR RODEO'!L125+'N EERR PIEDEM'!L125+'N EERR TERRA'!L125+'N EERR UCAFE'!L125+'N EERR BARINAS'!L125+'N EERR LOS NA'!L125</f>
        <v>0</v>
      </c>
      <c r="M125" s="131">
        <f>+'N EERR RODEO'!M125+'N EERR PIEDEM'!M125+'N EERR TERRA'!M125+'N EERR UCAFE'!M125+'N EERR BARINAS'!M125+'N EERR LOS NA'!M125</f>
        <v>0</v>
      </c>
      <c r="N125" s="131">
        <f>+'N EERR RODEO'!N125+'N EERR PIEDEM'!N125+'N EERR TERRA'!N125+'N EERR UCAFE'!N125+'N EERR BARINAS'!N125+'N EERR LOS NA'!N125</f>
        <v>0</v>
      </c>
      <c r="O125" s="194">
        <f t="shared" si="25"/>
        <v>13.666217027075838</v>
      </c>
    </row>
    <row r="126" spans="1:15" outlineLevel="1" x14ac:dyDescent="0.3">
      <c r="A126" s="203" t="s">
        <v>314</v>
      </c>
      <c r="B126" s="131">
        <f>+'N EERR RODEO'!B126+'N EERR PIEDEM'!B126+'N EERR TERRA'!B126+'N EERR UCAFE'!B126+'N EERR BARINAS'!B126+'N EERR LOS NA'!B126</f>
        <v>0</v>
      </c>
      <c r="C126" s="131">
        <f>+'N EERR RODEO'!C126+'N EERR PIEDEM'!C126+'N EERR TERRA'!C126+'N EERR UCAFE'!C126+'N EERR BARINAS'!C126+'N EERR LOS NA'!C126</f>
        <v>1.3678868336758692</v>
      </c>
      <c r="D126" s="131">
        <f>+'N EERR RODEO'!D126+'N EERR PIEDEM'!D126+'N EERR TERRA'!D126+'N EERR UCAFE'!D126+'N EERR BARINAS'!D126+'N EERR LOS NA'!D126</f>
        <v>0.89985339121770691</v>
      </c>
      <c r="E126" s="131">
        <f>+'N EERR RODEO'!E126+'N EERR PIEDEM'!E126+'N EERR TERRA'!E126+'N EERR UCAFE'!E126+'N EERR BARINAS'!E126+'N EERR LOS NA'!E126</f>
        <v>0.79664781645095406</v>
      </c>
      <c r="F126" s="131">
        <f>+'N EERR RODEO'!F126+'N EERR PIEDEM'!F126+'N EERR TERRA'!F126+'N EERR UCAFE'!F126+'N EERR BARINAS'!F126+'N EERR LOS NA'!F126</f>
        <v>0.95019135850525493</v>
      </c>
      <c r="G126" s="131">
        <f>+'N EERR RODEO'!G126+'N EERR PIEDEM'!G126+'N EERR TERRA'!G126+'N EERR UCAFE'!G126+'N EERR BARINAS'!G126+'N EERR LOS NA'!G126</f>
        <v>0.77854272679417436</v>
      </c>
      <c r="H126" s="131">
        <f>+'N EERR RODEO'!H126+'N EERR PIEDEM'!H126+'N EERR TERRA'!H126+'N EERR UCAFE'!H126+'N EERR BARINAS'!H126+'N EERR LOS NA'!H126</f>
        <v>0.68466578317489069</v>
      </c>
      <c r="I126" s="131">
        <f>+'N EERR RODEO'!I126+'N EERR PIEDEM'!I126+'N EERR TERRA'!I126+'N EERR UCAFE'!I126+'N EERR BARINAS'!I126+'N EERR LOS NA'!I126</f>
        <v>0</v>
      </c>
      <c r="J126" s="131">
        <f>+'N EERR RODEO'!J126+'N EERR PIEDEM'!J126+'N EERR TERRA'!J126+'N EERR UCAFE'!J126+'N EERR BARINAS'!J126+'N EERR LOS NA'!J126</f>
        <v>0</v>
      </c>
      <c r="K126" s="131">
        <f>+'N EERR RODEO'!K126+'N EERR PIEDEM'!K126+'N EERR TERRA'!K126+'N EERR UCAFE'!K126+'N EERR BARINAS'!K126+'N EERR LOS NA'!K126</f>
        <v>0</v>
      </c>
      <c r="L126" s="131">
        <f>+'N EERR RODEO'!L126+'N EERR PIEDEM'!L126+'N EERR TERRA'!L126+'N EERR UCAFE'!L126+'N EERR BARINAS'!L126+'N EERR LOS NA'!L126</f>
        <v>0</v>
      </c>
      <c r="M126" s="131">
        <f>+'N EERR RODEO'!M126+'N EERR PIEDEM'!M126+'N EERR TERRA'!M126+'N EERR UCAFE'!M126+'N EERR BARINAS'!M126+'N EERR LOS NA'!M126</f>
        <v>0</v>
      </c>
      <c r="N126" s="131">
        <f>+'N EERR RODEO'!N126+'N EERR PIEDEM'!N126+'N EERR TERRA'!N126+'N EERR UCAFE'!N126+'N EERR BARINAS'!N126+'N EERR LOS NA'!N126</f>
        <v>0</v>
      </c>
      <c r="O126" s="194">
        <f t="shared" si="25"/>
        <v>5.4777879098188498</v>
      </c>
    </row>
    <row r="127" spans="1:15" outlineLevel="1" x14ac:dyDescent="0.3">
      <c r="A127" s="203" t="s">
        <v>315</v>
      </c>
      <c r="B127" s="131">
        <f>+'N EERR RODEO'!B127+'N EERR PIEDEM'!B127+'N EERR TERRA'!B127+'N EERR UCAFE'!B127+'N EERR BARINAS'!B127+'N EERR LOS NA'!B127</f>
        <v>0</v>
      </c>
      <c r="C127" s="131">
        <f>+'N EERR RODEO'!C127+'N EERR PIEDEM'!C127+'N EERR TERRA'!C127+'N EERR UCAFE'!C127+'N EERR BARINAS'!C127+'N EERR LOS NA'!C127</f>
        <v>9.4446368197892969</v>
      </c>
      <c r="D127" s="131">
        <f>+'N EERR RODEO'!D127+'N EERR PIEDEM'!D127+'N EERR TERRA'!D127+'N EERR UCAFE'!D127+'N EERR BARINAS'!D127+'N EERR LOS NA'!D127</f>
        <v>8.1900718810049113</v>
      </c>
      <c r="E127" s="131">
        <f>+'N EERR RODEO'!E127+'N EERR PIEDEM'!E127+'N EERR TERRA'!E127+'N EERR UCAFE'!E127+'N EERR BARINAS'!E127+'N EERR LOS NA'!E127</f>
        <v>8.1004277973641248</v>
      </c>
      <c r="F127" s="131">
        <f>+'N EERR RODEO'!F127+'N EERR PIEDEM'!F127+'N EERR TERRA'!F127+'N EERR UCAFE'!F127+'N EERR BARINAS'!F127+'N EERR LOS NA'!F127</f>
        <v>7.5790854028804997</v>
      </c>
      <c r="G127" s="131">
        <f>+'N EERR RODEO'!G127+'N EERR PIEDEM'!G127+'N EERR TERRA'!G127+'N EERR UCAFE'!G127+'N EERR BARINAS'!G127+'N EERR LOS NA'!G127</f>
        <v>8.3197212961338245</v>
      </c>
      <c r="H127" s="131">
        <f>+'N EERR RODEO'!H127+'N EERR PIEDEM'!H127+'N EERR TERRA'!H127+'N EERR UCAFE'!H127+'N EERR BARINAS'!H127+'N EERR LOS NA'!H127</f>
        <v>7.8736565065112423</v>
      </c>
      <c r="I127" s="131">
        <f>+'N EERR RODEO'!I127+'N EERR PIEDEM'!I127+'N EERR TERRA'!I127+'N EERR UCAFE'!I127+'N EERR BARINAS'!I127+'N EERR LOS NA'!I127</f>
        <v>0</v>
      </c>
      <c r="J127" s="131">
        <f>+'N EERR RODEO'!J127+'N EERR PIEDEM'!J127+'N EERR TERRA'!J127+'N EERR UCAFE'!J127+'N EERR BARINAS'!J127+'N EERR LOS NA'!J127</f>
        <v>0</v>
      </c>
      <c r="K127" s="131">
        <f>+'N EERR RODEO'!K127+'N EERR PIEDEM'!K127+'N EERR TERRA'!K127+'N EERR UCAFE'!K127+'N EERR BARINAS'!K127+'N EERR LOS NA'!K127</f>
        <v>0</v>
      </c>
      <c r="L127" s="131">
        <f>+'N EERR RODEO'!L127+'N EERR PIEDEM'!L127+'N EERR TERRA'!L127+'N EERR UCAFE'!L127+'N EERR BARINAS'!L127+'N EERR LOS NA'!L127</f>
        <v>0</v>
      </c>
      <c r="M127" s="131">
        <f>+'N EERR RODEO'!M127+'N EERR PIEDEM'!M127+'N EERR TERRA'!M127+'N EERR UCAFE'!M127+'N EERR BARINAS'!M127+'N EERR LOS NA'!M127</f>
        <v>0</v>
      </c>
      <c r="N127" s="131">
        <f>+'N EERR RODEO'!N127+'N EERR PIEDEM'!N127+'N EERR TERRA'!N127+'N EERR UCAFE'!N127+'N EERR BARINAS'!N127+'N EERR LOS NA'!N127</f>
        <v>0</v>
      </c>
      <c r="O127" s="194">
        <f t="shared" si="25"/>
        <v>49.507599703683894</v>
      </c>
    </row>
    <row r="128" spans="1:15" outlineLevel="1" x14ac:dyDescent="0.3">
      <c r="A128" s="203" t="s">
        <v>316</v>
      </c>
      <c r="B128" s="131">
        <f>+'N EERR RODEO'!B128+'N EERR PIEDEM'!B128+'N EERR TERRA'!B128+'N EERR UCAFE'!B128+'N EERR BARINAS'!B128+'N EERR LOS NA'!B128</f>
        <v>0</v>
      </c>
      <c r="C128" s="131">
        <f>+'N EERR RODEO'!C128+'N EERR PIEDEM'!C128+'N EERR TERRA'!C128+'N EERR UCAFE'!C128+'N EERR BARINAS'!C128+'N EERR LOS NA'!C128</f>
        <v>18.727614286507809</v>
      </c>
      <c r="D128" s="131">
        <f>+'N EERR RODEO'!D128+'N EERR PIEDEM'!D128+'N EERR TERRA'!D128+'N EERR UCAFE'!D128+'N EERR BARINAS'!D128+'N EERR LOS NA'!D128</f>
        <v>0</v>
      </c>
      <c r="E128" s="131">
        <f>+'N EERR RODEO'!E128+'N EERR PIEDEM'!E128+'N EERR TERRA'!E128+'N EERR UCAFE'!E128+'N EERR BARINAS'!E128+'N EERR LOS NA'!E128</f>
        <v>0</v>
      </c>
      <c r="F128" s="131">
        <f>+'N EERR RODEO'!F128+'N EERR PIEDEM'!F128+'N EERR TERRA'!F128+'N EERR UCAFE'!F128+'N EERR BARINAS'!F128+'N EERR LOS NA'!F128</f>
        <v>20.971546282600229</v>
      </c>
      <c r="G128" s="131">
        <f>+'N EERR RODEO'!G128+'N EERR PIEDEM'!G128+'N EERR TERRA'!G128+'N EERR UCAFE'!G128+'N EERR BARINAS'!G128+'N EERR LOS NA'!G128</f>
        <v>0</v>
      </c>
      <c r="H128" s="131">
        <f>+'N EERR RODEO'!H128+'N EERR PIEDEM'!H128+'N EERR TERRA'!H128+'N EERR UCAFE'!H128+'N EERR BARINAS'!H128+'N EERR LOS NA'!H128</f>
        <v>0</v>
      </c>
      <c r="I128" s="131">
        <f>+'N EERR RODEO'!I128+'N EERR PIEDEM'!I128+'N EERR TERRA'!I128+'N EERR UCAFE'!I128+'N EERR BARINAS'!I128+'N EERR LOS NA'!I128</f>
        <v>0</v>
      </c>
      <c r="J128" s="131">
        <f>+'N EERR RODEO'!J128+'N EERR PIEDEM'!J128+'N EERR TERRA'!J128+'N EERR UCAFE'!J128+'N EERR BARINAS'!J128+'N EERR LOS NA'!J128</f>
        <v>0</v>
      </c>
      <c r="K128" s="131">
        <f>+'N EERR RODEO'!K128+'N EERR PIEDEM'!K128+'N EERR TERRA'!K128+'N EERR UCAFE'!K128+'N EERR BARINAS'!K128+'N EERR LOS NA'!K128</f>
        <v>0</v>
      </c>
      <c r="L128" s="131">
        <f>+'N EERR RODEO'!L128+'N EERR PIEDEM'!L128+'N EERR TERRA'!L128+'N EERR UCAFE'!L128+'N EERR BARINAS'!L128+'N EERR LOS NA'!L128</f>
        <v>0</v>
      </c>
      <c r="M128" s="131">
        <f>+'N EERR RODEO'!M128+'N EERR PIEDEM'!M128+'N EERR TERRA'!M128+'N EERR UCAFE'!M128+'N EERR BARINAS'!M128+'N EERR LOS NA'!M128</f>
        <v>0</v>
      </c>
      <c r="N128" s="131">
        <f>+'N EERR RODEO'!N128+'N EERR PIEDEM'!N128+'N EERR TERRA'!N128+'N EERR UCAFE'!N128+'N EERR BARINAS'!N128+'N EERR LOS NA'!N128</f>
        <v>0</v>
      </c>
      <c r="O128" s="194">
        <f t="shared" si="25"/>
        <v>39.699160569108038</v>
      </c>
    </row>
    <row r="129" spans="1:15" outlineLevel="1" x14ac:dyDescent="0.3">
      <c r="A129" s="203" t="s">
        <v>317</v>
      </c>
      <c r="B129" s="131">
        <f>+'N EERR RODEO'!B129+'N EERR PIEDEM'!B129+'N EERR TERRA'!B129+'N EERR UCAFE'!B129+'N EERR BARINAS'!B129+'N EERR LOS NA'!B129</f>
        <v>0</v>
      </c>
      <c r="C129" s="131">
        <f>+'N EERR RODEO'!C129+'N EERR PIEDEM'!C129+'N EERR TERRA'!C129+'N EERR UCAFE'!C129+'N EERR BARINAS'!C129+'N EERR LOS NA'!C129</f>
        <v>0</v>
      </c>
      <c r="D129" s="131">
        <f>+'N EERR RODEO'!D129+'N EERR PIEDEM'!D129+'N EERR TERRA'!D129+'N EERR UCAFE'!D129+'N EERR BARINAS'!D129+'N EERR LOS NA'!D129</f>
        <v>0</v>
      </c>
      <c r="E129" s="131">
        <f>+'N EERR RODEO'!E129+'N EERR PIEDEM'!E129+'N EERR TERRA'!E129+'N EERR UCAFE'!E129+'N EERR BARINAS'!E129+'N EERR LOS NA'!E129</f>
        <v>0</v>
      </c>
      <c r="F129" s="131">
        <f>+'N EERR RODEO'!F129+'N EERR PIEDEM'!F129+'N EERR TERRA'!F129+'N EERR UCAFE'!F129+'N EERR BARINAS'!F129+'N EERR LOS NA'!F129</f>
        <v>0</v>
      </c>
      <c r="G129" s="131">
        <f>+'N EERR RODEO'!G129+'N EERR PIEDEM'!G129+'N EERR TERRA'!G129+'N EERR UCAFE'!G129+'N EERR BARINAS'!G129+'N EERR LOS NA'!G129</f>
        <v>0</v>
      </c>
      <c r="H129" s="131">
        <f>+'N EERR RODEO'!H129+'N EERR PIEDEM'!H129+'N EERR TERRA'!H129+'N EERR UCAFE'!H129+'N EERR BARINAS'!H129+'N EERR LOS NA'!H129</f>
        <v>0</v>
      </c>
      <c r="I129" s="131">
        <f>+'N EERR RODEO'!I129+'N EERR PIEDEM'!I129+'N EERR TERRA'!I129+'N EERR UCAFE'!I129+'N EERR BARINAS'!I129+'N EERR LOS NA'!I129</f>
        <v>0</v>
      </c>
      <c r="J129" s="131">
        <f>+'N EERR RODEO'!J129+'N EERR PIEDEM'!J129+'N EERR TERRA'!J129+'N EERR UCAFE'!J129+'N EERR BARINAS'!J129+'N EERR LOS NA'!J129</f>
        <v>0</v>
      </c>
      <c r="K129" s="131">
        <f>+'N EERR RODEO'!K129+'N EERR PIEDEM'!K129+'N EERR TERRA'!K129+'N EERR UCAFE'!K129+'N EERR BARINAS'!K129+'N EERR LOS NA'!K129</f>
        <v>0</v>
      </c>
      <c r="L129" s="131">
        <f>+'N EERR RODEO'!L129+'N EERR PIEDEM'!L129+'N EERR TERRA'!L129+'N EERR UCAFE'!L129+'N EERR BARINAS'!L129+'N EERR LOS NA'!L129</f>
        <v>0</v>
      </c>
      <c r="M129" s="131">
        <f>+'N EERR RODEO'!M129+'N EERR PIEDEM'!M129+'N EERR TERRA'!M129+'N EERR UCAFE'!M129+'N EERR BARINAS'!M129+'N EERR LOS NA'!M129</f>
        <v>0</v>
      </c>
      <c r="N129" s="131">
        <f>+'N EERR RODEO'!N129+'N EERR PIEDEM'!N129+'N EERR TERRA'!N129+'N EERR UCAFE'!N129+'N EERR BARINAS'!N129+'N EERR LOS NA'!N129</f>
        <v>0</v>
      </c>
      <c r="O129" s="194">
        <f t="shared" si="25"/>
        <v>0</v>
      </c>
    </row>
    <row r="130" spans="1:15" outlineLevel="1" x14ac:dyDescent="0.3">
      <c r="A130" s="203" t="s">
        <v>318</v>
      </c>
      <c r="B130" s="131">
        <f>+'N EERR RODEO'!B130+'N EERR PIEDEM'!B130+'N EERR TERRA'!B130+'N EERR UCAFE'!B130+'N EERR BARINAS'!B130+'N EERR LOS NA'!B130</f>
        <v>0</v>
      </c>
      <c r="C130" s="131">
        <f>+'N EERR RODEO'!C130+'N EERR PIEDEM'!C130+'N EERR TERRA'!C130+'N EERR UCAFE'!C130+'N EERR BARINAS'!C130+'N EERR LOS NA'!C130</f>
        <v>184.10513247792039</v>
      </c>
      <c r="D130" s="131">
        <f>+'N EERR RODEO'!D130+'N EERR PIEDEM'!D130+'N EERR TERRA'!D130+'N EERR UCAFE'!D130+'N EERR BARINAS'!D130+'N EERR LOS NA'!D130</f>
        <v>32.86573909330297</v>
      </c>
      <c r="E130" s="131">
        <f>+'N EERR RODEO'!E130+'N EERR PIEDEM'!E130+'N EERR TERRA'!E130+'N EERR UCAFE'!E130+'N EERR BARINAS'!E130+'N EERR LOS NA'!E130</f>
        <v>208.74992783285614</v>
      </c>
      <c r="F130" s="131">
        <f>+'N EERR RODEO'!F130+'N EERR PIEDEM'!F130+'N EERR TERRA'!F130+'N EERR UCAFE'!F130+'N EERR BARINAS'!F130+'N EERR LOS NA'!F130</f>
        <v>0</v>
      </c>
      <c r="G130" s="131">
        <f>+'N EERR RODEO'!G130+'N EERR PIEDEM'!G130+'N EERR TERRA'!G130+'N EERR UCAFE'!G130+'N EERR BARINAS'!G130+'N EERR LOS NA'!G130</f>
        <v>0</v>
      </c>
      <c r="H130" s="131">
        <f>+'N EERR RODEO'!H130+'N EERR PIEDEM'!H130+'N EERR TERRA'!H130+'N EERR UCAFE'!H130+'N EERR BARINAS'!H130+'N EERR LOS NA'!H130</f>
        <v>272.92688812559999</v>
      </c>
      <c r="I130" s="131">
        <f>+'N EERR RODEO'!I130+'N EERR PIEDEM'!I130+'N EERR TERRA'!I130+'N EERR UCAFE'!I130+'N EERR BARINAS'!I130+'N EERR LOS NA'!I130</f>
        <v>0</v>
      </c>
      <c r="J130" s="131">
        <f>+'N EERR RODEO'!J130+'N EERR PIEDEM'!J130+'N EERR TERRA'!J130+'N EERR UCAFE'!J130+'N EERR BARINAS'!J130+'N EERR LOS NA'!J130</f>
        <v>0</v>
      </c>
      <c r="K130" s="131">
        <f>+'N EERR RODEO'!K130+'N EERR PIEDEM'!K130+'N EERR TERRA'!K130+'N EERR UCAFE'!K130+'N EERR BARINAS'!K130+'N EERR LOS NA'!K130</f>
        <v>0</v>
      </c>
      <c r="L130" s="131">
        <f>+'N EERR RODEO'!L130+'N EERR PIEDEM'!L130+'N EERR TERRA'!L130+'N EERR UCAFE'!L130+'N EERR BARINAS'!L130+'N EERR LOS NA'!L130</f>
        <v>0</v>
      </c>
      <c r="M130" s="131">
        <f>+'N EERR RODEO'!M130+'N EERR PIEDEM'!M130+'N EERR TERRA'!M130+'N EERR UCAFE'!M130+'N EERR BARINAS'!M130+'N EERR LOS NA'!M130</f>
        <v>0</v>
      </c>
      <c r="N130" s="131">
        <f>+'N EERR RODEO'!N130+'N EERR PIEDEM'!N130+'N EERR TERRA'!N130+'N EERR UCAFE'!N130+'N EERR BARINAS'!N130+'N EERR LOS NA'!N130</f>
        <v>0</v>
      </c>
      <c r="O130" s="194">
        <f t="shared" si="25"/>
        <v>698.6476875296795</v>
      </c>
    </row>
    <row r="131" spans="1:15" outlineLevel="1" x14ac:dyDescent="0.3">
      <c r="A131" s="203" t="s">
        <v>319</v>
      </c>
      <c r="B131" s="131">
        <f>+'N EERR RODEO'!B131+'N EERR PIEDEM'!B131+'N EERR TERRA'!B131+'N EERR UCAFE'!B131+'N EERR BARINAS'!B131+'N EERR LOS NA'!B131</f>
        <v>0</v>
      </c>
      <c r="C131" s="131">
        <f>+'N EERR RODEO'!C131+'N EERR PIEDEM'!C131+'N EERR TERRA'!C131+'N EERR UCAFE'!C131+'N EERR BARINAS'!C131+'N EERR LOS NA'!C131</f>
        <v>34.557795552593092</v>
      </c>
      <c r="D131" s="131">
        <f>+'N EERR RODEO'!D131+'N EERR PIEDEM'!D131+'N EERR TERRA'!D131+'N EERR UCAFE'!D131+'N EERR BARINAS'!D131+'N EERR LOS NA'!D131</f>
        <v>213.18792256778877</v>
      </c>
      <c r="E131" s="131">
        <f>+'N EERR RODEO'!E131+'N EERR PIEDEM'!E131+'N EERR TERRA'!E131+'N EERR UCAFE'!E131+'N EERR BARINAS'!E131+'N EERR LOS NA'!E131</f>
        <v>194.57946667297637</v>
      </c>
      <c r="F131" s="131">
        <f>+'N EERR RODEO'!F131+'N EERR PIEDEM'!F131+'N EERR TERRA'!F131+'N EERR UCAFE'!F131+'N EERR BARINAS'!F131+'N EERR LOS NA'!F131</f>
        <v>266.81672619696377</v>
      </c>
      <c r="G131" s="131">
        <f>+'N EERR RODEO'!G131+'N EERR PIEDEM'!G131+'N EERR TERRA'!G131+'N EERR UCAFE'!G131+'N EERR BARINAS'!G131+'N EERR LOS NA'!G131</f>
        <v>318.3018509095163</v>
      </c>
      <c r="H131" s="131">
        <f>+'N EERR RODEO'!H131+'N EERR PIEDEM'!H131+'N EERR TERRA'!H131+'N EERR UCAFE'!H131+'N EERR BARINAS'!H131+'N EERR LOS NA'!H131</f>
        <v>198.2346279192416</v>
      </c>
      <c r="I131" s="131">
        <f>+'N EERR RODEO'!I131+'N EERR PIEDEM'!I131+'N EERR TERRA'!I131+'N EERR UCAFE'!I131+'N EERR BARINAS'!I131+'N EERR LOS NA'!I131</f>
        <v>0</v>
      </c>
      <c r="J131" s="131">
        <f>+'N EERR RODEO'!J131+'N EERR PIEDEM'!J131+'N EERR TERRA'!J131+'N EERR UCAFE'!J131+'N EERR BARINAS'!J131+'N EERR LOS NA'!J131</f>
        <v>0</v>
      </c>
      <c r="K131" s="131">
        <f>+'N EERR RODEO'!K131+'N EERR PIEDEM'!K131+'N EERR TERRA'!K131+'N EERR UCAFE'!K131+'N EERR BARINAS'!K131+'N EERR LOS NA'!K131</f>
        <v>0</v>
      </c>
      <c r="L131" s="131">
        <f>+'N EERR RODEO'!L131+'N EERR PIEDEM'!L131+'N EERR TERRA'!L131+'N EERR UCAFE'!L131+'N EERR BARINAS'!L131+'N EERR LOS NA'!L131</f>
        <v>0</v>
      </c>
      <c r="M131" s="131">
        <f>+'N EERR RODEO'!M131+'N EERR PIEDEM'!M131+'N EERR TERRA'!M131+'N EERR UCAFE'!M131+'N EERR BARINAS'!M131+'N EERR LOS NA'!M131</f>
        <v>0</v>
      </c>
      <c r="N131" s="131">
        <f>+'N EERR RODEO'!N131+'N EERR PIEDEM'!N131+'N EERR TERRA'!N131+'N EERR UCAFE'!N131+'N EERR BARINAS'!N131+'N EERR LOS NA'!N131</f>
        <v>0</v>
      </c>
      <c r="O131" s="194">
        <f t="shared" si="25"/>
        <v>1225.6783898190799</v>
      </c>
    </row>
    <row r="132" spans="1:15" outlineLevel="1" x14ac:dyDescent="0.3">
      <c r="A132" s="203" t="s">
        <v>320</v>
      </c>
      <c r="B132" s="131">
        <f>+'N EERR RODEO'!B132+'N EERR PIEDEM'!B132+'N EERR TERRA'!B132+'N EERR UCAFE'!B132+'N EERR BARINAS'!B132+'N EERR LOS NA'!B132</f>
        <v>0</v>
      </c>
      <c r="C132" s="131">
        <f>+'N EERR RODEO'!C132+'N EERR PIEDEM'!C132+'N EERR TERRA'!C132+'N EERR UCAFE'!C132+'N EERR BARINAS'!C132+'N EERR LOS NA'!C132</f>
        <v>0</v>
      </c>
      <c r="D132" s="131">
        <f>+'N EERR RODEO'!D132+'N EERR PIEDEM'!D132+'N EERR TERRA'!D132+'N EERR UCAFE'!D132+'N EERR BARINAS'!D132+'N EERR LOS NA'!D132</f>
        <v>0</v>
      </c>
      <c r="E132" s="131">
        <f>+'N EERR RODEO'!E132+'N EERR PIEDEM'!E132+'N EERR TERRA'!E132+'N EERR UCAFE'!E132+'N EERR BARINAS'!E132+'N EERR LOS NA'!E132</f>
        <v>0</v>
      </c>
      <c r="F132" s="131">
        <f>+'N EERR RODEO'!F132+'N EERR PIEDEM'!F132+'N EERR TERRA'!F132+'N EERR UCAFE'!F132+'N EERR BARINAS'!F132+'N EERR LOS NA'!F132</f>
        <v>0</v>
      </c>
      <c r="G132" s="131">
        <f>+'N EERR RODEO'!G132+'N EERR PIEDEM'!G132+'N EERR TERRA'!G132+'N EERR UCAFE'!G132+'N EERR BARINAS'!G132+'N EERR LOS NA'!G132</f>
        <v>0</v>
      </c>
      <c r="H132" s="131">
        <f>+'N EERR RODEO'!H132+'N EERR PIEDEM'!H132+'N EERR TERRA'!H132+'N EERR UCAFE'!H132+'N EERR BARINAS'!H132+'N EERR LOS NA'!H132</f>
        <v>0</v>
      </c>
      <c r="I132" s="131">
        <f>+'N EERR RODEO'!I132+'N EERR PIEDEM'!I132+'N EERR TERRA'!I132+'N EERR UCAFE'!I132+'N EERR BARINAS'!I132+'N EERR LOS NA'!I132</f>
        <v>0</v>
      </c>
      <c r="J132" s="131">
        <f>+'N EERR RODEO'!J132+'N EERR PIEDEM'!J132+'N EERR TERRA'!J132+'N EERR UCAFE'!J132+'N EERR BARINAS'!J132+'N EERR LOS NA'!J132</f>
        <v>0</v>
      </c>
      <c r="K132" s="131">
        <f>+'N EERR RODEO'!K132+'N EERR PIEDEM'!K132+'N EERR TERRA'!K132+'N EERR UCAFE'!K132+'N EERR BARINAS'!K132+'N EERR LOS NA'!K132</f>
        <v>0</v>
      </c>
      <c r="L132" s="131">
        <f>+'N EERR RODEO'!L132+'N EERR PIEDEM'!L132+'N EERR TERRA'!L132+'N EERR UCAFE'!L132+'N EERR BARINAS'!L132+'N EERR LOS NA'!L132</f>
        <v>0</v>
      </c>
      <c r="M132" s="131">
        <f>+'N EERR RODEO'!M132+'N EERR PIEDEM'!M132+'N EERR TERRA'!M132+'N EERR UCAFE'!M132+'N EERR BARINAS'!M132+'N EERR LOS NA'!M132</f>
        <v>0</v>
      </c>
      <c r="N132" s="131">
        <f>+'N EERR RODEO'!N132+'N EERR PIEDEM'!N132+'N EERR TERRA'!N132+'N EERR UCAFE'!N132+'N EERR BARINAS'!N132+'N EERR LOS NA'!N132</f>
        <v>0</v>
      </c>
      <c r="O132" s="194">
        <f t="shared" si="25"/>
        <v>0</v>
      </c>
    </row>
    <row r="133" spans="1:15" outlineLevel="1" x14ac:dyDescent="0.3">
      <c r="A133" s="203" t="s">
        <v>321</v>
      </c>
      <c r="B133" s="131">
        <f>+'N EERR RODEO'!B133+'N EERR PIEDEM'!B133+'N EERR TERRA'!B133+'N EERR UCAFE'!B133+'N EERR BARINAS'!B133+'N EERR LOS NA'!B133</f>
        <v>0</v>
      </c>
      <c r="C133" s="131">
        <f>+'N EERR RODEO'!C133+'N EERR PIEDEM'!C133+'N EERR TERRA'!C133+'N EERR UCAFE'!C133+'N EERR BARINAS'!C133+'N EERR LOS NA'!C133</f>
        <v>368.23513562554399</v>
      </c>
      <c r="D133" s="131">
        <f>+'N EERR RODEO'!D133+'N EERR PIEDEM'!D133+'N EERR TERRA'!D133+'N EERR UCAFE'!D133+'N EERR BARINAS'!D133+'N EERR LOS NA'!D133</f>
        <v>59.052878798662022</v>
      </c>
      <c r="E133" s="131">
        <f>+'N EERR RODEO'!E133+'N EERR PIEDEM'!E133+'N EERR TERRA'!E133+'N EERR UCAFE'!E133+'N EERR BARINAS'!E133+'N EERR LOS NA'!E133</f>
        <v>81.272177239350427</v>
      </c>
      <c r="F133" s="131">
        <f>+'N EERR RODEO'!F133+'N EERR PIEDEM'!F133+'N EERR TERRA'!F133+'N EERR UCAFE'!F133+'N EERR BARINAS'!F133+'N EERR LOS NA'!F133</f>
        <v>262.81395157648888</v>
      </c>
      <c r="G133" s="131">
        <f>+'N EERR RODEO'!G133+'N EERR PIEDEM'!G133+'N EERR TERRA'!G133+'N EERR UCAFE'!G133+'N EERR BARINAS'!G133+'N EERR LOS NA'!G133</f>
        <v>138.12263905948413</v>
      </c>
      <c r="H133" s="131">
        <f>+'N EERR RODEO'!H133+'N EERR PIEDEM'!H133+'N EERR TERRA'!H133+'N EERR UCAFE'!H133+'N EERR BARINAS'!H133+'N EERR LOS NA'!H133</f>
        <v>74.174780253958801</v>
      </c>
      <c r="I133" s="131">
        <f>+'N EERR RODEO'!I133+'N EERR PIEDEM'!I133+'N EERR TERRA'!I133+'N EERR UCAFE'!I133+'N EERR BARINAS'!I133+'N EERR LOS NA'!I133</f>
        <v>0</v>
      </c>
      <c r="J133" s="131">
        <f>+'N EERR RODEO'!J133+'N EERR PIEDEM'!J133+'N EERR TERRA'!J133+'N EERR UCAFE'!J133+'N EERR BARINAS'!J133+'N EERR LOS NA'!J133</f>
        <v>0</v>
      </c>
      <c r="K133" s="131">
        <f>+'N EERR RODEO'!K133+'N EERR PIEDEM'!K133+'N EERR TERRA'!K133+'N EERR UCAFE'!K133+'N EERR BARINAS'!K133+'N EERR LOS NA'!K133</f>
        <v>0</v>
      </c>
      <c r="L133" s="131">
        <f>+'N EERR RODEO'!L133+'N EERR PIEDEM'!L133+'N EERR TERRA'!L133+'N EERR UCAFE'!L133+'N EERR BARINAS'!L133+'N EERR LOS NA'!L133</f>
        <v>0</v>
      </c>
      <c r="M133" s="131">
        <f>+'N EERR RODEO'!M133+'N EERR PIEDEM'!M133+'N EERR TERRA'!M133+'N EERR UCAFE'!M133+'N EERR BARINAS'!M133+'N EERR LOS NA'!M133</f>
        <v>0</v>
      </c>
      <c r="N133" s="131">
        <f>+'N EERR RODEO'!N133+'N EERR PIEDEM'!N133+'N EERR TERRA'!N133+'N EERR UCAFE'!N133+'N EERR BARINAS'!N133+'N EERR LOS NA'!N133</f>
        <v>0</v>
      </c>
      <c r="O133" s="194">
        <f t="shared" si="25"/>
        <v>983.67156255348834</v>
      </c>
    </row>
    <row r="134" spans="1:15" outlineLevel="1" x14ac:dyDescent="0.3">
      <c r="A134" s="203" t="s">
        <v>322</v>
      </c>
      <c r="B134" s="131">
        <f>+'N EERR RODEO'!B134+'N EERR PIEDEM'!B134+'N EERR TERRA'!B134+'N EERR UCAFE'!B134+'N EERR BARINAS'!B134+'N EERR LOS NA'!B134</f>
        <v>0</v>
      </c>
      <c r="C134" s="131">
        <f>+'N EERR RODEO'!C134+'N EERR PIEDEM'!C134+'N EERR TERRA'!C134+'N EERR UCAFE'!C134+'N EERR BARINAS'!C134+'N EERR LOS NA'!C134</f>
        <v>92.36999999999999</v>
      </c>
      <c r="D134" s="131">
        <f>+'N EERR RODEO'!D134+'N EERR PIEDEM'!D134+'N EERR TERRA'!D134+'N EERR UCAFE'!D134+'N EERR BARINAS'!D134+'N EERR LOS NA'!D134</f>
        <v>62.15</v>
      </c>
      <c r="E134" s="131">
        <f>+'N EERR RODEO'!E134+'N EERR PIEDEM'!E134+'N EERR TERRA'!E134+'N EERR UCAFE'!E134+'N EERR BARINAS'!E134+'N EERR LOS NA'!E134</f>
        <v>541.91000000000008</v>
      </c>
      <c r="F134" s="131">
        <f>+'N EERR RODEO'!F134+'N EERR PIEDEM'!F134+'N EERR TERRA'!F134+'N EERR UCAFE'!F134+'N EERR BARINAS'!F134+'N EERR LOS NA'!F134</f>
        <v>131.46</v>
      </c>
      <c r="G134" s="131">
        <f>+'N EERR RODEO'!G134+'N EERR PIEDEM'!G134+'N EERR TERRA'!G134+'N EERR UCAFE'!G134+'N EERR BARINAS'!G134+'N EERR LOS NA'!G134</f>
        <v>56.7</v>
      </c>
      <c r="H134" s="131">
        <f>+'N EERR RODEO'!H134+'N EERR PIEDEM'!H134+'N EERR TERRA'!H134+'N EERR UCAFE'!H134+'N EERR BARINAS'!H134+'N EERR LOS NA'!H134</f>
        <v>56.35</v>
      </c>
      <c r="I134" s="131">
        <f>+'N EERR RODEO'!I134+'N EERR PIEDEM'!I134+'N EERR TERRA'!I134+'N EERR UCAFE'!I134+'N EERR BARINAS'!I134+'N EERR LOS NA'!I134</f>
        <v>0</v>
      </c>
      <c r="J134" s="131">
        <f>+'N EERR RODEO'!J134+'N EERR PIEDEM'!J134+'N EERR TERRA'!J134+'N EERR UCAFE'!J134+'N EERR BARINAS'!J134+'N EERR LOS NA'!J134</f>
        <v>0</v>
      </c>
      <c r="K134" s="131">
        <f>+'N EERR RODEO'!K134+'N EERR PIEDEM'!K134+'N EERR TERRA'!K134+'N EERR UCAFE'!K134+'N EERR BARINAS'!K134+'N EERR LOS NA'!K134</f>
        <v>0</v>
      </c>
      <c r="L134" s="131">
        <f>+'N EERR RODEO'!L134+'N EERR PIEDEM'!L134+'N EERR TERRA'!L134+'N EERR UCAFE'!L134+'N EERR BARINAS'!L134+'N EERR LOS NA'!L134</f>
        <v>0</v>
      </c>
      <c r="M134" s="131">
        <f>+'N EERR RODEO'!M134+'N EERR PIEDEM'!M134+'N EERR TERRA'!M134+'N EERR UCAFE'!M134+'N EERR BARINAS'!M134+'N EERR LOS NA'!M134</f>
        <v>0</v>
      </c>
      <c r="N134" s="131">
        <f>+'N EERR RODEO'!N134+'N EERR PIEDEM'!N134+'N EERR TERRA'!N134+'N EERR UCAFE'!N134+'N EERR BARINAS'!N134+'N EERR LOS NA'!N134</f>
        <v>0</v>
      </c>
      <c r="O134" s="194">
        <f t="shared" si="25"/>
        <v>940.94000000000017</v>
      </c>
    </row>
    <row r="135" spans="1:15" outlineLevel="1" x14ac:dyDescent="0.3">
      <c r="A135" s="203" t="s">
        <v>323</v>
      </c>
      <c r="B135" s="131">
        <f>+'N EERR RODEO'!B135+'N EERR PIEDEM'!B135+'N EERR TERRA'!B135+'N EERR UCAFE'!B135+'N EERR BARINAS'!B135+'N EERR LOS NA'!B135</f>
        <v>0</v>
      </c>
      <c r="C135" s="131">
        <f>+'N EERR RODEO'!C135+'N EERR PIEDEM'!C135+'N EERR TERRA'!C135+'N EERR UCAFE'!C135+'N EERR BARINAS'!C135+'N EERR LOS NA'!C135</f>
        <v>0</v>
      </c>
      <c r="D135" s="131">
        <f>+'N EERR RODEO'!D135+'N EERR PIEDEM'!D135+'N EERR TERRA'!D135+'N EERR UCAFE'!D135+'N EERR BARINAS'!D135+'N EERR LOS NA'!D135</f>
        <v>0</v>
      </c>
      <c r="E135" s="131">
        <f>+'N EERR RODEO'!E135+'N EERR PIEDEM'!E135+'N EERR TERRA'!E135+'N EERR UCAFE'!E135+'N EERR BARINAS'!E135+'N EERR LOS NA'!E135</f>
        <v>0</v>
      </c>
      <c r="F135" s="131">
        <f>+'N EERR RODEO'!F135+'N EERR PIEDEM'!F135+'N EERR TERRA'!F135+'N EERR UCAFE'!F135+'N EERR BARINAS'!F135+'N EERR LOS NA'!F135</f>
        <v>0</v>
      </c>
      <c r="G135" s="131">
        <f>+'N EERR RODEO'!G135+'N EERR PIEDEM'!G135+'N EERR TERRA'!G135+'N EERR UCAFE'!G135+'N EERR BARINAS'!G135+'N EERR LOS NA'!G135</f>
        <v>0</v>
      </c>
      <c r="H135" s="131">
        <f>+'N EERR RODEO'!H135+'N EERR PIEDEM'!H135+'N EERR TERRA'!H135+'N EERR UCAFE'!H135+'N EERR BARINAS'!H135+'N EERR LOS NA'!H135</f>
        <v>0</v>
      </c>
      <c r="I135" s="131">
        <f>+'N EERR RODEO'!I135+'N EERR PIEDEM'!I135+'N EERR TERRA'!I135+'N EERR UCAFE'!I135+'N EERR BARINAS'!I135+'N EERR LOS NA'!I135</f>
        <v>0</v>
      </c>
      <c r="J135" s="131">
        <f>+'N EERR RODEO'!J135+'N EERR PIEDEM'!J135+'N EERR TERRA'!J135+'N EERR UCAFE'!J135+'N EERR BARINAS'!J135+'N EERR LOS NA'!J135</f>
        <v>0</v>
      </c>
      <c r="K135" s="131">
        <f>+'N EERR RODEO'!K135+'N EERR PIEDEM'!K135+'N EERR TERRA'!K135+'N EERR UCAFE'!K135+'N EERR BARINAS'!K135+'N EERR LOS NA'!K135</f>
        <v>0</v>
      </c>
      <c r="L135" s="131">
        <f>+'N EERR RODEO'!L135+'N EERR PIEDEM'!L135+'N EERR TERRA'!L135+'N EERR UCAFE'!L135+'N EERR BARINAS'!L135+'N EERR LOS NA'!L135</f>
        <v>0</v>
      </c>
      <c r="M135" s="131">
        <f>+'N EERR RODEO'!M135+'N EERR PIEDEM'!M135+'N EERR TERRA'!M135+'N EERR UCAFE'!M135+'N EERR BARINAS'!M135+'N EERR LOS NA'!M135</f>
        <v>0</v>
      </c>
      <c r="N135" s="131">
        <f>+'N EERR RODEO'!N135+'N EERR PIEDEM'!N135+'N EERR TERRA'!N135+'N EERR UCAFE'!N135+'N EERR BARINAS'!N135+'N EERR LOS NA'!N135</f>
        <v>0</v>
      </c>
      <c r="O135" s="194">
        <f t="shared" si="25"/>
        <v>0</v>
      </c>
    </row>
    <row r="136" spans="1:15" outlineLevel="1" x14ac:dyDescent="0.3">
      <c r="A136" s="203" t="s">
        <v>324</v>
      </c>
      <c r="B136" s="131">
        <f>+'N EERR RODEO'!B136+'N EERR PIEDEM'!B136+'N EERR TERRA'!B136+'N EERR UCAFE'!B136+'N EERR BARINAS'!B136+'N EERR LOS NA'!B136</f>
        <v>0</v>
      </c>
      <c r="C136" s="131">
        <f>+'N EERR RODEO'!C136+'N EERR PIEDEM'!C136+'N EERR TERRA'!C136+'N EERR UCAFE'!C136+'N EERR BARINAS'!C136+'N EERR LOS NA'!C136</f>
        <v>408.97951026680749</v>
      </c>
      <c r="D136" s="131">
        <f>+'N EERR RODEO'!D136+'N EERR PIEDEM'!D136+'N EERR TERRA'!D136+'N EERR UCAFE'!D136+'N EERR BARINAS'!D136+'N EERR LOS NA'!D136</f>
        <v>473.66032880222053</v>
      </c>
      <c r="E136" s="131">
        <f>+'N EERR RODEO'!E136+'N EERR PIEDEM'!E136+'N EERR TERRA'!E136+'N EERR UCAFE'!E136+'N EERR BARINAS'!E136+'N EERR LOS NA'!E136</f>
        <v>439.1644462847724</v>
      </c>
      <c r="F136" s="131">
        <f>+'N EERR RODEO'!F136+'N EERR PIEDEM'!F136+'N EERR TERRA'!F136+'N EERR UCAFE'!F136+'N EERR BARINAS'!F136+'N EERR LOS NA'!F136</f>
        <v>456.90737065005834</v>
      </c>
      <c r="G136" s="131">
        <f>+'N EERR RODEO'!G136+'N EERR PIEDEM'!G136+'N EERR TERRA'!G136+'N EERR UCAFE'!G136+'N EERR BARINAS'!G136+'N EERR LOS NA'!G136</f>
        <v>531.98129832719201</v>
      </c>
      <c r="H136" s="131">
        <f>+'N EERR RODEO'!H136+'N EERR PIEDEM'!H136+'N EERR TERRA'!H136+'N EERR UCAFE'!H136+'N EERR BARINAS'!H136+'N EERR LOS NA'!H136</f>
        <v>555.53463197609142</v>
      </c>
      <c r="I136" s="131">
        <f>+'N EERR RODEO'!I136+'N EERR PIEDEM'!I136+'N EERR TERRA'!I136+'N EERR UCAFE'!I136+'N EERR BARINAS'!I136+'N EERR LOS NA'!I136</f>
        <v>0</v>
      </c>
      <c r="J136" s="131">
        <f>+'N EERR RODEO'!J136+'N EERR PIEDEM'!J136+'N EERR TERRA'!J136+'N EERR UCAFE'!J136+'N EERR BARINAS'!J136+'N EERR LOS NA'!J136</f>
        <v>0</v>
      </c>
      <c r="K136" s="131">
        <f>+'N EERR RODEO'!K136+'N EERR PIEDEM'!K136+'N EERR TERRA'!K136+'N EERR UCAFE'!K136+'N EERR BARINAS'!K136+'N EERR LOS NA'!K136</f>
        <v>0</v>
      </c>
      <c r="L136" s="131">
        <f>+'N EERR RODEO'!L136+'N EERR PIEDEM'!L136+'N EERR TERRA'!L136+'N EERR UCAFE'!L136+'N EERR BARINAS'!L136+'N EERR LOS NA'!L136</f>
        <v>0</v>
      </c>
      <c r="M136" s="131">
        <f>+'N EERR RODEO'!M136+'N EERR PIEDEM'!M136+'N EERR TERRA'!M136+'N EERR UCAFE'!M136+'N EERR BARINAS'!M136+'N EERR LOS NA'!M136</f>
        <v>0</v>
      </c>
      <c r="N136" s="131">
        <f>+'N EERR RODEO'!N136+'N EERR PIEDEM'!N136+'N EERR TERRA'!N136+'N EERR UCAFE'!N136+'N EERR BARINAS'!N136+'N EERR LOS NA'!N136</f>
        <v>0</v>
      </c>
      <c r="O136" s="194">
        <f t="shared" si="25"/>
        <v>2866.2275863071422</v>
      </c>
    </row>
    <row r="137" spans="1:15" outlineLevel="1" x14ac:dyDescent="0.3">
      <c r="A137" s="203"/>
      <c r="B137" s="131">
        <f>+'N EERR RODEO'!B137+'N EERR PIEDEM'!B137+'N EERR TERRA'!B137+'N EERR UCAFE'!B137+'N EERR BARINAS'!B137+'N EERR LOS NA'!B137</f>
        <v>0</v>
      </c>
      <c r="C137" s="131">
        <f>+'N EERR RODEO'!C137+'N EERR PIEDEM'!C137+'N EERR TERRA'!C137+'N EERR UCAFE'!C137+'N EERR BARINAS'!C137+'N EERR LOS NA'!C137</f>
        <v>0</v>
      </c>
      <c r="D137" s="131">
        <f>+'N EERR RODEO'!D137+'N EERR PIEDEM'!D137+'N EERR TERRA'!D137+'N EERR UCAFE'!D137+'N EERR BARINAS'!D137+'N EERR LOS NA'!D137</f>
        <v>0</v>
      </c>
      <c r="E137" s="131">
        <f>+'N EERR RODEO'!E137+'N EERR PIEDEM'!E137+'N EERR TERRA'!E137+'N EERR UCAFE'!E137+'N EERR BARINAS'!E137+'N EERR LOS NA'!E137</f>
        <v>0</v>
      </c>
      <c r="F137" s="131">
        <f>+'N EERR RODEO'!F137+'N EERR PIEDEM'!F137+'N EERR TERRA'!F137+'N EERR UCAFE'!F137+'N EERR BARINAS'!F137+'N EERR LOS NA'!F137</f>
        <v>0</v>
      </c>
      <c r="G137" s="131">
        <f>+'N EERR RODEO'!G137+'N EERR PIEDEM'!G137+'N EERR TERRA'!G137+'N EERR UCAFE'!G137+'N EERR BARINAS'!G137+'N EERR LOS NA'!G137</f>
        <v>0</v>
      </c>
      <c r="H137" s="131">
        <f>+'N EERR RODEO'!H137+'N EERR PIEDEM'!H137+'N EERR TERRA'!H137+'N EERR UCAFE'!H137+'N EERR BARINAS'!H137+'N EERR LOS NA'!H137</f>
        <v>0</v>
      </c>
      <c r="I137" s="131">
        <f>+'N EERR RODEO'!I137+'N EERR PIEDEM'!I137+'N EERR TERRA'!I137+'N EERR UCAFE'!I137+'N EERR BARINAS'!I137+'N EERR LOS NA'!I137</f>
        <v>0</v>
      </c>
      <c r="J137" s="131">
        <f>+'N EERR RODEO'!J137+'N EERR PIEDEM'!J137+'N EERR TERRA'!J137+'N EERR UCAFE'!J137+'N EERR BARINAS'!J137+'N EERR LOS NA'!J137</f>
        <v>0</v>
      </c>
      <c r="K137" s="131">
        <f>+'N EERR RODEO'!K137+'N EERR PIEDEM'!K137+'N EERR TERRA'!K137+'N EERR UCAFE'!K137+'N EERR BARINAS'!K137+'N EERR LOS NA'!K137</f>
        <v>0</v>
      </c>
      <c r="L137" s="131">
        <f>+'N EERR RODEO'!L137+'N EERR PIEDEM'!L137+'N EERR TERRA'!L137+'N EERR UCAFE'!L137+'N EERR BARINAS'!L137+'N EERR LOS NA'!L137</f>
        <v>0</v>
      </c>
      <c r="M137" s="131">
        <f>+'N EERR RODEO'!M137+'N EERR PIEDEM'!M137+'N EERR TERRA'!M137+'N EERR UCAFE'!M137+'N EERR BARINAS'!M137+'N EERR LOS NA'!M137</f>
        <v>0</v>
      </c>
      <c r="N137" s="131">
        <f>+'N EERR RODEO'!N137+'N EERR PIEDEM'!N137+'N EERR TERRA'!N137+'N EERR UCAFE'!N137+'N EERR BARINAS'!N137+'N EERR LOS NA'!N137</f>
        <v>0</v>
      </c>
      <c r="O137" s="194">
        <f t="shared" si="25"/>
        <v>0</v>
      </c>
    </row>
    <row r="138" spans="1:15" outlineLevel="1" x14ac:dyDescent="0.3">
      <c r="A138" s="203"/>
      <c r="B138" s="131">
        <f>+'N EERR RODEO'!B138+'N EERR PIEDEM'!B138+'N EERR TERRA'!B138+'N EERR UCAFE'!B138+'N EERR BARINAS'!B138+'N EERR LOS NA'!B138</f>
        <v>0</v>
      </c>
      <c r="C138" s="131">
        <f>+'N EERR RODEO'!C138+'N EERR PIEDEM'!C138+'N EERR TERRA'!C138+'N EERR UCAFE'!C138+'N EERR BARINAS'!C138+'N EERR LOS NA'!C138</f>
        <v>0</v>
      </c>
      <c r="D138" s="131">
        <f>+'N EERR RODEO'!D138+'N EERR PIEDEM'!D138+'N EERR TERRA'!D138+'N EERR UCAFE'!D138+'N EERR BARINAS'!D138+'N EERR LOS NA'!D138</f>
        <v>0</v>
      </c>
      <c r="E138" s="131">
        <f>+'N EERR RODEO'!E138+'N EERR PIEDEM'!E138+'N EERR TERRA'!E138+'N EERR UCAFE'!E138+'N EERR BARINAS'!E138+'N EERR LOS NA'!E138</f>
        <v>0</v>
      </c>
      <c r="F138" s="131">
        <f>+'N EERR RODEO'!F138+'N EERR PIEDEM'!F138+'N EERR TERRA'!F138+'N EERR UCAFE'!F138+'N EERR BARINAS'!F138+'N EERR LOS NA'!F138</f>
        <v>0</v>
      </c>
      <c r="G138" s="131">
        <f>+'N EERR RODEO'!G138+'N EERR PIEDEM'!G138+'N EERR TERRA'!G138+'N EERR UCAFE'!G138+'N EERR BARINAS'!G138+'N EERR LOS NA'!G138</f>
        <v>0</v>
      </c>
      <c r="H138" s="131">
        <f>+'N EERR RODEO'!H138+'N EERR PIEDEM'!H138+'N EERR TERRA'!H138+'N EERR UCAFE'!H138+'N EERR BARINAS'!H138+'N EERR LOS NA'!H138</f>
        <v>0</v>
      </c>
      <c r="I138" s="131">
        <f>+'N EERR RODEO'!I138+'N EERR PIEDEM'!I138+'N EERR TERRA'!I138+'N EERR UCAFE'!I138+'N EERR BARINAS'!I138+'N EERR LOS NA'!I138</f>
        <v>0</v>
      </c>
      <c r="J138" s="131">
        <f>+'N EERR RODEO'!J138+'N EERR PIEDEM'!J138+'N EERR TERRA'!J138+'N EERR UCAFE'!J138+'N EERR BARINAS'!J138+'N EERR LOS NA'!J138</f>
        <v>0</v>
      </c>
      <c r="K138" s="131">
        <f>+'N EERR RODEO'!K138+'N EERR PIEDEM'!K138+'N EERR TERRA'!K138+'N EERR UCAFE'!K138+'N EERR BARINAS'!K138+'N EERR LOS NA'!K138</f>
        <v>0</v>
      </c>
      <c r="L138" s="131">
        <f>+'N EERR RODEO'!L138+'N EERR PIEDEM'!L138+'N EERR TERRA'!L138+'N EERR UCAFE'!L138+'N EERR BARINAS'!L138+'N EERR LOS NA'!L138</f>
        <v>0</v>
      </c>
      <c r="M138" s="131">
        <f>+'N EERR RODEO'!M138+'N EERR PIEDEM'!M138+'N EERR TERRA'!M138+'N EERR UCAFE'!M138+'N EERR BARINAS'!M138+'N EERR LOS NA'!M138</f>
        <v>0</v>
      </c>
      <c r="N138" s="131">
        <f>+'N EERR RODEO'!N138+'N EERR PIEDEM'!N138+'N EERR TERRA'!N138+'N EERR UCAFE'!N138+'N EERR BARINAS'!N138+'N EERR LOS NA'!N138</f>
        <v>0</v>
      </c>
      <c r="O138" s="194">
        <f t="shared" si="25"/>
        <v>0</v>
      </c>
    </row>
    <row r="139" spans="1:15" s="187" customFormat="1" ht="15.6" x14ac:dyDescent="0.3">
      <c r="A139" s="209" t="s">
        <v>75</v>
      </c>
      <c r="B139" s="186">
        <f>SUM(B140:B171)</f>
        <v>0</v>
      </c>
      <c r="C139" s="186">
        <f>SUM(C140:C171)</f>
        <v>4704.7088614860495</v>
      </c>
      <c r="D139" s="186">
        <f t="shared" ref="D139:H139" si="26">SUM(D140:D171)</f>
        <v>3404.9273823927119</v>
      </c>
      <c r="E139" s="186">
        <f t="shared" si="26"/>
        <v>7665.050932494144</v>
      </c>
      <c r="F139" s="186">
        <f t="shared" si="26"/>
        <v>8074.9140331646558</v>
      </c>
      <c r="G139" s="186">
        <f t="shared" si="26"/>
        <v>7636.8854351640648</v>
      </c>
      <c r="H139" s="186">
        <f t="shared" si="26"/>
        <v>6838.7403702551755</v>
      </c>
      <c r="I139" s="186">
        <f t="shared" ref="I139:K139" si="27">SUM(I140:I171)</f>
        <v>0</v>
      </c>
      <c r="J139" s="186">
        <f t="shared" si="27"/>
        <v>0</v>
      </c>
      <c r="K139" s="186">
        <f t="shared" si="27"/>
        <v>0</v>
      </c>
      <c r="L139" s="186">
        <f t="shared" ref="L139:N139" si="28">SUM(L140:L171)</f>
        <v>0</v>
      </c>
      <c r="M139" s="186">
        <f t="shared" si="28"/>
        <v>0</v>
      </c>
      <c r="N139" s="186">
        <f t="shared" si="28"/>
        <v>0</v>
      </c>
      <c r="O139" s="210">
        <f t="shared" si="25"/>
        <v>38325.227014956807</v>
      </c>
    </row>
    <row r="140" spans="1:15" outlineLevel="2" x14ac:dyDescent="0.3">
      <c r="A140" s="203" t="s">
        <v>325</v>
      </c>
      <c r="B140" s="131">
        <f>+'N EERR RODEO'!B140+'N EERR PIEDEM'!B140+'N EERR TERRA'!B140+'N EERR UCAFE'!B140+'N EERR BARINAS'!B140+'N EERR LOS NA'!B140</f>
        <v>0</v>
      </c>
      <c r="C140" s="131">
        <f>+'N EERR RODEO'!C140+'N EERR PIEDEM'!C140+'N EERR TERRA'!C140+'N EERR UCAFE'!C140+'N EERR BARINAS'!C140+'N EERR LOS NA'!C140</f>
        <v>0</v>
      </c>
      <c r="D140" s="131">
        <f>+'N EERR RODEO'!D140+'N EERR PIEDEM'!D140+'N EERR TERRA'!D140+'N EERR UCAFE'!D140+'N EERR BARINAS'!D140+'N EERR LOS NA'!D140</f>
        <v>0</v>
      </c>
      <c r="E140" s="131">
        <f>+'N EERR RODEO'!E140+'N EERR PIEDEM'!E140+'N EERR TERRA'!E140+'N EERR UCAFE'!E140+'N EERR BARINAS'!E140+'N EERR LOS NA'!E140</f>
        <v>0</v>
      </c>
      <c r="F140" s="131">
        <f>+'N EERR RODEO'!F140+'N EERR PIEDEM'!F140+'N EERR TERRA'!F140+'N EERR UCAFE'!F140+'N EERR BARINAS'!F140+'N EERR LOS NA'!F140</f>
        <v>0</v>
      </c>
      <c r="G140" s="131">
        <f>+'N EERR RODEO'!G140+'N EERR PIEDEM'!G140+'N EERR TERRA'!G140+'N EERR UCAFE'!G140+'N EERR BARINAS'!G140+'N EERR LOS NA'!G140</f>
        <v>0</v>
      </c>
      <c r="H140" s="131">
        <f>+'N EERR RODEO'!H140+'N EERR PIEDEM'!H140+'N EERR TERRA'!H140+'N EERR UCAFE'!H140+'N EERR BARINAS'!H140+'N EERR LOS NA'!H140</f>
        <v>0</v>
      </c>
      <c r="I140" s="131">
        <f>+'N EERR RODEO'!I140+'N EERR PIEDEM'!I140+'N EERR TERRA'!I140+'N EERR UCAFE'!I140+'N EERR BARINAS'!I140+'N EERR LOS NA'!I140</f>
        <v>0</v>
      </c>
      <c r="J140" s="131">
        <f>+'N EERR RODEO'!J140+'N EERR PIEDEM'!J140+'N EERR TERRA'!J140+'N EERR UCAFE'!J140+'N EERR BARINAS'!J140+'N EERR LOS NA'!J140</f>
        <v>0</v>
      </c>
      <c r="K140" s="131">
        <f>+'N EERR RODEO'!K140+'N EERR PIEDEM'!K140+'N EERR TERRA'!K140+'N EERR UCAFE'!K140+'N EERR BARINAS'!K140+'N EERR LOS NA'!K140</f>
        <v>0</v>
      </c>
      <c r="L140" s="131">
        <f>+'N EERR RODEO'!L140+'N EERR PIEDEM'!L140+'N EERR TERRA'!L140+'N EERR UCAFE'!L140+'N EERR BARINAS'!L140+'N EERR LOS NA'!L140</f>
        <v>0</v>
      </c>
      <c r="M140" s="131">
        <f>+'N EERR RODEO'!M140+'N EERR PIEDEM'!M140+'N EERR TERRA'!M140+'N EERR UCAFE'!M140+'N EERR BARINAS'!M140+'N EERR LOS NA'!M140</f>
        <v>0</v>
      </c>
      <c r="N140" s="131">
        <f>+'N EERR RODEO'!N140+'N EERR PIEDEM'!N140+'N EERR TERRA'!N140+'N EERR UCAFE'!N140+'N EERR BARINAS'!N140+'N EERR LOS NA'!N140</f>
        <v>0</v>
      </c>
      <c r="O140" s="194">
        <f t="shared" si="25"/>
        <v>0</v>
      </c>
    </row>
    <row r="141" spans="1:15" outlineLevel="2" x14ac:dyDescent="0.3">
      <c r="A141" s="203" t="s">
        <v>326</v>
      </c>
      <c r="B141" s="131">
        <f>+'N EERR RODEO'!B141+'N EERR PIEDEM'!B141+'N EERR TERRA'!B141+'N EERR UCAFE'!B141+'N EERR BARINAS'!B141+'N EERR LOS NA'!B141</f>
        <v>0</v>
      </c>
      <c r="C141" s="131">
        <f>+'N EERR RODEO'!C141+'N EERR PIEDEM'!C141+'N EERR TERRA'!C141+'N EERR UCAFE'!C141+'N EERR BARINAS'!C141+'N EERR LOS NA'!C141</f>
        <v>0</v>
      </c>
      <c r="D141" s="131">
        <f>+'N EERR RODEO'!D141+'N EERR PIEDEM'!D141+'N EERR TERRA'!D141+'N EERR UCAFE'!D141+'N EERR BARINAS'!D141+'N EERR LOS NA'!D141</f>
        <v>0</v>
      </c>
      <c r="E141" s="131">
        <f>+'N EERR RODEO'!E141+'N EERR PIEDEM'!E141+'N EERR TERRA'!E141+'N EERR UCAFE'!E141+'N EERR BARINAS'!E141+'N EERR LOS NA'!E141</f>
        <v>0</v>
      </c>
      <c r="F141" s="131">
        <f>+'N EERR RODEO'!F141+'N EERR PIEDEM'!F141+'N EERR TERRA'!F141+'N EERR UCAFE'!F141+'N EERR BARINAS'!F141+'N EERR LOS NA'!F141</f>
        <v>0</v>
      </c>
      <c r="G141" s="131">
        <f>+'N EERR RODEO'!G141+'N EERR PIEDEM'!G141+'N EERR TERRA'!G141+'N EERR UCAFE'!G141+'N EERR BARINAS'!G141+'N EERR LOS NA'!G141</f>
        <v>0</v>
      </c>
      <c r="H141" s="131">
        <f>+'N EERR RODEO'!H141+'N EERR PIEDEM'!H141+'N EERR TERRA'!H141+'N EERR UCAFE'!H141+'N EERR BARINAS'!H141+'N EERR LOS NA'!H141</f>
        <v>50.155749232579197</v>
      </c>
      <c r="I141" s="131">
        <f>+'N EERR RODEO'!I141+'N EERR PIEDEM'!I141+'N EERR TERRA'!I141+'N EERR UCAFE'!I141+'N EERR BARINAS'!I141+'N EERR LOS NA'!I141</f>
        <v>0</v>
      </c>
      <c r="J141" s="131">
        <f>+'N EERR RODEO'!J141+'N EERR PIEDEM'!J141+'N EERR TERRA'!J141+'N EERR UCAFE'!J141+'N EERR BARINAS'!J141+'N EERR LOS NA'!J141</f>
        <v>0</v>
      </c>
      <c r="K141" s="131">
        <f>+'N EERR RODEO'!K141+'N EERR PIEDEM'!K141+'N EERR TERRA'!K141+'N EERR UCAFE'!K141+'N EERR BARINAS'!K141+'N EERR LOS NA'!K141</f>
        <v>0</v>
      </c>
      <c r="L141" s="131">
        <f>+'N EERR RODEO'!L141+'N EERR PIEDEM'!L141+'N EERR TERRA'!L141+'N EERR UCAFE'!L141+'N EERR BARINAS'!L141+'N EERR LOS NA'!L141</f>
        <v>0</v>
      </c>
      <c r="M141" s="131">
        <f>+'N EERR RODEO'!M141+'N EERR PIEDEM'!M141+'N EERR TERRA'!M141+'N EERR UCAFE'!M141+'N EERR BARINAS'!M141+'N EERR LOS NA'!M141</f>
        <v>0</v>
      </c>
      <c r="N141" s="131">
        <f>+'N EERR RODEO'!N141+'N EERR PIEDEM'!N141+'N EERR TERRA'!N141+'N EERR UCAFE'!N141+'N EERR BARINAS'!N141+'N EERR LOS NA'!N141</f>
        <v>0</v>
      </c>
      <c r="O141" s="194">
        <f t="shared" si="25"/>
        <v>50.155749232579197</v>
      </c>
    </row>
    <row r="142" spans="1:15" outlineLevel="2" x14ac:dyDescent="0.3">
      <c r="A142" s="203" t="s">
        <v>327</v>
      </c>
      <c r="B142" s="131">
        <f>+'N EERR RODEO'!B142+'N EERR PIEDEM'!B142+'N EERR TERRA'!B142+'N EERR UCAFE'!B142+'N EERR BARINAS'!B142+'N EERR LOS NA'!B142</f>
        <v>0</v>
      </c>
      <c r="C142" s="131">
        <f>+'N EERR RODEO'!C142+'N EERR PIEDEM'!C142+'N EERR TERRA'!C142+'N EERR UCAFE'!C142+'N EERR BARINAS'!C142+'N EERR LOS NA'!C142</f>
        <v>0</v>
      </c>
      <c r="D142" s="131">
        <f>+'N EERR RODEO'!D142+'N EERR PIEDEM'!D142+'N EERR TERRA'!D142+'N EERR UCAFE'!D142+'N EERR BARINAS'!D142+'N EERR LOS NA'!D142</f>
        <v>0</v>
      </c>
      <c r="E142" s="131">
        <f>+'N EERR RODEO'!E142+'N EERR PIEDEM'!E142+'N EERR TERRA'!E142+'N EERR UCAFE'!E142+'N EERR BARINAS'!E142+'N EERR LOS NA'!E142</f>
        <v>0</v>
      </c>
      <c r="F142" s="131">
        <f>+'N EERR RODEO'!F142+'N EERR PIEDEM'!F142+'N EERR TERRA'!F142+'N EERR UCAFE'!F142+'N EERR BARINAS'!F142+'N EERR LOS NA'!F142</f>
        <v>0</v>
      </c>
      <c r="G142" s="131">
        <f>+'N EERR RODEO'!G142+'N EERR PIEDEM'!G142+'N EERR TERRA'!G142+'N EERR UCAFE'!G142+'N EERR BARINAS'!G142+'N EERR LOS NA'!G142</f>
        <v>0</v>
      </c>
      <c r="H142" s="131">
        <f>+'N EERR RODEO'!H142+'N EERR PIEDEM'!H142+'N EERR TERRA'!H142+'N EERR UCAFE'!H142+'N EERR BARINAS'!H142+'N EERR LOS NA'!H142</f>
        <v>0</v>
      </c>
      <c r="I142" s="131">
        <f>+'N EERR RODEO'!I142+'N EERR PIEDEM'!I142+'N EERR TERRA'!I142+'N EERR UCAFE'!I142+'N EERR BARINAS'!I142+'N EERR LOS NA'!I142</f>
        <v>0</v>
      </c>
      <c r="J142" s="131">
        <f>+'N EERR RODEO'!J142+'N EERR PIEDEM'!J142+'N EERR TERRA'!J142+'N EERR UCAFE'!J142+'N EERR BARINAS'!J142+'N EERR LOS NA'!J142</f>
        <v>0</v>
      </c>
      <c r="K142" s="131">
        <f>+'N EERR RODEO'!K142+'N EERR PIEDEM'!K142+'N EERR TERRA'!K142+'N EERR UCAFE'!K142+'N EERR BARINAS'!K142+'N EERR LOS NA'!K142</f>
        <v>0</v>
      </c>
      <c r="L142" s="131">
        <f>+'N EERR RODEO'!L142+'N EERR PIEDEM'!L142+'N EERR TERRA'!L142+'N EERR UCAFE'!L142+'N EERR BARINAS'!L142+'N EERR LOS NA'!L142</f>
        <v>0</v>
      </c>
      <c r="M142" s="131">
        <f>+'N EERR RODEO'!M142+'N EERR PIEDEM'!M142+'N EERR TERRA'!M142+'N EERR UCAFE'!M142+'N EERR BARINAS'!M142+'N EERR LOS NA'!M142</f>
        <v>0</v>
      </c>
      <c r="N142" s="131">
        <f>+'N EERR RODEO'!N142+'N EERR PIEDEM'!N142+'N EERR TERRA'!N142+'N EERR UCAFE'!N142+'N EERR BARINAS'!N142+'N EERR LOS NA'!N142</f>
        <v>0</v>
      </c>
      <c r="O142" s="194">
        <f t="shared" si="25"/>
        <v>0</v>
      </c>
    </row>
    <row r="143" spans="1:15" outlineLevel="2" x14ac:dyDescent="0.3">
      <c r="A143" s="203" t="s">
        <v>328</v>
      </c>
      <c r="B143" s="131">
        <f>+'N EERR RODEO'!B143+'N EERR PIEDEM'!B143+'N EERR TERRA'!B143+'N EERR UCAFE'!B143+'N EERR BARINAS'!B143+'N EERR LOS NA'!B143</f>
        <v>0</v>
      </c>
      <c r="C143" s="131">
        <f>+'N EERR RODEO'!C143+'N EERR PIEDEM'!C143+'N EERR TERRA'!C143+'N EERR UCAFE'!C143+'N EERR BARINAS'!C143+'N EERR LOS NA'!C143</f>
        <v>0</v>
      </c>
      <c r="D143" s="131">
        <f>+'N EERR RODEO'!D143+'N EERR PIEDEM'!D143+'N EERR TERRA'!D143+'N EERR UCAFE'!D143+'N EERR BARINAS'!D143+'N EERR LOS NA'!D143</f>
        <v>0</v>
      </c>
      <c r="E143" s="131">
        <f>+'N EERR RODEO'!E143+'N EERR PIEDEM'!E143+'N EERR TERRA'!E143+'N EERR UCAFE'!E143+'N EERR BARINAS'!E143+'N EERR LOS NA'!E143</f>
        <v>0</v>
      </c>
      <c r="F143" s="131">
        <f>+'N EERR RODEO'!F143+'N EERR PIEDEM'!F143+'N EERR TERRA'!F143+'N EERR UCAFE'!F143+'N EERR BARINAS'!F143+'N EERR LOS NA'!F143</f>
        <v>0</v>
      </c>
      <c r="G143" s="131">
        <f>+'N EERR RODEO'!G143+'N EERR PIEDEM'!G143+'N EERR TERRA'!G143+'N EERR UCAFE'!G143+'N EERR BARINAS'!G143+'N EERR LOS NA'!G143</f>
        <v>0</v>
      </c>
      <c r="H143" s="131">
        <f>+'N EERR RODEO'!H143+'N EERR PIEDEM'!H143+'N EERR TERRA'!H143+'N EERR UCAFE'!H143+'N EERR BARINAS'!H143+'N EERR LOS NA'!H143</f>
        <v>15.922460073834666</v>
      </c>
      <c r="I143" s="131">
        <f>+'N EERR RODEO'!I143+'N EERR PIEDEM'!I143+'N EERR TERRA'!I143+'N EERR UCAFE'!I143+'N EERR BARINAS'!I143+'N EERR LOS NA'!I143</f>
        <v>0</v>
      </c>
      <c r="J143" s="131">
        <f>+'N EERR RODEO'!J143+'N EERR PIEDEM'!J143+'N EERR TERRA'!J143+'N EERR UCAFE'!J143+'N EERR BARINAS'!J143+'N EERR LOS NA'!J143</f>
        <v>0</v>
      </c>
      <c r="K143" s="131">
        <f>+'N EERR RODEO'!K143+'N EERR PIEDEM'!K143+'N EERR TERRA'!K143+'N EERR UCAFE'!K143+'N EERR BARINAS'!K143+'N EERR LOS NA'!K143</f>
        <v>0</v>
      </c>
      <c r="L143" s="131">
        <f>+'N EERR RODEO'!L143+'N EERR PIEDEM'!L143+'N EERR TERRA'!L143+'N EERR UCAFE'!L143+'N EERR BARINAS'!L143+'N EERR LOS NA'!L143</f>
        <v>0</v>
      </c>
      <c r="M143" s="131">
        <f>+'N EERR RODEO'!M143+'N EERR PIEDEM'!M143+'N EERR TERRA'!M143+'N EERR UCAFE'!M143+'N EERR BARINAS'!M143+'N EERR LOS NA'!M143</f>
        <v>0</v>
      </c>
      <c r="N143" s="131">
        <f>+'N EERR RODEO'!N143+'N EERR PIEDEM'!N143+'N EERR TERRA'!N143+'N EERR UCAFE'!N143+'N EERR BARINAS'!N143+'N EERR LOS NA'!N143</f>
        <v>0</v>
      </c>
      <c r="O143" s="194">
        <f t="shared" si="25"/>
        <v>15.922460073834666</v>
      </c>
    </row>
    <row r="144" spans="1:15" outlineLevel="2" x14ac:dyDescent="0.3">
      <c r="A144" s="203" t="s">
        <v>329</v>
      </c>
      <c r="B144" s="131">
        <f>+'N EERR RODEO'!B144+'N EERR PIEDEM'!B144+'N EERR TERRA'!B144+'N EERR UCAFE'!B144+'N EERR BARINAS'!B144+'N EERR LOS NA'!B144</f>
        <v>0</v>
      </c>
      <c r="C144" s="131">
        <f>+'N EERR RODEO'!C144+'N EERR PIEDEM'!C144+'N EERR TERRA'!C144+'N EERR UCAFE'!C144+'N EERR BARINAS'!C144+'N EERR LOS NA'!C144</f>
        <v>0</v>
      </c>
      <c r="D144" s="131">
        <f>+'N EERR RODEO'!D144+'N EERR PIEDEM'!D144+'N EERR TERRA'!D144+'N EERR UCAFE'!D144+'N EERR BARINAS'!D144+'N EERR LOS NA'!D144</f>
        <v>0</v>
      </c>
      <c r="E144" s="131">
        <f>+'N EERR RODEO'!E144+'N EERR PIEDEM'!E144+'N EERR TERRA'!E144+'N EERR UCAFE'!E144+'N EERR BARINAS'!E144+'N EERR LOS NA'!E144</f>
        <v>0</v>
      </c>
      <c r="F144" s="131">
        <f>+'N EERR RODEO'!F144+'N EERR PIEDEM'!F144+'N EERR TERRA'!F144+'N EERR UCAFE'!F144+'N EERR BARINAS'!F144+'N EERR LOS NA'!F144</f>
        <v>0</v>
      </c>
      <c r="G144" s="131">
        <f>+'N EERR RODEO'!G144+'N EERR PIEDEM'!G144+'N EERR TERRA'!G144+'N EERR UCAFE'!G144+'N EERR BARINAS'!G144+'N EERR LOS NA'!G144</f>
        <v>0</v>
      </c>
      <c r="H144" s="131">
        <f>+'N EERR RODEO'!H144+'N EERR PIEDEM'!H144+'N EERR TERRA'!H144+'N EERR UCAFE'!H144+'N EERR BARINAS'!H144+'N EERR LOS NA'!H144</f>
        <v>7.9612300369173328</v>
      </c>
      <c r="I144" s="131">
        <f>+'N EERR RODEO'!I144+'N EERR PIEDEM'!I144+'N EERR TERRA'!I144+'N EERR UCAFE'!I144+'N EERR BARINAS'!I144+'N EERR LOS NA'!I144</f>
        <v>0</v>
      </c>
      <c r="J144" s="131">
        <f>+'N EERR RODEO'!J144+'N EERR PIEDEM'!J144+'N EERR TERRA'!J144+'N EERR UCAFE'!J144+'N EERR BARINAS'!J144+'N EERR LOS NA'!J144</f>
        <v>0</v>
      </c>
      <c r="K144" s="131">
        <f>+'N EERR RODEO'!K144+'N EERR PIEDEM'!K144+'N EERR TERRA'!K144+'N EERR UCAFE'!K144+'N EERR BARINAS'!K144+'N EERR LOS NA'!K144</f>
        <v>0</v>
      </c>
      <c r="L144" s="131">
        <f>+'N EERR RODEO'!L144+'N EERR PIEDEM'!L144+'N EERR TERRA'!L144+'N EERR UCAFE'!L144+'N EERR BARINAS'!L144+'N EERR LOS NA'!L144</f>
        <v>0</v>
      </c>
      <c r="M144" s="131">
        <f>+'N EERR RODEO'!M144+'N EERR PIEDEM'!M144+'N EERR TERRA'!M144+'N EERR UCAFE'!M144+'N EERR BARINAS'!M144+'N EERR LOS NA'!M144</f>
        <v>0</v>
      </c>
      <c r="N144" s="131">
        <f>+'N EERR RODEO'!N144+'N EERR PIEDEM'!N144+'N EERR TERRA'!N144+'N EERR UCAFE'!N144+'N EERR BARINAS'!N144+'N EERR LOS NA'!N144</f>
        <v>0</v>
      </c>
      <c r="O144" s="194">
        <f t="shared" si="25"/>
        <v>7.9612300369173328</v>
      </c>
    </row>
    <row r="145" spans="1:15" outlineLevel="2" x14ac:dyDescent="0.3">
      <c r="A145" s="203" t="s">
        <v>330</v>
      </c>
      <c r="B145" s="131">
        <f>+'N EERR RODEO'!B145+'N EERR PIEDEM'!B145+'N EERR TERRA'!B145+'N EERR UCAFE'!B145+'N EERR BARINAS'!B145+'N EERR LOS NA'!B145</f>
        <v>0</v>
      </c>
      <c r="C145" s="131">
        <f>+'N EERR RODEO'!C145+'N EERR PIEDEM'!C145+'N EERR TERRA'!C145+'N EERR UCAFE'!C145+'N EERR BARINAS'!C145+'N EERR LOS NA'!C145</f>
        <v>74.3011257383029</v>
      </c>
      <c r="D145" s="131">
        <f>+'N EERR RODEO'!D145+'N EERR PIEDEM'!D145+'N EERR TERRA'!D145+'N EERR UCAFE'!D145+'N EERR BARINAS'!D145+'N EERR LOS NA'!D145</f>
        <v>84.157382392712265</v>
      </c>
      <c r="E145" s="131">
        <f>+'N EERR RODEO'!E145+'N EERR PIEDEM'!E145+'N EERR TERRA'!E145+'N EERR UCAFE'!E145+'N EERR BARINAS'!E145+'N EERR LOS NA'!E145</f>
        <v>176.29886677866375</v>
      </c>
      <c r="F145" s="131">
        <f>+'N EERR RODEO'!F145+'N EERR PIEDEM'!F145+'N EERR TERRA'!F145+'N EERR UCAFE'!F145+'N EERR BARINAS'!F145+'N EERR LOS NA'!F145</f>
        <v>296.3100674192292</v>
      </c>
      <c r="G145" s="131">
        <f>+'N EERR RODEO'!G145+'N EERR PIEDEM'!G145+'N EERR TERRA'!G145+'N EERR UCAFE'!G145+'N EERR BARINAS'!G145+'N EERR LOS NA'!G145</f>
        <v>276.64981502602797</v>
      </c>
      <c r="H145" s="131">
        <f>+'N EERR RODEO'!H145+'N EERR PIEDEM'!H145+'N EERR TERRA'!H145+'N EERR UCAFE'!H145+'N EERR BARINAS'!H145+'N EERR LOS NA'!H145</f>
        <v>893.14651415164485</v>
      </c>
      <c r="I145" s="131">
        <f>+'N EERR RODEO'!I145+'N EERR PIEDEM'!I145+'N EERR TERRA'!I145+'N EERR UCAFE'!I145+'N EERR BARINAS'!I145+'N EERR LOS NA'!I145</f>
        <v>0</v>
      </c>
      <c r="J145" s="131">
        <f>+'N EERR RODEO'!J145+'N EERR PIEDEM'!J145+'N EERR TERRA'!J145+'N EERR UCAFE'!J145+'N EERR BARINAS'!J145+'N EERR LOS NA'!J145</f>
        <v>0</v>
      </c>
      <c r="K145" s="131">
        <f>+'N EERR RODEO'!K145+'N EERR PIEDEM'!K145+'N EERR TERRA'!K145+'N EERR UCAFE'!K145+'N EERR BARINAS'!K145+'N EERR LOS NA'!K145</f>
        <v>0</v>
      </c>
      <c r="L145" s="131">
        <f>+'N EERR RODEO'!L145+'N EERR PIEDEM'!L145+'N EERR TERRA'!L145+'N EERR UCAFE'!L145+'N EERR BARINAS'!L145+'N EERR LOS NA'!L145</f>
        <v>0</v>
      </c>
      <c r="M145" s="131">
        <f>+'N EERR RODEO'!M145+'N EERR PIEDEM'!M145+'N EERR TERRA'!M145+'N EERR UCAFE'!M145+'N EERR BARINAS'!M145+'N EERR LOS NA'!M145</f>
        <v>0</v>
      </c>
      <c r="N145" s="131">
        <f>+'N EERR RODEO'!N145+'N EERR PIEDEM'!N145+'N EERR TERRA'!N145+'N EERR UCAFE'!N145+'N EERR BARINAS'!N145+'N EERR LOS NA'!N145</f>
        <v>0</v>
      </c>
      <c r="O145" s="194">
        <f t="shared" si="25"/>
        <v>1800.8637715065809</v>
      </c>
    </row>
    <row r="146" spans="1:15" outlineLevel="2" x14ac:dyDescent="0.3">
      <c r="A146" s="203" t="s">
        <v>331</v>
      </c>
      <c r="B146" s="131">
        <f>+'N EERR RODEO'!B146+'N EERR PIEDEM'!B146+'N EERR TERRA'!B146+'N EERR UCAFE'!B146+'N EERR BARINAS'!B146+'N EERR LOS NA'!B146</f>
        <v>0</v>
      </c>
      <c r="C146" s="131">
        <f>+'N EERR RODEO'!C146+'N EERR PIEDEM'!C146+'N EERR TERRA'!C146+'N EERR UCAFE'!C146+'N EERR BARINAS'!C146+'N EERR LOS NA'!C146</f>
        <v>0</v>
      </c>
      <c r="D146" s="131">
        <f>+'N EERR RODEO'!D146+'N EERR PIEDEM'!D146+'N EERR TERRA'!D146+'N EERR UCAFE'!D146+'N EERR BARINAS'!D146+'N EERR LOS NA'!D146</f>
        <v>0</v>
      </c>
      <c r="E146" s="131">
        <f>+'N EERR RODEO'!E146+'N EERR PIEDEM'!E146+'N EERR TERRA'!E146+'N EERR UCAFE'!E146+'N EERR BARINAS'!E146+'N EERR LOS NA'!E146</f>
        <v>0</v>
      </c>
      <c r="F146" s="131">
        <f>+'N EERR RODEO'!F146+'N EERR PIEDEM'!F146+'N EERR TERRA'!F146+'N EERR UCAFE'!F146+'N EERR BARINAS'!F146+'N EERR LOS NA'!F146</f>
        <v>0</v>
      </c>
      <c r="G146" s="131">
        <f>+'N EERR RODEO'!G146+'N EERR PIEDEM'!G146+'N EERR TERRA'!G146+'N EERR UCAFE'!G146+'N EERR BARINAS'!G146+'N EERR LOS NA'!G146</f>
        <v>0</v>
      </c>
      <c r="H146" s="131">
        <f>+'N EERR RODEO'!H146+'N EERR PIEDEM'!H146+'N EERR TERRA'!H146+'N EERR UCAFE'!H146+'N EERR BARINAS'!H146+'N EERR LOS NA'!H146</f>
        <v>0</v>
      </c>
      <c r="I146" s="131">
        <f>+'N EERR RODEO'!I146+'N EERR PIEDEM'!I146+'N EERR TERRA'!I146+'N EERR UCAFE'!I146+'N EERR BARINAS'!I146+'N EERR LOS NA'!I146</f>
        <v>0</v>
      </c>
      <c r="J146" s="131">
        <f>+'N EERR RODEO'!J146+'N EERR PIEDEM'!J146+'N EERR TERRA'!J146+'N EERR UCAFE'!J146+'N EERR BARINAS'!J146+'N EERR LOS NA'!J146</f>
        <v>0</v>
      </c>
      <c r="K146" s="131">
        <f>+'N EERR RODEO'!K146+'N EERR PIEDEM'!K146+'N EERR TERRA'!K146+'N EERR UCAFE'!K146+'N EERR BARINAS'!K146+'N EERR LOS NA'!K146</f>
        <v>0</v>
      </c>
      <c r="L146" s="131">
        <f>+'N EERR RODEO'!L146+'N EERR PIEDEM'!L146+'N EERR TERRA'!L146+'N EERR UCAFE'!L146+'N EERR BARINAS'!L146+'N EERR LOS NA'!L146</f>
        <v>0</v>
      </c>
      <c r="M146" s="131">
        <f>+'N EERR RODEO'!M146+'N EERR PIEDEM'!M146+'N EERR TERRA'!M146+'N EERR UCAFE'!M146+'N EERR BARINAS'!M146+'N EERR LOS NA'!M146</f>
        <v>0</v>
      </c>
      <c r="N146" s="131">
        <f>+'N EERR RODEO'!N146+'N EERR PIEDEM'!N146+'N EERR TERRA'!N146+'N EERR UCAFE'!N146+'N EERR BARINAS'!N146+'N EERR LOS NA'!N146</f>
        <v>0</v>
      </c>
      <c r="O146" s="194">
        <f t="shared" si="25"/>
        <v>0</v>
      </c>
    </row>
    <row r="147" spans="1:15" outlineLevel="2" x14ac:dyDescent="0.3">
      <c r="A147" s="203" t="s">
        <v>332</v>
      </c>
      <c r="B147" s="131">
        <f>+'N EERR RODEO'!B147+'N EERR PIEDEM'!B147+'N EERR TERRA'!B147+'N EERR UCAFE'!B147+'N EERR BARINAS'!B147+'N EERR LOS NA'!B147</f>
        <v>0</v>
      </c>
      <c r="C147" s="131">
        <f>+'N EERR RODEO'!C147+'N EERR PIEDEM'!C147+'N EERR TERRA'!C147+'N EERR UCAFE'!C147+'N EERR BARINAS'!C147+'N EERR LOS NA'!C147</f>
        <v>0</v>
      </c>
      <c r="D147" s="131">
        <f>+'N EERR RODEO'!D147+'N EERR PIEDEM'!D147+'N EERR TERRA'!D147+'N EERR UCAFE'!D147+'N EERR BARINAS'!D147+'N EERR LOS NA'!D147</f>
        <v>0</v>
      </c>
      <c r="E147" s="131">
        <f>+'N EERR RODEO'!E147+'N EERR PIEDEM'!E147+'N EERR TERRA'!E147+'N EERR UCAFE'!E147+'N EERR BARINAS'!E147+'N EERR LOS NA'!E147</f>
        <v>0</v>
      </c>
      <c r="F147" s="131">
        <f>+'N EERR RODEO'!F147+'N EERR PIEDEM'!F147+'N EERR TERRA'!F147+'N EERR UCAFE'!F147+'N EERR BARINAS'!F147+'N EERR LOS NA'!F147</f>
        <v>0</v>
      </c>
      <c r="G147" s="131">
        <f>+'N EERR RODEO'!G147+'N EERR PIEDEM'!G147+'N EERR TERRA'!G147+'N EERR UCAFE'!G147+'N EERR BARINAS'!G147+'N EERR LOS NA'!G147</f>
        <v>0</v>
      </c>
      <c r="H147" s="131">
        <f>+'N EERR RODEO'!H147+'N EERR PIEDEM'!H147+'N EERR TERRA'!H147+'N EERR UCAFE'!H147+'N EERR BARINAS'!H147+'N EERR LOS NA'!H147</f>
        <v>0</v>
      </c>
      <c r="I147" s="131">
        <f>+'N EERR RODEO'!I147+'N EERR PIEDEM'!I147+'N EERR TERRA'!I147+'N EERR UCAFE'!I147+'N EERR BARINAS'!I147+'N EERR LOS NA'!I147</f>
        <v>0</v>
      </c>
      <c r="J147" s="131">
        <f>+'N EERR RODEO'!J147+'N EERR PIEDEM'!J147+'N EERR TERRA'!J147+'N EERR UCAFE'!J147+'N EERR BARINAS'!J147+'N EERR LOS NA'!J147</f>
        <v>0</v>
      </c>
      <c r="K147" s="131">
        <f>+'N EERR RODEO'!K147+'N EERR PIEDEM'!K147+'N EERR TERRA'!K147+'N EERR UCAFE'!K147+'N EERR BARINAS'!K147+'N EERR LOS NA'!K147</f>
        <v>0</v>
      </c>
      <c r="L147" s="131">
        <f>+'N EERR RODEO'!L147+'N EERR PIEDEM'!L147+'N EERR TERRA'!L147+'N EERR UCAFE'!L147+'N EERR BARINAS'!L147+'N EERR LOS NA'!L147</f>
        <v>0</v>
      </c>
      <c r="M147" s="131">
        <f>+'N EERR RODEO'!M147+'N EERR PIEDEM'!M147+'N EERR TERRA'!M147+'N EERR UCAFE'!M147+'N EERR BARINAS'!M147+'N EERR LOS NA'!M147</f>
        <v>0</v>
      </c>
      <c r="N147" s="131">
        <f>+'N EERR RODEO'!N147+'N EERR PIEDEM'!N147+'N EERR TERRA'!N147+'N EERR UCAFE'!N147+'N EERR BARINAS'!N147+'N EERR LOS NA'!N147</f>
        <v>0</v>
      </c>
      <c r="O147" s="194">
        <f t="shared" si="25"/>
        <v>0</v>
      </c>
    </row>
    <row r="148" spans="1:15" outlineLevel="2" x14ac:dyDescent="0.3">
      <c r="A148" s="203" t="s">
        <v>333</v>
      </c>
      <c r="B148" s="131">
        <f>+'N EERR RODEO'!B148+'N EERR PIEDEM'!B148+'N EERR TERRA'!B148+'N EERR UCAFE'!B148+'N EERR BARINAS'!B148+'N EERR LOS NA'!B148</f>
        <v>0</v>
      </c>
      <c r="C148" s="131">
        <f>+'N EERR RODEO'!C148+'N EERR PIEDEM'!C148+'N EERR TERRA'!C148+'N EERR UCAFE'!C148+'N EERR BARINAS'!C148+'N EERR LOS NA'!C148</f>
        <v>0</v>
      </c>
      <c r="D148" s="131">
        <f>+'N EERR RODEO'!D148+'N EERR PIEDEM'!D148+'N EERR TERRA'!D148+'N EERR UCAFE'!D148+'N EERR BARINAS'!D148+'N EERR LOS NA'!D148</f>
        <v>0</v>
      </c>
      <c r="E148" s="131">
        <f>+'N EERR RODEO'!E148+'N EERR PIEDEM'!E148+'N EERR TERRA'!E148+'N EERR UCAFE'!E148+'N EERR BARINAS'!E148+'N EERR LOS NA'!E148</f>
        <v>0</v>
      </c>
      <c r="F148" s="131">
        <f>+'N EERR RODEO'!F148+'N EERR PIEDEM'!F148+'N EERR TERRA'!F148+'N EERR UCAFE'!F148+'N EERR BARINAS'!F148+'N EERR LOS NA'!F148</f>
        <v>0</v>
      </c>
      <c r="G148" s="131">
        <f>+'N EERR RODEO'!G148+'N EERR PIEDEM'!G148+'N EERR TERRA'!G148+'N EERR UCAFE'!G148+'N EERR BARINAS'!G148+'N EERR LOS NA'!G148</f>
        <v>0</v>
      </c>
      <c r="H148" s="131">
        <f>+'N EERR RODEO'!H148+'N EERR PIEDEM'!H148+'N EERR TERRA'!H148+'N EERR UCAFE'!H148+'N EERR BARINAS'!H148+'N EERR LOS NA'!H148</f>
        <v>0</v>
      </c>
      <c r="I148" s="131">
        <f>+'N EERR RODEO'!I148+'N EERR PIEDEM'!I148+'N EERR TERRA'!I148+'N EERR UCAFE'!I148+'N EERR BARINAS'!I148+'N EERR LOS NA'!I148</f>
        <v>0</v>
      </c>
      <c r="J148" s="131">
        <f>+'N EERR RODEO'!J148+'N EERR PIEDEM'!J148+'N EERR TERRA'!J148+'N EERR UCAFE'!J148+'N EERR BARINAS'!J148+'N EERR LOS NA'!J148</f>
        <v>0</v>
      </c>
      <c r="K148" s="131">
        <f>+'N EERR RODEO'!K148+'N EERR PIEDEM'!K148+'N EERR TERRA'!K148+'N EERR UCAFE'!K148+'N EERR BARINAS'!K148+'N EERR LOS NA'!K148</f>
        <v>0</v>
      </c>
      <c r="L148" s="131">
        <f>+'N EERR RODEO'!L148+'N EERR PIEDEM'!L148+'N EERR TERRA'!L148+'N EERR UCAFE'!L148+'N EERR BARINAS'!L148+'N EERR LOS NA'!L148</f>
        <v>0</v>
      </c>
      <c r="M148" s="131">
        <f>+'N EERR RODEO'!M148+'N EERR PIEDEM'!M148+'N EERR TERRA'!M148+'N EERR UCAFE'!M148+'N EERR BARINAS'!M148+'N EERR LOS NA'!M148</f>
        <v>0</v>
      </c>
      <c r="N148" s="131">
        <f>+'N EERR RODEO'!N148+'N EERR PIEDEM'!N148+'N EERR TERRA'!N148+'N EERR UCAFE'!N148+'N EERR BARINAS'!N148+'N EERR LOS NA'!N148</f>
        <v>0</v>
      </c>
      <c r="O148" s="194">
        <f t="shared" si="25"/>
        <v>0</v>
      </c>
    </row>
    <row r="149" spans="1:15" outlineLevel="2" x14ac:dyDescent="0.3">
      <c r="A149" s="203" t="s">
        <v>334</v>
      </c>
      <c r="B149" s="131">
        <f>+'N EERR RODEO'!B149+'N EERR PIEDEM'!B149+'N EERR TERRA'!B149+'N EERR UCAFE'!B149+'N EERR BARINAS'!B149+'N EERR LOS NA'!B149</f>
        <v>0</v>
      </c>
      <c r="C149" s="131">
        <f>+'N EERR RODEO'!C149+'N EERR PIEDEM'!C149+'N EERR TERRA'!C149+'N EERR UCAFE'!C149+'N EERR BARINAS'!C149+'N EERR LOS NA'!C149</f>
        <v>0</v>
      </c>
      <c r="D149" s="131">
        <f>+'N EERR RODEO'!D149+'N EERR PIEDEM'!D149+'N EERR TERRA'!D149+'N EERR UCAFE'!D149+'N EERR BARINAS'!D149+'N EERR LOS NA'!D149</f>
        <v>0</v>
      </c>
      <c r="E149" s="131">
        <f>+'N EERR RODEO'!E149+'N EERR PIEDEM'!E149+'N EERR TERRA'!E149+'N EERR UCAFE'!E149+'N EERR BARINAS'!E149+'N EERR LOS NA'!E149</f>
        <v>399.57175480522761</v>
      </c>
      <c r="F149" s="131">
        <f>+'N EERR RODEO'!F149+'N EERR PIEDEM'!F149+'N EERR TERRA'!F149+'N EERR UCAFE'!F149+'N EERR BARINAS'!F149+'N EERR LOS NA'!F149</f>
        <v>0</v>
      </c>
      <c r="G149" s="131">
        <f>+'N EERR RODEO'!G149+'N EERR PIEDEM'!G149+'N EERR TERRA'!G149+'N EERR UCAFE'!G149+'N EERR BARINAS'!G149+'N EERR LOS NA'!G149</f>
        <v>0</v>
      </c>
      <c r="H149" s="131">
        <f>+'N EERR RODEO'!H149+'N EERR PIEDEM'!H149+'N EERR TERRA'!H149+'N EERR UCAFE'!H149+'N EERR BARINAS'!H149+'N EERR LOS NA'!H149</f>
        <v>0</v>
      </c>
      <c r="I149" s="131">
        <f>+'N EERR RODEO'!I149+'N EERR PIEDEM'!I149+'N EERR TERRA'!I149+'N EERR UCAFE'!I149+'N EERR BARINAS'!I149+'N EERR LOS NA'!I149</f>
        <v>0</v>
      </c>
      <c r="J149" s="131">
        <f>+'N EERR RODEO'!J149+'N EERR PIEDEM'!J149+'N EERR TERRA'!J149+'N EERR UCAFE'!J149+'N EERR BARINAS'!J149+'N EERR LOS NA'!J149</f>
        <v>0</v>
      </c>
      <c r="K149" s="131">
        <f>+'N EERR RODEO'!K149+'N EERR PIEDEM'!K149+'N EERR TERRA'!K149+'N EERR UCAFE'!K149+'N EERR BARINAS'!K149+'N EERR LOS NA'!K149</f>
        <v>0</v>
      </c>
      <c r="L149" s="131">
        <f>+'N EERR RODEO'!L149+'N EERR PIEDEM'!L149+'N EERR TERRA'!L149+'N EERR UCAFE'!L149+'N EERR BARINAS'!L149+'N EERR LOS NA'!L149</f>
        <v>0</v>
      </c>
      <c r="M149" s="131">
        <f>+'N EERR RODEO'!M149+'N EERR PIEDEM'!M149+'N EERR TERRA'!M149+'N EERR UCAFE'!M149+'N EERR BARINAS'!M149+'N EERR LOS NA'!M149</f>
        <v>0</v>
      </c>
      <c r="N149" s="131">
        <f>+'N EERR RODEO'!N149+'N EERR PIEDEM'!N149+'N EERR TERRA'!N149+'N EERR UCAFE'!N149+'N EERR BARINAS'!N149+'N EERR LOS NA'!N149</f>
        <v>0</v>
      </c>
      <c r="O149" s="194">
        <f t="shared" si="25"/>
        <v>399.57175480522761</v>
      </c>
    </row>
    <row r="150" spans="1:15" outlineLevel="2" x14ac:dyDescent="0.3">
      <c r="A150" s="203" t="s">
        <v>335</v>
      </c>
      <c r="B150" s="131">
        <f>+'N EERR RODEO'!B150+'N EERR PIEDEM'!B150+'N EERR TERRA'!B150+'N EERR UCAFE'!B150+'N EERR BARINAS'!B150+'N EERR LOS NA'!B150</f>
        <v>0</v>
      </c>
      <c r="C150" s="131">
        <f>+'N EERR RODEO'!C150+'N EERR PIEDEM'!C150+'N EERR TERRA'!C150+'N EERR UCAFE'!C150+'N EERR BARINAS'!C150+'N EERR LOS NA'!C150</f>
        <v>0</v>
      </c>
      <c r="D150" s="131">
        <f>+'N EERR RODEO'!D150+'N EERR PIEDEM'!D150+'N EERR TERRA'!D150+'N EERR UCAFE'!D150+'N EERR BARINAS'!D150+'N EERR LOS NA'!D150</f>
        <v>0</v>
      </c>
      <c r="E150" s="131">
        <f>+'N EERR RODEO'!E150+'N EERR PIEDEM'!E150+'N EERR TERRA'!E150+'N EERR UCAFE'!E150+'N EERR BARINAS'!E150+'N EERR LOS NA'!E150</f>
        <v>0</v>
      </c>
      <c r="F150" s="131">
        <f>+'N EERR RODEO'!F150+'N EERR PIEDEM'!F150+'N EERR TERRA'!F150+'N EERR UCAFE'!F150+'N EERR BARINAS'!F150+'N EERR LOS NA'!F150</f>
        <v>0</v>
      </c>
      <c r="G150" s="131">
        <f>+'N EERR RODEO'!G150+'N EERR PIEDEM'!G150+'N EERR TERRA'!G150+'N EERR UCAFE'!G150+'N EERR BARINAS'!G150+'N EERR LOS NA'!G150</f>
        <v>0</v>
      </c>
      <c r="H150" s="131">
        <f>+'N EERR RODEO'!H150+'N EERR PIEDEM'!H150+'N EERR TERRA'!H150+'N EERR UCAFE'!H150+'N EERR BARINAS'!H150+'N EERR LOS NA'!H150</f>
        <v>0</v>
      </c>
      <c r="I150" s="131">
        <f>+'N EERR RODEO'!I150+'N EERR PIEDEM'!I150+'N EERR TERRA'!I150+'N EERR UCAFE'!I150+'N EERR BARINAS'!I150+'N EERR LOS NA'!I150</f>
        <v>0</v>
      </c>
      <c r="J150" s="131">
        <f>+'N EERR RODEO'!J150+'N EERR PIEDEM'!J150+'N EERR TERRA'!J150+'N EERR UCAFE'!J150+'N EERR BARINAS'!J150+'N EERR LOS NA'!J150</f>
        <v>0</v>
      </c>
      <c r="K150" s="131">
        <f>+'N EERR RODEO'!K150+'N EERR PIEDEM'!K150+'N EERR TERRA'!K150+'N EERR UCAFE'!K150+'N EERR BARINAS'!K150+'N EERR LOS NA'!K150</f>
        <v>0</v>
      </c>
      <c r="L150" s="131">
        <f>+'N EERR RODEO'!L150+'N EERR PIEDEM'!L150+'N EERR TERRA'!L150+'N EERR UCAFE'!L150+'N EERR BARINAS'!L150+'N EERR LOS NA'!L150</f>
        <v>0</v>
      </c>
      <c r="M150" s="131">
        <f>+'N EERR RODEO'!M150+'N EERR PIEDEM'!M150+'N EERR TERRA'!M150+'N EERR UCAFE'!M150+'N EERR BARINAS'!M150+'N EERR LOS NA'!M150</f>
        <v>0</v>
      </c>
      <c r="N150" s="131">
        <f>+'N EERR RODEO'!N150+'N EERR PIEDEM'!N150+'N EERR TERRA'!N150+'N EERR UCAFE'!N150+'N EERR BARINAS'!N150+'N EERR LOS NA'!N150</f>
        <v>0</v>
      </c>
      <c r="O150" s="194">
        <f t="shared" si="25"/>
        <v>0</v>
      </c>
    </row>
    <row r="151" spans="1:15" outlineLevel="2" x14ac:dyDescent="0.3">
      <c r="A151" s="203" t="s">
        <v>336</v>
      </c>
      <c r="B151" s="131">
        <f>+'N EERR RODEO'!B151+'N EERR PIEDEM'!B151+'N EERR TERRA'!B151+'N EERR UCAFE'!B151+'N EERR BARINAS'!B151+'N EERR LOS NA'!B151</f>
        <v>0</v>
      </c>
      <c r="C151" s="131">
        <f>+'N EERR RODEO'!C151+'N EERR PIEDEM'!C151+'N EERR TERRA'!C151+'N EERR UCAFE'!C151+'N EERR BARINAS'!C151+'N EERR LOS NA'!C151</f>
        <v>0</v>
      </c>
      <c r="D151" s="131">
        <f>+'N EERR RODEO'!D151+'N EERR PIEDEM'!D151+'N EERR TERRA'!D151+'N EERR UCAFE'!D151+'N EERR BARINAS'!D151+'N EERR LOS NA'!D151</f>
        <v>0</v>
      </c>
      <c r="E151" s="131">
        <f>+'N EERR RODEO'!E151+'N EERR PIEDEM'!E151+'N EERR TERRA'!E151+'N EERR UCAFE'!E151+'N EERR BARINAS'!E151+'N EERR LOS NA'!E151</f>
        <v>0</v>
      </c>
      <c r="F151" s="131">
        <f>+'N EERR RODEO'!F151+'N EERR PIEDEM'!F151+'N EERR TERRA'!F151+'N EERR UCAFE'!F151+'N EERR BARINAS'!F151+'N EERR LOS NA'!F151</f>
        <v>0</v>
      </c>
      <c r="G151" s="131">
        <f>+'N EERR RODEO'!G151+'N EERR PIEDEM'!G151+'N EERR TERRA'!G151+'N EERR UCAFE'!G151+'N EERR BARINAS'!G151+'N EERR LOS NA'!G151</f>
        <v>0</v>
      </c>
      <c r="H151" s="131">
        <f>+'N EERR RODEO'!H151+'N EERR PIEDEM'!H151+'N EERR TERRA'!H151+'N EERR UCAFE'!H151+'N EERR BARINAS'!H151+'N EERR LOS NA'!H151</f>
        <v>0</v>
      </c>
      <c r="I151" s="131">
        <f>+'N EERR RODEO'!I151+'N EERR PIEDEM'!I151+'N EERR TERRA'!I151+'N EERR UCAFE'!I151+'N EERR BARINAS'!I151+'N EERR LOS NA'!I151</f>
        <v>0</v>
      </c>
      <c r="J151" s="131">
        <f>+'N EERR RODEO'!J151+'N EERR PIEDEM'!J151+'N EERR TERRA'!J151+'N EERR UCAFE'!J151+'N EERR BARINAS'!J151+'N EERR LOS NA'!J151</f>
        <v>0</v>
      </c>
      <c r="K151" s="131">
        <f>+'N EERR RODEO'!K151+'N EERR PIEDEM'!K151+'N EERR TERRA'!K151+'N EERR UCAFE'!K151+'N EERR BARINAS'!K151+'N EERR LOS NA'!K151</f>
        <v>0</v>
      </c>
      <c r="L151" s="131">
        <f>+'N EERR RODEO'!L151+'N EERR PIEDEM'!L151+'N EERR TERRA'!L151+'N EERR UCAFE'!L151+'N EERR BARINAS'!L151+'N EERR LOS NA'!L151</f>
        <v>0</v>
      </c>
      <c r="M151" s="131">
        <f>+'N EERR RODEO'!M151+'N EERR PIEDEM'!M151+'N EERR TERRA'!M151+'N EERR UCAFE'!M151+'N EERR BARINAS'!M151+'N EERR LOS NA'!M151</f>
        <v>0</v>
      </c>
      <c r="N151" s="131">
        <f>+'N EERR RODEO'!N151+'N EERR PIEDEM'!N151+'N EERR TERRA'!N151+'N EERR UCAFE'!N151+'N EERR BARINAS'!N151+'N EERR LOS NA'!N151</f>
        <v>0</v>
      </c>
      <c r="O151" s="194">
        <f t="shared" si="25"/>
        <v>0</v>
      </c>
    </row>
    <row r="152" spans="1:15" outlineLevel="2" x14ac:dyDescent="0.3">
      <c r="A152" s="203" t="s">
        <v>337</v>
      </c>
      <c r="B152" s="131">
        <f>+'N EERR RODEO'!B152+'N EERR PIEDEM'!B152+'N EERR TERRA'!B152+'N EERR UCAFE'!B152+'N EERR BARINAS'!B152+'N EERR LOS NA'!B152</f>
        <v>0</v>
      </c>
      <c r="C152" s="131">
        <f>+'N EERR RODEO'!C152+'N EERR PIEDEM'!C152+'N EERR TERRA'!C152+'N EERR UCAFE'!C152+'N EERR BARINAS'!C152+'N EERR LOS NA'!C152</f>
        <v>0</v>
      </c>
      <c r="D152" s="131">
        <f>+'N EERR RODEO'!D152+'N EERR PIEDEM'!D152+'N EERR TERRA'!D152+'N EERR UCAFE'!D152+'N EERR BARINAS'!D152+'N EERR LOS NA'!D152</f>
        <v>0</v>
      </c>
      <c r="E152" s="131">
        <f>+'N EERR RODEO'!E152+'N EERR PIEDEM'!E152+'N EERR TERRA'!E152+'N EERR UCAFE'!E152+'N EERR BARINAS'!E152+'N EERR LOS NA'!E152</f>
        <v>0</v>
      </c>
      <c r="F152" s="131">
        <f>+'N EERR RODEO'!F152+'N EERR PIEDEM'!F152+'N EERR TERRA'!F152+'N EERR UCAFE'!F152+'N EERR BARINAS'!F152+'N EERR LOS NA'!F152</f>
        <v>0</v>
      </c>
      <c r="G152" s="131">
        <f>+'N EERR RODEO'!G152+'N EERR PIEDEM'!G152+'N EERR TERRA'!G152+'N EERR UCAFE'!G152+'N EERR BARINAS'!G152+'N EERR LOS NA'!G152</f>
        <v>0</v>
      </c>
      <c r="H152" s="131">
        <f>+'N EERR RODEO'!H152+'N EERR PIEDEM'!H152+'N EERR TERRA'!H152+'N EERR UCAFE'!H152+'N EERR BARINAS'!H152+'N EERR LOS NA'!H152</f>
        <v>0</v>
      </c>
      <c r="I152" s="131">
        <f>+'N EERR RODEO'!I152+'N EERR PIEDEM'!I152+'N EERR TERRA'!I152+'N EERR UCAFE'!I152+'N EERR BARINAS'!I152+'N EERR LOS NA'!I152</f>
        <v>0</v>
      </c>
      <c r="J152" s="131">
        <f>+'N EERR RODEO'!J152+'N EERR PIEDEM'!J152+'N EERR TERRA'!J152+'N EERR UCAFE'!J152+'N EERR BARINAS'!J152+'N EERR LOS NA'!J152</f>
        <v>0</v>
      </c>
      <c r="K152" s="131">
        <f>+'N EERR RODEO'!K152+'N EERR PIEDEM'!K152+'N EERR TERRA'!K152+'N EERR UCAFE'!K152+'N EERR BARINAS'!K152+'N EERR LOS NA'!K152</f>
        <v>0</v>
      </c>
      <c r="L152" s="131">
        <f>+'N EERR RODEO'!L152+'N EERR PIEDEM'!L152+'N EERR TERRA'!L152+'N EERR UCAFE'!L152+'N EERR BARINAS'!L152+'N EERR LOS NA'!L152</f>
        <v>0</v>
      </c>
      <c r="M152" s="131">
        <f>+'N EERR RODEO'!M152+'N EERR PIEDEM'!M152+'N EERR TERRA'!M152+'N EERR UCAFE'!M152+'N EERR BARINAS'!M152+'N EERR LOS NA'!M152</f>
        <v>0</v>
      </c>
      <c r="N152" s="131">
        <f>+'N EERR RODEO'!N152+'N EERR PIEDEM'!N152+'N EERR TERRA'!N152+'N EERR UCAFE'!N152+'N EERR BARINAS'!N152+'N EERR LOS NA'!N152</f>
        <v>0</v>
      </c>
      <c r="O152" s="194">
        <f t="shared" si="25"/>
        <v>0</v>
      </c>
    </row>
    <row r="153" spans="1:15" outlineLevel="2" x14ac:dyDescent="0.3">
      <c r="A153" s="203" t="s">
        <v>338</v>
      </c>
      <c r="B153" s="131">
        <f>+'N EERR RODEO'!B153+'N EERR PIEDEM'!B153+'N EERR TERRA'!B153+'N EERR UCAFE'!B153+'N EERR BARINAS'!B153+'N EERR LOS NA'!B153</f>
        <v>0</v>
      </c>
      <c r="C153" s="131">
        <f>+'N EERR RODEO'!C153+'N EERR PIEDEM'!C153+'N EERR TERRA'!C153+'N EERR UCAFE'!C153+'N EERR BARINAS'!C153+'N EERR LOS NA'!C153</f>
        <v>0</v>
      </c>
      <c r="D153" s="131">
        <f>+'N EERR RODEO'!D153+'N EERR PIEDEM'!D153+'N EERR TERRA'!D153+'N EERR UCAFE'!D153+'N EERR BARINAS'!D153+'N EERR LOS NA'!D153</f>
        <v>0</v>
      </c>
      <c r="E153" s="131">
        <f>+'N EERR RODEO'!E153+'N EERR PIEDEM'!E153+'N EERR TERRA'!E153+'N EERR UCAFE'!E153+'N EERR BARINAS'!E153+'N EERR LOS NA'!E153</f>
        <v>0</v>
      </c>
      <c r="F153" s="131">
        <f>+'N EERR RODEO'!F153+'N EERR PIEDEM'!F153+'N EERR TERRA'!F153+'N EERR UCAFE'!F153+'N EERR BARINAS'!F153+'N EERR LOS NA'!F153</f>
        <v>0</v>
      </c>
      <c r="G153" s="131">
        <f>+'N EERR RODEO'!G153+'N EERR PIEDEM'!G153+'N EERR TERRA'!G153+'N EERR UCAFE'!G153+'N EERR BARINAS'!G153+'N EERR LOS NA'!G153</f>
        <v>0</v>
      </c>
      <c r="H153" s="131">
        <f>+'N EERR RODEO'!H153+'N EERR PIEDEM'!H153+'N EERR TERRA'!H153+'N EERR UCAFE'!H153+'N EERR BARINAS'!H153+'N EERR LOS NA'!H153</f>
        <v>0</v>
      </c>
      <c r="I153" s="131">
        <f>+'N EERR RODEO'!I153+'N EERR PIEDEM'!I153+'N EERR TERRA'!I153+'N EERR UCAFE'!I153+'N EERR BARINAS'!I153+'N EERR LOS NA'!I153</f>
        <v>0</v>
      </c>
      <c r="J153" s="131">
        <f>+'N EERR RODEO'!J153+'N EERR PIEDEM'!J153+'N EERR TERRA'!J153+'N EERR UCAFE'!J153+'N EERR BARINAS'!J153+'N EERR LOS NA'!J153</f>
        <v>0</v>
      </c>
      <c r="K153" s="131">
        <f>+'N EERR RODEO'!K153+'N EERR PIEDEM'!K153+'N EERR TERRA'!K153+'N EERR UCAFE'!K153+'N EERR BARINAS'!K153+'N EERR LOS NA'!K153</f>
        <v>0</v>
      </c>
      <c r="L153" s="131">
        <f>+'N EERR RODEO'!L153+'N EERR PIEDEM'!L153+'N EERR TERRA'!L153+'N EERR UCAFE'!L153+'N EERR BARINAS'!L153+'N EERR LOS NA'!L153</f>
        <v>0</v>
      </c>
      <c r="M153" s="131">
        <f>+'N EERR RODEO'!M153+'N EERR PIEDEM'!M153+'N EERR TERRA'!M153+'N EERR UCAFE'!M153+'N EERR BARINAS'!M153+'N EERR LOS NA'!M153</f>
        <v>0</v>
      </c>
      <c r="N153" s="131">
        <f>+'N EERR RODEO'!N153+'N EERR PIEDEM'!N153+'N EERR TERRA'!N153+'N EERR UCAFE'!N153+'N EERR BARINAS'!N153+'N EERR LOS NA'!N153</f>
        <v>0</v>
      </c>
      <c r="O153" s="194">
        <f t="shared" si="25"/>
        <v>0</v>
      </c>
    </row>
    <row r="154" spans="1:15" outlineLevel="2" x14ac:dyDescent="0.3">
      <c r="A154" s="203" t="s">
        <v>339</v>
      </c>
      <c r="B154" s="131">
        <f>+'N EERR RODEO'!B154+'N EERR PIEDEM'!B154+'N EERR TERRA'!B154+'N EERR UCAFE'!B154+'N EERR BARINAS'!B154+'N EERR LOS NA'!B154</f>
        <v>0</v>
      </c>
      <c r="C154" s="131">
        <f>+'N EERR RODEO'!C154+'N EERR PIEDEM'!C154+'N EERR TERRA'!C154+'N EERR UCAFE'!C154+'N EERR BARINAS'!C154+'N EERR LOS NA'!C154</f>
        <v>1744.27</v>
      </c>
      <c r="D154" s="131">
        <f>+'N EERR RODEO'!D154+'N EERR PIEDEM'!D154+'N EERR TERRA'!D154+'N EERR UCAFE'!D154+'N EERR BARINAS'!D154+'N EERR LOS NA'!D154</f>
        <v>3107.5699999999997</v>
      </c>
      <c r="E154" s="131">
        <f>+'N EERR RODEO'!E154+'N EERR PIEDEM'!E154+'N EERR TERRA'!E154+'N EERR UCAFE'!E154+'N EERR BARINAS'!E154+'N EERR LOS NA'!E154</f>
        <v>4497.46</v>
      </c>
      <c r="F154" s="131">
        <f>+'N EERR RODEO'!F154+'N EERR PIEDEM'!F154+'N EERR TERRA'!F154+'N EERR UCAFE'!F154+'N EERR BARINAS'!F154+'N EERR LOS NA'!F154</f>
        <v>5981.63</v>
      </c>
      <c r="G154" s="131">
        <f>+'N EERR RODEO'!G154+'N EERR PIEDEM'!G154+'N EERR TERRA'!G154+'N EERR UCAFE'!G154+'N EERR BARINAS'!G154+'N EERR LOS NA'!G154</f>
        <v>5346.7000000000007</v>
      </c>
      <c r="H154" s="131">
        <f>+'N EERR RODEO'!H154+'N EERR PIEDEM'!H154+'N EERR TERRA'!H154+'N EERR UCAFE'!H154+'N EERR BARINAS'!H154+'N EERR LOS NA'!H154</f>
        <v>3482.2500000000005</v>
      </c>
      <c r="I154" s="131">
        <f>+'N EERR RODEO'!I154+'N EERR PIEDEM'!I154+'N EERR TERRA'!I154+'N EERR UCAFE'!I154+'N EERR BARINAS'!I154+'N EERR LOS NA'!I154</f>
        <v>0</v>
      </c>
      <c r="J154" s="131">
        <f>+'N EERR RODEO'!J154+'N EERR PIEDEM'!J154+'N EERR TERRA'!J154+'N EERR UCAFE'!J154+'N EERR BARINAS'!J154+'N EERR LOS NA'!J154</f>
        <v>0</v>
      </c>
      <c r="K154" s="131">
        <f>+'N EERR RODEO'!K154+'N EERR PIEDEM'!K154+'N EERR TERRA'!K154+'N EERR UCAFE'!K154+'N EERR BARINAS'!K154+'N EERR LOS NA'!K154</f>
        <v>0</v>
      </c>
      <c r="L154" s="131">
        <f>+'N EERR RODEO'!L154+'N EERR PIEDEM'!L154+'N EERR TERRA'!L154+'N EERR UCAFE'!L154+'N EERR BARINAS'!L154+'N EERR LOS NA'!L154</f>
        <v>0</v>
      </c>
      <c r="M154" s="131">
        <f>+'N EERR RODEO'!M154+'N EERR PIEDEM'!M154+'N EERR TERRA'!M154+'N EERR UCAFE'!M154+'N EERR BARINAS'!M154+'N EERR LOS NA'!M154</f>
        <v>0</v>
      </c>
      <c r="N154" s="131">
        <f>+'N EERR RODEO'!N154+'N EERR PIEDEM'!N154+'N EERR TERRA'!N154+'N EERR UCAFE'!N154+'N EERR BARINAS'!N154+'N EERR LOS NA'!N154</f>
        <v>0</v>
      </c>
      <c r="O154" s="194">
        <f t="shared" si="25"/>
        <v>24159.88</v>
      </c>
    </row>
    <row r="155" spans="1:15" outlineLevel="2" x14ac:dyDescent="0.3">
      <c r="A155" s="203" t="s">
        <v>340</v>
      </c>
      <c r="B155" s="131">
        <f>+'N EERR RODEO'!B155+'N EERR PIEDEM'!B155+'N EERR TERRA'!B155+'N EERR UCAFE'!B155+'N EERR BARINAS'!B155+'N EERR LOS NA'!B155</f>
        <v>0</v>
      </c>
      <c r="C155" s="131">
        <f>+'N EERR RODEO'!C155+'N EERR PIEDEM'!C155+'N EERR TERRA'!C155+'N EERR UCAFE'!C155+'N EERR BARINAS'!C155+'N EERR LOS NA'!C155</f>
        <v>305.47000000000003</v>
      </c>
      <c r="D155" s="131">
        <f>+'N EERR RODEO'!D155+'N EERR PIEDEM'!D155+'N EERR TERRA'!D155+'N EERR UCAFE'!D155+'N EERR BARINAS'!D155+'N EERR LOS NA'!D155</f>
        <v>213.2</v>
      </c>
      <c r="E155" s="131">
        <f>+'N EERR RODEO'!E155+'N EERR PIEDEM'!E155+'N EERR TERRA'!E155+'N EERR UCAFE'!E155+'N EERR BARINAS'!E155+'N EERR LOS NA'!E155</f>
        <v>443.14</v>
      </c>
      <c r="F155" s="131">
        <f>+'N EERR RODEO'!F155+'N EERR PIEDEM'!F155+'N EERR TERRA'!F155+'N EERR UCAFE'!F155+'N EERR BARINAS'!F155+'N EERR LOS NA'!F155</f>
        <v>235.63</v>
      </c>
      <c r="G155" s="131">
        <f>+'N EERR RODEO'!G155+'N EERR PIEDEM'!G155+'N EERR TERRA'!G155+'N EERR UCAFE'!G155+'N EERR BARINAS'!G155+'N EERR LOS NA'!G155</f>
        <v>251.64</v>
      </c>
      <c r="H155" s="131">
        <f>+'N EERR RODEO'!H155+'N EERR PIEDEM'!H155+'N EERR TERRA'!H155+'N EERR UCAFE'!H155+'N EERR BARINAS'!H155+'N EERR LOS NA'!H155</f>
        <v>177.93</v>
      </c>
      <c r="I155" s="131">
        <f>+'N EERR RODEO'!I155+'N EERR PIEDEM'!I155+'N EERR TERRA'!I155+'N EERR UCAFE'!I155+'N EERR BARINAS'!I155+'N EERR LOS NA'!I155</f>
        <v>0</v>
      </c>
      <c r="J155" s="131">
        <f>+'N EERR RODEO'!J155+'N EERR PIEDEM'!J155+'N EERR TERRA'!J155+'N EERR UCAFE'!J155+'N EERR BARINAS'!J155+'N EERR LOS NA'!J155</f>
        <v>0</v>
      </c>
      <c r="K155" s="131">
        <f>+'N EERR RODEO'!K155+'N EERR PIEDEM'!K155+'N EERR TERRA'!K155+'N EERR UCAFE'!K155+'N EERR BARINAS'!K155+'N EERR LOS NA'!K155</f>
        <v>0</v>
      </c>
      <c r="L155" s="131">
        <f>+'N EERR RODEO'!L155+'N EERR PIEDEM'!L155+'N EERR TERRA'!L155+'N EERR UCAFE'!L155+'N EERR BARINAS'!L155+'N EERR LOS NA'!L155</f>
        <v>0</v>
      </c>
      <c r="M155" s="131">
        <f>+'N EERR RODEO'!M155+'N EERR PIEDEM'!M155+'N EERR TERRA'!M155+'N EERR UCAFE'!M155+'N EERR BARINAS'!M155+'N EERR LOS NA'!M155</f>
        <v>0</v>
      </c>
      <c r="N155" s="131">
        <f>+'N EERR RODEO'!N155+'N EERR PIEDEM'!N155+'N EERR TERRA'!N155+'N EERR UCAFE'!N155+'N EERR BARINAS'!N155+'N EERR LOS NA'!N155</f>
        <v>0</v>
      </c>
      <c r="O155" s="194">
        <f t="shared" si="25"/>
        <v>1627.01</v>
      </c>
    </row>
    <row r="156" spans="1:15" outlineLevel="2" x14ac:dyDescent="0.3">
      <c r="A156" s="203" t="s">
        <v>341</v>
      </c>
      <c r="B156" s="131">
        <f>+'N EERR RODEO'!B156+'N EERR PIEDEM'!B156+'N EERR TERRA'!B156+'N EERR UCAFE'!B156+'N EERR BARINAS'!B156+'N EERR LOS NA'!B156</f>
        <v>0</v>
      </c>
      <c r="C156" s="131">
        <f>+'N EERR RODEO'!C156+'N EERR PIEDEM'!C156+'N EERR TERRA'!C156+'N EERR UCAFE'!C156+'N EERR BARINAS'!C156+'N EERR LOS NA'!C156</f>
        <v>2580.6677357477465</v>
      </c>
      <c r="D156" s="131">
        <f>+'N EERR RODEO'!D156+'N EERR PIEDEM'!D156+'N EERR TERRA'!D156+'N EERR UCAFE'!D156+'N EERR BARINAS'!D156+'N EERR LOS NA'!D156</f>
        <v>0</v>
      </c>
      <c r="E156" s="131">
        <f>+'N EERR RODEO'!E156+'N EERR PIEDEM'!E156+'N EERR TERRA'!E156+'N EERR UCAFE'!E156+'N EERR BARINAS'!E156+'N EERR LOS NA'!E156</f>
        <v>2148.5803109102526</v>
      </c>
      <c r="F156" s="131">
        <f>+'N EERR RODEO'!F156+'N EERR PIEDEM'!F156+'N EERR TERRA'!F156+'N EERR UCAFE'!F156+'N EERR BARINAS'!F156+'N EERR LOS NA'!F156</f>
        <v>1561.3439657454262</v>
      </c>
      <c r="G156" s="131">
        <f>+'N EERR RODEO'!G156+'N EERR PIEDEM'!G156+'N EERR TERRA'!G156+'N EERR UCAFE'!G156+'N EERR BARINAS'!G156+'N EERR LOS NA'!G156</f>
        <v>1761.8956201380363</v>
      </c>
      <c r="H156" s="131">
        <f>+'N EERR RODEO'!H156+'N EERR PIEDEM'!H156+'N EERR TERRA'!H156+'N EERR UCAFE'!H156+'N EERR BARINAS'!H156+'N EERR LOS NA'!H156</f>
        <v>2206.1444167601994</v>
      </c>
      <c r="I156" s="131">
        <f>+'N EERR RODEO'!I156+'N EERR PIEDEM'!I156+'N EERR TERRA'!I156+'N EERR UCAFE'!I156+'N EERR BARINAS'!I156+'N EERR LOS NA'!I156</f>
        <v>0</v>
      </c>
      <c r="J156" s="131">
        <f>+'N EERR RODEO'!J156+'N EERR PIEDEM'!J156+'N EERR TERRA'!J156+'N EERR UCAFE'!J156+'N EERR BARINAS'!J156+'N EERR LOS NA'!J156</f>
        <v>0</v>
      </c>
      <c r="K156" s="131">
        <f>+'N EERR RODEO'!K156+'N EERR PIEDEM'!K156+'N EERR TERRA'!K156+'N EERR UCAFE'!K156+'N EERR BARINAS'!K156+'N EERR LOS NA'!K156</f>
        <v>0</v>
      </c>
      <c r="L156" s="131">
        <f>+'N EERR RODEO'!L156+'N EERR PIEDEM'!L156+'N EERR TERRA'!L156+'N EERR UCAFE'!L156+'N EERR BARINAS'!L156+'N EERR LOS NA'!L156</f>
        <v>0</v>
      </c>
      <c r="M156" s="131">
        <f>+'N EERR RODEO'!M156+'N EERR PIEDEM'!M156+'N EERR TERRA'!M156+'N EERR UCAFE'!M156+'N EERR BARINAS'!M156+'N EERR LOS NA'!M156</f>
        <v>0</v>
      </c>
      <c r="N156" s="131">
        <f>+'N EERR RODEO'!N156+'N EERR PIEDEM'!N156+'N EERR TERRA'!N156+'N EERR UCAFE'!N156+'N EERR BARINAS'!N156+'N EERR LOS NA'!N156</f>
        <v>0</v>
      </c>
      <c r="O156" s="194">
        <f t="shared" si="25"/>
        <v>10258.632049301661</v>
      </c>
    </row>
    <row r="157" spans="1:15" outlineLevel="2" x14ac:dyDescent="0.3">
      <c r="A157" s="203" t="s">
        <v>342</v>
      </c>
      <c r="B157" s="131">
        <f>+'N EERR RODEO'!B157+'N EERR PIEDEM'!B157+'N EERR TERRA'!B157+'N EERR UCAFE'!B157+'N EERR BARINAS'!B157+'N EERR LOS NA'!B157</f>
        <v>0</v>
      </c>
      <c r="C157" s="131">
        <f>+'N EERR RODEO'!C157+'N EERR PIEDEM'!C157+'N EERR TERRA'!C157+'N EERR UCAFE'!C157+'N EERR BARINAS'!C157+'N EERR LOS NA'!C157</f>
        <v>0</v>
      </c>
      <c r="D157" s="131">
        <f>+'N EERR RODEO'!D157+'N EERR PIEDEM'!D157+'N EERR TERRA'!D157+'N EERR UCAFE'!D157+'N EERR BARINAS'!D157+'N EERR LOS NA'!D157</f>
        <v>0</v>
      </c>
      <c r="E157" s="131">
        <f>+'N EERR RODEO'!E157+'N EERR PIEDEM'!E157+'N EERR TERRA'!E157+'N EERR UCAFE'!E157+'N EERR BARINAS'!E157+'N EERR LOS NA'!E157</f>
        <v>0</v>
      </c>
      <c r="F157" s="131">
        <f>+'N EERR RODEO'!F157+'N EERR PIEDEM'!F157+'N EERR TERRA'!F157+'N EERR UCAFE'!F157+'N EERR BARINAS'!F157+'N EERR LOS NA'!F157</f>
        <v>0</v>
      </c>
      <c r="G157" s="131">
        <f>+'N EERR RODEO'!G157+'N EERR PIEDEM'!G157+'N EERR TERRA'!G157+'N EERR UCAFE'!G157+'N EERR BARINAS'!G157+'N EERR LOS NA'!G157</f>
        <v>0</v>
      </c>
      <c r="H157" s="131">
        <f>+'N EERR RODEO'!H157+'N EERR PIEDEM'!H157+'N EERR TERRA'!H157+'N EERR UCAFE'!H157+'N EERR BARINAS'!H157+'N EERR LOS NA'!H157</f>
        <v>0</v>
      </c>
      <c r="I157" s="131">
        <f>+'N EERR RODEO'!I157+'N EERR PIEDEM'!I157+'N EERR TERRA'!I157+'N EERR UCAFE'!I157+'N EERR BARINAS'!I157+'N EERR LOS NA'!I157</f>
        <v>0</v>
      </c>
      <c r="J157" s="131">
        <f>+'N EERR RODEO'!J157+'N EERR PIEDEM'!J157+'N EERR TERRA'!J157+'N EERR UCAFE'!J157+'N EERR BARINAS'!J157+'N EERR LOS NA'!J157</f>
        <v>0</v>
      </c>
      <c r="K157" s="131">
        <f>+'N EERR RODEO'!K157+'N EERR PIEDEM'!K157+'N EERR TERRA'!K157+'N EERR UCAFE'!K157+'N EERR BARINAS'!K157+'N EERR LOS NA'!K157</f>
        <v>0</v>
      </c>
      <c r="L157" s="131">
        <f>+'N EERR RODEO'!L157+'N EERR PIEDEM'!L157+'N EERR TERRA'!L157+'N EERR UCAFE'!L157+'N EERR BARINAS'!L157+'N EERR LOS NA'!L157</f>
        <v>0</v>
      </c>
      <c r="M157" s="131">
        <f>+'N EERR RODEO'!M157+'N EERR PIEDEM'!M157+'N EERR TERRA'!M157+'N EERR UCAFE'!M157+'N EERR BARINAS'!M157+'N EERR LOS NA'!M157</f>
        <v>0</v>
      </c>
      <c r="N157" s="131">
        <f>+'N EERR RODEO'!N157+'N EERR PIEDEM'!N157+'N EERR TERRA'!N157+'N EERR UCAFE'!N157+'N EERR BARINAS'!N157+'N EERR LOS NA'!N157</f>
        <v>0</v>
      </c>
      <c r="O157" s="194">
        <f t="shared" si="25"/>
        <v>0</v>
      </c>
    </row>
    <row r="158" spans="1:15" outlineLevel="2" x14ac:dyDescent="0.3">
      <c r="A158" s="203" t="s">
        <v>343</v>
      </c>
      <c r="B158" s="131">
        <f>+'N EERR RODEO'!B158+'N EERR PIEDEM'!B158+'N EERR TERRA'!B158+'N EERR UCAFE'!B158+'N EERR BARINAS'!B158+'N EERR LOS NA'!B158</f>
        <v>0</v>
      </c>
      <c r="C158" s="131">
        <f>+'N EERR RODEO'!C158+'N EERR PIEDEM'!C158+'N EERR TERRA'!C158+'N EERR UCAFE'!C158+'N EERR BARINAS'!C158+'N EERR LOS NA'!C158</f>
        <v>0</v>
      </c>
      <c r="D158" s="131">
        <f>+'N EERR RODEO'!D158+'N EERR PIEDEM'!D158+'N EERR TERRA'!D158+'N EERR UCAFE'!D158+'N EERR BARINAS'!D158+'N EERR LOS NA'!D158</f>
        <v>0</v>
      </c>
      <c r="E158" s="131">
        <f>+'N EERR RODEO'!E158+'N EERR PIEDEM'!E158+'N EERR TERRA'!E158+'N EERR UCAFE'!E158+'N EERR BARINAS'!E158+'N EERR LOS NA'!E158</f>
        <v>0</v>
      </c>
      <c r="F158" s="131">
        <f>+'N EERR RODEO'!F158+'N EERR PIEDEM'!F158+'N EERR TERRA'!F158+'N EERR UCAFE'!F158+'N EERR BARINAS'!F158+'N EERR LOS NA'!F158</f>
        <v>0</v>
      </c>
      <c r="G158" s="131">
        <f>+'N EERR RODEO'!G158+'N EERR PIEDEM'!G158+'N EERR TERRA'!G158+'N EERR UCAFE'!G158+'N EERR BARINAS'!G158+'N EERR LOS NA'!G158</f>
        <v>0</v>
      </c>
      <c r="H158" s="131">
        <f>+'N EERR RODEO'!H158+'N EERR PIEDEM'!H158+'N EERR TERRA'!H158+'N EERR UCAFE'!H158+'N EERR BARINAS'!H158+'N EERR LOS NA'!H158</f>
        <v>0</v>
      </c>
      <c r="I158" s="131">
        <f>+'N EERR RODEO'!I158+'N EERR PIEDEM'!I158+'N EERR TERRA'!I158+'N EERR UCAFE'!I158+'N EERR BARINAS'!I158+'N EERR LOS NA'!I158</f>
        <v>0</v>
      </c>
      <c r="J158" s="131">
        <f>+'N EERR RODEO'!J158+'N EERR PIEDEM'!J158+'N EERR TERRA'!J158+'N EERR UCAFE'!J158+'N EERR BARINAS'!J158+'N EERR LOS NA'!J158</f>
        <v>0</v>
      </c>
      <c r="K158" s="131">
        <f>+'N EERR RODEO'!K158+'N EERR PIEDEM'!K158+'N EERR TERRA'!K158+'N EERR UCAFE'!K158+'N EERR BARINAS'!K158+'N EERR LOS NA'!K158</f>
        <v>0</v>
      </c>
      <c r="L158" s="131">
        <f>+'N EERR RODEO'!L158+'N EERR PIEDEM'!L158+'N EERR TERRA'!L158+'N EERR UCAFE'!L158+'N EERR BARINAS'!L158+'N EERR LOS NA'!L158</f>
        <v>0</v>
      </c>
      <c r="M158" s="131">
        <f>+'N EERR RODEO'!M158+'N EERR PIEDEM'!M158+'N EERR TERRA'!M158+'N EERR UCAFE'!M158+'N EERR BARINAS'!M158+'N EERR LOS NA'!M158</f>
        <v>0</v>
      </c>
      <c r="N158" s="131">
        <f>+'N EERR RODEO'!N158+'N EERR PIEDEM'!N158+'N EERR TERRA'!N158+'N EERR UCAFE'!N158+'N EERR BARINAS'!N158+'N EERR LOS NA'!N158</f>
        <v>0</v>
      </c>
      <c r="O158" s="194">
        <f t="shared" si="25"/>
        <v>0</v>
      </c>
    </row>
    <row r="159" spans="1:15" outlineLevel="2" x14ac:dyDescent="0.3">
      <c r="A159" s="203" t="s">
        <v>80</v>
      </c>
      <c r="B159" s="131">
        <f>+'N EERR RODEO'!B159+'N EERR PIEDEM'!B159+'N EERR TERRA'!B159+'N EERR UCAFE'!B159+'N EERR BARINAS'!B159+'N EERR LOS NA'!B159</f>
        <v>0</v>
      </c>
      <c r="C159" s="131">
        <f>+'N EERR RODEO'!C159+'N EERR PIEDEM'!C159+'N EERR TERRA'!C159+'N EERR UCAFE'!C159+'N EERR BARINAS'!C159+'N EERR LOS NA'!C159</f>
        <v>0</v>
      </c>
      <c r="D159" s="131">
        <f>+'N EERR RODEO'!D159+'N EERR PIEDEM'!D159+'N EERR TERRA'!D159+'N EERR UCAFE'!D159+'N EERR BARINAS'!D159+'N EERR LOS NA'!D159</f>
        <v>0</v>
      </c>
      <c r="E159" s="131">
        <f>+'N EERR RODEO'!E159+'N EERR PIEDEM'!E159+'N EERR TERRA'!E159+'N EERR UCAFE'!E159+'N EERR BARINAS'!E159+'N EERR LOS NA'!E159</f>
        <v>0</v>
      </c>
      <c r="F159" s="131">
        <f>+'N EERR RODEO'!F159+'N EERR PIEDEM'!F159+'N EERR TERRA'!F159+'N EERR UCAFE'!F159+'N EERR BARINAS'!F159+'N EERR LOS NA'!F159</f>
        <v>0</v>
      </c>
      <c r="G159" s="131">
        <f>+'N EERR RODEO'!G159+'N EERR PIEDEM'!G159+'N EERR TERRA'!G159+'N EERR UCAFE'!G159+'N EERR BARINAS'!G159+'N EERR LOS NA'!G159</f>
        <v>0</v>
      </c>
      <c r="H159" s="131">
        <f>+'N EERR RODEO'!H159+'N EERR PIEDEM'!H159+'N EERR TERRA'!H159+'N EERR UCAFE'!H159+'N EERR BARINAS'!H159+'N EERR LOS NA'!H159</f>
        <v>0</v>
      </c>
      <c r="I159" s="131">
        <f>+'N EERR RODEO'!I159+'N EERR PIEDEM'!I159+'N EERR TERRA'!I159+'N EERR UCAFE'!I159+'N EERR BARINAS'!I159+'N EERR LOS NA'!I159</f>
        <v>0</v>
      </c>
      <c r="J159" s="131">
        <f>+'N EERR RODEO'!J159+'N EERR PIEDEM'!J159+'N EERR TERRA'!J159+'N EERR UCAFE'!J159+'N EERR BARINAS'!J159+'N EERR LOS NA'!J159</f>
        <v>0</v>
      </c>
      <c r="K159" s="131">
        <f>+'N EERR RODEO'!K159+'N EERR PIEDEM'!K159+'N EERR TERRA'!K159+'N EERR UCAFE'!K159+'N EERR BARINAS'!K159+'N EERR LOS NA'!K159</f>
        <v>0</v>
      </c>
      <c r="L159" s="131">
        <f>+'N EERR RODEO'!L159+'N EERR PIEDEM'!L159+'N EERR TERRA'!L159+'N EERR UCAFE'!L159+'N EERR BARINAS'!L159+'N EERR LOS NA'!L159</f>
        <v>0</v>
      </c>
      <c r="M159" s="131">
        <f>+'N EERR RODEO'!M159+'N EERR PIEDEM'!M159+'N EERR TERRA'!M159+'N EERR UCAFE'!M159+'N EERR BARINAS'!M159+'N EERR LOS NA'!M159</f>
        <v>0</v>
      </c>
      <c r="N159" s="131">
        <f>+'N EERR RODEO'!N159+'N EERR PIEDEM'!N159+'N EERR TERRA'!N159+'N EERR UCAFE'!N159+'N EERR BARINAS'!N159+'N EERR LOS NA'!N159</f>
        <v>0</v>
      </c>
      <c r="O159" s="194">
        <f t="shared" si="25"/>
        <v>0</v>
      </c>
    </row>
    <row r="160" spans="1:15" outlineLevel="2" x14ac:dyDescent="0.3">
      <c r="A160" s="203" t="s">
        <v>344</v>
      </c>
      <c r="B160" s="131">
        <f>+'N EERR RODEO'!B160+'N EERR PIEDEM'!B160+'N EERR TERRA'!B160+'N EERR UCAFE'!B160+'N EERR BARINAS'!B160+'N EERR LOS NA'!B160</f>
        <v>0</v>
      </c>
      <c r="C160" s="131">
        <f>+'N EERR RODEO'!C160+'N EERR PIEDEM'!C160+'N EERR TERRA'!C160+'N EERR UCAFE'!C160+'N EERR BARINAS'!C160+'N EERR LOS NA'!C160</f>
        <v>0</v>
      </c>
      <c r="D160" s="131">
        <f>+'N EERR RODEO'!D160+'N EERR PIEDEM'!D160+'N EERR TERRA'!D160+'N EERR UCAFE'!D160+'N EERR BARINAS'!D160+'N EERR LOS NA'!D160</f>
        <v>0</v>
      </c>
      <c r="E160" s="131">
        <f>+'N EERR RODEO'!E160+'N EERR PIEDEM'!E160+'N EERR TERRA'!E160+'N EERR UCAFE'!E160+'N EERR BARINAS'!E160+'N EERR LOS NA'!E160</f>
        <v>0</v>
      </c>
      <c r="F160" s="131">
        <f>+'N EERR RODEO'!F160+'N EERR PIEDEM'!F160+'N EERR TERRA'!F160+'N EERR UCAFE'!F160+'N EERR BARINAS'!F160+'N EERR LOS NA'!F160</f>
        <v>0</v>
      </c>
      <c r="G160" s="131">
        <f>+'N EERR RODEO'!G160+'N EERR PIEDEM'!G160+'N EERR TERRA'!G160+'N EERR UCAFE'!G160+'N EERR BARINAS'!G160+'N EERR LOS NA'!G160</f>
        <v>0</v>
      </c>
      <c r="H160" s="131">
        <f>+'N EERR RODEO'!H160+'N EERR PIEDEM'!H160+'N EERR TERRA'!H160+'N EERR UCAFE'!H160+'N EERR BARINAS'!H160+'N EERR LOS NA'!H160</f>
        <v>5.23</v>
      </c>
      <c r="I160" s="131">
        <f>+'N EERR RODEO'!I160+'N EERR PIEDEM'!I160+'N EERR TERRA'!I160+'N EERR UCAFE'!I160+'N EERR BARINAS'!I160+'N EERR LOS NA'!I160</f>
        <v>0</v>
      </c>
      <c r="J160" s="131">
        <f>+'N EERR RODEO'!J160+'N EERR PIEDEM'!J160+'N EERR TERRA'!J160+'N EERR UCAFE'!J160+'N EERR BARINAS'!J160+'N EERR LOS NA'!J160</f>
        <v>0</v>
      </c>
      <c r="K160" s="131">
        <f>+'N EERR RODEO'!K160+'N EERR PIEDEM'!K160+'N EERR TERRA'!K160+'N EERR UCAFE'!K160+'N EERR BARINAS'!K160+'N EERR LOS NA'!K160</f>
        <v>0</v>
      </c>
      <c r="L160" s="131">
        <f>+'N EERR RODEO'!L160+'N EERR PIEDEM'!L160+'N EERR TERRA'!L160+'N EERR UCAFE'!L160+'N EERR BARINAS'!L160+'N EERR LOS NA'!L160</f>
        <v>0</v>
      </c>
      <c r="M160" s="131">
        <f>+'N EERR RODEO'!M160+'N EERR PIEDEM'!M160+'N EERR TERRA'!M160+'N EERR UCAFE'!M160+'N EERR BARINAS'!M160+'N EERR LOS NA'!M160</f>
        <v>0</v>
      </c>
      <c r="N160" s="131">
        <f>+'N EERR RODEO'!N160+'N EERR PIEDEM'!N160+'N EERR TERRA'!N160+'N EERR UCAFE'!N160+'N EERR BARINAS'!N160+'N EERR LOS NA'!N160</f>
        <v>0</v>
      </c>
      <c r="O160" s="194">
        <f t="shared" si="25"/>
        <v>5.23</v>
      </c>
    </row>
    <row r="161" spans="1:15" outlineLevel="2" x14ac:dyDescent="0.3">
      <c r="A161" s="203" t="s">
        <v>345</v>
      </c>
      <c r="B161" s="131">
        <f>+'N EERR RODEO'!B161+'N EERR PIEDEM'!B161+'N EERR TERRA'!B161+'N EERR UCAFE'!B161+'N EERR BARINAS'!B161+'N EERR LOS NA'!B161</f>
        <v>0</v>
      </c>
      <c r="C161" s="131">
        <f>+'N EERR RODEO'!C161+'N EERR PIEDEM'!C161+'N EERR TERRA'!C161+'N EERR UCAFE'!C161+'N EERR BARINAS'!C161+'N EERR LOS NA'!C161</f>
        <v>0</v>
      </c>
      <c r="D161" s="131">
        <f>+'N EERR RODEO'!D161+'N EERR PIEDEM'!D161+'N EERR TERRA'!D161+'N EERR UCAFE'!D161+'N EERR BARINAS'!D161+'N EERR LOS NA'!D161</f>
        <v>0</v>
      </c>
      <c r="E161" s="131">
        <f>+'N EERR RODEO'!E161+'N EERR PIEDEM'!E161+'N EERR TERRA'!E161+'N EERR UCAFE'!E161+'N EERR BARINAS'!E161+'N EERR LOS NA'!E161</f>
        <v>0</v>
      </c>
      <c r="F161" s="131">
        <f>+'N EERR RODEO'!F161+'N EERR PIEDEM'!F161+'N EERR TERRA'!F161+'N EERR UCAFE'!F161+'N EERR BARINAS'!F161+'N EERR LOS NA'!F161</f>
        <v>0</v>
      </c>
      <c r="G161" s="131">
        <f>+'N EERR RODEO'!G161+'N EERR PIEDEM'!G161+'N EERR TERRA'!G161+'N EERR UCAFE'!G161+'N EERR BARINAS'!G161+'N EERR LOS NA'!G161</f>
        <v>0</v>
      </c>
      <c r="H161" s="131">
        <f>+'N EERR RODEO'!H161+'N EERR PIEDEM'!H161+'N EERR TERRA'!H161+'N EERR UCAFE'!H161+'N EERR BARINAS'!H161+'N EERR LOS NA'!H161</f>
        <v>0</v>
      </c>
      <c r="I161" s="131">
        <f>+'N EERR RODEO'!I161+'N EERR PIEDEM'!I161+'N EERR TERRA'!I161+'N EERR UCAFE'!I161+'N EERR BARINAS'!I161+'N EERR LOS NA'!I161</f>
        <v>0</v>
      </c>
      <c r="J161" s="131">
        <f>+'N EERR RODEO'!J161+'N EERR PIEDEM'!J161+'N EERR TERRA'!J161+'N EERR UCAFE'!J161+'N EERR BARINAS'!J161+'N EERR LOS NA'!J161</f>
        <v>0</v>
      </c>
      <c r="K161" s="131">
        <f>+'N EERR RODEO'!K161+'N EERR PIEDEM'!K161+'N EERR TERRA'!K161+'N EERR UCAFE'!K161+'N EERR BARINAS'!K161+'N EERR LOS NA'!K161</f>
        <v>0</v>
      </c>
      <c r="L161" s="131">
        <f>+'N EERR RODEO'!L161+'N EERR PIEDEM'!L161+'N EERR TERRA'!L161+'N EERR UCAFE'!L161+'N EERR BARINAS'!L161+'N EERR LOS NA'!L161</f>
        <v>0</v>
      </c>
      <c r="M161" s="131">
        <f>+'N EERR RODEO'!M161+'N EERR PIEDEM'!M161+'N EERR TERRA'!M161+'N EERR UCAFE'!M161+'N EERR BARINAS'!M161+'N EERR LOS NA'!M161</f>
        <v>0</v>
      </c>
      <c r="N161" s="131">
        <f>+'N EERR RODEO'!N161+'N EERR PIEDEM'!N161+'N EERR TERRA'!N161+'N EERR UCAFE'!N161+'N EERR BARINAS'!N161+'N EERR LOS NA'!N161</f>
        <v>0</v>
      </c>
      <c r="O161" s="194">
        <f t="shared" si="25"/>
        <v>0</v>
      </c>
    </row>
    <row r="162" spans="1:15" outlineLevel="2" x14ac:dyDescent="0.3">
      <c r="A162" s="203" t="s">
        <v>346</v>
      </c>
      <c r="B162" s="131">
        <f>+'N EERR RODEO'!B162+'N EERR PIEDEM'!B162+'N EERR TERRA'!B162+'N EERR UCAFE'!B162+'N EERR BARINAS'!B162+'N EERR LOS NA'!B162</f>
        <v>0</v>
      </c>
      <c r="C162" s="131">
        <f>+'N EERR RODEO'!C162+'N EERR PIEDEM'!C162+'N EERR TERRA'!C162+'N EERR UCAFE'!C162+'N EERR BARINAS'!C162+'N EERR LOS NA'!C162</f>
        <v>0</v>
      </c>
      <c r="D162" s="131">
        <f>+'N EERR RODEO'!D162+'N EERR PIEDEM'!D162+'N EERR TERRA'!D162+'N EERR UCAFE'!D162+'N EERR BARINAS'!D162+'N EERR LOS NA'!D162</f>
        <v>0</v>
      </c>
      <c r="E162" s="131">
        <f>+'N EERR RODEO'!E162+'N EERR PIEDEM'!E162+'N EERR TERRA'!E162+'N EERR UCAFE'!E162+'N EERR BARINAS'!E162+'N EERR LOS NA'!E162</f>
        <v>0</v>
      </c>
      <c r="F162" s="131">
        <f>+'N EERR RODEO'!F162+'N EERR PIEDEM'!F162+'N EERR TERRA'!F162+'N EERR UCAFE'!F162+'N EERR BARINAS'!F162+'N EERR LOS NA'!F162</f>
        <v>0</v>
      </c>
      <c r="G162" s="131">
        <f>+'N EERR RODEO'!G162+'N EERR PIEDEM'!G162+'N EERR TERRA'!G162+'N EERR UCAFE'!G162+'N EERR BARINAS'!G162+'N EERR LOS NA'!G162</f>
        <v>0</v>
      </c>
      <c r="H162" s="131">
        <f>+'N EERR RODEO'!H162+'N EERR PIEDEM'!H162+'N EERR TERRA'!H162+'N EERR UCAFE'!H162+'N EERR BARINAS'!H162+'N EERR LOS NA'!H162</f>
        <v>0</v>
      </c>
      <c r="I162" s="131">
        <f>+'N EERR RODEO'!I162+'N EERR PIEDEM'!I162+'N EERR TERRA'!I162+'N EERR UCAFE'!I162+'N EERR BARINAS'!I162+'N EERR LOS NA'!I162</f>
        <v>0</v>
      </c>
      <c r="J162" s="131">
        <f>+'N EERR RODEO'!J162+'N EERR PIEDEM'!J162+'N EERR TERRA'!J162+'N EERR UCAFE'!J162+'N EERR BARINAS'!J162+'N EERR LOS NA'!J162</f>
        <v>0</v>
      </c>
      <c r="K162" s="131">
        <f>+'N EERR RODEO'!K162+'N EERR PIEDEM'!K162+'N EERR TERRA'!K162+'N EERR UCAFE'!K162+'N EERR BARINAS'!K162+'N EERR LOS NA'!K162</f>
        <v>0</v>
      </c>
      <c r="L162" s="131">
        <f>+'N EERR RODEO'!L162+'N EERR PIEDEM'!L162+'N EERR TERRA'!L162+'N EERR UCAFE'!L162+'N EERR BARINAS'!L162+'N EERR LOS NA'!L162</f>
        <v>0</v>
      </c>
      <c r="M162" s="131">
        <f>+'N EERR RODEO'!M162+'N EERR PIEDEM'!M162+'N EERR TERRA'!M162+'N EERR UCAFE'!M162+'N EERR BARINAS'!M162+'N EERR LOS NA'!M162</f>
        <v>0</v>
      </c>
      <c r="N162" s="131">
        <f>+'N EERR RODEO'!N162+'N EERR PIEDEM'!N162+'N EERR TERRA'!N162+'N EERR UCAFE'!N162+'N EERR BARINAS'!N162+'N EERR LOS NA'!N162</f>
        <v>0</v>
      </c>
      <c r="O162" s="194">
        <f t="shared" si="25"/>
        <v>0</v>
      </c>
    </row>
    <row r="163" spans="1:15" outlineLevel="2" x14ac:dyDescent="0.3">
      <c r="A163" s="203" t="s">
        <v>347</v>
      </c>
      <c r="B163" s="131">
        <f>+'N EERR RODEO'!B163+'N EERR PIEDEM'!B163+'N EERR TERRA'!B163+'N EERR UCAFE'!B163+'N EERR BARINAS'!B163+'N EERR LOS NA'!B163</f>
        <v>0</v>
      </c>
      <c r="C163" s="131">
        <f>+'N EERR RODEO'!C163+'N EERR PIEDEM'!C163+'N EERR TERRA'!C163+'N EERR UCAFE'!C163+'N EERR BARINAS'!C163+'N EERR LOS NA'!C163</f>
        <v>0</v>
      </c>
      <c r="D163" s="131">
        <f>+'N EERR RODEO'!D163+'N EERR PIEDEM'!D163+'N EERR TERRA'!D163+'N EERR UCAFE'!D163+'N EERR BARINAS'!D163+'N EERR LOS NA'!D163</f>
        <v>0</v>
      </c>
      <c r="E163" s="131">
        <f>+'N EERR RODEO'!E163+'N EERR PIEDEM'!E163+'N EERR TERRA'!E163+'N EERR UCAFE'!E163+'N EERR BARINAS'!E163+'N EERR LOS NA'!E163</f>
        <v>0</v>
      </c>
      <c r="F163" s="131">
        <f>+'N EERR RODEO'!F163+'N EERR PIEDEM'!F163+'N EERR TERRA'!F163+'N EERR UCAFE'!F163+'N EERR BARINAS'!F163+'N EERR LOS NA'!F163</f>
        <v>0</v>
      </c>
      <c r="G163" s="131">
        <f>+'N EERR RODEO'!G163+'N EERR PIEDEM'!G163+'N EERR TERRA'!G163+'N EERR UCAFE'!G163+'N EERR BARINAS'!G163+'N EERR LOS NA'!G163</f>
        <v>0</v>
      </c>
      <c r="H163" s="131">
        <f>+'N EERR RODEO'!H163+'N EERR PIEDEM'!H163+'N EERR TERRA'!H163+'N EERR UCAFE'!H163+'N EERR BARINAS'!H163+'N EERR LOS NA'!H163</f>
        <v>0</v>
      </c>
      <c r="I163" s="131">
        <f>+'N EERR RODEO'!I163+'N EERR PIEDEM'!I163+'N EERR TERRA'!I163+'N EERR UCAFE'!I163+'N EERR BARINAS'!I163+'N EERR LOS NA'!I163</f>
        <v>0</v>
      </c>
      <c r="J163" s="131">
        <f>+'N EERR RODEO'!J163+'N EERR PIEDEM'!J163+'N EERR TERRA'!J163+'N EERR UCAFE'!J163+'N EERR BARINAS'!J163+'N EERR LOS NA'!J163</f>
        <v>0</v>
      </c>
      <c r="K163" s="131">
        <f>+'N EERR RODEO'!K163+'N EERR PIEDEM'!K163+'N EERR TERRA'!K163+'N EERR UCAFE'!K163+'N EERR BARINAS'!K163+'N EERR LOS NA'!K163</f>
        <v>0</v>
      </c>
      <c r="L163" s="131">
        <f>+'N EERR RODEO'!L163+'N EERR PIEDEM'!L163+'N EERR TERRA'!L163+'N EERR UCAFE'!L163+'N EERR BARINAS'!L163+'N EERR LOS NA'!L163</f>
        <v>0</v>
      </c>
      <c r="M163" s="131">
        <f>+'N EERR RODEO'!M163+'N EERR PIEDEM'!M163+'N EERR TERRA'!M163+'N EERR UCAFE'!M163+'N EERR BARINAS'!M163+'N EERR LOS NA'!M163</f>
        <v>0</v>
      </c>
      <c r="N163" s="131">
        <f>+'N EERR RODEO'!N163+'N EERR PIEDEM'!N163+'N EERR TERRA'!N163+'N EERR UCAFE'!N163+'N EERR BARINAS'!N163+'N EERR LOS NA'!N163</f>
        <v>0</v>
      </c>
      <c r="O163" s="194">
        <f t="shared" si="25"/>
        <v>0</v>
      </c>
    </row>
    <row r="164" spans="1:15" outlineLevel="2" x14ac:dyDescent="0.3">
      <c r="A164" s="203" t="s">
        <v>348</v>
      </c>
      <c r="B164" s="131">
        <f>+'N EERR RODEO'!B164+'N EERR PIEDEM'!B164+'N EERR TERRA'!B164+'N EERR UCAFE'!B164+'N EERR BARINAS'!B164+'N EERR LOS NA'!B164</f>
        <v>0</v>
      </c>
      <c r="C164" s="131">
        <f>+'N EERR RODEO'!C164+'N EERR PIEDEM'!C164+'N EERR TERRA'!C164+'N EERR UCAFE'!C164+'N EERR BARINAS'!C164+'N EERR LOS NA'!C164</f>
        <v>0</v>
      </c>
      <c r="D164" s="131">
        <f>+'N EERR RODEO'!D164+'N EERR PIEDEM'!D164+'N EERR TERRA'!D164+'N EERR UCAFE'!D164+'N EERR BARINAS'!D164+'N EERR LOS NA'!D164</f>
        <v>0</v>
      </c>
      <c r="E164" s="131">
        <f>+'N EERR RODEO'!E164+'N EERR PIEDEM'!E164+'N EERR TERRA'!E164+'N EERR UCAFE'!E164+'N EERR BARINAS'!E164+'N EERR LOS NA'!E164</f>
        <v>0</v>
      </c>
      <c r="F164" s="131">
        <f>+'N EERR RODEO'!F164+'N EERR PIEDEM'!F164+'N EERR TERRA'!F164+'N EERR UCAFE'!F164+'N EERR BARINAS'!F164+'N EERR LOS NA'!F164</f>
        <v>0</v>
      </c>
      <c r="G164" s="131">
        <f>+'N EERR RODEO'!G164+'N EERR PIEDEM'!G164+'N EERR TERRA'!G164+'N EERR UCAFE'!G164+'N EERR BARINAS'!G164+'N EERR LOS NA'!G164</f>
        <v>0</v>
      </c>
      <c r="H164" s="131">
        <f>+'N EERR RODEO'!H164+'N EERR PIEDEM'!H164+'N EERR TERRA'!H164+'N EERR UCAFE'!H164+'N EERR BARINAS'!H164+'N EERR LOS NA'!H164</f>
        <v>0</v>
      </c>
      <c r="I164" s="131">
        <f>+'N EERR RODEO'!I164+'N EERR PIEDEM'!I164+'N EERR TERRA'!I164+'N EERR UCAFE'!I164+'N EERR BARINAS'!I164+'N EERR LOS NA'!I164</f>
        <v>0</v>
      </c>
      <c r="J164" s="131">
        <f>+'N EERR RODEO'!J164+'N EERR PIEDEM'!J164+'N EERR TERRA'!J164+'N EERR UCAFE'!J164+'N EERR BARINAS'!J164+'N EERR LOS NA'!J164</f>
        <v>0</v>
      </c>
      <c r="K164" s="131">
        <f>+'N EERR RODEO'!K164+'N EERR PIEDEM'!K164+'N EERR TERRA'!K164+'N EERR UCAFE'!K164+'N EERR BARINAS'!K164+'N EERR LOS NA'!K164</f>
        <v>0</v>
      </c>
      <c r="L164" s="131">
        <f>+'N EERR RODEO'!L164+'N EERR PIEDEM'!L164+'N EERR TERRA'!L164+'N EERR UCAFE'!L164+'N EERR BARINAS'!L164+'N EERR LOS NA'!L164</f>
        <v>0</v>
      </c>
      <c r="M164" s="131">
        <f>+'N EERR RODEO'!M164+'N EERR PIEDEM'!M164+'N EERR TERRA'!M164+'N EERR UCAFE'!M164+'N EERR BARINAS'!M164+'N EERR LOS NA'!M164</f>
        <v>0</v>
      </c>
      <c r="N164" s="131">
        <f>+'N EERR RODEO'!N164+'N EERR PIEDEM'!N164+'N EERR TERRA'!N164+'N EERR UCAFE'!N164+'N EERR BARINAS'!N164+'N EERR LOS NA'!N164</f>
        <v>0</v>
      </c>
      <c r="O164" s="194">
        <f t="shared" si="25"/>
        <v>0</v>
      </c>
    </row>
    <row r="165" spans="1:15" outlineLevel="2" x14ac:dyDescent="0.3">
      <c r="A165" s="203" t="s">
        <v>349</v>
      </c>
      <c r="B165" s="131">
        <f>+'N EERR RODEO'!B165+'N EERR PIEDEM'!B165+'N EERR TERRA'!B165+'N EERR UCAFE'!B165+'N EERR BARINAS'!B165+'N EERR LOS NA'!B165</f>
        <v>0</v>
      </c>
      <c r="C165" s="131">
        <f>+'N EERR RODEO'!C165+'N EERR PIEDEM'!C165+'N EERR TERRA'!C165+'N EERR UCAFE'!C165+'N EERR BARINAS'!C165+'N EERR LOS NA'!C165</f>
        <v>0</v>
      </c>
      <c r="D165" s="131">
        <f>+'N EERR RODEO'!D165+'N EERR PIEDEM'!D165+'N EERR TERRA'!D165+'N EERR UCAFE'!D165+'N EERR BARINAS'!D165+'N EERR LOS NA'!D165</f>
        <v>0</v>
      </c>
      <c r="E165" s="131">
        <f>+'N EERR RODEO'!E165+'N EERR PIEDEM'!E165+'N EERR TERRA'!E165+'N EERR UCAFE'!E165+'N EERR BARINAS'!E165+'N EERR LOS NA'!E165</f>
        <v>0</v>
      </c>
      <c r="F165" s="131">
        <f>+'N EERR RODEO'!F165+'N EERR PIEDEM'!F165+'N EERR TERRA'!F165+'N EERR UCAFE'!F165+'N EERR BARINAS'!F165+'N EERR LOS NA'!F165</f>
        <v>0</v>
      </c>
      <c r="G165" s="131">
        <f>+'N EERR RODEO'!G165+'N EERR PIEDEM'!G165+'N EERR TERRA'!G165+'N EERR UCAFE'!G165+'N EERR BARINAS'!G165+'N EERR LOS NA'!G165</f>
        <v>0</v>
      </c>
      <c r="H165" s="131">
        <f>+'N EERR RODEO'!H165+'N EERR PIEDEM'!H165+'N EERR TERRA'!H165+'N EERR UCAFE'!H165+'N EERR BARINAS'!H165+'N EERR LOS NA'!H165</f>
        <v>0</v>
      </c>
      <c r="I165" s="131">
        <f>+'N EERR RODEO'!I165+'N EERR PIEDEM'!I165+'N EERR TERRA'!I165+'N EERR UCAFE'!I165+'N EERR BARINAS'!I165+'N EERR LOS NA'!I165</f>
        <v>0</v>
      </c>
      <c r="J165" s="131">
        <f>+'N EERR RODEO'!J165+'N EERR PIEDEM'!J165+'N EERR TERRA'!J165+'N EERR UCAFE'!J165+'N EERR BARINAS'!J165+'N EERR LOS NA'!J165</f>
        <v>0</v>
      </c>
      <c r="K165" s="131">
        <f>+'N EERR RODEO'!K165+'N EERR PIEDEM'!K165+'N EERR TERRA'!K165+'N EERR UCAFE'!K165+'N EERR BARINAS'!K165+'N EERR LOS NA'!K165</f>
        <v>0</v>
      </c>
      <c r="L165" s="131">
        <f>+'N EERR RODEO'!L165+'N EERR PIEDEM'!L165+'N EERR TERRA'!L165+'N EERR UCAFE'!L165+'N EERR BARINAS'!L165+'N EERR LOS NA'!L165</f>
        <v>0</v>
      </c>
      <c r="M165" s="131">
        <f>+'N EERR RODEO'!M165+'N EERR PIEDEM'!M165+'N EERR TERRA'!M165+'N EERR UCAFE'!M165+'N EERR BARINAS'!M165+'N EERR LOS NA'!M165</f>
        <v>0</v>
      </c>
      <c r="N165" s="131">
        <f>+'N EERR RODEO'!N165+'N EERR PIEDEM'!N165+'N EERR TERRA'!N165+'N EERR UCAFE'!N165+'N EERR BARINAS'!N165+'N EERR LOS NA'!N165</f>
        <v>0</v>
      </c>
      <c r="O165" s="194">
        <f t="shared" si="25"/>
        <v>0</v>
      </c>
    </row>
    <row r="166" spans="1:15" outlineLevel="2" x14ac:dyDescent="0.3">
      <c r="A166" s="203" t="s">
        <v>350</v>
      </c>
      <c r="B166" s="131">
        <f>+'N EERR RODEO'!B166+'N EERR PIEDEM'!B166+'N EERR TERRA'!B166+'N EERR UCAFE'!B166+'N EERR BARINAS'!B166+'N EERR LOS NA'!B166</f>
        <v>0</v>
      </c>
      <c r="C166" s="131">
        <f>+'N EERR RODEO'!C166+'N EERR PIEDEM'!C166+'N EERR TERRA'!C166+'N EERR UCAFE'!C166+'N EERR BARINAS'!C166+'N EERR LOS NA'!C166</f>
        <v>0</v>
      </c>
      <c r="D166" s="131">
        <f>+'N EERR RODEO'!D166+'N EERR PIEDEM'!D166+'N EERR TERRA'!D166+'N EERR UCAFE'!D166+'N EERR BARINAS'!D166+'N EERR LOS NA'!D166</f>
        <v>0</v>
      </c>
      <c r="E166" s="131">
        <f>+'N EERR RODEO'!E166+'N EERR PIEDEM'!E166+'N EERR TERRA'!E166+'N EERR UCAFE'!E166+'N EERR BARINAS'!E166+'N EERR LOS NA'!E166</f>
        <v>0</v>
      </c>
      <c r="F166" s="131">
        <f>+'N EERR RODEO'!F166+'N EERR PIEDEM'!F166+'N EERR TERRA'!F166+'N EERR UCAFE'!F166+'N EERR BARINAS'!F166+'N EERR LOS NA'!F166</f>
        <v>0</v>
      </c>
      <c r="G166" s="131">
        <f>+'N EERR RODEO'!G166+'N EERR PIEDEM'!G166+'N EERR TERRA'!G166+'N EERR UCAFE'!G166+'N EERR BARINAS'!G166+'N EERR LOS NA'!G166</f>
        <v>0</v>
      </c>
      <c r="H166" s="131">
        <f>+'N EERR RODEO'!H166+'N EERR PIEDEM'!H166+'N EERR TERRA'!H166+'N EERR UCAFE'!H166+'N EERR BARINAS'!H166+'N EERR LOS NA'!H166</f>
        <v>0</v>
      </c>
      <c r="I166" s="131">
        <f>+'N EERR RODEO'!I166+'N EERR PIEDEM'!I166+'N EERR TERRA'!I166+'N EERR UCAFE'!I166+'N EERR BARINAS'!I166+'N EERR LOS NA'!I166</f>
        <v>0</v>
      </c>
      <c r="J166" s="131">
        <f>+'N EERR RODEO'!J166+'N EERR PIEDEM'!J166+'N EERR TERRA'!J166+'N EERR UCAFE'!J166+'N EERR BARINAS'!J166+'N EERR LOS NA'!J166</f>
        <v>0</v>
      </c>
      <c r="K166" s="131">
        <f>+'N EERR RODEO'!K166+'N EERR PIEDEM'!K166+'N EERR TERRA'!K166+'N EERR UCAFE'!K166+'N EERR BARINAS'!K166+'N EERR LOS NA'!K166</f>
        <v>0</v>
      </c>
      <c r="L166" s="131">
        <f>+'N EERR RODEO'!L166+'N EERR PIEDEM'!L166+'N EERR TERRA'!L166+'N EERR UCAFE'!L166+'N EERR BARINAS'!L166+'N EERR LOS NA'!L166</f>
        <v>0</v>
      </c>
      <c r="M166" s="131">
        <f>+'N EERR RODEO'!M166+'N EERR PIEDEM'!M166+'N EERR TERRA'!M166+'N EERR UCAFE'!M166+'N EERR BARINAS'!M166+'N EERR LOS NA'!M166</f>
        <v>0</v>
      </c>
      <c r="N166" s="131">
        <f>+'N EERR RODEO'!N166+'N EERR PIEDEM'!N166+'N EERR TERRA'!N166+'N EERR UCAFE'!N166+'N EERR BARINAS'!N166+'N EERR LOS NA'!N166</f>
        <v>0</v>
      </c>
      <c r="O166" s="194">
        <f t="shared" si="25"/>
        <v>0</v>
      </c>
    </row>
    <row r="167" spans="1:15" outlineLevel="2" x14ac:dyDescent="0.3">
      <c r="A167" s="203" t="s">
        <v>351</v>
      </c>
      <c r="B167" s="131">
        <f>+'N EERR RODEO'!B167+'N EERR PIEDEM'!B167+'N EERR TERRA'!B167+'N EERR UCAFE'!B167+'N EERR BARINAS'!B167+'N EERR LOS NA'!B167</f>
        <v>0</v>
      </c>
      <c r="C167" s="131">
        <f>+'N EERR RODEO'!C167+'N EERR PIEDEM'!C167+'N EERR TERRA'!C167+'N EERR UCAFE'!C167+'N EERR BARINAS'!C167+'N EERR LOS NA'!C167</f>
        <v>0</v>
      </c>
      <c r="D167" s="131">
        <f>+'N EERR RODEO'!D167+'N EERR PIEDEM'!D167+'N EERR TERRA'!D167+'N EERR UCAFE'!D167+'N EERR BARINAS'!D167+'N EERR LOS NA'!D167</f>
        <v>0</v>
      </c>
      <c r="E167" s="131">
        <f>+'N EERR RODEO'!E167+'N EERR PIEDEM'!E167+'N EERR TERRA'!E167+'N EERR UCAFE'!E167+'N EERR BARINAS'!E167+'N EERR LOS NA'!E167</f>
        <v>0</v>
      </c>
      <c r="F167" s="131">
        <f>+'N EERR RODEO'!F167+'N EERR PIEDEM'!F167+'N EERR TERRA'!F167+'N EERR UCAFE'!F167+'N EERR BARINAS'!F167+'N EERR LOS NA'!F167</f>
        <v>0</v>
      </c>
      <c r="G167" s="131">
        <f>+'N EERR RODEO'!G167+'N EERR PIEDEM'!G167+'N EERR TERRA'!G167+'N EERR UCAFE'!G167+'N EERR BARINAS'!G167+'N EERR LOS NA'!G167</f>
        <v>0</v>
      </c>
      <c r="H167" s="131">
        <f>+'N EERR RODEO'!H167+'N EERR PIEDEM'!H167+'N EERR TERRA'!H167+'N EERR UCAFE'!H167+'N EERR BARINAS'!H167+'N EERR LOS NA'!H167</f>
        <v>0</v>
      </c>
      <c r="I167" s="131">
        <f>+'N EERR RODEO'!I167+'N EERR PIEDEM'!I167+'N EERR TERRA'!I167+'N EERR UCAFE'!I167+'N EERR BARINAS'!I167+'N EERR LOS NA'!I167</f>
        <v>0</v>
      </c>
      <c r="J167" s="131">
        <f>+'N EERR RODEO'!J167+'N EERR PIEDEM'!J167+'N EERR TERRA'!J167+'N EERR UCAFE'!J167+'N EERR BARINAS'!J167+'N EERR LOS NA'!J167</f>
        <v>0</v>
      </c>
      <c r="K167" s="131">
        <f>+'N EERR RODEO'!K167+'N EERR PIEDEM'!K167+'N EERR TERRA'!K167+'N EERR UCAFE'!K167+'N EERR BARINAS'!K167+'N EERR LOS NA'!K167</f>
        <v>0</v>
      </c>
      <c r="L167" s="131">
        <f>+'N EERR RODEO'!L167+'N EERR PIEDEM'!L167+'N EERR TERRA'!L167+'N EERR UCAFE'!L167+'N EERR BARINAS'!L167+'N EERR LOS NA'!L167</f>
        <v>0</v>
      </c>
      <c r="M167" s="131">
        <f>+'N EERR RODEO'!M167+'N EERR PIEDEM'!M167+'N EERR TERRA'!M167+'N EERR UCAFE'!M167+'N EERR BARINAS'!M167+'N EERR LOS NA'!M167</f>
        <v>0</v>
      </c>
      <c r="N167" s="131">
        <f>+'N EERR RODEO'!N167+'N EERR PIEDEM'!N167+'N EERR TERRA'!N167+'N EERR UCAFE'!N167+'N EERR BARINAS'!N167+'N EERR LOS NA'!N167</f>
        <v>0</v>
      </c>
      <c r="O167" s="194">
        <f t="shared" si="25"/>
        <v>0</v>
      </c>
    </row>
    <row r="168" spans="1:15" outlineLevel="2" x14ac:dyDescent="0.3">
      <c r="A168" s="203" t="s">
        <v>352</v>
      </c>
      <c r="B168" s="131">
        <f>+'N EERR RODEO'!B168+'N EERR PIEDEM'!B168+'N EERR TERRA'!B168+'N EERR UCAFE'!B168+'N EERR BARINAS'!B168+'N EERR LOS NA'!B168</f>
        <v>0</v>
      </c>
      <c r="C168" s="131">
        <f>+'N EERR RODEO'!C168+'N EERR PIEDEM'!C168+'N EERR TERRA'!C168+'N EERR UCAFE'!C168+'N EERR BARINAS'!C168+'N EERR LOS NA'!C168</f>
        <v>0</v>
      </c>
      <c r="D168" s="131">
        <f>+'N EERR RODEO'!D168+'N EERR PIEDEM'!D168+'N EERR TERRA'!D168+'N EERR UCAFE'!D168+'N EERR BARINAS'!D168+'N EERR LOS NA'!D168</f>
        <v>0</v>
      </c>
      <c r="E168" s="131">
        <f>+'N EERR RODEO'!E168+'N EERR PIEDEM'!E168+'N EERR TERRA'!E168+'N EERR UCAFE'!E168+'N EERR BARINAS'!E168+'N EERR LOS NA'!E168</f>
        <v>0</v>
      </c>
      <c r="F168" s="131">
        <f>+'N EERR RODEO'!F168+'N EERR PIEDEM'!F168+'N EERR TERRA'!F168+'N EERR UCAFE'!F168+'N EERR BARINAS'!F168+'N EERR LOS NA'!F168</f>
        <v>0</v>
      </c>
      <c r="G168" s="131">
        <f>+'N EERR RODEO'!G168+'N EERR PIEDEM'!G168+'N EERR TERRA'!G168+'N EERR UCAFE'!G168+'N EERR BARINAS'!G168+'N EERR LOS NA'!G168</f>
        <v>0</v>
      </c>
      <c r="H168" s="131">
        <f>+'N EERR RODEO'!H168+'N EERR PIEDEM'!H168+'N EERR TERRA'!H168+'N EERR UCAFE'!H168+'N EERR BARINAS'!H168+'N EERR LOS NA'!H168</f>
        <v>0</v>
      </c>
      <c r="I168" s="131">
        <f>+'N EERR RODEO'!I168+'N EERR PIEDEM'!I168+'N EERR TERRA'!I168+'N EERR UCAFE'!I168+'N EERR BARINAS'!I168+'N EERR LOS NA'!I168</f>
        <v>0</v>
      </c>
      <c r="J168" s="131">
        <f>+'N EERR RODEO'!J168+'N EERR PIEDEM'!J168+'N EERR TERRA'!J168+'N EERR UCAFE'!J168+'N EERR BARINAS'!J168+'N EERR LOS NA'!J168</f>
        <v>0</v>
      </c>
      <c r="K168" s="131">
        <f>+'N EERR RODEO'!K168+'N EERR PIEDEM'!K168+'N EERR TERRA'!K168+'N EERR UCAFE'!K168+'N EERR BARINAS'!K168+'N EERR LOS NA'!K168</f>
        <v>0</v>
      </c>
      <c r="L168" s="131">
        <f>+'N EERR RODEO'!L168+'N EERR PIEDEM'!L168+'N EERR TERRA'!L168+'N EERR UCAFE'!L168+'N EERR BARINAS'!L168+'N EERR LOS NA'!L168</f>
        <v>0</v>
      </c>
      <c r="M168" s="131">
        <f>+'N EERR RODEO'!M168+'N EERR PIEDEM'!M168+'N EERR TERRA'!M168+'N EERR UCAFE'!M168+'N EERR BARINAS'!M168+'N EERR LOS NA'!M168</f>
        <v>0</v>
      </c>
      <c r="N168" s="131">
        <f>+'N EERR RODEO'!N168+'N EERR PIEDEM'!N168+'N EERR TERRA'!N168+'N EERR UCAFE'!N168+'N EERR BARINAS'!N168+'N EERR LOS NA'!N168</f>
        <v>0</v>
      </c>
      <c r="O168" s="194">
        <f t="shared" si="25"/>
        <v>0</v>
      </c>
    </row>
    <row r="169" spans="1:15" outlineLevel="2" x14ac:dyDescent="0.3">
      <c r="A169" s="203" t="s">
        <v>353</v>
      </c>
      <c r="B169" s="131">
        <f>+'N EERR RODEO'!B169+'N EERR PIEDEM'!B169+'N EERR TERRA'!B169+'N EERR UCAFE'!B169+'N EERR BARINAS'!B169+'N EERR LOS NA'!B169</f>
        <v>0</v>
      </c>
      <c r="C169" s="131">
        <f>+'N EERR RODEO'!C169+'N EERR PIEDEM'!C169+'N EERR TERRA'!C169+'N EERR UCAFE'!C169+'N EERR BARINAS'!C169+'N EERR LOS NA'!C169</f>
        <v>0</v>
      </c>
      <c r="D169" s="131">
        <f>+'N EERR RODEO'!D169+'N EERR PIEDEM'!D169+'N EERR TERRA'!D169+'N EERR UCAFE'!D169+'N EERR BARINAS'!D169+'N EERR LOS NA'!D169</f>
        <v>0</v>
      </c>
      <c r="E169" s="131">
        <f>+'N EERR RODEO'!E169+'N EERR PIEDEM'!E169+'N EERR TERRA'!E169+'N EERR UCAFE'!E169+'N EERR BARINAS'!E169+'N EERR LOS NA'!E169</f>
        <v>0</v>
      </c>
      <c r="F169" s="131">
        <f>+'N EERR RODEO'!F169+'N EERR PIEDEM'!F169+'N EERR TERRA'!F169+'N EERR UCAFE'!F169+'N EERR BARINAS'!F169+'N EERR LOS NA'!F169</f>
        <v>0</v>
      </c>
      <c r="G169" s="131">
        <f>+'N EERR RODEO'!G169+'N EERR PIEDEM'!G169+'N EERR TERRA'!G169+'N EERR UCAFE'!G169+'N EERR BARINAS'!G169+'N EERR LOS NA'!G169</f>
        <v>0</v>
      </c>
      <c r="H169" s="131">
        <f>+'N EERR RODEO'!H169+'N EERR PIEDEM'!H169+'N EERR TERRA'!H169+'N EERR UCAFE'!H169+'N EERR BARINAS'!H169+'N EERR LOS NA'!H169</f>
        <v>0</v>
      </c>
      <c r="I169" s="131">
        <f>+'N EERR RODEO'!I169+'N EERR PIEDEM'!I169+'N EERR TERRA'!I169+'N EERR UCAFE'!I169+'N EERR BARINAS'!I169+'N EERR LOS NA'!I169</f>
        <v>0</v>
      </c>
      <c r="J169" s="131">
        <f>+'N EERR RODEO'!J169+'N EERR PIEDEM'!J169+'N EERR TERRA'!J169+'N EERR UCAFE'!J169+'N EERR BARINAS'!J169+'N EERR LOS NA'!J169</f>
        <v>0</v>
      </c>
      <c r="K169" s="131">
        <f>+'N EERR RODEO'!K169+'N EERR PIEDEM'!K169+'N EERR TERRA'!K169+'N EERR UCAFE'!K169+'N EERR BARINAS'!K169+'N EERR LOS NA'!K169</f>
        <v>0</v>
      </c>
      <c r="L169" s="131">
        <f>+'N EERR RODEO'!L169+'N EERR PIEDEM'!L169+'N EERR TERRA'!L169+'N EERR UCAFE'!L169+'N EERR BARINAS'!L169+'N EERR LOS NA'!L169</f>
        <v>0</v>
      </c>
      <c r="M169" s="131">
        <f>+'N EERR RODEO'!M169+'N EERR PIEDEM'!M169+'N EERR TERRA'!M169+'N EERR UCAFE'!M169+'N EERR BARINAS'!M169+'N EERR LOS NA'!M169</f>
        <v>0</v>
      </c>
      <c r="N169" s="131">
        <f>+'N EERR RODEO'!N169+'N EERR PIEDEM'!N169+'N EERR TERRA'!N169+'N EERR UCAFE'!N169+'N EERR BARINAS'!N169+'N EERR LOS NA'!N169</f>
        <v>0</v>
      </c>
      <c r="O169" s="194">
        <f t="shared" si="25"/>
        <v>0</v>
      </c>
    </row>
    <row r="170" spans="1:15" outlineLevel="2" x14ac:dyDescent="0.3">
      <c r="A170" s="203"/>
      <c r="B170" s="131">
        <f>+'N EERR RODEO'!B170+'N EERR PIEDEM'!B170+'N EERR TERRA'!B170+'N EERR UCAFE'!B170+'N EERR BARINAS'!B170+'N EERR LOS NA'!B170</f>
        <v>0</v>
      </c>
      <c r="C170" s="131">
        <f>+'N EERR RODEO'!C170+'N EERR PIEDEM'!C170+'N EERR TERRA'!C170+'N EERR UCAFE'!C170+'N EERR BARINAS'!C170+'N EERR LOS NA'!C170</f>
        <v>0</v>
      </c>
      <c r="D170" s="131">
        <f>+'N EERR RODEO'!D170+'N EERR PIEDEM'!D170+'N EERR TERRA'!D170+'N EERR UCAFE'!D170+'N EERR BARINAS'!D170+'N EERR LOS NA'!D170</f>
        <v>0</v>
      </c>
      <c r="E170" s="131">
        <f>+'N EERR RODEO'!E170+'N EERR PIEDEM'!E170+'N EERR TERRA'!E170+'N EERR UCAFE'!E170+'N EERR BARINAS'!E170+'N EERR LOS NA'!E170</f>
        <v>0</v>
      </c>
      <c r="F170" s="131">
        <f>+'N EERR RODEO'!F170+'N EERR PIEDEM'!F170+'N EERR TERRA'!F170+'N EERR UCAFE'!F170+'N EERR BARINAS'!F170+'N EERR LOS NA'!F170</f>
        <v>0</v>
      </c>
      <c r="G170" s="131">
        <f>+'N EERR RODEO'!G170+'N EERR PIEDEM'!G170+'N EERR TERRA'!G170+'N EERR UCAFE'!G170+'N EERR BARINAS'!G170+'N EERR LOS NA'!G170</f>
        <v>0</v>
      </c>
      <c r="H170" s="131">
        <f>+'N EERR RODEO'!H170+'N EERR PIEDEM'!H170+'N EERR TERRA'!H170+'N EERR UCAFE'!H170+'N EERR BARINAS'!H170+'N EERR LOS NA'!H170</f>
        <v>0</v>
      </c>
      <c r="I170" s="131">
        <f>+'N EERR RODEO'!I170+'N EERR PIEDEM'!I170+'N EERR TERRA'!I170+'N EERR UCAFE'!I170+'N EERR BARINAS'!I170+'N EERR LOS NA'!I170</f>
        <v>0</v>
      </c>
      <c r="J170" s="131">
        <f>+'N EERR RODEO'!J170+'N EERR PIEDEM'!J170+'N EERR TERRA'!J170+'N EERR UCAFE'!J170+'N EERR BARINAS'!J170+'N EERR LOS NA'!J170</f>
        <v>0</v>
      </c>
      <c r="K170" s="131">
        <f>+'N EERR RODEO'!K170+'N EERR PIEDEM'!K170+'N EERR TERRA'!K170+'N EERR UCAFE'!K170+'N EERR BARINAS'!K170+'N EERR LOS NA'!K170</f>
        <v>0</v>
      </c>
      <c r="L170" s="131">
        <f>+'N EERR RODEO'!L170+'N EERR PIEDEM'!L170+'N EERR TERRA'!L170+'N EERR UCAFE'!L170+'N EERR BARINAS'!L170+'N EERR LOS NA'!L170</f>
        <v>0</v>
      </c>
      <c r="M170" s="131">
        <f>+'N EERR RODEO'!M170+'N EERR PIEDEM'!M170+'N EERR TERRA'!M170+'N EERR UCAFE'!M170+'N EERR BARINAS'!M170+'N EERR LOS NA'!M170</f>
        <v>0</v>
      </c>
      <c r="N170" s="131">
        <f>+'N EERR RODEO'!N170+'N EERR PIEDEM'!N170+'N EERR TERRA'!N170+'N EERR UCAFE'!N170+'N EERR BARINAS'!N170+'N EERR LOS NA'!N170</f>
        <v>0</v>
      </c>
      <c r="O170" s="194">
        <f t="shared" si="25"/>
        <v>0</v>
      </c>
    </row>
    <row r="171" spans="1:15" outlineLevel="2" x14ac:dyDescent="0.3">
      <c r="A171" s="203"/>
      <c r="B171" s="131">
        <f>+'N EERR RODEO'!B171+'N EERR PIEDEM'!B171+'N EERR TERRA'!B171+'N EERR UCAFE'!B171+'N EERR BARINAS'!B171+'N EERR LOS NA'!B171</f>
        <v>0</v>
      </c>
      <c r="C171" s="131">
        <f>+'N EERR RODEO'!C171+'N EERR PIEDEM'!C171+'N EERR TERRA'!C171+'N EERR UCAFE'!C171+'N EERR BARINAS'!C171+'N EERR LOS NA'!C171</f>
        <v>0</v>
      </c>
      <c r="D171" s="131">
        <f>+'N EERR RODEO'!D171+'N EERR PIEDEM'!D171+'N EERR TERRA'!D171+'N EERR UCAFE'!D171+'N EERR BARINAS'!D171+'N EERR LOS NA'!D171</f>
        <v>0</v>
      </c>
      <c r="E171" s="131">
        <f>+'N EERR RODEO'!E171+'N EERR PIEDEM'!E171+'N EERR TERRA'!E171+'N EERR UCAFE'!E171+'N EERR BARINAS'!E171+'N EERR LOS NA'!E171</f>
        <v>0</v>
      </c>
      <c r="F171" s="131">
        <f>+'N EERR RODEO'!F171+'N EERR PIEDEM'!F171+'N EERR TERRA'!F171+'N EERR UCAFE'!F171+'N EERR BARINAS'!F171+'N EERR LOS NA'!F171</f>
        <v>0</v>
      </c>
      <c r="G171" s="131">
        <f>+'N EERR RODEO'!G171+'N EERR PIEDEM'!G171+'N EERR TERRA'!G171+'N EERR UCAFE'!G171+'N EERR BARINAS'!G171+'N EERR LOS NA'!G171</f>
        <v>0</v>
      </c>
      <c r="H171" s="131">
        <f>+'N EERR RODEO'!H171+'N EERR PIEDEM'!H171+'N EERR TERRA'!H171+'N EERR UCAFE'!H171+'N EERR BARINAS'!H171+'N EERR LOS NA'!H171</f>
        <v>0</v>
      </c>
      <c r="I171" s="131">
        <f>+'N EERR RODEO'!I171+'N EERR PIEDEM'!I171+'N EERR TERRA'!I171+'N EERR UCAFE'!I171+'N EERR BARINAS'!I171+'N EERR LOS NA'!I171</f>
        <v>0</v>
      </c>
      <c r="J171" s="131">
        <f>+'N EERR RODEO'!J171+'N EERR PIEDEM'!J171+'N EERR TERRA'!J171+'N EERR UCAFE'!J171+'N EERR BARINAS'!J171+'N EERR LOS NA'!J171</f>
        <v>0</v>
      </c>
      <c r="K171" s="131">
        <f>+'N EERR RODEO'!K171+'N EERR PIEDEM'!K171+'N EERR TERRA'!K171+'N EERR UCAFE'!K171+'N EERR BARINAS'!K171+'N EERR LOS NA'!K171</f>
        <v>0</v>
      </c>
      <c r="L171" s="131">
        <f>+'N EERR RODEO'!L171+'N EERR PIEDEM'!L171+'N EERR TERRA'!L171+'N EERR UCAFE'!L171+'N EERR BARINAS'!L171+'N EERR LOS NA'!L171</f>
        <v>0</v>
      </c>
      <c r="M171" s="131">
        <f>+'N EERR RODEO'!M171+'N EERR PIEDEM'!M171+'N EERR TERRA'!M171+'N EERR UCAFE'!M171+'N EERR BARINAS'!M171+'N EERR LOS NA'!M171</f>
        <v>0</v>
      </c>
      <c r="N171" s="131">
        <f>+'N EERR RODEO'!N171+'N EERR PIEDEM'!N171+'N EERR TERRA'!N171+'N EERR UCAFE'!N171+'N EERR BARINAS'!N171+'N EERR LOS NA'!N171</f>
        <v>0</v>
      </c>
      <c r="O171" s="194">
        <f t="shared" si="25"/>
        <v>0</v>
      </c>
    </row>
    <row r="172" spans="1:15" s="187" customFormat="1" ht="15.6" x14ac:dyDescent="0.3">
      <c r="A172" s="209" t="s">
        <v>82</v>
      </c>
      <c r="B172" s="186">
        <f>SUM(B173:B187)</f>
        <v>0</v>
      </c>
      <c r="C172" s="186">
        <f>SUM(C173:C187)</f>
        <v>256.23629228461931</v>
      </c>
      <c r="D172" s="186">
        <f t="shared" ref="D172:H172" si="29">SUM(D173:D187)</f>
        <v>78.666870685360479</v>
      </c>
      <c r="E172" s="186">
        <f t="shared" si="29"/>
        <v>155.21237457508144</v>
      </c>
      <c r="F172" s="186">
        <f t="shared" si="29"/>
        <v>96.605282055274415</v>
      </c>
      <c r="G172" s="186">
        <f t="shared" si="29"/>
        <v>749.99733593612916</v>
      </c>
      <c r="H172" s="186">
        <f t="shared" si="29"/>
        <v>149.78258191456268</v>
      </c>
      <c r="I172" s="186">
        <f t="shared" ref="I172:K172" si="30">SUM(I173:I187)</f>
        <v>0</v>
      </c>
      <c r="J172" s="186">
        <f t="shared" si="30"/>
        <v>0</v>
      </c>
      <c r="K172" s="186">
        <f t="shared" si="30"/>
        <v>0</v>
      </c>
      <c r="L172" s="186">
        <f t="shared" ref="L172:N172" si="31">SUM(L173:L187)</f>
        <v>0</v>
      </c>
      <c r="M172" s="186">
        <f t="shared" si="31"/>
        <v>0</v>
      </c>
      <c r="N172" s="186">
        <f t="shared" si="31"/>
        <v>0</v>
      </c>
      <c r="O172" s="210">
        <f t="shared" si="25"/>
        <v>1486.5007374510274</v>
      </c>
    </row>
    <row r="173" spans="1:15" outlineLevel="1" x14ac:dyDescent="0.3">
      <c r="A173" s="203" t="s">
        <v>83</v>
      </c>
      <c r="B173" s="131">
        <f>+'N EERR RODEO'!B173+'N EERR PIEDEM'!B173+'N EERR TERRA'!B173+'N EERR UCAFE'!B173+'N EERR BARINAS'!B173+'N EERR LOS NA'!B173</f>
        <v>0</v>
      </c>
      <c r="C173" s="131">
        <f>+'N EERR RODEO'!C173+'N EERR PIEDEM'!C173+'N EERR TERRA'!C173+'N EERR UCAFE'!C173+'N EERR BARINAS'!C173+'N EERR LOS NA'!C173</f>
        <v>0</v>
      </c>
      <c r="D173" s="131">
        <f>+'N EERR RODEO'!D173+'N EERR PIEDEM'!D173+'N EERR TERRA'!D173+'N EERR UCAFE'!D173+'N EERR BARINAS'!D173+'N EERR LOS NA'!D173</f>
        <v>0</v>
      </c>
      <c r="E173" s="131">
        <f>+'N EERR RODEO'!E173+'N EERR PIEDEM'!E173+'N EERR TERRA'!E173+'N EERR UCAFE'!E173+'N EERR BARINAS'!E173+'N EERR LOS NA'!E173</f>
        <v>0</v>
      </c>
      <c r="F173" s="131">
        <f>+'N EERR RODEO'!F173+'N EERR PIEDEM'!F173+'N EERR TERRA'!F173+'N EERR UCAFE'!F173+'N EERR BARINAS'!F173+'N EERR LOS NA'!F173</f>
        <v>0</v>
      </c>
      <c r="G173" s="131">
        <f>+'N EERR RODEO'!G173+'N EERR PIEDEM'!G173+'N EERR TERRA'!G173+'N EERR UCAFE'!G173+'N EERR BARINAS'!G173+'N EERR LOS NA'!G173</f>
        <v>0</v>
      </c>
      <c r="H173" s="131">
        <f>+'N EERR RODEO'!H173+'N EERR PIEDEM'!H173+'N EERR TERRA'!H173+'N EERR UCAFE'!H173+'N EERR BARINAS'!H173+'N EERR LOS NA'!H173</f>
        <v>0</v>
      </c>
      <c r="I173" s="131">
        <f>+'N EERR RODEO'!I173+'N EERR PIEDEM'!I173+'N EERR TERRA'!I173+'N EERR UCAFE'!I173+'N EERR BARINAS'!I173+'N EERR LOS NA'!I173</f>
        <v>0</v>
      </c>
      <c r="J173" s="131">
        <f>+'N EERR RODEO'!J173+'N EERR PIEDEM'!J173+'N EERR TERRA'!J173+'N EERR UCAFE'!J173+'N EERR BARINAS'!J173+'N EERR LOS NA'!J173</f>
        <v>0</v>
      </c>
      <c r="K173" s="131">
        <f>+'N EERR RODEO'!K173+'N EERR PIEDEM'!K173+'N EERR TERRA'!K173+'N EERR UCAFE'!K173+'N EERR BARINAS'!K173+'N EERR LOS NA'!K173</f>
        <v>0</v>
      </c>
      <c r="L173" s="131">
        <f>+'N EERR RODEO'!L173+'N EERR PIEDEM'!L173+'N EERR TERRA'!L173+'N EERR UCAFE'!L173+'N EERR BARINAS'!L173+'N EERR LOS NA'!L173</f>
        <v>0</v>
      </c>
      <c r="M173" s="131">
        <f>+'N EERR RODEO'!M173+'N EERR PIEDEM'!M173+'N EERR TERRA'!M173+'N EERR UCAFE'!M173+'N EERR BARINAS'!M173+'N EERR LOS NA'!M173</f>
        <v>0</v>
      </c>
      <c r="N173" s="131">
        <f>+'N EERR RODEO'!N173+'N EERR PIEDEM'!N173+'N EERR TERRA'!N173+'N EERR UCAFE'!N173+'N EERR BARINAS'!N173+'N EERR LOS NA'!N173</f>
        <v>0</v>
      </c>
      <c r="O173" s="194">
        <f t="shared" si="25"/>
        <v>0</v>
      </c>
    </row>
    <row r="174" spans="1:15" outlineLevel="1" x14ac:dyDescent="0.3">
      <c r="A174" s="203" t="s">
        <v>84</v>
      </c>
      <c r="B174" s="131">
        <f>+'N EERR RODEO'!B174+'N EERR PIEDEM'!B174+'N EERR TERRA'!B174+'N EERR UCAFE'!B174+'N EERR BARINAS'!B174+'N EERR LOS NA'!B174</f>
        <v>0</v>
      </c>
      <c r="C174" s="131">
        <f>+'N EERR RODEO'!C174+'N EERR PIEDEM'!C174+'N EERR TERRA'!C174+'N EERR UCAFE'!C174+'N EERR BARINAS'!C174+'N EERR LOS NA'!C174</f>
        <v>80.406875150437912</v>
      </c>
      <c r="D174" s="131">
        <f>+'N EERR RODEO'!D174+'N EERR PIEDEM'!D174+'N EERR TERRA'!D174+'N EERR UCAFE'!D174+'N EERR BARINAS'!D174+'N EERR LOS NA'!D174</f>
        <v>45.456656465731982</v>
      </c>
      <c r="E174" s="131">
        <f>+'N EERR RODEO'!E174+'N EERR PIEDEM'!E174+'N EERR TERRA'!E174+'N EERR UCAFE'!E174+'N EERR BARINAS'!E174+'N EERR LOS NA'!E174</f>
        <v>0</v>
      </c>
      <c r="F174" s="131">
        <f>+'N EERR RODEO'!F174+'N EERR PIEDEM'!F174+'N EERR TERRA'!F174+'N EERR UCAFE'!F174+'N EERR BARINAS'!F174+'N EERR LOS NA'!F174</f>
        <v>96.605282055274415</v>
      </c>
      <c r="G174" s="131">
        <f>+'N EERR RODEO'!G174+'N EERR PIEDEM'!G174+'N EERR TERRA'!G174+'N EERR UCAFE'!G174+'N EERR BARINAS'!G174+'N EERR LOS NA'!G174</f>
        <v>416.80277139264206</v>
      </c>
      <c r="H174" s="131">
        <f>+'N EERR RODEO'!H174+'N EERR PIEDEM'!H174+'N EERR TERRA'!H174+'N EERR UCAFE'!H174+'N EERR BARINAS'!H174+'N EERR LOS NA'!H174</f>
        <v>51.158864217230786</v>
      </c>
      <c r="I174" s="131">
        <f>+'N EERR RODEO'!I174+'N EERR PIEDEM'!I174+'N EERR TERRA'!I174+'N EERR UCAFE'!I174+'N EERR BARINAS'!I174+'N EERR LOS NA'!I174</f>
        <v>0</v>
      </c>
      <c r="J174" s="131">
        <f>+'N EERR RODEO'!J174+'N EERR PIEDEM'!J174+'N EERR TERRA'!J174+'N EERR UCAFE'!J174+'N EERR BARINAS'!J174+'N EERR LOS NA'!J174</f>
        <v>0</v>
      </c>
      <c r="K174" s="131">
        <f>+'N EERR RODEO'!K174+'N EERR PIEDEM'!K174+'N EERR TERRA'!K174+'N EERR UCAFE'!K174+'N EERR BARINAS'!K174+'N EERR LOS NA'!K174</f>
        <v>0</v>
      </c>
      <c r="L174" s="131">
        <f>+'N EERR RODEO'!L174+'N EERR PIEDEM'!L174+'N EERR TERRA'!L174+'N EERR UCAFE'!L174+'N EERR BARINAS'!L174+'N EERR LOS NA'!L174</f>
        <v>0</v>
      </c>
      <c r="M174" s="131">
        <f>+'N EERR RODEO'!M174+'N EERR PIEDEM'!M174+'N EERR TERRA'!M174+'N EERR UCAFE'!M174+'N EERR BARINAS'!M174+'N EERR LOS NA'!M174</f>
        <v>0</v>
      </c>
      <c r="N174" s="131">
        <f>+'N EERR RODEO'!N174+'N EERR PIEDEM'!N174+'N EERR TERRA'!N174+'N EERR UCAFE'!N174+'N EERR BARINAS'!N174+'N EERR LOS NA'!N174</f>
        <v>0</v>
      </c>
      <c r="O174" s="194">
        <f t="shared" si="25"/>
        <v>690.43044928131712</v>
      </c>
    </row>
    <row r="175" spans="1:15" outlineLevel="1" x14ac:dyDescent="0.3">
      <c r="A175" s="203" t="s">
        <v>355</v>
      </c>
      <c r="B175" s="131">
        <f>+'N EERR RODEO'!B175+'N EERR PIEDEM'!B175+'N EERR TERRA'!B175+'N EERR UCAFE'!B175+'N EERR BARINAS'!B175+'N EERR LOS NA'!B175</f>
        <v>0</v>
      </c>
      <c r="C175" s="131">
        <f>+'N EERR RODEO'!C175+'N EERR PIEDEM'!C175+'N EERR TERRA'!C175+'N EERR UCAFE'!C175+'N EERR BARINAS'!C175+'N EERR LOS NA'!C175</f>
        <v>126.84041548630788</v>
      </c>
      <c r="D175" s="131">
        <f>+'N EERR RODEO'!D175+'N EERR PIEDEM'!D175+'N EERR TERRA'!D175+'N EERR UCAFE'!D175+'N EERR BARINAS'!D175+'N EERR LOS NA'!D175</f>
        <v>0</v>
      </c>
      <c r="E175" s="131">
        <f>+'N EERR RODEO'!E175+'N EERR PIEDEM'!E175+'N EERR TERRA'!E175+'N EERR UCAFE'!E175+'N EERR BARINAS'!E175+'N EERR LOS NA'!E175</f>
        <v>155.21237457508144</v>
      </c>
      <c r="F175" s="131">
        <f>+'N EERR RODEO'!F175+'N EERR PIEDEM'!F175+'N EERR TERRA'!F175+'N EERR UCAFE'!F175+'N EERR BARINAS'!F175+'N EERR LOS NA'!F175</f>
        <v>0</v>
      </c>
      <c r="G175" s="131">
        <f>+'N EERR RODEO'!G175+'N EERR PIEDEM'!G175+'N EERR TERRA'!G175+'N EERR UCAFE'!G175+'N EERR BARINAS'!G175+'N EERR LOS NA'!G175</f>
        <v>17.02108118383342</v>
      </c>
      <c r="H175" s="131">
        <f>+'N EERR RODEO'!H175+'N EERR PIEDEM'!H175+'N EERR TERRA'!H175+'N EERR UCAFE'!H175+'N EERR BARINAS'!H175+'N EERR LOS NA'!H175</f>
        <v>0</v>
      </c>
      <c r="I175" s="131">
        <f>+'N EERR RODEO'!I175+'N EERR PIEDEM'!I175+'N EERR TERRA'!I175+'N EERR UCAFE'!I175+'N EERR BARINAS'!I175+'N EERR LOS NA'!I175</f>
        <v>0</v>
      </c>
      <c r="J175" s="131">
        <f>+'N EERR RODEO'!J175+'N EERR PIEDEM'!J175+'N EERR TERRA'!J175+'N EERR UCAFE'!J175+'N EERR BARINAS'!J175+'N EERR LOS NA'!J175</f>
        <v>0</v>
      </c>
      <c r="K175" s="131">
        <f>+'N EERR RODEO'!K175+'N EERR PIEDEM'!K175+'N EERR TERRA'!K175+'N EERR UCAFE'!K175+'N EERR BARINAS'!K175+'N EERR LOS NA'!K175</f>
        <v>0</v>
      </c>
      <c r="L175" s="131">
        <f>+'N EERR RODEO'!L175+'N EERR PIEDEM'!L175+'N EERR TERRA'!L175+'N EERR UCAFE'!L175+'N EERR BARINAS'!L175+'N EERR LOS NA'!L175</f>
        <v>0</v>
      </c>
      <c r="M175" s="131">
        <f>+'N EERR RODEO'!M175+'N EERR PIEDEM'!M175+'N EERR TERRA'!M175+'N EERR UCAFE'!M175+'N EERR BARINAS'!M175+'N EERR LOS NA'!M175</f>
        <v>0</v>
      </c>
      <c r="N175" s="131">
        <f>+'N EERR RODEO'!N175+'N EERR PIEDEM'!N175+'N EERR TERRA'!N175+'N EERR UCAFE'!N175+'N EERR BARINAS'!N175+'N EERR LOS NA'!N175</f>
        <v>0</v>
      </c>
      <c r="O175" s="194">
        <f t="shared" si="25"/>
        <v>299.07387124522273</v>
      </c>
    </row>
    <row r="176" spans="1:15" outlineLevel="1" x14ac:dyDescent="0.3">
      <c r="A176" s="203" t="s">
        <v>356</v>
      </c>
      <c r="B176" s="131">
        <f>+'N EERR RODEO'!B176+'N EERR PIEDEM'!B176+'N EERR TERRA'!B176+'N EERR UCAFE'!B176+'N EERR BARINAS'!B176+'N EERR LOS NA'!B176</f>
        <v>0</v>
      </c>
      <c r="C176" s="131">
        <f>+'N EERR RODEO'!C176+'N EERR PIEDEM'!C176+'N EERR TERRA'!C176+'N EERR UCAFE'!C176+'N EERR BARINAS'!C176+'N EERR LOS NA'!C176</f>
        <v>0</v>
      </c>
      <c r="D176" s="131">
        <f>+'N EERR RODEO'!D176+'N EERR PIEDEM'!D176+'N EERR TERRA'!D176+'N EERR UCAFE'!D176+'N EERR BARINAS'!D176+'N EERR LOS NA'!D176</f>
        <v>0</v>
      </c>
      <c r="E176" s="131">
        <f>+'N EERR RODEO'!E176+'N EERR PIEDEM'!E176+'N EERR TERRA'!E176+'N EERR UCAFE'!E176+'N EERR BARINAS'!E176+'N EERR LOS NA'!E176</f>
        <v>0</v>
      </c>
      <c r="F176" s="131">
        <f>+'N EERR RODEO'!F176+'N EERR PIEDEM'!F176+'N EERR TERRA'!F176+'N EERR UCAFE'!F176+'N EERR BARINAS'!F176+'N EERR LOS NA'!F176</f>
        <v>0</v>
      </c>
      <c r="G176" s="131">
        <f>+'N EERR RODEO'!G176+'N EERR PIEDEM'!G176+'N EERR TERRA'!G176+'N EERR UCAFE'!G176+'N EERR BARINAS'!G176+'N EERR LOS NA'!G176</f>
        <v>155.64748318418435</v>
      </c>
      <c r="H176" s="131">
        <f>+'N EERR RODEO'!H176+'N EERR PIEDEM'!H176+'N EERR TERRA'!H176+'N EERR UCAFE'!H176+'N EERR BARINAS'!H176+'N EERR LOS NA'!H176</f>
        <v>3.0889572543239252</v>
      </c>
      <c r="I176" s="131">
        <f>+'N EERR RODEO'!I176+'N EERR PIEDEM'!I176+'N EERR TERRA'!I176+'N EERR UCAFE'!I176+'N EERR BARINAS'!I176+'N EERR LOS NA'!I176</f>
        <v>0</v>
      </c>
      <c r="J176" s="131">
        <f>+'N EERR RODEO'!J176+'N EERR PIEDEM'!J176+'N EERR TERRA'!J176+'N EERR UCAFE'!J176+'N EERR BARINAS'!J176+'N EERR LOS NA'!J176</f>
        <v>0</v>
      </c>
      <c r="K176" s="131">
        <f>+'N EERR RODEO'!K176+'N EERR PIEDEM'!K176+'N EERR TERRA'!K176+'N EERR UCAFE'!K176+'N EERR BARINAS'!K176+'N EERR LOS NA'!K176</f>
        <v>0</v>
      </c>
      <c r="L176" s="131">
        <f>+'N EERR RODEO'!L176+'N EERR PIEDEM'!L176+'N EERR TERRA'!L176+'N EERR UCAFE'!L176+'N EERR BARINAS'!L176+'N EERR LOS NA'!L176</f>
        <v>0</v>
      </c>
      <c r="M176" s="131">
        <f>+'N EERR RODEO'!M176+'N EERR PIEDEM'!M176+'N EERR TERRA'!M176+'N EERR UCAFE'!M176+'N EERR BARINAS'!M176+'N EERR LOS NA'!M176</f>
        <v>0</v>
      </c>
      <c r="N176" s="131">
        <f>+'N EERR RODEO'!N176+'N EERR PIEDEM'!N176+'N EERR TERRA'!N176+'N EERR UCAFE'!N176+'N EERR BARINAS'!N176+'N EERR LOS NA'!N176</f>
        <v>0</v>
      </c>
      <c r="O176" s="194">
        <f t="shared" si="25"/>
        <v>158.73644043850828</v>
      </c>
    </row>
    <row r="177" spans="1:15" outlineLevel="1" x14ac:dyDescent="0.3">
      <c r="A177" s="203" t="s">
        <v>357</v>
      </c>
      <c r="B177" s="131">
        <f>+'N EERR RODEO'!B177+'N EERR PIEDEM'!B177+'N EERR TERRA'!B177+'N EERR UCAFE'!B177+'N EERR BARINAS'!B177+'N EERR LOS NA'!B177</f>
        <v>0</v>
      </c>
      <c r="C177" s="131">
        <f>+'N EERR RODEO'!C177+'N EERR PIEDEM'!C177+'N EERR TERRA'!C177+'N EERR UCAFE'!C177+'N EERR BARINAS'!C177+'N EERR LOS NA'!C177</f>
        <v>0</v>
      </c>
      <c r="D177" s="131">
        <f>+'N EERR RODEO'!D177+'N EERR PIEDEM'!D177+'N EERR TERRA'!D177+'N EERR UCAFE'!D177+'N EERR BARINAS'!D177+'N EERR LOS NA'!D177</f>
        <v>0</v>
      </c>
      <c r="E177" s="131">
        <f>+'N EERR RODEO'!E177+'N EERR PIEDEM'!E177+'N EERR TERRA'!E177+'N EERR UCAFE'!E177+'N EERR BARINAS'!E177+'N EERR LOS NA'!E177</f>
        <v>0</v>
      </c>
      <c r="F177" s="131">
        <f>+'N EERR RODEO'!F177+'N EERR PIEDEM'!F177+'N EERR TERRA'!F177+'N EERR UCAFE'!F177+'N EERR BARINAS'!F177+'N EERR LOS NA'!F177</f>
        <v>0</v>
      </c>
      <c r="G177" s="131">
        <f>+'N EERR RODEO'!G177+'N EERR PIEDEM'!G177+'N EERR TERRA'!G177+'N EERR UCAFE'!G177+'N EERR BARINAS'!G177+'N EERR LOS NA'!G177</f>
        <v>0</v>
      </c>
      <c r="H177" s="131">
        <f>+'N EERR RODEO'!H177+'N EERR PIEDEM'!H177+'N EERR TERRA'!H177+'N EERR UCAFE'!H177+'N EERR BARINAS'!H177+'N EERR LOS NA'!H177</f>
        <v>0</v>
      </c>
      <c r="I177" s="131">
        <f>+'N EERR RODEO'!I177+'N EERR PIEDEM'!I177+'N EERR TERRA'!I177+'N EERR UCAFE'!I177+'N EERR BARINAS'!I177+'N EERR LOS NA'!I177</f>
        <v>0</v>
      </c>
      <c r="J177" s="131">
        <f>+'N EERR RODEO'!J177+'N EERR PIEDEM'!J177+'N EERR TERRA'!J177+'N EERR UCAFE'!J177+'N EERR BARINAS'!J177+'N EERR LOS NA'!J177</f>
        <v>0</v>
      </c>
      <c r="K177" s="131">
        <f>+'N EERR RODEO'!K177+'N EERR PIEDEM'!K177+'N EERR TERRA'!K177+'N EERR UCAFE'!K177+'N EERR BARINAS'!K177+'N EERR LOS NA'!K177</f>
        <v>0</v>
      </c>
      <c r="L177" s="131">
        <f>+'N EERR RODEO'!L177+'N EERR PIEDEM'!L177+'N EERR TERRA'!L177+'N EERR UCAFE'!L177+'N EERR BARINAS'!L177+'N EERR LOS NA'!L177</f>
        <v>0</v>
      </c>
      <c r="M177" s="131">
        <f>+'N EERR RODEO'!M177+'N EERR PIEDEM'!M177+'N EERR TERRA'!M177+'N EERR UCAFE'!M177+'N EERR BARINAS'!M177+'N EERR LOS NA'!M177</f>
        <v>0</v>
      </c>
      <c r="N177" s="131">
        <f>+'N EERR RODEO'!N177+'N EERR PIEDEM'!N177+'N EERR TERRA'!N177+'N EERR UCAFE'!N177+'N EERR BARINAS'!N177+'N EERR LOS NA'!N177</f>
        <v>0</v>
      </c>
      <c r="O177" s="194">
        <f t="shared" si="25"/>
        <v>0</v>
      </c>
    </row>
    <row r="178" spans="1:15" outlineLevel="1" x14ac:dyDescent="0.3">
      <c r="A178" s="203" t="s">
        <v>358</v>
      </c>
      <c r="B178" s="131">
        <f>+'N EERR RODEO'!B178+'N EERR PIEDEM'!B178+'N EERR TERRA'!B178+'N EERR UCAFE'!B178+'N EERR BARINAS'!B178+'N EERR LOS NA'!B178</f>
        <v>0</v>
      </c>
      <c r="C178" s="131">
        <f>+'N EERR RODEO'!C178+'N EERR PIEDEM'!C178+'N EERR TERRA'!C178+'N EERR UCAFE'!C178+'N EERR BARINAS'!C178+'N EERR LOS NA'!C178</f>
        <v>0</v>
      </c>
      <c r="D178" s="131">
        <f>+'N EERR RODEO'!D178+'N EERR PIEDEM'!D178+'N EERR TERRA'!D178+'N EERR UCAFE'!D178+'N EERR BARINAS'!D178+'N EERR LOS NA'!D178</f>
        <v>0</v>
      </c>
      <c r="E178" s="131">
        <f>+'N EERR RODEO'!E178+'N EERR PIEDEM'!E178+'N EERR TERRA'!E178+'N EERR UCAFE'!E178+'N EERR BARINAS'!E178+'N EERR LOS NA'!E178</f>
        <v>0</v>
      </c>
      <c r="F178" s="131">
        <f>+'N EERR RODEO'!F178+'N EERR PIEDEM'!F178+'N EERR TERRA'!F178+'N EERR UCAFE'!F178+'N EERR BARINAS'!F178+'N EERR LOS NA'!F178</f>
        <v>0</v>
      </c>
      <c r="G178" s="131">
        <f>+'N EERR RODEO'!G178+'N EERR PIEDEM'!G178+'N EERR TERRA'!G178+'N EERR UCAFE'!G178+'N EERR BARINAS'!G178+'N EERR LOS NA'!G178</f>
        <v>0</v>
      </c>
      <c r="H178" s="131">
        <f>+'N EERR RODEO'!H178+'N EERR PIEDEM'!H178+'N EERR TERRA'!H178+'N EERR UCAFE'!H178+'N EERR BARINAS'!H178+'N EERR LOS NA'!H178</f>
        <v>0</v>
      </c>
      <c r="I178" s="131">
        <f>+'N EERR RODEO'!I178+'N EERR PIEDEM'!I178+'N EERR TERRA'!I178+'N EERR UCAFE'!I178+'N EERR BARINAS'!I178+'N EERR LOS NA'!I178</f>
        <v>0</v>
      </c>
      <c r="J178" s="131">
        <f>+'N EERR RODEO'!J178+'N EERR PIEDEM'!J178+'N EERR TERRA'!J178+'N EERR UCAFE'!J178+'N EERR BARINAS'!J178+'N EERR LOS NA'!J178</f>
        <v>0</v>
      </c>
      <c r="K178" s="131">
        <f>+'N EERR RODEO'!K178+'N EERR PIEDEM'!K178+'N EERR TERRA'!K178+'N EERR UCAFE'!K178+'N EERR BARINAS'!K178+'N EERR LOS NA'!K178</f>
        <v>0</v>
      </c>
      <c r="L178" s="131">
        <f>+'N EERR RODEO'!L178+'N EERR PIEDEM'!L178+'N EERR TERRA'!L178+'N EERR UCAFE'!L178+'N EERR BARINAS'!L178+'N EERR LOS NA'!L178</f>
        <v>0</v>
      </c>
      <c r="M178" s="131">
        <f>+'N EERR RODEO'!M178+'N EERR PIEDEM'!M178+'N EERR TERRA'!M178+'N EERR UCAFE'!M178+'N EERR BARINAS'!M178+'N EERR LOS NA'!M178</f>
        <v>0</v>
      </c>
      <c r="N178" s="131">
        <f>+'N EERR RODEO'!N178+'N EERR PIEDEM'!N178+'N EERR TERRA'!N178+'N EERR UCAFE'!N178+'N EERR BARINAS'!N178+'N EERR LOS NA'!N178</f>
        <v>0</v>
      </c>
      <c r="O178" s="194">
        <f t="shared" si="25"/>
        <v>0</v>
      </c>
    </row>
    <row r="179" spans="1:15" outlineLevel="1" x14ac:dyDescent="0.3">
      <c r="A179" s="203" t="s">
        <v>359</v>
      </c>
      <c r="B179" s="131">
        <f>+'N EERR RODEO'!B179+'N EERR PIEDEM'!B179+'N EERR TERRA'!B179+'N EERR UCAFE'!B179+'N EERR BARINAS'!B179+'N EERR LOS NA'!B179</f>
        <v>0</v>
      </c>
      <c r="C179" s="131">
        <f>+'N EERR RODEO'!C179+'N EERR PIEDEM'!C179+'N EERR TERRA'!C179+'N EERR UCAFE'!C179+'N EERR BARINAS'!C179+'N EERR LOS NA'!C179</f>
        <v>0</v>
      </c>
      <c r="D179" s="131">
        <f>+'N EERR RODEO'!D179+'N EERR PIEDEM'!D179+'N EERR TERRA'!D179+'N EERR UCAFE'!D179+'N EERR BARINAS'!D179+'N EERR LOS NA'!D179</f>
        <v>0</v>
      </c>
      <c r="E179" s="131">
        <f>+'N EERR RODEO'!E179+'N EERR PIEDEM'!E179+'N EERR TERRA'!E179+'N EERR UCAFE'!E179+'N EERR BARINAS'!E179+'N EERR LOS NA'!E179</f>
        <v>0</v>
      </c>
      <c r="F179" s="131">
        <f>+'N EERR RODEO'!F179+'N EERR PIEDEM'!F179+'N EERR TERRA'!F179+'N EERR UCAFE'!F179+'N EERR BARINAS'!F179+'N EERR LOS NA'!F179</f>
        <v>0</v>
      </c>
      <c r="G179" s="131">
        <f>+'N EERR RODEO'!G179+'N EERR PIEDEM'!G179+'N EERR TERRA'!G179+'N EERR UCAFE'!G179+'N EERR BARINAS'!G179+'N EERR LOS NA'!G179</f>
        <v>0</v>
      </c>
      <c r="H179" s="131">
        <f>+'N EERR RODEO'!H179+'N EERR PIEDEM'!H179+'N EERR TERRA'!H179+'N EERR UCAFE'!H179+'N EERR BARINAS'!H179+'N EERR LOS NA'!H179</f>
        <v>0</v>
      </c>
      <c r="I179" s="131">
        <f>+'N EERR RODEO'!I179+'N EERR PIEDEM'!I179+'N EERR TERRA'!I179+'N EERR UCAFE'!I179+'N EERR BARINAS'!I179+'N EERR LOS NA'!I179</f>
        <v>0</v>
      </c>
      <c r="J179" s="131">
        <f>+'N EERR RODEO'!J179+'N EERR PIEDEM'!J179+'N EERR TERRA'!J179+'N EERR UCAFE'!J179+'N EERR BARINAS'!J179+'N EERR LOS NA'!J179</f>
        <v>0</v>
      </c>
      <c r="K179" s="131">
        <f>+'N EERR RODEO'!K179+'N EERR PIEDEM'!K179+'N EERR TERRA'!K179+'N EERR UCAFE'!K179+'N EERR BARINAS'!K179+'N EERR LOS NA'!K179</f>
        <v>0</v>
      </c>
      <c r="L179" s="131">
        <f>+'N EERR RODEO'!L179+'N EERR PIEDEM'!L179+'N EERR TERRA'!L179+'N EERR UCAFE'!L179+'N EERR BARINAS'!L179+'N EERR LOS NA'!L179</f>
        <v>0</v>
      </c>
      <c r="M179" s="131">
        <f>+'N EERR RODEO'!M179+'N EERR PIEDEM'!M179+'N EERR TERRA'!M179+'N EERR UCAFE'!M179+'N EERR BARINAS'!M179+'N EERR LOS NA'!M179</f>
        <v>0</v>
      </c>
      <c r="N179" s="131">
        <f>+'N EERR RODEO'!N179+'N EERR PIEDEM'!N179+'N EERR TERRA'!N179+'N EERR UCAFE'!N179+'N EERR BARINAS'!N179+'N EERR LOS NA'!N179</f>
        <v>0</v>
      </c>
      <c r="O179" s="194">
        <f t="shared" si="25"/>
        <v>0</v>
      </c>
    </row>
    <row r="180" spans="1:15" outlineLevel="1" x14ac:dyDescent="0.3">
      <c r="A180" s="203" t="s">
        <v>360</v>
      </c>
      <c r="B180" s="131">
        <f>+'N EERR RODEO'!B180+'N EERR PIEDEM'!B180+'N EERR TERRA'!B180+'N EERR UCAFE'!B180+'N EERR BARINAS'!B180+'N EERR LOS NA'!B180</f>
        <v>0</v>
      </c>
      <c r="C180" s="131">
        <f>+'N EERR RODEO'!C180+'N EERR PIEDEM'!C180+'N EERR TERRA'!C180+'N EERR UCAFE'!C180+'N EERR BARINAS'!C180+'N EERR LOS NA'!C180</f>
        <v>0</v>
      </c>
      <c r="D180" s="131">
        <f>+'N EERR RODEO'!D180+'N EERR PIEDEM'!D180+'N EERR TERRA'!D180+'N EERR UCAFE'!D180+'N EERR BARINAS'!D180+'N EERR LOS NA'!D180</f>
        <v>0</v>
      </c>
      <c r="E180" s="131">
        <f>+'N EERR RODEO'!E180+'N EERR PIEDEM'!E180+'N EERR TERRA'!E180+'N EERR UCAFE'!E180+'N EERR BARINAS'!E180+'N EERR LOS NA'!E180</f>
        <v>0</v>
      </c>
      <c r="F180" s="131">
        <f>+'N EERR RODEO'!F180+'N EERR PIEDEM'!F180+'N EERR TERRA'!F180+'N EERR UCAFE'!F180+'N EERR BARINAS'!F180+'N EERR LOS NA'!F180</f>
        <v>0</v>
      </c>
      <c r="G180" s="131">
        <f>+'N EERR RODEO'!G180+'N EERR PIEDEM'!G180+'N EERR TERRA'!G180+'N EERR UCAFE'!G180+'N EERR BARINAS'!G180+'N EERR LOS NA'!G180</f>
        <v>11</v>
      </c>
      <c r="H180" s="131">
        <f>+'N EERR RODEO'!H180+'N EERR PIEDEM'!H180+'N EERR TERRA'!H180+'N EERR UCAFE'!H180+'N EERR BARINAS'!H180+'N EERR LOS NA'!H180</f>
        <v>0</v>
      </c>
      <c r="I180" s="131">
        <f>+'N EERR RODEO'!I180+'N EERR PIEDEM'!I180+'N EERR TERRA'!I180+'N EERR UCAFE'!I180+'N EERR BARINAS'!I180+'N EERR LOS NA'!I180</f>
        <v>0</v>
      </c>
      <c r="J180" s="131">
        <f>+'N EERR RODEO'!J180+'N EERR PIEDEM'!J180+'N EERR TERRA'!J180+'N EERR UCAFE'!J180+'N EERR BARINAS'!J180+'N EERR LOS NA'!J180</f>
        <v>0</v>
      </c>
      <c r="K180" s="131">
        <f>+'N EERR RODEO'!K180+'N EERR PIEDEM'!K180+'N EERR TERRA'!K180+'N EERR UCAFE'!K180+'N EERR BARINAS'!K180+'N EERR LOS NA'!K180</f>
        <v>0</v>
      </c>
      <c r="L180" s="131">
        <f>+'N EERR RODEO'!L180+'N EERR PIEDEM'!L180+'N EERR TERRA'!L180+'N EERR UCAFE'!L180+'N EERR BARINAS'!L180+'N EERR LOS NA'!L180</f>
        <v>0</v>
      </c>
      <c r="M180" s="131">
        <f>+'N EERR RODEO'!M180+'N EERR PIEDEM'!M180+'N EERR TERRA'!M180+'N EERR UCAFE'!M180+'N EERR BARINAS'!M180+'N EERR LOS NA'!M180</f>
        <v>0</v>
      </c>
      <c r="N180" s="131">
        <f>+'N EERR RODEO'!N180+'N EERR PIEDEM'!N180+'N EERR TERRA'!N180+'N EERR UCAFE'!N180+'N EERR BARINAS'!N180+'N EERR LOS NA'!N180</f>
        <v>0</v>
      </c>
      <c r="O180" s="194">
        <f t="shared" si="25"/>
        <v>11</v>
      </c>
    </row>
    <row r="181" spans="1:15" outlineLevel="1" x14ac:dyDescent="0.3">
      <c r="A181" s="203" t="s">
        <v>361</v>
      </c>
      <c r="B181" s="131">
        <f>+'N EERR RODEO'!B181+'N EERR PIEDEM'!B181+'N EERR TERRA'!B181+'N EERR UCAFE'!B181+'N EERR BARINAS'!B181+'N EERR LOS NA'!B181</f>
        <v>0</v>
      </c>
      <c r="C181" s="131">
        <f>+'N EERR RODEO'!C181+'N EERR PIEDEM'!C181+'N EERR TERRA'!C181+'N EERR UCAFE'!C181+'N EERR BARINAS'!C181+'N EERR LOS NA'!C181</f>
        <v>0</v>
      </c>
      <c r="D181" s="131">
        <f>+'N EERR RODEO'!D181+'N EERR PIEDEM'!D181+'N EERR TERRA'!D181+'N EERR UCAFE'!D181+'N EERR BARINAS'!D181+'N EERR LOS NA'!D181</f>
        <v>0</v>
      </c>
      <c r="E181" s="131">
        <f>+'N EERR RODEO'!E181+'N EERR PIEDEM'!E181+'N EERR TERRA'!E181+'N EERR UCAFE'!E181+'N EERR BARINAS'!E181+'N EERR LOS NA'!E181</f>
        <v>0</v>
      </c>
      <c r="F181" s="131">
        <f>+'N EERR RODEO'!F181+'N EERR PIEDEM'!F181+'N EERR TERRA'!F181+'N EERR UCAFE'!F181+'N EERR BARINAS'!F181+'N EERR LOS NA'!F181</f>
        <v>0</v>
      </c>
      <c r="G181" s="131">
        <f>+'N EERR RODEO'!G181+'N EERR PIEDEM'!G181+'N EERR TERRA'!G181+'N EERR UCAFE'!G181+'N EERR BARINAS'!G181+'N EERR LOS NA'!G181</f>
        <v>0</v>
      </c>
      <c r="H181" s="131">
        <f>+'N EERR RODEO'!H181+'N EERR PIEDEM'!H181+'N EERR TERRA'!H181+'N EERR UCAFE'!H181+'N EERR BARINAS'!H181+'N EERR LOS NA'!H181</f>
        <v>0</v>
      </c>
      <c r="I181" s="131">
        <f>+'N EERR RODEO'!I181+'N EERR PIEDEM'!I181+'N EERR TERRA'!I181+'N EERR UCAFE'!I181+'N EERR BARINAS'!I181+'N EERR LOS NA'!I181</f>
        <v>0</v>
      </c>
      <c r="J181" s="131">
        <f>+'N EERR RODEO'!J181+'N EERR PIEDEM'!J181+'N EERR TERRA'!J181+'N EERR UCAFE'!J181+'N EERR BARINAS'!J181+'N EERR LOS NA'!J181</f>
        <v>0</v>
      </c>
      <c r="K181" s="131">
        <f>+'N EERR RODEO'!K181+'N EERR PIEDEM'!K181+'N EERR TERRA'!K181+'N EERR UCAFE'!K181+'N EERR BARINAS'!K181+'N EERR LOS NA'!K181</f>
        <v>0</v>
      </c>
      <c r="L181" s="131">
        <f>+'N EERR RODEO'!L181+'N EERR PIEDEM'!L181+'N EERR TERRA'!L181+'N EERR UCAFE'!L181+'N EERR BARINAS'!L181+'N EERR LOS NA'!L181</f>
        <v>0</v>
      </c>
      <c r="M181" s="131">
        <f>+'N EERR RODEO'!M181+'N EERR PIEDEM'!M181+'N EERR TERRA'!M181+'N EERR UCAFE'!M181+'N EERR BARINAS'!M181+'N EERR LOS NA'!M181</f>
        <v>0</v>
      </c>
      <c r="N181" s="131">
        <f>+'N EERR RODEO'!N181+'N EERR PIEDEM'!N181+'N EERR TERRA'!N181+'N EERR UCAFE'!N181+'N EERR BARINAS'!N181+'N EERR LOS NA'!N181</f>
        <v>0</v>
      </c>
      <c r="O181" s="194">
        <f t="shared" si="25"/>
        <v>0</v>
      </c>
    </row>
    <row r="182" spans="1:15" outlineLevel="1" x14ac:dyDescent="0.3">
      <c r="A182" s="203" t="s">
        <v>87</v>
      </c>
      <c r="B182" s="131">
        <f>+'N EERR RODEO'!B182+'N EERR PIEDEM'!B182+'N EERR TERRA'!B182+'N EERR UCAFE'!B182+'N EERR BARINAS'!B182+'N EERR LOS NA'!B182</f>
        <v>0</v>
      </c>
      <c r="C182" s="131">
        <f>+'N EERR RODEO'!C182+'N EERR PIEDEM'!C182+'N EERR TERRA'!C182+'N EERR UCAFE'!C182+'N EERR BARINAS'!C182+'N EERR LOS NA'!C182</f>
        <v>0</v>
      </c>
      <c r="D182" s="131">
        <f>+'N EERR RODEO'!D182+'N EERR PIEDEM'!D182+'N EERR TERRA'!D182+'N EERR UCAFE'!D182+'N EERR BARINAS'!D182+'N EERR LOS NA'!D182</f>
        <v>0</v>
      </c>
      <c r="E182" s="131">
        <f>+'N EERR RODEO'!E182+'N EERR PIEDEM'!E182+'N EERR TERRA'!E182+'N EERR UCAFE'!E182+'N EERR BARINAS'!E182+'N EERR LOS NA'!E182</f>
        <v>0</v>
      </c>
      <c r="F182" s="131">
        <f>+'N EERR RODEO'!F182+'N EERR PIEDEM'!F182+'N EERR TERRA'!F182+'N EERR UCAFE'!F182+'N EERR BARINAS'!F182+'N EERR LOS NA'!F182</f>
        <v>0</v>
      </c>
      <c r="G182" s="131">
        <f>+'N EERR RODEO'!G182+'N EERR PIEDEM'!G182+'N EERR TERRA'!G182+'N EERR UCAFE'!G182+'N EERR BARINAS'!G182+'N EERR LOS NA'!G182</f>
        <v>22.898315493946306</v>
      </c>
      <c r="H182" s="131">
        <f>+'N EERR RODEO'!H182+'N EERR PIEDEM'!H182+'N EERR TERRA'!H182+'N EERR UCAFE'!H182+'N EERR BARINAS'!H182+'N EERR LOS NA'!H182</f>
        <v>0</v>
      </c>
      <c r="I182" s="131">
        <f>+'N EERR RODEO'!I182+'N EERR PIEDEM'!I182+'N EERR TERRA'!I182+'N EERR UCAFE'!I182+'N EERR BARINAS'!I182+'N EERR LOS NA'!I182</f>
        <v>0</v>
      </c>
      <c r="J182" s="131">
        <f>+'N EERR RODEO'!J182+'N EERR PIEDEM'!J182+'N EERR TERRA'!J182+'N EERR UCAFE'!J182+'N EERR BARINAS'!J182+'N EERR LOS NA'!J182</f>
        <v>0</v>
      </c>
      <c r="K182" s="131">
        <f>+'N EERR RODEO'!K182+'N EERR PIEDEM'!K182+'N EERR TERRA'!K182+'N EERR UCAFE'!K182+'N EERR BARINAS'!K182+'N EERR LOS NA'!K182</f>
        <v>0</v>
      </c>
      <c r="L182" s="131">
        <f>+'N EERR RODEO'!L182+'N EERR PIEDEM'!L182+'N EERR TERRA'!L182+'N EERR UCAFE'!L182+'N EERR BARINAS'!L182+'N EERR LOS NA'!L182</f>
        <v>0</v>
      </c>
      <c r="M182" s="131">
        <f>+'N EERR RODEO'!M182+'N EERR PIEDEM'!M182+'N EERR TERRA'!M182+'N EERR UCAFE'!M182+'N EERR BARINAS'!M182+'N EERR LOS NA'!M182</f>
        <v>0</v>
      </c>
      <c r="N182" s="131">
        <f>+'N EERR RODEO'!N182+'N EERR PIEDEM'!N182+'N EERR TERRA'!N182+'N EERR UCAFE'!N182+'N EERR BARINAS'!N182+'N EERR LOS NA'!N182</f>
        <v>0</v>
      </c>
      <c r="O182" s="194">
        <f t="shared" si="25"/>
        <v>22.898315493946306</v>
      </c>
    </row>
    <row r="183" spans="1:15" outlineLevel="1" x14ac:dyDescent="0.3">
      <c r="A183" s="203" t="s">
        <v>88</v>
      </c>
      <c r="B183" s="131">
        <f>+'N EERR RODEO'!B183+'N EERR PIEDEM'!B183+'N EERR TERRA'!B183+'N EERR UCAFE'!B183+'N EERR BARINAS'!B183+'N EERR LOS NA'!B183</f>
        <v>0</v>
      </c>
      <c r="C183" s="131">
        <f>+'N EERR RODEO'!C183+'N EERR PIEDEM'!C183+'N EERR TERRA'!C183+'N EERR UCAFE'!C183+'N EERR BARINAS'!C183+'N EERR LOS NA'!C183</f>
        <v>48.989001647873515</v>
      </c>
      <c r="D183" s="131">
        <f>+'N EERR RODEO'!D183+'N EERR PIEDEM'!D183+'N EERR TERRA'!D183+'N EERR UCAFE'!D183+'N EERR BARINAS'!D183+'N EERR LOS NA'!D183</f>
        <v>13.525921286741157</v>
      </c>
      <c r="E183" s="131">
        <f>+'N EERR RODEO'!E183+'N EERR PIEDEM'!E183+'N EERR TERRA'!E183+'N EERR UCAFE'!E183+'N EERR BARINAS'!E183+'N EERR LOS NA'!E183</f>
        <v>0</v>
      </c>
      <c r="F183" s="131">
        <f>+'N EERR RODEO'!F183+'N EERR PIEDEM'!F183+'N EERR TERRA'!F183+'N EERR UCAFE'!F183+'N EERR BARINAS'!F183+'N EERR LOS NA'!F183</f>
        <v>0</v>
      </c>
      <c r="G183" s="131">
        <f>+'N EERR RODEO'!G183+'N EERR PIEDEM'!G183+'N EERR TERRA'!G183+'N EERR UCAFE'!G183+'N EERR BARINAS'!G183+'N EERR LOS NA'!G183</f>
        <v>37.889079370649824</v>
      </c>
      <c r="H183" s="131">
        <f>+'N EERR RODEO'!H183+'N EERR PIEDEM'!H183+'N EERR TERRA'!H183+'N EERR UCAFE'!H183+'N EERR BARINAS'!H183+'N EERR LOS NA'!H183</f>
        <v>15.922460073834666</v>
      </c>
      <c r="I183" s="131">
        <f>+'N EERR RODEO'!I183+'N EERR PIEDEM'!I183+'N EERR TERRA'!I183+'N EERR UCAFE'!I183+'N EERR BARINAS'!I183+'N EERR LOS NA'!I183</f>
        <v>0</v>
      </c>
      <c r="J183" s="131">
        <f>+'N EERR RODEO'!J183+'N EERR PIEDEM'!J183+'N EERR TERRA'!J183+'N EERR UCAFE'!J183+'N EERR BARINAS'!J183+'N EERR LOS NA'!J183</f>
        <v>0</v>
      </c>
      <c r="K183" s="131">
        <f>+'N EERR RODEO'!K183+'N EERR PIEDEM'!K183+'N EERR TERRA'!K183+'N EERR UCAFE'!K183+'N EERR BARINAS'!K183+'N EERR LOS NA'!K183</f>
        <v>0</v>
      </c>
      <c r="L183" s="131">
        <f>+'N EERR RODEO'!L183+'N EERR PIEDEM'!L183+'N EERR TERRA'!L183+'N EERR UCAFE'!L183+'N EERR BARINAS'!L183+'N EERR LOS NA'!L183</f>
        <v>0</v>
      </c>
      <c r="M183" s="131">
        <f>+'N EERR RODEO'!M183+'N EERR PIEDEM'!M183+'N EERR TERRA'!M183+'N EERR UCAFE'!M183+'N EERR BARINAS'!M183+'N EERR LOS NA'!M183</f>
        <v>0</v>
      </c>
      <c r="N183" s="131">
        <f>+'N EERR RODEO'!N183+'N EERR PIEDEM'!N183+'N EERR TERRA'!N183+'N EERR UCAFE'!N183+'N EERR BARINAS'!N183+'N EERR LOS NA'!N183</f>
        <v>0</v>
      </c>
      <c r="O183" s="194">
        <f t="shared" si="25"/>
        <v>116.32646237909917</v>
      </c>
    </row>
    <row r="184" spans="1:15" outlineLevel="1" x14ac:dyDescent="0.3">
      <c r="A184" s="203" t="s">
        <v>89</v>
      </c>
      <c r="B184" s="131">
        <f>+'N EERR RODEO'!B184+'N EERR PIEDEM'!B184+'N EERR TERRA'!B184+'N EERR UCAFE'!B184+'N EERR BARINAS'!B184+'N EERR LOS NA'!B184</f>
        <v>0</v>
      </c>
      <c r="C184" s="131">
        <f>+'N EERR RODEO'!C184+'N EERR PIEDEM'!C184+'N EERR TERRA'!C184+'N EERR UCAFE'!C184+'N EERR BARINAS'!C184+'N EERR LOS NA'!C184</f>
        <v>0</v>
      </c>
      <c r="D184" s="131">
        <f>+'N EERR RODEO'!D184+'N EERR PIEDEM'!D184+'N EERR TERRA'!D184+'N EERR UCAFE'!D184+'N EERR BARINAS'!D184+'N EERR LOS NA'!D184</f>
        <v>19.684292932887342</v>
      </c>
      <c r="E184" s="131">
        <f>+'N EERR RODEO'!E184+'N EERR PIEDEM'!E184+'N EERR TERRA'!E184+'N EERR UCAFE'!E184+'N EERR BARINAS'!E184+'N EERR LOS NA'!E184</f>
        <v>0</v>
      </c>
      <c r="F184" s="131">
        <f>+'N EERR RODEO'!F184+'N EERR PIEDEM'!F184+'N EERR TERRA'!F184+'N EERR UCAFE'!F184+'N EERR BARINAS'!F184+'N EERR LOS NA'!F184</f>
        <v>0</v>
      </c>
      <c r="G184" s="131">
        <f>+'N EERR RODEO'!G184+'N EERR PIEDEM'!G184+'N EERR TERRA'!G184+'N EERR UCAFE'!G184+'N EERR BARINAS'!G184+'N EERR LOS NA'!G184</f>
        <v>88.738605310873254</v>
      </c>
      <c r="H184" s="131">
        <f>+'N EERR RODEO'!H184+'N EERR PIEDEM'!H184+'N EERR TERRA'!H184+'N EERR UCAFE'!H184+'N EERR BARINAS'!H184+'N EERR LOS NA'!H184</f>
        <v>79.612300369173326</v>
      </c>
      <c r="I184" s="131">
        <f>+'N EERR RODEO'!I184+'N EERR PIEDEM'!I184+'N EERR TERRA'!I184+'N EERR UCAFE'!I184+'N EERR BARINAS'!I184+'N EERR LOS NA'!I184</f>
        <v>0</v>
      </c>
      <c r="J184" s="131">
        <f>+'N EERR RODEO'!J184+'N EERR PIEDEM'!J184+'N EERR TERRA'!J184+'N EERR UCAFE'!J184+'N EERR BARINAS'!J184+'N EERR LOS NA'!J184</f>
        <v>0</v>
      </c>
      <c r="K184" s="131">
        <f>+'N EERR RODEO'!K184+'N EERR PIEDEM'!K184+'N EERR TERRA'!K184+'N EERR UCAFE'!K184+'N EERR BARINAS'!K184+'N EERR LOS NA'!K184</f>
        <v>0</v>
      </c>
      <c r="L184" s="131">
        <f>+'N EERR RODEO'!L184+'N EERR PIEDEM'!L184+'N EERR TERRA'!L184+'N EERR UCAFE'!L184+'N EERR BARINAS'!L184+'N EERR LOS NA'!L184</f>
        <v>0</v>
      </c>
      <c r="M184" s="131">
        <f>+'N EERR RODEO'!M184+'N EERR PIEDEM'!M184+'N EERR TERRA'!M184+'N EERR UCAFE'!M184+'N EERR BARINAS'!M184+'N EERR LOS NA'!M184</f>
        <v>0</v>
      </c>
      <c r="N184" s="131">
        <f>+'N EERR RODEO'!N184+'N EERR PIEDEM'!N184+'N EERR TERRA'!N184+'N EERR UCAFE'!N184+'N EERR BARINAS'!N184+'N EERR LOS NA'!N184</f>
        <v>0</v>
      </c>
      <c r="O184" s="194">
        <f t="shared" si="25"/>
        <v>188.03519861293393</v>
      </c>
    </row>
    <row r="185" spans="1:15" outlineLevel="1" x14ac:dyDescent="0.3">
      <c r="A185" s="203" t="s">
        <v>362</v>
      </c>
      <c r="B185" s="131">
        <f>+'N EERR RODEO'!B185+'N EERR PIEDEM'!B185+'N EERR TERRA'!B185+'N EERR UCAFE'!B185+'N EERR BARINAS'!B185+'N EERR LOS NA'!B185</f>
        <v>0</v>
      </c>
      <c r="C185" s="131">
        <f>+'N EERR RODEO'!C185+'N EERR PIEDEM'!C185+'N EERR TERRA'!C185+'N EERR UCAFE'!C185+'N EERR BARINAS'!C185+'N EERR LOS NA'!C185</f>
        <v>0</v>
      </c>
      <c r="D185" s="131">
        <f>+'N EERR RODEO'!D185+'N EERR PIEDEM'!D185+'N EERR TERRA'!D185+'N EERR UCAFE'!D185+'N EERR BARINAS'!D185+'N EERR LOS NA'!D185</f>
        <v>0</v>
      </c>
      <c r="E185" s="131">
        <f>+'N EERR RODEO'!E185+'N EERR PIEDEM'!E185+'N EERR TERRA'!E185+'N EERR UCAFE'!E185+'N EERR BARINAS'!E185+'N EERR LOS NA'!E185</f>
        <v>0</v>
      </c>
      <c r="F185" s="131">
        <f>+'N EERR RODEO'!F185+'N EERR PIEDEM'!F185+'N EERR TERRA'!F185+'N EERR UCAFE'!F185+'N EERR BARINAS'!F185+'N EERR LOS NA'!F185</f>
        <v>0</v>
      </c>
      <c r="G185" s="131">
        <f>+'N EERR RODEO'!G185+'N EERR PIEDEM'!G185+'N EERR TERRA'!G185+'N EERR UCAFE'!G185+'N EERR BARINAS'!G185+'N EERR LOS NA'!G185</f>
        <v>0</v>
      </c>
      <c r="H185" s="131">
        <f>+'N EERR RODEO'!H185+'N EERR PIEDEM'!H185+'N EERR TERRA'!H185+'N EERR UCAFE'!H185+'N EERR BARINAS'!H185+'N EERR LOS NA'!H185</f>
        <v>0</v>
      </c>
      <c r="I185" s="131">
        <f>+'N EERR RODEO'!I185+'N EERR PIEDEM'!I185+'N EERR TERRA'!I185+'N EERR UCAFE'!I185+'N EERR BARINAS'!I185+'N EERR LOS NA'!I185</f>
        <v>0</v>
      </c>
      <c r="J185" s="131">
        <f>+'N EERR RODEO'!J185+'N EERR PIEDEM'!J185+'N EERR TERRA'!J185+'N EERR UCAFE'!J185+'N EERR BARINAS'!J185+'N EERR LOS NA'!J185</f>
        <v>0</v>
      </c>
      <c r="K185" s="131">
        <f>+'N EERR RODEO'!K185+'N EERR PIEDEM'!K185+'N EERR TERRA'!K185+'N EERR UCAFE'!K185+'N EERR BARINAS'!K185+'N EERR LOS NA'!K185</f>
        <v>0</v>
      </c>
      <c r="L185" s="131">
        <f>+'N EERR RODEO'!L185+'N EERR PIEDEM'!L185+'N EERR TERRA'!L185+'N EERR UCAFE'!L185+'N EERR BARINAS'!L185+'N EERR LOS NA'!L185</f>
        <v>0</v>
      </c>
      <c r="M185" s="131">
        <f>+'N EERR RODEO'!M185+'N EERR PIEDEM'!M185+'N EERR TERRA'!M185+'N EERR UCAFE'!M185+'N EERR BARINAS'!M185+'N EERR LOS NA'!M185</f>
        <v>0</v>
      </c>
      <c r="N185" s="131">
        <f>+'N EERR RODEO'!N185+'N EERR PIEDEM'!N185+'N EERR TERRA'!N185+'N EERR UCAFE'!N185+'N EERR BARINAS'!N185+'N EERR LOS NA'!N185</f>
        <v>0</v>
      </c>
      <c r="O185" s="194">
        <f t="shared" si="25"/>
        <v>0</v>
      </c>
    </row>
    <row r="186" spans="1:15" outlineLevel="1" x14ac:dyDescent="0.3">
      <c r="A186" s="203"/>
      <c r="B186" s="131">
        <f>+'N EERR RODEO'!B186+'N EERR PIEDEM'!B186+'N EERR TERRA'!B186+'N EERR UCAFE'!B186+'N EERR BARINAS'!B186+'N EERR LOS NA'!B186</f>
        <v>0</v>
      </c>
      <c r="C186" s="131">
        <f>+'N EERR RODEO'!C186+'N EERR PIEDEM'!C186+'N EERR TERRA'!C186+'N EERR UCAFE'!C186+'N EERR BARINAS'!C186+'N EERR LOS NA'!C186</f>
        <v>0</v>
      </c>
      <c r="D186" s="131">
        <f>+'N EERR RODEO'!D186+'N EERR PIEDEM'!D186+'N EERR TERRA'!D186+'N EERR UCAFE'!D186+'N EERR BARINAS'!D186+'N EERR LOS NA'!D186</f>
        <v>0</v>
      </c>
      <c r="E186" s="131">
        <f>+'N EERR RODEO'!E186+'N EERR PIEDEM'!E186+'N EERR TERRA'!E186+'N EERR UCAFE'!E186+'N EERR BARINAS'!E186+'N EERR LOS NA'!E186</f>
        <v>0</v>
      </c>
      <c r="F186" s="131">
        <f>+'N EERR RODEO'!F186+'N EERR PIEDEM'!F186+'N EERR TERRA'!F186+'N EERR UCAFE'!F186+'N EERR BARINAS'!F186+'N EERR LOS NA'!F186</f>
        <v>0</v>
      </c>
      <c r="G186" s="131">
        <f>+'N EERR RODEO'!G186+'N EERR PIEDEM'!G186+'N EERR TERRA'!G186+'N EERR UCAFE'!G186+'N EERR BARINAS'!G186+'N EERR LOS NA'!G186</f>
        <v>0</v>
      </c>
      <c r="H186" s="131">
        <f>+'N EERR RODEO'!H186+'N EERR PIEDEM'!H186+'N EERR TERRA'!H186+'N EERR UCAFE'!H186+'N EERR BARINAS'!H186+'N EERR LOS NA'!H186</f>
        <v>0</v>
      </c>
      <c r="I186" s="131">
        <f>+'N EERR RODEO'!I186+'N EERR PIEDEM'!I186+'N EERR TERRA'!I186+'N EERR UCAFE'!I186+'N EERR BARINAS'!I186+'N EERR LOS NA'!I186</f>
        <v>0</v>
      </c>
      <c r="J186" s="131">
        <f>+'N EERR RODEO'!J186+'N EERR PIEDEM'!J186+'N EERR TERRA'!J186+'N EERR UCAFE'!J186+'N EERR BARINAS'!J186+'N EERR LOS NA'!J186</f>
        <v>0</v>
      </c>
      <c r="K186" s="131">
        <f>+'N EERR RODEO'!K186+'N EERR PIEDEM'!K186+'N EERR TERRA'!K186+'N EERR UCAFE'!K186+'N EERR BARINAS'!K186+'N EERR LOS NA'!K186</f>
        <v>0</v>
      </c>
      <c r="L186" s="131">
        <f>+'N EERR RODEO'!L186+'N EERR PIEDEM'!L186+'N EERR TERRA'!L186+'N EERR UCAFE'!L186+'N EERR BARINAS'!L186+'N EERR LOS NA'!L186</f>
        <v>0</v>
      </c>
      <c r="M186" s="131">
        <f>+'N EERR RODEO'!M186+'N EERR PIEDEM'!M186+'N EERR TERRA'!M186+'N EERR UCAFE'!M186+'N EERR BARINAS'!M186+'N EERR LOS NA'!M186</f>
        <v>0</v>
      </c>
      <c r="N186" s="131">
        <f>+'N EERR RODEO'!N186+'N EERR PIEDEM'!N186+'N EERR TERRA'!N186+'N EERR UCAFE'!N186+'N EERR BARINAS'!N186+'N EERR LOS NA'!N186</f>
        <v>0</v>
      </c>
      <c r="O186" s="194">
        <f t="shared" si="25"/>
        <v>0</v>
      </c>
    </row>
    <row r="187" spans="1:15" outlineLevel="1" x14ac:dyDescent="0.3">
      <c r="A187" s="203"/>
      <c r="B187" s="131">
        <f>+'N EERR RODEO'!B187+'N EERR PIEDEM'!B187+'N EERR TERRA'!B187+'N EERR UCAFE'!B187+'N EERR BARINAS'!B187+'N EERR LOS NA'!B187</f>
        <v>0</v>
      </c>
      <c r="C187" s="131">
        <f>+'N EERR RODEO'!C187+'N EERR PIEDEM'!C187+'N EERR TERRA'!C187+'N EERR UCAFE'!C187+'N EERR BARINAS'!C187+'N EERR LOS NA'!C187</f>
        <v>0</v>
      </c>
      <c r="D187" s="131">
        <f>+'N EERR RODEO'!D187+'N EERR PIEDEM'!D187+'N EERR TERRA'!D187+'N EERR UCAFE'!D187+'N EERR BARINAS'!D187+'N EERR LOS NA'!D187</f>
        <v>0</v>
      </c>
      <c r="E187" s="131">
        <f>+'N EERR RODEO'!E187+'N EERR PIEDEM'!E187+'N EERR TERRA'!E187+'N EERR UCAFE'!E187+'N EERR BARINAS'!E187+'N EERR LOS NA'!E187</f>
        <v>0</v>
      </c>
      <c r="F187" s="131">
        <f>+'N EERR RODEO'!F187+'N EERR PIEDEM'!F187+'N EERR TERRA'!F187+'N EERR UCAFE'!F187+'N EERR BARINAS'!F187+'N EERR LOS NA'!F187</f>
        <v>0</v>
      </c>
      <c r="G187" s="131">
        <f>+'N EERR RODEO'!G187+'N EERR PIEDEM'!G187+'N EERR TERRA'!G187+'N EERR UCAFE'!G187+'N EERR BARINAS'!G187+'N EERR LOS NA'!G187</f>
        <v>0</v>
      </c>
      <c r="H187" s="131">
        <f>+'N EERR RODEO'!H187+'N EERR PIEDEM'!H187+'N EERR TERRA'!H187+'N EERR UCAFE'!H187+'N EERR BARINAS'!H187+'N EERR LOS NA'!H187</f>
        <v>0</v>
      </c>
      <c r="I187" s="131">
        <f>+'N EERR RODEO'!I187+'N EERR PIEDEM'!I187+'N EERR TERRA'!I187+'N EERR UCAFE'!I187+'N EERR BARINAS'!I187+'N EERR LOS NA'!I187</f>
        <v>0</v>
      </c>
      <c r="J187" s="131">
        <f>+'N EERR RODEO'!J187+'N EERR PIEDEM'!J187+'N EERR TERRA'!J187+'N EERR UCAFE'!J187+'N EERR BARINAS'!J187+'N EERR LOS NA'!J187</f>
        <v>0</v>
      </c>
      <c r="K187" s="131">
        <f>+'N EERR RODEO'!K187+'N EERR PIEDEM'!K187+'N EERR TERRA'!K187+'N EERR UCAFE'!K187+'N EERR BARINAS'!K187+'N EERR LOS NA'!K187</f>
        <v>0</v>
      </c>
      <c r="L187" s="131">
        <f>+'N EERR RODEO'!L187+'N EERR PIEDEM'!L187+'N EERR TERRA'!L187+'N EERR UCAFE'!L187+'N EERR BARINAS'!L187+'N EERR LOS NA'!L187</f>
        <v>0</v>
      </c>
      <c r="M187" s="131">
        <f>+'N EERR RODEO'!M187+'N EERR PIEDEM'!M187+'N EERR TERRA'!M187+'N EERR UCAFE'!M187+'N EERR BARINAS'!M187+'N EERR LOS NA'!M187</f>
        <v>0</v>
      </c>
      <c r="N187" s="131">
        <f>+'N EERR RODEO'!N187+'N EERR PIEDEM'!N187+'N EERR TERRA'!N187+'N EERR UCAFE'!N187+'N EERR BARINAS'!N187+'N EERR LOS NA'!N187</f>
        <v>0</v>
      </c>
      <c r="O187" s="194">
        <f t="shared" si="25"/>
        <v>0</v>
      </c>
    </row>
    <row r="188" spans="1:15" s="187" customFormat="1" ht="15.6" x14ac:dyDescent="0.3">
      <c r="A188" s="209" t="s">
        <v>35</v>
      </c>
      <c r="B188" s="186">
        <f>SUM(B189:B192)</f>
        <v>0</v>
      </c>
      <c r="C188" s="186">
        <f>SUM(C189:C192)</f>
        <v>0</v>
      </c>
      <c r="D188" s="186">
        <f t="shared" ref="D188:H188" si="32">SUM(D189:D192)</f>
        <v>0</v>
      </c>
      <c r="E188" s="186">
        <f t="shared" si="32"/>
        <v>0</v>
      </c>
      <c r="F188" s="186">
        <f t="shared" si="32"/>
        <v>0</v>
      </c>
      <c r="G188" s="186">
        <f t="shared" si="32"/>
        <v>0</v>
      </c>
      <c r="H188" s="186">
        <f t="shared" si="32"/>
        <v>0</v>
      </c>
      <c r="I188" s="186">
        <f t="shared" ref="I188:K188" si="33">SUM(I189:I192)</f>
        <v>0</v>
      </c>
      <c r="J188" s="186">
        <f t="shared" si="33"/>
        <v>0</v>
      </c>
      <c r="K188" s="186">
        <f t="shared" si="33"/>
        <v>0</v>
      </c>
      <c r="L188" s="186">
        <f t="shared" ref="L188:N188" si="34">SUM(L189:L192)</f>
        <v>0</v>
      </c>
      <c r="M188" s="186">
        <f t="shared" si="34"/>
        <v>0</v>
      </c>
      <c r="N188" s="186">
        <f t="shared" si="34"/>
        <v>0</v>
      </c>
      <c r="O188" s="210">
        <f t="shared" si="25"/>
        <v>0</v>
      </c>
    </row>
    <row r="189" spans="1:15" outlineLevel="1" x14ac:dyDescent="0.3">
      <c r="A189" s="203" t="s">
        <v>363</v>
      </c>
      <c r="B189" s="131">
        <f>+'N EERR RODEO'!B189+'N EERR PIEDEM'!B189+'N EERR TERRA'!B189+'N EERR UCAFE'!B189+'N EERR BARINAS'!B189+'N EERR LOS NA'!B189</f>
        <v>0</v>
      </c>
      <c r="C189" s="131">
        <f>+'N EERR RODEO'!C189+'N EERR PIEDEM'!C189+'N EERR TERRA'!C189+'N EERR UCAFE'!C189+'N EERR BARINAS'!C189+'N EERR LOS NA'!C189</f>
        <v>0</v>
      </c>
      <c r="D189" s="131">
        <f>+'N EERR RODEO'!D189+'N EERR PIEDEM'!D189+'N EERR TERRA'!D189+'N EERR UCAFE'!D189+'N EERR BARINAS'!D189+'N EERR LOS NA'!D189</f>
        <v>0</v>
      </c>
      <c r="E189" s="131">
        <f>+'N EERR RODEO'!E189+'N EERR PIEDEM'!E189+'N EERR TERRA'!E189+'N EERR UCAFE'!E189+'N EERR BARINAS'!E189+'N EERR LOS NA'!E189</f>
        <v>0</v>
      </c>
      <c r="F189" s="131">
        <f>+'N EERR RODEO'!F189+'N EERR PIEDEM'!F189+'N EERR TERRA'!F189+'N EERR UCAFE'!F189+'N EERR BARINAS'!F189+'N EERR LOS NA'!F189</f>
        <v>0</v>
      </c>
      <c r="G189" s="131">
        <f>+'N EERR RODEO'!G189+'N EERR PIEDEM'!G189+'N EERR TERRA'!G189+'N EERR UCAFE'!G189+'N EERR BARINAS'!G189+'N EERR LOS NA'!G189</f>
        <v>0</v>
      </c>
      <c r="H189" s="131">
        <f>+'N EERR RODEO'!H189+'N EERR PIEDEM'!H189+'N EERR TERRA'!H189+'N EERR UCAFE'!H189+'N EERR BARINAS'!H189+'N EERR LOS NA'!H189</f>
        <v>0</v>
      </c>
      <c r="I189" s="131">
        <f>+'N EERR RODEO'!I189+'N EERR PIEDEM'!I189+'N EERR TERRA'!I189+'N EERR UCAFE'!I189+'N EERR BARINAS'!I189+'N EERR LOS NA'!I189</f>
        <v>0</v>
      </c>
      <c r="J189" s="131">
        <f>+'N EERR RODEO'!J189+'N EERR PIEDEM'!J189+'N EERR TERRA'!J189+'N EERR UCAFE'!J189+'N EERR BARINAS'!J189+'N EERR LOS NA'!J189</f>
        <v>0</v>
      </c>
      <c r="K189" s="131">
        <f>+'N EERR RODEO'!K189+'N EERR PIEDEM'!K189+'N EERR TERRA'!K189+'N EERR UCAFE'!K189+'N EERR BARINAS'!K189+'N EERR LOS NA'!K189</f>
        <v>0</v>
      </c>
      <c r="L189" s="131">
        <f>+'N EERR RODEO'!L189+'N EERR PIEDEM'!L189+'N EERR TERRA'!L189+'N EERR UCAFE'!L189+'N EERR BARINAS'!L189+'N EERR LOS NA'!L189</f>
        <v>0</v>
      </c>
      <c r="M189" s="131">
        <f>+'N EERR RODEO'!M189+'N EERR PIEDEM'!M189+'N EERR TERRA'!M189+'N EERR UCAFE'!M189+'N EERR BARINAS'!M189+'N EERR LOS NA'!M189</f>
        <v>0</v>
      </c>
      <c r="N189" s="131">
        <f>+'N EERR RODEO'!N189+'N EERR PIEDEM'!N189+'N EERR TERRA'!N189+'N EERR UCAFE'!N189+'N EERR BARINAS'!N189+'N EERR LOS NA'!N189</f>
        <v>0</v>
      </c>
      <c r="O189" s="194">
        <f t="shared" si="25"/>
        <v>0</v>
      </c>
    </row>
    <row r="190" spans="1:15" outlineLevel="1" x14ac:dyDescent="0.3">
      <c r="A190" s="203" t="s">
        <v>364</v>
      </c>
      <c r="B190" s="131">
        <f>+'N EERR RODEO'!B190+'N EERR PIEDEM'!B190+'N EERR TERRA'!B190+'N EERR UCAFE'!B190+'N EERR BARINAS'!B190+'N EERR LOS NA'!B190</f>
        <v>0</v>
      </c>
      <c r="C190" s="131">
        <f>+'N EERR RODEO'!C190+'N EERR PIEDEM'!C190+'N EERR TERRA'!C190+'N EERR UCAFE'!C190+'N EERR BARINAS'!C190+'N EERR LOS NA'!C190</f>
        <v>0</v>
      </c>
      <c r="D190" s="131">
        <f>+'N EERR RODEO'!D190+'N EERR PIEDEM'!D190+'N EERR TERRA'!D190+'N EERR UCAFE'!D190+'N EERR BARINAS'!D190+'N EERR LOS NA'!D190</f>
        <v>0</v>
      </c>
      <c r="E190" s="131">
        <f>+'N EERR RODEO'!E190+'N EERR PIEDEM'!E190+'N EERR TERRA'!E190+'N EERR UCAFE'!E190+'N EERR BARINAS'!E190+'N EERR LOS NA'!E190</f>
        <v>0</v>
      </c>
      <c r="F190" s="131">
        <f>+'N EERR RODEO'!F190+'N EERR PIEDEM'!F190+'N EERR TERRA'!F190+'N EERR UCAFE'!F190+'N EERR BARINAS'!F190+'N EERR LOS NA'!F190</f>
        <v>0</v>
      </c>
      <c r="G190" s="131">
        <f>+'N EERR RODEO'!G190+'N EERR PIEDEM'!G190+'N EERR TERRA'!G190+'N EERR UCAFE'!G190+'N EERR BARINAS'!G190+'N EERR LOS NA'!G190</f>
        <v>0</v>
      </c>
      <c r="H190" s="131">
        <f>+'N EERR RODEO'!H190+'N EERR PIEDEM'!H190+'N EERR TERRA'!H190+'N EERR UCAFE'!H190+'N EERR BARINAS'!H190+'N EERR LOS NA'!H190</f>
        <v>0</v>
      </c>
      <c r="I190" s="131">
        <f>+'N EERR RODEO'!I190+'N EERR PIEDEM'!I190+'N EERR TERRA'!I190+'N EERR UCAFE'!I190+'N EERR BARINAS'!I190+'N EERR LOS NA'!I190</f>
        <v>0</v>
      </c>
      <c r="J190" s="131">
        <f>+'N EERR RODEO'!J190+'N EERR PIEDEM'!J190+'N EERR TERRA'!J190+'N EERR UCAFE'!J190+'N EERR BARINAS'!J190+'N EERR LOS NA'!J190</f>
        <v>0</v>
      </c>
      <c r="K190" s="131">
        <f>+'N EERR RODEO'!K190+'N EERR PIEDEM'!K190+'N EERR TERRA'!K190+'N EERR UCAFE'!K190+'N EERR BARINAS'!K190+'N EERR LOS NA'!K190</f>
        <v>0</v>
      </c>
      <c r="L190" s="131">
        <f>+'N EERR RODEO'!L190+'N EERR PIEDEM'!L190+'N EERR TERRA'!L190+'N EERR UCAFE'!L190+'N EERR BARINAS'!L190+'N EERR LOS NA'!L190</f>
        <v>0</v>
      </c>
      <c r="M190" s="131">
        <f>+'N EERR RODEO'!M190+'N EERR PIEDEM'!M190+'N EERR TERRA'!M190+'N EERR UCAFE'!M190+'N EERR BARINAS'!M190+'N EERR LOS NA'!M190</f>
        <v>0</v>
      </c>
      <c r="N190" s="131">
        <f>+'N EERR RODEO'!N190+'N EERR PIEDEM'!N190+'N EERR TERRA'!N190+'N EERR UCAFE'!N190+'N EERR BARINAS'!N190+'N EERR LOS NA'!N190</f>
        <v>0</v>
      </c>
      <c r="O190" s="194">
        <f t="shared" si="25"/>
        <v>0</v>
      </c>
    </row>
    <row r="191" spans="1:15" outlineLevel="1" x14ac:dyDescent="0.3">
      <c r="A191" s="203" t="s">
        <v>365</v>
      </c>
      <c r="B191" s="131">
        <f>+'N EERR RODEO'!B191+'N EERR PIEDEM'!B191+'N EERR TERRA'!B191+'N EERR UCAFE'!B191+'N EERR BARINAS'!B191+'N EERR LOS NA'!B191</f>
        <v>0</v>
      </c>
      <c r="C191" s="131">
        <f>+'N EERR RODEO'!C191+'N EERR PIEDEM'!C191+'N EERR TERRA'!C191+'N EERR UCAFE'!C191+'N EERR BARINAS'!C191+'N EERR LOS NA'!C191</f>
        <v>0</v>
      </c>
      <c r="D191" s="131">
        <f>+'N EERR RODEO'!D191+'N EERR PIEDEM'!D191+'N EERR TERRA'!D191+'N EERR UCAFE'!D191+'N EERR BARINAS'!D191+'N EERR LOS NA'!D191</f>
        <v>0</v>
      </c>
      <c r="E191" s="131">
        <f>+'N EERR RODEO'!E191+'N EERR PIEDEM'!E191+'N EERR TERRA'!E191+'N EERR UCAFE'!E191+'N EERR BARINAS'!E191+'N EERR LOS NA'!E191</f>
        <v>0</v>
      </c>
      <c r="F191" s="131">
        <f>+'N EERR RODEO'!F191+'N EERR PIEDEM'!F191+'N EERR TERRA'!F191+'N EERR UCAFE'!F191+'N EERR BARINAS'!F191+'N EERR LOS NA'!F191</f>
        <v>0</v>
      </c>
      <c r="G191" s="131">
        <f>+'N EERR RODEO'!G191+'N EERR PIEDEM'!G191+'N EERR TERRA'!G191+'N EERR UCAFE'!G191+'N EERR BARINAS'!G191+'N EERR LOS NA'!G191</f>
        <v>0</v>
      </c>
      <c r="H191" s="131">
        <f>+'N EERR RODEO'!H191+'N EERR PIEDEM'!H191+'N EERR TERRA'!H191+'N EERR UCAFE'!H191+'N EERR BARINAS'!H191+'N EERR LOS NA'!H191</f>
        <v>0</v>
      </c>
      <c r="I191" s="131">
        <f>+'N EERR RODEO'!I191+'N EERR PIEDEM'!I191+'N EERR TERRA'!I191+'N EERR UCAFE'!I191+'N EERR BARINAS'!I191+'N EERR LOS NA'!I191</f>
        <v>0</v>
      </c>
      <c r="J191" s="131">
        <f>+'N EERR RODEO'!J191+'N EERR PIEDEM'!J191+'N EERR TERRA'!J191+'N EERR UCAFE'!J191+'N EERR BARINAS'!J191+'N EERR LOS NA'!J191</f>
        <v>0</v>
      </c>
      <c r="K191" s="131">
        <f>+'N EERR RODEO'!K191+'N EERR PIEDEM'!K191+'N EERR TERRA'!K191+'N EERR UCAFE'!K191+'N EERR BARINAS'!K191+'N EERR LOS NA'!K191</f>
        <v>0</v>
      </c>
      <c r="L191" s="131">
        <f>+'N EERR RODEO'!L191+'N EERR PIEDEM'!L191+'N EERR TERRA'!L191+'N EERR UCAFE'!L191+'N EERR BARINAS'!L191+'N EERR LOS NA'!L191</f>
        <v>0</v>
      </c>
      <c r="M191" s="131">
        <f>+'N EERR RODEO'!M191+'N EERR PIEDEM'!M191+'N EERR TERRA'!M191+'N EERR UCAFE'!M191+'N EERR BARINAS'!M191+'N EERR LOS NA'!M191</f>
        <v>0</v>
      </c>
      <c r="N191" s="131">
        <f>+'N EERR RODEO'!N191+'N EERR PIEDEM'!N191+'N EERR TERRA'!N191+'N EERR UCAFE'!N191+'N EERR BARINAS'!N191+'N EERR LOS NA'!N191</f>
        <v>0</v>
      </c>
      <c r="O191" s="194">
        <f t="shared" si="25"/>
        <v>0</v>
      </c>
    </row>
    <row r="192" spans="1:15" s="3" customFormat="1" outlineLevel="1" x14ac:dyDescent="0.3">
      <c r="A192" s="211"/>
      <c r="B192" s="131">
        <f>+'N EERR RODEO'!B192+'N EERR PIEDEM'!B192+'N EERR TERRA'!B192+'N EERR UCAFE'!B192+'N EERR BARINAS'!B192+'N EERR LOS NA'!B192</f>
        <v>0</v>
      </c>
      <c r="C192" s="131">
        <f>+'N EERR RODEO'!C192+'N EERR PIEDEM'!C192+'N EERR TERRA'!C192+'N EERR UCAFE'!C192+'N EERR BARINAS'!C192+'N EERR LOS NA'!C192</f>
        <v>0</v>
      </c>
      <c r="D192" s="131">
        <f>+'N EERR RODEO'!D192+'N EERR PIEDEM'!D192+'N EERR TERRA'!D192+'N EERR UCAFE'!D192+'N EERR BARINAS'!D192+'N EERR LOS NA'!D192</f>
        <v>0</v>
      </c>
      <c r="E192" s="131">
        <f>+'N EERR RODEO'!E192+'N EERR PIEDEM'!E192+'N EERR TERRA'!E192+'N EERR UCAFE'!E192+'N EERR BARINAS'!E192+'N EERR LOS NA'!E192</f>
        <v>0</v>
      </c>
      <c r="F192" s="131">
        <f>+'N EERR RODEO'!F192+'N EERR PIEDEM'!F192+'N EERR TERRA'!F192+'N EERR UCAFE'!F192+'N EERR BARINAS'!F192+'N EERR LOS NA'!F192</f>
        <v>0</v>
      </c>
      <c r="G192" s="131">
        <f>+'N EERR RODEO'!G192+'N EERR PIEDEM'!G192+'N EERR TERRA'!G192+'N EERR UCAFE'!G192+'N EERR BARINAS'!G192+'N EERR LOS NA'!G192</f>
        <v>0</v>
      </c>
      <c r="H192" s="131">
        <f>+'N EERR RODEO'!H192+'N EERR PIEDEM'!H192+'N EERR TERRA'!H192+'N EERR UCAFE'!H192+'N EERR BARINAS'!H192+'N EERR LOS NA'!H192</f>
        <v>0</v>
      </c>
      <c r="I192" s="131">
        <f>+'N EERR RODEO'!I192+'N EERR PIEDEM'!I192+'N EERR TERRA'!I192+'N EERR UCAFE'!I192+'N EERR BARINAS'!I192+'N EERR LOS NA'!I192</f>
        <v>0</v>
      </c>
      <c r="J192" s="131">
        <f>+'N EERR RODEO'!J192+'N EERR PIEDEM'!J192+'N EERR TERRA'!J192+'N EERR UCAFE'!J192+'N EERR BARINAS'!J192+'N EERR LOS NA'!J192</f>
        <v>0</v>
      </c>
      <c r="K192" s="131">
        <f>+'N EERR RODEO'!K192+'N EERR PIEDEM'!K192+'N EERR TERRA'!K192+'N EERR UCAFE'!K192+'N EERR BARINAS'!K192+'N EERR LOS NA'!K192</f>
        <v>0</v>
      </c>
      <c r="L192" s="131">
        <f>+'N EERR RODEO'!L192+'N EERR PIEDEM'!L192+'N EERR TERRA'!L192+'N EERR UCAFE'!L192+'N EERR BARINAS'!L192+'N EERR LOS NA'!L192</f>
        <v>0</v>
      </c>
      <c r="M192" s="131">
        <f>+'N EERR RODEO'!M192+'N EERR PIEDEM'!M192+'N EERR TERRA'!M192+'N EERR UCAFE'!M192+'N EERR BARINAS'!M192+'N EERR LOS NA'!M192</f>
        <v>0</v>
      </c>
      <c r="N192" s="131">
        <f>+'N EERR RODEO'!N192+'N EERR PIEDEM'!N192+'N EERR TERRA'!N192+'N EERR UCAFE'!N192+'N EERR BARINAS'!N192+'N EERR LOS NA'!N192</f>
        <v>0</v>
      </c>
      <c r="O192" s="206">
        <f t="shared" si="25"/>
        <v>0</v>
      </c>
    </row>
    <row r="193" spans="1:132" s="188" customFormat="1" ht="17.399999999999999" x14ac:dyDescent="0.35">
      <c r="A193" s="207" t="s">
        <v>102</v>
      </c>
      <c r="B193" s="189">
        <f>SUM(B194:B203)</f>
        <v>0</v>
      </c>
      <c r="C193" s="189">
        <f>SUM(C194:C203)</f>
        <v>527.12095724786604</v>
      </c>
      <c r="D193" s="189">
        <f t="shared" ref="D193:H193" si="35">SUM(D194:D203)</f>
        <v>23.817994448793687</v>
      </c>
      <c r="E193" s="189">
        <f t="shared" si="35"/>
        <v>32.507460899604858</v>
      </c>
      <c r="F193" s="189">
        <f t="shared" si="35"/>
        <v>279.33375087582715</v>
      </c>
      <c r="G193" s="189">
        <f t="shared" si="35"/>
        <v>94.318161519564839</v>
      </c>
      <c r="H193" s="189">
        <f t="shared" si="35"/>
        <v>74.214512772316041</v>
      </c>
      <c r="I193" s="189">
        <f t="shared" ref="I193:K193" si="36">SUM(I194:I203)</f>
        <v>0</v>
      </c>
      <c r="J193" s="189">
        <f t="shared" si="36"/>
        <v>0</v>
      </c>
      <c r="K193" s="189">
        <f t="shared" si="36"/>
        <v>0</v>
      </c>
      <c r="L193" s="189">
        <f t="shared" ref="L193:N193" si="37">SUM(L194:L203)</f>
        <v>0</v>
      </c>
      <c r="M193" s="189">
        <f t="shared" si="37"/>
        <v>0</v>
      </c>
      <c r="N193" s="189">
        <f t="shared" si="37"/>
        <v>0</v>
      </c>
      <c r="O193" s="208">
        <f t="shared" si="25"/>
        <v>1031.3128377639725</v>
      </c>
    </row>
    <row r="194" spans="1:132" outlineLevel="1" x14ac:dyDescent="0.3">
      <c r="A194" s="202" t="s">
        <v>95</v>
      </c>
      <c r="B194" s="131">
        <f>+'N EERR RODEO'!B194+'N EERR PIEDEM'!B194+'N EERR TERRA'!B194+'N EERR UCAFE'!B194+'N EERR BARINAS'!B194+'N EERR LOS NA'!B194</f>
        <v>0</v>
      </c>
      <c r="C194" s="131">
        <f>+'N EERR RODEO'!C194+'N EERR PIEDEM'!C194+'N EERR TERRA'!C194+'N EERR UCAFE'!C194+'N EERR BARINAS'!C194+'N EERR LOS NA'!C194</f>
        <v>15.17110851895055</v>
      </c>
      <c r="D194" s="131">
        <f>+'N EERR RODEO'!D194+'N EERR PIEDEM'!D194+'N EERR TERRA'!D194+'N EERR UCAFE'!D194+'N EERR BARINAS'!D194+'N EERR LOS NA'!D194</f>
        <v>21.715993167746074</v>
      </c>
      <c r="E194" s="131">
        <f>+'N EERR RODEO'!E194+'N EERR PIEDEM'!E194+'N EERR TERRA'!E194+'N EERR UCAFE'!E194+'N EERR BARINAS'!E194+'N EERR LOS NA'!E194</f>
        <v>30.730865769112462</v>
      </c>
      <c r="F194" s="131">
        <f>+'N EERR RODEO'!F194+'N EERR PIEDEM'!F194+'N EERR TERRA'!F194+'N EERR UCAFE'!F194+'N EERR BARINAS'!F194+'N EERR LOS NA'!F194</f>
        <v>47.696613468275586</v>
      </c>
      <c r="G194" s="131">
        <f>+'N EERR RODEO'!G194+'N EERR PIEDEM'!G194+'N EERR TERRA'!G194+'N EERR UCAFE'!G194+'N EERR BARINAS'!G194+'N EERR LOS NA'!G194</f>
        <v>53.597323799496984</v>
      </c>
      <c r="H194" s="131">
        <f>+'N EERR RODEO'!H194+'N EERR PIEDEM'!H194+'N EERR TERRA'!H194+'N EERR UCAFE'!H194+'N EERR BARINAS'!H194+'N EERR LOS NA'!H194</f>
        <v>65.473155823608153</v>
      </c>
      <c r="I194" s="131">
        <f>+'N EERR RODEO'!I194+'N EERR PIEDEM'!I194+'N EERR TERRA'!I194+'N EERR UCAFE'!I194+'N EERR BARINAS'!I194+'N EERR LOS NA'!I194</f>
        <v>0</v>
      </c>
      <c r="J194" s="131">
        <f>+'N EERR RODEO'!J194+'N EERR PIEDEM'!J194+'N EERR TERRA'!J194+'N EERR UCAFE'!J194+'N EERR BARINAS'!J194+'N EERR LOS NA'!J194</f>
        <v>0</v>
      </c>
      <c r="K194" s="131">
        <f>+'N EERR RODEO'!K194+'N EERR PIEDEM'!K194+'N EERR TERRA'!K194+'N EERR UCAFE'!K194+'N EERR BARINAS'!K194+'N EERR LOS NA'!K194</f>
        <v>0</v>
      </c>
      <c r="L194" s="131">
        <f>+'N EERR RODEO'!L194+'N EERR PIEDEM'!L194+'N EERR TERRA'!L194+'N EERR UCAFE'!L194+'N EERR BARINAS'!L194+'N EERR LOS NA'!L194</f>
        <v>0</v>
      </c>
      <c r="M194" s="131">
        <f>+'N EERR RODEO'!M194+'N EERR PIEDEM'!M194+'N EERR TERRA'!M194+'N EERR UCAFE'!M194+'N EERR BARINAS'!M194+'N EERR LOS NA'!M194</f>
        <v>0</v>
      </c>
      <c r="N194" s="193">
        <f>+'N EERR RODEO'!N194+'N EERR PIEDEM'!N194+'N EERR TERRA'!N194+'N EERR UCAFE'!N194+'N EERR BARINAS'!N194+'N EERR LOS NA'!N194</f>
        <v>0</v>
      </c>
      <c r="O194" s="212">
        <f t="shared" si="25"/>
        <v>234.38506054718982</v>
      </c>
    </row>
    <row r="195" spans="1:132" outlineLevel="1" x14ac:dyDescent="0.3">
      <c r="A195" s="202" t="s">
        <v>96</v>
      </c>
      <c r="B195" s="131">
        <f>+'N EERR RODEO'!B195+'N EERR PIEDEM'!B195+'N EERR TERRA'!B195+'N EERR UCAFE'!B195+'N EERR BARINAS'!B195+'N EERR LOS NA'!B195</f>
        <v>0</v>
      </c>
      <c r="C195" s="131">
        <f>+'N EERR RODEO'!C195+'N EERR PIEDEM'!C195+'N EERR TERRA'!C195+'N EERR UCAFE'!C195+'N EERR BARINAS'!C195+'N EERR LOS NA'!C195</f>
        <v>0</v>
      </c>
      <c r="D195" s="131">
        <f>+'N EERR RODEO'!D195+'N EERR PIEDEM'!D195+'N EERR TERRA'!D195+'N EERR UCAFE'!D195+'N EERR BARINAS'!D195+'N EERR LOS NA'!D195</f>
        <v>0</v>
      </c>
      <c r="E195" s="131">
        <f>+'N EERR RODEO'!E195+'N EERR PIEDEM'!E195+'N EERR TERRA'!E195+'N EERR UCAFE'!E195+'N EERR BARINAS'!E195+'N EERR LOS NA'!E195</f>
        <v>0</v>
      </c>
      <c r="F195" s="131">
        <f>+'N EERR RODEO'!F195+'N EERR PIEDEM'!F195+'N EERR TERRA'!F195+'N EERR UCAFE'!F195+'N EERR BARINAS'!F195+'N EERR LOS NA'!F195</f>
        <v>0</v>
      </c>
      <c r="G195" s="131">
        <f>+'N EERR RODEO'!G195+'N EERR PIEDEM'!G195+'N EERR TERRA'!G195+'N EERR UCAFE'!G195+'N EERR BARINAS'!G195+'N EERR LOS NA'!G195</f>
        <v>0</v>
      </c>
      <c r="H195" s="131">
        <f>+'N EERR RODEO'!H195+'N EERR PIEDEM'!H195+'N EERR TERRA'!H195+'N EERR UCAFE'!H195+'N EERR BARINAS'!H195+'N EERR LOS NA'!H195</f>
        <v>0</v>
      </c>
      <c r="I195" s="131">
        <f>+'N EERR RODEO'!I195+'N EERR PIEDEM'!I195+'N EERR TERRA'!I195+'N EERR UCAFE'!I195+'N EERR BARINAS'!I195+'N EERR LOS NA'!I195</f>
        <v>0</v>
      </c>
      <c r="J195" s="131">
        <f>+'N EERR RODEO'!J195+'N EERR PIEDEM'!J195+'N EERR TERRA'!J195+'N EERR UCAFE'!J195+'N EERR BARINAS'!J195+'N EERR LOS NA'!J195</f>
        <v>0</v>
      </c>
      <c r="K195" s="131">
        <f>+'N EERR RODEO'!K195+'N EERR PIEDEM'!K195+'N EERR TERRA'!K195+'N EERR UCAFE'!K195+'N EERR BARINAS'!K195+'N EERR LOS NA'!K195</f>
        <v>0</v>
      </c>
      <c r="L195" s="131">
        <f>+'N EERR RODEO'!L195+'N EERR PIEDEM'!L195+'N EERR TERRA'!L195+'N EERR UCAFE'!L195+'N EERR BARINAS'!L195+'N EERR LOS NA'!L195</f>
        <v>0</v>
      </c>
      <c r="M195" s="131">
        <f>+'N EERR RODEO'!M195+'N EERR PIEDEM'!M195+'N EERR TERRA'!M195+'N EERR UCAFE'!M195+'N EERR BARINAS'!M195+'N EERR LOS NA'!M195</f>
        <v>0</v>
      </c>
      <c r="N195" s="194">
        <f>+'N EERR RODEO'!N195+'N EERR PIEDEM'!N195+'N EERR TERRA'!N195+'N EERR UCAFE'!N195+'N EERR BARINAS'!N195+'N EERR LOS NA'!N195</f>
        <v>0</v>
      </c>
      <c r="O195" s="212">
        <f t="shared" si="25"/>
        <v>0</v>
      </c>
    </row>
    <row r="196" spans="1:132" outlineLevel="1" x14ac:dyDescent="0.3">
      <c r="A196" s="202" t="s">
        <v>97</v>
      </c>
      <c r="B196" s="131">
        <f>+'N EERR RODEO'!B196+'N EERR PIEDEM'!B196+'N EERR TERRA'!B196+'N EERR UCAFE'!B196+'N EERR BARINAS'!B196+'N EERR LOS NA'!B196</f>
        <v>0</v>
      </c>
      <c r="C196" s="131">
        <f>+'N EERR RODEO'!C196+'N EERR PIEDEM'!C196+'N EERR TERRA'!C196+'N EERR UCAFE'!C196+'N EERR BARINAS'!C196+'N EERR LOS NA'!C196</f>
        <v>0</v>
      </c>
      <c r="D196" s="131">
        <f>+'N EERR RODEO'!D196+'N EERR PIEDEM'!D196+'N EERR TERRA'!D196+'N EERR UCAFE'!D196+'N EERR BARINAS'!D196+'N EERR LOS NA'!D196</f>
        <v>0</v>
      </c>
      <c r="E196" s="131">
        <f>+'N EERR RODEO'!E196+'N EERR PIEDEM'!E196+'N EERR TERRA'!E196+'N EERR UCAFE'!E196+'N EERR BARINAS'!E196+'N EERR LOS NA'!E196</f>
        <v>0</v>
      </c>
      <c r="F196" s="131">
        <f>+'N EERR RODEO'!F196+'N EERR PIEDEM'!F196+'N EERR TERRA'!F196+'N EERR UCAFE'!F196+'N EERR BARINAS'!F196+'N EERR LOS NA'!F196</f>
        <v>0</v>
      </c>
      <c r="G196" s="131">
        <f>+'N EERR RODEO'!G196+'N EERR PIEDEM'!G196+'N EERR TERRA'!G196+'N EERR UCAFE'!G196+'N EERR BARINAS'!G196+'N EERR LOS NA'!G196</f>
        <v>0</v>
      </c>
      <c r="H196" s="131">
        <f>+'N EERR RODEO'!H196+'N EERR PIEDEM'!H196+'N EERR TERRA'!H196+'N EERR UCAFE'!H196+'N EERR BARINAS'!H196+'N EERR LOS NA'!H196</f>
        <v>0</v>
      </c>
      <c r="I196" s="131">
        <f>+'N EERR RODEO'!I196+'N EERR PIEDEM'!I196+'N EERR TERRA'!I196+'N EERR UCAFE'!I196+'N EERR BARINAS'!I196+'N EERR LOS NA'!I196</f>
        <v>0</v>
      </c>
      <c r="J196" s="131">
        <f>+'N EERR RODEO'!J196+'N EERR PIEDEM'!J196+'N EERR TERRA'!J196+'N EERR UCAFE'!J196+'N EERR BARINAS'!J196+'N EERR LOS NA'!J196</f>
        <v>0</v>
      </c>
      <c r="K196" s="131">
        <f>+'N EERR RODEO'!K196+'N EERR PIEDEM'!K196+'N EERR TERRA'!K196+'N EERR UCAFE'!K196+'N EERR BARINAS'!K196+'N EERR LOS NA'!K196</f>
        <v>0</v>
      </c>
      <c r="L196" s="131">
        <f>+'N EERR RODEO'!L196+'N EERR PIEDEM'!L196+'N EERR TERRA'!L196+'N EERR UCAFE'!L196+'N EERR BARINAS'!L196+'N EERR LOS NA'!L196</f>
        <v>0</v>
      </c>
      <c r="M196" s="131">
        <f>+'N EERR RODEO'!M196+'N EERR PIEDEM'!M196+'N EERR TERRA'!M196+'N EERR UCAFE'!M196+'N EERR BARINAS'!M196+'N EERR LOS NA'!M196</f>
        <v>0</v>
      </c>
      <c r="N196" s="194">
        <f>+'N EERR RODEO'!N196+'N EERR PIEDEM'!N196+'N EERR TERRA'!N196+'N EERR UCAFE'!N196+'N EERR BARINAS'!N196+'N EERR LOS NA'!N196</f>
        <v>0</v>
      </c>
      <c r="O196" s="212">
        <f t="shared" si="25"/>
        <v>0</v>
      </c>
    </row>
    <row r="197" spans="1:132" outlineLevel="1" x14ac:dyDescent="0.3">
      <c r="A197" s="202" t="s">
        <v>31</v>
      </c>
      <c r="B197" s="131">
        <f>+'N EERR RODEO'!B197+'N EERR PIEDEM'!B197+'N EERR TERRA'!B197+'N EERR UCAFE'!B197+'N EERR BARINAS'!B197+'N EERR LOS NA'!B197</f>
        <v>0</v>
      </c>
      <c r="C197" s="131">
        <f>+'N EERR RODEO'!C197+'N EERR PIEDEM'!C197+'N EERR TERRA'!C197+'N EERR UCAFE'!C197+'N EERR BARINAS'!C197+'N EERR LOS NA'!C197</f>
        <v>0</v>
      </c>
      <c r="D197" s="131">
        <f>+'N EERR RODEO'!D197+'N EERR PIEDEM'!D197+'N EERR TERRA'!D197+'N EERR UCAFE'!D197+'N EERR BARINAS'!D197+'N EERR LOS NA'!D197</f>
        <v>0</v>
      </c>
      <c r="E197" s="131">
        <f>+'N EERR RODEO'!E197+'N EERR PIEDEM'!E197+'N EERR TERRA'!E197+'N EERR UCAFE'!E197+'N EERR BARINAS'!E197+'N EERR LOS NA'!E197</f>
        <v>0</v>
      </c>
      <c r="F197" s="131">
        <f>+'N EERR RODEO'!F197+'N EERR PIEDEM'!F197+'N EERR TERRA'!F197+'N EERR UCAFE'!F197+'N EERR BARINAS'!F197+'N EERR LOS NA'!F197</f>
        <v>0</v>
      </c>
      <c r="G197" s="131">
        <f>+'N EERR RODEO'!G197+'N EERR PIEDEM'!G197+'N EERR TERRA'!G197+'N EERR UCAFE'!G197+'N EERR BARINAS'!G197+'N EERR LOS NA'!G197</f>
        <v>0</v>
      </c>
      <c r="H197" s="131">
        <f>+'N EERR RODEO'!H197+'N EERR PIEDEM'!H197+'N EERR TERRA'!H197+'N EERR UCAFE'!H197+'N EERR BARINAS'!H197+'N EERR LOS NA'!H197</f>
        <v>0</v>
      </c>
      <c r="I197" s="131">
        <f>+'N EERR RODEO'!I197+'N EERR PIEDEM'!I197+'N EERR TERRA'!I197+'N EERR UCAFE'!I197+'N EERR BARINAS'!I197+'N EERR LOS NA'!I197</f>
        <v>0</v>
      </c>
      <c r="J197" s="131">
        <f>+'N EERR RODEO'!J197+'N EERR PIEDEM'!J197+'N EERR TERRA'!J197+'N EERR UCAFE'!J197+'N EERR BARINAS'!J197+'N EERR LOS NA'!J197</f>
        <v>0</v>
      </c>
      <c r="K197" s="131">
        <f>+'N EERR RODEO'!K197+'N EERR PIEDEM'!K197+'N EERR TERRA'!K197+'N EERR UCAFE'!K197+'N EERR BARINAS'!K197+'N EERR LOS NA'!K197</f>
        <v>0</v>
      </c>
      <c r="L197" s="131">
        <f>+'N EERR RODEO'!L197+'N EERR PIEDEM'!L197+'N EERR TERRA'!L197+'N EERR UCAFE'!L197+'N EERR BARINAS'!L197+'N EERR LOS NA'!L197</f>
        <v>0</v>
      </c>
      <c r="M197" s="131">
        <f>+'N EERR RODEO'!M197+'N EERR PIEDEM'!M197+'N EERR TERRA'!M197+'N EERR UCAFE'!M197+'N EERR BARINAS'!M197+'N EERR LOS NA'!M197</f>
        <v>0</v>
      </c>
      <c r="N197" s="194">
        <f>+'N EERR RODEO'!N197+'N EERR PIEDEM'!N197+'N EERR TERRA'!N197+'N EERR UCAFE'!N197+'N EERR BARINAS'!N197+'N EERR LOS NA'!N197</f>
        <v>0</v>
      </c>
      <c r="O197" s="212">
        <f t="shared" si="25"/>
        <v>0</v>
      </c>
    </row>
    <row r="198" spans="1:132" outlineLevel="1" x14ac:dyDescent="0.3">
      <c r="A198" s="202" t="s">
        <v>98</v>
      </c>
      <c r="B198" s="131">
        <f>+'N EERR RODEO'!B198+'N EERR PIEDEM'!B198+'N EERR TERRA'!B198+'N EERR UCAFE'!B198+'N EERR BARINAS'!B198+'N EERR LOS NA'!B198</f>
        <v>0</v>
      </c>
      <c r="C198" s="131">
        <f>+'N EERR RODEO'!C198+'N EERR PIEDEM'!C198+'N EERR TERRA'!C198+'N EERR UCAFE'!C198+'N EERR BARINAS'!C198+'N EERR LOS NA'!C198</f>
        <v>0.50984872891555133</v>
      </c>
      <c r="D198" s="131">
        <f>+'N EERR RODEO'!D198+'N EERR PIEDEM'!D198+'N EERR TERRA'!D198+'N EERR UCAFE'!D198+'N EERR BARINAS'!D198+'N EERR LOS NA'!D198</f>
        <v>2.8120418475553344E-2</v>
      </c>
      <c r="E198" s="131">
        <f>+'N EERR RODEO'!E198+'N EERR PIEDEM'!E198+'N EERR TERRA'!E198+'N EERR UCAFE'!E198+'N EERR BARINAS'!E198+'N EERR LOS NA'!E198</f>
        <v>-1.156196830955367</v>
      </c>
      <c r="F198" s="131">
        <f>+'N EERR RODEO'!F198+'N EERR PIEDEM'!F198+'N EERR TERRA'!F198+'N EERR UCAFE'!F198+'N EERR BARINAS'!F198+'N EERR LOS NA'!F198</f>
        <v>2.2071374075515764</v>
      </c>
      <c r="G198" s="131">
        <f>+'N EERR RODEO'!G198+'N EERR PIEDEM'!G198+'N EERR TERRA'!G198+'N EERR UCAFE'!G198+'N EERR BARINAS'!G198+'N EERR LOS NA'!G198</f>
        <v>40.720837720067856</v>
      </c>
      <c r="H198" s="131">
        <f>+'N EERR RODEO'!H198+'N EERR PIEDEM'!H198+'N EERR TERRA'!H198+'N EERR UCAFE'!H198+'N EERR BARINAS'!H198+'N EERR LOS NA'!H198</f>
        <v>-0.27864305129210665</v>
      </c>
      <c r="I198" s="131">
        <f>+'N EERR RODEO'!I198+'N EERR PIEDEM'!I198+'N EERR TERRA'!I198+'N EERR UCAFE'!I198+'N EERR BARINAS'!I198+'N EERR LOS NA'!I198</f>
        <v>0</v>
      </c>
      <c r="J198" s="131">
        <f>+'N EERR RODEO'!J198+'N EERR PIEDEM'!J198+'N EERR TERRA'!J198+'N EERR UCAFE'!J198+'N EERR BARINAS'!J198+'N EERR LOS NA'!J198</f>
        <v>0</v>
      </c>
      <c r="K198" s="131">
        <f>+'N EERR RODEO'!K198+'N EERR PIEDEM'!K198+'N EERR TERRA'!K198+'N EERR UCAFE'!K198+'N EERR BARINAS'!K198+'N EERR LOS NA'!K198</f>
        <v>0</v>
      </c>
      <c r="L198" s="131">
        <f>+'N EERR RODEO'!L198+'N EERR PIEDEM'!L198+'N EERR TERRA'!L198+'N EERR UCAFE'!L198+'N EERR BARINAS'!L198+'N EERR LOS NA'!L198</f>
        <v>0</v>
      </c>
      <c r="M198" s="131">
        <f>+'N EERR RODEO'!M198+'N EERR PIEDEM'!M198+'N EERR TERRA'!M198+'N EERR UCAFE'!M198+'N EERR BARINAS'!M198+'N EERR LOS NA'!M198</f>
        <v>0</v>
      </c>
      <c r="N198" s="194">
        <f>+'N EERR RODEO'!N198+'N EERR PIEDEM'!N198+'N EERR TERRA'!N198+'N EERR UCAFE'!N198+'N EERR BARINAS'!N198+'N EERR LOS NA'!N198</f>
        <v>0</v>
      </c>
      <c r="O198" s="212">
        <f t="shared" si="25"/>
        <v>42.031104392763062</v>
      </c>
    </row>
    <row r="199" spans="1:132" outlineLevel="1" x14ac:dyDescent="0.3">
      <c r="A199" s="202" t="s">
        <v>32</v>
      </c>
      <c r="B199" s="131">
        <f>+'N EERR RODEO'!B199+'N EERR PIEDEM'!B199+'N EERR TERRA'!B199+'N EERR UCAFE'!B199+'N EERR BARINAS'!B199+'N EERR LOS NA'!B199</f>
        <v>0</v>
      </c>
      <c r="C199" s="131">
        <f>+'N EERR RODEO'!C199+'N EERR PIEDEM'!C199+'N EERR TERRA'!C199+'N EERR UCAFE'!C199+'N EERR BARINAS'!C199+'N EERR LOS NA'!C199</f>
        <v>0</v>
      </c>
      <c r="D199" s="131">
        <f>+'N EERR RODEO'!D199+'N EERR PIEDEM'!D199+'N EERR TERRA'!D199+'N EERR UCAFE'!D199+'N EERR BARINAS'!D199+'N EERR LOS NA'!D199</f>
        <v>2.0738808625720595</v>
      </c>
      <c r="E199" s="131">
        <f>+'N EERR RODEO'!E199+'N EERR PIEDEM'!E199+'N EERR TERRA'!E199+'N EERR UCAFE'!E199+'N EERR BARINAS'!E199+'N EERR LOS NA'!E199</f>
        <v>2.93279196144776</v>
      </c>
      <c r="F199" s="131">
        <f>+'N EERR RODEO'!F199+'N EERR PIEDEM'!F199+'N EERR TERRA'!F199+'N EERR UCAFE'!F199+'N EERR BARINAS'!F199+'N EERR LOS NA'!F199</f>
        <v>0</v>
      </c>
      <c r="G199" s="131">
        <f>+'N EERR RODEO'!G199+'N EERR PIEDEM'!G199+'N EERR TERRA'!G199+'N EERR UCAFE'!G199+'N EERR BARINAS'!G199+'N EERR LOS NA'!G199</f>
        <v>0</v>
      </c>
      <c r="H199" s="131">
        <f>+'N EERR RODEO'!H199+'N EERR PIEDEM'!H199+'N EERR TERRA'!H199+'N EERR UCAFE'!H199+'N EERR BARINAS'!H199+'N EERR LOS NA'!H199</f>
        <v>0</v>
      </c>
      <c r="I199" s="131">
        <f>+'N EERR RODEO'!I199+'N EERR PIEDEM'!I199+'N EERR TERRA'!I199+'N EERR UCAFE'!I199+'N EERR BARINAS'!I199+'N EERR LOS NA'!I199</f>
        <v>0</v>
      </c>
      <c r="J199" s="131">
        <f>+'N EERR RODEO'!J199+'N EERR PIEDEM'!J199+'N EERR TERRA'!J199+'N EERR UCAFE'!J199+'N EERR BARINAS'!J199+'N EERR LOS NA'!J199</f>
        <v>0</v>
      </c>
      <c r="K199" s="131">
        <f>+'N EERR RODEO'!K199+'N EERR PIEDEM'!K199+'N EERR TERRA'!K199+'N EERR UCAFE'!K199+'N EERR BARINAS'!K199+'N EERR LOS NA'!K199</f>
        <v>0</v>
      </c>
      <c r="L199" s="131">
        <f>+'N EERR RODEO'!L199+'N EERR PIEDEM'!L199+'N EERR TERRA'!L199+'N EERR UCAFE'!L199+'N EERR BARINAS'!L199+'N EERR LOS NA'!L199</f>
        <v>0</v>
      </c>
      <c r="M199" s="131">
        <f>+'N EERR RODEO'!M199+'N EERR PIEDEM'!M199+'N EERR TERRA'!M199+'N EERR UCAFE'!M199+'N EERR BARINAS'!M199+'N EERR LOS NA'!M199</f>
        <v>0</v>
      </c>
      <c r="N199" s="194">
        <f>+'N EERR RODEO'!N199+'N EERR PIEDEM'!N199+'N EERR TERRA'!N199+'N EERR UCAFE'!N199+'N EERR BARINAS'!N199+'N EERR LOS NA'!N199</f>
        <v>0</v>
      </c>
      <c r="O199" s="212">
        <f t="shared" si="25"/>
        <v>5.0066728240198195</v>
      </c>
    </row>
    <row r="200" spans="1:132" outlineLevel="1" x14ac:dyDescent="0.3">
      <c r="A200" s="202" t="s">
        <v>99</v>
      </c>
      <c r="B200" s="131">
        <f>+'N EERR RODEO'!B200+'N EERR PIEDEM'!B200+'N EERR TERRA'!B200+'N EERR UCAFE'!B200+'N EERR BARINAS'!B200+'N EERR LOS NA'!B200</f>
        <v>0</v>
      </c>
      <c r="C200" s="131">
        <f>+'N EERR RODEO'!C200+'N EERR PIEDEM'!C200+'N EERR TERRA'!C200+'N EERR UCAFE'!C200+'N EERR BARINAS'!C200+'N EERR LOS NA'!C200</f>
        <v>0</v>
      </c>
      <c r="D200" s="131">
        <f>+'N EERR RODEO'!D200+'N EERR PIEDEM'!D200+'N EERR TERRA'!D200+'N EERR UCAFE'!D200+'N EERR BARINAS'!D200+'N EERR LOS NA'!D200</f>
        <v>0</v>
      </c>
      <c r="E200" s="131">
        <f>+'N EERR RODEO'!E200+'N EERR PIEDEM'!E200+'N EERR TERRA'!E200+'N EERR UCAFE'!E200+'N EERR BARINAS'!E200+'N EERR LOS NA'!E200</f>
        <v>0</v>
      </c>
      <c r="F200" s="131">
        <f>+'N EERR RODEO'!F200+'N EERR PIEDEM'!F200+'N EERR TERRA'!F200+'N EERR UCAFE'!F200+'N EERR BARINAS'!F200+'N EERR LOS NA'!F200</f>
        <v>0</v>
      </c>
      <c r="G200" s="131">
        <f>+'N EERR RODEO'!G200+'N EERR PIEDEM'!G200+'N EERR TERRA'!G200+'N EERR UCAFE'!G200+'N EERR BARINAS'!G200+'N EERR LOS NA'!G200</f>
        <v>0</v>
      </c>
      <c r="H200" s="131">
        <f>+'N EERR RODEO'!H200+'N EERR PIEDEM'!H200+'N EERR TERRA'!H200+'N EERR UCAFE'!H200+'N EERR BARINAS'!H200+'N EERR LOS NA'!H200</f>
        <v>0</v>
      </c>
      <c r="I200" s="131">
        <f>+'N EERR RODEO'!I200+'N EERR PIEDEM'!I200+'N EERR TERRA'!I200+'N EERR UCAFE'!I200+'N EERR BARINAS'!I200+'N EERR LOS NA'!I200</f>
        <v>0</v>
      </c>
      <c r="J200" s="131">
        <f>+'N EERR RODEO'!J200+'N EERR PIEDEM'!J200+'N EERR TERRA'!J200+'N EERR UCAFE'!J200+'N EERR BARINAS'!J200+'N EERR LOS NA'!J200</f>
        <v>0</v>
      </c>
      <c r="K200" s="131">
        <f>+'N EERR RODEO'!K200+'N EERR PIEDEM'!K200+'N EERR TERRA'!K200+'N EERR UCAFE'!K200+'N EERR BARINAS'!K200+'N EERR LOS NA'!K200</f>
        <v>0</v>
      </c>
      <c r="L200" s="131">
        <f>+'N EERR RODEO'!L200+'N EERR PIEDEM'!L200+'N EERR TERRA'!L200+'N EERR UCAFE'!L200+'N EERR BARINAS'!L200+'N EERR LOS NA'!L200</f>
        <v>0</v>
      </c>
      <c r="M200" s="131">
        <f>+'N EERR RODEO'!M200+'N EERR PIEDEM'!M200+'N EERR TERRA'!M200+'N EERR UCAFE'!M200+'N EERR BARINAS'!M200+'N EERR LOS NA'!M200</f>
        <v>0</v>
      </c>
      <c r="N200" s="194">
        <f>+'N EERR RODEO'!N200+'N EERR PIEDEM'!N200+'N EERR TERRA'!N200+'N EERR UCAFE'!N200+'N EERR BARINAS'!N200+'N EERR LOS NA'!N200</f>
        <v>0</v>
      </c>
      <c r="O200" s="212">
        <f t="shared" si="25"/>
        <v>0</v>
      </c>
    </row>
    <row r="201" spans="1:132" outlineLevel="1" x14ac:dyDescent="0.3">
      <c r="A201" s="202" t="s">
        <v>367</v>
      </c>
      <c r="B201" s="131">
        <f>+'N EERR RODEO'!B201+'N EERR PIEDEM'!B201+'N EERR TERRA'!B201+'N EERR UCAFE'!B201+'N EERR BARINAS'!B201+'N EERR LOS NA'!B201</f>
        <v>0</v>
      </c>
      <c r="C201" s="131">
        <f>+'N EERR RODEO'!C201+'N EERR PIEDEM'!C201+'N EERR TERRA'!C201+'N EERR UCAFE'!C201+'N EERR BARINAS'!C201+'N EERR LOS NA'!C201</f>
        <v>511.44</v>
      </c>
      <c r="D201" s="131">
        <f>+'N EERR RODEO'!D201+'N EERR PIEDEM'!D201+'N EERR TERRA'!D201+'N EERR UCAFE'!D201+'N EERR BARINAS'!D201+'N EERR LOS NA'!D201</f>
        <v>0</v>
      </c>
      <c r="E201" s="131">
        <f>+'N EERR RODEO'!E201+'N EERR PIEDEM'!E201+'N EERR TERRA'!E201+'N EERR UCAFE'!E201+'N EERR BARINAS'!E201+'N EERR LOS NA'!E201</f>
        <v>0</v>
      </c>
      <c r="F201" s="131">
        <f>+'N EERR RODEO'!F201+'N EERR PIEDEM'!F201+'N EERR TERRA'!F201+'N EERR UCAFE'!F201+'N EERR BARINAS'!F201+'N EERR LOS NA'!F201</f>
        <v>229.42999999999998</v>
      </c>
      <c r="G201" s="131">
        <f>+'N EERR RODEO'!G201+'N EERR PIEDEM'!G201+'N EERR TERRA'!G201+'N EERR UCAFE'!G201+'N EERR BARINAS'!G201+'N EERR LOS NA'!G201</f>
        <v>0</v>
      </c>
      <c r="H201" s="131">
        <f>+'N EERR RODEO'!H201+'N EERR PIEDEM'!H201+'N EERR TERRA'!H201+'N EERR UCAFE'!H201+'N EERR BARINAS'!H201+'N EERR LOS NA'!H201</f>
        <v>9.02</v>
      </c>
      <c r="I201" s="131">
        <f>+'N EERR RODEO'!I201+'N EERR PIEDEM'!I201+'N EERR TERRA'!I201+'N EERR UCAFE'!I201+'N EERR BARINAS'!I201+'N EERR LOS NA'!I201</f>
        <v>0</v>
      </c>
      <c r="J201" s="131">
        <f>+'N EERR RODEO'!J201+'N EERR PIEDEM'!J201+'N EERR TERRA'!J201+'N EERR UCAFE'!J201+'N EERR BARINAS'!J201+'N EERR LOS NA'!J201</f>
        <v>0</v>
      </c>
      <c r="K201" s="131">
        <f>+'N EERR RODEO'!K201+'N EERR PIEDEM'!K201+'N EERR TERRA'!K201+'N EERR UCAFE'!K201+'N EERR BARINAS'!K201+'N EERR LOS NA'!K201</f>
        <v>0</v>
      </c>
      <c r="L201" s="131">
        <f>+'N EERR RODEO'!L201+'N EERR PIEDEM'!L201+'N EERR TERRA'!L201+'N EERR UCAFE'!L201+'N EERR BARINAS'!L201+'N EERR LOS NA'!L201</f>
        <v>0</v>
      </c>
      <c r="M201" s="131">
        <f>+'N EERR RODEO'!M201+'N EERR PIEDEM'!M201+'N EERR TERRA'!M201+'N EERR UCAFE'!M201+'N EERR BARINAS'!M201+'N EERR LOS NA'!M201</f>
        <v>0</v>
      </c>
      <c r="N201" s="194">
        <f>+'N EERR RODEO'!N201+'N EERR PIEDEM'!N201+'N EERR TERRA'!N201+'N EERR UCAFE'!N201+'N EERR BARINAS'!N201+'N EERR LOS NA'!N201</f>
        <v>0</v>
      </c>
      <c r="O201" s="212">
        <f t="shared" si="25"/>
        <v>749.89</v>
      </c>
    </row>
    <row r="202" spans="1:132" outlineLevel="1" x14ac:dyDescent="0.3">
      <c r="A202" s="202"/>
      <c r="B202" s="131">
        <f>+'N EERR RODEO'!B202+'N EERR PIEDEM'!B202+'N EERR TERRA'!B202+'N EERR UCAFE'!B202+'N EERR BARINAS'!B202+'N EERR LOS NA'!B202</f>
        <v>0</v>
      </c>
      <c r="C202" s="131">
        <f>+'N EERR RODEO'!C202+'N EERR PIEDEM'!C202+'N EERR TERRA'!C202+'N EERR UCAFE'!C202+'N EERR BARINAS'!C202+'N EERR LOS NA'!C202</f>
        <v>0</v>
      </c>
      <c r="D202" s="131">
        <f>+'N EERR RODEO'!D202+'N EERR PIEDEM'!D202+'N EERR TERRA'!D202+'N EERR UCAFE'!D202+'N EERR BARINAS'!D202+'N EERR LOS NA'!D202</f>
        <v>0</v>
      </c>
      <c r="E202" s="131">
        <f>+'N EERR RODEO'!E202+'N EERR PIEDEM'!E202+'N EERR TERRA'!E202+'N EERR UCAFE'!E202+'N EERR BARINAS'!E202+'N EERR LOS NA'!E202</f>
        <v>0</v>
      </c>
      <c r="F202" s="131">
        <f>+'N EERR RODEO'!F202+'N EERR PIEDEM'!F202+'N EERR TERRA'!F202+'N EERR UCAFE'!F202+'N EERR BARINAS'!F202+'N EERR LOS NA'!F202</f>
        <v>0</v>
      </c>
      <c r="G202" s="131">
        <f>+'N EERR RODEO'!G202+'N EERR PIEDEM'!G202+'N EERR TERRA'!G202+'N EERR UCAFE'!G202+'N EERR BARINAS'!G202+'N EERR LOS NA'!G202</f>
        <v>0</v>
      </c>
      <c r="H202" s="131">
        <f>+'N EERR RODEO'!H202+'N EERR PIEDEM'!H202+'N EERR TERRA'!H202+'N EERR UCAFE'!H202+'N EERR BARINAS'!H202+'N EERR LOS NA'!H202</f>
        <v>0</v>
      </c>
      <c r="I202" s="131">
        <f>+'N EERR RODEO'!I202+'N EERR PIEDEM'!I202+'N EERR TERRA'!I202+'N EERR UCAFE'!I202+'N EERR BARINAS'!I202+'N EERR LOS NA'!I202</f>
        <v>0</v>
      </c>
      <c r="J202" s="131">
        <f>+'N EERR RODEO'!J202+'N EERR PIEDEM'!J202+'N EERR TERRA'!J202+'N EERR UCAFE'!J202+'N EERR BARINAS'!J202+'N EERR LOS NA'!J202</f>
        <v>0</v>
      </c>
      <c r="K202" s="131">
        <f>+'N EERR RODEO'!K202+'N EERR PIEDEM'!K202+'N EERR TERRA'!K202+'N EERR UCAFE'!K202+'N EERR BARINAS'!K202+'N EERR LOS NA'!K202</f>
        <v>0</v>
      </c>
      <c r="L202" s="131">
        <f>+'N EERR RODEO'!L202+'N EERR PIEDEM'!L202+'N EERR TERRA'!L202+'N EERR UCAFE'!L202+'N EERR BARINAS'!L202+'N EERR LOS NA'!L202</f>
        <v>0</v>
      </c>
      <c r="M202" s="131">
        <f>+'N EERR RODEO'!M202+'N EERR PIEDEM'!M202+'N EERR TERRA'!M202+'N EERR UCAFE'!M202+'N EERR BARINAS'!M202+'N EERR LOS NA'!M202</f>
        <v>0</v>
      </c>
      <c r="N202" s="194">
        <f>+'N EERR RODEO'!N202+'N EERR PIEDEM'!N202+'N EERR TERRA'!N202+'N EERR UCAFE'!N202+'N EERR BARINAS'!N202+'N EERR LOS NA'!N202</f>
        <v>0</v>
      </c>
      <c r="O202" s="212">
        <f t="shared" si="25"/>
        <v>0</v>
      </c>
    </row>
    <row r="203" spans="1:132" s="191" customFormat="1" ht="18" customHeight="1" x14ac:dyDescent="0.3">
      <c r="A203" s="213"/>
      <c r="B203" s="131">
        <f>+'N EERR RODEO'!B203+'N EERR PIEDEM'!B203+'N EERR TERRA'!B203+'N EERR UCAFE'!B203+'N EERR BARINAS'!B203+'N EERR LOS NA'!B203</f>
        <v>0</v>
      </c>
      <c r="C203" s="131">
        <f>+'N EERR RODEO'!C203+'N EERR PIEDEM'!C203+'N EERR TERRA'!C203+'N EERR UCAFE'!C203+'N EERR BARINAS'!C203+'N EERR LOS NA'!C203</f>
        <v>0</v>
      </c>
      <c r="D203" s="131">
        <f>+'N EERR RODEO'!D203+'N EERR PIEDEM'!D203+'N EERR TERRA'!D203+'N EERR UCAFE'!D203+'N EERR BARINAS'!D203+'N EERR LOS NA'!D203</f>
        <v>0</v>
      </c>
      <c r="E203" s="131">
        <f>+'N EERR RODEO'!E203+'N EERR PIEDEM'!E203+'N EERR TERRA'!E203+'N EERR UCAFE'!E203+'N EERR BARINAS'!E203+'N EERR LOS NA'!E203</f>
        <v>0</v>
      </c>
      <c r="F203" s="131">
        <f>+'N EERR RODEO'!F203+'N EERR PIEDEM'!F203+'N EERR TERRA'!F203+'N EERR UCAFE'!F203+'N EERR BARINAS'!F203+'N EERR LOS NA'!F203</f>
        <v>0</v>
      </c>
      <c r="G203" s="131">
        <f>+'N EERR RODEO'!G203+'N EERR PIEDEM'!G203+'N EERR TERRA'!G203+'N EERR UCAFE'!G203+'N EERR BARINAS'!G203+'N EERR LOS NA'!G203</f>
        <v>0</v>
      </c>
      <c r="H203" s="131">
        <f>+'N EERR RODEO'!H203+'N EERR PIEDEM'!H203+'N EERR TERRA'!H203+'N EERR UCAFE'!H203+'N EERR BARINAS'!H203+'N EERR LOS NA'!H203</f>
        <v>0</v>
      </c>
      <c r="I203" s="131">
        <f>+'N EERR RODEO'!I203+'N EERR PIEDEM'!I203+'N EERR TERRA'!I203+'N EERR UCAFE'!I203+'N EERR BARINAS'!I203+'N EERR LOS NA'!I203</f>
        <v>0</v>
      </c>
      <c r="J203" s="131">
        <f>+'N EERR RODEO'!J203+'N EERR PIEDEM'!J203+'N EERR TERRA'!J203+'N EERR UCAFE'!J203+'N EERR BARINAS'!J203+'N EERR LOS NA'!J203</f>
        <v>0</v>
      </c>
      <c r="K203" s="131">
        <f>+'N EERR RODEO'!K203+'N EERR PIEDEM'!K203+'N EERR TERRA'!K203+'N EERR UCAFE'!K203+'N EERR BARINAS'!K203+'N EERR LOS NA'!K203</f>
        <v>0</v>
      </c>
      <c r="L203" s="131">
        <f>+'N EERR RODEO'!L203+'N EERR PIEDEM'!L203+'N EERR TERRA'!L203+'N EERR UCAFE'!L203+'N EERR BARINAS'!L203+'N EERR LOS NA'!L203</f>
        <v>0</v>
      </c>
      <c r="M203" s="131">
        <f>+'N EERR RODEO'!M203+'N EERR PIEDEM'!M203+'N EERR TERRA'!M203+'N EERR UCAFE'!M203+'N EERR BARINAS'!M203+'N EERR LOS NA'!M203</f>
        <v>0</v>
      </c>
      <c r="N203" s="294">
        <f>+'N EERR RODEO'!N203+'N EERR PIEDEM'!N203+'N EERR TERRA'!N203+'N EERR UCAFE'!N203+'N EERR BARINAS'!N203+'N EERR LOS NA'!N203</f>
        <v>0</v>
      </c>
      <c r="O203" s="212">
        <f t="shared" si="25"/>
        <v>0</v>
      </c>
    </row>
    <row r="204" spans="1:132" s="183" customFormat="1" ht="18.600000000000001" thickBot="1" x14ac:dyDescent="0.4">
      <c r="A204" s="218" t="s">
        <v>113</v>
      </c>
      <c r="B204" s="181">
        <f>+B34-B36</f>
        <v>0</v>
      </c>
      <c r="C204" s="181">
        <f>+C34-C36</f>
        <v>602.48285394325649</v>
      </c>
      <c r="D204" s="181">
        <f t="shared" ref="D204:H204" si="38">+D34-D36</f>
        <v>8758.0847773609239</v>
      </c>
      <c r="E204" s="181">
        <f t="shared" si="38"/>
        <v>36424.747189736649</v>
      </c>
      <c r="F204" s="181">
        <f t="shared" si="38"/>
        <v>10304.239144959894</v>
      </c>
      <c r="G204" s="181">
        <f t="shared" si="38"/>
        <v>16438.54628250614</v>
      </c>
      <c r="H204" s="181">
        <f t="shared" si="38"/>
        <v>25788.413081520477</v>
      </c>
      <c r="I204" s="181">
        <f t="shared" ref="I204:K204" si="39">+I34-I36</f>
        <v>0</v>
      </c>
      <c r="J204" s="181">
        <f t="shared" si="39"/>
        <v>0</v>
      </c>
      <c r="K204" s="181">
        <f t="shared" si="39"/>
        <v>0</v>
      </c>
      <c r="L204" s="181">
        <f t="shared" ref="L204:N204" si="40">+L34-L36</f>
        <v>0</v>
      </c>
      <c r="M204" s="181">
        <f t="shared" si="40"/>
        <v>0</v>
      </c>
      <c r="N204" s="181">
        <f t="shared" si="40"/>
        <v>0</v>
      </c>
      <c r="O204" s="219">
        <f>+SUM(C204:N204)</f>
        <v>98316.513330027345</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62" t="s">
        <v>28</v>
      </c>
      <c r="B205" s="131">
        <f>+'N EERR RODEO'!B205+'N EERR PIEDEM'!B205+'N EERR TERRA'!B205+'N EERR UCAFE'!B205+'N EERR BARINAS'!B205+'N EERR LOS NA'!B205</f>
        <v>0</v>
      </c>
      <c r="C205" s="131">
        <f>+'N EERR RODEO'!C205+'N EERR PIEDEM'!C205+'N EERR TERRA'!C205+'N EERR UCAFE'!C205+'N EERR BARINAS'!C205+'N EERR LOS NA'!C205</f>
        <v>0</v>
      </c>
      <c r="D205" s="131">
        <f>+'N EERR RODEO'!D205+'N EERR PIEDEM'!D205+'N EERR TERRA'!D205+'N EERR UCAFE'!D205+'N EERR BARINAS'!D205+'N EERR LOS NA'!D205</f>
        <v>0</v>
      </c>
      <c r="E205" s="131">
        <f>+'N EERR RODEO'!E205+'N EERR PIEDEM'!E205+'N EERR TERRA'!E205+'N EERR UCAFE'!E205+'N EERR BARINAS'!E205+'N EERR LOS NA'!E205</f>
        <v>0</v>
      </c>
      <c r="F205" s="131">
        <f>+'N EERR RODEO'!F205+'N EERR PIEDEM'!F205+'N EERR TERRA'!F205+'N EERR UCAFE'!F205+'N EERR BARINAS'!F205+'N EERR LOS NA'!F205</f>
        <v>0</v>
      </c>
      <c r="G205" s="131">
        <f>+'N EERR RODEO'!G205+'N EERR PIEDEM'!G205+'N EERR TERRA'!G205+'N EERR UCAFE'!G205+'N EERR BARINAS'!G205+'N EERR LOS NA'!G205</f>
        <v>0</v>
      </c>
      <c r="H205" s="131">
        <f>+'N EERR RODEO'!H205+'N EERR PIEDEM'!H205+'N EERR TERRA'!H205+'N EERR UCAFE'!H205+'N EERR BARINAS'!H205+'N EERR LOS NA'!H205</f>
        <v>0</v>
      </c>
      <c r="I205" s="131">
        <f>+'N EERR RODEO'!I205+'N EERR PIEDEM'!I205+'N EERR TERRA'!I205+'N EERR UCAFE'!I205+'N EERR BARINAS'!I205+'N EERR LOS NA'!I205</f>
        <v>0</v>
      </c>
      <c r="J205" s="131">
        <f>+'N EERR RODEO'!J205+'N EERR PIEDEM'!J205+'N EERR TERRA'!J205+'N EERR UCAFE'!J205+'N EERR BARINAS'!J205+'N EERR LOS NA'!J205</f>
        <v>0</v>
      </c>
      <c r="K205" s="131">
        <f>+'N EERR RODEO'!K205+'N EERR PIEDEM'!K205+'N EERR TERRA'!K205+'N EERR UCAFE'!K205+'N EERR BARINAS'!K205+'N EERR LOS NA'!K205</f>
        <v>0</v>
      </c>
      <c r="L205" s="131">
        <f>+'N EERR RODEO'!L205+'N EERR PIEDEM'!L205+'N EERR TERRA'!L205+'N EERR UCAFE'!L205+'N EERR BARINAS'!L205+'N EERR LOS NA'!L205</f>
        <v>0</v>
      </c>
      <c r="M205" s="131">
        <f>+'N EERR RODEO'!M205+'N EERR PIEDEM'!M205+'N EERR TERRA'!M205+'N EERR UCAFE'!M205+'N EERR BARINAS'!M205+'N EERR LOS NA'!M205</f>
        <v>0</v>
      </c>
      <c r="N205" s="131">
        <f>+'N EERR RODEO'!N205+'N EERR PIEDEM'!N205+'N EERR TERRA'!N205+'N EERR UCAFE'!N205+'N EERR BARINAS'!N205+'N EERR LOS NA'!N205</f>
        <v>0</v>
      </c>
      <c r="O205" s="214">
        <f>+SUM(C205:N205)</f>
        <v>0</v>
      </c>
    </row>
    <row r="206" spans="1:132" s="183" customFormat="1" ht="18.600000000000001" thickBot="1" x14ac:dyDescent="0.4">
      <c r="A206" s="215" t="s">
        <v>114</v>
      </c>
      <c r="B206" s="216">
        <f>+B204-B205</f>
        <v>0</v>
      </c>
      <c r="C206" s="216">
        <f t="shared" ref="C206:H206" si="41">+C204-C205</f>
        <v>602.48285394325649</v>
      </c>
      <c r="D206" s="216">
        <f t="shared" si="41"/>
        <v>8758.0847773609239</v>
      </c>
      <c r="E206" s="216">
        <f t="shared" si="41"/>
        <v>36424.747189736649</v>
      </c>
      <c r="F206" s="216">
        <f t="shared" si="41"/>
        <v>10304.239144959894</v>
      </c>
      <c r="G206" s="216">
        <f t="shared" si="41"/>
        <v>16438.54628250614</v>
      </c>
      <c r="H206" s="216">
        <f t="shared" si="41"/>
        <v>25788.413081520477</v>
      </c>
      <c r="I206" s="216">
        <f t="shared" ref="I206:K206" si="42">+I204-I205</f>
        <v>0</v>
      </c>
      <c r="J206" s="216">
        <f t="shared" si="42"/>
        <v>0</v>
      </c>
      <c r="K206" s="216">
        <f t="shared" si="42"/>
        <v>0</v>
      </c>
      <c r="L206" s="216">
        <f t="shared" ref="L206:N206" si="43">+L204-L205</f>
        <v>0</v>
      </c>
      <c r="M206" s="216">
        <f t="shared" si="43"/>
        <v>0</v>
      </c>
      <c r="N206" s="216">
        <f t="shared" si="43"/>
        <v>0</v>
      </c>
      <c r="O206" s="217">
        <f>+SUM(C206:N206)</f>
        <v>98316.513330027345</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N468"/>
  <sheetViews>
    <sheetView showGridLines="0" zoomScale="70" zoomScaleNormal="70" workbookViewId="0">
      <pane xSplit="1" ySplit="3" topLeftCell="B440" activePane="bottomRight" state="frozen"/>
      <selection activeCell="N6" sqref="N6"/>
      <selection pane="topRight" activeCell="N6" sqref="N6"/>
      <selection pane="bottomLeft" activeCell="N6" sqref="N6"/>
      <selection pane="bottomRight" activeCell="H354" sqref="H354:H362"/>
    </sheetView>
  </sheetViews>
  <sheetFormatPr baseColWidth="10" defaultRowHeight="14.4" outlineLevelRow="1" x14ac:dyDescent="0.3"/>
  <cols>
    <col min="1" max="1" width="72" style="4" customWidth="1"/>
    <col min="2" max="2" width="13.44140625" style="130" customWidth="1"/>
    <col min="3" max="3" width="12.44140625" style="130" bestFit="1" customWidth="1"/>
    <col min="4" max="4" width="12.88671875" style="130" customWidth="1"/>
    <col min="5" max="5" width="16.21875" style="130" bestFit="1" customWidth="1"/>
    <col min="6" max="6" width="12.21875" style="130" customWidth="1"/>
    <col min="7" max="7" width="13.44140625" style="130" customWidth="1"/>
    <col min="8" max="8" width="16.21875" style="130" bestFit="1" customWidth="1"/>
    <col min="9" max="9" width="11.21875" style="130" bestFit="1" customWidth="1"/>
    <col min="10" max="10" width="11.44140625" style="130" bestFit="1" customWidth="1"/>
    <col min="11" max="11" width="14.5546875" style="130" customWidth="1"/>
    <col min="12" max="12" width="11.21875" style="130" bestFit="1" customWidth="1"/>
    <col min="13" max="13" width="11.44140625" style="130" bestFit="1" customWidth="1"/>
    <col min="14" max="14" width="16.21875" style="130" bestFit="1" customWidth="1"/>
    <col min="15" max="140" width="11.5546875" style="4"/>
    <col min="141" max="141" width="39.33203125" style="4" customWidth="1"/>
    <col min="142" max="396" width="11.5546875" style="4"/>
    <col min="397" max="397" width="39.33203125" style="4" customWidth="1"/>
    <col min="398" max="652" width="11.5546875" style="4"/>
    <col min="653" max="653" width="39.33203125" style="4" customWidth="1"/>
    <col min="654" max="908" width="11.5546875" style="4"/>
    <col min="909" max="909" width="39.33203125" style="4" customWidth="1"/>
    <col min="910" max="1164" width="11.5546875" style="4"/>
    <col min="1165" max="1165" width="39.33203125" style="4" customWidth="1"/>
    <col min="1166" max="1420" width="11.5546875" style="4"/>
    <col min="1421" max="1421" width="39.33203125" style="4" customWidth="1"/>
    <col min="1422" max="1676" width="11.5546875" style="4"/>
    <col min="1677" max="1677" width="39.33203125" style="4" customWidth="1"/>
    <col min="1678" max="1932" width="11.5546875" style="4"/>
    <col min="1933" max="1933" width="39.33203125" style="4" customWidth="1"/>
    <col min="1934" max="2188" width="11.5546875" style="4"/>
    <col min="2189" max="2189" width="39.33203125" style="4" customWidth="1"/>
    <col min="2190" max="2444" width="11.5546875" style="4"/>
    <col min="2445" max="2445" width="39.33203125" style="4" customWidth="1"/>
    <col min="2446" max="2700" width="11.5546875" style="4"/>
    <col min="2701" max="2701" width="39.33203125" style="4" customWidth="1"/>
    <col min="2702" max="2956" width="11.5546875" style="4"/>
    <col min="2957" max="2957" width="39.33203125" style="4" customWidth="1"/>
    <col min="2958" max="3212" width="11.5546875" style="4"/>
    <col min="3213" max="3213" width="39.33203125" style="4" customWidth="1"/>
    <col min="3214" max="3468" width="11.5546875" style="4"/>
    <col min="3469" max="3469" width="39.33203125" style="4" customWidth="1"/>
    <col min="3470" max="3724" width="11.5546875" style="4"/>
    <col min="3725" max="3725" width="39.33203125" style="4" customWidth="1"/>
    <col min="3726" max="3980" width="11.5546875" style="4"/>
    <col min="3981" max="3981" width="39.33203125" style="4" customWidth="1"/>
    <col min="3982" max="4236" width="11.5546875" style="4"/>
    <col min="4237" max="4237" width="39.33203125" style="4" customWidth="1"/>
    <col min="4238" max="4492" width="11.5546875" style="4"/>
    <col min="4493" max="4493" width="39.33203125" style="4" customWidth="1"/>
    <col min="4494" max="4748" width="11.5546875" style="4"/>
    <col min="4749" max="4749" width="39.33203125" style="4" customWidth="1"/>
    <col min="4750" max="5004" width="11.5546875" style="4"/>
    <col min="5005" max="5005" width="39.33203125" style="4" customWidth="1"/>
    <col min="5006" max="5260" width="11.5546875" style="4"/>
    <col min="5261" max="5261" width="39.33203125" style="4" customWidth="1"/>
    <col min="5262" max="5516" width="11.5546875" style="4"/>
    <col min="5517" max="5517" width="39.33203125" style="4" customWidth="1"/>
    <col min="5518" max="5772" width="11.5546875" style="4"/>
    <col min="5773" max="5773" width="39.33203125" style="4" customWidth="1"/>
    <col min="5774" max="6028" width="11.5546875" style="4"/>
    <col min="6029" max="6029" width="39.33203125" style="4" customWidth="1"/>
    <col min="6030" max="6284" width="11.5546875" style="4"/>
    <col min="6285" max="6285" width="39.33203125" style="4" customWidth="1"/>
    <col min="6286" max="6540" width="11.5546875" style="4"/>
    <col min="6541" max="6541" width="39.33203125" style="4" customWidth="1"/>
    <col min="6542" max="6796" width="11.5546875" style="4"/>
    <col min="6797" max="6797" width="39.33203125" style="4" customWidth="1"/>
    <col min="6798" max="7052" width="11.5546875" style="4"/>
    <col min="7053" max="7053" width="39.33203125" style="4" customWidth="1"/>
    <col min="7054" max="7308" width="11.5546875" style="4"/>
    <col min="7309" max="7309" width="39.33203125" style="4" customWidth="1"/>
    <col min="7310" max="7564" width="11.5546875" style="4"/>
    <col min="7565" max="7565" width="39.33203125" style="4" customWidth="1"/>
    <col min="7566" max="7820" width="11.5546875" style="4"/>
    <col min="7821" max="7821" width="39.33203125" style="4" customWidth="1"/>
    <col min="7822" max="8076" width="11.5546875" style="4"/>
    <col min="8077" max="8077" width="39.33203125" style="4" customWidth="1"/>
    <col min="8078" max="8332" width="11.5546875" style="4"/>
    <col min="8333" max="8333" width="39.33203125" style="4" customWidth="1"/>
    <col min="8334" max="8588" width="11.5546875" style="4"/>
    <col min="8589" max="8589" width="39.33203125" style="4" customWidth="1"/>
    <col min="8590" max="8844" width="11.5546875" style="4"/>
    <col min="8845" max="8845" width="39.33203125" style="4" customWidth="1"/>
    <col min="8846" max="9100" width="11.5546875" style="4"/>
    <col min="9101" max="9101" width="39.33203125" style="4" customWidth="1"/>
    <col min="9102" max="9356" width="11.5546875" style="4"/>
    <col min="9357" max="9357" width="39.33203125" style="4" customWidth="1"/>
    <col min="9358" max="9612" width="11.5546875" style="4"/>
    <col min="9613" max="9613" width="39.33203125" style="4" customWidth="1"/>
    <col min="9614" max="9868" width="11.5546875" style="4"/>
    <col min="9869" max="9869" width="39.33203125" style="4" customWidth="1"/>
    <col min="9870" max="10124" width="11.5546875" style="4"/>
    <col min="10125" max="10125" width="39.33203125" style="4" customWidth="1"/>
    <col min="10126" max="10380" width="11.5546875" style="4"/>
    <col min="10381" max="10381" width="39.33203125" style="4" customWidth="1"/>
    <col min="10382" max="10636" width="11.5546875" style="4"/>
    <col min="10637" max="10637" width="39.33203125" style="4" customWidth="1"/>
    <col min="10638" max="10892" width="11.5546875" style="4"/>
    <col min="10893" max="10893" width="39.33203125" style="4" customWidth="1"/>
    <col min="10894" max="11148" width="11.5546875" style="4"/>
    <col min="11149" max="11149" width="39.33203125" style="4" customWidth="1"/>
    <col min="11150" max="11404" width="11.5546875" style="4"/>
    <col min="11405" max="11405" width="39.33203125" style="4" customWidth="1"/>
    <col min="11406" max="11660" width="11.5546875" style="4"/>
    <col min="11661" max="11661" width="39.33203125" style="4" customWidth="1"/>
    <col min="11662" max="11916" width="11.5546875" style="4"/>
    <col min="11917" max="11917" width="39.33203125" style="4" customWidth="1"/>
    <col min="11918" max="12172" width="11.5546875" style="4"/>
    <col min="12173" max="12173" width="39.33203125" style="4" customWidth="1"/>
    <col min="12174" max="12428" width="11.5546875" style="4"/>
    <col min="12429" max="12429" width="39.33203125" style="4" customWidth="1"/>
    <col min="12430" max="12684" width="11.5546875" style="4"/>
    <col min="12685" max="12685" width="39.33203125" style="4" customWidth="1"/>
    <col min="12686" max="12940" width="11.5546875" style="4"/>
    <col min="12941" max="12941" width="39.33203125" style="4" customWidth="1"/>
    <col min="12942" max="13196" width="11.5546875" style="4"/>
    <col min="13197" max="13197" width="39.33203125" style="4" customWidth="1"/>
    <col min="13198" max="13452" width="11.5546875" style="4"/>
    <col min="13453" max="13453" width="39.33203125" style="4" customWidth="1"/>
    <col min="13454" max="13708" width="11.5546875" style="4"/>
    <col min="13709" max="13709" width="39.33203125" style="4" customWidth="1"/>
    <col min="13710" max="13964" width="11.5546875" style="4"/>
    <col min="13965" max="13965" width="39.33203125" style="4" customWidth="1"/>
    <col min="13966" max="14220" width="11.5546875" style="4"/>
    <col min="14221" max="14221" width="39.33203125" style="4" customWidth="1"/>
    <col min="14222" max="14476" width="11.5546875" style="4"/>
    <col min="14477" max="14477" width="39.33203125" style="4" customWidth="1"/>
    <col min="14478" max="14732" width="11.5546875" style="4"/>
    <col min="14733" max="14733" width="39.33203125" style="4" customWidth="1"/>
    <col min="14734" max="14988" width="11.5546875" style="4"/>
    <col min="14989" max="14989" width="39.33203125" style="4" customWidth="1"/>
    <col min="14990" max="15244" width="11.5546875" style="4"/>
    <col min="15245" max="15245" width="39.33203125" style="4" customWidth="1"/>
    <col min="15246" max="15470" width="11.5546875" style="4"/>
    <col min="15471" max="16384" width="11.44140625" style="4" customWidth="1"/>
  </cols>
  <sheetData>
    <row r="1" spans="1:14" s="3" customFormat="1" x14ac:dyDescent="0.3">
      <c r="B1" s="118"/>
      <c r="C1" s="118"/>
      <c r="D1" s="118"/>
      <c r="E1" s="118"/>
      <c r="F1" s="118"/>
      <c r="G1" s="118"/>
      <c r="H1" s="118"/>
      <c r="I1" s="118"/>
      <c r="J1" s="118"/>
      <c r="K1" s="118"/>
      <c r="L1" s="118"/>
      <c r="M1" s="118"/>
      <c r="N1" s="118"/>
    </row>
    <row r="2" spans="1:14" s="3" customFormat="1" ht="18" x14ac:dyDescent="0.3">
      <c r="A2" s="197" t="s">
        <v>368</v>
      </c>
      <c r="B2" s="220"/>
      <c r="C2" s="316"/>
      <c r="D2" s="316"/>
      <c r="E2" s="316"/>
      <c r="F2" s="316"/>
      <c r="G2" s="316"/>
      <c r="H2" s="316"/>
      <c r="I2" s="316"/>
      <c r="J2" s="316"/>
      <c r="K2" s="316"/>
      <c r="L2" s="316"/>
      <c r="M2" s="316"/>
      <c r="N2" s="316"/>
    </row>
    <row r="3" spans="1:14" s="3" customForma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row>
    <row r="4" spans="1:14" s="3" customFormat="1" ht="18" x14ac:dyDescent="0.3">
      <c r="A4" s="200" t="s">
        <v>369</v>
      </c>
      <c r="B4" s="184">
        <f>+B5+B7+B11+B17+B35+B48+B62+B67</f>
        <v>0</v>
      </c>
      <c r="C4" s="184">
        <f t="shared" ref="C4:H4" si="0">+C5+C7+C11+C17+C35+C48+C62+C67</f>
        <v>0</v>
      </c>
      <c r="D4" s="184">
        <f t="shared" si="0"/>
        <v>0</v>
      </c>
      <c r="E4" s="184">
        <f t="shared" si="0"/>
        <v>-9247.1755209045714</v>
      </c>
      <c r="F4" s="184">
        <f t="shared" si="0"/>
        <v>0</v>
      </c>
      <c r="G4" s="184">
        <f t="shared" si="0"/>
        <v>0</v>
      </c>
      <c r="H4" s="184">
        <f t="shared" si="0"/>
        <v>5358.9955389032766</v>
      </c>
      <c r="I4" s="184">
        <f t="shared" ref="I4" si="1">+I5+I7+I11+I17+I35+I48+I62+I67</f>
        <v>0</v>
      </c>
      <c r="J4" s="184">
        <f t="shared" ref="J4" si="2">+J5+J7+J11+J17+J35+J48+J62+J67</f>
        <v>0</v>
      </c>
      <c r="K4" s="184">
        <f t="shared" ref="K4" si="3">+K5+K7+K11+K17+K35+K48+K62+K67</f>
        <v>0</v>
      </c>
      <c r="L4" s="184">
        <f t="shared" ref="L4" si="4">+L5+L7+L11+L17+L35+L48+L62+L67</f>
        <v>0</v>
      </c>
      <c r="M4" s="184">
        <f t="shared" ref="M4" si="5">+M5+M7+M11+M17+M35+M48+M62+M67</f>
        <v>0</v>
      </c>
      <c r="N4" s="184">
        <f t="shared" ref="N4" si="6">+N5+N7+N11+N17+N35+N48+N62+N67</f>
        <v>0</v>
      </c>
    </row>
    <row r="5" spans="1:14" s="187" customFormat="1" ht="15.6" outlineLevel="1" x14ac:dyDescent="0.3">
      <c r="A5" s="224" t="s">
        <v>752</v>
      </c>
      <c r="B5" s="186">
        <f t="shared" ref="B5:N5" si="7">+SUM(B6)</f>
        <v>0</v>
      </c>
      <c r="C5" s="186">
        <f t="shared" si="7"/>
        <v>0</v>
      </c>
      <c r="D5" s="186">
        <f t="shared" si="7"/>
        <v>0</v>
      </c>
      <c r="E5" s="186">
        <f t="shared" si="7"/>
        <v>0.90022264776060423</v>
      </c>
      <c r="F5" s="186">
        <f t="shared" si="7"/>
        <v>0</v>
      </c>
      <c r="G5" s="186">
        <f t="shared" si="7"/>
        <v>0</v>
      </c>
      <c r="H5" s="186">
        <f t="shared" si="7"/>
        <v>0.64365888019750173</v>
      </c>
      <c r="I5" s="186">
        <f t="shared" si="7"/>
        <v>0</v>
      </c>
      <c r="J5" s="186">
        <f t="shared" si="7"/>
        <v>0</v>
      </c>
      <c r="K5" s="186">
        <f t="shared" si="7"/>
        <v>0</v>
      </c>
      <c r="L5" s="186">
        <f t="shared" si="7"/>
        <v>0</v>
      </c>
      <c r="M5" s="186">
        <f t="shared" si="7"/>
        <v>0</v>
      </c>
      <c r="N5" s="186">
        <f t="shared" si="7"/>
        <v>0</v>
      </c>
    </row>
    <row r="6" spans="1:14" s="3" customFormat="1" x14ac:dyDescent="0.3">
      <c r="A6" s="222" t="s">
        <v>370</v>
      </c>
      <c r="B6" s="118"/>
      <c r="C6" s="118"/>
      <c r="D6" s="118"/>
      <c r="E6" s="118">
        <f>+'[1]N ESF ULTRAX'!E6*TASAS!$D$3/TASAS!$D$5</f>
        <v>0.90022264776060423</v>
      </c>
      <c r="F6" s="118"/>
      <c r="G6" s="118"/>
      <c r="H6" s="118">
        <f>+'[1]N ESF ULTRAX'!H6*TASAS!$G$3/TASAS!$G$5</f>
        <v>0.64365888019750173</v>
      </c>
      <c r="I6" s="118"/>
      <c r="J6" s="118"/>
      <c r="K6" s="118"/>
      <c r="L6" s="118"/>
      <c r="M6" s="118"/>
      <c r="N6" s="118"/>
    </row>
    <row r="7" spans="1:14" s="187" customFormat="1" ht="15.6" outlineLevel="1" x14ac:dyDescent="0.3">
      <c r="A7" s="224" t="s">
        <v>128</v>
      </c>
      <c r="B7" s="186">
        <f t="shared" ref="B7:K7" si="8">+SUM(B8:B10)</f>
        <v>0</v>
      </c>
      <c r="C7" s="186">
        <f t="shared" si="8"/>
        <v>0</v>
      </c>
      <c r="D7" s="186">
        <f t="shared" si="8"/>
        <v>0</v>
      </c>
      <c r="E7" s="186">
        <f t="shared" si="8"/>
        <v>-3447.85</v>
      </c>
      <c r="F7" s="186">
        <f t="shared" si="8"/>
        <v>0</v>
      </c>
      <c r="G7" s="186">
        <f t="shared" si="8"/>
        <v>0</v>
      </c>
      <c r="H7" s="186">
        <v>4086.15</v>
      </c>
      <c r="I7" s="186">
        <f t="shared" si="8"/>
        <v>0</v>
      </c>
      <c r="J7" s="186">
        <f t="shared" si="8"/>
        <v>0</v>
      </c>
      <c r="K7" s="186">
        <f t="shared" si="8"/>
        <v>0</v>
      </c>
      <c r="L7" s="186">
        <f t="shared" ref="L7:N7" si="9">+SUM(L8:L10)</f>
        <v>0</v>
      </c>
      <c r="M7" s="186">
        <f t="shared" si="9"/>
        <v>0</v>
      </c>
      <c r="N7" s="186">
        <f t="shared" si="9"/>
        <v>0</v>
      </c>
    </row>
    <row r="8" spans="1:14" s="3" customFormat="1" x14ac:dyDescent="0.3">
      <c r="A8" s="222" t="s">
        <v>371</v>
      </c>
      <c r="B8" s="118"/>
      <c r="C8" s="118"/>
      <c r="D8" s="118"/>
      <c r="E8" s="118">
        <v>-3673</v>
      </c>
      <c r="F8" s="118"/>
      <c r="G8" s="118"/>
      <c r="H8" s="118">
        <v>3831</v>
      </c>
      <c r="I8" s="118"/>
      <c r="J8" s="118"/>
      <c r="K8" s="118"/>
      <c r="L8" s="118"/>
      <c r="M8" s="118"/>
      <c r="N8" s="118"/>
    </row>
    <row r="9" spans="1:14" s="3" customFormat="1" x14ac:dyDescent="0.3">
      <c r="A9" s="222" t="s">
        <v>373</v>
      </c>
      <c r="B9" s="118"/>
      <c r="C9" s="118"/>
      <c r="D9" s="118"/>
      <c r="E9" s="118">
        <v>205.15</v>
      </c>
      <c r="F9" s="118"/>
      <c r="G9" s="118"/>
      <c r="H9" s="118">
        <v>205.15</v>
      </c>
      <c r="I9" s="118"/>
      <c r="J9" s="118"/>
      <c r="K9" s="118"/>
      <c r="L9" s="118"/>
      <c r="M9" s="118"/>
      <c r="N9" s="118"/>
    </row>
    <row r="10" spans="1:14" s="3" customFormat="1" x14ac:dyDescent="0.3">
      <c r="A10" s="222" t="s">
        <v>372</v>
      </c>
      <c r="B10" s="118"/>
      <c r="C10" s="118"/>
      <c r="D10" s="118"/>
      <c r="E10" s="118">
        <v>20</v>
      </c>
      <c r="F10" s="118"/>
      <c r="G10" s="118"/>
      <c r="H10" s="118">
        <v>50</v>
      </c>
      <c r="I10" s="118"/>
      <c r="J10" s="118"/>
      <c r="K10" s="118"/>
      <c r="L10" s="118"/>
      <c r="M10" s="118"/>
      <c r="N10" s="118"/>
    </row>
    <row r="11" spans="1:14" s="187" customFormat="1" ht="15.6" outlineLevel="1" x14ac:dyDescent="0.3">
      <c r="A11" s="224" t="s">
        <v>753</v>
      </c>
      <c r="B11" s="186">
        <f>+SUM(B12:B16)</f>
        <v>0</v>
      </c>
      <c r="C11" s="186">
        <f t="shared" ref="C11:I11" si="10">+SUM(C12:C16)</f>
        <v>0</v>
      </c>
      <c r="D11" s="186">
        <f t="shared" si="10"/>
        <v>0</v>
      </c>
      <c r="E11" s="186">
        <f t="shared" si="10"/>
        <v>17.997251174029998</v>
      </c>
      <c r="F11" s="186">
        <f t="shared" si="10"/>
        <v>0</v>
      </c>
      <c r="G11" s="186">
        <f t="shared" si="10"/>
        <v>0</v>
      </c>
      <c r="H11" s="186">
        <f t="shared" si="10"/>
        <v>28.237398666326765</v>
      </c>
      <c r="I11" s="186">
        <f t="shared" si="10"/>
        <v>0</v>
      </c>
      <c r="J11" s="186">
        <f t="shared" ref="J11:K11" si="11">+SUM(J12:J16)</f>
        <v>0</v>
      </c>
      <c r="K11" s="186">
        <f t="shared" si="11"/>
        <v>0</v>
      </c>
      <c r="L11" s="186">
        <f t="shared" ref="L11:N11" si="12">+SUM(L12:L16)</f>
        <v>0</v>
      </c>
      <c r="M11" s="186">
        <f t="shared" si="12"/>
        <v>0</v>
      </c>
      <c r="N11" s="186">
        <f t="shared" si="12"/>
        <v>0</v>
      </c>
    </row>
    <row r="12" spans="1:14" s="3" customFormat="1" x14ac:dyDescent="0.3">
      <c r="A12" s="222" t="s">
        <v>374</v>
      </c>
      <c r="B12" s="118"/>
      <c r="C12" s="118"/>
      <c r="D12" s="118"/>
      <c r="E12" s="118">
        <f>+'[1]N ESF ULTRAX'!E12*TASAS!$D$3/TASAS!$D$5</f>
        <v>3.4856620921290595</v>
      </c>
      <c r="F12" s="118"/>
      <c r="G12" s="118"/>
      <c r="H12" s="118">
        <f>+'[1]N ESF ULTRAX'!H12*TASAS!$G$3/TASAS!$G$5</f>
        <v>3.9455453435483223</v>
      </c>
      <c r="I12" s="118"/>
      <c r="J12" s="118"/>
      <c r="K12" s="118"/>
      <c r="L12" s="118"/>
      <c r="M12" s="118"/>
      <c r="N12" s="118"/>
    </row>
    <row r="13" spans="1:14" s="3" customFormat="1" x14ac:dyDescent="0.3">
      <c r="A13" s="222" t="s">
        <v>375</v>
      </c>
      <c r="B13" s="118"/>
      <c r="C13" s="118"/>
      <c r="D13" s="118"/>
      <c r="E13" s="118">
        <f>+'[1]N ESF ULTRAX'!E13*TASAS!$D$3/TASAS!$D$5</f>
        <v>3.5216709980394838</v>
      </c>
      <c r="F13" s="118"/>
      <c r="G13" s="118"/>
      <c r="H13" s="118">
        <f>+'[1]N ESF ULTRAX'!H13*TASAS!$G$3/TASAS!$G$5</f>
        <v>1.446142678885296</v>
      </c>
      <c r="I13" s="118"/>
      <c r="J13" s="118"/>
      <c r="K13" s="118"/>
      <c r="L13" s="118"/>
      <c r="M13" s="118"/>
      <c r="N13" s="118"/>
    </row>
    <row r="14" spans="1:14" s="3" customFormat="1" x14ac:dyDescent="0.3">
      <c r="A14" s="222" t="s">
        <v>376</v>
      </c>
      <c r="B14" s="118"/>
      <c r="C14" s="118"/>
      <c r="D14" s="118"/>
      <c r="E14" s="118">
        <f>+'[1]N ESF ULTRAX'!E14*TASAS!$D$3/TASAS!$D$5</f>
        <v>4.4218936458000879</v>
      </c>
      <c r="F14" s="118"/>
      <c r="G14" s="118"/>
      <c r="H14" s="118">
        <f>+'[1]N ESF ULTRAX'!H14*TASAS!$G$3/TASAS!$G$5</f>
        <v>18.582515463364238</v>
      </c>
      <c r="I14" s="118"/>
      <c r="J14" s="118"/>
      <c r="K14" s="118"/>
      <c r="L14" s="118"/>
      <c r="M14" s="118"/>
      <c r="N14" s="118"/>
    </row>
    <row r="15" spans="1:14" s="3" customFormat="1" x14ac:dyDescent="0.3">
      <c r="A15" s="222" t="s">
        <v>377</v>
      </c>
      <c r="B15" s="118"/>
      <c r="C15" s="118"/>
      <c r="D15" s="118"/>
      <c r="E15" s="118">
        <f>+'[1]N ESF ULTRAX'!E15*TASAS!$D$3/TASAS!$D$5</f>
        <v>6.5680244380613679</v>
      </c>
      <c r="F15" s="118"/>
      <c r="G15" s="118"/>
      <c r="H15" s="118">
        <f>+'[1]N ESF ULTRAX'!H15*TASAS!$G$3/TASAS!$G$5</f>
        <v>4.263195180528907</v>
      </c>
      <c r="I15" s="118"/>
      <c r="J15" s="118"/>
      <c r="K15" s="118"/>
      <c r="L15" s="118"/>
      <c r="M15" s="118"/>
      <c r="N15" s="118"/>
    </row>
    <row r="16" spans="1:14" s="3" customFormat="1" x14ac:dyDescent="0.3">
      <c r="A16" s="222" t="s">
        <v>378</v>
      </c>
      <c r="B16" s="118"/>
      <c r="C16" s="118"/>
      <c r="D16" s="118"/>
      <c r="E16" s="118">
        <f>+'[1]N ESF ULTRAX'!E16*TASAS!$D$3/TASAS!$D$5</f>
        <v>0</v>
      </c>
      <c r="F16" s="118"/>
      <c r="G16" s="118"/>
      <c r="H16" s="118">
        <f>+'[1]N ESF ULTRAX'!H16*TASAS!$G$3/TASAS!$G$5</f>
        <v>0</v>
      </c>
      <c r="I16" s="118"/>
      <c r="J16" s="118"/>
      <c r="K16" s="118"/>
      <c r="L16" s="118"/>
      <c r="M16" s="118"/>
      <c r="N16" s="118"/>
    </row>
    <row r="17" spans="1:14" s="187" customFormat="1" ht="15.6" outlineLevel="1" x14ac:dyDescent="0.3">
      <c r="A17" s="224" t="s">
        <v>129</v>
      </c>
      <c r="B17" s="186">
        <f>+SUM(B18:B34)</f>
        <v>0</v>
      </c>
      <c r="C17" s="186">
        <f t="shared" ref="C17:K17" si="13">+SUM(C18:C34)</f>
        <v>0</v>
      </c>
      <c r="D17" s="186">
        <f t="shared" si="13"/>
        <v>0</v>
      </c>
      <c r="E17" s="186">
        <f>+SUM(E18:E34)</f>
        <v>9640</v>
      </c>
      <c r="F17" s="186">
        <f t="shared" si="13"/>
        <v>0</v>
      </c>
      <c r="G17" s="186">
        <f t="shared" si="13"/>
        <v>0</v>
      </c>
      <c r="H17" s="186">
        <v>1910</v>
      </c>
      <c r="I17" s="186">
        <f t="shared" si="13"/>
        <v>0</v>
      </c>
      <c r="J17" s="186">
        <f t="shared" si="13"/>
        <v>0</v>
      </c>
      <c r="K17" s="186">
        <f t="shared" si="13"/>
        <v>0</v>
      </c>
      <c r="L17" s="186">
        <f t="shared" ref="L17:N17" si="14">+SUM(L18:L34)</f>
        <v>0</v>
      </c>
      <c r="M17" s="186">
        <f t="shared" si="14"/>
        <v>0</v>
      </c>
      <c r="N17" s="186">
        <f t="shared" si="14"/>
        <v>0</v>
      </c>
    </row>
    <row r="18" spans="1:14" s="3" customFormat="1" x14ac:dyDescent="0.3">
      <c r="A18" s="223" t="s">
        <v>379</v>
      </c>
      <c r="B18" s="118"/>
      <c r="C18" s="118"/>
      <c r="D18" s="118"/>
      <c r="E18" s="118">
        <v>526</v>
      </c>
      <c r="F18" s="118"/>
      <c r="G18" s="118"/>
      <c r="H18" s="118">
        <v>743</v>
      </c>
      <c r="I18" s="118"/>
      <c r="J18" s="118"/>
      <c r="K18" s="118"/>
      <c r="L18" s="118"/>
      <c r="M18" s="118"/>
      <c r="N18" s="118"/>
    </row>
    <row r="19" spans="1:14" s="3" customFormat="1" x14ac:dyDescent="0.3">
      <c r="A19" s="223" t="s">
        <v>380</v>
      </c>
      <c r="B19" s="118"/>
      <c r="C19" s="118"/>
      <c r="D19" s="118"/>
      <c r="E19" s="118">
        <v>807</v>
      </c>
      <c r="F19" s="118"/>
      <c r="G19" s="118"/>
      <c r="H19" s="118">
        <v>473</v>
      </c>
      <c r="I19" s="118"/>
      <c r="J19" s="118"/>
      <c r="K19" s="118"/>
      <c r="L19" s="118"/>
      <c r="M19" s="118"/>
      <c r="N19" s="118"/>
    </row>
    <row r="20" spans="1:14" s="3" customFormat="1" x14ac:dyDescent="0.3">
      <c r="A20" s="223" t="s">
        <v>381</v>
      </c>
      <c r="B20" s="118"/>
      <c r="C20" s="118"/>
      <c r="D20" s="118"/>
      <c r="E20" s="118">
        <v>206</v>
      </c>
      <c r="F20" s="118"/>
      <c r="G20" s="118"/>
      <c r="H20" s="118">
        <v>126</v>
      </c>
      <c r="I20" s="118"/>
      <c r="J20" s="118"/>
      <c r="K20" s="118"/>
      <c r="L20" s="118"/>
      <c r="M20" s="118"/>
      <c r="N20" s="118"/>
    </row>
    <row r="21" spans="1:14" s="3" customFormat="1" x14ac:dyDescent="0.3">
      <c r="A21" s="223" t="s">
        <v>382</v>
      </c>
      <c r="B21" s="118"/>
      <c r="C21" s="118"/>
      <c r="D21" s="118"/>
      <c r="E21" s="118">
        <v>3902</v>
      </c>
      <c r="F21" s="118"/>
      <c r="G21" s="118"/>
      <c r="H21" s="118">
        <v>553</v>
      </c>
      <c r="I21" s="118"/>
      <c r="J21" s="118"/>
      <c r="K21" s="118"/>
      <c r="L21" s="118"/>
      <c r="M21" s="118"/>
      <c r="N21" s="118"/>
    </row>
    <row r="22" spans="1:14" s="3" customFormat="1" x14ac:dyDescent="0.3">
      <c r="A22" s="223" t="s">
        <v>383</v>
      </c>
      <c r="B22" s="118"/>
      <c r="C22" s="118"/>
      <c r="D22" s="118"/>
      <c r="E22" s="118">
        <v>1584</v>
      </c>
      <c r="F22" s="118"/>
      <c r="G22" s="118"/>
      <c r="H22" s="118">
        <v>15</v>
      </c>
      <c r="I22" s="118"/>
      <c r="J22" s="118"/>
      <c r="K22" s="118"/>
      <c r="L22" s="118"/>
      <c r="M22" s="118"/>
      <c r="N22" s="118"/>
    </row>
    <row r="23" spans="1:14" s="3" customFormat="1" x14ac:dyDescent="0.3">
      <c r="A23" s="223" t="s">
        <v>384</v>
      </c>
      <c r="B23" s="118"/>
      <c r="C23" s="118"/>
      <c r="D23" s="118"/>
      <c r="E23" s="118">
        <v>0</v>
      </c>
      <c r="F23" s="118"/>
      <c r="G23" s="118"/>
      <c r="H23" s="118">
        <v>0</v>
      </c>
      <c r="I23" s="118"/>
      <c r="J23" s="118"/>
      <c r="K23" s="118"/>
      <c r="L23" s="118"/>
      <c r="M23" s="118"/>
      <c r="N23" s="118"/>
    </row>
    <row r="24" spans="1:14" s="3" customFormat="1" x14ac:dyDescent="0.3">
      <c r="A24" s="223" t="s">
        <v>385</v>
      </c>
      <c r="B24" s="118"/>
      <c r="C24" s="118"/>
      <c r="D24" s="118"/>
      <c r="E24" s="118">
        <v>0</v>
      </c>
      <c r="F24" s="118"/>
      <c r="G24" s="118"/>
      <c r="H24" s="118">
        <v>0</v>
      </c>
      <c r="I24" s="118"/>
      <c r="J24" s="118"/>
      <c r="K24" s="118"/>
      <c r="L24" s="118"/>
      <c r="M24" s="118"/>
      <c r="N24" s="118"/>
    </row>
    <row r="25" spans="1:14" s="3" customFormat="1" x14ac:dyDescent="0.3">
      <c r="A25" s="223" t="s">
        <v>386</v>
      </c>
      <c r="B25" s="118"/>
      <c r="C25" s="118"/>
      <c r="D25" s="118"/>
      <c r="E25" s="118">
        <v>0</v>
      </c>
      <c r="F25" s="118"/>
      <c r="G25" s="118"/>
      <c r="H25" s="118">
        <v>0</v>
      </c>
      <c r="I25" s="118"/>
      <c r="J25" s="118"/>
      <c r="K25" s="118"/>
      <c r="L25" s="118"/>
      <c r="M25" s="118"/>
      <c r="N25" s="118"/>
    </row>
    <row r="26" spans="1:14" s="3" customFormat="1" x14ac:dyDescent="0.3">
      <c r="A26" s="223" t="s">
        <v>387</v>
      </c>
      <c r="B26" s="118"/>
      <c r="C26" s="118"/>
      <c r="D26" s="118"/>
      <c r="E26" s="118">
        <v>0</v>
      </c>
      <c r="F26" s="118"/>
      <c r="G26" s="118"/>
      <c r="H26" s="118">
        <v>0</v>
      </c>
      <c r="I26" s="118"/>
      <c r="J26" s="118"/>
      <c r="K26" s="118"/>
      <c r="L26" s="118"/>
      <c r="M26" s="118"/>
      <c r="N26" s="118"/>
    </row>
    <row r="27" spans="1:14" s="3" customFormat="1" x14ac:dyDescent="0.3">
      <c r="A27" s="223" t="s">
        <v>388</v>
      </c>
      <c r="B27" s="118"/>
      <c r="C27" s="118"/>
      <c r="D27" s="118"/>
      <c r="E27" s="118">
        <v>0</v>
      </c>
      <c r="F27" s="118"/>
      <c r="G27" s="118"/>
      <c r="H27" s="118">
        <v>0</v>
      </c>
      <c r="I27" s="118"/>
      <c r="J27" s="118"/>
      <c r="K27" s="118"/>
      <c r="L27" s="118"/>
      <c r="M27" s="118"/>
      <c r="N27" s="118"/>
    </row>
    <row r="28" spans="1:14" s="3" customFormat="1" x14ac:dyDescent="0.3">
      <c r="A28" s="223" t="s">
        <v>389</v>
      </c>
      <c r="B28" s="118"/>
      <c r="C28" s="118"/>
      <c r="D28" s="118"/>
      <c r="E28" s="118">
        <v>0</v>
      </c>
      <c r="F28" s="118"/>
      <c r="G28" s="118"/>
      <c r="H28" s="118">
        <v>0</v>
      </c>
      <c r="I28" s="118"/>
      <c r="J28" s="118"/>
      <c r="K28" s="118"/>
      <c r="L28" s="118"/>
      <c r="M28" s="118"/>
      <c r="N28" s="118"/>
    </row>
    <row r="29" spans="1:14" s="3" customFormat="1" x14ac:dyDescent="0.3">
      <c r="A29" s="223" t="s">
        <v>390</v>
      </c>
      <c r="B29" s="118"/>
      <c r="C29" s="118"/>
      <c r="D29" s="118"/>
      <c r="E29" s="118">
        <v>0</v>
      </c>
      <c r="F29" s="118"/>
      <c r="G29" s="118"/>
      <c r="H29" s="118">
        <v>0</v>
      </c>
      <c r="I29" s="118"/>
      <c r="J29" s="118"/>
      <c r="K29" s="118"/>
      <c r="L29" s="118"/>
      <c r="M29" s="118"/>
      <c r="N29" s="118"/>
    </row>
    <row r="30" spans="1:14" s="3" customFormat="1" x14ac:dyDescent="0.3">
      <c r="A30" s="223" t="s">
        <v>391</v>
      </c>
      <c r="B30" s="118"/>
      <c r="C30" s="118"/>
      <c r="D30" s="118"/>
      <c r="E30" s="118">
        <v>0</v>
      </c>
      <c r="F30" s="118"/>
      <c r="G30" s="118"/>
      <c r="H30" s="118">
        <v>0</v>
      </c>
      <c r="I30" s="118"/>
      <c r="J30" s="118"/>
      <c r="K30" s="118"/>
      <c r="L30" s="118"/>
      <c r="M30" s="118"/>
      <c r="N30" s="118"/>
    </row>
    <row r="31" spans="1:14" s="3" customFormat="1" x14ac:dyDescent="0.3">
      <c r="A31" s="223" t="s">
        <v>392</v>
      </c>
      <c r="B31" s="118"/>
      <c r="C31" s="118"/>
      <c r="D31" s="118"/>
      <c r="E31" s="118">
        <v>0</v>
      </c>
      <c r="F31" s="118"/>
      <c r="G31" s="118"/>
      <c r="H31" s="118">
        <v>0</v>
      </c>
      <c r="I31" s="118"/>
      <c r="J31" s="118"/>
      <c r="K31" s="118"/>
      <c r="L31" s="118"/>
      <c r="M31" s="118"/>
      <c r="N31" s="118"/>
    </row>
    <row r="32" spans="1:14" s="3" customFormat="1" x14ac:dyDescent="0.3">
      <c r="A32" s="223" t="s">
        <v>393</v>
      </c>
      <c r="B32" s="118"/>
      <c r="C32" s="118"/>
      <c r="D32" s="118"/>
      <c r="E32" s="118">
        <v>0</v>
      </c>
      <c r="F32" s="118"/>
      <c r="G32" s="118"/>
      <c r="H32" s="118">
        <v>0</v>
      </c>
      <c r="I32" s="118"/>
      <c r="J32" s="118"/>
      <c r="K32" s="118"/>
      <c r="L32" s="118"/>
      <c r="M32" s="118"/>
      <c r="N32" s="118"/>
    </row>
    <row r="33" spans="1:14" s="3" customFormat="1" x14ac:dyDescent="0.3">
      <c r="A33" s="223" t="s">
        <v>775</v>
      </c>
      <c r="B33" s="118"/>
      <c r="C33" s="118"/>
      <c r="D33" s="118"/>
      <c r="E33" s="118">
        <v>2615</v>
      </c>
      <c r="F33" s="118"/>
      <c r="G33" s="118"/>
      <c r="H33" s="118">
        <v>0</v>
      </c>
      <c r="I33" s="118"/>
      <c r="J33" s="118"/>
      <c r="K33" s="118"/>
      <c r="L33" s="118"/>
      <c r="M33" s="118"/>
      <c r="N33" s="118"/>
    </row>
    <row r="34" spans="1:14" s="3" customFormat="1" x14ac:dyDescent="0.3">
      <c r="A34" s="223" t="s">
        <v>776</v>
      </c>
      <c r="B34" s="118"/>
      <c r="C34" s="118"/>
      <c r="D34" s="118"/>
      <c r="E34" s="118">
        <v>0</v>
      </c>
      <c r="F34" s="118"/>
      <c r="G34" s="118"/>
      <c r="H34" s="118">
        <v>0</v>
      </c>
      <c r="I34" s="118"/>
      <c r="J34" s="118"/>
      <c r="K34" s="118"/>
      <c r="L34" s="118"/>
      <c r="M34" s="118"/>
      <c r="N34" s="118"/>
    </row>
    <row r="35" spans="1:14" s="187" customFormat="1" ht="15.6" outlineLevel="1" x14ac:dyDescent="0.3">
      <c r="A35" s="224" t="s">
        <v>750</v>
      </c>
      <c r="B35" s="186">
        <f>+SUM(B36:B47)</f>
        <v>0</v>
      </c>
      <c r="C35" s="186">
        <f t="shared" ref="C35:I35" si="15">+SUM(C36:C47)</f>
        <v>0</v>
      </c>
      <c r="D35" s="186">
        <f t="shared" si="15"/>
        <v>0</v>
      </c>
      <c r="E35" s="186">
        <f t="shared" si="15"/>
        <v>9702.3044245353267</v>
      </c>
      <c r="F35" s="186">
        <f t="shared" si="15"/>
        <v>0</v>
      </c>
      <c r="G35" s="186">
        <f t="shared" si="15"/>
        <v>0</v>
      </c>
      <c r="H35" s="186">
        <f t="shared" si="15"/>
        <v>20994.255132226859</v>
      </c>
      <c r="I35" s="186">
        <f t="shared" si="15"/>
        <v>0</v>
      </c>
      <c r="J35" s="186">
        <f t="shared" ref="J35:K35" si="16">+SUM(J36:J47)</f>
        <v>0</v>
      </c>
      <c r="K35" s="186">
        <f t="shared" si="16"/>
        <v>0</v>
      </c>
      <c r="L35" s="186">
        <f t="shared" ref="L35:N35" si="17">+SUM(L36:L47)</f>
        <v>0</v>
      </c>
      <c r="M35" s="186">
        <f t="shared" si="17"/>
        <v>0</v>
      </c>
      <c r="N35" s="186">
        <f t="shared" si="17"/>
        <v>0</v>
      </c>
    </row>
    <row r="36" spans="1:14" s="3" customFormat="1" x14ac:dyDescent="0.3">
      <c r="A36" s="223" t="s">
        <v>394</v>
      </c>
      <c r="B36" s="118"/>
      <c r="C36" s="118"/>
      <c r="D36" s="118"/>
      <c r="E36" s="118">
        <f>+'[1]N ESF ULTRAX'!E36*TASAS!$D$3/TASAS!$D$5</f>
        <v>6605.7113589872179</v>
      </c>
      <c r="F36" s="118"/>
      <c r="G36" s="118"/>
      <c r="H36" s="118">
        <f>+'[1]N ESF ULTRAX'!H36*TASAS!$G$3/TASAS!$G$5</f>
        <v>339.53423890730033</v>
      </c>
      <c r="I36" s="118"/>
      <c r="J36" s="118"/>
      <c r="K36" s="118"/>
      <c r="L36" s="118"/>
      <c r="M36" s="118"/>
      <c r="N36" s="118"/>
    </row>
    <row r="37" spans="1:14" s="3" customFormat="1" x14ac:dyDescent="0.3">
      <c r="A37" s="223" t="s">
        <v>395</v>
      </c>
      <c r="B37" s="118"/>
      <c r="C37" s="118"/>
      <c r="D37" s="118"/>
      <c r="E37" s="118">
        <f>+'[1]N ESF ULTRAX'!E37*TASAS!$D$3/TASAS!$D$5</f>
        <v>0</v>
      </c>
      <c r="F37" s="118"/>
      <c r="G37" s="118"/>
      <c r="H37" s="118">
        <f>+'[1]N ESF ULTRAX'!H37*TASAS!$G$3/TASAS!$G$5</f>
        <v>0</v>
      </c>
      <c r="I37" s="118"/>
      <c r="J37" s="118"/>
      <c r="K37" s="118"/>
      <c r="L37" s="118"/>
      <c r="M37" s="118"/>
      <c r="N37" s="118"/>
    </row>
    <row r="38" spans="1:14" s="3" customFormat="1" x14ac:dyDescent="0.3">
      <c r="A38" s="223" t="s">
        <v>396</v>
      </c>
      <c r="B38" s="118"/>
      <c r="C38" s="118"/>
      <c r="D38" s="118"/>
      <c r="E38" s="118">
        <f>+'[1]N ESF ULTRAX'!E38*TASAS!$D$3/TASAS!$D$5</f>
        <v>2.4486056019088434</v>
      </c>
      <c r="F38" s="118"/>
      <c r="G38" s="118"/>
      <c r="H38" s="118">
        <f>+'[1]N ESF ULTRAX'!H38*TASAS!$G$3/TASAS!$G$5</f>
        <v>2.1148791777917912</v>
      </c>
      <c r="I38" s="118"/>
      <c r="J38" s="118"/>
      <c r="K38" s="118"/>
      <c r="L38" s="118"/>
      <c r="M38" s="118"/>
      <c r="N38" s="118"/>
    </row>
    <row r="39" spans="1:14" s="3" customFormat="1" x14ac:dyDescent="0.3">
      <c r="A39" s="223" t="s">
        <v>397</v>
      </c>
      <c r="B39" s="118"/>
      <c r="C39" s="118"/>
      <c r="D39" s="118"/>
      <c r="E39" s="118">
        <f>+'[1]N ESF ULTRAX'!E39*TASAS!$D$3/TASAS!$D$5</f>
        <v>0</v>
      </c>
      <c r="F39" s="118"/>
      <c r="G39" s="118"/>
      <c r="H39" s="118">
        <f>+'[1]N ESF ULTRAX'!H39*TASAS!$G$3/TASAS!$G$5</f>
        <v>0</v>
      </c>
      <c r="I39" s="118"/>
      <c r="J39" s="118"/>
      <c r="K39" s="118"/>
      <c r="L39" s="118"/>
      <c r="M39" s="118"/>
      <c r="N39" s="118"/>
    </row>
    <row r="40" spans="1:14" s="3" customFormat="1" x14ac:dyDescent="0.3">
      <c r="A40" s="223" t="s">
        <v>398</v>
      </c>
      <c r="B40" s="118"/>
      <c r="C40" s="118"/>
      <c r="D40" s="118"/>
      <c r="E40" s="118">
        <f>+'[1]N ESF ULTRAX'!E40*TASAS!$D$3/TASAS!$D$5</f>
        <v>0</v>
      </c>
      <c r="F40" s="118"/>
      <c r="G40" s="118"/>
      <c r="H40" s="118">
        <f>+'[1]N ESF ULTRAX'!H40*TASAS!$G$3/TASAS!$G$5</f>
        <v>0</v>
      </c>
      <c r="I40" s="118"/>
      <c r="J40" s="118"/>
      <c r="K40" s="118"/>
      <c r="L40" s="118"/>
      <c r="M40" s="118"/>
      <c r="N40" s="118"/>
    </row>
    <row r="41" spans="1:14" s="3" customFormat="1" x14ac:dyDescent="0.3">
      <c r="A41" s="223" t="s">
        <v>399</v>
      </c>
      <c r="B41" s="118"/>
      <c r="C41" s="118"/>
      <c r="D41" s="118"/>
      <c r="E41" s="118">
        <f>+'[1]N ESF ULTRAX'!E41*TASAS!$D$3/TASAS!$D$5</f>
        <v>1208.1276004194592</v>
      </c>
      <c r="F41" s="118"/>
      <c r="G41" s="118"/>
      <c r="H41" s="118">
        <f>+'[1]N ESF ULTRAX'!H41*TASAS!$G$3/TASAS!$G$5</f>
        <v>10.94220096335753</v>
      </c>
      <c r="I41" s="118"/>
      <c r="J41" s="118"/>
      <c r="K41" s="118"/>
      <c r="L41" s="118"/>
      <c r="M41" s="118"/>
      <c r="N41" s="118"/>
    </row>
    <row r="42" spans="1:14" s="3" customFormat="1" x14ac:dyDescent="0.3">
      <c r="A42" s="223" t="s">
        <v>400</v>
      </c>
      <c r="B42" s="118"/>
      <c r="C42" s="118"/>
      <c r="D42" s="118"/>
      <c r="E42" s="118">
        <f>+'[1]N ESF ULTRAX'!E42*TASAS!$D$3/TASAS!$D$5</f>
        <v>8.6205320749555465</v>
      </c>
      <c r="F42" s="118"/>
      <c r="G42" s="118"/>
      <c r="H42" s="118">
        <f>+'[1]N ESF ULTRAX'!H42*TASAS!$G$3/TASAS!$G$5</f>
        <v>7.5232856126980732</v>
      </c>
      <c r="I42" s="118"/>
      <c r="J42" s="118"/>
      <c r="K42" s="118"/>
      <c r="L42" s="118"/>
      <c r="M42" s="118"/>
      <c r="N42" s="118"/>
    </row>
    <row r="43" spans="1:14" s="3" customFormat="1" x14ac:dyDescent="0.3">
      <c r="A43" s="223" t="s">
        <v>401</v>
      </c>
      <c r="B43" s="118"/>
      <c r="C43" s="118"/>
      <c r="D43" s="118"/>
      <c r="E43" s="118">
        <f>+'[1]N ESF ULTRAX'!E43*TASAS!$D$3/TASAS!$D$5</f>
        <v>0</v>
      </c>
      <c r="F43" s="118"/>
      <c r="G43" s="118"/>
      <c r="H43" s="118">
        <f>+'[1]N ESF ULTRAX'!H43*TASAS!$G$3/TASAS!$G$5</f>
        <v>0</v>
      </c>
      <c r="I43" s="118"/>
      <c r="J43" s="118"/>
      <c r="K43" s="118"/>
      <c r="L43" s="118"/>
      <c r="M43" s="118"/>
      <c r="N43" s="118"/>
    </row>
    <row r="44" spans="1:14" s="3" customFormat="1" x14ac:dyDescent="0.3">
      <c r="A44" s="223" t="s">
        <v>402</v>
      </c>
      <c r="B44" s="118"/>
      <c r="C44" s="118"/>
      <c r="D44" s="118"/>
      <c r="E44" s="118">
        <f>+'[1]N ESF ULTRAX'!E44*TASAS!$D$3/TASAS!$D$5</f>
        <v>1877.3963274517848</v>
      </c>
      <c r="F44" s="118"/>
      <c r="G44" s="118"/>
      <c r="H44" s="118">
        <f>+'[1]N ESF ULTRAX'!H44*TASAS!$G$3/TASAS!$G$5</f>
        <v>-8.3592062363311917E-3</v>
      </c>
      <c r="I44" s="118"/>
      <c r="J44" s="118"/>
      <c r="K44" s="118"/>
      <c r="L44" s="118"/>
      <c r="M44" s="118"/>
      <c r="N44" s="118"/>
    </row>
    <row r="45" spans="1:14" s="3" customFormat="1" x14ac:dyDescent="0.3">
      <c r="A45" s="296" t="s">
        <v>801</v>
      </c>
      <c r="B45" s="118"/>
      <c r="C45" s="118"/>
      <c r="D45" s="118"/>
      <c r="E45" s="118">
        <f>+'[1]N ESF ULTRAX'!E45*TASAS!$D$3/TASAS!$D$5</f>
        <v>0</v>
      </c>
      <c r="F45" s="118"/>
      <c r="G45" s="118"/>
      <c r="H45" s="118">
        <f>+'[1]N ESF ULTRAX'!H45*TASAS!$G$3/TASAS!$G$5</f>
        <v>20634.148886771949</v>
      </c>
      <c r="I45" s="118"/>
      <c r="J45" s="118"/>
      <c r="K45" s="118"/>
      <c r="L45" s="118"/>
      <c r="M45" s="118"/>
      <c r="N45" s="118"/>
    </row>
    <row r="46" spans="1:14" s="3" customFormat="1" x14ac:dyDescent="0.3">
      <c r="A46" s="223" t="s">
        <v>403</v>
      </c>
      <c r="B46" s="118"/>
      <c r="C46" s="118"/>
      <c r="D46" s="118"/>
      <c r="E46" s="118">
        <f>+'[1]N ESF ULTRAX'!E46*TASAS!$D$3/TASAS!$D$5</f>
        <v>0</v>
      </c>
      <c r="F46" s="118"/>
      <c r="G46" s="118"/>
      <c r="H46" s="118">
        <f>+'[1]N ESF ULTRAX'!H46*TASAS!$G$3/TASAS!$G$5</f>
        <v>0</v>
      </c>
      <c r="I46" s="118"/>
      <c r="J46" s="118"/>
      <c r="K46" s="118"/>
      <c r="L46" s="118"/>
      <c r="M46" s="118"/>
      <c r="N46" s="118"/>
    </row>
    <row r="47" spans="1:14" s="3" customFormat="1" x14ac:dyDescent="0.3">
      <c r="A47" s="223" t="s">
        <v>404</v>
      </c>
      <c r="B47" s="118"/>
      <c r="C47" s="118"/>
      <c r="D47" s="118"/>
      <c r="E47" s="118">
        <f>+'[1]N ESF ULTRAX'!E47*TASAS!$D$3/TASAS!$D$5</f>
        <v>0</v>
      </c>
      <c r="F47" s="118"/>
      <c r="G47" s="118"/>
      <c r="H47" s="118">
        <f>+'[1]N ESF ULTRAX'!H47*TASAS!$G$3/TASAS!$G$5</f>
        <v>0</v>
      </c>
      <c r="I47" s="118"/>
      <c r="J47" s="118"/>
      <c r="K47" s="118"/>
      <c r="L47" s="118"/>
      <c r="M47" s="118"/>
      <c r="N47" s="118"/>
    </row>
    <row r="48" spans="1:14" s="187" customFormat="1" ht="15.6" outlineLevel="1" x14ac:dyDescent="0.3">
      <c r="A48" s="224" t="s">
        <v>437</v>
      </c>
      <c r="B48" s="186">
        <f>+SUM(B49:B61)</f>
        <v>0</v>
      </c>
      <c r="C48" s="186">
        <f t="shared" ref="C48:K48" si="18">+SUM(C49:C61)</f>
        <v>0</v>
      </c>
      <c r="D48" s="186">
        <f t="shared" si="18"/>
        <v>0</v>
      </c>
      <c r="E48" s="186">
        <f t="shared" si="18"/>
        <v>-26155.899999999998</v>
      </c>
      <c r="F48" s="186">
        <f t="shared" si="18"/>
        <v>0</v>
      </c>
      <c r="G48" s="186">
        <f t="shared" si="18"/>
        <v>0</v>
      </c>
      <c r="H48" s="186">
        <v>-24428.399999999998</v>
      </c>
      <c r="I48" s="186">
        <f t="shared" si="18"/>
        <v>0</v>
      </c>
      <c r="J48" s="186">
        <f t="shared" si="18"/>
        <v>0</v>
      </c>
      <c r="K48" s="186">
        <f t="shared" si="18"/>
        <v>0</v>
      </c>
      <c r="L48" s="186">
        <f t="shared" ref="L48:N48" si="19">+SUM(L49:L61)</f>
        <v>0</v>
      </c>
      <c r="M48" s="186">
        <f t="shared" si="19"/>
        <v>0</v>
      </c>
      <c r="N48" s="186">
        <f t="shared" si="19"/>
        <v>0</v>
      </c>
    </row>
    <row r="49" spans="1:14" s="3" customFormat="1" x14ac:dyDescent="0.3">
      <c r="A49" s="223" t="s">
        <v>405</v>
      </c>
      <c r="B49" s="118"/>
      <c r="C49" s="118"/>
      <c r="D49" s="118"/>
      <c r="E49" s="118">
        <v>2522.5</v>
      </c>
      <c r="F49" s="118"/>
      <c r="G49" s="118"/>
      <c r="H49" s="118">
        <v>4927.5</v>
      </c>
      <c r="I49" s="118"/>
      <c r="J49" s="118"/>
      <c r="K49" s="118"/>
      <c r="L49" s="118"/>
      <c r="M49" s="118"/>
      <c r="N49" s="118"/>
    </row>
    <row r="50" spans="1:14" s="3" customFormat="1" x14ac:dyDescent="0.3">
      <c r="A50" s="223" t="s">
        <v>406</v>
      </c>
      <c r="B50" s="118"/>
      <c r="C50" s="118"/>
      <c r="D50" s="118"/>
      <c r="E50" s="118">
        <v>-11424.07</v>
      </c>
      <c r="F50" s="118"/>
      <c r="G50" s="118"/>
      <c r="H50" s="118">
        <v>-10589.07</v>
      </c>
      <c r="I50" s="118"/>
      <c r="J50" s="118"/>
      <c r="K50" s="118"/>
      <c r="L50" s="118"/>
      <c r="M50" s="118"/>
      <c r="N50" s="118"/>
    </row>
    <row r="51" spans="1:14" s="3" customFormat="1" x14ac:dyDescent="0.3">
      <c r="A51" s="223" t="s">
        <v>407</v>
      </c>
      <c r="B51" s="118"/>
      <c r="C51" s="118"/>
      <c r="D51" s="118"/>
      <c r="E51" s="118">
        <v>20</v>
      </c>
      <c r="F51" s="118"/>
      <c r="G51" s="118"/>
      <c r="H51" s="118">
        <v>20</v>
      </c>
      <c r="I51" s="118"/>
      <c r="J51" s="118"/>
      <c r="K51" s="118"/>
      <c r="L51" s="118"/>
      <c r="M51" s="118"/>
      <c r="N51" s="118"/>
    </row>
    <row r="52" spans="1:14" s="3" customFormat="1" x14ac:dyDescent="0.3">
      <c r="A52" s="223" t="s">
        <v>408</v>
      </c>
      <c r="B52" s="118"/>
      <c r="C52" s="118"/>
      <c r="D52" s="118"/>
      <c r="E52" s="118">
        <v>1644.2</v>
      </c>
      <c r="F52" s="118"/>
      <c r="G52" s="118"/>
      <c r="H52" s="118">
        <v>3497.13</v>
      </c>
      <c r="I52" s="118"/>
      <c r="J52" s="118"/>
      <c r="K52" s="118"/>
      <c r="L52" s="118"/>
      <c r="M52" s="118"/>
      <c r="N52" s="118"/>
    </row>
    <row r="53" spans="1:14" s="3" customFormat="1" x14ac:dyDescent="0.3">
      <c r="A53" s="223" t="s">
        <v>409</v>
      </c>
      <c r="B53" s="118"/>
      <c r="C53" s="118"/>
      <c r="D53" s="118"/>
      <c r="E53" s="118">
        <v>-11926.89</v>
      </c>
      <c r="F53" s="118"/>
      <c r="G53" s="118"/>
      <c r="H53" s="118">
        <v>-24283.95</v>
      </c>
      <c r="I53" s="118"/>
      <c r="J53" s="118"/>
      <c r="K53" s="118"/>
      <c r="L53" s="118"/>
      <c r="M53" s="118"/>
      <c r="N53" s="118"/>
    </row>
    <row r="54" spans="1:14" s="3" customFormat="1" x14ac:dyDescent="0.3">
      <c r="A54" s="223" t="s">
        <v>410</v>
      </c>
      <c r="B54" s="118"/>
      <c r="C54" s="118"/>
      <c r="D54" s="118"/>
      <c r="E54" s="118">
        <v>-8991.64</v>
      </c>
      <c r="F54" s="118"/>
      <c r="G54" s="118"/>
      <c r="H54" s="118">
        <v>-0.01</v>
      </c>
      <c r="I54" s="118"/>
      <c r="J54" s="118"/>
      <c r="K54" s="118"/>
      <c r="L54" s="118"/>
      <c r="M54" s="118"/>
      <c r="N54" s="118"/>
    </row>
    <row r="55" spans="1:14" s="3" customFormat="1" x14ac:dyDescent="0.3">
      <c r="A55" s="223" t="s">
        <v>411</v>
      </c>
      <c r="B55" s="118"/>
      <c r="C55" s="118"/>
      <c r="D55" s="118"/>
      <c r="E55" s="118">
        <v>0</v>
      </c>
      <c r="F55" s="118"/>
      <c r="G55" s="118"/>
      <c r="H55" s="118">
        <v>0</v>
      </c>
      <c r="I55" s="118"/>
      <c r="J55" s="118"/>
      <c r="K55" s="118"/>
      <c r="L55" s="118"/>
      <c r="M55" s="118"/>
      <c r="N55" s="118"/>
    </row>
    <row r="56" spans="1:14" s="3" customFormat="1" x14ac:dyDescent="0.3">
      <c r="A56" s="223" t="s">
        <v>412</v>
      </c>
      <c r="B56" s="118"/>
      <c r="C56" s="118"/>
      <c r="D56" s="118"/>
      <c r="E56" s="118">
        <v>0</v>
      </c>
      <c r="F56" s="118"/>
      <c r="G56" s="118"/>
      <c r="H56" s="118">
        <v>0</v>
      </c>
      <c r="I56" s="118"/>
      <c r="J56" s="118"/>
      <c r="K56" s="118"/>
      <c r="L56" s="118"/>
      <c r="M56" s="118"/>
      <c r="N56" s="118"/>
    </row>
    <row r="57" spans="1:14" s="3" customFormat="1" x14ac:dyDescent="0.3">
      <c r="A57" s="223" t="s">
        <v>413</v>
      </c>
      <c r="B57" s="118"/>
      <c r="C57" s="118"/>
      <c r="D57" s="118"/>
      <c r="E57" s="118">
        <v>0</v>
      </c>
      <c r="F57" s="118"/>
      <c r="G57" s="118"/>
      <c r="H57" s="118">
        <v>0</v>
      </c>
      <c r="I57" s="118"/>
      <c r="J57" s="118"/>
      <c r="K57" s="118"/>
      <c r="L57" s="118"/>
      <c r="M57" s="118"/>
      <c r="N57" s="118"/>
    </row>
    <row r="58" spans="1:14" s="3" customFormat="1" x14ac:dyDescent="0.3">
      <c r="A58" s="223" t="s">
        <v>414</v>
      </c>
      <c r="B58" s="118"/>
      <c r="C58" s="118"/>
      <c r="D58" s="118"/>
      <c r="E58" s="118">
        <v>0</v>
      </c>
      <c r="F58" s="118"/>
      <c r="G58" s="118"/>
      <c r="H58" s="118">
        <v>0</v>
      </c>
      <c r="I58" s="118"/>
      <c r="J58" s="118"/>
      <c r="K58" s="118"/>
      <c r="L58" s="118"/>
      <c r="M58" s="118"/>
      <c r="N58" s="118"/>
    </row>
    <row r="59" spans="1:14" s="3" customFormat="1" x14ac:dyDescent="0.3">
      <c r="A59" s="223" t="s">
        <v>415</v>
      </c>
      <c r="B59" s="118"/>
      <c r="C59" s="118"/>
      <c r="D59" s="118"/>
      <c r="E59" s="118">
        <v>0</v>
      </c>
      <c r="F59" s="118"/>
      <c r="G59" s="118"/>
      <c r="H59" s="118">
        <v>0</v>
      </c>
      <c r="I59" s="118"/>
      <c r="J59" s="118"/>
      <c r="K59" s="118"/>
      <c r="L59" s="118"/>
      <c r="M59" s="118"/>
      <c r="N59" s="118"/>
    </row>
    <row r="60" spans="1:14" s="3" customFormat="1" x14ac:dyDescent="0.3">
      <c r="A60" s="296" t="s">
        <v>802</v>
      </c>
      <c r="B60" s="118"/>
      <c r="C60" s="118"/>
      <c r="D60" s="118"/>
      <c r="E60" s="118">
        <v>2000</v>
      </c>
      <c r="F60" s="118"/>
      <c r="G60" s="118"/>
      <c r="H60" s="118">
        <v>2000</v>
      </c>
      <c r="I60" s="118"/>
      <c r="J60" s="118"/>
      <c r="K60" s="118"/>
      <c r="L60" s="118"/>
      <c r="M60" s="118"/>
      <c r="N60" s="118"/>
    </row>
    <row r="61" spans="1:14" s="3" customFormat="1" x14ac:dyDescent="0.3">
      <c r="A61" s="223" t="s">
        <v>416</v>
      </c>
      <c r="B61" s="118"/>
      <c r="C61" s="118"/>
      <c r="D61" s="118"/>
      <c r="E61" s="118">
        <v>0</v>
      </c>
      <c r="F61" s="118"/>
      <c r="G61" s="118"/>
      <c r="H61" s="118">
        <v>0</v>
      </c>
      <c r="I61" s="118"/>
      <c r="J61" s="118"/>
      <c r="K61" s="118"/>
      <c r="L61" s="118"/>
      <c r="M61" s="118"/>
      <c r="N61" s="118"/>
    </row>
    <row r="62" spans="1:14" s="187" customFormat="1" ht="15.6" outlineLevel="1" x14ac:dyDescent="0.3">
      <c r="A62" s="224" t="s">
        <v>751</v>
      </c>
      <c r="B62" s="186">
        <f>+SUM(B63:B66)</f>
        <v>0</v>
      </c>
      <c r="C62" s="186">
        <f t="shared" ref="C62:K62" si="20">+SUM(C63:C66)</f>
        <v>0</v>
      </c>
      <c r="D62" s="186">
        <f t="shared" si="20"/>
        <v>0</v>
      </c>
      <c r="E62" s="186">
        <f t="shared" si="20"/>
        <v>995.37258073830901</v>
      </c>
      <c r="F62" s="186">
        <f t="shared" si="20"/>
        <v>0</v>
      </c>
      <c r="G62" s="186">
        <f t="shared" si="20"/>
        <v>0</v>
      </c>
      <c r="H62" s="186">
        <f t="shared" si="20"/>
        <v>2768.1093491298925</v>
      </c>
      <c r="I62" s="186">
        <f t="shared" si="20"/>
        <v>0</v>
      </c>
      <c r="J62" s="186">
        <f t="shared" si="20"/>
        <v>0</v>
      </c>
      <c r="K62" s="186">
        <f t="shared" si="20"/>
        <v>0</v>
      </c>
      <c r="L62" s="186">
        <f t="shared" ref="L62:N62" si="21">+SUM(L63:L66)</f>
        <v>0</v>
      </c>
      <c r="M62" s="186">
        <f t="shared" si="21"/>
        <v>0</v>
      </c>
      <c r="N62" s="186">
        <f t="shared" si="21"/>
        <v>0</v>
      </c>
    </row>
    <row r="63" spans="1:14" s="3" customFormat="1" x14ac:dyDescent="0.3">
      <c r="A63" s="223" t="s">
        <v>417</v>
      </c>
      <c r="B63" s="118"/>
      <c r="C63" s="118"/>
      <c r="D63" s="118"/>
      <c r="E63" s="118">
        <f>+'[1]N ESF ULTRAX'!E63*TASAS!$D$3/TASAS!$D$5</f>
        <v>0</v>
      </c>
      <c r="F63" s="118"/>
      <c r="G63" s="118"/>
      <c r="H63" s="118">
        <f>+'[1]N ESF ULTRAX'!H63*TASAS!$G$3/TASAS!$G$5</f>
        <v>0</v>
      </c>
      <c r="I63" s="118"/>
      <c r="J63" s="118"/>
      <c r="K63" s="118"/>
      <c r="L63" s="118"/>
      <c r="M63" s="118"/>
      <c r="N63" s="118"/>
    </row>
    <row r="64" spans="1:14" s="3" customFormat="1" x14ac:dyDescent="0.3">
      <c r="A64" s="223" t="s">
        <v>418</v>
      </c>
      <c r="B64" s="118"/>
      <c r="C64" s="118"/>
      <c r="D64" s="118"/>
      <c r="E64" s="118">
        <f>+'[1]N ESF ULTRAX'!E64*TASAS!$D$3/TASAS!$D$5</f>
        <v>995.37258073830901</v>
      </c>
      <c r="F64" s="118"/>
      <c r="G64" s="118"/>
      <c r="H64" s="118">
        <f>+'[1]N ESF ULTRAX'!H64*TASAS!$G$3/TASAS!$G$5</f>
        <v>2768.1093491298925</v>
      </c>
      <c r="I64" s="118"/>
      <c r="J64" s="118"/>
      <c r="K64" s="118"/>
      <c r="L64" s="118"/>
      <c r="M64" s="118"/>
      <c r="N64" s="118"/>
    </row>
    <row r="65" spans="1:14" s="3" customFormat="1" x14ac:dyDescent="0.3">
      <c r="A65" s="223" t="s">
        <v>419</v>
      </c>
      <c r="B65" s="118"/>
      <c r="C65" s="118"/>
      <c r="D65" s="118"/>
      <c r="E65" s="118">
        <f>+'[1]N ESF ULTRAX'!E65*TASAS!$D$3/TASAS!$D$5</f>
        <v>0</v>
      </c>
      <c r="F65" s="118"/>
      <c r="G65" s="118"/>
      <c r="H65" s="118">
        <f>+'[1]N ESF ULTRAX'!H65*TASAS!$G$3/TASAS!$G$5</f>
        <v>0</v>
      </c>
      <c r="I65" s="118"/>
      <c r="J65" s="118"/>
      <c r="K65" s="118"/>
      <c r="L65" s="118"/>
      <c r="M65" s="118"/>
      <c r="N65" s="118"/>
    </row>
    <row r="66" spans="1:14" s="3" customFormat="1" x14ac:dyDescent="0.3">
      <c r="A66" s="223" t="s">
        <v>420</v>
      </c>
      <c r="B66" s="118"/>
      <c r="C66" s="118"/>
      <c r="D66" s="118"/>
      <c r="E66" s="118">
        <f>+'[1]N ESF ULTRAX'!E66*TASAS!$D$3/TASAS!$D$5</f>
        <v>0</v>
      </c>
      <c r="F66" s="118"/>
      <c r="G66" s="118"/>
      <c r="H66" s="118">
        <f>+'[1]N ESF ULTRAX'!H66*TASAS!$G$3/TASAS!$G$5</f>
        <v>0</v>
      </c>
      <c r="I66" s="118"/>
      <c r="J66" s="118"/>
      <c r="K66" s="118"/>
      <c r="L66" s="118"/>
      <c r="M66" s="118"/>
      <c r="N66" s="118"/>
    </row>
    <row r="67" spans="1:14" s="187" customFormat="1" ht="15.6" outlineLevel="1" x14ac:dyDescent="0.3">
      <c r="A67" s="224" t="s">
        <v>747</v>
      </c>
      <c r="B67" s="186">
        <f>+SUM(B68:B71)</f>
        <v>0</v>
      </c>
      <c r="C67" s="186">
        <f t="shared" ref="C67:K67" si="22">+SUM(C68:C71)</f>
        <v>0</v>
      </c>
      <c r="D67" s="186">
        <f t="shared" si="22"/>
        <v>0</v>
      </c>
      <c r="E67" s="186">
        <f t="shared" si="22"/>
        <v>0</v>
      </c>
      <c r="F67" s="186">
        <f t="shared" si="22"/>
        <v>0</v>
      </c>
      <c r="G67" s="186">
        <f t="shared" si="22"/>
        <v>0</v>
      </c>
      <c r="H67" s="186">
        <v>0</v>
      </c>
      <c r="I67" s="186">
        <f t="shared" si="22"/>
        <v>0</v>
      </c>
      <c r="J67" s="186">
        <f t="shared" si="22"/>
        <v>0</v>
      </c>
      <c r="K67" s="186">
        <f t="shared" si="22"/>
        <v>0</v>
      </c>
      <c r="L67" s="186">
        <f t="shared" ref="L67:N67" si="23">+SUM(L68:L71)</f>
        <v>0</v>
      </c>
      <c r="M67" s="186">
        <f t="shared" si="23"/>
        <v>0</v>
      </c>
      <c r="N67" s="186">
        <f t="shared" si="23"/>
        <v>0</v>
      </c>
    </row>
    <row r="68" spans="1:14" s="3" customFormat="1" x14ac:dyDescent="0.3">
      <c r="A68" s="222" t="s">
        <v>421</v>
      </c>
      <c r="B68" s="118"/>
      <c r="C68" s="118"/>
      <c r="D68" s="118"/>
      <c r="E68" s="118">
        <v>0</v>
      </c>
      <c r="F68" s="118"/>
      <c r="G68" s="118"/>
      <c r="H68" s="118">
        <v>0</v>
      </c>
      <c r="I68" s="118"/>
      <c r="J68" s="118"/>
      <c r="K68" s="118"/>
      <c r="L68" s="118"/>
      <c r="M68" s="118"/>
      <c r="N68" s="118"/>
    </row>
    <row r="69" spans="1:14" s="3" customFormat="1" x14ac:dyDescent="0.3">
      <c r="A69" s="222" t="s">
        <v>422</v>
      </c>
      <c r="B69" s="118"/>
      <c r="C69" s="118"/>
      <c r="D69" s="118"/>
      <c r="E69" s="118">
        <v>0</v>
      </c>
      <c r="F69" s="118"/>
      <c r="G69" s="118"/>
      <c r="H69" s="118">
        <v>0</v>
      </c>
      <c r="I69" s="118"/>
      <c r="J69" s="118"/>
      <c r="K69" s="118"/>
      <c r="L69" s="118"/>
      <c r="M69" s="118"/>
      <c r="N69" s="118"/>
    </row>
    <row r="70" spans="1:14" s="3" customFormat="1" x14ac:dyDescent="0.3">
      <c r="A70" s="222" t="s">
        <v>423</v>
      </c>
      <c r="B70" s="118"/>
      <c r="C70" s="118"/>
      <c r="D70" s="118"/>
      <c r="E70" s="118">
        <v>0</v>
      </c>
      <c r="F70" s="118"/>
      <c r="G70" s="118"/>
      <c r="H70" s="118">
        <v>0</v>
      </c>
      <c r="I70" s="118"/>
      <c r="J70" s="118"/>
      <c r="K70" s="118"/>
      <c r="L70" s="118"/>
      <c r="M70" s="118"/>
      <c r="N70" s="118"/>
    </row>
    <row r="71" spans="1:14" s="3" customFormat="1" x14ac:dyDescent="0.3">
      <c r="A71" s="222" t="s">
        <v>424</v>
      </c>
      <c r="B71" s="118"/>
      <c r="C71" s="118"/>
      <c r="D71" s="118"/>
      <c r="E71" s="118">
        <v>0</v>
      </c>
      <c r="F71" s="118"/>
      <c r="G71" s="118"/>
      <c r="H71" s="118">
        <v>0</v>
      </c>
      <c r="I71" s="118"/>
      <c r="J71" s="118"/>
      <c r="K71" s="118"/>
      <c r="L71" s="118"/>
      <c r="M71" s="118"/>
      <c r="N71" s="118"/>
    </row>
    <row r="72" spans="1:14" s="3" customFormat="1" ht="18" x14ac:dyDescent="0.3">
      <c r="A72" s="200" t="s">
        <v>130</v>
      </c>
      <c r="B72" s="184">
        <f>+B73+B86+B92+B98+B102</f>
        <v>0</v>
      </c>
      <c r="C72" s="184">
        <f t="shared" ref="C72:K72" si="24">+C73+C86+C92+C98+C102</f>
        <v>0</v>
      </c>
      <c r="D72" s="184">
        <f t="shared" si="24"/>
        <v>0</v>
      </c>
      <c r="E72" s="184">
        <f t="shared" ref="E72:G72" si="25">+E73+E86+E92+E98+E102</f>
        <v>115040.24</v>
      </c>
      <c r="F72" s="184">
        <f t="shared" si="25"/>
        <v>0</v>
      </c>
      <c r="G72" s="184">
        <f t="shared" si="25"/>
        <v>0</v>
      </c>
      <c r="H72" s="184">
        <v>143935.71</v>
      </c>
      <c r="I72" s="184">
        <f t="shared" si="24"/>
        <v>0</v>
      </c>
      <c r="J72" s="184">
        <f t="shared" si="24"/>
        <v>0</v>
      </c>
      <c r="K72" s="184">
        <f t="shared" si="24"/>
        <v>0</v>
      </c>
      <c r="L72" s="184">
        <f t="shared" ref="L72:N72" si="26">+L73+L86+L92+L98+L102</f>
        <v>0</v>
      </c>
      <c r="M72" s="184">
        <f t="shared" si="26"/>
        <v>0</v>
      </c>
      <c r="N72" s="184">
        <f t="shared" si="26"/>
        <v>0</v>
      </c>
    </row>
    <row r="73" spans="1:14" s="187" customFormat="1" ht="15.6" outlineLevel="1" x14ac:dyDescent="0.3">
      <c r="A73" s="224" t="s">
        <v>425</v>
      </c>
      <c r="B73" s="186">
        <f>+SUM(B74:B85)</f>
        <v>0</v>
      </c>
      <c r="C73" s="186">
        <f t="shared" ref="C73:K73" si="27">+SUM(C74:C85)</f>
        <v>0</v>
      </c>
      <c r="D73" s="186">
        <f t="shared" si="27"/>
        <v>0</v>
      </c>
      <c r="E73" s="186">
        <f t="shared" ref="E73:G73" si="28">+SUM(E74:E85)</f>
        <v>107521.28</v>
      </c>
      <c r="F73" s="186">
        <f t="shared" si="28"/>
        <v>0</v>
      </c>
      <c r="G73" s="186">
        <f t="shared" si="28"/>
        <v>0</v>
      </c>
      <c r="H73" s="186">
        <v>132552.95999999999</v>
      </c>
      <c r="I73" s="186">
        <f t="shared" si="27"/>
        <v>0</v>
      </c>
      <c r="J73" s="186">
        <f t="shared" si="27"/>
        <v>0</v>
      </c>
      <c r="K73" s="186">
        <f t="shared" si="27"/>
        <v>0</v>
      </c>
      <c r="L73" s="186">
        <f t="shared" ref="L73:N73" si="29">+SUM(L74:L85)</f>
        <v>0</v>
      </c>
      <c r="M73" s="186">
        <f t="shared" si="29"/>
        <v>0</v>
      </c>
      <c r="N73" s="186">
        <f t="shared" si="29"/>
        <v>0</v>
      </c>
    </row>
    <row r="74" spans="1:14" s="3" customFormat="1" x14ac:dyDescent="0.3">
      <c r="A74" s="223" t="s">
        <v>425</v>
      </c>
      <c r="B74" s="118"/>
      <c r="C74" s="118"/>
      <c r="D74" s="118"/>
      <c r="E74" s="118">
        <v>107521.28</v>
      </c>
      <c r="F74" s="118"/>
      <c r="G74" s="118"/>
      <c r="H74" s="118">
        <v>132552.95999999999</v>
      </c>
      <c r="I74" s="118"/>
      <c r="J74" s="118"/>
      <c r="K74" s="118"/>
      <c r="L74" s="118"/>
      <c r="M74" s="118"/>
      <c r="N74" s="118"/>
    </row>
    <row r="75" spans="1:14" s="3" customFormat="1" x14ac:dyDescent="0.3">
      <c r="A75" s="223" t="s">
        <v>426</v>
      </c>
      <c r="B75" s="118"/>
      <c r="C75" s="118"/>
      <c r="D75" s="118"/>
      <c r="E75" s="118">
        <v>0</v>
      </c>
      <c r="F75" s="118"/>
      <c r="G75" s="118"/>
      <c r="H75" s="118">
        <v>0</v>
      </c>
      <c r="I75" s="118"/>
      <c r="J75" s="118"/>
      <c r="K75" s="118"/>
      <c r="L75" s="118"/>
      <c r="M75" s="118"/>
      <c r="N75" s="118"/>
    </row>
    <row r="76" spans="1:14" s="3" customFormat="1" x14ac:dyDescent="0.3">
      <c r="A76" s="223" t="s">
        <v>427</v>
      </c>
      <c r="B76" s="118"/>
      <c r="C76" s="118"/>
      <c r="D76" s="118"/>
      <c r="E76" s="118">
        <v>0</v>
      </c>
      <c r="F76" s="118"/>
      <c r="G76" s="118"/>
      <c r="H76" s="118">
        <v>0</v>
      </c>
      <c r="I76" s="118"/>
      <c r="J76" s="118"/>
      <c r="K76" s="118"/>
      <c r="L76" s="118"/>
      <c r="M76" s="118"/>
      <c r="N76" s="118"/>
    </row>
    <row r="77" spans="1:14" s="3" customFormat="1" x14ac:dyDescent="0.3">
      <c r="A77" s="223" t="s">
        <v>428</v>
      </c>
      <c r="B77" s="118"/>
      <c r="C77" s="118"/>
      <c r="D77" s="118"/>
      <c r="E77" s="118">
        <v>0</v>
      </c>
      <c r="F77" s="118"/>
      <c r="G77" s="118"/>
      <c r="H77" s="118">
        <v>0</v>
      </c>
      <c r="I77" s="118"/>
      <c r="J77" s="118"/>
      <c r="K77" s="118"/>
      <c r="L77" s="118"/>
      <c r="M77" s="118"/>
      <c r="N77" s="118"/>
    </row>
    <row r="78" spans="1:14" s="3" customFormat="1" x14ac:dyDescent="0.3">
      <c r="A78" s="223" t="s">
        <v>429</v>
      </c>
      <c r="B78" s="118"/>
      <c r="C78" s="118"/>
      <c r="D78" s="118"/>
      <c r="E78" s="118">
        <v>0</v>
      </c>
      <c r="F78" s="118"/>
      <c r="G78" s="118"/>
      <c r="H78" s="118">
        <v>0</v>
      </c>
      <c r="I78" s="118"/>
      <c r="J78" s="118"/>
      <c r="K78" s="118"/>
      <c r="L78" s="118"/>
      <c r="M78" s="118"/>
      <c r="N78" s="118"/>
    </row>
    <row r="79" spans="1:14" s="3" customFormat="1" x14ac:dyDescent="0.3">
      <c r="A79" s="223" t="s">
        <v>430</v>
      </c>
      <c r="B79" s="118"/>
      <c r="C79" s="118"/>
      <c r="D79" s="118"/>
      <c r="E79" s="118">
        <v>0</v>
      </c>
      <c r="F79" s="118"/>
      <c r="G79" s="118"/>
      <c r="H79" s="118">
        <v>0</v>
      </c>
      <c r="I79" s="118"/>
      <c r="J79" s="118"/>
      <c r="K79" s="118"/>
      <c r="L79" s="118"/>
      <c r="M79" s="118"/>
      <c r="N79" s="118"/>
    </row>
    <row r="80" spans="1:14" s="3" customFormat="1" x14ac:dyDescent="0.3">
      <c r="A80" s="223" t="s">
        <v>431</v>
      </c>
      <c r="B80" s="118"/>
      <c r="C80" s="118"/>
      <c r="D80" s="118"/>
      <c r="E80" s="118">
        <v>0</v>
      </c>
      <c r="F80" s="118"/>
      <c r="G80" s="118"/>
      <c r="H80" s="118">
        <v>0</v>
      </c>
      <c r="I80" s="118"/>
      <c r="J80" s="118"/>
      <c r="K80" s="118"/>
      <c r="L80" s="118"/>
      <c r="M80" s="118"/>
      <c r="N80" s="118"/>
    </row>
    <row r="81" spans="1:14" s="3" customFormat="1" x14ac:dyDescent="0.3">
      <c r="A81" s="223" t="s">
        <v>432</v>
      </c>
      <c r="B81" s="118"/>
      <c r="C81" s="118"/>
      <c r="D81" s="118"/>
      <c r="E81" s="118">
        <v>0</v>
      </c>
      <c r="F81" s="118"/>
      <c r="G81" s="118"/>
      <c r="H81" s="118">
        <v>0</v>
      </c>
      <c r="I81" s="118"/>
      <c r="J81" s="118"/>
      <c r="K81" s="118"/>
      <c r="L81" s="118"/>
      <c r="M81" s="118"/>
      <c r="N81" s="118"/>
    </row>
    <row r="82" spans="1:14" s="3" customFormat="1" x14ac:dyDescent="0.3">
      <c r="A82" s="223" t="s">
        <v>433</v>
      </c>
      <c r="B82" s="118"/>
      <c r="C82" s="118"/>
      <c r="D82" s="118"/>
      <c r="E82" s="118">
        <v>0</v>
      </c>
      <c r="F82" s="118"/>
      <c r="G82" s="118"/>
      <c r="H82" s="118">
        <v>0</v>
      </c>
      <c r="I82" s="118"/>
      <c r="J82" s="118"/>
      <c r="K82" s="118"/>
      <c r="L82" s="118"/>
      <c r="M82" s="118"/>
      <c r="N82" s="118"/>
    </row>
    <row r="83" spans="1:14" s="3" customFormat="1" x14ac:dyDescent="0.3">
      <c r="A83" s="223" t="s">
        <v>434</v>
      </c>
      <c r="B83" s="118"/>
      <c r="C83" s="118"/>
      <c r="D83" s="118"/>
      <c r="E83" s="118">
        <v>0</v>
      </c>
      <c r="F83" s="118"/>
      <c r="G83" s="118"/>
      <c r="H83" s="118">
        <v>0</v>
      </c>
      <c r="I83" s="118"/>
      <c r="J83" s="118"/>
      <c r="K83" s="118"/>
      <c r="L83" s="118"/>
      <c r="M83" s="118"/>
      <c r="N83" s="118"/>
    </row>
    <row r="84" spans="1:14" s="3" customFormat="1" x14ac:dyDescent="0.3">
      <c r="A84" s="223" t="s">
        <v>435</v>
      </c>
      <c r="B84" s="118"/>
      <c r="C84" s="118"/>
      <c r="D84" s="118"/>
      <c r="E84" s="118">
        <v>0</v>
      </c>
      <c r="F84" s="118"/>
      <c r="G84" s="118"/>
      <c r="H84" s="118">
        <v>0</v>
      </c>
      <c r="I84" s="118"/>
      <c r="J84" s="118"/>
      <c r="K84" s="118"/>
      <c r="L84" s="118"/>
      <c r="M84" s="118"/>
      <c r="N84" s="118"/>
    </row>
    <row r="85" spans="1:14" s="3" customFormat="1" x14ac:dyDescent="0.3">
      <c r="A85" s="223" t="s">
        <v>436</v>
      </c>
      <c r="B85" s="118"/>
      <c r="C85" s="118"/>
      <c r="D85" s="118"/>
      <c r="E85" s="118">
        <v>0</v>
      </c>
      <c r="F85" s="118"/>
      <c r="G85" s="118"/>
      <c r="H85" s="118">
        <v>0</v>
      </c>
      <c r="I85" s="118"/>
      <c r="J85" s="118"/>
      <c r="K85" s="118"/>
      <c r="L85" s="118"/>
      <c r="M85" s="118"/>
      <c r="N85" s="118"/>
    </row>
    <row r="86" spans="1:14" s="187" customFormat="1" ht="15.6" outlineLevel="1" x14ac:dyDescent="0.3">
      <c r="A86" s="224" t="s">
        <v>438</v>
      </c>
      <c r="B86" s="186">
        <f>+SUM(B87:B91)</f>
        <v>0</v>
      </c>
      <c r="C86" s="186">
        <f t="shared" ref="C86:K86" si="30">+SUM(C87:C91)</f>
        <v>0</v>
      </c>
      <c r="D86" s="186">
        <f t="shared" si="30"/>
        <v>0</v>
      </c>
      <c r="E86" s="186">
        <f t="shared" si="30"/>
        <v>3441.8</v>
      </c>
      <c r="F86" s="186">
        <f t="shared" si="30"/>
        <v>0</v>
      </c>
      <c r="G86" s="186">
        <f t="shared" si="30"/>
        <v>0</v>
      </c>
      <c r="H86" s="186">
        <v>5227.83</v>
      </c>
      <c r="I86" s="186">
        <f t="shared" si="30"/>
        <v>0</v>
      </c>
      <c r="J86" s="186">
        <f t="shared" si="30"/>
        <v>0</v>
      </c>
      <c r="K86" s="186">
        <f t="shared" si="30"/>
        <v>0</v>
      </c>
      <c r="L86" s="186">
        <f t="shared" ref="L86:N86" si="31">+SUM(L87:L91)</f>
        <v>0</v>
      </c>
      <c r="M86" s="186">
        <f t="shared" si="31"/>
        <v>0</v>
      </c>
      <c r="N86" s="186">
        <f t="shared" si="31"/>
        <v>0</v>
      </c>
    </row>
    <row r="87" spans="1:14" s="3" customFormat="1" x14ac:dyDescent="0.3">
      <c r="A87" s="222" t="s">
        <v>439</v>
      </c>
      <c r="B87" s="118"/>
      <c r="C87" s="118"/>
      <c r="D87" s="118"/>
      <c r="E87" s="118">
        <v>3441.8</v>
      </c>
      <c r="F87" s="118"/>
      <c r="G87" s="118"/>
      <c r="H87" s="118">
        <v>5227.83</v>
      </c>
      <c r="I87" s="118"/>
      <c r="J87" s="118"/>
      <c r="K87" s="118"/>
      <c r="L87" s="118"/>
      <c r="M87" s="118"/>
      <c r="N87" s="118"/>
    </row>
    <row r="88" spans="1:14" s="3" customFormat="1" x14ac:dyDescent="0.3">
      <c r="A88" s="222" t="s">
        <v>769</v>
      </c>
      <c r="B88" s="118"/>
      <c r="C88" s="118"/>
      <c r="D88" s="118"/>
      <c r="E88" s="118">
        <v>0</v>
      </c>
      <c r="F88" s="118"/>
      <c r="G88" s="118"/>
      <c r="H88" s="118">
        <v>0</v>
      </c>
      <c r="I88" s="118"/>
      <c r="J88" s="118"/>
      <c r="K88" s="118"/>
      <c r="L88" s="118"/>
      <c r="M88" s="118"/>
      <c r="N88" s="118"/>
    </row>
    <row r="89" spans="1:14" s="3" customFormat="1" x14ac:dyDescent="0.3">
      <c r="A89" s="222" t="s">
        <v>806</v>
      </c>
      <c r="B89" s="118"/>
      <c r="C89" s="118"/>
      <c r="D89" s="118"/>
      <c r="E89" s="118">
        <v>0</v>
      </c>
      <c r="F89" s="118"/>
      <c r="G89" s="118"/>
      <c r="H89" s="118">
        <v>0</v>
      </c>
      <c r="I89" s="118"/>
      <c r="J89" s="118"/>
      <c r="K89" s="118"/>
      <c r="L89" s="118"/>
      <c r="M89" s="118"/>
      <c r="N89" s="118"/>
    </row>
    <row r="90" spans="1:14" s="3" customFormat="1" x14ac:dyDescent="0.3">
      <c r="A90" s="222" t="s">
        <v>440</v>
      </c>
      <c r="B90" s="118"/>
      <c r="C90" s="118"/>
      <c r="D90" s="118"/>
      <c r="E90" s="118">
        <v>0</v>
      </c>
      <c r="F90" s="118"/>
      <c r="G90" s="118"/>
      <c r="H90" s="118">
        <v>0</v>
      </c>
      <c r="I90" s="118"/>
      <c r="J90" s="118"/>
      <c r="K90" s="118"/>
      <c r="L90" s="118"/>
      <c r="M90" s="118"/>
      <c r="N90" s="118"/>
    </row>
    <row r="91" spans="1:14" s="3" customFormat="1" x14ac:dyDescent="0.3">
      <c r="A91" s="222" t="s">
        <v>441</v>
      </c>
      <c r="B91" s="118"/>
      <c r="C91" s="118"/>
      <c r="D91" s="118"/>
      <c r="E91" s="118">
        <v>0</v>
      </c>
      <c r="F91" s="118"/>
      <c r="G91" s="118"/>
      <c r="H91" s="118">
        <v>0</v>
      </c>
      <c r="I91" s="118"/>
      <c r="J91" s="118"/>
      <c r="K91" s="118"/>
      <c r="L91" s="118"/>
      <c r="M91" s="118"/>
      <c r="N91" s="118"/>
    </row>
    <row r="92" spans="1:14" s="187" customFormat="1" ht="15.6" outlineLevel="1" x14ac:dyDescent="0.3">
      <c r="A92" s="224" t="s">
        <v>442</v>
      </c>
      <c r="B92" s="186">
        <f>+SUM(B93:B97)</f>
        <v>0</v>
      </c>
      <c r="C92" s="186">
        <f t="shared" ref="C92:K92" si="32">+SUM(C93:C97)</f>
        <v>0</v>
      </c>
      <c r="D92" s="186">
        <f t="shared" si="32"/>
        <v>0</v>
      </c>
      <c r="E92" s="186">
        <f t="shared" si="32"/>
        <v>0</v>
      </c>
      <c r="F92" s="186">
        <f t="shared" si="32"/>
        <v>0</v>
      </c>
      <c r="G92" s="186">
        <f t="shared" si="32"/>
        <v>0</v>
      </c>
      <c r="H92" s="186">
        <v>0</v>
      </c>
      <c r="I92" s="186">
        <f t="shared" si="32"/>
        <v>0</v>
      </c>
      <c r="J92" s="186">
        <f t="shared" si="32"/>
        <v>0</v>
      </c>
      <c r="K92" s="186">
        <f t="shared" si="32"/>
        <v>0</v>
      </c>
      <c r="L92" s="186">
        <f t="shared" ref="L92:N92" si="33">+SUM(L93:L97)</f>
        <v>0</v>
      </c>
      <c r="M92" s="186">
        <f t="shared" si="33"/>
        <v>0</v>
      </c>
      <c r="N92" s="186">
        <f t="shared" si="33"/>
        <v>0</v>
      </c>
    </row>
    <row r="93" spans="1:14" s="3" customFormat="1" x14ac:dyDescent="0.3">
      <c r="A93" s="222" t="s">
        <v>443</v>
      </c>
      <c r="B93" s="118"/>
      <c r="C93" s="118"/>
      <c r="D93" s="118"/>
      <c r="E93" s="118">
        <v>0</v>
      </c>
      <c r="F93" s="118"/>
      <c r="G93" s="118"/>
      <c r="H93" s="118">
        <v>0</v>
      </c>
      <c r="I93" s="118"/>
      <c r="J93" s="118"/>
      <c r="K93" s="118"/>
      <c r="L93" s="118"/>
      <c r="M93" s="118"/>
      <c r="N93" s="118"/>
    </row>
    <row r="94" spans="1:14" x14ac:dyDescent="0.3">
      <c r="A94" s="225" t="s">
        <v>444</v>
      </c>
      <c r="E94" s="130">
        <v>0</v>
      </c>
      <c r="H94" s="130">
        <v>0</v>
      </c>
    </row>
    <row r="95" spans="1:14" x14ac:dyDescent="0.3">
      <c r="A95" s="225" t="s">
        <v>445</v>
      </c>
      <c r="E95" s="130">
        <v>0</v>
      </c>
      <c r="H95" s="130">
        <v>0</v>
      </c>
    </row>
    <row r="96" spans="1:14" x14ac:dyDescent="0.3">
      <c r="A96" s="225" t="s">
        <v>446</v>
      </c>
      <c r="E96" s="130">
        <v>0</v>
      </c>
      <c r="H96" s="130">
        <v>0</v>
      </c>
    </row>
    <row r="97" spans="1:14" x14ac:dyDescent="0.3">
      <c r="A97" s="225" t="s">
        <v>447</v>
      </c>
      <c r="E97" s="130">
        <v>0</v>
      </c>
      <c r="H97" s="130">
        <v>0</v>
      </c>
    </row>
    <row r="98" spans="1:14" s="187" customFormat="1" ht="15.6" outlineLevel="1" x14ac:dyDescent="0.3">
      <c r="A98" s="224" t="s">
        <v>448</v>
      </c>
      <c r="B98" s="186">
        <f>+SUM(B99:B101)</f>
        <v>0</v>
      </c>
      <c r="C98" s="186">
        <f t="shared" ref="C98:K98" si="34">+SUM(C99:C101)</f>
        <v>0</v>
      </c>
      <c r="D98" s="186">
        <f t="shared" si="34"/>
        <v>0</v>
      </c>
      <c r="E98" s="186">
        <f t="shared" si="34"/>
        <v>2873.7200000000003</v>
      </c>
      <c r="F98" s="186">
        <f t="shared" si="34"/>
        <v>0</v>
      </c>
      <c r="G98" s="186">
        <f t="shared" si="34"/>
        <v>0</v>
      </c>
      <c r="H98" s="186">
        <v>4199.3899999999994</v>
      </c>
      <c r="I98" s="186">
        <f t="shared" si="34"/>
        <v>0</v>
      </c>
      <c r="J98" s="186">
        <f t="shared" si="34"/>
        <v>0</v>
      </c>
      <c r="K98" s="186">
        <f t="shared" si="34"/>
        <v>0</v>
      </c>
      <c r="L98" s="186">
        <f t="shared" ref="L98:N98" si="35">+SUM(L99:L101)</f>
        <v>0</v>
      </c>
      <c r="M98" s="186">
        <f t="shared" si="35"/>
        <v>0</v>
      </c>
      <c r="N98" s="186">
        <f t="shared" si="35"/>
        <v>0</v>
      </c>
    </row>
    <row r="99" spans="1:14" x14ac:dyDescent="0.3">
      <c r="A99" s="223" t="s">
        <v>449</v>
      </c>
      <c r="E99" s="130">
        <v>1573.95</v>
      </c>
      <c r="H99" s="130">
        <v>2727.83</v>
      </c>
    </row>
    <row r="100" spans="1:14" x14ac:dyDescent="0.3">
      <c r="A100" s="223" t="s">
        <v>450</v>
      </c>
      <c r="E100" s="130">
        <v>1299.77</v>
      </c>
      <c r="H100" s="130">
        <v>1471.56</v>
      </c>
    </row>
    <row r="101" spans="1:14" x14ac:dyDescent="0.3">
      <c r="A101" s="223" t="s">
        <v>451</v>
      </c>
      <c r="E101" s="130">
        <v>0</v>
      </c>
      <c r="H101" s="130">
        <v>0</v>
      </c>
    </row>
    <row r="102" spans="1:14" s="187" customFormat="1" ht="15.6" outlineLevel="1" x14ac:dyDescent="0.3">
      <c r="A102" s="224" t="s">
        <v>452</v>
      </c>
      <c r="B102" s="186">
        <f>+SUM(B103:B108)</f>
        <v>0</v>
      </c>
      <c r="C102" s="186">
        <f t="shared" ref="C102:K102" si="36">+SUM(C103:C108)</f>
        <v>0</v>
      </c>
      <c r="D102" s="186">
        <f t="shared" si="36"/>
        <v>0</v>
      </c>
      <c r="E102" s="186">
        <f t="shared" si="36"/>
        <v>1203.44</v>
      </c>
      <c r="F102" s="186">
        <f t="shared" si="36"/>
        <v>0</v>
      </c>
      <c r="G102" s="186">
        <f t="shared" si="36"/>
        <v>0</v>
      </c>
      <c r="H102" s="186">
        <v>1955.53</v>
      </c>
      <c r="I102" s="186">
        <f t="shared" si="36"/>
        <v>0</v>
      </c>
      <c r="J102" s="186">
        <f t="shared" si="36"/>
        <v>0</v>
      </c>
      <c r="K102" s="186">
        <f t="shared" si="36"/>
        <v>0</v>
      </c>
      <c r="L102" s="186">
        <f t="shared" ref="L102:N102" si="37">+SUM(L103:L108)</f>
        <v>0</v>
      </c>
      <c r="M102" s="186">
        <f t="shared" si="37"/>
        <v>0</v>
      </c>
      <c r="N102" s="186">
        <f t="shared" si="37"/>
        <v>0</v>
      </c>
    </row>
    <row r="103" spans="1:14" x14ac:dyDescent="0.3">
      <c r="A103" s="223" t="s">
        <v>452</v>
      </c>
      <c r="E103" s="130">
        <v>1002.43</v>
      </c>
      <c r="H103" s="130">
        <v>1517.21</v>
      </c>
    </row>
    <row r="104" spans="1:14" x14ac:dyDescent="0.3">
      <c r="A104" s="223" t="s">
        <v>453</v>
      </c>
      <c r="E104" s="130">
        <v>201.01</v>
      </c>
      <c r="H104" s="130">
        <v>438.32</v>
      </c>
    </row>
    <row r="105" spans="1:14" x14ac:dyDescent="0.3">
      <c r="A105" s="223" t="s">
        <v>807</v>
      </c>
      <c r="E105" s="130">
        <v>0</v>
      </c>
      <c r="H105" s="130">
        <v>0</v>
      </c>
    </row>
    <row r="106" spans="1:14" x14ac:dyDescent="0.3">
      <c r="A106" s="223" t="s">
        <v>454</v>
      </c>
      <c r="E106" s="130">
        <v>0</v>
      </c>
      <c r="H106" s="130">
        <v>0</v>
      </c>
    </row>
    <row r="107" spans="1:14" x14ac:dyDescent="0.3">
      <c r="A107" s="223" t="s">
        <v>455</v>
      </c>
      <c r="E107" s="130">
        <v>0</v>
      </c>
      <c r="H107" s="130">
        <v>0</v>
      </c>
    </row>
    <row r="108" spans="1:14" x14ac:dyDescent="0.3">
      <c r="A108" s="223" t="s">
        <v>456</v>
      </c>
      <c r="E108" s="130">
        <v>0</v>
      </c>
      <c r="H108" s="130">
        <v>0</v>
      </c>
    </row>
    <row r="109" spans="1:14" s="3" customFormat="1" ht="18" x14ac:dyDescent="0.3">
      <c r="A109" s="200" t="s">
        <v>131</v>
      </c>
      <c r="B109" s="184">
        <f>+B110+B114</f>
        <v>0</v>
      </c>
      <c r="C109" s="184">
        <f t="shared" ref="C109:K109" si="38">+C110+C114</f>
        <v>0</v>
      </c>
      <c r="D109" s="184">
        <f t="shared" si="38"/>
        <v>0</v>
      </c>
      <c r="E109" s="184">
        <f t="shared" ref="E109:G109" si="39">+E110+E114</f>
        <v>-961</v>
      </c>
      <c r="F109" s="184">
        <f t="shared" si="39"/>
        <v>0</v>
      </c>
      <c r="G109" s="184">
        <f t="shared" si="39"/>
        <v>0</v>
      </c>
      <c r="H109" s="184">
        <v>0</v>
      </c>
      <c r="I109" s="184">
        <f t="shared" si="38"/>
        <v>0</v>
      </c>
      <c r="J109" s="184">
        <f t="shared" si="38"/>
        <v>0</v>
      </c>
      <c r="K109" s="184">
        <f t="shared" si="38"/>
        <v>0</v>
      </c>
      <c r="L109" s="184">
        <f t="shared" ref="L109:N109" si="40">+L110+L114</f>
        <v>0</v>
      </c>
      <c r="M109" s="184">
        <f t="shared" si="40"/>
        <v>0</v>
      </c>
      <c r="N109" s="184">
        <f t="shared" si="40"/>
        <v>0</v>
      </c>
    </row>
    <row r="110" spans="1:14" s="187" customFormat="1" ht="15.6" outlineLevel="1" x14ac:dyDescent="0.3">
      <c r="A110" s="224" t="s">
        <v>457</v>
      </c>
      <c r="B110" s="186">
        <f>+SUM(B111:B113)</f>
        <v>0</v>
      </c>
      <c r="C110" s="186">
        <f t="shared" ref="C110:K110" si="41">+SUM(C111:C113)</f>
        <v>0</v>
      </c>
      <c r="D110" s="186">
        <f t="shared" si="41"/>
        <v>0</v>
      </c>
      <c r="E110" s="186">
        <f t="shared" ref="E110:G110" si="42">+SUM(E111:E113)</f>
        <v>-961</v>
      </c>
      <c r="F110" s="186">
        <f t="shared" si="42"/>
        <v>0</v>
      </c>
      <c r="G110" s="186">
        <f t="shared" si="42"/>
        <v>0</v>
      </c>
      <c r="H110" s="186">
        <v>0</v>
      </c>
      <c r="I110" s="186">
        <f t="shared" si="41"/>
        <v>0</v>
      </c>
      <c r="J110" s="186">
        <f t="shared" si="41"/>
        <v>0</v>
      </c>
      <c r="K110" s="186">
        <f t="shared" si="41"/>
        <v>0</v>
      </c>
      <c r="L110" s="186">
        <f t="shared" ref="L110:N110" si="43">+SUM(L111:L113)</f>
        <v>0</v>
      </c>
      <c r="M110" s="186">
        <f t="shared" si="43"/>
        <v>0</v>
      </c>
      <c r="N110" s="186">
        <f t="shared" si="43"/>
        <v>0</v>
      </c>
    </row>
    <row r="111" spans="1:14" x14ac:dyDescent="0.3">
      <c r="A111" s="225" t="s">
        <v>458</v>
      </c>
      <c r="E111" s="130">
        <v>0</v>
      </c>
      <c r="H111" s="130">
        <v>0</v>
      </c>
    </row>
    <row r="112" spans="1:14" x14ac:dyDescent="0.3">
      <c r="A112" s="225" t="s">
        <v>132</v>
      </c>
      <c r="E112" s="130">
        <v>0</v>
      </c>
      <c r="H112" s="130">
        <v>0</v>
      </c>
    </row>
    <row r="113" spans="1:14" x14ac:dyDescent="0.3">
      <c r="A113" s="225" t="s">
        <v>459</v>
      </c>
      <c r="E113" s="130">
        <v>-961</v>
      </c>
      <c r="H113" s="130">
        <v>0</v>
      </c>
    </row>
    <row r="114" spans="1:14" s="187" customFormat="1" ht="15.6" outlineLevel="1" x14ac:dyDescent="0.3">
      <c r="A114" s="224" t="s">
        <v>460</v>
      </c>
      <c r="B114" s="186">
        <f>+SUM(B115:B117)</f>
        <v>0</v>
      </c>
      <c r="C114" s="186">
        <f t="shared" ref="C114:K114" si="44">+SUM(C115:C117)</f>
        <v>0</v>
      </c>
      <c r="D114" s="186">
        <f t="shared" si="44"/>
        <v>0</v>
      </c>
      <c r="E114" s="186">
        <f t="shared" si="44"/>
        <v>0</v>
      </c>
      <c r="F114" s="186">
        <f t="shared" si="44"/>
        <v>0</v>
      </c>
      <c r="G114" s="186">
        <f t="shared" si="44"/>
        <v>0</v>
      </c>
      <c r="H114" s="186">
        <v>0</v>
      </c>
      <c r="I114" s="186">
        <f t="shared" si="44"/>
        <v>0</v>
      </c>
      <c r="J114" s="186">
        <f t="shared" si="44"/>
        <v>0</v>
      </c>
      <c r="K114" s="186">
        <f t="shared" si="44"/>
        <v>0</v>
      </c>
      <c r="L114" s="186">
        <f t="shared" ref="L114:N114" si="45">+SUM(L115:L117)</f>
        <v>0</v>
      </c>
      <c r="M114" s="186">
        <f t="shared" si="45"/>
        <v>0</v>
      </c>
      <c r="N114" s="186">
        <f t="shared" si="45"/>
        <v>0</v>
      </c>
    </row>
    <row r="115" spans="1:14" x14ac:dyDescent="0.3">
      <c r="A115" s="225" t="s">
        <v>461</v>
      </c>
      <c r="E115" s="130">
        <v>0</v>
      </c>
      <c r="H115" s="130">
        <v>0</v>
      </c>
    </row>
    <row r="116" spans="1:14" x14ac:dyDescent="0.3">
      <c r="A116" s="225" t="s">
        <v>462</v>
      </c>
      <c r="E116" s="130">
        <v>0</v>
      </c>
      <c r="H116" s="130">
        <v>0</v>
      </c>
    </row>
    <row r="117" spans="1:14" x14ac:dyDescent="0.3">
      <c r="A117" s="225" t="s">
        <v>463</v>
      </c>
      <c r="E117" s="130">
        <v>0</v>
      </c>
      <c r="H117" s="130">
        <v>0</v>
      </c>
    </row>
    <row r="118" spans="1:14" s="3" customFormat="1" ht="18" x14ac:dyDescent="0.3">
      <c r="A118" s="200" t="s">
        <v>134</v>
      </c>
      <c r="B118" s="184">
        <f>+B119+B125+B131+B135+B137</f>
        <v>0</v>
      </c>
      <c r="C118" s="184">
        <f t="shared" ref="C118:K118" si="46">+C119+C125+C131+C135+C137</f>
        <v>0</v>
      </c>
      <c r="D118" s="184">
        <f t="shared" si="46"/>
        <v>0</v>
      </c>
      <c r="E118" s="184">
        <f t="shared" ref="E118:G118" si="47">+E119+E125+E131+E135+E137</f>
        <v>16819.350000000002</v>
      </c>
      <c r="F118" s="184">
        <f t="shared" si="47"/>
        <v>0</v>
      </c>
      <c r="G118" s="184">
        <f t="shared" si="47"/>
        <v>0</v>
      </c>
      <c r="H118" s="184">
        <v>22397.61</v>
      </c>
      <c r="I118" s="184">
        <f t="shared" si="46"/>
        <v>0</v>
      </c>
      <c r="J118" s="184">
        <f t="shared" si="46"/>
        <v>0</v>
      </c>
      <c r="K118" s="184">
        <f t="shared" si="46"/>
        <v>0</v>
      </c>
      <c r="L118" s="184">
        <f t="shared" ref="L118:N118" si="48">+L119+L125+L131+L135+L137</f>
        <v>0</v>
      </c>
      <c r="M118" s="184">
        <f t="shared" si="48"/>
        <v>0</v>
      </c>
      <c r="N118" s="184">
        <f t="shared" si="48"/>
        <v>0</v>
      </c>
    </row>
    <row r="119" spans="1:14" s="187" customFormat="1" ht="15.6" outlineLevel="1" x14ac:dyDescent="0.3">
      <c r="A119" s="224" t="s">
        <v>464</v>
      </c>
      <c r="B119" s="186">
        <f>+SUM(B120:B124)</f>
        <v>0</v>
      </c>
      <c r="C119" s="186">
        <f t="shared" ref="C119:K119" si="49">+SUM(C120:C124)</f>
        <v>0</v>
      </c>
      <c r="D119" s="186">
        <f t="shared" si="49"/>
        <v>0</v>
      </c>
      <c r="E119" s="186">
        <f t="shared" ref="E119:G119" si="50">+SUM(E120:E124)</f>
        <v>0</v>
      </c>
      <c r="F119" s="186">
        <f t="shared" si="50"/>
        <v>0</v>
      </c>
      <c r="G119" s="186">
        <f t="shared" si="50"/>
        <v>0</v>
      </c>
      <c r="H119" s="186">
        <v>0</v>
      </c>
      <c r="I119" s="186">
        <f t="shared" si="49"/>
        <v>0</v>
      </c>
      <c r="J119" s="186">
        <f t="shared" si="49"/>
        <v>0</v>
      </c>
      <c r="K119" s="186">
        <f t="shared" si="49"/>
        <v>0</v>
      </c>
      <c r="L119" s="186">
        <f t="shared" ref="L119:N119" si="51">+SUM(L120:L124)</f>
        <v>0</v>
      </c>
      <c r="M119" s="186">
        <f t="shared" si="51"/>
        <v>0</v>
      </c>
      <c r="N119" s="186">
        <f t="shared" si="51"/>
        <v>0</v>
      </c>
    </row>
    <row r="120" spans="1:14" x14ac:dyDescent="0.3">
      <c r="A120" s="223" t="s">
        <v>465</v>
      </c>
      <c r="E120" s="130">
        <v>0</v>
      </c>
      <c r="H120" s="130">
        <v>0</v>
      </c>
    </row>
    <row r="121" spans="1:14" x14ac:dyDescent="0.3">
      <c r="A121" s="223" t="s">
        <v>466</v>
      </c>
      <c r="E121" s="130">
        <v>0</v>
      </c>
      <c r="H121" s="130">
        <v>0</v>
      </c>
    </row>
    <row r="122" spans="1:14" x14ac:dyDescent="0.3">
      <c r="A122" s="223" t="s">
        <v>467</v>
      </c>
      <c r="E122" s="130">
        <v>0</v>
      </c>
      <c r="H122" s="130">
        <v>0</v>
      </c>
    </row>
    <row r="123" spans="1:14" x14ac:dyDescent="0.3">
      <c r="A123" s="223" t="s">
        <v>468</v>
      </c>
      <c r="E123" s="130">
        <v>0</v>
      </c>
      <c r="H123" s="130">
        <v>0</v>
      </c>
    </row>
    <row r="124" spans="1:14" x14ac:dyDescent="0.3">
      <c r="A124" s="223" t="s">
        <v>469</v>
      </c>
      <c r="E124" s="130">
        <v>0</v>
      </c>
      <c r="H124" s="130">
        <v>0</v>
      </c>
    </row>
    <row r="125" spans="1:14" s="187" customFormat="1" ht="15.6" outlineLevel="1" x14ac:dyDescent="0.3">
      <c r="A125" s="224" t="s">
        <v>470</v>
      </c>
      <c r="B125" s="186">
        <f>+SUM(B126:B130)</f>
        <v>0</v>
      </c>
      <c r="C125" s="186">
        <f t="shared" ref="C125:K125" si="52">+SUM(C126:C130)</f>
        <v>0</v>
      </c>
      <c r="D125" s="186">
        <f t="shared" si="52"/>
        <v>0</v>
      </c>
      <c r="E125" s="186">
        <f t="shared" si="52"/>
        <v>0</v>
      </c>
      <c r="F125" s="186">
        <f t="shared" si="52"/>
        <v>0</v>
      </c>
      <c r="G125" s="186">
        <f t="shared" si="52"/>
        <v>0</v>
      </c>
      <c r="H125" s="186">
        <v>0</v>
      </c>
      <c r="I125" s="186">
        <f t="shared" si="52"/>
        <v>0</v>
      </c>
      <c r="J125" s="186">
        <f t="shared" si="52"/>
        <v>0</v>
      </c>
      <c r="K125" s="186">
        <f t="shared" si="52"/>
        <v>0</v>
      </c>
      <c r="L125" s="186">
        <f t="shared" ref="L125:N125" si="53">+SUM(L126:L130)</f>
        <v>0</v>
      </c>
      <c r="M125" s="186">
        <f t="shared" si="53"/>
        <v>0</v>
      </c>
      <c r="N125" s="186">
        <f t="shared" si="53"/>
        <v>0</v>
      </c>
    </row>
    <row r="126" spans="1:14" x14ac:dyDescent="0.3">
      <c r="A126" s="223" t="s">
        <v>471</v>
      </c>
      <c r="E126" s="130">
        <v>0</v>
      </c>
      <c r="H126" s="130">
        <v>0</v>
      </c>
    </row>
    <row r="127" spans="1:14" x14ac:dyDescent="0.3">
      <c r="A127" s="223" t="s">
        <v>472</v>
      </c>
      <c r="E127" s="130">
        <v>0</v>
      </c>
      <c r="H127" s="130">
        <v>0</v>
      </c>
    </row>
    <row r="128" spans="1:14" x14ac:dyDescent="0.3">
      <c r="A128" s="223" t="s">
        <v>473</v>
      </c>
      <c r="E128" s="130">
        <v>0</v>
      </c>
      <c r="H128" s="130">
        <v>0</v>
      </c>
    </row>
    <row r="129" spans="1:14" x14ac:dyDescent="0.3">
      <c r="A129" s="223" t="s">
        <v>474</v>
      </c>
      <c r="E129" s="130">
        <v>0</v>
      </c>
      <c r="H129" s="130">
        <v>0</v>
      </c>
    </row>
    <row r="130" spans="1:14" x14ac:dyDescent="0.3">
      <c r="A130" s="223" t="s">
        <v>475</v>
      </c>
      <c r="E130" s="130">
        <v>0</v>
      </c>
      <c r="H130" s="130">
        <v>0</v>
      </c>
    </row>
    <row r="131" spans="1:14" s="187" customFormat="1" ht="15.6" outlineLevel="1" x14ac:dyDescent="0.3">
      <c r="A131" s="224" t="s">
        <v>476</v>
      </c>
      <c r="B131" s="186">
        <f>+SUM(B132:B134)</f>
        <v>0</v>
      </c>
      <c r="C131" s="186">
        <f t="shared" ref="C131:K131" si="54">+SUM(C132:C134)</f>
        <v>0</v>
      </c>
      <c r="D131" s="186">
        <f t="shared" si="54"/>
        <v>0</v>
      </c>
      <c r="E131" s="186">
        <f t="shared" si="54"/>
        <v>15999.86</v>
      </c>
      <c r="F131" s="186">
        <f t="shared" si="54"/>
        <v>0</v>
      </c>
      <c r="G131" s="186">
        <f t="shared" si="54"/>
        <v>0</v>
      </c>
      <c r="H131" s="186">
        <v>20947.86</v>
      </c>
      <c r="I131" s="186">
        <f t="shared" si="54"/>
        <v>0</v>
      </c>
      <c r="J131" s="186">
        <f t="shared" si="54"/>
        <v>0</v>
      </c>
      <c r="K131" s="186">
        <f t="shared" si="54"/>
        <v>0</v>
      </c>
      <c r="L131" s="186">
        <f t="shared" ref="L131:N131" si="55">+SUM(L132:L134)</f>
        <v>0</v>
      </c>
      <c r="M131" s="186">
        <f t="shared" si="55"/>
        <v>0</v>
      </c>
      <c r="N131" s="186">
        <f t="shared" si="55"/>
        <v>0</v>
      </c>
    </row>
    <row r="132" spans="1:14" x14ac:dyDescent="0.3">
      <c r="A132" s="223" t="s">
        <v>477</v>
      </c>
      <c r="E132" s="130">
        <v>15999.86</v>
      </c>
      <c r="H132" s="130">
        <v>20947.86</v>
      </c>
    </row>
    <row r="133" spans="1:14" x14ac:dyDescent="0.3">
      <c r="A133" s="223" t="s">
        <v>478</v>
      </c>
      <c r="E133" s="130">
        <v>0</v>
      </c>
      <c r="H133" s="130">
        <v>0</v>
      </c>
    </row>
    <row r="134" spans="1:14" x14ac:dyDescent="0.3">
      <c r="A134" s="223" t="s">
        <v>479</v>
      </c>
      <c r="E134" s="130">
        <v>0</v>
      </c>
      <c r="H134" s="130">
        <v>0</v>
      </c>
    </row>
    <row r="135" spans="1:14" s="187" customFormat="1" ht="15.6" outlineLevel="1" x14ac:dyDescent="0.3">
      <c r="A135" s="224" t="s">
        <v>480</v>
      </c>
      <c r="B135" s="186">
        <f>+SUM(B136:B136)</f>
        <v>0</v>
      </c>
      <c r="C135" s="186">
        <f t="shared" ref="C135:K135" si="56">+SUM(C136:C136)</f>
        <v>0</v>
      </c>
      <c r="D135" s="186">
        <f t="shared" si="56"/>
        <v>0</v>
      </c>
      <c r="E135" s="186">
        <f t="shared" si="56"/>
        <v>819.49</v>
      </c>
      <c r="F135" s="186">
        <f t="shared" si="56"/>
        <v>0</v>
      </c>
      <c r="G135" s="186">
        <f t="shared" si="56"/>
        <v>0</v>
      </c>
      <c r="H135" s="186">
        <v>1449.75</v>
      </c>
      <c r="I135" s="186">
        <f t="shared" si="56"/>
        <v>0</v>
      </c>
      <c r="J135" s="186">
        <f t="shared" si="56"/>
        <v>0</v>
      </c>
      <c r="K135" s="186">
        <f t="shared" si="56"/>
        <v>0</v>
      </c>
      <c r="L135" s="186">
        <f t="shared" ref="L135:N135" si="57">+SUM(L136:L136)</f>
        <v>0</v>
      </c>
      <c r="M135" s="186">
        <f t="shared" si="57"/>
        <v>0</v>
      </c>
      <c r="N135" s="186">
        <f t="shared" si="57"/>
        <v>0</v>
      </c>
    </row>
    <row r="136" spans="1:14" x14ac:dyDescent="0.3">
      <c r="A136" s="223" t="s">
        <v>480</v>
      </c>
      <c r="E136" s="130">
        <v>819.49</v>
      </c>
      <c r="H136" s="130">
        <v>1449.75</v>
      </c>
    </row>
    <row r="137" spans="1:14" s="187" customFormat="1" ht="15.6" outlineLevel="1" x14ac:dyDescent="0.3">
      <c r="A137" s="224" t="s">
        <v>481</v>
      </c>
      <c r="B137" s="186">
        <f>+SUM(B138:B138)</f>
        <v>0</v>
      </c>
      <c r="C137" s="186">
        <f t="shared" ref="C137:K137" si="58">+SUM(C138:C138)</f>
        <v>0</v>
      </c>
      <c r="D137" s="186">
        <f t="shared" si="58"/>
        <v>0</v>
      </c>
      <c r="E137" s="186">
        <f t="shared" si="58"/>
        <v>0</v>
      </c>
      <c r="F137" s="186">
        <f t="shared" si="58"/>
        <v>0</v>
      </c>
      <c r="G137" s="186">
        <f t="shared" si="58"/>
        <v>0</v>
      </c>
      <c r="H137" s="186">
        <v>0</v>
      </c>
      <c r="I137" s="186">
        <f t="shared" si="58"/>
        <v>0</v>
      </c>
      <c r="J137" s="186">
        <f t="shared" si="58"/>
        <v>0</v>
      </c>
      <c r="K137" s="186">
        <f t="shared" si="58"/>
        <v>0</v>
      </c>
      <c r="L137" s="186">
        <f t="shared" ref="L137:N137" si="59">+SUM(L138:L138)</f>
        <v>0</v>
      </c>
      <c r="M137" s="186">
        <f t="shared" si="59"/>
        <v>0</v>
      </c>
      <c r="N137" s="186">
        <f t="shared" si="59"/>
        <v>0</v>
      </c>
    </row>
    <row r="138" spans="1:14" x14ac:dyDescent="0.3">
      <c r="A138" s="223" t="s">
        <v>482</v>
      </c>
      <c r="E138" s="130">
        <v>0</v>
      </c>
      <c r="H138" s="130">
        <v>0</v>
      </c>
    </row>
    <row r="139" spans="1:14" s="3" customFormat="1" ht="18" x14ac:dyDescent="0.3">
      <c r="A139" s="200" t="s">
        <v>135</v>
      </c>
      <c r="B139" s="184">
        <f>+B140+B143+B148</f>
        <v>0</v>
      </c>
      <c r="C139" s="184">
        <f t="shared" ref="C139:K139" si="60">+C140+C143+C148</f>
        <v>0</v>
      </c>
      <c r="D139" s="184">
        <f t="shared" si="60"/>
        <v>0</v>
      </c>
      <c r="E139" s="184">
        <f t="shared" ref="E139:G139" si="61">+E140+E143+E148</f>
        <v>0</v>
      </c>
      <c r="F139" s="184">
        <f t="shared" si="61"/>
        <v>0</v>
      </c>
      <c r="G139" s="184">
        <f t="shared" si="61"/>
        <v>0</v>
      </c>
      <c r="H139" s="184">
        <v>30.31</v>
      </c>
      <c r="I139" s="184">
        <f t="shared" si="60"/>
        <v>0</v>
      </c>
      <c r="J139" s="184">
        <f t="shared" si="60"/>
        <v>0</v>
      </c>
      <c r="K139" s="184">
        <f t="shared" si="60"/>
        <v>0</v>
      </c>
      <c r="L139" s="184">
        <f t="shared" ref="L139" si="62">+L140+L143+L148</f>
        <v>0</v>
      </c>
      <c r="M139" s="184">
        <f t="shared" ref="M139:N139" si="63">+M140+M143+M148</f>
        <v>0</v>
      </c>
      <c r="N139" s="184">
        <f t="shared" si="63"/>
        <v>0</v>
      </c>
    </row>
    <row r="140" spans="1:14" s="187" customFormat="1" ht="15.6" outlineLevel="1" x14ac:dyDescent="0.3">
      <c r="A140" s="224" t="s">
        <v>483</v>
      </c>
      <c r="B140" s="186">
        <f>+SUM(B141:B142)</f>
        <v>0</v>
      </c>
      <c r="C140" s="186">
        <f t="shared" ref="C140:K140" si="64">+SUM(C141:C142)</f>
        <v>0</v>
      </c>
      <c r="D140" s="186">
        <f t="shared" si="64"/>
        <v>0</v>
      </c>
      <c r="E140" s="186">
        <f t="shared" ref="E140:G140" si="65">+SUM(E141:E142)</f>
        <v>0</v>
      </c>
      <c r="F140" s="186">
        <f t="shared" si="65"/>
        <v>0</v>
      </c>
      <c r="G140" s="186">
        <f t="shared" si="65"/>
        <v>0</v>
      </c>
      <c r="H140" s="186">
        <v>30.31</v>
      </c>
      <c r="I140" s="186">
        <f t="shared" si="64"/>
        <v>0</v>
      </c>
      <c r="J140" s="186">
        <f t="shared" si="64"/>
        <v>0</v>
      </c>
      <c r="K140" s="186">
        <f t="shared" si="64"/>
        <v>0</v>
      </c>
      <c r="L140" s="186">
        <f t="shared" ref="L140" si="66">+SUM(L141:L142)</f>
        <v>0</v>
      </c>
      <c r="M140" s="186">
        <f t="shared" ref="M140:N140" si="67">+SUM(M141:M142)</f>
        <v>0</v>
      </c>
      <c r="N140" s="186">
        <f t="shared" si="67"/>
        <v>0</v>
      </c>
    </row>
    <row r="141" spans="1:14" x14ac:dyDescent="0.3">
      <c r="A141" s="223" t="s">
        <v>483</v>
      </c>
      <c r="E141" s="130">
        <v>0</v>
      </c>
      <c r="H141" s="130">
        <v>30.31</v>
      </c>
    </row>
    <row r="142" spans="1:14" x14ac:dyDescent="0.3">
      <c r="A142" s="223" t="s">
        <v>484</v>
      </c>
      <c r="E142" s="130">
        <v>0</v>
      </c>
      <c r="H142" s="130">
        <v>0</v>
      </c>
    </row>
    <row r="143" spans="1:14" s="187" customFormat="1" ht="15.6" outlineLevel="1" x14ac:dyDescent="0.3">
      <c r="A143" s="224" t="s">
        <v>485</v>
      </c>
      <c r="B143" s="186">
        <f>+SUM(B144:B147)</f>
        <v>0</v>
      </c>
      <c r="C143" s="186">
        <f t="shared" ref="C143:N143" si="68">+SUM(C144:C147)</f>
        <v>0</v>
      </c>
      <c r="D143" s="186">
        <f t="shared" si="68"/>
        <v>0</v>
      </c>
      <c r="E143" s="186">
        <f t="shared" si="68"/>
        <v>0</v>
      </c>
      <c r="F143" s="186">
        <f t="shared" si="68"/>
        <v>0</v>
      </c>
      <c r="G143" s="186">
        <f t="shared" si="68"/>
        <v>0</v>
      </c>
      <c r="H143" s="186">
        <v>0</v>
      </c>
      <c r="I143" s="186">
        <f t="shared" si="68"/>
        <v>0</v>
      </c>
      <c r="J143" s="186">
        <f t="shared" si="68"/>
        <v>0</v>
      </c>
      <c r="K143" s="186">
        <f t="shared" si="68"/>
        <v>0</v>
      </c>
      <c r="L143" s="186">
        <f t="shared" si="68"/>
        <v>0</v>
      </c>
      <c r="M143" s="186">
        <f t="shared" si="68"/>
        <v>0</v>
      </c>
      <c r="N143" s="186">
        <f t="shared" si="68"/>
        <v>0</v>
      </c>
    </row>
    <row r="144" spans="1:14" x14ac:dyDescent="0.3">
      <c r="A144" s="223" t="s">
        <v>486</v>
      </c>
      <c r="E144" s="130">
        <v>0</v>
      </c>
      <c r="H144" s="130">
        <v>0</v>
      </c>
    </row>
    <row r="145" spans="1:14" x14ac:dyDescent="0.3">
      <c r="A145" s="223" t="s">
        <v>487</v>
      </c>
      <c r="E145" s="130">
        <v>0</v>
      </c>
      <c r="H145" s="130">
        <v>0</v>
      </c>
    </row>
    <row r="146" spans="1:14" x14ac:dyDescent="0.3">
      <c r="A146" s="223" t="s">
        <v>488</v>
      </c>
      <c r="E146" s="130">
        <v>0</v>
      </c>
      <c r="H146" s="130">
        <v>0</v>
      </c>
    </row>
    <row r="147" spans="1:14" x14ac:dyDescent="0.3">
      <c r="A147" s="223" t="s">
        <v>489</v>
      </c>
      <c r="E147" s="130">
        <v>0</v>
      </c>
      <c r="H147" s="130">
        <v>0</v>
      </c>
    </row>
    <row r="148" spans="1:14" s="187" customFormat="1" ht="15.6" outlineLevel="1" x14ac:dyDescent="0.3">
      <c r="A148" s="224" t="s">
        <v>490</v>
      </c>
      <c r="B148" s="186">
        <f>+SUM(B149:B149)</f>
        <v>0</v>
      </c>
      <c r="C148" s="186">
        <f t="shared" ref="C148:K148" si="69">+SUM(C149:C149)</f>
        <v>0</v>
      </c>
      <c r="D148" s="186">
        <f t="shared" si="69"/>
        <v>0</v>
      </c>
      <c r="E148" s="186">
        <f t="shared" si="69"/>
        <v>0</v>
      </c>
      <c r="F148" s="186">
        <f t="shared" si="69"/>
        <v>0</v>
      </c>
      <c r="G148" s="186">
        <f t="shared" si="69"/>
        <v>0</v>
      </c>
      <c r="H148" s="186">
        <v>0</v>
      </c>
      <c r="I148" s="186">
        <f t="shared" si="69"/>
        <v>0</v>
      </c>
      <c r="J148" s="186">
        <f t="shared" si="69"/>
        <v>0</v>
      </c>
      <c r="K148" s="186">
        <f t="shared" si="69"/>
        <v>0</v>
      </c>
      <c r="L148" s="186">
        <f t="shared" ref="L148:N148" si="70">+SUM(L149:L149)</f>
        <v>0</v>
      </c>
      <c r="M148" s="186">
        <f t="shared" si="70"/>
        <v>0</v>
      </c>
      <c r="N148" s="186">
        <f t="shared" si="70"/>
        <v>0</v>
      </c>
    </row>
    <row r="149" spans="1:14" x14ac:dyDescent="0.3">
      <c r="A149" s="223" t="s">
        <v>490</v>
      </c>
      <c r="E149" s="130">
        <v>0</v>
      </c>
      <c r="H149" s="130">
        <v>0</v>
      </c>
    </row>
    <row r="150" spans="1:14" s="3" customFormat="1" ht="18" x14ac:dyDescent="0.3">
      <c r="A150" s="200" t="s">
        <v>143</v>
      </c>
      <c r="B150" s="184">
        <f>+B151+B153+B155+B158</f>
        <v>0</v>
      </c>
      <c r="C150" s="184">
        <f t="shared" ref="C150:K150" si="71">+C151+C153+C155+C158</f>
        <v>0</v>
      </c>
      <c r="D150" s="184">
        <f t="shared" si="71"/>
        <v>0</v>
      </c>
      <c r="E150" s="184">
        <f t="shared" ref="E150:G150" si="72">+E151+E153+E155+E158</f>
        <v>865451.43</v>
      </c>
      <c r="F150" s="184">
        <f t="shared" si="72"/>
        <v>0</v>
      </c>
      <c r="G150" s="184">
        <f t="shared" si="72"/>
        <v>0</v>
      </c>
      <c r="H150" s="184">
        <v>980716.56</v>
      </c>
      <c r="I150" s="184">
        <f t="shared" si="71"/>
        <v>0</v>
      </c>
      <c r="J150" s="184">
        <f t="shared" si="71"/>
        <v>0</v>
      </c>
      <c r="K150" s="184">
        <f t="shared" si="71"/>
        <v>0</v>
      </c>
      <c r="L150" s="184">
        <f t="shared" ref="L150:N150" si="73">+L151+L153+L155+L158</f>
        <v>0</v>
      </c>
      <c r="M150" s="184">
        <f t="shared" si="73"/>
        <v>0</v>
      </c>
      <c r="N150" s="184">
        <f t="shared" si="73"/>
        <v>0</v>
      </c>
    </row>
    <row r="151" spans="1:14" s="187" customFormat="1" ht="15.6" outlineLevel="1" x14ac:dyDescent="0.3">
      <c r="A151" s="224" t="s">
        <v>491</v>
      </c>
      <c r="B151" s="186">
        <f>+SUM(B152)</f>
        <v>0</v>
      </c>
      <c r="C151" s="186">
        <f t="shared" ref="C151:K151" si="74">+SUM(C152)</f>
        <v>0</v>
      </c>
      <c r="D151" s="186">
        <f t="shared" si="74"/>
        <v>0</v>
      </c>
      <c r="E151" s="186">
        <f t="shared" si="74"/>
        <v>843080.14</v>
      </c>
      <c r="F151" s="186">
        <f t="shared" si="74"/>
        <v>0</v>
      </c>
      <c r="G151" s="186">
        <f t="shared" si="74"/>
        <v>0</v>
      </c>
      <c r="H151" s="186">
        <v>960532.21</v>
      </c>
      <c r="I151" s="186">
        <f t="shared" si="74"/>
        <v>0</v>
      </c>
      <c r="J151" s="186">
        <f t="shared" si="74"/>
        <v>0</v>
      </c>
      <c r="K151" s="186">
        <f t="shared" si="74"/>
        <v>0</v>
      </c>
      <c r="L151" s="186">
        <f t="shared" ref="L151:N151" si="75">+SUM(L152)</f>
        <v>0</v>
      </c>
      <c r="M151" s="186">
        <f t="shared" si="75"/>
        <v>0</v>
      </c>
      <c r="N151" s="186">
        <f t="shared" si="75"/>
        <v>0</v>
      </c>
    </row>
    <row r="152" spans="1:14" x14ac:dyDescent="0.3">
      <c r="A152" s="225" t="s">
        <v>491</v>
      </c>
      <c r="E152" s="130">
        <v>843080.14</v>
      </c>
      <c r="H152" s="130">
        <v>960532.21</v>
      </c>
    </row>
    <row r="153" spans="1:14" s="187" customFormat="1" ht="15.6" outlineLevel="1" x14ac:dyDescent="0.3">
      <c r="A153" s="224" t="s">
        <v>492</v>
      </c>
      <c r="B153" s="186">
        <f>+SUM(B154)</f>
        <v>0</v>
      </c>
      <c r="C153" s="186">
        <f t="shared" ref="C153:K153" si="76">+SUM(C154)</f>
        <v>0</v>
      </c>
      <c r="D153" s="186">
        <f t="shared" si="76"/>
        <v>0</v>
      </c>
      <c r="E153" s="186">
        <f t="shared" si="76"/>
        <v>8142.86</v>
      </c>
      <c r="F153" s="186">
        <f t="shared" si="76"/>
        <v>0</v>
      </c>
      <c r="G153" s="186">
        <f t="shared" si="76"/>
        <v>0</v>
      </c>
      <c r="H153" s="186">
        <v>6855.06</v>
      </c>
      <c r="I153" s="186">
        <f t="shared" si="76"/>
        <v>0</v>
      </c>
      <c r="J153" s="186">
        <f t="shared" si="76"/>
        <v>0</v>
      </c>
      <c r="K153" s="186">
        <f t="shared" si="76"/>
        <v>0</v>
      </c>
      <c r="L153" s="186">
        <f t="shared" ref="L153:N153" si="77">+SUM(L154)</f>
        <v>0</v>
      </c>
      <c r="M153" s="186">
        <f t="shared" si="77"/>
        <v>0</v>
      </c>
      <c r="N153" s="186">
        <f t="shared" si="77"/>
        <v>0</v>
      </c>
    </row>
    <row r="154" spans="1:14" x14ac:dyDescent="0.3">
      <c r="A154" s="223" t="s">
        <v>493</v>
      </c>
      <c r="E154" s="130">
        <f>8142.86</f>
        <v>8142.86</v>
      </c>
      <c r="H154" s="130">
        <v>6855.06</v>
      </c>
    </row>
    <row r="155" spans="1:14" s="187" customFormat="1" ht="15.6" outlineLevel="1" x14ac:dyDescent="0.3">
      <c r="A155" s="224" t="s">
        <v>494</v>
      </c>
      <c r="B155" s="186">
        <f>+SUM(B156:B157)</f>
        <v>0</v>
      </c>
      <c r="C155" s="186">
        <f t="shared" ref="C155:K155" si="78">+SUM(C156:C157)</f>
        <v>0</v>
      </c>
      <c r="D155" s="186">
        <f t="shared" si="78"/>
        <v>0</v>
      </c>
      <c r="E155" s="186">
        <f t="shared" si="78"/>
        <v>1865.3799999999999</v>
      </c>
      <c r="F155" s="186">
        <f t="shared" si="78"/>
        <v>0</v>
      </c>
      <c r="G155" s="186">
        <f t="shared" si="78"/>
        <v>0</v>
      </c>
      <c r="H155" s="186">
        <v>782.75</v>
      </c>
      <c r="I155" s="186">
        <f t="shared" si="78"/>
        <v>0</v>
      </c>
      <c r="J155" s="186">
        <f t="shared" si="78"/>
        <v>0</v>
      </c>
      <c r="K155" s="186">
        <f t="shared" si="78"/>
        <v>0</v>
      </c>
      <c r="L155" s="186">
        <f t="shared" ref="L155:N155" si="79">+SUM(L156:L157)</f>
        <v>0</v>
      </c>
      <c r="M155" s="186">
        <f t="shared" si="79"/>
        <v>0</v>
      </c>
      <c r="N155" s="186">
        <f t="shared" si="79"/>
        <v>0</v>
      </c>
    </row>
    <row r="156" spans="1:14" x14ac:dyDescent="0.3">
      <c r="A156" s="223" t="s">
        <v>495</v>
      </c>
      <c r="E156" s="130">
        <v>2367.85</v>
      </c>
      <c r="H156" s="130">
        <v>765.25</v>
      </c>
    </row>
    <row r="157" spans="1:14" x14ac:dyDescent="0.3">
      <c r="A157" s="223" t="s">
        <v>496</v>
      </c>
      <c r="E157" s="130">
        <v>-502.47</v>
      </c>
      <c r="H157" s="130">
        <v>17.5</v>
      </c>
    </row>
    <row r="158" spans="1:14" s="187" customFormat="1" ht="15.6" outlineLevel="1" x14ac:dyDescent="0.3">
      <c r="A158" s="224" t="s">
        <v>497</v>
      </c>
      <c r="B158" s="186">
        <f t="shared" ref="B158:K158" si="80">+SUM(B159:B160)</f>
        <v>0</v>
      </c>
      <c r="C158" s="186">
        <f t="shared" si="80"/>
        <v>0</v>
      </c>
      <c r="D158" s="186">
        <f t="shared" si="80"/>
        <v>0</v>
      </c>
      <c r="E158" s="186">
        <f t="shared" si="80"/>
        <v>12363.05</v>
      </c>
      <c r="F158" s="186">
        <f t="shared" si="80"/>
        <v>0</v>
      </c>
      <c r="G158" s="186">
        <f t="shared" si="80"/>
        <v>0</v>
      </c>
      <c r="H158" s="186">
        <v>12546.54</v>
      </c>
      <c r="I158" s="186">
        <f t="shared" si="80"/>
        <v>0</v>
      </c>
      <c r="J158" s="186">
        <f t="shared" si="80"/>
        <v>0</v>
      </c>
      <c r="K158" s="186">
        <f t="shared" si="80"/>
        <v>0</v>
      </c>
      <c r="L158" s="186">
        <f t="shared" ref="L158:N158" si="81">+SUM(L159:L160)</f>
        <v>0</v>
      </c>
      <c r="M158" s="186">
        <f t="shared" si="81"/>
        <v>0</v>
      </c>
      <c r="N158" s="186">
        <f t="shared" si="81"/>
        <v>0</v>
      </c>
    </row>
    <row r="159" spans="1:14" x14ac:dyDescent="0.3">
      <c r="A159" s="223" t="s">
        <v>498</v>
      </c>
      <c r="E159" s="130">
        <v>0</v>
      </c>
      <c r="H159" s="130">
        <v>0</v>
      </c>
    </row>
    <row r="160" spans="1:14" x14ac:dyDescent="0.3">
      <c r="A160" s="223" t="s">
        <v>754</v>
      </c>
      <c r="E160" s="130">
        <v>12363.05</v>
      </c>
      <c r="H160" s="130">
        <v>12546.54</v>
      </c>
    </row>
    <row r="161" spans="1:14" s="3" customFormat="1" ht="18" x14ac:dyDescent="0.3">
      <c r="A161" s="200" t="s">
        <v>499</v>
      </c>
      <c r="B161" s="184">
        <f>+B162+B168</f>
        <v>0</v>
      </c>
      <c r="C161" s="184">
        <f t="shared" ref="C161" si="82">+C162+C168</f>
        <v>0</v>
      </c>
      <c r="D161" s="184">
        <f t="shared" ref="D161" si="83">+D162+D168</f>
        <v>0</v>
      </c>
      <c r="E161" s="184">
        <f t="shared" ref="E161" si="84">+E162+E168</f>
        <v>14972.966705421055</v>
      </c>
      <c r="F161" s="184">
        <f t="shared" ref="F161" si="85">+F162+F168</f>
        <v>0</v>
      </c>
      <c r="G161" s="184">
        <f t="shared" ref="G161" si="86">+G162+G168</f>
        <v>0</v>
      </c>
      <c r="H161" s="184">
        <f t="shared" ref="H161" si="87">+H162+H168</f>
        <v>13068.429423193034</v>
      </c>
      <c r="I161" s="184">
        <f t="shared" ref="I161" si="88">+I162+I168</f>
        <v>0</v>
      </c>
      <c r="J161" s="184">
        <f t="shared" ref="J161" si="89">+J162+J168</f>
        <v>0</v>
      </c>
      <c r="K161" s="184">
        <f t="shared" ref="K161" si="90">+K162+K168</f>
        <v>0</v>
      </c>
      <c r="L161" s="184">
        <f t="shared" ref="L161" si="91">+L162+L168</f>
        <v>0</v>
      </c>
      <c r="M161" s="184">
        <f t="shared" ref="M161:N161" si="92">+M162+M168</f>
        <v>0</v>
      </c>
      <c r="N161" s="184">
        <f t="shared" si="92"/>
        <v>0</v>
      </c>
    </row>
    <row r="162" spans="1:14" s="187" customFormat="1" ht="15.6" outlineLevel="1" x14ac:dyDescent="0.3">
      <c r="A162" s="224" t="s">
        <v>500</v>
      </c>
      <c r="B162" s="186">
        <f>+SUM(B163:B167)</f>
        <v>0</v>
      </c>
      <c r="C162" s="186">
        <f t="shared" ref="C162" si="93">+SUM(C163:C167)</f>
        <v>0</v>
      </c>
      <c r="D162" s="186">
        <f t="shared" ref="D162" si="94">+SUM(D163:D167)</f>
        <v>0</v>
      </c>
      <c r="E162" s="186">
        <f t="shared" ref="E162" si="95">+SUM(E163:E167)</f>
        <v>4312.9667054210549</v>
      </c>
      <c r="F162" s="186">
        <f t="shared" ref="F162" si="96">+SUM(F163:F167)</f>
        <v>0</v>
      </c>
      <c r="G162" s="186">
        <f t="shared" ref="G162" si="97">+SUM(G163:G167)</f>
        <v>0</v>
      </c>
      <c r="H162" s="186">
        <f t="shared" ref="H162" si="98">+SUM(H163:H167)</f>
        <v>2408.4294231930339</v>
      </c>
      <c r="I162" s="186">
        <f t="shared" ref="I162" si="99">+SUM(I163:I167)</f>
        <v>0</v>
      </c>
      <c r="J162" s="186">
        <f t="shared" ref="J162" si="100">+SUM(J163:J167)</f>
        <v>0</v>
      </c>
      <c r="K162" s="186">
        <f t="shared" ref="K162" si="101">+SUM(K163:K167)</f>
        <v>0</v>
      </c>
      <c r="L162" s="186">
        <f t="shared" ref="L162" si="102">+SUM(L163:L167)</f>
        <v>0</v>
      </c>
      <c r="M162" s="186">
        <f t="shared" ref="M162:N162" si="103">+SUM(M163:M167)</f>
        <v>0</v>
      </c>
      <c r="N162" s="186">
        <f t="shared" si="103"/>
        <v>0</v>
      </c>
    </row>
    <row r="163" spans="1:14" x14ac:dyDescent="0.3">
      <c r="A163" s="223" t="s">
        <v>501</v>
      </c>
      <c r="E163" s="118">
        <f>+'[1]N ESF ULTRAX'!E163*TASAS!$D$3/TASAS!$D$5</f>
        <v>3150.9233027857567</v>
      </c>
      <c r="H163" s="118">
        <f>+'[1]N ESF ULTRAX'!H163*TASAS!$G$3/TASAS!$G$5</f>
        <v>0</v>
      </c>
    </row>
    <row r="164" spans="1:14" x14ac:dyDescent="0.3">
      <c r="A164" s="223" t="s">
        <v>502</v>
      </c>
      <c r="E164" s="118">
        <f>+'[1]N ESF ULTRAX'!E164*TASAS!$D$3/TASAS!$D$5</f>
        <v>0</v>
      </c>
      <c r="H164" s="118">
        <f>+'[1]N ESF ULTRAX'!H164*TASAS!$G$3/TASAS!$G$5</f>
        <v>0</v>
      </c>
    </row>
    <row r="165" spans="1:14" x14ac:dyDescent="0.3">
      <c r="A165" s="223" t="s">
        <v>503</v>
      </c>
      <c r="E165" s="118">
        <f>+'[1]N ESF ULTRAX'!E165*TASAS!$D$3/TASAS!$D$5</f>
        <v>0</v>
      </c>
      <c r="H165" s="118">
        <f>+'[1]N ESF ULTRAX'!H165*TASAS!$G$3/TASAS!$G$5</f>
        <v>0</v>
      </c>
    </row>
    <row r="166" spans="1:14" x14ac:dyDescent="0.3">
      <c r="A166" s="223" t="s">
        <v>504</v>
      </c>
      <c r="E166" s="118">
        <f>+'[1]N ESF ULTRAX'!E166*TASAS!$D$3/TASAS!$D$5</f>
        <v>274.74795209653644</v>
      </c>
      <c r="H166" s="118">
        <f>+'[1]N ESF ULTRAX'!H166*TASAS!$G$3/TASAS!$G$5</f>
        <v>702.95908923803529</v>
      </c>
    </row>
    <row r="167" spans="1:14" x14ac:dyDescent="0.3">
      <c r="A167" s="223" t="s">
        <v>505</v>
      </c>
      <c r="E167" s="118">
        <f>+'[1]N ESF ULTRAX'!E167*TASAS!$D$3/TASAS!$D$5</f>
        <v>887.295450538762</v>
      </c>
      <c r="H167" s="118">
        <f>+'[1]N ESF ULTRAX'!H167*TASAS!$G$3/TASAS!$G$5</f>
        <v>1705.4703339549988</v>
      </c>
    </row>
    <row r="168" spans="1:14" s="187" customFormat="1" ht="15.6" outlineLevel="1" x14ac:dyDescent="0.3">
      <c r="A168" s="224" t="s">
        <v>149</v>
      </c>
      <c r="B168" s="186">
        <f>+SUM(B169:B171)</f>
        <v>0</v>
      </c>
      <c r="C168" s="186">
        <f t="shared" ref="C168:K168" si="104">+SUM(C169:C171)</f>
        <v>0</v>
      </c>
      <c r="D168" s="186">
        <f t="shared" si="104"/>
        <v>0</v>
      </c>
      <c r="E168" s="186">
        <f t="shared" si="104"/>
        <v>10660</v>
      </c>
      <c r="F168" s="186">
        <f t="shared" si="104"/>
        <v>0</v>
      </c>
      <c r="G168" s="186">
        <f t="shared" si="104"/>
        <v>0</v>
      </c>
      <c r="H168" s="186">
        <v>10660</v>
      </c>
      <c r="I168" s="186">
        <f t="shared" si="104"/>
        <v>0</v>
      </c>
      <c r="J168" s="186">
        <f t="shared" si="104"/>
        <v>0</v>
      </c>
      <c r="K168" s="186">
        <f t="shared" si="104"/>
        <v>0</v>
      </c>
      <c r="L168" s="186">
        <f t="shared" ref="L168:N168" si="105">+SUM(L169:L171)</f>
        <v>0</v>
      </c>
      <c r="M168" s="186">
        <f t="shared" si="105"/>
        <v>0</v>
      </c>
      <c r="N168" s="186">
        <f t="shared" si="105"/>
        <v>0</v>
      </c>
    </row>
    <row r="169" spans="1:14" x14ac:dyDescent="0.3">
      <c r="A169" s="223" t="s">
        <v>506</v>
      </c>
      <c r="E169" s="130">
        <v>0</v>
      </c>
      <c r="H169" s="130">
        <v>0</v>
      </c>
    </row>
    <row r="170" spans="1:14" x14ac:dyDescent="0.3">
      <c r="A170" s="223" t="s">
        <v>507</v>
      </c>
      <c r="E170" s="130">
        <v>0</v>
      </c>
      <c r="H170" s="130">
        <v>0</v>
      </c>
    </row>
    <row r="171" spans="1:14" x14ac:dyDescent="0.3">
      <c r="A171" s="223" t="s">
        <v>508</v>
      </c>
      <c r="E171" s="130">
        <v>10660</v>
      </c>
      <c r="H171" s="130">
        <v>10660</v>
      </c>
    </row>
    <row r="172" spans="1:14" s="182" customFormat="1" ht="18.600000000000001" thickBot="1" x14ac:dyDescent="0.4">
      <c r="A172" s="218" t="s">
        <v>509</v>
      </c>
      <c r="B172" s="181">
        <f t="shared" ref="B172:K172" si="106">+B4+B72+B109+B118+B139+B150+B161</f>
        <v>0</v>
      </c>
      <c r="C172" s="181">
        <f t="shared" si="106"/>
        <v>0</v>
      </c>
      <c r="D172" s="181">
        <f t="shared" si="106"/>
        <v>0</v>
      </c>
      <c r="E172" s="181">
        <f t="shared" si="106"/>
        <v>1002075.8111845166</v>
      </c>
      <c r="F172" s="181">
        <f t="shared" si="106"/>
        <v>0</v>
      </c>
      <c r="G172" s="181">
        <f t="shared" si="106"/>
        <v>0</v>
      </c>
      <c r="H172" s="181">
        <f t="shared" si="106"/>
        <v>1165507.6149620963</v>
      </c>
      <c r="I172" s="181">
        <f t="shared" si="106"/>
        <v>0</v>
      </c>
      <c r="J172" s="181">
        <f t="shared" si="106"/>
        <v>0</v>
      </c>
      <c r="K172" s="181">
        <f t="shared" si="106"/>
        <v>0</v>
      </c>
      <c r="L172" s="181">
        <f t="shared" ref="L172" si="107">+L4+L72+L109+L118+L139+L150+L161</f>
        <v>0</v>
      </c>
      <c r="M172" s="181">
        <f t="shared" ref="M172:N172" si="108">+M4+M72+M109+M118+M139+M150+M161</f>
        <v>0</v>
      </c>
      <c r="N172" s="181">
        <f t="shared" si="108"/>
        <v>0</v>
      </c>
    </row>
    <row r="173" spans="1:14" ht="15" thickTop="1" x14ac:dyDescent="0.3"/>
    <row r="174" spans="1:14" s="3" customFormat="1" ht="18" x14ac:dyDescent="0.3">
      <c r="A174" s="200" t="s">
        <v>152</v>
      </c>
      <c r="B174" s="184">
        <f>+B175+B194+B201+B218+B227</f>
        <v>0</v>
      </c>
      <c r="C174" s="184">
        <f t="shared" ref="C174:K174" si="109">+C175+C194+C201+C218+C227</f>
        <v>0</v>
      </c>
      <c r="D174" s="184">
        <f t="shared" si="109"/>
        <v>0</v>
      </c>
      <c r="E174" s="184">
        <f t="shared" ref="E174:G174" si="110">+E175+E194+E201+E218+E227</f>
        <v>0</v>
      </c>
      <c r="F174" s="184">
        <f t="shared" si="110"/>
        <v>0</v>
      </c>
      <c r="G174" s="184">
        <f t="shared" si="110"/>
        <v>0</v>
      </c>
      <c r="H174" s="184">
        <v>0</v>
      </c>
      <c r="I174" s="184">
        <f t="shared" si="109"/>
        <v>0</v>
      </c>
      <c r="J174" s="184">
        <f t="shared" si="109"/>
        <v>0</v>
      </c>
      <c r="K174" s="184">
        <f t="shared" si="109"/>
        <v>0</v>
      </c>
      <c r="L174" s="184">
        <f t="shared" ref="L174" si="111">+L175+L194+L201+L218+L227</f>
        <v>0</v>
      </c>
      <c r="M174" s="184">
        <f t="shared" ref="M174:N174" si="112">+M175+M194+M201+M218+M227</f>
        <v>0</v>
      </c>
      <c r="N174" s="184">
        <f t="shared" si="112"/>
        <v>0</v>
      </c>
    </row>
    <row r="175" spans="1:14" s="187" customFormat="1" ht="15.6" outlineLevel="1" x14ac:dyDescent="0.3">
      <c r="A175" s="224" t="s">
        <v>510</v>
      </c>
      <c r="B175" s="186">
        <f>+SUM(B176:B193)</f>
        <v>0</v>
      </c>
      <c r="C175" s="186">
        <f t="shared" ref="C175:K175" si="113">+SUM(C176:C193)</f>
        <v>0</v>
      </c>
      <c r="D175" s="186">
        <f t="shared" si="113"/>
        <v>0</v>
      </c>
      <c r="E175" s="186">
        <f t="shared" ref="E175:G175" si="114">+SUM(E176:E193)</f>
        <v>0</v>
      </c>
      <c r="F175" s="186">
        <f t="shared" si="114"/>
        <v>0</v>
      </c>
      <c r="G175" s="186">
        <f t="shared" si="114"/>
        <v>0</v>
      </c>
      <c r="H175" s="186">
        <v>0</v>
      </c>
      <c r="I175" s="186">
        <f t="shared" si="113"/>
        <v>0</v>
      </c>
      <c r="J175" s="186">
        <f t="shared" si="113"/>
        <v>0</v>
      </c>
      <c r="K175" s="186">
        <f t="shared" si="113"/>
        <v>0</v>
      </c>
      <c r="L175" s="186">
        <f t="shared" ref="L175" si="115">+SUM(L176:L193)</f>
        <v>0</v>
      </c>
      <c r="M175" s="186">
        <f t="shared" ref="M175:N175" si="116">+SUM(M176:M193)</f>
        <v>0</v>
      </c>
      <c r="N175" s="186">
        <f t="shared" si="116"/>
        <v>0</v>
      </c>
    </row>
    <row r="176" spans="1:14" x14ac:dyDescent="0.3">
      <c r="A176" s="223" t="s">
        <v>511</v>
      </c>
      <c r="E176" s="130">
        <v>0</v>
      </c>
      <c r="H176" s="130">
        <v>0</v>
      </c>
    </row>
    <row r="177" spans="1:8" x14ac:dyDescent="0.3">
      <c r="A177" s="223" t="s">
        <v>512</v>
      </c>
      <c r="E177" s="130">
        <v>0</v>
      </c>
      <c r="H177" s="130">
        <v>0</v>
      </c>
    </row>
    <row r="178" spans="1:8" x14ac:dyDescent="0.3">
      <c r="A178" s="223" t="s">
        <v>513</v>
      </c>
      <c r="E178" s="130">
        <v>0</v>
      </c>
      <c r="H178" s="130">
        <v>0</v>
      </c>
    </row>
    <row r="179" spans="1:8" x14ac:dyDescent="0.3">
      <c r="A179" s="223" t="s">
        <v>514</v>
      </c>
      <c r="E179" s="130">
        <v>0</v>
      </c>
      <c r="H179" s="130">
        <v>0</v>
      </c>
    </row>
    <row r="180" spans="1:8" x14ac:dyDescent="0.3">
      <c r="A180" s="223" t="s">
        <v>515</v>
      </c>
      <c r="E180" s="130">
        <v>0</v>
      </c>
      <c r="H180" s="130">
        <v>0</v>
      </c>
    </row>
    <row r="181" spans="1:8" x14ac:dyDescent="0.3">
      <c r="A181" s="223" t="s">
        <v>516</v>
      </c>
      <c r="E181" s="130">
        <v>0</v>
      </c>
      <c r="H181" s="130">
        <v>0</v>
      </c>
    </row>
    <row r="182" spans="1:8" x14ac:dyDescent="0.3">
      <c r="A182" s="223" t="s">
        <v>517</v>
      </c>
      <c r="E182" s="130">
        <v>0</v>
      </c>
      <c r="H182" s="130">
        <v>0</v>
      </c>
    </row>
    <row r="183" spans="1:8" x14ac:dyDescent="0.3">
      <c r="A183" s="223" t="s">
        <v>518</v>
      </c>
      <c r="E183" s="130">
        <v>0</v>
      </c>
      <c r="H183" s="130">
        <v>0</v>
      </c>
    </row>
    <row r="184" spans="1:8" x14ac:dyDescent="0.3">
      <c r="A184" s="223" t="s">
        <v>519</v>
      </c>
      <c r="E184" s="130">
        <v>0</v>
      </c>
      <c r="H184" s="130">
        <v>0</v>
      </c>
    </row>
    <row r="185" spans="1:8" x14ac:dyDescent="0.3">
      <c r="A185" s="223" t="s">
        <v>520</v>
      </c>
      <c r="E185" s="130">
        <v>0</v>
      </c>
      <c r="H185" s="130">
        <v>0</v>
      </c>
    </row>
    <row r="186" spans="1:8" x14ac:dyDescent="0.3">
      <c r="A186" s="223" t="s">
        <v>521</v>
      </c>
      <c r="E186" s="130">
        <v>0</v>
      </c>
      <c r="H186" s="130">
        <v>0</v>
      </c>
    </row>
    <row r="187" spans="1:8" x14ac:dyDescent="0.3">
      <c r="A187" s="223" t="s">
        <v>522</v>
      </c>
      <c r="E187" s="130">
        <v>0</v>
      </c>
      <c r="H187" s="130">
        <v>0</v>
      </c>
    </row>
    <row r="188" spans="1:8" x14ac:dyDescent="0.3">
      <c r="A188" s="223" t="s">
        <v>523</v>
      </c>
      <c r="E188" s="130">
        <v>0</v>
      </c>
      <c r="H188" s="130">
        <v>0</v>
      </c>
    </row>
    <row r="189" spans="1:8" x14ac:dyDescent="0.3">
      <c r="A189" s="223" t="s">
        <v>524</v>
      </c>
      <c r="E189" s="130">
        <v>0</v>
      </c>
      <c r="H189" s="130">
        <v>0</v>
      </c>
    </row>
    <row r="190" spans="1:8" x14ac:dyDescent="0.3">
      <c r="A190" s="223" t="s">
        <v>525</v>
      </c>
      <c r="E190" s="130">
        <v>0</v>
      </c>
      <c r="H190" s="130">
        <v>0</v>
      </c>
    </row>
    <row r="191" spans="1:8" x14ac:dyDescent="0.3">
      <c r="A191" s="223" t="s">
        <v>526</v>
      </c>
      <c r="E191" s="130">
        <v>0</v>
      </c>
      <c r="H191" s="130">
        <v>0</v>
      </c>
    </row>
    <row r="192" spans="1:8" x14ac:dyDescent="0.3">
      <c r="A192" s="223" t="s">
        <v>527</v>
      </c>
      <c r="E192" s="130">
        <v>0</v>
      </c>
      <c r="H192" s="130">
        <v>0</v>
      </c>
    </row>
    <row r="193" spans="1:14" x14ac:dyDescent="0.3">
      <c r="A193" s="223" t="s">
        <v>528</v>
      </c>
      <c r="E193" s="130">
        <v>0</v>
      </c>
      <c r="H193" s="130">
        <v>0</v>
      </c>
    </row>
    <row r="194" spans="1:14" s="187" customFormat="1" ht="15.6" outlineLevel="1" x14ac:dyDescent="0.3">
      <c r="A194" s="224" t="s">
        <v>529</v>
      </c>
      <c r="B194" s="186">
        <f>+SUM(B195:B200)</f>
        <v>0</v>
      </c>
      <c r="C194" s="186">
        <f t="shared" ref="C194:K194" si="117">+SUM(C195:C200)</f>
        <v>0</v>
      </c>
      <c r="D194" s="186">
        <f t="shared" si="117"/>
        <v>0</v>
      </c>
      <c r="E194" s="186">
        <f t="shared" si="117"/>
        <v>0</v>
      </c>
      <c r="F194" s="186">
        <f t="shared" si="117"/>
        <v>0</v>
      </c>
      <c r="G194" s="186">
        <f t="shared" si="117"/>
        <v>0</v>
      </c>
      <c r="H194" s="186">
        <v>0</v>
      </c>
      <c r="I194" s="186">
        <f t="shared" si="117"/>
        <v>0</v>
      </c>
      <c r="J194" s="186">
        <f t="shared" si="117"/>
        <v>0</v>
      </c>
      <c r="K194" s="186">
        <f t="shared" si="117"/>
        <v>0</v>
      </c>
      <c r="L194" s="186">
        <f t="shared" ref="L194:N194" si="118">+SUM(L195:L200)</f>
        <v>0</v>
      </c>
      <c r="M194" s="186">
        <f t="shared" si="118"/>
        <v>0</v>
      </c>
      <c r="N194" s="186">
        <f t="shared" si="118"/>
        <v>0</v>
      </c>
    </row>
    <row r="195" spans="1:14" x14ac:dyDescent="0.3">
      <c r="A195" s="223" t="s">
        <v>530</v>
      </c>
      <c r="E195" s="130">
        <v>0</v>
      </c>
      <c r="H195" s="130">
        <v>0</v>
      </c>
    </row>
    <row r="196" spans="1:14" x14ac:dyDescent="0.3">
      <c r="A196" s="223" t="s">
        <v>531</v>
      </c>
      <c r="E196" s="130">
        <v>0</v>
      </c>
      <c r="H196" s="130">
        <v>0</v>
      </c>
    </row>
    <row r="197" spans="1:14" x14ac:dyDescent="0.3">
      <c r="A197" s="223" t="s">
        <v>532</v>
      </c>
      <c r="E197" s="130">
        <v>0</v>
      </c>
      <c r="H197" s="130">
        <v>0</v>
      </c>
    </row>
    <row r="198" spans="1:14" x14ac:dyDescent="0.3">
      <c r="A198" s="223" t="s">
        <v>533</v>
      </c>
      <c r="E198" s="130">
        <v>0</v>
      </c>
      <c r="H198" s="130">
        <v>0</v>
      </c>
    </row>
    <row r="199" spans="1:14" x14ac:dyDescent="0.3">
      <c r="A199" s="223" t="s">
        <v>534</v>
      </c>
      <c r="E199" s="130">
        <v>0</v>
      </c>
      <c r="H199" s="130">
        <v>0</v>
      </c>
    </row>
    <row r="200" spans="1:14" x14ac:dyDescent="0.3">
      <c r="A200" s="223" t="s">
        <v>535</v>
      </c>
      <c r="E200" s="130">
        <v>0</v>
      </c>
      <c r="H200" s="130">
        <v>0</v>
      </c>
    </row>
    <row r="201" spans="1:14" s="187" customFormat="1" ht="15.6" outlineLevel="1" x14ac:dyDescent="0.3">
      <c r="A201" s="224" t="s">
        <v>536</v>
      </c>
      <c r="B201" s="186">
        <f>+SUM(B202:B217)</f>
        <v>0</v>
      </c>
      <c r="C201" s="186">
        <f t="shared" ref="C201:K201" si="119">+SUM(C202:C217)</f>
        <v>0</v>
      </c>
      <c r="D201" s="186">
        <f t="shared" si="119"/>
        <v>0</v>
      </c>
      <c r="E201" s="186">
        <f t="shared" si="119"/>
        <v>0</v>
      </c>
      <c r="F201" s="186">
        <f t="shared" si="119"/>
        <v>0</v>
      </c>
      <c r="G201" s="186">
        <f t="shared" si="119"/>
        <v>0</v>
      </c>
      <c r="H201" s="186">
        <v>0</v>
      </c>
      <c r="I201" s="186">
        <f t="shared" si="119"/>
        <v>0</v>
      </c>
      <c r="J201" s="186">
        <f t="shared" si="119"/>
        <v>0</v>
      </c>
      <c r="K201" s="186">
        <f t="shared" si="119"/>
        <v>0</v>
      </c>
      <c r="L201" s="186">
        <f t="shared" ref="L201:N201" si="120">+SUM(L202:L217)</f>
        <v>0</v>
      </c>
      <c r="M201" s="186">
        <f t="shared" si="120"/>
        <v>0</v>
      </c>
      <c r="N201" s="186">
        <f t="shared" si="120"/>
        <v>0</v>
      </c>
    </row>
    <row r="202" spans="1:14" x14ac:dyDescent="0.3">
      <c r="A202" s="223" t="s">
        <v>537</v>
      </c>
      <c r="E202" s="130">
        <v>0</v>
      </c>
      <c r="H202" s="130">
        <v>0</v>
      </c>
    </row>
    <row r="203" spans="1:14" x14ac:dyDescent="0.3">
      <c r="A203" s="223" t="s">
        <v>808</v>
      </c>
      <c r="E203" s="130">
        <v>0</v>
      </c>
      <c r="H203" s="130">
        <v>0</v>
      </c>
    </row>
    <row r="204" spans="1:14" x14ac:dyDescent="0.3">
      <c r="A204" s="223" t="s">
        <v>538</v>
      </c>
      <c r="E204" s="130">
        <v>0</v>
      </c>
      <c r="H204" s="130">
        <v>0</v>
      </c>
    </row>
    <row r="205" spans="1:14" x14ac:dyDescent="0.3">
      <c r="A205" s="223" t="s">
        <v>539</v>
      </c>
      <c r="E205" s="130">
        <v>0</v>
      </c>
      <c r="H205" s="130">
        <v>0</v>
      </c>
    </row>
    <row r="206" spans="1:14" x14ac:dyDescent="0.3">
      <c r="A206" s="223" t="s">
        <v>540</v>
      </c>
      <c r="E206" s="130">
        <v>0</v>
      </c>
      <c r="H206" s="130">
        <v>0</v>
      </c>
    </row>
    <row r="207" spans="1:14" x14ac:dyDescent="0.3">
      <c r="A207" s="223" t="s">
        <v>541</v>
      </c>
      <c r="E207" s="130">
        <v>0</v>
      </c>
      <c r="H207" s="130">
        <v>0</v>
      </c>
    </row>
    <row r="208" spans="1:14" x14ac:dyDescent="0.3">
      <c r="A208" s="223" t="s">
        <v>542</v>
      </c>
      <c r="E208" s="130">
        <v>0</v>
      </c>
      <c r="H208" s="130">
        <v>0</v>
      </c>
    </row>
    <row r="209" spans="1:14" x14ac:dyDescent="0.3">
      <c r="A209" s="223" t="s">
        <v>543</v>
      </c>
      <c r="E209" s="130">
        <v>0</v>
      </c>
      <c r="H209" s="130">
        <v>0</v>
      </c>
    </row>
    <row r="210" spans="1:14" x14ac:dyDescent="0.3">
      <c r="A210" s="223" t="s">
        <v>544</v>
      </c>
      <c r="E210" s="130">
        <v>0</v>
      </c>
      <c r="H210" s="130">
        <v>0</v>
      </c>
    </row>
    <row r="211" spans="1:14" x14ac:dyDescent="0.3">
      <c r="A211" s="223" t="s">
        <v>545</v>
      </c>
      <c r="E211" s="130">
        <v>0</v>
      </c>
      <c r="H211" s="130">
        <v>0</v>
      </c>
    </row>
    <row r="212" spans="1:14" x14ac:dyDescent="0.3">
      <c r="A212" s="223" t="s">
        <v>546</v>
      </c>
      <c r="E212" s="130">
        <v>0</v>
      </c>
      <c r="H212" s="130">
        <v>0</v>
      </c>
    </row>
    <row r="213" spans="1:14" x14ac:dyDescent="0.3">
      <c r="A213" s="223" t="s">
        <v>547</v>
      </c>
      <c r="E213" s="130">
        <v>0</v>
      </c>
      <c r="H213" s="130">
        <v>0</v>
      </c>
    </row>
    <row r="214" spans="1:14" x14ac:dyDescent="0.3">
      <c r="A214" s="223" t="s">
        <v>548</v>
      </c>
      <c r="E214" s="130">
        <v>0</v>
      </c>
      <c r="H214" s="130">
        <v>0</v>
      </c>
    </row>
    <row r="215" spans="1:14" x14ac:dyDescent="0.3">
      <c r="A215" s="223" t="s">
        <v>549</v>
      </c>
      <c r="E215" s="130">
        <v>0</v>
      </c>
      <c r="H215" s="130">
        <v>0</v>
      </c>
    </row>
    <row r="216" spans="1:14" x14ac:dyDescent="0.3">
      <c r="A216" s="223" t="s">
        <v>550</v>
      </c>
      <c r="E216" s="130">
        <v>0</v>
      </c>
      <c r="H216" s="130">
        <v>0</v>
      </c>
    </row>
    <row r="217" spans="1:14" x14ac:dyDescent="0.3">
      <c r="A217" s="223" t="s">
        <v>551</v>
      </c>
      <c r="E217" s="130">
        <v>0</v>
      </c>
      <c r="H217" s="130">
        <v>0</v>
      </c>
    </row>
    <row r="218" spans="1:14" s="187" customFormat="1" ht="15.6" outlineLevel="1" x14ac:dyDescent="0.3">
      <c r="A218" s="224" t="s">
        <v>552</v>
      </c>
      <c r="B218" s="186">
        <f>+SUM(B219:B226)</f>
        <v>0</v>
      </c>
      <c r="C218" s="186">
        <f t="shared" ref="C218:K218" si="121">+SUM(C219:C226)</f>
        <v>0</v>
      </c>
      <c r="D218" s="186">
        <f t="shared" si="121"/>
        <v>0</v>
      </c>
      <c r="E218" s="186">
        <f t="shared" si="121"/>
        <v>0</v>
      </c>
      <c r="F218" s="186">
        <f t="shared" si="121"/>
        <v>0</v>
      </c>
      <c r="G218" s="186">
        <f t="shared" si="121"/>
        <v>0</v>
      </c>
      <c r="H218" s="186">
        <v>0</v>
      </c>
      <c r="I218" s="186">
        <f t="shared" si="121"/>
        <v>0</v>
      </c>
      <c r="J218" s="186">
        <f t="shared" si="121"/>
        <v>0</v>
      </c>
      <c r="K218" s="186">
        <f t="shared" si="121"/>
        <v>0</v>
      </c>
      <c r="L218" s="186">
        <f t="shared" ref="L218:N218" si="122">+SUM(L219:L226)</f>
        <v>0</v>
      </c>
      <c r="M218" s="186">
        <f t="shared" si="122"/>
        <v>0</v>
      </c>
      <c r="N218" s="186">
        <f t="shared" si="122"/>
        <v>0</v>
      </c>
    </row>
    <row r="219" spans="1:14" x14ac:dyDescent="0.3">
      <c r="A219" s="223" t="s">
        <v>553</v>
      </c>
      <c r="E219" s="130">
        <v>0</v>
      </c>
      <c r="H219" s="130">
        <v>0</v>
      </c>
    </row>
    <row r="220" spans="1:14" x14ac:dyDescent="0.3">
      <c r="A220" s="223" t="s">
        <v>554</v>
      </c>
      <c r="E220" s="130">
        <v>0</v>
      </c>
      <c r="H220" s="130">
        <v>0</v>
      </c>
    </row>
    <row r="221" spans="1:14" x14ac:dyDescent="0.3">
      <c r="A221" s="223" t="s">
        <v>555</v>
      </c>
      <c r="E221" s="130">
        <v>0</v>
      </c>
      <c r="H221" s="130">
        <v>0</v>
      </c>
    </row>
    <row r="222" spans="1:14" x14ac:dyDescent="0.3">
      <c r="A222" s="223" t="s">
        <v>556</v>
      </c>
      <c r="E222" s="130">
        <v>0</v>
      </c>
      <c r="H222" s="130">
        <v>0</v>
      </c>
    </row>
    <row r="223" spans="1:14" x14ac:dyDescent="0.3">
      <c r="A223" s="223" t="s">
        <v>557</v>
      </c>
      <c r="E223" s="130">
        <v>0</v>
      </c>
      <c r="H223" s="130">
        <v>0</v>
      </c>
    </row>
    <row r="224" spans="1:14" x14ac:dyDescent="0.3">
      <c r="A224" s="223" t="s">
        <v>558</v>
      </c>
      <c r="E224" s="130">
        <v>0</v>
      </c>
      <c r="H224" s="130">
        <v>0</v>
      </c>
    </row>
    <row r="225" spans="1:14" x14ac:dyDescent="0.3">
      <c r="A225" s="223" t="s">
        <v>559</v>
      </c>
      <c r="E225" s="130">
        <v>0</v>
      </c>
      <c r="H225" s="130">
        <v>0</v>
      </c>
    </row>
    <row r="226" spans="1:14" x14ac:dyDescent="0.3">
      <c r="A226" s="223" t="s">
        <v>560</v>
      </c>
      <c r="E226" s="130">
        <v>0</v>
      </c>
      <c r="H226" s="130">
        <v>0</v>
      </c>
    </row>
    <row r="227" spans="1:14" s="187" customFormat="1" ht="15.6" outlineLevel="1" x14ac:dyDescent="0.3">
      <c r="A227" s="224" t="s">
        <v>561</v>
      </c>
      <c r="B227" s="186">
        <f>+SUM(B228)</f>
        <v>0</v>
      </c>
      <c r="C227" s="186">
        <f t="shared" ref="C227:K227" si="123">+SUM(C228)</f>
        <v>0</v>
      </c>
      <c r="D227" s="186">
        <f t="shared" si="123"/>
        <v>0</v>
      </c>
      <c r="E227" s="186">
        <f t="shared" si="123"/>
        <v>0</v>
      </c>
      <c r="F227" s="186">
        <f t="shared" si="123"/>
        <v>0</v>
      </c>
      <c r="G227" s="186">
        <f t="shared" si="123"/>
        <v>0</v>
      </c>
      <c r="H227" s="186">
        <v>0</v>
      </c>
      <c r="I227" s="186">
        <f t="shared" si="123"/>
        <v>0</v>
      </c>
      <c r="J227" s="186">
        <f t="shared" si="123"/>
        <v>0</v>
      </c>
      <c r="K227" s="186">
        <f t="shared" si="123"/>
        <v>0</v>
      </c>
      <c r="L227" s="186">
        <f t="shared" ref="L227:N227" si="124">+SUM(L228)</f>
        <v>0</v>
      </c>
      <c r="M227" s="186">
        <f t="shared" si="124"/>
        <v>0</v>
      </c>
      <c r="N227" s="186">
        <f t="shared" si="124"/>
        <v>0</v>
      </c>
    </row>
    <row r="228" spans="1:14" x14ac:dyDescent="0.3">
      <c r="A228" s="223" t="s">
        <v>562</v>
      </c>
      <c r="E228" s="130">
        <v>0</v>
      </c>
      <c r="H228" s="130">
        <v>0</v>
      </c>
    </row>
    <row r="229" spans="1:14" s="3" customFormat="1" ht="18" x14ac:dyDescent="0.3">
      <c r="A229" s="200" t="s">
        <v>563</v>
      </c>
      <c r="B229" s="184">
        <f>+B230+B233+B237+B241+B263+B270+B274+B278+B282+B286+B290</f>
        <v>0</v>
      </c>
      <c r="C229" s="184">
        <f t="shared" ref="C229:K229" si="125">+C230+C233+C237+C241+C263+C270+C274+C278+C282+C286+C290</f>
        <v>0</v>
      </c>
      <c r="D229" s="184">
        <f t="shared" si="125"/>
        <v>0</v>
      </c>
      <c r="E229" s="184">
        <f t="shared" ref="E229:I229" si="126">+E230+E233+E237+E241+E263+E270+E274+E278+E282+E286+E290</f>
        <v>82701.399999999994</v>
      </c>
      <c r="F229" s="184">
        <f t="shared" si="126"/>
        <v>0</v>
      </c>
      <c r="G229" s="184">
        <f t="shared" si="126"/>
        <v>0</v>
      </c>
      <c r="H229" s="184">
        <v>86759.9</v>
      </c>
      <c r="I229" s="184">
        <f t="shared" si="126"/>
        <v>0</v>
      </c>
      <c r="J229" s="184">
        <f t="shared" si="125"/>
        <v>0</v>
      </c>
      <c r="K229" s="184">
        <f t="shared" si="125"/>
        <v>0</v>
      </c>
      <c r="L229" s="184">
        <f t="shared" ref="L229" si="127">+L230+L233+L237+L241+L263+L270+L274+L278+L282+L286+L290</f>
        <v>0</v>
      </c>
      <c r="M229" s="184">
        <f t="shared" ref="M229:N229" si="128">+M230+M233+M237+M241+M263+M270+M274+M278+M282+M286+M290</f>
        <v>0</v>
      </c>
      <c r="N229" s="184">
        <f t="shared" si="128"/>
        <v>0</v>
      </c>
    </row>
    <row r="230" spans="1:14" s="187" customFormat="1" ht="15.6" outlineLevel="1" x14ac:dyDescent="0.3">
      <c r="A230" s="224" t="s">
        <v>157</v>
      </c>
      <c r="B230" s="186">
        <f>+SUM(B231:B232)</f>
        <v>0</v>
      </c>
      <c r="C230" s="186">
        <f t="shared" ref="C230:K230" si="129">+SUM(C231:C232)</f>
        <v>0</v>
      </c>
      <c r="D230" s="186">
        <f t="shared" si="129"/>
        <v>0</v>
      </c>
      <c r="E230" s="186">
        <f t="shared" ref="E230:I230" si="130">+SUM(E231:E232)</f>
        <v>0</v>
      </c>
      <c r="F230" s="186">
        <f t="shared" si="130"/>
        <v>0</v>
      </c>
      <c r="G230" s="186">
        <f t="shared" si="130"/>
        <v>0</v>
      </c>
      <c r="H230" s="186">
        <v>0</v>
      </c>
      <c r="I230" s="186">
        <f t="shared" si="130"/>
        <v>0</v>
      </c>
      <c r="J230" s="186">
        <f t="shared" si="129"/>
        <v>0</v>
      </c>
      <c r="K230" s="186">
        <f t="shared" si="129"/>
        <v>0</v>
      </c>
      <c r="L230" s="186">
        <f t="shared" ref="L230" si="131">+SUM(L231:L232)</f>
        <v>0</v>
      </c>
      <c r="M230" s="186">
        <f t="shared" ref="M230:N230" si="132">+SUM(M231:M232)</f>
        <v>0</v>
      </c>
      <c r="N230" s="186">
        <f t="shared" si="132"/>
        <v>0</v>
      </c>
    </row>
    <row r="231" spans="1:14" x14ac:dyDescent="0.3">
      <c r="A231" s="223" t="s">
        <v>564</v>
      </c>
      <c r="E231" s="130">
        <v>0</v>
      </c>
      <c r="H231" s="130">
        <v>0</v>
      </c>
    </row>
    <row r="232" spans="1:14" x14ac:dyDescent="0.3">
      <c r="A232" s="223" t="s">
        <v>565</v>
      </c>
      <c r="E232" s="130">
        <v>0</v>
      </c>
      <c r="H232" s="130">
        <v>0</v>
      </c>
    </row>
    <row r="233" spans="1:14" s="187" customFormat="1" ht="15.6" outlineLevel="1" x14ac:dyDescent="0.3">
      <c r="A233" s="224" t="s">
        <v>158</v>
      </c>
      <c r="B233" s="186">
        <f>+SUM(B234:B236)</f>
        <v>0</v>
      </c>
      <c r="C233" s="186">
        <f t="shared" ref="C233:K233" si="133">+SUM(C234:C236)</f>
        <v>0</v>
      </c>
      <c r="D233" s="186">
        <f t="shared" si="133"/>
        <v>0</v>
      </c>
      <c r="E233" s="186">
        <f t="shared" si="133"/>
        <v>71524.12</v>
      </c>
      <c r="F233" s="186">
        <f t="shared" si="133"/>
        <v>0</v>
      </c>
      <c r="G233" s="186">
        <f t="shared" si="133"/>
        <v>0</v>
      </c>
      <c r="H233" s="186">
        <v>74099.679999999993</v>
      </c>
      <c r="I233" s="186">
        <f t="shared" si="133"/>
        <v>0</v>
      </c>
      <c r="J233" s="186">
        <f t="shared" si="133"/>
        <v>0</v>
      </c>
      <c r="K233" s="186">
        <f t="shared" si="133"/>
        <v>0</v>
      </c>
      <c r="L233" s="186">
        <f t="shared" ref="L233:N233" si="134">+SUM(L234:L236)</f>
        <v>0</v>
      </c>
      <c r="M233" s="186">
        <f t="shared" si="134"/>
        <v>0</v>
      </c>
      <c r="N233" s="186">
        <f t="shared" si="134"/>
        <v>0</v>
      </c>
    </row>
    <row r="234" spans="1:14" x14ac:dyDescent="0.3">
      <c r="A234" s="223" t="s">
        <v>158</v>
      </c>
      <c r="E234" s="130">
        <v>71524.12</v>
      </c>
      <c r="H234" s="130">
        <v>74099.679999999993</v>
      </c>
    </row>
    <row r="235" spans="1:14" x14ac:dyDescent="0.3">
      <c r="A235" s="223" t="s">
        <v>566</v>
      </c>
      <c r="E235" s="130">
        <v>0</v>
      </c>
      <c r="H235" s="130">
        <v>0</v>
      </c>
    </row>
    <row r="236" spans="1:14" x14ac:dyDescent="0.3">
      <c r="A236" s="223" t="s">
        <v>567</v>
      </c>
      <c r="E236" s="130">
        <v>0</v>
      </c>
      <c r="H236" s="130">
        <v>0</v>
      </c>
    </row>
    <row r="237" spans="1:14" s="187" customFormat="1" ht="15.6" outlineLevel="1" x14ac:dyDescent="0.3">
      <c r="A237" s="224" t="s">
        <v>159</v>
      </c>
      <c r="B237" s="186">
        <f>+SUM(B238:B240)</f>
        <v>0</v>
      </c>
      <c r="C237" s="186">
        <f t="shared" ref="C237:K237" si="135">+SUM(C238:C240)</f>
        <v>0</v>
      </c>
      <c r="D237" s="186">
        <f t="shared" si="135"/>
        <v>0</v>
      </c>
      <c r="E237" s="186">
        <f t="shared" si="135"/>
        <v>3224.82</v>
      </c>
      <c r="F237" s="186">
        <f t="shared" si="135"/>
        <v>0</v>
      </c>
      <c r="G237" s="186">
        <f t="shared" si="135"/>
        <v>0</v>
      </c>
      <c r="H237" s="186">
        <v>3224.82</v>
      </c>
      <c r="I237" s="186">
        <f t="shared" si="135"/>
        <v>0</v>
      </c>
      <c r="J237" s="186">
        <f t="shared" si="135"/>
        <v>0</v>
      </c>
      <c r="K237" s="186">
        <f t="shared" si="135"/>
        <v>0</v>
      </c>
      <c r="L237" s="186">
        <f t="shared" ref="L237:N237" si="136">+SUM(L238:L240)</f>
        <v>0</v>
      </c>
      <c r="M237" s="186">
        <f t="shared" si="136"/>
        <v>0</v>
      </c>
      <c r="N237" s="186">
        <f t="shared" si="136"/>
        <v>0</v>
      </c>
    </row>
    <row r="238" spans="1:14" x14ac:dyDescent="0.3">
      <c r="A238" s="223" t="s">
        <v>568</v>
      </c>
      <c r="E238" s="130">
        <v>3224.82</v>
      </c>
      <c r="H238" s="130">
        <v>3224.82</v>
      </c>
    </row>
    <row r="239" spans="1:14" x14ac:dyDescent="0.3">
      <c r="A239" s="223" t="s">
        <v>569</v>
      </c>
      <c r="E239" s="130">
        <v>0</v>
      </c>
      <c r="H239" s="130">
        <v>0</v>
      </c>
    </row>
    <row r="240" spans="1:14" x14ac:dyDescent="0.3">
      <c r="A240" s="223" t="s">
        <v>570</v>
      </c>
      <c r="E240" s="130">
        <v>0</v>
      </c>
      <c r="H240" s="130">
        <v>0</v>
      </c>
    </row>
    <row r="241" spans="1:14" s="187" customFormat="1" ht="15.6" outlineLevel="1" x14ac:dyDescent="0.3">
      <c r="A241" s="224" t="s">
        <v>160</v>
      </c>
      <c r="B241" s="186">
        <f>+SUM(B242:B262)</f>
        <v>0</v>
      </c>
      <c r="C241" s="186">
        <f t="shared" ref="C241:K241" si="137">+SUM(C242:C262)</f>
        <v>0</v>
      </c>
      <c r="D241" s="186">
        <f t="shared" si="137"/>
        <v>0</v>
      </c>
      <c r="E241" s="186">
        <f t="shared" si="137"/>
        <v>0</v>
      </c>
      <c r="F241" s="186">
        <f t="shared" si="137"/>
        <v>0</v>
      </c>
      <c r="G241" s="186">
        <f t="shared" si="137"/>
        <v>0</v>
      </c>
      <c r="H241" s="186">
        <v>0</v>
      </c>
      <c r="I241" s="186">
        <f t="shared" si="137"/>
        <v>0</v>
      </c>
      <c r="J241" s="186">
        <f t="shared" si="137"/>
        <v>0</v>
      </c>
      <c r="K241" s="186">
        <f t="shared" si="137"/>
        <v>0</v>
      </c>
      <c r="L241" s="186">
        <f t="shared" ref="L241:N241" si="138">+SUM(L242:L262)</f>
        <v>0</v>
      </c>
      <c r="M241" s="186">
        <f t="shared" si="138"/>
        <v>0</v>
      </c>
      <c r="N241" s="186">
        <f t="shared" si="138"/>
        <v>0</v>
      </c>
    </row>
    <row r="242" spans="1:14" x14ac:dyDescent="0.3">
      <c r="A242" s="223" t="s">
        <v>571</v>
      </c>
      <c r="E242" s="130">
        <v>0</v>
      </c>
      <c r="H242" s="130">
        <v>0</v>
      </c>
    </row>
    <row r="243" spans="1:14" x14ac:dyDescent="0.3">
      <c r="A243" s="223" t="s">
        <v>770</v>
      </c>
      <c r="E243" s="130">
        <v>0</v>
      </c>
      <c r="H243" s="130">
        <v>0</v>
      </c>
    </row>
    <row r="244" spans="1:14" x14ac:dyDescent="0.3">
      <c r="A244" s="223" t="s">
        <v>572</v>
      </c>
      <c r="E244" s="130">
        <v>0</v>
      </c>
      <c r="H244" s="130">
        <v>0</v>
      </c>
    </row>
    <row r="245" spans="1:14" x14ac:dyDescent="0.3">
      <c r="A245" s="223" t="s">
        <v>573</v>
      </c>
      <c r="E245" s="130">
        <v>0</v>
      </c>
      <c r="H245" s="130">
        <v>0</v>
      </c>
    </row>
    <row r="246" spans="1:14" x14ac:dyDescent="0.3">
      <c r="A246" s="223" t="s">
        <v>574</v>
      </c>
      <c r="E246" s="130">
        <v>0</v>
      </c>
      <c r="H246" s="130">
        <v>0</v>
      </c>
    </row>
    <row r="247" spans="1:14" x14ac:dyDescent="0.3">
      <c r="A247" s="223" t="s">
        <v>575</v>
      </c>
      <c r="E247" s="130">
        <v>0</v>
      </c>
      <c r="H247" s="130">
        <v>0</v>
      </c>
    </row>
    <row r="248" spans="1:14" x14ac:dyDescent="0.3">
      <c r="A248" s="223" t="s">
        <v>576</v>
      </c>
      <c r="E248" s="130">
        <v>0</v>
      </c>
      <c r="H248" s="130">
        <v>0</v>
      </c>
    </row>
    <row r="249" spans="1:14" x14ac:dyDescent="0.3">
      <c r="A249" s="223" t="s">
        <v>577</v>
      </c>
      <c r="E249" s="130">
        <v>0</v>
      </c>
      <c r="H249" s="130">
        <v>0</v>
      </c>
    </row>
    <row r="250" spans="1:14" x14ac:dyDescent="0.3">
      <c r="A250" s="223" t="s">
        <v>578</v>
      </c>
      <c r="E250" s="130">
        <v>0</v>
      </c>
      <c r="H250" s="130">
        <v>0</v>
      </c>
    </row>
    <row r="251" spans="1:14" x14ac:dyDescent="0.3">
      <c r="A251" s="223" t="s">
        <v>815</v>
      </c>
      <c r="E251" s="130">
        <v>0</v>
      </c>
      <c r="H251" s="130">
        <v>0</v>
      </c>
    </row>
    <row r="252" spans="1:14" x14ac:dyDescent="0.3">
      <c r="A252" s="223" t="s">
        <v>816</v>
      </c>
      <c r="E252" s="130">
        <v>0</v>
      </c>
      <c r="H252" s="130">
        <v>0</v>
      </c>
    </row>
    <row r="253" spans="1:14" x14ac:dyDescent="0.3">
      <c r="A253" s="223" t="s">
        <v>579</v>
      </c>
      <c r="E253" s="130">
        <v>0</v>
      </c>
      <c r="H253" s="130">
        <v>0</v>
      </c>
    </row>
    <row r="254" spans="1:14" x14ac:dyDescent="0.3">
      <c r="A254" s="223" t="s">
        <v>580</v>
      </c>
      <c r="E254" s="130">
        <v>0</v>
      </c>
      <c r="H254" s="130">
        <v>0</v>
      </c>
    </row>
    <row r="255" spans="1:14" x14ac:dyDescent="0.3">
      <c r="A255" s="223" t="s">
        <v>581</v>
      </c>
      <c r="E255" s="130">
        <v>0</v>
      </c>
      <c r="H255" s="130">
        <v>0</v>
      </c>
    </row>
    <row r="256" spans="1:14" x14ac:dyDescent="0.3">
      <c r="A256" s="223" t="s">
        <v>582</v>
      </c>
      <c r="E256" s="130">
        <v>0</v>
      </c>
      <c r="H256" s="130">
        <v>0</v>
      </c>
    </row>
    <row r="257" spans="1:14" x14ac:dyDescent="0.3">
      <c r="A257" s="223" t="s">
        <v>583</v>
      </c>
      <c r="E257" s="130">
        <v>0</v>
      </c>
      <c r="H257" s="130">
        <v>0</v>
      </c>
    </row>
    <row r="258" spans="1:14" x14ac:dyDescent="0.3">
      <c r="A258" s="223" t="s">
        <v>584</v>
      </c>
      <c r="E258" s="130">
        <v>0</v>
      </c>
      <c r="H258" s="130">
        <v>0</v>
      </c>
    </row>
    <row r="259" spans="1:14" x14ac:dyDescent="0.3">
      <c r="A259" s="223" t="s">
        <v>585</v>
      </c>
      <c r="E259" s="130">
        <v>0</v>
      </c>
      <c r="H259" s="130">
        <v>0</v>
      </c>
    </row>
    <row r="260" spans="1:14" x14ac:dyDescent="0.3">
      <c r="A260" s="223" t="s">
        <v>586</v>
      </c>
      <c r="E260" s="130">
        <v>0</v>
      </c>
      <c r="H260" s="130">
        <v>0</v>
      </c>
    </row>
    <row r="261" spans="1:14" x14ac:dyDescent="0.3">
      <c r="A261" s="223" t="s">
        <v>587</v>
      </c>
      <c r="E261" s="130">
        <v>0</v>
      </c>
      <c r="H261" s="130">
        <v>0</v>
      </c>
    </row>
    <row r="262" spans="1:14" x14ac:dyDescent="0.3">
      <c r="A262" s="223" t="s">
        <v>588</v>
      </c>
      <c r="E262" s="130">
        <v>0</v>
      </c>
      <c r="H262" s="130">
        <v>0</v>
      </c>
    </row>
    <row r="263" spans="1:14" s="187" customFormat="1" ht="15.6" outlineLevel="1" x14ac:dyDescent="0.3">
      <c r="A263" s="224" t="s">
        <v>161</v>
      </c>
      <c r="B263" s="186">
        <f>+SUM(B264:B269)</f>
        <v>0</v>
      </c>
      <c r="C263" s="186">
        <f t="shared" ref="C263:K263" si="139">+SUM(C264:C269)</f>
        <v>0</v>
      </c>
      <c r="D263" s="186">
        <f t="shared" si="139"/>
        <v>0</v>
      </c>
      <c r="E263" s="186">
        <f t="shared" si="139"/>
        <v>0</v>
      </c>
      <c r="F263" s="186">
        <f t="shared" si="139"/>
        <v>0</v>
      </c>
      <c r="G263" s="186">
        <f t="shared" si="139"/>
        <v>0</v>
      </c>
      <c r="H263" s="186">
        <v>0</v>
      </c>
      <c r="I263" s="186">
        <f t="shared" si="139"/>
        <v>0</v>
      </c>
      <c r="J263" s="186">
        <f t="shared" si="139"/>
        <v>0</v>
      </c>
      <c r="K263" s="186">
        <f t="shared" si="139"/>
        <v>0</v>
      </c>
      <c r="L263" s="186">
        <f t="shared" ref="L263:N263" si="140">+SUM(L264:L269)</f>
        <v>0</v>
      </c>
      <c r="M263" s="186">
        <f t="shared" si="140"/>
        <v>0</v>
      </c>
      <c r="N263" s="186">
        <f t="shared" si="140"/>
        <v>0</v>
      </c>
    </row>
    <row r="264" spans="1:14" x14ac:dyDescent="0.3">
      <c r="A264" s="223" t="s">
        <v>589</v>
      </c>
      <c r="E264" s="130">
        <v>0</v>
      </c>
      <c r="H264" s="130">
        <v>0</v>
      </c>
    </row>
    <row r="265" spans="1:14" x14ac:dyDescent="0.3">
      <c r="A265" s="223" t="s">
        <v>590</v>
      </c>
      <c r="E265" s="130">
        <v>0</v>
      </c>
      <c r="H265" s="130">
        <v>0</v>
      </c>
    </row>
    <row r="266" spans="1:14" x14ac:dyDescent="0.3">
      <c r="A266" s="223" t="s">
        <v>591</v>
      </c>
      <c r="E266" s="130">
        <v>0</v>
      </c>
      <c r="H266" s="130">
        <v>0</v>
      </c>
    </row>
    <row r="267" spans="1:14" x14ac:dyDescent="0.3">
      <c r="A267" s="223" t="s">
        <v>592</v>
      </c>
      <c r="E267" s="130">
        <v>0</v>
      </c>
      <c r="H267" s="130">
        <v>0</v>
      </c>
    </row>
    <row r="268" spans="1:14" x14ac:dyDescent="0.3">
      <c r="A268" s="223" t="s">
        <v>593</v>
      </c>
      <c r="E268" s="130">
        <v>0</v>
      </c>
      <c r="H268" s="130">
        <v>0</v>
      </c>
    </row>
    <row r="269" spans="1:14" x14ac:dyDescent="0.3">
      <c r="A269" s="223" t="s">
        <v>594</v>
      </c>
      <c r="E269" s="130">
        <v>0</v>
      </c>
      <c r="H269" s="130">
        <v>0</v>
      </c>
    </row>
    <row r="270" spans="1:14" s="187" customFormat="1" ht="15.6" outlineLevel="1" x14ac:dyDescent="0.3">
      <c r="A270" s="224" t="s">
        <v>162</v>
      </c>
      <c r="B270" s="186">
        <f>+SUM(B271:B273)</f>
        <v>0</v>
      </c>
      <c r="C270" s="186">
        <f t="shared" ref="C270:K270" si="141">+SUM(C271:C273)</f>
        <v>0</v>
      </c>
      <c r="D270" s="186">
        <f t="shared" si="141"/>
        <v>0</v>
      </c>
      <c r="E270" s="186">
        <f t="shared" si="141"/>
        <v>0</v>
      </c>
      <c r="F270" s="186">
        <f t="shared" si="141"/>
        <v>0</v>
      </c>
      <c r="G270" s="186">
        <f t="shared" si="141"/>
        <v>0</v>
      </c>
      <c r="H270" s="186">
        <v>0</v>
      </c>
      <c r="I270" s="186">
        <f t="shared" si="141"/>
        <v>0</v>
      </c>
      <c r="J270" s="186">
        <f t="shared" si="141"/>
        <v>0</v>
      </c>
      <c r="K270" s="186">
        <f t="shared" si="141"/>
        <v>0</v>
      </c>
      <c r="L270" s="186">
        <f t="shared" ref="L270:N270" si="142">+SUM(L271:L273)</f>
        <v>0</v>
      </c>
      <c r="M270" s="186">
        <f t="shared" si="142"/>
        <v>0</v>
      </c>
      <c r="N270" s="186">
        <f t="shared" si="142"/>
        <v>0</v>
      </c>
    </row>
    <row r="271" spans="1:14" x14ac:dyDescent="0.3">
      <c r="A271" s="223" t="s">
        <v>595</v>
      </c>
      <c r="E271" s="130">
        <v>0</v>
      </c>
      <c r="H271" s="130">
        <v>0</v>
      </c>
    </row>
    <row r="272" spans="1:14" x14ac:dyDescent="0.3">
      <c r="A272" s="223" t="s">
        <v>596</v>
      </c>
      <c r="E272" s="130">
        <v>0</v>
      </c>
      <c r="H272" s="130">
        <v>0</v>
      </c>
    </row>
    <row r="273" spans="1:14" x14ac:dyDescent="0.3">
      <c r="A273" s="223" t="s">
        <v>597</v>
      </c>
      <c r="E273" s="130">
        <v>0</v>
      </c>
      <c r="H273" s="130">
        <v>0</v>
      </c>
    </row>
    <row r="274" spans="1:14" s="187" customFormat="1" ht="15.6" outlineLevel="1" x14ac:dyDescent="0.3">
      <c r="A274" s="224" t="s">
        <v>163</v>
      </c>
      <c r="B274" s="186">
        <f>+SUM(B275:B277)</f>
        <v>0</v>
      </c>
      <c r="C274" s="186">
        <f t="shared" ref="C274:K274" si="143">+SUM(C275:C277)</f>
        <v>0</v>
      </c>
      <c r="D274" s="186">
        <f t="shared" si="143"/>
        <v>0</v>
      </c>
      <c r="E274" s="186">
        <f t="shared" si="143"/>
        <v>4855.26</v>
      </c>
      <c r="F274" s="186">
        <f t="shared" si="143"/>
        <v>0</v>
      </c>
      <c r="G274" s="186">
        <f t="shared" si="143"/>
        <v>0</v>
      </c>
      <c r="H274" s="186">
        <v>6338.2</v>
      </c>
      <c r="I274" s="186">
        <f t="shared" si="143"/>
        <v>0</v>
      </c>
      <c r="J274" s="186">
        <f t="shared" si="143"/>
        <v>0</v>
      </c>
      <c r="K274" s="186">
        <f t="shared" si="143"/>
        <v>0</v>
      </c>
      <c r="L274" s="186">
        <f t="shared" ref="L274:N274" si="144">+SUM(L275:L277)</f>
        <v>0</v>
      </c>
      <c r="M274" s="186">
        <f t="shared" si="144"/>
        <v>0</v>
      </c>
      <c r="N274" s="186">
        <f t="shared" si="144"/>
        <v>0</v>
      </c>
    </row>
    <row r="275" spans="1:14" x14ac:dyDescent="0.3">
      <c r="A275" s="223" t="s">
        <v>163</v>
      </c>
      <c r="E275" s="130">
        <v>4855.26</v>
      </c>
      <c r="H275" s="130">
        <v>6338.2</v>
      </c>
    </row>
    <row r="276" spans="1:14" x14ac:dyDescent="0.3">
      <c r="A276" s="223" t="s">
        <v>598</v>
      </c>
      <c r="E276" s="130">
        <v>0</v>
      </c>
      <c r="H276" s="130">
        <v>0</v>
      </c>
    </row>
    <row r="277" spans="1:14" x14ac:dyDescent="0.3">
      <c r="A277" s="223" t="s">
        <v>599</v>
      </c>
      <c r="E277" s="130">
        <v>0</v>
      </c>
      <c r="H277" s="130">
        <v>0</v>
      </c>
    </row>
    <row r="278" spans="1:14" s="187" customFormat="1" ht="15.6" outlineLevel="1" x14ac:dyDescent="0.3">
      <c r="A278" s="224" t="s">
        <v>164</v>
      </c>
      <c r="B278" s="186">
        <f>+SUM(B279:B281)</f>
        <v>0</v>
      </c>
      <c r="C278" s="186">
        <f t="shared" ref="C278:K278" si="145">+SUM(C279:C281)</f>
        <v>0</v>
      </c>
      <c r="D278" s="186">
        <f t="shared" si="145"/>
        <v>0</v>
      </c>
      <c r="E278" s="186">
        <f t="shared" si="145"/>
        <v>1319.94</v>
      </c>
      <c r="F278" s="186">
        <f t="shared" si="145"/>
        <v>0</v>
      </c>
      <c r="G278" s="186">
        <f t="shared" si="145"/>
        <v>0</v>
      </c>
      <c r="H278" s="186">
        <v>1319.94</v>
      </c>
      <c r="I278" s="186">
        <f t="shared" si="145"/>
        <v>0</v>
      </c>
      <c r="J278" s="186">
        <f t="shared" si="145"/>
        <v>0</v>
      </c>
      <c r="K278" s="186">
        <f t="shared" si="145"/>
        <v>0</v>
      </c>
      <c r="L278" s="186">
        <f t="shared" ref="L278:N278" si="146">+SUM(L279:L281)</f>
        <v>0</v>
      </c>
      <c r="M278" s="186">
        <f t="shared" si="146"/>
        <v>0</v>
      </c>
      <c r="N278" s="186">
        <f t="shared" si="146"/>
        <v>0</v>
      </c>
    </row>
    <row r="279" spans="1:14" x14ac:dyDescent="0.3">
      <c r="A279" s="223" t="s">
        <v>164</v>
      </c>
      <c r="E279" s="130">
        <v>1319.94</v>
      </c>
      <c r="H279" s="130">
        <v>1319.94</v>
      </c>
    </row>
    <row r="280" spans="1:14" x14ac:dyDescent="0.3">
      <c r="A280" s="223" t="s">
        <v>600</v>
      </c>
      <c r="E280" s="130">
        <v>0</v>
      </c>
      <c r="H280" s="130">
        <v>0</v>
      </c>
    </row>
    <row r="281" spans="1:14" x14ac:dyDescent="0.3">
      <c r="A281" s="223" t="s">
        <v>601</v>
      </c>
      <c r="E281" s="130">
        <v>0</v>
      </c>
      <c r="H281" s="130">
        <v>0</v>
      </c>
    </row>
    <row r="282" spans="1:14" s="187" customFormat="1" ht="15.6" outlineLevel="1" x14ac:dyDescent="0.3">
      <c r="A282" s="224" t="s">
        <v>165</v>
      </c>
      <c r="B282" s="186">
        <f>+SUM(B283:B285)</f>
        <v>0</v>
      </c>
      <c r="C282" s="186">
        <f t="shared" ref="C282:K282" si="147">+SUM(C283:C285)</f>
        <v>0</v>
      </c>
      <c r="D282" s="186">
        <f t="shared" si="147"/>
        <v>0</v>
      </c>
      <c r="E282" s="186">
        <f t="shared" si="147"/>
        <v>1777.26</v>
      </c>
      <c r="F282" s="186">
        <f t="shared" si="147"/>
        <v>0</v>
      </c>
      <c r="G282" s="186">
        <f t="shared" si="147"/>
        <v>0</v>
      </c>
      <c r="H282" s="186">
        <v>1777.26</v>
      </c>
      <c r="I282" s="186">
        <f t="shared" si="147"/>
        <v>0</v>
      </c>
      <c r="J282" s="186">
        <f t="shared" si="147"/>
        <v>0</v>
      </c>
      <c r="K282" s="186">
        <f t="shared" si="147"/>
        <v>0</v>
      </c>
      <c r="L282" s="186">
        <f t="shared" ref="L282:N282" si="148">+SUM(L283:L285)</f>
        <v>0</v>
      </c>
      <c r="M282" s="186">
        <f t="shared" si="148"/>
        <v>0</v>
      </c>
      <c r="N282" s="186">
        <f t="shared" si="148"/>
        <v>0</v>
      </c>
    </row>
    <row r="283" spans="1:14" x14ac:dyDescent="0.3">
      <c r="A283" s="223" t="s">
        <v>165</v>
      </c>
      <c r="E283" s="130">
        <v>1777.26</v>
      </c>
      <c r="H283" s="130">
        <v>1777.26</v>
      </c>
    </row>
    <row r="284" spans="1:14" x14ac:dyDescent="0.3">
      <c r="A284" s="223" t="s">
        <v>602</v>
      </c>
      <c r="E284" s="130">
        <v>0</v>
      </c>
      <c r="H284" s="130">
        <v>0</v>
      </c>
    </row>
    <row r="285" spans="1:14" x14ac:dyDescent="0.3">
      <c r="A285" s="223" t="s">
        <v>603</v>
      </c>
      <c r="E285" s="130">
        <v>0</v>
      </c>
      <c r="H285" s="130">
        <v>0</v>
      </c>
    </row>
    <row r="286" spans="1:14" s="187" customFormat="1" ht="15.6" outlineLevel="1" x14ac:dyDescent="0.3">
      <c r="A286" s="224" t="s">
        <v>604</v>
      </c>
      <c r="B286" s="186">
        <f>+SUM(B287:B289)</f>
        <v>0</v>
      </c>
      <c r="C286" s="186">
        <f t="shared" ref="C286:K286" si="149">+SUM(C287:C289)</f>
        <v>0</v>
      </c>
      <c r="D286" s="186">
        <f t="shared" si="149"/>
        <v>0</v>
      </c>
      <c r="E286" s="186">
        <f t="shared" si="149"/>
        <v>0</v>
      </c>
      <c r="F286" s="186">
        <f t="shared" si="149"/>
        <v>0</v>
      </c>
      <c r="G286" s="186">
        <f t="shared" si="149"/>
        <v>0</v>
      </c>
      <c r="H286" s="186">
        <v>0</v>
      </c>
      <c r="I286" s="186">
        <f t="shared" si="149"/>
        <v>0</v>
      </c>
      <c r="J286" s="186">
        <f t="shared" si="149"/>
        <v>0</v>
      </c>
      <c r="K286" s="186">
        <f t="shared" si="149"/>
        <v>0</v>
      </c>
      <c r="L286" s="186">
        <f t="shared" ref="L286:N286" si="150">+SUM(L287:L289)</f>
        <v>0</v>
      </c>
      <c r="M286" s="186">
        <f t="shared" si="150"/>
        <v>0</v>
      </c>
      <c r="N286" s="186">
        <f t="shared" si="150"/>
        <v>0</v>
      </c>
    </row>
    <row r="287" spans="1:14" x14ac:dyDescent="0.3">
      <c r="A287" s="223" t="s">
        <v>604</v>
      </c>
      <c r="E287" s="130">
        <v>0</v>
      </c>
      <c r="H287" s="130">
        <v>0</v>
      </c>
    </row>
    <row r="288" spans="1:14" x14ac:dyDescent="0.3">
      <c r="A288" s="223" t="s">
        <v>605</v>
      </c>
      <c r="E288" s="130">
        <v>0</v>
      </c>
      <c r="H288" s="130">
        <v>0</v>
      </c>
    </row>
    <row r="289" spans="1:14" x14ac:dyDescent="0.3">
      <c r="A289" s="223" t="s">
        <v>606</v>
      </c>
      <c r="E289" s="130">
        <v>0</v>
      </c>
      <c r="H289" s="130">
        <v>0</v>
      </c>
    </row>
    <row r="290" spans="1:14" s="187" customFormat="1" ht="15.6" outlineLevel="1" x14ac:dyDescent="0.3">
      <c r="A290" s="224" t="s">
        <v>166</v>
      </c>
      <c r="B290" s="186">
        <f t="shared" ref="B290:N290" si="151">+SUM(B291:B294)</f>
        <v>0</v>
      </c>
      <c r="C290" s="186">
        <f t="shared" si="151"/>
        <v>0</v>
      </c>
      <c r="D290" s="186">
        <f t="shared" si="151"/>
        <v>0</v>
      </c>
      <c r="E290" s="186">
        <f t="shared" si="151"/>
        <v>0</v>
      </c>
      <c r="F290" s="186">
        <f t="shared" si="151"/>
        <v>0</v>
      </c>
      <c r="G290" s="186">
        <f t="shared" si="151"/>
        <v>0</v>
      </c>
      <c r="H290" s="186">
        <v>0</v>
      </c>
      <c r="I290" s="186">
        <f t="shared" si="151"/>
        <v>0</v>
      </c>
      <c r="J290" s="186">
        <f t="shared" si="151"/>
        <v>0</v>
      </c>
      <c r="K290" s="186">
        <f t="shared" si="151"/>
        <v>0</v>
      </c>
      <c r="L290" s="186">
        <f t="shared" si="151"/>
        <v>0</v>
      </c>
      <c r="M290" s="186">
        <f t="shared" si="151"/>
        <v>0</v>
      </c>
      <c r="N290" s="186">
        <f t="shared" si="151"/>
        <v>0</v>
      </c>
    </row>
    <row r="291" spans="1:14" x14ac:dyDescent="0.3">
      <c r="A291" s="223" t="s">
        <v>166</v>
      </c>
      <c r="E291" s="130">
        <v>0</v>
      </c>
      <c r="H291" s="130">
        <v>0</v>
      </c>
    </row>
    <row r="292" spans="1:14" x14ac:dyDescent="0.3">
      <c r="A292" s="223" t="s">
        <v>607</v>
      </c>
      <c r="E292" s="130">
        <v>0</v>
      </c>
      <c r="H292" s="130">
        <v>0</v>
      </c>
    </row>
    <row r="293" spans="1:14" x14ac:dyDescent="0.3">
      <c r="A293" s="223" t="s">
        <v>608</v>
      </c>
      <c r="E293" s="130">
        <v>0</v>
      </c>
      <c r="H293" s="130">
        <v>0</v>
      </c>
    </row>
    <row r="294" spans="1:14" x14ac:dyDescent="0.3">
      <c r="A294" s="223" t="s">
        <v>609</v>
      </c>
      <c r="E294" s="130">
        <v>0</v>
      </c>
      <c r="H294" s="130">
        <v>0</v>
      </c>
    </row>
    <row r="295" spans="1:14" s="182" customFormat="1" ht="18.600000000000001" thickBot="1" x14ac:dyDescent="0.4">
      <c r="A295" s="218" t="s">
        <v>613</v>
      </c>
      <c r="B295" s="181">
        <f t="shared" ref="B295:N295" si="152">+B229+B174</f>
        <v>0</v>
      </c>
      <c r="C295" s="181">
        <f t="shared" si="152"/>
        <v>0</v>
      </c>
      <c r="D295" s="181">
        <f t="shared" si="152"/>
        <v>0</v>
      </c>
      <c r="E295" s="181">
        <f t="shared" ref="E295:G295" si="153">+E229+E174</f>
        <v>82701.399999999994</v>
      </c>
      <c r="F295" s="181">
        <f t="shared" si="153"/>
        <v>0</v>
      </c>
      <c r="G295" s="181">
        <f t="shared" si="153"/>
        <v>0</v>
      </c>
      <c r="H295" s="181">
        <v>86759.9</v>
      </c>
      <c r="I295" s="181">
        <f t="shared" si="152"/>
        <v>0</v>
      </c>
      <c r="J295" s="181">
        <f t="shared" si="152"/>
        <v>0</v>
      </c>
      <c r="K295" s="181">
        <f t="shared" si="152"/>
        <v>0</v>
      </c>
      <c r="L295" s="181">
        <f t="shared" si="152"/>
        <v>0</v>
      </c>
      <c r="M295" s="181">
        <f t="shared" si="152"/>
        <v>0</v>
      </c>
      <c r="N295" s="181">
        <f t="shared" si="152"/>
        <v>0</v>
      </c>
    </row>
    <row r="296" spans="1:14" s="182" customFormat="1" ht="19.2" thickTop="1" thickBot="1" x14ac:dyDescent="0.4">
      <c r="A296" s="218" t="s">
        <v>614</v>
      </c>
      <c r="B296" s="181">
        <f t="shared" ref="B296:N296" si="154">+B172+B295</f>
        <v>0</v>
      </c>
      <c r="C296" s="181">
        <f t="shared" si="154"/>
        <v>0</v>
      </c>
      <c r="D296" s="181">
        <f t="shared" si="154"/>
        <v>0</v>
      </c>
      <c r="E296" s="181">
        <f t="shared" si="154"/>
        <v>1084777.2111845165</v>
      </c>
      <c r="F296" s="181">
        <f t="shared" si="154"/>
        <v>0</v>
      </c>
      <c r="G296" s="181">
        <f t="shared" si="154"/>
        <v>0</v>
      </c>
      <c r="H296" s="181">
        <f t="shared" si="154"/>
        <v>1252267.5149620962</v>
      </c>
      <c r="I296" s="181">
        <f t="shared" si="154"/>
        <v>0</v>
      </c>
      <c r="J296" s="181">
        <f t="shared" si="154"/>
        <v>0</v>
      </c>
      <c r="K296" s="181">
        <f t="shared" si="154"/>
        <v>0</v>
      </c>
      <c r="L296" s="181">
        <f t="shared" si="154"/>
        <v>0</v>
      </c>
      <c r="M296" s="181">
        <f t="shared" si="154"/>
        <v>0</v>
      </c>
      <c r="N296" s="181">
        <f t="shared" si="154"/>
        <v>0</v>
      </c>
    </row>
    <row r="297" spans="1:14" ht="15" thickTop="1" x14ac:dyDescent="0.3"/>
    <row r="298" spans="1:14" s="3" customFormat="1" ht="18" x14ac:dyDescent="0.3">
      <c r="A298" s="200" t="s">
        <v>619</v>
      </c>
      <c r="B298" s="184">
        <f>+B299+B303+B308+B314+B318+B324</f>
        <v>0</v>
      </c>
      <c r="C298" s="184">
        <f t="shared" ref="C298:K298" si="155">+C299+C303+C308+C314+C318+C324</f>
        <v>0</v>
      </c>
      <c r="D298" s="184">
        <f t="shared" si="155"/>
        <v>0</v>
      </c>
      <c r="E298" s="184">
        <f t="shared" ref="E298:G298" si="156">+E299+E303+E308+E314+E318+E324</f>
        <v>415829.19</v>
      </c>
      <c r="F298" s="184">
        <f t="shared" si="156"/>
        <v>0</v>
      </c>
      <c r="G298" s="184">
        <f t="shared" si="156"/>
        <v>0</v>
      </c>
      <c r="H298" s="184">
        <v>537925.34</v>
      </c>
      <c r="I298" s="184">
        <f t="shared" si="155"/>
        <v>0</v>
      </c>
      <c r="J298" s="184">
        <f t="shared" si="155"/>
        <v>0</v>
      </c>
      <c r="K298" s="184">
        <f t="shared" si="155"/>
        <v>0</v>
      </c>
      <c r="L298" s="184">
        <f t="shared" ref="L298" si="157">+L299+L303+L308+L314+L318+L324</f>
        <v>0</v>
      </c>
      <c r="M298" s="184">
        <f t="shared" ref="M298:N298" si="158">+M299+M303+M308+M314+M318+M324</f>
        <v>0</v>
      </c>
      <c r="N298" s="184">
        <f t="shared" si="158"/>
        <v>0</v>
      </c>
    </row>
    <row r="299" spans="1:14" s="187" customFormat="1" ht="15.6" outlineLevel="1" x14ac:dyDescent="0.3">
      <c r="A299" s="224" t="s">
        <v>615</v>
      </c>
      <c r="B299" s="186">
        <f>+SUM(B300:B302)</f>
        <v>0</v>
      </c>
      <c r="C299" s="186">
        <f t="shared" ref="C299:K299" si="159">+SUM(C300:C302)</f>
        <v>0</v>
      </c>
      <c r="D299" s="186">
        <f t="shared" si="159"/>
        <v>0</v>
      </c>
      <c r="E299" s="186">
        <f t="shared" ref="E299:G299" si="160">+SUM(E300:E302)</f>
        <v>15174.89</v>
      </c>
      <c r="F299" s="186">
        <f t="shared" si="160"/>
        <v>0</v>
      </c>
      <c r="G299" s="186">
        <f t="shared" si="160"/>
        <v>0</v>
      </c>
      <c r="H299" s="186">
        <v>81413.5</v>
      </c>
      <c r="I299" s="186">
        <f t="shared" si="159"/>
        <v>0</v>
      </c>
      <c r="J299" s="186">
        <f t="shared" si="159"/>
        <v>0</v>
      </c>
      <c r="K299" s="186">
        <f t="shared" si="159"/>
        <v>0</v>
      </c>
      <c r="L299" s="186">
        <f t="shared" ref="L299" si="161">+SUM(L300:L302)</f>
        <v>0</v>
      </c>
      <c r="M299" s="186">
        <f t="shared" ref="M299:N299" si="162">+SUM(M300:M302)</f>
        <v>0</v>
      </c>
      <c r="N299" s="186">
        <f t="shared" si="162"/>
        <v>0</v>
      </c>
    </row>
    <row r="300" spans="1:14" x14ac:dyDescent="0.3">
      <c r="A300" s="225" t="s">
        <v>616</v>
      </c>
      <c r="E300" s="130">
        <v>15174.89</v>
      </c>
      <c r="H300" s="130">
        <v>81413.5</v>
      </c>
    </row>
    <row r="301" spans="1:14" x14ac:dyDescent="0.3">
      <c r="A301" s="225" t="s">
        <v>617</v>
      </c>
      <c r="E301" s="130">
        <v>0</v>
      </c>
      <c r="H301" s="130">
        <v>0</v>
      </c>
    </row>
    <row r="302" spans="1:14" x14ac:dyDescent="0.3">
      <c r="A302" s="225" t="s">
        <v>618</v>
      </c>
      <c r="E302" s="130">
        <v>0</v>
      </c>
      <c r="H302" s="130">
        <v>0</v>
      </c>
    </row>
    <row r="303" spans="1:14" s="187" customFormat="1" ht="15.6" outlineLevel="1" x14ac:dyDescent="0.3">
      <c r="A303" s="224" t="s">
        <v>620</v>
      </c>
      <c r="B303" s="186">
        <f>+SUM(B304:B307)</f>
        <v>0</v>
      </c>
      <c r="C303" s="186">
        <f t="shared" ref="C303:K303" si="163">+SUM(C304:C307)</f>
        <v>0</v>
      </c>
      <c r="D303" s="186">
        <f t="shared" si="163"/>
        <v>0</v>
      </c>
      <c r="E303" s="186">
        <f t="shared" si="163"/>
        <v>401465.98</v>
      </c>
      <c r="F303" s="186">
        <f t="shared" si="163"/>
        <v>0</v>
      </c>
      <c r="G303" s="186">
        <f t="shared" si="163"/>
        <v>0</v>
      </c>
      <c r="H303" s="186">
        <v>443351.21</v>
      </c>
      <c r="I303" s="186">
        <f t="shared" si="163"/>
        <v>0</v>
      </c>
      <c r="J303" s="186">
        <f t="shared" si="163"/>
        <v>0</v>
      </c>
      <c r="K303" s="186">
        <f t="shared" si="163"/>
        <v>0</v>
      </c>
      <c r="L303" s="186">
        <f t="shared" ref="L303:N303" si="164">+SUM(L304:L307)</f>
        <v>0</v>
      </c>
      <c r="M303" s="186">
        <f t="shared" si="164"/>
        <v>0</v>
      </c>
      <c r="N303" s="186">
        <f t="shared" si="164"/>
        <v>0</v>
      </c>
    </row>
    <row r="304" spans="1:14" x14ac:dyDescent="0.3">
      <c r="A304" s="223" t="s">
        <v>621</v>
      </c>
      <c r="E304" s="130">
        <v>401465.98</v>
      </c>
      <c r="H304" s="130">
        <v>443351.21</v>
      </c>
    </row>
    <row r="305" spans="1:14" x14ac:dyDescent="0.3">
      <c r="A305" s="223" t="s">
        <v>771</v>
      </c>
      <c r="E305" s="130">
        <v>0</v>
      </c>
      <c r="H305" s="130">
        <v>0</v>
      </c>
    </row>
    <row r="306" spans="1:14" x14ac:dyDescent="0.3">
      <c r="A306" s="223" t="s">
        <v>622</v>
      </c>
      <c r="E306" s="130">
        <v>0</v>
      </c>
      <c r="H306" s="130">
        <v>0</v>
      </c>
    </row>
    <row r="307" spans="1:14" x14ac:dyDescent="0.3">
      <c r="A307" s="223" t="s">
        <v>623</v>
      </c>
      <c r="E307" s="130">
        <v>0</v>
      </c>
      <c r="H307" s="130">
        <v>0</v>
      </c>
    </row>
    <row r="308" spans="1:14" s="187" customFormat="1" ht="15.6" outlineLevel="1" x14ac:dyDescent="0.3">
      <c r="A308" s="224" t="s">
        <v>624</v>
      </c>
      <c r="B308" s="186">
        <f>+SUM(B309:B313)</f>
        <v>0</v>
      </c>
      <c r="C308" s="186">
        <f t="shared" ref="C308:K308" si="165">+SUM(C309:C313)</f>
        <v>0</v>
      </c>
      <c r="D308" s="186">
        <f t="shared" si="165"/>
        <v>0</v>
      </c>
      <c r="E308" s="186">
        <f t="shared" si="165"/>
        <v>0</v>
      </c>
      <c r="F308" s="186">
        <f t="shared" si="165"/>
        <v>0</v>
      </c>
      <c r="G308" s="186">
        <f t="shared" si="165"/>
        <v>0</v>
      </c>
      <c r="H308" s="186">
        <v>0</v>
      </c>
      <c r="I308" s="186">
        <f t="shared" si="165"/>
        <v>0</v>
      </c>
      <c r="J308" s="186">
        <f t="shared" si="165"/>
        <v>0</v>
      </c>
      <c r="K308" s="186">
        <f t="shared" si="165"/>
        <v>0</v>
      </c>
      <c r="L308" s="186">
        <f t="shared" ref="L308:N308" si="166">+SUM(L309:L313)</f>
        <v>0</v>
      </c>
      <c r="M308" s="186">
        <f t="shared" si="166"/>
        <v>0</v>
      </c>
      <c r="N308" s="186">
        <f t="shared" si="166"/>
        <v>0</v>
      </c>
    </row>
    <row r="309" spans="1:14" x14ac:dyDescent="0.3">
      <c r="A309" s="223" t="s">
        <v>625</v>
      </c>
      <c r="E309" s="130">
        <v>0</v>
      </c>
      <c r="H309" s="130">
        <v>0</v>
      </c>
    </row>
    <row r="310" spans="1:14" x14ac:dyDescent="0.3">
      <c r="A310" s="223" t="s">
        <v>626</v>
      </c>
      <c r="E310" s="130">
        <v>0</v>
      </c>
      <c r="H310" s="130">
        <v>0</v>
      </c>
    </row>
    <row r="311" spans="1:14" x14ac:dyDescent="0.3">
      <c r="A311" s="223" t="s">
        <v>627</v>
      </c>
      <c r="E311" s="130">
        <v>0</v>
      </c>
      <c r="H311" s="130">
        <v>0</v>
      </c>
    </row>
    <row r="312" spans="1:14" x14ac:dyDescent="0.3">
      <c r="A312" s="223" t="s">
        <v>628</v>
      </c>
      <c r="E312" s="130">
        <v>0</v>
      </c>
      <c r="H312" s="130">
        <v>0</v>
      </c>
    </row>
    <row r="313" spans="1:14" x14ac:dyDescent="0.3">
      <c r="A313" s="223" t="s">
        <v>629</v>
      </c>
      <c r="E313" s="130">
        <v>0</v>
      </c>
      <c r="H313" s="130">
        <v>0</v>
      </c>
    </row>
    <row r="314" spans="1:14" s="187" customFormat="1" ht="15.6" outlineLevel="1" x14ac:dyDescent="0.3">
      <c r="A314" s="224" t="s">
        <v>630</v>
      </c>
      <c r="B314" s="186">
        <f>+SUM(B315:B317)</f>
        <v>0</v>
      </c>
      <c r="C314" s="186">
        <f t="shared" ref="C314:K314" si="167">+SUM(C315:C317)</f>
        <v>0</v>
      </c>
      <c r="D314" s="186">
        <f t="shared" si="167"/>
        <v>0</v>
      </c>
      <c r="E314" s="186">
        <f t="shared" si="167"/>
        <v>0</v>
      </c>
      <c r="F314" s="186">
        <f t="shared" si="167"/>
        <v>0</v>
      </c>
      <c r="G314" s="186">
        <f t="shared" si="167"/>
        <v>0</v>
      </c>
      <c r="H314" s="186">
        <v>0</v>
      </c>
      <c r="I314" s="186">
        <f t="shared" si="167"/>
        <v>0</v>
      </c>
      <c r="J314" s="186">
        <f t="shared" si="167"/>
        <v>0</v>
      </c>
      <c r="K314" s="186">
        <f t="shared" si="167"/>
        <v>0</v>
      </c>
      <c r="L314" s="186">
        <f t="shared" ref="L314:N314" si="168">+SUM(L315:L317)</f>
        <v>0</v>
      </c>
      <c r="M314" s="186">
        <f t="shared" si="168"/>
        <v>0</v>
      </c>
      <c r="N314" s="186">
        <f t="shared" si="168"/>
        <v>0</v>
      </c>
    </row>
    <row r="315" spans="1:14" x14ac:dyDescent="0.3">
      <c r="A315" s="223" t="s">
        <v>631</v>
      </c>
      <c r="E315" s="130">
        <v>0</v>
      </c>
      <c r="H315" s="130">
        <v>0</v>
      </c>
    </row>
    <row r="316" spans="1:14" x14ac:dyDescent="0.3">
      <c r="A316" s="223" t="s">
        <v>632</v>
      </c>
      <c r="E316" s="130">
        <v>0</v>
      </c>
      <c r="H316" s="130">
        <v>0</v>
      </c>
    </row>
    <row r="317" spans="1:14" x14ac:dyDescent="0.3">
      <c r="A317" s="223" t="s">
        <v>633</v>
      </c>
      <c r="E317" s="130">
        <v>0</v>
      </c>
      <c r="H317" s="130">
        <v>0</v>
      </c>
    </row>
    <row r="318" spans="1:14" s="187" customFormat="1" ht="15.6" outlineLevel="1" x14ac:dyDescent="0.3">
      <c r="A318" s="224" t="s">
        <v>170</v>
      </c>
      <c r="B318" s="186">
        <f>+SUM(B319:B323)</f>
        <v>0</v>
      </c>
      <c r="C318" s="186">
        <f t="shared" ref="C318:K318" si="169">+SUM(C319:C323)</f>
        <v>0</v>
      </c>
      <c r="D318" s="186">
        <f t="shared" si="169"/>
        <v>0</v>
      </c>
      <c r="E318" s="186">
        <f t="shared" si="169"/>
        <v>-13600</v>
      </c>
      <c r="F318" s="186">
        <f t="shared" si="169"/>
        <v>0</v>
      </c>
      <c r="G318" s="186">
        <f t="shared" si="169"/>
        <v>0</v>
      </c>
      <c r="H318" s="186">
        <v>0</v>
      </c>
      <c r="I318" s="186">
        <f t="shared" si="169"/>
        <v>0</v>
      </c>
      <c r="J318" s="186">
        <f t="shared" si="169"/>
        <v>0</v>
      </c>
      <c r="K318" s="186">
        <f t="shared" si="169"/>
        <v>0</v>
      </c>
      <c r="L318" s="186">
        <f t="shared" ref="L318:N318" si="170">+SUM(L319:L323)</f>
        <v>0</v>
      </c>
      <c r="M318" s="186">
        <f t="shared" si="170"/>
        <v>0</v>
      </c>
      <c r="N318" s="186">
        <f t="shared" si="170"/>
        <v>0</v>
      </c>
    </row>
    <row r="319" spans="1:14" x14ac:dyDescent="0.3">
      <c r="A319" s="223" t="s">
        <v>634</v>
      </c>
      <c r="E319" s="130">
        <v>0</v>
      </c>
      <c r="H319" s="130">
        <v>0</v>
      </c>
    </row>
    <row r="320" spans="1:14" x14ac:dyDescent="0.3">
      <c r="A320" s="223" t="s">
        <v>635</v>
      </c>
      <c r="E320" s="130">
        <v>0</v>
      </c>
      <c r="H320" s="130">
        <v>0</v>
      </c>
    </row>
    <row r="321" spans="1:14" x14ac:dyDescent="0.3">
      <c r="A321" s="223" t="s">
        <v>636</v>
      </c>
      <c r="E321" s="130">
        <v>0</v>
      </c>
      <c r="H321" s="130">
        <v>0</v>
      </c>
    </row>
    <row r="322" spans="1:14" x14ac:dyDescent="0.3">
      <c r="A322" s="223" t="s">
        <v>637</v>
      </c>
      <c r="E322" s="130">
        <v>0</v>
      </c>
      <c r="H322" s="130">
        <v>0</v>
      </c>
    </row>
    <row r="323" spans="1:14" x14ac:dyDescent="0.3">
      <c r="A323" s="296" t="s">
        <v>803</v>
      </c>
      <c r="E323" s="130">
        <v>-13600</v>
      </c>
      <c r="H323" s="130">
        <v>0</v>
      </c>
    </row>
    <row r="324" spans="1:14" s="187" customFormat="1" ht="15.6" outlineLevel="1" x14ac:dyDescent="0.3">
      <c r="A324" s="224" t="s">
        <v>638</v>
      </c>
      <c r="B324" s="186">
        <f>+SUM(B325)</f>
        <v>0</v>
      </c>
      <c r="C324" s="186">
        <f t="shared" ref="C324:K324" si="171">+SUM(C325)</f>
        <v>0</v>
      </c>
      <c r="D324" s="186">
        <f t="shared" si="171"/>
        <v>0</v>
      </c>
      <c r="E324" s="186">
        <f t="shared" si="171"/>
        <v>12788.32</v>
      </c>
      <c r="F324" s="186">
        <f t="shared" si="171"/>
        <v>0</v>
      </c>
      <c r="G324" s="186">
        <f t="shared" si="171"/>
        <v>0</v>
      </c>
      <c r="H324" s="186">
        <v>13160.63</v>
      </c>
      <c r="I324" s="186">
        <f t="shared" si="171"/>
        <v>0</v>
      </c>
      <c r="J324" s="186">
        <f t="shared" si="171"/>
        <v>0</v>
      </c>
      <c r="K324" s="186">
        <f t="shared" si="171"/>
        <v>0</v>
      </c>
      <c r="L324" s="186">
        <f t="shared" ref="L324:N324" si="172">+SUM(L325)</f>
        <v>0</v>
      </c>
      <c r="M324" s="186">
        <f t="shared" si="172"/>
        <v>0</v>
      </c>
      <c r="N324" s="186">
        <f t="shared" si="172"/>
        <v>0</v>
      </c>
    </row>
    <row r="325" spans="1:14" x14ac:dyDescent="0.3">
      <c r="A325" s="223" t="s">
        <v>638</v>
      </c>
      <c r="E325" s="130">
        <v>12788.32</v>
      </c>
      <c r="H325" s="130">
        <v>13160.63</v>
      </c>
    </row>
    <row r="326" spans="1:14" s="3" customFormat="1" ht="18" x14ac:dyDescent="0.3">
      <c r="A326" s="200" t="s">
        <v>172</v>
      </c>
      <c r="B326" s="184">
        <f>+B327+B331+B336+B339+B345+B350+B353+B363</f>
        <v>0</v>
      </c>
      <c r="C326" s="184">
        <f t="shared" ref="C326:K326" si="173">+C327+C331+C336+C339+C345+C350+C353+C363</f>
        <v>0</v>
      </c>
      <c r="D326" s="184">
        <f t="shared" si="173"/>
        <v>0</v>
      </c>
      <c r="E326" s="184">
        <f t="shared" si="173"/>
        <v>11002.015403121628</v>
      </c>
      <c r="F326" s="184">
        <f t="shared" si="173"/>
        <v>0</v>
      </c>
      <c r="G326" s="184">
        <f t="shared" si="173"/>
        <v>0</v>
      </c>
      <c r="H326" s="184">
        <f t="shared" si="173"/>
        <v>7924.8604306932675</v>
      </c>
      <c r="I326" s="184">
        <f t="shared" si="173"/>
        <v>0</v>
      </c>
      <c r="J326" s="184">
        <f t="shared" si="173"/>
        <v>0</v>
      </c>
      <c r="K326" s="184">
        <f t="shared" si="173"/>
        <v>0</v>
      </c>
      <c r="L326" s="184">
        <f t="shared" ref="L326" si="174">+L327+L331+L336+L339+L345+L350+L353+L363</f>
        <v>0</v>
      </c>
      <c r="M326" s="184">
        <f t="shared" ref="M326:N326" si="175">+M327+M331+M336+M339+M345+M350+M353+M363</f>
        <v>0</v>
      </c>
      <c r="N326" s="184">
        <f t="shared" si="175"/>
        <v>0</v>
      </c>
    </row>
    <row r="327" spans="1:14" s="187" customFormat="1" ht="15.6" outlineLevel="1" x14ac:dyDescent="0.3">
      <c r="A327" s="224" t="s">
        <v>172</v>
      </c>
      <c r="B327" s="186">
        <f>+SUM(B328:B330)</f>
        <v>0</v>
      </c>
      <c r="C327" s="186">
        <f t="shared" ref="C327:K327" si="176">+SUM(C328:C330)</f>
        <v>0</v>
      </c>
      <c r="D327" s="186">
        <f t="shared" si="176"/>
        <v>0</v>
      </c>
      <c r="E327" s="186">
        <f t="shared" ref="E327:G327" si="177">+SUM(E328:E330)</f>
        <v>964.47</v>
      </c>
      <c r="F327" s="186">
        <f t="shared" si="177"/>
        <v>0</v>
      </c>
      <c r="G327" s="186">
        <f t="shared" si="177"/>
        <v>0</v>
      </c>
      <c r="H327" s="186">
        <v>965.81999999999994</v>
      </c>
      <c r="I327" s="186">
        <f t="shared" si="176"/>
        <v>0</v>
      </c>
      <c r="J327" s="186">
        <f t="shared" si="176"/>
        <v>0</v>
      </c>
      <c r="K327" s="186">
        <f t="shared" si="176"/>
        <v>0</v>
      </c>
      <c r="L327" s="186">
        <f t="shared" ref="L327" si="178">+SUM(L328:L330)</f>
        <v>0</v>
      </c>
      <c r="M327" s="186">
        <f t="shared" ref="M327:N327" si="179">+SUM(M328:M330)</f>
        <v>0</v>
      </c>
      <c r="N327" s="186">
        <f t="shared" si="179"/>
        <v>0</v>
      </c>
    </row>
    <row r="328" spans="1:14" x14ac:dyDescent="0.3">
      <c r="A328" s="225" t="s">
        <v>639</v>
      </c>
      <c r="E328" s="130">
        <v>924.27</v>
      </c>
      <c r="H328" s="130">
        <v>921.27</v>
      </c>
    </row>
    <row r="329" spans="1:14" x14ac:dyDescent="0.3">
      <c r="A329" s="225" t="s">
        <v>640</v>
      </c>
      <c r="E329" s="130">
        <v>0</v>
      </c>
      <c r="H329" s="130">
        <v>0</v>
      </c>
    </row>
    <row r="330" spans="1:14" x14ac:dyDescent="0.3">
      <c r="A330" s="225" t="s">
        <v>641</v>
      </c>
      <c r="E330" s="130">
        <v>40.200000000000003</v>
      </c>
      <c r="H330" s="130">
        <v>44.55</v>
      </c>
    </row>
    <row r="331" spans="1:14" s="187" customFormat="1" ht="15.6" outlineLevel="1" x14ac:dyDescent="0.3">
      <c r="A331" s="224" t="s">
        <v>173</v>
      </c>
      <c r="B331" s="186">
        <f>+SUM(B332:B335)</f>
        <v>0</v>
      </c>
      <c r="C331" s="186">
        <f t="shared" ref="C331:K331" si="180">+SUM(C332:C335)</f>
        <v>0</v>
      </c>
      <c r="D331" s="186">
        <f t="shared" si="180"/>
        <v>0</v>
      </c>
      <c r="E331" s="186">
        <f t="shared" si="180"/>
        <v>0</v>
      </c>
      <c r="F331" s="186">
        <f t="shared" si="180"/>
        <v>0</v>
      </c>
      <c r="G331" s="186">
        <f t="shared" si="180"/>
        <v>0</v>
      </c>
      <c r="H331" s="186">
        <v>0</v>
      </c>
      <c r="I331" s="186">
        <f t="shared" si="180"/>
        <v>0</v>
      </c>
      <c r="J331" s="186">
        <f t="shared" si="180"/>
        <v>0</v>
      </c>
      <c r="K331" s="186">
        <f t="shared" si="180"/>
        <v>0</v>
      </c>
      <c r="L331" s="186">
        <f t="shared" ref="L331:N331" si="181">+SUM(L332:L335)</f>
        <v>0</v>
      </c>
      <c r="M331" s="186">
        <f t="shared" si="181"/>
        <v>0</v>
      </c>
      <c r="N331" s="186">
        <f t="shared" si="181"/>
        <v>0</v>
      </c>
    </row>
    <row r="332" spans="1:14" x14ac:dyDescent="0.3">
      <c r="A332" s="225" t="s">
        <v>642</v>
      </c>
      <c r="E332" s="130">
        <v>0</v>
      </c>
      <c r="H332" s="130">
        <v>0</v>
      </c>
    </row>
    <row r="333" spans="1:14" x14ac:dyDescent="0.3">
      <c r="A333" s="225" t="s">
        <v>643</v>
      </c>
      <c r="E333" s="130">
        <v>0</v>
      </c>
      <c r="H333" s="130">
        <v>0</v>
      </c>
    </row>
    <row r="334" spans="1:14" x14ac:dyDescent="0.3">
      <c r="A334" s="225" t="s">
        <v>644</v>
      </c>
      <c r="E334" s="130">
        <v>0</v>
      </c>
      <c r="H334" s="130">
        <v>0</v>
      </c>
    </row>
    <row r="335" spans="1:14" x14ac:dyDescent="0.3">
      <c r="A335" s="225" t="s">
        <v>645</v>
      </c>
      <c r="E335" s="130">
        <v>0</v>
      </c>
      <c r="H335" s="130">
        <v>0</v>
      </c>
    </row>
    <row r="336" spans="1:14" s="187" customFormat="1" ht="15.6" outlineLevel="1" x14ac:dyDescent="0.3">
      <c r="A336" s="224" t="s">
        <v>646</v>
      </c>
      <c r="B336" s="186">
        <f>+SUM(B337:B338)</f>
        <v>0</v>
      </c>
      <c r="C336" s="186">
        <f t="shared" ref="C336:K336" si="182">+SUM(C337:C338)</f>
        <v>0</v>
      </c>
      <c r="D336" s="186">
        <f t="shared" si="182"/>
        <v>0</v>
      </c>
      <c r="E336" s="186">
        <f t="shared" si="182"/>
        <v>4940.6000000000004</v>
      </c>
      <c r="F336" s="186">
        <f t="shared" si="182"/>
        <v>0</v>
      </c>
      <c r="G336" s="186">
        <f t="shared" si="182"/>
        <v>0</v>
      </c>
      <c r="H336" s="186">
        <f t="shared" si="182"/>
        <v>3660.18</v>
      </c>
      <c r="I336" s="186">
        <f t="shared" si="182"/>
        <v>0</v>
      </c>
      <c r="J336" s="186">
        <f t="shared" si="182"/>
        <v>0</v>
      </c>
      <c r="K336" s="186">
        <f t="shared" si="182"/>
        <v>0</v>
      </c>
      <c r="L336" s="186">
        <f t="shared" ref="L336:N336" si="183">+SUM(L337:L338)</f>
        <v>0</v>
      </c>
      <c r="M336" s="186">
        <f t="shared" si="183"/>
        <v>0</v>
      </c>
      <c r="N336" s="186">
        <f t="shared" si="183"/>
        <v>0</v>
      </c>
    </row>
    <row r="337" spans="1:14" x14ac:dyDescent="0.3">
      <c r="A337" s="225" t="s">
        <v>646</v>
      </c>
      <c r="E337" s="130">
        <v>4940.6000000000004</v>
      </c>
      <c r="H337" s="130">
        <v>3660.18</v>
      </c>
    </row>
    <row r="338" spans="1:14" x14ac:dyDescent="0.3">
      <c r="A338" s="225" t="s">
        <v>647</v>
      </c>
      <c r="E338" s="130">
        <v>0</v>
      </c>
      <c r="H338" s="130">
        <v>0</v>
      </c>
    </row>
    <row r="339" spans="1:14" s="187" customFormat="1" ht="15.6" outlineLevel="1" x14ac:dyDescent="0.3">
      <c r="A339" s="224" t="s">
        <v>174</v>
      </c>
      <c r="B339" s="186">
        <f>+SUM(B340:B344)</f>
        <v>0</v>
      </c>
      <c r="C339" s="186">
        <f t="shared" ref="C339:K339" si="184">+SUM(C340:C344)</f>
        <v>0</v>
      </c>
      <c r="D339" s="186">
        <f t="shared" si="184"/>
        <v>0</v>
      </c>
      <c r="E339" s="186">
        <f t="shared" si="184"/>
        <v>4.7891844860864143</v>
      </c>
      <c r="F339" s="186">
        <f t="shared" si="184"/>
        <v>0</v>
      </c>
      <c r="G339" s="186">
        <f t="shared" si="184"/>
        <v>0</v>
      </c>
      <c r="H339" s="186">
        <f t="shared" si="184"/>
        <v>5.0573197729803709</v>
      </c>
      <c r="I339" s="186">
        <f t="shared" si="184"/>
        <v>0</v>
      </c>
      <c r="J339" s="186">
        <f t="shared" si="184"/>
        <v>0</v>
      </c>
      <c r="K339" s="186">
        <f t="shared" si="184"/>
        <v>0</v>
      </c>
      <c r="L339" s="186">
        <f t="shared" ref="L339:N339" si="185">+SUM(L340:L344)</f>
        <v>0</v>
      </c>
      <c r="M339" s="186">
        <f t="shared" si="185"/>
        <v>0</v>
      </c>
      <c r="N339" s="186">
        <f t="shared" si="185"/>
        <v>0</v>
      </c>
    </row>
    <row r="340" spans="1:14" x14ac:dyDescent="0.3">
      <c r="A340" s="225" t="s">
        <v>648</v>
      </c>
      <c r="E340" s="118">
        <f>+'[1]N ESF ULTRAX'!E340*TASAS!$D$3/TASAS!$D$5</f>
        <v>0.91462621012477385</v>
      </c>
      <c r="H340" s="118">
        <f>+'[1]N ESF ULTRAX'!H340*TASAS!$G$3/TASAS!$G$5</f>
        <v>0.8024837986877944</v>
      </c>
    </row>
    <row r="341" spans="1:14" x14ac:dyDescent="0.3">
      <c r="A341" s="225" t="s">
        <v>649</v>
      </c>
      <c r="E341" s="118">
        <f>+'[1]N ESF ULTRAX'!E341*TASAS!$D$3/TASAS!$D$5</f>
        <v>0.23045699782671472</v>
      </c>
      <c r="H341" s="118">
        <f>+'[1]N ESF ULTRAX'!H341*TASAS!$G$3/TASAS!$G$5</f>
        <v>0.2006209496719486</v>
      </c>
    </row>
    <row r="342" spans="1:14" x14ac:dyDescent="0.3">
      <c r="A342" s="225" t="s">
        <v>650</v>
      </c>
      <c r="E342" s="118">
        <f>+'[1]N ESF ULTRAX'!E342*TASAS!$D$3/TASAS!$D$5</f>
        <v>3.6441012781349253</v>
      </c>
      <c r="H342" s="118">
        <f>+'[1]N ESF ULTRAX'!H342*TASAS!$G$3/TASAS!$G$5</f>
        <v>4.0542150246206274</v>
      </c>
    </row>
    <row r="343" spans="1:14" x14ac:dyDescent="0.3">
      <c r="A343" s="225" t="s">
        <v>651</v>
      </c>
      <c r="E343" s="118">
        <f>+'[1]N ESF ULTRAX'!E343*TASAS!$D$3/TASAS!$D$5</f>
        <v>0</v>
      </c>
      <c r="H343" s="118">
        <f>+'[1]N ESF ULTRAX'!H343*TASAS!$G$3/TASAS!$G$5</f>
        <v>0</v>
      </c>
    </row>
    <row r="344" spans="1:14" x14ac:dyDescent="0.3">
      <c r="A344" s="225" t="s">
        <v>652</v>
      </c>
      <c r="E344" s="118">
        <f>+'[1]N ESF ULTRAX'!E344*TASAS!$D$3/TASAS!$D$5</f>
        <v>0</v>
      </c>
      <c r="H344" s="118">
        <f>+'[1]N ESF ULTRAX'!H344*TASAS!$G$3/TASAS!$G$5</f>
        <v>0</v>
      </c>
    </row>
    <row r="345" spans="1:14" s="187" customFormat="1" ht="15.6" outlineLevel="1" x14ac:dyDescent="0.3">
      <c r="A345" s="224" t="s">
        <v>175</v>
      </c>
      <c r="B345" s="186">
        <f>+SUM(B346:B349)</f>
        <v>0</v>
      </c>
      <c r="C345" s="186">
        <f t="shared" ref="C345:K345" si="186">+SUM(C346:C349)</f>
        <v>0</v>
      </c>
      <c r="D345" s="186">
        <f t="shared" si="186"/>
        <v>0</v>
      </c>
      <c r="E345" s="186">
        <f t="shared" si="186"/>
        <v>0</v>
      </c>
      <c r="F345" s="186">
        <f t="shared" si="186"/>
        <v>0</v>
      </c>
      <c r="G345" s="186">
        <f t="shared" si="186"/>
        <v>0</v>
      </c>
      <c r="H345" s="186">
        <v>0</v>
      </c>
      <c r="I345" s="186">
        <f t="shared" si="186"/>
        <v>0</v>
      </c>
      <c r="J345" s="186">
        <f t="shared" si="186"/>
        <v>0</v>
      </c>
      <c r="K345" s="186">
        <f t="shared" si="186"/>
        <v>0</v>
      </c>
      <c r="L345" s="186">
        <f t="shared" ref="L345:N345" si="187">+SUM(L346:L349)</f>
        <v>0</v>
      </c>
      <c r="M345" s="186">
        <f t="shared" si="187"/>
        <v>0</v>
      </c>
      <c r="N345" s="186">
        <f t="shared" si="187"/>
        <v>0</v>
      </c>
    </row>
    <row r="346" spans="1:14" x14ac:dyDescent="0.3">
      <c r="A346" s="225" t="s">
        <v>653</v>
      </c>
      <c r="E346" s="118">
        <f>+'[1]N ESF ULTRAX'!E346*TASAS!$D$3/TASAS!$D$5</f>
        <v>0</v>
      </c>
      <c r="H346" s="118">
        <f>+'[1]N ESF ULTRAX'!H346*TASAS!$G$3/TASAS!$G$5</f>
        <v>0</v>
      </c>
    </row>
    <row r="347" spans="1:14" x14ac:dyDescent="0.3">
      <c r="A347" s="225" t="s">
        <v>654</v>
      </c>
      <c r="E347" s="118">
        <f>+'[1]N ESF ULTRAX'!E347*TASAS!$D$3/TASAS!$D$5</f>
        <v>0</v>
      </c>
      <c r="H347" s="118">
        <f>+'[1]N ESF ULTRAX'!H347*TASAS!$G$3/TASAS!$G$5</f>
        <v>0</v>
      </c>
    </row>
    <row r="348" spans="1:14" x14ac:dyDescent="0.3">
      <c r="A348" s="225" t="s">
        <v>655</v>
      </c>
      <c r="E348" s="118">
        <f>+'[1]N ESF ULTRAX'!E348*TASAS!$D$3/TASAS!$D$5</f>
        <v>0</v>
      </c>
      <c r="H348" s="118">
        <f>+'[1]N ESF ULTRAX'!H348*TASAS!$G$3/TASAS!$G$5</f>
        <v>0</v>
      </c>
    </row>
    <row r="349" spans="1:14" x14ac:dyDescent="0.3">
      <c r="A349" s="225" t="s">
        <v>656</v>
      </c>
      <c r="E349" s="118">
        <f>+'[1]N ESF ULTRAX'!E349*TASAS!$D$3/TASAS!$D$5</f>
        <v>0</v>
      </c>
      <c r="H349" s="118">
        <f>+'[1]N ESF ULTRAX'!H349*TASAS!$G$3/TASAS!$G$5</f>
        <v>0</v>
      </c>
    </row>
    <row r="350" spans="1:14" s="187" customFormat="1" ht="15.6" outlineLevel="1" x14ac:dyDescent="0.3">
      <c r="A350" s="224" t="s">
        <v>176</v>
      </c>
      <c r="B350" s="186">
        <f>+SUM(B351:B352)</f>
        <v>0</v>
      </c>
      <c r="C350" s="186">
        <f t="shared" ref="C350:K350" si="188">+SUM(C351:C352)</f>
        <v>0</v>
      </c>
      <c r="D350" s="186">
        <f t="shared" si="188"/>
        <v>0</v>
      </c>
      <c r="E350" s="186">
        <f t="shared" si="188"/>
        <v>0</v>
      </c>
      <c r="F350" s="186">
        <f t="shared" si="188"/>
        <v>0</v>
      </c>
      <c r="G350" s="186">
        <f t="shared" si="188"/>
        <v>0</v>
      </c>
      <c r="H350" s="186">
        <f t="shared" si="188"/>
        <v>0</v>
      </c>
      <c r="I350" s="186">
        <f t="shared" si="188"/>
        <v>0</v>
      </c>
      <c r="J350" s="186">
        <f t="shared" si="188"/>
        <v>0</v>
      </c>
      <c r="K350" s="186">
        <f t="shared" si="188"/>
        <v>0</v>
      </c>
      <c r="L350" s="186">
        <f t="shared" ref="L350:N350" si="189">+SUM(L351:L352)</f>
        <v>0</v>
      </c>
      <c r="M350" s="186">
        <f t="shared" si="189"/>
        <v>0</v>
      </c>
      <c r="N350" s="186">
        <f t="shared" si="189"/>
        <v>0</v>
      </c>
    </row>
    <row r="351" spans="1:14" x14ac:dyDescent="0.3">
      <c r="A351" s="225" t="s">
        <v>657</v>
      </c>
      <c r="E351" s="130">
        <v>0</v>
      </c>
      <c r="H351" s="130">
        <v>0</v>
      </c>
    </row>
    <row r="352" spans="1:14" x14ac:dyDescent="0.3">
      <c r="A352" s="225" t="s">
        <v>658</v>
      </c>
      <c r="E352" s="130">
        <v>0</v>
      </c>
      <c r="H352" s="130">
        <v>0</v>
      </c>
    </row>
    <row r="353" spans="1:14" s="187" customFormat="1" ht="15.6" outlineLevel="1" x14ac:dyDescent="0.3">
      <c r="A353" s="224" t="s">
        <v>177</v>
      </c>
      <c r="B353" s="186">
        <f>+SUM(B354:B362)</f>
        <v>0</v>
      </c>
      <c r="C353" s="186">
        <f t="shared" ref="C353:D353" si="190">+SUM(C354:C362)</f>
        <v>0</v>
      </c>
      <c r="D353" s="186">
        <f t="shared" si="190"/>
        <v>0</v>
      </c>
      <c r="E353" s="186">
        <f t="shared" ref="E353" si="191">+SUM(E354:E362)</f>
        <v>5092.1562186355413</v>
      </c>
      <c r="F353" s="186">
        <f t="shared" ref="F353" si="192">+SUM(F354:F362)</f>
        <v>0</v>
      </c>
      <c r="G353" s="186">
        <f t="shared" ref="G353" si="193">+SUM(G354:G362)</f>
        <v>0</v>
      </c>
      <c r="H353" s="186">
        <f t="shared" ref="H353" si="194">+SUM(H354:H362)</f>
        <v>3293.8031109202875</v>
      </c>
      <c r="I353" s="186">
        <f t="shared" ref="I353" si="195">+SUM(I354:I362)</f>
        <v>0</v>
      </c>
      <c r="J353" s="186">
        <f t="shared" ref="J353" si="196">+SUM(J354:J362)</f>
        <v>0</v>
      </c>
      <c r="K353" s="186">
        <f t="shared" ref="K353" si="197">+SUM(K354:K362)</f>
        <v>0</v>
      </c>
      <c r="L353" s="186">
        <f t="shared" ref="L353" si="198">+SUM(L354:L362)</f>
        <v>0</v>
      </c>
      <c r="M353" s="186">
        <f t="shared" ref="M353:N353" si="199">+SUM(M354:M362)</f>
        <v>0</v>
      </c>
      <c r="N353" s="186">
        <f t="shared" si="199"/>
        <v>0</v>
      </c>
    </row>
    <row r="354" spans="1:14" x14ac:dyDescent="0.3">
      <c r="A354" s="225" t="s">
        <v>659</v>
      </c>
      <c r="E354" s="118">
        <f>+'[1]N ESF ULTRAX'!E354*TASAS!$D$3/TASAS!$D$5</f>
        <v>0</v>
      </c>
      <c r="H354" s="118">
        <f>+'[1]N ESF ULTRAX'!H354*TASAS!$G$3/TASAS!$G$5</f>
        <v>0</v>
      </c>
    </row>
    <row r="355" spans="1:14" x14ac:dyDescent="0.3">
      <c r="A355" s="225" t="s">
        <v>660</v>
      </c>
      <c r="E355" s="118">
        <f>+'[1]N ESF ULTRAX'!E355*TASAS!$D$3/TASAS!$D$5</f>
        <v>0</v>
      </c>
      <c r="H355" s="118">
        <f>+'[1]N ESF ULTRAX'!H355*TASAS!$G$3/TASAS!$G$5</f>
        <v>1237.3965807516336</v>
      </c>
    </row>
    <row r="356" spans="1:14" x14ac:dyDescent="0.3">
      <c r="A356" s="225" t="s">
        <v>661</v>
      </c>
      <c r="E356" s="118">
        <f>+'[1]N ESF ULTRAX'!E356*TASAS!$D$3/TASAS!$D$5</f>
        <v>4898.521927992826</v>
      </c>
      <c r="H356" s="118">
        <f>+'[1]N ESF ULTRAX'!H356*TASAS!$G$3/TASAS!$G$5</f>
        <v>1677.0406735452361</v>
      </c>
    </row>
    <row r="357" spans="1:14" x14ac:dyDescent="0.3">
      <c r="A357" s="225" t="s">
        <v>662</v>
      </c>
      <c r="E357" s="118">
        <f>+'[1]N ESF ULTRAX'!E357*TASAS!$D$3/TASAS!$D$5</f>
        <v>188.94593109317771</v>
      </c>
      <c r="H357" s="118">
        <f>+'[1]N ESF ULTRAX'!H357*TASAS!$G$3/TASAS!$G$5</f>
        <v>340.23641223115214</v>
      </c>
    </row>
    <row r="358" spans="1:14" x14ac:dyDescent="0.3">
      <c r="A358" s="225" t="s">
        <v>663</v>
      </c>
      <c r="E358" s="118">
        <f>+'[1]N ESF ULTRAX'!E358*TASAS!$D$3/TASAS!$D$5</f>
        <v>0</v>
      </c>
      <c r="H358" s="118">
        <f>+'[1]N ESF ULTRAX'!H358*TASAS!$G$3/TASAS!$G$5</f>
        <v>0</v>
      </c>
    </row>
    <row r="359" spans="1:14" x14ac:dyDescent="0.3">
      <c r="A359" s="225" t="s">
        <v>664</v>
      </c>
      <c r="E359" s="118">
        <f>+'[1]N ESF ULTRAX'!E359*TASAS!$D$3/TASAS!$D$5</f>
        <v>0</v>
      </c>
      <c r="H359" s="118">
        <f>+'[1]N ESF ULTRAX'!H359*TASAS!$G$3/TASAS!$G$5</f>
        <v>0</v>
      </c>
    </row>
    <row r="360" spans="1:14" x14ac:dyDescent="0.3">
      <c r="A360" s="225" t="s">
        <v>665</v>
      </c>
      <c r="E360" s="118">
        <f>+'[1]N ESF ULTRAX'!E360*TASAS!$D$3/TASAS!$D$5</f>
        <v>0</v>
      </c>
      <c r="H360" s="118">
        <f>+'[1]N ESF ULTRAX'!H360*TASAS!$G$3/TASAS!$G$5</f>
        <v>0</v>
      </c>
    </row>
    <row r="361" spans="1:14" x14ac:dyDescent="0.3">
      <c r="A361" s="225" t="s">
        <v>666</v>
      </c>
      <c r="E361" s="118">
        <f>+'[1]N ESF ULTRAX'!E361*TASAS!$D$3/TASAS!$D$5</f>
        <v>0</v>
      </c>
      <c r="H361" s="118">
        <f>+'[1]N ESF ULTRAX'!H361*TASAS!$G$3/TASAS!$G$5</f>
        <v>0</v>
      </c>
    </row>
    <row r="362" spans="1:14" x14ac:dyDescent="0.3">
      <c r="A362" s="225" t="s">
        <v>667</v>
      </c>
      <c r="E362" s="118">
        <f>+'[1]N ESF ULTRAX'!E362*TASAS!$D$3/TASAS!$D$5</f>
        <v>4.6883595495372274</v>
      </c>
      <c r="H362" s="118">
        <f>+'[1]N ESF ULTRAX'!H362*TASAS!$G$3/TASAS!$G$5</f>
        <v>39.129444392266308</v>
      </c>
    </row>
    <row r="363" spans="1:14" s="187" customFormat="1" ht="15.6" outlineLevel="1" x14ac:dyDescent="0.3">
      <c r="A363" s="224" t="s">
        <v>178</v>
      </c>
      <c r="B363" s="186">
        <f>+SUM(B364:B369)</f>
        <v>0</v>
      </c>
      <c r="C363" s="186">
        <f t="shared" ref="C363:K363" si="200">+SUM(C364:C369)</f>
        <v>0</v>
      </c>
      <c r="D363" s="186">
        <f t="shared" si="200"/>
        <v>0</v>
      </c>
      <c r="E363" s="186">
        <f t="shared" si="200"/>
        <v>0</v>
      </c>
      <c r="F363" s="186">
        <f t="shared" si="200"/>
        <v>0</v>
      </c>
      <c r="G363" s="186">
        <f t="shared" si="200"/>
        <v>0</v>
      </c>
      <c r="H363" s="186">
        <v>0</v>
      </c>
      <c r="I363" s="186">
        <f t="shared" si="200"/>
        <v>0</v>
      </c>
      <c r="J363" s="186">
        <f t="shared" si="200"/>
        <v>0</v>
      </c>
      <c r="K363" s="186">
        <f t="shared" si="200"/>
        <v>0</v>
      </c>
      <c r="L363" s="186">
        <f t="shared" ref="L363:N363" si="201">+SUM(L364:L369)</f>
        <v>0</v>
      </c>
      <c r="M363" s="186">
        <f t="shared" si="201"/>
        <v>0</v>
      </c>
      <c r="N363" s="186">
        <f t="shared" si="201"/>
        <v>0</v>
      </c>
    </row>
    <row r="364" spans="1:14" x14ac:dyDescent="0.3">
      <c r="A364" s="225" t="s">
        <v>668</v>
      </c>
      <c r="E364" s="130">
        <v>0</v>
      </c>
      <c r="H364" s="130">
        <v>0</v>
      </c>
    </row>
    <row r="365" spans="1:14" x14ac:dyDescent="0.3">
      <c r="A365" s="225" t="s">
        <v>669</v>
      </c>
      <c r="E365" s="130">
        <v>0</v>
      </c>
      <c r="H365" s="130">
        <v>0</v>
      </c>
    </row>
    <row r="366" spans="1:14" x14ac:dyDescent="0.3">
      <c r="A366" s="225" t="s">
        <v>670</v>
      </c>
      <c r="E366" s="130">
        <v>0</v>
      </c>
      <c r="H366" s="130">
        <v>0</v>
      </c>
    </row>
    <row r="367" spans="1:14" x14ac:dyDescent="0.3">
      <c r="A367" s="225" t="s">
        <v>671</v>
      </c>
      <c r="E367" s="130">
        <v>0</v>
      </c>
      <c r="H367" s="130">
        <v>0</v>
      </c>
    </row>
    <row r="368" spans="1:14" x14ac:dyDescent="0.3">
      <c r="A368" s="225" t="s">
        <v>672</v>
      </c>
      <c r="E368" s="130">
        <v>0</v>
      </c>
      <c r="H368" s="130">
        <v>0</v>
      </c>
    </row>
    <row r="369" spans="1:14" x14ac:dyDescent="0.3">
      <c r="A369" s="225" t="s">
        <v>777</v>
      </c>
      <c r="E369" s="130">
        <v>0</v>
      </c>
      <c r="H369" s="130">
        <v>0</v>
      </c>
    </row>
    <row r="370" spans="1:14" s="3" customFormat="1" ht="18" x14ac:dyDescent="0.3">
      <c r="A370" s="200" t="s">
        <v>673</v>
      </c>
      <c r="B370" s="184">
        <f>+B371+B376+B382+B386+B388+B398</f>
        <v>0</v>
      </c>
      <c r="C370" s="184">
        <f t="shared" ref="C370:K370" si="202">+C371+C376+C382+C386+C388+C398</f>
        <v>0</v>
      </c>
      <c r="D370" s="184">
        <f t="shared" si="202"/>
        <v>0</v>
      </c>
      <c r="E370" s="184">
        <f t="shared" ref="E370:G370" si="203">+E371+E376+E382+E386+E388+E398</f>
        <v>0</v>
      </c>
      <c r="F370" s="184">
        <f t="shared" si="203"/>
        <v>0</v>
      </c>
      <c r="G370" s="184">
        <f t="shared" si="203"/>
        <v>0</v>
      </c>
      <c r="H370" s="184">
        <v>0</v>
      </c>
      <c r="I370" s="184">
        <f t="shared" si="202"/>
        <v>0</v>
      </c>
      <c r="J370" s="184">
        <f t="shared" si="202"/>
        <v>0</v>
      </c>
      <c r="K370" s="184">
        <f t="shared" si="202"/>
        <v>0</v>
      </c>
      <c r="L370" s="184">
        <f t="shared" ref="L370" si="204">+L371+L376+L382+L386+L388+L398</f>
        <v>0</v>
      </c>
      <c r="M370" s="184">
        <f t="shared" ref="M370:N370" si="205">+M371+M376+M382+M386+M388+M398</f>
        <v>0</v>
      </c>
      <c r="N370" s="184">
        <f t="shared" si="205"/>
        <v>0</v>
      </c>
    </row>
    <row r="371" spans="1:14" s="187" customFormat="1" ht="15.6" outlineLevel="1" x14ac:dyDescent="0.3">
      <c r="A371" s="224" t="s">
        <v>674</v>
      </c>
      <c r="B371" s="186">
        <f>+SUM(B372:B375)</f>
        <v>0</v>
      </c>
      <c r="C371" s="186">
        <f t="shared" ref="C371:K371" si="206">+SUM(C372:C375)</f>
        <v>0</v>
      </c>
      <c r="D371" s="186">
        <f t="shared" si="206"/>
        <v>0</v>
      </c>
      <c r="E371" s="186">
        <f t="shared" ref="E371:G371" si="207">+SUM(E372:E375)</f>
        <v>0</v>
      </c>
      <c r="F371" s="186">
        <f t="shared" si="207"/>
        <v>0</v>
      </c>
      <c r="G371" s="186">
        <f t="shared" si="207"/>
        <v>0</v>
      </c>
      <c r="H371" s="186">
        <v>0</v>
      </c>
      <c r="I371" s="186">
        <f t="shared" si="206"/>
        <v>0</v>
      </c>
      <c r="J371" s="186">
        <f t="shared" si="206"/>
        <v>0</v>
      </c>
      <c r="K371" s="186">
        <f t="shared" si="206"/>
        <v>0</v>
      </c>
      <c r="L371" s="186">
        <f t="shared" ref="L371" si="208">+SUM(L372:L375)</f>
        <v>0</v>
      </c>
      <c r="M371" s="186">
        <f t="shared" ref="M371:N371" si="209">+SUM(M372:M375)</f>
        <v>0</v>
      </c>
      <c r="N371" s="186">
        <f t="shared" si="209"/>
        <v>0</v>
      </c>
    </row>
    <row r="372" spans="1:14" x14ac:dyDescent="0.3">
      <c r="A372" s="225" t="s">
        <v>675</v>
      </c>
      <c r="E372" s="130">
        <v>0</v>
      </c>
      <c r="H372" s="130">
        <v>0</v>
      </c>
    </row>
    <row r="373" spans="1:14" x14ac:dyDescent="0.3">
      <c r="A373" s="225" t="s">
        <v>676</v>
      </c>
      <c r="E373" s="130">
        <v>0</v>
      </c>
      <c r="H373" s="130">
        <v>0</v>
      </c>
    </row>
    <row r="374" spans="1:14" x14ac:dyDescent="0.3">
      <c r="A374" s="225" t="s">
        <v>677</v>
      </c>
      <c r="E374" s="130">
        <v>0</v>
      </c>
      <c r="H374" s="130">
        <v>0</v>
      </c>
    </row>
    <row r="375" spans="1:14" x14ac:dyDescent="0.3">
      <c r="A375" s="225" t="s">
        <v>678</v>
      </c>
      <c r="E375" s="130">
        <v>0</v>
      </c>
      <c r="H375" s="130">
        <v>0</v>
      </c>
    </row>
    <row r="376" spans="1:14" s="187" customFormat="1" ht="15.6" outlineLevel="1" x14ac:dyDescent="0.3">
      <c r="A376" s="224" t="s">
        <v>679</v>
      </c>
      <c r="B376" s="186">
        <f>+SUM(B377:B381)</f>
        <v>0</v>
      </c>
      <c r="C376" s="186">
        <f t="shared" ref="C376:K376" si="210">+SUM(C377:C381)</f>
        <v>0</v>
      </c>
      <c r="D376" s="186">
        <f t="shared" si="210"/>
        <v>0</v>
      </c>
      <c r="E376" s="186">
        <f t="shared" si="210"/>
        <v>0</v>
      </c>
      <c r="F376" s="186">
        <f t="shared" si="210"/>
        <v>0</v>
      </c>
      <c r="G376" s="186">
        <f t="shared" si="210"/>
        <v>0</v>
      </c>
      <c r="H376" s="186">
        <v>0</v>
      </c>
      <c r="I376" s="186">
        <f t="shared" si="210"/>
        <v>0</v>
      </c>
      <c r="J376" s="186">
        <f t="shared" si="210"/>
        <v>0</v>
      </c>
      <c r="K376" s="186">
        <f t="shared" si="210"/>
        <v>0</v>
      </c>
      <c r="L376" s="186">
        <f t="shared" ref="L376:N376" si="211">+SUM(L377:L381)</f>
        <v>0</v>
      </c>
      <c r="M376" s="186">
        <f t="shared" si="211"/>
        <v>0</v>
      </c>
      <c r="N376" s="186">
        <f t="shared" si="211"/>
        <v>0</v>
      </c>
    </row>
    <row r="377" spans="1:14" x14ac:dyDescent="0.3">
      <c r="A377" s="225" t="s">
        <v>680</v>
      </c>
      <c r="E377" s="130">
        <v>0</v>
      </c>
      <c r="H377" s="130">
        <v>0</v>
      </c>
    </row>
    <row r="378" spans="1:14" x14ac:dyDescent="0.3">
      <c r="A378" s="225" t="s">
        <v>681</v>
      </c>
      <c r="E378" s="130">
        <v>0</v>
      </c>
      <c r="H378" s="130">
        <v>0</v>
      </c>
    </row>
    <row r="379" spans="1:14" x14ac:dyDescent="0.3">
      <c r="A379" s="225" t="s">
        <v>682</v>
      </c>
      <c r="E379" s="130">
        <v>0</v>
      </c>
      <c r="H379" s="130">
        <v>0</v>
      </c>
    </row>
    <row r="380" spans="1:14" x14ac:dyDescent="0.3">
      <c r="A380" s="225" t="s">
        <v>683</v>
      </c>
      <c r="E380" s="130">
        <v>0</v>
      </c>
      <c r="H380" s="130">
        <v>0</v>
      </c>
    </row>
    <row r="381" spans="1:14" x14ac:dyDescent="0.3">
      <c r="A381" s="225" t="s">
        <v>684</v>
      </c>
      <c r="E381" s="130">
        <v>0</v>
      </c>
      <c r="H381" s="130">
        <v>0</v>
      </c>
    </row>
    <row r="382" spans="1:14" s="187" customFormat="1" ht="15.6" outlineLevel="1" x14ac:dyDescent="0.3">
      <c r="A382" s="224" t="s">
        <v>685</v>
      </c>
      <c r="B382" s="186">
        <f>+SUM(B383:B385)</f>
        <v>0</v>
      </c>
      <c r="C382" s="186">
        <f t="shared" ref="C382:K382" si="212">+SUM(C383:C385)</f>
        <v>0</v>
      </c>
      <c r="D382" s="186">
        <f t="shared" si="212"/>
        <v>0</v>
      </c>
      <c r="E382" s="186">
        <f t="shared" si="212"/>
        <v>0</v>
      </c>
      <c r="F382" s="186">
        <f t="shared" si="212"/>
        <v>0</v>
      </c>
      <c r="G382" s="186">
        <f t="shared" si="212"/>
        <v>0</v>
      </c>
      <c r="H382" s="186">
        <v>0</v>
      </c>
      <c r="I382" s="186">
        <f t="shared" si="212"/>
        <v>0</v>
      </c>
      <c r="J382" s="186">
        <f t="shared" si="212"/>
        <v>0</v>
      </c>
      <c r="K382" s="186">
        <f t="shared" si="212"/>
        <v>0</v>
      </c>
      <c r="L382" s="186">
        <f t="shared" ref="L382:N382" si="213">+SUM(L383:L385)</f>
        <v>0</v>
      </c>
      <c r="M382" s="186">
        <f t="shared" si="213"/>
        <v>0</v>
      </c>
      <c r="N382" s="186">
        <f t="shared" si="213"/>
        <v>0</v>
      </c>
    </row>
    <row r="383" spans="1:14" x14ac:dyDescent="0.3">
      <c r="A383" s="225" t="s">
        <v>686</v>
      </c>
      <c r="E383" s="130">
        <v>0</v>
      </c>
      <c r="H383" s="130">
        <v>0</v>
      </c>
    </row>
    <row r="384" spans="1:14" x14ac:dyDescent="0.3">
      <c r="A384" s="225" t="s">
        <v>687</v>
      </c>
      <c r="E384" s="130">
        <v>0</v>
      </c>
      <c r="H384" s="130">
        <v>0</v>
      </c>
    </row>
    <row r="385" spans="1:14" x14ac:dyDescent="0.3">
      <c r="A385" s="225" t="s">
        <v>688</v>
      </c>
      <c r="E385" s="130">
        <v>0</v>
      </c>
      <c r="H385" s="130">
        <v>0</v>
      </c>
    </row>
    <row r="386" spans="1:14" s="187" customFormat="1" ht="15.6" outlineLevel="1" x14ac:dyDescent="0.3">
      <c r="A386" s="224" t="s">
        <v>689</v>
      </c>
      <c r="B386" s="186">
        <f>+SUM(B387)</f>
        <v>0</v>
      </c>
      <c r="C386" s="186">
        <f t="shared" ref="C386:K386" si="214">+SUM(C387)</f>
        <v>0</v>
      </c>
      <c r="D386" s="186">
        <f t="shared" si="214"/>
        <v>0</v>
      </c>
      <c r="E386" s="186">
        <f t="shared" si="214"/>
        <v>0</v>
      </c>
      <c r="F386" s="186">
        <f t="shared" si="214"/>
        <v>0</v>
      </c>
      <c r="G386" s="186">
        <f t="shared" si="214"/>
        <v>0</v>
      </c>
      <c r="H386" s="186">
        <v>0</v>
      </c>
      <c r="I386" s="186">
        <f t="shared" si="214"/>
        <v>0</v>
      </c>
      <c r="J386" s="186">
        <f t="shared" si="214"/>
        <v>0</v>
      </c>
      <c r="K386" s="186">
        <f t="shared" si="214"/>
        <v>0</v>
      </c>
      <c r="L386" s="186">
        <f t="shared" ref="L386:N386" si="215">+SUM(L387)</f>
        <v>0</v>
      </c>
      <c r="M386" s="186">
        <f t="shared" si="215"/>
        <v>0</v>
      </c>
      <c r="N386" s="186">
        <f t="shared" si="215"/>
        <v>0</v>
      </c>
    </row>
    <row r="387" spans="1:14" x14ac:dyDescent="0.3">
      <c r="A387" s="225" t="s">
        <v>689</v>
      </c>
      <c r="E387" s="130">
        <v>0</v>
      </c>
      <c r="H387" s="130">
        <v>0</v>
      </c>
    </row>
    <row r="388" spans="1:14" s="187" customFormat="1" ht="15.6" outlineLevel="1" x14ac:dyDescent="0.3">
      <c r="A388" s="224" t="s">
        <v>180</v>
      </c>
      <c r="B388" s="186">
        <f>+SUM(B389:B397)</f>
        <v>0</v>
      </c>
      <c r="C388" s="186">
        <f t="shared" ref="C388:K388" si="216">+SUM(C389:C397)</f>
        <v>0</v>
      </c>
      <c r="D388" s="186">
        <f t="shared" si="216"/>
        <v>0</v>
      </c>
      <c r="E388" s="186">
        <f t="shared" si="216"/>
        <v>0</v>
      </c>
      <c r="F388" s="186">
        <f t="shared" si="216"/>
        <v>0</v>
      </c>
      <c r="G388" s="186">
        <f t="shared" si="216"/>
        <v>0</v>
      </c>
      <c r="H388" s="186">
        <v>0</v>
      </c>
      <c r="I388" s="186">
        <f t="shared" si="216"/>
        <v>0</v>
      </c>
      <c r="J388" s="186">
        <f t="shared" si="216"/>
        <v>0</v>
      </c>
      <c r="K388" s="186">
        <f t="shared" si="216"/>
        <v>0</v>
      </c>
      <c r="L388" s="186">
        <f t="shared" ref="L388:N388" si="217">+SUM(L389:L397)</f>
        <v>0</v>
      </c>
      <c r="M388" s="186">
        <f t="shared" si="217"/>
        <v>0</v>
      </c>
      <c r="N388" s="186">
        <f t="shared" si="217"/>
        <v>0</v>
      </c>
    </row>
    <row r="389" spans="1:14" x14ac:dyDescent="0.3">
      <c r="A389" s="225" t="s">
        <v>690</v>
      </c>
      <c r="E389" s="130">
        <v>0</v>
      </c>
      <c r="H389" s="130">
        <v>0</v>
      </c>
    </row>
    <row r="390" spans="1:14" x14ac:dyDescent="0.3">
      <c r="A390" s="225" t="s">
        <v>691</v>
      </c>
      <c r="E390" s="130">
        <v>0</v>
      </c>
      <c r="H390" s="130">
        <v>0</v>
      </c>
    </row>
    <row r="391" spans="1:14" x14ac:dyDescent="0.3">
      <c r="A391" s="225" t="s">
        <v>692</v>
      </c>
      <c r="E391" s="130">
        <v>0</v>
      </c>
      <c r="H391" s="130">
        <v>0</v>
      </c>
    </row>
    <row r="392" spans="1:14" x14ac:dyDescent="0.3">
      <c r="A392" s="225" t="s">
        <v>693</v>
      </c>
      <c r="E392" s="130">
        <v>0</v>
      </c>
      <c r="H392" s="130">
        <v>0</v>
      </c>
    </row>
    <row r="393" spans="1:14" x14ac:dyDescent="0.3">
      <c r="A393" s="225" t="s">
        <v>694</v>
      </c>
      <c r="E393" s="130">
        <v>0</v>
      </c>
      <c r="H393" s="130">
        <v>0</v>
      </c>
    </row>
    <row r="394" spans="1:14" x14ac:dyDescent="0.3">
      <c r="A394" s="225" t="s">
        <v>695</v>
      </c>
      <c r="E394" s="130">
        <v>0</v>
      </c>
      <c r="H394" s="130">
        <v>0</v>
      </c>
    </row>
    <row r="395" spans="1:14" x14ac:dyDescent="0.3">
      <c r="A395" s="225" t="s">
        <v>696</v>
      </c>
      <c r="E395" s="130">
        <v>0</v>
      </c>
      <c r="H395" s="130">
        <v>0</v>
      </c>
    </row>
    <row r="396" spans="1:14" x14ac:dyDescent="0.3">
      <c r="A396" s="225" t="s">
        <v>697</v>
      </c>
      <c r="E396" s="130">
        <v>0</v>
      </c>
      <c r="H396" s="130">
        <v>0</v>
      </c>
    </row>
    <row r="397" spans="1:14" x14ac:dyDescent="0.3">
      <c r="A397" s="225" t="s">
        <v>698</v>
      </c>
      <c r="E397" s="130">
        <v>0</v>
      </c>
      <c r="H397" s="130">
        <v>0</v>
      </c>
    </row>
    <row r="398" spans="1:14" s="187" customFormat="1" ht="15.6" outlineLevel="1" x14ac:dyDescent="0.3">
      <c r="A398" s="224" t="s">
        <v>181</v>
      </c>
      <c r="B398" s="186">
        <f>+SUM(B399)</f>
        <v>0</v>
      </c>
      <c r="C398" s="186">
        <f t="shared" ref="C398:K398" si="218">+SUM(C399)</f>
        <v>0</v>
      </c>
      <c r="D398" s="186">
        <f t="shared" si="218"/>
        <v>0</v>
      </c>
      <c r="E398" s="186">
        <f t="shared" si="218"/>
        <v>0</v>
      </c>
      <c r="F398" s="186">
        <f t="shared" si="218"/>
        <v>0</v>
      </c>
      <c r="G398" s="186">
        <f t="shared" si="218"/>
        <v>0</v>
      </c>
      <c r="H398" s="186">
        <v>0</v>
      </c>
      <c r="I398" s="186">
        <f t="shared" si="218"/>
        <v>0</v>
      </c>
      <c r="J398" s="186">
        <f t="shared" si="218"/>
        <v>0</v>
      </c>
      <c r="K398" s="186">
        <f t="shared" si="218"/>
        <v>0</v>
      </c>
      <c r="L398" s="186">
        <f t="shared" ref="L398:N398" si="219">+SUM(L399)</f>
        <v>0</v>
      </c>
      <c r="M398" s="186">
        <f t="shared" si="219"/>
        <v>0</v>
      </c>
      <c r="N398" s="186">
        <f t="shared" si="219"/>
        <v>0</v>
      </c>
    </row>
    <row r="399" spans="1:14" x14ac:dyDescent="0.3">
      <c r="A399" s="225" t="s">
        <v>699</v>
      </c>
      <c r="E399" s="130">
        <v>0</v>
      </c>
      <c r="H399" s="130">
        <v>0</v>
      </c>
    </row>
    <row r="400" spans="1:14" s="3" customFormat="1" ht="18" x14ac:dyDescent="0.3">
      <c r="A400" s="200" t="s">
        <v>135</v>
      </c>
      <c r="B400" s="184">
        <f>+B401+B403+B408</f>
        <v>0</v>
      </c>
      <c r="C400" s="184">
        <f t="shared" ref="C400:K400" si="220">+C401+C403+C408</f>
        <v>0</v>
      </c>
      <c r="D400" s="184">
        <f t="shared" si="220"/>
        <v>0</v>
      </c>
      <c r="E400" s="184">
        <f t="shared" ref="E400:G400" si="221">+E401+E403+E408</f>
        <v>1642.69</v>
      </c>
      <c r="F400" s="184">
        <f t="shared" si="221"/>
        <v>0</v>
      </c>
      <c r="G400" s="184">
        <f t="shared" si="221"/>
        <v>0</v>
      </c>
      <c r="H400" s="184">
        <v>2682.8</v>
      </c>
      <c r="I400" s="184">
        <f t="shared" si="220"/>
        <v>0</v>
      </c>
      <c r="J400" s="184">
        <f t="shared" si="220"/>
        <v>0</v>
      </c>
      <c r="K400" s="184">
        <f t="shared" si="220"/>
        <v>0</v>
      </c>
      <c r="L400" s="184">
        <f t="shared" ref="L400" si="222">+L401+L403+L408</f>
        <v>0</v>
      </c>
      <c r="M400" s="184">
        <f t="shared" ref="M400:N400" si="223">+M401+M403+M408</f>
        <v>0</v>
      </c>
      <c r="N400" s="184">
        <f t="shared" si="223"/>
        <v>0</v>
      </c>
    </row>
    <row r="401" spans="1:14" s="187" customFormat="1" ht="15.6" outlineLevel="1" x14ac:dyDescent="0.3">
      <c r="A401" s="224" t="s">
        <v>700</v>
      </c>
      <c r="B401" s="186">
        <f>+SUM(B402)</f>
        <v>0</v>
      </c>
      <c r="C401" s="186">
        <f t="shared" ref="C401:K401" si="224">+SUM(C402)</f>
        <v>0</v>
      </c>
      <c r="D401" s="186">
        <f t="shared" si="224"/>
        <v>0</v>
      </c>
      <c r="E401" s="186">
        <f t="shared" si="224"/>
        <v>1007.79</v>
      </c>
      <c r="F401" s="186">
        <f t="shared" si="224"/>
        <v>0</v>
      </c>
      <c r="G401" s="186">
        <f t="shared" si="224"/>
        <v>0</v>
      </c>
      <c r="H401" s="186">
        <v>1588.46</v>
      </c>
      <c r="I401" s="186">
        <f t="shared" si="224"/>
        <v>0</v>
      </c>
      <c r="J401" s="186">
        <f t="shared" si="224"/>
        <v>0</v>
      </c>
      <c r="K401" s="186">
        <f t="shared" si="224"/>
        <v>0</v>
      </c>
      <c r="L401" s="186">
        <f t="shared" ref="L401:N401" si="225">+SUM(L402)</f>
        <v>0</v>
      </c>
      <c r="M401" s="186">
        <f t="shared" si="225"/>
        <v>0</v>
      </c>
      <c r="N401" s="186">
        <f t="shared" si="225"/>
        <v>0</v>
      </c>
    </row>
    <row r="402" spans="1:14" x14ac:dyDescent="0.3">
      <c r="A402" s="225" t="s">
        <v>700</v>
      </c>
      <c r="E402" s="130">
        <v>1007.79</v>
      </c>
      <c r="H402" s="130">
        <v>1588.46</v>
      </c>
    </row>
    <row r="403" spans="1:14" s="187" customFormat="1" ht="15.6" outlineLevel="1" x14ac:dyDescent="0.3">
      <c r="A403" s="224" t="s">
        <v>701</v>
      </c>
      <c r="B403" s="186">
        <f>+SUM(B404:B407)</f>
        <v>0</v>
      </c>
      <c r="C403" s="186">
        <f t="shared" ref="C403:K403" si="226">+SUM(C404:C407)</f>
        <v>0</v>
      </c>
      <c r="D403" s="186">
        <f t="shared" si="226"/>
        <v>0</v>
      </c>
      <c r="E403" s="186">
        <f t="shared" si="226"/>
        <v>0</v>
      </c>
      <c r="F403" s="186">
        <f t="shared" si="226"/>
        <v>0</v>
      </c>
      <c r="G403" s="186">
        <f t="shared" si="226"/>
        <v>0</v>
      </c>
      <c r="H403" s="186">
        <v>0</v>
      </c>
      <c r="I403" s="186">
        <f t="shared" si="226"/>
        <v>0</v>
      </c>
      <c r="J403" s="186">
        <f t="shared" si="226"/>
        <v>0</v>
      </c>
      <c r="K403" s="186">
        <f t="shared" si="226"/>
        <v>0</v>
      </c>
      <c r="L403" s="186">
        <f t="shared" ref="L403:N403" si="227">+SUM(L404:L407)</f>
        <v>0</v>
      </c>
      <c r="M403" s="186">
        <f t="shared" si="227"/>
        <v>0</v>
      </c>
      <c r="N403" s="186">
        <f t="shared" si="227"/>
        <v>0</v>
      </c>
    </row>
    <row r="404" spans="1:14" x14ac:dyDescent="0.3">
      <c r="A404" s="225" t="s">
        <v>702</v>
      </c>
      <c r="E404" s="130">
        <v>0</v>
      </c>
      <c r="H404" s="130">
        <v>0</v>
      </c>
    </row>
    <row r="405" spans="1:14" x14ac:dyDescent="0.3">
      <c r="A405" s="225" t="s">
        <v>703</v>
      </c>
      <c r="E405" s="130">
        <v>0</v>
      </c>
      <c r="H405" s="130">
        <v>0</v>
      </c>
    </row>
    <row r="406" spans="1:14" x14ac:dyDescent="0.3">
      <c r="A406" s="225" t="s">
        <v>704</v>
      </c>
      <c r="E406" s="130">
        <v>0</v>
      </c>
      <c r="H406" s="130">
        <v>0</v>
      </c>
    </row>
    <row r="407" spans="1:14" x14ac:dyDescent="0.3">
      <c r="A407" s="225" t="s">
        <v>705</v>
      </c>
      <c r="E407" s="130">
        <v>0</v>
      </c>
      <c r="H407" s="130">
        <v>0</v>
      </c>
    </row>
    <row r="408" spans="1:14" s="187" customFormat="1" ht="15.6" outlineLevel="1" x14ac:dyDescent="0.3">
      <c r="A408" s="224" t="s">
        <v>706</v>
      </c>
      <c r="B408" s="186">
        <f>+SUM(B409)</f>
        <v>0</v>
      </c>
      <c r="C408" s="186">
        <f t="shared" ref="C408:K408" si="228">+SUM(C409)</f>
        <v>0</v>
      </c>
      <c r="D408" s="186">
        <f t="shared" si="228"/>
        <v>0</v>
      </c>
      <c r="E408" s="186">
        <f t="shared" si="228"/>
        <v>634.9</v>
      </c>
      <c r="F408" s="186">
        <f t="shared" si="228"/>
        <v>0</v>
      </c>
      <c r="G408" s="186">
        <f t="shared" si="228"/>
        <v>0</v>
      </c>
      <c r="H408" s="186">
        <v>1094.3399999999999</v>
      </c>
      <c r="I408" s="186">
        <f t="shared" si="228"/>
        <v>0</v>
      </c>
      <c r="J408" s="186">
        <f t="shared" si="228"/>
        <v>0</v>
      </c>
      <c r="K408" s="186">
        <f t="shared" si="228"/>
        <v>0</v>
      </c>
      <c r="L408" s="186">
        <f t="shared" ref="L408:N408" si="229">+SUM(L409)</f>
        <v>0</v>
      </c>
      <c r="M408" s="186">
        <f t="shared" si="229"/>
        <v>0</v>
      </c>
      <c r="N408" s="186">
        <f t="shared" si="229"/>
        <v>0</v>
      </c>
    </row>
    <row r="409" spans="1:14" x14ac:dyDescent="0.3">
      <c r="A409" s="225" t="s">
        <v>707</v>
      </c>
      <c r="E409" s="130">
        <v>634.9</v>
      </c>
      <c r="H409" s="130">
        <v>1094.3399999999999</v>
      </c>
    </row>
    <row r="410" spans="1:14" s="3" customFormat="1" ht="18" x14ac:dyDescent="0.3">
      <c r="A410" s="200" t="s">
        <v>185</v>
      </c>
      <c r="B410" s="184">
        <f>+B411</f>
        <v>0</v>
      </c>
      <c r="C410" s="184">
        <f t="shared" ref="C410:K410" si="230">+C411</f>
        <v>0</v>
      </c>
      <c r="D410" s="184">
        <f t="shared" si="230"/>
        <v>0</v>
      </c>
      <c r="E410" s="184">
        <f t="shared" si="230"/>
        <v>0</v>
      </c>
      <c r="F410" s="184">
        <f t="shared" si="230"/>
        <v>0</v>
      </c>
      <c r="G410" s="184">
        <f t="shared" si="230"/>
        <v>0</v>
      </c>
      <c r="H410" s="184">
        <v>0</v>
      </c>
      <c r="I410" s="184">
        <f t="shared" si="230"/>
        <v>0</v>
      </c>
      <c r="J410" s="184">
        <f t="shared" si="230"/>
        <v>0</v>
      </c>
      <c r="K410" s="184">
        <f t="shared" si="230"/>
        <v>0</v>
      </c>
      <c r="L410" s="184">
        <f t="shared" ref="L410:N410" si="231">+L411</f>
        <v>0</v>
      </c>
      <c r="M410" s="184">
        <f t="shared" si="231"/>
        <v>0</v>
      </c>
      <c r="N410" s="184">
        <f t="shared" si="231"/>
        <v>0</v>
      </c>
    </row>
    <row r="411" spans="1:14" s="187" customFormat="1" ht="15.6" outlineLevel="1" x14ac:dyDescent="0.3">
      <c r="A411" s="224" t="s">
        <v>755</v>
      </c>
      <c r="B411" s="186">
        <f>+SUM(B412:B413)</f>
        <v>0</v>
      </c>
      <c r="C411" s="186">
        <f t="shared" ref="C411:K411" si="232">+SUM(C412:C413)</f>
        <v>0</v>
      </c>
      <c r="D411" s="186">
        <f t="shared" si="232"/>
        <v>0</v>
      </c>
      <c r="E411" s="186">
        <f t="shared" ref="E411:G411" si="233">+SUM(E412:E413)</f>
        <v>0</v>
      </c>
      <c r="F411" s="186">
        <f t="shared" si="233"/>
        <v>0</v>
      </c>
      <c r="G411" s="186">
        <f t="shared" si="233"/>
        <v>0</v>
      </c>
      <c r="H411" s="186">
        <v>0</v>
      </c>
      <c r="I411" s="186">
        <f t="shared" si="232"/>
        <v>0</v>
      </c>
      <c r="J411" s="186">
        <f t="shared" si="232"/>
        <v>0</v>
      </c>
      <c r="K411" s="186">
        <f t="shared" si="232"/>
        <v>0</v>
      </c>
      <c r="L411" s="186">
        <f t="shared" ref="L411:N411" si="234">+SUM(L412:L413)</f>
        <v>0</v>
      </c>
      <c r="M411" s="186">
        <f t="shared" si="234"/>
        <v>0</v>
      </c>
      <c r="N411" s="186">
        <f t="shared" si="234"/>
        <v>0</v>
      </c>
    </row>
    <row r="412" spans="1:14" x14ac:dyDescent="0.3">
      <c r="A412" s="225" t="s">
        <v>708</v>
      </c>
      <c r="E412" s="130">
        <v>0</v>
      </c>
      <c r="H412" s="130">
        <v>0</v>
      </c>
    </row>
    <row r="413" spans="1:14" x14ac:dyDescent="0.3">
      <c r="A413" s="225" t="s">
        <v>778</v>
      </c>
      <c r="E413" s="130">
        <v>0</v>
      </c>
      <c r="H413" s="130">
        <v>0</v>
      </c>
    </row>
    <row r="414" spans="1:14" s="182" customFormat="1" ht="18.600000000000001" thickBot="1" x14ac:dyDescent="0.4">
      <c r="A414" s="230" t="s">
        <v>710</v>
      </c>
      <c r="B414" s="231">
        <f>+B298+B326+B370+B400+B410</f>
        <v>0</v>
      </c>
      <c r="C414" s="231">
        <f t="shared" ref="C414:J414" si="235">+C298+C326+C370+C400+C410</f>
        <v>0</v>
      </c>
      <c r="D414" s="231">
        <f t="shared" si="235"/>
        <v>0</v>
      </c>
      <c r="E414" s="231">
        <f t="shared" si="235"/>
        <v>428473.89540312166</v>
      </c>
      <c r="F414" s="231">
        <f t="shared" si="235"/>
        <v>0</v>
      </c>
      <c r="G414" s="231">
        <f t="shared" si="235"/>
        <v>0</v>
      </c>
      <c r="H414" s="231">
        <f t="shared" si="235"/>
        <v>548533.00043069327</v>
      </c>
      <c r="I414" s="231">
        <f t="shared" si="235"/>
        <v>0</v>
      </c>
      <c r="J414" s="231">
        <f t="shared" si="235"/>
        <v>0</v>
      </c>
      <c r="K414" s="231">
        <f t="shared" ref="K414" si="236">+K298+K326+K370+K400+K410</f>
        <v>0</v>
      </c>
      <c r="L414" s="231">
        <f t="shared" ref="L414:N414" si="237">+L298+L326+L370+L400+L410</f>
        <v>0</v>
      </c>
      <c r="M414" s="231">
        <f t="shared" si="237"/>
        <v>0</v>
      </c>
      <c r="N414" s="231">
        <f t="shared" si="237"/>
        <v>0</v>
      </c>
    </row>
    <row r="415" spans="1:14" ht="15" thickTop="1" x14ac:dyDescent="0.3">
      <c r="A415" s="225"/>
    </row>
    <row r="416" spans="1:14" s="3" customFormat="1" ht="18" x14ac:dyDescent="0.3">
      <c r="A416" s="200" t="s">
        <v>711</v>
      </c>
      <c r="B416" s="184">
        <f>+B417+B420+B445</f>
        <v>0</v>
      </c>
      <c r="C416" s="184">
        <f t="shared" ref="C416:K416" si="238">+C417+C420+C445</f>
        <v>0</v>
      </c>
      <c r="D416" s="184">
        <f t="shared" si="238"/>
        <v>0</v>
      </c>
      <c r="E416" s="184">
        <f t="shared" ref="E416:F416" si="239">+E417+E420+E445</f>
        <v>95000</v>
      </c>
      <c r="F416" s="184">
        <f t="shared" si="239"/>
        <v>0</v>
      </c>
      <c r="G416" s="184">
        <f t="shared" si="238"/>
        <v>0</v>
      </c>
      <c r="H416" s="184">
        <v>90000</v>
      </c>
      <c r="I416" s="184">
        <f t="shared" si="238"/>
        <v>0</v>
      </c>
      <c r="J416" s="184">
        <f t="shared" si="238"/>
        <v>0</v>
      </c>
      <c r="K416" s="184">
        <f t="shared" si="238"/>
        <v>0</v>
      </c>
      <c r="L416" s="184">
        <f t="shared" ref="L416:N416" si="240">+L417+L420+L445</f>
        <v>0</v>
      </c>
      <c r="M416" s="184">
        <f t="shared" si="240"/>
        <v>0</v>
      </c>
      <c r="N416" s="184">
        <f t="shared" si="240"/>
        <v>0</v>
      </c>
    </row>
    <row r="417" spans="1:14" s="187" customFormat="1" ht="15.6" outlineLevel="1" x14ac:dyDescent="0.3">
      <c r="A417" s="224" t="s">
        <v>712</v>
      </c>
      <c r="B417" s="186">
        <f>+SUM(B418:B419)</f>
        <v>0</v>
      </c>
      <c r="C417" s="186">
        <f t="shared" ref="C417:K417" si="241">+SUM(C418:C419)</f>
        <v>0</v>
      </c>
      <c r="D417" s="186">
        <f t="shared" si="241"/>
        <v>0</v>
      </c>
      <c r="E417" s="186">
        <f t="shared" ref="E417:F417" si="242">+SUM(E418:E419)</f>
        <v>0</v>
      </c>
      <c r="F417" s="186">
        <f t="shared" si="242"/>
        <v>0</v>
      </c>
      <c r="G417" s="186">
        <f t="shared" si="241"/>
        <v>0</v>
      </c>
      <c r="H417" s="186">
        <v>0</v>
      </c>
      <c r="I417" s="186">
        <f t="shared" si="241"/>
        <v>0</v>
      </c>
      <c r="J417" s="186">
        <f t="shared" si="241"/>
        <v>0</v>
      </c>
      <c r="K417" s="186">
        <f t="shared" si="241"/>
        <v>0</v>
      </c>
      <c r="L417" s="186">
        <f t="shared" ref="L417:N417" si="243">+SUM(L418:L419)</f>
        <v>0</v>
      </c>
      <c r="M417" s="186">
        <f t="shared" si="243"/>
        <v>0</v>
      </c>
      <c r="N417" s="186">
        <f t="shared" si="243"/>
        <v>0</v>
      </c>
    </row>
    <row r="418" spans="1:14" x14ac:dyDescent="0.3">
      <c r="A418" s="223" t="s">
        <v>713</v>
      </c>
      <c r="E418" s="130">
        <v>0</v>
      </c>
      <c r="H418" s="130">
        <v>0</v>
      </c>
    </row>
    <row r="419" spans="1:14" x14ac:dyDescent="0.3">
      <c r="A419" s="223" t="s">
        <v>714</v>
      </c>
      <c r="E419" s="130">
        <v>0</v>
      </c>
      <c r="H419" s="130">
        <v>0</v>
      </c>
    </row>
    <row r="420" spans="1:14" s="187" customFormat="1" ht="15.6" outlineLevel="1" x14ac:dyDescent="0.3">
      <c r="A420" s="224" t="s">
        <v>715</v>
      </c>
      <c r="B420" s="186">
        <f>+SUM(B421:B444)</f>
        <v>0</v>
      </c>
      <c r="C420" s="186">
        <f t="shared" ref="C420:K420" si="244">+SUM(C421:C444)</f>
        <v>0</v>
      </c>
      <c r="D420" s="186">
        <f t="shared" si="244"/>
        <v>0</v>
      </c>
      <c r="E420" s="186">
        <f t="shared" si="244"/>
        <v>95000</v>
      </c>
      <c r="F420" s="186">
        <f t="shared" si="244"/>
        <v>0</v>
      </c>
      <c r="G420" s="186">
        <f t="shared" si="244"/>
        <v>0</v>
      </c>
      <c r="H420" s="186">
        <v>90000</v>
      </c>
      <c r="I420" s="186">
        <f t="shared" si="244"/>
        <v>0</v>
      </c>
      <c r="J420" s="186">
        <f t="shared" si="244"/>
        <v>0</v>
      </c>
      <c r="K420" s="186">
        <f t="shared" si="244"/>
        <v>0</v>
      </c>
      <c r="L420" s="186">
        <f t="shared" ref="L420:N420" si="245">+SUM(L421:L444)</f>
        <v>0</v>
      </c>
      <c r="M420" s="186">
        <f t="shared" si="245"/>
        <v>0</v>
      </c>
      <c r="N420" s="186">
        <f t="shared" si="245"/>
        <v>0</v>
      </c>
    </row>
    <row r="421" spans="1:14" x14ac:dyDescent="0.3">
      <c r="A421" s="223" t="s">
        <v>716</v>
      </c>
      <c r="E421" s="130">
        <v>95000</v>
      </c>
      <c r="H421" s="130">
        <v>90000</v>
      </c>
    </row>
    <row r="422" spans="1:14" x14ac:dyDescent="0.3">
      <c r="A422" s="223" t="s">
        <v>717</v>
      </c>
      <c r="E422" s="130">
        <v>0</v>
      </c>
      <c r="H422" s="130">
        <v>0</v>
      </c>
    </row>
    <row r="423" spans="1:14" x14ac:dyDescent="0.3">
      <c r="A423" s="223" t="s">
        <v>718</v>
      </c>
      <c r="E423" s="130">
        <v>0</v>
      </c>
      <c r="H423" s="130">
        <v>0</v>
      </c>
    </row>
    <row r="424" spans="1:14" x14ac:dyDescent="0.3">
      <c r="A424" s="223" t="s">
        <v>719</v>
      </c>
      <c r="E424" s="130">
        <v>0</v>
      </c>
      <c r="H424" s="130">
        <v>0</v>
      </c>
    </row>
    <row r="425" spans="1:14" x14ac:dyDescent="0.3">
      <c r="A425" s="223" t="s">
        <v>720</v>
      </c>
      <c r="E425" s="130">
        <v>0</v>
      </c>
      <c r="H425" s="130">
        <v>0</v>
      </c>
    </row>
    <row r="426" spans="1:14" x14ac:dyDescent="0.3">
      <c r="A426" s="223" t="s">
        <v>721</v>
      </c>
      <c r="E426" s="130">
        <v>0</v>
      </c>
      <c r="H426" s="130">
        <v>0</v>
      </c>
    </row>
    <row r="427" spans="1:14" x14ac:dyDescent="0.3">
      <c r="A427" s="223" t="s">
        <v>722</v>
      </c>
      <c r="E427" s="130">
        <v>0</v>
      </c>
      <c r="H427" s="130">
        <v>0</v>
      </c>
    </row>
    <row r="428" spans="1:14" x14ac:dyDescent="0.3">
      <c r="A428" s="223" t="s">
        <v>723</v>
      </c>
      <c r="E428" s="130">
        <v>0</v>
      </c>
      <c r="H428" s="130">
        <v>0</v>
      </c>
    </row>
    <row r="429" spans="1:14" x14ac:dyDescent="0.3">
      <c r="A429" s="223" t="s">
        <v>724</v>
      </c>
      <c r="E429" s="130">
        <v>0</v>
      </c>
      <c r="H429" s="130">
        <v>0</v>
      </c>
    </row>
    <row r="430" spans="1:14" x14ac:dyDescent="0.3">
      <c r="A430" s="223" t="s">
        <v>725</v>
      </c>
      <c r="E430" s="130">
        <v>0</v>
      </c>
      <c r="H430" s="130">
        <v>0</v>
      </c>
    </row>
    <row r="431" spans="1:14" x14ac:dyDescent="0.3">
      <c r="A431" s="223" t="s">
        <v>726</v>
      </c>
      <c r="E431" s="130">
        <v>0</v>
      </c>
      <c r="H431" s="130">
        <v>0</v>
      </c>
    </row>
    <row r="432" spans="1:14" x14ac:dyDescent="0.3">
      <c r="A432" s="223" t="s">
        <v>727</v>
      </c>
      <c r="E432" s="130">
        <v>0</v>
      </c>
      <c r="H432" s="130">
        <v>0</v>
      </c>
    </row>
    <row r="433" spans="1:14" x14ac:dyDescent="0.3">
      <c r="A433" s="223" t="s">
        <v>728</v>
      </c>
      <c r="E433" s="130">
        <v>0</v>
      </c>
      <c r="H433" s="130">
        <v>0</v>
      </c>
    </row>
    <row r="434" spans="1:14" x14ac:dyDescent="0.3">
      <c r="A434" s="223" t="s">
        <v>729</v>
      </c>
      <c r="E434" s="130">
        <v>0</v>
      </c>
      <c r="H434" s="130">
        <v>0</v>
      </c>
    </row>
    <row r="435" spans="1:14" x14ac:dyDescent="0.3">
      <c r="A435" s="223" t="s">
        <v>730</v>
      </c>
      <c r="E435" s="130">
        <v>0</v>
      </c>
      <c r="H435" s="130">
        <v>0</v>
      </c>
    </row>
    <row r="436" spans="1:14" x14ac:dyDescent="0.3">
      <c r="A436" s="223" t="s">
        <v>731</v>
      </c>
      <c r="E436" s="130">
        <v>0</v>
      </c>
      <c r="H436" s="130">
        <v>0</v>
      </c>
    </row>
    <row r="437" spans="1:14" x14ac:dyDescent="0.3">
      <c r="A437" s="223" t="s">
        <v>732</v>
      </c>
      <c r="E437" s="130">
        <v>0</v>
      </c>
      <c r="H437" s="130">
        <v>0</v>
      </c>
    </row>
    <row r="438" spans="1:14" x14ac:dyDescent="0.3">
      <c r="A438" s="223" t="s">
        <v>733</v>
      </c>
      <c r="E438" s="130">
        <v>0</v>
      </c>
      <c r="H438" s="130">
        <v>0</v>
      </c>
    </row>
    <row r="439" spans="1:14" x14ac:dyDescent="0.3">
      <c r="A439" s="223" t="s">
        <v>734</v>
      </c>
      <c r="E439" s="130">
        <v>0</v>
      </c>
      <c r="H439" s="130">
        <v>0</v>
      </c>
    </row>
    <row r="440" spans="1:14" x14ac:dyDescent="0.3">
      <c r="A440" s="223" t="s">
        <v>735</v>
      </c>
      <c r="E440" s="130">
        <v>0</v>
      </c>
      <c r="H440" s="130">
        <v>0</v>
      </c>
    </row>
    <row r="441" spans="1:14" x14ac:dyDescent="0.3">
      <c r="A441" s="223" t="s">
        <v>736</v>
      </c>
      <c r="E441" s="130">
        <v>0</v>
      </c>
      <c r="H441" s="130">
        <v>0</v>
      </c>
    </row>
    <row r="442" spans="1:14" x14ac:dyDescent="0.3">
      <c r="A442" s="223" t="s">
        <v>737</v>
      </c>
      <c r="E442" s="130">
        <v>0</v>
      </c>
      <c r="H442" s="130">
        <v>0</v>
      </c>
    </row>
    <row r="443" spans="1:14" x14ac:dyDescent="0.3">
      <c r="A443" s="223" t="s">
        <v>738</v>
      </c>
      <c r="E443" s="130">
        <v>0</v>
      </c>
      <c r="H443" s="130">
        <v>0</v>
      </c>
    </row>
    <row r="444" spans="1:14" x14ac:dyDescent="0.3">
      <c r="A444" s="223" t="s">
        <v>739</v>
      </c>
      <c r="E444" s="130">
        <v>0</v>
      </c>
      <c r="H444" s="130">
        <v>0</v>
      </c>
    </row>
    <row r="445" spans="1:14" s="187" customFormat="1" ht="15.6" outlineLevel="1" x14ac:dyDescent="0.3">
      <c r="A445" s="224" t="s">
        <v>740</v>
      </c>
      <c r="B445" s="186">
        <f>+SUM(B446:B448)</f>
        <v>0</v>
      </c>
      <c r="C445" s="186">
        <f t="shared" ref="C445:K445" si="246">+SUM(C446:C448)</f>
        <v>0</v>
      </c>
      <c r="D445" s="186">
        <f t="shared" si="246"/>
        <v>0</v>
      </c>
      <c r="E445" s="186">
        <f t="shared" si="246"/>
        <v>0</v>
      </c>
      <c r="F445" s="186">
        <f t="shared" si="246"/>
        <v>0</v>
      </c>
      <c r="G445" s="186">
        <f t="shared" si="246"/>
        <v>0</v>
      </c>
      <c r="H445" s="186">
        <v>0</v>
      </c>
      <c r="I445" s="186">
        <f t="shared" si="246"/>
        <v>0</v>
      </c>
      <c r="J445" s="186">
        <f t="shared" si="246"/>
        <v>0</v>
      </c>
      <c r="K445" s="186">
        <f t="shared" si="246"/>
        <v>0</v>
      </c>
      <c r="L445" s="186">
        <f t="shared" ref="L445:N445" si="247">+SUM(L446:L448)</f>
        <v>0</v>
      </c>
      <c r="M445" s="186">
        <f t="shared" si="247"/>
        <v>0</v>
      </c>
      <c r="N445" s="186">
        <f t="shared" si="247"/>
        <v>0</v>
      </c>
    </row>
    <row r="446" spans="1:14" x14ac:dyDescent="0.3">
      <c r="A446" s="223" t="s">
        <v>741</v>
      </c>
      <c r="E446" s="130">
        <v>0</v>
      </c>
      <c r="H446" s="130">
        <v>0</v>
      </c>
    </row>
    <row r="447" spans="1:14" x14ac:dyDescent="0.3">
      <c r="A447" s="223" t="s">
        <v>742</v>
      </c>
      <c r="E447" s="130">
        <v>0</v>
      </c>
      <c r="H447" s="130">
        <v>0</v>
      </c>
    </row>
    <row r="448" spans="1:14" x14ac:dyDescent="0.3">
      <c r="A448" s="223" t="s">
        <v>743</v>
      </c>
      <c r="E448" s="130">
        <v>0</v>
      </c>
      <c r="H448" s="130">
        <v>0</v>
      </c>
    </row>
    <row r="449" spans="1:14" s="182" customFormat="1" ht="18.600000000000001" thickBot="1" x14ac:dyDescent="0.4">
      <c r="A449" s="230" t="s">
        <v>757</v>
      </c>
      <c r="B449" s="231">
        <f>+B416</f>
        <v>0</v>
      </c>
      <c r="C449" s="231">
        <f t="shared" ref="C449:K449" si="248">+C416</f>
        <v>0</v>
      </c>
      <c r="D449" s="231">
        <f t="shared" si="248"/>
        <v>0</v>
      </c>
      <c r="E449" s="231">
        <f t="shared" ref="E449:G449" si="249">+E416</f>
        <v>95000</v>
      </c>
      <c r="F449" s="231">
        <f t="shared" si="249"/>
        <v>0</v>
      </c>
      <c r="G449" s="231">
        <f t="shared" si="249"/>
        <v>0</v>
      </c>
      <c r="H449" s="231">
        <v>90000</v>
      </c>
      <c r="I449" s="231">
        <f t="shared" si="248"/>
        <v>0</v>
      </c>
      <c r="J449" s="231">
        <f t="shared" si="248"/>
        <v>0</v>
      </c>
      <c r="K449" s="231">
        <f t="shared" si="248"/>
        <v>0</v>
      </c>
      <c r="L449" s="231">
        <f t="shared" ref="L449:N449" si="250">+L416</f>
        <v>0</v>
      </c>
      <c r="M449" s="231">
        <f t="shared" si="250"/>
        <v>0</v>
      </c>
      <c r="N449" s="231">
        <f t="shared" si="250"/>
        <v>0</v>
      </c>
    </row>
    <row r="450" spans="1:14" s="182" customFormat="1" ht="19.2" thickTop="1" thickBot="1" x14ac:dyDescent="0.4">
      <c r="A450" s="230" t="s">
        <v>766</v>
      </c>
      <c r="B450" s="231">
        <f>+B414+B449</f>
        <v>0</v>
      </c>
      <c r="C450" s="231">
        <f t="shared" ref="C450:K450" si="251">+C414+C449</f>
        <v>0</v>
      </c>
      <c r="D450" s="231">
        <f t="shared" si="251"/>
        <v>0</v>
      </c>
      <c r="E450" s="231">
        <f t="shared" si="251"/>
        <v>523473.89540312166</v>
      </c>
      <c r="F450" s="231">
        <f t="shared" si="251"/>
        <v>0</v>
      </c>
      <c r="G450" s="231">
        <f t="shared" si="251"/>
        <v>0</v>
      </c>
      <c r="H450" s="231">
        <f t="shared" si="251"/>
        <v>638533.00043069327</v>
      </c>
      <c r="I450" s="231">
        <f t="shared" si="251"/>
        <v>0</v>
      </c>
      <c r="J450" s="231">
        <f t="shared" si="251"/>
        <v>0</v>
      </c>
      <c r="K450" s="231">
        <f t="shared" si="251"/>
        <v>0</v>
      </c>
      <c r="L450" s="231">
        <f t="shared" ref="L450:N450" si="252">+L414+L449</f>
        <v>0</v>
      </c>
      <c r="M450" s="231">
        <f t="shared" si="252"/>
        <v>0</v>
      </c>
      <c r="N450" s="231">
        <f t="shared" si="252"/>
        <v>0</v>
      </c>
    </row>
    <row r="451" spans="1:14" ht="15" thickTop="1" x14ac:dyDescent="0.3"/>
    <row r="452" spans="1:14" s="187" customFormat="1" ht="15.6" outlineLevel="1" x14ac:dyDescent="0.3">
      <c r="A452" s="224" t="s">
        <v>191</v>
      </c>
      <c r="B452" s="186">
        <f>+SUM(B453)</f>
        <v>0</v>
      </c>
      <c r="C452" s="186">
        <f t="shared" ref="C452:K452" si="253">+SUM(C453)</f>
        <v>0</v>
      </c>
      <c r="D452" s="186">
        <f t="shared" si="253"/>
        <v>0</v>
      </c>
      <c r="E452" s="186">
        <f t="shared" si="253"/>
        <v>103082.35</v>
      </c>
      <c r="F452" s="186">
        <f t="shared" si="253"/>
        <v>0</v>
      </c>
      <c r="G452" s="186">
        <f t="shared" si="253"/>
        <v>0</v>
      </c>
      <c r="H452" s="186">
        <v>103082.35</v>
      </c>
      <c r="I452" s="186">
        <f t="shared" si="253"/>
        <v>0</v>
      </c>
      <c r="J452" s="186">
        <f t="shared" si="253"/>
        <v>0</v>
      </c>
      <c r="K452" s="186">
        <f t="shared" si="253"/>
        <v>0</v>
      </c>
      <c r="L452" s="186">
        <f t="shared" ref="L452:N452" si="254">+SUM(L453)</f>
        <v>0</v>
      </c>
      <c r="M452" s="186">
        <f t="shared" si="254"/>
        <v>0</v>
      </c>
      <c r="N452" s="186">
        <f t="shared" si="254"/>
        <v>0</v>
      </c>
    </row>
    <row r="453" spans="1:14" x14ac:dyDescent="0.3">
      <c r="A453" s="225" t="s">
        <v>758</v>
      </c>
      <c r="E453" s="130">
        <v>103082.35</v>
      </c>
      <c r="H453" s="130">
        <v>103082.35</v>
      </c>
    </row>
    <row r="454" spans="1:14" s="187" customFormat="1" ht="15.6" outlineLevel="1" x14ac:dyDescent="0.3">
      <c r="A454" s="224" t="s">
        <v>192</v>
      </c>
      <c r="B454" s="186">
        <f t="shared" ref="B454:K454" si="255">+SUM(B455)</f>
        <v>0</v>
      </c>
      <c r="C454" s="186">
        <f t="shared" si="255"/>
        <v>0</v>
      </c>
      <c r="D454" s="186">
        <f t="shared" si="255"/>
        <v>0</v>
      </c>
      <c r="E454" s="186">
        <f t="shared" si="255"/>
        <v>0</v>
      </c>
      <c r="F454" s="186">
        <f t="shared" si="255"/>
        <v>0</v>
      </c>
      <c r="G454" s="186">
        <f t="shared" si="255"/>
        <v>0</v>
      </c>
      <c r="H454" s="186">
        <v>0</v>
      </c>
      <c r="I454" s="186">
        <f t="shared" si="255"/>
        <v>0</v>
      </c>
      <c r="J454" s="186">
        <f t="shared" si="255"/>
        <v>0</v>
      </c>
      <c r="K454" s="186">
        <f t="shared" si="255"/>
        <v>0</v>
      </c>
      <c r="L454" s="186">
        <f t="shared" ref="L454:N454" si="256">+SUM(L455)</f>
        <v>0</v>
      </c>
      <c r="M454" s="186">
        <f t="shared" si="256"/>
        <v>0</v>
      </c>
      <c r="N454" s="186">
        <f t="shared" si="256"/>
        <v>0</v>
      </c>
    </row>
    <row r="455" spans="1:14" x14ac:dyDescent="0.3">
      <c r="A455" s="225" t="s">
        <v>759</v>
      </c>
      <c r="E455" s="130">
        <v>0</v>
      </c>
      <c r="H455" s="130">
        <v>0</v>
      </c>
    </row>
    <row r="456" spans="1:14" s="187" customFormat="1" ht="15.6" outlineLevel="1" x14ac:dyDescent="0.3">
      <c r="A456" s="224" t="s">
        <v>193</v>
      </c>
      <c r="B456" s="186">
        <f t="shared" ref="B456:N456" si="257">+SUM(B457:B459)</f>
        <v>0</v>
      </c>
      <c r="C456" s="186">
        <f t="shared" si="257"/>
        <v>0</v>
      </c>
      <c r="D456" s="186">
        <f t="shared" si="257"/>
        <v>0</v>
      </c>
      <c r="E456" s="186">
        <f t="shared" ref="E456" si="258">+SUM(E457:E459)</f>
        <v>0</v>
      </c>
      <c r="F456" s="186">
        <f t="shared" ref="F456" si="259">+SUM(F457:F459)</f>
        <v>0</v>
      </c>
      <c r="G456" s="186">
        <f t="shared" ref="G456" si="260">+SUM(G457:G459)</f>
        <v>0</v>
      </c>
      <c r="H456" s="186">
        <v>0</v>
      </c>
      <c r="I456" s="186">
        <f t="shared" si="257"/>
        <v>0</v>
      </c>
      <c r="J456" s="186">
        <f t="shared" si="257"/>
        <v>0</v>
      </c>
      <c r="K456" s="186">
        <f t="shared" si="257"/>
        <v>0</v>
      </c>
      <c r="L456" s="186">
        <f t="shared" si="257"/>
        <v>0</v>
      </c>
      <c r="M456" s="186">
        <f t="shared" si="257"/>
        <v>0</v>
      </c>
      <c r="N456" s="186">
        <f t="shared" si="257"/>
        <v>0</v>
      </c>
    </row>
    <row r="457" spans="1:14" x14ac:dyDescent="0.3">
      <c r="A457" s="225" t="s">
        <v>760</v>
      </c>
      <c r="E457" s="130">
        <v>0</v>
      </c>
      <c r="H457" s="130">
        <v>0</v>
      </c>
    </row>
    <row r="458" spans="1:14" x14ac:dyDescent="0.3">
      <c r="A458" s="225" t="s">
        <v>761</v>
      </c>
      <c r="E458" s="130">
        <v>0</v>
      </c>
      <c r="H458" s="130">
        <v>0</v>
      </c>
    </row>
    <row r="459" spans="1:14" x14ac:dyDescent="0.3">
      <c r="A459" s="225" t="s">
        <v>762</v>
      </c>
      <c r="E459" s="130">
        <v>0</v>
      </c>
      <c r="H459" s="130">
        <v>0</v>
      </c>
    </row>
    <row r="460" spans="1:14" s="187" customFormat="1" ht="15.6" outlineLevel="1" x14ac:dyDescent="0.3">
      <c r="A460" s="224" t="s">
        <v>194</v>
      </c>
      <c r="B460" s="186">
        <f t="shared" ref="B460:K460" si="261">+SUM(B461)</f>
        <v>0</v>
      </c>
      <c r="C460" s="186">
        <f t="shared" si="261"/>
        <v>0</v>
      </c>
      <c r="D460" s="186">
        <f t="shared" si="261"/>
        <v>0</v>
      </c>
      <c r="E460" s="186">
        <f t="shared" si="261"/>
        <v>412435.64999999997</v>
      </c>
      <c r="F460" s="186">
        <f t="shared" si="261"/>
        <v>0</v>
      </c>
      <c r="G460" s="186">
        <f t="shared" si="261"/>
        <v>0</v>
      </c>
      <c r="H460" s="186">
        <f t="shared" ref="H460" si="262">+SUM(H461)</f>
        <v>412335.64999999997</v>
      </c>
      <c r="I460" s="186">
        <f t="shared" si="261"/>
        <v>0</v>
      </c>
      <c r="J460" s="186">
        <f t="shared" si="261"/>
        <v>0</v>
      </c>
      <c r="K460" s="186">
        <f t="shared" si="261"/>
        <v>0</v>
      </c>
      <c r="L460" s="186">
        <f t="shared" ref="L460:N460" si="263">+SUM(L461)</f>
        <v>0</v>
      </c>
      <c r="M460" s="186">
        <f t="shared" si="263"/>
        <v>0</v>
      </c>
      <c r="N460" s="186">
        <f t="shared" si="263"/>
        <v>0</v>
      </c>
    </row>
    <row r="461" spans="1:14" x14ac:dyDescent="0.3">
      <c r="A461" s="225" t="s">
        <v>763</v>
      </c>
      <c r="E461" s="130">
        <f>377486.92+34948.73</f>
        <v>412435.64999999997</v>
      </c>
      <c r="H461" s="130">
        <f>377386.92+34948.73</f>
        <v>412335.64999999997</v>
      </c>
    </row>
    <row r="462" spans="1:14" s="187" customFormat="1" ht="15.6" outlineLevel="1" x14ac:dyDescent="0.3">
      <c r="A462" s="224" t="s">
        <v>195</v>
      </c>
      <c r="B462" s="186">
        <f t="shared" ref="B462:K462" si="264">+SUM(B463)</f>
        <v>0</v>
      </c>
      <c r="C462" s="186">
        <f t="shared" si="264"/>
        <v>0</v>
      </c>
      <c r="D462" s="186">
        <f t="shared" si="264"/>
        <v>0</v>
      </c>
      <c r="E462" s="186">
        <f t="shared" si="264"/>
        <v>45785.31482104084</v>
      </c>
      <c r="F462" s="186">
        <f t="shared" si="264"/>
        <v>0</v>
      </c>
      <c r="G462" s="186">
        <f t="shared" si="264"/>
        <v>0</v>
      </c>
      <c r="H462" s="186">
        <f t="shared" si="264"/>
        <v>98316.513330027432</v>
      </c>
      <c r="I462" s="186">
        <f t="shared" si="264"/>
        <v>0</v>
      </c>
      <c r="J462" s="186">
        <f t="shared" si="264"/>
        <v>0</v>
      </c>
      <c r="K462" s="186">
        <f t="shared" si="264"/>
        <v>98316.513330027432</v>
      </c>
      <c r="L462" s="186">
        <f t="shared" ref="L462:N462" si="265">+SUM(L463)</f>
        <v>0</v>
      </c>
      <c r="M462" s="186">
        <f t="shared" si="265"/>
        <v>0</v>
      </c>
      <c r="N462" s="186">
        <f t="shared" si="265"/>
        <v>98316.513330027432</v>
      </c>
    </row>
    <row r="463" spans="1:14" x14ac:dyDescent="0.3">
      <c r="A463" s="225" t="s">
        <v>764</v>
      </c>
      <c r="B463" s="130">
        <f>+' EERR ULTRAX'!B139</f>
        <v>0</v>
      </c>
      <c r="E463" s="130">
        <f>+' EERR ULTRAX'!S139</f>
        <v>45785.31482104084</v>
      </c>
      <c r="H463" s="130">
        <f>+' EERR ULTRAX'!AQ139</f>
        <v>98316.513330027432</v>
      </c>
      <c r="K463" s="130">
        <f>+' EERR ULTRAX'!BU139</f>
        <v>98316.513330027432</v>
      </c>
      <c r="N463" s="130">
        <f>+' EERR ULTRAX'!CS139</f>
        <v>98316.513330027432</v>
      </c>
    </row>
    <row r="464" spans="1:14" s="182" customFormat="1" ht="18.600000000000001" thickBot="1" x14ac:dyDescent="0.4">
      <c r="A464" s="230" t="s">
        <v>765</v>
      </c>
      <c r="B464" s="231">
        <f t="shared" ref="B464:N464" si="266">+B452+B454+B456+B460+B462</f>
        <v>0</v>
      </c>
      <c r="C464" s="231">
        <f t="shared" si="266"/>
        <v>0</v>
      </c>
      <c r="D464" s="231">
        <f t="shared" si="266"/>
        <v>0</v>
      </c>
      <c r="E464" s="231">
        <f t="shared" ref="E464:H464" si="267">+E452+E454+E456+E460+E462</f>
        <v>561303.31482104084</v>
      </c>
      <c r="F464" s="231">
        <f t="shared" si="267"/>
        <v>0</v>
      </c>
      <c r="G464" s="231">
        <f t="shared" si="267"/>
        <v>0</v>
      </c>
      <c r="H464" s="231">
        <f t="shared" si="267"/>
        <v>613734.51333002746</v>
      </c>
      <c r="I464" s="231">
        <f t="shared" si="266"/>
        <v>0</v>
      </c>
      <c r="J464" s="231">
        <f t="shared" si="266"/>
        <v>0</v>
      </c>
      <c r="K464" s="231">
        <f t="shared" si="266"/>
        <v>98316.513330027432</v>
      </c>
      <c r="L464" s="231">
        <f t="shared" si="266"/>
        <v>0</v>
      </c>
      <c r="M464" s="231">
        <f t="shared" si="266"/>
        <v>0</v>
      </c>
      <c r="N464" s="231">
        <f t="shared" si="266"/>
        <v>98316.513330027432</v>
      </c>
    </row>
    <row r="465" spans="1:14" ht="19.2" thickTop="1" thickBot="1" x14ac:dyDescent="0.35">
      <c r="A465" s="230" t="s">
        <v>767</v>
      </c>
      <c r="B465" s="231">
        <f t="shared" ref="B465:N465" si="268">+B450+B464</f>
        <v>0</v>
      </c>
      <c r="C465" s="231">
        <f t="shared" si="268"/>
        <v>0</v>
      </c>
      <c r="D465" s="231">
        <f t="shared" si="268"/>
        <v>0</v>
      </c>
      <c r="E465" s="231">
        <f t="shared" ref="E465" si="269">+E450+E464</f>
        <v>1084777.2102241626</v>
      </c>
      <c r="F465" s="231">
        <f t="shared" ref="F465" si="270">+F450+F464</f>
        <v>0</v>
      </c>
      <c r="G465" s="231">
        <f t="shared" ref="G465" si="271">+G450+G464</f>
        <v>0</v>
      </c>
      <c r="H465" s="231">
        <f t="shared" ref="H465" si="272">+H450+H464</f>
        <v>1252267.5137607208</v>
      </c>
      <c r="I465" s="231">
        <f t="shared" si="268"/>
        <v>0</v>
      </c>
      <c r="J465" s="231">
        <f t="shared" si="268"/>
        <v>0</v>
      </c>
      <c r="K465" s="231">
        <f t="shared" si="268"/>
        <v>98316.513330027432</v>
      </c>
      <c r="L465" s="231">
        <f t="shared" si="268"/>
        <v>0</v>
      </c>
      <c r="M465" s="231">
        <f t="shared" si="268"/>
        <v>0</v>
      </c>
      <c r="N465" s="231">
        <f t="shared" si="268"/>
        <v>98316.513330027432</v>
      </c>
    </row>
    <row r="466" spans="1:14" s="182" customFormat="1" ht="19.2" thickTop="1" thickBot="1" x14ac:dyDescent="0.4">
      <c r="A466" s="228" t="s">
        <v>768</v>
      </c>
      <c r="B466" s="229">
        <f t="shared" ref="B466:N466" si="273">+B296-B465</f>
        <v>0</v>
      </c>
      <c r="C466" s="229">
        <f t="shared" si="273"/>
        <v>0</v>
      </c>
      <c r="D466" s="229">
        <f t="shared" si="273"/>
        <v>0</v>
      </c>
      <c r="E466" s="229">
        <f t="shared" ref="E466" si="274">+E296-E465</f>
        <v>9.6035399474203587E-4</v>
      </c>
      <c r="F466" s="229">
        <f t="shared" ref="F466" si="275">+F296-F465</f>
        <v>0</v>
      </c>
      <c r="G466" s="229">
        <f t="shared" ref="G466" si="276">+G296-G465</f>
        <v>0</v>
      </c>
      <c r="H466" s="229">
        <f t="shared" ref="H466" si="277">+H296-H465</f>
        <v>1.201375387609005E-3</v>
      </c>
      <c r="I466" s="229">
        <f t="shared" si="273"/>
        <v>0</v>
      </c>
      <c r="J466" s="229">
        <f t="shared" si="273"/>
        <v>0</v>
      </c>
      <c r="K466" s="229">
        <f t="shared" si="273"/>
        <v>-98316.513330027432</v>
      </c>
      <c r="L466" s="229">
        <f t="shared" si="273"/>
        <v>0</v>
      </c>
      <c r="M466" s="229">
        <f t="shared" si="273"/>
        <v>0</v>
      </c>
      <c r="N466" s="229">
        <f t="shared" si="273"/>
        <v>-98316.513330027432</v>
      </c>
    </row>
    <row r="467" spans="1:14" ht="35.4" customHeight="1" thickTop="1" x14ac:dyDescent="0.35">
      <c r="A467" s="299" t="s">
        <v>817</v>
      </c>
    </row>
    <row r="468" spans="1:14" ht="28.8" customHeight="1" x14ac:dyDescent="0.3">
      <c r="A468" s="298"/>
    </row>
  </sheetData>
  <mergeCells count="1">
    <mergeCell ref="C2:N2"/>
  </mergeCells>
  <pageMargins left="0.7" right="0.7" top="0.75" bottom="0.75" header="0.3" footer="0.3"/>
  <pageSetup paperSize="9" orientation="portrait" r:id="rId1"/>
  <headerFooter>
    <oddHeader>&amp;LElaborado por:&amp;CCarmen Eugenia Quintero Q.</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HK223"/>
  <sheetViews>
    <sheetView showGridLines="0" zoomScale="70" zoomScaleNormal="70" workbookViewId="0">
      <pane xSplit="1" ySplit="3" topLeftCell="B41" activePane="bottomRight" state="frozen"/>
      <selection activeCell="E221" sqref="E221"/>
      <selection pane="topRight" activeCell="E221" sqref="E221"/>
      <selection pane="bottomLeft" activeCell="E221" sqref="E221"/>
      <selection pane="bottomRight" activeCell="B66" sqref="B66"/>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2.88671875" style="130"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4.1093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34399.084975077123</v>
      </c>
      <c r="F4" s="144">
        <f>IF(AND(E4=0,E4&gt;=0), "",E4/E4)</f>
        <v>1</v>
      </c>
      <c r="G4" s="145"/>
      <c r="H4" s="143">
        <f>+H5+H10+H15+H18</f>
        <v>38966.707992448086</v>
      </c>
      <c r="I4" s="144">
        <f>IF(AND(H4=0,H4&gt;=0), "",H4/H4)</f>
        <v>1</v>
      </c>
      <c r="J4" s="145"/>
      <c r="K4" s="144">
        <f t="shared" ref="K4:K36" si="0">IF(AND(E4=0,H4&gt;0),100%,IF(AND(E4&lt;0,H4=0),(E4-H4)/E4,IF(AND(E4&gt;0,H4&gt;0),(H4-E4)/E4,IF(AND(E4=0,H4=0),"",(H4-E4)/E4))))</f>
        <v>0.13278327085387021</v>
      </c>
      <c r="L4" s="146">
        <f>+L5+L10+L15+L18</f>
        <v>73365.792967525209</v>
      </c>
      <c r="M4" s="144">
        <f>IF(AND(L4=0,L4&gt;=0), "",L4/L4)</f>
        <v>1</v>
      </c>
      <c r="N4" s="145"/>
      <c r="O4" s="143">
        <f>+O5+O10+O15+O18</f>
        <v>49098.055680472724</v>
      </c>
      <c r="P4" s="144">
        <f>IF(AND(O4=0,O4&gt;=0), "",O4/O4)</f>
        <v>1</v>
      </c>
      <c r="Q4" s="145"/>
      <c r="R4" s="144">
        <f t="shared" ref="R4:R31" si="1">IF(AND(H4=0,O4&gt;0),100%,IF(AND(H4&lt;0,O4=0),(H4-O4)/H4,IF(AND(H4&gt;0,O4&gt;0),(O4-H4)/H4,IF(AND(H4=0,O4=0),"",(O4-H4)/H4))))</f>
        <v>0.26000009264288215</v>
      </c>
      <c r="S4" s="146">
        <f>+S5+S10+S15+S18</f>
        <v>122463.84864799793</v>
      </c>
      <c r="T4" s="144">
        <f>IF(AND(S4=0,S4&gt;=0), "",S4/S4)</f>
        <v>1</v>
      </c>
      <c r="U4" s="145"/>
      <c r="V4" s="147">
        <f>+V5+V10+V15+V18</f>
        <v>0</v>
      </c>
      <c r="W4" s="144" t="str">
        <f>IF(AND(V4=0,V4&gt;=0), "",V4/V4)</f>
        <v/>
      </c>
      <c r="X4" s="145">
        <f t="shared" ref="X4:X36" si="2">IF(AND(V4=0,S4&gt;0),100%,IF(AND(V4&lt;0,S4=0),(V4-S4)/V4,IF(AND(V4&gt;0,S4&gt;0),(S4-V4)/V4,IF(AND(V4=0,S4=0),"",(S4-V4)/V4))))</f>
        <v>1</v>
      </c>
      <c r="Y4" s="143">
        <f>+Y5+Y10+Y15+Y18</f>
        <v>54897.656423977984</v>
      </c>
      <c r="Z4" s="144">
        <f>IF(AND(Y4=0,Y4&gt;=0), "",Y4/Y4)</f>
        <v>1</v>
      </c>
      <c r="AA4" s="145"/>
      <c r="AB4" s="144">
        <f t="shared" ref="AB4:AB36" si="3">IF(AND(O4=0,Y4&gt;0),100%,IF(AND(O4&lt;0,Y4=0),(O4-Y4)/O4,IF(AND(O4&gt;0,Y4&gt;0),(Y4-O4)/O4,IF(AND(O4=0,Y4=0),"",(Y4-O4)/O4))))</f>
        <v>0.11812281898184976</v>
      </c>
      <c r="AC4" s="146">
        <f>+AC5+AC10+AC15+AC18</f>
        <v>177361.50507197593</v>
      </c>
      <c r="AD4" s="144">
        <f>IF(AND(AC4=0,AC4&gt;=0), "",AC4/AC4)</f>
        <v>1</v>
      </c>
      <c r="AE4" s="145"/>
      <c r="AF4" s="143">
        <f>+AF5+AF10+AF15+AF18</f>
        <v>61953.51597232584</v>
      </c>
      <c r="AG4" s="144">
        <f>IF(AND(AF4=0,AF4&gt;=0), "",AF4/AF4)</f>
        <v>1</v>
      </c>
      <c r="AH4" s="145"/>
      <c r="AI4" s="144">
        <f t="shared" ref="AI4:AI67" si="4">IF(AND(Y4=0,AF4&gt;0),100%,IF(AND(Y4&lt;0,AF4=0),(Y4-AF4)/Y4,IF(AND(Y4&gt;0,AF4&gt;0),(AF4-Y4)/Y4,IF(AND(Y4=0,AF4=0),"",(AF4-Y4)/Y4))))</f>
        <v>0.12852751844004084</v>
      </c>
      <c r="AJ4" s="146">
        <f>+AJ5+AJ10+AJ15+AJ18</f>
        <v>239315.02104430177</v>
      </c>
      <c r="AK4" s="144">
        <f>IF(AND(AJ4=0,AJ4&gt;=0), "",AJ4/AJ4)</f>
        <v>1</v>
      </c>
      <c r="AL4" s="145"/>
      <c r="AM4" s="143">
        <f>+AM5+AM10+AM15+AM18</f>
        <v>55867.81207411678</v>
      </c>
      <c r="AN4" s="144">
        <f>IF(AND(AM4=0,AM4&gt;=0), "",AM4/AM4)</f>
        <v>1</v>
      </c>
      <c r="AO4" s="145"/>
      <c r="AP4" s="144">
        <f t="shared" ref="AP4:AP67" si="5">IF(AND(AF4=0,AM4&gt;0),100%,IF(AND(AF4&lt;0,AM4=0),(AF4-AM4)/AF4,IF(AND(AF4&gt;0,AM4&gt;0),(AM4-AF4)/AF4,IF(AND(AF4=0,AM4=0),"",(AM4-AF4)/AF4))))</f>
        <v>-9.8230161802721525E-2</v>
      </c>
      <c r="AQ4" s="146">
        <f>+AQ5+AQ10+AQ15+AQ18</f>
        <v>295182.83311841852</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49197.138853069751</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295182.83311841852</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295182.83311841852</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295182.83311841852</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295182.83311841852</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295182.83311841852</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295182.83311841852</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34399.084975077123</v>
      </c>
      <c r="F5" s="38">
        <f>IF(AND(E4=0,E5&gt;=0), "",E5/E4)</f>
        <v>1</v>
      </c>
      <c r="G5" s="43"/>
      <c r="H5" s="126">
        <f>+H6+H7+H8</f>
        <v>38966.707992448086</v>
      </c>
      <c r="I5" s="38">
        <f>IF(AND(H4=0,H5&gt;=0), "",H5/H4)</f>
        <v>1</v>
      </c>
      <c r="J5" s="43"/>
      <c r="K5" s="38">
        <f t="shared" si="0"/>
        <v>0.13278327085387021</v>
      </c>
      <c r="L5" s="127">
        <f>+L6+L7+L8</f>
        <v>73365.792967525209</v>
      </c>
      <c r="M5" s="38">
        <f>IF(AND(L4=0,L5&gt;=0), "",L5/L4)</f>
        <v>1</v>
      </c>
      <c r="N5" s="43"/>
      <c r="O5" s="126">
        <f>+O6+O7+O8</f>
        <v>49098.055680472724</v>
      </c>
      <c r="P5" s="38">
        <f>IF(AND(O4=0,O5&gt;=0), "",O5/O4)</f>
        <v>1</v>
      </c>
      <c r="Q5" s="43"/>
      <c r="R5" s="38">
        <f t="shared" si="1"/>
        <v>0.26000009264288215</v>
      </c>
      <c r="S5" s="127">
        <f>+S6+S7+S8</f>
        <v>122463.84864799793</v>
      </c>
      <c r="T5" s="38">
        <f>IF(AND(S4=0,S5&gt;=0), "",S5/S4)</f>
        <v>1</v>
      </c>
      <c r="U5" s="43"/>
      <c r="V5" s="128">
        <f>+V6+V7+V8</f>
        <v>0</v>
      </c>
      <c r="W5" s="38" t="str">
        <f>IF(AND(V4=0,V5&gt;=0), "",V5/V4)</f>
        <v/>
      </c>
      <c r="X5" s="91">
        <f t="shared" si="2"/>
        <v>1</v>
      </c>
      <c r="Y5" s="126">
        <f>+Y6+Y7+Y8</f>
        <v>54897.656423977984</v>
      </c>
      <c r="Z5" s="38">
        <f>IF(AND(Y4=0,Y5&gt;=0), "",Y5/Y4)</f>
        <v>1</v>
      </c>
      <c r="AA5" s="43"/>
      <c r="AB5" s="38">
        <f t="shared" si="3"/>
        <v>0.11812281898184976</v>
      </c>
      <c r="AC5" s="127">
        <f>+AC6+AC7+AC8</f>
        <v>177361.50507197593</v>
      </c>
      <c r="AD5" s="38">
        <f>IF(AND(AC4=0,AC5&gt;=0), "",AC5/AC4)</f>
        <v>1</v>
      </c>
      <c r="AE5" s="43"/>
      <c r="AF5" s="126">
        <f>+AF6+AF7+AF8</f>
        <v>61953.51597232584</v>
      </c>
      <c r="AG5" s="38">
        <f>IF(AND(AF4=0,AF5&gt;=0), "",AF5/AF4)</f>
        <v>1</v>
      </c>
      <c r="AH5" s="43"/>
      <c r="AI5" s="38">
        <f t="shared" si="4"/>
        <v>0.12852751844004084</v>
      </c>
      <c r="AJ5" s="127">
        <f>+AJ6+AJ7+AJ8</f>
        <v>239315.02104430177</v>
      </c>
      <c r="AK5" s="38">
        <f>IF(AND(AJ4=0,AJ5&gt;=0), "",AJ5/AJ4)</f>
        <v>1</v>
      </c>
      <c r="AL5" s="43"/>
      <c r="AM5" s="126">
        <f>+AM6+AM7+AM8</f>
        <v>55867.81207411678</v>
      </c>
      <c r="AN5" s="38">
        <f>IF(AND(AM4=0,AM5&gt;=0), "",AM5/AM4)</f>
        <v>1</v>
      </c>
      <c r="AO5" s="43"/>
      <c r="AP5" s="38">
        <f t="shared" si="5"/>
        <v>-9.8230161802721525E-2</v>
      </c>
      <c r="AQ5" s="127">
        <f>+AQ6+AQ7+AQ8</f>
        <v>295182.83311841852</v>
      </c>
      <c r="AR5" s="38">
        <f>IF(AND(AQ4=0,AQ5&gt;=0), "",AQ5/AQ4)</f>
        <v>1</v>
      </c>
      <c r="AS5" s="43"/>
      <c r="AT5" s="128">
        <f>+AT6+AT7+AT8</f>
        <v>0</v>
      </c>
      <c r="AU5" s="38" t="str">
        <f>IF(AND(AT4=0,AT5&gt;=0), "",AT5/AT4)</f>
        <v/>
      </c>
      <c r="AV5" s="91">
        <f t="shared" si="6"/>
        <v>1</v>
      </c>
      <c r="AW5" s="128">
        <f>+AW6+AW7+AW8</f>
        <v>49197.138853069751</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295182.83311841852</v>
      </c>
      <c r="BH5" s="38">
        <f>IF(AND(BG4=0,BG5&gt;=0), "",BG5/BG4)</f>
        <v>1</v>
      </c>
      <c r="BI5" s="43"/>
      <c r="BJ5" s="126">
        <f>+BJ6+BJ7+BJ8</f>
        <v>0</v>
      </c>
      <c r="BK5" s="38" t="str">
        <f>IF(AND(BJ4=0,BJ5&gt;=0), "",BJ5/BJ4)</f>
        <v/>
      </c>
      <c r="BL5" s="43"/>
      <c r="BM5" s="38" t="str">
        <f t="shared" si="9"/>
        <v/>
      </c>
      <c r="BN5" s="127">
        <f>+BN6+BN7+BN8</f>
        <v>295182.83311841852</v>
      </c>
      <c r="BO5" s="38">
        <f>IF(AND(BN4=0,BN5&gt;=0), "",BN5/BN4)</f>
        <v>1</v>
      </c>
      <c r="BP5" s="43"/>
      <c r="BQ5" s="126">
        <f>+BQ6+BQ7+BQ8</f>
        <v>0</v>
      </c>
      <c r="BR5" s="38" t="str">
        <f>IF(AND(BQ4=0,BQ5&gt;=0), "",BQ5/BQ4)</f>
        <v/>
      </c>
      <c r="BS5" s="43"/>
      <c r="BT5" s="38" t="str">
        <f t="shared" si="10"/>
        <v/>
      </c>
      <c r="BU5" s="127">
        <f>+BU6+BU7+BU8</f>
        <v>295182.83311841852</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295182.83311841852</v>
      </c>
      <c r="CF5" s="38">
        <f>IF(AND(CE4=0,CE5&gt;=0), "",CE5/CE4)</f>
        <v>1</v>
      </c>
      <c r="CG5" s="43"/>
      <c r="CH5" s="126">
        <f>+CH6+CH7+CH8</f>
        <v>0</v>
      </c>
      <c r="CI5" s="38" t="str">
        <f>IF(AND(CH4=0,CH5&gt;=0), "",CH5/CH4)</f>
        <v/>
      </c>
      <c r="CJ5" s="43"/>
      <c r="CK5" s="38" t="str">
        <f t="shared" si="13"/>
        <v/>
      </c>
      <c r="CL5" s="127">
        <f>+CL6+CL7+CL8</f>
        <v>295182.83311841852</v>
      </c>
      <c r="CM5" s="38">
        <f>IF(AND(CL4=0,CL5&gt;=0), "",CL5/CL4)</f>
        <v>1</v>
      </c>
      <c r="CN5" s="43"/>
      <c r="CO5" s="126">
        <f>+CO6+CO7+CO8</f>
        <v>0</v>
      </c>
      <c r="CP5" s="38" t="str">
        <f>IF(AND(CO4=0,CO5&gt;=0), "",CO5/CO4)</f>
        <v/>
      </c>
      <c r="CQ5" s="43"/>
      <c r="CR5" s="38" t="str">
        <f t="shared" si="14"/>
        <v/>
      </c>
      <c r="CS5" s="127">
        <f>+CS6+CS7+CS8</f>
        <v>295182.83311841852</v>
      </c>
      <c r="CT5" s="38">
        <f>IF(AND(CS4=0,CS5&gt;=0), "",CS5/CS4)</f>
        <v>1</v>
      </c>
      <c r="CU5" s="43"/>
      <c r="CV5" s="128">
        <f>+CV6+CV7+CV8</f>
        <v>0</v>
      </c>
      <c r="CW5" s="38" t="str">
        <f>IF(AND(CV4=0,CV5&gt;=0), "",CV5/CV4)</f>
        <v/>
      </c>
      <c r="CX5" s="91">
        <f t="shared" si="15"/>
        <v>1</v>
      </c>
    </row>
    <row r="6" spans="1:102" outlineLevel="1" x14ac:dyDescent="0.3">
      <c r="A6" s="29" t="s">
        <v>34</v>
      </c>
      <c r="B6" s="129">
        <f>+'N EERR RODEO'!B6</f>
        <v>0</v>
      </c>
      <c r="C6" s="30" t="str">
        <f>IF(AND(B4=0,B6&gt;=0), "",B6/B4)</f>
        <v/>
      </c>
      <c r="D6" s="44"/>
      <c r="E6" s="129">
        <f>+'N EERR RODEO'!C6</f>
        <v>34399.084975077123</v>
      </c>
      <c r="F6" s="30">
        <f>IF(AND(E4=0,E6&gt;=0), "",E6/E4)</f>
        <v>1</v>
      </c>
      <c r="G6" s="44"/>
      <c r="H6" s="129">
        <f>+'N EERR RODEO'!D6</f>
        <v>38966.707992448086</v>
      </c>
      <c r="I6" s="30">
        <f>IF(AND(H4=0,H6&gt;=0), "",H6/H4)</f>
        <v>1</v>
      </c>
      <c r="J6" s="44"/>
      <c r="K6" s="30">
        <f t="shared" si="0"/>
        <v>0.13278327085387021</v>
      </c>
      <c r="L6" s="130">
        <f>+E6+H6</f>
        <v>73365.792967525209</v>
      </c>
      <c r="M6" s="30">
        <f>IF(AND(L4=0,L6&gt;=0), "",L6/L4)</f>
        <v>1</v>
      </c>
      <c r="N6" s="44"/>
      <c r="O6" s="129">
        <f>+'N EERR RODEO'!E6</f>
        <v>49098.055680472724</v>
      </c>
      <c r="P6" s="30">
        <f>IF(AND(O4=0,O6&gt;=0), "",O6/O4)</f>
        <v>1</v>
      </c>
      <c r="Q6" s="44"/>
      <c r="R6" s="30">
        <f t="shared" si="1"/>
        <v>0.26000009264288215</v>
      </c>
      <c r="S6" s="130">
        <f>+L6+O6</f>
        <v>122463.84864799793</v>
      </c>
      <c r="T6" s="30">
        <f>IF(AND(S4=0,S6&gt;=0), "",S6/S4)</f>
        <v>1</v>
      </c>
      <c r="U6" s="44"/>
      <c r="V6" s="131"/>
      <c r="W6" s="30" t="str">
        <f>IF(AND(V4=0,V6&gt;=0), "",V6/V4)</f>
        <v/>
      </c>
      <c r="X6" s="47">
        <f t="shared" si="2"/>
        <v>1</v>
      </c>
      <c r="Y6" s="129">
        <f>+'N EERR RODEO'!F6</f>
        <v>54897.656423977984</v>
      </c>
      <c r="Z6" s="30">
        <f>IF(AND(Y4=0,Y6&gt;=0), "",Y6/Y4)</f>
        <v>1</v>
      </c>
      <c r="AA6" s="44"/>
      <c r="AB6" s="30">
        <f t="shared" si="3"/>
        <v>0.11812281898184976</v>
      </c>
      <c r="AC6" s="130">
        <f>+S6+Y6</f>
        <v>177361.50507197593</v>
      </c>
      <c r="AD6" s="30">
        <f>IF(AND(AC4=0,AC6&gt;=0), "",AC6/AC4)</f>
        <v>1</v>
      </c>
      <c r="AE6" s="44"/>
      <c r="AF6" s="129">
        <f>+'N EERR RODEO'!G6</f>
        <v>61957.572631900621</v>
      </c>
      <c r="AG6" s="30">
        <f>IF(AND(AF4=0,AF6&gt;=0), "",AF6/AF4)</f>
        <v>1.0000654790855872</v>
      </c>
      <c r="AH6" s="44"/>
      <c r="AI6" s="30">
        <f t="shared" si="4"/>
        <v>0.1286014133900083</v>
      </c>
      <c r="AJ6" s="130">
        <f>+AC6+AF6</f>
        <v>239319.07770387654</v>
      </c>
      <c r="AK6" s="30">
        <f>IF(AND(AJ4=0,AJ6&gt;=0), "",AJ6/AJ4)</f>
        <v>1.0000169511280865</v>
      </c>
      <c r="AL6" s="44"/>
      <c r="AM6" s="129">
        <f>+'N EERR RODEO'!H6</f>
        <v>55867.81207411678</v>
      </c>
      <c r="AN6" s="30">
        <f>IF(AND(AM4=0,AM6&gt;=0), "",AM6/AM4)</f>
        <v>1</v>
      </c>
      <c r="AO6" s="44"/>
      <c r="AP6" s="30">
        <f t="shared" si="5"/>
        <v>-9.8289205001042171E-2</v>
      </c>
      <c r="AQ6" s="130">
        <f>+AJ6+AM6</f>
        <v>295186.88977799332</v>
      </c>
      <c r="AR6" s="30">
        <f>IF(AND(AQ4=0,AQ6&gt;=0), "",AQ6/AQ4)</f>
        <v>1.0000137428709248</v>
      </c>
      <c r="AS6" s="44"/>
      <c r="AT6" s="131">
        <f>+V6*2</f>
        <v>0</v>
      </c>
      <c r="AU6" s="30" t="str">
        <f>IF(AND(AT4=0,AT6&gt;=0), "",AT6/AT4)</f>
        <v/>
      </c>
      <c r="AV6" s="47">
        <f t="shared" si="6"/>
        <v>1</v>
      </c>
      <c r="AW6" s="131">
        <f>+AQ6/6</f>
        <v>49197.814962998884</v>
      </c>
      <c r="AX6" s="30">
        <f>IF(AND(AW4=0,AW6&gt;=0), "",AW6/AW4)</f>
        <v>1.0000137428709248</v>
      </c>
      <c r="AY6" s="44"/>
      <c r="AZ6" s="131">
        <f>+AT6/6</f>
        <v>0</v>
      </c>
      <c r="BA6" s="30" t="str">
        <f>IF(AND(AZ4=0,AZ6&gt;=0), "",AZ6/AZ4)</f>
        <v/>
      </c>
      <c r="BB6" s="47">
        <f t="shared" si="7"/>
        <v>1</v>
      </c>
      <c r="BC6" s="129">
        <f>+'N EERR RODEO'!I6</f>
        <v>0</v>
      </c>
      <c r="BD6" s="30" t="str">
        <f>IF(AND(BC4=0,BC6&gt;=0), "",BC6/BC4)</f>
        <v/>
      </c>
      <c r="BE6" s="44"/>
      <c r="BF6" s="30">
        <f t="shared" si="8"/>
        <v>-1</v>
      </c>
      <c r="BG6" s="130">
        <f>+AQ6+BC6</f>
        <v>295186.88977799332</v>
      </c>
      <c r="BH6" s="30">
        <f>IF(AND(BG4=0,BG6&gt;=0), "",BG6/BG4)</f>
        <v>1.0000137428709248</v>
      </c>
      <c r="BI6" s="44"/>
      <c r="BJ6" s="129">
        <f>+'N EERR RODEO'!J6</f>
        <v>0</v>
      </c>
      <c r="BK6" s="30" t="str">
        <f>IF(AND(BJ4=0,BJ6&gt;=0), "",BJ6/BJ4)</f>
        <v/>
      </c>
      <c r="BL6" s="44"/>
      <c r="BM6" s="30" t="str">
        <f t="shared" si="9"/>
        <v/>
      </c>
      <c r="BN6" s="130">
        <f>+BG6+BJ6</f>
        <v>295186.88977799332</v>
      </c>
      <c r="BO6" s="30">
        <f>IF(AND(BN4=0,BN6&gt;=0), "",BN6/BN4)</f>
        <v>1.0000137428709248</v>
      </c>
      <c r="BP6" s="44"/>
      <c r="BQ6" s="129">
        <f>+'N EERR RODEO'!K6</f>
        <v>0</v>
      </c>
      <c r="BR6" s="30" t="str">
        <f>IF(AND(BQ4=0,BQ6&gt;=0), "",BQ6/BQ4)</f>
        <v/>
      </c>
      <c r="BS6" s="44"/>
      <c r="BT6" s="30" t="str">
        <f t="shared" si="10"/>
        <v/>
      </c>
      <c r="BU6" s="130">
        <f>+BN6+BQ6</f>
        <v>295186.88977799332</v>
      </c>
      <c r="BV6" s="30">
        <f>IF(AND(BU4=0,BU6&gt;=0), "",BU6/BU4)</f>
        <v>1.0000137428709248</v>
      </c>
      <c r="BW6" s="44"/>
      <c r="BX6" s="131">
        <f>+AZ6*9</f>
        <v>0</v>
      </c>
      <c r="BY6" s="30" t="str">
        <f>IF(AND(BX4=0,BX6&gt;=0), "",BX6/BX4)</f>
        <v/>
      </c>
      <c r="BZ6" s="47">
        <f t="shared" si="11"/>
        <v>1</v>
      </c>
      <c r="CA6" s="129">
        <f>+'N EERR RODEO'!L6</f>
        <v>0</v>
      </c>
      <c r="CB6" s="30" t="str">
        <f>IF(AND(CA4=0,CA6&gt;=0), "",CA6/CA4)</f>
        <v/>
      </c>
      <c r="CC6" s="44"/>
      <c r="CD6" s="30" t="str">
        <f t="shared" si="12"/>
        <v/>
      </c>
      <c r="CE6" s="130">
        <f>+BU6+CA6</f>
        <v>295186.88977799332</v>
      </c>
      <c r="CF6" s="30">
        <f>IF(AND(CE4=0,CE6&gt;=0), "",CE6/CE4)</f>
        <v>1.0000137428709248</v>
      </c>
      <c r="CG6" s="44"/>
      <c r="CH6" s="129">
        <f>+'N EERR RODEO'!M6</f>
        <v>0</v>
      </c>
      <c r="CI6" s="30" t="str">
        <f>IF(AND(CH4=0,CH6&gt;=0), "",CH6/CH4)</f>
        <v/>
      </c>
      <c r="CJ6" s="44"/>
      <c r="CK6" s="30" t="str">
        <f t="shared" si="13"/>
        <v/>
      </c>
      <c r="CL6" s="130">
        <f>+CE6+CH6</f>
        <v>295186.88977799332</v>
      </c>
      <c r="CM6" s="30">
        <f>IF(AND(CL4=0,CL6&gt;=0), "",CL6/CL4)</f>
        <v>1.0000137428709248</v>
      </c>
      <c r="CN6" s="44"/>
      <c r="CO6" s="129">
        <f>+'N EERR RODEO'!N6</f>
        <v>0</v>
      </c>
      <c r="CP6" s="30" t="str">
        <f>IF(AND(CO4=0,CO6&gt;=0), "",CO6/CO4)</f>
        <v/>
      </c>
      <c r="CQ6" s="44"/>
      <c r="CR6" s="30" t="str">
        <f t="shared" si="14"/>
        <v/>
      </c>
      <c r="CS6" s="130">
        <f>+CL6+CO6</f>
        <v>295186.88977799332</v>
      </c>
      <c r="CT6" s="30">
        <f>IF(AND(CS4=0,CS6&gt;=0), "",CS6/CS4)</f>
        <v>1.0000137428709248</v>
      </c>
      <c r="CU6" s="44"/>
      <c r="CV6" s="131">
        <f>+AZ6*12</f>
        <v>0</v>
      </c>
      <c r="CW6" s="30" t="str">
        <f>IF(AND(CV4=0,CV6&gt;=0), "",CV6/CV4)</f>
        <v/>
      </c>
      <c r="CX6" s="47">
        <f t="shared" si="15"/>
        <v>1</v>
      </c>
    </row>
    <row r="7" spans="1:102" outlineLevel="1" x14ac:dyDescent="0.3">
      <c r="A7" s="29" t="s">
        <v>36</v>
      </c>
      <c r="B7" s="129">
        <f>+'N EERR RODEO'!B7</f>
        <v>0</v>
      </c>
      <c r="C7" s="30" t="str">
        <f>IF(AND(B4=0,B7&gt;=0), "",B7/B4)</f>
        <v/>
      </c>
      <c r="D7" s="44"/>
      <c r="E7" s="129">
        <f>+'N EERR RODEO'!C7</f>
        <v>0</v>
      </c>
      <c r="F7" s="30">
        <f>IF(AND(E4=0,E7&gt;=0), "",E7/E4)</f>
        <v>0</v>
      </c>
      <c r="G7" s="44"/>
      <c r="H7" s="129">
        <f>+'N EERR RODEO'!D7</f>
        <v>0</v>
      </c>
      <c r="I7" s="30">
        <f>IF(AND(H4=0,H7&gt;=0), "",H7/H4)</f>
        <v>0</v>
      </c>
      <c r="J7" s="44"/>
      <c r="K7" s="30" t="str">
        <f t="shared" si="0"/>
        <v/>
      </c>
      <c r="L7" s="130">
        <f>+E7+H7</f>
        <v>0</v>
      </c>
      <c r="M7" s="30">
        <f>IF(AND(L4=0,L7&gt;=0), "",L7/L4)</f>
        <v>0</v>
      </c>
      <c r="N7" s="44"/>
      <c r="O7" s="129">
        <f>+'N EERR RODEO'!E7</f>
        <v>0</v>
      </c>
      <c r="P7" s="30">
        <f>IF(AND(O4=0,O7&gt;=0), "",O7/O4)</f>
        <v>0</v>
      </c>
      <c r="Q7" s="44"/>
      <c r="R7" s="30" t="str">
        <f t="shared" si="1"/>
        <v/>
      </c>
      <c r="S7" s="130">
        <f>+L7+O7</f>
        <v>0</v>
      </c>
      <c r="T7" s="30">
        <f>IF(AND(S4=0,S7&gt;=0), "",S7/S4)</f>
        <v>0</v>
      </c>
      <c r="U7" s="44"/>
      <c r="V7" s="131"/>
      <c r="W7" s="30" t="str">
        <f>IF(AND(V4=0,V7&gt;=0), "",V7/V4)</f>
        <v/>
      </c>
      <c r="X7" s="47" t="str">
        <f t="shared" si="2"/>
        <v/>
      </c>
      <c r="Y7" s="129">
        <f>+'N EERR RODEO'!F7</f>
        <v>0</v>
      </c>
      <c r="Z7" s="30">
        <f>IF(AND(Y4=0,Y7&gt;=0), "",Y7/Y4)</f>
        <v>0</v>
      </c>
      <c r="AA7" s="44"/>
      <c r="AB7" s="30" t="str">
        <f t="shared" si="3"/>
        <v/>
      </c>
      <c r="AC7" s="130">
        <f>+S7+Y7</f>
        <v>0</v>
      </c>
      <c r="AD7" s="30">
        <f>IF(AND(AC4=0,AC7&gt;=0), "",AC7/AC4)</f>
        <v>0</v>
      </c>
      <c r="AE7" s="44"/>
      <c r="AF7" s="129">
        <f>+'N EERR RODEO'!G7</f>
        <v>0</v>
      </c>
      <c r="AG7" s="30">
        <f>IF(AND(AF4=0,AF7&gt;=0), "",AF7/AF4)</f>
        <v>0</v>
      </c>
      <c r="AH7" s="44"/>
      <c r="AI7" s="30" t="str">
        <f t="shared" si="4"/>
        <v/>
      </c>
      <c r="AJ7" s="130">
        <f t="shared" ref="AJ7:AJ70" si="16">+AC7+AF7</f>
        <v>0</v>
      </c>
      <c r="AK7" s="30">
        <f>IF(AND(AJ4=0,AJ7&gt;=0), "",AJ7/AJ4)</f>
        <v>0</v>
      </c>
      <c r="AL7" s="44"/>
      <c r="AM7" s="129">
        <f>+'N EERR RODEO'!H7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RODEO'!I7</f>
        <v>0</v>
      </c>
      <c r="BD7" s="30" t="str">
        <f>IF(AND(BC4=0,BC7&gt;=0), "",BC7/BC4)</f>
        <v/>
      </c>
      <c r="BE7" s="44"/>
      <c r="BF7" s="30" t="str">
        <f t="shared" si="8"/>
        <v/>
      </c>
      <c r="BG7" s="130">
        <f>+AQ7+BC7</f>
        <v>0</v>
      </c>
      <c r="BH7" s="30">
        <f>IF(AND(BG4=0,BG7&gt;=0), "",BG7/BG4)</f>
        <v>0</v>
      </c>
      <c r="BI7" s="44"/>
      <c r="BJ7" s="129">
        <f>+'N EERR RODEO'!J7</f>
        <v>0</v>
      </c>
      <c r="BK7" s="30" t="str">
        <f>IF(AND(BJ4=0,BJ7&gt;=0), "",BJ7/BJ4)</f>
        <v/>
      </c>
      <c r="BL7" s="44"/>
      <c r="BM7" s="30" t="str">
        <f t="shared" si="9"/>
        <v/>
      </c>
      <c r="BN7" s="130">
        <f>+BG7+BJ7</f>
        <v>0</v>
      </c>
      <c r="BO7" s="30">
        <f>IF(AND(BN4=0,BN7&gt;=0), "",BN7/BN4)</f>
        <v>0</v>
      </c>
      <c r="BP7" s="44"/>
      <c r="BQ7" s="129">
        <f>+'N EERR RODEO'!K7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RODEO'!L7</f>
        <v>0</v>
      </c>
      <c r="CB7" s="30" t="str">
        <f>IF(AND(CA4=0,CA7&gt;=0), "",CA7/CA4)</f>
        <v/>
      </c>
      <c r="CC7" s="44"/>
      <c r="CD7" s="30" t="str">
        <f t="shared" si="12"/>
        <v/>
      </c>
      <c r="CE7" s="130">
        <f>+BU7+CA7</f>
        <v>0</v>
      </c>
      <c r="CF7" s="30">
        <f>IF(AND(CE4=0,CE7&gt;=0), "",CE7/CE4)</f>
        <v>0</v>
      </c>
      <c r="CG7" s="44"/>
      <c r="CH7" s="129">
        <f>+'N EERR RODEO'!M7</f>
        <v>0</v>
      </c>
      <c r="CI7" s="30" t="str">
        <f>IF(AND(CH4=0,CH7&gt;=0), "",CH7/CH4)</f>
        <v/>
      </c>
      <c r="CJ7" s="44"/>
      <c r="CK7" s="30" t="str">
        <f t="shared" si="13"/>
        <v/>
      </c>
      <c r="CL7" s="130">
        <f>+CE7+CH7</f>
        <v>0</v>
      </c>
      <c r="CM7" s="30">
        <f>IF(AND(CL4=0,CL7&gt;=0), "",CL7/CL4)</f>
        <v>0</v>
      </c>
      <c r="CN7" s="44"/>
      <c r="CO7" s="129">
        <f>+'N EERR RODEO'!N7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RODEO'!B8+'N EERR RODEO'!B9</f>
        <v>0</v>
      </c>
      <c r="C8" s="30" t="str">
        <f>IF(AND(B5=0,B8&gt;=0), "",B8/B5)</f>
        <v/>
      </c>
      <c r="D8" s="44"/>
      <c r="E8" s="129">
        <f>+'N EERR RODEO'!C8+'N EERR RODEO'!C9</f>
        <v>0</v>
      </c>
      <c r="F8" s="30">
        <f>IF(AND(E5=0,E8&gt;=0), "",E8/E5)</f>
        <v>0</v>
      </c>
      <c r="G8" s="44"/>
      <c r="H8" s="129">
        <f>+'N EERR RODEO'!D8+'N EERR RODEO'!D9</f>
        <v>0</v>
      </c>
      <c r="I8" s="30">
        <f>IF(AND(H5=0,H8&gt;=0), "",H8/H5)</f>
        <v>0</v>
      </c>
      <c r="J8" s="44"/>
      <c r="K8" s="30" t="str">
        <f t="shared" si="0"/>
        <v/>
      </c>
      <c r="L8" s="130">
        <f>+E8+H8</f>
        <v>0</v>
      </c>
      <c r="M8" s="30">
        <f>IF(AND(L5=0,L8&gt;=0), "",L8/L5)</f>
        <v>0</v>
      </c>
      <c r="N8" s="44"/>
      <c r="O8" s="129">
        <f>+'N EERR RODEO'!E8+'N EERR RODEO'!E9</f>
        <v>0</v>
      </c>
      <c r="P8" s="30">
        <f>IF(AND(O5=0,O8&gt;=0), "",O8/O5)</f>
        <v>0</v>
      </c>
      <c r="Q8" s="44"/>
      <c r="R8" s="30" t="str">
        <f t="shared" si="1"/>
        <v/>
      </c>
      <c r="S8" s="130">
        <f>+L8+O8</f>
        <v>0</v>
      </c>
      <c r="T8" s="30">
        <f>IF(AND(S5=0,S8&gt;=0), "",S8/S5)</f>
        <v>0</v>
      </c>
      <c r="U8" s="44"/>
      <c r="V8" s="131"/>
      <c r="W8" s="30" t="str">
        <f>IF(AND(V5=0,V8&gt;=0), "",V8/V5)</f>
        <v/>
      </c>
      <c r="X8" s="47" t="str">
        <f t="shared" si="2"/>
        <v/>
      </c>
      <c r="Y8" s="129">
        <f>+'N EERR RODEO'!F8+'N EERR RODEO'!F9</f>
        <v>0</v>
      </c>
      <c r="Z8" s="30">
        <f>IF(AND(Y5=0,Y8&gt;=0), "",Y8/Y5)</f>
        <v>0</v>
      </c>
      <c r="AA8" s="44"/>
      <c r="AB8" s="30" t="str">
        <f t="shared" si="3"/>
        <v/>
      </c>
      <c r="AC8" s="130">
        <f>+S8+Y8</f>
        <v>0</v>
      </c>
      <c r="AD8" s="30">
        <f>IF(AND(AC5=0,AC8&gt;=0), "",AC8/AC5)</f>
        <v>0</v>
      </c>
      <c r="AE8" s="44"/>
      <c r="AF8" s="129">
        <f>+'N EERR RODEO'!G8+'N EERR RODEO'!G9</f>
        <v>-4.0566595747792009</v>
      </c>
      <c r="AG8" s="30">
        <f>IF(AND(AF5=0,AF8&gt;=0), "",AF8/AF5)</f>
        <v>-6.5479085587188948E-5</v>
      </c>
      <c r="AH8" s="44"/>
      <c r="AI8" s="30" t="e">
        <f t="shared" si="4"/>
        <v>#DIV/0!</v>
      </c>
      <c r="AJ8" s="130">
        <f t="shared" si="16"/>
        <v>-4.0566595747792009</v>
      </c>
      <c r="AK8" s="30">
        <f>IF(AND(AJ5=0,AJ8&gt;=0), "",AJ8/AJ5)</f>
        <v>-1.6951128086641229E-5</v>
      </c>
      <c r="AL8" s="44"/>
      <c r="AM8" s="129">
        <f>+'N EERR RODEO'!H8+'N EERR RODEO'!H9</f>
        <v>0</v>
      </c>
      <c r="AN8" s="30">
        <f>IF(AND(AM5=0,AM8&gt;=0), "",AM8/AM5)</f>
        <v>0</v>
      </c>
      <c r="AO8" s="44"/>
      <c r="AP8" s="30">
        <f t="shared" si="5"/>
        <v>1</v>
      </c>
      <c r="AQ8" s="130">
        <f t="shared" si="17"/>
        <v>-4.0566595747792009</v>
      </c>
      <c r="AR8" s="30">
        <f>IF(AND(AQ5=0,AQ8&gt;=0), "",AQ8/AQ5)</f>
        <v>-1.3742870924854192E-5</v>
      </c>
      <c r="AS8" s="44"/>
      <c r="AT8" s="131">
        <f>+V8*2</f>
        <v>0</v>
      </c>
      <c r="AU8" s="30" t="str">
        <f>IF(AND(AT5=0,AT8&gt;=0), "",AT8/AT5)</f>
        <v/>
      </c>
      <c r="AV8" s="47" t="e">
        <f t="shared" si="6"/>
        <v>#DIV/0!</v>
      </c>
      <c r="AW8" s="131">
        <f>+AQ8/6</f>
        <v>-0.67610992912986678</v>
      </c>
      <c r="AX8" s="30">
        <f>IF(AND(AW5=0,AW8&gt;=0), "",AW8/AW5)</f>
        <v>-1.3742870924854192E-5</v>
      </c>
      <c r="AY8" s="44"/>
      <c r="AZ8" s="131">
        <f>+AT8/6</f>
        <v>0</v>
      </c>
      <c r="BA8" s="30" t="str">
        <f>IF(AND(AZ5=0,AZ8&gt;=0), "",AZ8/AZ5)</f>
        <v/>
      </c>
      <c r="BB8" s="47" t="e">
        <f t="shared" si="7"/>
        <v>#DIV/0!</v>
      </c>
      <c r="BC8" s="129">
        <f>+'N EERR RODEO'!I8+'N EERR RODEO'!I9</f>
        <v>0</v>
      </c>
      <c r="BD8" s="30" t="str">
        <f>IF(AND(BC5=0,BC8&gt;=0), "",BC8/BC5)</f>
        <v/>
      </c>
      <c r="BE8" s="44"/>
      <c r="BF8" s="30" t="str">
        <f t="shared" si="8"/>
        <v/>
      </c>
      <c r="BG8" s="130">
        <f>+AQ8+BC8</f>
        <v>-4.0566595747792009</v>
      </c>
      <c r="BH8" s="30">
        <f>IF(AND(BG5=0,BG8&gt;=0), "",BG8/BG5)</f>
        <v>-1.3742870924854192E-5</v>
      </c>
      <c r="BI8" s="44"/>
      <c r="BJ8" s="129">
        <f>+'N EERR RODEO'!J8+'N EERR RODEO'!J9</f>
        <v>0</v>
      </c>
      <c r="BK8" s="30" t="str">
        <f>IF(AND(BJ5=0,BJ8&gt;=0), "",BJ8/BJ5)</f>
        <v/>
      </c>
      <c r="BL8" s="44"/>
      <c r="BM8" s="30" t="str">
        <f t="shared" si="9"/>
        <v/>
      </c>
      <c r="BN8" s="130">
        <f>+BG8+BJ8</f>
        <v>-4.0566595747792009</v>
      </c>
      <c r="BO8" s="30">
        <f>IF(AND(BN5=0,BN8&gt;=0), "",BN8/BN5)</f>
        <v>-1.3742870924854192E-5</v>
      </c>
      <c r="BP8" s="44"/>
      <c r="BQ8" s="129">
        <f>+'N EERR RODEO'!K8+'N EERR RODEO'!K9</f>
        <v>0</v>
      </c>
      <c r="BR8" s="30" t="str">
        <f>IF(AND(BQ5=0,BQ8&gt;=0), "",BQ8/BQ5)</f>
        <v/>
      </c>
      <c r="BS8" s="44"/>
      <c r="BT8" s="30" t="str">
        <f t="shared" si="10"/>
        <v/>
      </c>
      <c r="BU8" s="130">
        <f>+BN8+BQ8</f>
        <v>-4.0566595747792009</v>
      </c>
      <c r="BV8" s="30">
        <f>IF(AND(BU5=0,BU8&gt;=0), "",BU8/BU5)</f>
        <v>-1.3742870924854192E-5</v>
      </c>
      <c r="BW8" s="44"/>
      <c r="BX8" s="131">
        <f>+AZ8*9</f>
        <v>0</v>
      </c>
      <c r="BY8" s="30" t="str">
        <f>IF(AND(BX5=0,BX8&gt;=0), "",BX8/BX5)</f>
        <v/>
      </c>
      <c r="BZ8" s="47" t="e">
        <f t="shared" si="11"/>
        <v>#DIV/0!</v>
      </c>
      <c r="CA8" s="129">
        <f>+'N EERR RODEO'!L8+'N EERR RODEO'!L9</f>
        <v>0</v>
      </c>
      <c r="CB8" s="30" t="str">
        <f>IF(AND(CA5=0,CA8&gt;=0), "",CA8/CA5)</f>
        <v/>
      </c>
      <c r="CC8" s="44"/>
      <c r="CD8" s="30" t="str">
        <f t="shared" si="12"/>
        <v/>
      </c>
      <c r="CE8" s="130">
        <f>+BU8+CA8</f>
        <v>-4.0566595747792009</v>
      </c>
      <c r="CF8" s="30">
        <f>IF(AND(CE5=0,CE8&gt;=0), "",CE8/CE5)</f>
        <v>-1.3742870924854192E-5</v>
      </c>
      <c r="CG8" s="44"/>
      <c r="CH8" s="129">
        <f>+'N EERR RODEO'!M8+'N EERR RODEO'!M9</f>
        <v>0</v>
      </c>
      <c r="CI8" s="30" t="str">
        <f>IF(AND(CH5=0,CH8&gt;=0), "",CH8/CH5)</f>
        <v/>
      </c>
      <c r="CJ8" s="44"/>
      <c r="CK8" s="30" t="str">
        <f t="shared" si="13"/>
        <v/>
      </c>
      <c r="CL8" s="130">
        <f>+CE8+CH8</f>
        <v>-4.0566595747792009</v>
      </c>
      <c r="CM8" s="30">
        <f>IF(AND(CL5=0,CL8&gt;=0), "",CL8/CL5)</f>
        <v>-1.3742870924854192E-5</v>
      </c>
      <c r="CN8" s="44"/>
      <c r="CO8" s="129">
        <f>+'N EERR RODEO'!N8+'N EERR RODEO'!N9</f>
        <v>0</v>
      </c>
      <c r="CP8" s="30" t="str">
        <f>IF(AND(CO5=0,CO8&gt;=0), "",CO8/CO5)</f>
        <v/>
      </c>
      <c r="CQ8" s="44"/>
      <c r="CR8" s="30" t="str">
        <f t="shared" si="14"/>
        <v/>
      </c>
      <c r="CS8" s="130">
        <f>+CL8+CO8</f>
        <v>-4.0566595747792009</v>
      </c>
      <c r="CT8" s="30">
        <f>IF(AND(CS5=0,CS8&gt;=0), "",CS8/CS5)</f>
        <v>-1.3742870924854192E-5</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RODEO'!B10</f>
        <v>0</v>
      </c>
      <c r="C11" s="30" t="str">
        <f>IF(AND(B4=0,B11&gt;=0), "",B11/B4)</f>
        <v/>
      </c>
      <c r="D11" s="44"/>
      <c r="E11" s="129">
        <f>+'N EERR RODEO'!C10</f>
        <v>0</v>
      </c>
      <c r="F11" s="30">
        <f>IF(AND(E4=0,E11&gt;=0), "",E11/E4)</f>
        <v>0</v>
      </c>
      <c r="G11" s="44"/>
      <c r="H11" s="129">
        <f>+'N EERR RODEO'!D10</f>
        <v>0</v>
      </c>
      <c r="I11" s="30">
        <f>IF(AND(H4=0,H11&gt;=0), "",H11/H4)</f>
        <v>0</v>
      </c>
      <c r="J11" s="44"/>
      <c r="K11" s="30" t="str">
        <f t="shared" si="0"/>
        <v/>
      </c>
      <c r="L11" s="130">
        <f>+E11+H11</f>
        <v>0</v>
      </c>
      <c r="M11" s="30">
        <f>IF(AND(L4=0,L11&gt;=0), "",L11/L4)</f>
        <v>0</v>
      </c>
      <c r="N11" s="44"/>
      <c r="O11" s="129">
        <f>+'N EERR RODEO'!E10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RODEO'!F10</f>
        <v>0</v>
      </c>
      <c r="Z11" s="30">
        <f>IF(AND(Y4=0,Y11&gt;=0), "",Y11/Y4)</f>
        <v>0</v>
      </c>
      <c r="AA11" s="44"/>
      <c r="AB11" s="30" t="str">
        <f t="shared" si="3"/>
        <v/>
      </c>
      <c r="AC11" s="130">
        <f>+S11+Y11</f>
        <v>0</v>
      </c>
      <c r="AD11" s="30">
        <f>IF(AND(AC4=0,AC11&gt;=0), "",AC11/AC4)</f>
        <v>0</v>
      </c>
      <c r="AE11" s="44"/>
      <c r="AF11" s="129">
        <f>+'N EERR RODEO'!G10</f>
        <v>0</v>
      </c>
      <c r="AG11" s="30">
        <f>IF(AND(AF4=0,AF11&gt;=0), "",AF11/AF4)</f>
        <v>0</v>
      </c>
      <c r="AH11" s="44"/>
      <c r="AI11" s="30" t="str">
        <f t="shared" si="4"/>
        <v/>
      </c>
      <c r="AJ11" s="130">
        <f t="shared" si="16"/>
        <v>0</v>
      </c>
      <c r="AK11" s="30">
        <f>IF(AND(AJ4=0,AJ11&gt;=0), "",AJ11/AJ4)</f>
        <v>0</v>
      </c>
      <c r="AL11" s="44"/>
      <c r="AM11" s="129">
        <f>+'N EERR RODEO'!H10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RODEO'!I10</f>
        <v>0</v>
      </c>
      <c r="BD11" s="30" t="str">
        <f>IF(AND(BC4=0,BC11&gt;=0), "",BC11/BC4)</f>
        <v/>
      </c>
      <c r="BE11" s="44"/>
      <c r="BF11" s="30" t="str">
        <f t="shared" si="8"/>
        <v/>
      </c>
      <c r="BG11" s="130">
        <f>+AQ11+BC11</f>
        <v>0</v>
      </c>
      <c r="BH11" s="30">
        <f>IF(AND(BG4=0,BG11&gt;=0), "",BG11/BG4)</f>
        <v>0</v>
      </c>
      <c r="BI11" s="44"/>
      <c r="BJ11" s="129">
        <f>+'N EERR RODEO'!J10</f>
        <v>0</v>
      </c>
      <c r="BK11" s="30" t="str">
        <f>IF(AND(BJ4=0,BJ11&gt;=0), "",BJ11/BJ4)</f>
        <v/>
      </c>
      <c r="BL11" s="44"/>
      <c r="BM11" s="30" t="str">
        <f t="shared" si="9"/>
        <v/>
      </c>
      <c r="BN11" s="130">
        <f>+BG11+BJ11</f>
        <v>0</v>
      </c>
      <c r="BO11" s="30">
        <f>IF(AND(BN4=0,BN11&gt;=0), "",BN11/BN4)</f>
        <v>0</v>
      </c>
      <c r="BP11" s="44"/>
      <c r="BQ11" s="129">
        <f>+'N EERR RODEO'!K10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RODEO'!L10</f>
        <v>0</v>
      </c>
      <c r="CB11" s="30" t="str">
        <f>IF(AND(CA4=0,CA11&gt;=0), "",CA11/CA4)</f>
        <v/>
      </c>
      <c r="CC11" s="44"/>
      <c r="CD11" s="30" t="str">
        <f t="shared" si="12"/>
        <v/>
      </c>
      <c r="CE11" s="130">
        <f>+BU11+CA11</f>
        <v>0</v>
      </c>
      <c r="CF11" s="30">
        <f>IF(AND(CE4=0,CE11&gt;=0), "",CE11/CE4)</f>
        <v>0</v>
      </c>
      <c r="CG11" s="44"/>
      <c r="CH11" s="129">
        <f>+'N EERR RODEO'!M10</f>
        <v>0</v>
      </c>
      <c r="CI11" s="30" t="str">
        <f>IF(AND(CH4=0,CH11&gt;=0), "",CH11/CH4)</f>
        <v/>
      </c>
      <c r="CJ11" s="44"/>
      <c r="CK11" s="30" t="str">
        <f t="shared" si="13"/>
        <v/>
      </c>
      <c r="CL11" s="130">
        <f>+CE11+CH11</f>
        <v>0</v>
      </c>
      <c r="CM11" s="30">
        <f>IF(AND(CL4=0,CL11&gt;=0), "",CL11/CL4)</f>
        <v>0</v>
      </c>
      <c r="CN11" s="44"/>
      <c r="CO11" s="129">
        <f>+'N EERR RODEO'!N10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RODEO'!B11</f>
        <v>0</v>
      </c>
      <c r="C12" s="30" t="str">
        <f>IF(AND(B4=0,B12&gt;=0), "",B12/B4)</f>
        <v/>
      </c>
      <c r="D12" s="44"/>
      <c r="E12" s="129">
        <f>+'N EERR RODEO'!C11</f>
        <v>0</v>
      </c>
      <c r="F12" s="30">
        <f>IF(AND(E4=0,E12&gt;=0), "",E12/E4)</f>
        <v>0</v>
      </c>
      <c r="G12" s="44"/>
      <c r="H12" s="129">
        <f>+'N EERR RODEO'!D11</f>
        <v>0</v>
      </c>
      <c r="I12" s="30">
        <f>IF(AND(H4=0,H12&gt;=0), "",H12/H4)</f>
        <v>0</v>
      </c>
      <c r="J12" s="44"/>
      <c r="K12" s="30" t="str">
        <f t="shared" si="0"/>
        <v/>
      </c>
      <c r="L12" s="130">
        <f>+E12+H12</f>
        <v>0</v>
      </c>
      <c r="M12" s="30">
        <f>IF(AND(L4=0,L12&gt;=0), "",L12/L4)</f>
        <v>0</v>
      </c>
      <c r="N12" s="44"/>
      <c r="O12" s="129">
        <f>+'N EERR RODEO'!E11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RODEO'!F11</f>
        <v>0</v>
      </c>
      <c r="Z12" s="30">
        <f>IF(AND(Y4=0,Y12&gt;=0), "",Y12/Y4)</f>
        <v>0</v>
      </c>
      <c r="AA12" s="44"/>
      <c r="AB12" s="30" t="str">
        <f t="shared" si="3"/>
        <v/>
      </c>
      <c r="AC12" s="130">
        <f>+S12+Y12</f>
        <v>0</v>
      </c>
      <c r="AD12" s="30">
        <f>IF(AND(AC4=0,AC12&gt;=0), "",AC12/AC4)</f>
        <v>0</v>
      </c>
      <c r="AE12" s="44"/>
      <c r="AF12" s="129">
        <f>+'N EERR RODEO'!G11</f>
        <v>0</v>
      </c>
      <c r="AG12" s="30">
        <f>IF(AND(AF4=0,AF12&gt;=0), "",AF12/AF4)</f>
        <v>0</v>
      </c>
      <c r="AH12" s="44"/>
      <c r="AI12" s="30" t="str">
        <f t="shared" si="4"/>
        <v/>
      </c>
      <c r="AJ12" s="130">
        <f t="shared" si="16"/>
        <v>0</v>
      </c>
      <c r="AK12" s="30">
        <f>IF(AND(AJ4=0,AJ12&gt;=0), "",AJ12/AJ4)</f>
        <v>0</v>
      </c>
      <c r="AL12" s="44"/>
      <c r="AM12" s="129">
        <f>+'N EERR RODEO'!H11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RODEO'!I11</f>
        <v>0</v>
      </c>
      <c r="BD12" s="30" t="str">
        <f>IF(AND(BC4=0,BC12&gt;=0), "",BC12/BC4)</f>
        <v/>
      </c>
      <c r="BE12" s="44"/>
      <c r="BF12" s="30" t="str">
        <f t="shared" si="8"/>
        <v/>
      </c>
      <c r="BG12" s="130">
        <f>+AQ12+BC12</f>
        <v>0</v>
      </c>
      <c r="BH12" s="30">
        <f>IF(AND(BG4=0,BG12&gt;=0), "",BG12/BG4)</f>
        <v>0</v>
      </c>
      <c r="BI12" s="44"/>
      <c r="BJ12" s="129">
        <f>+'N EERR RODEO'!J11</f>
        <v>0</v>
      </c>
      <c r="BK12" s="30" t="str">
        <f>IF(AND(BJ4=0,BJ12&gt;=0), "",BJ12/BJ4)</f>
        <v/>
      </c>
      <c r="BL12" s="44"/>
      <c r="BM12" s="30" t="str">
        <f t="shared" si="9"/>
        <v/>
      </c>
      <c r="BN12" s="130">
        <f>+BG12+BJ12</f>
        <v>0</v>
      </c>
      <c r="BO12" s="30">
        <f>IF(AND(BN4=0,BN12&gt;=0), "",BN12/BN4)</f>
        <v>0</v>
      </c>
      <c r="BP12" s="44"/>
      <c r="BQ12" s="129">
        <f>+'N EERR RODEO'!K11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RODEO'!L11</f>
        <v>0</v>
      </c>
      <c r="CB12" s="30" t="str">
        <f>IF(AND(CA4=0,CA12&gt;=0), "",CA12/CA4)</f>
        <v/>
      </c>
      <c r="CC12" s="44"/>
      <c r="CD12" s="30" t="str">
        <f t="shared" si="12"/>
        <v/>
      </c>
      <c r="CE12" s="130">
        <f>+BU12+CA12</f>
        <v>0</v>
      </c>
      <c r="CF12" s="30">
        <f>IF(AND(CE4=0,CE12&gt;=0), "",CE12/CE4)</f>
        <v>0</v>
      </c>
      <c r="CG12" s="44"/>
      <c r="CH12" s="129">
        <f>+'N EERR RODEO'!M11</f>
        <v>0</v>
      </c>
      <c r="CI12" s="30" t="str">
        <f>IF(AND(CH4=0,CH12&gt;=0), "",CH12/CH4)</f>
        <v/>
      </c>
      <c r="CJ12" s="44"/>
      <c r="CK12" s="30" t="str">
        <f t="shared" si="13"/>
        <v/>
      </c>
      <c r="CL12" s="130">
        <f>+CE12+CH12</f>
        <v>0</v>
      </c>
      <c r="CM12" s="30">
        <f>IF(AND(CL4=0,CL12&gt;=0), "",CL12/CL4)</f>
        <v>0</v>
      </c>
      <c r="CN12" s="44"/>
      <c r="CO12" s="129">
        <f>+'N EERR RODEO'!N11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RODEO'!B12</f>
        <v>0</v>
      </c>
      <c r="C13" s="30" t="str">
        <f>IF(AND(B4=0,B13&gt;=0), "",B13/B4)</f>
        <v/>
      </c>
      <c r="D13" s="44"/>
      <c r="E13" s="129">
        <f>+'N EERR RODEO'!C12</f>
        <v>0</v>
      </c>
      <c r="F13" s="30">
        <f>IF(AND(E4=0,E13&gt;=0), "",E13/E4)</f>
        <v>0</v>
      </c>
      <c r="G13" s="44"/>
      <c r="H13" s="129">
        <f>+'N EERR RODEO'!D12</f>
        <v>0</v>
      </c>
      <c r="I13" s="30">
        <f>IF(AND(H4=0,H13&gt;=0), "",H13/H4)</f>
        <v>0</v>
      </c>
      <c r="J13" s="44"/>
      <c r="K13" s="30" t="str">
        <f t="shared" si="0"/>
        <v/>
      </c>
      <c r="L13" s="130">
        <f>+E13+H13</f>
        <v>0</v>
      </c>
      <c r="M13" s="30">
        <f>IF(AND(L4=0,L13&gt;=0), "",L13/L4)</f>
        <v>0</v>
      </c>
      <c r="N13" s="44"/>
      <c r="O13" s="129">
        <f>+'N EERR RODEO'!E12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RODEO'!F12</f>
        <v>0</v>
      </c>
      <c r="Z13" s="30">
        <f>IF(AND(Y4=0,Y13&gt;=0), "",Y13/Y4)</f>
        <v>0</v>
      </c>
      <c r="AA13" s="44"/>
      <c r="AB13" s="30" t="str">
        <f t="shared" si="3"/>
        <v/>
      </c>
      <c r="AC13" s="130">
        <f>+S13+Y13</f>
        <v>0</v>
      </c>
      <c r="AD13" s="30">
        <f>IF(AND(AC4=0,AC13&gt;=0), "",AC13/AC4)</f>
        <v>0</v>
      </c>
      <c r="AE13" s="44"/>
      <c r="AF13" s="129">
        <f>+'N EERR RODEO'!G12</f>
        <v>0</v>
      </c>
      <c r="AG13" s="30">
        <f>IF(AND(AF4=0,AF13&gt;=0), "",AF13/AF4)</f>
        <v>0</v>
      </c>
      <c r="AH13" s="44"/>
      <c r="AI13" s="30" t="str">
        <f t="shared" si="4"/>
        <v/>
      </c>
      <c r="AJ13" s="130">
        <f t="shared" si="16"/>
        <v>0</v>
      </c>
      <c r="AK13" s="30">
        <f>IF(AND(AJ4=0,AJ13&gt;=0), "",AJ13/AJ4)</f>
        <v>0</v>
      </c>
      <c r="AL13" s="44"/>
      <c r="AM13" s="129">
        <f>+'N EERR RODEO'!H12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RODEO'!I12</f>
        <v>0</v>
      </c>
      <c r="BD13" s="30" t="str">
        <f>IF(AND(BC4=0,BC13&gt;=0), "",BC13/BC4)</f>
        <v/>
      </c>
      <c r="BE13" s="44"/>
      <c r="BF13" s="30" t="str">
        <f t="shared" si="8"/>
        <v/>
      </c>
      <c r="BG13" s="130">
        <f>+AQ13+BC13</f>
        <v>0</v>
      </c>
      <c r="BH13" s="30">
        <f>IF(AND(BG4=0,BG13&gt;=0), "",BG13/BG4)</f>
        <v>0</v>
      </c>
      <c r="BI13" s="44"/>
      <c r="BJ13" s="129">
        <f>+'N EERR RODEO'!J12</f>
        <v>0</v>
      </c>
      <c r="BK13" s="30" t="str">
        <f>IF(AND(BJ4=0,BJ13&gt;=0), "",BJ13/BJ4)</f>
        <v/>
      </c>
      <c r="BL13" s="44"/>
      <c r="BM13" s="30" t="str">
        <f t="shared" si="9"/>
        <v/>
      </c>
      <c r="BN13" s="130">
        <f>+BG13+BJ13</f>
        <v>0</v>
      </c>
      <c r="BO13" s="30">
        <f>IF(AND(BN4=0,BN13&gt;=0), "",BN13/BN4)</f>
        <v>0</v>
      </c>
      <c r="BP13" s="44"/>
      <c r="BQ13" s="129">
        <f>+'N EERR RODEO'!K12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RODEO'!L12</f>
        <v>0</v>
      </c>
      <c r="CB13" s="30" t="str">
        <f>IF(AND(CA4=0,CA13&gt;=0), "",CA13/CA4)</f>
        <v/>
      </c>
      <c r="CC13" s="44"/>
      <c r="CD13" s="30" t="str">
        <f t="shared" si="12"/>
        <v/>
      </c>
      <c r="CE13" s="130">
        <f>+BU13+CA13</f>
        <v>0</v>
      </c>
      <c r="CF13" s="30">
        <f>IF(AND(CE4=0,CE13&gt;=0), "",CE13/CE4)</f>
        <v>0</v>
      </c>
      <c r="CG13" s="44"/>
      <c r="CH13" s="129">
        <f>+'N EERR RODEO'!M12</f>
        <v>0</v>
      </c>
      <c r="CI13" s="30" t="str">
        <f>IF(AND(CH4=0,CH13&gt;=0), "",CH13/CH4)</f>
        <v/>
      </c>
      <c r="CJ13" s="44"/>
      <c r="CK13" s="30" t="str">
        <f t="shared" si="13"/>
        <v/>
      </c>
      <c r="CL13" s="130">
        <f>+CE13+CH13</f>
        <v>0</v>
      </c>
      <c r="CM13" s="30">
        <f>IF(AND(CL4=0,CL13&gt;=0), "",CL13/CL4)</f>
        <v>0</v>
      </c>
      <c r="CN13" s="44"/>
      <c r="CO13" s="129">
        <f>+'N EERR RODEO'!N12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RODEO'!B14</f>
        <v>0</v>
      </c>
      <c r="C16" s="30" t="str">
        <f>IF(AND(B4=0,B16&gt;=0), "",B16/B4)</f>
        <v/>
      </c>
      <c r="D16" s="44"/>
      <c r="E16" s="129">
        <f>+'N EERR RODEO'!C14</f>
        <v>0</v>
      </c>
      <c r="F16" s="30">
        <f>IF(AND(E4=0,E16&gt;=0), "",E16/E4)</f>
        <v>0</v>
      </c>
      <c r="G16" s="44"/>
      <c r="H16" s="129">
        <f>+'N EERR RODEO'!D14</f>
        <v>0</v>
      </c>
      <c r="I16" s="30">
        <f>IF(AND(H4=0,H16&gt;=0), "",H16/H4)</f>
        <v>0</v>
      </c>
      <c r="J16" s="44"/>
      <c r="K16" s="30" t="str">
        <f t="shared" si="0"/>
        <v/>
      </c>
      <c r="L16" s="130">
        <f>+E16+H16</f>
        <v>0</v>
      </c>
      <c r="M16" s="30">
        <f>IF(AND(L4=0,L16&gt;=0), "",L16/L4)</f>
        <v>0</v>
      </c>
      <c r="N16" s="44"/>
      <c r="O16" s="129">
        <f>+'N EERR RODEO'!E14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RODEO'!F14</f>
        <v>0</v>
      </c>
      <c r="Z16" s="30">
        <f>IF(AND(Y4=0,Y16&gt;=0), "",Y16/Y4)</f>
        <v>0</v>
      </c>
      <c r="AA16" s="44"/>
      <c r="AB16" s="30" t="str">
        <f t="shared" si="3"/>
        <v/>
      </c>
      <c r="AC16" s="130">
        <f>+S16+Y16</f>
        <v>0</v>
      </c>
      <c r="AD16" s="30">
        <f>IF(AND(AC4=0,AC16&gt;=0), "",AC16/AC4)</f>
        <v>0</v>
      </c>
      <c r="AE16" s="44"/>
      <c r="AF16" s="129">
        <f>+'N EERR RODEO'!G14</f>
        <v>0</v>
      </c>
      <c r="AG16" s="30">
        <f>IF(AND(AF4=0,AF16&gt;=0), "",AF16/AF4)</f>
        <v>0</v>
      </c>
      <c r="AH16" s="44"/>
      <c r="AI16" s="30" t="str">
        <f t="shared" si="4"/>
        <v/>
      </c>
      <c r="AJ16" s="130">
        <f t="shared" si="16"/>
        <v>0</v>
      </c>
      <c r="AK16" s="30">
        <f>IF(AND(AJ4=0,AJ16&gt;=0), "",AJ16/AJ4)</f>
        <v>0</v>
      </c>
      <c r="AL16" s="44"/>
      <c r="AM16" s="129">
        <f>+'N EERR RODEO'!H14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RODEO'!I14</f>
        <v>0</v>
      </c>
      <c r="BD16" s="30" t="str">
        <f>IF(AND(BC4=0,BC16&gt;=0), "",BC16/BC4)</f>
        <v/>
      </c>
      <c r="BE16" s="44"/>
      <c r="BF16" s="30" t="str">
        <f t="shared" si="8"/>
        <v/>
      </c>
      <c r="BG16" s="130">
        <f>+AQ16+BC16</f>
        <v>0</v>
      </c>
      <c r="BH16" s="30">
        <f>IF(AND(BG4=0,BG16&gt;=0), "",BG16/BG4)</f>
        <v>0</v>
      </c>
      <c r="BI16" s="44"/>
      <c r="BJ16" s="129">
        <f>+'N EERR RODEO'!J14</f>
        <v>0</v>
      </c>
      <c r="BK16" s="30" t="str">
        <f>IF(AND(BJ4=0,BJ16&gt;=0), "",BJ16/BJ4)</f>
        <v/>
      </c>
      <c r="BL16" s="44"/>
      <c r="BM16" s="30" t="str">
        <f t="shared" si="9"/>
        <v/>
      </c>
      <c r="BN16" s="130">
        <f>+BG16+BJ16</f>
        <v>0</v>
      </c>
      <c r="BO16" s="30">
        <f>IF(AND(BN4=0,BN16&gt;=0), "",BN16/BN4)</f>
        <v>0</v>
      </c>
      <c r="BP16" s="44"/>
      <c r="BQ16" s="129">
        <f>+'N EERR RODEO'!K14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RODEO'!L14</f>
        <v>0</v>
      </c>
      <c r="CB16" s="30" t="str">
        <f>IF(AND(CA4=0,CA16&gt;=0), "",CA16/CA4)</f>
        <v/>
      </c>
      <c r="CC16" s="44"/>
      <c r="CD16" s="30" t="str">
        <f t="shared" si="12"/>
        <v/>
      </c>
      <c r="CE16" s="130">
        <f>+BU16+CA16</f>
        <v>0</v>
      </c>
      <c r="CF16" s="30">
        <f>IF(AND(CE4=0,CE16&gt;=0), "",CE16/CE4)</f>
        <v>0</v>
      </c>
      <c r="CG16" s="44"/>
      <c r="CH16" s="129">
        <f>+'N EERR RODEO'!M14</f>
        <v>0</v>
      </c>
      <c r="CI16" s="30" t="str">
        <f>IF(AND(CH4=0,CH16&gt;=0), "",CH16/CH4)</f>
        <v/>
      </c>
      <c r="CJ16" s="44"/>
      <c r="CK16" s="30" t="str">
        <f t="shared" si="13"/>
        <v/>
      </c>
      <c r="CL16" s="130">
        <f>+CE16+CH16</f>
        <v>0</v>
      </c>
      <c r="CM16" s="30">
        <f>IF(AND(CL4=0,CL16&gt;=0), "",CL16/CL4)</f>
        <v>0</v>
      </c>
      <c r="CN16" s="44"/>
      <c r="CO16" s="129">
        <f>+'N EERR RODEO'!N14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RODEO'!B15</f>
        <v>0</v>
      </c>
      <c r="C19" s="30" t="str">
        <f>IF(AND(B4=0,B19&gt;=0), "",B19/B4)</f>
        <v/>
      </c>
      <c r="D19" s="44"/>
      <c r="E19" s="129">
        <f>+'N EERR RODEO'!C15</f>
        <v>0</v>
      </c>
      <c r="F19" s="30">
        <f>IF(AND(E4=0,E19&gt;=0), "",E19/E4)</f>
        <v>0</v>
      </c>
      <c r="G19" s="44"/>
      <c r="H19" s="129">
        <f>+'N EERR RODEO'!D15</f>
        <v>0</v>
      </c>
      <c r="I19" s="30">
        <f>IF(AND(H4=0,H19&gt;=0), "",H19/H4)</f>
        <v>0</v>
      </c>
      <c r="J19" s="44"/>
      <c r="K19" s="30" t="str">
        <f t="shared" si="0"/>
        <v/>
      </c>
      <c r="L19" s="130">
        <f>+E19+H19</f>
        <v>0</v>
      </c>
      <c r="M19" s="30">
        <f>IF(AND(L4=0,L19&gt;=0), "",L19/L4)</f>
        <v>0</v>
      </c>
      <c r="N19" s="44"/>
      <c r="O19" s="129">
        <f>+'N EERR RODEO'!E15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RODEO'!F15</f>
        <v>0</v>
      </c>
      <c r="Z19" s="30">
        <f>IF(AND(Y4=0,Y19&gt;=0), "",Y19/Y4)</f>
        <v>0</v>
      </c>
      <c r="AA19" s="44"/>
      <c r="AB19" s="30" t="str">
        <f t="shared" si="3"/>
        <v/>
      </c>
      <c r="AC19" s="130">
        <f>+S19+Y19</f>
        <v>0</v>
      </c>
      <c r="AD19" s="30">
        <f>IF(AND(AC4=0,AC19&gt;=0), "",AC19/AC4)</f>
        <v>0</v>
      </c>
      <c r="AE19" s="44"/>
      <c r="AF19" s="129">
        <f>+'N EERR RODEO'!G15</f>
        <v>0</v>
      </c>
      <c r="AG19" s="30">
        <f>IF(AND(AF4=0,AF19&gt;=0), "",AF19/AF4)</f>
        <v>0</v>
      </c>
      <c r="AH19" s="44"/>
      <c r="AI19" s="30" t="str">
        <f t="shared" si="4"/>
        <v/>
      </c>
      <c r="AJ19" s="130">
        <f t="shared" si="16"/>
        <v>0</v>
      </c>
      <c r="AK19" s="30">
        <f>IF(AND(AJ4=0,AJ19&gt;=0), "",AJ19/AJ4)</f>
        <v>0</v>
      </c>
      <c r="AL19" s="44"/>
      <c r="AM19" s="129">
        <f>+'N EERR RODEO'!H15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RODEO'!I15</f>
        <v>0</v>
      </c>
      <c r="BD19" s="30" t="str">
        <f>IF(AND(BC4=0,BC19&gt;=0), "",BC19/BC4)</f>
        <v/>
      </c>
      <c r="BE19" s="44"/>
      <c r="BF19" s="30" t="str">
        <f t="shared" si="8"/>
        <v/>
      </c>
      <c r="BG19" s="130">
        <f>+AQ19+BC19</f>
        <v>0</v>
      </c>
      <c r="BH19" s="30">
        <f>IF(AND(BG4=0,BG19&gt;=0), "",BG19/BG4)</f>
        <v>0</v>
      </c>
      <c r="BI19" s="44"/>
      <c r="BJ19" s="129">
        <f>+'N EERR RODEO'!J15</f>
        <v>0</v>
      </c>
      <c r="BK19" s="30" t="str">
        <f>IF(AND(BJ4=0,BJ19&gt;=0), "",BJ19/BJ4)</f>
        <v/>
      </c>
      <c r="BL19" s="44"/>
      <c r="BM19" s="30" t="str">
        <f t="shared" si="9"/>
        <v/>
      </c>
      <c r="BN19" s="130">
        <f>+BG19+BJ19</f>
        <v>0</v>
      </c>
      <c r="BO19" s="30">
        <f>IF(AND(BN4=0,BN19&gt;=0), "",BN19/BN4)</f>
        <v>0</v>
      </c>
      <c r="BP19" s="44"/>
      <c r="BQ19" s="129">
        <f>+'N EERR RODEO'!K15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RODEO'!L15</f>
        <v>0</v>
      </c>
      <c r="CB19" s="30" t="str">
        <f>IF(AND(CA4=0,CA19&gt;=0), "",CA19/CA4)</f>
        <v/>
      </c>
      <c r="CC19" s="44"/>
      <c r="CD19" s="30" t="str">
        <f t="shared" si="12"/>
        <v/>
      </c>
      <c r="CE19" s="130">
        <f>+BU19+CA19</f>
        <v>0</v>
      </c>
      <c r="CF19" s="30">
        <f>IF(AND(CE4=0,CE19&gt;=0), "",CE19/CE4)</f>
        <v>0</v>
      </c>
      <c r="CG19" s="44"/>
      <c r="CH19" s="129">
        <f>+'N EERR RODEO'!M15</f>
        <v>0</v>
      </c>
      <c r="CI19" s="30" t="str">
        <f>IF(AND(CH4=0,CH19&gt;=0), "",CH19/CH4)</f>
        <v/>
      </c>
      <c r="CJ19" s="44"/>
      <c r="CK19" s="30" t="str">
        <f t="shared" si="13"/>
        <v/>
      </c>
      <c r="CL19" s="130">
        <f>+CE19+CH19</f>
        <v>0</v>
      </c>
      <c r="CM19" s="30">
        <f>IF(AND(CL4=0,CL19&gt;=0), "",CL19/CL4)</f>
        <v>0</v>
      </c>
      <c r="CN19" s="44"/>
      <c r="CO19" s="129">
        <f>+'N EERR RODEO'!N15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20670.849999999999</v>
      </c>
      <c r="F22" s="36">
        <f>IF(AND(E4=0,E22&gt;=0), "",E22/E4)</f>
        <v>0.60091278634232492</v>
      </c>
      <c r="G22" s="42"/>
      <c r="H22" s="123">
        <f>+H23+H26+H29</f>
        <v>24313.03</v>
      </c>
      <c r="I22" s="36">
        <f>IF(AND(H4=0,H22&gt;=0), "",H22/H4)</f>
        <v>0.62394364965888238</v>
      </c>
      <c r="J22" s="42"/>
      <c r="K22" s="36">
        <f t="shared" si="0"/>
        <v>0.17619885007147748</v>
      </c>
      <c r="L22" s="124">
        <f>+L23+L26+L29</f>
        <v>44983.88</v>
      </c>
      <c r="M22" s="36">
        <f>IF(AND(L4=0,L22&gt;=0), "",L22/L4)</f>
        <v>0.61314514817432364</v>
      </c>
      <c r="N22" s="42"/>
      <c r="O22" s="123">
        <f>+O23+O26+O29</f>
        <v>19883.02</v>
      </c>
      <c r="P22" s="36">
        <f>IF(AND(O4=0,O22&gt;=0), "",O22/O4)</f>
        <v>0.4049655271360954</v>
      </c>
      <c r="Q22" s="42"/>
      <c r="R22" s="36">
        <f t="shared" si="1"/>
        <v>-0.18220723620215162</v>
      </c>
      <c r="S22" s="124">
        <f>+S23+S26+S29</f>
        <v>64866.899999999994</v>
      </c>
      <c r="T22" s="36">
        <f>IF(AND(S4=0,S22&gt;=0), "",S22/S4)</f>
        <v>0.52968203037983208</v>
      </c>
      <c r="U22" s="42"/>
      <c r="V22" s="125">
        <f>+V23+V26+V29</f>
        <v>0</v>
      </c>
      <c r="W22" s="36" t="str">
        <f>IF(AND(V4=0,V22&gt;=0), "",V22/V4)</f>
        <v/>
      </c>
      <c r="X22" s="42">
        <f t="shared" si="2"/>
        <v>1</v>
      </c>
      <c r="Y22" s="123">
        <f>+Y23+Y26+Y29</f>
        <v>34256.07</v>
      </c>
      <c r="Z22" s="36">
        <f>IF(AND(Y4=0,Y22&gt;=0), "",Y22/Y4)</f>
        <v>0.6239987684617766</v>
      </c>
      <c r="AA22" s="42"/>
      <c r="AB22" s="36">
        <f t="shared" si="3"/>
        <v>0.72288062879783854</v>
      </c>
      <c r="AC22" s="124">
        <f>+AC23+AC26+AC29</f>
        <v>99122.97</v>
      </c>
      <c r="AD22" s="36">
        <f>IF(AND(AC4=0,AC22&gt;=0), "",AC22/AC4)</f>
        <v>0.55887533182453786</v>
      </c>
      <c r="AE22" s="42"/>
      <c r="AF22" s="123">
        <f>+AF23+AF26+AF29</f>
        <v>35158</v>
      </c>
      <c r="AG22" s="36">
        <f>IF(AND(AF4=0,AF22&gt;=0), "",AF22/AF4)</f>
        <v>0.56748998742387446</v>
      </c>
      <c r="AH22" s="42"/>
      <c r="AI22" s="36">
        <f t="shared" si="4"/>
        <v>2.6329056427079941E-2</v>
      </c>
      <c r="AJ22" s="124">
        <f>+AJ23+AJ26+AJ29</f>
        <v>134280.97</v>
      </c>
      <c r="AK22" s="36">
        <f>IF(AND(AJ4=0,AJ22&gt;=0), "",AJ22/AJ4)</f>
        <v>0.56110548102679281</v>
      </c>
      <c r="AL22" s="42"/>
      <c r="AM22" s="123">
        <f>+AM23+AM26+AM29</f>
        <v>28890.240000000002</v>
      </c>
      <c r="AN22" s="36">
        <f>IF(AND(AM4=0,AM22&gt;=0), "",AM22/AM4)</f>
        <v>0.51711779873664809</v>
      </c>
      <c r="AO22" s="42"/>
      <c r="AP22" s="36">
        <f t="shared" si="5"/>
        <v>-0.17827407702372144</v>
      </c>
      <c r="AQ22" s="124">
        <f>+AQ23+AQ26+AQ29</f>
        <v>163171.21</v>
      </c>
      <c r="AR22" s="36">
        <f>IF(AND(AQ4=0,AQ22&gt;=0), "",AQ22/AQ4)</f>
        <v>0.55278014739610748</v>
      </c>
      <c r="AS22" s="42"/>
      <c r="AT22" s="125">
        <f>+AT23+AT26+AT29</f>
        <v>0</v>
      </c>
      <c r="AU22" s="36" t="str">
        <f>IF(AND(AT4=0,AT22&gt;=0), "",AT22/AT4)</f>
        <v/>
      </c>
      <c r="AV22" s="42">
        <f t="shared" si="6"/>
        <v>1</v>
      </c>
      <c r="AW22" s="125">
        <f>+AW23+AW26+AW29</f>
        <v>27195.201666666664</v>
      </c>
      <c r="AX22" s="36">
        <f>IF(AND(AW4=0,AW22&gt;=0), "",AW22/AW4)</f>
        <v>0.55278014739610748</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163171.21</v>
      </c>
      <c r="BH22" s="36">
        <f>IF(AND(BG4=0,BG22&gt;=0), "",BG22/BG4)</f>
        <v>0.55278014739610748</v>
      </c>
      <c r="BI22" s="42"/>
      <c r="BJ22" s="123">
        <f>+BJ23+BJ26+BJ29</f>
        <v>0</v>
      </c>
      <c r="BK22" s="36" t="str">
        <f>IF(AND(BJ4=0,BJ22&gt;=0), "",BJ22/BJ4)</f>
        <v/>
      </c>
      <c r="BL22" s="42"/>
      <c r="BM22" s="36" t="str">
        <f t="shared" si="9"/>
        <v/>
      </c>
      <c r="BN22" s="124">
        <f>+BN23+BN26+BN29</f>
        <v>163171.21</v>
      </c>
      <c r="BO22" s="36">
        <f>IF(AND(BN4=0,BN22&gt;=0), "",BN22/BN4)</f>
        <v>0.55278014739610748</v>
      </c>
      <c r="BP22" s="42"/>
      <c r="BQ22" s="123">
        <f>+BQ23+BQ26+BQ29</f>
        <v>0</v>
      </c>
      <c r="BR22" s="36" t="str">
        <f>IF(AND(BQ4=0,BQ22&gt;=0), "",BQ22/BQ4)</f>
        <v/>
      </c>
      <c r="BS22" s="42"/>
      <c r="BT22" s="36" t="str">
        <f t="shared" si="10"/>
        <v/>
      </c>
      <c r="BU22" s="124">
        <f>+BU23+BU26+BU29</f>
        <v>163171.21</v>
      </c>
      <c r="BV22" s="36">
        <f>IF(AND(BU4=0,BU22&gt;=0), "",BU22/BU4)</f>
        <v>0.55278014739610748</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163171.21</v>
      </c>
      <c r="CF22" s="36">
        <f>IF(AND(CE4=0,CE22&gt;=0), "",CE22/CE4)</f>
        <v>0.55278014739610748</v>
      </c>
      <c r="CG22" s="42"/>
      <c r="CH22" s="123">
        <f>+CH23+CH26+CH29</f>
        <v>0</v>
      </c>
      <c r="CI22" s="36" t="str">
        <f>IF(AND(CH4=0,CH22&gt;=0), "",CH22/CH4)</f>
        <v/>
      </c>
      <c r="CJ22" s="42"/>
      <c r="CK22" s="36" t="str">
        <f t="shared" si="13"/>
        <v/>
      </c>
      <c r="CL22" s="124">
        <f>+CL23+CL26+CL29</f>
        <v>163171.21</v>
      </c>
      <c r="CM22" s="36">
        <f>IF(AND(CL4=0,CL22&gt;=0), "",CL22/CL4)</f>
        <v>0.55278014739610748</v>
      </c>
      <c r="CN22" s="42"/>
      <c r="CO22" s="123">
        <f>+CO23+CO26+CO29</f>
        <v>0</v>
      </c>
      <c r="CP22" s="36" t="str">
        <f>IF(AND(CO4=0,CO22&gt;=0), "",CO22/CO4)</f>
        <v/>
      </c>
      <c r="CQ22" s="42"/>
      <c r="CR22" s="36" t="str">
        <f t="shared" si="14"/>
        <v/>
      </c>
      <c r="CS22" s="124">
        <f>+CS23+CS26+CS29</f>
        <v>163171.21</v>
      </c>
      <c r="CT22" s="36">
        <f>IF(AND(CS4=0,CS22&gt;=0), "",CS22/CS4)</f>
        <v>0.55278014739610748</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20670.849999999999</v>
      </c>
      <c r="F23" s="38">
        <f>IF(AND(E5=0,E23&gt;=0), "",E23/E5)</f>
        <v>0.60091278634232492</v>
      </c>
      <c r="G23" s="43"/>
      <c r="H23" s="126">
        <f>SUM(H24:H25)</f>
        <v>24313.03</v>
      </c>
      <c r="I23" s="38">
        <f>IF(AND(H5=0,H23&gt;=0), "",H23/H5)</f>
        <v>0.62394364965888238</v>
      </c>
      <c r="J23" s="43"/>
      <c r="K23" s="38">
        <f t="shared" si="0"/>
        <v>0.17619885007147748</v>
      </c>
      <c r="L23" s="127">
        <f>SUM(L24:L25)</f>
        <v>44983.88</v>
      </c>
      <c r="M23" s="38">
        <f>IF(AND(L5=0,L23&gt;=0), "",L23/L5)</f>
        <v>0.61314514817432364</v>
      </c>
      <c r="N23" s="43"/>
      <c r="O23" s="126">
        <f>SUM(O24:O25)</f>
        <v>19883.02</v>
      </c>
      <c r="P23" s="38">
        <f>IF(AND(O5=0,O23&gt;=0), "",O23/O5)</f>
        <v>0.4049655271360954</v>
      </c>
      <c r="Q23" s="43"/>
      <c r="R23" s="38">
        <f t="shared" si="1"/>
        <v>-0.18220723620215162</v>
      </c>
      <c r="S23" s="127">
        <f>SUM(S24:S25)</f>
        <v>64866.899999999994</v>
      </c>
      <c r="T23" s="38">
        <f>IF(AND(S5=0,S23&gt;=0), "",S23/S5)</f>
        <v>0.52968203037983208</v>
      </c>
      <c r="U23" s="43"/>
      <c r="V23" s="128">
        <f>SUM(V24:V25)</f>
        <v>0</v>
      </c>
      <c r="W23" s="38" t="str">
        <f>IF(AND(V5=0,V23&gt;=0), "",V23/V5)</f>
        <v/>
      </c>
      <c r="X23" s="91">
        <f t="shared" si="2"/>
        <v>1</v>
      </c>
      <c r="Y23" s="126">
        <f>SUM(Y24:Y25)</f>
        <v>34256.07</v>
      </c>
      <c r="Z23" s="38">
        <f>IF(AND(Y5=0,Y23&gt;=0), "",Y23/Y5)</f>
        <v>0.6239987684617766</v>
      </c>
      <c r="AA23" s="43"/>
      <c r="AB23" s="38">
        <f t="shared" si="3"/>
        <v>0.72288062879783854</v>
      </c>
      <c r="AC23" s="127">
        <f>SUM(AC24:AC25)</f>
        <v>99122.97</v>
      </c>
      <c r="AD23" s="38">
        <f>IF(AND(AC5=0,AC23&gt;=0), "",AC23/AC5)</f>
        <v>0.55887533182453786</v>
      </c>
      <c r="AE23" s="43"/>
      <c r="AF23" s="126">
        <f>SUM(AF24:AF25)</f>
        <v>35158</v>
      </c>
      <c r="AG23" s="38">
        <f>IF(AND(AF5=0,AF23&gt;=0), "",AF23/AF5)</f>
        <v>0.56748998742387446</v>
      </c>
      <c r="AH23" s="43"/>
      <c r="AI23" s="38">
        <f t="shared" si="4"/>
        <v>2.6329056427079941E-2</v>
      </c>
      <c r="AJ23" s="127">
        <f>SUM(AJ24:AJ25)</f>
        <v>134280.97</v>
      </c>
      <c r="AK23" s="38">
        <f>IF(AND(AJ5=0,AJ23&gt;=0), "",AJ23/AJ5)</f>
        <v>0.56110548102679281</v>
      </c>
      <c r="AL23" s="43"/>
      <c r="AM23" s="126">
        <f>SUM(AM24:AM25)</f>
        <v>28890.240000000002</v>
      </c>
      <c r="AN23" s="38">
        <f>IF(AND(AM5=0,AM23&gt;=0), "",AM23/AM5)</f>
        <v>0.51711779873664809</v>
      </c>
      <c r="AO23" s="43"/>
      <c r="AP23" s="38">
        <f t="shared" si="5"/>
        <v>-0.17827407702372144</v>
      </c>
      <c r="AQ23" s="127">
        <f>SUM(AQ24:AQ25)</f>
        <v>163171.21</v>
      </c>
      <c r="AR23" s="38">
        <f>IF(AND(AQ5=0,AQ23&gt;=0), "",AQ23/AQ5)</f>
        <v>0.55278014739610748</v>
      </c>
      <c r="AS23" s="43"/>
      <c r="AT23" s="128">
        <f>SUM(AT24:AT25)</f>
        <v>0</v>
      </c>
      <c r="AU23" s="38" t="str">
        <f>IF(AND(AT5=0,AT23&gt;=0), "",AT23/AT5)</f>
        <v/>
      </c>
      <c r="AV23" s="91">
        <f t="shared" si="6"/>
        <v>1</v>
      </c>
      <c r="AW23" s="128">
        <f>SUM(AW24:AW25)</f>
        <v>27195.201666666664</v>
      </c>
      <c r="AX23" s="38">
        <f>IF(AND(AW5=0,AW23&gt;=0), "",AW23/AW5)</f>
        <v>0.55278014739610748</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163171.21</v>
      </c>
      <c r="BH23" s="38">
        <f>IF(AND(BG5=0,BG23&gt;=0), "",BG23/BG5)</f>
        <v>0.55278014739610748</v>
      </c>
      <c r="BI23" s="43"/>
      <c r="BJ23" s="126">
        <f>SUM(BJ24:BJ25)</f>
        <v>0</v>
      </c>
      <c r="BK23" s="38" t="str">
        <f>IF(AND(BJ5=0,BJ23&gt;=0), "",BJ23/BJ5)</f>
        <v/>
      </c>
      <c r="BL23" s="43"/>
      <c r="BM23" s="38" t="str">
        <f t="shared" si="9"/>
        <v/>
      </c>
      <c r="BN23" s="127">
        <f>SUM(BN24:BN25)</f>
        <v>163171.21</v>
      </c>
      <c r="BO23" s="38">
        <f>IF(AND(BN5=0,BN23&gt;=0), "",BN23/BN5)</f>
        <v>0.55278014739610748</v>
      </c>
      <c r="BP23" s="43"/>
      <c r="BQ23" s="126">
        <f>SUM(BQ24:BQ25)</f>
        <v>0</v>
      </c>
      <c r="BR23" s="38" t="str">
        <f>IF(AND(BQ5=0,BQ23&gt;=0), "",BQ23/BQ5)</f>
        <v/>
      </c>
      <c r="BS23" s="43"/>
      <c r="BT23" s="38" t="str">
        <f t="shared" si="10"/>
        <v/>
      </c>
      <c r="BU23" s="127">
        <f>SUM(BU24:BU25)</f>
        <v>163171.21</v>
      </c>
      <c r="BV23" s="38">
        <f>IF(AND(BU5=0,BU23&gt;=0), "",BU23/BU5)</f>
        <v>0.55278014739610748</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163171.21</v>
      </c>
      <c r="CF23" s="38">
        <f>IF(AND(CE5=0,CE23&gt;=0), "",CE23/CE5)</f>
        <v>0.55278014739610748</v>
      </c>
      <c r="CG23" s="43"/>
      <c r="CH23" s="126">
        <f>SUM(CH24:CH25)</f>
        <v>0</v>
      </c>
      <c r="CI23" s="38" t="str">
        <f>IF(AND(CH5=0,CH23&gt;=0), "",CH23/CH5)</f>
        <v/>
      </c>
      <c r="CJ23" s="43"/>
      <c r="CK23" s="38" t="str">
        <f t="shared" si="13"/>
        <v/>
      </c>
      <c r="CL23" s="127">
        <f>SUM(CL24:CL25)</f>
        <v>163171.21</v>
      </c>
      <c r="CM23" s="38">
        <f>IF(AND(CL5=0,CL23&gt;=0), "",CL23/CL5)</f>
        <v>0.55278014739610748</v>
      </c>
      <c r="CN23" s="43"/>
      <c r="CO23" s="126">
        <f>SUM(CO24:CO25)</f>
        <v>0</v>
      </c>
      <c r="CP23" s="38" t="str">
        <f>IF(AND(CO5=0,CO23&gt;=0), "",CO23/CO5)</f>
        <v/>
      </c>
      <c r="CQ23" s="43"/>
      <c r="CR23" s="38" t="str">
        <f t="shared" si="14"/>
        <v/>
      </c>
      <c r="CS23" s="127">
        <f>SUM(CS24:CS25)</f>
        <v>163171.21</v>
      </c>
      <c r="CT23" s="38">
        <f>IF(AND(CS5=0,CS23&gt;=0), "",CS23/CS5)</f>
        <v>0.55278014739610748</v>
      </c>
      <c r="CU23" s="43"/>
      <c r="CV23" s="128">
        <f>SUM(CV24:CV25)</f>
        <v>0</v>
      </c>
      <c r="CW23" s="38" t="str">
        <f>IF(AND(CV5=0,CV23&gt;=0), "",CV23/CV5)</f>
        <v/>
      </c>
      <c r="CX23" s="91">
        <f t="shared" si="15"/>
        <v>1</v>
      </c>
    </row>
    <row r="24" spans="1:102" hidden="1" outlineLevel="1" x14ac:dyDescent="0.3">
      <c r="A24" s="29" t="s">
        <v>49</v>
      </c>
      <c r="B24" s="129">
        <f>+'N EERR RODEO'!B30</f>
        <v>0</v>
      </c>
      <c r="C24" s="30" t="str">
        <f>IF(AND(B5=0,B24&gt;=0), "",B24/B5)</f>
        <v/>
      </c>
      <c r="D24" s="44"/>
      <c r="E24" s="129">
        <f>+'N EERR RODEO'!C30</f>
        <v>20670.849999999999</v>
      </c>
      <c r="F24" s="30">
        <f>IF(AND(E5=0,E24&gt;=0), "",E24/E5)</f>
        <v>0.60091278634232492</v>
      </c>
      <c r="G24" s="44"/>
      <c r="H24" s="129">
        <f>+'N EERR RODEO'!D30</f>
        <v>24313.03</v>
      </c>
      <c r="I24" s="30">
        <f>IF(AND(H5=0,H24&gt;=0), "",H24/H5)</f>
        <v>0.62394364965888238</v>
      </c>
      <c r="J24" s="44"/>
      <c r="K24" s="30">
        <f t="shared" si="0"/>
        <v>0.17619885007147748</v>
      </c>
      <c r="L24" s="130">
        <f>+E24+H24</f>
        <v>44983.88</v>
      </c>
      <c r="M24" s="30">
        <f>IF(AND(L5=0,L24&gt;=0), "",L24/L5)</f>
        <v>0.61314514817432364</v>
      </c>
      <c r="N24" s="44"/>
      <c r="O24" s="129">
        <f>+'N EERR RODEO'!E30</f>
        <v>19883.02</v>
      </c>
      <c r="P24" s="30">
        <f>IF(AND(O5=0,O24&gt;=0), "",O24/O5)</f>
        <v>0.4049655271360954</v>
      </c>
      <c r="Q24" s="44"/>
      <c r="R24" s="30">
        <f t="shared" si="1"/>
        <v>-0.18220723620215162</v>
      </c>
      <c r="S24" s="130">
        <f>+L24+O24</f>
        <v>64866.899999999994</v>
      </c>
      <c r="T24" s="30">
        <f>IF(AND(S5=0,S24&gt;=0), "",S24/S5)</f>
        <v>0.52968203037983208</v>
      </c>
      <c r="U24" s="44"/>
      <c r="V24" s="131">
        <f>+V6*66.71%</f>
        <v>0</v>
      </c>
      <c r="W24" s="30" t="str">
        <f>IF(AND(V5=0,V24&gt;=0), "",V24/V5)</f>
        <v/>
      </c>
      <c r="X24" s="47">
        <f t="shared" si="2"/>
        <v>1</v>
      </c>
      <c r="Y24" s="129">
        <f>+'N EERR RODEO'!F30</f>
        <v>34256.07</v>
      </c>
      <c r="Z24" s="30">
        <f>IF(AND(Y5=0,Y24&gt;=0), "",Y24/Y5)</f>
        <v>0.6239987684617766</v>
      </c>
      <c r="AA24" s="44"/>
      <c r="AB24" s="30">
        <f t="shared" si="3"/>
        <v>0.72288062879783854</v>
      </c>
      <c r="AC24" s="130">
        <f>+S24+Y24</f>
        <v>99122.97</v>
      </c>
      <c r="AD24" s="30">
        <f>IF(AND(AC5=0,AC24&gt;=0), "",AC24/AC5)</f>
        <v>0.55887533182453786</v>
      </c>
      <c r="AE24" s="44"/>
      <c r="AF24" s="129">
        <f>+'N EERR RODEO'!G30</f>
        <v>35158</v>
      </c>
      <c r="AG24" s="30">
        <f>IF(AND(AF5=0,AF24&gt;=0), "",AF24/AF5)</f>
        <v>0.56748998742387446</v>
      </c>
      <c r="AH24" s="44"/>
      <c r="AI24" s="30">
        <f t="shared" si="4"/>
        <v>2.6329056427079941E-2</v>
      </c>
      <c r="AJ24" s="130">
        <f t="shared" si="16"/>
        <v>134280.97</v>
      </c>
      <c r="AK24" s="30">
        <f>IF(AND(AJ5=0,AJ24&gt;=0), "",AJ24/AJ5)</f>
        <v>0.56110548102679281</v>
      </c>
      <c r="AL24" s="44"/>
      <c r="AM24" s="129">
        <f>+'N EERR RODEO'!H30</f>
        <v>28890.240000000002</v>
      </c>
      <c r="AN24" s="30">
        <f>IF(AND(AM5=0,AM24&gt;=0), "",AM24/AM5)</f>
        <v>0.51711779873664809</v>
      </c>
      <c r="AO24" s="44"/>
      <c r="AP24" s="30">
        <f t="shared" si="5"/>
        <v>-0.17827407702372144</v>
      </c>
      <c r="AQ24" s="130">
        <f t="shared" si="17"/>
        <v>163171.21</v>
      </c>
      <c r="AR24" s="30">
        <f>IF(AND(AQ5=0,AQ24&gt;=0), "",AQ24/AQ5)</f>
        <v>0.55278014739610748</v>
      </c>
      <c r="AS24" s="44"/>
      <c r="AT24" s="131">
        <f>+V24*2</f>
        <v>0</v>
      </c>
      <c r="AU24" s="30" t="str">
        <f>IF(AND(AT5=0,AT24&gt;=0), "",AT24/AT5)</f>
        <v/>
      </c>
      <c r="AV24" s="47">
        <f t="shared" si="6"/>
        <v>1</v>
      </c>
      <c r="AW24" s="131">
        <f>+AQ24/6</f>
        <v>27195.201666666664</v>
      </c>
      <c r="AX24" s="30">
        <f>IF(AND(AW5=0,AW24&gt;=0), "",AW24/AW5)</f>
        <v>0.55278014739610748</v>
      </c>
      <c r="AY24" s="44"/>
      <c r="AZ24" s="131">
        <f>+AT24/6</f>
        <v>0</v>
      </c>
      <c r="BA24" s="30" t="str">
        <f>IF(AND(AZ5=0,AZ24&gt;=0), "",AZ24/AZ5)</f>
        <v/>
      </c>
      <c r="BB24" s="47">
        <f t="shared" si="7"/>
        <v>1</v>
      </c>
      <c r="BC24" s="129">
        <f>+'N EERR RODEO'!I30</f>
        <v>0</v>
      </c>
      <c r="BD24" s="30" t="str">
        <f>IF(AND(BC5=0,BC24&gt;=0), "",BC24/BC5)</f>
        <v/>
      </c>
      <c r="BE24" s="44"/>
      <c r="BF24" s="30">
        <f t="shared" si="8"/>
        <v>-1</v>
      </c>
      <c r="BG24" s="130">
        <f>+AQ24+BC24</f>
        <v>163171.21</v>
      </c>
      <c r="BH24" s="30">
        <f>IF(AND(BG5=0,BG24&gt;=0), "",BG24/BG5)</f>
        <v>0.55278014739610748</v>
      </c>
      <c r="BI24" s="44"/>
      <c r="BJ24" s="129">
        <f>+'N EERR RODEO'!J30</f>
        <v>0</v>
      </c>
      <c r="BK24" s="30" t="str">
        <f>IF(AND(BJ5=0,BJ24&gt;=0), "",BJ24/BJ5)</f>
        <v/>
      </c>
      <c r="BL24" s="44"/>
      <c r="BM24" s="30" t="str">
        <f t="shared" si="9"/>
        <v/>
      </c>
      <c r="BN24" s="130">
        <f>+BG24+BJ24</f>
        <v>163171.21</v>
      </c>
      <c r="BO24" s="30">
        <f>IF(AND(BN5=0,BN24&gt;=0), "",BN24/BN5)</f>
        <v>0.55278014739610748</v>
      </c>
      <c r="BP24" s="44"/>
      <c r="BQ24" s="129">
        <f>+'N EERR RODEO'!K30</f>
        <v>0</v>
      </c>
      <c r="BR24" s="30" t="str">
        <f>IF(AND(BQ5=0,BQ24&gt;=0), "",BQ24/BQ5)</f>
        <v/>
      </c>
      <c r="BS24" s="44"/>
      <c r="BT24" s="30" t="str">
        <f t="shared" si="10"/>
        <v/>
      </c>
      <c r="BU24" s="130">
        <f>+BN24+BQ24</f>
        <v>163171.21</v>
      </c>
      <c r="BV24" s="30">
        <f>IF(AND(BU5=0,BU24&gt;=0), "",BU24/BU5)</f>
        <v>0.55278014739610748</v>
      </c>
      <c r="BW24" s="44"/>
      <c r="BX24" s="131">
        <f>+AZ24*9</f>
        <v>0</v>
      </c>
      <c r="BY24" s="30" t="str">
        <f>IF(AND(BX5=0,BX24&gt;=0), "",BX24/BX5)</f>
        <v/>
      </c>
      <c r="BZ24" s="47">
        <f t="shared" si="11"/>
        <v>1</v>
      </c>
      <c r="CA24" s="129">
        <f>+'N EERR RODEO'!L30</f>
        <v>0</v>
      </c>
      <c r="CB24" s="30" t="str">
        <f>IF(AND(CA5=0,CA24&gt;=0), "",CA24/CA5)</f>
        <v/>
      </c>
      <c r="CC24" s="44"/>
      <c r="CD24" s="30" t="str">
        <f t="shared" si="12"/>
        <v/>
      </c>
      <c r="CE24" s="130">
        <f>+BU24+CA24</f>
        <v>163171.21</v>
      </c>
      <c r="CF24" s="30">
        <f>IF(AND(CE5=0,CE24&gt;=0), "",CE24/CE5)</f>
        <v>0.55278014739610748</v>
      </c>
      <c r="CG24" s="44"/>
      <c r="CH24" s="129">
        <f>+'N EERR RODEO'!M30</f>
        <v>0</v>
      </c>
      <c r="CI24" s="30" t="str">
        <f>IF(AND(CH5=0,CH24&gt;=0), "",CH24/CH5)</f>
        <v/>
      </c>
      <c r="CJ24" s="44"/>
      <c r="CK24" s="30" t="str">
        <f t="shared" si="13"/>
        <v/>
      </c>
      <c r="CL24" s="130">
        <f>+CE24+CH24</f>
        <v>163171.21</v>
      </c>
      <c r="CM24" s="30">
        <f>IF(AND(CL5=0,CL24&gt;=0), "",CL24/CL5)</f>
        <v>0.55278014739610748</v>
      </c>
      <c r="CN24" s="44"/>
      <c r="CO24" s="129">
        <f>+'N EERR RODEO'!N30</f>
        <v>0</v>
      </c>
      <c r="CP24" s="30" t="str">
        <f>IF(AND(CO5=0,CO24&gt;=0), "",CO24/CO5)</f>
        <v/>
      </c>
      <c r="CQ24" s="44"/>
      <c r="CR24" s="30" t="str">
        <f t="shared" si="14"/>
        <v/>
      </c>
      <c r="CS24" s="130">
        <f>+CL24+CO24</f>
        <v>163171.21</v>
      </c>
      <c r="CT24" s="30">
        <f>IF(AND(CS5=0,CS24&gt;=0), "",CS24/CS5)</f>
        <v>0.55278014739610748</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RODEO'!B31</f>
        <v>0</v>
      </c>
      <c r="C27" s="30" t="str">
        <f>IF(AND(B10=0,B27&gt;=0), "",B27/B10)</f>
        <v/>
      </c>
      <c r="D27" s="44"/>
      <c r="E27" s="129">
        <f>+'N EERR RODEO'!C31</f>
        <v>0</v>
      </c>
      <c r="F27" s="30" t="str">
        <f>IF(AND(E10=0,E27&gt;=0), "",E27/E10)</f>
        <v/>
      </c>
      <c r="G27" s="44"/>
      <c r="H27" s="129">
        <f>+'N EERR RODEO'!D31</f>
        <v>0</v>
      </c>
      <c r="I27" s="30" t="str">
        <f>IF(AND(H10=0,H27&gt;=0), "",H27/H10)</f>
        <v/>
      </c>
      <c r="J27" s="44"/>
      <c r="K27" s="30" t="str">
        <f t="shared" si="0"/>
        <v/>
      </c>
      <c r="L27" s="130">
        <f>+E27+H27</f>
        <v>0</v>
      </c>
      <c r="M27" s="30" t="str">
        <f>IF(AND(L10=0,L27&gt;=0), "",L27/L10)</f>
        <v/>
      </c>
      <c r="N27" s="44"/>
      <c r="O27" s="129">
        <f>+'N EERR RODEO'!E31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RODEO'!F31</f>
        <v>0</v>
      </c>
      <c r="Z27" s="30" t="str">
        <f>IF(AND(Y10=0,Y27&gt;=0), "",Y27/Y10)</f>
        <v/>
      </c>
      <c r="AA27" s="44"/>
      <c r="AB27" s="30" t="str">
        <f t="shared" si="3"/>
        <v/>
      </c>
      <c r="AC27" s="130">
        <f>+S27+Y27</f>
        <v>0</v>
      </c>
      <c r="AD27" s="30" t="str">
        <f>IF(AND(AC10=0,AC27&gt;=0), "",AC27/AC10)</f>
        <v/>
      </c>
      <c r="AE27" s="44"/>
      <c r="AF27" s="129">
        <f>+'N EERR RODEO'!G31</f>
        <v>0</v>
      </c>
      <c r="AG27" s="30" t="str">
        <f>IF(AND(AF10=0,AF27&gt;=0), "",AF27/AF10)</f>
        <v/>
      </c>
      <c r="AH27" s="44"/>
      <c r="AI27" s="30" t="str">
        <f t="shared" si="4"/>
        <v/>
      </c>
      <c r="AJ27" s="130">
        <f t="shared" si="16"/>
        <v>0</v>
      </c>
      <c r="AK27" s="30" t="str">
        <f>IF(AND(AJ10=0,AJ27&gt;=0), "",AJ27/AJ10)</f>
        <v/>
      </c>
      <c r="AL27" s="44"/>
      <c r="AM27" s="129">
        <f>+'N EERR RODEO'!H31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RODEO'!I31</f>
        <v>0</v>
      </c>
      <c r="BD27" s="30" t="str">
        <f>IF(AND(BC10=0,BC27&gt;=0), "",BC27/BC10)</f>
        <v/>
      </c>
      <c r="BE27" s="44"/>
      <c r="BF27" s="30" t="str">
        <f t="shared" si="8"/>
        <v/>
      </c>
      <c r="BG27" s="130">
        <f>+AQ27+BC27</f>
        <v>0</v>
      </c>
      <c r="BH27" s="30" t="str">
        <f>IF(AND(BG10=0,BG27&gt;=0), "",BG27/BG10)</f>
        <v/>
      </c>
      <c r="BI27" s="44"/>
      <c r="BJ27" s="129">
        <f>+'N EERR RODEO'!J31</f>
        <v>0</v>
      </c>
      <c r="BK27" s="30" t="str">
        <f>IF(AND(BJ10=0,BJ27&gt;=0), "",BJ27/BJ10)</f>
        <v/>
      </c>
      <c r="BL27" s="44"/>
      <c r="BM27" s="30" t="str">
        <f t="shared" si="9"/>
        <v/>
      </c>
      <c r="BN27" s="130">
        <f>+BG27+BJ27</f>
        <v>0</v>
      </c>
      <c r="BO27" s="30" t="str">
        <f>IF(AND(BN10=0,BN27&gt;=0), "",BN27/BN10)</f>
        <v/>
      </c>
      <c r="BP27" s="44"/>
      <c r="BQ27" s="129">
        <f>+'N EERR RODEO'!K31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RODEO'!L31</f>
        <v>0</v>
      </c>
      <c r="CB27" s="30" t="str">
        <f>IF(AND(CA10=0,CA27&gt;=0), "",CA27/CA10)</f>
        <v/>
      </c>
      <c r="CC27" s="44"/>
      <c r="CD27" s="30" t="str">
        <f t="shared" si="12"/>
        <v/>
      </c>
      <c r="CE27" s="130">
        <f>+BU27+CA27</f>
        <v>0</v>
      </c>
      <c r="CF27" s="30" t="str">
        <f>IF(AND(CE10=0,CE27&gt;=0), "",CE27/CE10)</f>
        <v/>
      </c>
      <c r="CG27" s="44"/>
      <c r="CH27" s="129">
        <f>+'N EERR RODEO'!M31</f>
        <v>0</v>
      </c>
      <c r="CI27" s="30" t="str">
        <f>IF(AND(CH10=0,CH27&gt;=0), "",CH27/CH10)</f>
        <v/>
      </c>
      <c r="CJ27" s="44"/>
      <c r="CK27" s="30" t="str">
        <f t="shared" si="13"/>
        <v/>
      </c>
      <c r="CL27" s="130">
        <f>+CE27+CH27</f>
        <v>0</v>
      </c>
      <c r="CM27" s="30" t="str">
        <f>IF(AND(CL10=0,CL27&gt;=0), "",CL27/CL10)</f>
        <v/>
      </c>
      <c r="CN27" s="44"/>
      <c r="CO27" s="129">
        <f>+'N EERR RODEO'!N31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RODEO'!B32</f>
        <v>0</v>
      </c>
      <c r="C30" s="30" t="str">
        <f>IF(AND(B15=0,B30&gt;=0), "",B30/B15)</f>
        <v/>
      </c>
      <c r="D30" s="44"/>
      <c r="E30" s="129">
        <f>+'N EERR RODEO'!C32</f>
        <v>0</v>
      </c>
      <c r="F30" s="30" t="str">
        <f>IF(AND(E15=0,E30&gt;=0), "",E30/E15)</f>
        <v/>
      </c>
      <c r="G30" s="44"/>
      <c r="H30" s="129">
        <f>+'N EERR RODEO'!D32</f>
        <v>0</v>
      </c>
      <c r="I30" s="30" t="str">
        <f>IF(AND(H15=0,H30&gt;=0), "",H30/H15)</f>
        <v/>
      </c>
      <c r="J30" s="44"/>
      <c r="K30" s="30" t="str">
        <f t="shared" si="0"/>
        <v/>
      </c>
      <c r="L30" s="130">
        <f>+E30+H30</f>
        <v>0</v>
      </c>
      <c r="M30" s="30" t="str">
        <f>IF(AND(L15=0,L30&gt;=0), "",L30/L15)</f>
        <v/>
      </c>
      <c r="N30" s="44"/>
      <c r="O30" s="129">
        <f>+'N EERR RODEO'!E32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RODEO'!F32</f>
        <v>0</v>
      </c>
      <c r="Z30" s="30" t="str">
        <f>IF(AND(Y15=0,Y30&gt;=0), "",Y30/Y15)</f>
        <v/>
      </c>
      <c r="AA30" s="44"/>
      <c r="AB30" s="30" t="str">
        <f t="shared" si="3"/>
        <v/>
      </c>
      <c r="AC30" s="130">
        <f>+S30+Y30</f>
        <v>0</v>
      </c>
      <c r="AD30" s="30" t="str">
        <f>IF(AND(AC15=0,AC30&gt;=0), "",AC30/AC15)</f>
        <v/>
      </c>
      <c r="AE30" s="44"/>
      <c r="AF30" s="129">
        <f>+'N EERR RODEO'!G32</f>
        <v>0</v>
      </c>
      <c r="AG30" s="30" t="str">
        <f>IF(AND(AF15=0,AF30&gt;=0), "",AF30/AF15)</f>
        <v/>
      </c>
      <c r="AH30" s="44"/>
      <c r="AI30" s="30" t="str">
        <f t="shared" si="4"/>
        <v/>
      </c>
      <c r="AJ30" s="130">
        <f t="shared" si="16"/>
        <v>0</v>
      </c>
      <c r="AK30" s="30" t="str">
        <f>IF(AND(AJ15=0,AJ30&gt;=0), "",AJ30/AJ15)</f>
        <v/>
      </c>
      <c r="AL30" s="44"/>
      <c r="AM30" s="129">
        <f>+'N EERR RODEO'!H32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RODEO'!I32</f>
        <v>0</v>
      </c>
      <c r="BD30" s="30" t="str">
        <f>IF(AND(BC15=0,BC30&gt;=0), "",BC30/BC15)</f>
        <v/>
      </c>
      <c r="BE30" s="44"/>
      <c r="BF30" s="30" t="str">
        <f t="shared" si="8"/>
        <v/>
      </c>
      <c r="BG30" s="130">
        <f>+AQ30+BC30</f>
        <v>0</v>
      </c>
      <c r="BH30" s="30" t="str">
        <f>IF(AND(BG15=0,BG30&gt;=0), "",BG30/BG15)</f>
        <v/>
      </c>
      <c r="BI30" s="44"/>
      <c r="BJ30" s="129">
        <f>+'N EERR RODEO'!J32</f>
        <v>0</v>
      </c>
      <c r="BK30" s="30" t="str">
        <f>IF(AND(BJ15=0,BJ30&gt;=0), "",BJ30/BJ15)</f>
        <v/>
      </c>
      <c r="BL30" s="44"/>
      <c r="BM30" s="30" t="str">
        <f t="shared" si="9"/>
        <v/>
      </c>
      <c r="BN30" s="130">
        <f>+BG30+BJ30</f>
        <v>0</v>
      </c>
      <c r="BO30" s="30" t="str">
        <f>IF(AND(BN15=0,BN30&gt;=0), "",BN30/BN15)</f>
        <v/>
      </c>
      <c r="BP30" s="44"/>
      <c r="BQ30" s="129">
        <f>+'N EERR RODEO'!K32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RODEO'!L32</f>
        <v>0</v>
      </c>
      <c r="CB30" s="30" t="str">
        <f>IF(AND(CA15=0,CA30&gt;=0), "",CA30/CA15)</f>
        <v/>
      </c>
      <c r="CC30" s="44"/>
      <c r="CD30" s="30" t="str">
        <f t="shared" si="12"/>
        <v/>
      </c>
      <c r="CE30" s="130">
        <f>+BU30+CA30</f>
        <v>0</v>
      </c>
      <c r="CF30" s="30" t="str">
        <f>IF(AND(CE15=0,CE30&gt;=0), "",CE30/CE15)</f>
        <v/>
      </c>
      <c r="CG30" s="44"/>
      <c r="CH30" s="129">
        <f>+'N EERR RODEO'!M32</f>
        <v>0</v>
      </c>
      <c r="CI30" s="30" t="str">
        <f>IF(AND(CH15=0,CH30&gt;=0), "",CH30/CH15)</f>
        <v/>
      </c>
      <c r="CJ30" s="44"/>
      <c r="CK30" s="30" t="str">
        <f t="shared" si="13"/>
        <v/>
      </c>
      <c r="CL30" s="130">
        <f>+CE30+CH30</f>
        <v>0</v>
      </c>
      <c r="CM30" s="30" t="str">
        <f>IF(AND(CL15=0,CL30&gt;=0), "",CL30/CL15)</f>
        <v/>
      </c>
      <c r="CN30" s="44"/>
      <c r="CO30" s="129">
        <f>+'N EERR RODEO'!N32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13728.234975077125</v>
      </c>
      <c r="F33" s="150">
        <f>IF(AND((E5+E18)=0,E33&lt;=0), "",E33/(E5+E18))</f>
        <v>0.39908721365767508</v>
      </c>
      <c r="G33" s="151"/>
      <c r="H33" s="149">
        <f>+H5+H18-H23</f>
        <v>14653.677992448087</v>
      </c>
      <c r="I33" s="150">
        <f>IF(AND((H5+H18)=0,H33&lt;=0), "",H33/(H5+H18))</f>
        <v>0.37605635034111767</v>
      </c>
      <c r="J33" s="151"/>
      <c r="K33" s="150">
        <f t="shared" si="0"/>
        <v>6.7411653359011905E-2</v>
      </c>
      <c r="L33" s="152">
        <f>+L5+L18-L23</f>
        <v>28381.912967525212</v>
      </c>
      <c r="M33" s="150">
        <f>IF(AND((L5+L18)=0,L33&lt;=0), "",L33/(L5+L18))</f>
        <v>0.38685485182567636</v>
      </c>
      <c r="N33" s="151"/>
      <c r="O33" s="149">
        <f>+O5+O18-O23</f>
        <v>29215.035680472723</v>
      </c>
      <c r="P33" s="150">
        <f>IF(AND((O5+O18)=0,O33&lt;=0), "",O33/(O5+O18))</f>
        <v>0.59503447286390454</v>
      </c>
      <c r="Q33" s="151"/>
      <c r="R33" s="150">
        <f>IF(AND(H33=0,O33&gt;0),100%,IF(AND(H33&lt;0,O33=0),(H33-O33)/H33,IF(AND(H33&gt;0,O33&gt;0),(O33-H33)/H33,IF(AND(H33=0,O33=0),"",(O33-H33)/H33))))</f>
        <v>0.99369985443442743</v>
      </c>
      <c r="S33" s="152">
        <f>+S5+S18-S23</f>
        <v>57596.948647997939</v>
      </c>
      <c r="T33" s="150">
        <f>IF(AND((S5+S18)=0,S33&lt;=0), "",S33/(S5+S18))</f>
        <v>0.47031796962016797</v>
      </c>
      <c r="U33" s="151"/>
      <c r="V33" s="153">
        <f>+V5+V18-V23</f>
        <v>0</v>
      </c>
      <c r="W33" s="150" t="str">
        <f>IF(AND((V5+V18)=0,V33&lt;=0), "",V33/(V5+V18))</f>
        <v/>
      </c>
      <c r="X33" s="151">
        <f t="shared" si="2"/>
        <v>1</v>
      </c>
      <c r="Y33" s="149">
        <f>+Y5+Y18-Y23</f>
        <v>20641.586423977984</v>
      </c>
      <c r="Z33" s="150">
        <f>IF(AND((Y5+Y18)=0,Y33&lt;=0), "",Y33/(Y5+Y18))</f>
        <v>0.3760012315382234</v>
      </c>
      <c r="AA33" s="151"/>
      <c r="AB33" s="150">
        <f t="shared" si="3"/>
        <v>-0.2934601672324918</v>
      </c>
      <c r="AC33" s="152">
        <f>+AC5+AC18-AC23</f>
        <v>78238.53507197593</v>
      </c>
      <c r="AD33" s="150">
        <f>IF(AND((AC5+AC18)=0,AC33&lt;=0), "",AC33/(AC5+AC18))</f>
        <v>0.44112466817546214</v>
      </c>
      <c r="AE33" s="151"/>
      <c r="AF33" s="149">
        <f>+AF5+AF18-AF23</f>
        <v>26795.51597232584</v>
      </c>
      <c r="AG33" s="150">
        <f>IF(AND((AF5+AF18)=0,AF33&lt;=0), "",AF33/(AF5+AF18))</f>
        <v>0.43251001257612548</v>
      </c>
      <c r="AH33" s="151"/>
      <c r="AI33" s="150">
        <f t="shared" si="4"/>
        <v>0.29813258641783646</v>
      </c>
      <c r="AJ33" s="152">
        <f>+AJ5+AJ18-AJ23</f>
        <v>105034.05104430177</v>
      </c>
      <c r="AK33" s="150">
        <f>IF(AND((AJ5+AJ18)=0,AJ33&lt;=0), "",AJ33/(AJ5+AJ18))</f>
        <v>0.43889451897320714</v>
      </c>
      <c r="AL33" s="151"/>
      <c r="AM33" s="149">
        <f>+AM5+AM18-AM23</f>
        <v>26977.572074116779</v>
      </c>
      <c r="AN33" s="150">
        <f>IF(AND((AM5+AM18)=0,AM33&lt;=0), "",AM33/(AM5+AM18))</f>
        <v>0.48288220126335185</v>
      </c>
      <c r="AO33" s="151"/>
      <c r="AP33" s="150">
        <f t="shared" si="5"/>
        <v>6.7942749070017683E-3</v>
      </c>
      <c r="AQ33" s="152">
        <f>+AQ5+AQ18-AQ23</f>
        <v>132011.62311841853</v>
      </c>
      <c r="AR33" s="150">
        <f>IF(AND((AQ5+AQ18)=0,AQ33&lt;=0), "",AQ33/(AQ5+AQ18))</f>
        <v>0.44721985260389252</v>
      </c>
      <c r="AS33" s="151"/>
      <c r="AT33" s="153">
        <f>+AT5+AT18-AT23</f>
        <v>0</v>
      </c>
      <c r="AU33" s="150" t="str">
        <f>IF(AND((AT5+AT18)=0,AT33&lt;=0), "",AT33/(AT5+AT18))</f>
        <v/>
      </c>
      <c r="AV33" s="151">
        <f t="shared" si="6"/>
        <v>1</v>
      </c>
      <c r="AW33" s="153">
        <f>+AW5+AW18-AW23</f>
        <v>22001.937186403087</v>
      </c>
      <c r="AX33" s="150">
        <f>IF(AND((AW5+AW18)=0,AW33&lt;=0), "",AW33/(AW5+AW18))</f>
        <v>0.44721985260389252</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132011.62311841853</v>
      </c>
      <c r="BH33" s="150">
        <f>IF(AND((BG5+BG18)=0,BG33&lt;=0), "",BG33/(BG5+BG18))</f>
        <v>0.44721985260389252</v>
      </c>
      <c r="BI33" s="151"/>
      <c r="BJ33" s="149">
        <f>+BJ5+BJ18-BJ23</f>
        <v>0</v>
      </c>
      <c r="BK33" s="150" t="str">
        <f>IF(AND((BJ5+BJ18)=0,BJ33&lt;=0), "",BJ33/(BJ5+BJ18))</f>
        <v/>
      </c>
      <c r="BL33" s="151"/>
      <c r="BM33" s="150" t="str">
        <f t="shared" si="9"/>
        <v/>
      </c>
      <c r="BN33" s="152">
        <f>+BN5+BN18-BN23</f>
        <v>132011.62311841853</v>
      </c>
      <c r="BO33" s="150">
        <f>IF(AND((BN5+BN18)=0,BN33&lt;=0), "",BN33/(BN5+BN18))</f>
        <v>0.44721985260389252</v>
      </c>
      <c r="BP33" s="151"/>
      <c r="BQ33" s="149">
        <f>+BQ5+BQ18-BQ23</f>
        <v>0</v>
      </c>
      <c r="BR33" s="150" t="str">
        <f>IF(AND((BQ5+BQ18)=0,BQ33&lt;=0), "",BQ33/(BQ5+BQ18))</f>
        <v/>
      </c>
      <c r="BS33" s="151"/>
      <c r="BT33" s="150" t="str">
        <f t="shared" si="10"/>
        <v/>
      </c>
      <c r="BU33" s="152">
        <f>+BU5+BU18-BU23</f>
        <v>132011.62311841853</v>
      </c>
      <c r="BV33" s="150">
        <f>IF(AND((BU5+BU18)=0,BU33&lt;=0), "",BU33/(BU5+BU18))</f>
        <v>0.44721985260389252</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132011.62311841853</v>
      </c>
      <c r="CF33" s="150">
        <f>IF(AND((CE5+CE18)=0,CE33&lt;=0), "",CE33/(CE5+CE18))</f>
        <v>0.44721985260389252</v>
      </c>
      <c r="CG33" s="151"/>
      <c r="CH33" s="149">
        <f>+CH5+CH18-CH23</f>
        <v>0</v>
      </c>
      <c r="CI33" s="150" t="str">
        <f>IF(AND((CH5+CH18)=0,CH33&lt;=0), "",CH33/(CH5+CH18))</f>
        <v/>
      </c>
      <c r="CJ33" s="151"/>
      <c r="CK33" s="150" t="str">
        <f t="shared" si="13"/>
        <v/>
      </c>
      <c r="CL33" s="152">
        <f>+CL5+CL18-CL23</f>
        <v>132011.62311841853</v>
      </c>
      <c r="CM33" s="150">
        <f>IF(AND((CL5+CL18)=0,CL33&lt;=0), "",CL33/(CL5+CL18))</f>
        <v>0.44721985260389252</v>
      </c>
      <c r="CN33" s="151"/>
      <c r="CO33" s="149">
        <f>+CO5+CO18-CO23</f>
        <v>0</v>
      </c>
      <c r="CP33" s="150" t="str">
        <f>IF(AND((CO5+CO18)=0,CO33&lt;=0), "",CO33/(CO5+CO18))</f>
        <v/>
      </c>
      <c r="CQ33" s="151"/>
      <c r="CR33" s="150" t="str">
        <f t="shared" si="14"/>
        <v/>
      </c>
      <c r="CS33" s="152">
        <f>+CS5+CS18-CS23</f>
        <v>132011.62311841853</v>
      </c>
      <c r="CT33" s="150">
        <f>IF(AND((CS5+CS18)=0,CS33&lt;=0), "",CS33/(CS5+CS18))</f>
        <v>0.44721985260389252</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13728.234975077125</v>
      </c>
      <c r="F36" s="156">
        <f>IF(AND(E4=0,E36&lt;=0), "",E36/E4)</f>
        <v>0.39908721365767508</v>
      </c>
      <c r="G36" s="157"/>
      <c r="H36" s="155">
        <f>+H4-H22</f>
        <v>14653.677992448087</v>
      </c>
      <c r="I36" s="156">
        <f>IF(AND(H4=0,H36&lt;=0), "",H36/H4)</f>
        <v>0.37605635034111767</v>
      </c>
      <c r="J36" s="157"/>
      <c r="K36" s="156">
        <f t="shared" si="0"/>
        <v>6.7411653359011905E-2</v>
      </c>
      <c r="L36" s="158">
        <f>+L4-L22</f>
        <v>28381.912967525212</v>
      </c>
      <c r="M36" s="156">
        <f>IF(AND(L4=0,L36&lt;=0), "",L36/L4)</f>
        <v>0.38685485182567636</v>
      </c>
      <c r="N36" s="157"/>
      <c r="O36" s="155">
        <f>+O4-O22</f>
        <v>29215.035680472723</v>
      </c>
      <c r="P36" s="156">
        <f>IF(AND(O4=0,O36&lt;=0), "",O36/O4)</f>
        <v>0.59503447286390454</v>
      </c>
      <c r="Q36" s="157"/>
      <c r="R36" s="156">
        <f>IF(AND(H36=0,O36&gt;0),100%,IF(AND(H36&lt;0,O36=0),(H36-O36)/H36,IF(AND(H36&gt;0,O36&gt;0),(O36-H36)/H36,IF(AND(H36=0,O36=0),"",(O36-H36)/H36))))</f>
        <v>0.99369985443442743</v>
      </c>
      <c r="S36" s="158">
        <f>+S4-S22</f>
        <v>57596.948647997939</v>
      </c>
      <c r="T36" s="156">
        <f>IF(AND(S4=0,S36&lt;=0), "",S36/S4)</f>
        <v>0.47031796962016797</v>
      </c>
      <c r="U36" s="157"/>
      <c r="V36" s="159">
        <f>+V4-V22</f>
        <v>0</v>
      </c>
      <c r="W36" s="156" t="str">
        <f>IF(AND(V4=0,V36&lt;=0), "",V36/V4)</f>
        <v/>
      </c>
      <c r="X36" s="157">
        <f t="shared" si="2"/>
        <v>1</v>
      </c>
      <c r="Y36" s="155">
        <f>+Y4-Y22</f>
        <v>20641.586423977984</v>
      </c>
      <c r="Z36" s="156">
        <f>IF(AND(Y4=0,Y36&lt;=0), "",Y36/Y4)</f>
        <v>0.3760012315382234</v>
      </c>
      <c r="AA36" s="157"/>
      <c r="AB36" s="156">
        <f t="shared" si="3"/>
        <v>-0.2934601672324918</v>
      </c>
      <c r="AC36" s="158">
        <f>+AC4-AC22</f>
        <v>78238.53507197593</v>
      </c>
      <c r="AD36" s="156">
        <f>IF(AND(AC4=0,AC36&lt;=0), "",AC36/AC4)</f>
        <v>0.44112466817546214</v>
      </c>
      <c r="AE36" s="157"/>
      <c r="AF36" s="155">
        <f>+AF4-AF22</f>
        <v>26795.51597232584</v>
      </c>
      <c r="AG36" s="156">
        <f>IF(AND(AF4=0,AF36&lt;=0), "",AF36/AF4)</f>
        <v>0.43251001257612548</v>
      </c>
      <c r="AH36" s="157"/>
      <c r="AI36" s="156">
        <f t="shared" si="4"/>
        <v>0.29813258641783646</v>
      </c>
      <c r="AJ36" s="158">
        <f>+AJ4-AJ22</f>
        <v>105034.05104430177</v>
      </c>
      <c r="AK36" s="156">
        <f>IF(AND(AJ4=0,AJ36&lt;=0), "",AJ36/AJ4)</f>
        <v>0.43889451897320714</v>
      </c>
      <c r="AL36" s="157"/>
      <c r="AM36" s="155">
        <f>+AM4-AM22</f>
        <v>26977.572074116779</v>
      </c>
      <c r="AN36" s="156">
        <f>IF(AND(AM4=0,AM36&lt;=0), "",AM36/AM4)</f>
        <v>0.48288220126335185</v>
      </c>
      <c r="AO36" s="157"/>
      <c r="AP36" s="156">
        <f t="shared" si="5"/>
        <v>6.7942749070017683E-3</v>
      </c>
      <c r="AQ36" s="158">
        <f>+AQ4-AQ22</f>
        <v>132011.62311841853</v>
      </c>
      <c r="AR36" s="156">
        <f>IF(AND(AQ4=0,AQ36&lt;=0), "",AQ36/AQ4)</f>
        <v>0.44721985260389252</v>
      </c>
      <c r="AS36" s="157"/>
      <c r="AT36" s="159">
        <f>+AT4-AT22</f>
        <v>0</v>
      </c>
      <c r="AU36" s="156" t="str">
        <f>IF(AND(AT4=0,AT36&lt;=0), "",AT36/AT4)</f>
        <v/>
      </c>
      <c r="AV36" s="157">
        <f t="shared" si="6"/>
        <v>1</v>
      </c>
      <c r="AW36" s="159">
        <f>+AW4-AW22</f>
        <v>22001.937186403087</v>
      </c>
      <c r="AX36" s="156">
        <f>IF(AND(AW4=0,AW36&lt;=0), "",AW36/AW4)</f>
        <v>0.44721985260389252</v>
      </c>
      <c r="AY36" s="157"/>
      <c r="AZ36" s="159">
        <f>+AZ4-AZ22</f>
        <v>0</v>
      </c>
      <c r="BA36" s="156" t="str">
        <f>IF(AND(AZ4=0,AZ36&lt;=0), "",AZ36/AZ4)</f>
        <v/>
      </c>
      <c r="BB36" s="157">
        <f t="shared" si="7"/>
        <v>1</v>
      </c>
      <c r="BC36" s="155">
        <f>+BC4-BC22</f>
        <v>0</v>
      </c>
      <c r="BD36" s="156" t="str">
        <f>IF(AND(BC4=0,BC36&lt;=0), "",BC36/BC4)</f>
        <v/>
      </c>
      <c r="BE36" s="157"/>
      <c r="BF36" s="156">
        <f t="shared" si="8"/>
        <v>-1</v>
      </c>
      <c r="BG36" s="158">
        <f>+BG4-BG22</f>
        <v>132011.62311841853</v>
      </c>
      <c r="BH36" s="156">
        <f>IF(AND(BG4=0,BG36&lt;=0), "",BG36/BG4)</f>
        <v>0.44721985260389252</v>
      </c>
      <c r="BI36" s="157"/>
      <c r="BJ36" s="155">
        <f>+BJ4-BJ22</f>
        <v>0</v>
      </c>
      <c r="BK36" s="156" t="str">
        <f>IF(AND(BJ4=0,BJ36&lt;=0), "",BJ36/BJ4)</f>
        <v/>
      </c>
      <c r="BL36" s="157"/>
      <c r="BM36" s="156" t="str">
        <f t="shared" si="9"/>
        <v/>
      </c>
      <c r="BN36" s="158">
        <f>+BN4-BN22</f>
        <v>132011.62311841853</v>
      </c>
      <c r="BO36" s="156">
        <f>IF(AND(BN4=0,BN36&lt;=0), "",BN36/BN4)</f>
        <v>0.44721985260389252</v>
      </c>
      <c r="BP36" s="157"/>
      <c r="BQ36" s="155">
        <f>+BQ4-BQ22</f>
        <v>0</v>
      </c>
      <c r="BR36" s="156" t="str">
        <f>IF(AND(BQ4=0,BQ36&lt;=0), "",BQ36/BQ4)</f>
        <v/>
      </c>
      <c r="BS36" s="157"/>
      <c r="BT36" s="156" t="str">
        <f t="shared" si="10"/>
        <v/>
      </c>
      <c r="BU36" s="158">
        <f>+BU4-BU22</f>
        <v>132011.62311841853</v>
      </c>
      <c r="BV36" s="156">
        <f>IF(AND(BU4=0,BU36&lt;=0), "",BU36/BU4)</f>
        <v>0.44721985260389252</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132011.62311841853</v>
      </c>
      <c r="CF36" s="156">
        <f>IF(AND(CE4=0,CE36&lt;=0), "",CE36/CE4)</f>
        <v>0.44721985260389252</v>
      </c>
      <c r="CG36" s="157"/>
      <c r="CH36" s="155">
        <f>+CH4-CH22</f>
        <v>0</v>
      </c>
      <c r="CI36" s="156" t="str">
        <f>IF(AND(CH4=0,CH36&lt;=0), "",CH36/CH4)</f>
        <v/>
      </c>
      <c r="CJ36" s="157"/>
      <c r="CK36" s="156" t="str">
        <f t="shared" si="13"/>
        <v/>
      </c>
      <c r="CL36" s="158">
        <f>+CL4-CL22</f>
        <v>132011.62311841853</v>
      </c>
      <c r="CM36" s="156">
        <f>IF(AND(CL4=0,CL36&lt;=0), "",CL36/CL4)</f>
        <v>0.44721985260389252</v>
      </c>
      <c r="CN36" s="157"/>
      <c r="CO36" s="155">
        <f>+CO4-CO22</f>
        <v>0</v>
      </c>
      <c r="CP36" s="156" t="str">
        <f>IF(AND(CO4=0,CO36&lt;=0), "",CO36/CO4)</f>
        <v/>
      </c>
      <c r="CQ36" s="157"/>
      <c r="CR36" s="156" t="str">
        <f t="shared" si="14"/>
        <v/>
      </c>
      <c r="CS36" s="158">
        <f>+CS4-CS22</f>
        <v>132011.62311841853</v>
      </c>
      <c r="CT36" s="156">
        <f>IF(AND(CS4=0,CS36&lt;=0), "",CS36/CS4)</f>
        <v>0.44721985260389252</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9018.9174833824</v>
      </c>
      <c r="F38" s="36">
        <f>IF(AND(E4=0,E38&gt;=0), "",E38/E4)</f>
        <v>0.26218480782023124</v>
      </c>
      <c r="G38" s="42">
        <f>IF(AND(E124=0,E38&gt;=0),"",E38/E124)</f>
        <v>0.99851035458446225</v>
      </c>
      <c r="H38" s="123">
        <f>+H39+H68+H83+H93+H104</f>
        <v>8071.9589246316982</v>
      </c>
      <c r="I38" s="36">
        <f>IF(AND(H4=0,H38&gt;=0), "",H38/H4)</f>
        <v>0.20715013765586968</v>
      </c>
      <c r="J38" s="42">
        <f>IF(AND(H124=0,H38&gt;=0),"",H38/H124)</f>
        <v>0.99828981204362488</v>
      </c>
      <c r="K38" s="36">
        <f t="shared" ref="K38:K82" si="19">IF(AND(E38=0,H38&gt;0),100%,IF(AND(E38&lt;0,H38=0),(E38-H38)/E38,IF(AND(E38&gt;0,H38&gt;0),(H38-E38)/E38,IF(AND(E38=0,H38=0),"",(H38-E38)/E38))))</f>
        <v>-0.10499692013986142</v>
      </c>
      <c r="L38" s="124">
        <f>+L39+L68+L83+L93+L104</f>
        <v>17090.876408014097</v>
      </c>
      <c r="M38" s="36">
        <f>IF(AND(L4=0,L38&gt;=0), "",L38/L4)</f>
        <v>0.23295429268486526</v>
      </c>
      <c r="N38" s="42">
        <f>IF(AND(L124=0,L38&gt;=0),"",L38/L124)</f>
        <v>0.99840618100059331</v>
      </c>
      <c r="O38" s="123">
        <f>+O39+O68+O83+O93+O104</f>
        <v>11367.038244248317</v>
      </c>
      <c r="P38" s="36">
        <f>IF(AND(O4=0,O38&gt;=0), "",O38/O4)</f>
        <v>0.23151707510016969</v>
      </c>
      <c r="Q38" s="42">
        <f>IF(AND(O124=0,O38&gt;=0),"",O38/O124)</f>
        <v>0.99768762487621443</v>
      </c>
      <c r="R38" s="36">
        <f t="shared" ref="R38:R82" si="20">IF(AND(H38=0,O38&gt;0),100%,IF(AND(H38&lt;0,O38=0),(H38-O38)/H38,IF(AND(H38&gt;0,O38&gt;0),(O38-H38)/H38,IF(AND(H38=0,O38=0),"",(O38-H38)/H38))))</f>
        <v>0.4082130930524977</v>
      </c>
      <c r="S38" s="124">
        <f>+S39+S68+S83+S93+S104</f>
        <v>28457.914652262418</v>
      </c>
      <c r="T38" s="36">
        <f>IF(AND(S4=0,S38&gt;=0), "",S38/S4)</f>
        <v>0.23237808517728351</v>
      </c>
      <c r="U38" s="42">
        <f>IF(AND(S124=0,S38&gt;=0),"",S38/S124)</f>
        <v>0.99811904165945997</v>
      </c>
      <c r="V38" s="125">
        <f>+V39+V68+V83+V93+V104</f>
        <v>0</v>
      </c>
      <c r="W38" s="36" t="str">
        <f>IF(AND(V4=0,V38&gt;=0), "",V38/V4)</f>
        <v/>
      </c>
      <c r="X38" s="42">
        <f t="shared" ref="X38:X101" si="21">IF(AND(V38=0,S38&gt;0),100%,IF(AND(V38&lt;0,S38=0),(V38-S38)/V38,IF(AND(V38&gt;0,S38&gt;0),(S38-V38)/V38,IF(AND(V38=0,S38=0),"",(S38-V38)/V38))))</f>
        <v>1</v>
      </c>
      <c r="Y38" s="123">
        <f>+Y39+Y68+Y83+Y93+Y104</f>
        <v>13062.25149910471</v>
      </c>
      <c r="Z38" s="36">
        <f>IF(AND(Y4=0,Y38&gt;=0), "",Y38/Y4)</f>
        <v>0.23793823543621129</v>
      </c>
      <c r="AA38" s="42">
        <f>IF(AND(Y124=0,Y38&gt;=0),"",Y38/Y124)</f>
        <v>0.99741999043814922</v>
      </c>
      <c r="AB38" s="36">
        <f t="shared" ref="AB38:AB101" si="22">IF(AND(O38=0,Y38&gt;0),100%,IF(AND(O38&lt;0,Y38=0),(O38-Y38)/O38,IF(AND(O38&gt;0,Y38&gt;0),(Y38-O38)/O38,IF(AND(O38=0,Y38=0),"",(Y38-O38)/O38))))</f>
        <v>0.14913412081763386</v>
      </c>
      <c r="AC38" s="124">
        <f>+AC39+AC68+AC83+AC93+AC104</f>
        <v>41520.166151367128</v>
      </c>
      <c r="AD38" s="36">
        <f>IF(AND(AC4=0,AC38&gt;=0), "",AC38/AC4)</f>
        <v>0.23409908556266271</v>
      </c>
      <c r="AE38" s="42">
        <f>IF(AND(AC124=0,AC38&gt;=0),"",AC38/AC124)</f>
        <v>0.99789901440330864</v>
      </c>
      <c r="AF38" s="123">
        <f>+AF39+AF68+AF83+AF93+AF104</f>
        <v>14162.261326694743</v>
      </c>
      <c r="AG38" s="36">
        <f>IF(AND(AF4=0,AF38&gt;=0), "",AF38/AF4)</f>
        <v>0.22859495711302191</v>
      </c>
      <c r="AH38" s="42">
        <f>IF(AND(AF124=0,AF38&gt;=0),"",AF38/AF124)</f>
        <v>0.99806782677180206</v>
      </c>
      <c r="AI38" s="36">
        <f t="shared" si="4"/>
        <v>8.4212880732347534E-2</v>
      </c>
      <c r="AJ38" s="124">
        <f>+AJ39+AJ68+AJ83+AJ93+AJ104</f>
        <v>55682.427478061873</v>
      </c>
      <c r="AK38" s="36">
        <f>IF(AND(AJ4=0,AJ38&gt;=0), "",AJ38/AJ4)</f>
        <v>0.23267418499298459</v>
      </c>
      <c r="AL38" s="42">
        <f>IF(AND(AJ124=0,AJ38&gt;=0),"",AJ38/AJ124)</f>
        <v>0.99794194470374631</v>
      </c>
      <c r="AM38" s="123">
        <f>+AM39+AM68+AM83+AM93+AM104</f>
        <v>13665.512148440137</v>
      </c>
      <c r="AN38" s="36">
        <f>IF(AND(AM4=0,AM38&gt;=0), "",AM38/AM4)</f>
        <v>0.24460439099191583</v>
      </c>
      <c r="AO38" s="42">
        <f>IF(AND(AM124=0,AM38&gt;=0),"",AM38/AM124)</f>
        <v>0.99648199590298636</v>
      </c>
      <c r="AP38" s="36">
        <f t="shared" si="5"/>
        <v>-3.5075555152924119E-2</v>
      </c>
      <c r="AQ38" s="124">
        <f>+AQ39+AQ68+AQ83+AQ93+AQ104</f>
        <v>69347.939626502004</v>
      </c>
      <c r="AR38" s="36">
        <f>IF(AND(AQ4=0,AQ38&gt;=0), "",AQ38/AQ4)</f>
        <v>0.23493215677173776</v>
      </c>
      <c r="AS38" s="42">
        <f>IF(AND(AQ124=0,AQ38&gt;=0),"",AQ38/AQ124)</f>
        <v>0.99765391290957706</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11557.989937750335</v>
      </c>
      <c r="AX38" s="36">
        <f>IF(AND(AW4=0,AW38&gt;=0), "",AW38/AW4)</f>
        <v>0.23493215677173779</v>
      </c>
      <c r="AY38" s="42">
        <f>IF(AND(AW124=0,AW38&gt;=0),"",AW38/AW124)</f>
        <v>0.99765391290957706</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69347.939626502004</v>
      </c>
      <c r="BH38" s="36">
        <f>IF(AND(BG4=0,BG38&gt;=0), "",BG38/BG4)</f>
        <v>0.23493215677173776</v>
      </c>
      <c r="BI38" s="42">
        <f>IF(AND(BG124=0,BG38&gt;=0),"",BG38/BG124)</f>
        <v>0.99765391290957706</v>
      </c>
      <c r="BJ38" s="123">
        <f>+BJ39+BJ68+BJ83+BJ93+BJ104</f>
        <v>0</v>
      </c>
      <c r="BK38" s="36" t="str">
        <f>IF(AND(BJ4=0,BJ38&gt;=0), "",BJ38/BJ4)</f>
        <v/>
      </c>
      <c r="BL38" s="42" t="str">
        <f>IF(AND(BJ124=0,BJ38&gt;=0),"",BJ38/BJ124)</f>
        <v/>
      </c>
      <c r="BM38" s="36" t="str">
        <f t="shared" si="9"/>
        <v/>
      </c>
      <c r="BN38" s="124">
        <f>+BN39+BN68+BN83+BN93+BN104</f>
        <v>69347.939626502004</v>
      </c>
      <c r="BO38" s="36">
        <f>IF(AND(BN4=0,BN38&gt;=0), "",BN38/BN4)</f>
        <v>0.23493215677173776</v>
      </c>
      <c r="BP38" s="42">
        <f>IF(AND(BN124=0,BN38&gt;=0),"",BN38/BN124)</f>
        <v>0.99765391290957706</v>
      </c>
      <c r="BQ38" s="123">
        <f>+BQ39+BQ68+BQ83+BQ93+BQ104</f>
        <v>0</v>
      </c>
      <c r="BR38" s="36" t="str">
        <f>IF(AND(BQ4=0,BQ38&gt;=0), "",BQ38/BQ4)</f>
        <v/>
      </c>
      <c r="BS38" s="42" t="str">
        <f>IF(AND(BQ124=0,BQ38&gt;=0),"",BQ38/BQ124)</f>
        <v/>
      </c>
      <c r="BT38" s="36" t="str">
        <f t="shared" si="10"/>
        <v/>
      </c>
      <c r="BU38" s="124">
        <f>+BU39+BU68+BU83+BU93+BU104</f>
        <v>69347.939626502004</v>
      </c>
      <c r="BV38" s="36">
        <f>IF(AND(BU4=0,BU38&gt;=0), "",BU38/BU4)</f>
        <v>0.23493215677173776</v>
      </c>
      <c r="BW38" s="42">
        <f>IF(AND(BU124=0,BU38&gt;=0),"",BU38/BU124)</f>
        <v>0.99765391290957706</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69347.939626502004</v>
      </c>
      <c r="CF38" s="36">
        <f>IF(AND(CE4=0,CE38&gt;=0), "",CE38/CE4)</f>
        <v>0.23493215677173776</v>
      </c>
      <c r="CG38" s="42">
        <f>IF(AND(CE124=0,CE38&gt;=0),"",CE38/CE124)</f>
        <v>0.99765391290957706</v>
      </c>
      <c r="CH38" s="123">
        <f>+CH39+CH68+CH83+CH93+CH104</f>
        <v>0</v>
      </c>
      <c r="CI38" s="36" t="str">
        <f>IF(AND(CH4=0,CH38&gt;=0), "",CH38/CH4)</f>
        <v/>
      </c>
      <c r="CJ38" s="42" t="str">
        <f>IF(AND(CH124=0,CH38&gt;=0),"",CH38/CH124)</f>
        <v/>
      </c>
      <c r="CK38" s="36" t="str">
        <f t="shared" si="13"/>
        <v/>
      </c>
      <c r="CL38" s="124">
        <f>+CL39+CL68+CL83+CL93+CL104</f>
        <v>69347.939626502004</v>
      </c>
      <c r="CM38" s="36">
        <f>IF(AND(CL4=0,CL38&gt;=0), "",CL38/CL4)</f>
        <v>0.23493215677173776</v>
      </c>
      <c r="CN38" s="42">
        <f>IF(AND(CL124=0,CL38&gt;=0),"",CL38/CL124)</f>
        <v>0.99765391290957706</v>
      </c>
      <c r="CO38" s="123">
        <f>+CO39+CO68+CO83+CO93+CO104</f>
        <v>0</v>
      </c>
      <c r="CP38" s="36" t="str">
        <f>IF(AND(CO4=0,CO38&gt;=0), "",CO38/CO4)</f>
        <v/>
      </c>
      <c r="CQ38" s="42" t="str">
        <f>IF(AND(CO124=0,CO38&gt;=0),"",CO38/CO124)</f>
        <v/>
      </c>
      <c r="CR38" s="36" t="str">
        <f t="shared" si="14"/>
        <v/>
      </c>
      <c r="CS38" s="124">
        <f>+CS39+CS68+CS83+CS93+CS104</f>
        <v>69347.939626502004</v>
      </c>
      <c r="CT38" s="36">
        <f>IF(AND(CS4=0,CS38&gt;=0), "",CS38/CS4)</f>
        <v>0.23493215677173776</v>
      </c>
      <c r="CU38" s="42">
        <f>IF(AND(CS124=0,CS38&gt;=0),"",CS38/CS124)</f>
        <v>0.99765391290957706</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4830.2987531707695</v>
      </c>
      <c r="F39" s="38">
        <f>IF(AND(E4=0,E39&gt;=0), "",E39/E4)</f>
        <v>0.14041939652378616</v>
      </c>
      <c r="G39" s="43">
        <f>IF(AND(E124=0,E39&gt;=0),"",E39/E124)</f>
        <v>0.53477629989010644</v>
      </c>
      <c r="H39" s="126">
        <f>SUM(H40:H67)</f>
        <v>5033.0295188954524</v>
      </c>
      <c r="I39" s="38">
        <f>IF(AND(H4=0,H39&gt;=0), "",H39/H4)</f>
        <v>0.12916229720690994</v>
      </c>
      <c r="J39" s="43">
        <f>IF(AND(H124=0,H39&gt;=0),"",H39/H124)</f>
        <v>0.62245387264001817</v>
      </c>
      <c r="K39" s="38">
        <f t="shared" si="19"/>
        <v>4.1970647383167276E-2</v>
      </c>
      <c r="L39" s="127">
        <f>SUM(L40:L67)</f>
        <v>9863.328272066221</v>
      </c>
      <c r="M39" s="38">
        <f>IF(AND(L4=0,L39&gt;=0), "",L39/L4)</f>
        <v>0.13444042343319515</v>
      </c>
      <c r="N39" s="43">
        <f>IF(AND(L124=0,L39&gt;=0),"",L39/L124)</f>
        <v>0.57619092649053194</v>
      </c>
      <c r="O39" s="126">
        <f>SUM(O40:O67)</f>
        <v>5350.1868663685345</v>
      </c>
      <c r="P39" s="38">
        <f>IF(AND(O4=0,O39&gt;=0), "",O39/O4)</f>
        <v>0.10896942439405825</v>
      </c>
      <c r="Q39" s="43">
        <f>IF(AND(O124=0,O39&gt;=0),"",O39/O124)</f>
        <v>0.46958716181429722</v>
      </c>
      <c r="R39" s="38">
        <f t="shared" si="20"/>
        <v>6.3015197165520592E-2</v>
      </c>
      <c r="S39" s="127">
        <f>SUM(S40:S67)</f>
        <v>15213.515138434757</v>
      </c>
      <c r="T39" s="38">
        <f>IF(AND(S4=0,S39&gt;=0), "",S39/S4)</f>
        <v>0.12422862180465591</v>
      </c>
      <c r="U39" s="43">
        <f>IF(AND(S124=0,S39&gt;=0),"",S39/S124)</f>
        <v>0.53359142213320887</v>
      </c>
      <c r="V39" s="128">
        <f>SUM(V40:V67)</f>
        <v>0</v>
      </c>
      <c r="W39" s="38" t="str">
        <f>IF(AND(V4=0,V39&gt;=0), "",V39/V4)</f>
        <v/>
      </c>
      <c r="X39" s="91">
        <f t="shared" si="21"/>
        <v>1</v>
      </c>
      <c r="Y39" s="126">
        <f>SUM(Y40:Y67)</f>
        <v>6263.4498657843524</v>
      </c>
      <c r="Z39" s="38">
        <f>IF(AND(Y4=0,Y39&gt;=0), "",Y39/Y4)</f>
        <v>0.11409321041705939</v>
      </c>
      <c r="AA39" s="43">
        <f>IF(AND(Y124=0,Y39&gt;=0),"",Y39/Y124)</f>
        <v>0.47827054207834285</v>
      </c>
      <c r="AB39" s="38">
        <f t="shared" si="22"/>
        <v>0.17069740220787832</v>
      </c>
      <c r="AC39" s="127">
        <f>SUM(AC40:AC67)</f>
        <v>21476.96500421911</v>
      </c>
      <c r="AD39" s="38">
        <f>IF(AND(AC4=0,AC39&gt;=0), "",AC39/AC4)</f>
        <v>0.12109146793439443</v>
      </c>
      <c r="AE39" s="43">
        <f>IF(AND(AC124=0,AC39&gt;=0),"",AC39/AC124)</f>
        <v>0.51617910515945553</v>
      </c>
      <c r="AF39" s="126">
        <f>SUM(AF40:AF67)</f>
        <v>7184.8140771772833</v>
      </c>
      <c r="AG39" s="38">
        <f>IF(AND(AF4=0,AF39&gt;=0), "",AF39/AF4)</f>
        <v>0.11597104642756166</v>
      </c>
      <c r="AH39" s="43">
        <f>IF(AND(AF124=0,AF39&gt;=0),"",AF39/AF124)</f>
        <v>0.50634087356170598</v>
      </c>
      <c r="AI39" s="38">
        <f t="shared" si="4"/>
        <v>0.14710171409307693</v>
      </c>
      <c r="AJ39" s="127">
        <f>SUM(AJ40:AJ67)</f>
        <v>28661.779081396391</v>
      </c>
      <c r="AK39" s="38">
        <f>IF(AND(AJ4=0,AJ39&gt;=0), "",AJ39/AJ4)</f>
        <v>0.1197659008461928</v>
      </c>
      <c r="AL39" s="43">
        <f>IF(AND(AJ124=0,AJ39&gt;=0),"",AJ39/AJ124)</f>
        <v>0.51367716621957593</v>
      </c>
      <c r="AM39" s="126">
        <f>SUM(AM40:AM67)</f>
        <v>7478.4222908355732</v>
      </c>
      <c r="AN39" s="38">
        <f>IF(AND(AM4=0,AM39&gt;=0), "",AM39/AM4)</f>
        <v>0.13385922972810099</v>
      </c>
      <c r="AO39" s="43">
        <f>IF(AND(AM124=0,AM39&gt;=0),"",AM39/AM124)</f>
        <v>0.54532264064672054</v>
      </c>
      <c r="AP39" s="38">
        <f t="shared" si="5"/>
        <v>4.0865109452302012E-2</v>
      </c>
      <c r="AQ39" s="127">
        <f>SUM(AQ40:AQ67)</f>
        <v>36140.201372231968</v>
      </c>
      <c r="AR39" s="38">
        <f>IF(AND(AQ4=0,AQ39&gt;=0), "",AQ39/AQ4)</f>
        <v>0.12243327632042071</v>
      </c>
      <c r="AS39" s="43">
        <f>IF(AND(AQ124=0,AQ39&gt;=0),"",AQ39/AQ124)</f>
        <v>0.51992046925311042</v>
      </c>
      <c r="AT39" s="128">
        <f>SUM(AT40:AT67)</f>
        <v>0</v>
      </c>
      <c r="AU39" s="38" t="str">
        <f>IF(AND(AT4=0,AT39&gt;=0), "",AT39/AT4)</f>
        <v/>
      </c>
      <c r="AV39" s="91">
        <f t="shared" si="23"/>
        <v>1</v>
      </c>
      <c r="AW39" s="128">
        <f>SUM(AW40:AW67)</f>
        <v>6023.3668953719953</v>
      </c>
      <c r="AX39" s="38">
        <f>IF(AND(AW4=0,AW39&gt;=0), "",AW39/AW4)</f>
        <v>0.12243327632042073</v>
      </c>
      <c r="AY39" s="43">
        <f>IF(AND(AW124=0,AW39&gt;=0),"",AW39/AW124)</f>
        <v>0.51992046925311031</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36140.201372231968</v>
      </c>
      <c r="BH39" s="38">
        <f>IF(AND(BG4=0,BG39&gt;=0), "",BG39/BG4)</f>
        <v>0.12243327632042071</v>
      </c>
      <c r="BI39" s="43">
        <f>IF(AND(BG124=0,BG39&gt;=0),"",BG39/BG124)</f>
        <v>0.51992046925311042</v>
      </c>
      <c r="BJ39" s="126">
        <f>SUM(BJ40:BJ67)</f>
        <v>0</v>
      </c>
      <c r="BK39" s="38" t="str">
        <f>IF(AND(BJ4=0,BJ39&gt;=0), "",BJ39/BJ4)</f>
        <v/>
      </c>
      <c r="BL39" s="43" t="str">
        <f>IF(AND(BJ124=0,BJ39&gt;=0),"",BJ39/BJ124)</f>
        <v/>
      </c>
      <c r="BM39" s="38" t="str">
        <f t="shared" si="9"/>
        <v/>
      </c>
      <c r="BN39" s="127">
        <f>SUM(BN40:BN67)</f>
        <v>36140.201372231968</v>
      </c>
      <c r="BO39" s="38">
        <f>IF(AND(BN4=0,BN39&gt;=0), "",BN39/BN4)</f>
        <v>0.12243327632042071</v>
      </c>
      <c r="BP39" s="43">
        <f>IF(AND(BN124=0,BN39&gt;=0),"",BN39/BN124)</f>
        <v>0.51992046925311042</v>
      </c>
      <c r="BQ39" s="126">
        <f>SUM(BQ40:BQ67)</f>
        <v>0</v>
      </c>
      <c r="BR39" s="38" t="str">
        <f>IF(AND(BQ4=0,BQ39&gt;=0), "",BQ39/BQ4)</f>
        <v/>
      </c>
      <c r="BS39" s="43" t="str">
        <f>IF(AND(BQ124=0,BQ39&gt;=0),"",BQ39/BQ124)</f>
        <v/>
      </c>
      <c r="BT39" s="38" t="str">
        <f t="shared" si="10"/>
        <v/>
      </c>
      <c r="BU39" s="127">
        <f>SUM(BU40:BU67)</f>
        <v>36140.201372231968</v>
      </c>
      <c r="BV39" s="38">
        <f>IF(AND(BU4=0,BU39&gt;=0), "",BU39/BU4)</f>
        <v>0.12243327632042071</v>
      </c>
      <c r="BW39" s="43">
        <f>IF(AND(BU124=0,BU39&gt;=0),"",BU39/BU124)</f>
        <v>0.51992046925311042</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36140.201372231968</v>
      </c>
      <c r="CF39" s="38">
        <f>IF(AND(CE4=0,CE39&gt;=0), "",CE39/CE4)</f>
        <v>0.12243327632042071</v>
      </c>
      <c r="CG39" s="43">
        <f>IF(AND(CE124=0,CE39&gt;=0),"",CE39/CE124)</f>
        <v>0.51992046925311042</v>
      </c>
      <c r="CH39" s="126">
        <f>SUM(CH40:CH67)</f>
        <v>0</v>
      </c>
      <c r="CI39" s="38" t="str">
        <f>IF(AND(CH4=0,CH39&gt;=0), "",CH39/CH4)</f>
        <v/>
      </c>
      <c r="CJ39" s="43" t="str">
        <f>IF(AND(CH124=0,CH39&gt;=0),"",CH39/CH124)</f>
        <v/>
      </c>
      <c r="CK39" s="38" t="str">
        <f t="shared" si="13"/>
        <v/>
      </c>
      <c r="CL39" s="127">
        <f>SUM(CL40:CL67)</f>
        <v>36140.201372231968</v>
      </c>
      <c r="CM39" s="38">
        <f>IF(AND(CL4=0,CL39&gt;=0), "",CL39/CL4)</f>
        <v>0.12243327632042071</v>
      </c>
      <c r="CN39" s="43">
        <f>IF(AND(CL124=0,CL39&gt;=0),"",CL39/CL124)</f>
        <v>0.51992046925311042</v>
      </c>
      <c r="CO39" s="126">
        <f>SUM(CO40:CO67)</f>
        <v>0</v>
      </c>
      <c r="CP39" s="38" t="str">
        <f>IF(AND(CO4=0,CO39&gt;=0), "",CO39/CO4)</f>
        <v/>
      </c>
      <c r="CQ39" s="43" t="str">
        <f>IF(AND(CO124=0,CO39&gt;=0),"",CO39/CO124)</f>
        <v/>
      </c>
      <c r="CR39" s="38" t="str">
        <f t="shared" si="14"/>
        <v/>
      </c>
      <c r="CS39" s="127">
        <f>SUM(CS40:CS67)</f>
        <v>36140.201372231968</v>
      </c>
      <c r="CT39" s="38">
        <f>IF(AND(CS4=0,CS39&gt;=0), "",CS39/CS4)</f>
        <v>0.12243327632042071</v>
      </c>
      <c r="CU39" s="43">
        <f>IF(AND(CS124=0,CS39&gt;=0),"",CS39/CS124)</f>
        <v>0.51992046925311042</v>
      </c>
      <c r="CV39" s="128">
        <f>SUM(CV40:CV67)</f>
        <v>0</v>
      </c>
      <c r="CW39" s="38" t="str">
        <f>IF(AND(CV4=0,CV39&gt;=0), "",CV39/CV4)</f>
        <v/>
      </c>
      <c r="CX39" s="91">
        <f t="shared" si="15"/>
        <v>1</v>
      </c>
    </row>
    <row r="40" spans="1:102" outlineLevel="1" x14ac:dyDescent="0.3">
      <c r="A40" s="29" t="s">
        <v>61</v>
      </c>
      <c r="B40" s="129">
        <f>+'N EERR RODEO'!B39</f>
        <v>0</v>
      </c>
      <c r="C40" s="30" t="str">
        <f>IF(AND(B4=0,B40&gt;=0), "",B40/B4)</f>
        <v/>
      </c>
      <c r="D40" s="47" t="str">
        <f>IF(AND(B124=0,B40&gt;=0),"",B40/B124)</f>
        <v/>
      </c>
      <c r="E40" s="129">
        <f>+'N EERR RODEO'!C39</f>
        <v>56.835697939232361</v>
      </c>
      <c r="F40" s="30">
        <f>IF(AND(E4=0,E40&gt;=0), "",E40/E4)</f>
        <v>1.6522444704680675E-3</v>
      </c>
      <c r="G40" s="47">
        <f>IF(AND(E124=0,E40&gt;=0),"",E40/E124)</f>
        <v>6.2924439664653331E-3</v>
      </c>
      <c r="H40" s="129">
        <f>+'N EERR RODEO'!D39</f>
        <v>66.476669276208114</v>
      </c>
      <c r="I40" s="30">
        <f>IF(AND(H4=0,H40&gt;=0), "",H40/H4)</f>
        <v>1.7059862816507768E-3</v>
      </c>
      <c r="J40" s="47">
        <f>IF(AND(H124=0,H40&gt;=0),"",H40/H124)</f>
        <v>8.2214221227668079E-3</v>
      </c>
      <c r="K40" s="30">
        <f t="shared" si="19"/>
        <v>0.16962880173097714</v>
      </c>
      <c r="L40" s="130">
        <f>+E40+H40</f>
        <v>123.31236721544047</v>
      </c>
      <c r="M40" s="30">
        <f>IF(AND(L4=0,L40&gt;=0), "",L40/L4)</f>
        <v>1.680788310568983E-3</v>
      </c>
      <c r="N40" s="47">
        <f>IF(AND(L124=0,L40&gt;=0),"",L40/L124)</f>
        <v>7.2035995511605441E-3</v>
      </c>
      <c r="O40" s="129">
        <f>+'N EERR RODEO'!E39</f>
        <v>62.773027944064559</v>
      </c>
      <c r="P40" s="30">
        <f>IF(AND(O4=0,O40&gt;=0), "",O40/O4)</f>
        <v>1.2785237027019513E-3</v>
      </c>
      <c r="Q40" s="47">
        <f>IF(AND(O124=0,O40&gt;=0),"",O40/O124)</f>
        <v>5.5096034525520749E-3</v>
      </c>
      <c r="R40" s="30">
        <f t="shared" si="20"/>
        <v>-5.5713400994190324E-2</v>
      </c>
      <c r="S40" s="130">
        <f>+L40+O40</f>
        <v>186.08539515950503</v>
      </c>
      <c r="T40" s="30">
        <f>IF(AND(S4=0,S40&gt;=0), "",S40/S4)</f>
        <v>1.5195128784036235E-3</v>
      </c>
      <c r="U40" s="47">
        <f>IF(AND(S124=0,S40&gt;=0),"",S40/S124)</f>
        <v>6.5266685402987192E-3</v>
      </c>
      <c r="V40" s="131"/>
      <c r="W40" s="30" t="str">
        <f>IF(AND(V4=0,V40&gt;=0), "",V40/V4)</f>
        <v/>
      </c>
      <c r="X40" s="47">
        <f t="shared" si="21"/>
        <v>1</v>
      </c>
      <c r="Y40" s="129">
        <f>+'N EERR RODEO'!F39</f>
        <v>69.827842117555463</v>
      </c>
      <c r="Z40" s="30">
        <f>IF(AND(Y4=0,Y40&gt;=0), "",Y40/Y4)</f>
        <v>1.2719639901978828E-3</v>
      </c>
      <c r="AA40" s="47">
        <f>IF(AND(Y124=0,Y40&gt;=0),"",Y40/Y124)</f>
        <v>5.3319816742146203E-3</v>
      </c>
      <c r="AB40" s="30">
        <f t="shared" si="22"/>
        <v>0.11238607415556356</v>
      </c>
      <c r="AC40" s="130">
        <f t="shared" ref="AC40:AC66" si="27">+S40+Y40</f>
        <v>255.91323727706049</v>
      </c>
      <c r="AD40" s="30">
        <f>IF(AND(AC4=0,AC40&gt;=0), "",AC40/AC4)</f>
        <v>1.4428905368907819E-3</v>
      </c>
      <c r="AE40" s="47">
        <f>IF(AND(AC124=0,AC40&gt;=0),"",AC40/AC124)</f>
        <v>6.1506393380155108E-3</v>
      </c>
      <c r="AF40" s="129">
        <f>+'N EERR RODEO'!G39</f>
        <v>70.343625197403057</v>
      </c>
      <c r="AG40" s="30">
        <f>IF(AND(AF4=0,AF40&gt;=0), "",AF40/AF4)</f>
        <v>1.1354258768594347E-3</v>
      </c>
      <c r="AH40" s="47">
        <f>IF(AND(AF124=0,AF40&gt;=0),"",AF40/AF124)</f>
        <v>4.9573798638841851E-3</v>
      </c>
      <c r="AI40" s="30">
        <f t="shared" si="4"/>
        <v>7.386496048084534E-3</v>
      </c>
      <c r="AJ40" s="130">
        <f t="shared" si="16"/>
        <v>326.25686247446356</v>
      </c>
      <c r="AK40" s="30">
        <f>IF(AND(AJ4=0,AJ40&gt;=0), "",AJ40/AJ4)</f>
        <v>1.3632945439478585E-3</v>
      </c>
      <c r="AL40" s="47">
        <f>IF(AND(AJ124=0,AJ40&gt;=0),"",AJ40/AJ124)</f>
        <v>5.8471841576767667E-3</v>
      </c>
      <c r="AM40" s="129">
        <f>+'N EERR RODEO'!H39</f>
        <v>72.096899214323372</v>
      </c>
      <c r="AN40" s="30">
        <f>IF(AND(AM4=0,AM40&gt;=0), "",AM40/AM4)</f>
        <v>1.2904908307251471E-3</v>
      </c>
      <c r="AO40" s="47">
        <f>IF(AND(AM124=0,AM40&gt;=0),"",AM40/AM124)</f>
        <v>5.2572681687386314E-3</v>
      </c>
      <c r="AP40" s="30">
        <f t="shared" si="5"/>
        <v>2.492441940545655E-2</v>
      </c>
      <c r="AQ40" s="130">
        <f t="shared" si="17"/>
        <v>398.3537616887869</v>
      </c>
      <c r="AR40" s="30">
        <f>IF(AND(AQ4=0,AQ40&gt;=0), "",AQ40/AQ4)</f>
        <v>1.3495153409852235E-3</v>
      </c>
      <c r="AS40" s="47">
        <f>IF(AND(AQ124=0,AQ40&gt;=0),"",AQ40/AQ124)</f>
        <v>5.7308002402307818E-3</v>
      </c>
      <c r="AT40" s="131">
        <f t="shared" ref="AT40:AT67" si="28">+V40*2</f>
        <v>0</v>
      </c>
      <c r="AU40" s="30" t="str">
        <f>IF(AND(AT4=0,AT40&gt;=0), "",AT40/AT4)</f>
        <v/>
      </c>
      <c r="AV40" s="47">
        <f t="shared" si="23"/>
        <v>1</v>
      </c>
      <c r="AW40" s="131">
        <f>+AQ40/6</f>
        <v>66.392293614797822</v>
      </c>
      <c r="AX40" s="30">
        <f>IF(AND(AW4=0,AW40&gt;=0), "",AW40/AW4)</f>
        <v>1.3495153409852237E-3</v>
      </c>
      <c r="AY40" s="47">
        <f>IF(AND(AW124=0,AW40&gt;=0),"",AW40/AW124)</f>
        <v>5.7308002402307809E-3</v>
      </c>
      <c r="AZ40" s="131">
        <f t="shared" ref="AZ40:AZ67" si="29">+AT40/6</f>
        <v>0</v>
      </c>
      <c r="BA40" s="30" t="str">
        <f>IF(AND(AZ4=0,AZ40&gt;=0), "",AZ40/AZ4)</f>
        <v/>
      </c>
      <c r="BB40" s="47">
        <f t="shared" si="24"/>
        <v>1</v>
      </c>
      <c r="BC40" s="129">
        <f>+'N EERR RODEO'!I39</f>
        <v>0</v>
      </c>
      <c r="BD40" s="30" t="str">
        <f>IF(AND(BC4=0,BC40&gt;=0), "",BC40/BC4)</f>
        <v/>
      </c>
      <c r="BE40" s="47" t="str">
        <f>IF(AND(BC124=0,BC40&gt;=0),"",BC40/BC124)</f>
        <v/>
      </c>
      <c r="BF40" s="30">
        <f t="shared" si="25"/>
        <v>-1</v>
      </c>
      <c r="BG40" s="130">
        <f t="shared" ref="BG40:BG67" si="30">+AQ40+BC40</f>
        <v>398.3537616887869</v>
      </c>
      <c r="BH40" s="30">
        <f>IF(AND(BG4=0,BG40&gt;=0), "",BG40/BG4)</f>
        <v>1.3495153409852235E-3</v>
      </c>
      <c r="BI40" s="47">
        <f>IF(AND(BG124=0,BG40&gt;=0),"",BG40/BG124)</f>
        <v>5.7308002402307818E-3</v>
      </c>
      <c r="BJ40" s="129">
        <f>+'N EERR RODEO'!J39</f>
        <v>0</v>
      </c>
      <c r="BK40" s="30" t="str">
        <f>IF(AND(BJ4=0,BJ40&gt;=0), "",BJ40/BJ4)</f>
        <v/>
      </c>
      <c r="BL40" s="47" t="str">
        <f>IF(AND(BJ124=0,BJ40&gt;=0),"",BJ40/BJ124)</f>
        <v/>
      </c>
      <c r="BM40" s="30" t="str">
        <f t="shared" si="9"/>
        <v/>
      </c>
      <c r="BN40" s="130">
        <f t="shared" ref="BN40:BN67" si="31">+BG40+BJ40</f>
        <v>398.3537616887869</v>
      </c>
      <c r="BO40" s="30">
        <f>IF(AND(BN4=0,BN40&gt;=0), "",BN40/BN4)</f>
        <v>1.3495153409852235E-3</v>
      </c>
      <c r="BP40" s="47">
        <f>IF(AND(BN124=0,BN40&gt;=0),"",BN40/BN124)</f>
        <v>5.7308002402307818E-3</v>
      </c>
      <c r="BQ40" s="129">
        <f>+'N EERR RODEO'!K39</f>
        <v>0</v>
      </c>
      <c r="BR40" s="30" t="str">
        <f>IF(AND(BQ4=0,BQ40&gt;=0), "",BQ40/BQ4)</f>
        <v/>
      </c>
      <c r="BS40" s="47" t="str">
        <f>IF(AND(BQ124=0,BQ40&gt;=0),"",BQ40/BQ124)</f>
        <v/>
      </c>
      <c r="BT40" s="30" t="str">
        <f t="shared" si="10"/>
        <v/>
      </c>
      <c r="BU40" s="130">
        <f t="shared" ref="BU40:BU67" si="32">+BN40+BQ40</f>
        <v>398.3537616887869</v>
      </c>
      <c r="BV40" s="30">
        <f>IF(AND(BU4=0,BU40&gt;=0), "",BU40/BU4)</f>
        <v>1.3495153409852235E-3</v>
      </c>
      <c r="BW40" s="47">
        <f>IF(AND(BU124=0,BU40&gt;=0),"",BU40/BU124)</f>
        <v>5.7308002402307818E-3</v>
      </c>
      <c r="BX40" s="131">
        <f t="shared" ref="BX40:BX67" si="33">+AZ40*9</f>
        <v>0</v>
      </c>
      <c r="BY40" s="30" t="str">
        <f>IF(AND(BX4=0,BX40&gt;=0), "",BX40/BX4)</f>
        <v/>
      </c>
      <c r="BZ40" s="47">
        <f t="shared" si="11"/>
        <v>1</v>
      </c>
      <c r="CA40" s="129">
        <f>+'N EERR RODEO'!L39</f>
        <v>0</v>
      </c>
      <c r="CB40" s="30" t="str">
        <f>IF(AND(CA4=0,CA40&gt;=0), "",CA40/CA4)</f>
        <v/>
      </c>
      <c r="CC40" s="47" t="str">
        <f>IF(AND(CA124=0,CA40&gt;=0),"",CA40/CA124)</f>
        <v/>
      </c>
      <c r="CD40" s="30" t="str">
        <f t="shared" si="26"/>
        <v/>
      </c>
      <c r="CE40" s="130">
        <f t="shared" ref="CE40:CE66" si="34">+BU40+CA40</f>
        <v>398.3537616887869</v>
      </c>
      <c r="CF40" s="30">
        <f>IF(AND(CE4=0,CE40&gt;=0), "",CE40/CE4)</f>
        <v>1.3495153409852235E-3</v>
      </c>
      <c r="CG40" s="47">
        <f>IF(AND(CE124=0,CE40&gt;=0),"",CE40/CE124)</f>
        <v>5.7308002402307818E-3</v>
      </c>
      <c r="CH40" s="129">
        <f>+'N EERR RODEO'!M39</f>
        <v>0</v>
      </c>
      <c r="CI40" s="30" t="str">
        <f>IF(AND(CH4=0,CH40&gt;=0), "",CH40/CH4)</f>
        <v/>
      </c>
      <c r="CJ40" s="47" t="str">
        <f>IF(AND(CH124=0,CH40&gt;=0),"",CH40/CH124)</f>
        <v/>
      </c>
      <c r="CK40" s="30" t="str">
        <f t="shared" si="13"/>
        <v/>
      </c>
      <c r="CL40" s="130">
        <f t="shared" ref="CL40:CL67" si="35">+CE40+CH40</f>
        <v>398.3537616887869</v>
      </c>
      <c r="CM40" s="30">
        <f>IF(AND(CL4=0,CL40&gt;=0), "",CL40/CL4)</f>
        <v>1.3495153409852235E-3</v>
      </c>
      <c r="CN40" s="47">
        <f>IF(AND(CL124=0,CL40&gt;=0),"",CL40/CL124)</f>
        <v>5.7308002402307818E-3</v>
      </c>
      <c r="CO40" s="129">
        <f>+'N EERR RODEO'!N39</f>
        <v>0</v>
      </c>
      <c r="CP40" s="30" t="str">
        <f>IF(AND(CO4=0,CO40&gt;=0), "",CO40/CO4)</f>
        <v/>
      </c>
      <c r="CQ40" s="47" t="str">
        <f>IF(AND(CO124=0,CO40&gt;=0),"",CO40/CO124)</f>
        <v/>
      </c>
      <c r="CR40" s="30" t="str">
        <f t="shared" si="14"/>
        <v/>
      </c>
      <c r="CS40" s="130">
        <f t="shared" ref="CS40:CS67" si="36">+CL40+CO40</f>
        <v>398.3537616887869</v>
      </c>
      <c r="CT40" s="30">
        <f>IF(AND(CS4=0,CS40&gt;=0), "",CS40/CS4)</f>
        <v>1.3495153409852235E-3</v>
      </c>
      <c r="CU40" s="47">
        <f>IF(AND(CS124=0,CS40&gt;=0),"",CS40/CS124)</f>
        <v>5.7308002402307818E-3</v>
      </c>
      <c r="CV40" s="131">
        <f t="shared" ref="CV40:CV67" si="37">+AZ40*12</f>
        <v>0</v>
      </c>
      <c r="CW40" s="30" t="str">
        <f>IF(AND(CV4=0,CV40&gt;=0), "",CV40/CV4)</f>
        <v/>
      </c>
      <c r="CX40" s="47">
        <f t="shared" si="15"/>
        <v>1</v>
      </c>
    </row>
    <row r="41" spans="1:102" outlineLevel="1" x14ac:dyDescent="0.3">
      <c r="A41" s="29" t="s">
        <v>3</v>
      </c>
      <c r="B41" s="129">
        <f>+'N EERR RODEO'!B40</f>
        <v>0</v>
      </c>
      <c r="C41" s="30" t="str">
        <f>IF(AND(B4=0,B41&gt;=0), "",B41/B4)</f>
        <v/>
      </c>
      <c r="D41" s="47" t="str">
        <f>IF(AND(B124=0,B41&gt;=0),"",B41/B124)</f>
        <v/>
      </c>
      <c r="E41" s="129">
        <f>+'N EERR RODEO'!C40</f>
        <v>13.430161639726716</v>
      </c>
      <c r="F41" s="30">
        <f>IF(AND(E4=0,E41&gt;=0), "",E41/E4)</f>
        <v>3.9042206062914631E-4</v>
      </c>
      <c r="G41" s="47">
        <f>IF(AND(E124=0,E41&gt;=0),"",E41/E124)</f>
        <v>1.4868919119970596E-3</v>
      </c>
      <c r="H41" s="129">
        <f>+'N EERR RODEO'!D40</f>
        <v>0</v>
      </c>
      <c r="I41" s="30">
        <f>IF(AND(H4=0,H41&gt;=0), "",H41/H4)</f>
        <v>0</v>
      </c>
      <c r="J41" s="47">
        <f>IF(AND(H124=0,H41&gt;=0),"",H41/H124)</f>
        <v>0</v>
      </c>
      <c r="K41" s="30">
        <f t="shared" si="19"/>
        <v>-1</v>
      </c>
      <c r="L41" s="130">
        <f t="shared" ref="L41:L66" si="38">+E41+H41</f>
        <v>13.430161639726716</v>
      </c>
      <c r="M41" s="30">
        <f>IF(AND(L4=0,L41&gt;=0), "",L41/L4)</f>
        <v>1.8305754080340236E-4</v>
      </c>
      <c r="N41" s="47">
        <f>IF(AND(L124=0,L41&gt;=0),"",L41/L124)</f>
        <v>7.8455639563648739E-4</v>
      </c>
      <c r="O41" s="129">
        <f>+'N EERR RODEO'!E40</f>
        <v>0</v>
      </c>
      <c r="P41" s="30">
        <f>IF(AND(O4=0,O41&gt;=0), "",O41/O4)</f>
        <v>0</v>
      </c>
      <c r="Q41" s="47">
        <f>IF(AND(O124=0,O41&gt;=0),"",O41/O124)</f>
        <v>0</v>
      </c>
      <c r="R41" s="30" t="str">
        <f t="shared" si="20"/>
        <v/>
      </c>
      <c r="S41" s="130">
        <f t="shared" ref="S41:S66" si="39">+L41+O41</f>
        <v>13.430161639726716</v>
      </c>
      <c r="T41" s="30">
        <f>IF(AND(S4=0,S41&gt;=0), "",S41/S4)</f>
        <v>1.0966633653927938E-4</v>
      </c>
      <c r="U41" s="47">
        <f>IF(AND(S124=0,S41&gt;=0),"",S41/S124)</f>
        <v>4.7104294987791652E-4</v>
      </c>
      <c r="V41" s="131"/>
      <c r="W41" s="30" t="str">
        <f>IF(AND(V4=0,V41&gt;=0), "",V41/V4)</f>
        <v/>
      </c>
      <c r="X41" s="47">
        <f t="shared" si="21"/>
        <v>1</v>
      </c>
      <c r="Y41" s="129">
        <f>+'N EERR RODEO'!F40</f>
        <v>0</v>
      </c>
      <c r="Z41" s="30">
        <f>IF(AND(Y4=0,Y41&gt;=0), "",Y41/Y4)</f>
        <v>0</v>
      </c>
      <c r="AA41" s="47">
        <f>IF(AND(Y124=0,Y41&gt;=0),"",Y41/Y124)</f>
        <v>0</v>
      </c>
      <c r="AB41" s="30" t="str">
        <f t="shared" si="22"/>
        <v/>
      </c>
      <c r="AC41" s="130">
        <f t="shared" si="27"/>
        <v>13.430161639726716</v>
      </c>
      <c r="AD41" s="30">
        <f>IF(AND(AC4=0,AC41&gt;=0), "",AC41/AC4)</f>
        <v>7.5721964776271814E-5</v>
      </c>
      <c r="AE41" s="47">
        <f>IF(AND(AC124=0,AC41&gt;=0),"",AC41/AC124)</f>
        <v>3.2278158557222272E-4</v>
      </c>
      <c r="AF41" s="129">
        <f>+'N EERR RODEO'!G40</f>
        <v>0</v>
      </c>
      <c r="AG41" s="30">
        <f>IF(AND(AF4=0,AF41&gt;=0), "",AF41/AF4)</f>
        <v>0</v>
      </c>
      <c r="AH41" s="47">
        <f>IF(AND(AF124=0,AF41&gt;=0),"",AF41/AF124)</f>
        <v>0</v>
      </c>
      <c r="AI41" s="30" t="str">
        <f t="shared" si="4"/>
        <v/>
      </c>
      <c r="AJ41" s="130">
        <f t="shared" si="16"/>
        <v>13.430161639726716</v>
      </c>
      <c r="AK41" s="30">
        <f>IF(AND(AJ4=0,AJ41&gt;=0), "",AJ41/AJ4)</f>
        <v>5.6119175391170021E-5</v>
      </c>
      <c r="AL41" s="47">
        <f>IF(AND(AJ124=0,AJ41&gt;=0),"",AJ41/AJ124)</f>
        <v>2.4069571373688668E-4</v>
      </c>
      <c r="AM41" s="129">
        <f>+'N EERR RODEO'!H40</f>
        <v>0</v>
      </c>
      <c r="AN41" s="30">
        <f>IF(AND(AM4=0,AM41&gt;=0), "",AM41/AM4)</f>
        <v>0</v>
      </c>
      <c r="AO41" s="47">
        <f>IF(AND(AM124=0,AM41&gt;=0),"",AM41/AM124)</f>
        <v>0</v>
      </c>
      <c r="AP41" s="30" t="str">
        <f t="shared" si="5"/>
        <v/>
      </c>
      <c r="AQ41" s="130">
        <f t="shared" si="17"/>
        <v>13.430161639726716</v>
      </c>
      <c r="AR41" s="30">
        <f>IF(AND(AQ4=0,AQ41&gt;=0), "",AQ41/AQ4)</f>
        <v>4.549777335573894E-5</v>
      </c>
      <c r="AS41" s="47">
        <f>IF(AND(AQ124=0,AQ41&gt;=0),"",AQ41/AQ124)</f>
        <v>1.9320910445277356E-4</v>
      </c>
      <c r="AT41" s="131">
        <f t="shared" si="28"/>
        <v>0</v>
      </c>
      <c r="AU41" s="30" t="str">
        <f>IF(AND(AT4=0,AT41&gt;=0), "",AT41/AT4)</f>
        <v/>
      </c>
      <c r="AV41" s="47">
        <f t="shared" si="23"/>
        <v>1</v>
      </c>
      <c r="AW41" s="131">
        <f t="shared" ref="AW41:AW102" si="40">+AQ41/6</f>
        <v>2.2383602732877859</v>
      </c>
      <c r="AX41" s="30">
        <f>IF(AND(AW4=0,AW41&gt;=0), "",AW41/AW4)</f>
        <v>4.549777335573894E-5</v>
      </c>
      <c r="AY41" s="47">
        <f>IF(AND(AW124=0,AW41&gt;=0),"",AW41/AW124)</f>
        <v>1.9320910445277351E-4</v>
      </c>
      <c r="AZ41" s="131">
        <f t="shared" si="29"/>
        <v>0</v>
      </c>
      <c r="BA41" s="30" t="str">
        <f>IF(AND(AZ4=0,AZ41&gt;=0), "",AZ41/AZ4)</f>
        <v/>
      </c>
      <c r="BB41" s="47">
        <f t="shared" si="24"/>
        <v>1</v>
      </c>
      <c r="BC41" s="129">
        <f>+'N EERR RODEO'!I40</f>
        <v>0</v>
      </c>
      <c r="BD41" s="30" t="str">
        <f>IF(AND(BC4=0,BC41&gt;=0), "",BC41/BC4)</f>
        <v/>
      </c>
      <c r="BE41" s="47" t="str">
        <f>IF(AND(BC124=0,BC41&gt;=0),"",BC41/BC124)</f>
        <v/>
      </c>
      <c r="BF41" s="30" t="str">
        <f t="shared" si="25"/>
        <v/>
      </c>
      <c r="BG41" s="130">
        <f t="shared" si="30"/>
        <v>13.430161639726716</v>
      </c>
      <c r="BH41" s="30">
        <f>IF(AND(BG4=0,BG41&gt;=0), "",BG41/BG4)</f>
        <v>4.549777335573894E-5</v>
      </c>
      <c r="BI41" s="47">
        <f>IF(AND(BG124=0,BG41&gt;=0),"",BG41/BG124)</f>
        <v>1.9320910445277356E-4</v>
      </c>
      <c r="BJ41" s="129">
        <f>+'N EERR RODEO'!J40</f>
        <v>0</v>
      </c>
      <c r="BK41" s="30" t="str">
        <f>IF(AND(BJ4=0,BJ41&gt;=0), "",BJ41/BJ4)</f>
        <v/>
      </c>
      <c r="BL41" s="47" t="str">
        <f>IF(AND(BJ124=0,BJ41&gt;=0),"",BJ41/BJ124)</f>
        <v/>
      </c>
      <c r="BM41" s="30" t="str">
        <f t="shared" si="9"/>
        <v/>
      </c>
      <c r="BN41" s="130">
        <f t="shared" si="31"/>
        <v>13.430161639726716</v>
      </c>
      <c r="BO41" s="30">
        <f>IF(AND(BN4=0,BN41&gt;=0), "",BN41/BN4)</f>
        <v>4.549777335573894E-5</v>
      </c>
      <c r="BP41" s="47">
        <f>IF(AND(BN124=0,BN41&gt;=0),"",BN41/BN124)</f>
        <v>1.9320910445277356E-4</v>
      </c>
      <c r="BQ41" s="129">
        <f>+'N EERR RODEO'!K40</f>
        <v>0</v>
      </c>
      <c r="BR41" s="30" t="str">
        <f>IF(AND(BQ4=0,BQ41&gt;=0), "",BQ41/BQ4)</f>
        <v/>
      </c>
      <c r="BS41" s="47" t="str">
        <f>IF(AND(BQ124=0,BQ41&gt;=0),"",BQ41/BQ124)</f>
        <v/>
      </c>
      <c r="BT41" s="30" t="str">
        <f t="shared" si="10"/>
        <v/>
      </c>
      <c r="BU41" s="130">
        <f t="shared" si="32"/>
        <v>13.430161639726716</v>
      </c>
      <c r="BV41" s="30">
        <f>IF(AND(BU4=0,BU41&gt;=0), "",BU41/BU4)</f>
        <v>4.549777335573894E-5</v>
      </c>
      <c r="BW41" s="47">
        <f>IF(AND(BU124=0,BU41&gt;=0),"",BU41/BU124)</f>
        <v>1.9320910445277356E-4</v>
      </c>
      <c r="BX41" s="131">
        <f t="shared" si="33"/>
        <v>0</v>
      </c>
      <c r="BY41" s="30" t="str">
        <f>IF(AND(BX4=0,BX41&gt;=0), "",BX41/BX4)</f>
        <v/>
      </c>
      <c r="BZ41" s="47">
        <f t="shared" si="11"/>
        <v>1</v>
      </c>
      <c r="CA41" s="129">
        <f>+'N EERR RODEO'!L40</f>
        <v>0</v>
      </c>
      <c r="CB41" s="30" t="str">
        <f>IF(AND(CA4=0,CA41&gt;=0), "",CA41/CA4)</f>
        <v/>
      </c>
      <c r="CC41" s="47" t="str">
        <f>IF(AND(CA124=0,CA41&gt;=0),"",CA41/CA124)</f>
        <v/>
      </c>
      <c r="CD41" s="30" t="str">
        <f t="shared" si="26"/>
        <v/>
      </c>
      <c r="CE41" s="130">
        <f t="shared" si="34"/>
        <v>13.430161639726716</v>
      </c>
      <c r="CF41" s="30">
        <f>IF(AND(CE4=0,CE41&gt;=0), "",CE41/CE4)</f>
        <v>4.549777335573894E-5</v>
      </c>
      <c r="CG41" s="47">
        <f>IF(AND(CE124=0,CE41&gt;=0),"",CE41/CE124)</f>
        <v>1.9320910445277356E-4</v>
      </c>
      <c r="CH41" s="129">
        <f>+'N EERR RODEO'!M40</f>
        <v>0</v>
      </c>
      <c r="CI41" s="30" t="str">
        <f>IF(AND(CH4=0,CH41&gt;=0), "",CH41/CH4)</f>
        <v/>
      </c>
      <c r="CJ41" s="47" t="str">
        <f>IF(AND(CH124=0,CH41&gt;=0),"",CH41/CH124)</f>
        <v/>
      </c>
      <c r="CK41" s="30" t="str">
        <f t="shared" si="13"/>
        <v/>
      </c>
      <c r="CL41" s="130">
        <f t="shared" si="35"/>
        <v>13.430161639726716</v>
      </c>
      <c r="CM41" s="30">
        <f>IF(AND(CL4=0,CL41&gt;=0), "",CL41/CL4)</f>
        <v>4.549777335573894E-5</v>
      </c>
      <c r="CN41" s="47">
        <f>IF(AND(CL124=0,CL41&gt;=0),"",CL41/CL124)</f>
        <v>1.9320910445277356E-4</v>
      </c>
      <c r="CO41" s="129">
        <f>+'N EERR RODEO'!N40</f>
        <v>0</v>
      </c>
      <c r="CP41" s="30" t="str">
        <f>IF(AND(CO4=0,CO41&gt;=0), "",CO41/CO4)</f>
        <v/>
      </c>
      <c r="CQ41" s="47" t="str">
        <f>IF(AND(CO124=0,CO41&gt;=0),"",CO41/CO124)</f>
        <v/>
      </c>
      <c r="CR41" s="30" t="str">
        <f t="shared" si="14"/>
        <v/>
      </c>
      <c r="CS41" s="130">
        <f t="shared" si="36"/>
        <v>13.430161639726716</v>
      </c>
      <c r="CT41" s="30">
        <f>IF(AND(CS4=0,CS41&gt;=0), "",CS41/CS4)</f>
        <v>4.549777335573894E-5</v>
      </c>
      <c r="CU41" s="47">
        <f>IF(AND(CS124=0,CS41&gt;=0),"",CS41/CS124)</f>
        <v>1.9320910445277356E-4</v>
      </c>
      <c r="CV41" s="131">
        <f t="shared" si="37"/>
        <v>0</v>
      </c>
      <c r="CW41" s="30" t="str">
        <f>IF(AND(CV4=0,CV41&gt;=0), "",CV41/CV4)</f>
        <v/>
      </c>
      <c r="CX41" s="47">
        <f t="shared" si="15"/>
        <v>1</v>
      </c>
    </row>
    <row r="42" spans="1:102" outlineLevel="1" x14ac:dyDescent="0.3">
      <c r="A42" s="29" t="s">
        <v>4</v>
      </c>
      <c r="B42" s="129">
        <f>+'N EERR RODEO'!B41</f>
        <v>0</v>
      </c>
      <c r="C42" s="30" t="str">
        <f>IF(AND(B4=0,B42&gt;=0), "",B42/B4)</f>
        <v/>
      </c>
      <c r="D42" s="47" t="str">
        <f>IF(AND(B124=0,B42&gt;=0),"",B42/B124)</f>
        <v/>
      </c>
      <c r="E42" s="129">
        <f>+'N EERR RODEO'!C41</f>
        <v>908.2395515562223</v>
      </c>
      <c r="F42" s="30">
        <f>IF(AND(E4=0,E42&gt;=0), "",E42/E4)</f>
        <v>2.6403014853861997E-2</v>
      </c>
      <c r="G42" s="47">
        <f>IF(AND(E124=0,E42&gt;=0),"",E42/E124)</f>
        <v>0.10055381905234188</v>
      </c>
      <c r="H42" s="129">
        <f>+'N EERR RODEO'!D41</f>
        <v>1036.9334011814108</v>
      </c>
      <c r="I42" s="30">
        <f>IF(AND(H4=0,H42&gt;=0), "",H42/H4)</f>
        <v>2.6610751962479685E-2</v>
      </c>
      <c r="J42" s="47">
        <f>IF(AND(H124=0,H42&gt;=0),"",H42/H124)</f>
        <v>0.12824149129504878</v>
      </c>
      <c r="K42" s="30">
        <f t="shared" si="19"/>
        <v>0.14169593187686894</v>
      </c>
      <c r="L42" s="130">
        <f t="shared" si="38"/>
        <v>1945.1729527376331</v>
      </c>
      <c r="M42" s="30">
        <f>IF(AND(L4=0,L42&gt;=0), "",L42/L4)</f>
        <v>2.6513350078539309E-2</v>
      </c>
      <c r="N42" s="47">
        <f>IF(AND(L124=0,L42&gt;=0),"",L42/L124)</f>
        <v>0.11363213054526383</v>
      </c>
      <c r="O42" s="129">
        <f>+'N EERR RODEO'!E41</f>
        <v>1030.9327742943001</v>
      </c>
      <c r="P42" s="30">
        <f>IF(AND(O4=0,O42&gt;=0), "",O42/O4)</f>
        <v>2.0997425661894848E-2</v>
      </c>
      <c r="Q42" s="47">
        <f>IF(AND(O124=0,O42&gt;=0),"",O42/O124)</f>
        <v>9.0485212497034478E-2</v>
      </c>
      <c r="R42" s="30">
        <f t="shared" si="20"/>
        <v>-5.7868970951017503E-3</v>
      </c>
      <c r="S42" s="130">
        <f t="shared" si="39"/>
        <v>2976.1057270319334</v>
      </c>
      <c r="T42" s="30">
        <f>IF(AND(S4=0,S42&gt;=0), "",S42/S4)</f>
        <v>2.4301912441003361E-2</v>
      </c>
      <c r="U42" s="47">
        <f>IF(AND(S124=0,S42&gt;=0),"",S42/S124)</f>
        <v>0.10438248313132062</v>
      </c>
      <c r="V42" s="131"/>
      <c r="W42" s="30" t="str">
        <f>IF(AND(V4=0,V42&gt;=0), "",V42/V4)</f>
        <v/>
      </c>
      <c r="X42" s="47">
        <f t="shared" si="21"/>
        <v>1</v>
      </c>
      <c r="Y42" s="129">
        <f>+'N EERR RODEO'!F41</f>
        <v>1077.3673641105488</v>
      </c>
      <c r="Z42" s="30">
        <f>IF(AND(Y4=0,Y42&gt;=0), "",Y42/Y4)</f>
        <v>1.9625015607041114E-2</v>
      </c>
      <c r="AA42" s="47">
        <f>IF(AND(Y124=0,Y42&gt;=0),"",Y42/Y124)</f>
        <v>8.2266655643796954E-2</v>
      </c>
      <c r="AB42" s="30">
        <f t="shared" si="22"/>
        <v>4.5041336325770016E-2</v>
      </c>
      <c r="AC42" s="130">
        <f t="shared" si="27"/>
        <v>4053.4730911424822</v>
      </c>
      <c r="AD42" s="30">
        <f>IF(AND(AC4=0,AC42&gt;=0), "",AC42/AC4)</f>
        <v>2.2854300258094463E-2</v>
      </c>
      <c r="AE42" s="47">
        <f>IF(AND(AC124=0,AC42&gt;=0),"",AC42/AC124)</f>
        <v>9.7421498454871386E-2</v>
      </c>
      <c r="AF42" s="129">
        <f>+'N EERR RODEO'!G41</f>
        <v>2259.3157276130314</v>
      </c>
      <c r="AG42" s="30">
        <f>IF(AND(AF4=0,AF42&gt;=0), "",AF42/AF4)</f>
        <v>3.6467917795371785E-2</v>
      </c>
      <c r="AH42" s="47">
        <f>IF(AND(AF124=0,AF42&gt;=0),"",AF42/AF124)</f>
        <v>0.15922247769850764</v>
      </c>
      <c r="AI42" s="30">
        <f t="shared" si="4"/>
        <v>1.0970708811829228</v>
      </c>
      <c r="AJ42" s="130">
        <f t="shared" si="16"/>
        <v>6312.7888187555136</v>
      </c>
      <c r="AK42" s="30">
        <f>IF(AND(AJ4=0,AJ42&gt;=0), "",AJ42/AJ4)</f>
        <v>2.6378573276379907E-2</v>
      </c>
      <c r="AL42" s="47">
        <f>IF(AND(AJ124=0,AJ42&gt;=0),"",AJ42/AJ124)</f>
        <v>0.11313796893598035</v>
      </c>
      <c r="AM42" s="129">
        <f>+'N EERR RODEO'!H41</f>
        <v>1751.4706081218133</v>
      </c>
      <c r="AN42" s="30">
        <f>IF(AND(AM4=0,AM42&gt;=0), "",AM42/AM4)</f>
        <v>3.1350263113905957E-2</v>
      </c>
      <c r="AO42" s="47">
        <f>IF(AND(AM124=0,AM42&gt;=0),"",AM42/AM124)</f>
        <v>0.12771632035363281</v>
      </c>
      <c r="AP42" s="30">
        <f t="shared" si="5"/>
        <v>-0.22477828719749446</v>
      </c>
      <c r="AQ42" s="130">
        <f t="shared" si="17"/>
        <v>8064.2594268773264</v>
      </c>
      <c r="AR42" s="30">
        <f>IF(AND(AQ4=0,AQ42&gt;=0), "",AQ42/AQ4)</f>
        <v>2.7319540712051459E-2</v>
      </c>
      <c r="AS42" s="47">
        <f>IF(AND(AQ124=0,AQ42&gt;=0),"",AQ42/AQ124)</f>
        <v>0.11601411686162774</v>
      </c>
      <c r="AT42" s="131">
        <f t="shared" si="28"/>
        <v>0</v>
      </c>
      <c r="AU42" s="30" t="str">
        <f>IF(AND(AT4=0,AT42&gt;=0), "",AT42/AT4)</f>
        <v/>
      </c>
      <c r="AV42" s="47">
        <f t="shared" si="23"/>
        <v>1</v>
      </c>
      <c r="AW42" s="131">
        <f t="shared" si="40"/>
        <v>1344.0432378128878</v>
      </c>
      <c r="AX42" s="30">
        <f>IF(AND(AW4=0,AW42&gt;=0), "",AW42/AW4)</f>
        <v>2.7319540712051463E-2</v>
      </c>
      <c r="AY42" s="47">
        <f>IF(AND(AW124=0,AW42&gt;=0),"",AW42/AW124)</f>
        <v>0.11601411686162771</v>
      </c>
      <c r="AZ42" s="131">
        <f t="shared" si="29"/>
        <v>0</v>
      </c>
      <c r="BA42" s="30" t="str">
        <f>IF(AND(AZ4=0,AZ42&gt;=0), "",AZ42/AZ4)</f>
        <v/>
      </c>
      <c r="BB42" s="47">
        <f t="shared" si="24"/>
        <v>1</v>
      </c>
      <c r="BC42" s="129">
        <f>+'N EERR RODEO'!I41</f>
        <v>0</v>
      </c>
      <c r="BD42" s="30" t="str">
        <f>IF(AND(BC4=0,BC42&gt;=0), "",BC42/BC4)</f>
        <v/>
      </c>
      <c r="BE42" s="47" t="str">
        <f>IF(AND(BC124=0,BC42&gt;=0),"",BC42/BC124)</f>
        <v/>
      </c>
      <c r="BF42" s="30">
        <f t="shared" si="25"/>
        <v>-1</v>
      </c>
      <c r="BG42" s="130">
        <f t="shared" si="30"/>
        <v>8064.2594268773264</v>
      </c>
      <c r="BH42" s="30">
        <f>IF(AND(BG4=0,BG42&gt;=0), "",BG42/BG4)</f>
        <v>2.7319540712051459E-2</v>
      </c>
      <c r="BI42" s="47">
        <f>IF(AND(BG124=0,BG42&gt;=0),"",BG42/BG124)</f>
        <v>0.11601411686162774</v>
      </c>
      <c r="BJ42" s="129">
        <f>+'N EERR RODEO'!J41</f>
        <v>0</v>
      </c>
      <c r="BK42" s="30" t="str">
        <f>IF(AND(BJ4=0,BJ42&gt;=0), "",BJ42/BJ4)</f>
        <v/>
      </c>
      <c r="BL42" s="47" t="str">
        <f>IF(AND(BJ124=0,BJ42&gt;=0),"",BJ42/BJ124)</f>
        <v/>
      </c>
      <c r="BM42" s="30" t="str">
        <f t="shared" si="9"/>
        <v/>
      </c>
      <c r="BN42" s="130">
        <f t="shared" si="31"/>
        <v>8064.2594268773264</v>
      </c>
      <c r="BO42" s="30">
        <f>IF(AND(BN4=0,BN42&gt;=0), "",BN42/BN4)</f>
        <v>2.7319540712051459E-2</v>
      </c>
      <c r="BP42" s="47">
        <f>IF(AND(BN124=0,BN42&gt;=0),"",BN42/BN124)</f>
        <v>0.11601411686162774</v>
      </c>
      <c r="BQ42" s="129">
        <f>+'N EERR RODEO'!K41</f>
        <v>0</v>
      </c>
      <c r="BR42" s="30" t="str">
        <f>IF(AND(BQ4=0,BQ42&gt;=0), "",BQ42/BQ4)</f>
        <v/>
      </c>
      <c r="BS42" s="47" t="str">
        <f>IF(AND(BQ124=0,BQ42&gt;=0),"",BQ42/BQ124)</f>
        <v/>
      </c>
      <c r="BT42" s="30" t="str">
        <f t="shared" si="10"/>
        <v/>
      </c>
      <c r="BU42" s="130">
        <f t="shared" si="32"/>
        <v>8064.2594268773264</v>
      </c>
      <c r="BV42" s="30">
        <f>IF(AND(BU4=0,BU42&gt;=0), "",BU42/BU4)</f>
        <v>2.7319540712051459E-2</v>
      </c>
      <c r="BW42" s="47">
        <f>IF(AND(BU124=0,BU42&gt;=0),"",BU42/BU124)</f>
        <v>0.11601411686162774</v>
      </c>
      <c r="BX42" s="131">
        <f t="shared" si="33"/>
        <v>0</v>
      </c>
      <c r="BY42" s="30" t="str">
        <f>IF(AND(BX4=0,BX42&gt;=0), "",BX42/BX4)</f>
        <v/>
      </c>
      <c r="BZ42" s="47">
        <f t="shared" si="11"/>
        <v>1</v>
      </c>
      <c r="CA42" s="129">
        <f>+'N EERR RODEO'!L41</f>
        <v>0</v>
      </c>
      <c r="CB42" s="30" t="str">
        <f>IF(AND(CA4=0,CA42&gt;=0), "",CA42/CA4)</f>
        <v/>
      </c>
      <c r="CC42" s="47" t="str">
        <f>IF(AND(CA124=0,CA42&gt;=0),"",CA42/CA124)</f>
        <v/>
      </c>
      <c r="CD42" s="30" t="str">
        <f t="shared" si="26"/>
        <v/>
      </c>
      <c r="CE42" s="130">
        <f t="shared" si="34"/>
        <v>8064.2594268773264</v>
      </c>
      <c r="CF42" s="30">
        <f>IF(AND(CE4=0,CE42&gt;=0), "",CE42/CE4)</f>
        <v>2.7319540712051459E-2</v>
      </c>
      <c r="CG42" s="47">
        <f>IF(AND(CE124=0,CE42&gt;=0),"",CE42/CE124)</f>
        <v>0.11601411686162774</v>
      </c>
      <c r="CH42" s="129">
        <f>+'N EERR RODEO'!M41</f>
        <v>0</v>
      </c>
      <c r="CI42" s="30" t="str">
        <f>IF(AND(CH4=0,CH42&gt;=0), "",CH42/CH4)</f>
        <v/>
      </c>
      <c r="CJ42" s="47" t="str">
        <f>IF(AND(CH124=0,CH42&gt;=0),"",CH42/CH124)</f>
        <v/>
      </c>
      <c r="CK42" s="30" t="str">
        <f t="shared" si="13"/>
        <v/>
      </c>
      <c r="CL42" s="130">
        <f t="shared" si="35"/>
        <v>8064.2594268773264</v>
      </c>
      <c r="CM42" s="30">
        <f>IF(AND(CL4=0,CL42&gt;=0), "",CL42/CL4)</f>
        <v>2.7319540712051459E-2</v>
      </c>
      <c r="CN42" s="47">
        <f>IF(AND(CL124=0,CL42&gt;=0),"",CL42/CL124)</f>
        <v>0.11601411686162774</v>
      </c>
      <c r="CO42" s="129">
        <f>+'N EERR RODEO'!N41</f>
        <v>0</v>
      </c>
      <c r="CP42" s="30" t="str">
        <f>IF(AND(CO4=0,CO42&gt;=0), "",CO42/CO4)</f>
        <v/>
      </c>
      <c r="CQ42" s="47" t="str">
        <f>IF(AND(CO124=0,CO42&gt;=0),"",CO42/CO124)</f>
        <v/>
      </c>
      <c r="CR42" s="30" t="str">
        <f t="shared" si="14"/>
        <v/>
      </c>
      <c r="CS42" s="130">
        <f t="shared" si="36"/>
        <v>8064.2594268773264</v>
      </c>
      <c r="CT42" s="30">
        <f>IF(AND(CS4=0,CS42&gt;=0), "",CS42/CS4)</f>
        <v>2.7319540712051459E-2</v>
      </c>
      <c r="CU42" s="47">
        <f>IF(AND(CS124=0,CS42&gt;=0),"",CS42/CS124)</f>
        <v>0.11601411686162774</v>
      </c>
      <c r="CV42" s="131">
        <f t="shared" si="37"/>
        <v>0</v>
      </c>
      <c r="CW42" s="30" t="str">
        <f>IF(AND(CV4=0,CV42&gt;=0), "",CV42/CV4)</f>
        <v/>
      </c>
      <c r="CX42" s="47">
        <f t="shared" si="15"/>
        <v>1</v>
      </c>
    </row>
    <row r="43" spans="1:102" outlineLevel="1" x14ac:dyDescent="0.3">
      <c r="A43" s="29" t="s">
        <v>5</v>
      </c>
      <c r="B43" s="129">
        <f>+'N EERR RODEO'!B42</f>
        <v>0</v>
      </c>
      <c r="C43" s="30" t="str">
        <f>IF(AND(B4=0,B43&gt;=0), "",B43/B4)</f>
        <v/>
      </c>
      <c r="D43" s="47" t="str">
        <f>IF(AND(B124=0,B43&gt;=0),"",B43/B124)</f>
        <v/>
      </c>
      <c r="E43" s="129">
        <f>+'N EERR RODEO'!C42</f>
        <v>1168.6789870206819</v>
      </c>
      <c r="F43" s="30">
        <f>IF(AND(E4=0,E43&gt;=0), "",E43/E4)</f>
        <v>3.3974130063849514E-2</v>
      </c>
      <c r="G43" s="47">
        <f>IF(AND(E124=0,E43&gt;=0),"",E43/E124)</f>
        <v>0.12938781975503671</v>
      </c>
      <c r="H43" s="129">
        <f>+'N EERR RODEO'!D42</f>
        <v>1375.2009451284607</v>
      </c>
      <c r="I43" s="30">
        <f>IF(AND(H4=0,H43&gt;=0), "",H43/H4)</f>
        <v>3.5291689136146179E-2</v>
      </c>
      <c r="J43" s="47">
        <f>IF(AND(H124=0,H43&gt;=0),"",H43/H124)</f>
        <v>0.17007632296606934</v>
      </c>
      <c r="K43" s="30">
        <f t="shared" si="19"/>
        <v>0.17671401676714157</v>
      </c>
      <c r="L43" s="130">
        <f t="shared" si="38"/>
        <v>2543.8799321491424</v>
      </c>
      <c r="M43" s="30">
        <f>IF(AND(L4=0,L43&gt;=0), "",L43/L4)</f>
        <v>3.4673924035349427E-2</v>
      </c>
      <c r="N43" s="47">
        <f>IF(AND(L124=0,L43&gt;=0),"",L43/L124)</f>
        <v>0.14860709230745603</v>
      </c>
      <c r="O43" s="129">
        <f>+'N EERR RODEO'!E42</f>
        <v>1515.1254471602426</v>
      </c>
      <c r="P43" s="30">
        <f>IF(AND(O4=0,O43&gt;=0), "",O43/O4)</f>
        <v>3.085917407851322E-2</v>
      </c>
      <c r="Q43" s="47">
        <f>IF(AND(O124=0,O43&gt;=0),"",O43/O124)</f>
        <v>0.13298291747471602</v>
      </c>
      <c r="R43" s="30">
        <f t="shared" si="20"/>
        <v>0.10174840449859583</v>
      </c>
      <c r="S43" s="130">
        <f t="shared" si="39"/>
        <v>4059.0053793093848</v>
      </c>
      <c r="T43" s="30">
        <f>IF(AND(S4=0,S43&gt;=0), "",S43/S4)</f>
        <v>3.3144519171337851E-2</v>
      </c>
      <c r="U43" s="47">
        <f>IF(AND(S124=0,S43&gt;=0),"",S43/S124)</f>
        <v>0.14236357824499943</v>
      </c>
      <c r="V43" s="131"/>
      <c r="W43" s="30" t="str">
        <f>IF(AND(V4=0,V43&gt;=0), "",V43/V4)</f>
        <v/>
      </c>
      <c r="X43" s="47">
        <f t="shared" si="21"/>
        <v>1</v>
      </c>
      <c r="Y43" s="129">
        <f>+'N EERR RODEO'!F42</f>
        <v>1775.0098304398596</v>
      </c>
      <c r="Z43" s="30">
        <f>IF(AND(Y4=0,Y43&gt;=0), "",Y43/Y4)</f>
        <v>3.2333071137524511E-2</v>
      </c>
      <c r="AA43" s="47">
        <f>IF(AND(Y124=0,Y43&gt;=0),"",Y43/Y124)</f>
        <v>0.13553791153280823</v>
      </c>
      <c r="AB43" s="30">
        <f t="shared" si="22"/>
        <v>0.17152664405888701</v>
      </c>
      <c r="AC43" s="130">
        <f t="shared" si="27"/>
        <v>5834.0152097492446</v>
      </c>
      <c r="AD43" s="30">
        <f>IF(AND(AC4=0,AC43&gt;=0), "",AC43/AC4)</f>
        <v>3.2893356466397343E-2</v>
      </c>
      <c r="AE43" s="47">
        <f>IF(AND(AC124=0,AC43&gt;=0),"",AC43/AC124)</f>
        <v>0.14021519101341531</v>
      </c>
      <c r="AF43" s="129">
        <f>+'N EERR RODEO'!G42</f>
        <v>1765.8722942621514</v>
      </c>
      <c r="AG43" s="30">
        <f>IF(AND(AF4=0,AF43&gt;=0), "",AF43/AF4)</f>
        <v>2.8503181240770146E-2</v>
      </c>
      <c r="AH43" s="47">
        <f>IF(AND(AF124=0,AF43&gt;=0),"",AF43/AF124)</f>
        <v>0.12444766287207702</v>
      </c>
      <c r="AI43" s="30">
        <f t="shared" si="4"/>
        <v>-5.1478791953754009E-3</v>
      </c>
      <c r="AJ43" s="130">
        <f t="shared" si="16"/>
        <v>7599.8875040113962</v>
      </c>
      <c r="AK43" s="30">
        <f>IF(AND(AJ4=0,AJ43&gt;=0), "",AJ43/AJ4)</f>
        <v>3.1756834447113587E-2</v>
      </c>
      <c r="AL43" s="47">
        <f>IF(AND(AJ124=0,AJ43&gt;=0),"",AJ43/AJ124)</f>
        <v>0.13620538577041966</v>
      </c>
      <c r="AM43" s="129">
        <f>+'N EERR RODEO'!H42</f>
        <v>1848.2791653707279</v>
      </c>
      <c r="AN43" s="30">
        <f>IF(AND(AM4=0,AM43&gt;=0), "",AM43/AM4)</f>
        <v>3.3083077656929125E-2</v>
      </c>
      <c r="AO43" s="47">
        <f>IF(AND(AM124=0,AM43&gt;=0),"",AM43/AM124)</f>
        <v>0.13477554969681543</v>
      </c>
      <c r="AP43" s="30">
        <f t="shared" si="5"/>
        <v>4.6666382034726499E-2</v>
      </c>
      <c r="AQ43" s="130">
        <f t="shared" si="17"/>
        <v>9448.1666693821244</v>
      </c>
      <c r="AR43" s="30">
        <f>IF(AND(AQ4=0,AQ43&gt;=0), "",AQ43/AQ4)</f>
        <v>3.2007846017223507E-2</v>
      </c>
      <c r="AS43" s="47">
        <f>IF(AND(AQ124=0,AQ43&gt;=0),"",AQ43/AQ124)</f>
        <v>0.13592329488515451</v>
      </c>
      <c r="AT43" s="131">
        <f t="shared" si="28"/>
        <v>0</v>
      </c>
      <c r="AU43" s="30" t="str">
        <f>IF(AND(AT4=0,AT43&gt;=0), "",AT43/AT4)</f>
        <v/>
      </c>
      <c r="AV43" s="47">
        <f t="shared" si="23"/>
        <v>1</v>
      </c>
      <c r="AW43" s="131">
        <f t="shared" si="40"/>
        <v>1574.6944448970207</v>
      </c>
      <c r="AX43" s="30">
        <f>IF(AND(AW4=0,AW43&gt;=0), "",AW43/AW4)</f>
        <v>3.2007846017223514E-2</v>
      </c>
      <c r="AY43" s="47">
        <f>IF(AND(AW124=0,AW43&gt;=0),"",AW43/AW124)</f>
        <v>0.13592329488515448</v>
      </c>
      <c r="AZ43" s="131">
        <f t="shared" si="29"/>
        <v>0</v>
      </c>
      <c r="BA43" s="30" t="str">
        <f>IF(AND(AZ4=0,AZ43&gt;=0), "",AZ43/AZ4)</f>
        <v/>
      </c>
      <c r="BB43" s="47">
        <f t="shared" si="24"/>
        <v>1</v>
      </c>
      <c r="BC43" s="129">
        <f>+'N EERR RODEO'!I42</f>
        <v>0</v>
      </c>
      <c r="BD43" s="30" t="str">
        <f>IF(AND(BC4=0,BC43&gt;=0), "",BC43/BC4)</f>
        <v/>
      </c>
      <c r="BE43" s="47" t="str">
        <f>IF(AND(BC124=0,BC43&gt;=0),"",BC43/BC124)</f>
        <v/>
      </c>
      <c r="BF43" s="30">
        <f t="shared" si="25"/>
        <v>-1</v>
      </c>
      <c r="BG43" s="130">
        <f t="shared" si="30"/>
        <v>9448.1666693821244</v>
      </c>
      <c r="BH43" s="30">
        <f>IF(AND(BG4=0,BG43&gt;=0), "",BG43/BG4)</f>
        <v>3.2007846017223507E-2</v>
      </c>
      <c r="BI43" s="47">
        <f>IF(AND(BG124=0,BG43&gt;=0),"",BG43/BG124)</f>
        <v>0.13592329488515451</v>
      </c>
      <c r="BJ43" s="129">
        <f>+'N EERR RODEO'!J42</f>
        <v>0</v>
      </c>
      <c r="BK43" s="30" t="str">
        <f>IF(AND(BJ4=0,BJ43&gt;=0), "",BJ43/BJ4)</f>
        <v/>
      </c>
      <c r="BL43" s="47" t="str">
        <f>IF(AND(BJ124=0,BJ43&gt;=0),"",BJ43/BJ124)</f>
        <v/>
      </c>
      <c r="BM43" s="30" t="str">
        <f t="shared" si="9"/>
        <v/>
      </c>
      <c r="BN43" s="130">
        <f t="shared" si="31"/>
        <v>9448.1666693821244</v>
      </c>
      <c r="BO43" s="30">
        <f>IF(AND(BN4=0,BN43&gt;=0), "",BN43/BN4)</f>
        <v>3.2007846017223507E-2</v>
      </c>
      <c r="BP43" s="47">
        <f>IF(AND(BN124=0,BN43&gt;=0),"",BN43/BN124)</f>
        <v>0.13592329488515451</v>
      </c>
      <c r="BQ43" s="129">
        <f>+'N EERR RODEO'!K42</f>
        <v>0</v>
      </c>
      <c r="BR43" s="30" t="str">
        <f>IF(AND(BQ4=0,BQ43&gt;=0), "",BQ43/BQ4)</f>
        <v/>
      </c>
      <c r="BS43" s="47" t="str">
        <f>IF(AND(BQ124=0,BQ43&gt;=0),"",BQ43/BQ124)</f>
        <v/>
      </c>
      <c r="BT43" s="30" t="str">
        <f t="shared" si="10"/>
        <v/>
      </c>
      <c r="BU43" s="130">
        <f t="shared" si="32"/>
        <v>9448.1666693821244</v>
      </c>
      <c r="BV43" s="30">
        <f>IF(AND(BU4=0,BU43&gt;=0), "",BU43/BU4)</f>
        <v>3.2007846017223507E-2</v>
      </c>
      <c r="BW43" s="47">
        <f>IF(AND(BU124=0,BU43&gt;=0),"",BU43/BU124)</f>
        <v>0.13592329488515451</v>
      </c>
      <c r="BX43" s="131">
        <f t="shared" si="33"/>
        <v>0</v>
      </c>
      <c r="BY43" s="30" t="str">
        <f>IF(AND(BX4=0,BX43&gt;=0), "",BX43/BX4)</f>
        <v/>
      </c>
      <c r="BZ43" s="47">
        <f t="shared" si="11"/>
        <v>1</v>
      </c>
      <c r="CA43" s="129">
        <f>+'N EERR RODEO'!L42</f>
        <v>0</v>
      </c>
      <c r="CB43" s="30" t="str">
        <f>IF(AND(CA4=0,CA43&gt;=0), "",CA43/CA4)</f>
        <v/>
      </c>
      <c r="CC43" s="47" t="str">
        <f>IF(AND(CA124=0,CA43&gt;=0),"",CA43/CA124)</f>
        <v/>
      </c>
      <c r="CD43" s="30" t="str">
        <f t="shared" si="26"/>
        <v/>
      </c>
      <c r="CE43" s="130">
        <f t="shared" si="34"/>
        <v>9448.1666693821244</v>
      </c>
      <c r="CF43" s="30">
        <f>IF(AND(CE4=0,CE43&gt;=0), "",CE43/CE4)</f>
        <v>3.2007846017223507E-2</v>
      </c>
      <c r="CG43" s="47">
        <f>IF(AND(CE124=0,CE43&gt;=0),"",CE43/CE124)</f>
        <v>0.13592329488515451</v>
      </c>
      <c r="CH43" s="129">
        <f>+'N EERR RODEO'!M42</f>
        <v>0</v>
      </c>
      <c r="CI43" s="30" t="str">
        <f>IF(AND(CH4=0,CH43&gt;=0), "",CH43/CH4)</f>
        <v/>
      </c>
      <c r="CJ43" s="47" t="str">
        <f>IF(AND(CH124=0,CH43&gt;=0),"",CH43/CH124)</f>
        <v/>
      </c>
      <c r="CK43" s="30" t="str">
        <f t="shared" si="13"/>
        <v/>
      </c>
      <c r="CL43" s="130">
        <f t="shared" si="35"/>
        <v>9448.1666693821244</v>
      </c>
      <c r="CM43" s="30">
        <f>IF(AND(CL4=0,CL43&gt;=0), "",CL43/CL4)</f>
        <v>3.2007846017223507E-2</v>
      </c>
      <c r="CN43" s="47">
        <f>IF(AND(CL124=0,CL43&gt;=0),"",CL43/CL124)</f>
        <v>0.13592329488515451</v>
      </c>
      <c r="CO43" s="129">
        <f>+'N EERR RODEO'!N42</f>
        <v>0</v>
      </c>
      <c r="CP43" s="30" t="str">
        <f>IF(AND(CO4=0,CO43&gt;=0), "",CO43/CO4)</f>
        <v/>
      </c>
      <c r="CQ43" s="47" t="str">
        <f>IF(AND(CO124=0,CO43&gt;=0),"",CO43/CO124)</f>
        <v/>
      </c>
      <c r="CR43" s="30" t="str">
        <f t="shared" si="14"/>
        <v/>
      </c>
      <c r="CS43" s="130">
        <f t="shared" si="36"/>
        <v>9448.1666693821244</v>
      </c>
      <c r="CT43" s="30">
        <f>IF(AND(CS4=0,CS43&gt;=0), "",CS43/CS4)</f>
        <v>3.2007846017223507E-2</v>
      </c>
      <c r="CU43" s="47">
        <f>IF(AND(CS124=0,CS43&gt;=0),"",CS43/CS124)</f>
        <v>0.13592329488515451</v>
      </c>
      <c r="CV43" s="131">
        <f t="shared" si="37"/>
        <v>0</v>
      </c>
      <c r="CW43" s="30" t="str">
        <f>IF(AND(CV4=0,CV43&gt;=0), "",CV43/CV4)</f>
        <v/>
      </c>
      <c r="CX43" s="47">
        <f t="shared" si="15"/>
        <v>1</v>
      </c>
    </row>
    <row r="44" spans="1:102" outlineLevel="1" x14ac:dyDescent="0.3">
      <c r="A44" s="29" t="s">
        <v>6</v>
      </c>
      <c r="B44" s="129">
        <f>+'N EERR RODEO'!B43</f>
        <v>0</v>
      </c>
      <c r="C44" s="30" t="str">
        <f>IF(AND(B4=0,B44&gt;=0), "",B44/B4)</f>
        <v/>
      </c>
      <c r="D44" s="47" t="str">
        <f>IF(AND(B124=0,B44&gt;=0),"",B44/B124)</f>
        <v/>
      </c>
      <c r="E44" s="129">
        <f>+'N EERR RODEO'!C43</f>
        <v>965.72</v>
      </c>
      <c r="F44" s="30">
        <f>IF(AND(E4=0,E44&gt;=0), "",E44/E4)</f>
        <v>2.8074002570117343E-2</v>
      </c>
      <c r="G44" s="47">
        <f>IF(AND(E124=0,E44&gt;=0),"",E44/E124)</f>
        <v>0.10691764520587105</v>
      </c>
      <c r="H44" s="129">
        <f>+'N EERR RODEO'!D43</f>
        <v>1362.08</v>
      </c>
      <c r="I44" s="30">
        <f>IF(AND(H4=0,H44&gt;=0), "",H44/H4)</f>
        <v>3.4954967205953778E-2</v>
      </c>
      <c r="J44" s="47">
        <f>IF(AND(H124=0,H44&gt;=0),"",H44/H124)</f>
        <v>0.16845360585756727</v>
      </c>
      <c r="K44" s="30">
        <f t="shared" si="19"/>
        <v>0.41042952408565619</v>
      </c>
      <c r="L44" s="130">
        <f t="shared" si="38"/>
        <v>2327.8000000000002</v>
      </c>
      <c r="M44" s="30">
        <f>IF(AND(L4=0,L44&gt;=0), "",L44/L4)</f>
        <v>3.1728683162061407E-2</v>
      </c>
      <c r="N44" s="47">
        <f>IF(AND(L124=0,L44&gt;=0),"",L44/L124)</f>
        <v>0.13598424402878428</v>
      </c>
      <c r="O44" s="129">
        <f>+'N EERR RODEO'!E43</f>
        <v>1434.12</v>
      </c>
      <c r="P44" s="30">
        <f>IF(AND(O4=0,O44&gt;=0), "",O44/O4)</f>
        <v>2.9209303303845045E-2</v>
      </c>
      <c r="Q44" s="47">
        <f>IF(AND(O124=0,O44&gt;=0),"",O44/O124)</f>
        <v>0.12587305029183468</v>
      </c>
      <c r="R44" s="30">
        <f t="shared" si="20"/>
        <v>5.2889698108774794E-2</v>
      </c>
      <c r="S44" s="130">
        <f t="shared" si="39"/>
        <v>3761.92</v>
      </c>
      <c r="T44" s="30">
        <f>IF(AND(S4=0,S44&gt;=0), "",S44/S4)</f>
        <v>3.0718616485857934E-2</v>
      </c>
      <c r="U44" s="47">
        <f>IF(AND(S124=0,S44&gt;=0),"",S44/S124)</f>
        <v>0.1319437503092323</v>
      </c>
      <c r="V44" s="131"/>
      <c r="W44" s="30" t="str">
        <f>IF(AND(V4=0,V44&gt;=0), "",V44/V4)</f>
        <v/>
      </c>
      <c r="X44" s="47">
        <f t="shared" si="21"/>
        <v>1</v>
      </c>
      <c r="Y44" s="129">
        <f>+'N EERR RODEO'!F43</f>
        <v>1492.15</v>
      </c>
      <c r="Z44" s="30">
        <f>IF(AND(Y4=0,Y44&gt;=0), "",Y44/Y4)</f>
        <v>2.718057740891585E-2</v>
      </c>
      <c r="AA44" s="47">
        <f>IF(AND(Y124=0,Y44&gt;=0),"",Y44/Y124)</f>
        <v>0.11393902795657342</v>
      </c>
      <c r="AB44" s="30">
        <f t="shared" si="22"/>
        <v>4.0463838451454695E-2</v>
      </c>
      <c r="AC44" s="130">
        <f t="shared" si="27"/>
        <v>5254.07</v>
      </c>
      <c r="AD44" s="30">
        <f>IF(AND(AC4=0,AC44&gt;=0), "",AC44/AC4)</f>
        <v>2.9623508200766677E-2</v>
      </c>
      <c r="AE44" s="47">
        <f>IF(AND(AC124=0,AC44&gt;=0),"",AC44/AC124)</f>
        <v>0.1262767411742006</v>
      </c>
      <c r="AF44" s="129">
        <f>+'N EERR RODEO'!G43</f>
        <v>1708.14</v>
      </c>
      <c r="AG44" s="30">
        <f>IF(AND(AF4=0,AF44&gt;=0), "",AF44/AF4)</f>
        <v>2.7571316545827892E-2</v>
      </c>
      <c r="AH44" s="47">
        <f>IF(AND(AF124=0,AF44&gt;=0),"",AF44/AF124)</f>
        <v>0.12037905093648416</v>
      </c>
      <c r="AI44" s="30">
        <f t="shared" si="4"/>
        <v>0.14475086284890928</v>
      </c>
      <c r="AJ44" s="130">
        <f t="shared" si="16"/>
        <v>6962.21</v>
      </c>
      <c r="AK44" s="30">
        <f>IF(AND(AJ4=0,AJ44&gt;=0), "",AJ44/AJ4)</f>
        <v>2.909223988372699E-2</v>
      </c>
      <c r="AL44" s="47">
        <f>IF(AND(AJ124=0,AJ44&gt;=0),"",AJ44/AJ124)</f>
        <v>0.12477691260089624</v>
      </c>
      <c r="AM44" s="129">
        <f>+'N EERR RODEO'!H43</f>
        <v>1762.49</v>
      </c>
      <c r="AN44" s="30">
        <f>IF(AND(AM4=0,AM44&gt;=0), "",AM44/AM4)</f>
        <v>3.1547503554672958E-2</v>
      </c>
      <c r="AO44" s="47">
        <f>IF(AND(AM124=0,AM44&gt;=0),"",AM44/AM124)</f>
        <v>0.12851984864391106</v>
      </c>
      <c r="AP44" s="30">
        <f t="shared" si="5"/>
        <v>3.1818235039282439E-2</v>
      </c>
      <c r="AQ44" s="130">
        <f t="shared" si="17"/>
        <v>8724.7000000000007</v>
      </c>
      <c r="AR44" s="30">
        <f>IF(AND(AQ4=0,AQ44&gt;=0), "",AQ44/AQ4)</f>
        <v>2.9556935638258855E-2</v>
      </c>
      <c r="AS44" s="47">
        <f>IF(AND(AQ124=0,AQ44&gt;=0),"",AQ44/AQ124)</f>
        <v>0.12551535259507235</v>
      </c>
      <c r="AT44" s="131">
        <f t="shared" si="28"/>
        <v>0</v>
      </c>
      <c r="AU44" s="30" t="str">
        <f>IF(AND(AT4=0,AT44&gt;=0), "",AT44/AT4)</f>
        <v/>
      </c>
      <c r="AV44" s="47">
        <f t="shared" si="23"/>
        <v>1</v>
      </c>
      <c r="AW44" s="131">
        <f t="shared" si="40"/>
        <v>1454.1166666666668</v>
      </c>
      <c r="AX44" s="30">
        <f>IF(AND(AW4=0,AW44&gt;=0), "",AW44/AW4)</f>
        <v>2.9556935638258858E-2</v>
      </c>
      <c r="AY44" s="47">
        <f>IF(AND(AW124=0,AW44&gt;=0),"",AW44/AW124)</f>
        <v>0.12551535259507232</v>
      </c>
      <c r="AZ44" s="131">
        <f t="shared" si="29"/>
        <v>0</v>
      </c>
      <c r="BA44" s="30" t="str">
        <f>IF(AND(AZ4=0,AZ44&gt;=0), "",AZ44/AZ4)</f>
        <v/>
      </c>
      <c r="BB44" s="47">
        <f t="shared" si="24"/>
        <v>1</v>
      </c>
      <c r="BC44" s="129">
        <f>+'N EERR RODEO'!I43</f>
        <v>0</v>
      </c>
      <c r="BD44" s="30" t="str">
        <f>IF(AND(BC4=0,BC44&gt;=0), "",BC44/BC4)</f>
        <v/>
      </c>
      <c r="BE44" s="47" t="str">
        <f>IF(AND(BC124=0,BC44&gt;=0),"",BC44/BC124)</f>
        <v/>
      </c>
      <c r="BF44" s="30">
        <f t="shared" si="25"/>
        <v>-1</v>
      </c>
      <c r="BG44" s="130">
        <f t="shared" si="30"/>
        <v>8724.7000000000007</v>
      </c>
      <c r="BH44" s="30">
        <f>IF(AND(BG4=0,BG44&gt;=0), "",BG44/BG4)</f>
        <v>2.9556935638258855E-2</v>
      </c>
      <c r="BI44" s="47">
        <f>IF(AND(BG124=0,BG44&gt;=0),"",BG44/BG124)</f>
        <v>0.12551535259507235</v>
      </c>
      <c r="BJ44" s="129">
        <f>+'N EERR RODEO'!J43</f>
        <v>0</v>
      </c>
      <c r="BK44" s="30" t="str">
        <f>IF(AND(BJ4=0,BJ44&gt;=0), "",BJ44/BJ4)</f>
        <v/>
      </c>
      <c r="BL44" s="47" t="str">
        <f>IF(AND(BJ124=0,BJ44&gt;=0),"",BJ44/BJ124)</f>
        <v/>
      </c>
      <c r="BM44" s="30" t="str">
        <f t="shared" si="9"/>
        <v/>
      </c>
      <c r="BN44" s="130">
        <f t="shared" si="31"/>
        <v>8724.7000000000007</v>
      </c>
      <c r="BO44" s="30">
        <f>IF(AND(BN4=0,BN44&gt;=0), "",BN44/BN4)</f>
        <v>2.9556935638258855E-2</v>
      </c>
      <c r="BP44" s="47">
        <f>IF(AND(BN124=0,BN44&gt;=0),"",BN44/BN124)</f>
        <v>0.12551535259507235</v>
      </c>
      <c r="BQ44" s="129">
        <f>+'N EERR RODEO'!K43</f>
        <v>0</v>
      </c>
      <c r="BR44" s="30" t="str">
        <f>IF(AND(BQ4=0,BQ44&gt;=0), "",BQ44/BQ4)</f>
        <v/>
      </c>
      <c r="BS44" s="47" t="str">
        <f>IF(AND(BQ124=0,BQ44&gt;=0),"",BQ44/BQ124)</f>
        <v/>
      </c>
      <c r="BT44" s="30" t="str">
        <f t="shared" si="10"/>
        <v/>
      </c>
      <c r="BU44" s="130">
        <f t="shared" si="32"/>
        <v>8724.7000000000007</v>
      </c>
      <c r="BV44" s="30">
        <f>IF(AND(BU4=0,BU44&gt;=0), "",BU44/BU4)</f>
        <v>2.9556935638258855E-2</v>
      </c>
      <c r="BW44" s="47">
        <f>IF(AND(BU124=0,BU44&gt;=0),"",BU44/BU124)</f>
        <v>0.12551535259507235</v>
      </c>
      <c r="BX44" s="131">
        <f t="shared" si="33"/>
        <v>0</v>
      </c>
      <c r="BY44" s="30" t="str">
        <f>IF(AND(BX4=0,BX44&gt;=0), "",BX44/BX4)</f>
        <v/>
      </c>
      <c r="BZ44" s="47">
        <f t="shared" si="11"/>
        <v>1</v>
      </c>
      <c r="CA44" s="129">
        <f>+'N EERR RODEO'!L43</f>
        <v>0</v>
      </c>
      <c r="CB44" s="30" t="str">
        <f>IF(AND(CA4=0,CA44&gt;=0), "",CA44/CA4)</f>
        <v/>
      </c>
      <c r="CC44" s="47" t="str">
        <f>IF(AND(CA124=0,CA44&gt;=0),"",CA44/CA124)</f>
        <v/>
      </c>
      <c r="CD44" s="30" t="str">
        <f t="shared" si="26"/>
        <v/>
      </c>
      <c r="CE44" s="130">
        <f t="shared" si="34"/>
        <v>8724.7000000000007</v>
      </c>
      <c r="CF44" s="30">
        <f>IF(AND(CE4=0,CE44&gt;=0), "",CE44/CE4)</f>
        <v>2.9556935638258855E-2</v>
      </c>
      <c r="CG44" s="47">
        <f>IF(AND(CE124=0,CE44&gt;=0),"",CE44/CE124)</f>
        <v>0.12551535259507235</v>
      </c>
      <c r="CH44" s="129">
        <f>+'N EERR RODEO'!M43</f>
        <v>0</v>
      </c>
      <c r="CI44" s="30" t="str">
        <f>IF(AND(CH4=0,CH44&gt;=0), "",CH44/CH4)</f>
        <v/>
      </c>
      <c r="CJ44" s="47" t="str">
        <f>IF(AND(CH124=0,CH44&gt;=0),"",CH44/CH124)</f>
        <v/>
      </c>
      <c r="CK44" s="30" t="str">
        <f t="shared" si="13"/>
        <v/>
      </c>
      <c r="CL44" s="130">
        <f t="shared" si="35"/>
        <v>8724.7000000000007</v>
      </c>
      <c r="CM44" s="30">
        <f>IF(AND(CL4=0,CL44&gt;=0), "",CL44/CL4)</f>
        <v>2.9556935638258855E-2</v>
      </c>
      <c r="CN44" s="47">
        <f>IF(AND(CL124=0,CL44&gt;=0),"",CL44/CL124)</f>
        <v>0.12551535259507235</v>
      </c>
      <c r="CO44" s="129">
        <f>+'N EERR RODEO'!N43</f>
        <v>0</v>
      </c>
      <c r="CP44" s="30" t="str">
        <f>IF(AND(CO4=0,CO44&gt;=0), "",CO44/CO4)</f>
        <v/>
      </c>
      <c r="CQ44" s="47" t="str">
        <f>IF(AND(CO124=0,CO44&gt;=0),"",CO44/CO124)</f>
        <v/>
      </c>
      <c r="CR44" s="30" t="str">
        <f t="shared" si="14"/>
        <v/>
      </c>
      <c r="CS44" s="130">
        <f t="shared" si="36"/>
        <v>8724.7000000000007</v>
      </c>
      <c r="CT44" s="30">
        <f>IF(AND(CS4=0,CS44&gt;=0), "",CS44/CS4)</f>
        <v>2.9556935638258855E-2</v>
      </c>
      <c r="CU44" s="47">
        <f>IF(AND(CS124=0,CS44&gt;=0),"",CS44/CS124)</f>
        <v>0.12551535259507235</v>
      </c>
      <c r="CV44" s="131">
        <f t="shared" si="37"/>
        <v>0</v>
      </c>
      <c r="CW44" s="30" t="str">
        <f>IF(AND(CV4=0,CV44&gt;=0), "",CV44/CV4)</f>
        <v/>
      </c>
      <c r="CX44" s="47">
        <f t="shared" si="15"/>
        <v>1</v>
      </c>
    </row>
    <row r="45" spans="1:102" outlineLevel="1" x14ac:dyDescent="0.3">
      <c r="A45" s="29" t="s">
        <v>7</v>
      </c>
      <c r="B45" s="129">
        <f>+'N EERR RODEO'!B44</f>
        <v>0</v>
      </c>
      <c r="C45" s="30" t="str">
        <f>IF(AND(B4=0,B45&gt;=0), "",B45/B4)</f>
        <v/>
      </c>
      <c r="D45" s="47" t="str">
        <f>IF(AND(B124=0,B45&gt;=0),"",B45/B124)</f>
        <v/>
      </c>
      <c r="E45" s="129">
        <f>+'N EERR RODEO'!C44</f>
        <v>75.855542594752748</v>
      </c>
      <c r="F45" s="30">
        <f>IF(AND(E4=0,E45&gt;=0), "",E45/E4)</f>
        <v>2.2051616387386967E-3</v>
      </c>
      <c r="G45" s="47">
        <f>IF(AND(E124=0,E45&gt;=0),"",E45/E124)</f>
        <v>8.3981857992426519E-3</v>
      </c>
      <c r="H45" s="129">
        <f>+'N EERR RODEO'!D44</f>
        <v>83.735576115578965</v>
      </c>
      <c r="I45" s="30">
        <f>IF(AND(H4=0,H45&gt;=0), "",H45/H4)</f>
        <v>2.1489004442409474E-3</v>
      </c>
      <c r="J45" s="47">
        <f>IF(AND(H124=0,H45&gt;=0),"",H45/H124)</f>
        <v>1.0355896669233864E-2</v>
      </c>
      <c r="K45" s="30">
        <f t="shared" si="19"/>
        <v>0.10388210605682639</v>
      </c>
      <c r="L45" s="130">
        <f t="shared" si="38"/>
        <v>159.59111871033173</v>
      </c>
      <c r="M45" s="30">
        <f>IF(AND(L4=0,L45&gt;=0), "",L45/L4)</f>
        <v>2.1752796808312764E-3</v>
      </c>
      <c r="N45" s="47">
        <f>IF(AND(L124=0,L45&gt;=0),"",L45/L124)</f>
        <v>9.3229133222495191E-3</v>
      </c>
      <c r="O45" s="129">
        <f>+'N EERR RODEO'!E44</f>
        <v>86.009764253996806</v>
      </c>
      <c r="P45" s="30">
        <f>IF(AND(O4=0,O45&gt;=0), "",O45/O4)</f>
        <v>1.7517957292187561E-3</v>
      </c>
      <c r="Q45" s="47">
        <f>IF(AND(O124=0,O45&gt;=0),"",O45/O124)</f>
        <v>7.5490972732631754E-3</v>
      </c>
      <c r="R45" s="30">
        <f t="shared" si="20"/>
        <v>2.7159162734831051E-2</v>
      </c>
      <c r="S45" s="130">
        <f t="shared" si="39"/>
        <v>245.60088296432855</v>
      </c>
      <c r="T45" s="30">
        <f>IF(AND(S4=0,S45&gt;=0), "",S45/S4)</f>
        <v>2.0054970154520266E-3</v>
      </c>
      <c r="U45" s="47">
        <f>IF(AND(S124=0,S45&gt;=0),"",S45/S124)</f>
        <v>8.6140857800198704E-3</v>
      </c>
      <c r="V45" s="131"/>
      <c r="W45" s="30" t="str">
        <f>IF(AND(V4=0,V45&gt;=0), "",V45/V4)</f>
        <v/>
      </c>
      <c r="X45" s="47">
        <f t="shared" si="21"/>
        <v>1</v>
      </c>
      <c r="Y45" s="129">
        <f>+'N EERR RODEO'!F44</f>
        <v>91.278224990268583</v>
      </c>
      <c r="Z45" s="30">
        <f>IF(AND(Y4=0,Y45&gt;=0), "",Y45/Y4)</f>
        <v>1.6626980264024612E-3</v>
      </c>
      <c r="AA45" s="47">
        <f>IF(AND(Y124=0,Y45&gt;=0),"",Y45/Y124)</f>
        <v>6.9699106852478699E-3</v>
      </c>
      <c r="AB45" s="30">
        <f t="shared" si="22"/>
        <v>6.1254216680717802E-2</v>
      </c>
      <c r="AC45" s="130">
        <f t="shared" si="27"/>
        <v>336.87910795459715</v>
      </c>
      <c r="AD45" s="30">
        <f>IF(AND(AC4=0,AC45&gt;=0), "",AC45/AC4)</f>
        <v>1.8993924742456746E-3</v>
      </c>
      <c r="AE45" s="47">
        <f>IF(AND(AC124=0,AC45&gt;=0),"",AC45/AC124)</f>
        <v>8.0965795891905223E-3</v>
      </c>
      <c r="AF45" s="129">
        <f>+'N EERR RODEO'!G44</f>
        <v>93.11981634204831</v>
      </c>
      <c r="AG45" s="30">
        <f>IF(AND(AF4=0,AF45&gt;=0), "",AF45/AF4)</f>
        <v>1.5030594290022896E-3</v>
      </c>
      <c r="AH45" s="47">
        <f>IF(AND(AF124=0,AF45&gt;=0),"",AF45/AF124)</f>
        <v>6.5625037260619631E-3</v>
      </c>
      <c r="AI45" s="30">
        <f t="shared" si="4"/>
        <v>2.0175582423694844E-2</v>
      </c>
      <c r="AJ45" s="130">
        <f t="shared" si="16"/>
        <v>429.99892429664544</v>
      </c>
      <c r="AK45" s="30">
        <f>IF(AND(AJ4=0,AJ45&gt;=0), "",AJ45/AJ4)</f>
        <v>1.7967903661886917E-3</v>
      </c>
      <c r="AL45" s="47">
        <f>IF(AND(AJ124=0,AJ45&gt;=0),"",AJ45/AJ124)</f>
        <v>7.7064521460056398E-3</v>
      </c>
      <c r="AM45" s="129">
        <f>+'N EERR RODEO'!H44</f>
        <v>97.127006450391463</v>
      </c>
      <c r="AN45" s="30">
        <f>IF(AND(AM4=0,AM45&gt;=0), "",AM45/AM4)</f>
        <v>1.7385145908620577E-3</v>
      </c>
      <c r="AO45" s="47">
        <f>IF(AND(AM124=0,AM45&gt;=0),"",AM45/AM124)</f>
        <v>7.0824504923378204E-3</v>
      </c>
      <c r="AP45" s="30">
        <f t="shared" si="5"/>
        <v>4.3032624695305631E-2</v>
      </c>
      <c r="AQ45" s="130">
        <f t="shared" si="17"/>
        <v>527.12593074703693</v>
      </c>
      <c r="AR45" s="30">
        <f>IF(AND(AQ4=0,AQ45&gt;=0), "",AQ45/AQ4)</f>
        <v>1.7857607950241801E-3</v>
      </c>
      <c r="AS45" s="47">
        <f>IF(AND(AQ124=0,AQ45&gt;=0),"",AQ45/AQ124)</f>
        <v>7.5833435028963767E-3</v>
      </c>
      <c r="AT45" s="131">
        <f t="shared" si="28"/>
        <v>0</v>
      </c>
      <c r="AU45" s="30" t="str">
        <f>IF(AND(AT4=0,AT45&gt;=0), "",AT45/AT4)</f>
        <v/>
      </c>
      <c r="AV45" s="47">
        <f t="shared" si="23"/>
        <v>1</v>
      </c>
      <c r="AW45" s="131">
        <f t="shared" si="40"/>
        <v>87.854321791172822</v>
      </c>
      <c r="AX45" s="30">
        <f>IF(AND(AW4=0,AW45&gt;=0), "",AW45/AW4)</f>
        <v>1.7857607950241801E-3</v>
      </c>
      <c r="AY45" s="47">
        <f>IF(AND(AW124=0,AW45&gt;=0),"",AW45/AW124)</f>
        <v>7.5833435028963749E-3</v>
      </c>
      <c r="AZ45" s="131">
        <f t="shared" si="29"/>
        <v>0</v>
      </c>
      <c r="BA45" s="30" t="str">
        <f>IF(AND(AZ4=0,AZ45&gt;=0), "",AZ45/AZ4)</f>
        <v/>
      </c>
      <c r="BB45" s="47">
        <f t="shared" si="24"/>
        <v>1</v>
      </c>
      <c r="BC45" s="129">
        <f>+'N EERR RODEO'!I44</f>
        <v>0</v>
      </c>
      <c r="BD45" s="30" t="str">
        <f>IF(AND(BC4=0,BC45&gt;=0), "",BC45/BC4)</f>
        <v/>
      </c>
      <c r="BE45" s="47" t="str">
        <f>IF(AND(BC124=0,BC45&gt;=0),"",BC45/BC124)</f>
        <v/>
      </c>
      <c r="BF45" s="30">
        <f t="shared" si="25"/>
        <v>-1</v>
      </c>
      <c r="BG45" s="130">
        <f t="shared" si="30"/>
        <v>527.12593074703693</v>
      </c>
      <c r="BH45" s="30">
        <f>IF(AND(BG4=0,BG45&gt;=0), "",BG45/BG4)</f>
        <v>1.7857607950241801E-3</v>
      </c>
      <c r="BI45" s="47">
        <f>IF(AND(BG124=0,BG45&gt;=0),"",BG45/BG124)</f>
        <v>7.5833435028963767E-3</v>
      </c>
      <c r="BJ45" s="129">
        <f>+'N EERR RODEO'!J44</f>
        <v>0</v>
      </c>
      <c r="BK45" s="30" t="str">
        <f>IF(AND(BJ4=0,BJ45&gt;=0), "",BJ45/BJ4)</f>
        <v/>
      </c>
      <c r="BL45" s="47" t="str">
        <f>IF(AND(BJ124=0,BJ45&gt;=0),"",BJ45/BJ124)</f>
        <v/>
      </c>
      <c r="BM45" s="30" t="str">
        <f t="shared" si="9"/>
        <v/>
      </c>
      <c r="BN45" s="130">
        <f t="shared" si="31"/>
        <v>527.12593074703693</v>
      </c>
      <c r="BO45" s="30">
        <f>IF(AND(BN4=0,BN45&gt;=0), "",BN45/BN4)</f>
        <v>1.7857607950241801E-3</v>
      </c>
      <c r="BP45" s="47">
        <f>IF(AND(BN124=0,BN45&gt;=0),"",BN45/BN124)</f>
        <v>7.5833435028963767E-3</v>
      </c>
      <c r="BQ45" s="129">
        <f>+'N EERR RODEO'!K44</f>
        <v>0</v>
      </c>
      <c r="BR45" s="30" t="str">
        <f>IF(AND(BQ4=0,BQ45&gt;=0), "",BQ45/BQ4)</f>
        <v/>
      </c>
      <c r="BS45" s="47" t="str">
        <f>IF(AND(BQ124=0,BQ45&gt;=0),"",BQ45/BQ124)</f>
        <v/>
      </c>
      <c r="BT45" s="30" t="str">
        <f t="shared" si="10"/>
        <v/>
      </c>
      <c r="BU45" s="130">
        <f t="shared" si="32"/>
        <v>527.12593074703693</v>
      </c>
      <c r="BV45" s="30">
        <f>IF(AND(BU4=0,BU45&gt;=0), "",BU45/BU4)</f>
        <v>1.7857607950241801E-3</v>
      </c>
      <c r="BW45" s="47">
        <f>IF(AND(BU124=0,BU45&gt;=0),"",BU45/BU124)</f>
        <v>7.5833435028963767E-3</v>
      </c>
      <c r="BX45" s="131">
        <f t="shared" si="33"/>
        <v>0</v>
      </c>
      <c r="BY45" s="30" t="str">
        <f>IF(AND(BX4=0,BX45&gt;=0), "",BX45/BX4)</f>
        <v/>
      </c>
      <c r="BZ45" s="47">
        <f t="shared" si="11"/>
        <v>1</v>
      </c>
      <c r="CA45" s="129">
        <f>+'N EERR RODEO'!L44</f>
        <v>0</v>
      </c>
      <c r="CB45" s="30" t="str">
        <f>IF(AND(CA4=0,CA45&gt;=0), "",CA45/CA4)</f>
        <v/>
      </c>
      <c r="CC45" s="47" t="str">
        <f>IF(AND(CA124=0,CA45&gt;=0),"",CA45/CA124)</f>
        <v/>
      </c>
      <c r="CD45" s="30" t="str">
        <f t="shared" si="26"/>
        <v/>
      </c>
      <c r="CE45" s="130">
        <f t="shared" si="34"/>
        <v>527.12593074703693</v>
      </c>
      <c r="CF45" s="30">
        <f>IF(AND(CE4=0,CE45&gt;=0), "",CE45/CE4)</f>
        <v>1.7857607950241801E-3</v>
      </c>
      <c r="CG45" s="47">
        <f>IF(AND(CE124=0,CE45&gt;=0),"",CE45/CE124)</f>
        <v>7.5833435028963767E-3</v>
      </c>
      <c r="CH45" s="129">
        <f>+'N EERR RODEO'!M44</f>
        <v>0</v>
      </c>
      <c r="CI45" s="30" t="str">
        <f>IF(AND(CH4=0,CH45&gt;=0), "",CH45/CH4)</f>
        <v/>
      </c>
      <c r="CJ45" s="47" t="str">
        <f>IF(AND(CH124=0,CH45&gt;=0),"",CH45/CH124)</f>
        <v/>
      </c>
      <c r="CK45" s="30" t="str">
        <f t="shared" si="13"/>
        <v/>
      </c>
      <c r="CL45" s="130">
        <f t="shared" si="35"/>
        <v>527.12593074703693</v>
      </c>
      <c r="CM45" s="30">
        <f>IF(AND(CL4=0,CL45&gt;=0), "",CL45/CL4)</f>
        <v>1.7857607950241801E-3</v>
      </c>
      <c r="CN45" s="47">
        <f>IF(AND(CL124=0,CL45&gt;=0),"",CL45/CL124)</f>
        <v>7.5833435028963767E-3</v>
      </c>
      <c r="CO45" s="129">
        <f>+'N EERR RODEO'!N44</f>
        <v>0</v>
      </c>
      <c r="CP45" s="30" t="str">
        <f>IF(AND(CO4=0,CO45&gt;=0), "",CO45/CO4)</f>
        <v/>
      </c>
      <c r="CQ45" s="47" t="str">
        <f>IF(AND(CO124=0,CO45&gt;=0),"",CO45/CO124)</f>
        <v/>
      </c>
      <c r="CR45" s="30" t="str">
        <f t="shared" si="14"/>
        <v/>
      </c>
      <c r="CS45" s="130">
        <f t="shared" si="36"/>
        <v>527.12593074703693</v>
      </c>
      <c r="CT45" s="30">
        <f>IF(AND(CS4=0,CS45&gt;=0), "",CS45/CS4)</f>
        <v>1.7857607950241801E-3</v>
      </c>
      <c r="CU45" s="47">
        <f>IF(AND(CS124=0,CS45&gt;=0),"",CS45/CS124)</f>
        <v>7.5833435028963767E-3</v>
      </c>
      <c r="CV45" s="131">
        <f t="shared" si="37"/>
        <v>0</v>
      </c>
      <c r="CW45" s="30" t="str">
        <f>IF(AND(CV4=0,CV45&gt;=0), "",CV45/CV4)</f>
        <v/>
      </c>
      <c r="CX45" s="47">
        <f t="shared" si="15"/>
        <v>1</v>
      </c>
    </row>
    <row r="46" spans="1:102" outlineLevel="1" x14ac:dyDescent="0.3">
      <c r="A46" s="29" t="s">
        <v>8</v>
      </c>
      <c r="B46" s="129">
        <f>+'N EERR RODEO'!B45</f>
        <v>0</v>
      </c>
      <c r="C46" s="30" t="str">
        <f>IF(AND(B4=0,B46&gt;=0), "",B46/B4)</f>
        <v/>
      </c>
      <c r="D46" s="47" t="str">
        <f>IF(AND(B124=0,B46&gt;=0),"",B46/B124)</f>
        <v/>
      </c>
      <c r="E46" s="129">
        <f>+'N EERR RODEO'!C45</f>
        <v>21.730747653168923</v>
      </c>
      <c r="F46" s="30">
        <f>IF(AND(E4=0,E46&gt;=0), "",E46/E4)</f>
        <v>6.3172458421243815E-4</v>
      </c>
      <c r="G46" s="47">
        <f>IF(AND(E124=0,E46&gt;=0),"",E46/E124)</f>
        <v>2.4058737187174647E-3</v>
      </c>
      <c r="H46" s="129">
        <f>+'N EERR RODEO'!D45</f>
        <v>0</v>
      </c>
      <c r="I46" s="30">
        <f>IF(AND(H4=0,H46&gt;=0), "",H46/H4)</f>
        <v>0</v>
      </c>
      <c r="J46" s="47">
        <f>IF(AND(H124=0,H46&gt;=0),"",H46/H124)</f>
        <v>0</v>
      </c>
      <c r="K46" s="30">
        <f t="shared" si="19"/>
        <v>-1</v>
      </c>
      <c r="L46" s="130">
        <f t="shared" si="38"/>
        <v>21.730747653168923</v>
      </c>
      <c r="M46" s="30">
        <f>IF(AND(L4=0,L46&gt;=0), "",L46/L4)</f>
        <v>2.9619727088328298E-4</v>
      </c>
      <c r="N46" s="47">
        <f>IF(AND(L124=0,L46&gt;=0),"",L46/L124)</f>
        <v>1.2694558346062609E-3</v>
      </c>
      <c r="O46" s="129">
        <f>+'N EERR RODEO'!E45</f>
        <v>0</v>
      </c>
      <c r="P46" s="30">
        <f>IF(AND(O4=0,O46&gt;=0), "",O46/O4)</f>
        <v>0</v>
      </c>
      <c r="Q46" s="47">
        <f>IF(AND(O124=0,O46&gt;=0),"",O46/O124)</f>
        <v>0</v>
      </c>
      <c r="R46" s="30" t="str">
        <f t="shared" si="20"/>
        <v/>
      </c>
      <c r="S46" s="130">
        <f t="shared" si="39"/>
        <v>21.730747653168923</v>
      </c>
      <c r="T46" s="30">
        <f>IF(AND(S4=0,S46&gt;=0), "",S46/S4)</f>
        <v>1.7744622509480623E-4</v>
      </c>
      <c r="U46" s="47">
        <f>IF(AND(S124=0,S46&gt;=0),"",S46/S124)</f>
        <v>7.6217366195523997E-4</v>
      </c>
      <c r="V46" s="131"/>
      <c r="W46" s="30" t="str">
        <f>IF(AND(V4=0,V46&gt;=0), "",V46/V4)</f>
        <v/>
      </c>
      <c r="X46" s="47">
        <f t="shared" si="21"/>
        <v>1</v>
      </c>
      <c r="Y46" s="129">
        <f>+'N EERR RODEO'!F45</f>
        <v>19.901645776566756</v>
      </c>
      <c r="Z46" s="30">
        <f>IF(AND(Y4=0,Y46&gt;=0), "",Y46/Y4)</f>
        <v>3.6252268444512676E-4</v>
      </c>
      <c r="AA46" s="47">
        <f>IF(AND(Y124=0,Y46&gt;=0),"",Y46/Y124)</f>
        <v>1.519669051045847E-3</v>
      </c>
      <c r="AB46" s="30">
        <f t="shared" si="22"/>
        <v>1</v>
      </c>
      <c r="AC46" s="130">
        <f t="shared" si="27"/>
        <v>41.632393429735679</v>
      </c>
      <c r="AD46" s="30">
        <f>IF(AND(AC4=0,AC46&gt;=0), "",AC46/AC4)</f>
        <v>2.3473184563268471E-4</v>
      </c>
      <c r="AE46" s="47">
        <f>IF(AND(AC124=0,AC46&gt;=0),"",AC46/AC124)</f>
        <v>1.00059629384253E-3</v>
      </c>
      <c r="AF46" s="129">
        <f>+'N EERR RODEO'!G45</f>
        <v>0.70984778031233553</v>
      </c>
      <c r="AG46" s="30">
        <f>IF(AND(AF4=0,AF46&gt;=0), "",AF46/AF4)</f>
        <v>1.145774810632893E-5</v>
      </c>
      <c r="AH46" s="47">
        <f>IF(AND(AF124=0,AF46&gt;=0),"",AF46/AF124)</f>
        <v>5.0025643157685465E-5</v>
      </c>
      <c r="AI46" s="30">
        <f t="shared" si="4"/>
        <v>-0.96433220708067546</v>
      </c>
      <c r="AJ46" s="130">
        <f t="shared" si="16"/>
        <v>42.342241210048016</v>
      </c>
      <c r="AK46" s="30">
        <f>IF(AND(AJ4=0,AJ46&gt;=0), "",AJ46/AJ4)</f>
        <v>1.7693098003325776E-4</v>
      </c>
      <c r="AL46" s="47">
        <f>IF(AND(AJ124=0,AJ46&gt;=0),"",AJ46/AJ124)</f>
        <v>7.5885877196927817E-4</v>
      </c>
      <c r="AM46" s="129">
        <f>+'N EERR RODEO'!H45</f>
        <v>0.6607820930641386</v>
      </c>
      <c r="AN46" s="30">
        <f>IF(AND(AM4=0,AM46&gt;=0), "",AM46/AM4)</f>
        <v>1.1827599265700884E-5</v>
      </c>
      <c r="AO46" s="47">
        <f>IF(AND(AM124=0,AM46&gt;=0),"",AM46/AM124)</f>
        <v>4.8183884497052378E-5</v>
      </c>
      <c r="AP46" s="30">
        <f t="shared" si="5"/>
        <v>-6.9121420970856398E-2</v>
      </c>
      <c r="AQ46" s="130">
        <f t="shared" si="17"/>
        <v>43.003023303112151</v>
      </c>
      <c r="AR46" s="30">
        <f>IF(AND(AQ4=0,AQ46&gt;=0), "",AQ46/AQ4)</f>
        <v>1.4568267012282732E-4</v>
      </c>
      <c r="AS46" s="47">
        <f>IF(AND(AQ124=0,AQ46&gt;=0),"",AQ46/AQ124)</f>
        <v>6.1865045589467075E-4</v>
      </c>
      <c r="AT46" s="131">
        <f t="shared" si="28"/>
        <v>0</v>
      </c>
      <c r="AU46" s="30" t="str">
        <f>IF(AND(AT4=0,AT46&gt;=0), "",AT46/AT4)</f>
        <v/>
      </c>
      <c r="AV46" s="47">
        <f t="shared" si="23"/>
        <v>1</v>
      </c>
      <c r="AW46" s="131">
        <f t="shared" si="40"/>
        <v>7.1671705505186916</v>
      </c>
      <c r="AX46" s="30">
        <f>IF(AND(AW4=0,AW46&gt;=0), "",AW46/AW4)</f>
        <v>1.4568267012282732E-4</v>
      </c>
      <c r="AY46" s="47">
        <f>IF(AND(AW124=0,AW46&gt;=0),"",AW46/AW124)</f>
        <v>6.1865045589467053E-4</v>
      </c>
      <c r="AZ46" s="131">
        <f t="shared" si="29"/>
        <v>0</v>
      </c>
      <c r="BA46" s="30" t="str">
        <f>IF(AND(AZ4=0,AZ46&gt;=0), "",AZ46/AZ4)</f>
        <v/>
      </c>
      <c r="BB46" s="47">
        <f t="shared" si="24"/>
        <v>1</v>
      </c>
      <c r="BC46" s="129">
        <f>+'N EERR RODEO'!I45</f>
        <v>0</v>
      </c>
      <c r="BD46" s="30" t="str">
        <f>IF(AND(BC4=0,BC46&gt;=0), "",BC46/BC4)</f>
        <v/>
      </c>
      <c r="BE46" s="47" t="str">
        <f>IF(AND(BC124=0,BC46&gt;=0),"",BC46/BC124)</f>
        <v/>
      </c>
      <c r="BF46" s="30">
        <f t="shared" si="25"/>
        <v>-1</v>
      </c>
      <c r="BG46" s="130">
        <f t="shared" si="30"/>
        <v>43.003023303112151</v>
      </c>
      <c r="BH46" s="30">
        <f>IF(AND(BG4=0,BG46&gt;=0), "",BG46/BG4)</f>
        <v>1.4568267012282732E-4</v>
      </c>
      <c r="BI46" s="47">
        <f>IF(AND(BG124=0,BG46&gt;=0),"",BG46/BG124)</f>
        <v>6.1865045589467075E-4</v>
      </c>
      <c r="BJ46" s="129">
        <f>+'N EERR RODEO'!J45</f>
        <v>0</v>
      </c>
      <c r="BK46" s="30" t="str">
        <f>IF(AND(BJ4=0,BJ46&gt;=0), "",BJ46/BJ4)</f>
        <v/>
      </c>
      <c r="BL46" s="47" t="str">
        <f>IF(AND(BJ124=0,BJ46&gt;=0),"",BJ46/BJ124)</f>
        <v/>
      </c>
      <c r="BM46" s="30" t="str">
        <f t="shared" si="9"/>
        <v/>
      </c>
      <c r="BN46" s="130">
        <f t="shared" si="31"/>
        <v>43.003023303112151</v>
      </c>
      <c r="BO46" s="30">
        <f>IF(AND(BN4=0,BN46&gt;=0), "",BN46/BN4)</f>
        <v>1.4568267012282732E-4</v>
      </c>
      <c r="BP46" s="47">
        <f>IF(AND(BN124=0,BN46&gt;=0),"",BN46/BN124)</f>
        <v>6.1865045589467075E-4</v>
      </c>
      <c r="BQ46" s="129">
        <f>+'N EERR RODEO'!K45</f>
        <v>0</v>
      </c>
      <c r="BR46" s="30" t="str">
        <f>IF(AND(BQ4=0,BQ46&gt;=0), "",BQ46/BQ4)</f>
        <v/>
      </c>
      <c r="BS46" s="47" t="str">
        <f>IF(AND(BQ124=0,BQ46&gt;=0),"",BQ46/BQ124)</f>
        <v/>
      </c>
      <c r="BT46" s="30" t="str">
        <f t="shared" si="10"/>
        <v/>
      </c>
      <c r="BU46" s="130">
        <f t="shared" si="32"/>
        <v>43.003023303112151</v>
      </c>
      <c r="BV46" s="30">
        <f>IF(AND(BU4=0,BU46&gt;=0), "",BU46/BU4)</f>
        <v>1.4568267012282732E-4</v>
      </c>
      <c r="BW46" s="47">
        <f>IF(AND(BU124=0,BU46&gt;=0),"",BU46/BU124)</f>
        <v>6.1865045589467075E-4</v>
      </c>
      <c r="BX46" s="131">
        <f t="shared" si="33"/>
        <v>0</v>
      </c>
      <c r="BY46" s="30" t="str">
        <f>IF(AND(BX4=0,BX46&gt;=0), "",BX46/BX4)</f>
        <v/>
      </c>
      <c r="BZ46" s="47">
        <f t="shared" si="11"/>
        <v>1</v>
      </c>
      <c r="CA46" s="129">
        <f>+'N EERR RODEO'!L45</f>
        <v>0</v>
      </c>
      <c r="CB46" s="30" t="str">
        <f>IF(AND(CA4=0,CA46&gt;=0), "",CA46/CA4)</f>
        <v/>
      </c>
      <c r="CC46" s="47" t="str">
        <f>IF(AND(CA124=0,CA46&gt;=0),"",CA46/CA124)</f>
        <v/>
      </c>
      <c r="CD46" s="30" t="str">
        <f t="shared" si="26"/>
        <v/>
      </c>
      <c r="CE46" s="130">
        <f t="shared" si="34"/>
        <v>43.003023303112151</v>
      </c>
      <c r="CF46" s="30">
        <f>IF(AND(CE4=0,CE46&gt;=0), "",CE46/CE4)</f>
        <v>1.4568267012282732E-4</v>
      </c>
      <c r="CG46" s="47">
        <f>IF(AND(CE124=0,CE46&gt;=0),"",CE46/CE124)</f>
        <v>6.1865045589467075E-4</v>
      </c>
      <c r="CH46" s="129">
        <f>+'N EERR RODEO'!M45</f>
        <v>0</v>
      </c>
      <c r="CI46" s="30" t="str">
        <f>IF(AND(CH4=0,CH46&gt;=0), "",CH46/CH4)</f>
        <v/>
      </c>
      <c r="CJ46" s="47" t="str">
        <f>IF(AND(CH124=0,CH46&gt;=0),"",CH46/CH124)</f>
        <v/>
      </c>
      <c r="CK46" s="30" t="str">
        <f t="shared" si="13"/>
        <v/>
      </c>
      <c r="CL46" s="130">
        <f t="shared" si="35"/>
        <v>43.003023303112151</v>
      </c>
      <c r="CM46" s="30">
        <f>IF(AND(CL4=0,CL46&gt;=0), "",CL46/CL4)</f>
        <v>1.4568267012282732E-4</v>
      </c>
      <c r="CN46" s="47">
        <f>IF(AND(CL124=0,CL46&gt;=0),"",CL46/CL124)</f>
        <v>6.1865045589467075E-4</v>
      </c>
      <c r="CO46" s="129">
        <f>+'N EERR RODEO'!N45</f>
        <v>0</v>
      </c>
      <c r="CP46" s="30" t="str">
        <f>IF(AND(CO4=0,CO46&gt;=0), "",CO46/CO4)</f>
        <v/>
      </c>
      <c r="CQ46" s="47" t="str">
        <f>IF(AND(CO124=0,CO46&gt;=0),"",CO46/CO124)</f>
        <v/>
      </c>
      <c r="CR46" s="30" t="str">
        <f t="shared" si="14"/>
        <v/>
      </c>
      <c r="CS46" s="130">
        <f t="shared" si="36"/>
        <v>43.003023303112151</v>
      </c>
      <c r="CT46" s="30">
        <f>IF(AND(CS4=0,CS46&gt;=0), "",CS46/CS4)</f>
        <v>1.4568267012282732E-4</v>
      </c>
      <c r="CU46" s="47">
        <f>IF(AND(CS124=0,CS46&gt;=0),"",CS46/CS124)</f>
        <v>6.1865045589467075E-4</v>
      </c>
      <c r="CV46" s="131">
        <f t="shared" si="37"/>
        <v>0</v>
      </c>
      <c r="CW46" s="30" t="str">
        <f>IF(AND(CV4=0,CV46&gt;=0), "",CV46/CV4)</f>
        <v/>
      </c>
      <c r="CX46" s="47">
        <f t="shared" si="15"/>
        <v>1</v>
      </c>
    </row>
    <row r="47" spans="1:102" outlineLevel="1" x14ac:dyDescent="0.3">
      <c r="A47" s="29" t="s">
        <v>9</v>
      </c>
      <c r="B47" s="129">
        <f>+'N EERR RODEO'!B46</f>
        <v>0</v>
      </c>
      <c r="C47" s="30" t="str">
        <f>IF(AND(B4=0,B47&gt;=0), "",B47/B4)</f>
        <v/>
      </c>
      <c r="D47" s="47" t="str">
        <f>IF(AND(B124=0,B47&gt;=0),"",B47/B124)</f>
        <v/>
      </c>
      <c r="E47" s="129">
        <f>+'N EERR RODEO'!C46</f>
        <v>61.455424836601324</v>
      </c>
      <c r="F47" s="30">
        <f>IF(AND(E4=0,E47&gt;=0), "",E47/E4)</f>
        <v>1.7865424292863342E-3</v>
      </c>
      <c r="G47" s="47">
        <f>IF(AND(E124=0,E47&gt;=0),"",E47/E124)</f>
        <v>6.8039072491569152E-3</v>
      </c>
      <c r="H47" s="129">
        <f>+'N EERR RODEO'!D46</f>
        <v>0</v>
      </c>
      <c r="I47" s="30">
        <f>IF(AND(H4=0,H47&gt;=0), "",H47/H4)</f>
        <v>0</v>
      </c>
      <c r="J47" s="47">
        <f>IF(AND(H124=0,H47&gt;=0),"",H47/H124)</f>
        <v>0</v>
      </c>
      <c r="K47" s="30">
        <f t="shared" si="19"/>
        <v>-1</v>
      </c>
      <c r="L47" s="130">
        <f t="shared" si="38"/>
        <v>61.455424836601324</v>
      </c>
      <c r="M47" s="30">
        <f>IF(AND(L4=0,L47&gt;=0), "",L47/L4)</f>
        <v>8.3765774689853196E-4</v>
      </c>
      <c r="N47" s="47">
        <f>IF(AND(L124=0,L47&gt;=0),"",L47/L124)</f>
        <v>3.5900719511440006E-3</v>
      </c>
      <c r="O47" s="129">
        <f>+'N EERR RODEO'!E46</f>
        <v>0</v>
      </c>
      <c r="P47" s="30">
        <f>IF(AND(O4=0,O47&gt;=0), "",O47/O4)</f>
        <v>0</v>
      </c>
      <c r="Q47" s="47">
        <f>IF(AND(O124=0,O47&gt;=0),"",O47/O124)</f>
        <v>0</v>
      </c>
      <c r="R47" s="30" t="str">
        <f t="shared" si="20"/>
        <v/>
      </c>
      <c r="S47" s="130">
        <f t="shared" si="39"/>
        <v>61.455424836601324</v>
      </c>
      <c r="T47" s="30">
        <f>IF(AND(S4=0,S47&gt;=0), "",S47/S4)</f>
        <v>5.018250325714062E-4</v>
      </c>
      <c r="U47" s="47">
        <f>IF(AND(S124=0,S47&gt;=0),"",S47/S124)</f>
        <v>2.1554576465709846E-3</v>
      </c>
      <c r="V47" s="131"/>
      <c r="W47" s="30" t="str">
        <f>IF(AND(V4=0,V47&gt;=0), "",V47/V4)</f>
        <v/>
      </c>
      <c r="X47" s="47">
        <f t="shared" si="21"/>
        <v>1</v>
      </c>
      <c r="Y47" s="129">
        <f>+'N EERR RODEO'!F46</f>
        <v>41.479219618528603</v>
      </c>
      <c r="Z47" s="30">
        <f>IF(AND(Y4=0,Y47&gt;=0), "",Y47/Y4)</f>
        <v>7.5557359494879037E-4</v>
      </c>
      <c r="AA47" s="47">
        <f>IF(AND(Y124=0,Y47&gt;=0),"",Y47/Y124)</f>
        <v>3.167310232706081E-3</v>
      </c>
      <c r="AB47" s="30">
        <f t="shared" si="22"/>
        <v>1</v>
      </c>
      <c r="AC47" s="130">
        <f t="shared" si="27"/>
        <v>102.93464445512993</v>
      </c>
      <c r="AD47" s="30">
        <f>IF(AND(AC4=0,AC47&gt;=0), "",AC47/AC4)</f>
        <v>5.8036632251940758E-4</v>
      </c>
      <c r="AE47" s="47">
        <f>IF(AND(AC124=0,AC47&gt;=0),"",AC47/AC124)</f>
        <v>2.473939527969518E-3</v>
      </c>
      <c r="AF47" s="129">
        <f>+'N EERR RODEO'!G46</f>
        <v>0</v>
      </c>
      <c r="AG47" s="30">
        <f>IF(AND(AF4=0,AF47&gt;=0), "",AF47/AF4)</f>
        <v>0</v>
      </c>
      <c r="AH47" s="47">
        <f>IF(AND(AF124=0,AF47&gt;=0),"",AF47/AF124)</f>
        <v>0</v>
      </c>
      <c r="AI47" s="30">
        <f t="shared" si="4"/>
        <v>-1</v>
      </c>
      <c r="AJ47" s="130">
        <f t="shared" si="16"/>
        <v>102.93464445512993</v>
      </c>
      <c r="AK47" s="30">
        <f>IF(AND(AJ4=0,AJ47&gt;=0), "",AJ47/AJ4)</f>
        <v>4.3012195392480091E-4</v>
      </c>
      <c r="AL47" s="47">
        <f>IF(AND(AJ124=0,AJ47&gt;=0),"",AJ47/AJ124)</f>
        <v>1.8447974328240711E-3</v>
      </c>
      <c r="AM47" s="129">
        <f>+'N EERR RODEO'!H46</f>
        <v>0</v>
      </c>
      <c r="AN47" s="30">
        <f>IF(AND(AM4=0,AM47&gt;=0), "",AM47/AM4)</f>
        <v>0</v>
      </c>
      <c r="AO47" s="47">
        <f>IF(AND(AM124=0,AM47&gt;=0),"",AM47/AM124)</f>
        <v>0</v>
      </c>
      <c r="AP47" s="30" t="str">
        <f t="shared" si="5"/>
        <v/>
      </c>
      <c r="AQ47" s="130">
        <f t="shared" si="17"/>
        <v>102.93464445512993</v>
      </c>
      <c r="AR47" s="30">
        <f>IF(AND(AQ4=0,AQ47&gt;=0), "",AQ47/AQ4)</f>
        <v>3.4871487399077718E-4</v>
      </c>
      <c r="AS47" s="47">
        <f>IF(AND(AQ124=0,AQ47&gt;=0),"",AQ47/AQ124)</f>
        <v>1.48083924868867E-3</v>
      </c>
      <c r="AT47" s="131">
        <f t="shared" si="28"/>
        <v>0</v>
      </c>
      <c r="AU47" s="30" t="str">
        <f>IF(AND(AT4=0,AT47&gt;=0), "",AT47/AT4)</f>
        <v/>
      </c>
      <c r="AV47" s="47">
        <f t="shared" si="23"/>
        <v>1</v>
      </c>
      <c r="AW47" s="131">
        <f t="shared" si="40"/>
        <v>17.155774075854989</v>
      </c>
      <c r="AX47" s="30">
        <f>IF(AND(AW4=0,AW47&gt;=0), "",AW47/AW4)</f>
        <v>3.4871487399077723E-4</v>
      </c>
      <c r="AY47" s="47">
        <f>IF(AND(AW124=0,AW47&gt;=0),"",AW47/AW124)</f>
        <v>1.4808392486886698E-3</v>
      </c>
      <c r="AZ47" s="131">
        <f t="shared" si="29"/>
        <v>0</v>
      </c>
      <c r="BA47" s="30" t="str">
        <f>IF(AND(AZ4=0,AZ47&gt;=0), "",AZ47/AZ4)</f>
        <v/>
      </c>
      <c r="BB47" s="47">
        <f t="shared" si="24"/>
        <v>1</v>
      </c>
      <c r="BC47" s="129">
        <f>+'N EERR RODEO'!I46</f>
        <v>0</v>
      </c>
      <c r="BD47" s="30" t="str">
        <f>IF(AND(BC4=0,BC47&gt;=0), "",BC47/BC4)</f>
        <v/>
      </c>
      <c r="BE47" s="47" t="str">
        <f>IF(AND(BC124=0,BC47&gt;=0),"",BC47/BC124)</f>
        <v/>
      </c>
      <c r="BF47" s="30" t="str">
        <f t="shared" si="25"/>
        <v/>
      </c>
      <c r="BG47" s="130">
        <f t="shared" si="30"/>
        <v>102.93464445512993</v>
      </c>
      <c r="BH47" s="30">
        <f>IF(AND(BG4=0,BG47&gt;=0), "",BG47/BG4)</f>
        <v>3.4871487399077718E-4</v>
      </c>
      <c r="BI47" s="47">
        <f>IF(AND(BG124=0,BG47&gt;=0),"",BG47/BG124)</f>
        <v>1.48083924868867E-3</v>
      </c>
      <c r="BJ47" s="129">
        <f>+'N EERR RODEO'!J46</f>
        <v>0</v>
      </c>
      <c r="BK47" s="30" t="str">
        <f>IF(AND(BJ4=0,BJ47&gt;=0), "",BJ47/BJ4)</f>
        <v/>
      </c>
      <c r="BL47" s="47" t="str">
        <f>IF(AND(BJ124=0,BJ47&gt;=0),"",BJ47/BJ124)</f>
        <v/>
      </c>
      <c r="BM47" s="30" t="str">
        <f t="shared" si="9"/>
        <v/>
      </c>
      <c r="BN47" s="130">
        <f t="shared" si="31"/>
        <v>102.93464445512993</v>
      </c>
      <c r="BO47" s="30">
        <f>IF(AND(BN4=0,BN47&gt;=0), "",BN47/BN4)</f>
        <v>3.4871487399077718E-4</v>
      </c>
      <c r="BP47" s="47">
        <f>IF(AND(BN124=0,BN47&gt;=0),"",BN47/BN124)</f>
        <v>1.48083924868867E-3</v>
      </c>
      <c r="BQ47" s="129">
        <f>+'N EERR RODEO'!K46</f>
        <v>0</v>
      </c>
      <c r="BR47" s="30" t="str">
        <f>IF(AND(BQ4=0,BQ47&gt;=0), "",BQ47/BQ4)</f>
        <v/>
      </c>
      <c r="BS47" s="47" t="str">
        <f>IF(AND(BQ124=0,BQ47&gt;=0),"",BQ47/BQ124)</f>
        <v/>
      </c>
      <c r="BT47" s="30" t="str">
        <f t="shared" si="10"/>
        <v/>
      </c>
      <c r="BU47" s="130">
        <f t="shared" si="32"/>
        <v>102.93464445512993</v>
      </c>
      <c r="BV47" s="30">
        <f>IF(AND(BU4=0,BU47&gt;=0), "",BU47/BU4)</f>
        <v>3.4871487399077718E-4</v>
      </c>
      <c r="BW47" s="47">
        <f>IF(AND(BU124=0,BU47&gt;=0),"",BU47/BU124)</f>
        <v>1.48083924868867E-3</v>
      </c>
      <c r="BX47" s="131">
        <f t="shared" si="33"/>
        <v>0</v>
      </c>
      <c r="BY47" s="30" t="str">
        <f>IF(AND(BX4=0,BX47&gt;=0), "",BX47/BX4)</f>
        <v/>
      </c>
      <c r="BZ47" s="47">
        <f t="shared" si="11"/>
        <v>1</v>
      </c>
      <c r="CA47" s="129">
        <f>+'N EERR RODEO'!L46</f>
        <v>0</v>
      </c>
      <c r="CB47" s="30" t="str">
        <f>IF(AND(CA4=0,CA47&gt;=0), "",CA47/CA4)</f>
        <v/>
      </c>
      <c r="CC47" s="47" t="str">
        <f>IF(AND(CA124=0,CA47&gt;=0),"",CA47/CA124)</f>
        <v/>
      </c>
      <c r="CD47" s="30" t="str">
        <f t="shared" si="26"/>
        <v/>
      </c>
      <c r="CE47" s="130">
        <f t="shared" si="34"/>
        <v>102.93464445512993</v>
      </c>
      <c r="CF47" s="30">
        <f>IF(AND(CE4=0,CE47&gt;=0), "",CE47/CE4)</f>
        <v>3.4871487399077718E-4</v>
      </c>
      <c r="CG47" s="47">
        <f>IF(AND(CE124=0,CE47&gt;=0),"",CE47/CE124)</f>
        <v>1.48083924868867E-3</v>
      </c>
      <c r="CH47" s="129">
        <f>+'N EERR RODEO'!M46</f>
        <v>0</v>
      </c>
      <c r="CI47" s="30" t="str">
        <f>IF(AND(CH4=0,CH47&gt;=0), "",CH47/CH4)</f>
        <v/>
      </c>
      <c r="CJ47" s="47" t="str">
        <f>IF(AND(CH124=0,CH47&gt;=0),"",CH47/CH124)</f>
        <v/>
      </c>
      <c r="CK47" s="30" t="str">
        <f t="shared" si="13"/>
        <v/>
      </c>
      <c r="CL47" s="130">
        <f t="shared" si="35"/>
        <v>102.93464445512993</v>
      </c>
      <c r="CM47" s="30">
        <f>IF(AND(CL4=0,CL47&gt;=0), "",CL47/CL4)</f>
        <v>3.4871487399077718E-4</v>
      </c>
      <c r="CN47" s="47">
        <f>IF(AND(CL124=0,CL47&gt;=0),"",CL47/CL124)</f>
        <v>1.48083924868867E-3</v>
      </c>
      <c r="CO47" s="129">
        <f>+'N EERR RODEO'!N46</f>
        <v>0</v>
      </c>
      <c r="CP47" s="30" t="str">
        <f>IF(AND(CO4=0,CO47&gt;=0), "",CO47/CO4)</f>
        <v/>
      </c>
      <c r="CQ47" s="47" t="str">
        <f>IF(AND(CO124=0,CO47&gt;=0),"",CO47/CO124)</f>
        <v/>
      </c>
      <c r="CR47" s="30" t="str">
        <f t="shared" si="14"/>
        <v/>
      </c>
      <c r="CS47" s="130">
        <f t="shared" si="36"/>
        <v>102.93464445512993</v>
      </c>
      <c r="CT47" s="30">
        <f>IF(AND(CS4=0,CS47&gt;=0), "",CS47/CS4)</f>
        <v>3.4871487399077718E-4</v>
      </c>
      <c r="CU47" s="47">
        <f>IF(AND(CS124=0,CS47&gt;=0),"",CS47/CS124)</f>
        <v>1.48083924868867E-3</v>
      </c>
      <c r="CV47" s="131">
        <f t="shared" si="37"/>
        <v>0</v>
      </c>
      <c r="CW47" s="30" t="str">
        <f>IF(AND(CV4=0,CV47&gt;=0), "",CV47/CV4)</f>
        <v/>
      </c>
      <c r="CX47" s="47">
        <f t="shared" si="15"/>
        <v>1</v>
      </c>
    </row>
    <row r="48" spans="1:102" outlineLevel="1" x14ac:dyDescent="0.3">
      <c r="A48" s="29" t="s">
        <v>10</v>
      </c>
      <c r="B48" s="129">
        <f>+'N EERR RODEO'!B47</f>
        <v>0</v>
      </c>
      <c r="C48" s="30" t="str">
        <f>IF(AND(B4=0,B48&gt;=0), "",B48/B4)</f>
        <v/>
      </c>
      <c r="D48" s="47" t="str">
        <f>IF(AND(B124=0,B48&gt;=0),"",B48/B124)</f>
        <v/>
      </c>
      <c r="E48" s="129">
        <f>+'N EERR RODEO'!C47</f>
        <v>71.440998722435168</v>
      </c>
      <c r="F48" s="30">
        <f>IF(AND(E4=0,E48&gt;=0), "",E48/E4)</f>
        <v>2.0768284614022642E-3</v>
      </c>
      <c r="G48" s="47">
        <f>IF(AND(E124=0,E48&gt;=0),"",E48/E124)</f>
        <v>7.9094389207621362E-3</v>
      </c>
      <c r="H48" s="129">
        <f>+'N EERR RODEO'!D47</f>
        <v>14.763219699665505</v>
      </c>
      <c r="I48" s="30">
        <f>IF(AND(H4=0,H48&gt;=0), "",H48/H4)</f>
        <v>3.7886751178792624E-4</v>
      </c>
      <c r="J48" s="47">
        <f>IF(AND(H124=0,H48&gt;=0),"",H48/H124)</f>
        <v>1.8258234409697857E-3</v>
      </c>
      <c r="K48" s="30">
        <f t="shared" si="19"/>
        <v>-0.7933508774558985</v>
      </c>
      <c r="L48" s="130">
        <f t="shared" si="38"/>
        <v>86.204218422100666</v>
      </c>
      <c r="M48" s="30">
        <f>IF(AND(L4=0,L48&gt;=0), "",L48/L4)</f>
        <v>1.1749919810756803E-3</v>
      </c>
      <c r="N48" s="47">
        <f>IF(AND(L124=0,L48&gt;=0),"",L48/L124)</f>
        <v>5.0358344678329576E-3</v>
      </c>
      <c r="O48" s="129">
        <f>+'N EERR RODEO'!E47</f>
        <v>16.214955556081364</v>
      </c>
      <c r="P48" s="30">
        <f>IF(AND(O4=0,O48&gt;=0), "",O48/O4)</f>
        <v>3.3025657190189663E-4</v>
      </c>
      <c r="Q48" s="47">
        <f>IF(AND(O124=0,O48&gt;=0),"",O48/O124)</f>
        <v>1.4231904695496149E-3</v>
      </c>
      <c r="R48" s="30">
        <f t="shared" si="20"/>
        <v>9.8334637426600841E-2</v>
      </c>
      <c r="S48" s="130">
        <f t="shared" si="39"/>
        <v>102.41917397818203</v>
      </c>
      <c r="T48" s="30">
        <f>IF(AND(S4=0,S48&gt;=0), "",S48/S4)</f>
        <v>8.3632169908826721E-4</v>
      </c>
      <c r="U48" s="47">
        <f>IF(AND(S124=0,S48&gt;=0),"",S48/S124)</f>
        <v>3.5922002377124108E-3</v>
      </c>
      <c r="V48" s="131"/>
      <c r="W48" s="30" t="str">
        <f>IF(AND(V4=0,V48&gt;=0), "",V48/V4)</f>
        <v/>
      </c>
      <c r="X48" s="47">
        <f t="shared" si="21"/>
        <v>1</v>
      </c>
      <c r="Y48" s="129">
        <f>+'N EERR RODEO'!F47</f>
        <v>63.932166601790577</v>
      </c>
      <c r="Z48" s="30">
        <f>IF(AND(Y4=0,Y48&gt;=0), "",Y48/Y4)</f>
        <v>1.1645700520991008E-3</v>
      </c>
      <c r="AA48" s="47">
        <f>IF(AND(Y124=0,Y48&gt;=0),"",Y48/Y124)</f>
        <v>4.8817940004461519E-3</v>
      </c>
      <c r="AB48" s="30">
        <f t="shared" si="22"/>
        <v>2.9427901224072759</v>
      </c>
      <c r="AC48" s="130">
        <f t="shared" si="27"/>
        <v>166.3513405799726</v>
      </c>
      <c r="AD48" s="30">
        <f>IF(AND(AC4=0,AC48&gt;=0), "",AC48/AC4)</f>
        <v>9.3792246808271473E-4</v>
      </c>
      <c r="AE48" s="47">
        <f>IF(AND(AC124=0,AC48&gt;=0),"",AC48/AC124)</f>
        <v>3.9981015057657197E-3</v>
      </c>
      <c r="AF48" s="129">
        <f>+'N EERR RODEO'!G47</f>
        <v>16.79209802889396</v>
      </c>
      <c r="AG48" s="30">
        <f>IF(AND(AF4=0,AF48&gt;=0), "",AF48/AF4)</f>
        <v>2.7104350359057685E-4</v>
      </c>
      <c r="AH48" s="47">
        <f>IF(AND(AF124=0,AF48&gt;=0),"",AF48/AF124)</f>
        <v>1.1834023112570755E-3</v>
      </c>
      <c r="AI48" s="30">
        <f t="shared" si="4"/>
        <v>-0.73734508117821773</v>
      </c>
      <c r="AJ48" s="130">
        <f t="shared" si="16"/>
        <v>183.14343860886657</v>
      </c>
      <c r="AK48" s="30">
        <f>IF(AND(AJ4=0,AJ48&gt;=0), "",AJ48/AJ4)</f>
        <v>7.6528183567283576E-4</v>
      </c>
      <c r="AL48" s="47">
        <f>IF(AND(AJ124=0,AJ48&gt;=0),"",AJ48/AJ124)</f>
        <v>3.2823015727371269E-3</v>
      </c>
      <c r="AM48" s="129">
        <f>+'N EERR RODEO'!H47</f>
        <v>17.514706081218133</v>
      </c>
      <c r="AN48" s="30">
        <f>IF(AND(AM4=0,AM48&gt;=0), "",AM48/AM4)</f>
        <v>3.1350263113905959E-4</v>
      </c>
      <c r="AO48" s="47">
        <f>IF(AND(AM124=0,AM48&gt;=0),"",AM48/AM124)</f>
        <v>1.2771632035363282E-3</v>
      </c>
      <c r="AP48" s="30">
        <f t="shared" si="5"/>
        <v>4.3032624695305478E-2</v>
      </c>
      <c r="AQ48" s="130">
        <f t="shared" si="17"/>
        <v>200.6581446900847</v>
      </c>
      <c r="AR48" s="30">
        <f>IF(AND(AQ4=0,AQ48&gt;=0), "",AQ48/AQ4)</f>
        <v>6.797757937690999E-4</v>
      </c>
      <c r="AS48" s="47">
        <f>IF(AND(AQ124=0,AQ48&gt;=0),"",AQ48/AQ124)</f>
        <v>2.8867098905233442E-3</v>
      </c>
      <c r="AT48" s="131">
        <f t="shared" si="28"/>
        <v>0</v>
      </c>
      <c r="AU48" s="30" t="str">
        <f>IF(AND(AT4=0,AT48&gt;=0), "",AT48/AT4)</f>
        <v/>
      </c>
      <c r="AV48" s="47">
        <f t="shared" si="23"/>
        <v>1</v>
      </c>
      <c r="AW48" s="131">
        <f t="shared" si="40"/>
        <v>33.443024115014119</v>
      </c>
      <c r="AX48" s="30">
        <f>IF(AND(AW4=0,AW48&gt;=0), "",AW48/AW4)</f>
        <v>6.7977579376910001E-4</v>
      </c>
      <c r="AY48" s="47">
        <f>IF(AND(AW124=0,AW48&gt;=0),"",AW48/AW124)</f>
        <v>2.8867098905233438E-3</v>
      </c>
      <c r="AZ48" s="131">
        <f t="shared" si="29"/>
        <v>0</v>
      </c>
      <c r="BA48" s="30" t="str">
        <f>IF(AND(AZ4=0,AZ48&gt;=0), "",AZ48/AZ4)</f>
        <v/>
      </c>
      <c r="BB48" s="47">
        <f t="shared" si="24"/>
        <v>1</v>
      </c>
      <c r="BC48" s="129">
        <f>+'N EERR RODEO'!I47</f>
        <v>0</v>
      </c>
      <c r="BD48" s="30" t="str">
        <f>IF(AND(BC4=0,BC48&gt;=0), "",BC48/BC4)</f>
        <v/>
      </c>
      <c r="BE48" s="47" t="str">
        <f>IF(AND(BC124=0,BC48&gt;=0),"",BC48/BC124)</f>
        <v/>
      </c>
      <c r="BF48" s="30">
        <f t="shared" si="25"/>
        <v>-1</v>
      </c>
      <c r="BG48" s="130">
        <f t="shared" si="30"/>
        <v>200.6581446900847</v>
      </c>
      <c r="BH48" s="30">
        <f>IF(AND(BG4=0,BG48&gt;=0), "",BG48/BG4)</f>
        <v>6.797757937690999E-4</v>
      </c>
      <c r="BI48" s="47">
        <f>IF(AND(BG124=0,BG48&gt;=0),"",BG48/BG124)</f>
        <v>2.8867098905233442E-3</v>
      </c>
      <c r="BJ48" s="129">
        <f>+'N EERR RODEO'!J47</f>
        <v>0</v>
      </c>
      <c r="BK48" s="30" t="str">
        <f>IF(AND(BJ4=0,BJ48&gt;=0), "",BJ48/BJ4)</f>
        <v/>
      </c>
      <c r="BL48" s="47" t="str">
        <f>IF(AND(BJ124=0,BJ48&gt;=0),"",BJ48/BJ124)</f>
        <v/>
      </c>
      <c r="BM48" s="30" t="str">
        <f t="shared" si="9"/>
        <v/>
      </c>
      <c r="BN48" s="130">
        <f t="shared" si="31"/>
        <v>200.6581446900847</v>
      </c>
      <c r="BO48" s="30">
        <f>IF(AND(BN4=0,BN48&gt;=0), "",BN48/BN4)</f>
        <v>6.797757937690999E-4</v>
      </c>
      <c r="BP48" s="47">
        <f>IF(AND(BN124=0,BN48&gt;=0),"",BN48/BN124)</f>
        <v>2.8867098905233442E-3</v>
      </c>
      <c r="BQ48" s="129">
        <f>+'N EERR RODEO'!K47</f>
        <v>0</v>
      </c>
      <c r="BR48" s="30" t="str">
        <f>IF(AND(BQ4=0,BQ48&gt;=0), "",BQ48/BQ4)</f>
        <v/>
      </c>
      <c r="BS48" s="47" t="str">
        <f>IF(AND(BQ124=0,BQ48&gt;=0),"",BQ48/BQ124)</f>
        <v/>
      </c>
      <c r="BT48" s="30" t="str">
        <f t="shared" si="10"/>
        <v/>
      </c>
      <c r="BU48" s="130">
        <f t="shared" si="32"/>
        <v>200.6581446900847</v>
      </c>
      <c r="BV48" s="30">
        <f>IF(AND(BU4=0,BU48&gt;=0), "",BU48/BU4)</f>
        <v>6.797757937690999E-4</v>
      </c>
      <c r="BW48" s="47">
        <f>IF(AND(BU124=0,BU48&gt;=0),"",BU48/BU124)</f>
        <v>2.8867098905233442E-3</v>
      </c>
      <c r="BX48" s="131">
        <f t="shared" si="33"/>
        <v>0</v>
      </c>
      <c r="BY48" s="30" t="str">
        <f>IF(AND(BX4=0,BX48&gt;=0), "",BX48/BX4)</f>
        <v/>
      </c>
      <c r="BZ48" s="47">
        <f t="shared" si="11"/>
        <v>1</v>
      </c>
      <c r="CA48" s="129">
        <f>+'N EERR RODEO'!L47</f>
        <v>0</v>
      </c>
      <c r="CB48" s="30" t="str">
        <f>IF(AND(CA4=0,CA48&gt;=0), "",CA48/CA4)</f>
        <v/>
      </c>
      <c r="CC48" s="47" t="str">
        <f>IF(AND(CA124=0,CA48&gt;=0),"",CA48/CA124)</f>
        <v/>
      </c>
      <c r="CD48" s="30" t="str">
        <f t="shared" si="26"/>
        <v/>
      </c>
      <c r="CE48" s="130">
        <f t="shared" si="34"/>
        <v>200.6581446900847</v>
      </c>
      <c r="CF48" s="30">
        <f>IF(AND(CE4=0,CE48&gt;=0), "",CE48/CE4)</f>
        <v>6.797757937690999E-4</v>
      </c>
      <c r="CG48" s="47">
        <f>IF(AND(CE124=0,CE48&gt;=0),"",CE48/CE124)</f>
        <v>2.8867098905233442E-3</v>
      </c>
      <c r="CH48" s="129">
        <f>+'N EERR RODEO'!M47</f>
        <v>0</v>
      </c>
      <c r="CI48" s="30" t="str">
        <f>IF(AND(CH4=0,CH48&gt;=0), "",CH48/CH4)</f>
        <v/>
      </c>
      <c r="CJ48" s="47" t="str">
        <f>IF(AND(CH124=0,CH48&gt;=0),"",CH48/CH124)</f>
        <v/>
      </c>
      <c r="CK48" s="30" t="str">
        <f t="shared" si="13"/>
        <v/>
      </c>
      <c r="CL48" s="130">
        <f t="shared" si="35"/>
        <v>200.6581446900847</v>
      </c>
      <c r="CM48" s="30">
        <f>IF(AND(CL4=0,CL48&gt;=0), "",CL48/CL4)</f>
        <v>6.797757937690999E-4</v>
      </c>
      <c r="CN48" s="47">
        <f>IF(AND(CL124=0,CL48&gt;=0),"",CL48/CL124)</f>
        <v>2.8867098905233442E-3</v>
      </c>
      <c r="CO48" s="129">
        <f>+'N EERR RODEO'!N47</f>
        <v>0</v>
      </c>
      <c r="CP48" s="30" t="str">
        <f>IF(AND(CO4=0,CO48&gt;=0), "",CO48/CO4)</f>
        <v/>
      </c>
      <c r="CQ48" s="47" t="str">
        <f>IF(AND(CO124=0,CO48&gt;=0),"",CO48/CO124)</f>
        <v/>
      </c>
      <c r="CR48" s="30" t="str">
        <f t="shared" si="14"/>
        <v/>
      </c>
      <c r="CS48" s="130">
        <f t="shared" si="36"/>
        <v>200.6581446900847</v>
      </c>
      <c r="CT48" s="30">
        <f>IF(AND(CS4=0,CS48&gt;=0), "",CS48/CS4)</f>
        <v>6.797757937690999E-4</v>
      </c>
      <c r="CU48" s="47">
        <f>IF(AND(CS124=0,CS48&gt;=0),"",CS48/CS124)</f>
        <v>2.8867098905233442E-3</v>
      </c>
      <c r="CV48" s="131">
        <f t="shared" si="37"/>
        <v>0</v>
      </c>
      <c r="CW48" s="30" t="str">
        <f>IF(AND(CV4=0,CV48&gt;=0), "",CV48/CV4)</f>
        <v/>
      </c>
      <c r="CX48" s="47">
        <f t="shared" si="15"/>
        <v>1</v>
      </c>
    </row>
    <row r="49" spans="1:102" outlineLevel="1" x14ac:dyDescent="0.3">
      <c r="A49" s="29" t="s">
        <v>11</v>
      </c>
      <c r="B49" s="129">
        <f>+'N EERR RODEO'!B48</f>
        <v>0</v>
      </c>
      <c r="C49" s="30" t="str">
        <f>IF(AND(B4=0,B49&gt;=0), "",B49/B4)</f>
        <v/>
      </c>
      <c r="D49" s="47" t="str">
        <f>IF(AND(B124=0,B49&gt;=0),"",B49/B124)</f>
        <v/>
      </c>
      <c r="E49" s="129">
        <f>+'N EERR RODEO'!C48</f>
        <v>0</v>
      </c>
      <c r="F49" s="30">
        <f>IF(AND(E4=0,E49&gt;=0), "",E49/E4)</f>
        <v>0</v>
      </c>
      <c r="G49" s="47">
        <f>IF(AND(E124=0,E49&gt;=0),"",E49/E124)</f>
        <v>0</v>
      </c>
      <c r="H49" s="129">
        <f>+'N EERR RODEO'!D48</f>
        <v>0</v>
      </c>
      <c r="I49" s="30">
        <f>IF(AND(H4=0,H49&gt;=0), "",H49/H4)</f>
        <v>0</v>
      </c>
      <c r="J49" s="47">
        <f>IF(AND(H124=0,H49&gt;=0),"",H49/H124)</f>
        <v>0</v>
      </c>
      <c r="K49" s="30" t="str">
        <f t="shared" si="19"/>
        <v/>
      </c>
      <c r="L49" s="130">
        <f t="shared" si="38"/>
        <v>0</v>
      </c>
      <c r="M49" s="30">
        <f>IF(AND(L4=0,L49&gt;=0), "",L49/L4)</f>
        <v>0</v>
      </c>
      <c r="N49" s="47">
        <f>IF(AND(L124=0,L49&gt;=0),"",L49/L124)</f>
        <v>0</v>
      </c>
      <c r="O49" s="129">
        <f>+'N EERR RODEO'!E48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RODEO'!F48</f>
        <v>0</v>
      </c>
      <c r="Z49" s="30">
        <f>IF(AND(Y4=0,Y49&gt;=0), "",Y49/Y4)</f>
        <v>0</v>
      </c>
      <c r="AA49" s="47">
        <f>IF(AND(Y124=0,Y49&gt;=0),"",Y49/Y124)</f>
        <v>0</v>
      </c>
      <c r="AB49" s="30" t="str">
        <f t="shared" si="22"/>
        <v/>
      </c>
      <c r="AC49" s="130">
        <f t="shared" si="27"/>
        <v>0</v>
      </c>
      <c r="AD49" s="30">
        <f>IF(AND(AC4=0,AC49&gt;=0), "",AC49/AC4)</f>
        <v>0</v>
      </c>
      <c r="AE49" s="47">
        <f>IF(AND(AC124=0,AC49&gt;=0),"",AC49/AC124)</f>
        <v>0</v>
      </c>
      <c r="AF49" s="129">
        <f>+'N EERR RODEO'!G48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RODEO'!H48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RODEO'!I48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RODEO'!J48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RODEO'!K48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RODEO'!L48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RODEO'!M48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RODEO'!N48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RODEO'!B49</f>
        <v>0</v>
      </c>
      <c r="C50" s="30" t="str">
        <f>IF(AND(B4=0,B50&gt;=0), "",B50/B4)</f>
        <v/>
      </c>
      <c r="D50" s="47" t="str">
        <f>IF(AND(B124=0,B50&gt;=0),"",B50/B124)</f>
        <v/>
      </c>
      <c r="E50" s="129">
        <f>+'N EERR RODEO'!C49</f>
        <v>0</v>
      </c>
      <c r="F50" s="30">
        <f>IF(AND(E4=0,E50&gt;=0), "",E50/E4)</f>
        <v>0</v>
      </c>
      <c r="G50" s="47">
        <f>IF(AND(E124=0,E50&gt;=0),"",E50/E124)</f>
        <v>0</v>
      </c>
      <c r="H50" s="129">
        <f>+'N EERR RODEO'!D49</f>
        <v>0</v>
      </c>
      <c r="I50" s="30">
        <f>IF(AND(H4=0,H50&gt;=0), "",H50/H4)</f>
        <v>0</v>
      </c>
      <c r="J50" s="47">
        <f>IF(AND(H124=0,H50&gt;=0),"",H50/H124)</f>
        <v>0</v>
      </c>
      <c r="K50" s="30" t="str">
        <f t="shared" si="19"/>
        <v/>
      </c>
      <c r="L50" s="130">
        <f t="shared" si="38"/>
        <v>0</v>
      </c>
      <c r="M50" s="30">
        <f>IF(AND(L4=0,L50&gt;=0), "",L50/L4)</f>
        <v>0</v>
      </c>
      <c r="N50" s="47">
        <f>IF(AND(L124=0,L50&gt;=0),"",L50/L124)</f>
        <v>0</v>
      </c>
      <c r="O50" s="129">
        <f>+'N EERR RODEO'!E49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RODEO'!F49</f>
        <v>0</v>
      </c>
      <c r="Z50" s="30">
        <f>IF(AND(Y4=0,Y50&gt;=0), "",Y50/Y4)</f>
        <v>0</v>
      </c>
      <c r="AA50" s="47">
        <f>IF(AND(Y124=0,Y50&gt;=0),"",Y50/Y124)</f>
        <v>0</v>
      </c>
      <c r="AB50" s="30" t="str">
        <f t="shared" si="22"/>
        <v/>
      </c>
      <c r="AC50" s="130">
        <f t="shared" si="27"/>
        <v>0</v>
      </c>
      <c r="AD50" s="30">
        <f>IF(AND(AC4=0,AC50&gt;=0), "",AC50/AC4)</f>
        <v>0</v>
      </c>
      <c r="AE50" s="47">
        <f>IF(AND(AC124=0,AC50&gt;=0),"",AC50/AC124)</f>
        <v>0</v>
      </c>
      <c r="AF50" s="129">
        <f>+'N EERR RODEO'!G49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RODEO'!H49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RODEO'!I49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RODEO'!J49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RODEO'!K49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RODEO'!L49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RODEO'!M49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RODEO'!N49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RODEO'!B50</f>
        <v>0</v>
      </c>
      <c r="C51" s="30" t="str">
        <f>IF(AND(B4=0,B51&gt;=0), "",B51/B4)</f>
        <v/>
      </c>
      <c r="D51" s="47" t="str">
        <f>IF(AND(B124=0,B51&gt;=0),"",B51/B124)</f>
        <v/>
      </c>
      <c r="E51" s="129">
        <f>+'N EERR RODEO'!C50</f>
        <v>0</v>
      </c>
      <c r="F51" s="30">
        <f>IF(AND(E4=0,E51&gt;=0), "",E51/E4)</f>
        <v>0</v>
      </c>
      <c r="G51" s="47">
        <f>IF(AND(E124=0,E51&gt;=0),"",E51/E124)</f>
        <v>0</v>
      </c>
      <c r="H51" s="129">
        <f>+'N EERR RODEO'!D50</f>
        <v>0</v>
      </c>
      <c r="I51" s="30">
        <f>IF(AND(H4=0,H51&gt;=0), "",H51/H4)</f>
        <v>0</v>
      </c>
      <c r="J51" s="47">
        <f>IF(AND(H124=0,H51&gt;=0),"",H51/H124)</f>
        <v>0</v>
      </c>
      <c r="K51" s="30" t="str">
        <f t="shared" si="19"/>
        <v/>
      </c>
      <c r="L51" s="130">
        <f t="shared" si="38"/>
        <v>0</v>
      </c>
      <c r="M51" s="30">
        <f>IF(AND(L4=0,L51&gt;=0), "",L51/L4)</f>
        <v>0</v>
      </c>
      <c r="N51" s="47">
        <f>IF(AND(L124=0,L51&gt;=0),"",L51/L124)</f>
        <v>0</v>
      </c>
      <c r="O51" s="129">
        <f>+'N EERR RODEO'!E50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RODEO'!F50</f>
        <v>0</v>
      </c>
      <c r="Z51" s="30">
        <f>IF(AND(Y4=0,Y51&gt;=0), "",Y51/Y4)</f>
        <v>0</v>
      </c>
      <c r="AA51" s="47">
        <f>IF(AND(Y124=0,Y51&gt;=0),"",Y51/Y124)</f>
        <v>0</v>
      </c>
      <c r="AB51" s="30" t="str">
        <f t="shared" si="22"/>
        <v/>
      </c>
      <c r="AC51" s="130">
        <f t="shared" si="27"/>
        <v>0</v>
      </c>
      <c r="AD51" s="30">
        <f>IF(AND(AC4=0,AC51&gt;=0), "",AC51/AC4)</f>
        <v>0</v>
      </c>
      <c r="AE51" s="47">
        <f>IF(AND(AC124=0,AC51&gt;=0),"",AC51/AC124)</f>
        <v>0</v>
      </c>
      <c r="AF51" s="129">
        <f>+'N EERR RODEO'!G50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RODEO'!H50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RODEO'!I50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RODEO'!J50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RODEO'!K50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RODEO'!L50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RODEO'!M50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RODEO'!N50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RODEO'!B51</f>
        <v>0</v>
      </c>
      <c r="C52" s="30" t="str">
        <f>IF(AND(B4=0,B52&gt;=0), "",B52/B4)</f>
        <v/>
      </c>
      <c r="D52" s="47" t="str">
        <f>IF(AND(B124=0,B52&gt;=0),"",B52/B124)</f>
        <v/>
      </c>
      <c r="E52" s="129">
        <f>+'N EERR RODEO'!C51</f>
        <v>0</v>
      </c>
      <c r="F52" s="30">
        <f>IF(AND(E4=0,E52&gt;=0), "",E52/E4)</f>
        <v>0</v>
      </c>
      <c r="G52" s="47">
        <f>IF(AND(E124=0,E52&gt;=0),"",E52/E124)</f>
        <v>0</v>
      </c>
      <c r="H52" s="129">
        <f>+'N EERR RODEO'!D51</f>
        <v>0</v>
      </c>
      <c r="I52" s="30">
        <f>IF(AND(H4=0,H52&gt;=0), "",H52/H4)</f>
        <v>0</v>
      </c>
      <c r="J52" s="47">
        <f>IF(AND(H124=0,H52&gt;=0),"",H52/H124)</f>
        <v>0</v>
      </c>
      <c r="K52" s="30" t="str">
        <f t="shared" si="19"/>
        <v/>
      </c>
      <c r="L52" s="130">
        <f t="shared" si="38"/>
        <v>0</v>
      </c>
      <c r="M52" s="30">
        <f>IF(AND(L4=0,L52&gt;=0), "",L52/L4)</f>
        <v>0</v>
      </c>
      <c r="N52" s="47">
        <f>IF(AND(L124=0,L52&gt;=0),"",L52/L124)</f>
        <v>0</v>
      </c>
      <c r="O52" s="129">
        <f>+'N EERR RODEO'!E51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RODEO'!F51</f>
        <v>0</v>
      </c>
      <c r="Z52" s="30">
        <f>IF(AND(Y4=0,Y52&gt;=0), "",Y52/Y4)</f>
        <v>0</v>
      </c>
      <c r="AA52" s="47">
        <f>IF(AND(Y124=0,Y52&gt;=0),"",Y52/Y124)</f>
        <v>0</v>
      </c>
      <c r="AB52" s="30" t="str">
        <f t="shared" si="22"/>
        <v/>
      </c>
      <c r="AC52" s="130">
        <f t="shared" si="27"/>
        <v>0</v>
      </c>
      <c r="AD52" s="30">
        <f>IF(AND(AC4=0,AC52&gt;=0), "",AC52/AC4)</f>
        <v>0</v>
      </c>
      <c r="AE52" s="47">
        <f>IF(AND(AC124=0,AC52&gt;=0),"",AC52/AC124)</f>
        <v>0</v>
      </c>
      <c r="AF52" s="129">
        <f>+'N EERR RODEO'!G51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RODEO'!H51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RODEO'!I51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RODEO'!J51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RODEO'!K51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RODEO'!L51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RODEO'!M51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RODEO'!N51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RODEO'!B52</f>
        <v>0</v>
      </c>
      <c r="C53" s="30" t="str">
        <f>IF(AND(B4=0,B53&gt;=0), "",B53/B4)</f>
        <v/>
      </c>
      <c r="D53" s="47" t="str">
        <f>IF(AND(B124=0,B53&gt;=0),"",B53/B124)</f>
        <v/>
      </c>
      <c r="E53" s="129">
        <f>+'N EERR RODEO'!C52</f>
        <v>0</v>
      </c>
      <c r="F53" s="30">
        <f>IF(AND(E4=0,E53&gt;=0), "",E53/E4)</f>
        <v>0</v>
      </c>
      <c r="G53" s="47">
        <f>IF(AND(E124=0,E53&gt;=0),"",E53/E124)</f>
        <v>0</v>
      </c>
      <c r="H53" s="129">
        <f>+'N EERR RODEO'!D52</f>
        <v>0</v>
      </c>
      <c r="I53" s="30">
        <f>IF(AND(H4=0,H53&gt;=0), "",H53/H4)</f>
        <v>0</v>
      </c>
      <c r="J53" s="47">
        <f>IF(AND(H124=0,H53&gt;=0),"",H53/H124)</f>
        <v>0</v>
      </c>
      <c r="K53" s="30" t="str">
        <f t="shared" si="19"/>
        <v/>
      </c>
      <c r="L53" s="130">
        <f t="shared" si="38"/>
        <v>0</v>
      </c>
      <c r="M53" s="30">
        <f>IF(AND(L4=0,L53&gt;=0), "",L53/L4)</f>
        <v>0</v>
      </c>
      <c r="N53" s="47">
        <f>IF(AND(L124=0,L53&gt;=0),"",L53/L124)</f>
        <v>0</v>
      </c>
      <c r="O53" s="129">
        <f>+'N EERR RODEO'!E52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RODEO'!F52</f>
        <v>0</v>
      </c>
      <c r="Z53" s="30">
        <f>IF(AND(Y4=0,Y53&gt;=0), "",Y53/Y4)</f>
        <v>0</v>
      </c>
      <c r="AA53" s="47">
        <f>IF(AND(Y124=0,Y53&gt;=0),"",Y53/Y124)</f>
        <v>0</v>
      </c>
      <c r="AB53" s="30" t="str">
        <f t="shared" si="22"/>
        <v/>
      </c>
      <c r="AC53" s="130">
        <f t="shared" si="27"/>
        <v>0</v>
      </c>
      <c r="AD53" s="30">
        <f>IF(AND(AC4=0,AC53&gt;=0), "",AC53/AC4)</f>
        <v>0</v>
      </c>
      <c r="AE53" s="47">
        <f>IF(AND(AC124=0,AC53&gt;=0),"",AC53/AC124)</f>
        <v>0</v>
      </c>
      <c r="AF53" s="129">
        <f>+'N EERR RODEO'!G52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RODEO'!H52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RODEO'!I52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RODEO'!J52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RODEO'!K52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RODEO'!L52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RODEO'!M52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RODEO'!N52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RODEO'!B53</f>
        <v>0</v>
      </c>
      <c r="C54" s="30" t="str">
        <f>IF(AND(B4=0,B54&gt;=0), "",B54/B4)</f>
        <v/>
      </c>
      <c r="D54" s="47" t="str">
        <f>IF(AND(B124=0,B54&gt;=0),"",B54/B124)</f>
        <v/>
      </c>
      <c r="E54" s="129">
        <f>+'N EERR RODEO'!C53</f>
        <v>0</v>
      </c>
      <c r="F54" s="30">
        <f>IF(AND(E4=0,E54&gt;=0), "",E54/E4)</f>
        <v>0</v>
      </c>
      <c r="G54" s="47">
        <f>IF(AND(E124=0,E54&gt;=0),"",E54/E124)</f>
        <v>0</v>
      </c>
      <c r="H54" s="129">
        <f>+'N EERR RODEO'!D53</f>
        <v>0</v>
      </c>
      <c r="I54" s="30">
        <f>IF(AND(H4=0,H54&gt;=0), "",H54/H4)</f>
        <v>0</v>
      </c>
      <c r="J54" s="47">
        <f>IF(AND(H124=0,H54&gt;=0),"",H54/H124)</f>
        <v>0</v>
      </c>
      <c r="K54" s="30" t="str">
        <f t="shared" si="19"/>
        <v/>
      </c>
      <c r="L54" s="130">
        <f t="shared" si="38"/>
        <v>0</v>
      </c>
      <c r="M54" s="30">
        <f>IF(AND(L4=0,L54&gt;=0), "",L54/L4)</f>
        <v>0</v>
      </c>
      <c r="N54" s="47">
        <f>IF(AND(L124=0,L54&gt;=0),"",L54/L124)</f>
        <v>0</v>
      </c>
      <c r="O54" s="129">
        <f>+'N EERR RODEO'!E53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RODEO'!F53</f>
        <v>0</v>
      </c>
      <c r="Z54" s="30">
        <f>IF(AND(Y4=0,Y54&gt;=0), "",Y54/Y4)</f>
        <v>0</v>
      </c>
      <c r="AA54" s="47">
        <f>IF(AND(Y124=0,Y54&gt;=0),"",Y54/Y124)</f>
        <v>0</v>
      </c>
      <c r="AB54" s="30" t="str">
        <f t="shared" si="22"/>
        <v/>
      </c>
      <c r="AC54" s="130">
        <f t="shared" si="27"/>
        <v>0</v>
      </c>
      <c r="AD54" s="30">
        <f>IF(AND(AC4=0,AC54&gt;=0), "",AC54/AC4)</f>
        <v>0</v>
      </c>
      <c r="AE54" s="47">
        <f>IF(AND(AC124=0,AC54&gt;=0),"",AC54/AC124)</f>
        <v>0</v>
      </c>
      <c r="AF54" s="129">
        <f>+'N EERR RODEO'!G53</f>
        <v>0</v>
      </c>
      <c r="AG54" s="30">
        <f>IF(AND(AF4=0,AF54&gt;=0), "",AF54/AF4)</f>
        <v>0</v>
      </c>
      <c r="AH54" s="47">
        <f>IF(AND(AF124=0,AF54&gt;=0),"",AF54/AF124)</f>
        <v>0</v>
      </c>
      <c r="AI54" s="30" t="str">
        <f t="shared" si="4"/>
        <v/>
      </c>
      <c r="AJ54" s="130">
        <f t="shared" si="16"/>
        <v>0</v>
      </c>
      <c r="AK54" s="30">
        <f>IF(AND(AJ4=0,AJ54&gt;=0), "",AJ54/AJ4)</f>
        <v>0</v>
      </c>
      <c r="AL54" s="47">
        <f>IF(AND(AJ124=0,AJ54&gt;=0),"",AJ54/AJ124)</f>
        <v>0</v>
      </c>
      <c r="AM54" s="129">
        <f>+'N EERR RODEO'!H53</f>
        <v>0</v>
      </c>
      <c r="AN54" s="30">
        <f>IF(AND(AM4=0,AM54&gt;=0), "",AM54/AM4)</f>
        <v>0</v>
      </c>
      <c r="AO54" s="47">
        <f>IF(AND(AM124=0,AM54&gt;=0),"",AM54/AM124)</f>
        <v>0</v>
      </c>
      <c r="AP54" s="30" t="str">
        <f t="shared" si="5"/>
        <v/>
      </c>
      <c r="AQ54" s="130">
        <f t="shared" si="17"/>
        <v>0</v>
      </c>
      <c r="AR54" s="30">
        <f>IF(AND(AQ4=0,AQ54&gt;=0), "",AQ54/AQ4)</f>
        <v>0</v>
      </c>
      <c r="AS54" s="47">
        <f>IF(AND(AQ124=0,AQ54&gt;=0),"",AQ54/AQ124)</f>
        <v>0</v>
      </c>
      <c r="AT54" s="131">
        <f t="shared" si="28"/>
        <v>0</v>
      </c>
      <c r="AU54" s="30" t="str">
        <f>IF(AND(AT4=0,AT54&gt;=0), "",AT54/AT4)</f>
        <v/>
      </c>
      <c r="AV54" s="47" t="str">
        <f t="shared" si="23"/>
        <v/>
      </c>
      <c r="AW54" s="131">
        <f t="shared" si="40"/>
        <v>0</v>
      </c>
      <c r="AX54" s="30">
        <f>IF(AND(AW4=0,AW54&gt;=0), "",AW54/AW4)</f>
        <v>0</v>
      </c>
      <c r="AY54" s="47">
        <f>IF(AND(AW124=0,AW54&gt;=0),"",AW54/AW124)</f>
        <v>0</v>
      </c>
      <c r="AZ54" s="131">
        <f t="shared" si="29"/>
        <v>0</v>
      </c>
      <c r="BA54" s="30" t="str">
        <f>IF(AND(AZ4=0,AZ54&gt;=0), "",AZ54/AZ4)</f>
        <v/>
      </c>
      <c r="BB54" s="47" t="str">
        <f t="shared" si="24"/>
        <v/>
      </c>
      <c r="BC54" s="129">
        <f>+'N EERR RODEO'!I53</f>
        <v>0</v>
      </c>
      <c r="BD54" s="30" t="str">
        <f>IF(AND(BC4=0,BC54&gt;=0), "",BC54/BC4)</f>
        <v/>
      </c>
      <c r="BE54" s="47" t="str">
        <f>IF(AND(BC124=0,BC54&gt;=0),"",BC54/BC124)</f>
        <v/>
      </c>
      <c r="BF54" s="30" t="str">
        <f t="shared" si="25"/>
        <v/>
      </c>
      <c r="BG54" s="130">
        <f t="shared" si="30"/>
        <v>0</v>
      </c>
      <c r="BH54" s="30">
        <f>IF(AND(BG4=0,BG54&gt;=0), "",BG54/BG4)</f>
        <v>0</v>
      </c>
      <c r="BI54" s="47">
        <f>IF(AND(BG124=0,BG54&gt;=0),"",BG54/BG124)</f>
        <v>0</v>
      </c>
      <c r="BJ54" s="129">
        <f>+'N EERR RODEO'!J53</f>
        <v>0</v>
      </c>
      <c r="BK54" s="30" t="str">
        <f>IF(AND(BJ4=0,BJ54&gt;=0), "",BJ54/BJ4)</f>
        <v/>
      </c>
      <c r="BL54" s="47" t="str">
        <f>IF(AND(BJ124=0,BJ54&gt;=0),"",BJ54/BJ124)</f>
        <v/>
      </c>
      <c r="BM54" s="30" t="str">
        <f t="shared" si="9"/>
        <v/>
      </c>
      <c r="BN54" s="130">
        <f t="shared" si="31"/>
        <v>0</v>
      </c>
      <c r="BO54" s="30">
        <f>IF(AND(BN4=0,BN54&gt;=0), "",BN54/BN4)</f>
        <v>0</v>
      </c>
      <c r="BP54" s="47">
        <f>IF(AND(BN124=0,BN54&gt;=0),"",BN54/BN124)</f>
        <v>0</v>
      </c>
      <c r="BQ54" s="129">
        <f>+'N EERR RODEO'!K53</f>
        <v>0</v>
      </c>
      <c r="BR54" s="30" t="str">
        <f>IF(AND(BQ4=0,BQ54&gt;=0), "",BQ54/BQ4)</f>
        <v/>
      </c>
      <c r="BS54" s="47" t="str">
        <f>IF(AND(BQ124=0,BQ54&gt;=0),"",BQ54/BQ124)</f>
        <v/>
      </c>
      <c r="BT54" s="30" t="str">
        <f t="shared" si="10"/>
        <v/>
      </c>
      <c r="BU54" s="130">
        <f t="shared" si="32"/>
        <v>0</v>
      </c>
      <c r="BV54" s="30">
        <f>IF(AND(BU4=0,BU54&gt;=0), "",BU54/BU4)</f>
        <v>0</v>
      </c>
      <c r="BW54" s="47">
        <f>IF(AND(BU124=0,BU54&gt;=0),"",BU54/BU124)</f>
        <v>0</v>
      </c>
      <c r="BX54" s="131">
        <f t="shared" si="33"/>
        <v>0</v>
      </c>
      <c r="BY54" s="30" t="str">
        <f>IF(AND(BX4=0,BX54&gt;=0), "",BX54/BX4)</f>
        <v/>
      </c>
      <c r="BZ54" s="47" t="str">
        <f t="shared" si="11"/>
        <v/>
      </c>
      <c r="CA54" s="129">
        <f>+'N EERR RODEO'!L53</f>
        <v>0</v>
      </c>
      <c r="CB54" s="30" t="str">
        <f>IF(AND(CA4=0,CA54&gt;=0), "",CA54/CA4)</f>
        <v/>
      </c>
      <c r="CC54" s="47" t="str">
        <f>IF(AND(CA124=0,CA54&gt;=0),"",CA54/CA124)</f>
        <v/>
      </c>
      <c r="CD54" s="30" t="str">
        <f t="shared" si="26"/>
        <v/>
      </c>
      <c r="CE54" s="130">
        <f t="shared" si="34"/>
        <v>0</v>
      </c>
      <c r="CF54" s="30">
        <f>IF(AND(CE4=0,CE54&gt;=0), "",CE54/CE4)</f>
        <v>0</v>
      </c>
      <c r="CG54" s="47">
        <f>IF(AND(CE124=0,CE54&gt;=0),"",CE54/CE124)</f>
        <v>0</v>
      </c>
      <c r="CH54" s="129">
        <f>+'N EERR RODEO'!M53</f>
        <v>0</v>
      </c>
      <c r="CI54" s="30" t="str">
        <f>IF(AND(CH4=0,CH54&gt;=0), "",CH54/CH4)</f>
        <v/>
      </c>
      <c r="CJ54" s="47" t="str">
        <f>IF(AND(CH124=0,CH54&gt;=0),"",CH54/CH124)</f>
        <v/>
      </c>
      <c r="CK54" s="30" t="str">
        <f t="shared" si="13"/>
        <v/>
      </c>
      <c r="CL54" s="130">
        <f t="shared" si="35"/>
        <v>0</v>
      </c>
      <c r="CM54" s="30">
        <f>IF(AND(CL4=0,CL54&gt;=0), "",CL54/CL4)</f>
        <v>0</v>
      </c>
      <c r="CN54" s="47">
        <f>IF(AND(CL124=0,CL54&gt;=0),"",CL54/CL124)</f>
        <v>0</v>
      </c>
      <c r="CO54" s="129">
        <f>+'N EERR RODEO'!N53</f>
        <v>0</v>
      </c>
      <c r="CP54" s="30" t="str">
        <f>IF(AND(CO4=0,CO54&gt;=0), "",CO54/CO4)</f>
        <v/>
      </c>
      <c r="CQ54" s="47" t="str">
        <f>IF(AND(CO124=0,CO54&gt;=0),"",CO54/CO124)</f>
        <v/>
      </c>
      <c r="CR54" s="30" t="str">
        <f t="shared" si="14"/>
        <v/>
      </c>
      <c r="CS54" s="130">
        <f t="shared" si="36"/>
        <v>0</v>
      </c>
      <c r="CT54" s="30">
        <f>IF(AND(CS4=0,CS54&gt;=0), "",CS54/CS4)</f>
        <v>0</v>
      </c>
      <c r="CU54" s="47">
        <f>IF(AND(CS124=0,CS54&gt;=0),"",CS54/CS124)</f>
        <v>0</v>
      </c>
      <c r="CV54" s="131">
        <f t="shared" si="37"/>
        <v>0</v>
      </c>
      <c r="CW54" s="30" t="str">
        <f>IF(AND(CV4=0,CV54&gt;=0), "",CV54/CV4)</f>
        <v/>
      </c>
      <c r="CX54" s="47" t="str">
        <f t="shared" si="15"/>
        <v/>
      </c>
    </row>
    <row r="55" spans="1:102" outlineLevel="1" x14ac:dyDescent="0.3">
      <c r="A55" s="29" t="s">
        <v>17</v>
      </c>
      <c r="B55" s="129">
        <f>+'N EERR RODEO'!B54</f>
        <v>0</v>
      </c>
      <c r="C55" s="30" t="str">
        <f>IF(AND(B4=0,B55&gt;=0), "",B55/B4)</f>
        <v/>
      </c>
      <c r="D55" s="47" t="str">
        <f>IF(AND(B124=0,B55&gt;=0),"",B55/B124)</f>
        <v/>
      </c>
      <c r="E55" s="129">
        <f>+'N EERR RODEO'!C54</f>
        <v>0</v>
      </c>
      <c r="F55" s="30">
        <f>IF(AND(E4=0,E55&gt;=0), "",E55/E4)</f>
        <v>0</v>
      </c>
      <c r="G55" s="47">
        <f>IF(AND(E124=0,E55&gt;=0),"",E55/E124)</f>
        <v>0</v>
      </c>
      <c r="H55" s="129">
        <f>+'N EERR RODEO'!D54</f>
        <v>0</v>
      </c>
      <c r="I55" s="30">
        <f>IF(AND(H4=0,H55&gt;=0), "",H55/H4)</f>
        <v>0</v>
      </c>
      <c r="J55" s="47">
        <f>IF(AND(H124=0,H55&gt;=0),"",H55/H124)</f>
        <v>0</v>
      </c>
      <c r="K55" s="30" t="str">
        <f t="shared" si="19"/>
        <v/>
      </c>
      <c r="L55" s="130">
        <f t="shared" si="38"/>
        <v>0</v>
      </c>
      <c r="M55" s="30">
        <f>IF(AND(L4=0,L55&gt;=0), "",L55/L4)</f>
        <v>0</v>
      </c>
      <c r="N55" s="47">
        <f>IF(AND(L124=0,L55&gt;=0),"",L55/L124)</f>
        <v>0</v>
      </c>
      <c r="O55" s="129">
        <f>+'N EERR RODEO'!E54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RODEO'!F54</f>
        <v>0</v>
      </c>
      <c r="Z55" s="30">
        <f>IF(AND(Y4=0,Y55&gt;=0), "",Y55/Y4)</f>
        <v>0</v>
      </c>
      <c r="AA55" s="47">
        <f>IF(AND(Y124=0,Y55&gt;=0),"",Y55/Y124)</f>
        <v>0</v>
      </c>
      <c r="AB55" s="30" t="str">
        <f t="shared" si="22"/>
        <v/>
      </c>
      <c r="AC55" s="130">
        <f t="shared" si="27"/>
        <v>0</v>
      </c>
      <c r="AD55" s="30">
        <f>IF(AND(AC4=0,AC55&gt;=0), "",AC55/AC4)</f>
        <v>0</v>
      </c>
      <c r="AE55" s="47">
        <f>IF(AND(AC124=0,AC55&gt;=0),"",AC55/AC124)</f>
        <v>0</v>
      </c>
      <c r="AF55" s="129">
        <f>+'N EERR RODEO'!G54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RODEO'!H54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RODEO'!I54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RODEO'!J54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RODEO'!K54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RODEO'!L54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RODEO'!M54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RODEO'!N54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RODEO'!B55</f>
        <v>0</v>
      </c>
      <c r="C56" s="30" t="str">
        <f>IF(AND(B4=0,B56&gt;=0), "",B56/B4)</f>
        <v/>
      </c>
      <c r="D56" s="47" t="str">
        <f>IF(AND(B124=0,B56&gt;=0),"",B56/B124)</f>
        <v/>
      </c>
      <c r="E56" s="129">
        <f>+'N EERR RODEO'!C55</f>
        <v>0</v>
      </c>
      <c r="F56" s="30">
        <f>IF(AND(E4=0,E56&gt;=0), "",E56/E4)</f>
        <v>0</v>
      </c>
      <c r="G56" s="47">
        <f>IF(AND(E124=0,E56&gt;=0),"",E56/E124)</f>
        <v>0</v>
      </c>
      <c r="H56" s="129">
        <f>+'N EERR RODEO'!D55</f>
        <v>0</v>
      </c>
      <c r="I56" s="30">
        <f>IF(AND(H4=0,H56&gt;=0), "",H56/H4)</f>
        <v>0</v>
      </c>
      <c r="J56" s="47">
        <f>IF(AND(H124=0,H56&gt;=0),"",H56/H124)</f>
        <v>0</v>
      </c>
      <c r="K56" s="30" t="str">
        <f t="shared" si="19"/>
        <v/>
      </c>
      <c r="L56" s="130">
        <f t="shared" si="38"/>
        <v>0</v>
      </c>
      <c r="M56" s="30">
        <f>IF(AND(L4=0,L56&gt;=0), "",L56/L4)</f>
        <v>0</v>
      </c>
      <c r="N56" s="47">
        <f>IF(AND(L124=0,L56&gt;=0),"",L56/L124)</f>
        <v>0</v>
      </c>
      <c r="O56" s="129">
        <f>+'N EERR RODEO'!E55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RODEO'!F55</f>
        <v>0</v>
      </c>
      <c r="Z56" s="30">
        <f>IF(AND(Y4=0,Y56&gt;=0), "",Y56/Y4)</f>
        <v>0</v>
      </c>
      <c r="AA56" s="47">
        <f>IF(AND(Y124=0,Y56&gt;=0),"",Y56/Y124)</f>
        <v>0</v>
      </c>
      <c r="AB56" s="30" t="str">
        <f t="shared" si="22"/>
        <v/>
      </c>
      <c r="AC56" s="130">
        <f t="shared" si="27"/>
        <v>0</v>
      </c>
      <c r="AD56" s="30">
        <f>IF(AND(AC4=0,AC56&gt;=0), "",AC56/AC4)</f>
        <v>0</v>
      </c>
      <c r="AE56" s="47">
        <f>IF(AND(AC124=0,AC56&gt;=0),"",AC56/AC124)</f>
        <v>0</v>
      </c>
      <c r="AF56" s="129">
        <f>+'N EERR RODEO'!G55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RODEO'!H55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RODEO'!I55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RODEO'!J55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RODEO'!K55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RODEO'!L55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RODEO'!M55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RODEO'!N55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RODEO'!B56</f>
        <v>0</v>
      </c>
      <c r="C57" s="30" t="str">
        <f>IF(AND(B4=0,B57&gt;=0), "",B57/B4)</f>
        <v/>
      </c>
      <c r="D57" s="47" t="str">
        <f>IF(AND(B124=0,B57&gt;=0),"",B57/B124)</f>
        <v/>
      </c>
      <c r="E57" s="129">
        <f>+'N EERR RODEO'!C56</f>
        <v>0</v>
      </c>
      <c r="F57" s="30">
        <f>IF(AND(E4=0,E57&gt;=0), "",E57/E4)</f>
        <v>0</v>
      </c>
      <c r="G57" s="47">
        <f>IF(AND(E124=0,E57&gt;=0),"",E57/E124)</f>
        <v>0</v>
      </c>
      <c r="H57" s="129">
        <f>+'N EERR RODEO'!D56</f>
        <v>0</v>
      </c>
      <c r="I57" s="30">
        <f>IF(AND(H4=0,H57&gt;=0), "",H57/H4)</f>
        <v>0</v>
      </c>
      <c r="J57" s="47">
        <f>IF(AND(H124=0,H57&gt;=0),"",H57/H124)</f>
        <v>0</v>
      </c>
      <c r="K57" s="30" t="str">
        <f t="shared" si="19"/>
        <v/>
      </c>
      <c r="L57" s="130">
        <f t="shared" si="38"/>
        <v>0</v>
      </c>
      <c r="M57" s="30">
        <f>IF(AND(L4=0,L57&gt;=0), "",L57/L4)</f>
        <v>0</v>
      </c>
      <c r="N57" s="47">
        <f>IF(AND(L124=0,L57&gt;=0),"",L57/L124)</f>
        <v>0</v>
      </c>
      <c r="O57" s="129">
        <f>+'N EERR RODEO'!E56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RODEO'!F56</f>
        <v>0</v>
      </c>
      <c r="Z57" s="30">
        <f>IF(AND(Y4=0,Y57&gt;=0), "",Y57/Y4)</f>
        <v>0</v>
      </c>
      <c r="AA57" s="47">
        <f>IF(AND(Y124=0,Y57&gt;=0),"",Y57/Y124)</f>
        <v>0</v>
      </c>
      <c r="AB57" s="30" t="str">
        <f t="shared" si="22"/>
        <v/>
      </c>
      <c r="AC57" s="130">
        <f t="shared" si="27"/>
        <v>0</v>
      </c>
      <c r="AD57" s="30">
        <f>IF(AND(AC4=0,AC57&gt;=0), "",AC57/AC4)</f>
        <v>0</v>
      </c>
      <c r="AE57" s="47">
        <f>IF(AND(AC124=0,AC57&gt;=0),"",AC57/AC124)</f>
        <v>0</v>
      </c>
      <c r="AF57" s="129">
        <f>+'N EERR RODEO'!G56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RODEO'!H56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RODEO'!I56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RODEO'!J56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RODEO'!K56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RODEO'!L56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RODEO'!M56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RODEO'!N56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RODEO'!B57</f>
        <v>0</v>
      </c>
      <c r="C58" s="30" t="str">
        <f>IF(AND(B4=0,B58&gt;=0), "",B58/B4)</f>
        <v/>
      </c>
      <c r="D58" s="47" t="str">
        <f>IF(AND(B124=0,B58&gt;=0),"",B58/B124)</f>
        <v/>
      </c>
      <c r="E58" s="129">
        <f>+'N EERR RODEO'!C57</f>
        <v>0</v>
      </c>
      <c r="F58" s="30">
        <f>IF(AND(E4=0,E58&gt;=0), "",E58/E4)</f>
        <v>0</v>
      </c>
      <c r="G58" s="47">
        <f>IF(AND(E124=0,E58&gt;=0),"",E58/E124)</f>
        <v>0</v>
      </c>
      <c r="H58" s="129">
        <f>+'N EERR RODEO'!D57</f>
        <v>0</v>
      </c>
      <c r="I58" s="30">
        <f>IF(AND(H4=0,H58&gt;=0), "",H58/H4)</f>
        <v>0</v>
      </c>
      <c r="J58" s="47">
        <f>IF(AND(H124=0,H58&gt;=0),"",H58/H124)</f>
        <v>0</v>
      </c>
      <c r="K58" s="30" t="str">
        <f t="shared" si="19"/>
        <v/>
      </c>
      <c r="L58" s="130">
        <f t="shared" si="38"/>
        <v>0</v>
      </c>
      <c r="M58" s="30">
        <f>IF(AND(L4=0,L58&gt;=0), "",L58/L4)</f>
        <v>0</v>
      </c>
      <c r="N58" s="47">
        <f>IF(AND(L124=0,L58&gt;=0),"",L58/L124)</f>
        <v>0</v>
      </c>
      <c r="O58" s="129">
        <f>+'N EERR RODEO'!E57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RODEO'!F57</f>
        <v>0</v>
      </c>
      <c r="Z58" s="30">
        <f>IF(AND(Y4=0,Y58&gt;=0), "",Y58/Y4)</f>
        <v>0</v>
      </c>
      <c r="AA58" s="47">
        <f>IF(AND(Y124=0,Y58&gt;=0),"",Y58/Y124)</f>
        <v>0</v>
      </c>
      <c r="AB58" s="30" t="str">
        <f t="shared" si="22"/>
        <v/>
      </c>
      <c r="AC58" s="130">
        <f t="shared" si="27"/>
        <v>0</v>
      </c>
      <c r="AD58" s="30">
        <f>IF(AND(AC4=0,AC58&gt;=0), "",AC58/AC4)</f>
        <v>0</v>
      </c>
      <c r="AE58" s="47">
        <f>IF(AND(AC124=0,AC58&gt;=0),"",AC58/AC124)</f>
        <v>0</v>
      </c>
      <c r="AF58" s="129">
        <f>+'N EERR RODEO'!G57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RODEO'!H57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RODEO'!I57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RODEO'!J57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RODEO'!K57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RODEO'!L57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RODEO'!M57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RODEO'!N57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RODEO'!B58</f>
        <v>0</v>
      </c>
      <c r="C59" s="30" t="str">
        <f>IF(AND(B4=0,B59&gt;=0), "",B59/B4)</f>
        <v/>
      </c>
      <c r="D59" s="47" t="str">
        <f>IF(AND(B124=0,B59&gt;=0),"",B59/B124)</f>
        <v/>
      </c>
      <c r="E59" s="129">
        <f>+'N EERR RODEO'!C58</f>
        <v>3.7306004554796428E-2</v>
      </c>
      <c r="F59" s="30">
        <f>IF(AND(E4=0,E59&gt;=0), "",E59/E4)</f>
        <v>1.0845057239698507E-6</v>
      </c>
      <c r="G59" s="47">
        <f>IF(AND(E124=0,E59&gt;=0),"",E59/E124)</f>
        <v>4.1302553111029427E-6</v>
      </c>
      <c r="H59" s="129">
        <f>+'N EERR RODEO'!D58</f>
        <v>0</v>
      </c>
      <c r="I59" s="30">
        <f>IF(AND(H4=0,H59&gt;=0), "",H59/H4)</f>
        <v>0</v>
      </c>
      <c r="J59" s="47">
        <f>IF(AND(H124=0,H59&gt;=0),"",H59/H124)</f>
        <v>0</v>
      </c>
      <c r="K59" s="30">
        <f t="shared" si="19"/>
        <v>-1</v>
      </c>
      <c r="L59" s="130">
        <f t="shared" si="38"/>
        <v>3.7306004554796428E-2</v>
      </c>
      <c r="M59" s="30">
        <f>IF(AND(L4=0,L59&gt;=0), "",L59/L4)</f>
        <v>5.0849316889833982E-7</v>
      </c>
      <c r="N59" s="47">
        <f>IF(AND(L124=0,L59&gt;=0),"",L59/L124)</f>
        <v>2.1793233212124645E-6</v>
      </c>
      <c r="O59" s="129">
        <f>+'N EERR RODEO'!E58</f>
        <v>5.4073351789193076</v>
      </c>
      <c r="P59" s="30">
        <f>IF(AND(O4=0,O59&gt;=0), "",O59/O4)</f>
        <v>1.1013338723858901E-4</v>
      </c>
      <c r="Q59" s="47">
        <f>IF(AND(O124=0,O59&gt;=0),"",O59/O124)</f>
        <v>4.7460308267154554E-4</v>
      </c>
      <c r="R59" s="30">
        <f t="shared" si="20"/>
        <v>1</v>
      </c>
      <c r="S59" s="130">
        <f t="shared" si="39"/>
        <v>5.4446411834741042</v>
      </c>
      <c r="T59" s="30">
        <f>IF(AND(S4=0,S59&gt;=0), "",S59/S4)</f>
        <v>4.4459170960107781E-5</v>
      </c>
      <c r="U59" s="47">
        <f>IF(AND(S124=0,S59&gt;=0),"",S59/S124)</f>
        <v>1.9096269374034277E-4</v>
      </c>
      <c r="V59" s="131"/>
      <c r="W59" s="30" t="str">
        <f>IF(AND(V4=0,V59&gt;=0), "",V59/V4)</f>
        <v/>
      </c>
      <c r="X59" s="47">
        <f t="shared" si="21"/>
        <v>1</v>
      </c>
      <c r="Y59" s="129">
        <f>+'N EERR RODEO'!F58</f>
        <v>9.4495408330089532</v>
      </c>
      <c r="Z59" s="30">
        <f>IF(AND(Y4=0,Y59&gt;=0), "",Y59/Y4)</f>
        <v>1.7213013174969741E-4</v>
      </c>
      <c r="AA59" s="47">
        <f>IF(AND(Y124=0,Y59&gt;=0),"",Y59/Y124)</f>
        <v>7.2155714716951318E-4</v>
      </c>
      <c r="AB59" s="30">
        <f t="shared" si="22"/>
        <v>0.74754116775455881</v>
      </c>
      <c r="AC59" s="130">
        <f t="shared" si="27"/>
        <v>14.894182016483057</v>
      </c>
      <c r="AD59" s="30">
        <f>IF(AND(AC4=0,AC59&gt;=0), "",AC59/AC4)</f>
        <v>8.3976407453459397E-5</v>
      </c>
      <c r="AE59" s="47">
        <f>IF(AND(AC124=0,AC59&gt;=0),"",AC59/AC124)</f>
        <v>3.5796796911667796E-4</v>
      </c>
      <c r="AF59" s="129">
        <f>+'N EERR RODEO'!G58</f>
        <v>8.3960490144469796E-2</v>
      </c>
      <c r="AG59" s="30">
        <f>IF(AND(AF4=0,AF59&gt;=0), "",AF59/AF4)</f>
        <v>1.3552175179528842E-6</v>
      </c>
      <c r="AH59" s="47">
        <f>IF(AND(AF124=0,AF59&gt;=0),"",AF59/AF124)</f>
        <v>5.9170115562853775E-6</v>
      </c>
      <c r="AI59" s="30">
        <f t="shared" si="4"/>
        <v>-0.99111486032726781</v>
      </c>
      <c r="AJ59" s="130">
        <f t="shared" si="16"/>
        <v>14.978142506627528</v>
      </c>
      <c r="AK59" s="30">
        <f>IF(AND(AJ4=0,AJ59&gt;=0), "",AJ59/AJ4)</f>
        <v>6.2587556941754978E-5</v>
      </c>
      <c r="AL59" s="47">
        <f>IF(AND(AJ124=0,AJ59&gt;=0),"",AJ59/AJ124)</f>
        <v>2.6843866796221773E-4</v>
      </c>
      <c r="AM59" s="129">
        <f>+'N EERR RODEO'!H58</f>
        <v>5.1986832141070183</v>
      </c>
      <c r="AN59" s="30">
        <f>IF(AND(AM4=0,AM59&gt;=0), "",AM59/AM4)</f>
        <v>9.3053280969911771E-5</v>
      </c>
      <c r="AO59" s="47">
        <f>IF(AND(AM124=0,AM59&gt;=0),"",AM59/AM124)</f>
        <v>3.790852599587374E-4</v>
      </c>
      <c r="AP59" s="30">
        <f t="shared" si="5"/>
        <v>60.918209447821312</v>
      </c>
      <c r="AQ59" s="130">
        <f t="shared" si="17"/>
        <v>20.176825720734545</v>
      </c>
      <c r="AR59" s="30">
        <f>IF(AND(AQ4=0,AQ59&gt;=0), "",AQ59/AQ4)</f>
        <v>6.8353655622785514E-5</v>
      </c>
      <c r="AS59" s="47">
        <f>IF(AND(AQ124=0,AQ59&gt;=0),"",AQ59/AQ124)</f>
        <v>2.9026802005654301E-4</v>
      </c>
      <c r="AT59" s="131">
        <f t="shared" si="28"/>
        <v>0</v>
      </c>
      <c r="AU59" s="30" t="str">
        <f>IF(AND(AT4=0,AT59&gt;=0), "",AT59/AT4)</f>
        <v/>
      </c>
      <c r="AV59" s="47">
        <f t="shared" si="23"/>
        <v>1</v>
      </c>
      <c r="AW59" s="131">
        <f t="shared" si="40"/>
        <v>3.3628042867890908</v>
      </c>
      <c r="AX59" s="30">
        <f>IF(AND(AW4=0,AW59&gt;=0), "",AW59/AW4)</f>
        <v>6.8353655622785514E-5</v>
      </c>
      <c r="AY59" s="47">
        <f>IF(AND(AW124=0,AW59&gt;=0),"",AW59/AW124)</f>
        <v>2.9026802005654295E-4</v>
      </c>
      <c r="AZ59" s="131">
        <f t="shared" si="29"/>
        <v>0</v>
      </c>
      <c r="BA59" s="30" t="str">
        <f>IF(AND(AZ4=0,AZ59&gt;=0), "",AZ59/AZ4)</f>
        <v/>
      </c>
      <c r="BB59" s="47">
        <f t="shared" si="24"/>
        <v>1</v>
      </c>
      <c r="BC59" s="129">
        <f>+'N EERR RODEO'!I58</f>
        <v>0</v>
      </c>
      <c r="BD59" s="30" t="str">
        <f>IF(AND(BC4=0,BC59&gt;=0), "",BC59/BC4)</f>
        <v/>
      </c>
      <c r="BE59" s="47" t="str">
        <f>IF(AND(BC124=0,BC59&gt;=0),"",BC59/BC124)</f>
        <v/>
      </c>
      <c r="BF59" s="30">
        <f t="shared" si="25"/>
        <v>-1</v>
      </c>
      <c r="BG59" s="130">
        <f t="shared" si="30"/>
        <v>20.176825720734545</v>
      </c>
      <c r="BH59" s="30">
        <f>IF(AND(BG4=0,BG59&gt;=0), "",BG59/BG4)</f>
        <v>6.8353655622785514E-5</v>
      </c>
      <c r="BI59" s="47">
        <f>IF(AND(BG124=0,BG59&gt;=0),"",BG59/BG124)</f>
        <v>2.9026802005654301E-4</v>
      </c>
      <c r="BJ59" s="129">
        <f>+'N EERR RODEO'!J58</f>
        <v>0</v>
      </c>
      <c r="BK59" s="30" t="str">
        <f>IF(AND(BJ4=0,BJ59&gt;=0), "",BJ59/BJ4)</f>
        <v/>
      </c>
      <c r="BL59" s="47" t="str">
        <f>IF(AND(BJ124=0,BJ59&gt;=0),"",BJ59/BJ124)</f>
        <v/>
      </c>
      <c r="BM59" s="30" t="str">
        <f t="shared" si="9"/>
        <v/>
      </c>
      <c r="BN59" s="130">
        <f t="shared" si="31"/>
        <v>20.176825720734545</v>
      </c>
      <c r="BO59" s="30">
        <f>IF(AND(BN4=0,BN59&gt;=0), "",BN59/BN4)</f>
        <v>6.8353655622785514E-5</v>
      </c>
      <c r="BP59" s="47">
        <f>IF(AND(BN124=0,BN59&gt;=0),"",BN59/BN124)</f>
        <v>2.9026802005654301E-4</v>
      </c>
      <c r="BQ59" s="129">
        <f>+'N EERR RODEO'!K58</f>
        <v>0</v>
      </c>
      <c r="BR59" s="30" t="str">
        <f>IF(AND(BQ4=0,BQ59&gt;=0), "",BQ59/BQ4)</f>
        <v/>
      </c>
      <c r="BS59" s="47" t="str">
        <f>IF(AND(BQ124=0,BQ59&gt;=0),"",BQ59/BQ124)</f>
        <v/>
      </c>
      <c r="BT59" s="30" t="str">
        <f t="shared" si="10"/>
        <v/>
      </c>
      <c r="BU59" s="130">
        <f t="shared" si="32"/>
        <v>20.176825720734545</v>
      </c>
      <c r="BV59" s="30">
        <f>IF(AND(BU4=0,BU59&gt;=0), "",BU59/BU4)</f>
        <v>6.8353655622785514E-5</v>
      </c>
      <c r="BW59" s="47">
        <f>IF(AND(BU124=0,BU59&gt;=0),"",BU59/BU124)</f>
        <v>2.9026802005654301E-4</v>
      </c>
      <c r="BX59" s="131">
        <f t="shared" si="33"/>
        <v>0</v>
      </c>
      <c r="BY59" s="30" t="str">
        <f>IF(AND(BX4=0,BX59&gt;=0), "",BX59/BX4)</f>
        <v/>
      </c>
      <c r="BZ59" s="47">
        <f t="shared" si="11"/>
        <v>1</v>
      </c>
      <c r="CA59" s="129">
        <f>+'N EERR RODEO'!L58</f>
        <v>0</v>
      </c>
      <c r="CB59" s="30" t="str">
        <f>IF(AND(CA4=0,CA59&gt;=0), "",CA59/CA4)</f>
        <v/>
      </c>
      <c r="CC59" s="47" t="str">
        <f>IF(AND(CA124=0,CA59&gt;=0),"",CA59/CA124)</f>
        <v/>
      </c>
      <c r="CD59" s="30" t="str">
        <f t="shared" si="26"/>
        <v/>
      </c>
      <c r="CE59" s="130">
        <f t="shared" si="34"/>
        <v>20.176825720734545</v>
      </c>
      <c r="CF59" s="30">
        <f>IF(AND(CE4=0,CE59&gt;=0), "",CE59/CE4)</f>
        <v>6.8353655622785514E-5</v>
      </c>
      <c r="CG59" s="47">
        <f>IF(AND(CE124=0,CE59&gt;=0),"",CE59/CE124)</f>
        <v>2.9026802005654301E-4</v>
      </c>
      <c r="CH59" s="129">
        <f>+'N EERR RODEO'!M58</f>
        <v>0</v>
      </c>
      <c r="CI59" s="30" t="str">
        <f>IF(AND(CH4=0,CH59&gt;=0), "",CH59/CH4)</f>
        <v/>
      </c>
      <c r="CJ59" s="47" t="str">
        <f>IF(AND(CH124=0,CH59&gt;=0),"",CH59/CH124)</f>
        <v/>
      </c>
      <c r="CK59" s="30" t="str">
        <f t="shared" si="13"/>
        <v/>
      </c>
      <c r="CL59" s="130">
        <f t="shared" si="35"/>
        <v>20.176825720734545</v>
      </c>
      <c r="CM59" s="30">
        <f>IF(AND(CL4=0,CL59&gt;=0), "",CL59/CL4)</f>
        <v>6.8353655622785514E-5</v>
      </c>
      <c r="CN59" s="47">
        <f>IF(AND(CL124=0,CL59&gt;=0),"",CL59/CL124)</f>
        <v>2.9026802005654301E-4</v>
      </c>
      <c r="CO59" s="129">
        <f>+'N EERR RODEO'!N58</f>
        <v>0</v>
      </c>
      <c r="CP59" s="30" t="str">
        <f>IF(AND(CO4=0,CO59&gt;=0), "",CO59/CO4)</f>
        <v/>
      </c>
      <c r="CQ59" s="47" t="str">
        <f>IF(AND(CO124=0,CO59&gt;=0),"",CO59/CO124)</f>
        <v/>
      </c>
      <c r="CR59" s="30" t="str">
        <f t="shared" si="14"/>
        <v/>
      </c>
      <c r="CS59" s="130">
        <f t="shared" si="36"/>
        <v>20.176825720734545</v>
      </c>
      <c r="CT59" s="30">
        <f>IF(AND(CS4=0,CS59&gt;=0), "",CS59/CS4)</f>
        <v>6.8353655622785514E-5</v>
      </c>
      <c r="CU59" s="47">
        <f>IF(AND(CS124=0,CS59&gt;=0),"",CS59/CS124)</f>
        <v>2.9026802005654301E-4</v>
      </c>
      <c r="CV59" s="131">
        <f t="shared" si="37"/>
        <v>0</v>
      </c>
      <c r="CW59" s="30" t="str">
        <f>IF(AND(CV4=0,CV59&gt;=0), "",CV59/CV4)</f>
        <v/>
      </c>
      <c r="CX59" s="47">
        <f t="shared" si="15"/>
        <v>1</v>
      </c>
    </row>
    <row r="60" spans="1:102" outlineLevel="1" x14ac:dyDescent="0.3">
      <c r="A60" s="29" t="s">
        <v>0</v>
      </c>
      <c r="B60" s="129">
        <f>+'N EERR RODEO'!B59+'N EERR RODEO'!B60+'N EERR RODEO'!B61+'N EERR RODEO'!B62+'N EERR RODEO'!B63</f>
        <v>0</v>
      </c>
      <c r="C60" s="30" t="str">
        <f>IF(AND(B4=0,B60&gt;=0), "",B60/B4)</f>
        <v/>
      </c>
      <c r="D60" s="47" t="str">
        <f>IF(AND(B124=0,B60&gt;=0),"",B60/B124)</f>
        <v/>
      </c>
      <c r="E60" s="129">
        <f>+'N EERR RODEO'!C59+'N EERR RODEO'!C60+'N EERR RODEO'!C61+'N EERR RODEO'!C62+'N EERR RODEO'!C63</f>
        <v>0</v>
      </c>
      <c r="F60" s="30">
        <f>IF(AND(E4=0,E60&gt;=0), "",E60/E4)</f>
        <v>0</v>
      </c>
      <c r="G60" s="47">
        <f>IF(AND(E124=0,E60&gt;=0),"",E60/E124)</f>
        <v>0</v>
      </c>
      <c r="H60" s="129">
        <f>+'N EERR RODEO'!D59+'N EERR RODEO'!D60+'N EERR RODEO'!D61+'N EERR RODEO'!D62+'N EERR RODEO'!D63</f>
        <v>0</v>
      </c>
      <c r="I60" s="30">
        <f>IF(AND(H4=0,H60&gt;=0), "",H60/H4)</f>
        <v>0</v>
      </c>
      <c r="J60" s="47">
        <f>IF(AND(H124=0,H60&gt;=0),"",H60/H124)</f>
        <v>0</v>
      </c>
      <c r="K60" s="30" t="str">
        <f t="shared" si="19"/>
        <v/>
      </c>
      <c r="L60" s="130">
        <f t="shared" si="38"/>
        <v>0</v>
      </c>
      <c r="M60" s="30">
        <f>IF(AND(L4=0,L60&gt;=0), "",L60/L4)</f>
        <v>0</v>
      </c>
      <c r="N60" s="47">
        <f>IF(AND(L124=0,L60&gt;=0),"",L60/L124)</f>
        <v>0</v>
      </c>
      <c r="O60" s="129">
        <f>+'N EERR RODEO'!E59+'N EERR RODEO'!E60+'N EERR RODEO'!E61+'N EERR RODEO'!E62+'N EERR RODEO'!E63</f>
        <v>19.845695604508279</v>
      </c>
      <c r="P60" s="30">
        <f>IF(AND(O4=0,O60&gt;=0), "",O60/O4)</f>
        <v>4.0420532604514741E-4</v>
      </c>
      <c r="Q60" s="47">
        <f>IF(AND(O124=0,O60&gt;=0),"",O60/O124)</f>
        <v>1.7418613790357244E-3</v>
      </c>
      <c r="R60" s="30">
        <f t="shared" si="20"/>
        <v>1</v>
      </c>
      <c r="S60" s="130">
        <f t="shared" si="39"/>
        <v>19.845695604508279</v>
      </c>
      <c r="T60" s="30">
        <f>IF(AND(S4=0,S60&gt;=0), "",S60/S4)</f>
        <v>1.6205350251200618E-4</v>
      </c>
      <c r="U60" s="47">
        <f>IF(AND(S124=0,S60&gt;=0),"",S60/S124)</f>
        <v>6.9605826427841886E-4</v>
      </c>
      <c r="V60" s="131"/>
      <c r="W60" s="30" t="str">
        <f>IF(AND(V4=0,V60&gt;=0), "",V60/V4)</f>
        <v/>
      </c>
      <c r="X60" s="47">
        <f t="shared" si="21"/>
        <v>1</v>
      </c>
      <c r="Y60" s="129">
        <f>+'N EERR RODEO'!F59+'N EERR RODEO'!F60+'N EERR RODEO'!F61+'N EERR RODEO'!F62+'N EERR RODEO'!F63</f>
        <v>105.82288641494745</v>
      </c>
      <c r="Z60" s="30">
        <f>IF(AND(Y4=0,Y60&gt;=0), "",Y60/Y4)</f>
        <v>1.9276394168390499E-3</v>
      </c>
      <c r="AA60" s="47">
        <f>IF(AND(Y124=0,Y60&gt;=0),"",Y60/Y124)</f>
        <v>8.0805259616513019E-3</v>
      </c>
      <c r="AB60" s="30">
        <f t="shared" si="22"/>
        <v>4.3322840642032228</v>
      </c>
      <c r="AC60" s="130">
        <f t="shared" si="27"/>
        <v>125.66858201945573</v>
      </c>
      <c r="AD60" s="30">
        <f>IF(AND(AC4=0,AC60&gt;=0), "",AC60/AC4)</f>
        <v>7.085448557084445E-4</v>
      </c>
      <c r="AE60" s="47">
        <f>IF(AND(AC124=0,AC60&gt;=0),"",AC60/AC124)</f>
        <v>3.0203288127869654E-3</v>
      </c>
      <c r="AF60" s="129">
        <f>+'N EERR RODEO'!G59+'N EERR RODEO'!G60+'N EERR RODEO'!G61+'N EERR RODEO'!G62+'N EERR RODEO'!G63</f>
        <v>325.2095094168568</v>
      </c>
      <c r="AG60" s="30">
        <f>IF(AND(AF4=0,AF60&gt;=0), "",AF60/AF4)</f>
        <v>5.2492502534016855E-3</v>
      </c>
      <c r="AH60" s="47">
        <f>IF(AND(AF124=0,AF60&gt;=0),"",AF60/AF124)</f>
        <v>2.2918737398059191E-2</v>
      </c>
      <c r="AI60" s="30">
        <f t="shared" si="4"/>
        <v>2.0731491120140251</v>
      </c>
      <c r="AJ60" s="130">
        <f t="shared" si="16"/>
        <v>450.8780914363125</v>
      </c>
      <c r="AK60" s="30">
        <f>IF(AND(AJ4=0,AJ60&gt;=0), "",AJ60/AJ4)</f>
        <v>1.8840359015861623E-3</v>
      </c>
      <c r="AL60" s="47">
        <f>IF(AND(AJ124=0,AJ60&gt;=0),"",AJ60/AJ124)</f>
        <v>8.0806491342271594E-3</v>
      </c>
      <c r="AM60" s="129">
        <f>+'N EERR RODEO'!H59+'N EERR RODEO'!H60+'N EERR RODEO'!H61+'N EERR RODEO'!H62+'N EERR RODEO'!H63</f>
        <v>724.08979431770524</v>
      </c>
      <c r="AN60" s="30">
        <f>IF(AND(AM4=0,AM60&gt;=0), "",AM60/AM4)</f>
        <v>1.2960768776072612E-2</v>
      </c>
      <c r="AO60" s="47">
        <f>IF(AND(AM124=0,AM60&gt;=0),"",AM60/AM124)</f>
        <v>5.2800248949107328E-2</v>
      </c>
      <c r="AP60" s="30">
        <f t="shared" si="5"/>
        <v>1.2265332757830267</v>
      </c>
      <c r="AQ60" s="130">
        <f t="shared" si="17"/>
        <v>1174.9678857540177</v>
      </c>
      <c r="AR60" s="30">
        <f>IF(AND(AQ4=0,AQ60&gt;=0), "",AQ60/AQ4)</f>
        <v>3.980474993553083E-3</v>
      </c>
      <c r="AS60" s="47">
        <f>IF(AND(AQ124=0,AQ60&gt;=0),"",AQ60/AQ124)</f>
        <v>1.6903332890334591E-2</v>
      </c>
      <c r="AT60" s="131">
        <f t="shared" si="28"/>
        <v>0</v>
      </c>
      <c r="AU60" s="30" t="str">
        <f>IF(AND(AT4=0,AT60&gt;=0), "",AT60/AT4)</f>
        <v/>
      </c>
      <c r="AV60" s="47">
        <f t="shared" si="23"/>
        <v>1</v>
      </c>
      <c r="AW60" s="131">
        <f t="shared" si="40"/>
        <v>195.82798095900296</v>
      </c>
      <c r="AX60" s="30">
        <f>IF(AND(AW4=0,AW60&gt;=0), "",AW60/AW4)</f>
        <v>3.980474993553083E-3</v>
      </c>
      <c r="AY60" s="47">
        <f>IF(AND(AW124=0,AW60&gt;=0),"",AW60/AW124)</f>
        <v>1.6903332890334587E-2</v>
      </c>
      <c r="AZ60" s="131">
        <f t="shared" si="29"/>
        <v>0</v>
      </c>
      <c r="BA60" s="30" t="str">
        <f>IF(AND(AZ4=0,AZ60&gt;=0), "",AZ60/AZ4)</f>
        <v/>
      </c>
      <c r="BB60" s="47">
        <f t="shared" si="24"/>
        <v>1</v>
      </c>
      <c r="BC60" s="129">
        <f>+'N EERR RODEO'!I59+'N EERR RODEO'!I60+'N EERR RODEO'!I61+'N EERR RODEO'!I62+'N EERR RODEO'!I63</f>
        <v>0</v>
      </c>
      <c r="BD60" s="30" t="str">
        <f>IF(AND(BC4=0,BC60&gt;=0), "",BC60/BC4)</f>
        <v/>
      </c>
      <c r="BE60" s="47" t="str">
        <f>IF(AND(BC124=0,BC60&gt;=0),"",BC60/BC124)</f>
        <v/>
      </c>
      <c r="BF60" s="30">
        <f t="shared" si="25"/>
        <v>-1</v>
      </c>
      <c r="BG60" s="130">
        <f t="shared" si="30"/>
        <v>1174.9678857540177</v>
      </c>
      <c r="BH60" s="30">
        <f>IF(AND(BG4=0,BG60&gt;=0), "",BG60/BG4)</f>
        <v>3.980474993553083E-3</v>
      </c>
      <c r="BI60" s="47">
        <f>IF(AND(BG124=0,BG60&gt;=0),"",BG60/BG124)</f>
        <v>1.6903332890334591E-2</v>
      </c>
      <c r="BJ60" s="129">
        <f>+'N EERR RODEO'!J59+'N EERR RODEO'!J60+'N EERR RODEO'!J61+'N EERR RODEO'!J62+'N EERR RODEO'!J63</f>
        <v>0</v>
      </c>
      <c r="BK60" s="30" t="str">
        <f>IF(AND(BJ4=0,BJ60&gt;=0), "",BJ60/BJ4)</f>
        <v/>
      </c>
      <c r="BL60" s="47" t="str">
        <f>IF(AND(BJ124=0,BJ60&gt;=0),"",BJ60/BJ124)</f>
        <v/>
      </c>
      <c r="BM60" s="30" t="str">
        <f t="shared" si="9"/>
        <v/>
      </c>
      <c r="BN60" s="130">
        <f t="shared" si="31"/>
        <v>1174.9678857540177</v>
      </c>
      <c r="BO60" s="30">
        <f>IF(AND(BN4=0,BN60&gt;=0), "",BN60/BN4)</f>
        <v>3.980474993553083E-3</v>
      </c>
      <c r="BP60" s="47">
        <f>IF(AND(BN124=0,BN60&gt;=0),"",BN60/BN124)</f>
        <v>1.6903332890334591E-2</v>
      </c>
      <c r="BQ60" s="129">
        <f>+'N EERR RODEO'!K59+'N EERR RODEO'!K60+'N EERR RODEO'!K61+'N EERR RODEO'!K62+'N EERR RODEO'!K63</f>
        <v>0</v>
      </c>
      <c r="BR60" s="30" t="str">
        <f>IF(AND(BQ4=0,BQ60&gt;=0), "",BQ60/BQ4)</f>
        <v/>
      </c>
      <c r="BS60" s="47" t="str">
        <f>IF(AND(BQ124=0,BQ60&gt;=0),"",BQ60/BQ124)</f>
        <v/>
      </c>
      <c r="BT60" s="30" t="str">
        <f t="shared" si="10"/>
        <v/>
      </c>
      <c r="BU60" s="130">
        <f t="shared" si="32"/>
        <v>1174.9678857540177</v>
      </c>
      <c r="BV60" s="30">
        <f>IF(AND(BU4=0,BU60&gt;=0), "",BU60/BU4)</f>
        <v>3.980474993553083E-3</v>
      </c>
      <c r="BW60" s="47">
        <f>IF(AND(BU124=0,BU60&gt;=0),"",BU60/BU124)</f>
        <v>1.6903332890334591E-2</v>
      </c>
      <c r="BX60" s="131">
        <f t="shared" si="33"/>
        <v>0</v>
      </c>
      <c r="BY60" s="30" t="str">
        <f>IF(AND(BX4=0,BX60&gt;=0), "",BX60/BX4)</f>
        <v/>
      </c>
      <c r="BZ60" s="47">
        <f t="shared" si="11"/>
        <v>1</v>
      </c>
      <c r="CA60" s="129">
        <f>+'N EERR RODEO'!L59+'N EERR RODEO'!L60+'N EERR RODEO'!L61+'N EERR RODEO'!L62+'N EERR RODEO'!L63</f>
        <v>0</v>
      </c>
      <c r="CB60" s="30" t="str">
        <f>IF(AND(CA4=0,CA60&gt;=0), "",CA60/CA4)</f>
        <v/>
      </c>
      <c r="CC60" s="47" t="str">
        <f>IF(AND(CA124=0,CA60&gt;=0),"",CA60/CA124)</f>
        <v/>
      </c>
      <c r="CD60" s="30" t="str">
        <f t="shared" si="26"/>
        <v/>
      </c>
      <c r="CE60" s="130">
        <f t="shared" si="34"/>
        <v>1174.9678857540177</v>
      </c>
      <c r="CF60" s="30">
        <f>IF(AND(CE4=0,CE60&gt;=0), "",CE60/CE4)</f>
        <v>3.980474993553083E-3</v>
      </c>
      <c r="CG60" s="47">
        <f>IF(AND(CE124=0,CE60&gt;=0),"",CE60/CE124)</f>
        <v>1.6903332890334591E-2</v>
      </c>
      <c r="CH60" s="129">
        <f>+'N EERR RODEO'!M59+'N EERR RODEO'!M60+'N EERR RODEO'!M61+'N EERR RODEO'!M62+'N EERR RODEO'!M63</f>
        <v>0</v>
      </c>
      <c r="CI60" s="30" t="str">
        <f>IF(AND(CH4=0,CH60&gt;=0), "",CH60/CH4)</f>
        <v/>
      </c>
      <c r="CJ60" s="47" t="str">
        <f>IF(AND(CH124=0,CH60&gt;=0),"",CH60/CH124)</f>
        <v/>
      </c>
      <c r="CK60" s="30" t="str">
        <f t="shared" si="13"/>
        <v/>
      </c>
      <c r="CL60" s="130">
        <f t="shared" si="35"/>
        <v>1174.9678857540177</v>
      </c>
      <c r="CM60" s="30">
        <f>IF(AND(CL4=0,CL60&gt;=0), "",CL60/CL4)</f>
        <v>3.980474993553083E-3</v>
      </c>
      <c r="CN60" s="47">
        <f>IF(AND(CL124=0,CL60&gt;=0),"",CL60/CL124)</f>
        <v>1.6903332890334591E-2</v>
      </c>
      <c r="CO60" s="129">
        <f>+'N EERR RODEO'!N59+'N EERR RODEO'!N60+'N EERR RODEO'!N61+'N EERR RODEO'!N62+'N EERR RODEO'!N63</f>
        <v>0</v>
      </c>
      <c r="CP60" s="30" t="str">
        <f>IF(AND(CO4=0,CO60&gt;=0), "",CO60/CO4)</f>
        <v/>
      </c>
      <c r="CQ60" s="47" t="str">
        <f>IF(AND(CO124=0,CO60&gt;=0),"",CO60/CO124)</f>
        <v/>
      </c>
      <c r="CR60" s="30" t="str">
        <f t="shared" si="14"/>
        <v/>
      </c>
      <c r="CS60" s="130">
        <f t="shared" si="36"/>
        <v>1174.9678857540177</v>
      </c>
      <c r="CT60" s="30">
        <f>IF(AND(CS4=0,CS60&gt;=0), "",CS60/CS4)</f>
        <v>3.980474993553083E-3</v>
      </c>
      <c r="CU60" s="47">
        <f>IF(AND(CS124=0,CS60&gt;=0),"",CS60/CS124)</f>
        <v>1.6903332890334591E-2</v>
      </c>
      <c r="CV60" s="131">
        <f t="shared" si="37"/>
        <v>0</v>
      </c>
      <c r="CW60" s="30" t="str">
        <f>IF(AND(CV4=0,CV60&gt;=0), "",CV60/CV4)</f>
        <v/>
      </c>
      <c r="CX60" s="47">
        <f t="shared" si="15"/>
        <v>1</v>
      </c>
    </row>
    <row r="61" spans="1:102" outlineLevel="1" x14ac:dyDescent="0.3">
      <c r="A61" s="29" t="s">
        <v>22</v>
      </c>
      <c r="B61" s="129">
        <f>+'N EERR RODEO'!B64+'N EERR RODEO'!B65+'N EERR RODEO'!B66+'N EERR RODEO'!B67+'N EERR RODEO'!B68</f>
        <v>0</v>
      </c>
      <c r="C61" s="30" t="str">
        <f>IF(AND(B4=0,B61&gt;=0), "",B61/B4)</f>
        <v/>
      </c>
      <c r="D61" s="47" t="str">
        <f>IF(AND(B124=0,B61&gt;=0),"",B61/B124)</f>
        <v/>
      </c>
      <c r="E61" s="129">
        <f>+'N EERR RODEO'!C64+'N EERR RODEO'!C65+'N EERR RODEO'!C66+'N EERR RODEO'!C67+'N EERR RODEO'!C68</f>
        <v>0</v>
      </c>
      <c r="F61" s="30">
        <f>IF(AND(E4=0,E61&gt;=0), "",E61/E4)</f>
        <v>0</v>
      </c>
      <c r="G61" s="47">
        <f>IF(AND(E124=0,E61&gt;=0),"",E61/E124)</f>
        <v>0</v>
      </c>
      <c r="H61" s="129">
        <f>+'N EERR RODEO'!D64+'N EERR RODEO'!D65+'N EERR RODEO'!D66+'N EERR RODEO'!D67+'N EERR RODEO'!D68</f>
        <v>0</v>
      </c>
      <c r="I61" s="30">
        <f>IF(AND(H4=0,H61&gt;=0), "",H61/H4)</f>
        <v>0</v>
      </c>
      <c r="J61" s="47">
        <f>IF(AND(H124=0,H61&gt;=0),"",H61/H124)</f>
        <v>0</v>
      </c>
      <c r="K61" s="30" t="str">
        <f t="shared" si="19"/>
        <v/>
      </c>
      <c r="L61" s="130">
        <f t="shared" si="38"/>
        <v>0</v>
      </c>
      <c r="M61" s="30">
        <f>IF(AND(L4=0,L61&gt;=0), "",L61/L4)</f>
        <v>0</v>
      </c>
      <c r="N61" s="47">
        <f>IF(AND(L124=0,L61&gt;=0),"",L61/L124)</f>
        <v>0</v>
      </c>
      <c r="O61" s="129">
        <f>+'N EERR RODEO'!E64+'N EERR RODEO'!E65+'N EERR RODEO'!E66+'N EERR RODEO'!E67+'N EERR RODEO'!E68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RODEO'!F64+'N EERR RODEO'!F65+'N EERR RODEO'!F66+'N EERR RODEO'!F67+'N EERR RODEO'!F68</f>
        <v>0</v>
      </c>
      <c r="Z61" s="30">
        <f>IF(AND(Y4=0,Y61&gt;=0), "",Y61/Y4)</f>
        <v>0</v>
      </c>
      <c r="AA61" s="47">
        <f>IF(AND(Y124=0,Y61&gt;=0),"",Y61/Y124)</f>
        <v>0</v>
      </c>
      <c r="AB61" s="30" t="str">
        <f t="shared" si="22"/>
        <v/>
      </c>
      <c r="AC61" s="130">
        <f t="shared" si="27"/>
        <v>0</v>
      </c>
      <c r="AD61" s="30">
        <f>IF(AND(AC4=0,AC61&gt;=0), "",AC61/AC4)</f>
        <v>0</v>
      </c>
      <c r="AE61" s="47">
        <f>IF(AND(AC124=0,AC61&gt;=0),"",AC61/AC124)</f>
        <v>0</v>
      </c>
      <c r="AF61" s="129">
        <f>+'N EERR RODEO'!G64+'N EERR RODEO'!G65+'N EERR RODEO'!G66+'N EERR RODEO'!G67+'N EERR RODEO'!G68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RODEO'!H64+'N EERR RODEO'!H65+'N EERR RODEO'!H66+'N EERR RODEO'!H67+'N EERR RODEO'!H68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RODEO'!I64+'N EERR RODEO'!I65+'N EERR RODEO'!I66+'N EERR RODEO'!I67+'N EERR RODEO'!I68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RODEO'!J64+'N EERR RODEO'!J65+'N EERR RODEO'!J66+'N EERR RODEO'!J67+'N EERR RODEO'!J68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RODEO'!K64+'N EERR RODEO'!K65+'N EERR RODEO'!K66+'N EERR RODEO'!K67+'N EERR RODEO'!K68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RODEO'!L64+'N EERR RODEO'!L65+'N EERR RODEO'!L66+'N EERR RODEO'!L67+'N EERR RODEO'!L68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RODEO'!M64+'N EERR RODEO'!M65+'N EERR RODEO'!M66+'N EERR RODEO'!M67+'N EERR RODEO'!M68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RODEO'!N64+'N EERR RODEO'!N65+'N EERR RODEO'!N66+'N EERR RODEO'!N67+'N EERR RODEO'!N68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RODEO'!B69+'N EERR RODEO'!B70</f>
        <v>0</v>
      </c>
      <c r="C62" s="30" t="str">
        <f>IF(AND(B4=0,B62&gt;=0), "",B62/B4)</f>
        <v/>
      </c>
      <c r="D62" s="47" t="str">
        <f>IF(AND(B124=0,B62&gt;=0),"",B62/B124)</f>
        <v/>
      </c>
      <c r="E62" s="129">
        <f>+'N EERR RODEO'!C69+'N EERR RODEO'!C70</f>
        <v>0</v>
      </c>
      <c r="F62" s="30">
        <f>IF(AND(E4=0,E62&gt;=0), "",E62/E4)</f>
        <v>0</v>
      </c>
      <c r="G62" s="47">
        <f>IF(AND(E124=0,E62&gt;=0),"",E62/E124)</f>
        <v>0</v>
      </c>
      <c r="H62" s="129">
        <f>+'N EERR RODEO'!D69+'N EERR RODEO'!D70</f>
        <v>0</v>
      </c>
      <c r="I62" s="30">
        <f>IF(AND(H4=0,H62&gt;=0), "",H62/H4)</f>
        <v>0</v>
      </c>
      <c r="J62" s="47">
        <f>IF(AND(H124=0,H62&gt;=0),"",H62/H124)</f>
        <v>0</v>
      </c>
      <c r="K62" s="30" t="str">
        <f t="shared" si="19"/>
        <v/>
      </c>
      <c r="L62" s="130">
        <f t="shared" si="38"/>
        <v>0</v>
      </c>
      <c r="M62" s="30">
        <f>IF(AND(L4=0,L62&gt;=0), "",L62/L4)</f>
        <v>0</v>
      </c>
      <c r="N62" s="47">
        <f>IF(AND(L124=0,L62&gt;=0),"",L62/L124)</f>
        <v>0</v>
      </c>
      <c r="O62" s="129">
        <f>+'N EERR RODEO'!E69+'N EERR RODEO'!E70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RODEO'!F69+'N EERR RODEO'!F70</f>
        <v>0</v>
      </c>
      <c r="Z62" s="30">
        <f>IF(AND(Y4=0,Y62&gt;=0), "",Y62/Y4)</f>
        <v>0</v>
      </c>
      <c r="AA62" s="47">
        <f>IF(AND(Y124=0,Y62&gt;=0),"",Y62/Y124)</f>
        <v>0</v>
      </c>
      <c r="AB62" s="30" t="str">
        <f t="shared" si="22"/>
        <v/>
      </c>
      <c r="AC62" s="130">
        <f t="shared" si="27"/>
        <v>0</v>
      </c>
      <c r="AD62" s="30">
        <f>IF(AND(AC4=0,AC62&gt;=0), "",AC62/AC4)</f>
        <v>0</v>
      </c>
      <c r="AE62" s="47">
        <f>IF(AND(AC124=0,AC62&gt;=0),"",AC62/AC124)</f>
        <v>0</v>
      </c>
      <c r="AF62" s="129">
        <f>+'N EERR RODEO'!G69+'N EERR RODEO'!G70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RODEO'!H69+'N EERR RODEO'!H70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RODEO'!I69+'N EERR RODEO'!I70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RODEO'!J69+'N EERR RODEO'!J70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RODEO'!K69+'N EERR RODEO'!K70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RODEO'!L69+'N EERR RODEO'!L70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RODEO'!M69+'N EERR RODEO'!M70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RODEO'!N69+'N EERR RODEO'!N70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RODEO'!B71+'N EERR RODEO'!B72+'N EERR RODEO'!B73+'N EERR RODEO'!B74+'N EERR RODEO'!B75+'N EERR RODEO'!B76+'N EERR RODEO'!B77</f>
        <v>0</v>
      </c>
      <c r="C63" s="30" t="str">
        <f>IF(AND(B4=0,B63&gt;=0), "",B63/B4)</f>
        <v/>
      </c>
      <c r="D63" s="47" t="str">
        <f>IF(AND(B124=0,B63&gt;=0),"",B63/B124)</f>
        <v/>
      </c>
      <c r="E63" s="129">
        <f>+'N EERR RODEO'!C71+'N EERR RODEO'!C72+'N EERR RODEO'!C73+'N EERR RODEO'!C74+'N EERR RODEO'!C75+'N EERR RODEO'!C76+'N EERR RODEO'!C77</f>
        <v>606.91895276713149</v>
      </c>
      <c r="F63" s="30">
        <f>IF(AND(E4=0,E63&gt;=0), "",E63/E4)</f>
        <v>1.7643462121357509E-2</v>
      </c>
      <c r="G63" s="47">
        <f>IF(AND(E124=0,E63&gt;=0),"",E63/E124)</f>
        <v>6.7193746904563409E-2</v>
      </c>
      <c r="H63" s="129">
        <f>+'N EERR RODEO'!D71+'N EERR RODEO'!D72+'N EERR RODEO'!D73+'N EERR RODEO'!D74+'N EERR RODEO'!D75+'N EERR RODEO'!D76+'N EERR RODEO'!D77</f>
        <v>367.92755533413992</v>
      </c>
      <c r="I63" s="30">
        <f>IF(AND(H4=0,H63&gt;=0), "",H63/H4)</f>
        <v>9.4421000461585268E-3</v>
      </c>
      <c r="J63" s="47">
        <f>IF(AND(H124=0,H63&gt;=0),"",H63/H124)</f>
        <v>4.5502997907902236E-2</v>
      </c>
      <c r="K63" s="30">
        <f t="shared" si="19"/>
        <v>-0.39377810882879133</v>
      </c>
      <c r="L63" s="130">
        <f t="shared" si="38"/>
        <v>974.84650810127141</v>
      </c>
      <c r="M63" s="30">
        <f>IF(AND(L4=0,L63&gt;=0), "",L63/L4)</f>
        <v>1.3287480018552782E-2</v>
      </c>
      <c r="N63" s="47">
        <f>IF(AND(L124=0,L63&gt;=0),"",L63/L124)</f>
        <v>5.6948090664254457E-2</v>
      </c>
      <c r="O63" s="129">
        <f>+'N EERR RODEO'!E71+'N EERR RODEO'!E72+'N EERR RODEO'!E73+'N EERR RODEO'!E74+'N EERR RODEO'!E75+'N EERR RODEO'!E76+'N EERR RODEO'!E77</f>
        <v>365.3299986591897</v>
      </c>
      <c r="P63" s="30">
        <f>IF(AND(O4=0,O63&gt;=0), "",O63/O4)</f>
        <v>7.4408241547636016E-3</v>
      </c>
      <c r="Q63" s="47">
        <f>IF(AND(O124=0,O63&gt;=0),"",O63/O124)</f>
        <v>3.2065100057417847E-2</v>
      </c>
      <c r="R63" s="30">
        <f t="shared" si="20"/>
        <v>-7.0599677498773073E-3</v>
      </c>
      <c r="S63" s="130">
        <f t="shared" si="39"/>
        <v>1340.1765067604611</v>
      </c>
      <c r="T63" s="30">
        <f>IF(AND(S4=0,S63&gt;=0), "",S63/S4)</f>
        <v>1.0943445935727339E-2</v>
      </c>
      <c r="U63" s="47">
        <f>IF(AND(S124=0,S63&gt;=0),"",S63/S124)</f>
        <v>4.7004698233429058E-2</v>
      </c>
      <c r="V63" s="131"/>
      <c r="W63" s="30" t="str">
        <f>IF(AND(V4=0,V63&gt;=0), "",V63/V4)</f>
        <v/>
      </c>
      <c r="X63" s="47">
        <f t="shared" si="21"/>
        <v>1</v>
      </c>
      <c r="Y63" s="129">
        <f>+'N EERR RODEO'!F71+'N EERR RODEO'!F72+'N EERR RODEO'!F73+'N EERR RODEO'!F74+'N EERR RODEO'!F75+'N EERR RODEO'!F76+'N EERR RODEO'!F77</f>
        <v>437.50700692876603</v>
      </c>
      <c r="Z63" s="30">
        <f>IF(AND(Y4=0,Y63&gt;=0), "",Y63/Y4)</f>
        <v>7.9695024419598609E-3</v>
      </c>
      <c r="AA63" s="47">
        <f>IF(AND(Y124=0,Y63&gt;=0),"",Y63/Y124)</f>
        <v>3.3407581740209379E-2</v>
      </c>
      <c r="AB63" s="30">
        <f t="shared" si="22"/>
        <v>0.19756660699771625</v>
      </c>
      <c r="AC63" s="130">
        <f t="shared" si="27"/>
        <v>1777.6835136892271</v>
      </c>
      <c r="AD63" s="30">
        <f>IF(AND(AC4=0,AC63&gt;=0), "",AC63/AC4)</f>
        <v>1.0022938816220671E-2</v>
      </c>
      <c r="AE63" s="47">
        <f>IF(AND(AC124=0,AC63&gt;=0),"",AC63/AC124)</f>
        <v>4.2724988617924398E-2</v>
      </c>
      <c r="AF63" s="129">
        <f>+'N EERR RODEO'!G71+'N EERR RODEO'!G72+'N EERR RODEO'!G73+'N EERR RODEO'!G74+'N EERR RODEO'!G75+'N EERR RODEO'!G76+'N EERR RODEO'!G77</f>
        <v>472.70519228519629</v>
      </c>
      <c r="AG63" s="30">
        <f>IF(AND(AF4=0,AF63&gt;=0), "",AF63/AF4)</f>
        <v>7.6299978276672797E-3</v>
      </c>
      <c r="AH63" s="47">
        <f>IF(AND(AF124=0,AF63&gt;=0),"",AF63/AF124)</f>
        <v>3.3313312972028157E-2</v>
      </c>
      <c r="AI63" s="30">
        <f t="shared" si="4"/>
        <v>8.0451706598978323E-2</v>
      </c>
      <c r="AJ63" s="130">
        <f t="shared" si="16"/>
        <v>2250.3887059744234</v>
      </c>
      <c r="AK63" s="30">
        <f>IF(AND(AJ4=0,AJ63&gt;=0), "",AJ63/AJ4)</f>
        <v>9.4034578195483741E-3</v>
      </c>
      <c r="AL63" s="47">
        <f>IF(AND(AJ124=0,AJ63&gt;=0),"",AJ63/AJ124)</f>
        <v>4.0331526179677807E-2</v>
      </c>
      <c r="AM63" s="129">
        <f>+'N EERR RODEO'!H71+'N EERR RODEO'!H72+'N EERR RODEO'!H73+'N EERR RODEO'!H74+'N EERR RODEO'!H75+'N EERR RODEO'!H76+'N EERR RODEO'!H77</f>
        <v>512.058354744486</v>
      </c>
      <c r="AN63" s="30">
        <f>IF(AND(AM4=0,AM63&gt;=0), "",AM63/AM4)</f>
        <v>9.1655344237423532E-3</v>
      </c>
      <c r="AO63" s="47">
        <f>IF(AND(AM124=0,AM63&gt;=0),"",AM63/AM124)</f>
        <v>3.7339027312842318E-2</v>
      </c>
      <c r="AP63" s="30">
        <f t="shared" si="5"/>
        <v>8.3250962971328737E-2</v>
      </c>
      <c r="AQ63" s="130">
        <f t="shared" si="17"/>
        <v>2762.4470607189096</v>
      </c>
      <c r="AR63" s="30">
        <f>IF(AND(AQ4=0,AQ63&gt;=0), "",AQ63/AQ4)</f>
        <v>9.3584272213103215E-3</v>
      </c>
      <c r="AS63" s="47">
        <f>IF(AND(AQ124=0,AQ63&gt;=0),"",AQ63/AQ124)</f>
        <v>3.9741139162533398E-2</v>
      </c>
      <c r="AT63" s="131">
        <f t="shared" si="28"/>
        <v>0</v>
      </c>
      <c r="AU63" s="30" t="str">
        <f>IF(AND(AT4=0,AT63&gt;=0), "",AT63/AT4)</f>
        <v/>
      </c>
      <c r="AV63" s="47">
        <f t="shared" si="23"/>
        <v>1</v>
      </c>
      <c r="AW63" s="131">
        <f t="shared" si="40"/>
        <v>460.4078434531516</v>
      </c>
      <c r="AX63" s="30">
        <f>IF(AND(AW4=0,AW63&gt;=0), "",AW63/AW4)</f>
        <v>9.3584272213103215E-3</v>
      </c>
      <c r="AY63" s="47">
        <f>IF(AND(AW124=0,AW63&gt;=0),"",AW63/AW124)</f>
        <v>3.9741139162533384E-2</v>
      </c>
      <c r="AZ63" s="131">
        <f t="shared" si="29"/>
        <v>0</v>
      </c>
      <c r="BA63" s="30" t="str">
        <f>IF(AND(AZ4=0,AZ63&gt;=0), "",AZ63/AZ4)</f>
        <v/>
      </c>
      <c r="BB63" s="47">
        <f t="shared" si="24"/>
        <v>1</v>
      </c>
      <c r="BC63" s="129">
        <f>+'N EERR RODEO'!I71+'N EERR RODEO'!I72+'N EERR RODEO'!I73+'N EERR RODEO'!I74+'N EERR RODEO'!I75+'N EERR RODEO'!I76+'N EERR RODEO'!I77</f>
        <v>0</v>
      </c>
      <c r="BD63" s="30" t="str">
        <f>IF(AND(BC4=0,BC63&gt;=0), "",BC63/BC4)</f>
        <v/>
      </c>
      <c r="BE63" s="47" t="str">
        <f>IF(AND(BC124=0,BC63&gt;=0),"",BC63/BC124)</f>
        <v/>
      </c>
      <c r="BF63" s="30">
        <f t="shared" si="25"/>
        <v>-1</v>
      </c>
      <c r="BG63" s="130">
        <f t="shared" si="30"/>
        <v>2762.4470607189096</v>
      </c>
      <c r="BH63" s="30">
        <f>IF(AND(BG4=0,BG63&gt;=0), "",BG63/BG4)</f>
        <v>9.3584272213103215E-3</v>
      </c>
      <c r="BI63" s="47">
        <f>IF(AND(BG124=0,BG63&gt;=0),"",BG63/BG124)</f>
        <v>3.9741139162533398E-2</v>
      </c>
      <c r="BJ63" s="129">
        <f>+'N EERR RODEO'!J71+'N EERR RODEO'!J72+'N EERR RODEO'!J73+'N EERR RODEO'!J74+'N EERR RODEO'!J75+'N EERR RODEO'!J76+'N EERR RODEO'!J77</f>
        <v>0</v>
      </c>
      <c r="BK63" s="30" t="str">
        <f>IF(AND(BJ4=0,BJ63&gt;=0), "",BJ63/BJ4)</f>
        <v/>
      </c>
      <c r="BL63" s="47" t="str">
        <f>IF(AND(BJ124=0,BJ63&gt;=0),"",BJ63/BJ124)</f>
        <v/>
      </c>
      <c r="BM63" s="30" t="str">
        <f t="shared" si="9"/>
        <v/>
      </c>
      <c r="BN63" s="130">
        <f t="shared" si="31"/>
        <v>2762.4470607189096</v>
      </c>
      <c r="BO63" s="30">
        <f>IF(AND(BN4=0,BN63&gt;=0), "",BN63/BN4)</f>
        <v>9.3584272213103215E-3</v>
      </c>
      <c r="BP63" s="47">
        <f>IF(AND(BN124=0,BN63&gt;=0),"",BN63/BN124)</f>
        <v>3.9741139162533398E-2</v>
      </c>
      <c r="BQ63" s="129">
        <f>+'N EERR RODEO'!K71+'N EERR RODEO'!K72+'N EERR RODEO'!K73+'N EERR RODEO'!K74+'N EERR RODEO'!K75+'N EERR RODEO'!K76+'N EERR RODEO'!K77</f>
        <v>0</v>
      </c>
      <c r="BR63" s="30" t="str">
        <f>IF(AND(BQ4=0,BQ63&gt;=0), "",BQ63/BQ4)</f>
        <v/>
      </c>
      <c r="BS63" s="47" t="str">
        <f>IF(AND(BQ124=0,BQ63&gt;=0),"",BQ63/BQ124)</f>
        <v/>
      </c>
      <c r="BT63" s="30" t="str">
        <f t="shared" si="10"/>
        <v/>
      </c>
      <c r="BU63" s="130">
        <f t="shared" si="32"/>
        <v>2762.4470607189096</v>
      </c>
      <c r="BV63" s="30">
        <f>IF(AND(BU4=0,BU63&gt;=0), "",BU63/BU4)</f>
        <v>9.3584272213103215E-3</v>
      </c>
      <c r="BW63" s="47">
        <f>IF(AND(BU124=0,BU63&gt;=0),"",BU63/BU124)</f>
        <v>3.9741139162533398E-2</v>
      </c>
      <c r="BX63" s="131">
        <f t="shared" si="33"/>
        <v>0</v>
      </c>
      <c r="BY63" s="30" t="str">
        <f>IF(AND(BX4=0,BX63&gt;=0), "",BX63/BX4)</f>
        <v/>
      </c>
      <c r="BZ63" s="47">
        <f t="shared" si="11"/>
        <v>1</v>
      </c>
      <c r="CA63" s="129">
        <f>+'N EERR RODEO'!L71+'N EERR RODEO'!L72+'N EERR RODEO'!L73+'N EERR RODEO'!L74+'N EERR RODEO'!L75+'N EERR RODEO'!L76+'N EERR RODEO'!L77</f>
        <v>0</v>
      </c>
      <c r="CB63" s="30" t="str">
        <f>IF(AND(CA4=0,CA63&gt;=0), "",CA63/CA4)</f>
        <v/>
      </c>
      <c r="CC63" s="47" t="str">
        <f>IF(AND(CA124=0,CA63&gt;=0),"",CA63/CA124)</f>
        <v/>
      </c>
      <c r="CD63" s="30" t="str">
        <f t="shared" si="26"/>
        <v/>
      </c>
      <c r="CE63" s="130">
        <f t="shared" si="34"/>
        <v>2762.4470607189096</v>
      </c>
      <c r="CF63" s="30">
        <f>IF(AND(CE4=0,CE63&gt;=0), "",CE63/CE4)</f>
        <v>9.3584272213103215E-3</v>
      </c>
      <c r="CG63" s="47">
        <f>IF(AND(CE124=0,CE63&gt;=0),"",CE63/CE124)</f>
        <v>3.9741139162533398E-2</v>
      </c>
      <c r="CH63" s="129">
        <f>+'N EERR RODEO'!M71+'N EERR RODEO'!M72+'N EERR RODEO'!M73+'N EERR RODEO'!M74+'N EERR RODEO'!M75+'N EERR RODEO'!M76+'N EERR RODEO'!M77</f>
        <v>0</v>
      </c>
      <c r="CI63" s="30" t="str">
        <f>IF(AND(CH4=0,CH63&gt;=0), "",CH63/CH4)</f>
        <v/>
      </c>
      <c r="CJ63" s="47" t="str">
        <f>IF(AND(CH124=0,CH63&gt;=0),"",CH63/CH124)</f>
        <v/>
      </c>
      <c r="CK63" s="30" t="str">
        <f t="shared" si="13"/>
        <v/>
      </c>
      <c r="CL63" s="130">
        <f t="shared" si="35"/>
        <v>2762.4470607189096</v>
      </c>
      <c r="CM63" s="30">
        <f>IF(AND(CL4=0,CL63&gt;=0), "",CL63/CL4)</f>
        <v>9.3584272213103215E-3</v>
      </c>
      <c r="CN63" s="47">
        <f>IF(AND(CL124=0,CL63&gt;=0),"",CL63/CL124)</f>
        <v>3.9741139162533398E-2</v>
      </c>
      <c r="CO63" s="129">
        <f>+'N EERR RODEO'!N71+'N EERR RODEO'!N72+'N EERR RODEO'!N73+'N EERR RODEO'!N74+'N EERR RODEO'!N75+'N EERR RODEO'!N76+'N EERR RODEO'!N77</f>
        <v>0</v>
      </c>
      <c r="CP63" s="30" t="str">
        <f>IF(AND(CO4=0,CO63&gt;=0), "",CO63/CO4)</f>
        <v/>
      </c>
      <c r="CQ63" s="47" t="str">
        <f>IF(AND(CO124=0,CO63&gt;=0),"",CO63/CO124)</f>
        <v/>
      </c>
      <c r="CR63" s="30" t="str">
        <f t="shared" si="14"/>
        <v/>
      </c>
      <c r="CS63" s="130">
        <f t="shared" si="36"/>
        <v>2762.4470607189096</v>
      </c>
      <c r="CT63" s="30">
        <f>IF(AND(CS4=0,CS63&gt;=0), "",CS63/CS4)</f>
        <v>9.3584272213103215E-3</v>
      </c>
      <c r="CU63" s="47">
        <f>IF(AND(CS124=0,CS63&gt;=0),"",CS63/CS124)</f>
        <v>3.9741139162533398E-2</v>
      </c>
      <c r="CV63" s="131">
        <f t="shared" si="37"/>
        <v>0</v>
      </c>
      <c r="CW63" s="30" t="str">
        <f>IF(AND(CV4=0,CV63&gt;=0), "",CV63/CV4)</f>
        <v/>
      </c>
      <c r="CX63" s="47">
        <f t="shared" si="15"/>
        <v>1</v>
      </c>
    </row>
    <row r="64" spans="1:102" outlineLevel="1" x14ac:dyDescent="0.3">
      <c r="A64" s="29" t="s">
        <v>25</v>
      </c>
      <c r="B64" s="129">
        <f>+'N EERR RODEO'!B78+'N EERR RODEO'!B79+'N EERR RODEO'!B80+'N EERR RODEO'!B81+'N EERR RODEO'!B82+'N EERR RODEO'!B83+'N EERR RODEO'!B84+'N EERR RODEO'!B85+'N EERR RODEO'!B86+'N EERR RODEO'!B87</f>
        <v>0</v>
      </c>
      <c r="C64" s="30" t="str">
        <f>IF(AND(B4=0,B64&gt;=0), "",B64/B4)</f>
        <v/>
      </c>
      <c r="D64" s="47" t="str">
        <f>IF(AND(B124=0,B64&gt;=0),"",B64/B124)</f>
        <v/>
      </c>
      <c r="E64" s="129">
        <f>+'N EERR RODEO'!C78+'N EERR RODEO'!C79+'N EERR RODEO'!C80+'N EERR RODEO'!C81+'N EERR RODEO'!C82+'N EERR RODEO'!C83+'N EERR RODEO'!C84+'N EERR RODEO'!C85+'N EERR RODEO'!C86+'N EERR RODEO'!C87</f>
        <v>0</v>
      </c>
      <c r="F64" s="30">
        <f>IF(AND(E4=0,E64&gt;=0), "",E64/E4)</f>
        <v>0</v>
      </c>
      <c r="G64" s="47">
        <f>IF(AND(E124=0,E64&gt;=0),"",E64/E124)</f>
        <v>0</v>
      </c>
      <c r="H64" s="129">
        <f>+'N EERR RODEO'!D78+'N EERR RODEO'!D79+'N EERR RODEO'!D80+'N EERR RODEO'!D81+'N EERR RODEO'!D82+'N EERR RODEO'!D83+'N EERR RODEO'!D84+'N EERR RODEO'!D85+'N EERR RODEO'!D86+'N EERR RODEO'!D87</f>
        <v>157.94999999999999</v>
      </c>
      <c r="I64" s="30">
        <f>IF(AND(H4=0,H64&gt;=0), "",H64/H4)</f>
        <v>4.0534602007080344E-3</v>
      </c>
      <c r="J64" s="47">
        <f>IF(AND(H124=0,H64&gt;=0),"",H64/H124)</f>
        <v>1.9534276287151084E-2</v>
      </c>
      <c r="K64" s="30">
        <f t="shared" si="19"/>
        <v>1</v>
      </c>
      <c r="L64" s="130">
        <f t="shared" si="38"/>
        <v>157.94999999999999</v>
      </c>
      <c r="M64" s="30">
        <f>IF(AND(L4=0,L64&gt;=0), "",L64/L4)</f>
        <v>2.1529106905436887E-3</v>
      </c>
      <c r="N64" s="47">
        <f>IF(AND(L124=0,L64&gt;=0),"",L64/L124)</f>
        <v>9.2270432787810268E-3</v>
      </c>
      <c r="O64" s="129">
        <f>+'N EERR RODEO'!E78+'N EERR RODEO'!E79+'N EERR RODEO'!E80+'N EERR RODEO'!E81+'N EERR RODEO'!E82+'N EERR RODEO'!E83+'N EERR RODEO'!E84+'N EERR RODEO'!E85+'N EERR RODEO'!E86+'N EERR RODEO'!E87</f>
        <v>0</v>
      </c>
      <c r="P64" s="30">
        <f>IF(AND(O4=0,O64&gt;=0), "",O64/O4)</f>
        <v>0</v>
      </c>
      <c r="Q64" s="47">
        <f>IF(AND(O124=0,O64&gt;=0),"",O64/O124)</f>
        <v>0</v>
      </c>
      <c r="R64" s="30">
        <f t="shared" si="20"/>
        <v>-1</v>
      </c>
      <c r="S64" s="130">
        <f t="shared" si="39"/>
        <v>157.94999999999999</v>
      </c>
      <c r="T64" s="30">
        <f>IF(AND(S4=0,S64&gt;=0), "",S64/S4)</f>
        <v>1.2897683826187851E-3</v>
      </c>
      <c r="U64" s="47">
        <f>IF(AND(S124=0,S64&gt;=0),"",S64/S124)</f>
        <v>5.5398613902856095E-3</v>
      </c>
      <c r="V64" s="131"/>
      <c r="W64" s="30" t="str">
        <f>IF(AND(V4=0,V64&gt;=0), "",V64/V4)</f>
        <v/>
      </c>
      <c r="X64" s="47">
        <f t="shared" si="21"/>
        <v>1</v>
      </c>
      <c r="Y64" s="129">
        <f>+'N EERR RODEO'!F78+'N EERR RODEO'!F79+'N EERR RODEO'!F80+'N EERR RODEO'!F81+'N EERR RODEO'!F82+'N EERR RODEO'!F83+'N EERR RODEO'!F84+'N EERR RODEO'!F85+'N EERR RODEO'!F86+'N EERR RODEO'!F87</f>
        <v>0</v>
      </c>
      <c r="Z64" s="30">
        <f>IF(AND(Y4=0,Y64&gt;=0), "",Y64/Y4)</f>
        <v>0</v>
      </c>
      <c r="AA64" s="47">
        <f>IF(AND(Y124=0,Y64&gt;=0),"",Y64/Y124)</f>
        <v>0</v>
      </c>
      <c r="AB64" s="30" t="str">
        <f t="shared" si="22"/>
        <v/>
      </c>
      <c r="AC64" s="130">
        <f t="shared" si="27"/>
        <v>157.94999999999999</v>
      </c>
      <c r="AD64" s="30">
        <f>IF(AND(AC4=0,AC64&gt;=0), "",AC64/AC4)</f>
        <v>8.9055401247244452E-4</v>
      </c>
      <c r="AE64" s="47">
        <f>IF(AND(AC124=0,AC64&gt;=0),"",AC64/AC124)</f>
        <v>3.7961830102120802E-3</v>
      </c>
      <c r="AF64" s="129">
        <f>+'N EERR RODEO'!G78+'N EERR RODEO'!G79+'N EERR RODEO'!G80+'N EERR RODEO'!G81+'N EERR RODEO'!G82+'N EERR RODEO'!G83+'N EERR RODEO'!G84+'N EERR RODEO'!G85+'N EERR RODEO'!G86+'N EERR RODEO'!G87</f>
        <v>0</v>
      </c>
      <c r="AG64" s="30">
        <f>IF(AND(AF4=0,AF64&gt;=0), "",AF64/AF4)</f>
        <v>0</v>
      </c>
      <c r="AH64" s="47">
        <f>IF(AND(AF124=0,AF64&gt;=0),"",AF64/AF124)</f>
        <v>0</v>
      </c>
      <c r="AI64" s="30" t="str">
        <f t="shared" si="4"/>
        <v/>
      </c>
      <c r="AJ64" s="130">
        <f t="shared" si="16"/>
        <v>157.94999999999999</v>
      </c>
      <c r="AK64" s="30">
        <f>IF(AND(AJ4=0,AJ64&gt;=0), "",AJ64/AJ4)</f>
        <v>6.6000871700719712E-4</v>
      </c>
      <c r="AL64" s="47">
        <f>IF(AND(AJ124=0,AJ64&gt;=0),"",AJ64/AJ124)</f>
        <v>2.8307840966175337E-3</v>
      </c>
      <c r="AM64" s="129">
        <f>+'N EERR RODEO'!H78+'N EERR RODEO'!H79+'N EERR RODEO'!H80+'N EERR RODEO'!H81+'N EERR RODEO'!H82+'N EERR RODEO'!H83+'N EERR RODEO'!H84+'N EERR RODEO'!H85+'N EERR RODEO'!H86+'N EERR RODEO'!H87</f>
        <v>0</v>
      </c>
      <c r="AN64" s="30">
        <f>IF(AND(AM4=0,AM64&gt;=0), "",AM64/AM4)</f>
        <v>0</v>
      </c>
      <c r="AO64" s="47">
        <f>IF(AND(AM124=0,AM64&gt;=0),"",AM64/AM124)</f>
        <v>0</v>
      </c>
      <c r="AP64" s="30" t="str">
        <f t="shared" si="5"/>
        <v/>
      </c>
      <c r="AQ64" s="130">
        <f t="shared" si="17"/>
        <v>157.94999999999999</v>
      </c>
      <c r="AR64" s="30">
        <f>IF(AND(AQ4=0,AQ64&gt;=0), "",AQ64/AQ4)</f>
        <v>5.3509209303047507E-4</v>
      </c>
      <c r="AS64" s="47">
        <f>IF(AND(AQ124=0,AQ64&gt;=0),"",AQ64/AQ124)</f>
        <v>2.2723016198140534E-3</v>
      </c>
      <c r="AT64" s="131">
        <f t="shared" si="28"/>
        <v>0</v>
      </c>
      <c r="AU64" s="30" t="str">
        <f>IF(AND(AT4=0,AT64&gt;=0), "",AT64/AT4)</f>
        <v/>
      </c>
      <c r="AV64" s="47">
        <f t="shared" si="23"/>
        <v>1</v>
      </c>
      <c r="AW64" s="131">
        <f t="shared" si="40"/>
        <v>26.324999999999999</v>
      </c>
      <c r="AX64" s="30">
        <f>IF(AND(AW4=0,AW64&gt;=0), "",AW64/AW4)</f>
        <v>5.3509209303047507E-4</v>
      </c>
      <c r="AY64" s="47">
        <f>IF(AND(AW124=0,AW64&gt;=0),"",AW64/AW124)</f>
        <v>2.272301619814053E-3</v>
      </c>
      <c r="AZ64" s="131">
        <f t="shared" si="29"/>
        <v>0</v>
      </c>
      <c r="BA64" s="30" t="str">
        <f>IF(AND(AZ4=0,AZ64&gt;=0), "",AZ64/AZ4)</f>
        <v/>
      </c>
      <c r="BB64" s="47">
        <f t="shared" si="24"/>
        <v>1</v>
      </c>
      <c r="BC64" s="129">
        <f>+'N EERR RODEO'!I78+'N EERR RODEO'!I79+'N EERR RODEO'!I80+'N EERR RODEO'!I81+'N EERR RODEO'!I82+'N EERR RODEO'!I83+'N EERR RODEO'!I84+'N EERR RODEO'!I85+'N EERR RODEO'!I86+'N EERR RODEO'!I87</f>
        <v>0</v>
      </c>
      <c r="BD64" s="30" t="str">
        <f>IF(AND(BC4=0,BC64&gt;=0), "",BC64/BC4)</f>
        <v/>
      </c>
      <c r="BE64" s="47" t="str">
        <f>IF(AND(BC124=0,BC64&gt;=0),"",BC64/BC124)</f>
        <v/>
      </c>
      <c r="BF64" s="30" t="str">
        <f t="shared" si="25"/>
        <v/>
      </c>
      <c r="BG64" s="130">
        <f t="shared" si="30"/>
        <v>157.94999999999999</v>
      </c>
      <c r="BH64" s="30">
        <f>IF(AND(BG4=0,BG64&gt;=0), "",BG64/BG4)</f>
        <v>5.3509209303047507E-4</v>
      </c>
      <c r="BI64" s="47">
        <f>IF(AND(BG124=0,BG64&gt;=0),"",BG64/BG124)</f>
        <v>2.2723016198140534E-3</v>
      </c>
      <c r="BJ64" s="129">
        <f>+'N EERR RODEO'!J78+'N EERR RODEO'!J79+'N EERR RODEO'!J80+'N EERR RODEO'!J81+'N EERR RODEO'!J82+'N EERR RODEO'!J83+'N EERR RODEO'!J84+'N EERR RODEO'!J85+'N EERR RODEO'!J86+'N EERR RODEO'!J87</f>
        <v>0</v>
      </c>
      <c r="BK64" s="30" t="str">
        <f>IF(AND(BJ4=0,BJ64&gt;=0), "",BJ64/BJ4)</f>
        <v/>
      </c>
      <c r="BL64" s="47" t="str">
        <f>IF(AND(BJ124=0,BJ64&gt;=0),"",BJ64/BJ124)</f>
        <v/>
      </c>
      <c r="BM64" s="30" t="str">
        <f t="shared" si="9"/>
        <v/>
      </c>
      <c r="BN64" s="130">
        <f t="shared" si="31"/>
        <v>157.94999999999999</v>
      </c>
      <c r="BO64" s="30">
        <f>IF(AND(BN4=0,BN64&gt;=0), "",BN64/BN4)</f>
        <v>5.3509209303047507E-4</v>
      </c>
      <c r="BP64" s="47">
        <f>IF(AND(BN124=0,BN64&gt;=0),"",BN64/BN124)</f>
        <v>2.2723016198140534E-3</v>
      </c>
      <c r="BQ64" s="129">
        <f>+'N EERR RODEO'!K78+'N EERR RODEO'!K79+'N EERR RODEO'!K80+'N EERR RODEO'!K81+'N EERR RODEO'!K82+'N EERR RODEO'!K83+'N EERR RODEO'!K84+'N EERR RODEO'!K85+'N EERR RODEO'!K86+'N EERR RODEO'!K87</f>
        <v>0</v>
      </c>
      <c r="BR64" s="30" t="str">
        <f>IF(AND(BQ4=0,BQ64&gt;=0), "",BQ64/BQ4)</f>
        <v/>
      </c>
      <c r="BS64" s="47" t="str">
        <f>IF(AND(BQ124=0,BQ64&gt;=0),"",BQ64/BQ124)</f>
        <v/>
      </c>
      <c r="BT64" s="30" t="str">
        <f t="shared" si="10"/>
        <v/>
      </c>
      <c r="BU64" s="130">
        <f t="shared" si="32"/>
        <v>157.94999999999999</v>
      </c>
      <c r="BV64" s="30">
        <f>IF(AND(BU4=0,BU64&gt;=0), "",BU64/BU4)</f>
        <v>5.3509209303047507E-4</v>
      </c>
      <c r="BW64" s="47">
        <f>IF(AND(BU124=0,BU64&gt;=0),"",BU64/BU124)</f>
        <v>2.2723016198140534E-3</v>
      </c>
      <c r="BX64" s="131">
        <f t="shared" si="33"/>
        <v>0</v>
      </c>
      <c r="BY64" s="30" t="str">
        <f>IF(AND(BX4=0,BX64&gt;=0), "",BX64/BX4)</f>
        <v/>
      </c>
      <c r="BZ64" s="47">
        <f t="shared" si="11"/>
        <v>1</v>
      </c>
      <c r="CA64" s="129">
        <f>+'N EERR RODEO'!L78+'N EERR RODEO'!L79+'N EERR RODEO'!L80+'N EERR RODEO'!L81+'N EERR RODEO'!L82+'N EERR RODEO'!L83+'N EERR RODEO'!L84+'N EERR RODEO'!L85+'N EERR RODEO'!L86+'N EERR RODEO'!L87</f>
        <v>0</v>
      </c>
      <c r="CB64" s="30" t="str">
        <f>IF(AND(CA4=0,CA64&gt;=0), "",CA64/CA4)</f>
        <v/>
      </c>
      <c r="CC64" s="47" t="str">
        <f>IF(AND(CA124=0,CA64&gt;=0),"",CA64/CA124)</f>
        <v/>
      </c>
      <c r="CD64" s="30" t="str">
        <f t="shared" si="26"/>
        <v/>
      </c>
      <c r="CE64" s="130">
        <f t="shared" si="34"/>
        <v>157.94999999999999</v>
      </c>
      <c r="CF64" s="30">
        <f>IF(AND(CE4=0,CE64&gt;=0), "",CE64/CE4)</f>
        <v>5.3509209303047507E-4</v>
      </c>
      <c r="CG64" s="47">
        <f>IF(AND(CE124=0,CE64&gt;=0),"",CE64/CE124)</f>
        <v>2.2723016198140534E-3</v>
      </c>
      <c r="CH64" s="129">
        <f>+'N EERR RODEO'!M78+'N EERR RODEO'!M79+'N EERR RODEO'!M80+'N EERR RODEO'!M81+'N EERR RODEO'!M82+'N EERR RODEO'!M83+'N EERR RODEO'!M84+'N EERR RODEO'!M85+'N EERR RODEO'!M86+'N EERR RODEO'!M87</f>
        <v>0</v>
      </c>
      <c r="CI64" s="30" t="str">
        <f>IF(AND(CH4=0,CH64&gt;=0), "",CH64/CH4)</f>
        <v/>
      </c>
      <c r="CJ64" s="47" t="str">
        <f>IF(AND(CH124=0,CH64&gt;=0),"",CH64/CH124)</f>
        <v/>
      </c>
      <c r="CK64" s="30" t="str">
        <f t="shared" si="13"/>
        <v/>
      </c>
      <c r="CL64" s="130">
        <f t="shared" si="35"/>
        <v>157.94999999999999</v>
      </c>
      <c r="CM64" s="30">
        <f>IF(AND(CL4=0,CL64&gt;=0), "",CL64/CL4)</f>
        <v>5.3509209303047507E-4</v>
      </c>
      <c r="CN64" s="47">
        <f>IF(AND(CL124=0,CL64&gt;=0),"",CL64/CL124)</f>
        <v>2.2723016198140534E-3</v>
      </c>
      <c r="CO64" s="129">
        <f>+'N EERR RODEO'!N78+'N EERR RODEO'!N79+'N EERR RODEO'!N80+'N EERR RODEO'!N81+'N EERR RODEO'!N82+'N EERR RODEO'!N83+'N EERR RODEO'!N84+'N EERR RODEO'!N85+'N EERR RODEO'!N86+'N EERR RODEO'!N87</f>
        <v>0</v>
      </c>
      <c r="CP64" s="30" t="str">
        <f>IF(AND(CO4=0,CO64&gt;=0), "",CO64/CO4)</f>
        <v/>
      </c>
      <c r="CQ64" s="47" t="str">
        <f>IF(AND(CO124=0,CO64&gt;=0),"",CO64/CO124)</f>
        <v/>
      </c>
      <c r="CR64" s="30" t="str">
        <f t="shared" si="14"/>
        <v/>
      </c>
      <c r="CS64" s="130">
        <f t="shared" si="36"/>
        <v>157.94999999999999</v>
      </c>
      <c r="CT64" s="30">
        <f>IF(AND(CS4=0,CS64&gt;=0), "",CS64/CS4)</f>
        <v>5.3509209303047507E-4</v>
      </c>
      <c r="CU64" s="47">
        <f>IF(AND(CS124=0,CS64&gt;=0),"",CS64/CS124)</f>
        <v>2.2723016198140534E-3</v>
      </c>
      <c r="CV64" s="131">
        <f t="shared" si="37"/>
        <v>0</v>
      </c>
      <c r="CW64" s="30" t="str">
        <f>IF(AND(CV4=0,CV64&gt;=0), "",CV64/CV4)</f>
        <v/>
      </c>
      <c r="CX64" s="47">
        <f t="shared" si="15"/>
        <v>1</v>
      </c>
    </row>
    <row r="65" spans="1:102" outlineLevel="1" x14ac:dyDescent="0.3">
      <c r="A65" s="29" t="s">
        <v>26</v>
      </c>
      <c r="B65" s="129">
        <f>+'N EERR RODEO'!B88+'N EERR RODEO'!B89+'N EERR RODEO'!B90</f>
        <v>0</v>
      </c>
      <c r="C65" s="30" t="str">
        <f>IF(AND(B4=0,B65&gt;=0), "",B65/B4)</f>
        <v/>
      </c>
      <c r="D65" s="47" t="str">
        <f>IF(AND(B124=0,B65&gt;=0),"",B65/B124)</f>
        <v/>
      </c>
      <c r="E65" s="129">
        <f>+'N EERR RODEO'!C88+'N EERR RODEO'!C89+'N EERR RODEO'!C90</f>
        <v>879.95538243626083</v>
      </c>
      <c r="F65" s="30">
        <f>IF(AND(E4=0,E65&gt;=0), "",E65/E4)</f>
        <v>2.5580778764138855E-2</v>
      </c>
      <c r="G65" s="47">
        <f>IF(AND(E124=0,E65&gt;=0),"",E65/E124)</f>
        <v>9.7422397150640674E-2</v>
      </c>
      <c r="H65" s="129">
        <f>+'N EERR RODEO'!D88+'N EERR RODEO'!D89+'N EERR RODEO'!D90</f>
        <v>567.9621521599887</v>
      </c>
      <c r="I65" s="30">
        <f>IF(AND(H4=0,H65&gt;=0), "",H65/H4)</f>
        <v>1.4575574417784079E-2</v>
      </c>
      <c r="J65" s="47">
        <f>IF(AND(H124=0,H65&gt;=0),"",H65/H124)</f>
        <v>7.0242036093309049E-2</v>
      </c>
      <c r="K65" s="30">
        <f t="shared" si="19"/>
        <v>-0.35455573828355008</v>
      </c>
      <c r="L65" s="130">
        <f t="shared" si="38"/>
        <v>1447.9175345962494</v>
      </c>
      <c r="M65" s="30">
        <f>IF(AND(L4=0,L65&gt;=0), "",L65/L4)</f>
        <v>1.9735594423918496E-2</v>
      </c>
      <c r="N65" s="47">
        <f>IF(AND(L124=0,L65&gt;=0),"",L65/L124)</f>
        <v>8.4583714820041275E-2</v>
      </c>
      <c r="O65" s="129">
        <f>+'N EERR RODEO'!E88+'N EERR RODEO'!E89+'N EERR RODEO'!E90</f>
        <v>814.42786771723092</v>
      </c>
      <c r="P65" s="30">
        <f>IF(AND(O4=0,O65&gt;=0), "",O65/O4)</f>
        <v>1.6587782477935173E-2</v>
      </c>
      <c r="Q65" s="47">
        <f>IF(AND(O124=0,O65&gt;=0),"",O65/O124)</f>
        <v>7.1482525836222E-2</v>
      </c>
      <c r="R65" s="30">
        <f t="shared" si="20"/>
        <v>0.43394742875017406</v>
      </c>
      <c r="S65" s="130">
        <f t="shared" si="39"/>
        <v>2262.3454023134805</v>
      </c>
      <c r="T65" s="30">
        <f>IF(AND(S4=0,S65&gt;=0), "",S65/S4)</f>
        <v>1.8473577527489096E-2</v>
      </c>
      <c r="U65" s="47">
        <f>IF(AND(S124=0,S65&gt;=0),"",S65/S124)</f>
        <v>7.9348401049487913E-2</v>
      </c>
      <c r="V65" s="131"/>
      <c r="W65" s="30" t="str">
        <f>IF(AND(V4=0,V65&gt;=0), "",V65/V4)</f>
        <v/>
      </c>
      <c r="X65" s="47">
        <f t="shared" si="21"/>
        <v>1</v>
      </c>
      <c r="Y65" s="129">
        <f>+'N EERR RODEO'!F88+'N EERR RODEO'!F89+'N EERR RODEO'!F90</f>
        <v>1079.7241379525108</v>
      </c>
      <c r="Z65" s="30">
        <f>IF(AND(Y4=0,Y65&gt;=0), "",Y65/Y4)</f>
        <v>1.9667945924935933E-2</v>
      </c>
      <c r="AA65" s="47">
        <f>IF(AND(Y124=0,Y65&gt;=0),"",Y65/Y124)</f>
        <v>8.2446616452473434E-2</v>
      </c>
      <c r="AB65" s="30">
        <f t="shared" si="22"/>
        <v>0.32574557029695184</v>
      </c>
      <c r="AC65" s="130">
        <f t="shared" si="27"/>
        <v>3342.0695402659912</v>
      </c>
      <c r="AD65" s="30">
        <f>IF(AND(AC4=0,AC65&gt;=0), "",AC65/AC4)</f>
        <v>1.8843263305133376E-2</v>
      </c>
      <c r="AE65" s="47">
        <f>IF(AND(AC124=0,AC65&gt;=0),"",AC65/AC124)</f>
        <v>8.032356826657204E-2</v>
      </c>
      <c r="AF65" s="129">
        <f>+'N EERR RODEO'!G88+'N EERR RODEO'!G89+'N EERR RODEO'!G90</f>
        <v>472.52200576124466</v>
      </c>
      <c r="AG65" s="30">
        <f>IF(AND(AF4=0,AF65&gt;=0), "",AF65/AF4)</f>
        <v>7.6270409894462904E-3</v>
      </c>
      <c r="AH65" s="47">
        <f>IF(AND(AF124=0,AF65&gt;=0),"",AF65/AF124)</f>
        <v>3.3300403128632618E-2</v>
      </c>
      <c r="AI65" s="30">
        <f t="shared" si="4"/>
        <v>-0.56236784086600888</v>
      </c>
      <c r="AJ65" s="130">
        <f t="shared" si="16"/>
        <v>3814.5915460272358</v>
      </c>
      <c r="AK65" s="30">
        <f>IF(AND(AJ4=0,AJ65&gt;=0), "",AJ65/AJ4)</f>
        <v>1.5939624388730211E-2</v>
      </c>
      <c r="AL65" s="47">
        <f>IF(AND(AJ124=0,AJ65&gt;=0),"",AJ65/AJ124)</f>
        <v>6.8365211038845144E-2</v>
      </c>
      <c r="AM65" s="129">
        <f>+'N EERR RODEO'!H88+'N EERR RODEO'!H89+'N EERR RODEO'!H90</f>
        <v>687.43629122773791</v>
      </c>
      <c r="AN65" s="30">
        <f>IF(AND(AM4=0,AM65&gt;=0), "",AM65/AM4)</f>
        <v>1.2304693269816145E-2</v>
      </c>
      <c r="AO65" s="47">
        <f>IF(AND(AM124=0,AM65&gt;=0),"",AM65/AM124)</f>
        <v>5.0127494681343122E-2</v>
      </c>
      <c r="AP65" s="30">
        <f t="shared" si="5"/>
        <v>0.45482386607637676</v>
      </c>
      <c r="AQ65" s="130">
        <f t="shared" si="17"/>
        <v>4502.0278372549737</v>
      </c>
      <c r="AR65" s="30">
        <f>IF(AND(AQ4=0,AQ65&gt;=0), "",AQ65/AQ4)</f>
        <v>1.5251658742122361E-2</v>
      </c>
      <c r="AS65" s="47">
        <f>IF(AND(AQ124=0,AQ65&gt;=0),"",AQ65/AQ124)</f>
        <v>6.4767110775830569E-2</v>
      </c>
      <c r="AT65" s="131">
        <f t="shared" si="28"/>
        <v>0</v>
      </c>
      <c r="AU65" s="30" t="str">
        <f>IF(AND(AT4=0,AT65&gt;=0), "",AT65/AT4)</f>
        <v/>
      </c>
      <c r="AV65" s="47">
        <f t="shared" si="23"/>
        <v>1</v>
      </c>
      <c r="AW65" s="131">
        <f t="shared" si="40"/>
        <v>750.337972875829</v>
      </c>
      <c r="AX65" s="30">
        <f>IF(AND(AW4=0,AW65&gt;=0), "",AW65/AW4)</f>
        <v>1.5251658742122361E-2</v>
      </c>
      <c r="AY65" s="47">
        <f>IF(AND(AW124=0,AW65&gt;=0),"",AW65/AW124)</f>
        <v>6.4767110775830555E-2</v>
      </c>
      <c r="AZ65" s="131">
        <f t="shared" si="29"/>
        <v>0</v>
      </c>
      <c r="BA65" s="30" t="str">
        <f>IF(AND(AZ4=0,AZ65&gt;=0), "",AZ65/AZ4)</f>
        <v/>
      </c>
      <c r="BB65" s="47">
        <f t="shared" si="24"/>
        <v>1</v>
      </c>
      <c r="BC65" s="129">
        <f>+'N EERR RODEO'!I88+'N EERR RODEO'!I89+'N EERR RODEO'!I90</f>
        <v>0</v>
      </c>
      <c r="BD65" s="30" t="str">
        <f>IF(AND(BC4=0,BC65&gt;=0), "",BC65/BC4)</f>
        <v/>
      </c>
      <c r="BE65" s="47" t="str">
        <f>IF(AND(BC124=0,BC65&gt;=0),"",BC65/BC124)</f>
        <v/>
      </c>
      <c r="BF65" s="30">
        <f t="shared" si="25"/>
        <v>-1</v>
      </c>
      <c r="BG65" s="130">
        <f t="shared" si="30"/>
        <v>4502.0278372549737</v>
      </c>
      <c r="BH65" s="30">
        <f>IF(AND(BG4=0,BG65&gt;=0), "",BG65/BG4)</f>
        <v>1.5251658742122361E-2</v>
      </c>
      <c r="BI65" s="47">
        <f>IF(AND(BG124=0,BG65&gt;=0),"",BG65/BG124)</f>
        <v>6.4767110775830569E-2</v>
      </c>
      <c r="BJ65" s="129">
        <f>'N EERR RODEO'!J91+'N EERR RODEO'!J92</f>
        <v>0</v>
      </c>
      <c r="BK65" s="30" t="str">
        <f>IF(AND(BJ4=0,BJ65&gt;=0), "",BJ65/BJ4)</f>
        <v/>
      </c>
      <c r="BL65" s="47" t="str">
        <f>IF(AND(BJ124=0,BJ65&gt;=0),"",BJ65/BJ124)</f>
        <v/>
      </c>
      <c r="BM65" s="30" t="str">
        <f t="shared" si="9"/>
        <v/>
      </c>
      <c r="BN65" s="130">
        <f t="shared" si="31"/>
        <v>4502.0278372549737</v>
      </c>
      <c r="BO65" s="30">
        <f>IF(AND(BN4=0,BN65&gt;=0), "",BN65/BN4)</f>
        <v>1.5251658742122361E-2</v>
      </c>
      <c r="BP65" s="47">
        <f>IF(AND(BN124=0,BN65&gt;=0),"",BN65/BN124)</f>
        <v>6.4767110775830569E-2</v>
      </c>
      <c r="BQ65" s="129">
        <f>+'N EERR RODEO'!K88+'N EERR RODEO'!K89+'N EERR RODEO'!K90</f>
        <v>0</v>
      </c>
      <c r="BR65" s="30" t="str">
        <f>IF(AND(BQ4=0,BQ65&gt;=0), "",BQ65/BQ4)</f>
        <v/>
      </c>
      <c r="BS65" s="47" t="str">
        <f>IF(AND(BQ124=0,BQ65&gt;=0),"",BQ65/BQ124)</f>
        <v/>
      </c>
      <c r="BT65" s="30" t="str">
        <f t="shared" si="10"/>
        <v/>
      </c>
      <c r="BU65" s="130">
        <f t="shared" si="32"/>
        <v>4502.0278372549737</v>
      </c>
      <c r="BV65" s="30">
        <f>IF(AND(BU4=0,BU65&gt;=0), "",BU65/BU4)</f>
        <v>1.5251658742122361E-2</v>
      </c>
      <c r="BW65" s="47">
        <f>IF(AND(BU124=0,BU65&gt;=0),"",BU65/BU124)</f>
        <v>6.4767110775830569E-2</v>
      </c>
      <c r="BX65" s="131">
        <f t="shared" si="33"/>
        <v>0</v>
      </c>
      <c r="BY65" s="30" t="str">
        <f>IF(AND(BX4=0,BX65&gt;=0), "",BX65/BX4)</f>
        <v/>
      </c>
      <c r="BZ65" s="47">
        <f t="shared" si="11"/>
        <v>1</v>
      </c>
      <c r="CA65" s="129">
        <f>+'N EERR RODEO'!L88+'N EERR RODEO'!L89+'N EERR RODEO'!L90</f>
        <v>0</v>
      </c>
      <c r="CB65" s="30" t="str">
        <f>IF(AND(CA4=0,CA65&gt;=0), "",CA65/CA4)</f>
        <v/>
      </c>
      <c r="CC65" s="47" t="str">
        <f>IF(AND(CA124=0,CA65&gt;=0),"",CA65/CA124)</f>
        <v/>
      </c>
      <c r="CD65" s="30" t="str">
        <f t="shared" si="26"/>
        <v/>
      </c>
      <c r="CE65" s="130">
        <f t="shared" si="34"/>
        <v>4502.0278372549737</v>
      </c>
      <c r="CF65" s="30">
        <f>IF(AND(CE4=0,CE65&gt;=0), "",CE65/CE4)</f>
        <v>1.5251658742122361E-2</v>
      </c>
      <c r="CG65" s="47">
        <f>IF(AND(CE124=0,CE65&gt;=0),"",CE65/CE124)</f>
        <v>6.4767110775830569E-2</v>
      </c>
      <c r="CH65" s="129">
        <f>+'N EERR RODEO'!M88+'N EERR RODEO'!M89+'N EERR RODEO'!M90</f>
        <v>0</v>
      </c>
      <c r="CI65" s="30" t="str">
        <f>IF(AND(CH4=0,CH65&gt;=0), "",CH65/CH4)</f>
        <v/>
      </c>
      <c r="CJ65" s="47" t="str">
        <f>IF(AND(CH124=0,CH65&gt;=0),"",CH65/CH124)</f>
        <v/>
      </c>
      <c r="CK65" s="30" t="str">
        <f t="shared" si="13"/>
        <v/>
      </c>
      <c r="CL65" s="130">
        <f t="shared" si="35"/>
        <v>4502.0278372549737</v>
      </c>
      <c r="CM65" s="30">
        <f>IF(AND(CL4=0,CL65&gt;=0), "",CL65/CL4)</f>
        <v>1.5251658742122361E-2</v>
      </c>
      <c r="CN65" s="47">
        <f>IF(AND(CL124=0,CL65&gt;=0),"",CL65/CL124)</f>
        <v>6.4767110775830569E-2</v>
      </c>
      <c r="CO65" s="129">
        <f>+'N EERR RODEO'!N88+'N EERR RODEO'!N89+'N EERR RODEO'!N90</f>
        <v>0</v>
      </c>
      <c r="CP65" s="30" t="str">
        <f>IF(AND(CO4=0,CO65&gt;=0), "",CO65/CO4)</f>
        <v/>
      </c>
      <c r="CQ65" s="47" t="str">
        <f>IF(AND(CO124=0,CO65&gt;=0),"",CO65/CO124)</f>
        <v/>
      </c>
      <c r="CR65" s="30" t="str">
        <f t="shared" si="14"/>
        <v/>
      </c>
      <c r="CS65" s="130">
        <f t="shared" si="36"/>
        <v>4502.0278372549737</v>
      </c>
      <c r="CT65" s="30">
        <f>IF(AND(CS4=0,CS65&gt;=0), "",CS65/CS4)</f>
        <v>1.5251658742122361E-2</v>
      </c>
      <c r="CU65" s="47">
        <f>IF(AND(CS124=0,CS65&gt;=0),"",CS65/CS124)</f>
        <v>6.4767110775830569E-2</v>
      </c>
      <c r="CV65" s="131">
        <f t="shared" si="37"/>
        <v>0</v>
      </c>
      <c r="CW65" s="30" t="str">
        <f>IF(AND(CV4=0,CV65&gt;=0), "",CV65/CV4)</f>
        <v/>
      </c>
      <c r="CX65" s="47">
        <f t="shared" si="15"/>
        <v>1</v>
      </c>
    </row>
    <row r="66" spans="1:102" outlineLevel="1" x14ac:dyDescent="0.3">
      <c r="A66" s="29" t="s">
        <v>116</v>
      </c>
      <c r="B66" s="129">
        <f>+'N EERR RODEO'!B91+'N EERR RODEO'!B92</f>
        <v>0</v>
      </c>
      <c r="C66" s="30" t="str">
        <f>IF(AND(B4=0,B66&gt;=0), "",B66/B4)</f>
        <v/>
      </c>
      <c r="D66" s="47" t="str">
        <f>IF(AND(B124=0,B66&gt;=0),"",B66/B124)</f>
        <v/>
      </c>
      <c r="E66" s="129">
        <f>+'N EERR RODEO'!C91+'N EERR RODEO'!C92</f>
        <v>0</v>
      </c>
      <c r="F66" s="30">
        <f>IF(AND(E4=0,E66&gt;=0), "",E66/E4)</f>
        <v>0</v>
      </c>
      <c r="G66" s="47">
        <f>IF(AND(E124=0,E66&gt;=0),"",E66/E124)</f>
        <v>0</v>
      </c>
      <c r="H66" s="129">
        <f>+'N EERR RODEO'!D91+'N EERR RODEO'!D92</f>
        <v>0</v>
      </c>
      <c r="I66" s="30">
        <f>IF(AND(H4=0,H66&gt;=0), "",H66/H4)</f>
        <v>0</v>
      </c>
      <c r="J66" s="47">
        <f>IF(AND(H124=0,H66&gt;=0),"",H66/H124)</f>
        <v>0</v>
      </c>
      <c r="K66" s="30" t="str">
        <f t="shared" si="19"/>
        <v/>
      </c>
      <c r="L66" s="130">
        <f t="shared" si="38"/>
        <v>0</v>
      </c>
      <c r="M66" s="30">
        <f>IF(AND(L4=0,L66&gt;=0), "",L66/L4)</f>
        <v>0</v>
      </c>
      <c r="N66" s="47">
        <f>IF(AND(L124=0,L66&gt;=0),"",L66/L124)</f>
        <v>0</v>
      </c>
      <c r="O66" s="129">
        <f>+'N EERR RODEO'!E91+'N EERR RODEO'!E92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RODEO'!F91+'N EERR RODEO'!F92</f>
        <v>0</v>
      </c>
      <c r="Z66" s="30">
        <f>IF(AND(Y4=0,Y66&gt;=0), "",Y66/Y4)</f>
        <v>0</v>
      </c>
      <c r="AA66" s="47">
        <f>IF(AND(Y124=0,Y66&gt;=0),"",Y66/Y124)</f>
        <v>0</v>
      </c>
      <c r="AB66" s="30" t="str">
        <f t="shared" si="22"/>
        <v/>
      </c>
      <c r="AC66" s="130">
        <f t="shared" si="27"/>
        <v>0</v>
      </c>
      <c r="AD66" s="30">
        <f>IF(AND(AC4=0,AC66&gt;=0), "",AC66/AC4)</f>
        <v>0</v>
      </c>
      <c r="AE66" s="47">
        <f>IF(AND(AC124=0,AC66&gt;=0),"",AC66/AC124)</f>
        <v>0</v>
      </c>
      <c r="AF66" s="129">
        <f>'N EERR RODEO'!G91+'N EERR RODEO'!G92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RODEO'!H91+'N EERR RODEO'!H92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RODEO'!I91+'N EERR RODEO'!I92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RODEO'!J91+'N EERR RODEO'!J92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RODEO'!K91+'N EERR RODEO'!K92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RODEO'!L91+'N EERR RODEO'!L92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RODEO'!M91+'N EERR RODEO'!M92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RODEO'!N91+'N EERR RODEO'!N92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1665.3175633690682</v>
      </c>
      <c r="F68" s="38">
        <f>IF(AND(E4=0,E68&gt;=0), "",E68/E4)</f>
        <v>4.8411682013507817E-2</v>
      </c>
      <c r="G68" s="43">
        <f>IF(AND(E124=0,E68&gt;=0),"",E68/E124)</f>
        <v>0.1843721082667851</v>
      </c>
      <c r="H68" s="126">
        <f>SUM(H69:H82)</f>
        <v>1900.9044943420395</v>
      </c>
      <c r="I68" s="38">
        <f>IF(AND(H4=0,H68&gt;=0), "",H68/H4)</f>
        <v>4.8782783875672607E-2</v>
      </c>
      <c r="J68" s="43">
        <f>IF(AND(H124=0,H68&gt;=0),"",H68/H124)</f>
        <v>0.23509207716343544</v>
      </c>
      <c r="K68" s="38">
        <f t="shared" si="19"/>
        <v>0.14146667047476541</v>
      </c>
      <c r="L68" s="127">
        <f>SUM(L69:L82)</f>
        <v>3566.2220577111084</v>
      </c>
      <c r="M68" s="38">
        <f>IF(AND(L4=0,L68&gt;=0), "",L68/L4)</f>
        <v>4.8608785013605299E-2</v>
      </c>
      <c r="N68" s="43">
        <f>IF(AND(L124=0,L68&gt;=0),"",L68/L124)</f>
        <v>0.20832975795026229</v>
      </c>
      <c r="O68" s="126">
        <f>SUM(O69:O82)</f>
        <v>2352.017206776613</v>
      </c>
      <c r="P68" s="38">
        <f>IF(AND(O4=0,O68&gt;=0), "",O68/O4)</f>
        <v>4.7904487747608651E-2</v>
      </c>
      <c r="Q68" s="43">
        <f>IF(AND(O124=0,O68&gt;=0),"",O68/O124)</f>
        <v>0.20643710439562457</v>
      </c>
      <c r="R68" s="38">
        <f t="shared" si="20"/>
        <v>0.23731476977264829</v>
      </c>
      <c r="S68" s="127">
        <f>SUM(S69:S82)</f>
        <v>5918.23926448772</v>
      </c>
      <c r="T68" s="38">
        <f>IF(AND(S4=0,S68&gt;=0), "",S68/S4)</f>
        <v>4.8326419019368884E-2</v>
      </c>
      <c r="U68" s="43">
        <f>IF(AND(S124=0,S68&gt;=0),"",S68/S124)</f>
        <v>0.20757344222733667</v>
      </c>
      <c r="V68" s="128">
        <f>SUM(V69:V82)</f>
        <v>0</v>
      </c>
      <c r="W68" s="38" t="str">
        <f>IF(AND(V4=0,V68&gt;=0), "",V68/V4)</f>
        <v/>
      </c>
      <c r="X68" s="91">
        <f t="shared" si="21"/>
        <v>1</v>
      </c>
      <c r="Y68" s="126">
        <f>SUM(Y69:Y82)</f>
        <v>2166.1105577267422</v>
      </c>
      <c r="Z68" s="38">
        <f>IF(AND(Y4=0,Y68&gt;=0), "",Y68/Y4)</f>
        <v>3.9457250069069194E-2</v>
      </c>
      <c r="AA68" s="43">
        <f>IF(AND(Y124=0,Y68&gt;=0),"",Y68/Y124)</f>
        <v>0.16540195784194356</v>
      </c>
      <c r="AB68" s="38">
        <f t="shared" si="22"/>
        <v>-7.9041364371926381E-2</v>
      </c>
      <c r="AC68" s="127">
        <f>SUM(AC69:AC82)</f>
        <v>8084.3498222144626</v>
      </c>
      <c r="AD68" s="38">
        <f>IF(AND(AC4=0,AC68&gt;=0), "",AC68/AC4)</f>
        <v>4.558119767270645E-2</v>
      </c>
      <c r="AE68" s="43">
        <f>IF(AND(AC124=0,AC68&gt;=0),"",AC68/AC124)</f>
        <v>0.19429991417348272</v>
      </c>
      <c r="AF68" s="126">
        <f>SUM(AF69:AF82)</f>
        <v>2327.9916072995261</v>
      </c>
      <c r="AG68" s="38">
        <f>IF(AND(AF4=0,AF68&gt;=0), "",AF68/AF4)</f>
        <v>3.7576424368544671E-2</v>
      </c>
      <c r="AH68" s="43">
        <f>IF(AND(AF124=0,AF68&gt;=0),"",AF68/AF124)</f>
        <v>0.16406232526304473</v>
      </c>
      <c r="AI68" s="38">
        <f t="shared" ref="AI68:AI131" si="41">IF(AND(Y68=0,AF68&gt;0),100%,IF(AND(Y68&lt;0,AF68=0),(Y68-AF68)/Y68,IF(AND(Y68&gt;0,AF68&gt;0),(AF68-Y68)/Y68,IF(AND(Y68=0,AF68=0),"",(AF68-Y68)/Y68))))</f>
        <v>7.473351209860335E-2</v>
      </c>
      <c r="AJ68" s="127">
        <f>SUM(AJ69:AJ82)</f>
        <v>10412.341429513992</v>
      </c>
      <c r="AK68" s="38">
        <f>IF(AND(AJ4=0,AJ68&gt;=0), "",AJ68/AJ4)</f>
        <v>4.3508933890056445E-2</v>
      </c>
      <c r="AL68" s="43">
        <f>IF(AND(AJ124=0,AJ68&gt;=0),"",AJ68/AJ124)</f>
        <v>0.18661025974814871</v>
      </c>
      <c r="AM68" s="126">
        <f>SUM(AM69:AM82)</f>
        <v>2601.4524395867415</v>
      </c>
      <c r="AN68" s="38">
        <f>IF(AND(AM4=0,AM68&gt;=0), "",AM68/AM4)</f>
        <v>4.6564423108883098E-2</v>
      </c>
      <c r="AO68" s="43">
        <f>IF(AND(AM124=0,AM68&gt;=0),"",AM68/AM124)</f>
        <v>0.18969655078327891</v>
      </c>
      <c r="AP68" s="38">
        <f t="shared" ref="AP68:AP131" si="42">IF(AND(AF68=0,AM68&gt;0),100%,IF(AND(AF68&lt;0,AM68=0),(AF68-AM68)/AF68,IF(AND(AF68&gt;0,AM68&gt;0),(AM68-AF68)/AF68,IF(AND(AF68=0,AM68=0),"",(AM68-AF68)/AF68))))</f>
        <v>0.11746641673009743</v>
      </c>
      <c r="AQ68" s="127">
        <f>SUM(AQ69:AQ82)</f>
        <v>13013.793869100731</v>
      </c>
      <c r="AR68" s="38">
        <f>IF(AND(AQ4=0,AQ68&gt;=0), "",AQ68/AQ4)</f>
        <v>4.4087231400343617E-2</v>
      </c>
      <c r="AS68" s="43">
        <f>IF(AND(AQ124=0,AQ68&gt;=0),"",AQ68/AQ124)</f>
        <v>0.18721915092550676</v>
      </c>
      <c r="AT68" s="128">
        <f>SUM(AT69:AT82)</f>
        <v>0</v>
      </c>
      <c r="AU68" s="38" t="str">
        <f>IF(AND(AT4=0,AT68&gt;=0), "",AT68/AT4)</f>
        <v/>
      </c>
      <c r="AV68" s="91">
        <f t="shared" si="23"/>
        <v>1</v>
      </c>
      <c r="AW68" s="128">
        <f>SUM(AW69:AW82)</f>
        <v>2168.9656448501219</v>
      </c>
      <c r="AX68" s="38">
        <f>IF(AND(AW4=0,AW68&gt;=0), "",AW68/AW4)</f>
        <v>4.4087231400343617E-2</v>
      </c>
      <c r="AY68" s="43">
        <f>IF(AND(AW124=0,AW68&gt;=0),"",AW68/AW124)</f>
        <v>0.18721915092550673</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13013.793869100731</v>
      </c>
      <c r="BH68" s="38">
        <f>IF(AND(BG4=0,BG68&gt;=0), "",BG68/BG4)</f>
        <v>4.4087231400343617E-2</v>
      </c>
      <c r="BI68" s="43">
        <f>IF(AND(BG124=0,BG68&gt;=0),"",BG68/BG124)</f>
        <v>0.18721915092550676</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13013.793869100731</v>
      </c>
      <c r="BO68" s="38">
        <f>IF(AND(BN4=0,BN68&gt;=0), "",BN68/BN4)</f>
        <v>4.4087231400343617E-2</v>
      </c>
      <c r="BP68" s="43">
        <f>IF(AND(BN124=0,BN68&gt;=0),"",BN68/BN124)</f>
        <v>0.18721915092550676</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13013.793869100731</v>
      </c>
      <c r="BV68" s="38">
        <f>IF(AND(BU4=0,BU68&gt;=0), "",BU68/BU4)</f>
        <v>4.4087231400343617E-2</v>
      </c>
      <c r="BW68" s="43">
        <f>IF(AND(BU124=0,BU68&gt;=0),"",BU68/BU124)</f>
        <v>0.18721915092550676</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13013.793869100731</v>
      </c>
      <c r="CF68" s="38">
        <f>IF(AND(CE4=0,CE68&gt;=0), "",CE68/CE4)</f>
        <v>4.4087231400343617E-2</v>
      </c>
      <c r="CG68" s="43">
        <f>IF(AND(CE124=0,CE68&gt;=0),"",CE68/CE124)</f>
        <v>0.18721915092550676</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13013.793869100731</v>
      </c>
      <c r="CM68" s="38">
        <f>IF(AND(CL4=0,CL68&gt;=0), "",CL68/CL4)</f>
        <v>4.4087231400343617E-2</v>
      </c>
      <c r="CN68" s="43">
        <f>IF(AND(CL124=0,CL68&gt;=0),"",CL68/CL124)</f>
        <v>0.18721915092550676</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13013.793869100731</v>
      </c>
      <c r="CT68" s="38">
        <f>IF(AND(CS4=0,CS68&gt;=0), "",CS68/CS4)</f>
        <v>4.4087231400343617E-2</v>
      </c>
      <c r="CU68" s="43">
        <f>IF(AND(CS124=0,CS68&gt;=0),"",CS68/CS124)</f>
        <v>0.18721915092550676</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RODEO'!B96+'N EERR RODEO'!B97+'N EERR RODEO'!B98+'N EERR RODEO'!B103+'N EERR RODEO'!B104+'N EERR RODEO'!B101+'N EERR RODEO'!B102</f>
        <v>0</v>
      </c>
      <c r="C69" s="30" t="str">
        <f>IF(AND(B4=0,B69&gt;=0), "",B69/B4)</f>
        <v/>
      </c>
      <c r="D69" s="47" t="str">
        <f>IF(AND(B124=0,B69&gt;=0),"",B69/B124)</f>
        <v/>
      </c>
      <c r="E69" s="129">
        <f>+'N EERR RODEO'!C96+'N EERR RODEO'!C97+'N EERR RODEO'!C98+'N EERR RODEO'!C103+'N EERR RODEO'!C104+'N EERR RODEO'!C101+'N EERR RODEO'!C102</f>
        <v>276.99708381936352</v>
      </c>
      <c r="F69" s="30">
        <f>IF(AND(E4=0,E69&gt;=0), "",E69/E4)</f>
        <v>8.0524550004761417E-3</v>
      </c>
      <c r="G69" s="47">
        <f>IF(AND(E124=0,E69&gt;=0),"",E69/E124)</f>
        <v>3.0667145684939355E-2</v>
      </c>
      <c r="H69" s="129">
        <f>+'N EERR RODEO'!D96+'N EERR RODEO'!D97+'N EERR RODEO'!D98+'N EERR RODEO'!D103+'N EERR RODEO'!D104+'N EERR RODEO'!D101+'N EERR RODEO'!D102</f>
        <v>385.17943206889197</v>
      </c>
      <c r="I69" s="30">
        <f>IF(AND(H4=0,H69&gt;=0), "",H69/H4)</f>
        <v>9.8848337956478488E-3</v>
      </c>
      <c r="J69" s="47">
        <f>IF(AND(H124=0,H69&gt;=0),"",H69/H124)</f>
        <v>4.7636603014635508E-2</v>
      </c>
      <c r="K69" s="30">
        <f t="shared" si="19"/>
        <v>0.39055410532797075</v>
      </c>
      <c r="L69" s="130">
        <f t="shared" ref="L69:L81" si="49">+E69+H69</f>
        <v>662.17651588825549</v>
      </c>
      <c r="M69" s="30">
        <f>IF(AND(L4=0,L69&gt;=0), "",L69/L4)</f>
        <v>9.0256847108755815E-3</v>
      </c>
      <c r="N69" s="47">
        <f>IF(AND(L124=0,L69&gt;=0),"",L69/L124)</f>
        <v>3.8682693069283736E-2</v>
      </c>
      <c r="O69" s="129">
        <f>+'N EERR RODEO'!E96+'N EERR RODEO'!E97+'N EERR RODEO'!E98+'N EERR RODEO'!E103+'N EERR RODEO'!E104+'N EERR RODEO'!E101+'N EERR RODEO'!E102</f>
        <v>373.64192587685056</v>
      </c>
      <c r="P69" s="30">
        <f>IF(AND(O4=0,O69&gt;=0), "",O69/O4)</f>
        <v>7.6101165453167918E-3</v>
      </c>
      <c r="Q69" s="47">
        <f>IF(AND(O124=0,O69&gt;=0),"",O69/O124)</f>
        <v>3.2794639867678284E-2</v>
      </c>
      <c r="R69" s="30">
        <f t="shared" si="20"/>
        <v>-2.9953588461540292E-2</v>
      </c>
      <c r="S69" s="130">
        <f t="shared" ref="S69:S81" si="50">+L69+O69</f>
        <v>1035.8184417651059</v>
      </c>
      <c r="T69" s="30">
        <f>IF(AND(S4=0,S69&gt;=0), "",S69/S4)</f>
        <v>8.4581568618049448E-3</v>
      </c>
      <c r="U69" s="47">
        <f>IF(AND(S124=0,S69&gt;=0),"",S69/S124)</f>
        <v>3.6329791661160585E-2</v>
      </c>
      <c r="V69" s="131"/>
      <c r="W69" s="30" t="str">
        <f>IF(AND(V4=0,V69&gt;=0), "",V69/V4)</f>
        <v/>
      </c>
      <c r="X69" s="47">
        <f t="shared" si="21"/>
        <v>1</v>
      </c>
      <c r="Y69" s="129">
        <f>+'N EERR RODEO'!F96+'N EERR RODEO'!F97+'N EERR RODEO'!F98+'N EERR RODEO'!F103+'N EERR RODEO'!F104+'N EERR RODEO'!F101+'N EERR RODEO'!F102</f>
        <v>495.55846165823277</v>
      </c>
      <c r="Z69" s="30">
        <f>IF(AND(Y4=0,Y69&gt;=0), "",Y69/Y4)</f>
        <v>9.0269511294071327E-3</v>
      </c>
      <c r="AA69" s="47">
        <f>IF(AND(Y124=0,Y69&gt;=0),"",Y69/Y124)</f>
        <v>3.784033067519612E-2</v>
      </c>
      <c r="AB69" s="30">
        <f t="shared" si="22"/>
        <v>0.3262924402695776</v>
      </c>
      <c r="AC69" s="130">
        <f t="shared" ref="AC69:AC81" si="51">+S69+Y69</f>
        <v>1531.3769034233387</v>
      </c>
      <c r="AD69" s="30">
        <f>IF(AND(AC4=0,AC69&gt;=0), "",AC69/AC4)</f>
        <v>8.6342123833572752E-3</v>
      </c>
      <c r="AE69" s="47">
        <f>IF(AND(AC124=0,AC69&gt;=0),"",AC69/AC124)</f>
        <v>3.6805235726539189E-2</v>
      </c>
      <c r="AF69" s="129">
        <f>+'N EERR RODEO'!G96+'N EERR RODEO'!G97+'N EERR RODEO'!G98+'N EERR RODEO'!G103+'N EERR RODEO'!G104+'N EERR RODEO'!G101+'N EERR RODEO'!G102</f>
        <v>1149.2893529566593</v>
      </c>
      <c r="AG69" s="30">
        <f>IF(AND(AF4=0,AF69&gt;=0), "",AF69/AF4)</f>
        <v>1.8550833393701789E-2</v>
      </c>
      <c r="AH69" s="47">
        <f>IF(AND(AF124=0,AF69&gt;=0),"",AF69/AF124)</f>
        <v>8.0994743733141653E-2</v>
      </c>
      <c r="AI69" s="30">
        <f t="shared" si="41"/>
        <v>1.3191801611275464</v>
      </c>
      <c r="AJ69" s="130">
        <f t="shared" si="16"/>
        <v>2680.6662563799982</v>
      </c>
      <c r="AK69" s="30">
        <f>IF(AND(AJ4=0,AJ69&gt;=0), "",AJ69/AJ4)</f>
        <v>1.1201412450761943E-2</v>
      </c>
      <c r="AL69" s="47">
        <f>IF(AND(AJ124=0,AJ69&gt;=0),"",AJ69/AJ124)</f>
        <v>4.8042971870210574E-2</v>
      </c>
      <c r="AM69" s="129">
        <f>+'N EERR RODEO'!H96+'N EERR RODEO'!H97+'N EERR RODEO'!H98+'N EERR RODEO'!H103+'N EERR RODEO'!H104+'N EERR RODEO'!H101+'N EERR RODEO'!H102</f>
        <v>1844.609038323709</v>
      </c>
      <c r="AN69" s="30">
        <f>IF(AND(AM4=0,AM69&gt;=0), "",AM69/AM4)</f>
        <v>3.3017384605585891E-2</v>
      </c>
      <c r="AO69" s="47">
        <f>IF(AND(AM124=0,AM69&gt;=0),"",AM69/AM124)</f>
        <v>0.13450792595280167</v>
      </c>
      <c r="AP69" s="30">
        <f t="shared" si="42"/>
        <v>0.60499967530219589</v>
      </c>
      <c r="AQ69" s="130">
        <f t="shared" si="17"/>
        <v>4525.275294703707</v>
      </c>
      <c r="AR69" s="30">
        <f>IF(AND(AQ4=0,AQ69&gt;=0), "",AQ69/AQ4)</f>
        <v>1.5330414871681585E-2</v>
      </c>
      <c r="AS69" s="47">
        <f>IF(AND(AQ124=0,AQ69&gt;=0),"",AQ69/AQ124)</f>
        <v>6.5101553543904733E-2</v>
      </c>
      <c r="AT69" s="131">
        <f t="shared" ref="AT69:AT82" si="52">+V69*2</f>
        <v>0</v>
      </c>
      <c r="AU69" s="30" t="str">
        <f>IF(AND(AT4=0,AT69&gt;=0), "",AT69/AT4)</f>
        <v/>
      </c>
      <c r="AV69" s="47">
        <f t="shared" si="23"/>
        <v>1</v>
      </c>
      <c r="AW69" s="131">
        <f t="shared" si="40"/>
        <v>754.21254911728454</v>
      </c>
      <c r="AX69" s="30">
        <f>IF(AND(AW4=0,AW69&gt;=0), "",AW69/AW4)</f>
        <v>1.5330414871681587E-2</v>
      </c>
      <c r="AY69" s="47">
        <f>IF(AND(AW124=0,AW69&gt;=0),"",AW69/AW124)</f>
        <v>6.5101553543904719E-2</v>
      </c>
      <c r="AZ69" s="131">
        <f t="shared" ref="AZ69:AZ82" si="53">+AT69/6</f>
        <v>0</v>
      </c>
      <c r="BA69" s="30" t="str">
        <f>IF(AND(AZ4=0,AZ69&gt;=0), "",AZ69/AZ4)</f>
        <v/>
      </c>
      <c r="BB69" s="47">
        <f t="shared" si="24"/>
        <v>1</v>
      </c>
      <c r="BC69" s="129">
        <f>+'N EERR RODEO'!I96+'N EERR RODEO'!I97+'N EERR RODEO'!I98+'N EERR RODEO'!I103+'N EERR RODEO'!I104+'N EERR RODEO'!I101+'N EERR RODEO'!I102</f>
        <v>0</v>
      </c>
      <c r="BD69" s="30" t="str">
        <f>IF(AND(BC4=0,BC69&gt;=0), "",BC69/BC4)</f>
        <v/>
      </c>
      <c r="BE69" s="47" t="str">
        <f>IF(AND(BC124=0,BC69&gt;=0),"",BC69/BC124)</f>
        <v/>
      </c>
      <c r="BF69" s="30">
        <f t="shared" si="25"/>
        <v>-1</v>
      </c>
      <c r="BG69" s="130">
        <f t="shared" ref="BG69:BG82" si="54">+AQ69+BC69</f>
        <v>4525.275294703707</v>
      </c>
      <c r="BH69" s="30">
        <f>IF(AND(BG4=0,BG69&gt;=0), "",BG69/BG4)</f>
        <v>1.5330414871681585E-2</v>
      </c>
      <c r="BI69" s="47">
        <f>IF(AND(BG124=0,BG69&gt;=0),"",BG69/BG124)</f>
        <v>6.5101553543904733E-2</v>
      </c>
      <c r="BJ69" s="129">
        <f>+'N EERR RODEO'!J96+'N EERR RODEO'!J97+'N EERR RODEO'!J98+'N EERR RODEO'!J103+'N EERR RODEO'!J104+'N EERR RODEO'!J101+'N EERR RODEO'!J102</f>
        <v>0</v>
      </c>
      <c r="BK69" s="30" t="str">
        <f>IF(AND(BJ4=0,BJ69&gt;=0), "",BJ69/BJ4)</f>
        <v/>
      </c>
      <c r="BL69" s="47" t="str">
        <f>IF(AND(BJ124=0,BJ69&gt;=0),"",BJ69/BJ124)</f>
        <v/>
      </c>
      <c r="BM69" s="30" t="str">
        <f t="shared" si="43"/>
        <v/>
      </c>
      <c r="BN69" s="130">
        <f t="shared" ref="BN69:BN82" si="55">+BG69+BJ69</f>
        <v>4525.275294703707</v>
      </c>
      <c r="BO69" s="30">
        <f>IF(AND(BN4=0,BN69&gt;=0), "",BN69/BN4)</f>
        <v>1.5330414871681585E-2</v>
      </c>
      <c r="BP69" s="47">
        <f>IF(AND(BN124=0,BN69&gt;=0),"",BN69/BN124)</f>
        <v>6.5101553543904733E-2</v>
      </c>
      <c r="BQ69" s="129">
        <f>+'N EERR RODEO'!K96+'N EERR RODEO'!K97+'N EERR RODEO'!K98+'N EERR RODEO'!K103+'N EERR RODEO'!K104+'N EERR RODEO'!K101+'N EERR RODEO'!K102</f>
        <v>0</v>
      </c>
      <c r="BR69" s="30" t="str">
        <f>IF(AND(BQ4=0,BQ69&gt;=0), "",BQ69/BQ4)</f>
        <v/>
      </c>
      <c r="BS69" s="47" t="str">
        <f>IF(AND(BQ124=0,BQ69&gt;=0),"",BQ69/BQ124)</f>
        <v/>
      </c>
      <c r="BT69" s="30" t="str">
        <f t="shared" si="44"/>
        <v/>
      </c>
      <c r="BU69" s="130">
        <f t="shared" ref="BU69:BU82" si="56">+BN69+BQ69</f>
        <v>4525.275294703707</v>
      </c>
      <c r="BV69" s="30">
        <f>IF(AND(BU4=0,BU69&gt;=0), "",BU69/BU4)</f>
        <v>1.5330414871681585E-2</v>
      </c>
      <c r="BW69" s="47">
        <f>IF(AND(BU124=0,BU69&gt;=0),"",BU69/BU124)</f>
        <v>6.5101553543904733E-2</v>
      </c>
      <c r="BX69" s="131">
        <f t="shared" ref="BX69:BX82" si="57">+AZ69*9</f>
        <v>0</v>
      </c>
      <c r="BY69" s="30" t="str">
        <f>IF(AND(BX4=0,BX69&gt;=0), "",BX69/BX4)</f>
        <v/>
      </c>
      <c r="BZ69" s="47">
        <f t="shared" si="45"/>
        <v>1</v>
      </c>
      <c r="CA69" s="129">
        <f>+'N EERR RODEO'!L96+'N EERR RODEO'!L97+'N EERR RODEO'!L98+'N EERR RODEO'!L103+'N EERR RODEO'!L104+'N EERR RODEO'!L101+'N EERR RODEO'!L102</f>
        <v>0</v>
      </c>
      <c r="CB69" s="30" t="str">
        <f>IF(AND(CA4=0,CA69&gt;=0), "",CA69/CA4)</f>
        <v/>
      </c>
      <c r="CC69" s="47" t="str">
        <f>IF(AND(CA124=0,CA69&gt;=0),"",CA69/CA124)</f>
        <v/>
      </c>
      <c r="CD69" s="30" t="str">
        <f t="shared" si="26"/>
        <v/>
      </c>
      <c r="CE69" s="130">
        <f t="shared" ref="CE69:CE81" si="58">+BU69+CA69</f>
        <v>4525.275294703707</v>
      </c>
      <c r="CF69" s="30">
        <f>IF(AND(CE4=0,CE69&gt;=0), "",CE69/CE4)</f>
        <v>1.5330414871681585E-2</v>
      </c>
      <c r="CG69" s="47">
        <f>IF(AND(CE124=0,CE69&gt;=0),"",CE69/CE124)</f>
        <v>6.5101553543904733E-2</v>
      </c>
      <c r="CH69" s="129">
        <f>+'N EERR RODEO'!M96+'N EERR RODEO'!M97+'N EERR RODEO'!M98+'N EERR RODEO'!M103+'N EERR RODEO'!M104+'N EERR RODEO'!M101+'N EERR RODEO'!M102</f>
        <v>0</v>
      </c>
      <c r="CI69" s="30" t="str">
        <f>IF(AND(CH4=0,CH69&gt;=0), "",CH69/CH4)</f>
        <v/>
      </c>
      <c r="CJ69" s="47" t="str">
        <f>IF(AND(CH124=0,CH69&gt;=0),"",CH69/CH124)</f>
        <v/>
      </c>
      <c r="CK69" s="30" t="str">
        <f t="shared" si="46"/>
        <v/>
      </c>
      <c r="CL69" s="130">
        <f t="shared" ref="CL69:CL82" si="59">+CE69+CH69</f>
        <v>4525.275294703707</v>
      </c>
      <c r="CM69" s="30">
        <f>IF(AND(CL4=0,CL69&gt;=0), "",CL69/CL4)</f>
        <v>1.5330414871681585E-2</v>
      </c>
      <c r="CN69" s="47">
        <f>IF(AND(CL124=0,CL69&gt;=0),"",CL69/CL124)</f>
        <v>6.5101553543904733E-2</v>
      </c>
      <c r="CO69" s="129">
        <f>+'N EERR RODEO'!N96+'N EERR RODEO'!N97+'N EERR RODEO'!N98+'N EERR RODEO'!N103+'N EERR RODEO'!N104+'N EERR RODEO'!N101+'N EERR RODEO'!N102</f>
        <v>0</v>
      </c>
      <c r="CP69" s="30" t="str">
        <f>IF(AND(CO4=0,CO69&gt;=0), "",CO69/CO4)</f>
        <v/>
      </c>
      <c r="CQ69" s="47" t="str">
        <f>IF(AND(CO124=0,CO69&gt;=0),"",CO69/CO124)</f>
        <v/>
      </c>
      <c r="CR69" s="30" t="str">
        <f t="shared" si="47"/>
        <v/>
      </c>
      <c r="CS69" s="130">
        <f t="shared" ref="CS69:CS82" si="60">+CL69+CO69</f>
        <v>4525.275294703707</v>
      </c>
      <c r="CT69" s="30">
        <f>IF(AND(CS4=0,CS69&gt;=0), "",CS69/CS4)</f>
        <v>1.5330414871681585E-2</v>
      </c>
      <c r="CU69" s="47">
        <f>IF(AND(CS124=0,CS69&gt;=0),"",CS69/CS124)</f>
        <v>6.5101553543904733E-2</v>
      </c>
      <c r="CV69" s="131">
        <f t="shared" ref="CV69:CV82" si="61">+AZ69*12</f>
        <v>0</v>
      </c>
      <c r="CW69" s="30" t="str">
        <f>IF(AND(CV4=0,CV69&gt;=0), "",CV69/CV4)</f>
        <v/>
      </c>
      <c r="CX69" s="47">
        <f t="shared" si="48"/>
        <v>1</v>
      </c>
    </row>
    <row r="70" spans="1:102" hidden="1" outlineLevel="1" x14ac:dyDescent="0.3">
      <c r="A70" s="29" t="s">
        <v>69</v>
      </c>
      <c r="B70" s="129">
        <f>+'N EERR RODEO'!B99+'N EERR RODEO'!B100+'N EERR RODEO'!B105+'N EERR RODEO'!B106+'N EERR RODEO'!B107</f>
        <v>0</v>
      </c>
      <c r="C70" s="30" t="str">
        <f>IF(AND(B4=0,B70&gt;=0), "",B70/B4)</f>
        <v/>
      </c>
      <c r="D70" s="47" t="str">
        <f>IF(AND(B124=0,B70&gt;=0),"",B70/B124)</f>
        <v/>
      </c>
      <c r="E70" s="129">
        <f>+'N EERR RODEO'!C99+'N EERR RODEO'!C100+'N EERR RODEO'!C105+'N EERR RODEO'!C106+'N EERR RODEO'!C107</f>
        <v>906.5</v>
      </c>
      <c r="F70" s="30">
        <f>IF(AND(E4=0,E70&gt;=0), "",E70/E4)</f>
        <v>2.6352445149537516E-2</v>
      </c>
      <c r="G70" s="47">
        <f>IF(AND(E124=0,E70&gt;=0),"",E70/E124)</f>
        <v>0.1003612282847224</v>
      </c>
      <c r="H70" s="129">
        <f>+'N EERR RODEO'!D99+'N EERR RODEO'!D100+'N EERR RODEO'!D105+'N EERR RODEO'!D106+'N EERR RODEO'!D107</f>
        <v>1276.3499999999999</v>
      </c>
      <c r="I70" s="30">
        <f>IF(AND(H4=0,H70&gt;=0), "",H70/H4)</f>
        <v>3.2754883996034823E-2</v>
      </c>
      <c r="J70" s="47">
        <f>IF(AND(H124=0,H70&gt;=0),"",H70/H124)</f>
        <v>0.15785105121307558</v>
      </c>
      <c r="K70" s="30">
        <f t="shared" si="19"/>
        <v>0.40799779371207934</v>
      </c>
      <c r="L70" s="130">
        <f t="shared" si="49"/>
        <v>2182.85</v>
      </c>
      <c r="M70" s="30">
        <f>IF(AND(L4=0,L70&gt;=0), "",L70/L4)</f>
        <v>2.9752966767035711E-2</v>
      </c>
      <c r="N70" s="47">
        <f>IF(AND(L124=0,L70&gt;=0),"",L70/L124)</f>
        <v>0.12751662818035558</v>
      </c>
      <c r="O70" s="129">
        <f>+'N EERR RODEO'!E99+'N EERR RODEO'!E100+'N EERR RODEO'!E105+'N EERR RODEO'!E106+'N EERR RODEO'!E107</f>
        <v>1454.18</v>
      </c>
      <c r="P70" s="30">
        <f>IF(AND(O4=0,O70&gt;=0), "",O70/O4)</f>
        <v>2.961787345437299E-2</v>
      </c>
      <c r="Q70" s="47">
        <f>IF(AND(O124=0,O70&gt;=0),"",O70/O124)</f>
        <v>0.12763372121815481</v>
      </c>
      <c r="R70" s="30">
        <f t="shared" si="20"/>
        <v>0.13932698711168578</v>
      </c>
      <c r="S70" s="130">
        <f t="shared" si="50"/>
        <v>3637.0299999999997</v>
      </c>
      <c r="T70" s="30">
        <f>IF(AND(S4=0,S70&gt;=0), "",S70/S4)</f>
        <v>2.9698805322165244E-2</v>
      </c>
      <c r="U70" s="47">
        <f>IF(AND(S124=0,S70&gt;=0),"",S70/S124)</f>
        <v>0.12756341926122489</v>
      </c>
      <c r="V70" s="131"/>
      <c r="W70" s="30" t="str">
        <f>IF(AND(V4=0,V70&gt;=0), "",V70/V4)</f>
        <v/>
      </c>
      <c r="X70" s="47">
        <f t="shared" si="21"/>
        <v>1</v>
      </c>
      <c r="Y70" s="129">
        <f>+'N EERR RODEO'!F99+'N EERR RODEO'!F100+'N EERR RODEO'!F105+'N EERR RODEO'!F106+'N EERR RODEO'!F107</f>
        <v>1301.8200000000002</v>
      </c>
      <c r="Z70" s="30">
        <f>IF(AND(Y4=0,Y70&gt;=0), "",Y70/Y4)</f>
        <v>2.3713580593422132E-2</v>
      </c>
      <c r="AA70" s="47">
        <f>IF(AND(Y124=0,Y70&gt;=0),"",Y70/Y124)</f>
        <v>9.9405626360906343E-2</v>
      </c>
      <c r="AB70" s="30">
        <f t="shared" si="22"/>
        <v>-0.1047738244233863</v>
      </c>
      <c r="AC70" s="130">
        <f t="shared" si="51"/>
        <v>4938.8500000000004</v>
      </c>
      <c r="AD70" s="30">
        <f>IF(AND(AC4=0,AC70&gt;=0), "",AC70/AC4)</f>
        <v>2.7846234153210088E-2</v>
      </c>
      <c r="AE70" s="47">
        <f>IF(AND(AC124=0,AC70&gt;=0),"",AC70/AC124)</f>
        <v>0.11870071832849595</v>
      </c>
      <c r="AF70" s="129">
        <f>+'N EERR RODEO'!G99+'N EERR RODEO'!G100+'N EERR RODEO'!G105+'N EERR RODEO'!G106+'N EERR RODEO'!G107</f>
        <v>774.88</v>
      </c>
      <c r="AG70" s="30">
        <f>IF(AND(AF4=0,AF70&gt;=0), "",AF70/AF4)</f>
        <v>1.2507441875391429E-2</v>
      </c>
      <c r="AH70" s="47">
        <f>IF(AND(AF124=0,AF70&gt;=0),"",AF70/AF124)</f>
        <v>5.4608708296546439E-2</v>
      </c>
      <c r="AI70" s="30">
        <f t="shared" si="41"/>
        <v>-0.40477178104499861</v>
      </c>
      <c r="AJ70" s="130">
        <f t="shared" si="16"/>
        <v>5713.7300000000005</v>
      </c>
      <c r="AK70" s="30">
        <f>IF(AND(AJ4=0,AJ70&gt;=0), "",AJ70/AJ4)</f>
        <v>2.3875350469297455E-2</v>
      </c>
      <c r="AL70" s="47">
        <f>IF(AND(AJ124=0,AJ70&gt;=0),"",AJ70/AJ124)</f>
        <v>0.10240162086968346</v>
      </c>
      <c r="AM70" s="129">
        <f>+'N EERR RODEO'!H99+'N EERR RODEO'!H100+'N EERR RODEO'!H105+'N EERR RODEO'!H106+'N EERR RODEO'!H107</f>
        <v>99.36</v>
      </c>
      <c r="AN70" s="30">
        <f>IF(AND(AM4=0,AM70&gt;=0), "",AM70/AM4)</f>
        <v>1.7784838229960482E-3</v>
      </c>
      <c r="AO70" s="47">
        <f>IF(AND(AM124=0,AM70&gt;=0),"",AM70/AM124)</f>
        <v>7.2452792136460369E-3</v>
      </c>
      <c r="AP70" s="30">
        <f t="shared" si="42"/>
        <v>-0.87177369399132765</v>
      </c>
      <c r="AQ70" s="130">
        <f t="shared" si="17"/>
        <v>5813.09</v>
      </c>
      <c r="AR70" s="30">
        <f>IF(AND(AQ4=0,AQ70&gt;=0), "",AQ70/AQ4)</f>
        <v>1.9693184520889678E-2</v>
      </c>
      <c r="AS70" s="47">
        <f>IF(AND(AQ124=0,AQ70&gt;=0),"",AQ70/AQ124)</f>
        <v>8.3628324299619361E-2</v>
      </c>
      <c r="AT70" s="131">
        <f t="shared" si="52"/>
        <v>0</v>
      </c>
      <c r="AU70" s="30" t="str">
        <f>IF(AND(AT4=0,AT70&gt;=0), "",AT70/AT4)</f>
        <v/>
      </c>
      <c r="AV70" s="47">
        <f t="shared" si="23"/>
        <v>1</v>
      </c>
      <c r="AW70" s="131">
        <f t="shared" si="40"/>
        <v>968.84833333333336</v>
      </c>
      <c r="AX70" s="30">
        <f>IF(AND(AW4=0,AW70&gt;=0), "",AW70/AW4)</f>
        <v>1.9693184520889678E-2</v>
      </c>
      <c r="AY70" s="47">
        <f>IF(AND(AW124=0,AW70&gt;=0),"",AW70/AW124)</f>
        <v>8.3628324299619347E-2</v>
      </c>
      <c r="AZ70" s="131">
        <f t="shared" si="53"/>
        <v>0</v>
      </c>
      <c r="BA70" s="30" t="str">
        <f>IF(AND(AZ4=0,AZ70&gt;=0), "",AZ70/AZ4)</f>
        <v/>
      </c>
      <c r="BB70" s="47">
        <f t="shared" si="24"/>
        <v>1</v>
      </c>
      <c r="BC70" s="129">
        <f>+'N EERR RODEO'!I99+'N EERR RODEO'!I100+'N EERR RODEO'!I105+'N EERR RODEO'!I106+'N EERR RODEO'!I107</f>
        <v>0</v>
      </c>
      <c r="BD70" s="30" t="str">
        <f>IF(AND(BC4=0,BC70&gt;=0), "",BC70/BC4)</f>
        <v/>
      </c>
      <c r="BE70" s="47" t="str">
        <f>IF(AND(BC124=0,BC70&gt;=0),"",BC70/BC124)</f>
        <v/>
      </c>
      <c r="BF70" s="30">
        <f t="shared" si="25"/>
        <v>-1</v>
      </c>
      <c r="BG70" s="130">
        <f t="shared" si="54"/>
        <v>5813.09</v>
      </c>
      <c r="BH70" s="30">
        <f>IF(AND(BG4=0,BG70&gt;=0), "",BG70/BG4)</f>
        <v>1.9693184520889678E-2</v>
      </c>
      <c r="BI70" s="47">
        <f>IF(AND(BG124=0,BG70&gt;=0),"",BG70/BG124)</f>
        <v>8.3628324299619361E-2</v>
      </c>
      <c r="BJ70" s="129">
        <f>+'N EERR RODEO'!J99+'N EERR RODEO'!J100+'N EERR RODEO'!J105+'N EERR RODEO'!J106+'N EERR RODEO'!J107</f>
        <v>0</v>
      </c>
      <c r="BK70" s="30" t="str">
        <f>IF(AND(BJ4=0,BJ70&gt;=0), "",BJ70/BJ4)</f>
        <v/>
      </c>
      <c r="BL70" s="47" t="str">
        <f>IF(AND(BJ124=0,BJ70&gt;=0),"",BJ70/BJ124)</f>
        <v/>
      </c>
      <c r="BM70" s="30" t="str">
        <f t="shared" si="43"/>
        <v/>
      </c>
      <c r="BN70" s="130">
        <f t="shared" si="55"/>
        <v>5813.09</v>
      </c>
      <c r="BO70" s="30">
        <f>IF(AND(BN4=0,BN70&gt;=0), "",BN70/BN4)</f>
        <v>1.9693184520889678E-2</v>
      </c>
      <c r="BP70" s="47">
        <f>IF(AND(BN124=0,BN70&gt;=0),"",BN70/BN124)</f>
        <v>8.3628324299619361E-2</v>
      </c>
      <c r="BQ70" s="129">
        <f>+'N EERR RODEO'!K99+'N EERR RODEO'!K100+'N EERR RODEO'!K105+'N EERR RODEO'!K106+'N EERR RODEO'!K107</f>
        <v>0</v>
      </c>
      <c r="BR70" s="30" t="str">
        <f>IF(AND(BQ4=0,BQ70&gt;=0), "",BQ70/BQ4)</f>
        <v/>
      </c>
      <c r="BS70" s="47" t="str">
        <f>IF(AND(BQ124=0,BQ70&gt;=0),"",BQ70/BQ124)</f>
        <v/>
      </c>
      <c r="BT70" s="30" t="str">
        <f t="shared" si="44"/>
        <v/>
      </c>
      <c r="BU70" s="130">
        <f t="shared" si="56"/>
        <v>5813.09</v>
      </c>
      <c r="BV70" s="30">
        <f>IF(AND(BU4=0,BU70&gt;=0), "",BU70/BU4)</f>
        <v>1.9693184520889678E-2</v>
      </c>
      <c r="BW70" s="47">
        <f>IF(AND(BU124=0,BU70&gt;=0),"",BU70/BU124)</f>
        <v>8.3628324299619361E-2</v>
      </c>
      <c r="BX70" s="131">
        <f t="shared" si="57"/>
        <v>0</v>
      </c>
      <c r="BY70" s="30" t="str">
        <f>IF(AND(BX4=0,BX70&gt;=0), "",BX70/BX4)</f>
        <v/>
      </c>
      <c r="BZ70" s="47">
        <f t="shared" si="45"/>
        <v>1</v>
      </c>
      <c r="CA70" s="129">
        <f>+'N EERR RODEO'!L99+'N EERR RODEO'!L100+'N EERR RODEO'!L105+'N EERR RODEO'!L106+'N EERR RODEO'!L107</f>
        <v>0</v>
      </c>
      <c r="CB70" s="30" t="str">
        <f>IF(AND(CA4=0,CA70&gt;=0), "",CA70/CA4)</f>
        <v/>
      </c>
      <c r="CC70" s="47" t="str">
        <f>IF(AND(CA124=0,CA70&gt;=0),"",CA70/CA124)</f>
        <v/>
      </c>
      <c r="CD70" s="30" t="str">
        <f t="shared" si="26"/>
        <v/>
      </c>
      <c r="CE70" s="130">
        <f t="shared" si="58"/>
        <v>5813.09</v>
      </c>
      <c r="CF70" s="30">
        <f>IF(AND(CE4=0,CE70&gt;=0), "",CE70/CE4)</f>
        <v>1.9693184520889678E-2</v>
      </c>
      <c r="CG70" s="47">
        <f>IF(AND(CE124=0,CE70&gt;=0),"",CE70/CE124)</f>
        <v>8.3628324299619361E-2</v>
      </c>
      <c r="CH70" s="129">
        <f>+'N EERR RODEO'!M99+'N EERR RODEO'!M100+'N EERR RODEO'!M105+'N EERR RODEO'!M106+'N EERR RODEO'!M107</f>
        <v>0</v>
      </c>
      <c r="CI70" s="30" t="str">
        <f>IF(AND(CH4=0,CH70&gt;=0), "",CH70/CH4)</f>
        <v/>
      </c>
      <c r="CJ70" s="47" t="str">
        <f>IF(AND(CH124=0,CH70&gt;=0),"",CH70/CH124)</f>
        <v/>
      </c>
      <c r="CK70" s="30" t="str">
        <f t="shared" si="46"/>
        <v/>
      </c>
      <c r="CL70" s="130">
        <f t="shared" si="59"/>
        <v>5813.09</v>
      </c>
      <c r="CM70" s="30">
        <f>IF(AND(CL4=0,CL70&gt;=0), "",CL70/CL4)</f>
        <v>1.9693184520889678E-2</v>
      </c>
      <c r="CN70" s="47">
        <f>IF(AND(CL124=0,CL70&gt;=0),"",CL70/CL124)</f>
        <v>8.3628324299619361E-2</v>
      </c>
      <c r="CO70" s="129">
        <f>+'N EERR RODEO'!N99+'N EERR RODEO'!N100+'N EERR RODEO'!N105+'N EERR RODEO'!N106+'N EERR RODEO'!N107</f>
        <v>0</v>
      </c>
      <c r="CP70" s="30" t="str">
        <f>IF(AND(CO4=0,CO70&gt;=0), "",CO70/CO4)</f>
        <v/>
      </c>
      <c r="CQ70" s="47" t="str">
        <f>IF(AND(CO124=0,CO70&gt;=0),"",CO70/CO124)</f>
        <v/>
      </c>
      <c r="CR70" s="30" t="str">
        <f t="shared" si="47"/>
        <v/>
      </c>
      <c r="CS70" s="130">
        <f t="shared" si="60"/>
        <v>5813.09</v>
      </c>
      <c r="CT70" s="30">
        <f>IF(AND(CS4=0,CS70&gt;=0), "",CS70/CS4)</f>
        <v>1.9693184520889678E-2</v>
      </c>
      <c r="CU70" s="47">
        <f>IF(AND(CS124=0,CS70&gt;=0),"",CS70/CS124)</f>
        <v>8.3628324299619361E-2</v>
      </c>
      <c r="CV70" s="131">
        <f t="shared" si="61"/>
        <v>0</v>
      </c>
      <c r="CW70" s="30" t="str">
        <f>IF(AND(CV4=0,CV70&gt;=0), "",CV70/CV4)</f>
        <v/>
      </c>
      <c r="CX70" s="47">
        <f t="shared" si="48"/>
        <v>1</v>
      </c>
    </row>
    <row r="71" spans="1:102" hidden="1" outlineLevel="1" x14ac:dyDescent="0.3">
      <c r="A71" s="29" t="s">
        <v>64</v>
      </c>
      <c r="B71" s="129">
        <f>+'N EERR RODEO'!B108</f>
        <v>0</v>
      </c>
      <c r="C71" s="30" t="str">
        <f>IF(AND(B4=0,B71&gt;=0), "",B71/B4)</f>
        <v/>
      </c>
      <c r="D71" s="47" t="str">
        <f>IF(AND(B124=0,B71&gt;=0),"",B71/B124)</f>
        <v/>
      </c>
      <c r="E71" s="129">
        <f>+'N EERR RODEO'!C108</f>
        <v>5</v>
      </c>
      <c r="F71" s="30">
        <f>IF(AND(E4=0,E71&gt;=0), "",E71/E4)</f>
        <v>1.4535270352750975E-4</v>
      </c>
      <c r="G71" s="47">
        <f>IF(AND(E124=0,E71&gt;=0),"",E71/E124)</f>
        <v>5.5356441414629006E-4</v>
      </c>
      <c r="H71" s="129">
        <f>+'N EERR RODEO'!D108</f>
        <v>0</v>
      </c>
      <c r="I71" s="30">
        <f>IF(AND(H4=0,H71&gt;=0), "",H71/H4)</f>
        <v>0</v>
      </c>
      <c r="J71" s="47">
        <f>IF(AND(H124=0,H71&gt;=0),"",H71/H124)</f>
        <v>0</v>
      </c>
      <c r="K71" s="30">
        <f t="shared" si="19"/>
        <v>-1</v>
      </c>
      <c r="L71" s="130">
        <f t="shared" si="49"/>
        <v>5</v>
      </c>
      <c r="M71" s="30">
        <f>IF(AND(L4=0,L71&gt;=0), "",L71/L4)</f>
        <v>6.8151652122307331E-5</v>
      </c>
      <c r="N71" s="47">
        <f>IF(AND(L124=0,L71&gt;=0),"",L71/L124)</f>
        <v>2.9208747321244152E-4</v>
      </c>
      <c r="O71" s="129">
        <f>+'N EERR RODEO'!E108</f>
        <v>0</v>
      </c>
      <c r="P71" s="30">
        <f>IF(AND(O4=0,O71&gt;=0), "",O71/O4)</f>
        <v>0</v>
      </c>
      <c r="Q71" s="47">
        <f>IF(AND(O124=0,O71&gt;=0),"",O71/O124)</f>
        <v>0</v>
      </c>
      <c r="R71" s="30" t="str">
        <f t="shared" si="20"/>
        <v/>
      </c>
      <c r="S71" s="130">
        <f t="shared" si="50"/>
        <v>5</v>
      </c>
      <c r="T71" s="30">
        <f>IF(AND(S4=0,S71&gt;=0), "",S71/S4)</f>
        <v>4.082837551816351E-5</v>
      </c>
      <c r="U71" s="47">
        <f>IF(AND(S124=0,S71&gt;=0),"",S71/S124)</f>
        <v>1.7536756537782873E-4</v>
      </c>
      <c r="V71" s="131"/>
      <c r="W71" s="30" t="str">
        <f>IF(AND(V4=0,V71&gt;=0), "",V71/V4)</f>
        <v/>
      </c>
      <c r="X71" s="47">
        <f t="shared" si="21"/>
        <v>1</v>
      </c>
      <c r="Y71" s="129">
        <f>+'N EERR RODEO'!F108</f>
        <v>0</v>
      </c>
      <c r="Z71" s="30">
        <f>IF(AND(Y4=0,Y71&gt;=0), "",Y71/Y4)</f>
        <v>0</v>
      </c>
      <c r="AA71" s="47">
        <f>IF(AND(Y124=0,Y71&gt;=0),"",Y71/Y124)</f>
        <v>0</v>
      </c>
      <c r="AB71" s="30" t="str">
        <f t="shared" si="22"/>
        <v/>
      </c>
      <c r="AC71" s="130">
        <f t="shared" si="51"/>
        <v>5</v>
      </c>
      <c r="AD71" s="30">
        <f>IF(AND(AC4=0,AC71&gt;=0), "",AC71/AC4)</f>
        <v>2.8191010208054594E-5</v>
      </c>
      <c r="AE71" s="47">
        <f>IF(AND(AC124=0,AC71&gt;=0),"",AC71/AC124)</f>
        <v>1.2017040234922698E-4</v>
      </c>
      <c r="AF71" s="129">
        <f>+'N EERR RODEO'!G108</f>
        <v>0</v>
      </c>
      <c r="AG71" s="30">
        <f>IF(AND(AF4=0,AF71&gt;=0), "",AF71/AF4)</f>
        <v>0</v>
      </c>
      <c r="AH71" s="47">
        <f>IF(AND(AF124=0,AF71&gt;=0),"",AF71/AF124)</f>
        <v>0</v>
      </c>
      <c r="AI71" s="30" t="str">
        <f t="shared" si="41"/>
        <v/>
      </c>
      <c r="AJ71" s="130">
        <f t="shared" ref="AJ71:AJ135" si="62">+AC71+AF71</f>
        <v>5</v>
      </c>
      <c r="AK71" s="30">
        <f>IF(AND(AJ4=0,AJ71&gt;=0), "",AJ71/AJ4)</f>
        <v>2.0892963501335776E-5</v>
      </c>
      <c r="AL71" s="47">
        <f>IF(AND(AJ124=0,AJ71&gt;=0),"",AJ71/AJ124)</f>
        <v>8.9610132846392338E-5</v>
      </c>
      <c r="AM71" s="129">
        <f>+'N EERR RODEO'!H108</f>
        <v>136</v>
      </c>
      <c r="AN71" s="30">
        <f>IF(AND(AM4=0,AM71&gt;=0), "",AM71/AM4)</f>
        <v>2.4343176321201948E-3</v>
      </c>
      <c r="AO71" s="47">
        <f>IF(AND(AM124=0,AM71&gt;=0),"",AM71/AM124)</f>
        <v>9.9170488431548007E-3</v>
      </c>
      <c r="AP71" s="30">
        <f t="shared" si="42"/>
        <v>1</v>
      </c>
      <c r="AQ71" s="130">
        <f t="shared" ref="AQ71:AQ135" si="63">+AJ71+AM71</f>
        <v>141</v>
      </c>
      <c r="AR71" s="30">
        <f>IF(AND(AQ4=0,AQ71&gt;=0), "",AQ71/AQ4)</f>
        <v>4.7767005455711926E-4</v>
      </c>
      <c r="AS71" s="47">
        <f>IF(AND(AQ124=0,AQ71&gt;=0),"",AQ71/AQ124)</f>
        <v>2.0284553871084618E-3</v>
      </c>
      <c r="AT71" s="131">
        <f t="shared" si="52"/>
        <v>0</v>
      </c>
      <c r="AU71" s="30" t="str">
        <f>IF(AND(AT4=0,AT71&gt;=0), "",AT71/AT4)</f>
        <v/>
      </c>
      <c r="AV71" s="47">
        <f t="shared" si="23"/>
        <v>1</v>
      </c>
      <c r="AW71" s="131">
        <f t="shared" si="40"/>
        <v>23.5</v>
      </c>
      <c r="AX71" s="30">
        <f>IF(AND(AW4=0,AW71&gt;=0), "",AW71/AW4)</f>
        <v>4.7767005455711926E-4</v>
      </c>
      <c r="AY71" s="47">
        <f>IF(AND(AW124=0,AW71&gt;=0),"",AW71/AW124)</f>
        <v>2.0284553871084614E-3</v>
      </c>
      <c r="AZ71" s="131">
        <f t="shared" si="53"/>
        <v>0</v>
      </c>
      <c r="BA71" s="30" t="str">
        <f>IF(AND(AZ4=0,AZ71&gt;=0), "",AZ71/AZ4)</f>
        <v/>
      </c>
      <c r="BB71" s="47">
        <f t="shared" si="24"/>
        <v>1</v>
      </c>
      <c r="BC71" s="129">
        <f>+'N EERR RODEO'!I108</f>
        <v>0</v>
      </c>
      <c r="BD71" s="30" t="str">
        <f>IF(AND(BC4=0,BC71&gt;=0), "",BC71/BC4)</f>
        <v/>
      </c>
      <c r="BE71" s="47" t="str">
        <f>IF(AND(BC124=0,BC71&gt;=0),"",BC71/BC124)</f>
        <v/>
      </c>
      <c r="BF71" s="30">
        <f t="shared" si="25"/>
        <v>-1</v>
      </c>
      <c r="BG71" s="130">
        <f t="shared" si="54"/>
        <v>141</v>
      </c>
      <c r="BH71" s="30">
        <f>IF(AND(BG4=0,BG71&gt;=0), "",BG71/BG4)</f>
        <v>4.7767005455711926E-4</v>
      </c>
      <c r="BI71" s="47">
        <f>IF(AND(BG124=0,BG71&gt;=0),"",BG71/BG124)</f>
        <v>2.0284553871084618E-3</v>
      </c>
      <c r="BJ71" s="129">
        <f>+'N EERR RODEO'!J108</f>
        <v>0</v>
      </c>
      <c r="BK71" s="30" t="str">
        <f>IF(AND(BJ4=0,BJ71&gt;=0), "",BJ71/BJ4)</f>
        <v/>
      </c>
      <c r="BL71" s="47" t="str">
        <f>IF(AND(BJ124=0,BJ71&gt;=0),"",BJ71/BJ124)</f>
        <v/>
      </c>
      <c r="BM71" s="30" t="str">
        <f t="shared" si="43"/>
        <v/>
      </c>
      <c r="BN71" s="130">
        <f t="shared" si="55"/>
        <v>141</v>
      </c>
      <c r="BO71" s="30">
        <f>IF(AND(BN4=0,BN71&gt;=0), "",BN71/BN4)</f>
        <v>4.7767005455711926E-4</v>
      </c>
      <c r="BP71" s="47">
        <f>IF(AND(BN124=0,BN71&gt;=0),"",BN71/BN124)</f>
        <v>2.0284553871084618E-3</v>
      </c>
      <c r="BQ71" s="129">
        <f>+'N EERR RODEO'!K108</f>
        <v>0</v>
      </c>
      <c r="BR71" s="30" t="str">
        <f>IF(AND(BQ4=0,BQ71&gt;=0), "",BQ71/BQ4)</f>
        <v/>
      </c>
      <c r="BS71" s="47" t="str">
        <f>IF(AND(BQ124=0,BQ71&gt;=0),"",BQ71/BQ124)</f>
        <v/>
      </c>
      <c r="BT71" s="30" t="str">
        <f t="shared" si="44"/>
        <v/>
      </c>
      <c r="BU71" s="130">
        <f t="shared" si="56"/>
        <v>141</v>
      </c>
      <c r="BV71" s="30">
        <f>IF(AND(BU4=0,BU71&gt;=0), "",BU71/BU4)</f>
        <v>4.7767005455711926E-4</v>
      </c>
      <c r="BW71" s="47">
        <f>IF(AND(BU124=0,BU71&gt;=0),"",BU71/BU124)</f>
        <v>2.0284553871084618E-3</v>
      </c>
      <c r="BX71" s="131">
        <f t="shared" si="57"/>
        <v>0</v>
      </c>
      <c r="BY71" s="30" t="str">
        <f>IF(AND(BX4=0,BX71&gt;=0), "",BX71/BX4)</f>
        <v/>
      </c>
      <c r="BZ71" s="47">
        <f t="shared" si="45"/>
        <v>1</v>
      </c>
      <c r="CA71" s="129">
        <f>+'N EERR RODEO'!L108</f>
        <v>0</v>
      </c>
      <c r="CB71" s="30" t="str">
        <f>IF(AND(CA4=0,CA71&gt;=0), "",CA71/CA4)</f>
        <v/>
      </c>
      <c r="CC71" s="47" t="str">
        <f>IF(AND(CA124=0,CA71&gt;=0),"",CA71/CA124)</f>
        <v/>
      </c>
      <c r="CD71" s="30" t="str">
        <f t="shared" si="26"/>
        <v/>
      </c>
      <c r="CE71" s="130">
        <f t="shared" si="58"/>
        <v>141</v>
      </c>
      <c r="CF71" s="30">
        <f>IF(AND(CE4=0,CE71&gt;=0), "",CE71/CE4)</f>
        <v>4.7767005455711926E-4</v>
      </c>
      <c r="CG71" s="47">
        <f>IF(AND(CE124=0,CE71&gt;=0),"",CE71/CE124)</f>
        <v>2.0284553871084618E-3</v>
      </c>
      <c r="CH71" s="129">
        <f>+'N EERR RODEO'!M108</f>
        <v>0</v>
      </c>
      <c r="CI71" s="30" t="str">
        <f>IF(AND(CH4=0,CH71&gt;=0), "",CH71/CH4)</f>
        <v/>
      </c>
      <c r="CJ71" s="47" t="str">
        <f>IF(AND(CH124=0,CH71&gt;=0),"",CH71/CH124)</f>
        <v/>
      </c>
      <c r="CK71" s="30" t="str">
        <f t="shared" si="46"/>
        <v/>
      </c>
      <c r="CL71" s="130">
        <f t="shared" si="59"/>
        <v>141</v>
      </c>
      <c r="CM71" s="30">
        <f>IF(AND(CL4=0,CL71&gt;=0), "",CL71/CL4)</f>
        <v>4.7767005455711926E-4</v>
      </c>
      <c r="CN71" s="47">
        <f>IF(AND(CL124=0,CL71&gt;=0),"",CL71/CL124)</f>
        <v>2.0284553871084618E-3</v>
      </c>
      <c r="CO71" s="129">
        <f>+'N EERR RODEO'!N108</f>
        <v>0</v>
      </c>
      <c r="CP71" s="30" t="str">
        <f>IF(AND(CO4=0,CO71&gt;=0), "",CO71/CO4)</f>
        <v/>
      </c>
      <c r="CQ71" s="47" t="str">
        <f>IF(AND(CO124=0,CO71&gt;=0),"",CO71/CO124)</f>
        <v/>
      </c>
      <c r="CR71" s="30" t="str">
        <f t="shared" si="47"/>
        <v/>
      </c>
      <c r="CS71" s="130">
        <f t="shared" si="60"/>
        <v>141</v>
      </c>
      <c r="CT71" s="30">
        <f>IF(AND(CS4=0,CS71&gt;=0), "",CS71/CS4)</f>
        <v>4.7767005455711926E-4</v>
      </c>
      <c r="CU71" s="47">
        <f>IF(AND(CS124=0,CS71&gt;=0),"",CS71/CS124)</f>
        <v>2.0284553871084618E-3</v>
      </c>
      <c r="CV71" s="131">
        <f t="shared" si="61"/>
        <v>0</v>
      </c>
      <c r="CW71" s="30" t="str">
        <f>IF(AND(CV4=0,CV71&gt;=0), "",CV71/CV4)</f>
        <v/>
      </c>
      <c r="CX71" s="47">
        <f t="shared" si="48"/>
        <v>1</v>
      </c>
    </row>
    <row r="72" spans="1:102" hidden="1" outlineLevel="1" x14ac:dyDescent="0.3">
      <c r="A72" s="29" t="s">
        <v>65</v>
      </c>
      <c r="B72" s="129">
        <f>+'N EERR RODEO'!B109+'N EERR RODEO'!B110+'N EERR RODEO'!B111+'N EERR RODEO'!B112</f>
        <v>0</v>
      </c>
      <c r="C72" s="30" t="str">
        <f>IF(AND(B4=0,B72&gt;=0), "",B72/B4)</f>
        <v/>
      </c>
      <c r="D72" s="47" t="str">
        <f>IF(AND(B124=0,B72&gt;=0),"",B72/B124)</f>
        <v/>
      </c>
      <c r="E72" s="129">
        <f>+'N EERR RODEO'!C109+'N EERR RODEO'!C110+'N EERR RODEO'!C111+'N EERR RODEO'!C112</f>
        <v>0</v>
      </c>
      <c r="F72" s="30">
        <f>IF(AND(E4=0,E72&gt;=0), "",E72/E4)</f>
        <v>0</v>
      </c>
      <c r="G72" s="47">
        <f>IF(AND(E124=0,E72&gt;=0),"",E72/E124)</f>
        <v>0</v>
      </c>
      <c r="H72" s="129">
        <f>+'N EERR RODEO'!D109+'N EERR RODEO'!D110+'N EERR RODEO'!D111+'N EERR RODEO'!D112</f>
        <v>0</v>
      </c>
      <c r="I72" s="30">
        <f>IF(AND(H4=0,H72&gt;=0), "",H72/H4)</f>
        <v>0</v>
      </c>
      <c r="J72" s="47">
        <f>IF(AND(H124=0,H72&gt;=0),"",H72/H124)</f>
        <v>0</v>
      </c>
      <c r="K72" s="30" t="str">
        <f t="shared" si="19"/>
        <v/>
      </c>
      <c r="L72" s="130">
        <f t="shared" si="49"/>
        <v>0</v>
      </c>
      <c r="M72" s="30">
        <f>IF(AND(L4=0,L72&gt;=0), "",L72/L4)</f>
        <v>0</v>
      </c>
      <c r="N72" s="47">
        <f>IF(AND(L124=0,L72&gt;=0),"",L72/L124)</f>
        <v>0</v>
      </c>
      <c r="O72" s="129">
        <f>+'N EERR RODEO'!E109+'N EERR RODEO'!E110+'N EERR RODEO'!E111+'N EERR RODEO'!E112</f>
        <v>86.121302715535265</v>
      </c>
      <c r="P72" s="30">
        <f>IF(AND(O4=0,O72&gt;=0), "",O72/O4)</f>
        <v>1.7540674782726157E-3</v>
      </c>
      <c r="Q72" s="47">
        <f>IF(AND(O124=0,O72&gt;=0),"",O72/O124)</f>
        <v>7.5588870303118904E-3</v>
      </c>
      <c r="R72" s="30">
        <f t="shared" si="20"/>
        <v>1</v>
      </c>
      <c r="S72" s="130">
        <f t="shared" si="50"/>
        <v>86.121302715535265</v>
      </c>
      <c r="T72" s="30">
        <f>IF(AND(S4=0,S72&gt;=0), "",S72/S4)</f>
        <v>7.0323857747666167E-4</v>
      </c>
      <c r="U72" s="47">
        <f>IF(AND(S124=0,S72&gt;=0),"",S72/S124)</f>
        <v>3.020576636878082E-3</v>
      </c>
      <c r="V72" s="131"/>
      <c r="W72" s="30" t="str">
        <f>IF(AND(V4=0,V72&gt;=0), "",V72/V4)</f>
        <v/>
      </c>
      <c r="X72" s="47">
        <f t="shared" si="21"/>
        <v>1</v>
      </c>
      <c r="Y72" s="129">
        <f>+'N EERR RODEO'!F109+'N EERR RODEO'!F110+'N EERR RODEO'!F111+'N EERR RODEO'!F112</f>
        <v>40.998377423121838</v>
      </c>
      <c r="Z72" s="30">
        <f>IF(AND(Y4=0,Y72&gt;=0), "",Y72/Y4)</f>
        <v>7.4681471111423851E-4</v>
      </c>
      <c r="AA72" s="47">
        <f>IF(AND(Y124=0,Y72&gt;=0),"",Y72/Y124)</f>
        <v>3.1305936208740589E-3</v>
      </c>
      <c r="AB72" s="30">
        <f t="shared" si="22"/>
        <v>-0.52394615350231788</v>
      </c>
      <c r="AC72" s="130">
        <f t="shared" si="51"/>
        <v>127.1196801386571</v>
      </c>
      <c r="AD72" s="30">
        <f>IF(AND(AC4=0,AC72&gt;=0), "",AC72/AC4)</f>
        <v>7.167264400867034E-4</v>
      </c>
      <c r="AE72" s="47">
        <f>IF(AND(AC124=0,AC72&gt;=0),"",AC72/AC124)</f>
        <v>3.0552046217534926E-3</v>
      </c>
      <c r="AF72" s="129">
        <f>+'N EERR RODEO'!G109+'N EERR RODEO'!G110+'N EERR RODEO'!G111+'N EERR RODEO'!G112</f>
        <v>39.33450108206118</v>
      </c>
      <c r="AG72" s="30">
        <f>IF(AND(AF4=0,AF72&gt;=0), "",AF72/AF4)</f>
        <v>6.3490345083290511E-4</v>
      </c>
      <c r="AH72" s="47">
        <f>IF(AND(AF124=0,AF72&gt;=0),"",AF72/AF124)</f>
        <v>2.7720502472388876E-3</v>
      </c>
      <c r="AI72" s="30">
        <f t="shared" si="41"/>
        <v>-4.0583955893880849E-2</v>
      </c>
      <c r="AJ72" s="130">
        <f t="shared" si="62"/>
        <v>166.45418122071828</v>
      </c>
      <c r="AK72" s="30">
        <f>IF(AND(AJ4=0,AJ72&gt;=0), "",AJ72/AJ4)</f>
        <v>6.9554422657783959E-4</v>
      </c>
      <c r="AL72" s="47">
        <f>IF(AND(AJ124=0,AJ72&gt;=0),"",AJ72/AJ124)</f>
        <v>2.9831962584052061E-3</v>
      </c>
      <c r="AM72" s="129">
        <f>+'N EERR RODEO'!H109+'N EERR RODEO'!H110+'N EERR RODEO'!H111+'N EERR RODEO'!H112</f>
        <v>43.976784878767802</v>
      </c>
      <c r="AN72" s="30">
        <f>IF(AND(AM4=0,AM72&gt;=0), "",AM72/AM4)</f>
        <v>7.8715781495839138E-4</v>
      </c>
      <c r="AO72" s="47">
        <f>IF(AND(AM124=0,AM72&gt;=0),"",AM72/AM124)</f>
        <v>3.2067641441739102E-3</v>
      </c>
      <c r="AP72" s="30">
        <f t="shared" si="42"/>
        <v>0.11802066046348743</v>
      </c>
      <c r="AQ72" s="130">
        <f t="shared" si="63"/>
        <v>210.43096609948608</v>
      </c>
      <c r="AR72" s="30">
        <f>IF(AND(AQ4=0,AQ72&gt;=0), "",AQ72/AQ4)</f>
        <v>7.1288348267552356E-4</v>
      </c>
      <c r="AS72" s="47">
        <f>IF(AND(AQ124=0,AQ72&gt;=0),"",AQ72/AQ124)</f>
        <v>3.0273037361627001E-3</v>
      </c>
      <c r="AT72" s="131">
        <f t="shared" si="52"/>
        <v>0</v>
      </c>
      <c r="AU72" s="30" t="str">
        <f>IF(AND(AT4=0,AT72&gt;=0), "",AT72/AT4)</f>
        <v/>
      </c>
      <c r="AV72" s="47">
        <f t="shared" si="23"/>
        <v>1</v>
      </c>
      <c r="AW72" s="131">
        <f t="shared" si="40"/>
        <v>35.071827683247683</v>
      </c>
      <c r="AX72" s="30">
        <f>IF(AND(AW4=0,AW72&gt;=0), "",AW72/AW4)</f>
        <v>7.1288348267552367E-4</v>
      </c>
      <c r="AY72" s="47">
        <f>IF(AND(AW124=0,AW72&gt;=0),"",AW72/AW124)</f>
        <v>3.0273037361626997E-3</v>
      </c>
      <c r="AZ72" s="131">
        <f t="shared" si="53"/>
        <v>0</v>
      </c>
      <c r="BA72" s="30" t="str">
        <f>IF(AND(AZ4=0,AZ72&gt;=0), "",AZ72/AZ4)</f>
        <v/>
      </c>
      <c r="BB72" s="47">
        <f t="shared" si="24"/>
        <v>1</v>
      </c>
      <c r="BC72" s="129">
        <f>+'N EERR RODEO'!I109+'N EERR RODEO'!I110+'N EERR RODEO'!I111+'N EERR RODEO'!I112</f>
        <v>0</v>
      </c>
      <c r="BD72" s="30" t="str">
        <f>IF(AND(BC4=0,BC72&gt;=0), "",BC72/BC4)</f>
        <v/>
      </c>
      <c r="BE72" s="47" t="str">
        <f>IF(AND(BC124=0,BC72&gt;=0),"",BC72/BC124)</f>
        <v/>
      </c>
      <c r="BF72" s="30">
        <f t="shared" si="25"/>
        <v>-1</v>
      </c>
      <c r="BG72" s="130">
        <f t="shared" si="54"/>
        <v>210.43096609948608</v>
      </c>
      <c r="BH72" s="30">
        <f>IF(AND(BG4=0,BG72&gt;=0), "",BG72/BG4)</f>
        <v>7.1288348267552356E-4</v>
      </c>
      <c r="BI72" s="47">
        <f>IF(AND(BG124=0,BG72&gt;=0),"",BG72/BG124)</f>
        <v>3.0273037361627001E-3</v>
      </c>
      <c r="BJ72" s="129">
        <f>+'N EERR RODEO'!J109+'N EERR RODEO'!J110+'N EERR RODEO'!J111+'N EERR RODEO'!J112</f>
        <v>0</v>
      </c>
      <c r="BK72" s="30" t="str">
        <f>IF(AND(BJ4=0,BJ72&gt;=0), "",BJ72/BJ4)</f>
        <v/>
      </c>
      <c r="BL72" s="47" t="str">
        <f>IF(AND(BJ124=0,BJ72&gt;=0),"",BJ72/BJ124)</f>
        <v/>
      </c>
      <c r="BM72" s="30" t="str">
        <f t="shared" si="43"/>
        <v/>
      </c>
      <c r="BN72" s="130">
        <f t="shared" si="55"/>
        <v>210.43096609948608</v>
      </c>
      <c r="BO72" s="30">
        <f>IF(AND(BN4=0,BN72&gt;=0), "",BN72/BN4)</f>
        <v>7.1288348267552356E-4</v>
      </c>
      <c r="BP72" s="47">
        <f>IF(AND(BN124=0,BN72&gt;=0),"",BN72/BN124)</f>
        <v>3.0273037361627001E-3</v>
      </c>
      <c r="BQ72" s="129">
        <f>+'N EERR RODEO'!K109+'N EERR RODEO'!K110+'N EERR RODEO'!K111+'N EERR RODEO'!K112</f>
        <v>0</v>
      </c>
      <c r="BR72" s="30" t="str">
        <f>IF(AND(BQ4=0,BQ72&gt;=0), "",BQ72/BQ4)</f>
        <v/>
      </c>
      <c r="BS72" s="47" t="str">
        <f>IF(AND(BQ124=0,BQ72&gt;=0),"",BQ72/BQ124)</f>
        <v/>
      </c>
      <c r="BT72" s="30" t="str">
        <f t="shared" si="44"/>
        <v/>
      </c>
      <c r="BU72" s="130">
        <f t="shared" si="56"/>
        <v>210.43096609948608</v>
      </c>
      <c r="BV72" s="30">
        <f>IF(AND(BU4=0,BU72&gt;=0), "",BU72/BU4)</f>
        <v>7.1288348267552356E-4</v>
      </c>
      <c r="BW72" s="47">
        <f>IF(AND(BU124=0,BU72&gt;=0),"",BU72/BU124)</f>
        <v>3.0273037361627001E-3</v>
      </c>
      <c r="BX72" s="131">
        <f t="shared" si="57"/>
        <v>0</v>
      </c>
      <c r="BY72" s="30" t="str">
        <f>IF(AND(BX4=0,BX72&gt;=0), "",BX72/BX4)</f>
        <v/>
      </c>
      <c r="BZ72" s="47">
        <f t="shared" si="45"/>
        <v>1</v>
      </c>
      <c r="CA72" s="129">
        <f>+'N EERR RODEO'!L109+'N EERR RODEO'!L110+'N EERR RODEO'!L111+'N EERR RODEO'!L112</f>
        <v>0</v>
      </c>
      <c r="CB72" s="30" t="str">
        <f>IF(AND(CA4=0,CA72&gt;=0), "",CA72/CA4)</f>
        <v/>
      </c>
      <c r="CC72" s="47" t="str">
        <f>IF(AND(CA124=0,CA72&gt;=0),"",CA72/CA124)</f>
        <v/>
      </c>
      <c r="CD72" s="30" t="str">
        <f t="shared" si="26"/>
        <v/>
      </c>
      <c r="CE72" s="130">
        <f t="shared" si="58"/>
        <v>210.43096609948608</v>
      </c>
      <c r="CF72" s="30">
        <f>IF(AND(CE4=0,CE72&gt;=0), "",CE72/CE4)</f>
        <v>7.1288348267552356E-4</v>
      </c>
      <c r="CG72" s="47">
        <f>IF(AND(CE124=0,CE72&gt;=0),"",CE72/CE124)</f>
        <v>3.0273037361627001E-3</v>
      </c>
      <c r="CH72" s="129">
        <f>+'N EERR RODEO'!M109+'N EERR RODEO'!M110+'N EERR RODEO'!M111+'N EERR RODEO'!M112</f>
        <v>0</v>
      </c>
      <c r="CI72" s="30" t="str">
        <f>IF(AND(CH4=0,CH72&gt;=0), "",CH72/CH4)</f>
        <v/>
      </c>
      <c r="CJ72" s="47" t="str">
        <f>IF(AND(CH124=0,CH72&gt;=0),"",CH72/CH124)</f>
        <v/>
      </c>
      <c r="CK72" s="30" t="str">
        <f t="shared" si="46"/>
        <v/>
      </c>
      <c r="CL72" s="130">
        <f t="shared" si="59"/>
        <v>210.43096609948608</v>
      </c>
      <c r="CM72" s="30">
        <f>IF(AND(CL4=0,CL72&gt;=0), "",CL72/CL4)</f>
        <v>7.1288348267552356E-4</v>
      </c>
      <c r="CN72" s="47">
        <f>IF(AND(CL124=0,CL72&gt;=0),"",CL72/CL124)</f>
        <v>3.0273037361627001E-3</v>
      </c>
      <c r="CO72" s="129">
        <f>+'N EERR RODEO'!N109+'N EERR RODEO'!N110+'N EERR RODEO'!N111+'N EERR RODEO'!N112</f>
        <v>0</v>
      </c>
      <c r="CP72" s="30" t="str">
        <f>IF(AND(CO4=0,CO72&gt;=0), "",CO72/CO4)</f>
        <v/>
      </c>
      <c r="CQ72" s="47" t="str">
        <f>IF(AND(CO124=0,CO72&gt;=0),"",CO72/CO124)</f>
        <v/>
      </c>
      <c r="CR72" s="30" t="str">
        <f t="shared" si="47"/>
        <v/>
      </c>
      <c r="CS72" s="130">
        <f t="shared" si="60"/>
        <v>210.43096609948608</v>
      </c>
      <c r="CT72" s="30">
        <f>IF(AND(CS4=0,CS72&gt;=0), "",CS72/CS4)</f>
        <v>7.1288348267552356E-4</v>
      </c>
      <c r="CU72" s="47">
        <f>IF(AND(CS124=0,CS72&gt;=0),"",CS72/CS124)</f>
        <v>3.0273037361627001E-3</v>
      </c>
      <c r="CV72" s="131">
        <f t="shared" si="61"/>
        <v>0</v>
      </c>
      <c r="CW72" s="30" t="str">
        <f>IF(AND(CV4=0,CV72&gt;=0), "",CV72/CV4)</f>
        <v/>
      </c>
      <c r="CX72" s="47">
        <f t="shared" si="48"/>
        <v>1</v>
      </c>
    </row>
    <row r="73" spans="1:102" hidden="1" outlineLevel="1" x14ac:dyDescent="0.3">
      <c r="A73" s="29" t="s">
        <v>66</v>
      </c>
      <c r="B73" s="129">
        <f>+'N EERR RODEO'!B113+'N EERR RODEO'!B114+'N EERR RODEO'!B115+'N EERR RODEO'!B116</f>
        <v>0</v>
      </c>
      <c r="C73" s="30" t="str">
        <f>IF(AND(B4=0,B73&gt;=0), "",B73/B4)</f>
        <v/>
      </c>
      <c r="D73" s="47" t="str">
        <f>IF(AND(B124=0,B73&gt;=0),"",B73/B124)</f>
        <v/>
      </c>
      <c r="E73" s="129">
        <f>+'N EERR RODEO'!C113+'N EERR RODEO'!C114+'N EERR RODEO'!C115+'N EERR RODEO'!C116</f>
        <v>0</v>
      </c>
      <c r="F73" s="30">
        <f>IF(AND(E4=0,E73&gt;=0), "",E73/E4)</f>
        <v>0</v>
      </c>
      <c r="G73" s="47">
        <f>IF(AND(E124=0,E73&gt;=0),"",E73/E124)</f>
        <v>0</v>
      </c>
      <c r="H73" s="129">
        <f>+'N EERR RODEO'!D113+'N EERR RODEO'!D114+'N EERR RODEO'!D115+'N EERR RODEO'!D116</f>
        <v>0</v>
      </c>
      <c r="I73" s="30">
        <f>IF(AND(H4=0,H73&gt;=0), "",H73/H4)</f>
        <v>0</v>
      </c>
      <c r="J73" s="47">
        <f>IF(AND(H124=0,H73&gt;=0),"",H73/H124)</f>
        <v>0</v>
      </c>
      <c r="K73" s="30" t="str">
        <f t="shared" si="19"/>
        <v/>
      </c>
      <c r="L73" s="130">
        <f t="shared" si="49"/>
        <v>0</v>
      </c>
      <c r="M73" s="30">
        <f>IF(AND(L4=0,L73&gt;=0), "",L73/L4)</f>
        <v>0</v>
      </c>
      <c r="N73" s="47">
        <f>IF(AND(L124=0,L73&gt;=0),"",L73/L124)</f>
        <v>0</v>
      </c>
      <c r="O73" s="129">
        <f>+'N EERR RODEO'!E113+'N EERR RODEO'!E114+'N EERR RODEO'!E115+'N EERR RODEO'!E116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RODEO'!F113+'N EERR RODEO'!F114+'N EERR RODEO'!F115+'N EERR RODEO'!F116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RODEO'!G113+'N EERR RODEO'!G114+'N EERR RODEO'!G115+'N EERR RODEO'!G116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RODEO'!H113+'N EERR RODEO'!H114+'N EERR RODEO'!H115+'N EERR RODEO'!H116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RODEO'!I113+'N EERR RODEO'!I114+'N EERR RODEO'!I115+'N EERR RODEO'!I116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RODEO'!J113+'N EERR RODEO'!J114+'N EERR RODEO'!J115+'N EERR RODEO'!J116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RODEO'!K113+'N EERR RODEO'!K114+'N EERR RODEO'!K115+'N EERR RODEO'!K116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RODEO'!L113+'N EERR RODEO'!L114+'N EERR RODEO'!L115+'N EERR RODEO'!L116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RODEO'!M113+'N EERR RODEO'!M114+'N EERR RODEO'!M115+'N EERR RODEO'!M116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RODEO'!N113+'N EERR RODEO'!N114+'N EERR RODEO'!N115+'N EERR RODEO'!N116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RODEO'!B117+'N EERR RODEO'!B118+'N EERR RODEO'!B119+'N EERR RODEO'!B120+'N EERR RODEO'!B121+'N EERR RODEO'!B122+'N EERR RODEO'!B123+'N EERR RODEO'!B124</f>
        <v>0</v>
      </c>
      <c r="C74" s="30" t="str">
        <f>IF(AND(B4=0,B74&gt;=0), "",B74/B4)</f>
        <v/>
      </c>
      <c r="D74" s="47" t="str">
        <f>IF(AND(B124=0,B74&gt;=0),"",B74/B124)</f>
        <v/>
      </c>
      <c r="E74" s="129">
        <f>+'N EERR RODEO'!C117+'N EERR RODEO'!C118+'N EERR RODEO'!C119+'N EERR RODEO'!C120+'N EERR RODEO'!C121+'N EERR RODEO'!C122+'N EERR RODEO'!C123+'N EERR RODEO'!C124</f>
        <v>0</v>
      </c>
      <c r="F74" s="30">
        <f>IF(AND(E4=0,E74&gt;=0), "",E74/E4)</f>
        <v>0</v>
      </c>
      <c r="G74" s="47">
        <f>IF(AND(E124=0,E74&gt;=0),"",E74/E124)</f>
        <v>0</v>
      </c>
      <c r="H74" s="129">
        <f>+'N EERR RODEO'!D117+'N EERR RODEO'!D118+'N EERR RODEO'!D119+'N EERR RODEO'!D120+'N EERR RODEO'!D121+'N EERR RODEO'!D122+'N EERR RODEO'!D123+'N EERR RODEO'!D124</f>
        <v>0</v>
      </c>
      <c r="I74" s="30">
        <f>IF(AND(H4=0,H74&gt;=0), "",H74/H4)</f>
        <v>0</v>
      </c>
      <c r="J74" s="47">
        <f>IF(AND(H124=0,H74&gt;=0),"",H74/H124)</f>
        <v>0</v>
      </c>
      <c r="K74" s="30" t="str">
        <f t="shared" si="19"/>
        <v/>
      </c>
      <c r="L74" s="130">
        <f t="shared" si="49"/>
        <v>0</v>
      </c>
      <c r="M74" s="30">
        <f>IF(AND(L4=0,L74&gt;=0), "",L74/L4)</f>
        <v>0</v>
      </c>
      <c r="N74" s="47">
        <f>IF(AND(L124=0,L74&gt;=0),"",L74/L124)</f>
        <v>0</v>
      </c>
      <c r="O74" s="129">
        <f>+'N EERR RODEO'!E117+'N EERR RODEO'!E118+'N EERR RODEO'!E119+'N EERR RODEO'!E120+'N EERR RODEO'!E121+'N EERR RODEO'!E122+'N EERR RODEO'!E123+'N EERR RODEO'!E124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RODEO'!F117+'N EERR RODEO'!F118+'N EERR RODEO'!F119+'N EERR RODEO'!F120+'N EERR RODEO'!F121+'N EERR RODEO'!F122+'N EERR RODEO'!F123+'N EERR RODEO'!F124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RODEO'!G117+'N EERR RODEO'!G118+'N EERR RODEO'!G119+'N EERR RODEO'!G120+'N EERR RODEO'!G121+'N EERR RODEO'!G122+'N EERR RODEO'!G123+'N EERR RODEO'!G124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RODEO'!H117+'N EERR RODEO'!H118+'N EERR RODEO'!H119+'N EERR RODEO'!H120+'N EERR RODEO'!H121+'N EERR RODEO'!H122+'N EERR RODEO'!H123+'N EERR RODEO'!H124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RODEO'!I117+'N EERR RODEO'!I118+'N EERR RODEO'!I119+'N EERR RODEO'!I120+'N EERR RODEO'!I121+'N EERR RODEO'!I122+'N EERR RODEO'!I123+'N EERR RODEO'!I124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RODEO'!J117+'N EERR RODEO'!J118+'N EERR RODEO'!J119+'N EERR RODEO'!J120+'N EERR RODEO'!J121+'N EERR RODEO'!J122+'N EERR RODEO'!J123+'N EERR RODEO'!J124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RODEO'!K117+'N EERR RODEO'!K118+'N EERR RODEO'!K119+'N EERR RODEO'!K120+'N EERR RODEO'!K121+'N EERR RODEO'!K122+'N EERR RODEO'!K123+'N EERR RODEO'!K124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RODEO'!L117+'N EERR RODEO'!L118+'N EERR RODEO'!L119+'N EERR RODEO'!L120+'N EERR RODEO'!L121+'N EERR RODEO'!L122+'N EERR RODEO'!L123+'N EERR RODEO'!L124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RODEO'!M117+'N EERR RODEO'!M118+'N EERR RODEO'!M119+'N EERR RODEO'!M120+'N EERR RODEO'!M121+'N EERR RODEO'!M122+'N EERR RODEO'!M123+'N EERR RODEO'!M124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RODEO'!N117+'N EERR RODEO'!N118+'N EERR RODEO'!N119+'N EERR RODEO'!N120+'N EERR RODEO'!N121+'N EERR RODEO'!N122+'N EERR RODEO'!N123+'N EERR RODEO'!N124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RODEO'!B125+'N EERR RODEO'!B126+'N EERR RODEO'!B127+'N EERR RODEO'!B128</f>
        <v>0</v>
      </c>
      <c r="C75" s="30" t="str">
        <f>IF(AND(B4=0,B75&gt;=0), "",B75/B4)</f>
        <v/>
      </c>
      <c r="D75" s="47" t="str">
        <f>IF(AND(B124=0,B75&gt;=0),"",B75/B124)</f>
        <v/>
      </c>
      <c r="E75" s="129">
        <f>+'N EERR RODEO'!C125+'N EERR RODEO'!C126+'N EERR RODEO'!C127+'N EERR RODEO'!C128</f>
        <v>11.832221111296267</v>
      </c>
      <c r="F75" s="30">
        <f>IF(AND(E4=0,E75&gt;=0), "",E75/E4)</f>
        <v>3.4396906545243765E-4</v>
      </c>
      <c r="G75" s="47">
        <f>IF(AND(E124=0,E75&gt;=0),"",E75/E124)</f>
        <v>1.3099793095048167E-3</v>
      </c>
      <c r="H75" s="129">
        <f>+'N EERR RODEO'!D125+'N EERR RODEO'!D126+'N EERR RODEO'!D127+'N EERR RODEO'!D128</f>
        <v>4.0423101558607932</v>
      </c>
      <c r="I75" s="30">
        <f>IF(AND(H4=0,H75&gt;=0), "",H75/H4)</f>
        <v>1.0373753298955124E-4</v>
      </c>
      <c r="J75" s="47">
        <f>IF(AND(H124=0,H75&gt;=0),"",H75/H124)</f>
        <v>4.9992784693220324E-4</v>
      </c>
      <c r="K75" s="30">
        <f t="shared" si="19"/>
        <v>-0.65836421430617242</v>
      </c>
      <c r="L75" s="130">
        <f t="shared" si="49"/>
        <v>15.87453126715706</v>
      </c>
      <c r="M75" s="30">
        <f>IF(AND(L4=0,L75&gt;=0), "",L75/L4)</f>
        <v>2.1637510650479572E-4</v>
      </c>
      <c r="N75" s="47">
        <f>IF(AND(L124=0,L75&gt;=0),"",L75/L124)</f>
        <v>9.2735034525116063E-4</v>
      </c>
      <c r="O75" s="129">
        <f>+'N EERR RODEO'!E125+'N EERR RODEO'!E126+'N EERR RODEO'!E127+'N EERR RODEO'!E128</f>
        <v>4.5613374977324534</v>
      </c>
      <c r="P75" s="30">
        <f>IF(AND(O4=0,O75&gt;=0), "",O75/O4)</f>
        <v>9.2902609574142234E-5</v>
      </c>
      <c r="Q75" s="47">
        <f>IF(AND(O124=0,O75&gt;=0),"",O75/O124)</f>
        <v>4.003496668689569E-4</v>
      </c>
      <c r="R75" s="30">
        <f t="shared" si="20"/>
        <v>0.12839869328659553</v>
      </c>
      <c r="S75" s="130">
        <f t="shared" si="50"/>
        <v>20.435868764889513</v>
      </c>
      <c r="T75" s="30">
        <f>IF(AND(S4=0,S75&gt;=0), "",S75/S4)</f>
        <v>1.6687266479456346E-4</v>
      </c>
      <c r="U75" s="47">
        <f>IF(AND(S124=0,S75&gt;=0),"",S75/S124)</f>
        <v>7.1675771033589801E-4</v>
      </c>
      <c r="V75" s="131"/>
      <c r="W75" s="30" t="str">
        <f>IF(AND(V4=0,V75&gt;=0), "",V75/V4)</f>
        <v/>
      </c>
      <c r="X75" s="47">
        <f t="shared" si="21"/>
        <v>1</v>
      </c>
      <c r="Y75" s="129">
        <f>+'N EERR RODEO'!F125+'N EERR RODEO'!F126+'N EERR RODEO'!F127+'N EERR RODEO'!F128</f>
        <v>13.661806461658232</v>
      </c>
      <c r="Z75" s="30">
        <f>IF(AND(Y4=0,Y75&gt;=0), "",Y75/Y4)</f>
        <v>2.4885955706646672E-4</v>
      </c>
      <c r="AA75" s="47">
        <f>IF(AND(Y124=0,Y75&gt;=0),"",Y75/Y124)</f>
        <v>1.0432013861690665E-3</v>
      </c>
      <c r="AB75" s="30">
        <f t="shared" si="22"/>
        <v>1.9951316841715465</v>
      </c>
      <c r="AC75" s="130">
        <f t="shared" si="51"/>
        <v>34.097675226547743</v>
      </c>
      <c r="AD75" s="30">
        <f>IF(AND(AC4=0,AC75&gt;=0), "",AC75/AC4)</f>
        <v>1.9224958207650754E-4</v>
      </c>
      <c r="AE75" s="47">
        <f>IF(AND(AC124=0,AC75&gt;=0),"",AC75/AC124)</f>
        <v>8.1950627022950231E-4</v>
      </c>
      <c r="AF75" s="129">
        <f>+'N EERR RODEO'!G125+'N EERR RODEO'!G126+'N EERR RODEO'!G127+'N EERR RODEO'!G128</f>
        <v>4.7094202199216237</v>
      </c>
      <c r="AG75" s="30">
        <f>IF(AND(AF4=0,AF75&gt;=0), "",AF75/AF4)</f>
        <v>7.6015382597902683E-5</v>
      </c>
      <c r="AH75" s="47">
        <f>IF(AND(AF124=0,AF75&gt;=0),"",AF75/AF124)</f>
        <v>3.3189055729346159E-4</v>
      </c>
      <c r="AI75" s="30">
        <f t="shared" si="41"/>
        <v>-0.65528568764763429</v>
      </c>
      <c r="AJ75" s="130">
        <f t="shared" si="62"/>
        <v>38.807095446469368</v>
      </c>
      <c r="AK75" s="30">
        <f>IF(AND(AJ4=0,AJ75&gt;=0), "",AJ75/AJ4)</f>
        <v>1.6215904575118766E-4</v>
      </c>
      <c r="AL75" s="47">
        <f>IF(AND(AJ124=0,AJ75&gt;=0),"",AJ75/AJ124)</f>
        <v>6.9550179566814948E-4</v>
      </c>
      <c r="AM75" s="129">
        <f>+'N EERR RODEO'!H125+'N EERR RODEO'!H126+'N EERR RODEO'!H127+'N EERR RODEO'!H128</f>
        <v>4.0602273188278399</v>
      </c>
      <c r="AN75" s="30">
        <f>IF(AND(AM4=0,AM75&gt;=0), "",AM75/AM4)</f>
        <v>7.2675609945872907E-5</v>
      </c>
      <c r="AO75" s="47">
        <f>IF(AND(AM124=0,AM75&gt;=0),"",AM75/AM124)</f>
        <v>2.9606965172887609E-4</v>
      </c>
      <c r="AP75" s="30">
        <f t="shared" si="42"/>
        <v>-0.13784985641068742</v>
      </c>
      <c r="AQ75" s="130">
        <f t="shared" si="63"/>
        <v>42.86732276529721</v>
      </c>
      <c r="AR75" s="30">
        <f>IF(AND(AQ4=0,AQ75&gt;=0), "",AQ75/AQ4)</f>
        <v>1.4522295321997984E-4</v>
      </c>
      <c r="AS75" s="47">
        <f>IF(AND(AQ124=0,AQ75&gt;=0),"",AQ75/AQ124)</f>
        <v>6.1669823967506619E-4</v>
      </c>
      <c r="AT75" s="131">
        <f t="shared" si="52"/>
        <v>0</v>
      </c>
      <c r="AU75" s="30" t="str">
        <f>IF(AND(AT4=0,AT75&gt;=0), "",AT75/AT4)</f>
        <v/>
      </c>
      <c r="AV75" s="47">
        <f t="shared" si="23"/>
        <v>1</v>
      </c>
      <c r="AW75" s="131">
        <f t="shared" si="40"/>
        <v>7.1445537942162014</v>
      </c>
      <c r="AX75" s="30">
        <f>IF(AND(AW4=0,AW75&gt;=0), "",AW75/AW4)</f>
        <v>1.4522295321997984E-4</v>
      </c>
      <c r="AY75" s="47">
        <f>IF(AND(AW124=0,AW75&gt;=0),"",AW75/AW124)</f>
        <v>6.1669823967506609E-4</v>
      </c>
      <c r="AZ75" s="131">
        <f t="shared" si="53"/>
        <v>0</v>
      </c>
      <c r="BA75" s="30" t="str">
        <f>IF(AND(AZ4=0,AZ75&gt;=0), "",AZ75/AZ4)</f>
        <v/>
      </c>
      <c r="BB75" s="47">
        <f t="shared" si="24"/>
        <v>1</v>
      </c>
      <c r="BC75" s="129">
        <f>+'N EERR RODEO'!I125+'N EERR RODEO'!I126+'N EERR RODEO'!I127+'N EERR RODEO'!I128</f>
        <v>0</v>
      </c>
      <c r="BD75" s="30" t="str">
        <f>IF(AND(BC4=0,BC75&gt;=0), "",BC75/BC4)</f>
        <v/>
      </c>
      <c r="BE75" s="47" t="str">
        <f>IF(AND(BC124=0,BC75&gt;=0),"",BC75/BC124)</f>
        <v/>
      </c>
      <c r="BF75" s="30">
        <f t="shared" si="25"/>
        <v>-1</v>
      </c>
      <c r="BG75" s="130">
        <f t="shared" si="54"/>
        <v>42.86732276529721</v>
      </c>
      <c r="BH75" s="30">
        <f>IF(AND(BG4=0,BG75&gt;=0), "",BG75/BG4)</f>
        <v>1.4522295321997984E-4</v>
      </c>
      <c r="BI75" s="47">
        <f>IF(AND(BG124=0,BG75&gt;=0),"",BG75/BG124)</f>
        <v>6.1669823967506619E-4</v>
      </c>
      <c r="BJ75" s="129">
        <f>+'N EERR RODEO'!J125+'N EERR RODEO'!J126+'N EERR RODEO'!J127+'N EERR RODEO'!J128</f>
        <v>0</v>
      </c>
      <c r="BK75" s="30" t="str">
        <f>IF(AND(BJ4=0,BJ75&gt;=0), "",BJ75/BJ4)</f>
        <v/>
      </c>
      <c r="BL75" s="47" t="str">
        <f>IF(AND(BJ124=0,BJ75&gt;=0),"",BJ75/BJ124)</f>
        <v/>
      </c>
      <c r="BM75" s="30" t="str">
        <f t="shared" si="43"/>
        <v/>
      </c>
      <c r="BN75" s="130">
        <f t="shared" si="55"/>
        <v>42.86732276529721</v>
      </c>
      <c r="BO75" s="30">
        <f>IF(AND(BN4=0,BN75&gt;=0), "",BN75/BN4)</f>
        <v>1.4522295321997984E-4</v>
      </c>
      <c r="BP75" s="47">
        <f>IF(AND(BN124=0,BN75&gt;=0),"",BN75/BN124)</f>
        <v>6.1669823967506619E-4</v>
      </c>
      <c r="BQ75" s="129">
        <f>+'N EERR RODEO'!K125+'N EERR RODEO'!K126+'N EERR RODEO'!K127+'N EERR RODEO'!K128</f>
        <v>0</v>
      </c>
      <c r="BR75" s="30" t="str">
        <f>IF(AND(BQ4=0,BQ75&gt;=0), "",BQ75/BQ4)</f>
        <v/>
      </c>
      <c r="BS75" s="47" t="str">
        <f>IF(AND(BQ124=0,BQ75&gt;=0),"",BQ75/BQ124)</f>
        <v/>
      </c>
      <c r="BT75" s="30" t="str">
        <f t="shared" si="44"/>
        <v/>
      </c>
      <c r="BU75" s="130">
        <f t="shared" si="56"/>
        <v>42.86732276529721</v>
      </c>
      <c r="BV75" s="30">
        <f>IF(AND(BU4=0,BU75&gt;=0), "",BU75/BU4)</f>
        <v>1.4522295321997984E-4</v>
      </c>
      <c r="BW75" s="47">
        <f>IF(AND(BU124=0,BU75&gt;=0),"",BU75/BU124)</f>
        <v>6.1669823967506619E-4</v>
      </c>
      <c r="BX75" s="131">
        <f t="shared" si="57"/>
        <v>0</v>
      </c>
      <c r="BY75" s="30" t="str">
        <f>IF(AND(BX4=0,BX75&gt;=0), "",BX75/BX4)</f>
        <v/>
      </c>
      <c r="BZ75" s="47">
        <f t="shared" si="45"/>
        <v>1</v>
      </c>
      <c r="CA75" s="129">
        <f>+'N EERR RODEO'!L125+'N EERR RODEO'!L126+'N EERR RODEO'!L127+'N EERR RODEO'!L128</f>
        <v>0</v>
      </c>
      <c r="CB75" s="30" t="str">
        <f>IF(AND(CA4=0,CA75&gt;=0), "",CA75/CA4)</f>
        <v/>
      </c>
      <c r="CC75" s="47" t="str">
        <f>IF(AND(CA124=0,CA75&gt;=0),"",CA75/CA124)</f>
        <v/>
      </c>
      <c r="CD75" s="30" t="str">
        <f t="shared" si="26"/>
        <v/>
      </c>
      <c r="CE75" s="130">
        <f t="shared" si="58"/>
        <v>42.86732276529721</v>
      </c>
      <c r="CF75" s="30">
        <f>IF(AND(CE4=0,CE75&gt;=0), "",CE75/CE4)</f>
        <v>1.4522295321997984E-4</v>
      </c>
      <c r="CG75" s="47">
        <f>IF(AND(CE124=0,CE75&gt;=0),"",CE75/CE124)</f>
        <v>6.1669823967506619E-4</v>
      </c>
      <c r="CH75" s="129">
        <f>+'N EERR RODEO'!M125+'N EERR RODEO'!M126+'N EERR RODEO'!M127+'N EERR RODEO'!M128</f>
        <v>0</v>
      </c>
      <c r="CI75" s="30" t="str">
        <f>IF(AND(CH4=0,CH75&gt;=0), "",CH75/CH4)</f>
        <v/>
      </c>
      <c r="CJ75" s="47" t="str">
        <f>IF(AND(CH124=0,CH75&gt;=0),"",CH75/CH124)</f>
        <v/>
      </c>
      <c r="CK75" s="30" t="str">
        <f t="shared" si="46"/>
        <v/>
      </c>
      <c r="CL75" s="130">
        <f t="shared" si="59"/>
        <v>42.86732276529721</v>
      </c>
      <c r="CM75" s="30">
        <f>IF(AND(CL4=0,CL75&gt;=0), "",CL75/CL4)</f>
        <v>1.4522295321997984E-4</v>
      </c>
      <c r="CN75" s="47">
        <f>IF(AND(CL124=0,CL75&gt;=0),"",CL75/CL124)</f>
        <v>6.1669823967506619E-4</v>
      </c>
      <c r="CO75" s="129">
        <f>+'N EERR RODEO'!N125+'N EERR RODEO'!N126+'N EERR RODEO'!N127+'N EERR RODEO'!N128</f>
        <v>0</v>
      </c>
      <c r="CP75" s="30" t="str">
        <f>IF(AND(CO4=0,CO75&gt;=0), "",CO75/CO4)</f>
        <v/>
      </c>
      <c r="CQ75" s="47" t="str">
        <f>IF(AND(CO124=0,CO75&gt;=0),"",CO75/CO124)</f>
        <v/>
      </c>
      <c r="CR75" s="30" t="str">
        <f t="shared" si="47"/>
        <v/>
      </c>
      <c r="CS75" s="130">
        <f t="shared" si="60"/>
        <v>42.86732276529721</v>
      </c>
      <c r="CT75" s="30">
        <f>IF(AND(CS4=0,CS75&gt;=0), "",CS75/CS4)</f>
        <v>1.4522295321997984E-4</v>
      </c>
      <c r="CU75" s="47">
        <f>IF(AND(CS124=0,CS75&gt;=0),"",CS75/CS124)</f>
        <v>6.1669823967506619E-4</v>
      </c>
      <c r="CV75" s="131">
        <f t="shared" si="61"/>
        <v>0</v>
      </c>
      <c r="CW75" s="30" t="str">
        <f>IF(AND(CV4=0,CV75&gt;=0), "",CV75/CV4)</f>
        <v/>
      </c>
      <c r="CX75" s="47">
        <f t="shared" si="48"/>
        <v>1</v>
      </c>
    </row>
    <row r="76" spans="1:102" hidden="1" outlineLevel="1" x14ac:dyDescent="0.3">
      <c r="A76" s="29" t="s">
        <v>70</v>
      </c>
      <c r="B76" s="129">
        <f>+'N EERR RODEO'!B129</f>
        <v>0</v>
      </c>
      <c r="C76" s="30" t="str">
        <f>IF(AND(B4=0,B76&gt;=0), "",B76/B4)</f>
        <v/>
      </c>
      <c r="D76" s="47" t="str">
        <f>IF(AND(B124=0,B76&gt;=0),"",B76/B124)</f>
        <v/>
      </c>
      <c r="E76" s="129">
        <f>+'N EERR RODEO'!C129</f>
        <v>0</v>
      </c>
      <c r="F76" s="30">
        <f>IF(AND(E4=0,E76&gt;=0), "",E76/E4)</f>
        <v>0</v>
      </c>
      <c r="G76" s="47">
        <f>IF(AND(E124=0,E76&gt;=0),"",E76/E124)</f>
        <v>0</v>
      </c>
      <c r="H76" s="129">
        <f>+'N EERR RODEO'!D129</f>
        <v>0</v>
      </c>
      <c r="I76" s="30">
        <f>IF(AND(H4=0,H76&gt;=0), "",H76/H4)</f>
        <v>0</v>
      </c>
      <c r="J76" s="47">
        <f>IF(AND(H124=0,H76&gt;=0),"",H76/H124)</f>
        <v>0</v>
      </c>
      <c r="K76" s="30" t="str">
        <f t="shared" si="19"/>
        <v/>
      </c>
      <c r="L76" s="130">
        <f t="shared" si="49"/>
        <v>0</v>
      </c>
      <c r="M76" s="30">
        <f>IF(AND(L4=0,L76&gt;=0), "",L76/L4)</f>
        <v>0</v>
      </c>
      <c r="N76" s="47">
        <f>IF(AND(L124=0,L76&gt;=0),"",L76/L124)</f>
        <v>0</v>
      </c>
      <c r="O76" s="129">
        <f>+'N EERR RODEO'!E129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RODEO'!F129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RODEO'!G129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RODEO'!H129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RODEO'!I129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RODEO'!J129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RODEO'!K129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RODEO'!L129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RODEO'!M129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RODEO'!N129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RODEO'!B130</f>
        <v>0</v>
      </c>
      <c r="C77" s="30" t="str">
        <f>IF(AND(B4=0,B77&gt;=0), "",B77/B4)</f>
        <v/>
      </c>
      <c r="D77" s="47" t="str">
        <f>IF(AND(B124=0,B77&gt;=0),"",B77/B124)</f>
        <v/>
      </c>
      <c r="E77" s="129">
        <f>+'N EERR RODEO'!C130</f>
        <v>61.368377492640136</v>
      </c>
      <c r="F77" s="30">
        <f>IF(AND(E4=0,E77&gt;=0), "",E77/E4)</f>
        <v>1.7840119159304047E-3</v>
      </c>
      <c r="G77" s="47">
        <f>IF(AND(E124=0,E77&gt;=0),"",E77/E124)</f>
        <v>6.7942699867643416E-3</v>
      </c>
      <c r="H77" s="129">
        <f>+'N EERR RODEO'!D130</f>
        <v>0</v>
      </c>
      <c r="I77" s="30">
        <f>IF(AND(H4=0,H77&gt;=0), "",H77/H4)</f>
        <v>0</v>
      </c>
      <c r="J77" s="47">
        <f>IF(AND(H124=0,H77&gt;=0),"",H77/H124)</f>
        <v>0</v>
      </c>
      <c r="K77" s="30">
        <f t="shared" si="19"/>
        <v>-1</v>
      </c>
      <c r="L77" s="130">
        <f t="shared" si="49"/>
        <v>61.368377492640136</v>
      </c>
      <c r="M77" s="30">
        <f>IF(AND(L4=0,L77&gt;=0), "",L77/L4)</f>
        <v>8.3647126283776922E-4</v>
      </c>
      <c r="N77" s="47">
        <f>IF(AND(L124=0,L77&gt;=0),"",L77/L124)</f>
        <v>3.5849868633945048E-3</v>
      </c>
      <c r="O77" s="129">
        <f>+'N EERR RODEO'!E130</f>
        <v>89.464254785509794</v>
      </c>
      <c r="P77" s="30">
        <f>IF(AND(O4=0,O77&gt;=0), "",O77/O4)</f>
        <v>1.8221547380152471E-3</v>
      </c>
      <c r="Q77" s="47">
        <f>IF(AND(O124=0,O77&gt;=0),"",O77/O124)</f>
        <v>7.8522987211237447E-3</v>
      </c>
      <c r="R77" s="30">
        <f t="shared" si="20"/>
        <v>1</v>
      </c>
      <c r="S77" s="130">
        <f t="shared" si="50"/>
        <v>150.83263227814993</v>
      </c>
      <c r="T77" s="30">
        <f>IF(AND(S4=0,S77&gt;=0), "",S77/S4)</f>
        <v>1.2316502702090751E-3</v>
      </c>
      <c r="U77" s="47">
        <f>IF(AND(S124=0,S77&gt;=0),"",S77/S124)</f>
        <v>5.2902303004296923E-3</v>
      </c>
      <c r="V77" s="131"/>
      <c r="W77" s="30" t="str">
        <f>IF(AND(V4=0,V77&gt;=0), "",V77/V4)</f>
        <v/>
      </c>
      <c r="X77" s="47">
        <f t="shared" si="21"/>
        <v>1</v>
      </c>
      <c r="Y77" s="129">
        <f>+'N EERR RODEO'!F130</f>
        <v>0</v>
      </c>
      <c r="Z77" s="30">
        <f>IF(AND(Y4=0,Y77&gt;=0), "",Y77/Y4)</f>
        <v>0</v>
      </c>
      <c r="AA77" s="47">
        <f>IF(AND(Y124=0,Y77&gt;=0),"",Y77/Y124)</f>
        <v>0</v>
      </c>
      <c r="AB77" s="30">
        <f t="shared" si="22"/>
        <v>-1</v>
      </c>
      <c r="AC77" s="130">
        <f t="shared" si="51"/>
        <v>150.83263227814993</v>
      </c>
      <c r="AD77" s="30">
        <f>IF(AND(AC4=0,AC77&gt;=0), "",AC77/AC4)</f>
        <v>8.504248552522139E-4</v>
      </c>
      <c r="AE77" s="47">
        <f>IF(AND(AC124=0,AC77&gt;=0),"",AC77/AC124)</f>
        <v>3.6251236216516556E-3</v>
      </c>
      <c r="AF77" s="129">
        <f>+'N EERR RODEO'!G130</f>
        <v>0</v>
      </c>
      <c r="AG77" s="30">
        <f>IF(AND(AF4=0,AF77&gt;=0), "",AF77/AF4)</f>
        <v>0</v>
      </c>
      <c r="AH77" s="47">
        <f>IF(AND(AF124=0,AF77&gt;=0),"",AF77/AF124)</f>
        <v>0</v>
      </c>
      <c r="AI77" s="30" t="str">
        <f t="shared" si="41"/>
        <v/>
      </c>
      <c r="AJ77" s="130">
        <f t="shared" si="62"/>
        <v>150.83263227814993</v>
      </c>
      <c r="AK77" s="30">
        <f>IF(AND(AJ4=0,AJ77&gt;=0), "",AJ77/AJ4)</f>
        <v>6.302681361995574E-4</v>
      </c>
      <c r="AL77" s="47">
        <f>IF(AND(AJ124=0,AJ77&gt;=0),"",AJ77/AJ124)</f>
        <v>2.703226443203212E-3</v>
      </c>
      <c r="AM77" s="129">
        <f>+'N EERR RODEO'!H130</f>
        <v>101.02800916848096</v>
      </c>
      <c r="AN77" s="30">
        <f>IF(AND(AM4=0,AM77&gt;=0), "",AM77/AM4)</f>
        <v>1.8083401768884848E-3</v>
      </c>
      <c r="AO77" s="47">
        <f>IF(AND(AM124=0,AM77&gt;=0),"",AM77/AM124)</f>
        <v>7.3669095694890935E-3</v>
      </c>
      <c r="AP77" s="30">
        <f t="shared" si="42"/>
        <v>1</v>
      </c>
      <c r="AQ77" s="130">
        <f t="shared" si="63"/>
        <v>251.86064144663089</v>
      </c>
      <c r="AR77" s="30">
        <f>IF(AND(AQ4=0,AQ77&gt;=0), "",AQ77/AQ4)</f>
        <v>8.5323607333761154E-4</v>
      </c>
      <c r="AS77" s="47">
        <f>IF(AND(AQ124=0,AQ77&gt;=0),"",AQ77/AQ124)</f>
        <v>3.6233196804468879E-3</v>
      </c>
      <c r="AT77" s="131">
        <f t="shared" si="52"/>
        <v>0</v>
      </c>
      <c r="AU77" s="30" t="str">
        <f>IF(AND(AT4=0,AT77&gt;=0), "",AT77/AT4)</f>
        <v/>
      </c>
      <c r="AV77" s="47">
        <f t="shared" si="23"/>
        <v>1</v>
      </c>
      <c r="AW77" s="131">
        <f t="shared" si="40"/>
        <v>41.976773574438482</v>
      </c>
      <c r="AX77" s="30">
        <f>IF(AND(AW4=0,AW77&gt;=0), "",AW77/AW4)</f>
        <v>8.5323607333761154E-4</v>
      </c>
      <c r="AY77" s="47">
        <f>IF(AND(AW124=0,AW77&gt;=0),"",AW77/AW124)</f>
        <v>3.623319680446887E-3</v>
      </c>
      <c r="AZ77" s="131">
        <f t="shared" si="53"/>
        <v>0</v>
      </c>
      <c r="BA77" s="30" t="str">
        <f>IF(AND(AZ4=0,AZ77&gt;=0), "",AZ77/AZ4)</f>
        <v/>
      </c>
      <c r="BB77" s="47">
        <f t="shared" si="24"/>
        <v>1</v>
      </c>
      <c r="BC77" s="129">
        <f>+'N EERR RODEO'!I130</f>
        <v>0</v>
      </c>
      <c r="BD77" s="30" t="str">
        <f>IF(AND(BC4=0,BC77&gt;=0), "",BC77/BC4)</f>
        <v/>
      </c>
      <c r="BE77" s="47" t="str">
        <f>IF(AND(BC124=0,BC77&gt;=0),"",BC77/BC124)</f>
        <v/>
      </c>
      <c r="BF77" s="30">
        <f t="shared" si="25"/>
        <v>-1</v>
      </c>
      <c r="BG77" s="130">
        <f t="shared" si="54"/>
        <v>251.86064144663089</v>
      </c>
      <c r="BH77" s="30">
        <f>IF(AND(BG4=0,BG77&gt;=0), "",BG77/BG4)</f>
        <v>8.5323607333761154E-4</v>
      </c>
      <c r="BI77" s="47">
        <f>IF(AND(BG124=0,BG77&gt;=0),"",BG77/BG124)</f>
        <v>3.6233196804468879E-3</v>
      </c>
      <c r="BJ77" s="129">
        <f>+'N EERR RODEO'!J130</f>
        <v>0</v>
      </c>
      <c r="BK77" s="30" t="str">
        <f>IF(AND(BJ4=0,BJ77&gt;=0), "",BJ77/BJ4)</f>
        <v/>
      </c>
      <c r="BL77" s="47" t="str">
        <f>IF(AND(BJ124=0,BJ77&gt;=0),"",BJ77/BJ124)</f>
        <v/>
      </c>
      <c r="BM77" s="30" t="str">
        <f t="shared" si="43"/>
        <v/>
      </c>
      <c r="BN77" s="130">
        <f t="shared" si="55"/>
        <v>251.86064144663089</v>
      </c>
      <c r="BO77" s="30">
        <f>IF(AND(BN4=0,BN77&gt;=0), "",BN77/BN4)</f>
        <v>8.5323607333761154E-4</v>
      </c>
      <c r="BP77" s="47">
        <f>IF(AND(BN124=0,BN77&gt;=0),"",BN77/BN124)</f>
        <v>3.6233196804468879E-3</v>
      </c>
      <c r="BQ77" s="129">
        <f>+'N EERR RODEO'!K130</f>
        <v>0</v>
      </c>
      <c r="BR77" s="30" t="str">
        <f>IF(AND(BQ4=0,BQ77&gt;=0), "",BQ77/BQ4)</f>
        <v/>
      </c>
      <c r="BS77" s="47" t="str">
        <f>IF(AND(BQ124=0,BQ77&gt;=0),"",BQ77/BQ124)</f>
        <v/>
      </c>
      <c r="BT77" s="30" t="str">
        <f t="shared" si="44"/>
        <v/>
      </c>
      <c r="BU77" s="130">
        <f t="shared" si="56"/>
        <v>251.86064144663089</v>
      </c>
      <c r="BV77" s="30">
        <f>IF(AND(BU4=0,BU77&gt;=0), "",BU77/BU4)</f>
        <v>8.5323607333761154E-4</v>
      </c>
      <c r="BW77" s="47">
        <f>IF(AND(BU124=0,BU77&gt;=0),"",BU77/BU124)</f>
        <v>3.6233196804468879E-3</v>
      </c>
      <c r="BX77" s="131">
        <f t="shared" si="57"/>
        <v>0</v>
      </c>
      <c r="BY77" s="30" t="str">
        <f>IF(AND(BX4=0,BX77&gt;=0), "",BX77/BX4)</f>
        <v/>
      </c>
      <c r="BZ77" s="47">
        <f t="shared" si="45"/>
        <v>1</v>
      </c>
      <c r="CA77" s="129">
        <f>+'N EERR RODEO'!L130</f>
        <v>0</v>
      </c>
      <c r="CB77" s="30" t="str">
        <f>IF(AND(CA4=0,CA77&gt;=0), "",CA77/CA4)</f>
        <v/>
      </c>
      <c r="CC77" s="47" t="str">
        <f>IF(AND(CA124=0,CA77&gt;=0),"",CA77/CA124)</f>
        <v/>
      </c>
      <c r="CD77" s="30" t="str">
        <f t="shared" si="26"/>
        <v/>
      </c>
      <c r="CE77" s="130">
        <f t="shared" si="58"/>
        <v>251.86064144663089</v>
      </c>
      <c r="CF77" s="30">
        <f>IF(AND(CE4=0,CE77&gt;=0), "",CE77/CE4)</f>
        <v>8.5323607333761154E-4</v>
      </c>
      <c r="CG77" s="47">
        <f>IF(AND(CE124=0,CE77&gt;=0),"",CE77/CE124)</f>
        <v>3.6233196804468879E-3</v>
      </c>
      <c r="CH77" s="129">
        <f>+'N EERR RODEO'!M130</f>
        <v>0</v>
      </c>
      <c r="CI77" s="30" t="str">
        <f>IF(AND(CH4=0,CH77&gt;=0), "",CH77/CH4)</f>
        <v/>
      </c>
      <c r="CJ77" s="47" t="str">
        <f>IF(AND(CH124=0,CH77&gt;=0),"",CH77/CH124)</f>
        <v/>
      </c>
      <c r="CK77" s="30" t="str">
        <f t="shared" si="46"/>
        <v/>
      </c>
      <c r="CL77" s="130">
        <f t="shared" si="59"/>
        <v>251.86064144663089</v>
      </c>
      <c r="CM77" s="30">
        <f>IF(AND(CL4=0,CL77&gt;=0), "",CL77/CL4)</f>
        <v>8.5323607333761154E-4</v>
      </c>
      <c r="CN77" s="47">
        <f>IF(AND(CL124=0,CL77&gt;=0),"",CL77/CL124)</f>
        <v>3.6233196804468879E-3</v>
      </c>
      <c r="CO77" s="129">
        <f>+'N EERR RODEO'!N130</f>
        <v>0</v>
      </c>
      <c r="CP77" s="30" t="str">
        <f>IF(AND(CO4=0,CO77&gt;=0), "",CO77/CO4)</f>
        <v/>
      </c>
      <c r="CQ77" s="47" t="str">
        <f>IF(AND(CO124=0,CO77&gt;=0),"",CO77/CO124)</f>
        <v/>
      </c>
      <c r="CR77" s="30" t="str">
        <f t="shared" si="47"/>
        <v/>
      </c>
      <c r="CS77" s="130">
        <f t="shared" si="60"/>
        <v>251.86064144663089</v>
      </c>
      <c r="CT77" s="30">
        <f>IF(AND(CS4=0,CS77&gt;=0), "",CS77/CS4)</f>
        <v>8.5323607333761154E-4</v>
      </c>
      <c r="CU77" s="47">
        <f>IF(AND(CS124=0,CS77&gt;=0),"",CS77/CS124)</f>
        <v>3.6233196804468879E-3</v>
      </c>
      <c r="CV77" s="131">
        <f t="shared" si="61"/>
        <v>0</v>
      </c>
      <c r="CW77" s="30" t="str">
        <f>IF(AND(CV4=0,CV77&gt;=0), "",CV77/CV4)</f>
        <v/>
      </c>
      <c r="CX77" s="47">
        <f t="shared" si="48"/>
        <v>1</v>
      </c>
    </row>
    <row r="78" spans="1:102" hidden="1" outlineLevel="1" x14ac:dyDescent="0.3">
      <c r="A78" s="29" t="s">
        <v>72</v>
      </c>
      <c r="B78" s="129">
        <f>+'N EERR RODEO'!B131</f>
        <v>0</v>
      </c>
      <c r="C78" s="30" t="str">
        <f>IF(AND(B4=0,B78&gt;=0), "",B78/B4)</f>
        <v/>
      </c>
      <c r="D78" s="47" t="str">
        <f>IF(AND(B124=0,B78&gt;=0),"",B78/B124)</f>
        <v/>
      </c>
      <c r="E78" s="129">
        <f>+'N EERR RODEO'!C131</f>
        <v>7.9710496398748383</v>
      </c>
      <c r="F78" s="30">
        <f>IF(AND(E4=0,E78&gt;=0), "",E78/E4)</f>
        <v>2.3172272302155814E-4</v>
      </c>
      <c r="G78" s="47">
        <f>IF(AND(E124=0,E78&gt;=0),"",E78/E124)</f>
        <v>8.8249788480566221E-4</v>
      </c>
      <c r="H78" s="129">
        <f>+'N EERR RODEO'!D131</f>
        <v>47.628958792968476</v>
      </c>
      <c r="I78" s="30">
        <f>IF(AND(H4=0,H78&gt;=0), "",H78/H4)</f>
        <v>1.2222987582681906E-3</v>
      </c>
      <c r="J78" s="47">
        <f>IF(AND(H124=0,H78&gt;=0),"",H78/H124)</f>
        <v>5.890454196462047E-3</v>
      </c>
      <c r="K78" s="30">
        <f t="shared" si="19"/>
        <v>4.9752430288109899</v>
      </c>
      <c r="L78" s="130">
        <f t="shared" si="49"/>
        <v>55.60000843284331</v>
      </c>
      <c r="M78" s="30">
        <f>IF(AND(L4=0,L78&gt;=0), "",L78/L4)</f>
        <v>7.578464865424983E-4</v>
      </c>
      <c r="N78" s="47">
        <f>IF(AND(L124=0,L78&gt;=0),"",L78/L124)</f>
        <v>3.2480131947479288E-3</v>
      </c>
      <c r="O78" s="129">
        <f>+'N EERR RODEO'!E131</f>
        <v>63.449826089014039</v>
      </c>
      <c r="P78" s="30">
        <f>IF(AND(O4=0,O78&gt;=0), "",O78/O4)</f>
        <v>1.2923083248335087E-3</v>
      </c>
      <c r="Q78" s="47">
        <f>IF(AND(O124=0,O78&gt;=0),"",O78/O124)</f>
        <v>5.5690061851941452E-3</v>
      </c>
      <c r="R78" s="30">
        <f t="shared" si="20"/>
        <v>0.33216907732153106</v>
      </c>
      <c r="S78" s="130">
        <f t="shared" si="50"/>
        <v>119.04983452185735</v>
      </c>
      <c r="T78" s="30">
        <f>IF(AND(S4=0,S78&gt;=0), "",S78/S4)</f>
        <v>9.7212226984672349E-4</v>
      </c>
      <c r="U78" s="47">
        <f>IF(AND(S124=0,S78&gt;=0),"",S78/S124)</f>
        <v>4.1754959277463021E-3</v>
      </c>
      <c r="V78" s="131"/>
      <c r="W78" s="30" t="str">
        <f>IF(AND(V4=0,V78&gt;=0), "",V78/V4)</f>
        <v/>
      </c>
      <c r="X78" s="47">
        <f t="shared" si="21"/>
        <v>1</v>
      </c>
      <c r="Y78" s="129">
        <f>+'N EERR RODEO'!F131</f>
        <v>75.401799299338265</v>
      </c>
      <c r="Z78" s="30">
        <f>IF(AND(Y4=0,Y78&gt;=0), "",Y78/Y4)</f>
        <v>1.3734975991872135E-3</v>
      </c>
      <c r="AA78" s="47">
        <f>IF(AND(Y124=0,Y78&gt;=0),"",Y78/Y124)</f>
        <v>5.7576032693383641E-3</v>
      </c>
      <c r="AB78" s="30">
        <f t="shared" si="22"/>
        <v>0.18836888841203048</v>
      </c>
      <c r="AC78" s="130">
        <f t="shared" si="51"/>
        <v>194.45163382119563</v>
      </c>
      <c r="AD78" s="30">
        <f>IF(AND(AC4=0,AC78&gt;=0), "",AC78/AC4)</f>
        <v>1.0963575988052439E-3</v>
      </c>
      <c r="AE78" s="47">
        <f>IF(AND(AC124=0,AC78&gt;=0),"",AC78/AC124)</f>
        <v>4.6734662147515267E-3</v>
      </c>
      <c r="AF78" s="129">
        <f>+'N EERR RODEO'!G131</f>
        <v>111.72851406679534</v>
      </c>
      <c r="AG78" s="30">
        <f>IF(AND(AF4=0,AF78&gt;=0), "",AF78/AF4)</f>
        <v>1.8034249116176653E-3</v>
      </c>
      <c r="AH78" s="47">
        <f>IF(AND(AF124=0,AF78&gt;=0),"",AF78/AF124)</f>
        <v>7.873928650991395E-3</v>
      </c>
      <c r="AI78" s="30">
        <f t="shared" si="41"/>
        <v>0.48177517121631719</v>
      </c>
      <c r="AJ78" s="130">
        <f t="shared" si="62"/>
        <v>306.18014788799098</v>
      </c>
      <c r="AK78" s="30">
        <f>IF(AND(AJ4=0,AJ78&gt;=0), "",AJ78/AJ4)</f>
        <v>1.279402130931477E-3</v>
      </c>
      <c r="AL78" s="47">
        <f>IF(AND(AJ124=0,AJ78&gt;=0),"",AJ78/AJ124)</f>
        <v>5.4873687454341851E-3</v>
      </c>
      <c r="AM78" s="129">
        <f>+'N EERR RODEO'!H131</f>
        <v>78.02005436178986</v>
      </c>
      <c r="AN78" s="30">
        <f>IF(AND(AM4=0,AM78&gt;=0), "",AM78/AM4)</f>
        <v>1.3965117205285381E-3</v>
      </c>
      <c r="AO78" s="47">
        <f>IF(AND(AM124=0,AM78&gt;=0),"",AM78/AM124)</f>
        <v>5.689181543025462E-3</v>
      </c>
      <c r="AP78" s="30">
        <f t="shared" si="42"/>
        <v>-0.3016997047401288</v>
      </c>
      <c r="AQ78" s="130">
        <f t="shared" si="63"/>
        <v>384.20020224978083</v>
      </c>
      <c r="AR78" s="30">
        <f>IF(AND(AQ4=0,AQ78&gt;=0), "",AQ78/AQ4)</f>
        <v>1.301566890563894E-3</v>
      </c>
      <c r="AS78" s="47">
        <f>IF(AND(AQ124=0,AQ78&gt;=0),"",AQ78/AQ124)</f>
        <v>5.5271841842675787E-3</v>
      </c>
      <c r="AT78" s="131">
        <f t="shared" si="52"/>
        <v>0</v>
      </c>
      <c r="AU78" s="30" t="str">
        <f>IF(AND(AT4=0,AT78&gt;=0), "",AT78/AT4)</f>
        <v/>
      </c>
      <c r="AV78" s="47">
        <f t="shared" si="23"/>
        <v>1</v>
      </c>
      <c r="AW78" s="131">
        <f t="shared" si="40"/>
        <v>64.033367041630143</v>
      </c>
      <c r="AX78" s="30">
        <f>IF(AND(AW4=0,AW78&gt;=0), "",AW78/AW4)</f>
        <v>1.3015668905638942E-3</v>
      </c>
      <c r="AY78" s="47">
        <f>IF(AND(AW124=0,AW78&gt;=0),"",AW78/AW124)</f>
        <v>5.5271841842675778E-3</v>
      </c>
      <c r="AZ78" s="131">
        <f t="shared" si="53"/>
        <v>0</v>
      </c>
      <c r="BA78" s="30" t="str">
        <f>IF(AND(AZ4=0,AZ78&gt;=0), "",AZ78/AZ4)</f>
        <v/>
      </c>
      <c r="BB78" s="47">
        <f t="shared" si="24"/>
        <v>1</v>
      </c>
      <c r="BC78" s="129">
        <f>+'N EERR RODEO'!I131</f>
        <v>0</v>
      </c>
      <c r="BD78" s="30" t="str">
        <f>IF(AND(BC4=0,BC78&gt;=0), "",BC78/BC4)</f>
        <v/>
      </c>
      <c r="BE78" s="47" t="str">
        <f>IF(AND(BC124=0,BC78&gt;=0),"",BC78/BC124)</f>
        <v/>
      </c>
      <c r="BF78" s="30">
        <f t="shared" si="25"/>
        <v>-1</v>
      </c>
      <c r="BG78" s="130">
        <f t="shared" si="54"/>
        <v>384.20020224978083</v>
      </c>
      <c r="BH78" s="30">
        <f>IF(AND(BG4=0,BG78&gt;=0), "",BG78/BG4)</f>
        <v>1.301566890563894E-3</v>
      </c>
      <c r="BI78" s="47">
        <f>IF(AND(BG124=0,BG78&gt;=0),"",BG78/BG124)</f>
        <v>5.5271841842675787E-3</v>
      </c>
      <c r="BJ78" s="129">
        <f>+'N EERR RODEO'!J131</f>
        <v>0</v>
      </c>
      <c r="BK78" s="30" t="str">
        <f>IF(AND(BJ4=0,BJ78&gt;=0), "",BJ78/BJ4)</f>
        <v/>
      </c>
      <c r="BL78" s="47" t="str">
        <f>IF(AND(BJ124=0,BJ78&gt;=0),"",BJ78/BJ124)</f>
        <v/>
      </c>
      <c r="BM78" s="30" t="str">
        <f t="shared" si="43"/>
        <v/>
      </c>
      <c r="BN78" s="130">
        <f t="shared" si="55"/>
        <v>384.20020224978083</v>
      </c>
      <c r="BO78" s="30">
        <f>IF(AND(BN4=0,BN78&gt;=0), "",BN78/BN4)</f>
        <v>1.301566890563894E-3</v>
      </c>
      <c r="BP78" s="47">
        <f>IF(AND(BN124=0,BN78&gt;=0),"",BN78/BN124)</f>
        <v>5.5271841842675787E-3</v>
      </c>
      <c r="BQ78" s="129">
        <f>+'N EERR RODEO'!K131</f>
        <v>0</v>
      </c>
      <c r="BR78" s="30" t="str">
        <f>IF(AND(BQ4=0,BQ78&gt;=0), "",BQ78/BQ4)</f>
        <v/>
      </c>
      <c r="BS78" s="47" t="str">
        <f>IF(AND(BQ124=0,BQ78&gt;=0),"",BQ78/BQ124)</f>
        <v/>
      </c>
      <c r="BT78" s="30" t="str">
        <f t="shared" si="44"/>
        <v/>
      </c>
      <c r="BU78" s="130">
        <f t="shared" si="56"/>
        <v>384.20020224978083</v>
      </c>
      <c r="BV78" s="30">
        <f>IF(AND(BU4=0,BU78&gt;=0), "",BU78/BU4)</f>
        <v>1.301566890563894E-3</v>
      </c>
      <c r="BW78" s="47">
        <f>IF(AND(BU124=0,BU78&gt;=0),"",BU78/BU124)</f>
        <v>5.5271841842675787E-3</v>
      </c>
      <c r="BX78" s="131">
        <f t="shared" si="57"/>
        <v>0</v>
      </c>
      <c r="BY78" s="30" t="str">
        <f>IF(AND(BX4=0,BX78&gt;=0), "",BX78/BX4)</f>
        <v/>
      </c>
      <c r="BZ78" s="47">
        <f t="shared" si="45"/>
        <v>1</v>
      </c>
      <c r="CA78" s="129">
        <f>+'N EERR RODEO'!L131</f>
        <v>0</v>
      </c>
      <c r="CB78" s="30" t="str">
        <f>IF(AND(CA4=0,CA78&gt;=0), "",CA78/CA4)</f>
        <v/>
      </c>
      <c r="CC78" s="47" t="str">
        <f>IF(AND(CA124=0,CA78&gt;=0),"",CA78/CA124)</f>
        <v/>
      </c>
      <c r="CD78" s="30" t="str">
        <f t="shared" si="26"/>
        <v/>
      </c>
      <c r="CE78" s="130">
        <f t="shared" si="58"/>
        <v>384.20020224978083</v>
      </c>
      <c r="CF78" s="30">
        <f>IF(AND(CE4=0,CE78&gt;=0), "",CE78/CE4)</f>
        <v>1.301566890563894E-3</v>
      </c>
      <c r="CG78" s="47">
        <f>IF(AND(CE124=0,CE78&gt;=0),"",CE78/CE124)</f>
        <v>5.5271841842675787E-3</v>
      </c>
      <c r="CH78" s="129">
        <f>+'N EERR RODEO'!M131</f>
        <v>0</v>
      </c>
      <c r="CI78" s="30" t="str">
        <f>IF(AND(CH4=0,CH78&gt;=0), "",CH78/CH4)</f>
        <v/>
      </c>
      <c r="CJ78" s="47" t="str">
        <f>IF(AND(CH124=0,CH78&gt;=0),"",CH78/CH124)</f>
        <v/>
      </c>
      <c r="CK78" s="30" t="str">
        <f t="shared" si="46"/>
        <v/>
      </c>
      <c r="CL78" s="130">
        <f t="shared" si="59"/>
        <v>384.20020224978083</v>
      </c>
      <c r="CM78" s="30">
        <f>IF(AND(CL4=0,CL78&gt;=0), "",CL78/CL4)</f>
        <v>1.301566890563894E-3</v>
      </c>
      <c r="CN78" s="47">
        <f>IF(AND(CL124=0,CL78&gt;=0),"",CL78/CL124)</f>
        <v>5.5271841842675787E-3</v>
      </c>
      <c r="CO78" s="129">
        <f>+'N EERR RODEO'!N131</f>
        <v>0</v>
      </c>
      <c r="CP78" s="30" t="str">
        <f>IF(AND(CO4=0,CO78&gt;=0), "",CO78/CO4)</f>
        <v/>
      </c>
      <c r="CQ78" s="47" t="str">
        <f>IF(AND(CO124=0,CO78&gt;=0),"",CO78/CO124)</f>
        <v/>
      </c>
      <c r="CR78" s="30" t="str">
        <f t="shared" si="47"/>
        <v/>
      </c>
      <c r="CS78" s="130">
        <f t="shared" si="60"/>
        <v>384.20020224978083</v>
      </c>
      <c r="CT78" s="30">
        <f>IF(AND(CS4=0,CS78&gt;=0), "",CS78/CS4)</f>
        <v>1.301566890563894E-3</v>
      </c>
      <c r="CU78" s="47">
        <f>IF(AND(CS124=0,CS78&gt;=0),"",CS78/CS124)</f>
        <v>5.5271841842675787E-3</v>
      </c>
      <c r="CV78" s="131">
        <f t="shared" si="61"/>
        <v>0</v>
      </c>
      <c r="CW78" s="30" t="str">
        <f>IF(AND(CV4=0,CV78&gt;=0), "",CV78/CV4)</f>
        <v/>
      </c>
      <c r="CX78" s="47">
        <f t="shared" si="48"/>
        <v>1</v>
      </c>
    </row>
    <row r="79" spans="1:102" hidden="1" outlineLevel="1" x14ac:dyDescent="0.3">
      <c r="A79" s="29" t="s">
        <v>73</v>
      </c>
      <c r="B79" s="129">
        <f>+'N EERR RODEO'!B132</f>
        <v>0</v>
      </c>
      <c r="C79" s="30" t="str">
        <f>IF(AND(B4=0,B79&gt;=0), "",B79/B4)</f>
        <v/>
      </c>
      <c r="D79" s="47" t="str">
        <f>IF(AND(B124=0,B79&gt;=0),"",B79/B124)</f>
        <v/>
      </c>
      <c r="E79" s="129">
        <f>+'N EERR RODEO'!C132</f>
        <v>0</v>
      </c>
      <c r="F79" s="30">
        <f>IF(AND(E4=0,E79&gt;=0), "",E79/E4)</f>
        <v>0</v>
      </c>
      <c r="G79" s="47">
        <f>IF(AND(E124=0,E79&gt;=0),"",E79/E124)</f>
        <v>0</v>
      </c>
      <c r="H79" s="129">
        <f>+'N EERR RODEO'!D132</f>
        <v>0</v>
      </c>
      <c r="I79" s="30">
        <f>IF(AND(H4=0,H79&gt;=0), "",H79/H4)</f>
        <v>0</v>
      </c>
      <c r="J79" s="47">
        <f>IF(AND(H124=0,H79&gt;=0),"",H79/H124)</f>
        <v>0</v>
      </c>
      <c r="K79" s="30" t="str">
        <f t="shared" si="19"/>
        <v/>
      </c>
      <c r="L79" s="130">
        <f t="shared" si="49"/>
        <v>0</v>
      </c>
      <c r="M79" s="30">
        <f>IF(AND(L4=0,L79&gt;=0), "",L79/L4)</f>
        <v>0</v>
      </c>
      <c r="N79" s="47">
        <f>IF(AND(L124=0,L79&gt;=0),"",L79/L124)</f>
        <v>0</v>
      </c>
      <c r="O79" s="129">
        <f>+'N EERR RODEO'!E132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RODEO'!F132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RODEO'!G132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RODEO'!H132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RODEO'!I132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RODEO'!J132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RODEO'!K132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RODEO'!L132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RODEO'!M132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RODEO'!N132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RODEO'!B133</f>
        <v>0</v>
      </c>
      <c r="C80" s="30" t="str">
        <f>IF(AND(B4=0,B80&gt;=0), "",B80/B4)</f>
        <v/>
      </c>
      <c r="D80" s="47" t="str">
        <f>IF(AND(B124=0,B80&gt;=0),"",B80/B124)</f>
        <v/>
      </c>
      <c r="E80" s="129">
        <f>+'N EERR RODEO'!C133</f>
        <v>245.49216297283792</v>
      </c>
      <c r="F80" s="30">
        <f>IF(AND(E4=0,E80&gt;=0), "",E80/E4)</f>
        <v>7.1365899165836029E-3</v>
      </c>
      <c r="G80" s="47">
        <f>IF(AND(E124=0,E80&gt;=0),"",E80/E124)</f>
        <v>2.7179145074712918E-2</v>
      </c>
      <c r="H80" s="129">
        <f>+'N EERR RODEO'!D133</f>
        <v>29.526439399331011</v>
      </c>
      <c r="I80" s="30">
        <f>IF(AND(H4=0,H80&gt;=0), "",H80/H4)</f>
        <v>7.5773502357585247E-4</v>
      </c>
      <c r="J80" s="47">
        <f>IF(AND(H124=0,H80&gt;=0),"",H80/H124)</f>
        <v>3.6516468819395714E-3</v>
      </c>
      <c r="K80" s="30">
        <f t="shared" si="19"/>
        <v>-0.87972553159426969</v>
      </c>
      <c r="L80" s="130">
        <f t="shared" si="49"/>
        <v>275.01860237216891</v>
      </c>
      <c r="M80" s="30">
        <f>IF(AND(L4=0,L80&gt;=0), "",L80/L4)</f>
        <v>3.7485944232062444E-3</v>
      </c>
      <c r="N80" s="47">
        <f>IF(AND(L124=0,L80&gt;=0),"",L80/L124)</f>
        <v>1.6065897730660798E-2</v>
      </c>
      <c r="O80" s="129">
        <f>+'N EERR RODEO'!E133</f>
        <v>17.483952077861645</v>
      </c>
      <c r="P80" s="30">
        <f>IF(AND(O4=0,O80&gt;=0), "",O80/O4)</f>
        <v>3.5610273839856681E-4</v>
      </c>
      <c r="Q80" s="47">
        <f>IF(AND(O124=0,O80&gt;=0),"",O80/O124)</f>
        <v>1.5345705932534978E-3</v>
      </c>
      <c r="R80" s="30">
        <f t="shared" si="20"/>
        <v>-0.40785436938739783</v>
      </c>
      <c r="S80" s="130">
        <f t="shared" si="50"/>
        <v>292.50255445003057</v>
      </c>
      <c r="T80" s="30">
        <f>IF(AND(S4=0,S80&gt;=0), "",S80/S4)</f>
        <v>2.3884808266215834E-3</v>
      </c>
      <c r="U80" s="47">
        <f>IF(AND(S124=0,S80&gt;=0),"",S80/S124)</f>
        <v>1.0259092168139529E-2</v>
      </c>
      <c r="V80" s="131"/>
      <c r="W80" s="30" t="str">
        <f>IF(AND(V4=0,V80&gt;=0), "",V80/V4)</f>
        <v/>
      </c>
      <c r="X80" s="47">
        <f t="shared" si="21"/>
        <v>1</v>
      </c>
      <c r="Y80" s="129">
        <f>+'N EERR RODEO'!F133</f>
        <v>62.847302452316072</v>
      </c>
      <c r="Z80" s="30">
        <f>IF(AND(Y4=0,Y80&gt;=0), "",Y80/Y4)</f>
        <v>1.1448084771951371E-3</v>
      </c>
      <c r="AA80" s="47">
        <f>IF(AND(Y124=0,Y80&gt;=0),"",Y80/Y124)</f>
        <v>4.7989548980395171E-3</v>
      </c>
      <c r="AB80" s="30">
        <f t="shared" si="22"/>
        <v>2.5945707339185606</v>
      </c>
      <c r="AC80" s="130">
        <f t="shared" si="51"/>
        <v>355.34985690234663</v>
      </c>
      <c r="AD80" s="30">
        <f>IF(AND(AC4=0,AC80&gt;=0), "",AC80/AC4)</f>
        <v>2.0035342886729588E-3</v>
      </c>
      <c r="AE80" s="47">
        <f>IF(AND(AC124=0,AC80&gt;=0),"",AC80/AC124)</f>
        <v>8.5405070557390463E-3</v>
      </c>
      <c r="AF80" s="129">
        <f>+'N EERR RODEO'!G133</f>
        <v>42.346618120138032</v>
      </c>
      <c r="AG80" s="30">
        <f>IF(AND(AF4=0,AF80&gt;=0), "",AF80/AF4)</f>
        <v>6.8352243541841822E-4</v>
      </c>
      <c r="AH80" s="47">
        <f>IF(AND(AF124=0,AF80&gt;=0),"",AF80/AF124)</f>
        <v>2.9843254649337516E-3</v>
      </c>
      <c r="AI80" s="30">
        <f t="shared" si="41"/>
        <v>-0.32619831770396918</v>
      </c>
      <c r="AJ80" s="130">
        <f t="shared" si="62"/>
        <v>397.69647502248466</v>
      </c>
      <c r="AK80" s="30">
        <f>IF(AND(AJ4=0,AJ80&gt;=0), "",AJ80/AJ4)</f>
        <v>1.6618115874509334E-3</v>
      </c>
      <c r="AL80" s="47">
        <f>IF(AND(AJ124=0,AJ80&gt;=0),"",AJ80/AJ124)</f>
        <v>7.1275267918613607E-3</v>
      </c>
      <c r="AM80" s="129">
        <f>+'N EERR RODEO'!H133</f>
        <v>27.6971192984354</v>
      </c>
      <c r="AN80" s="30">
        <f>IF(AND(AM4=0,AM80&gt;=0), "",AM80/AM4)</f>
        <v>4.9576166078763105E-4</v>
      </c>
      <c r="AO80" s="47">
        <f>IF(AND(AM124=0,AM80&gt;=0),"",AM80/AM124)</f>
        <v>2.0196594477740388E-3</v>
      </c>
      <c r="AP80" s="30">
        <f t="shared" si="42"/>
        <v>-0.3459425916880014</v>
      </c>
      <c r="AQ80" s="130">
        <f t="shared" si="63"/>
        <v>425.39359432092004</v>
      </c>
      <c r="AR80" s="30">
        <f>IF(AND(AQ4=0,AQ80&gt;=0), "",AQ80/AQ4)</f>
        <v>1.4411190170746306E-3</v>
      </c>
      <c r="AS80" s="47">
        <f>IF(AND(AQ124=0,AQ80&gt;=0),"",AQ80/AQ124)</f>
        <v>6.1198009080971763E-3</v>
      </c>
      <c r="AT80" s="131">
        <f t="shared" si="52"/>
        <v>0</v>
      </c>
      <c r="AU80" s="30" t="str">
        <f>IF(AND(AT4=0,AT80&gt;=0), "",AT80/AT4)</f>
        <v/>
      </c>
      <c r="AV80" s="47">
        <f t="shared" si="23"/>
        <v>1</v>
      </c>
      <c r="AW80" s="131">
        <f t="shared" si="40"/>
        <v>70.898932386820007</v>
      </c>
      <c r="AX80" s="30">
        <f>IF(AND(AW4=0,AW80&gt;=0), "",AW80/AW4)</f>
        <v>1.4411190170746308E-3</v>
      </c>
      <c r="AY80" s="47">
        <f>IF(AND(AW124=0,AW80&gt;=0),"",AW80/AW124)</f>
        <v>6.1198009080971755E-3</v>
      </c>
      <c r="AZ80" s="131">
        <f t="shared" si="53"/>
        <v>0</v>
      </c>
      <c r="BA80" s="30" t="str">
        <f>IF(AND(AZ4=0,AZ80&gt;=0), "",AZ80/AZ4)</f>
        <v/>
      </c>
      <c r="BB80" s="47">
        <f t="shared" si="24"/>
        <v>1</v>
      </c>
      <c r="BC80" s="129">
        <f>+'N EERR RODEO'!I133</f>
        <v>0</v>
      </c>
      <c r="BD80" s="30" t="str">
        <f>IF(AND(BC4=0,BC80&gt;=0), "",BC80/BC4)</f>
        <v/>
      </c>
      <c r="BE80" s="47" t="str">
        <f>IF(AND(BC124=0,BC80&gt;=0),"",BC80/BC124)</f>
        <v/>
      </c>
      <c r="BF80" s="30">
        <f t="shared" si="25"/>
        <v>-1</v>
      </c>
      <c r="BG80" s="130">
        <f t="shared" si="54"/>
        <v>425.39359432092004</v>
      </c>
      <c r="BH80" s="30">
        <f>IF(AND(BG4=0,BG80&gt;=0), "",BG80/BG4)</f>
        <v>1.4411190170746306E-3</v>
      </c>
      <c r="BI80" s="47">
        <f>IF(AND(BG124=0,BG80&gt;=0),"",BG80/BG124)</f>
        <v>6.1198009080971763E-3</v>
      </c>
      <c r="BJ80" s="129">
        <f>+'N EERR RODEO'!J133</f>
        <v>0</v>
      </c>
      <c r="BK80" s="30" t="str">
        <f>IF(AND(BJ4=0,BJ80&gt;=0), "",BJ80/BJ4)</f>
        <v/>
      </c>
      <c r="BL80" s="47" t="str">
        <f>IF(AND(BJ124=0,BJ80&gt;=0),"",BJ80/BJ124)</f>
        <v/>
      </c>
      <c r="BM80" s="30" t="str">
        <f t="shared" si="43"/>
        <v/>
      </c>
      <c r="BN80" s="130">
        <f t="shared" si="55"/>
        <v>425.39359432092004</v>
      </c>
      <c r="BO80" s="30">
        <f>IF(AND(BN4=0,BN80&gt;=0), "",BN80/BN4)</f>
        <v>1.4411190170746306E-3</v>
      </c>
      <c r="BP80" s="47">
        <f>IF(AND(BN124=0,BN80&gt;=0),"",BN80/BN124)</f>
        <v>6.1198009080971763E-3</v>
      </c>
      <c r="BQ80" s="129">
        <f>+'N EERR RODEO'!K133</f>
        <v>0</v>
      </c>
      <c r="BR80" s="30" t="str">
        <f>IF(AND(BQ4=0,BQ80&gt;=0), "",BQ80/BQ4)</f>
        <v/>
      </c>
      <c r="BS80" s="47" t="str">
        <f>IF(AND(BQ124=0,BQ80&gt;=0),"",BQ80/BQ124)</f>
        <v/>
      </c>
      <c r="BT80" s="30" t="str">
        <f t="shared" si="44"/>
        <v/>
      </c>
      <c r="BU80" s="130">
        <f t="shared" si="56"/>
        <v>425.39359432092004</v>
      </c>
      <c r="BV80" s="30">
        <f>IF(AND(BU4=0,BU80&gt;=0), "",BU80/BU4)</f>
        <v>1.4411190170746306E-3</v>
      </c>
      <c r="BW80" s="47">
        <f>IF(AND(BU124=0,BU80&gt;=0),"",BU80/BU124)</f>
        <v>6.1198009080971763E-3</v>
      </c>
      <c r="BX80" s="131">
        <f t="shared" si="57"/>
        <v>0</v>
      </c>
      <c r="BY80" s="30" t="str">
        <f>IF(AND(BX4=0,BX80&gt;=0), "",BX80/BX4)</f>
        <v/>
      </c>
      <c r="BZ80" s="47">
        <f t="shared" si="45"/>
        <v>1</v>
      </c>
      <c r="CA80" s="129">
        <f>+'N EERR RODEO'!L133</f>
        <v>0</v>
      </c>
      <c r="CB80" s="30" t="str">
        <f>IF(AND(CA4=0,CA80&gt;=0), "",CA80/CA4)</f>
        <v/>
      </c>
      <c r="CC80" s="47" t="str">
        <f>IF(AND(CA124=0,CA80&gt;=0),"",CA80/CA124)</f>
        <v/>
      </c>
      <c r="CD80" s="30" t="str">
        <f t="shared" si="26"/>
        <v/>
      </c>
      <c r="CE80" s="130">
        <f t="shared" si="58"/>
        <v>425.39359432092004</v>
      </c>
      <c r="CF80" s="30">
        <f>IF(AND(CE4=0,CE80&gt;=0), "",CE80/CE4)</f>
        <v>1.4411190170746306E-3</v>
      </c>
      <c r="CG80" s="47">
        <f>IF(AND(CE124=0,CE80&gt;=0),"",CE80/CE124)</f>
        <v>6.1198009080971763E-3</v>
      </c>
      <c r="CH80" s="129">
        <f>+'N EERR RODEO'!M133</f>
        <v>0</v>
      </c>
      <c r="CI80" s="30" t="str">
        <f>IF(AND(CH4=0,CH80&gt;=0), "",CH80/CH4)</f>
        <v/>
      </c>
      <c r="CJ80" s="47" t="str">
        <f>IF(AND(CH124=0,CH80&gt;=0),"",CH80/CH124)</f>
        <v/>
      </c>
      <c r="CK80" s="30" t="str">
        <f t="shared" si="46"/>
        <v/>
      </c>
      <c r="CL80" s="130">
        <f t="shared" si="59"/>
        <v>425.39359432092004</v>
      </c>
      <c r="CM80" s="30">
        <f>IF(AND(CL4=0,CL80&gt;=0), "",CL80/CL4)</f>
        <v>1.4411190170746306E-3</v>
      </c>
      <c r="CN80" s="47">
        <f>IF(AND(CL124=0,CL80&gt;=0),"",CL80/CL124)</f>
        <v>6.1198009080971763E-3</v>
      </c>
      <c r="CO80" s="129">
        <f>+'N EERR RODEO'!N133</f>
        <v>0</v>
      </c>
      <c r="CP80" s="30" t="str">
        <f>IF(AND(CO4=0,CO80&gt;=0), "",CO80/CO4)</f>
        <v/>
      </c>
      <c r="CQ80" s="47" t="str">
        <f>IF(AND(CO124=0,CO80&gt;=0),"",CO80/CO124)</f>
        <v/>
      </c>
      <c r="CR80" s="30" t="str">
        <f t="shared" si="47"/>
        <v/>
      </c>
      <c r="CS80" s="130">
        <f t="shared" si="60"/>
        <v>425.39359432092004</v>
      </c>
      <c r="CT80" s="30">
        <f>IF(AND(CS4=0,CS80&gt;=0), "",CS80/CS4)</f>
        <v>1.4411190170746306E-3</v>
      </c>
      <c r="CU80" s="47">
        <f>IF(AND(CS124=0,CS80&gt;=0),"",CS80/CS124)</f>
        <v>6.1198009080971763E-3</v>
      </c>
      <c r="CV80" s="131">
        <f t="shared" si="61"/>
        <v>0</v>
      </c>
      <c r="CW80" s="30" t="str">
        <f>IF(AND(CV4=0,CV80&gt;=0), "",CV80/CV4)</f>
        <v/>
      </c>
      <c r="CX80" s="47">
        <f t="shared" si="48"/>
        <v>1</v>
      </c>
    </row>
    <row r="81" spans="1:102" hidden="1" outlineLevel="1" x14ac:dyDescent="0.3">
      <c r="A81" s="29" t="s">
        <v>27</v>
      </c>
      <c r="B81" s="129">
        <f>+'N EERR RODEO'!B134+'N EERR RODEO'!B135+'N EERR RODEO'!B136</f>
        <v>0</v>
      </c>
      <c r="C81" s="30" t="str">
        <f>IF(AND(B4=0,B81&gt;=0), "",B81/B4)</f>
        <v/>
      </c>
      <c r="D81" s="47" t="str">
        <f>IF(AND(B124=0,B81&gt;=0),"",B81/B124)</f>
        <v/>
      </c>
      <c r="E81" s="129">
        <f>+'N EERR RODEO'!C134+'N EERR RODEO'!C135+'N EERR RODEO'!C136</f>
        <v>150.15666833305565</v>
      </c>
      <c r="F81" s="30">
        <f>IF(AND(E4=0,E81&gt;=0), "",E81/E4)</f>
        <v>4.3651355389786499E-3</v>
      </c>
      <c r="G81" s="47">
        <f>IF(AND(E124=0,E81&gt;=0),"",E81/E124)</f>
        <v>1.6624277627189349E-2</v>
      </c>
      <c r="H81" s="129">
        <f>+'N EERR RODEO'!D134+'N EERR RODEO'!D135+'N EERR RODEO'!D136</f>
        <v>158.17735392498756</v>
      </c>
      <c r="I81" s="30">
        <f>IF(AND(H4=0,H81&gt;=0), "",H81/H4)</f>
        <v>4.0592947691563529E-3</v>
      </c>
      <c r="J81" s="47">
        <f>IF(AND(H124=0,H81&gt;=0),"",H81/H124)</f>
        <v>1.956239401039056E-2</v>
      </c>
      <c r="K81" s="30">
        <f t="shared" si="19"/>
        <v>5.3415447219044523E-2</v>
      </c>
      <c r="L81" s="130">
        <f t="shared" si="49"/>
        <v>308.33402225804321</v>
      </c>
      <c r="M81" s="30">
        <f>IF(AND(L4=0,L81&gt;=0), "",L81/L4)</f>
        <v>4.2026946044803858E-3</v>
      </c>
      <c r="N81" s="47">
        <f>IF(AND(L124=0,L81&gt;=0),"",L81/L124)</f>
        <v>1.801210109335611E-2</v>
      </c>
      <c r="O81" s="129">
        <f>+'N EERR RODEO'!E134+'N EERR RODEO'!E135+'N EERR RODEO'!E136</f>
        <v>263.11460773410943</v>
      </c>
      <c r="P81" s="30">
        <f>IF(AND(O4=0,O81&gt;=0), "",O81/O4)</f>
        <v>5.3589618588247958E-3</v>
      </c>
      <c r="Q81" s="47">
        <f>IF(AND(O124=0,O81&gt;=0),"",O81/O124)</f>
        <v>2.3093631113039293E-2</v>
      </c>
      <c r="R81" s="30">
        <f t="shared" si="20"/>
        <v>0.66341515523698957</v>
      </c>
      <c r="S81" s="130">
        <f t="shared" si="50"/>
        <v>571.44862999215263</v>
      </c>
      <c r="T81" s="30">
        <f>IF(AND(S4=0,S81&gt;=0), "",S81/S4)</f>
        <v>4.6662638509319364E-3</v>
      </c>
      <c r="U81" s="47">
        <f>IF(AND(S124=0,S81&gt;=0),"",S81/S124)</f>
        <v>2.0042710996043898E-2</v>
      </c>
      <c r="V81" s="131"/>
      <c r="W81" s="30" t="str">
        <f>IF(AND(V4=0,V81&gt;=0), "",V81/V4)</f>
        <v/>
      </c>
      <c r="X81" s="47">
        <f t="shared" si="21"/>
        <v>1</v>
      </c>
      <c r="Y81" s="129">
        <f>+'N EERR RODEO'!F134+'N EERR RODEO'!F135+'N EERR RODEO'!F136</f>
        <v>175.82281043207473</v>
      </c>
      <c r="Z81" s="30">
        <f>IF(AND(Y4=0,Y81&gt;=0), "",Y81/Y4)</f>
        <v>3.2027380016768719E-3</v>
      </c>
      <c r="AA81" s="47">
        <f>IF(AND(Y124=0,Y81&gt;=0),"",Y81/Y124)</f>
        <v>1.3425647631420078E-2</v>
      </c>
      <c r="AB81" s="30">
        <f t="shared" si="22"/>
        <v>-0.3317634017121826</v>
      </c>
      <c r="AC81" s="130">
        <f t="shared" si="51"/>
        <v>747.27144042422742</v>
      </c>
      <c r="AD81" s="30">
        <f>IF(AND(AC4=0,AC81&gt;=0), "",AC81/AC4)</f>
        <v>4.2132673610374106E-3</v>
      </c>
      <c r="AE81" s="47">
        <f>IF(AND(AC124=0,AC81&gt;=0),"",AC81/AC124)</f>
        <v>1.7959981931973162E-2</v>
      </c>
      <c r="AF81" s="129">
        <f>+'N EERR RODEO'!G134+'N EERR RODEO'!G135+'N EERR RODEO'!G136</f>
        <v>205.70320085395099</v>
      </c>
      <c r="AG81" s="30">
        <f>IF(AND(AF4=0,AF81&gt;=0), "",AF81/AF4)</f>
        <v>3.3202829189845663E-3</v>
      </c>
      <c r="AH81" s="47">
        <f>IF(AND(AF124=0,AF81&gt;=0),"",AF81/AF124)</f>
        <v>1.4496678312899174E-2</v>
      </c>
      <c r="AI81" s="30">
        <f t="shared" si="41"/>
        <v>0.16994604026887561</v>
      </c>
      <c r="AJ81" s="130">
        <f t="shared" si="62"/>
        <v>952.97464127817841</v>
      </c>
      <c r="AK81" s="30">
        <f>IF(AND(AJ4=0,AJ81&gt;=0), "",AJ81/AJ4)</f>
        <v>3.9820928795847067E-3</v>
      </c>
      <c r="AL81" s="47">
        <f>IF(AND(AJ124=0,AJ81&gt;=0),"",AJ81/AJ124)</f>
        <v>1.7079236840836131E-2</v>
      </c>
      <c r="AM81" s="129">
        <f>+'N EERR RODEO'!H134+'N EERR RODEO'!H135+'N EERR RODEO'!H136</f>
        <v>266.70120623673063</v>
      </c>
      <c r="AN81" s="30">
        <f>IF(AND(AM4=0,AM81&gt;=0), "",AM81/AM4)</f>
        <v>4.7737900650720432E-3</v>
      </c>
      <c r="AO81" s="47">
        <f>IF(AND(AM124=0,AM81&gt;=0),"",AM81/AM124)</f>
        <v>1.9447712417484997E-2</v>
      </c>
      <c r="AP81" s="30">
        <f t="shared" si="42"/>
        <v>0.2965340603819196</v>
      </c>
      <c r="AQ81" s="130">
        <f t="shared" si="63"/>
        <v>1219.675847514909</v>
      </c>
      <c r="AR81" s="30">
        <f>IF(AND(AQ4=0,AQ81&gt;=0), "",AQ81/AQ4)</f>
        <v>4.1319335363435971E-3</v>
      </c>
      <c r="AS81" s="47">
        <f>IF(AND(AQ124=0,AQ81&gt;=0),"",AQ81/AQ124)</f>
        <v>1.7546510946224798E-2</v>
      </c>
      <c r="AT81" s="131">
        <f t="shared" si="52"/>
        <v>0</v>
      </c>
      <c r="AU81" s="30" t="str">
        <f>IF(AND(AT4=0,AT81&gt;=0), "",AT81/AT4)</f>
        <v/>
      </c>
      <c r="AV81" s="47">
        <f t="shared" si="23"/>
        <v>1</v>
      </c>
      <c r="AW81" s="131">
        <f t="shared" si="40"/>
        <v>203.27930791915151</v>
      </c>
      <c r="AX81" s="30">
        <f>IF(AND(AW4=0,AW81&gt;=0), "",AW81/AW4)</f>
        <v>4.131933536343598E-3</v>
      </c>
      <c r="AY81" s="47">
        <f>IF(AND(AW124=0,AW81&gt;=0),"",AW81/AW124)</f>
        <v>1.7546510946224791E-2</v>
      </c>
      <c r="AZ81" s="131">
        <f t="shared" si="53"/>
        <v>0</v>
      </c>
      <c r="BA81" s="30" t="str">
        <f>IF(AND(AZ4=0,AZ81&gt;=0), "",AZ81/AZ4)</f>
        <v/>
      </c>
      <c r="BB81" s="47">
        <f t="shared" si="24"/>
        <v>1</v>
      </c>
      <c r="BC81" s="129">
        <f>+'N EERR RODEO'!I134+'N EERR RODEO'!I135+'N EERR RODEO'!I136</f>
        <v>0</v>
      </c>
      <c r="BD81" s="30" t="str">
        <f>IF(AND(BC4=0,BC81&gt;=0), "",BC81/BC4)</f>
        <v/>
      </c>
      <c r="BE81" s="47" t="str">
        <f>IF(AND(BC124=0,BC81&gt;=0),"",BC81/BC124)</f>
        <v/>
      </c>
      <c r="BF81" s="30">
        <f t="shared" si="25"/>
        <v>-1</v>
      </c>
      <c r="BG81" s="130">
        <f t="shared" si="54"/>
        <v>1219.675847514909</v>
      </c>
      <c r="BH81" s="30">
        <f>IF(AND(BG4=0,BG81&gt;=0), "",BG81/BG4)</f>
        <v>4.1319335363435971E-3</v>
      </c>
      <c r="BI81" s="47">
        <f>IF(AND(BG124=0,BG81&gt;=0),"",BG81/BG124)</f>
        <v>1.7546510946224798E-2</v>
      </c>
      <c r="BJ81" s="129">
        <f>+'N EERR RODEO'!J134+'N EERR RODEO'!J135+'N EERR RODEO'!J136</f>
        <v>0</v>
      </c>
      <c r="BK81" s="30" t="str">
        <f>IF(AND(BJ4=0,BJ81&gt;=0), "",BJ81/BJ4)</f>
        <v/>
      </c>
      <c r="BL81" s="47" t="str">
        <f>IF(AND(BJ124=0,BJ81&gt;=0),"",BJ81/BJ124)</f>
        <v/>
      </c>
      <c r="BM81" s="30" t="str">
        <f t="shared" si="43"/>
        <v/>
      </c>
      <c r="BN81" s="130">
        <f t="shared" si="55"/>
        <v>1219.675847514909</v>
      </c>
      <c r="BO81" s="30">
        <f>IF(AND(BN4=0,BN81&gt;=0), "",BN81/BN4)</f>
        <v>4.1319335363435971E-3</v>
      </c>
      <c r="BP81" s="47">
        <f>IF(AND(BN124=0,BN81&gt;=0),"",BN81/BN124)</f>
        <v>1.7546510946224798E-2</v>
      </c>
      <c r="BQ81" s="129">
        <f>+'N EERR RODEO'!K134+'N EERR RODEO'!K135+'N EERR RODEO'!K136</f>
        <v>0</v>
      </c>
      <c r="BR81" s="30" t="str">
        <f>IF(AND(BQ4=0,BQ81&gt;=0), "",BQ81/BQ4)</f>
        <v/>
      </c>
      <c r="BS81" s="47" t="str">
        <f>IF(AND(BQ124=0,BQ81&gt;=0),"",BQ81/BQ124)</f>
        <v/>
      </c>
      <c r="BT81" s="30" t="str">
        <f t="shared" si="44"/>
        <v/>
      </c>
      <c r="BU81" s="130">
        <f t="shared" si="56"/>
        <v>1219.675847514909</v>
      </c>
      <c r="BV81" s="30">
        <f>IF(AND(BU4=0,BU81&gt;=0), "",BU81/BU4)</f>
        <v>4.1319335363435971E-3</v>
      </c>
      <c r="BW81" s="47">
        <f>IF(AND(BU124=0,BU81&gt;=0),"",BU81/BU124)</f>
        <v>1.7546510946224798E-2</v>
      </c>
      <c r="BX81" s="131">
        <f t="shared" si="57"/>
        <v>0</v>
      </c>
      <c r="BY81" s="30" t="str">
        <f>IF(AND(BX4=0,BX81&gt;=0), "",BX81/BX4)</f>
        <v/>
      </c>
      <c r="BZ81" s="47">
        <f t="shared" si="45"/>
        <v>1</v>
      </c>
      <c r="CA81" s="129">
        <f>+'N EERR RODEO'!L134+'N EERR RODEO'!L135+'N EERR RODEO'!L136</f>
        <v>0</v>
      </c>
      <c r="CB81" s="30" t="str">
        <f>IF(AND(CA4=0,CA81&gt;=0), "",CA81/CA4)</f>
        <v/>
      </c>
      <c r="CC81" s="47" t="str">
        <f>IF(AND(CA124=0,CA81&gt;=0),"",CA81/CA124)</f>
        <v/>
      </c>
      <c r="CD81" s="30" t="str">
        <f t="shared" si="26"/>
        <v/>
      </c>
      <c r="CE81" s="130">
        <f t="shared" si="58"/>
        <v>1219.675847514909</v>
      </c>
      <c r="CF81" s="30">
        <f>IF(AND(CE4=0,CE81&gt;=0), "",CE81/CE4)</f>
        <v>4.1319335363435971E-3</v>
      </c>
      <c r="CG81" s="47">
        <f>IF(AND(CE124=0,CE81&gt;=0),"",CE81/CE124)</f>
        <v>1.7546510946224798E-2</v>
      </c>
      <c r="CH81" s="129">
        <f>+'N EERR RODEO'!M134+'N EERR RODEO'!M135+'N EERR RODEO'!M136</f>
        <v>0</v>
      </c>
      <c r="CI81" s="30" t="str">
        <f>IF(AND(CH4=0,CH81&gt;=0), "",CH81/CH4)</f>
        <v/>
      </c>
      <c r="CJ81" s="47" t="str">
        <f>IF(AND(CH124=0,CH81&gt;=0),"",CH81/CH124)</f>
        <v/>
      </c>
      <c r="CK81" s="30" t="str">
        <f t="shared" si="46"/>
        <v/>
      </c>
      <c r="CL81" s="130">
        <f t="shared" si="59"/>
        <v>1219.675847514909</v>
      </c>
      <c r="CM81" s="30">
        <f>IF(AND(CL4=0,CL81&gt;=0), "",CL81/CL4)</f>
        <v>4.1319335363435971E-3</v>
      </c>
      <c r="CN81" s="47">
        <f>IF(AND(CL124=0,CL81&gt;=0),"",CL81/CL124)</f>
        <v>1.7546510946224798E-2</v>
      </c>
      <c r="CO81" s="129">
        <f>+'N EERR RODEO'!N134+'N EERR RODEO'!N135+'N EERR RODEO'!N136</f>
        <v>0</v>
      </c>
      <c r="CP81" s="30" t="str">
        <f>IF(AND(CO4=0,CO81&gt;=0), "",CO81/CO4)</f>
        <v/>
      </c>
      <c r="CQ81" s="47" t="str">
        <f>IF(AND(CO124=0,CO81&gt;=0),"",CO81/CO124)</f>
        <v/>
      </c>
      <c r="CR81" s="30" t="str">
        <f t="shared" si="47"/>
        <v/>
      </c>
      <c r="CS81" s="130">
        <f t="shared" si="60"/>
        <v>1219.675847514909</v>
      </c>
      <c r="CT81" s="30">
        <f>IF(AND(CS4=0,CS81&gt;=0), "",CS81/CS4)</f>
        <v>4.1319335363435971E-3</v>
      </c>
      <c r="CU81" s="47">
        <f>IF(AND(CS124=0,CS81&gt;=0),"",CS81/CS124)</f>
        <v>1.7546510946224798E-2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2390.8897213427394</v>
      </c>
      <c r="F83" s="38">
        <f>IF(AND(E4=0,E83&gt;=0), "",E83/E4)</f>
        <v>6.9504456966660313E-2</v>
      </c>
      <c r="G83" s="43">
        <f>IF(AND(E124=0,E83&gt;=0),"",E83/E124)</f>
        <v>0.26470229357669606</v>
      </c>
      <c r="H83" s="126">
        <f>SUM(H84:H92)+H110+H111</f>
        <v>1092.568254928475</v>
      </c>
      <c r="I83" s="38">
        <f>IF(AND(H4=0,H83&gt;=0), "",H83/H4)</f>
        <v>2.8038505463182043E-2</v>
      </c>
      <c r="J83" s="43">
        <f>IF(AND(H124=0,H83&gt;=0),"",H83/H124)</f>
        <v>0.13512206492145204</v>
      </c>
      <c r="K83" s="38">
        <f>IF(AND(E83=0,H83&gt;0),100%,IF(AND(E83&lt;0,H83&gt;=0),(E83-H83)/E83,IF(AND(E83&gt;0,H83&gt;0),(H83-E83)/E83,IF(AND(E83=0,H83&lt;=0),"",(H83-E83)/E83))))</f>
        <v>-0.54302858673260701</v>
      </c>
      <c r="L83" s="127">
        <f>SUM(L84:L92)+L110+L111</f>
        <v>3483.4579762712142</v>
      </c>
      <c r="M83" s="38">
        <f>IF(AND(L4=0,L83&gt;=0), "",L83/L4)</f>
        <v>4.7480683236302501E-2</v>
      </c>
      <c r="N83" s="43">
        <f>IF(AND(L124=0,L83&gt;=0),"",L83/L124)</f>
        <v>0.20349488766615681</v>
      </c>
      <c r="O83" s="126">
        <f>SUM(O84:O92)+O110+O111</f>
        <v>3589.9915762408409</v>
      </c>
      <c r="P83" s="38">
        <f>IF(AND(O4=0,O83&gt;=0), "",O83/O4)</f>
        <v>7.3118813494454774E-2</v>
      </c>
      <c r="Q83" s="43">
        <f>IF(AND(O124=0,O83&gt;=0),"",O83/O124)</f>
        <v>0.31509440648162373</v>
      </c>
      <c r="R83" s="38">
        <f>IF(AND(H83=0,O83&gt;0),100%,IF(AND(H83&lt;0,O83&gt;=0),(H83-O83)/H83,IF(AND(H83&gt;0,O83&gt;0),(O83-H83)/H83,IF(AND(H83=0,O83&lt;=0),"",(O83-H83)/H83))))</f>
        <v>2.2858281942997327</v>
      </c>
      <c r="S83" s="127">
        <f>SUM(S84:S92)+S110+S111</f>
        <v>7073.4495525120556</v>
      </c>
      <c r="T83" s="38">
        <f>IF(AND(S4=0,S83&gt;=0), "",S83/S4)</f>
        <v>5.7759490907749567E-2</v>
      </c>
      <c r="U83" s="43">
        <f>IF(AND(S124=0,S83&gt;=0),"",S83/S124)</f>
        <v>0.24809072536938628</v>
      </c>
      <c r="V83" s="128">
        <f>SUM(V84:V92)+V110+V111</f>
        <v>0</v>
      </c>
      <c r="W83" s="38" t="str">
        <f>IF(AND(V4=0,V83&gt;=0), "",V83/V4)</f>
        <v/>
      </c>
      <c r="X83" s="91">
        <f t="shared" si="21"/>
        <v>1</v>
      </c>
      <c r="Y83" s="126">
        <f>SUM(Y84:Y92)+Y110+Y111</f>
        <v>4536.085793538341</v>
      </c>
      <c r="Z83" s="38">
        <f>IF(AND(Y4=0,Y83&gt;=0), "",Y83/Y4)</f>
        <v>8.2628040776565589E-2</v>
      </c>
      <c r="AA83" s="43">
        <f>IF(AND(Y124=0,Y83&gt;=0),"",Y83/Y124)</f>
        <v>0.34637081127459068</v>
      </c>
      <c r="AB83" s="38">
        <f t="shared" si="22"/>
        <v>0.26353661205193585</v>
      </c>
      <c r="AC83" s="127">
        <f>SUM(AC84:AC92)+AC110+AC111</f>
        <v>11609.535346050396</v>
      </c>
      <c r="AD83" s="38">
        <f>IF(AND(AC4=0,AC83&gt;=0), "",AC83/AC4)</f>
        <v>6.5456905890255462E-2</v>
      </c>
      <c r="AE83" s="43">
        <f>IF(AND(AC124=0,AC83&gt;=0),"",AC83/AC124)</f>
        <v>0.27902450672448964</v>
      </c>
      <c r="AF83" s="126">
        <f>SUM(AF84:AF92)+AF110+AF111</f>
        <v>4159.0424192840856</v>
      </c>
      <c r="AG83" s="38">
        <f>IF(AND(AF4=0,AF83&gt;=0), "",AF83/AF4)</f>
        <v>6.7131660794552767E-2</v>
      </c>
      <c r="AH83" s="43">
        <f>IF(AND(AF124=0,AF83&gt;=0),"",AF83/AF124)</f>
        <v>0.29310336344678845</v>
      </c>
      <c r="AI83" s="38">
        <f t="shared" si="41"/>
        <v>-8.3120864863568969E-2</v>
      </c>
      <c r="AJ83" s="127">
        <f>SUM(AJ84:AJ92)+AJ110+AJ111</f>
        <v>15768.577765334481</v>
      </c>
      <c r="AK83" s="38">
        <f>IF(AND(AJ4=0,AJ83&gt;=0), "",AJ83/AJ4)</f>
        <v>6.5890463943821628E-2</v>
      </c>
      <c r="AL83" s="43">
        <f>IF(AND(AJ124=0,AJ83&gt;=0),"",AJ83/AJ124)</f>
        <v>0.28260486967005827</v>
      </c>
      <c r="AM83" s="126">
        <f>SUM(AM84:AM92)+AM110+AM111</f>
        <v>3531.389596546268</v>
      </c>
      <c r="AN83" s="38">
        <f>IF(AND(AM4=0,AM83&gt;=0), "",AM83/AM4)</f>
        <v>6.3209735005576487E-2</v>
      </c>
      <c r="AO83" s="43">
        <f>IF(AND(AM124=0,AM83&gt;=0),"",AM83/AM124)</f>
        <v>0.25750708171439757</v>
      </c>
      <c r="AP83" s="38">
        <f t="shared" si="42"/>
        <v>-0.1509128206597754</v>
      </c>
      <c r="AQ83" s="127">
        <f>SUM(AQ84:AQ92)+AQ110+AQ111</f>
        <v>19299.967361880746</v>
      </c>
      <c r="AR83" s="38">
        <f>IF(AND(AQ4=0,AQ83&gt;=0), "",AQ83/AQ4)</f>
        <v>6.5383095480143247E-2</v>
      </c>
      <c r="AS83" s="43">
        <f>IF(AND(AQ124=0,AQ83&gt;=0),"",AQ83/AQ124)</f>
        <v>0.27765335295194676</v>
      </c>
      <c r="AT83" s="128">
        <f>SUM(AT84:AT92)+AT110+AT111</f>
        <v>0</v>
      </c>
      <c r="AU83" s="38" t="str">
        <f>IF(AND(AT4=0,AT83&gt;=0), "",AT83/AT4)</f>
        <v/>
      </c>
      <c r="AV83" s="91">
        <f t="shared" si="23"/>
        <v>1</v>
      </c>
      <c r="AW83" s="128">
        <f>SUM(AW84:AW92)+AW110+AW111</f>
        <v>3216.6612269801249</v>
      </c>
      <c r="AX83" s="38">
        <f>IF(AND(AW4=0,AW83&gt;=0), "",AW83/AW4)</f>
        <v>6.5383095480143247E-2</v>
      </c>
      <c r="AY83" s="43">
        <f>IF(AND(AW124=0,AW83&gt;=0),"",AW83/AW124)</f>
        <v>0.27765335295194671</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19299.967361880746</v>
      </c>
      <c r="BH83" s="38">
        <f>IF(AND(BG4=0,BG83&gt;=0), "",BG83/BG4)</f>
        <v>6.5383095480143247E-2</v>
      </c>
      <c r="BI83" s="43">
        <f>IF(AND(BG124=0,BG83&gt;=0),"",BG83/BG124)</f>
        <v>0.27765335295194676</v>
      </c>
      <c r="BJ83" s="126">
        <f>SUM(BJ84:BJ92)+BJ110+BJ111</f>
        <v>0</v>
      </c>
      <c r="BK83" s="38" t="str">
        <f>IF(AND(BJ4=0,BJ83&gt;=0), "",BJ83/BJ4)</f>
        <v/>
      </c>
      <c r="BL83" s="43" t="str">
        <f>IF(AND(BJ124=0,BJ83&gt;=0),"",BJ83/BJ124)</f>
        <v/>
      </c>
      <c r="BM83" s="38" t="str">
        <f t="shared" si="43"/>
        <v/>
      </c>
      <c r="BN83" s="127">
        <f>SUM(BN84:BN92)+BN110+BN111</f>
        <v>19299.967361880746</v>
      </c>
      <c r="BO83" s="38">
        <f>IF(AND(BN4=0,BN83&gt;=0), "",BN83/BN4)</f>
        <v>6.5383095480143247E-2</v>
      </c>
      <c r="BP83" s="43">
        <f>IF(AND(BN124=0,BN83&gt;=0),"",BN83/BN124)</f>
        <v>0.27765335295194676</v>
      </c>
      <c r="BQ83" s="126">
        <f>SUM(BQ84:BQ92)+BQ110+BQ111</f>
        <v>0</v>
      </c>
      <c r="BR83" s="38" t="str">
        <f>IF(AND(BQ4=0,BQ83&gt;=0), "",BQ83/BQ4)</f>
        <v/>
      </c>
      <c r="BS83" s="43" t="str">
        <f>IF(AND(BQ124=0,BQ83&gt;=0),"",BQ83/BQ124)</f>
        <v/>
      </c>
      <c r="BT83" s="38" t="str">
        <f t="shared" si="44"/>
        <v/>
      </c>
      <c r="BU83" s="127">
        <f>SUM(BU84:BU92)+BU110+BU111</f>
        <v>19299.967361880746</v>
      </c>
      <c r="BV83" s="38">
        <f>IF(AND(BU4=0,BU83&gt;=0), "",BU83/BU4)</f>
        <v>6.5383095480143247E-2</v>
      </c>
      <c r="BW83" s="43">
        <f>IF(AND(BU124=0,BU83&gt;=0),"",BU83/BU124)</f>
        <v>0.27765335295194676</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19299.967361880746</v>
      </c>
      <c r="CF83" s="38">
        <f>IF(AND(CE4=0,CE83&gt;=0), "",CE83/CE4)</f>
        <v>6.5383095480143247E-2</v>
      </c>
      <c r="CG83" s="43">
        <f>IF(AND(CE124=0,CE83&gt;=0),"",CE83/CE124)</f>
        <v>0.27765335295194676</v>
      </c>
      <c r="CH83" s="126">
        <f>SUM(CH84:CH92)+CH110+CH111</f>
        <v>0</v>
      </c>
      <c r="CI83" s="38" t="str">
        <f>IF(AND(CH4=0,CH83&gt;=0), "",CH83/CH4)</f>
        <v/>
      </c>
      <c r="CJ83" s="43" t="str">
        <f>IF(AND(CH124=0,CH83&gt;=0),"",CH83/CH124)</f>
        <v/>
      </c>
      <c r="CK83" s="38" t="str">
        <f t="shared" si="46"/>
        <v/>
      </c>
      <c r="CL83" s="127">
        <f>SUM(CL84:CL92)+CL110+CL111</f>
        <v>19299.967361880746</v>
      </c>
      <c r="CM83" s="38">
        <f>IF(AND(CL4=0,CL83&gt;=0), "",CL83/CL4)</f>
        <v>6.5383095480143247E-2</v>
      </c>
      <c r="CN83" s="43">
        <f>IF(AND(CL124=0,CL83&gt;=0),"",CL83/CL124)</f>
        <v>0.27765335295194676</v>
      </c>
      <c r="CO83" s="126">
        <f>SUM(CO84:CO92)+CO110+CO111</f>
        <v>0</v>
      </c>
      <c r="CP83" s="38" t="str">
        <f>IF(AND(CO4=0,CO83&gt;=0), "",CO83/CO4)</f>
        <v/>
      </c>
      <c r="CQ83" s="43" t="str">
        <f>IF(AND(CO124=0,CO83&gt;=0),"",CO83/CO124)</f>
        <v/>
      </c>
      <c r="CR83" s="38" t="str">
        <f t="shared" si="47"/>
        <v/>
      </c>
      <c r="CS83" s="127">
        <f>SUM(CS84:CS92)+CS110+CS111</f>
        <v>19299.967361880746</v>
      </c>
      <c r="CT83" s="38">
        <f>IF(AND(CS4=0,CS83&gt;=0), "",CS83/CS4)</f>
        <v>6.5383095480143247E-2</v>
      </c>
      <c r="CU83" s="43">
        <f>IF(AND(CS124=0,CS83&gt;=0),"",CS83/CS124)</f>
        <v>0.27765335295194676</v>
      </c>
      <c r="CV83" s="128">
        <f>SUM(CV84:CV92)+CV110+CV111</f>
        <v>0</v>
      </c>
      <c r="CW83" s="38" t="str">
        <f>IF(AND(CV4=0,CV83&gt;=0), "",CV83/CV4)</f>
        <v/>
      </c>
      <c r="CX83" s="91">
        <f t="shared" si="48"/>
        <v>1</v>
      </c>
    </row>
    <row r="84" spans="1:102" hidden="1" outlineLevel="2" x14ac:dyDescent="0.3">
      <c r="A84" s="29" t="s">
        <v>76</v>
      </c>
      <c r="B84" s="129">
        <f>+'N EERR RODEO'!B140+'N EERR RODEO'!B141+'N EERR RODEO'!B142+'N EERR RODEO'!B143+'N EERR RODEO'!B144</f>
        <v>0</v>
      </c>
      <c r="C84" s="30" t="str">
        <f>IF(AND(B4=0,B84&gt;=0), "",B84/B4)</f>
        <v/>
      </c>
      <c r="D84" s="47" t="str">
        <f>IF(AND(B124=0,B84&gt;=0),"",B84/B124)</f>
        <v/>
      </c>
      <c r="E84" s="129">
        <f>+'N EERR RODEO'!C140+'N EERR RODEO'!C141+'N EERR RODEO'!C142+'N EERR RODEO'!C143+'N EERR RODEO'!C144</f>
        <v>0</v>
      </c>
      <c r="F84" s="30">
        <f>IF(AND(E4=0,E84&gt;=0), "",E84/E4)</f>
        <v>0</v>
      </c>
      <c r="G84" s="47">
        <f>IF(AND(E124=0,E84&gt;=0),"",E84/E124)</f>
        <v>0</v>
      </c>
      <c r="H84" s="129">
        <f>+'N EERR RODEO'!D140+'N EERR RODEO'!D141+'N EERR RODEO'!D142+'N EERR RODEO'!D143+'N EERR RODEO'!D144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RODEO'!E140+'N EERR RODEO'!E141+'N EERR RODEO'!E142+'N EERR RODEO'!E143+'N EERR RODEO'!E144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RODEO'!F140+'N EERR RODEO'!F141+'N EERR RODEO'!F142+'N EERR RODEO'!F143+'N EERR RODEO'!F144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RODEO'!G140+'N EERR RODEO'!G141+'N EERR RODEO'!G142+'N EERR RODEO'!G143+'N EERR RODEO'!G144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RODEO'!H140+'N EERR RODEO'!H141+'N EERR RODEO'!H142+'N EERR RODEO'!H143+'N EERR RODEO'!H144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RODEO'!I140+'N EERR RODEO'!I141+'N EERR RODEO'!I142+'N EERR RODEO'!I143+'N EERR RODEO'!I144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RODEO'!J140+'N EERR RODEO'!J141+'N EERR RODEO'!J142+'N EERR RODEO'!J143+'N EERR RODEO'!J144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RODEO'!K140+'N EERR RODEO'!K141+'N EERR RODEO'!K142+'N EERR RODEO'!K143+'N EERR RODEO'!K144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RODEO'!L140+'N EERR RODEO'!L141+'N EERR RODEO'!L142+'N EERR RODEO'!L143+'N EERR RODEO'!L144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RODEO'!M140+'N EERR RODEO'!M141+'N EERR RODEO'!M142+'N EERR RODEO'!M143+'N EERR RODEO'!M144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RODEO'!N140+'N EERR RODEO'!N141+'N EERR RODEO'!N142+'N EERR RODEO'!N143+'N EERR RODEO'!N144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RODEO'!B145</f>
        <v>0</v>
      </c>
      <c r="C85" s="30" t="str">
        <f>IF(AND(B4=0,B85&gt;=0), "",B85/B4)</f>
        <v/>
      </c>
      <c r="D85" s="47" t="str">
        <f>IF(AND(B124=0,B85&gt;=0),"",B85/B124)</f>
        <v/>
      </c>
      <c r="E85" s="129">
        <f>+'N EERR RODEO'!C145</f>
        <v>0</v>
      </c>
      <c r="F85" s="30">
        <f>IF(AND(E4=0,E85&gt;=0), "",E85/E4)</f>
        <v>0</v>
      </c>
      <c r="G85" s="47">
        <f>IF(AND(E124=0,E85&gt;=0),"",E85/E124)</f>
        <v>0</v>
      </c>
      <c r="H85" s="129">
        <f>+'N EERR RODEO'!D145</f>
        <v>23.178254928474843</v>
      </c>
      <c r="I85" s="30">
        <f>IF(AND(H4=0,H85&gt;=0), "",H85/H4)</f>
        <v>5.9482199350704425E-4</v>
      </c>
      <c r="J85" s="47">
        <f>IF(AND(H124=0,H85&gt;=0),"",H85/H124)</f>
        <v>2.8665428023225636E-3</v>
      </c>
      <c r="K85" s="30">
        <f t="shared" si="64"/>
        <v>1</v>
      </c>
      <c r="L85" s="130">
        <f t="shared" si="65"/>
        <v>23.178254928474843</v>
      </c>
      <c r="M85" s="30">
        <f>IF(AND(L4=0,L85&gt;=0), "",L85/L4)</f>
        <v>3.159272733375146E-4</v>
      </c>
      <c r="N85" s="47">
        <f>IF(AND(L124=0,L85&gt;=0),"",L85/L124)</f>
        <v>1.3540155831064072E-3</v>
      </c>
      <c r="O85" s="129">
        <f>+'N EERR RODEO'!E145</f>
        <v>19.683546048947466</v>
      </c>
      <c r="P85" s="30">
        <f>IF(AND(O4=0,O85&gt;=0), "",O85/O4)</f>
        <v>4.0090276032612846E-4</v>
      </c>
      <c r="Q85" s="47">
        <f>IF(AND(O124=0,O85&gt;=0),"",O85/O124)</f>
        <v>1.7276294743402284E-3</v>
      </c>
      <c r="R85" s="30">
        <f t="shared" si="66"/>
        <v>-0.1507753232636195</v>
      </c>
      <c r="S85" s="130">
        <f t="shared" si="67"/>
        <v>42.861800977422305</v>
      </c>
      <c r="T85" s="30">
        <f>IF(AND(S4=0,S85&gt;=0), "",S85/S4)</f>
        <v>3.499955411381971E-4</v>
      </c>
      <c r="U85" s="47">
        <f>IF(AND(S124=0,S85&gt;=0),"",S85/S124)</f>
        <v>1.5033139370239179E-3</v>
      </c>
      <c r="V85" s="131"/>
      <c r="W85" s="30" t="str">
        <f>IF(AND(V4=0,V85&gt;=0), "",V85/V4)</f>
        <v/>
      </c>
      <c r="X85" s="47">
        <f t="shared" si="21"/>
        <v>1</v>
      </c>
      <c r="Y85" s="129">
        <f>+'N EERR RODEO'!F145</f>
        <v>22.026483145192682</v>
      </c>
      <c r="Z85" s="30">
        <f>IF(AND(Y4=0,Y85&gt;=0), "",Y85/Y4)</f>
        <v>4.0122811391220047E-4</v>
      </c>
      <c r="AA85" s="47">
        <f>IF(AND(Y124=0,Y85&gt;=0),"",Y85/Y124)</f>
        <v>1.6819194309319451E-3</v>
      </c>
      <c r="AB85" s="30">
        <f t="shared" si="22"/>
        <v>0.11903023420774829</v>
      </c>
      <c r="AC85" s="130">
        <f t="shared" si="68"/>
        <v>64.888284122614991</v>
      </c>
      <c r="AD85" s="30">
        <f>IF(AND(AC4=0,AC85&gt;=0), "",AC85/AC4)</f>
        <v>3.6585325601675719E-4</v>
      </c>
      <c r="AE85" s="47">
        <f>IF(AND(AC124=0,AC85&gt;=0),"",AC85/AC124)</f>
        <v>1.5595302421531202E-3</v>
      </c>
      <c r="AF85" s="129">
        <f>+'N EERR RODEO'!G145</f>
        <v>9.1898572849037841</v>
      </c>
      <c r="AG85" s="30">
        <f>IF(AND(AF4=0,AF85&gt;=0), "",AF85/AF4)</f>
        <v>1.4833471741957022E-4</v>
      </c>
      <c r="AH85" s="47">
        <f>IF(AND(AF124=0,AF85&gt;=0),"",AF85/AF124)</f>
        <v>6.4764381034250853E-4</v>
      </c>
      <c r="AI85" s="30">
        <f t="shared" si="41"/>
        <v>-0.58278145338378784</v>
      </c>
      <c r="AJ85" s="130">
        <f t="shared" si="62"/>
        <v>74.078141407518771</v>
      </c>
      <c r="AK85" s="30">
        <f>IF(AND(AJ4=0,AJ85&gt;=0), "",AJ85/AJ4)</f>
        <v>3.0954238093481602E-4</v>
      </c>
      <c r="AL85" s="47">
        <f>IF(AND(AJ124=0,AJ85&gt;=0),"",AJ85/AJ124)</f>
        <v>1.3276304185083189E-3</v>
      </c>
      <c r="AM85" s="129">
        <f>+'N EERR RODEO'!H145</f>
        <v>295.44920790003914</v>
      </c>
      <c r="AN85" s="30">
        <f>IF(AND(AM4=0,AM85&gt;=0), "",AM85/AM4)</f>
        <v>5.288361883728018E-3</v>
      </c>
      <c r="AO85" s="47">
        <f>IF(AND(AM124=0,AM85&gt;=0),"",AM85/AM124)</f>
        <v>2.1544001657471216E-2</v>
      </c>
      <c r="AP85" s="30">
        <f t="shared" si="42"/>
        <v>31.149488152049408</v>
      </c>
      <c r="AQ85" s="130">
        <f t="shared" si="63"/>
        <v>369.52734930755793</v>
      </c>
      <c r="AR85" s="30">
        <f>IF(AND(AQ4=0,AQ85&gt;=0), "",AQ85/AQ4)</f>
        <v>1.2518592135041763E-3</v>
      </c>
      <c r="AS85" s="47">
        <f>IF(AND(AQ124=0,AQ85&gt;=0),"",AQ85/AQ124)</f>
        <v>5.3160974637363563E-3</v>
      </c>
      <c r="AT85" s="131">
        <f t="shared" si="69"/>
        <v>0</v>
      </c>
      <c r="AU85" s="30" t="str">
        <f>IF(AND(AT4=0,AT85&gt;=0), "",AT85/AT4)</f>
        <v/>
      </c>
      <c r="AV85" s="47">
        <f t="shared" si="23"/>
        <v>1</v>
      </c>
      <c r="AW85" s="131">
        <f t="shared" si="40"/>
        <v>61.587891551259652</v>
      </c>
      <c r="AX85" s="30">
        <f>IF(AND(AW4=0,AW85&gt;=0), "",AW85/AW4)</f>
        <v>1.2518592135041763E-3</v>
      </c>
      <c r="AY85" s="47">
        <f>IF(AND(AW124=0,AW85&gt;=0),"",AW85/AW124)</f>
        <v>5.3160974637363554E-3</v>
      </c>
      <c r="AZ85" s="131">
        <f t="shared" si="70"/>
        <v>0</v>
      </c>
      <c r="BA85" s="30" t="str">
        <f>IF(AND(AZ4=0,AZ85&gt;=0), "",AZ85/AZ4)</f>
        <v/>
      </c>
      <c r="BB85" s="47">
        <f t="shared" si="24"/>
        <v>1</v>
      </c>
      <c r="BC85" s="129">
        <f>+'N EERR RODEO'!I145</f>
        <v>0</v>
      </c>
      <c r="BD85" s="30" t="str">
        <f>IF(AND(BC4=0,BC85&gt;=0), "",BC85/BC4)</f>
        <v/>
      </c>
      <c r="BE85" s="47" t="str">
        <f>IF(AND(BC124=0,BC85&gt;=0),"",BC85/BC124)</f>
        <v/>
      </c>
      <c r="BF85" s="30">
        <f t="shared" si="25"/>
        <v>-1</v>
      </c>
      <c r="BG85" s="130">
        <f t="shared" si="71"/>
        <v>369.52734930755793</v>
      </c>
      <c r="BH85" s="30">
        <f>IF(AND(BG4=0,BG85&gt;=0), "",BG85/BG4)</f>
        <v>1.2518592135041763E-3</v>
      </c>
      <c r="BI85" s="47">
        <f>IF(AND(BG124=0,BG85&gt;=0),"",BG85/BG124)</f>
        <v>5.3160974637363563E-3</v>
      </c>
      <c r="BJ85" s="129">
        <f>+'N EERR RODEO'!J145</f>
        <v>0</v>
      </c>
      <c r="BK85" s="30" t="str">
        <f>IF(AND(BJ4=0,BJ85&gt;=0), "",BJ85/BJ4)</f>
        <v/>
      </c>
      <c r="BL85" s="47" t="str">
        <f>IF(AND(BJ124=0,BJ85&gt;=0),"",BJ85/BJ124)</f>
        <v/>
      </c>
      <c r="BM85" s="30" t="str">
        <f t="shared" si="43"/>
        <v/>
      </c>
      <c r="BN85" s="130">
        <f t="shared" si="72"/>
        <v>369.52734930755793</v>
      </c>
      <c r="BO85" s="30">
        <f>IF(AND(BN4=0,BN85&gt;=0), "",BN85/BN4)</f>
        <v>1.2518592135041763E-3</v>
      </c>
      <c r="BP85" s="47">
        <f>IF(AND(BN124=0,BN85&gt;=0),"",BN85/BN124)</f>
        <v>5.3160974637363563E-3</v>
      </c>
      <c r="BQ85" s="129">
        <f>+'N EERR RODEO'!K145</f>
        <v>0</v>
      </c>
      <c r="BR85" s="30" t="str">
        <f>IF(AND(BQ4=0,BQ85&gt;=0), "",BQ85/BQ4)</f>
        <v/>
      </c>
      <c r="BS85" s="47" t="str">
        <f>IF(AND(BQ124=0,BQ85&gt;=0),"",BQ85/BQ124)</f>
        <v/>
      </c>
      <c r="BT85" s="30" t="str">
        <f t="shared" si="44"/>
        <v/>
      </c>
      <c r="BU85" s="130">
        <f t="shared" si="73"/>
        <v>369.52734930755793</v>
      </c>
      <c r="BV85" s="30">
        <f>IF(AND(BU4=0,BU85&gt;=0), "",BU85/BU4)</f>
        <v>1.2518592135041763E-3</v>
      </c>
      <c r="BW85" s="47">
        <f>IF(AND(BU124=0,BU85&gt;=0),"",BU85/BU124)</f>
        <v>5.3160974637363563E-3</v>
      </c>
      <c r="BX85" s="131">
        <f t="shared" si="74"/>
        <v>0</v>
      </c>
      <c r="BY85" s="30" t="str">
        <f>IF(AND(BX4=0,BX85&gt;=0), "",BX85/BX4)</f>
        <v/>
      </c>
      <c r="BZ85" s="47">
        <f t="shared" si="45"/>
        <v>1</v>
      </c>
      <c r="CA85" s="129">
        <f>+'N EERR RODEO'!L145</f>
        <v>0</v>
      </c>
      <c r="CB85" s="30" t="str">
        <f>IF(AND(CA4=0,CA85&gt;=0), "",CA85/CA4)</f>
        <v/>
      </c>
      <c r="CC85" s="47" t="str">
        <f>IF(AND(CA124=0,CA85&gt;=0),"",CA85/CA124)</f>
        <v/>
      </c>
      <c r="CD85" s="30" t="str">
        <f t="shared" si="26"/>
        <v/>
      </c>
      <c r="CE85" s="130">
        <f t="shared" si="75"/>
        <v>369.52734930755793</v>
      </c>
      <c r="CF85" s="30">
        <f>IF(AND(CE4=0,CE85&gt;=0), "",CE85/CE4)</f>
        <v>1.2518592135041763E-3</v>
      </c>
      <c r="CG85" s="47">
        <f>IF(AND(CE124=0,CE85&gt;=0),"",CE85/CE124)</f>
        <v>5.3160974637363563E-3</v>
      </c>
      <c r="CH85" s="129">
        <f>+'N EERR RODEO'!M145</f>
        <v>0</v>
      </c>
      <c r="CI85" s="30" t="str">
        <f>IF(AND(CH4=0,CH85&gt;=0), "",CH85/CH4)</f>
        <v/>
      </c>
      <c r="CJ85" s="47" t="str">
        <f>IF(AND(CH124=0,CH85&gt;=0),"",CH85/CH124)</f>
        <v/>
      </c>
      <c r="CK85" s="30" t="str">
        <f t="shared" si="46"/>
        <v/>
      </c>
      <c r="CL85" s="130">
        <f t="shared" si="76"/>
        <v>369.52734930755793</v>
      </c>
      <c r="CM85" s="30">
        <f>IF(AND(CL4=0,CL85&gt;=0), "",CL85/CL4)</f>
        <v>1.2518592135041763E-3</v>
      </c>
      <c r="CN85" s="47">
        <f>IF(AND(CL124=0,CL85&gt;=0),"",CL85/CL124)</f>
        <v>5.3160974637363563E-3</v>
      </c>
      <c r="CO85" s="129">
        <f>+'N EERR RODEO'!N145</f>
        <v>0</v>
      </c>
      <c r="CP85" s="30" t="str">
        <f>IF(AND(CO4=0,CO85&gt;=0), "",CO85/CO4)</f>
        <v/>
      </c>
      <c r="CQ85" s="47" t="str">
        <f>IF(AND(CO124=0,CO85&gt;=0),"",CO85/CO124)</f>
        <v/>
      </c>
      <c r="CR85" s="30" t="str">
        <f t="shared" si="47"/>
        <v/>
      </c>
      <c r="CS85" s="130">
        <f t="shared" si="77"/>
        <v>369.52734930755793</v>
      </c>
      <c r="CT85" s="30">
        <f>IF(AND(CS4=0,CS85&gt;=0), "",CS85/CS4)</f>
        <v>1.2518592135041763E-3</v>
      </c>
      <c r="CU85" s="47">
        <f>IF(AND(CS124=0,CS85&gt;=0),"",CS85/CS124)</f>
        <v>5.3160974637363563E-3</v>
      </c>
      <c r="CV85" s="131">
        <f t="shared" si="78"/>
        <v>0</v>
      </c>
      <c r="CW85" s="30" t="str">
        <f>IF(AND(CV4=0,CV85&gt;=0), "",CV85/CV4)</f>
        <v/>
      </c>
      <c r="CX85" s="47">
        <f t="shared" si="48"/>
        <v>1</v>
      </c>
    </row>
    <row r="86" spans="1:102" hidden="1" outlineLevel="2" x14ac:dyDescent="0.3">
      <c r="A86" s="29" t="s">
        <v>1</v>
      </c>
      <c r="B86" s="129">
        <f>+'N EERR RODEO'!B146+'N EERR RODEO'!B147+'N EERR RODEO'!B148+'N EERR RODEO'!B149+'N EERR RODEO'!B150+'N EERR RODEO'!B151+'N EERR RODEO'!B152+'N EERR RODEO'!B153</f>
        <v>0</v>
      </c>
      <c r="C86" s="30" t="str">
        <f>IF(AND(B4=0,B86&gt;=0), "",B86/B4)</f>
        <v/>
      </c>
      <c r="D86" s="47" t="str">
        <f>IF(AND(B124=0,B86&gt;=0),"",B86/B124)</f>
        <v/>
      </c>
      <c r="E86" s="129">
        <f>+'N EERR RODEO'!C146+'N EERR RODEO'!C147+'N EERR RODEO'!C148+'N EERR RODEO'!C149+'N EERR RODEO'!C150+'N EERR RODEO'!C151+'N EERR RODEO'!C152+'N EERR RODEO'!C153</f>
        <v>0</v>
      </c>
      <c r="F86" s="30">
        <f>IF(AND(E4=0,E86&gt;=0), "",E86/E4)</f>
        <v>0</v>
      </c>
      <c r="G86" s="47">
        <f>IF(AND(E124=0,E86&gt;=0),"",E86/E124)</f>
        <v>0</v>
      </c>
      <c r="H86" s="129">
        <f>+'N EERR RODEO'!D146+'N EERR RODEO'!D147+'N EERR RODEO'!D148+'N EERR RODEO'!D149+'N EERR RODEO'!D150+'N EERR RODEO'!D151+'N EERR RODEO'!D152+'N EERR RODEO'!D153</f>
        <v>0</v>
      </c>
      <c r="I86" s="30">
        <f>IF(AND(H4=0,H86&gt;=0), "",H86/H4)</f>
        <v>0</v>
      </c>
      <c r="J86" s="47">
        <f>IF(AND(H124=0,H86&gt;=0),"",H86/H124)</f>
        <v>0</v>
      </c>
      <c r="K86" s="30" t="str">
        <f t="shared" si="64"/>
        <v/>
      </c>
      <c r="L86" s="130">
        <f t="shared" si="65"/>
        <v>0</v>
      </c>
      <c r="M86" s="30">
        <f>IF(AND(L4=0,L86&gt;=0), "",L86/L4)</f>
        <v>0</v>
      </c>
      <c r="N86" s="47">
        <f>IF(AND(L124=0,L86&gt;=0),"",L86/L124)</f>
        <v>0</v>
      </c>
      <c r="O86" s="129">
        <f>+'N EERR RODEO'!E146+'N EERR RODEO'!E147+'N EERR RODEO'!E148+'N EERR RODEO'!E149+'N EERR RODEO'!E150+'N EERR RODEO'!E151+'N EERR RODEO'!E152+'N EERR RODEO'!E153</f>
        <v>245.91037597898872</v>
      </c>
      <c r="P86" s="30">
        <f>IF(AND(O4=0,O86&gt;=0), "",O86/O4)</f>
        <v>5.0085562976130678E-3</v>
      </c>
      <c r="Q86" s="47">
        <f>IF(AND(O124=0,O86&gt;=0),"",O86/O124)</f>
        <v>2.1583611638417443E-2</v>
      </c>
      <c r="R86" s="30">
        <f t="shared" si="66"/>
        <v>1</v>
      </c>
      <c r="S86" s="130">
        <f t="shared" si="67"/>
        <v>245.91037597898872</v>
      </c>
      <c r="T86" s="30">
        <f>IF(AND(S4=0,S86&gt;=0), "",S86/S4)</f>
        <v>2.0080242348565853E-3</v>
      </c>
      <c r="U86" s="47">
        <f>IF(AND(S124=0,S86&gt;=0),"",S86/S124)</f>
        <v>8.6249407873163503E-3</v>
      </c>
      <c r="V86" s="131"/>
      <c r="W86" s="30" t="str">
        <f>IF(AND(V4=0,V86&gt;=0), "",V86/V4)</f>
        <v/>
      </c>
      <c r="X86" s="47">
        <f t="shared" si="21"/>
        <v>1</v>
      </c>
      <c r="Y86" s="129">
        <f>+'N EERR RODEO'!F146+'N EERR RODEO'!F147+'N EERR RODEO'!F148+'N EERR RODEO'!F149+'N EERR RODEO'!F150+'N EERR RODEO'!F151+'N EERR RODEO'!F152+'N EERR RODEO'!F153</f>
        <v>0</v>
      </c>
      <c r="Z86" s="30">
        <f>IF(AND(Y4=0,Y86&gt;=0), "",Y86/Y4)</f>
        <v>0</v>
      </c>
      <c r="AA86" s="47">
        <f>IF(AND(Y124=0,Y86&gt;=0),"",Y86/Y124)</f>
        <v>0</v>
      </c>
      <c r="AB86" s="30">
        <f t="shared" si="22"/>
        <v>-1</v>
      </c>
      <c r="AC86" s="130">
        <f t="shared" si="68"/>
        <v>245.91037597898872</v>
      </c>
      <c r="AD86" s="30">
        <f>IF(AND(AC4=0,AC86&gt;=0), "",AC86/AC4)</f>
        <v>1.3864923838980429E-3</v>
      </c>
      <c r="AE86" s="47">
        <f>IF(AND(AC124=0,AC86&gt;=0),"",AC86/AC124)</f>
        <v>5.9102297646489513E-3</v>
      </c>
      <c r="AF86" s="129">
        <f>+'N EERR RODEO'!G146+'N EERR RODEO'!G147+'N EERR RODEO'!G148+'N EERR RODEO'!G149+'N EERR RODEO'!G150+'N EERR RODEO'!G151+'N EERR RODEO'!G152+'N EERR RODEO'!G153</f>
        <v>0</v>
      </c>
      <c r="AG86" s="30">
        <f>IF(AND(AF4=0,AF86&gt;=0), "",AF86/AF4)</f>
        <v>0</v>
      </c>
      <c r="AH86" s="47">
        <f>IF(AND(AF124=0,AF86&gt;=0),"",AF86/AF124)</f>
        <v>0</v>
      </c>
      <c r="AI86" s="30" t="str">
        <f t="shared" si="41"/>
        <v/>
      </c>
      <c r="AJ86" s="130">
        <f t="shared" si="62"/>
        <v>245.91037597898872</v>
      </c>
      <c r="AK86" s="30">
        <f>IF(AND(AJ4=0,AJ86&gt;=0), "",AJ86/AJ4)</f>
        <v>1.0275593019857538E-3</v>
      </c>
      <c r="AL86" s="47">
        <f>IF(AND(AJ124=0,AJ86&gt;=0),"",AJ86/AJ124)</f>
        <v>4.4072122919566938E-3</v>
      </c>
      <c r="AM86" s="129">
        <f>+'N EERR RODEO'!H146+'N EERR RODEO'!H147+'N EERR RODEO'!H148+'N EERR RODEO'!H149+'N EERR RODEO'!H150+'N EERR RODEO'!H151+'N EERR RODEO'!H152+'N EERR RODEO'!H153</f>
        <v>0</v>
      </c>
      <c r="AN86" s="30">
        <f>IF(AND(AM4=0,AM86&gt;=0), "",AM86/AM4)</f>
        <v>0</v>
      </c>
      <c r="AO86" s="47">
        <f>IF(AND(AM124=0,AM86&gt;=0),"",AM86/AM124)</f>
        <v>0</v>
      </c>
      <c r="AP86" s="30" t="str">
        <f t="shared" si="42"/>
        <v/>
      </c>
      <c r="AQ86" s="130">
        <f t="shared" si="63"/>
        <v>245.91037597898872</v>
      </c>
      <c r="AR86" s="30">
        <f>IF(AND(AQ4=0,AQ86&gt;=0), "",AQ86/AQ4)</f>
        <v>8.3307817524854789E-4</v>
      </c>
      <c r="AS86" s="47">
        <f>IF(AND(AQ124=0,AQ86&gt;=0),"",AQ86/AQ124)</f>
        <v>3.5377179212797661E-3</v>
      </c>
      <c r="AT86" s="131">
        <f t="shared" si="69"/>
        <v>0</v>
      </c>
      <c r="AU86" s="30" t="str">
        <f>IF(AND(AT4=0,AT86&gt;=0), "",AT86/AT4)</f>
        <v/>
      </c>
      <c r="AV86" s="47">
        <f t="shared" si="23"/>
        <v>1</v>
      </c>
      <c r="AW86" s="131">
        <f t="shared" si="40"/>
        <v>40.98506266316479</v>
      </c>
      <c r="AX86" s="30">
        <f>IF(AND(AW4=0,AW86&gt;=0), "",AW86/AW4)</f>
        <v>8.33078175248548E-4</v>
      </c>
      <c r="AY86" s="47">
        <f>IF(AND(AW124=0,AW86&gt;=0),"",AW86/AW124)</f>
        <v>3.5377179212797653E-3</v>
      </c>
      <c r="AZ86" s="131">
        <f t="shared" si="70"/>
        <v>0</v>
      </c>
      <c r="BA86" s="30" t="str">
        <f>IF(AND(AZ4=0,AZ86&gt;=0), "",AZ86/AZ4)</f>
        <v/>
      </c>
      <c r="BB86" s="47">
        <f t="shared" si="24"/>
        <v>1</v>
      </c>
      <c r="BC86" s="129">
        <f>+'N EERR RODEO'!I146+'N EERR RODEO'!I147+'N EERR RODEO'!I148+'N EERR RODEO'!I149+'N EERR RODEO'!I150+'N EERR RODEO'!I151+'N EERR RODEO'!I152+'N EERR RODEO'!I153</f>
        <v>0</v>
      </c>
      <c r="BD86" s="30" t="str">
        <f>IF(AND(BC4=0,BC86&gt;=0), "",BC86/BC4)</f>
        <v/>
      </c>
      <c r="BE86" s="47" t="str">
        <f>IF(AND(BC124=0,BC86&gt;=0),"",BC86/BC124)</f>
        <v/>
      </c>
      <c r="BF86" s="30" t="str">
        <f t="shared" si="25"/>
        <v/>
      </c>
      <c r="BG86" s="130">
        <f t="shared" si="71"/>
        <v>245.91037597898872</v>
      </c>
      <c r="BH86" s="30">
        <f>IF(AND(BG4=0,BG86&gt;=0), "",BG86/BG4)</f>
        <v>8.3307817524854789E-4</v>
      </c>
      <c r="BI86" s="47">
        <f>IF(AND(BG124=0,BG86&gt;=0),"",BG86/BG124)</f>
        <v>3.5377179212797661E-3</v>
      </c>
      <c r="BJ86" s="129">
        <f>+'N EERR RODEO'!J146+'N EERR RODEO'!J147+'N EERR RODEO'!J148+'N EERR RODEO'!J149+'N EERR RODEO'!J150+'N EERR RODEO'!J151+'N EERR RODEO'!J152+'N EERR RODEO'!J153</f>
        <v>0</v>
      </c>
      <c r="BK86" s="30" t="str">
        <f>IF(AND(BJ4=0,BJ86&gt;=0), "",BJ86/BJ4)</f>
        <v/>
      </c>
      <c r="BL86" s="47" t="str">
        <f>IF(AND(BJ124=0,BJ86&gt;=0),"",BJ86/BJ124)</f>
        <v/>
      </c>
      <c r="BM86" s="30" t="str">
        <f t="shared" si="43"/>
        <v/>
      </c>
      <c r="BN86" s="130">
        <f t="shared" si="72"/>
        <v>245.91037597898872</v>
      </c>
      <c r="BO86" s="30">
        <f>IF(AND(BN4=0,BN86&gt;=0), "",BN86/BN4)</f>
        <v>8.3307817524854789E-4</v>
      </c>
      <c r="BP86" s="47">
        <f>IF(AND(BN124=0,BN86&gt;=0),"",BN86/BN124)</f>
        <v>3.5377179212797661E-3</v>
      </c>
      <c r="BQ86" s="129">
        <f>+'N EERR RODEO'!K146+'N EERR RODEO'!K147+'N EERR RODEO'!K148+'N EERR RODEO'!K149+'N EERR RODEO'!K150+'N EERR RODEO'!K151+'N EERR RODEO'!K152+'N EERR RODEO'!K153</f>
        <v>0</v>
      </c>
      <c r="BR86" s="30" t="str">
        <f>IF(AND(BQ4=0,BQ86&gt;=0), "",BQ86/BQ4)</f>
        <v/>
      </c>
      <c r="BS86" s="47" t="str">
        <f>IF(AND(BQ124=0,BQ86&gt;=0),"",BQ86/BQ124)</f>
        <v/>
      </c>
      <c r="BT86" s="30" t="str">
        <f t="shared" si="44"/>
        <v/>
      </c>
      <c r="BU86" s="130">
        <f t="shared" si="73"/>
        <v>245.91037597898872</v>
      </c>
      <c r="BV86" s="30">
        <f>IF(AND(BU4=0,BU86&gt;=0), "",BU86/BU4)</f>
        <v>8.3307817524854789E-4</v>
      </c>
      <c r="BW86" s="47">
        <f>IF(AND(BU124=0,BU86&gt;=0),"",BU86/BU124)</f>
        <v>3.5377179212797661E-3</v>
      </c>
      <c r="BX86" s="131">
        <f t="shared" si="74"/>
        <v>0</v>
      </c>
      <c r="BY86" s="30" t="str">
        <f>IF(AND(BX4=0,BX86&gt;=0), "",BX86/BX4)</f>
        <v/>
      </c>
      <c r="BZ86" s="47">
        <f t="shared" si="45"/>
        <v>1</v>
      </c>
      <c r="CA86" s="129">
        <f>+'N EERR RODEO'!L146+'N EERR RODEO'!L147+'N EERR RODEO'!L148+'N EERR RODEO'!L149+'N EERR RODEO'!L150+'N EERR RODEO'!L151+'N EERR RODEO'!L152+'N EERR RODEO'!L153</f>
        <v>0</v>
      </c>
      <c r="CB86" s="30" t="str">
        <f>IF(AND(CA4=0,CA86&gt;=0), "",CA86/CA4)</f>
        <v/>
      </c>
      <c r="CC86" s="47" t="str">
        <f>IF(AND(CA124=0,CA86&gt;=0),"",CA86/CA124)</f>
        <v/>
      </c>
      <c r="CD86" s="30" t="str">
        <f t="shared" si="26"/>
        <v/>
      </c>
      <c r="CE86" s="130">
        <f t="shared" si="75"/>
        <v>245.91037597898872</v>
      </c>
      <c r="CF86" s="30">
        <f>IF(AND(CE4=0,CE86&gt;=0), "",CE86/CE4)</f>
        <v>8.3307817524854789E-4</v>
      </c>
      <c r="CG86" s="47">
        <f>IF(AND(CE124=0,CE86&gt;=0),"",CE86/CE124)</f>
        <v>3.5377179212797661E-3</v>
      </c>
      <c r="CH86" s="129">
        <f>+'N EERR RODEO'!M146+'N EERR RODEO'!M147+'N EERR RODEO'!M148+'N EERR RODEO'!M149+'N EERR RODEO'!M150+'N EERR RODEO'!M151+'N EERR RODEO'!M152+'N EERR RODEO'!M153</f>
        <v>0</v>
      </c>
      <c r="CI86" s="30" t="str">
        <f>IF(AND(CH4=0,CH86&gt;=0), "",CH86/CH4)</f>
        <v/>
      </c>
      <c r="CJ86" s="47" t="str">
        <f>IF(AND(CH124=0,CH86&gt;=0),"",CH86/CH124)</f>
        <v/>
      </c>
      <c r="CK86" s="30" t="str">
        <f t="shared" si="46"/>
        <v/>
      </c>
      <c r="CL86" s="130">
        <f t="shared" si="76"/>
        <v>245.91037597898872</v>
      </c>
      <c r="CM86" s="30">
        <f>IF(AND(CL4=0,CL86&gt;=0), "",CL86/CL4)</f>
        <v>8.3307817524854789E-4</v>
      </c>
      <c r="CN86" s="47">
        <f>IF(AND(CL124=0,CL86&gt;=0),"",CL86/CL124)</f>
        <v>3.5377179212797661E-3</v>
      </c>
      <c r="CO86" s="129">
        <f>+'N EERR RODEO'!N146+'N EERR RODEO'!N147+'N EERR RODEO'!N148+'N EERR RODEO'!N149+'N EERR RODEO'!N150+'N EERR RODEO'!N151+'N EERR RODEO'!N152+'N EERR RODEO'!N153</f>
        <v>0</v>
      </c>
      <c r="CP86" s="30" t="str">
        <f>IF(AND(CO4=0,CO86&gt;=0), "",CO86/CO4)</f>
        <v/>
      </c>
      <c r="CQ86" s="47" t="str">
        <f>IF(AND(CO124=0,CO86&gt;=0),"",CO86/CO124)</f>
        <v/>
      </c>
      <c r="CR86" s="30" t="str">
        <f t="shared" si="47"/>
        <v/>
      </c>
      <c r="CS86" s="130">
        <f t="shared" si="77"/>
        <v>245.91037597898872</v>
      </c>
      <c r="CT86" s="30">
        <f>IF(AND(CS4=0,CS86&gt;=0), "",CS86/CS4)</f>
        <v>8.3307817524854789E-4</v>
      </c>
      <c r="CU86" s="47">
        <f>IF(AND(CS124=0,CS86&gt;=0),"",CS86/CS124)</f>
        <v>3.5377179212797661E-3</v>
      </c>
      <c r="CV86" s="131">
        <f t="shared" si="78"/>
        <v>0</v>
      </c>
      <c r="CW86" s="30" t="str">
        <f>IF(AND(CV4=0,CV86&gt;=0), "",CV86/CV4)</f>
        <v/>
      </c>
      <c r="CX86" s="47">
        <f t="shared" si="48"/>
        <v>1</v>
      </c>
    </row>
    <row r="87" spans="1:102" hidden="1" outlineLevel="2" x14ac:dyDescent="0.3">
      <c r="A87" s="29" t="s">
        <v>78</v>
      </c>
      <c r="B87" s="129">
        <f>+'N EERR RODEO'!B157+'N EERR RODEO'!B158</f>
        <v>0</v>
      </c>
      <c r="C87" s="30" t="str">
        <f>IF(AND(B4=0,B87&gt;=0), "",B87/B4)</f>
        <v/>
      </c>
      <c r="D87" s="47" t="str">
        <f>IF(AND(B124=0,B87&gt;=0),"",B87/B124)</f>
        <v/>
      </c>
      <c r="E87" s="129">
        <f>+'N EERR RODEO'!C157+'N EERR RODEO'!C158</f>
        <v>0</v>
      </c>
      <c r="F87" s="30">
        <f>IF(AND(E4=0,E87&gt;=0), "",E87/E4)</f>
        <v>0</v>
      </c>
      <c r="G87" s="47">
        <f>IF(AND(E124=0,E87&gt;=0),"",E87/E124)</f>
        <v>0</v>
      </c>
      <c r="H87" s="129">
        <f>+'N EERR RODEO'!D157+'N EERR RODEO'!D158</f>
        <v>0</v>
      </c>
      <c r="I87" s="30">
        <f>IF(AND(H4=0,H87&gt;=0), "",H87/H4)</f>
        <v>0</v>
      </c>
      <c r="J87" s="47">
        <f>IF(AND(H124=0,H87&gt;=0),"",H87/H124)</f>
        <v>0</v>
      </c>
      <c r="K87" s="30" t="str">
        <f t="shared" si="64"/>
        <v/>
      </c>
      <c r="L87" s="130">
        <f t="shared" si="65"/>
        <v>0</v>
      </c>
      <c r="M87" s="30">
        <f>IF(AND(L4=0,L87&gt;=0), "",L87/L4)</f>
        <v>0</v>
      </c>
      <c r="N87" s="47">
        <f>IF(AND(L124=0,L87&gt;=0),"",L87/L124)</f>
        <v>0</v>
      </c>
      <c r="O87" s="129">
        <f>+'N EERR RODEO'!E157+'N EERR RODEO'!E158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RODEO'!F157+'N EERR RODEO'!F158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RODEO'!G157+'N EERR RODEO'!G158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RODEO'!H157+'N EERR RODEO'!H158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RODEO'!I157+'N EERR RODEO'!I158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RODEO'!J157+'N EERR RODEO'!J158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RODEO'!K157+'N EERR RODEO'!K158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RODEO'!L157+'N EERR RODEO'!L158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RODEO'!M157+'N EERR RODEO'!M158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RODEO'!N157+'N EERR RODEO'!N158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RODEO'!B159</f>
        <v>0</v>
      </c>
      <c r="C88" s="30" t="str">
        <f>IF(AND(B4=0,B88&gt;=0), "",B88/B4)</f>
        <v/>
      </c>
      <c r="D88" s="47" t="str">
        <f>IF(AND(B124=0,B88&gt;=0),"",B88/B124)</f>
        <v/>
      </c>
      <c r="E88" s="129">
        <f>+'N EERR RODEO'!C159</f>
        <v>0</v>
      </c>
      <c r="F88" s="30">
        <f>IF(AND(E4=0,E88&gt;=0), "",E88/E4)</f>
        <v>0</v>
      </c>
      <c r="G88" s="47">
        <f>IF(AND(E124=0,E88&gt;=0),"",E88/E124)</f>
        <v>0</v>
      </c>
      <c r="H88" s="129">
        <f>+'N EERR RODEO'!D159</f>
        <v>0</v>
      </c>
      <c r="I88" s="30">
        <f>IF(AND(H4=0,H88&gt;=0), "",H88/H4)</f>
        <v>0</v>
      </c>
      <c r="J88" s="47">
        <f>IF(AND(H124=0,H88&gt;=0),"",H88/H124)</f>
        <v>0</v>
      </c>
      <c r="K88" s="30" t="str">
        <f t="shared" si="64"/>
        <v/>
      </c>
      <c r="L88" s="130">
        <f t="shared" si="65"/>
        <v>0</v>
      </c>
      <c r="M88" s="30">
        <f>IF(AND(L4=0,L88&gt;=0), "",L88/L4)</f>
        <v>0</v>
      </c>
      <c r="N88" s="47">
        <f>IF(AND(L124=0,L88&gt;=0),"",L88/L124)</f>
        <v>0</v>
      </c>
      <c r="O88" s="129">
        <f>+'N EERR RODEO'!E159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RODEO'!F159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RODEO'!G159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RODEO'!H159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RODEO'!I159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RODEO'!J159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RODEO'!K159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RODEO'!L159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RODEO'!M159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RODEO'!N159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RODEO'!B160</f>
        <v>0</v>
      </c>
      <c r="C89" s="30" t="str">
        <f>IF(AND(B4=0,B89&gt;=0), "",B89/B4)</f>
        <v/>
      </c>
      <c r="D89" s="47" t="str">
        <f>IF(AND(B124=0,B89&gt;=0),"",B89/B124)</f>
        <v/>
      </c>
      <c r="E89" s="129">
        <f>+'N EERR RODEO'!C160</f>
        <v>0</v>
      </c>
      <c r="F89" s="30">
        <f>IF(AND(E4=0,E89&gt;=0), "",E89/E4)</f>
        <v>0</v>
      </c>
      <c r="G89" s="47">
        <f>IF(AND(E124=0,E89&gt;=0),"",E89/E124)</f>
        <v>0</v>
      </c>
      <c r="H89" s="129">
        <f>+'N EERR RODEO'!D160</f>
        <v>0</v>
      </c>
      <c r="I89" s="30">
        <f>IF(AND(H4=0,H89&gt;=0), "",H89/H4)</f>
        <v>0</v>
      </c>
      <c r="J89" s="47">
        <f>IF(AND(H124=0,H89&gt;=0),"",H89/H124)</f>
        <v>0</v>
      </c>
      <c r="K89" s="30" t="str">
        <f t="shared" si="64"/>
        <v/>
      </c>
      <c r="L89" s="130">
        <f t="shared" si="65"/>
        <v>0</v>
      </c>
      <c r="M89" s="30">
        <f>IF(AND(L4=0,L89&gt;=0), "",L89/L4)</f>
        <v>0</v>
      </c>
      <c r="N89" s="47">
        <f>IF(AND(L124=0,L89&gt;=0),"",L89/L124)</f>
        <v>0</v>
      </c>
      <c r="O89" s="129">
        <f>+'N EERR RODEO'!E160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RODEO'!F160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RODEO'!G160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RODEO'!H160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RODEO'!I160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RODEO'!J160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RODEO'!K160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RODEO'!L160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RODEO'!M160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RODEO'!N160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RODEO'!B161</f>
        <v>0</v>
      </c>
      <c r="C90" s="30" t="str">
        <f>IF(AND(B4=0,B90&gt;=0), "",B90/B4)</f>
        <v/>
      </c>
      <c r="D90" s="47" t="str">
        <f>IF(AND(B124=0,B90&gt;=0),"",B90/B124)</f>
        <v/>
      </c>
      <c r="E90" s="129">
        <f>+'N EERR RODEO'!C161</f>
        <v>0</v>
      </c>
      <c r="F90" s="30">
        <f>IF(AND(E4=0,E90&gt;=0), "",E90/E4)</f>
        <v>0</v>
      </c>
      <c r="G90" s="47">
        <f>IF(AND(E124=0,E90&gt;=0),"",E90/E124)</f>
        <v>0</v>
      </c>
      <c r="H90" s="129">
        <f>+'N EERR RODEO'!D161</f>
        <v>0</v>
      </c>
      <c r="I90" s="30">
        <f>IF(AND(H4=0,H90&gt;=0), "",H90/H4)</f>
        <v>0</v>
      </c>
      <c r="J90" s="47">
        <f>IF(AND(H124=0,H90&gt;=0),"",H90/H124)</f>
        <v>0</v>
      </c>
      <c r="K90" s="30" t="str">
        <f t="shared" si="64"/>
        <v/>
      </c>
      <c r="L90" s="130">
        <f t="shared" si="65"/>
        <v>0</v>
      </c>
      <c r="M90" s="30">
        <f>IF(AND(L4=0,L90&gt;=0), "",L90/L4)</f>
        <v>0</v>
      </c>
      <c r="N90" s="47">
        <f>IF(AND(L124=0,L90&gt;=0),"",L90/L124)</f>
        <v>0</v>
      </c>
      <c r="O90" s="129">
        <f>+'N EERR RODEO'!E161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RODEO'!F161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RODEO'!G161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RODEO'!H161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RODEO'!I161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RODEO'!J161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RODEO'!K161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RODEO'!L161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RODEO'!M161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RODEO'!N161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RODEO'!B162+'N EERR RODEO'!B163+'N EERR RODEO'!B164+'N EERR RODEO'!B165+'N EERR RODEO'!B166+'N EERR RODEO'!B167+'N EERR RODEO'!B168+'N EERR RODEO'!B169</f>
        <v>0</v>
      </c>
      <c r="C91" s="30" t="str">
        <f>IF(AND(B4=0,B91&gt;=0), "",B91/B4)</f>
        <v/>
      </c>
      <c r="D91" s="47" t="str">
        <f>IF(AND(B124=0,B91&gt;=0),"",B91/B124)</f>
        <v/>
      </c>
      <c r="E91" s="129">
        <f>+'N EERR RODEO'!C162+'N EERR RODEO'!C163+'N EERR RODEO'!C164+'N EERR RODEO'!C165+'N EERR RODEO'!C166+'N EERR RODEO'!C167+'N EERR RODEO'!C168+'N EERR RODEO'!C169</f>
        <v>0</v>
      </c>
      <c r="F91" s="30">
        <f>IF(AND(E4=0,E91&gt;=0), "",E91/E4)</f>
        <v>0</v>
      </c>
      <c r="G91" s="47">
        <f>IF(AND(E124=0,E91&gt;=0),"",E91/E124)</f>
        <v>0</v>
      </c>
      <c r="H91" s="129">
        <f>+'N EERR RODEO'!D162+'N EERR RODEO'!D163+'N EERR RODEO'!D164+'N EERR RODEO'!D165+'N EERR RODEO'!D166+'N EERR RODEO'!D167+'N EERR RODEO'!D168+'N EERR RODEO'!D169</f>
        <v>0</v>
      </c>
      <c r="I91" s="30">
        <f>IF(AND(H4=0,H91&gt;=0), "",H91/H4)</f>
        <v>0</v>
      </c>
      <c r="J91" s="47">
        <f>IF(AND(H124=0,H91&gt;=0),"",H91/H124)</f>
        <v>0</v>
      </c>
      <c r="K91" s="30" t="str">
        <f t="shared" si="64"/>
        <v/>
      </c>
      <c r="L91" s="130">
        <f t="shared" si="65"/>
        <v>0</v>
      </c>
      <c r="M91" s="30">
        <f>IF(AND(L4=0,L91&gt;=0), "",L91/L4)</f>
        <v>0</v>
      </c>
      <c r="N91" s="47">
        <f>IF(AND(L124=0,L91&gt;=0),"",L91/L124)</f>
        <v>0</v>
      </c>
      <c r="O91" s="129">
        <f>+'N EERR RODEO'!E162+'N EERR RODEO'!E163+'N EERR RODEO'!E164+'N EERR RODEO'!E165+'N EERR RODEO'!E166+'N EERR RODEO'!E167+'N EERR RODEO'!E168+'N EERR RODEO'!E169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RODEO'!F162+'N EERR RODEO'!F163+'N EERR RODEO'!F164+'N EERR RODEO'!F165+'N EERR RODEO'!F166+'N EERR RODEO'!F167+'N EERR RODEO'!F168+'N EERR RODEO'!F169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RODEO'!G162+'N EERR RODEO'!G163+'N EERR RODEO'!G164+'N EERR RODEO'!G165+'N EERR RODEO'!G166+'N EERR RODEO'!G167+'N EERR RODEO'!G168+'N EERR RODEO'!G169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RODEO'!H162+'N EERR RODEO'!H163+'N EERR RODEO'!H164+'N EERR RODEO'!H165+'N EERR RODEO'!H166+'N EERR RODEO'!H167+'N EERR RODEO'!H168+'N EERR RODEO'!H169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RODEO'!I162+'N EERR RODEO'!I163+'N EERR RODEO'!I164+'N EERR RODEO'!I165+'N EERR RODEO'!I166+'N EERR RODEO'!I167+'N EERR RODEO'!I168+'N EERR RODEO'!I169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RODEO'!J162+'N EERR RODEO'!J163+'N EERR RODEO'!J164+'N EERR RODEO'!J165+'N EERR RODEO'!J166+'N EERR RODEO'!J167+'N EERR RODEO'!J168+'N EERR RODEO'!J169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RODEO'!K162+'N EERR RODEO'!K163+'N EERR RODEO'!K164+'N EERR RODEO'!K165+'N EERR RODEO'!K166+'N EERR RODEO'!K167+'N EERR RODEO'!K168+'N EERR RODEO'!K169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RODEO'!L162+'N EERR RODEO'!L163+'N EERR RODEO'!L164+'N EERR RODEO'!L165+'N EERR RODEO'!L166+'N EERR RODEO'!L167+'N EERR RODEO'!L168+'N EERR RODEO'!L169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RODEO'!M162+'N EERR RODEO'!M163+'N EERR RODEO'!M164+'N EERR RODEO'!M165+'N EERR RODEO'!M166+'N EERR RODEO'!M167+'N EERR RODEO'!M168+'N EERR RODEO'!M169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RODEO'!N162+'N EERR RODEO'!N163+'N EERR RODEO'!N164+'N EERR RODEO'!N165+'N EERR RODEO'!N166+'N EERR RODEO'!N167+'N EERR RODEO'!N168+'N EERR RODEO'!N169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132.41144549982414</v>
      </c>
      <c r="F93" s="38">
        <f>IF(AND(E4=0,E93&gt;=0), "",E93/E4)</f>
        <v>3.8492723162769906E-3</v>
      </c>
      <c r="G93" s="43">
        <f>IF(AND(E124=0,E93&gt;=0),"",E93/E124)</f>
        <v>1.4659652850874713E-2</v>
      </c>
      <c r="H93" s="126">
        <f>SUM(H94:H103)</f>
        <v>45.456656465731982</v>
      </c>
      <c r="I93" s="38">
        <f>IF(AND(H4=0,H93&gt;=0), "",H93/H4)</f>
        <v>1.1665511101051102E-3</v>
      </c>
      <c r="J93" s="43">
        <f>IF(AND(H124=0,H93&gt;=0),"",H93/H124)</f>
        <v>5.6217973187193499E-3</v>
      </c>
      <c r="K93" s="38">
        <f t="shared" si="64"/>
        <v>-0.65670145587382511</v>
      </c>
      <c r="L93" s="127">
        <f>SUM(L94:L103)</f>
        <v>177.86810196555612</v>
      </c>
      <c r="M93" s="38">
        <f>IF(AND(L4=0,L93&gt;=0), "",L93/L4)</f>
        <v>2.4244010017623343E-3</v>
      </c>
      <c r="N93" s="43">
        <f>IF(AND(L124=0,L93&gt;=0),"",L93/L124)</f>
        <v>1.0390608893642439E-2</v>
      </c>
      <c r="O93" s="126">
        <f>SUM(O94:O103)</f>
        <v>74.84259486233033</v>
      </c>
      <c r="P93" s="38">
        <f>IF(AND(O4=0,O93&gt;=0), "",O93/O4)</f>
        <v>1.5243494640480584E-3</v>
      </c>
      <c r="Q93" s="43">
        <f>IF(AND(O124=0,O93&gt;=0),"",O93/O124)</f>
        <v>6.5689521846690052E-3</v>
      </c>
      <c r="R93" s="38">
        <f t="shared" si="66"/>
        <v>0.64646062164187712</v>
      </c>
      <c r="S93" s="127">
        <f>SUM(S94:S103)</f>
        <v>252.71069682788647</v>
      </c>
      <c r="T93" s="38">
        <f>IF(AND(S4=0,S93&gt;=0), "",S93/S4)</f>
        <v>2.063553445509144E-3</v>
      </c>
      <c r="U93" s="43">
        <f>IF(AND(S124=0,S93&gt;=0),"",S93/S124)</f>
        <v>8.8634519295282075E-3</v>
      </c>
      <c r="V93" s="128">
        <f>SUM(V94:V103)</f>
        <v>0</v>
      </c>
      <c r="W93" s="38" t="str">
        <f>IF(AND(V4=0,V93&gt;=0), "",V93/V4)</f>
        <v/>
      </c>
      <c r="X93" s="91">
        <f t="shared" si="21"/>
        <v>1</v>
      </c>
      <c r="Y93" s="126">
        <f>SUM(Y94:Y103)</f>
        <v>96.605282055274415</v>
      </c>
      <c r="Z93" s="38">
        <f>IF(AND(Y4=0,Y93&gt;=0), "",Y93/Y4)</f>
        <v>1.7597341735170963E-3</v>
      </c>
      <c r="AA93" s="43">
        <f>IF(AND(Y124=0,Y93&gt;=0),"",Y93/Y124)</f>
        <v>7.3766792432721712E-3</v>
      </c>
      <c r="AB93" s="38">
        <f t="shared" si="22"/>
        <v>0.29077943159207126</v>
      </c>
      <c r="AC93" s="127">
        <f>SUM(AC94:AC103)</f>
        <v>349.31597888316088</v>
      </c>
      <c r="AD93" s="38">
        <f>IF(AND(AC4=0,AC93&gt;=0), "",AC93/AC4)</f>
        <v>1.9695140653063544E-3</v>
      </c>
      <c r="AE93" s="43">
        <f>IF(AND(AC124=0,AC93&gt;=0),"",AC93/AC124)</f>
        <v>8.3954883458807038E-3</v>
      </c>
      <c r="AF93" s="126">
        <f>SUM(AF94:AF103)</f>
        <v>490.41322293384815</v>
      </c>
      <c r="AG93" s="38">
        <f>IF(AND(AF4=0,AF93&gt;=0), "",AF93/AF4)</f>
        <v>7.9158255223627984E-3</v>
      </c>
      <c r="AH93" s="43">
        <f>IF(AND(AF124=0,AF93&gt;=0),"",AF93/AF124)</f>
        <v>3.4561264500262895E-2</v>
      </c>
      <c r="AI93" s="38">
        <f t="shared" si="41"/>
        <v>4.076463858914563</v>
      </c>
      <c r="AJ93" s="127">
        <f>SUM(AJ94:AJ103)</f>
        <v>839.72920181700897</v>
      </c>
      <c r="AK93" s="38">
        <f>IF(AND(AJ4=0,AJ93&gt;=0), "",AJ93/AJ4)</f>
        <v>3.5088863129137185E-3</v>
      </c>
      <c r="AL93" s="43">
        <f>IF(AND(AJ124=0,AJ93&gt;=0),"",AJ93/AJ124)</f>
        <v>1.5049649065963436E-2</v>
      </c>
      <c r="AM93" s="126">
        <f>SUM(AM94:AM103)</f>
        <v>54.247821471554708</v>
      </c>
      <c r="AN93" s="38">
        <f>IF(AND(AM4=0,AM93&gt;=0), "",AM93/AM4)</f>
        <v>9.7100314935525095E-4</v>
      </c>
      <c r="AO93" s="43">
        <f>IF(AND(AM124=0,AM93&gt;=0),"",AM93/AM124)</f>
        <v>3.9557227585893364E-3</v>
      </c>
      <c r="AP93" s="38">
        <f t="shared" si="42"/>
        <v>-0.88938344454290508</v>
      </c>
      <c r="AQ93" s="127">
        <f>SUM(AQ94:AQ103)</f>
        <v>893.97702328856371</v>
      </c>
      <c r="AR93" s="38">
        <f>IF(AND(AQ4=0,AQ93&gt;=0), "",AQ93/AQ4)</f>
        <v>3.0285535708302076E-3</v>
      </c>
      <c r="AS93" s="43">
        <f>IF(AND(AQ124=0,AQ93&gt;=0),"",AQ93/AQ124)</f>
        <v>1.2860939779013291E-2</v>
      </c>
      <c r="AT93" s="128">
        <f>SUM(AT94:AT103)</f>
        <v>0</v>
      </c>
      <c r="AU93" s="38" t="str">
        <f>IF(AND(AT4=0,AT93&gt;=0), "",AT93/AT4)</f>
        <v/>
      </c>
      <c r="AV93" s="91">
        <f t="shared" si="23"/>
        <v>1</v>
      </c>
      <c r="AW93" s="128">
        <f>SUM(AW94:AW103)</f>
        <v>148.99617054809394</v>
      </c>
      <c r="AX93" s="38">
        <f>IF(AND(AW4=0,AW93&gt;=0), "",AW93/AW4)</f>
        <v>3.0285535708302076E-3</v>
      </c>
      <c r="AY93" s="43">
        <f>IF(AND(AW124=0,AW93&gt;=0),"",AW93/AW124)</f>
        <v>1.2860939779013288E-2</v>
      </c>
      <c r="AZ93" s="128">
        <f>SUM(AZ94:AZ103)</f>
        <v>0</v>
      </c>
      <c r="BA93" s="38" t="str">
        <f>IF(AND(AZ4=0,AZ93&gt;=0), "",AZ93/AZ4)</f>
        <v/>
      </c>
      <c r="BB93" s="91">
        <f t="shared" si="24"/>
        <v>1</v>
      </c>
      <c r="BC93" s="126">
        <f>SUM(BC94:BC103)</f>
        <v>0</v>
      </c>
      <c r="BD93" s="38" t="str">
        <f>IF(AND(BC4=0,BC93&gt;=0), "",BC93/BC4)</f>
        <v/>
      </c>
      <c r="BE93" s="43" t="str">
        <f>IF(AND(BC124=0,BC93&gt;=0),"",BC93/BC124)</f>
        <v/>
      </c>
      <c r="BF93" s="38">
        <f t="shared" si="25"/>
        <v>-1</v>
      </c>
      <c r="BG93" s="127">
        <f>SUM(BG94:BG103)</f>
        <v>893.97702328856371</v>
      </c>
      <c r="BH93" s="38">
        <f>IF(AND(BG4=0,BG93&gt;=0), "",BG93/BG4)</f>
        <v>3.0285535708302076E-3</v>
      </c>
      <c r="BI93" s="43">
        <f>IF(AND(BG124=0,BG93&gt;=0),"",BG93/BG124)</f>
        <v>1.2860939779013291E-2</v>
      </c>
      <c r="BJ93" s="126">
        <f>SUM(BJ94:BJ103)</f>
        <v>0</v>
      </c>
      <c r="BK93" s="38" t="str">
        <f>IF(AND(BJ4=0,BJ93&gt;=0), "",BJ93/BJ4)</f>
        <v/>
      </c>
      <c r="BL93" s="43" t="str">
        <f>IF(AND(BJ124=0,BJ93&gt;=0),"",BJ93/BJ124)</f>
        <v/>
      </c>
      <c r="BM93" s="38" t="str">
        <f t="shared" si="43"/>
        <v/>
      </c>
      <c r="BN93" s="127">
        <f>SUM(BN94:BN103)</f>
        <v>893.97702328856371</v>
      </c>
      <c r="BO93" s="38">
        <f>IF(AND(BN4=0,BN93&gt;=0), "",BN93/BN4)</f>
        <v>3.0285535708302076E-3</v>
      </c>
      <c r="BP93" s="43">
        <f>IF(AND(BN124=0,BN93&gt;=0),"",BN93/BN124)</f>
        <v>1.2860939779013291E-2</v>
      </c>
      <c r="BQ93" s="126">
        <f>SUM(BQ94:BQ103)</f>
        <v>0</v>
      </c>
      <c r="BR93" s="38" t="str">
        <f>IF(AND(BQ4=0,BQ93&gt;=0), "",BQ93/BQ4)</f>
        <v/>
      </c>
      <c r="BS93" s="43" t="str">
        <f>IF(AND(BQ124=0,BQ93&gt;=0),"",BQ93/BQ124)</f>
        <v/>
      </c>
      <c r="BT93" s="38" t="str">
        <f t="shared" si="44"/>
        <v/>
      </c>
      <c r="BU93" s="127">
        <f>SUM(BU94:BU103)</f>
        <v>893.97702328856371</v>
      </c>
      <c r="BV93" s="38">
        <f>IF(AND(BU4=0,BU93&gt;=0), "",BU93/BU4)</f>
        <v>3.0285535708302076E-3</v>
      </c>
      <c r="BW93" s="43">
        <f>IF(AND(BU124=0,BU93&gt;=0),"",BU93/BU124)</f>
        <v>1.2860939779013291E-2</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893.97702328856371</v>
      </c>
      <c r="CF93" s="38">
        <f>IF(AND(CE4=0,CE93&gt;=0), "",CE93/CE4)</f>
        <v>3.0285535708302076E-3</v>
      </c>
      <c r="CG93" s="43">
        <f>IF(AND(CE124=0,CE93&gt;=0),"",CE93/CE124)</f>
        <v>1.2860939779013291E-2</v>
      </c>
      <c r="CH93" s="126">
        <f>SUM(CH94:CH103)</f>
        <v>0</v>
      </c>
      <c r="CI93" s="38" t="str">
        <f>IF(AND(CH4=0,CH93&gt;=0), "",CH93/CH4)</f>
        <v/>
      </c>
      <c r="CJ93" s="43" t="str">
        <f>IF(AND(CH124=0,CH93&gt;=0),"",CH93/CH124)</f>
        <v/>
      </c>
      <c r="CK93" s="38" t="str">
        <f t="shared" si="46"/>
        <v/>
      </c>
      <c r="CL93" s="127">
        <f>SUM(CL94:CL103)</f>
        <v>893.97702328856371</v>
      </c>
      <c r="CM93" s="38">
        <f>IF(AND(CL4=0,CL93&gt;=0), "",CL93/CL4)</f>
        <v>3.0285535708302076E-3</v>
      </c>
      <c r="CN93" s="43">
        <f>IF(AND(CL124=0,CL93&gt;=0),"",CL93/CL124)</f>
        <v>1.2860939779013291E-2</v>
      </c>
      <c r="CO93" s="126">
        <f>SUM(CO94:CO103)</f>
        <v>0</v>
      </c>
      <c r="CP93" s="38" t="str">
        <f>IF(AND(CO4=0,CO93&gt;=0), "",CO93/CO4)</f>
        <v/>
      </c>
      <c r="CQ93" s="43" t="str">
        <f>IF(AND(CO124=0,CO93&gt;=0),"",CO93/CO124)</f>
        <v/>
      </c>
      <c r="CR93" s="38" t="str">
        <f t="shared" si="47"/>
        <v/>
      </c>
      <c r="CS93" s="127">
        <f>SUM(CS94:CS103)</f>
        <v>893.97702328856371</v>
      </c>
      <c r="CT93" s="38">
        <f>IF(AND(CS4=0,CS93&gt;=0), "",CS93/CS4)</f>
        <v>3.0285535708302076E-3</v>
      </c>
      <c r="CU93" s="43">
        <f>IF(AND(CS124=0,CS93&gt;=0),"",CS93/CS124)</f>
        <v>1.2860939779013291E-2</v>
      </c>
      <c r="CV93" s="128">
        <f>SUM(CV94:CV103)</f>
        <v>0</v>
      </c>
      <c r="CW93" s="38" t="str">
        <f>IF(AND(CV4=0,CV93&gt;=0), "",CV93/CV4)</f>
        <v/>
      </c>
      <c r="CX93" s="91">
        <f t="shared" si="48"/>
        <v>1</v>
      </c>
    </row>
    <row r="94" spans="1:102" hidden="1" outlineLevel="1" x14ac:dyDescent="0.3">
      <c r="A94" s="29" t="s">
        <v>83</v>
      </c>
      <c r="B94" s="129">
        <f>+'N EERR RODEO'!B173</f>
        <v>0</v>
      </c>
      <c r="C94" s="30" t="str">
        <f>IF(AND(B4=0,B94&gt;=0), "",B94/B4)</f>
        <v/>
      </c>
      <c r="D94" s="47" t="str">
        <f>IF(AND(B124=0,B94&gt;=0),"",B94/B124)</f>
        <v/>
      </c>
      <c r="E94" s="129">
        <f>+'N EERR RODEO'!C173</f>
        <v>0</v>
      </c>
      <c r="F94" s="30">
        <f>IF(AND(E4=0,E94&gt;=0), "",E94/E4)</f>
        <v>0</v>
      </c>
      <c r="G94" s="47">
        <f>IF(AND(E124=0,E94&gt;=0),"",E94/E124)</f>
        <v>0</v>
      </c>
      <c r="H94" s="129">
        <f>+'N EERR RODEO'!D173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RODEO'!E173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RODEO'!F173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RODEO'!G173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RODEO'!H173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RODEO'!I173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RODEO'!J173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RODEO'!K173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RODEO'!L173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RODEO'!M173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RODEO'!N173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RODEO'!B174</f>
        <v>0</v>
      </c>
      <c r="C95" s="30" t="str">
        <f>IF(AND(B4=0,B95&gt;=0), "",B95/B4)</f>
        <v/>
      </c>
      <c r="D95" s="47" t="str">
        <f>IF(AND(B124=0,B95&gt;=0),"",B95/B124)</f>
        <v/>
      </c>
      <c r="E95" s="129">
        <f>+'N EERR RODEO'!C174</f>
        <v>80.406875150437912</v>
      </c>
      <c r="F95" s="30">
        <f>IF(AND(E4=0,E95&gt;=0), "",E95/E4)</f>
        <v>2.3374713370630184E-3</v>
      </c>
      <c r="G95" s="47">
        <f>IF(AND(E124=0,E95&gt;=0),"",E95/E124)</f>
        <v>8.9020769471972096E-3</v>
      </c>
      <c r="H95" s="129">
        <f>+'N EERR RODEO'!D174</f>
        <v>45.456656465731982</v>
      </c>
      <c r="I95" s="30">
        <f>IF(AND(H4=0,H95&gt;=0), "",H95/H4)</f>
        <v>1.1665511101051102E-3</v>
      </c>
      <c r="J95" s="47">
        <f>IF(AND(H124=0,H95&gt;=0),"",H95/H124)</f>
        <v>5.6217973187193499E-3</v>
      </c>
      <c r="K95" s="30">
        <f t="shared" si="64"/>
        <v>-0.43466704332577938</v>
      </c>
      <c r="L95" s="130">
        <f t="shared" si="79"/>
        <v>125.86353161616989</v>
      </c>
      <c r="M95" s="30">
        <f>IF(AND(L4=0,L95&gt;=0), "",L95/L4)</f>
        <v>1.7155615243180482E-3</v>
      </c>
      <c r="N95" s="47">
        <f>IF(AND(L124=0,L95&gt;=0),"",L95/L124)</f>
        <v>7.3526321838722625E-3</v>
      </c>
      <c r="O95" s="129">
        <f>+'N EERR RODEO'!E174</f>
        <v>0</v>
      </c>
      <c r="P95" s="30">
        <f>IF(AND(O4=0,O95&gt;=0), "",O95/O4)</f>
        <v>0</v>
      </c>
      <c r="Q95" s="47">
        <f>IF(AND(O124=0,O95&gt;=0),"",O95/O124)</f>
        <v>0</v>
      </c>
      <c r="R95" s="30">
        <f t="shared" si="66"/>
        <v>-1</v>
      </c>
      <c r="S95" s="130">
        <f t="shared" si="80"/>
        <v>125.86353161616989</v>
      </c>
      <c r="T95" s="30">
        <f>IF(AND(S4=0,S95&gt;=0), "",S95/S4)</f>
        <v>1.027760706573446E-3</v>
      </c>
      <c r="U95" s="47">
        <f>IF(AND(S124=0,S95&gt;=0),"",S95/S124)</f>
        <v>4.4144762218766174E-3</v>
      </c>
      <c r="V95" s="131"/>
      <c r="W95" s="30" t="str">
        <f>IF(AND(V4=0,V95&gt;=0), "",V95/V4)</f>
        <v/>
      </c>
      <c r="X95" s="47">
        <f t="shared" si="21"/>
        <v>1</v>
      </c>
      <c r="Y95" s="129">
        <f>+'N EERR RODEO'!F174</f>
        <v>96.605282055274415</v>
      </c>
      <c r="Z95" s="30">
        <f>IF(AND(Y4=0,Y95&gt;=0), "",Y95/Y4)</f>
        <v>1.7597341735170963E-3</v>
      </c>
      <c r="AA95" s="47">
        <f>IF(AND(Y124=0,Y95&gt;=0),"",Y95/Y124)</f>
        <v>7.3766792432721712E-3</v>
      </c>
      <c r="AB95" s="30">
        <f t="shared" si="22"/>
        <v>1</v>
      </c>
      <c r="AC95" s="130">
        <f t="shared" si="81"/>
        <v>222.46881367144431</v>
      </c>
      <c r="AD95" s="30">
        <f>IF(AND(AC4=0,AC95&gt;=0), "",AC95/AC4)</f>
        <v>1.2543241194370963E-3</v>
      </c>
      <c r="AE95" s="47">
        <f>IF(AND(AC124=0,AC95&gt;=0),"",AC95/AC124)</f>
        <v>5.3468333698105342E-3</v>
      </c>
      <c r="AF95" s="129">
        <f>+'N EERR RODEO'!G174</f>
        <v>416.80277139264206</v>
      </c>
      <c r="AG95" s="30">
        <f>IF(AND(AF4=0,AF95&gt;=0), "",AF95/AF4)</f>
        <v>6.727669363895742E-3</v>
      </c>
      <c r="AH95" s="47">
        <f>IF(AND(AF124=0,AF95&gt;=0),"",AF95/AF124)</f>
        <v>2.9373659095825056E-2</v>
      </c>
      <c r="AI95" s="30">
        <f t="shared" si="41"/>
        <v>3.3144925673335441</v>
      </c>
      <c r="AJ95" s="130">
        <f t="shared" si="62"/>
        <v>639.27158506408637</v>
      </c>
      <c r="AK95" s="30">
        <f>IF(AND(AJ4=0,AJ95&gt;=0), "",AJ95/AJ4)</f>
        <v>2.6712555788370052E-3</v>
      </c>
      <c r="AL95" s="47">
        <f>IF(AND(AJ124=0,AJ95&gt;=0),"",AJ95/AJ124)</f>
        <v>1.1457042332503315E-2</v>
      </c>
      <c r="AM95" s="129">
        <f>+'N EERR RODEO'!H174</f>
        <v>51.158864217230786</v>
      </c>
      <c r="AN95" s="30">
        <f>IF(AND(AM4=0,AM95&gt;=0), "",AM95/AM4)</f>
        <v>9.157126853179987E-4</v>
      </c>
      <c r="AO95" s="47">
        <f>IF(AND(AM124=0,AM95&gt;=0),"",AM95/AM124)</f>
        <v>3.7304776117838391E-3</v>
      </c>
      <c r="AP95" s="30">
        <f t="shared" si="42"/>
        <v>-0.87725881945003337</v>
      </c>
      <c r="AQ95" s="130">
        <f t="shared" si="63"/>
        <v>690.43044928131712</v>
      </c>
      <c r="AR95" s="30">
        <f>IF(AND(AQ4=0,AQ95&gt;=0), "",AQ95/AQ4)</f>
        <v>2.3389925558588874E-3</v>
      </c>
      <c r="AS95" s="47">
        <f>IF(AND(AQ124=0,AQ95&gt;=0),"",AQ95/AQ124)</f>
        <v>9.9326763423291022E-3</v>
      </c>
      <c r="AT95" s="131">
        <f t="shared" si="82"/>
        <v>0</v>
      </c>
      <c r="AU95" s="30" t="str">
        <f>IF(AND(AT4=0,AT95&gt;=0), "",AT95/AT4)</f>
        <v/>
      </c>
      <c r="AV95" s="47">
        <f t="shared" si="23"/>
        <v>1</v>
      </c>
      <c r="AW95" s="131">
        <f t="shared" si="40"/>
        <v>115.07174154688619</v>
      </c>
      <c r="AX95" s="30">
        <f>IF(AND(AW4=0,AW95&gt;=0), "",AW95/AW4)</f>
        <v>2.3389925558588874E-3</v>
      </c>
      <c r="AY95" s="47">
        <f>IF(AND(AW124=0,AW95&gt;=0),"",AW95/AW124)</f>
        <v>9.9326763423291005E-3</v>
      </c>
      <c r="AZ95" s="131">
        <f t="shared" si="70"/>
        <v>0</v>
      </c>
      <c r="BA95" s="30" t="str">
        <f>IF(AND(AZ4=0,AZ95&gt;=0), "",AZ95/AZ4)</f>
        <v/>
      </c>
      <c r="BB95" s="47">
        <f t="shared" si="24"/>
        <v>1</v>
      </c>
      <c r="BC95" s="129">
        <f>+'N EERR RODEO'!I174</f>
        <v>0</v>
      </c>
      <c r="BD95" s="30" t="str">
        <f>IF(AND(BC4=0,BC95&gt;=0), "",BC95/BC4)</f>
        <v/>
      </c>
      <c r="BE95" s="47" t="str">
        <f>IF(AND(BC124=0,BC95&gt;=0),"",BC95/BC124)</f>
        <v/>
      </c>
      <c r="BF95" s="30">
        <f t="shared" si="25"/>
        <v>-1</v>
      </c>
      <c r="BG95" s="130">
        <f t="shared" si="83"/>
        <v>690.43044928131712</v>
      </c>
      <c r="BH95" s="30">
        <f>IF(AND(BG4=0,BG95&gt;=0), "",BG95/BG4)</f>
        <v>2.3389925558588874E-3</v>
      </c>
      <c r="BI95" s="47">
        <f>IF(AND(BG124=0,BG95&gt;=0),"",BG95/BG124)</f>
        <v>9.9326763423291022E-3</v>
      </c>
      <c r="BJ95" s="129">
        <f>+'N EERR RODEO'!J174</f>
        <v>0</v>
      </c>
      <c r="BK95" s="30" t="str">
        <f>IF(AND(BJ4=0,BJ95&gt;=0), "",BJ95/BJ4)</f>
        <v/>
      </c>
      <c r="BL95" s="47" t="str">
        <f>IF(AND(BJ124=0,BJ95&gt;=0),"",BJ95/BJ124)</f>
        <v/>
      </c>
      <c r="BM95" s="30" t="str">
        <f t="shared" si="43"/>
        <v/>
      </c>
      <c r="BN95" s="130">
        <f t="shared" si="84"/>
        <v>690.43044928131712</v>
      </c>
      <c r="BO95" s="30">
        <f>IF(AND(BN4=0,BN95&gt;=0), "",BN95/BN4)</f>
        <v>2.3389925558588874E-3</v>
      </c>
      <c r="BP95" s="47">
        <f>IF(AND(BN124=0,BN95&gt;=0),"",BN95/BN124)</f>
        <v>9.9326763423291022E-3</v>
      </c>
      <c r="BQ95" s="129">
        <f>+'N EERR RODEO'!K174</f>
        <v>0</v>
      </c>
      <c r="BR95" s="30" t="str">
        <f>IF(AND(BQ4=0,BQ95&gt;=0), "",BQ95/BQ4)</f>
        <v/>
      </c>
      <c r="BS95" s="47" t="str">
        <f>IF(AND(BQ124=0,BQ95&gt;=0),"",BQ95/BQ124)</f>
        <v/>
      </c>
      <c r="BT95" s="30" t="str">
        <f t="shared" si="44"/>
        <v/>
      </c>
      <c r="BU95" s="130">
        <f t="shared" si="85"/>
        <v>690.43044928131712</v>
      </c>
      <c r="BV95" s="30">
        <f>IF(AND(BU4=0,BU95&gt;=0), "",BU95/BU4)</f>
        <v>2.3389925558588874E-3</v>
      </c>
      <c r="BW95" s="47">
        <f>IF(AND(BU124=0,BU95&gt;=0),"",BU95/BU124)</f>
        <v>9.9326763423291022E-3</v>
      </c>
      <c r="BX95" s="131">
        <f t="shared" si="86"/>
        <v>0</v>
      </c>
      <c r="BY95" s="30" t="str">
        <f>IF(AND(BX4=0,BX95&gt;=0), "",BX95/BX4)</f>
        <v/>
      </c>
      <c r="BZ95" s="47">
        <f t="shared" si="45"/>
        <v>1</v>
      </c>
      <c r="CA95" s="129">
        <f>+'N EERR RODEO'!L174</f>
        <v>0</v>
      </c>
      <c r="CB95" s="30" t="str">
        <f>IF(AND(CA4=0,CA95&gt;=0), "",CA95/CA4)</f>
        <v/>
      </c>
      <c r="CC95" s="47" t="str">
        <f>IF(AND(CA124=0,CA95&gt;=0),"",CA95/CA124)</f>
        <v/>
      </c>
      <c r="CD95" s="30" t="str">
        <f t="shared" si="26"/>
        <v/>
      </c>
      <c r="CE95" s="130">
        <f t="shared" si="87"/>
        <v>690.43044928131712</v>
      </c>
      <c r="CF95" s="30">
        <f>IF(AND(CE4=0,CE95&gt;=0), "",CE95/CE4)</f>
        <v>2.3389925558588874E-3</v>
      </c>
      <c r="CG95" s="47">
        <f>IF(AND(CE124=0,CE95&gt;=0),"",CE95/CE124)</f>
        <v>9.9326763423291022E-3</v>
      </c>
      <c r="CH95" s="129">
        <f>+'N EERR RODEO'!M174</f>
        <v>0</v>
      </c>
      <c r="CI95" s="30" t="str">
        <f>IF(AND(CH4=0,CH95&gt;=0), "",CH95/CH4)</f>
        <v/>
      </c>
      <c r="CJ95" s="47" t="str">
        <f>IF(AND(CH124=0,CH95&gt;=0),"",CH95/CH124)</f>
        <v/>
      </c>
      <c r="CK95" s="30" t="str">
        <f t="shared" si="46"/>
        <v/>
      </c>
      <c r="CL95" s="130">
        <f t="shared" si="88"/>
        <v>690.43044928131712</v>
      </c>
      <c r="CM95" s="30">
        <f>IF(AND(CL4=0,CL95&gt;=0), "",CL95/CL4)</f>
        <v>2.3389925558588874E-3</v>
      </c>
      <c r="CN95" s="47">
        <f>IF(AND(CL124=0,CL95&gt;=0),"",CL95/CL124)</f>
        <v>9.9326763423291022E-3</v>
      </c>
      <c r="CO95" s="129">
        <f>+'N EERR RODEO'!N174</f>
        <v>0</v>
      </c>
      <c r="CP95" s="30" t="str">
        <f>IF(AND(CO4=0,CO95&gt;=0), "",CO95/CO4)</f>
        <v/>
      </c>
      <c r="CQ95" s="47" t="str">
        <f>IF(AND(CO124=0,CO95&gt;=0),"",CO95/CO124)</f>
        <v/>
      </c>
      <c r="CR95" s="30" t="str">
        <f t="shared" si="47"/>
        <v/>
      </c>
      <c r="CS95" s="130">
        <f t="shared" si="89"/>
        <v>690.43044928131712</v>
      </c>
      <c r="CT95" s="30">
        <f>IF(AND(CS4=0,CS95&gt;=0), "",CS95/CS4)</f>
        <v>2.3389925558588874E-3</v>
      </c>
      <c r="CU95" s="47">
        <f>IF(AND(CS124=0,CS95&gt;=0),"",CS95/CS124)</f>
        <v>9.9326763423291022E-3</v>
      </c>
      <c r="CV95" s="131">
        <f t="shared" si="90"/>
        <v>0</v>
      </c>
      <c r="CW95" s="30" t="str">
        <f>IF(AND(CV4=0,CV95&gt;=0), "",CV95/CV4)</f>
        <v/>
      </c>
      <c r="CX95" s="47">
        <f t="shared" si="48"/>
        <v>1</v>
      </c>
    </row>
    <row r="96" spans="1:102" hidden="1" outlineLevel="1" x14ac:dyDescent="0.3">
      <c r="A96" s="29" t="s">
        <v>2</v>
      </c>
      <c r="B96" s="129">
        <f>+'N EERR RODEO'!B175+'N EERR RODEO'!B176+'N EERR RODEO'!B177+'N EERR RODEO'!B178</f>
        <v>0</v>
      </c>
      <c r="C96" s="30" t="str">
        <f>IF(AND(B4=0,B96&gt;=0), "",B96/B4)</f>
        <v/>
      </c>
      <c r="D96" s="47" t="str">
        <f>IF(AND(B124=0,B96&gt;=0),"",B96/B124)</f>
        <v/>
      </c>
      <c r="E96" s="129">
        <f>+'N EERR RODEO'!C175+'N EERR RODEO'!C176+'N EERR RODEO'!C177+'N EERR RODEO'!C178</f>
        <v>52.004570349386228</v>
      </c>
      <c r="F96" s="30">
        <f>IF(AND(E4=0,E96&gt;=0), "",E96/E4)</f>
        <v>1.5118009792139721E-3</v>
      </c>
      <c r="G96" s="47">
        <f>IF(AND(E124=0,E96&gt;=0),"",E96/E124)</f>
        <v>5.7575759036775026E-3</v>
      </c>
      <c r="H96" s="129">
        <f>+'N EERR RODEO'!D175+'N EERR RODEO'!D176+'N EERR RODEO'!D177+'N EERR RODEO'!D178</f>
        <v>0</v>
      </c>
      <c r="I96" s="30">
        <f>IF(AND(H4=0,H96&gt;=0), "",H96/H4)</f>
        <v>0</v>
      </c>
      <c r="J96" s="47">
        <f>IF(AND(H124=0,H96&gt;=0),"",H96/H124)</f>
        <v>0</v>
      </c>
      <c r="K96" s="30">
        <f t="shared" si="64"/>
        <v>-1</v>
      </c>
      <c r="L96" s="130">
        <f t="shared" si="79"/>
        <v>52.004570349386228</v>
      </c>
      <c r="M96" s="30">
        <f>IF(AND(L4=0,L96&gt;=0), "",L96/L4)</f>
        <v>7.0883947744428577E-4</v>
      </c>
      <c r="N96" s="47">
        <f>IF(AND(L124=0,L96&gt;=0),"",L96/L124)</f>
        <v>3.0379767097701762E-3</v>
      </c>
      <c r="O96" s="129">
        <f>+'N EERR RODEO'!E175+'N EERR RODEO'!E176+'N EERR RODEO'!E177+'N EERR RODEO'!E178</f>
        <v>74.84259486233033</v>
      </c>
      <c r="P96" s="30">
        <f>IF(AND(O4=0,O96&gt;=0), "",O96/O4)</f>
        <v>1.5243494640480584E-3</v>
      </c>
      <c r="Q96" s="47">
        <f>IF(AND(O124=0,O96&gt;=0),"",O96/O124)</f>
        <v>6.5689521846690052E-3</v>
      </c>
      <c r="R96" s="30">
        <f t="shared" si="66"/>
        <v>1</v>
      </c>
      <c r="S96" s="130">
        <f t="shared" si="80"/>
        <v>126.84716521171656</v>
      </c>
      <c r="T96" s="30">
        <f>IF(AND(S4=0,S96&gt;=0), "",S96/S4)</f>
        <v>1.035792738935698E-3</v>
      </c>
      <c r="U96" s="47">
        <f>IF(AND(S124=0,S96&gt;=0),"",S96/S124)</f>
        <v>4.4489757076515892E-3</v>
      </c>
      <c r="V96" s="131"/>
      <c r="W96" s="30" t="str">
        <f>IF(AND(V4=0,V96&gt;=0), "",V96/V4)</f>
        <v/>
      </c>
      <c r="X96" s="47">
        <f t="shared" si="21"/>
        <v>1</v>
      </c>
      <c r="Y96" s="129">
        <f>+'N EERR RODEO'!F175+'N EERR RODEO'!F176+'N EERR RODEO'!F177+'N EERR RODEO'!F178</f>
        <v>0</v>
      </c>
      <c r="Z96" s="30">
        <f>IF(AND(Y4=0,Y96&gt;=0), "",Y96/Y4)</f>
        <v>0</v>
      </c>
      <c r="AA96" s="47">
        <f>IF(AND(Y124=0,Y96&gt;=0),"",Y96/Y124)</f>
        <v>0</v>
      </c>
      <c r="AB96" s="30">
        <f t="shared" si="22"/>
        <v>-1</v>
      </c>
      <c r="AC96" s="130">
        <f t="shared" si="81"/>
        <v>126.84716521171656</v>
      </c>
      <c r="AD96" s="30">
        <f>IF(AND(AC4=0,AC96&gt;=0), "",AC96/AC4)</f>
        <v>7.1518994586925778E-4</v>
      </c>
      <c r="AE96" s="47">
        <f>IF(AND(AC124=0,AC96&gt;=0),"",AC96/AC124)</f>
        <v>3.0486549760701696E-3</v>
      </c>
      <c r="AF96" s="129">
        <f>+'N EERR RODEO'!G175+'N EERR RODEO'!G176+'N EERR RODEO'!G177+'N EERR RODEO'!G178</f>
        <v>56.436714920746333</v>
      </c>
      <c r="AG96" s="30">
        <f>IF(AND(AF4=0,AF96&gt;=0), "",AF96/AF4)</f>
        <v>9.109525752494205E-4</v>
      </c>
      <c r="AH96" s="47">
        <f>IF(AND(AF124=0,AF96&gt;=0),"",AF96/AF124)</f>
        <v>3.9773075861067346E-3</v>
      </c>
      <c r="AI96" s="30">
        <f t="shared" si="41"/>
        <v>1</v>
      </c>
      <c r="AJ96" s="130">
        <f t="shared" si="62"/>
        <v>183.28388013246288</v>
      </c>
      <c r="AK96" s="30">
        <f>IF(AND(AJ4=0,AJ96&gt;=0), "",AJ96/AJ4)</f>
        <v>7.6586868359814972E-4</v>
      </c>
      <c r="AL96" s="47">
        <f>IF(AND(AJ124=0,AJ96&gt;=0),"",AJ96/AJ124)</f>
        <v>3.2848185694544499E-3</v>
      </c>
      <c r="AM96" s="129">
        <f>+'N EERR RODEO'!H175+'N EERR RODEO'!H176+'N EERR RODEO'!H177+'N EERR RODEO'!H178</f>
        <v>3.0889572543239252</v>
      </c>
      <c r="AN96" s="30">
        <f>IF(AND(AM4=0,AM96&gt;=0), "",AM96/AM4)</f>
        <v>5.529046403725233E-5</v>
      </c>
      <c r="AO96" s="47">
        <f>IF(AND(AM124=0,AM96&gt;=0),"",AM96/AM124)</f>
        <v>2.2524514680549788E-4</v>
      </c>
      <c r="AP96" s="30">
        <f t="shared" si="42"/>
        <v>-0.94526688417882365</v>
      </c>
      <c r="AQ96" s="130">
        <f t="shared" si="63"/>
        <v>186.37283738678681</v>
      </c>
      <c r="AR96" s="30">
        <f>IF(AND(AQ4=0,AQ96&gt;=0), "",AQ96/AQ4)</f>
        <v>6.3138101703908919E-4</v>
      </c>
      <c r="AS96" s="47">
        <f>IF(AND(AQ124=0,AQ96&gt;=0),"",AQ96/AQ124)</f>
        <v>2.681198482325653E-3</v>
      </c>
      <c r="AT96" s="131">
        <f t="shared" si="82"/>
        <v>0</v>
      </c>
      <c r="AU96" s="30" t="str">
        <f>IF(AND(AT4=0,AT96&gt;=0), "",AT96/AT4)</f>
        <v/>
      </c>
      <c r="AV96" s="47">
        <f t="shared" si="23"/>
        <v>1</v>
      </c>
      <c r="AW96" s="131">
        <f t="shared" si="40"/>
        <v>31.06213956446447</v>
      </c>
      <c r="AX96" s="30">
        <f>IF(AND(AW4=0,AW96&gt;=0), "",AW96/AW4)</f>
        <v>6.3138101703908919E-4</v>
      </c>
      <c r="AY96" s="47">
        <f>IF(AND(AW124=0,AW96&gt;=0),"",AW96/AW124)</f>
        <v>2.6811984823256526E-3</v>
      </c>
      <c r="AZ96" s="131">
        <f t="shared" si="70"/>
        <v>0</v>
      </c>
      <c r="BA96" s="30" t="str">
        <f>IF(AND(AZ4=0,AZ96&gt;=0), "",AZ96/AZ4)</f>
        <v/>
      </c>
      <c r="BB96" s="47">
        <f t="shared" si="24"/>
        <v>1</v>
      </c>
      <c r="BC96" s="129">
        <f>+'N EERR RODEO'!I175+'N EERR RODEO'!I176+'N EERR RODEO'!I177+'N EERR RODEO'!I178</f>
        <v>0</v>
      </c>
      <c r="BD96" s="30" t="str">
        <f>IF(AND(BC4=0,BC96&gt;=0), "",BC96/BC4)</f>
        <v/>
      </c>
      <c r="BE96" s="47" t="str">
        <f>IF(AND(BC124=0,BC96&gt;=0),"",BC96/BC124)</f>
        <v/>
      </c>
      <c r="BF96" s="30">
        <f t="shared" si="25"/>
        <v>-1</v>
      </c>
      <c r="BG96" s="130">
        <f t="shared" si="83"/>
        <v>186.37283738678681</v>
      </c>
      <c r="BH96" s="30">
        <f>IF(AND(BG4=0,BG96&gt;=0), "",BG96/BG4)</f>
        <v>6.3138101703908919E-4</v>
      </c>
      <c r="BI96" s="47">
        <f>IF(AND(BG124=0,BG96&gt;=0),"",BG96/BG124)</f>
        <v>2.681198482325653E-3</v>
      </c>
      <c r="BJ96" s="129">
        <f>+'N EERR RODEO'!J175+'N EERR RODEO'!J176+'N EERR RODEO'!J177+'N EERR RODEO'!J178</f>
        <v>0</v>
      </c>
      <c r="BK96" s="30" t="str">
        <f>IF(AND(BJ4=0,BJ96&gt;=0), "",BJ96/BJ4)</f>
        <v/>
      </c>
      <c r="BL96" s="47" t="str">
        <f>IF(AND(BJ124=0,BJ96&gt;=0),"",BJ96/BJ124)</f>
        <v/>
      </c>
      <c r="BM96" s="30" t="str">
        <f t="shared" si="43"/>
        <v/>
      </c>
      <c r="BN96" s="130">
        <f t="shared" si="84"/>
        <v>186.37283738678681</v>
      </c>
      <c r="BO96" s="30">
        <f>IF(AND(BN4=0,BN96&gt;=0), "",BN96/BN4)</f>
        <v>6.3138101703908919E-4</v>
      </c>
      <c r="BP96" s="47">
        <f>IF(AND(BN124=0,BN96&gt;=0),"",BN96/BN124)</f>
        <v>2.681198482325653E-3</v>
      </c>
      <c r="BQ96" s="129">
        <f>+'N EERR RODEO'!K175+'N EERR RODEO'!K176+'N EERR RODEO'!K177+'N EERR RODEO'!K178</f>
        <v>0</v>
      </c>
      <c r="BR96" s="30" t="str">
        <f>IF(AND(BQ4=0,BQ96&gt;=0), "",BQ96/BQ4)</f>
        <v/>
      </c>
      <c r="BS96" s="47" t="str">
        <f>IF(AND(BQ124=0,BQ96&gt;=0),"",BQ96/BQ124)</f>
        <v/>
      </c>
      <c r="BT96" s="30" t="str">
        <f t="shared" si="44"/>
        <v/>
      </c>
      <c r="BU96" s="130">
        <f t="shared" si="85"/>
        <v>186.37283738678681</v>
      </c>
      <c r="BV96" s="30">
        <f>IF(AND(BU4=0,BU96&gt;=0), "",BU96/BU4)</f>
        <v>6.3138101703908919E-4</v>
      </c>
      <c r="BW96" s="47">
        <f>IF(AND(BU124=0,BU96&gt;=0),"",BU96/BU124)</f>
        <v>2.681198482325653E-3</v>
      </c>
      <c r="BX96" s="131">
        <f t="shared" si="86"/>
        <v>0</v>
      </c>
      <c r="BY96" s="30" t="str">
        <f>IF(AND(BX4=0,BX96&gt;=0), "",BX96/BX4)</f>
        <v/>
      </c>
      <c r="BZ96" s="47">
        <f t="shared" si="45"/>
        <v>1</v>
      </c>
      <c r="CA96" s="129">
        <f>+'N EERR RODEO'!L175+'N EERR RODEO'!L176+'N EERR RODEO'!L177+'N EERR RODEO'!L178</f>
        <v>0</v>
      </c>
      <c r="CB96" s="30" t="str">
        <f>IF(AND(CA4=0,CA96&gt;=0), "",CA96/CA4)</f>
        <v/>
      </c>
      <c r="CC96" s="47" t="str">
        <f>IF(AND(CA124=0,CA96&gt;=0),"",CA96/CA124)</f>
        <v/>
      </c>
      <c r="CD96" s="30" t="str">
        <f t="shared" si="26"/>
        <v/>
      </c>
      <c r="CE96" s="130">
        <f t="shared" si="87"/>
        <v>186.37283738678681</v>
      </c>
      <c r="CF96" s="30">
        <f>IF(AND(CE4=0,CE96&gt;=0), "",CE96/CE4)</f>
        <v>6.3138101703908919E-4</v>
      </c>
      <c r="CG96" s="47">
        <f>IF(AND(CE124=0,CE96&gt;=0),"",CE96/CE124)</f>
        <v>2.681198482325653E-3</v>
      </c>
      <c r="CH96" s="129">
        <f>+'N EERR RODEO'!M175+'N EERR RODEO'!M176+'N EERR RODEO'!M177+'N EERR RODEO'!M178</f>
        <v>0</v>
      </c>
      <c r="CI96" s="30" t="str">
        <f>IF(AND(CH4=0,CH96&gt;=0), "",CH96/CH4)</f>
        <v/>
      </c>
      <c r="CJ96" s="47" t="str">
        <f>IF(AND(CH124=0,CH96&gt;=0),"",CH96/CH124)</f>
        <v/>
      </c>
      <c r="CK96" s="30" t="str">
        <f t="shared" si="46"/>
        <v/>
      </c>
      <c r="CL96" s="130">
        <f t="shared" si="88"/>
        <v>186.37283738678681</v>
      </c>
      <c r="CM96" s="30">
        <f>IF(AND(CL4=0,CL96&gt;=0), "",CL96/CL4)</f>
        <v>6.3138101703908919E-4</v>
      </c>
      <c r="CN96" s="47">
        <f>IF(AND(CL124=0,CL96&gt;=0),"",CL96/CL124)</f>
        <v>2.681198482325653E-3</v>
      </c>
      <c r="CO96" s="129">
        <f>+'N EERR RODEO'!N175+'N EERR RODEO'!N176+'N EERR RODEO'!N177+'N EERR RODEO'!N178</f>
        <v>0</v>
      </c>
      <c r="CP96" s="30" t="str">
        <f>IF(AND(CO4=0,CO96&gt;=0), "",CO96/CO4)</f>
        <v/>
      </c>
      <c r="CQ96" s="47" t="str">
        <f>IF(AND(CO124=0,CO96&gt;=0),"",CO96/CO124)</f>
        <v/>
      </c>
      <c r="CR96" s="30" t="str">
        <f t="shared" si="47"/>
        <v/>
      </c>
      <c r="CS96" s="130">
        <f t="shared" si="89"/>
        <v>186.37283738678681</v>
      </c>
      <c r="CT96" s="30">
        <f>IF(AND(CS4=0,CS96&gt;=0), "",CS96/CS4)</f>
        <v>6.3138101703908919E-4</v>
      </c>
      <c r="CU96" s="47">
        <f>IF(AND(CS124=0,CS96&gt;=0),"",CS96/CS124)</f>
        <v>2.681198482325653E-3</v>
      </c>
      <c r="CV96" s="131">
        <f t="shared" si="90"/>
        <v>0</v>
      </c>
      <c r="CW96" s="30" t="str">
        <f>IF(AND(CV4=0,CV96&gt;=0), "",CV96/CV4)</f>
        <v/>
      </c>
      <c r="CX96" s="47">
        <f t="shared" si="48"/>
        <v>1</v>
      </c>
    </row>
    <row r="97" spans="1:219" hidden="1" outlineLevel="1" x14ac:dyDescent="0.3">
      <c r="A97" s="29" t="s">
        <v>85</v>
      </c>
      <c r="B97" s="129">
        <f>+'N EERR RODEO'!B179+'N EERR RODEO'!B180</f>
        <v>0</v>
      </c>
      <c r="C97" s="30" t="str">
        <f>IF(AND(B4=0,B97&gt;=0), "",B97/B4)</f>
        <v/>
      </c>
      <c r="D97" s="47" t="str">
        <f>IF(AND(B124=0,B97&gt;=0),"",B97/B124)</f>
        <v/>
      </c>
      <c r="E97" s="129">
        <f>+'N EERR RODEO'!C179+'N EERR RODEO'!C180</f>
        <v>0</v>
      </c>
      <c r="F97" s="30">
        <f>IF(AND(E4=0,E97&gt;=0), "",E97/E4)</f>
        <v>0</v>
      </c>
      <c r="G97" s="47">
        <f>IF(AND(E124=0,E97&gt;=0),"",E97/E124)</f>
        <v>0</v>
      </c>
      <c r="H97" s="129">
        <f>+'N EERR RODEO'!D179+'N EERR RODEO'!D180</f>
        <v>0</v>
      </c>
      <c r="I97" s="30">
        <f>IF(AND(H4=0,H97&gt;=0), "",H97/H4)</f>
        <v>0</v>
      </c>
      <c r="J97" s="47">
        <f>IF(AND(H124=0,H97&gt;=0),"",H97/H124)</f>
        <v>0</v>
      </c>
      <c r="K97" s="30" t="str">
        <f t="shared" si="64"/>
        <v/>
      </c>
      <c r="L97" s="130">
        <f t="shared" si="79"/>
        <v>0</v>
      </c>
      <c r="M97" s="30">
        <f>IF(AND(L4=0,L97&gt;=0), "",L97/L4)</f>
        <v>0</v>
      </c>
      <c r="N97" s="47">
        <f>IF(AND(L124=0,L97&gt;=0),"",L97/L124)</f>
        <v>0</v>
      </c>
      <c r="O97" s="129">
        <f>+'N EERR RODEO'!E179+'N EERR RODEO'!E180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RODEO'!F179+'N EERR RODEO'!F180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RODEO'!G179+'N EERR RODEO'!G180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RODEO'!H179+'N EERR RODEO'!H180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RODEO'!I179+'N EERR RODEO'!I180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RODEO'!J179+'N EERR RODEO'!J180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RODEO'!K179+'N EERR RODEO'!K180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RODEO'!L179+'N EERR RODEO'!L180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RODEO'!M179+'N EERR RODEO'!M180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RODEO'!N179+'N EERR RODEO'!N180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RODEO'!B181</f>
        <v>0</v>
      </c>
      <c r="C98" s="30" t="str">
        <f>IF(AND(B4=0,B98&gt;=0), "",B98/B4)</f>
        <v/>
      </c>
      <c r="D98" s="47" t="str">
        <f>IF(AND(B124=0,B98&gt;=0),"",B98/B124)</f>
        <v/>
      </c>
      <c r="E98" s="129">
        <f>+'N EERR RODEO'!C181</f>
        <v>0</v>
      </c>
      <c r="F98" s="30">
        <f>IF(AND(E4=0,E98&gt;=0), "",E98/E4)</f>
        <v>0</v>
      </c>
      <c r="G98" s="47">
        <f>IF(AND(E124=0,E98&gt;=0),"",E98/E124)</f>
        <v>0</v>
      </c>
      <c r="H98" s="129">
        <f>+'N EERR RODEO'!D181</f>
        <v>0</v>
      </c>
      <c r="I98" s="30">
        <f>IF(AND(H4=0,H98&gt;=0), "",H98/H4)</f>
        <v>0</v>
      </c>
      <c r="J98" s="47">
        <f>IF(AND(H124=0,H98&gt;=0),"",H98/H124)</f>
        <v>0</v>
      </c>
      <c r="K98" s="30" t="str">
        <f t="shared" si="64"/>
        <v/>
      </c>
      <c r="L98" s="130">
        <f t="shared" si="79"/>
        <v>0</v>
      </c>
      <c r="M98" s="30">
        <f>IF(AND(L4=0,L98&gt;=0), "",L98/L4)</f>
        <v>0</v>
      </c>
      <c r="N98" s="47">
        <f>IF(AND(L124=0,L98&gt;=0),"",L98/L124)</f>
        <v>0</v>
      </c>
      <c r="O98" s="129">
        <f>+'N EERR RODEO'!E181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RODEO'!F181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RODEO'!G181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RODEO'!H181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RODEO'!I181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RODEO'!J181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RODEO'!K181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RODEO'!L181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RODEO'!M181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RODEO'!N181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RODEO'!B182</f>
        <v>0</v>
      </c>
      <c r="C99" s="30" t="str">
        <f>IF(AND(B4=0,B99&gt;=0), "",B99/B4)</f>
        <v/>
      </c>
      <c r="D99" s="47" t="str">
        <f>IF(AND(B124=0,B99&gt;=0),"",B99/B124)</f>
        <v/>
      </c>
      <c r="E99" s="129">
        <f>+'N EERR RODEO'!C182</f>
        <v>0</v>
      </c>
      <c r="F99" s="30">
        <f>IF(AND(E4=0,E99&gt;=0), "",E99/E4)</f>
        <v>0</v>
      </c>
      <c r="G99" s="47">
        <f>IF(AND(E124=0,E99&gt;=0),"",E99/E124)</f>
        <v>0</v>
      </c>
      <c r="H99" s="129">
        <f>+'N EERR RODEO'!D182</f>
        <v>0</v>
      </c>
      <c r="I99" s="30">
        <f>IF(AND(H4=0,H99&gt;=0), "",H99/H4)</f>
        <v>0</v>
      </c>
      <c r="J99" s="47">
        <f>IF(AND(H124=0,H99&gt;=0),"",H99/H124)</f>
        <v>0</v>
      </c>
      <c r="K99" s="30" t="str">
        <f t="shared" si="64"/>
        <v/>
      </c>
      <c r="L99" s="130">
        <f t="shared" si="79"/>
        <v>0</v>
      </c>
      <c r="M99" s="30">
        <f>IF(AND(L4=0,L99&gt;=0), "",L99/L4)</f>
        <v>0</v>
      </c>
      <c r="N99" s="47">
        <f>IF(AND(L124=0,L99&gt;=0),"",L99/L124)</f>
        <v>0</v>
      </c>
      <c r="O99" s="129">
        <f>+'N EERR RODEO'!E182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RODEO'!F182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RODEO'!G182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RODEO'!H182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RODEO'!I182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RODEO'!J182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RODEO'!K182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RODEO'!L182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RODEO'!M182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RODEO'!N182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RODEO'!B183</f>
        <v>0</v>
      </c>
      <c r="C100" s="30" t="str">
        <f>IF(AND(B4=0,B100&gt;=0), "",B100/B4)</f>
        <v/>
      </c>
      <c r="D100" s="47" t="str">
        <f>IF(AND(B124=0,B100&gt;=0),"",B100/B124)</f>
        <v/>
      </c>
      <c r="E100" s="129">
        <f>+'N EERR RODEO'!C183</f>
        <v>0</v>
      </c>
      <c r="F100" s="30">
        <f>IF(AND(E4=0,E100&gt;=0), "",E100/E4)</f>
        <v>0</v>
      </c>
      <c r="G100" s="47">
        <f>IF(AND(E124=0,E100&gt;=0),"",E100/E124)</f>
        <v>0</v>
      </c>
      <c r="H100" s="129">
        <f>+'N EERR RODEO'!D183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RODEO'!E183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RODEO'!F183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RODEO'!G183</f>
        <v>17.173736620459731</v>
      </c>
      <c r="AG100" s="30">
        <f>IF(AND(AF4=0,AF100&gt;=0), "",AF100/AF4)</f>
        <v>2.7720358321763544E-4</v>
      </c>
      <c r="AH100" s="47">
        <f>IF(AND(AF124=0,AF100&gt;=0),"",AF100/AF124)</f>
        <v>1.2102978183310999E-3</v>
      </c>
      <c r="AI100" s="30">
        <f t="shared" si="41"/>
        <v>1</v>
      </c>
      <c r="AJ100" s="130">
        <f t="shared" si="62"/>
        <v>17.173736620459731</v>
      </c>
      <c r="AK100" s="30">
        <f>IF(AND(AJ4=0,AJ100&gt;=0), "",AJ100/AJ4)</f>
        <v>7.1762050478563761E-5</v>
      </c>
      <c r="AL100" s="47">
        <f>IF(AND(AJ124=0,AJ100&gt;=0),"",AJ100/AJ124)</f>
        <v>3.0778816400566991E-4</v>
      </c>
      <c r="AM100" s="129">
        <f>+'N EERR RODEO'!H183</f>
        <v>0</v>
      </c>
      <c r="AN100" s="30">
        <f>IF(AND(AM4=0,AM100&gt;=0), "",AM100/AM4)</f>
        <v>0</v>
      </c>
      <c r="AO100" s="47">
        <f>IF(AND(AM124=0,AM100&gt;=0),"",AM100/AM124)</f>
        <v>0</v>
      </c>
      <c r="AP100" s="30">
        <f t="shared" si="42"/>
        <v>-1</v>
      </c>
      <c r="AQ100" s="130">
        <f t="shared" si="63"/>
        <v>17.173736620459731</v>
      </c>
      <c r="AR100" s="30">
        <f>IF(AND(AQ4=0,AQ100&gt;=0), "",AQ100/AQ4)</f>
        <v>5.8179997932231181E-5</v>
      </c>
      <c r="AS100" s="47">
        <f>IF(AND(AQ124=0,AQ100&gt;=0),"",AQ100/AQ124)</f>
        <v>2.4706495435853487E-4</v>
      </c>
      <c r="AT100" s="131">
        <f t="shared" si="82"/>
        <v>0</v>
      </c>
      <c r="AU100" s="30" t="str">
        <f>IF(AND(AT4=0,AT100&gt;=0), "",AT100/AT4)</f>
        <v/>
      </c>
      <c r="AV100" s="47">
        <f t="shared" si="23"/>
        <v>1</v>
      </c>
      <c r="AW100" s="131">
        <f t="shared" si="40"/>
        <v>2.8622894367432887</v>
      </c>
      <c r="AX100" s="30">
        <f>IF(AND(AW4=0,AW100&gt;=0), "",AW100/AW4)</f>
        <v>5.8179997932231187E-5</v>
      </c>
      <c r="AY100" s="47">
        <f>IF(AND(AW124=0,AW100&gt;=0),"",AW100/AW124)</f>
        <v>2.4706495435853482E-4</v>
      </c>
      <c r="AZ100" s="131">
        <f t="shared" si="70"/>
        <v>0</v>
      </c>
      <c r="BA100" s="30" t="str">
        <f>IF(AND(AZ4=0,AZ100&gt;=0), "",AZ100/AZ4)</f>
        <v/>
      </c>
      <c r="BB100" s="47">
        <f t="shared" si="24"/>
        <v>1</v>
      </c>
      <c r="BC100" s="129">
        <f>+'N EERR RODEO'!I183</f>
        <v>0</v>
      </c>
      <c r="BD100" s="30" t="str">
        <f>IF(AND(BC4=0,BC100&gt;=0), "",BC100/BC4)</f>
        <v/>
      </c>
      <c r="BE100" s="47" t="str">
        <f>IF(AND(BC124=0,BC100&gt;=0),"",BC100/BC124)</f>
        <v/>
      </c>
      <c r="BF100" s="30" t="str">
        <f t="shared" si="25"/>
        <v/>
      </c>
      <c r="BG100" s="130">
        <f t="shared" si="83"/>
        <v>17.173736620459731</v>
      </c>
      <c r="BH100" s="30">
        <f>IF(AND(BG4=0,BG100&gt;=0), "",BG100/BG4)</f>
        <v>5.8179997932231181E-5</v>
      </c>
      <c r="BI100" s="47">
        <f>IF(AND(BG124=0,BG100&gt;=0),"",BG100/BG124)</f>
        <v>2.4706495435853487E-4</v>
      </c>
      <c r="BJ100" s="129">
        <f>+'N EERR RODEO'!J183</f>
        <v>0</v>
      </c>
      <c r="BK100" s="30" t="str">
        <f>IF(AND(BJ4=0,BJ100&gt;=0), "",BJ100/BJ4)</f>
        <v/>
      </c>
      <c r="BL100" s="47" t="str">
        <f>IF(AND(BJ124=0,BJ100&gt;=0),"",BJ100/BJ124)</f>
        <v/>
      </c>
      <c r="BM100" s="30" t="str">
        <f t="shared" si="43"/>
        <v/>
      </c>
      <c r="BN100" s="130">
        <f t="shared" si="84"/>
        <v>17.173736620459731</v>
      </c>
      <c r="BO100" s="30">
        <f>IF(AND(BN4=0,BN100&gt;=0), "",BN100/BN4)</f>
        <v>5.8179997932231181E-5</v>
      </c>
      <c r="BP100" s="47">
        <f>IF(AND(BN124=0,BN100&gt;=0),"",BN100/BN124)</f>
        <v>2.4706495435853487E-4</v>
      </c>
      <c r="BQ100" s="129">
        <f>+'N EERR RODEO'!K183</f>
        <v>0</v>
      </c>
      <c r="BR100" s="30" t="str">
        <f>IF(AND(BQ4=0,BQ100&gt;=0), "",BQ100/BQ4)</f>
        <v/>
      </c>
      <c r="BS100" s="47" t="str">
        <f>IF(AND(BQ124=0,BQ100&gt;=0),"",BQ100/BQ124)</f>
        <v/>
      </c>
      <c r="BT100" s="30" t="str">
        <f t="shared" si="44"/>
        <v/>
      </c>
      <c r="BU100" s="130">
        <f t="shared" si="85"/>
        <v>17.173736620459731</v>
      </c>
      <c r="BV100" s="30">
        <f>IF(AND(BU4=0,BU100&gt;=0), "",BU100/BU4)</f>
        <v>5.8179997932231181E-5</v>
      </c>
      <c r="BW100" s="47">
        <f>IF(AND(BU124=0,BU100&gt;=0),"",BU100/BU124)</f>
        <v>2.4706495435853487E-4</v>
      </c>
      <c r="BX100" s="131">
        <f t="shared" si="86"/>
        <v>0</v>
      </c>
      <c r="BY100" s="30" t="str">
        <f>IF(AND(BX4=0,BX100&gt;=0), "",BX100/BX4)</f>
        <v/>
      </c>
      <c r="BZ100" s="47">
        <f t="shared" si="45"/>
        <v>1</v>
      </c>
      <c r="CA100" s="129">
        <f>+'N EERR RODEO'!L183</f>
        <v>0</v>
      </c>
      <c r="CB100" s="30" t="str">
        <f>IF(AND(CA4=0,CA100&gt;=0), "",CA100/CA4)</f>
        <v/>
      </c>
      <c r="CC100" s="47" t="str">
        <f>IF(AND(CA124=0,CA100&gt;=0),"",CA100/CA124)</f>
        <v/>
      </c>
      <c r="CD100" s="30" t="str">
        <f t="shared" si="26"/>
        <v/>
      </c>
      <c r="CE100" s="130">
        <f t="shared" si="87"/>
        <v>17.173736620459731</v>
      </c>
      <c r="CF100" s="30">
        <f>IF(AND(CE4=0,CE100&gt;=0), "",CE100/CE4)</f>
        <v>5.8179997932231181E-5</v>
      </c>
      <c r="CG100" s="47">
        <f>IF(AND(CE124=0,CE100&gt;=0),"",CE100/CE124)</f>
        <v>2.4706495435853487E-4</v>
      </c>
      <c r="CH100" s="129">
        <f>+'N EERR RODEO'!M183</f>
        <v>0</v>
      </c>
      <c r="CI100" s="30" t="str">
        <f>IF(AND(CH4=0,CH100&gt;=0), "",CH100/CH4)</f>
        <v/>
      </c>
      <c r="CJ100" s="47" t="str">
        <f>IF(AND(CH124=0,CH100&gt;=0),"",CH100/CH124)</f>
        <v/>
      </c>
      <c r="CK100" s="30" t="str">
        <f t="shared" si="46"/>
        <v/>
      </c>
      <c r="CL100" s="130">
        <f t="shared" si="88"/>
        <v>17.173736620459731</v>
      </c>
      <c r="CM100" s="30">
        <f>IF(AND(CL4=0,CL100&gt;=0), "",CL100/CL4)</f>
        <v>5.8179997932231181E-5</v>
      </c>
      <c r="CN100" s="47">
        <f>IF(AND(CL124=0,CL100&gt;=0),"",CL100/CL124)</f>
        <v>2.4706495435853487E-4</v>
      </c>
      <c r="CO100" s="129">
        <f>+'N EERR RODEO'!N183</f>
        <v>0</v>
      </c>
      <c r="CP100" s="30" t="str">
        <f>IF(AND(CO4=0,CO100&gt;=0), "",CO100/CO4)</f>
        <v/>
      </c>
      <c r="CQ100" s="47" t="str">
        <f>IF(AND(CO124=0,CO100&gt;=0),"",CO100/CO124)</f>
        <v/>
      </c>
      <c r="CR100" s="30" t="str">
        <f t="shared" si="47"/>
        <v/>
      </c>
      <c r="CS100" s="130">
        <f t="shared" si="89"/>
        <v>17.173736620459731</v>
      </c>
      <c r="CT100" s="30">
        <f>IF(AND(CS4=0,CS100&gt;=0), "",CS100/CS4)</f>
        <v>5.8179997932231181E-5</v>
      </c>
      <c r="CU100" s="47">
        <f>IF(AND(CS124=0,CS100&gt;=0),"",CS100/CS124)</f>
        <v>2.4706495435853487E-4</v>
      </c>
      <c r="CV100" s="131">
        <f t="shared" si="90"/>
        <v>0</v>
      </c>
      <c r="CW100" s="30" t="str">
        <f>IF(AND(CV4=0,CV100&gt;=0), "",CV100/CV4)</f>
        <v/>
      </c>
      <c r="CX100" s="47">
        <f t="shared" si="48"/>
        <v>1</v>
      </c>
    </row>
    <row r="101" spans="1:219" hidden="1" outlineLevel="1" x14ac:dyDescent="0.3">
      <c r="A101" s="29" t="s">
        <v>89</v>
      </c>
      <c r="B101" s="129">
        <f>+'N EERR RODEO'!B184</f>
        <v>0</v>
      </c>
      <c r="C101" s="30" t="str">
        <f>IF(AND(B4=0,B101&gt;=0), "",B101/B4)</f>
        <v/>
      </c>
      <c r="D101" s="47" t="str">
        <f>IF(AND(B124=0,B101&gt;=0),"",B101/B124)</f>
        <v/>
      </c>
      <c r="E101" s="129">
        <f>+'N EERR RODEO'!C184</f>
        <v>0</v>
      </c>
      <c r="F101" s="30">
        <f>IF(AND(E4=0,E101&gt;=0), "",E101/E4)</f>
        <v>0</v>
      </c>
      <c r="G101" s="47">
        <f>IF(AND(E124=0,E101&gt;=0),"",E101/E124)</f>
        <v>0</v>
      </c>
      <c r="H101" s="129">
        <f>+'N EERR RODEO'!D184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RODEO'!E184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RODEO'!F184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RODEO'!G184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RODEO'!H184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RODEO'!I184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RODEO'!J184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RODEO'!K184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RODEO'!L184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RODEO'!M184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RODEO'!N184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RODEO'!B185</f>
        <v>0</v>
      </c>
      <c r="C102" s="30" t="str">
        <f>IF(AND(B4=0,B102&gt;=0), "",B102/B4)</f>
        <v/>
      </c>
      <c r="D102" s="47" t="str">
        <f>IF(AND(B124=0,B102&gt;=0),"",B102/B124)</f>
        <v/>
      </c>
      <c r="E102" s="129">
        <f>+'N EERR RODEO'!C185</f>
        <v>0</v>
      </c>
      <c r="F102" s="30">
        <f>IF(AND(E4=0,E102&gt;=0), "",E102/E4)</f>
        <v>0</v>
      </c>
      <c r="G102" s="47">
        <f>IF(AND(E124=0,E102&gt;=0),"",E102/E124)</f>
        <v>0</v>
      </c>
      <c r="H102" s="129">
        <f>+'N EERR RODEO'!D185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RODEO'!E185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RODEO'!F185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RODEO'!G185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RODEO'!H185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RODEO'!I185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RODEO'!J185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RODEO'!K185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RODEO'!L185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RODEO'!M185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RODEO'!N185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RODEO'!B189+'N EERR RODEO'!B190</f>
        <v>0</v>
      </c>
      <c r="C105" s="30" t="str">
        <f>IF(AND(B4=0,B105&gt;=0), "",B105/B4)</f>
        <v/>
      </c>
      <c r="D105" s="47" t="str">
        <f>IF(AND(B124=0,B105&gt;=0),"",B105/B124)</f>
        <v/>
      </c>
      <c r="E105" s="129">
        <f>+'N EERR RODEO'!C189+'N EERR RODEO'!C190</f>
        <v>0</v>
      </c>
      <c r="F105" s="30">
        <f>IF(AND(E4=0,E105&gt;=0), "",E105/E4)</f>
        <v>0</v>
      </c>
      <c r="G105" s="47">
        <f>IF(AND(E124=0,E105&gt;=0),"",E105/E124)</f>
        <v>0</v>
      </c>
      <c r="H105" s="129">
        <f>+'N EERR RODEO'!D189+'N EERR RODEO'!D190</f>
        <v>0</v>
      </c>
      <c r="I105" s="30">
        <f>IF(AND(H4=0,H105&gt;=0), "",H105/H4)</f>
        <v>0</v>
      </c>
      <c r="J105" s="47">
        <f>IF(AND(H124=0,H105&gt;=0),"",H105/H124)</f>
        <v>0</v>
      </c>
      <c r="K105" s="30" t="str">
        <f t="shared" si="64"/>
        <v/>
      </c>
      <c r="L105" s="130">
        <f>+E105+H105</f>
        <v>0</v>
      </c>
      <c r="M105" s="30">
        <f>IF(AND(L4=0,L105&gt;=0), "",L105/L4)</f>
        <v>0</v>
      </c>
      <c r="N105" s="47">
        <f>IF(AND(L124=0,L105&gt;=0),"",L105/L124)</f>
        <v>0</v>
      </c>
      <c r="O105" s="129">
        <f>+'N EERR RODEO'!E189+'N EERR RODEO'!E190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RODEO'!F189+'N EERR RODEO'!F190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RODEO'!G189+'N EERR RODEO'!G190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RODEO'!H189+'N EERR RODEO'!H190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RODEO'!I189+'N EERR RODEO'!I190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RODEO'!J189+'N EERR RODEO'!J190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RODEO'!K189+'N EERR RODEO'!K190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RODEO'!L189+'N EERR RODEO'!L190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RODEO'!M189+'N EERR RODEO'!M190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RODEO'!N189+'N EERR RODEO'!N190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RODEO'!B191</f>
        <v>0</v>
      </c>
      <c r="C106" s="30" t="str">
        <f>IF(AND(B4=0,B106&gt;=0), "",B106/B4)</f>
        <v/>
      </c>
      <c r="D106" s="47" t="str">
        <f>IF(AND(B124=0,B106&gt;=0),"",B106/B124)</f>
        <v/>
      </c>
      <c r="E106" s="129">
        <f>+'N EERR RODEO'!C191</f>
        <v>0</v>
      </c>
      <c r="F106" s="30">
        <f>IF(AND(E4=0,E106&gt;=0), "",E106/E4)</f>
        <v>0</v>
      </c>
      <c r="G106" s="47">
        <f>IF(AND(E124=0,E106&gt;=0),"",E106/E124)</f>
        <v>0</v>
      </c>
      <c r="H106" s="129">
        <f>+'N EERR RODEO'!D191</f>
        <v>0</v>
      </c>
      <c r="I106" s="30">
        <f>IF(AND(H4=0,H106&gt;=0), "",H106/H4)</f>
        <v>0</v>
      </c>
      <c r="J106" s="47">
        <f>IF(AND(H124=0,H106&gt;=0),"",H106/H124)</f>
        <v>0</v>
      </c>
      <c r="K106" s="30" t="str">
        <f t="shared" si="64"/>
        <v/>
      </c>
      <c r="L106" s="130">
        <f>+E106+H106</f>
        <v>0</v>
      </c>
      <c r="M106" s="30">
        <f>IF(AND(L4=0,L106&gt;=0), "",L106/L4)</f>
        <v>0</v>
      </c>
      <c r="N106" s="47">
        <f>IF(AND(L124=0,L106&gt;=0),"",L106/L124)</f>
        <v>0</v>
      </c>
      <c r="O106" s="129">
        <f>+'N EERR RODEO'!E191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RODEO'!F191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RODEO'!G191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RODEO'!H191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RODEO'!I191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RODEO'!J191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RODEO'!K191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RODEO'!L191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RODEO'!M191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RODEO'!N191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7100.2072130374636</v>
      </c>
      <c r="F109" s="162">
        <f>IF(AND(E4=0,E109&lt;=0), "",E109/E4)</f>
        <v>0.20640686280410414</v>
      </c>
      <c r="G109" s="163"/>
      <c r="H109" s="161">
        <f>+H36-H38+H110+H111</f>
        <v>7651.1090678163891</v>
      </c>
      <c r="I109" s="162">
        <f>IF(AND(H4=0,H109&lt;=0), "",H109/H4)</f>
        <v>0.19634989615492299</v>
      </c>
      <c r="J109" s="163"/>
      <c r="K109" s="162">
        <f>IF(AND(E109=0,H109&gt;0),100%,IF(AND(E109&lt;0,H109&gt;=0),(E109-H109)/E109,IF(AND(E109&gt;0,H109&gt;0),(H109-E109)/E109,IF(AND(E109=0,H109&lt;=0),"",(H109-E109)/E109))))</f>
        <v>7.758954608639515E-2</v>
      </c>
      <c r="L109" s="164">
        <f>+L36-L38+L110+L111</f>
        <v>14751.316280853855</v>
      </c>
      <c r="M109" s="162">
        <f>IF(AND(L4=0,L109&lt;=0), "",L109/L4)</f>
        <v>0.20106531510377607</v>
      </c>
      <c r="N109" s="163"/>
      <c r="O109" s="161">
        <f>+O36-O38+O110+O111</f>
        <v>21172.395090437312</v>
      </c>
      <c r="P109" s="162">
        <f>IF(AND(O4=0,O109&lt;=0), "",O109/O4)</f>
        <v>0.43122675220025047</v>
      </c>
      <c r="Q109" s="163"/>
      <c r="R109" s="162">
        <f>IF(AND(H109=0,O109&gt;0),100%,IF(AND(H109&lt;0,O109&gt;=0),(H109-O109)/H109,IF(AND(H109&gt;0,O109&gt;0),(O109-H109)/H109,IF(AND(H109=0,O109&lt;=0),"",(O109-H109)/H109))))</f>
        <v>1.7672321623928791</v>
      </c>
      <c r="S109" s="164">
        <f>+S36-S38+S110+S111</f>
        <v>35923.711371291167</v>
      </c>
      <c r="T109" s="162">
        <f>IF(AND(S4=0,S109&lt;=0), "",S109/S4)</f>
        <v>0.29334135557463925</v>
      </c>
      <c r="U109" s="163"/>
      <c r="V109" s="165">
        <f>+V36-V38+V110+V111</f>
        <v>0</v>
      </c>
      <c r="W109" s="162" t="str">
        <f>IF(AND(V4=0,V109&lt;=0), "",V109/V4)</f>
        <v/>
      </c>
      <c r="X109" s="163">
        <f t="shared" si="91"/>
        <v>1</v>
      </c>
      <c r="Y109" s="161">
        <f>+Y36-Y38+Y110+Y111</f>
        <v>12093.394235266423</v>
      </c>
      <c r="Z109" s="162">
        <f>IF(AND(Y4=0,Y109&lt;=0), "",Y109/Y4)</f>
        <v>0.22028980876466556</v>
      </c>
      <c r="AA109" s="163"/>
      <c r="AB109" s="162">
        <f t="shared" si="92"/>
        <v>-0.42881312276623323</v>
      </c>
      <c r="AC109" s="164">
        <f>+AC36-AC38+AC110+AC111</f>
        <v>48017.105606557598</v>
      </c>
      <c r="AD109" s="162">
        <f>IF(AND(AC4=0,AC109&lt;=0), "",AC109/AC4)</f>
        <v>0.27073014286314012</v>
      </c>
      <c r="AE109" s="163"/>
      <c r="AF109" s="161">
        <f>+AF36-AF38+AF110+AF111</f>
        <v>16783.107207630281</v>
      </c>
      <c r="AG109" s="162">
        <f>IF(AND(AF4=0,AF109&lt;=0), "",AF109/AF4)</f>
        <v>0.27089838154023682</v>
      </c>
      <c r="AH109" s="163"/>
      <c r="AI109" s="162">
        <f t="shared" si="41"/>
        <v>0.38779129176884397</v>
      </c>
      <c r="AJ109" s="164">
        <f>+AJ36-AJ38+AJ110+AJ111</f>
        <v>64800.212814187871</v>
      </c>
      <c r="AK109" s="162">
        <f>IF(AND(AJ4=0,AJ109&lt;=0), "",AJ109/AJ4)</f>
        <v>0.27077369624112363</v>
      </c>
      <c r="AL109" s="163"/>
      <c r="AM109" s="161">
        <f>+AM36-AM38+AM110+AM111</f>
        <v>16548.000314322871</v>
      </c>
      <c r="AN109" s="162">
        <f>IF(AND(AM4=0,AM109&lt;=0), "",AM109/AM4)</f>
        <v>0.29619918339328449</v>
      </c>
      <c r="AO109" s="163"/>
      <c r="AP109" s="162">
        <f t="shared" si="42"/>
        <v>-1.4008543852983326E-2</v>
      </c>
      <c r="AQ109" s="164">
        <f>+AQ36-AQ38+AQ110+AQ111</f>
        <v>81348.213128510732</v>
      </c>
      <c r="AR109" s="162">
        <f>IF(AND(AQ4=0,AQ109&lt;=0), "",AQ109/AQ4)</f>
        <v>0.27558585392354529</v>
      </c>
      <c r="AS109" s="163"/>
      <c r="AT109" s="165">
        <f>+AT36-AT38+AT110+AT111</f>
        <v>0</v>
      </c>
      <c r="AU109" s="162" t="str">
        <f>IF(AND(AT4=0,AT109&lt;=0), "",AT109/AT4)</f>
        <v/>
      </c>
      <c r="AV109" s="163">
        <f t="shared" si="93"/>
        <v>1</v>
      </c>
      <c r="AW109" s="165">
        <f>+AW36-AW38+AW110+AW111</f>
        <v>13558.035521418453</v>
      </c>
      <c r="AX109" s="162">
        <f>IF(AND(AW4=0,AW109&lt;=0), "",AW109/AW4)</f>
        <v>0.27558585392354523</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81348.213128510732</v>
      </c>
      <c r="BH109" s="162">
        <f>IF(AND(BG4=0,BG109&lt;=0), "",BG109/BG4)</f>
        <v>0.27558585392354529</v>
      </c>
      <c r="BI109" s="163"/>
      <c r="BJ109" s="161">
        <f>+BJ36-BJ38+BJ110+BJ111</f>
        <v>0</v>
      </c>
      <c r="BK109" s="162" t="str">
        <f>IF(AND(BJ4=0,BJ109&lt;=0), "",BJ109/BJ4)</f>
        <v/>
      </c>
      <c r="BL109" s="163"/>
      <c r="BM109" s="162" t="str">
        <f t="shared" si="43"/>
        <v/>
      </c>
      <c r="BN109" s="164">
        <f>+BN36-BN38+BN110+BN111</f>
        <v>81348.213128510732</v>
      </c>
      <c r="BO109" s="162">
        <f>IF(AND(BN4=0,BN109&lt;=0), "",BN109/BN4)</f>
        <v>0.27558585392354529</v>
      </c>
      <c r="BP109" s="163"/>
      <c r="BQ109" s="161">
        <f>+BQ36-BQ38+BQ110+BQ111</f>
        <v>0</v>
      </c>
      <c r="BR109" s="162" t="str">
        <f>IF(AND(BQ4=0,BQ109&lt;=0), "",BQ109/BQ4)</f>
        <v/>
      </c>
      <c r="BS109" s="163"/>
      <c r="BT109" s="162" t="str">
        <f t="shared" si="44"/>
        <v/>
      </c>
      <c r="BU109" s="164">
        <f>+BU36-BU38+BU110+BU111</f>
        <v>81348.213128510732</v>
      </c>
      <c r="BV109" s="162">
        <f>IF(AND(BU4=0,BU109&lt;=0), "",BU109/BU4)</f>
        <v>0.27558585392354529</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81348.213128510732</v>
      </c>
      <c r="CF109" s="162">
        <f>IF(AND(CE4=0,CE109&lt;=0), "",CE109/CE4)</f>
        <v>0.27558585392354529</v>
      </c>
      <c r="CG109" s="163"/>
      <c r="CH109" s="161">
        <f>+CH36-CH38+CH110+CH111</f>
        <v>0</v>
      </c>
      <c r="CI109" s="162" t="str">
        <f>IF(AND(CH4=0,CH109&lt;=0), "",CH109/CH4)</f>
        <v/>
      </c>
      <c r="CJ109" s="163"/>
      <c r="CK109" s="162" t="str">
        <f t="shared" si="46"/>
        <v/>
      </c>
      <c r="CL109" s="164">
        <f>+CL36-CL38+CL110+CL111</f>
        <v>81348.213128510732</v>
      </c>
      <c r="CM109" s="162">
        <f>IF(AND(CL4=0,CL109&lt;=0), "",CL109/CL4)</f>
        <v>0.27558585392354529</v>
      </c>
      <c r="CN109" s="163"/>
      <c r="CO109" s="161">
        <f>+CO36-CO38+CO110+CO111</f>
        <v>0</v>
      </c>
      <c r="CP109" s="162" t="str">
        <f>IF(AND(CO4=0,CO109&lt;=0), "",CO109/CO4)</f>
        <v/>
      </c>
      <c r="CQ109" s="163"/>
      <c r="CR109" s="162" t="str">
        <f t="shared" si="47"/>
        <v/>
      </c>
      <c r="CS109" s="164">
        <f>+CS36-CS38+CS110+CS111</f>
        <v>81348.213128510732</v>
      </c>
      <c r="CT109" s="162">
        <f>IF(AND(CS4=0,CS109&lt;=0), "",CS109/CS4)</f>
        <v>0.27558585392354529</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RODEO'!B154+'N EERR RODEO'!B156</f>
        <v>0</v>
      </c>
      <c r="C110" s="30" t="str">
        <f>IF(AND(B4=0,B110&gt;=0), "",B110/B4)</f>
        <v/>
      </c>
      <c r="D110" s="47" t="str">
        <f>IF(AND(B124=0,B110&gt;=0),"",B110/B124)</f>
        <v/>
      </c>
      <c r="E110" s="129">
        <f>+'N EERR RODEO'!C154+'N EERR RODEO'!C156</f>
        <v>2390.8897213427394</v>
      </c>
      <c r="F110" s="30">
        <f>IF(AND(E4=0,E110&gt;=0), "",E110/E4)</f>
        <v>6.9504456966660313E-2</v>
      </c>
      <c r="G110" s="47">
        <f>IF(AND(E124=0,E110&gt;=0),"",E110/E124)</f>
        <v>0.26470229357669606</v>
      </c>
      <c r="H110" s="129">
        <f>+'N EERR RODEO'!D154+'N EERR RODEO'!D156</f>
        <v>1069.3900000000001</v>
      </c>
      <c r="I110" s="30">
        <f>IF(AND(H4=0,H110&gt;=0), "",H110/H4)</f>
        <v>2.7443683469674997E-2</v>
      </c>
      <c r="J110" s="47">
        <f>IF(AND(H124=0,H110&gt;=0),"",H110/H124)</f>
        <v>0.13225552211912947</v>
      </c>
      <c r="K110" s="30">
        <f>IF(AND(E110=0,H110&gt;0),100%,IF(AND(E110&lt;0,H110=0),(E110-H110)/E110,IF(AND(E110&gt;0,H110&gt;0),(H110-E110)/E110,IF(AND(E110=0,H110=0),"",(H110-E110)/E110))))</f>
        <v>-0.55272299242667555</v>
      </c>
      <c r="L110" s="130">
        <f>+E110+H110</f>
        <v>3460.2797213427393</v>
      </c>
      <c r="M110" s="30">
        <f>IF(AND(L4=0,L110&gt;=0), "",L110/L4)</f>
        <v>4.7164755962964988E-2</v>
      </c>
      <c r="N110" s="47">
        <f>IF(AND(L124=0,L110&gt;=0),"",L110/L124)</f>
        <v>0.2021408720830504</v>
      </c>
      <c r="O110" s="129">
        <f>+'N EERR RODEO'!E154+'N EERR RODEO'!E156</f>
        <v>3324.3976542129049</v>
      </c>
      <c r="P110" s="30">
        <f>IF(AND(O4=0,O110&gt;=0), "",O110/O4)</f>
        <v>6.7709354436515587E-2</v>
      </c>
      <c r="Q110" s="47">
        <f>IF(AND(O124=0,O110&gt;=0),"",O110/O124)</f>
        <v>0.29178316536886606</v>
      </c>
      <c r="R110" s="30">
        <f>IF(AND(H110=0,O110&gt;0),100%,IF(AND(H110&lt;0,O110=0),(H110-O110)/H110,IF(AND(H110&gt;0,O110&gt;0),(O110-H110)/H110,IF(AND(H110=0,O110=0),"",(O110-H110)/H110))))</f>
        <v>2.1086859370415887</v>
      </c>
      <c r="S110" s="130">
        <f>+L110+O110</f>
        <v>6784.6773755556442</v>
      </c>
      <c r="T110" s="30">
        <f>IF(AND(S4=0,S110&gt;=0), "",S110/S4)</f>
        <v>5.5401471131754781E-2</v>
      </c>
      <c r="U110" s="47">
        <f>IF(AND(S124=0,S110&gt;=0),"",S110/S124)</f>
        <v>0.237962470645046</v>
      </c>
      <c r="V110" s="131"/>
      <c r="W110" s="30" t="str">
        <f>IF(AND(V4=0,V110&gt;=0), "",V110/V4)</f>
        <v/>
      </c>
      <c r="X110" s="47">
        <f t="shared" si="91"/>
        <v>1</v>
      </c>
      <c r="Y110" s="129">
        <f>+'N EERR RODEO'!F154+'N EERR RODEO'!F156</f>
        <v>4514.0593103931487</v>
      </c>
      <c r="Z110" s="30">
        <f>IF(AND(Y4=0,Y110&gt;=0), "",Y110/Y4)</f>
        <v>8.2226812662653401E-2</v>
      </c>
      <c r="AA110" s="47">
        <f>IF(AND(Y124=0,Y110&gt;=0),"",Y110/Y124)</f>
        <v>0.34468889184365875</v>
      </c>
      <c r="AB110" s="30">
        <f t="shared" si="92"/>
        <v>0.35785780761595204</v>
      </c>
      <c r="AC110" s="130">
        <f>+S110+Y110</f>
        <v>11298.736685948792</v>
      </c>
      <c r="AD110" s="30">
        <f>IF(AND(AC4=0,AC110&gt;=0), "",AC110/AC4)</f>
        <v>6.3704560250340658E-2</v>
      </c>
      <c r="AE110" s="47">
        <f>IF(AND(AC124=0,AC110&gt;=0),"",AC110/AC124)</f>
        <v>0.27155474671768759</v>
      </c>
      <c r="AF110" s="129">
        <f>+'N EERR RODEO'!G154+'N EERR RODEO'!G156</f>
        <v>4149.8525619991815</v>
      </c>
      <c r="AG110" s="30">
        <f>IF(AND(AF4=0,AF110&gt;=0), "",AF110/AF4)</f>
        <v>6.6983326077133198E-2</v>
      </c>
      <c r="AH110" s="47">
        <f>IF(AND(AF124=0,AF110&gt;=0),"",AF110/AF124)</f>
        <v>0.2924557196364459</v>
      </c>
      <c r="AI110" s="30">
        <f t="shared" si="41"/>
        <v>-8.0682756550278234E-2</v>
      </c>
      <c r="AJ110" s="130">
        <f t="shared" si="62"/>
        <v>15448.589247947973</v>
      </c>
      <c r="AK110" s="30">
        <f>IF(AND(AJ4=0,AJ110&gt;=0), "",AJ110/AJ4)</f>
        <v>6.4553362260901068E-2</v>
      </c>
      <c r="AL110" s="47">
        <f>IF(AND(AJ124=0,AJ110&gt;=0),"",AJ110/AJ124)</f>
        <v>0.27687002695959323</v>
      </c>
      <c r="AM110" s="129">
        <f>+'N EERR RODEO'!H154+'N EERR RODEO'!H156</f>
        <v>3235.9403886462287</v>
      </c>
      <c r="AN110" s="30">
        <f>IF(AND(AM4=0,AM110&gt;=0), "",AM110/AM4)</f>
        <v>5.792137312184846E-2</v>
      </c>
      <c r="AO110" s="47">
        <f>IF(AND(AM124=0,AM110&gt;=0),"",AM110/AM124)</f>
        <v>0.23596308005692632</v>
      </c>
      <c r="AP110" s="30">
        <f t="shared" si="42"/>
        <v>-0.22022762488522671</v>
      </c>
      <c r="AQ110" s="130">
        <f t="shared" si="63"/>
        <v>18684.529636594201</v>
      </c>
      <c r="AR110" s="30">
        <f>IF(AND(AQ4=0,AQ110&gt;=0), "",AQ110/AQ4)</f>
        <v>6.3298158091390527E-2</v>
      </c>
      <c r="AS110" s="47">
        <f>IF(AND(AQ124=0,AQ110&gt;=0),"",AQ110/AQ124)</f>
        <v>0.26879953756693065</v>
      </c>
      <c r="AT110" s="131">
        <f>+V110*2</f>
        <v>0</v>
      </c>
      <c r="AU110" s="30" t="str">
        <f>IF(AND(AT4=0,AT110&gt;=0), "",AT110/AT4)</f>
        <v/>
      </c>
      <c r="AV110" s="47">
        <f t="shared" si="93"/>
        <v>1</v>
      </c>
      <c r="AW110" s="131">
        <f>+AQ110/6</f>
        <v>3114.0882727657004</v>
      </c>
      <c r="AX110" s="30">
        <f>IF(AND(AW4=0,AW110&gt;=0), "",AW110/AW4)</f>
        <v>6.3298158091390527E-2</v>
      </c>
      <c r="AY110" s="47">
        <f>IF(AND(AW124=0,AW110&gt;=0),"",AW110/AW124)</f>
        <v>0.26879953756693059</v>
      </c>
      <c r="AZ110" s="131">
        <f>+AT110/6</f>
        <v>0</v>
      </c>
      <c r="BA110" s="30" t="str">
        <f>IF(AND(AZ4=0,AZ110&gt;=0), "",AZ110/AZ4)</f>
        <v/>
      </c>
      <c r="BB110" s="47">
        <f t="shared" si="94"/>
        <v>1</v>
      </c>
      <c r="BC110" s="129">
        <f>+'N EERR RODEO'!I154+'N EERR RODEO'!I156</f>
        <v>0</v>
      </c>
      <c r="BD110" s="30" t="str">
        <f>IF(AND(BC4=0,BC110&gt;=0), "",BC110/BC4)</f>
        <v/>
      </c>
      <c r="BE110" s="47" t="str">
        <f>IF(AND(BC124=0,BC110&gt;=0),"",BC110/BC124)</f>
        <v/>
      </c>
      <c r="BF110" s="30">
        <f t="shared" si="95"/>
        <v>-1</v>
      </c>
      <c r="BG110" s="130">
        <f>+AQ110+BC110</f>
        <v>18684.529636594201</v>
      </c>
      <c r="BH110" s="30">
        <f>IF(AND(BG4=0,BG110&gt;=0), "",BG110/BG4)</f>
        <v>6.3298158091390527E-2</v>
      </c>
      <c r="BI110" s="47">
        <f>IF(AND(BG124=0,BG110&gt;=0),"",BG110/BG124)</f>
        <v>0.26879953756693065</v>
      </c>
      <c r="BJ110" s="129">
        <f>+'N EERR RODEO'!J154+'N EERR RODEO'!J156</f>
        <v>0</v>
      </c>
      <c r="BK110" s="30" t="str">
        <f>IF(AND(BJ4=0,BJ110&gt;=0), "",BJ110/BJ4)</f>
        <v/>
      </c>
      <c r="BL110" s="47" t="str">
        <f>IF(AND(BJ124=0,BJ110&gt;=0),"",BJ110/BJ124)</f>
        <v/>
      </c>
      <c r="BM110" s="30" t="str">
        <f t="shared" si="43"/>
        <v/>
      </c>
      <c r="BN110" s="130">
        <f>+BG110+BJ110</f>
        <v>18684.529636594201</v>
      </c>
      <c r="BO110" s="30">
        <f>IF(AND(BN4=0,BN110&gt;=0), "",BN110/BN4)</f>
        <v>6.3298158091390527E-2</v>
      </c>
      <c r="BP110" s="47">
        <f>IF(AND(BN124=0,BN110&gt;=0),"",BN110/BN124)</f>
        <v>0.26879953756693065</v>
      </c>
      <c r="BQ110" s="129">
        <f>+'N EERR RODEO'!K154+'N EERR RODEO'!K156</f>
        <v>0</v>
      </c>
      <c r="BR110" s="30" t="str">
        <f>IF(AND(BQ4=0,BQ110&gt;=0), "",BQ110/BQ4)</f>
        <v/>
      </c>
      <c r="BS110" s="47" t="str">
        <f>IF(AND(BQ124=0,BQ110&gt;=0),"",BQ110/BQ124)</f>
        <v/>
      </c>
      <c r="BT110" s="30" t="str">
        <f t="shared" si="44"/>
        <v/>
      </c>
      <c r="BU110" s="130">
        <f>+BN110+BQ110</f>
        <v>18684.529636594201</v>
      </c>
      <c r="BV110" s="30">
        <f>IF(AND(BU4=0,BU110&gt;=0), "",BU110/BU4)</f>
        <v>6.3298158091390527E-2</v>
      </c>
      <c r="BW110" s="47">
        <f>IF(AND(BU124=0,BU110&gt;=0),"",BU110/BU124)</f>
        <v>0.26879953756693065</v>
      </c>
      <c r="BX110" s="131">
        <f>+AZ110*9</f>
        <v>0</v>
      </c>
      <c r="BY110" s="30" t="str">
        <f>IF(AND(BX4=0,BX110&gt;=0), "",BX110/BX4)</f>
        <v/>
      </c>
      <c r="BZ110" s="47">
        <f t="shared" si="45"/>
        <v>1</v>
      </c>
      <c r="CA110" s="129">
        <f>+'N EERR RODEO'!L154+'N EERR RODEO'!L156</f>
        <v>0</v>
      </c>
      <c r="CB110" s="30" t="str">
        <f>IF(AND(CA4=0,CA110&gt;=0), "",CA110/CA4)</f>
        <v/>
      </c>
      <c r="CC110" s="47" t="str">
        <f>IF(AND(CA124=0,CA110&gt;=0),"",CA110/CA124)</f>
        <v/>
      </c>
      <c r="CD110" s="30" t="str">
        <f t="shared" si="96"/>
        <v/>
      </c>
      <c r="CE110" s="130">
        <f>+BU110+CA110</f>
        <v>18684.529636594201</v>
      </c>
      <c r="CF110" s="30">
        <f>IF(AND(CE4=0,CE110&gt;=0), "",CE110/CE4)</f>
        <v>6.3298158091390527E-2</v>
      </c>
      <c r="CG110" s="47">
        <f>IF(AND(CE124=0,CE110&gt;=0),"",CE110/CE124)</f>
        <v>0.26879953756693065</v>
      </c>
      <c r="CH110" s="129">
        <f>+'N EERR RODEO'!M154+'N EERR RODEO'!M156</f>
        <v>0</v>
      </c>
      <c r="CI110" s="30" t="str">
        <f>IF(AND(CH4=0,CH110&gt;=0), "",CH110/CH4)</f>
        <v/>
      </c>
      <c r="CJ110" s="47" t="str">
        <f>IF(AND(CH124=0,CH110&gt;=0),"",CH110/CH124)</f>
        <v/>
      </c>
      <c r="CK110" s="30" t="str">
        <f t="shared" si="46"/>
        <v/>
      </c>
      <c r="CL110" s="130">
        <f>+CE110+CH110</f>
        <v>18684.529636594201</v>
      </c>
      <c r="CM110" s="30">
        <f>IF(AND(CL4=0,CL110&gt;=0), "",CL110/CL4)</f>
        <v>6.3298158091390527E-2</v>
      </c>
      <c r="CN110" s="47">
        <f>IF(AND(CL124=0,CL110&gt;=0),"",CL110/CL124)</f>
        <v>0.26879953756693065</v>
      </c>
      <c r="CO110" s="129">
        <f>+'N EERR RODEO'!N154+'N EERR RODEO'!N156</f>
        <v>0</v>
      </c>
      <c r="CP110" s="30" t="str">
        <f>IF(AND(CO4=0,CO110&gt;=0), "",CO110/CO4)</f>
        <v/>
      </c>
      <c r="CQ110" s="47" t="str">
        <f>IF(AND(CO124=0,CO110&gt;=0),"",CO110/CO124)</f>
        <v/>
      </c>
      <c r="CR110" s="30" t="str">
        <f t="shared" si="47"/>
        <v/>
      </c>
      <c r="CS110" s="130">
        <f>+CL110+CO110</f>
        <v>18684.529636594201</v>
      </c>
      <c r="CT110" s="30">
        <f>IF(AND(CS4=0,CS110&gt;=0), "",CS110/CS4)</f>
        <v>6.3298158091390527E-2</v>
      </c>
      <c r="CU110" s="47">
        <f>IF(AND(CS124=0,CS110&gt;=0),"",CS110/CS124)</f>
        <v>0.26879953756693065</v>
      </c>
      <c r="CV110" s="131">
        <f>+AZ110*12</f>
        <v>0</v>
      </c>
      <c r="CW110" s="30" t="str">
        <f>IF(AND(CV4=0,CV110&gt;=0), "",CV110/CV4)</f>
        <v/>
      </c>
      <c r="CX110" s="47">
        <f t="shared" si="48"/>
        <v>1</v>
      </c>
    </row>
    <row r="111" spans="1:219" s="3" customFormat="1" x14ac:dyDescent="0.3">
      <c r="A111" s="29" t="s">
        <v>200</v>
      </c>
      <c r="B111" s="129">
        <f>+'N EERR RODEO'!B155</f>
        <v>0</v>
      </c>
      <c r="C111" s="30" t="str">
        <f>IF(AND(B4=0,B111&gt;=0), "",B111/B4)</f>
        <v/>
      </c>
      <c r="D111" s="47" t="str">
        <f>IF(AND(B124=0,B111&gt;=0),"",B111/B124)</f>
        <v/>
      </c>
      <c r="E111" s="129">
        <f>+'N EERR RODEO'!C155</f>
        <v>0</v>
      </c>
      <c r="F111" s="30">
        <f>IF(AND(E4=0,E111&gt;=0), "",E111/E4)</f>
        <v>0</v>
      </c>
      <c r="G111" s="47">
        <f>IF(AND(E124=0,E111&gt;=0),"",E111/E124)</f>
        <v>0</v>
      </c>
      <c r="H111" s="129">
        <f>+'N EERR RODEO'!D155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RODEO'!E155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RODEO'!F155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RODEO'!G155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RODEO'!H155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RODEO'!I155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RODEO'!J155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RODEO'!K155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RODEO'!L155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RODEO'!M155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RODEO'!N155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4709.3174916947246</v>
      </c>
      <c r="F112" s="150">
        <f>IF(AND(E4=0,E112&lt;=0), "",E112/E4)</f>
        <v>0.13690240583744384</v>
      </c>
      <c r="G112" s="151"/>
      <c r="H112" s="149">
        <f>+H109-H110-H111</f>
        <v>6581.7190678163888</v>
      </c>
      <c r="I112" s="150">
        <f>IF(AND(H4=0,H112&lt;=0), "",H112/H4)</f>
        <v>0.16890621268524797</v>
      </c>
      <c r="J112" s="151"/>
      <c r="K112" s="150">
        <f>IF(AND(E112=0,H112&gt;0),100%,IF(AND(E112&lt;0,H112&gt;=0),(E112-H112)/E112,IF(AND(E112&gt;0,H112&gt;0),(H112-E112)/E112,IF(AND(E112=0,H112&lt;=0),"",(H112-E112)/E112))))</f>
        <v>0.39759510362675721</v>
      </c>
      <c r="L112" s="152">
        <f>+L109-L110-L111</f>
        <v>11291.036559511114</v>
      </c>
      <c r="M112" s="150">
        <f>IF(AND(L4=0,L112&lt;=0), "",L112/L4)</f>
        <v>0.15390055914081108</v>
      </c>
      <c r="N112" s="151"/>
      <c r="O112" s="149">
        <f>+O109-O110-O111</f>
        <v>17847.997436224407</v>
      </c>
      <c r="P112" s="150">
        <f>IF(AND(O4=0,O112&lt;=0), "",O112/O4)</f>
        <v>0.36351739776373487</v>
      </c>
      <c r="Q112" s="151"/>
      <c r="R112" s="150">
        <f>IF(AND(H112=0,O112&gt;0),100%,IF(AND(H112&lt;0,O112&gt;=0),(H112-O112)/H112,IF(AND(H112&gt;0,O112&gt;0),(O112-H112)/H112,IF(AND(H112=0,O112&lt;=0),"",(O112-H112)/H112))))</f>
        <v>1.7117531532906676</v>
      </c>
      <c r="S112" s="152">
        <f>+S109-S110-S111</f>
        <v>29139.033995735525</v>
      </c>
      <c r="T112" s="150">
        <f>IF(AND(S4=0,S112&lt;=0), "",S112/S4)</f>
        <v>0.2379398844428845</v>
      </c>
      <c r="U112" s="151"/>
      <c r="V112" s="153">
        <f>+V109-V110-V111</f>
        <v>0</v>
      </c>
      <c r="W112" s="150" t="str">
        <f>IF(AND(V4=0,V112&lt;=0), "",V112/V4)</f>
        <v/>
      </c>
      <c r="X112" s="151">
        <f t="shared" si="91"/>
        <v>1</v>
      </c>
      <c r="Y112" s="149">
        <f>+Y109-Y110-Y111</f>
        <v>7579.3349248732748</v>
      </c>
      <c r="Z112" s="150">
        <f>IF(AND(Y4=0,Y112&lt;=0), "",Y112/Y4)</f>
        <v>0.13806299610201214</v>
      </c>
      <c r="AA112" s="151"/>
      <c r="AB112" s="150">
        <f t="shared" si="92"/>
        <v>-0.57533975719370012</v>
      </c>
      <c r="AC112" s="152">
        <f>+AC109-AC110-AC111</f>
        <v>36718.368920608802</v>
      </c>
      <c r="AD112" s="150">
        <f>IF(AND(AC4=0,AC112&lt;=0), "",AC112/AC4)</f>
        <v>0.20702558261279946</v>
      </c>
      <c r="AE112" s="151"/>
      <c r="AF112" s="149">
        <f>+AF109-AF110-AF111</f>
        <v>12633.254645631099</v>
      </c>
      <c r="AG112" s="150">
        <f>IF(AND(AF4=0,AF112&lt;=0), "",AF112/AF4)</f>
        <v>0.20391505546310362</v>
      </c>
      <c r="AH112" s="151"/>
      <c r="AI112" s="150">
        <f t="shared" si="41"/>
        <v>0.66680253226074782</v>
      </c>
      <c r="AJ112" s="152">
        <f>+AJ109-AJ110-AJ111</f>
        <v>49351.623566239898</v>
      </c>
      <c r="AK112" s="150">
        <f>IF(AND(AJ4=0,AJ112&lt;=0), "",AJ112/AJ4)</f>
        <v>0.20622033398022255</v>
      </c>
      <c r="AL112" s="151"/>
      <c r="AM112" s="149">
        <f>+AM109-AM110-AM111</f>
        <v>13312.059925676644</v>
      </c>
      <c r="AN112" s="150">
        <f>IF(AND(AM4=0,AM112&lt;=0), "",AM112/AM4)</f>
        <v>0.23827781027143607</v>
      </c>
      <c r="AO112" s="151"/>
      <c r="AP112" s="150">
        <f t="shared" si="42"/>
        <v>5.3731623329566346E-2</v>
      </c>
      <c r="AQ112" s="152">
        <f>+AQ109-AQ110-AQ111</f>
        <v>62663.683491916527</v>
      </c>
      <c r="AR112" s="150">
        <f>IF(AND(AQ4=0,AQ112&lt;=0), "",AQ112/AQ4)</f>
        <v>0.21228769583215476</v>
      </c>
      <c r="AS112" s="151"/>
      <c r="AT112" s="153">
        <f>+AT109-AT110-AT111</f>
        <v>0</v>
      </c>
      <c r="AU112" s="150" t="str">
        <f>IF(AND(AT4=0,AT112&lt;=0), "",AT112/AT4)</f>
        <v/>
      </c>
      <c r="AV112" s="151">
        <f t="shared" si="93"/>
        <v>1</v>
      </c>
      <c r="AW112" s="153">
        <f>+AW109-AW110-AW111</f>
        <v>10443.947248652752</v>
      </c>
      <c r="AX112" s="150">
        <f>IF(AND(AW4=0,AW112&lt;=0), "",AW112/AW4)</f>
        <v>0.2122876958321547</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62663.683491916527</v>
      </c>
      <c r="BH112" s="150">
        <f>IF(AND(BG4=0,BG112&lt;=0), "",BG112/BG4)</f>
        <v>0.21228769583215476</v>
      </c>
      <c r="BI112" s="151"/>
      <c r="BJ112" s="149">
        <f>+BJ109-BJ110-BJ111</f>
        <v>0</v>
      </c>
      <c r="BK112" s="150" t="str">
        <f>IF(AND(BJ4=0,BJ112&lt;=0), "",BJ112/BJ4)</f>
        <v/>
      </c>
      <c r="BL112" s="151"/>
      <c r="BM112" s="150" t="str">
        <f t="shared" si="43"/>
        <v/>
      </c>
      <c r="BN112" s="152">
        <f>+BN109-BN110-BN111</f>
        <v>62663.683491916527</v>
      </c>
      <c r="BO112" s="150">
        <f>IF(AND(BN4=0,BN112&lt;=0), "",BN112/BN4)</f>
        <v>0.21228769583215476</v>
      </c>
      <c r="BP112" s="151"/>
      <c r="BQ112" s="149">
        <f>+BQ109-BQ110-BQ111</f>
        <v>0</v>
      </c>
      <c r="BR112" s="150" t="str">
        <f>IF(AND(BQ4=0,BQ112&lt;=0), "",BQ112/BQ4)</f>
        <v/>
      </c>
      <c r="BS112" s="151"/>
      <c r="BT112" s="150" t="str">
        <f t="shared" si="44"/>
        <v/>
      </c>
      <c r="BU112" s="152">
        <f>+BU109-BU110-BU111</f>
        <v>62663.683491916527</v>
      </c>
      <c r="BV112" s="150">
        <f>IF(AND(BU4=0,BU112&lt;=0), "",BU112/BU4)</f>
        <v>0.21228769583215476</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62663.683491916527</v>
      </c>
      <c r="CF112" s="150">
        <f>IF(AND(CE4=0,CE112&lt;=0), "",CE112/CE4)</f>
        <v>0.21228769583215476</v>
      </c>
      <c r="CG112" s="151"/>
      <c r="CH112" s="149">
        <f>+CH109-CH110-CH111</f>
        <v>0</v>
      </c>
      <c r="CI112" s="150" t="str">
        <f>IF(AND(CH4=0,CH112&lt;=0), "",CH112/CH4)</f>
        <v/>
      </c>
      <c r="CJ112" s="151"/>
      <c r="CK112" s="150" t="str">
        <f t="shared" si="46"/>
        <v/>
      </c>
      <c r="CL112" s="152">
        <f>+CL109-CL110-CL111</f>
        <v>62663.683491916527</v>
      </c>
      <c r="CM112" s="150">
        <f>IF(AND(CL4=0,CL112&lt;=0), "",CL112/CL4)</f>
        <v>0.21228769583215476</v>
      </c>
      <c r="CN112" s="151"/>
      <c r="CO112" s="149">
        <f>+CO109-CO110-CO111</f>
        <v>0</v>
      </c>
      <c r="CP112" s="150" t="str">
        <f>IF(AND(CO4=0,CO112&lt;=0), "",CO112/CO4)</f>
        <v/>
      </c>
      <c r="CQ112" s="151"/>
      <c r="CR112" s="150" t="str">
        <f t="shared" si="47"/>
        <v/>
      </c>
      <c r="CS112" s="152">
        <f>+CS109-CS110-CS111</f>
        <v>62663.683491916527</v>
      </c>
      <c r="CT112" s="150">
        <f>IF(AND(CS4=0,CS112&lt;=0), "",CS112/CS4)</f>
        <v>0.21228769583215476</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5316.2364444618561</v>
      </c>
      <c r="F113" s="150">
        <f>IF(AND(E4=0,E113&lt;=0), "",E113/E4)</f>
        <v>0.15454586795880135</v>
      </c>
      <c r="G113" s="151"/>
      <c r="H113" s="149">
        <f>+H36-H38+H66+H63+H64</f>
        <v>7107.596623150529</v>
      </c>
      <c r="I113" s="150">
        <f>IF(AND(H4=0,H113&lt;=0), "",H113/H4)</f>
        <v>0.18240177293211454</v>
      </c>
      <c r="J113" s="151"/>
      <c r="K113" s="150">
        <f>IF(AND(E113=0,H113&gt;0),100%,IF(AND(E113&lt;0,H113=0),(E113-H113)/E113,IF(AND(E113&gt;0,H113&gt;0),(H113-E113)/E113,IF(AND(E113=0,H113=0),"",(H113-E113)/E113))))</f>
        <v>0.33696021563427775</v>
      </c>
      <c r="L113" s="152">
        <f>+L36-L38+L66+L63+L64</f>
        <v>12423.833067612386</v>
      </c>
      <c r="M113" s="150">
        <f>IF(AND(L4=0,L113&lt;=0), "",L113/L4)</f>
        <v>0.16934094984990755</v>
      </c>
      <c r="N113" s="151"/>
      <c r="O113" s="149">
        <f>+O36-O38+O66+O63+O64</f>
        <v>18213.327434883595</v>
      </c>
      <c r="P113" s="150">
        <f>IF(AND(O4=0,O113&lt;=0), "",O113/O4)</f>
        <v>0.37095822191849848</v>
      </c>
      <c r="Q113" s="151"/>
      <c r="R113" s="150">
        <f>IF(AND(H113=0,O113&gt;0),100%,IF(AND(H113&lt;0,O113=0),(H113-O113)/H113,IF(AND(H113&gt;0,O113&gt;0),(O113-H113)/H113,IF(AND(H113=0,O113=0),"",(O113-H113)/H113))))</f>
        <v>1.5625156294829678</v>
      </c>
      <c r="S113" s="152">
        <f>+S36-S38+S66+S63+S64</f>
        <v>30637.160502495983</v>
      </c>
      <c r="T113" s="150">
        <f>IF(AND(S4=0,S113&lt;=0), "",S113/S4)</f>
        <v>0.25017309876123062</v>
      </c>
      <c r="U113" s="151"/>
      <c r="V113" s="153">
        <f>+V36-V38+V66+V63+V64</f>
        <v>0</v>
      </c>
      <c r="W113" s="150" t="str">
        <f>IF(AND(V4=0,V113&lt;=0), "",V113/V4)</f>
        <v/>
      </c>
      <c r="X113" s="151">
        <f t="shared" si="91"/>
        <v>1</v>
      </c>
      <c r="Y113" s="149">
        <f>+Y36-Y38+Y66+Y63+Y64</f>
        <v>8016.8419318020397</v>
      </c>
      <c r="Z113" s="150">
        <f>IF(AND(Y4=0,Y113&lt;=0), "",Y113/Y4)</f>
        <v>0.14603249854397199</v>
      </c>
      <c r="AA113" s="151"/>
      <c r="AB113" s="150">
        <f t="shared" si="92"/>
        <v>-0.55983650102026095</v>
      </c>
      <c r="AC113" s="152">
        <f>+AC36-AC38+AC66+AC63+AC64</f>
        <v>38654.002434298025</v>
      </c>
      <c r="AD113" s="150">
        <f>IF(AND(AC4=0,AC113&lt;=0), "",AC113/AC4)</f>
        <v>0.21793907544149255</v>
      </c>
      <c r="AE113" s="151"/>
      <c r="AF113" s="149">
        <f>+AF36-AF38+AF66+AF63+AF64</f>
        <v>13105.959837916294</v>
      </c>
      <c r="AG113" s="150">
        <f>IF(AND(AF4=0,AF113&lt;=0), "",AF113/AF4)</f>
        <v>0.21154505329077086</v>
      </c>
      <c r="AH113" s="151"/>
      <c r="AI113" s="150">
        <f t="shared" si="41"/>
        <v>0.63480332397801364</v>
      </c>
      <c r="AJ113" s="152">
        <f>+AJ36-AJ38+AJ66+AJ63+AJ64</f>
        <v>51759.962272214318</v>
      </c>
      <c r="AK113" s="150">
        <f>IF(AND(AJ4=0,AJ113&lt;=0), "",AJ113/AJ4)</f>
        <v>0.21628380051677809</v>
      </c>
      <c r="AL113" s="151"/>
      <c r="AM113" s="149">
        <f>+AM36-AM38+AM66+AM63+AM64</f>
        <v>13824.118280421128</v>
      </c>
      <c r="AN113" s="150">
        <f>IF(AND(AM4=0,AM113&lt;=0), "",AM113/AM4)</f>
        <v>0.2474433446951784</v>
      </c>
      <c r="AO113" s="151"/>
      <c r="AP113" s="150">
        <f t="shared" si="42"/>
        <v>5.4796325594342166E-2</v>
      </c>
      <c r="AQ113" s="152">
        <f>+AQ36-AQ38+AQ66+AQ63+AQ64</f>
        <v>65584.080552635438</v>
      </c>
      <c r="AR113" s="150">
        <f>IF(AND(AQ4=0,AQ113&lt;=0), "",AQ113/AQ4)</f>
        <v>0.22218121514649555</v>
      </c>
      <c r="AS113" s="151"/>
      <c r="AT113" s="153">
        <f>+AT36-AT38+AT66+AT63+AT64</f>
        <v>0</v>
      </c>
      <c r="AU113" s="150" t="str">
        <f>IF(AND(AT4=0,AT113&lt;=0), "",AT113/AT4)</f>
        <v/>
      </c>
      <c r="AV113" s="151">
        <f t="shared" si="93"/>
        <v>1</v>
      </c>
      <c r="AW113" s="153">
        <f>+AW36-AW38+AW66+AW63+AW64</f>
        <v>10930.680092105904</v>
      </c>
      <c r="AX113" s="150">
        <f>IF(AND(AW4=0,AW113&lt;=0), "",AW113/AW4)</f>
        <v>0.22218121514649553</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65584.080552635438</v>
      </c>
      <c r="BH113" s="150">
        <f>IF(AND(BG4=0,BG113&lt;=0), "",BG113/BG4)</f>
        <v>0.22218121514649555</v>
      </c>
      <c r="BI113" s="151"/>
      <c r="BJ113" s="149">
        <f>+BJ36-BJ38+BJ66+BJ63+BJ64</f>
        <v>0</v>
      </c>
      <c r="BK113" s="150" t="str">
        <f>IF(AND(BJ4=0,BJ113&lt;=0), "",BJ113/BJ4)</f>
        <v/>
      </c>
      <c r="BL113" s="151"/>
      <c r="BM113" s="150" t="str">
        <f t="shared" si="43"/>
        <v/>
      </c>
      <c r="BN113" s="152">
        <f>+BN36-BN38+BN66+BN63+BN64</f>
        <v>65584.080552635438</v>
      </c>
      <c r="BO113" s="150">
        <f>IF(AND(BN4=0,BN113&lt;=0), "",BN113/BN4)</f>
        <v>0.22218121514649555</v>
      </c>
      <c r="BP113" s="151"/>
      <c r="BQ113" s="149">
        <f>+BQ36-BQ38+BQ66+BQ63+BQ64</f>
        <v>0</v>
      </c>
      <c r="BR113" s="150" t="str">
        <f>IF(AND(BQ4=0,BQ113&lt;=0), "",BQ113/BQ4)</f>
        <v/>
      </c>
      <c r="BS113" s="151"/>
      <c r="BT113" s="150" t="str">
        <f t="shared" si="44"/>
        <v/>
      </c>
      <c r="BU113" s="152">
        <f>+BU36-BU38+BU66+BU63+BU64</f>
        <v>65584.080552635438</v>
      </c>
      <c r="BV113" s="150">
        <f>IF(AND(BU4=0,BU113&lt;=0), "",BU113/BU4)</f>
        <v>0.22218121514649555</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65584.080552635438</v>
      </c>
      <c r="CF113" s="150">
        <f>IF(AND(CE4=0,CE113&lt;=0), "",CE113/CE4)</f>
        <v>0.22218121514649555</v>
      </c>
      <c r="CG113" s="151"/>
      <c r="CH113" s="149">
        <f>+CH36-CH38+CH66+CH63+CH64</f>
        <v>0</v>
      </c>
      <c r="CI113" s="150" t="str">
        <f>IF(AND(CH4=0,CH113&lt;=0), "",CH113/CH4)</f>
        <v/>
      </c>
      <c r="CJ113" s="151"/>
      <c r="CK113" s="150" t="str">
        <f t="shared" si="46"/>
        <v/>
      </c>
      <c r="CL113" s="152">
        <f>+CL36-CL38+CL66+CL63+CL64</f>
        <v>65584.080552635438</v>
      </c>
      <c r="CM113" s="150">
        <f>IF(AND(CL4=0,CL113&lt;=0), "",CL113/CL4)</f>
        <v>0.22218121514649555</v>
      </c>
      <c r="CN113" s="151"/>
      <c r="CO113" s="149">
        <f>+CO36-CO38+CO66+CO63+CO64</f>
        <v>0</v>
      </c>
      <c r="CP113" s="150" t="str">
        <f>IF(AND(CO4=0,CO113&lt;=0), "",CO113/CO4)</f>
        <v/>
      </c>
      <c r="CQ113" s="151"/>
      <c r="CR113" s="150" t="str">
        <f t="shared" si="47"/>
        <v/>
      </c>
      <c r="CS113" s="152">
        <f>+CS36-CS38+CS66+CS63+CS64</f>
        <v>65584.080552635438</v>
      </c>
      <c r="CT113" s="150">
        <f>IF(AND(CS4=0,CS113&lt;=0), "",CS113/CS4)</f>
        <v>0.22218121514649555</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5316.2364444618561</v>
      </c>
      <c r="F114" s="162">
        <f>IF(AND(E4=0,E114&lt;=0), "",E114/E4)</f>
        <v>0.15454586795880135</v>
      </c>
      <c r="G114" s="163"/>
      <c r="H114" s="161">
        <f>+H36-H38+H66+H63</f>
        <v>6949.6466231505292</v>
      </c>
      <c r="I114" s="162">
        <f>IF(AND(H4=0,H114&lt;=0), "",H114/H4)</f>
        <v>0.17834831273140653</v>
      </c>
      <c r="J114" s="163"/>
      <c r="K114" s="162">
        <f>IF(AND(E114=0,H114&gt;0),100%,IF(AND(E114&lt;0,H114=0),(E114-H114)/E114,IF(AND(E114&gt;0,H114&gt;0),(H114-E114)/E114,IF(AND(E114=0,H114=0),"",(H114-E114)/E114))))</f>
        <v>0.30724934749474214</v>
      </c>
      <c r="L114" s="164">
        <f>+L36-L38+L66+L63</f>
        <v>12265.883067612385</v>
      </c>
      <c r="M114" s="162">
        <f>IF(AND(L4=0,L114&lt;=0), "",L114/L4)</f>
        <v>0.16718803915936384</v>
      </c>
      <c r="N114" s="163"/>
      <c r="O114" s="161">
        <f>+O36-O38+O66+O63</f>
        <v>18213.327434883595</v>
      </c>
      <c r="P114" s="162">
        <f>IF(AND(O4=0,O114&lt;=0), "",O114/O4)</f>
        <v>0.37095822191849848</v>
      </c>
      <c r="Q114" s="163"/>
      <c r="R114" s="162">
        <f>IF(AND(H114=0,O114&gt;0),100%,IF(AND(H114&lt;0,O114=0),(H114-O114)/H114,IF(AND(H114&gt;0,O114&gt;0),(O114-H114)/H114,IF(AND(H114=0,O114=0),"",(O114-H114)/H114))))</f>
        <v>1.6207559063811545</v>
      </c>
      <c r="S114" s="164">
        <f>+S36-S38+S66+S63</f>
        <v>30479.210502495982</v>
      </c>
      <c r="T114" s="162">
        <f>IF(AND(S4=0,S114&lt;=0), "",S114/S4)</f>
        <v>0.24888333037861179</v>
      </c>
      <c r="U114" s="163"/>
      <c r="V114" s="165">
        <f>+V36-V38+V66+V63</f>
        <v>0</v>
      </c>
      <c r="W114" s="162" t="str">
        <f>IF(AND(V4=0,V114&lt;=0), "",V114/V4)</f>
        <v/>
      </c>
      <c r="X114" s="163">
        <f t="shared" si="91"/>
        <v>1</v>
      </c>
      <c r="Y114" s="161">
        <f>+Y36-Y38+Y66+Y63</f>
        <v>8016.8419318020397</v>
      </c>
      <c r="Z114" s="162">
        <f>IF(AND(Y4=0,Y114&lt;=0), "",Y114/Y4)</f>
        <v>0.14603249854397199</v>
      </c>
      <c r="AA114" s="163"/>
      <c r="AB114" s="162">
        <f t="shared" si="92"/>
        <v>-0.55983650102026095</v>
      </c>
      <c r="AC114" s="164">
        <f>+AC36-AC38+AC66+AC63</f>
        <v>38496.052434298028</v>
      </c>
      <c r="AD114" s="162">
        <f>IF(AND(AC4=0,AC114&lt;=0), "",AC114/AC4)</f>
        <v>0.21704852142902012</v>
      </c>
      <c r="AE114" s="163"/>
      <c r="AF114" s="161">
        <f>+AF36-AF38+AF66+AF63</f>
        <v>13105.959837916294</v>
      </c>
      <c r="AG114" s="162">
        <f>IF(AND(AF4=0,AF114&lt;=0), "",AF114/AF4)</f>
        <v>0.21154505329077086</v>
      </c>
      <c r="AH114" s="163"/>
      <c r="AI114" s="162">
        <f t="shared" si="41"/>
        <v>0.63480332397801364</v>
      </c>
      <c r="AJ114" s="164">
        <f>+AJ36-AJ38+AJ66+AJ63</f>
        <v>51602.012272214321</v>
      </c>
      <c r="AK114" s="162">
        <f>IF(AND(AJ4=0,AJ114&lt;=0), "",AJ114/AJ4)</f>
        <v>0.21562379179977093</v>
      </c>
      <c r="AL114" s="163"/>
      <c r="AM114" s="161">
        <f>+AM36-AM38+AM66+AM63</f>
        <v>13824.118280421128</v>
      </c>
      <c r="AN114" s="162">
        <f>IF(AND(AM4=0,AM114&lt;=0), "",AM114/AM4)</f>
        <v>0.2474433446951784</v>
      </c>
      <c r="AO114" s="163"/>
      <c r="AP114" s="162">
        <f t="shared" si="42"/>
        <v>5.4796325594342166E-2</v>
      </c>
      <c r="AQ114" s="164">
        <f>+AQ36-AQ38+AQ66+AQ63</f>
        <v>65426.130552635434</v>
      </c>
      <c r="AR114" s="162">
        <f>IF(AND(AQ4=0,AQ114&lt;=0), "",AQ114/AQ4)</f>
        <v>0.22164612305346507</v>
      </c>
      <c r="AS114" s="163"/>
      <c r="AT114" s="165">
        <f>+AT36-AT38+AT66+AT63</f>
        <v>0</v>
      </c>
      <c r="AU114" s="162" t="str">
        <f>IF(AND(AT4=0,AT114&lt;=0), "",AT114/AT4)</f>
        <v/>
      </c>
      <c r="AV114" s="163">
        <f t="shared" si="93"/>
        <v>1</v>
      </c>
      <c r="AW114" s="165">
        <f>+AW36-AW38+AW66+AW63</f>
        <v>10904.355092105903</v>
      </c>
      <c r="AX114" s="162">
        <f>IF(AND(AW4=0,AW114&lt;=0), "",AW114/AW4)</f>
        <v>0.22164612305346501</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65426.130552635434</v>
      </c>
      <c r="BH114" s="162">
        <f>IF(AND(BG4=0,BG114&lt;=0), "",BG114/BG4)</f>
        <v>0.22164612305346507</v>
      </c>
      <c r="BI114" s="163"/>
      <c r="BJ114" s="161">
        <f>+BJ36-BJ38+BJ66+BJ63</f>
        <v>0</v>
      </c>
      <c r="BK114" s="162" t="str">
        <f>IF(AND(BJ4=0,BJ114&lt;=0), "",BJ114/BJ4)</f>
        <v/>
      </c>
      <c r="BL114" s="163"/>
      <c r="BM114" s="162" t="str">
        <f t="shared" si="43"/>
        <v/>
      </c>
      <c r="BN114" s="164">
        <f>+BN36-BN38+BN66+BN63</f>
        <v>65426.130552635434</v>
      </c>
      <c r="BO114" s="162">
        <f>IF(AND(BN4=0,BN114&lt;=0), "",BN114/BN4)</f>
        <v>0.22164612305346507</v>
      </c>
      <c r="BP114" s="163"/>
      <c r="BQ114" s="161">
        <f>+BQ36-BQ38+BQ66+BQ63</f>
        <v>0</v>
      </c>
      <c r="BR114" s="162" t="str">
        <f>IF(AND(BQ4=0,BQ114&lt;=0), "",BQ114/BQ4)</f>
        <v/>
      </c>
      <c r="BS114" s="163"/>
      <c r="BT114" s="162" t="str">
        <f t="shared" si="44"/>
        <v/>
      </c>
      <c r="BU114" s="164">
        <f>+BU36-BU38+BU66+BU63</f>
        <v>65426.130552635434</v>
      </c>
      <c r="BV114" s="162">
        <f>IF(AND(BU4=0,BU114&lt;=0), "",BU114/BU4)</f>
        <v>0.22164612305346507</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65426.130552635434</v>
      </c>
      <c r="CF114" s="162">
        <f>IF(AND(CE4=0,CE114&lt;=0), "",CE114/CE4)</f>
        <v>0.22164612305346507</v>
      </c>
      <c r="CG114" s="163"/>
      <c r="CH114" s="161">
        <f>+CH36-CH38+CH66+CH63</f>
        <v>0</v>
      </c>
      <c r="CI114" s="162" t="str">
        <f>IF(AND(CH4=0,CH114&lt;=0), "",CH114/CH4)</f>
        <v/>
      </c>
      <c r="CJ114" s="163"/>
      <c r="CK114" s="162" t="str">
        <f t="shared" si="46"/>
        <v/>
      </c>
      <c r="CL114" s="164">
        <f>+CL36-CL38+CL66+CL63</f>
        <v>65426.130552635434</v>
      </c>
      <c r="CM114" s="162">
        <f>IF(AND(CL4=0,CL114&lt;=0), "",CL114/CL4)</f>
        <v>0.22164612305346507</v>
      </c>
      <c r="CN114" s="163"/>
      <c r="CO114" s="161">
        <f>+CO36-CO38+CO66+CO63</f>
        <v>0</v>
      </c>
      <c r="CP114" s="162" t="str">
        <f>IF(AND(CO4=0,CO114&lt;=0), "",CO114/CO4)</f>
        <v/>
      </c>
      <c r="CQ114" s="163"/>
      <c r="CR114" s="162" t="str">
        <f t="shared" si="47"/>
        <v/>
      </c>
      <c r="CS114" s="164">
        <f>+CS36-CS38+CS66+CS63</f>
        <v>65426.130552635434</v>
      </c>
      <c r="CT114" s="162">
        <f>IF(AND(CS4=0,CS114&lt;=0), "",CS114/CS4)</f>
        <v>0.22164612305346507</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13.455032309429914</v>
      </c>
      <c r="F116" s="36">
        <f>IF(AND(E4=0,E116&gt;=0), "",E116/E4)</f>
        <v>3.9114506444512618E-4</v>
      </c>
      <c r="G116" s="42">
        <f>IF(AND(E124=0,E116&gt;=0),"",E116/E124)</f>
        <v>1.4896454155377949E-3</v>
      </c>
      <c r="H116" s="123">
        <f>SUM(H117:H123)</f>
        <v>13.828215785353358</v>
      </c>
      <c r="I116" s="36">
        <f>IF(AND(H4=0,H116&gt;=0), "",H116/H4)</f>
        <v>3.5487256937469095E-4</v>
      </c>
      <c r="J116" s="42">
        <f>IF(AND(H124=0,H116&gt;=0),"",H116/H124)</f>
        <v>1.7101879563750327E-3</v>
      </c>
      <c r="K116" s="36">
        <f t="shared" ref="K116:K139" si="97">IF(AND(E116=0,H116&gt;0),100%,IF(AND(E116&lt;0,H116=0),(E116-H116)/E116,IF(AND(E116&gt;0,H116&gt;0),(H116-E116)/E116,IF(AND(E116=0,H116=0),"",(H116-E116)/E116))))</f>
        <v>2.7735606079659834E-2</v>
      </c>
      <c r="L116" s="124">
        <f>SUM(L117:L123)</f>
        <v>27.283248094783271</v>
      </c>
      <c r="M116" s="36">
        <f>IF(AND(L4=0,L116&gt;=0), "",L116/L4)</f>
        <v>3.718796865844548E-4</v>
      </c>
      <c r="N116" s="42">
        <f>IF(AND(L124=0,L116&gt;=0),"",L116/L124)</f>
        <v>1.593818999406681E-3</v>
      </c>
      <c r="O116" s="123">
        <f>SUM(O117:O123)</f>
        <v>26.34577778829394</v>
      </c>
      <c r="P116" s="36">
        <f>IF(AND(O4=0,O116&gt;=0), "",O116/O4)</f>
        <v>5.3659513443364689E-4</v>
      </c>
      <c r="Q116" s="42">
        <f>IF(AND(O124=0,O116&gt;=0),"",O116/O124)</f>
        <v>2.3123751237856135E-3</v>
      </c>
      <c r="R116" s="36">
        <f t="shared" ref="R116:R139" si="98">IF(AND(H116=0,O116&gt;0),100%,IF(AND(H116&lt;0,O116=0),(H116-O116)/H116,IF(AND(H116&gt;0,O116&gt;0),(O116-H116)/H116,IF(AND(H116=0,O116=0),"",(O116-H116)/H116))))</f>
        <v>0.90521887980653293</v>
      </c>
      <c r="S116" s="124">
        <f>SUM(S117:S123)</f>
        <v>53.629025883077212</v>
      </c>
      <c r="T116" s="36">
        <f>IF(AND(S4=0,S116&gt;=0), "",S116/S4)</f>
        <v>4.3791720148551736E-4</v>
      </c>
      <c r="U116" s="42">
        <f>IF(AND(S124=0,S116&gt;=0),"",S116/S124)</f>
        <v>1.8809583405399626E-3</v>
      </c>
      <c r="V116" s="125">
        <f>SUM(V117:V123)</f>
        <v>0</v>
      </c>
      <c r="W116" s="36" t="str">
        <f>IF(AND(V4=0,V116&gt;=0), "",V116/V4)</f>
        <v/>
      </c>
      <c r="X116" s="42">
        <f t="shared" ref="X116:X139" si="99">IF(AND(V116=0,S116&gt;0),100%,IF(AND(V116&lt;0,S116=0),(V116-S116)/V116,IF(AND(V116&gt;0,S116&gt;0),(S116-V116)/V116,IF(AND(V116=0,S116=0),"",(S116-V116)/V116))))</f>
        <v>1</v>
      </c>
      <c r="Y116" s="123">
        <f>SUM(Y117:Y123)</f>
        <v>33.7879068898404</v>
      </c>
      <c r="Z116" s="36">
        <f>IF(AND(Y4=0,Y116&gt;=0), "",Y116/Y4)</f>
        <v>6.1547084321586173E-4</v>
      </c>
      <c r="AA116" s="42">
        <f>IF(AND(Y124=0,Y116&gt;=0),"",Y116/Y124)</f>
        <v>2.5800095618507685E-3</v>
      </c>
      <c r="AB116" s="36">
        <f t="shared" ref="AB116:AB139" si="100">IF(AND(O116=0,Y116&gt;0),100%,IF(AND(O116&lt;0,Y116=0),(O116-Y116)/O116,IF(AND(O116&gt;0,Y116&gt;0),(Y116-O116)/O116,IF(AND(O116=0,Y116=0),"",(Y116-O116)/O116))))</f>
        <v>0.2824790052261496</v>
      </c>
      <c r="AC116" s="124">
        <f>SUM(AC117:AC123)</f>
        <v>87.416932772917619</v>
      </c>
      <c r="AD116" s="36">
        <f>IF(AND(AC4=0,AC116&gt;=0), "",AC116/AC4)</f>
        <v>4.9287432883162851E-4</v>
      </c>
      <c r="AE116" s="42">
        <f>IF(AND(AC124=0,AC116&gt;=0),"",AC116/AC124)</f>
        <v>2.1009855966913674E-3</v>
      </c>
      <c r="AF116" s="123">
        <f>SUM(AF117:AF123)</f>
        <v>27.416916418085044</v>
      </c>
      <c r="AG116" s="36">
        <f>IF(AND(AF4=0,AF116&gt;=0), "",AF116/AF4)</f>
        <v>4.4254012040788728E-4</v>
      </c>
      <c r="AH116" s="42">
        <f>IF(AND(AF124=0,AF116&gt;=0),"",AF116/AF124)</f>
        <v>1.9321732281979158E-3</v>
      </c>
      <c r="AI116" s="36">
        <f t="shared" si="41"/>
        <v>-0.18855830556556413</v>
      </c>
      <c r="AJ116" s="124">
        <f>SUM(AJ117:AJ123)</f>
        <v>114.83384919100267</v>
      </c>
      <c r="AK116" s="36">
        <f>IF(AND(AJ4=0,AJ116&gt;=0), "",AJ116/AJ4)</f>
        <v>4.7984388397310314E-4</v>
      </c>
      <c r="AL116" s="42">
        <f>IF(AND(AJ124=0,AJ116&gt;=0),"",AJ116/AJ124)</f>
        <v>2.0580552962536666E-3</v>
      </c>
      <c r="AM116" s="123">
        <f>SUM(AM117:AM123)</f>
        <v>48.245054023719042</v>
      </c>
      <c r="AN116" s="36">
        <f>IF(AND(AM4=0,AM116&gt;=0), "",AM116/AM4)</f>
        <v>8.6355724759213694E-4</v>
      </c>
      <c r="AO116" s="42">
        <f>IF(AND(AM124=0,AM116&gt;=0),"",AM116/AM124)</f>
        <v>3.5180040970137043E-3</v>
      </c>
      <c r="AP116" s="36">
        <f t="shared" si="42"/>
        <v>0.75968198932448561</v>
      </c>
      <c r="AQ116" s="124">
        <f>SUM(AQ117:AQ123)</f>
        <v>163.07890321472169</v>
      </c>
      <c r="AR116" s="36">
        <f>IF(AND(AQ4=0,AQ116&gt;=0), "",AQ116/AQ4)</f>
        <v>5.524674368488743E-4</v>
      </c>
      <c r="AS116" s="42">
        <f>IF(AND(AQ124=0,AQ116&gt;=0),"",AQ116/AQ124)</f>
        <v>2.3460870904229909E-3</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27.17981720245362</v>
      </c>
      <c r="AX116" s="36">
        <f>IF(AND(AW4=0,AW116&gt;=0), "",AW116/AW4)</f>
        <v>5.5246743684887441E-4</v>
      </c>
      <c r="AY116" s="42">
        <f>IF(AND(AW124=0,AW116&gt;=0),"",AW116/AW124)</f>
        <v>2.3460870904229904E-3</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163.07890321472169</v>
      </c>
      <c r="BH116" s="36">
        <f>IF(AND(BG4=0,BG116&gt;=0), "",BG116/BG4)</f>
        <v>5.524674368488743E-4</v>
      </c>
      <c r="BI116" s="42">
        <f>IF(AND(BG124=0,BG116&gt;=0),"",BG116/BG124)</f>
        <v>2.3460870904229909E-3</v>
      </c>
      <c r="BJ116" s="123">
        <f>SUM(BJ117:BJ123)</f>
        <v>0</v>
      </c>
      <c r="BK116" s="36" t="str">
        <f>IF(AND(BJ4=0,BJ116&gt;=0), "",BJ116/BJ4)</f>
        <v/>
      </c>
      <c r="BL116" s="42" t="str">
        <f>IF(AND(BJ124=0,BJ116&gt;=0),"",BJ116/BJ124)</f>
        <v/>
      </c>
      <c r="BM116" s="36" t="str">
        <f t="shared" si="43"/>
        <v/>
      </c>
      <c r="BN116" s="124">
        <f>SUM(BN117:BN123)</f>
        <v>163.07890321472169</v>
      </c>
      <c r="BO116" s="36">
        <f>IF(AND(BN4=0,BN116&gt;=0), "",BN116/BN4)</f>
        <v>5.524674368488743E-4</v>
      </c>
      <c r="BP116" s="42">
        <f>IF(AND(BN124=0,BN116&gt;=0),"",BN116/BN124)</f>
        <v>2.3460870904229909E-3</v>
      </c>
      <c r="BQ116" s="123">
        <f>SUM(BQ117:BQ123)</f>
        <v>0</v>
      </c>
      <c r="BR116" s="36" t="str">
        <f>IF(AND(BQ4=0,BQ116&gt;=0), "",BQ116/BQ4)</f>
        <v/>
      </c>
      <c r="BS116" s="42" t="str">
        <f>IF(AND(BQ124=0,BQ116&gt;=0),"",BQ116/BQ124)</f>
        <v/>
      </c>
      <c r="BT116" s="36" t="str">
        <f t="shared" si="44"/>
        <v/>
      </c>
      <c r="BU116" s="124">
        <f>SUM(BU117:BU123)</f>
        <v>163.07890321472169</v>
      </c>
      <c r="BV116" s="36">
        <f>IF(AND(BU4=0,BU116&gt;=0), "",BU116/BU4)</f>
        <v>5.524674368488743E-4</v>
      </c>
      <c r="BW116" s="42">
        <f>IF(AND(BU124=0,BU116&gt;=0),"",BU116/BU124)</f>
        <v>2.3460870904229909E-3</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163.07890321472169</v>
      </c>
      <c r="CF116" s="36">
        <f>IF(AND(CE4=0,CE116&gt;=0), "",CE116/CE4)</f>
        <v>5.524674368488743E-4</v>
      </c>
      <c r="CG116" s="42">
        <f>IF(AND(CE124=0,CE116&gt;=0),"",CE116/CE124)</f>
        <v>2.3460870904229909E-3</v>
      </c>
      <c r="CH116" s="123">
        <f>SUM(CH117:CH123)</f>
        <v>0</v>
      </c>
      <c r="CI116" s="36" t="str">
        <f>IF(AND(CH4=0,CH116&gt;=0), "",CH116/CH4)</f>
        <v/>
      </c>
      <c r="CJ116" s="42" t="str">
        <f>IF(AND(CH124=0,CH116&gt;=0),"",CH116/CH124)</f>
        <v/>
      </c>
      <c r="CK116" s="36" t="str">
        <f t="shared" si="46"/>
        <v/>
      </c>
      <c r="CL116" s="124">
        <f>SUM(CL117:CL123)</f>
        <v>163.07890321472169</v>
      </c>
      <c r="CM116" s="36">
        <f>IF(AND(CL4=0,CL116&gt;=0), "",CL116/CL4)</f>
        <v>5.524674368488743E-4</v>
      </c>
      <c r="CN116" s="42">
        <f>IF(AND(CL124=0,CL116&gt;=0),"",CL116/CL124)</f>
        <v>2.3460870904229909E-3</v>
      </c>
      <c r="CO116" s="123">
        <f>SUM(CO117:CO123)</f>
        <v>0</v>
      </c>
      <c r="CP116" s="36" t="str">
        <f>IF(AND(CO4=0,CO116&gt;=0), "",CO116/CO4)</f>
        <v/>
      </c>
      <c r="CQ116" s="42" t="str">
        <f>IF(AND(CO124=0,CO116&gt;=0),"",CO116/CO124)</f>
        <v/>
      </c>
      <c r="CR116" s="36" t="str">
        <f t="shared" si="47"/>
        <v/>
      </c>
      <c r="CS116" s="124">
        <f>SUM(CS117:CS123)</f>
        <v>163.07890321472169</v>
      </c>
      <c r="CT116" s="36">
        <f>IF(AND(CS4=0,CS116&gt;=0), "",CS116/CS4)</f>
        <v>5.524674368488743E-4</v>
      </c>
      <c r="CU116" s="42">
        <f>IF(AND(CS124=0,CS116&gt;=0),"",CS116/CS124)</f>
        <v>2.3460870904229909E-3</v>
      </c>
      <c r="CV116" s="125">
        <f>SUM(CV117:CV123)</f>
        <v>0</v>
      </c>
      <c r="CW116" s="36" t="str">
        <f>IF(AND(CV4=0,CV116&gt;=0), "",CV116/CV4)</f>
        <v/>
      </c>
      <c r="CX116" s="42">
        <f t="shared" si="48"/>
        <v>1</v>
      </c>
    </row>
    <row r="117" spans="1:102" hidden="1" outlineLevel="1" x14ac:dyDescent="0.3">
      <c r="A117" s="29" t="s">
        <v>95</v>
      </c>
      <c r="B117" s="129">
        <f>+'N EERR RODEO'!B194</f>
        <v>0</v>
      </c>
      <c r="C117" s="30" t="str">
        <f>IF(AND(B4=0,B117&gt;=0), "",B117/B4)</f>
        <v/>
      </c>
      <c r="D117" s="47" t="str">
        <f>IF(AND(B124=0,B117&gt;=0),"",B117/B124)</f>
        <v/>
      </c>
      <c r="E117" s="129">
        <f>+'N EERR RODEO'!C194</f>
        <v>13.455032309429914</v>
      </c>
      <c r="F117" s="30">
        <f>IF(AND(E4=0,E117&gt;=0), "",E117/E4)</f>
        <v>3.9114506444512618E-4</v>
      </c>
      <c r="G117" s="47">
        <f>IF(AND(E124=0,E117&gt;=0),"",E117/E124)</f>
        <v>1.4896454155377949E-3</v>
      </c>
      <c r="H117" s="129">
        <f>+'N EERR RODEO'!D194</f>
        <v>13.82118568073447</v>
      </c>
      <c r="I117" s="30">
        <f>IF(AND(H4=0,H117&gt;=0), "",H117/H4)</f>
        <v>3.5469215627383956E-4</v>
      </c>
      <c r="J117" s="47">
        <f>IF(AND(H124=0,H117&gt;=0),"",H117/H124)</f>
        <v>1.7093185166412376E-3</v>
      </c>
      <c r="K117" s="30">
        <f t="shared" si="97"/>
        <v>2.7213117210275174E-2</v>
      </c>
      <c r="L117" s="130">
        <f t="shared" ref="L117:L123" si="105">+E117+H117</f>
        <v>27.276217990164383</v>
      </c>
      <c r="M117" s="30">
        <f>IF(AND(L4=0,L117&gt;=0), "",L117/L4)</f>
        <v>3.7178386393558078E-4</v>
      </c>
      <c r="N117" s="47">
        <f>IF(AND(L124=0,L117&gt;=0),"",L117/L124)</f>
        <v>1.5934083183077709E-3</v>
      </c>
      <c r="O117" s="129">
        <f>+'N EERR RODEO'!E194</f>
        <v>24.63968246456712</v>
      </c>
      <c r="P117" s="30">
        <f>IF(AND(O4=0,O117&gt;=0), "",O117/O4)</f>
        <v>5.0184639947701258E-4</v>
      </c>
      <c r="Q117" s="47">
        <f>IF(AND(O124=0,O117&gt;=0),"",O117/O124)</f>
        <v>2.1626307352503931E-3</v>
      </c>
      <c r="R117" s="30">
        <f t="shared" si="98"/>
        <v>0.78274737303563569</v>
      </c>
      <c r="S117" s="130">
        <f t="shared" ref="S117:S123" si="106">+L117+O117</f>
        <v>51.915900454731499</v>
      </c>
      <c r="T117" s="30">
        <f>IF(AND(S4=0,S117&gt;=0), "",S117/S4)</f>
        <v>4.2392837582587466E-4</v>
      </c>
      <c r="U117" s="47">
        <f>IF(AND(S124=0,S117&gt;=0),"",S117/S124)</f>
        <v>1.8208730134287949E-3</v>
      </c>
      <c r="V117" s="131"/>
      <c r="W117" s="30" t="str">
        <f>IF(AND(V4=0,V117&gt;=0), "",V117/V4)</f>
        <v/>
      </c>
      <c r="X117" s="47">
        <f t="shared" si="99"/>
        <v>1</v>
      </c>
      <c r="Y117" s="129">
        <f>+'N EERR RODEO'!F194</f>
        <v>33.166915687037751</v>
      </c>
      <c r="Z117" s="30">
        <f>IF(AND(Y4=0,Y117&gt;=0), "",Y117/Y4)</f>
        <v>6.0415904516738594E-4</v>
      </c>
      <c r="AA117" s="47">
        <f>IF(AND(Y124=0,Y117&gt;=0),"",Y117/Y124)</f>
        <v>2.5325913170249018E-3</v>
      </c>
      <c r="AB117" s="30">
        <f t="shared" si="100"/>
        <v>0.34607723677986291</v>
      </c>
      <c r="AC117" s="130">
        <f t="shared" ref="AC117:AC123" si="107">+S117+Y117</f>
        <v>85.082816141769257</v>
      </c>
      <c r="AD117" s="30">
        <f>IF(AND(AC4=0,AC117&gt;=0), "",AC117/AC4)</f>
        <v>4.7971410767652986E-4</v>
      </c>
      <c r="AE117" s="47">
        <f>IF(AND(AC124=0,AC117&gt;=0),"",AC117/AC124)</f>
        <v>2.0448872497523434E-3</v>
      </c>
      <c r="AF117" s="129">
        <f>+'N EERR RODEO'!G194</f>
        <v>27.180300491314267</v>
      </c>
      <c r="AG117" s="30">
        <f>IF(AND(AF4=0,AF117&gt;=0), "",AF117/AF4)</f>
        <v>4.3872087103911098E-4</v>
      </c>
      <c r="AH117" s="47">
        <f>IF(AND(AF124=0,AF117&gt;=0),"",AF117/AF124)</f>
        <v>1.9154980138120206E-3</v>
      </c>
      <c r="AI117" s="30">
        <f t="shared" si="41"/>
        <v>-0.18049960545662572</v>
      </c>
      <c r="AJ117" s="130">
        <f t="shared" si="62"/>
        <v>112.26311663308353</v>
      </c>
      <c r="AK117" s="30">
        <f>IF(AND(AJ4=0,AJ117&gt;=0), "",AJ117/AJ4)</f>
        <v>4.6910183967224307E-4</v>
      </c>
      <c r="AL117" s="47">
        <f>IF(AND(AJ124=0,AJ117&gt;=0),"",AJ117/AJ124)</f>
        <v>2.0119825590481305E-3</v>
      </c>
      <c r="AM117" s="129">
        <f>+'N EERR RODEO'!H194</f>
        <v>48.141558033239114</v>
      </c>
      <c r="AN117" s="30">
        <f>IF(AND(AM4=0,AM117&gt;=0), "",AM117/AM4)</f>
        <v>8.6170473204449699E-4</v>
      </c>
      <c r="AO117" s="47">
        <f>IF(AND(AM124=0,AM117&gt;=0),"",AM117/AM124)</f>
        <v>3.5104572235382624E-3</v>
      </c>
      <c r="AP117" s="30">
        <f t="shared" si="42"/>
        <v>0.77119300239610022</v>
      </c>
      <c r="AQ117" s="130">
        <f t="shared" si="63"/>
        <v>160.40467466632265</v>
      </c>
      <c r="AR117" s="30">
        <f>IF(AND(AQ4=0,AQ117&gt;=0), "",AQ117/AQ4)</f>
        <v>5.4340787020623615E-4</v>
      </c>
      <c r="AS117" s="47">
        <f>IF(AND(AQ124=0,AQ117&gt;=0),"",AQ117/AQ124)</f>
        <v>2.3076150811651235E-3</v>
      </c>
      <c r="AT117" s="131">
        <f t="shared" ref="AT117:AT123" si="108">+V117*2</f>
        <v>0</v>
      </c>
      <c r="AU117" s="30" t="str">
        <f>IF(AND(AT4=0,AT117&gt;=0), "",AT117/AT4)</f>
        <v/>
      </c>
      <c r="AV117" s="47">
        <f t="shared" si="101"/>
        <v>1</v>
      </c>
      <c r="AW117" s="131">
        <f>+AQ117/6</f>
        <v>26.734112444387108</v>
      </c>
      <c r="AX117" s="30">
        <f>IF(AND(AW4=0,AW117&gt;=0), "",AW117/AW4)</f>
        <v>5.4340787020623626E-4</v>
      </c>
      <c r="AY117" s="47">
        <f>IF(AND(AW124=0,AW117&gt;=0),"",AW117/AW124)</f>
        <v>2.3076150811651231E-3</v>
      </c>
      <c r="AZ117" s="131">
        <f t="shared" ref="AZ117:AZ123" si="109">+AT117/6</f>
        <v>0</v>
      </c>
      <c r="BA117" s="30" t="str">
        <f>IF(AND(AZ4=0,AZ117&gt;=0), "",AZ117/AZ4)</f>
        <v/>
      </c>
      <c r="BB117" s="47">
        <f t="shared" si="102"/>
        <v>1</v>
      </c>
      <c r="BC117" s="129">
        <f>+'N EERR RODEO'!I194</f>
        <v>0</v>
      </c>
      <c r="BD117" s="30" t="str">
        <f>IF(AND(BC4=0,BC117&gt;=0), "",BC117/BC4)</f>
        <v/>
      </c>
      <c r="BE117" s="47" t="str">
        <f>IF(AND(BC124=0,BC117&gt;=0),"",BC117/BC124)</f>
        <v/>
      </c>
      <c r="BF117" s="30">
        <f t="shared" si="103"/>
        <v>-1</v>
      </c>
      <c r="BG117" s="130">
        <f t="shared" ref="BG117:BG123" si="110">+AQ117+BC117</f>
        <v>160.40467466632265</v>
      </c>
      <c r="BH117" s="30">
        <f>IF(AND(BG4=0,BG117&gt;=0), "",BG117/BG4)</f>
        <v>5.4340787020623615E-4</v>
      </c>
      <c r="BI117" s="47">
        <f>IF(AND(BG124=0,BG117&gt;=0),"",BG117/BG124)</f>
        <v>2.3076150811651235E-3</v>
      </c>
      <c r="BJ117" s="129">
        <f>+'N EERR RODEO'!J194</f>
        <v>0</v>
      </c>
      <c r="BK117" s="30" t="str">
        <f>IF(AND(BJ4=0,BJ117&gt;=0), "",BJ117/BJ4)</f>
        <v/>
      </c>
      <c r="BL117" s="47" t="str">
        <f>IF(AND(BJ124=0,BJ117&gt;=0),"",BJ117/BJ124)</f>
        <v/>
      </c>
      <c r="BM117" s="30" t="str">
        <f t="shared" si="43"/>
        <v/>
      </c>
      <c r="BN117" s="130">
        <f t="shared" ref="BN117:BN123" si="111">+BG117+BJ117</f>
        <v>160.40467466632265</v>
      </c>
      <c r="BO117" s="30">
        <f>IF(AND(BN4=0,BN117&gt;=0), "",BN117/BN4)</f>
        <v>5.4340787020623615E-4</v>
      </c>
      <c r="BP117" s="47">
        <f>IF(AND(BN124=0,BN117&gt;=0),"",BN117/BN124)</f>
        <v>2.3076150811651235E-3</v>
      </c>
      <c r="BQ117" s="129">
        <f>+'N EERR RODEO'!K194</f>
        <v>0</v>
      </c>
      <c r="BR117" s="30" t="str">
        <f>IF(AND(BQ4=0,BQ117&gt;=0), "",BQ117/BQ4)</f>
        <v/>
      </c>
      <c r="BS117" s="47" t="str">
        <f>IF(AND(BQ124=0,BQ117&gt;=0),"",BQ117/BQ124)</f>
        <v/>
      </c>
      <c r="BT117" s="30" t="str">
        <f t="shared" si="44"/>
        <v/>
      </c>
      <c r="BU117" s="130">
        <f t="shared" ref="BU117:BU123" si="112">+BN117+BQ117</f>
        <v>160.40467466632265</v>
      </c>
      <c r="BV117" s="30">
        <f>IF(AND(BU4=0,BU117&gt;=0), "",BU117/BU4)</f>
        <v>5.4340787020623615E-4</v>
      </c>
      <c r="BW117" s="47">
        <f>IF(AND(BU124=0,BU117&gt;=0),"",BU117/BU124)</f>
        <v>2.3076150811651235E-3</v>
      </c>
      <c r="BX117" s="131">
        <f t="shared" ref="BX117:BX123" si="113">+AZ117*9</f>
        <v>0</v>
      </c>
      <c r="BY117" s="30" t="str">
        <f>IF(AND(BX4=0,BX117&gt;=0), "",BX117/BX4)</f>
        <v/>
      </c>
      <c r="BZ117" s="47">
        <f t="shared" si="45"/>
        <v>1</v>
      </c>
      <c r="CA117" s="129">
        <f>+'N EERR RODEO'!L194</f>
        <v>0</v>
      </c>
      <c r="CB117" s="30" t="str">
        <f>IF(AND(CA4=0,CA117&gt;=0), "",CA117/CA4)</f>
        <v/>
      </c>
      <c r="CC117" s="47" t="str">
        <f>IF(AND(CA124=0,CA117&gt;=0),"",CA117/CA124)</f>
        <v/>
      </c>
      <c r="CD117" s="30" t="str">
        <f t="shared" si="104"/>
        <v/>
      </c>
      <c r="CE117" s="130">
        <f t="shared" ref="CE117:CE123" si="114">+BU117+CA117</f>
        <v>160.40467466632265</v>
      </c>
      <c r="CF117" s="30">
        <f>IF(AND(CE4=0,CE117&gt;=0), "",CE117/CE4)</f>
        <v>5.4340787020623615E-4</v>
      </c>
      <c r="CG117" s="47">
        <f>IF(AND(CE124=0,CE117&gt;=0),"",CE117/CE124)</f>
        <v>2.3076150811651235E-3</v>
      </c>
      <c r="CH117" s="129">
        <f>+'N EERR RODEO'!M194</f>
        <v>0</v>
      </c>
      <c r="CI117" s="30" t="str">
        <f>IF(AND(CH4=0,CH117&gt;=0), "",CH117/CH4)</f>
        <v/>
      </c>
      <c r="CJ117" s="47" t="str">
        <f>IF(AND(CH124=0,CH117&gt;=0),"",CH117/CH124)</f>
        <v/>
      </c>
      <c r="CK117" s="30" t="str">
        <f t="shared" si="46"/>
        <v/>
      </c>
      <c r="CL117" s="130">
        <f t="shared" ref="CL117:CL123" si="115">+CE117+CH117</f>
        <v>160.40467466632265</v>
      </c>
      <c r="CM117" s="30">
        <f>IF(AND(CL4=0,CL117&gt;=0), "",CL117/CL4)</f>
        <v>5.4340787020623615E-4</v>
      </c>
      <c r="CN117" s="47">
        <f>IF(AND(CL124=0,CL117&gt;=0),"",CL117/CL124)</f>
        <v>2.3076150811651235E-3</v>
      </c>
      <c r="CO117" s="129">
        <f>+'N EERR RODEO'!N194</f>
        <v>0</v>
      </c>
      <c r="CP117" s="30" t="str">
        <f>IF(AND(CO4=0,CO117&gt;=0), "",CO117/CO4)</f>
        <v/>
      </c>
      <c r="CQ117" s="47" t="str">
        <f>IF(AND(CO124=0,CO117&gt;=0),"",CO117/CO124)</f>
        <v/>
      </c>
      <c r="CR117" s="30" t="str">
        <f t="shared" si="47"/>
        <v/>
      </c>
      <c r="CS117" s="130">
        <f t="shared" ref="CS117:CS123" si="116">+CL117+CO117</f>
        <v>160.40467466632265</v>
      </c>
      <c r="CT117" s="30">
        <f>IF(AND(CS4=0,CS117&gt;=0), "",CS117/CS4)</f>
        <v>5.4340787020623615E-4</v>
      </c>
      <c r="CU117" s="47">
        <f>IF(AND(CS124=0,CS117&gt;=0),"",CS117/CS124)</f>
        <v>2.3076150811651235E-3</v>
      </c>
      <c r="CV117" s="131">
        <f t="shared" ref="CV117:CV123" si="117">+AZ117*12</f>
        <v>0</v>
      </c>
      <c r="CW117" s="30" t="str">
        <f>IF(AND(CV4=0,CV117&gt;=0), "",CV117/CV4)</f>
        <v/>
      </c>
      <c r="CX117" s="47">
        <f t="shared" si="48"/>
        <v>1</v>
      </c>
    </row>
    <row r="118" spans="1:102" hidden="1" outlineLevel="1" x14ac:dyDescent="0.3">
      <c r="A118" s="29" t="s">
        <v>96</v>
      </c>
      <c r="B118" s="129">
        <f>+'N EERR RODEO'!B195</f>
        <v>0</v>
      </c>
      <c r="C118" s="30" t="str">
        <f>IF(AND(B4=0,B118&gt;=0), "",B118/B4)</f>
        <v/>
      </c>
      <c r="D118" s="47" t="str">
        <f>IF(AND(B124=0,B118&gt;=0),"",B118/B124)</f>
        <v/>
      </c>
      <c r="E118" s="129">
        <f>+'N EERR RODEO'!C195</f>
        <v>0</v>
      </c>
      <c r="F118" s="30">
        <f>IF(AND(E4=0,E118&gt;=0), "",E118/E4)</f>
        <v>0</v>
      </c>
      <c r="G118" s="47">
        <f>IF(AND(E124=0,E118&gt;=0),"",E118/E124)</f>
        <v>0</v>
      </c>
      <c r="H118" s="129">
        <f>+'N EERR RODEO'!D195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RODEO'!E195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RODEO'!F195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RODEO'!G195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RODEO'!H195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RODEO'!I195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RODEO'!J195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RODEO'!K195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RODEO'!L195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RODEO'!M195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RODEO'!N195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RODEO'!B196</f>
        <v>0</v>
      </c>
      <c r="C119" s="30" t="str">
        <f>IF(AND(B4=0,B119&gt;=0), "",B119/B4)</f>
        <v/>
      </c>
      <c r="D119" s="47" t="str">
        <f>IF(AND(B124=0,B119&gt;=0),"",B119/B124)</f>
        <v/>
      </c>
      <c r="E119" s="129">
        <f>+'N EERR RODEO'!C196</f>
        <v>0</v>
      </c>
      <c r="F119" s="30">
        <f>IF(AND(E4=0,E119&gt;=0), "",E119/E4)</f>
        <v>0</v>
      </c>
      <c r="G119" s="47">
        <f>IF(AND(E124=0,E119&gt;=0),"",E119/E124)</f>
        <v>0</v>
      </c>
      <c r="H119" s="129">
        <f>+'N EERR RODEO'!D196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RODEO'!E196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RODEO'!F196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RODEO'!G196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RODEO'!H196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RODEO'!I196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RODEO'!J196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RODEO'!K196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RODEO'!L196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RODEO'!M196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RODEO'!N196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RODEO'!B197</f>
        <v>0</v>
      </c>
      <c r="C120" s="30" t="str">
        <f>IF(AND(B4=0,B120&gt;=0), "",B120/B4)</f>
        <v/>
      </c>
      <c r="D120" s="47" t="str">
        <f>IF(AND(B124=0,B120&gt;=0),"",B120/B124)</f>
        <v/>
      </c>
      <c r="E120" s="129">
        <f>+'N EERR RODEO'!C197</f>
        <v>0</v>
      </c>
      <c r="F120" s="30">
        <f>IF(AND(E4=0,E120&gt;=0), "",E120/E4)</f>
        <v>0</v>
      </c>
      <c r="G120" s="47">
        <f>IF(AND(E124=0,E120&gt;=0),"",E120/E124)</f>
        <v>0</v>
      </c>
      <c r="H120" s="129">
        <f>+'N EERR RODEO'!D197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RODEO'!E197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RODEO'!F197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RODEO'!G197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RODEO'!H197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RODEO'!I197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RODEO'!J197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RODEO'!K197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RODEO'!L197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RODEO'!M197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RODEO'!N197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RODEO'!B198</f>
        <v>0</v>
      </c>
      <c r="C121" s="30" t="str">
        <f>IF(AND(B4=0,B121&gt;=0), "",B121/B4)</f>
        <v/>
      </c>
      <c r="D121" s="47" t="str">
        <f>IF(AND(B124=0,B121&gt;=0),"",B121/B124)</f>
        <v/>
      </c>
      <c r="E121" s="129">
        <f>+'N EERR RODEO'!C198</f>
        <v>0</v>
      </c>
      <c r="F121" s="30">
        <f>IF(AND(E4=0,E121&gt;=0), "",E121/E4)</f>
        <v>0</v>
      </c>
      <c r="G121" s="47">
        <f>IF(AND(E124=0,E121&gt;=0),"",E121/E124)</f>
        <v>0</v>
      </c>
      <c r="H121" s="129">
        <f>+'N EERR RODEO'!D198</f>
        <v>7.0301046188883361E-3</v>
      </c>
      <c r="I121" s="30">
        <f>IF(AND(H4=0,H121&gt;=0), "",H121/H4)</f>
        <v>1.8041310085139345E-7</v>
      </c>
      <c r="J121" s="47">
        <f>IF(AND(H124=0,H121&gt;=0),"",H121/H124)</f>
        <v>8.6943973379513611E-7</v>
      </c>
      <c r="K121" s="30">
        <f t="shared" si="97"/>
        <v>1</v>
      </c>
      <c r="L121" s="130">
        <f t="shared" si="105"/>
        <v>7.0301046188883361E-3</v>
      </c>
      <c r="M121" s="30">
        <f>IF(AND(L4=0,L121&gt;=0), "",L121/L4)</f>
        <v>9.5822648873980775E-8</v>
      </c>
      <c r="N121" s="47">
        <f>IF(AND(L124=0,L121&gt;=0),"",L121/L124)</f>
        <v>4.1068109891004165E-7</v>
      </c>
      <c r="O121" s="129">
        <f>+'N EERR RODEO'!E198</f>
        <v>-1.2266966377209381</v>
      </c>
      <c r="P121" s="30">
        <f>IF(AND(O4=0,O121&gt;=0), "",O121/O4)</f>
        <v>-2.4984627613447832E-5</v>
      </c>
      <c r="Q121" s="47">
        <f>IF(AND(O124=0,O121&gt;=0),"",O121/O124)</f>
        <v>-1.0766745291375348E-4</v>
      </c>
      <c r="R121" s="30">
        <f t="shared" si="98"/>
        <v>-175.49194631116521</v>
      </c>
      <c r="S121" s="130">
        <f t="shared" si="106"/>
        <v>-1.2196665331020498</v>
      </c>
      <c r="T121" s="30">
        <f>IF(AND(S4=0,S121&gt;=0), "",S121/S4)</f>
        <v>-9.9594006440854183E-6</v>
      </c>
      <c r="U121" s="47">
        <f>IF(AND(S124=0,S121&gt;=0),"",S121/S124)</f>
        <v>-4.2777990096584689E-5</v>
      </c>
      <c r="V121" s="131"/>
      <c r="W121" s="30" t="str">
        <f>IF(AND(V4=0,V121&gt;=0), "",V121/V4)</f>
        <v/>
      </c>
      <c r="X121" s="47" t="e">
        <f t="shared" si="99"/>
        <v>#DIV/0!</v>
      </c>
      <c r="Y121" s="129">
        <f>+'N EERR RODEO'!F198</f>
        <v>0.62099120280264686</v>
      </c>
      <c r="Z121" s="30">
        <f>IF(AND(Y4=0,Y121&gt;=0), "",Y121/Y4)</f>
        <v>1.1311798048475758E-5</v>
      </c>
      <c r="AA121" s="47">
        <f>IF(AND(Y124=0,Y121&gt;=0),"",Y121/Y124)</f>
        <v>4.7418244825866651E-5</v>
      </c>
      <c r="AB121" s="30">
        <f t="shared" si="100"/>
        <v>-1.5062304596810321</v>
      </c>
      <c r="AC121" s="130">
        <f t="shared" si="107"/>
        <v>-0.5986753302994029</v>
      </c>
      <c r="AD121" s="30">
        <f>IF(AND(AC4=0,AC121&gt;=0), "",AC121/AC4)</f>
        <v>-3.3754524695561847E-6</v>
      </c>
      <c r="AE121" s="47">
        <f>IF(AND(AC124=0,AC121&gt;=0),"",AC121/AC124)</f>
        <v>-1.4388611063727122E-5</v>
      </c>
      <c r="AF121" s="129">
        <f>+'N EERR RODEO'!G198</f>
        <v>0.2366159267707785</v>
      </c>
      <c r="AG121" s="30">
        <f>IF(AND(AF4=0,AF121&gt;=0), "",AF121/AF4)</f>
        <v>3.8192493687763101E-6</v>
      </c>
      <c r="AH121" s="47">
        <f>IF(AND(AF124=0,AF121&gt;=0),"",AF121/AF124)</f>
        <v>1.6675214385895154E-5</v>
      </c>
      <c r="AI121" s="30">
        <f t="shared" si="41"/>
        <v>-0.61897056560078867</v>
      </c>
      <c r="AJ121" s="130">
        <f t="shared" si="62"/>
        <v>-0.36205940352862442</v>
      </c>
      <c r="AK121" s="30">
        <f>IF(AND(AJ4=0,AJ121&gt;=0), "",AJ121/AJ4)</f>
        <v>-1.5128987806477902E-6</v>
      </c>
      <c r="AL121" s="47">
        <f>IF(AND(AJ124=0,AJ121&gt;=0),"",AJ121/AJ124)</f>
        <v>-6.4888382496971214E-6</v>
      </c>
      <c r="AM121" s="129">
        <f>+'N EERR RODEO'!H198</f>
        <v>0.10349599047992533</v>
      </c>
      <c r="AN121" s="30">
        <f>IF(AND(AM4=0,AM121&gt;=0), "",AM121/AM4)</f>
        <v>1.8525155476398976E-6</v>
      </c>
      <c r="AO121" s="47">
        <f>IF(AND(AM124=0,AM121&gt;=0),"",AM121/AM124)</f>
        <v>7.5468734754419396E-6</v>
      </c>
      <c r="AP121" s="30">
        <f t="shared" si="42"/>
        <v>-0.56259922190196865</v>
      </c>
      <c r="AQ121" s="130">
        <f t="shared" si="63"/>
        <v>-0.25856341304869912</v>
      </c>
      <c r="AR121" s="30">
        <f>IF(AND(AQ4=0,AQ121&gt;=0), "",AQ121/AQ4)</f>
        <v>-8.7594325969820615E-7</v>
      </c>
      <c r="AS121" s="47">
        <f>IF(AND(AQ124=0,AQ121&gt;=0),"",AQ121/AQ124)</f>
        <v>-3.7197471497005966E-6</v>
      </c>
      <c r="AT121" s="131">
        <f t="shared" si="108"/>
        <v>0</v>
      </c>
      <c r="AU121" s="30" t="str">
        <f>IF(AND(AT4=0,AT121&gt;=0), "",AT121/AT4)</f>
        <v/>
      </c>
      <c r="AV121" s="47" t="e">
        <f t="shared" si="101"/>
        <v>#DIV/0!</v>
      </c>
      <c r="AW121" s="131">
        <f t="shared" si="118"/>
        <v>-4.3093902174783184E-2</v>
      </c>
      <c r="AX121" s="30">
        <f>IF(AND(AW4=0,AW121&gt;=0), "",AW121/AW4)</f>
        <v>-8.7594325969820615E-7</v>
      </c>
      <c r="AY121" s="47">
        <f>IF(AND(AW124=0,AW121&gt;=0),"",AW121/AW124)</f>
        <v>-3.7197471497005957E-6</v>
      </c>
      <c r="AZ121" s="131">
        <f t="shared" si="109"/>
        <v>0</v>
      </c>
      <c r="BA121" s="30" t="str">
        <f>IF(AND(AZ4=0,AZ121&gt;=0), "",AZ121/AZ4)</f>
        <v/>
      </c>
      <c r="BB121" s="47" t="e">
        <f t="shared" si="102"/>
        <v>#DIV/0!</v>
      </c>
      <c r="BC121" s="129">
        <f>+'N EERR RODEO'!I198</f>
        <v>0</v>
      </c>
      <c r="BD121" s="30" t="str">
        <f>IF(AND(BC4=0,BC121&gt;=0), "",BC121/BC4)</f>
        <v/>
      </c>
      <c r="BE121" s="47" t="str">
        <f>IF(AND(BC124=0,BC121&gt;=0),"",BC121/BC124)</f>
        <v/>
      </c>
      <c r="BF121" s="30">
        <f t="shared" si="103"/>
        <v>-1</v>
      </c>
      <c r="BG121" s="130">
        <f t="shared" si="110"/>
        <v>-0.25856341304869912</v>
      </c>
      <c r="BH121" s="30">
        <f>IF(AND(BG4=0,BG121&gt;=0), "",BG121/BG4)</f>
        <v>-8.7594325969820615E-7</v>
      </c>
      <c r="BI121" s="47">
        <f>IF(AND(BG124=0,BG121&gt;=0),"",BG121/BG124)</f>
        <v>-3.7197471497005966E-6</v>
      </c>
      <c r="BJ121" s="129">
        <f>+'N EERR RODEO'!J198</f>
        <v>0</v>
      </c>
      <c r="BK121" s="30" t="str">
        <f>IF(AND(BJ4=0,BJ121&gt;=0), "",BJ121/BJ4)</f>
        <v/>
      </c>
      <c r="BL121" s="47" t="str">
        <f>IF(AND(BJ124=0,BJ121&gt;=0),"",BJ121/BJ124)</f>
        <v/>
      </c>
      <c r="BM121" s="30" t="str">
        <f t="shared" si="43"/>
        <v/>
      </c>
      <c r="BN121" s="130">
        <f t="shared" si="111"/>
        <v>-0.25856341304869912</v>
      </c>
      <c r="BO121" s="30">
        <f>IF(AND(BN4=0,BN121&gt;=0), "",BN121/BN4)</f>
        <v>-8.7594325969820615E-7</v>
      </c>
      <c r="BP121" s="47">
        <f>IF(AND(BN124=0,BN121&gt;=0),"",BN121/BN124)</f>
        <v>-3.7197471497005966E-6</v>
      </c>
      <c r="BQ121" s="129">
        <f>+'N EERR RODEO'!K198</f>
        <v>0</v>
      </c>
      <c r="BR121" s="30" t="str">
        <f>IF(AND(BQ4=0,BQ121&gt;=0), "",BQ121/BQ4)</f>
        <v/>
      </c>
      <c r="BS121" s="47" t="str">
        <f>IF(AND(BQ124=0,BQ121&gt;=0),"",BQ121/BQ124)</f>
        <v/>
      </c>
      <c r="BT121" s="30" t="str">
        <f t="shared" si="44"/>
        <v/>
      </c>
      <c r="BU121" s="130">
        <f t="shared" si="112"/>
        <v>-0.25856341304869912</v>
      </c>
      <c r="BV121" s="30">
        <f>IF(AND(BU4=0,BU121&gt;=0), "",BU121/BU4)</f>
        <v>-8.7594325969820615E-7</v>
      </c>
      <c r="BW121" s="47">
        <f>IF(AND(BU124=0,BU121&gt;=0),"",BU121/BU124)</f>
        <v>-3.7197471497005966E-6</v>
      </c>
      <c r="BX121" s="131">
        <f t="shared" si="113"/>
        <v>0</v>
      </c>
      <c r="BY121" s="30" t="str">
        <f>IF(AND(BX4=0,BX121&gt;=0), "",BX121/BX4)</f>
        <v/>
      </c>
      <c r="BZ121" s="47" t="e">
        <f t="shared" si="45"/>
        <v>#DIV/0!</v>
      </c>
      <c r="CA121" s="129">
        <f>+'N EERR RODEO'!L198</f>
        <v>0</v>
      </c>
      <c r="CB121" s="30" t="str">
        <f>IF(AND(CA4=0,CA121&gt;=0), "",CA121/CA4)</f>
        <v/>
      </c>
      <c r="CC121" s="47" t="str">
        <f>IF(AND(CA124=0,CA121&gt;=0),"",CA121/CA124)</f>
        <v/>
      </c>
      <c r="CD121" s="30" t="str">
        <f t="shared" si="104"/>
        <v/>
      </c>
      <c r="CE121" s="130">
        <f t="shared" si="114"/>
        <v>-0.25856341304869912</v>
      </c>
      <c r="CF121" s="30">
        <f>IF(AND(CE4=0,CE121&gt;=0), "",CE121/CE4)</f>
        <v>-8.7594325969820615E-7</v>
      </c>
      <c r="CG121" s="47">
        <f>IF(AND(CE124=0,CE121&gt;=0),"",CE121/CE124)</f>
        <v>-3.7197471497005966E-6</v>
      </c>
      <c r="CH121" s="129">
        <f>+'N EERR RODEO'!M198</f>
        <v>0</v>
      </c>
      <c r="CI121" s="30" t="str">
        <f>IF(AND(CH4=0,CH121&gt;=0), "",CH121/CH4)</f>
        <v/>
      </c>
      <c r="CJ121" s="47" t="str">
        <f>IF(AND(CH124=0,CH121&gt;=0),"",CH121/CH124)</f>
        <v/>
      </c>
      <c r="CK121" s="30" t="str">
        <f t="shared" si="46"/>
        <v/>
      </c>
      <c r="CL121" s="130">
        <f t="shared" si="115"/>
        <v>-0.25856341304869912</v>
      </c>
      <c r="CM121" s="30">
        <f>IF(AND(CL4=0,CL121&gt;=0), "",CL121/CL4)</f>
        <v>-8.7594325969820615E-7</v>
      </c>
      <c r="CN121" s="47">
        <f>IF(AND(CL124=0,CL121&gt;=0),"",CL121/CL124)</f>
        <v>-3.7197471497005966E-6</v>
      </c>
      <c r="CO121" s="129">
        <f>+'N EERR RODEO'!N198</f>
        <v>0</v>
      </c>
      <c r="CP121" s="30" t="str">
        <f>IF(AND(CO4=0,CO121&gt;=0), "",CO121/CO4)</f>
        <v/>
      </c>
      <c r="CQ121" s="47" t="str">
        <f>IF(AND(CO124=0,CO121&gt;=0),"",CO121/CO124)</f>
        <v/>
      </c>
      <c r="CR121" s="30" t="str">
        <f t="shared" si="47"/>
        <v/>
      </c>
      <c r="CS121" s="130">
        <f t="shared" si="116"/>
        <v>-0.25856341304869912</v>
      </c>
      <c r="CT121" s="30">
        <f>IF(AND(CS4=0,CS121&gt;=0), "",CS121/CS4)</f>
        <v>-8.7594325969820615E-7</v>
      </c>
      <c r="CU121" s="47">
        <f>IF(AND(CS124=0,CS121&gt;=0),"",CS121/CS124)</f>
        <v>-3.7197471497005966E-6</v>
      </c>
      <c r="CV121" s="131">
        <f t="shared" si="117"/>
        <v>0</v>
      </c>
      <c r="CW121" s="30" t="str">
        <f>IF(AND(CV4=0,CV121&gt;=0), "",CV121/CV4)</f>
        <v/>
      </c>
      <c r="CX121" s="47" t="e">
        <f t="shared" si="48"/>
        <v>#DIV/0!</v>
      </c>
    </row>
    <row r="122" spans="1:102" hidden="1" outlineLevel="1" x14ac:dyDescent="0.3">
      <c r="A122" s="29" t="s">
        <v>32</v>
      </c>
      <c r="B122" s="129">
        <f>+'N EERR RODEO'!B199</f>
        <v>0</v>
      </c>
      <c r="C122" s="30" t="str">
        <f>IF(AND(B4=0,B122&gt;=0), "",B122/B4)</f>
        <v/>
      </c>
      <c r="D122" s="47" t="str">
        <f>IF(AND(B124=0,B122&gt;=0),"",B122/B124)</f>
        <v/>
      </c>
      <c r="E122" s="129">
        <f>+'N EERR RODEO'!C199</f>
        <v>0</v>
      </c>
      <c r="F122" s="30">
        <f>IF(AND(E4=0,E122&gt;=0), "",E122/E4)</f>
        <v>0</v>
      </c>
      <c r="G122" s="47">
        <f>IF(AND(E124=0,E122&gt;=0),"",E122/E124)</f>
        <v>0</v>
      </c>
      <c r="H122" s="129">
        <f>+'N EERR RODEO'!D199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RODEO'!E199</f>
        <v>2.93279196144776</v>
      </c>
      <c r="P122" s="30">
        <f>IF(AND(O4=0,O122&gt;=0), "",O122/O4)</f>
        <v>5.9733362570082178E-5</v>
      </c>
      <c r="Q122" s="47">
        <f>IF(AND(O124=0,O122&gt;=0),"",O122/O124)</f>
        <v>2.5741184144897385E-4</v>
      </c>
      <c r="R122" s="30">
        <f t="shared" si="98"/>
        <v>1</v>
      </c>
      <c r="S122" s="130">
        <f t="shared" si="106"/>
        <v>2.93279196144776</v>
      </c>
      <c r="T122" s="30">
        <f>IF(AND(S4=0,S122&gt;=0), "",S122/S4)</f>
        <v>2.3948226303728092E-5</v>
      </c>
      <c r="U122" s="47">
        <f>IF(AND(S124=0,S122&gt;=0),"",S122/S124)</f>
        <v>1.0286331720775212E-4</v>
      </c>
      <c r="V122" s="131"/>
      <c r="W122" s="30" t="str">
        <f>IF(AND(V4=0,V122&gt;=0), "",V122/V4)</f>
        <v/>
      </c>
      <c r="X122" s="47">
        <f t="shared" si="99"/>
        <v>1</v>
      </c>
      <c r="Y122" s="129">
        <f>+'N EERR RODEO'!F199</f>
        <v>0</v>
      </c>
      <c r="Z122" s="30">
        <f>IF(AND(Y4=0,Y122&gt;=0), "",Y122/Y4)</f>
        <v>0</v>
      </c>
      <c r="AA122" s="47">
        <f>IF(AND(Y124=0,Y122&gt;=0),"",Y122/Y124)</f>
        <v>0</v>
      </c>
      <c r="AB122" s="30">
        <f t="shared" si="100"/>
        <v>-1</v>
      </c>
      <c r="AC122" s="130">
        <f t="shared" si="107"/>
        <v>2.93279196144776</v>
      </c>
      <c r="AD122" s="30">
        <f>IF(AND(AC4=0,AC122&gt;=0), "",AC122/AC4)</f>
        <v>1.653567362465485E-5</v>
      </c>
      <c r="AE122" s="47">
        <f>IF(AND(AC124=0,AC122&gt;=0),"",AC122/AC124)</f>
        <v>7.0486958002751186E-5</v>
      </c>
      <c r="AF122" s="129">
        <f>+'N EERR RODEO'!G199</f>
        <v>0</v>
      </c>
      <c r="AG122" s="30">
        <f>IF(AND(AF4=0,AF122&gt;=0), "",AF122/AF4)</f>
        <v>0</v>
      </c>
      <c r="AH122" s="47">
        <f>IF(AND(AF124=0,AF122&gt;=0),"",AF122/AF124)</f>
        <v>0</v>
      </c>
      <c r="AI122" s="30" t="str">
        <f t="shared" si="41"/>
        <v/>
      </c>
      <c r="AJ122" s="130">
        <f t="shared" si="62"/>
        <v>2.93279196144776</v>
      </c>
      <c r="AK122" s="30">
        <f>IF(AND(AJ4=0,AJ122&gt;=0), "",AJ122/AJ4)</f>
        <v>1.2254943081507801E-5</v>
      </c>
      <c r="AL122" s="47">
        <f>IF(AND(AJ124=0,AJ122&gt;=0),"",AJ122/AJ124)</f>
        <v>5.2561575455233067E-5</v>
      </c>
      <c r="AM122" s="129">
        <f>+'N EERR RODEO'!H199</f>
        <v>0</v>
      </c>
      <c r="AN122" s="30">
        <f>IF(AND(AM4=0,AM122&gt;=0), "",AM122/AM4)</f>
        <v>0</v>
      </c>
      <c r="AO122" s="47">
        <f>IF(AND(AM124=0,AM122&gt;=0),"",AM122/AM124)</f>
        <v>0</v>
      </c>
      <c r="AP122" s="30" t="str">
        <f t="shared" si="42"/>
        <v/>
      </c>
      <c r="AQ122" s="130">
        <f t="shared" si="63"/>
        <v>2.93279196144776</v>
      </c>
      <c r="AR122" s="30">
        <f>IF(AND(AQ4=0,AQ122&gt;=0), "",AQ122/AQ4)</f>
        <v>9.9355099023363988E-6</v>
      </c>
      <c r="AS122" s="47">
        <f>IF(AND(AQ124=0,AQ122&gt;=0),"",AQ122/AQ124)</f>
        <v>4.2191756407568095E-5</v>
      </c>
      <c r="AT122" s="131">
        <f t="shared" si="108"/>
        <v>0</v>
      </c>
      <c r="AU122" s="30" t="str">
        <f>IF(AND(AT4=0,AT122&gt;=0), "",AT122/AT4)</f>
        <v/>
      </c>
      <c r="AV122" s="47">
        <f t="shared" si="101"/>
        <v>1</v>
      </c>
      <c r="AW122" s="131">
        <f t="shared" si="118"/>
        <v>0.48879866024129331</v>
      </c>
      <c r="AX122" s="30">
        <f>IF(AND(AW4=0,AW122&gt;=0), "",AW122/AW4)</f>
        <v>9.9355099023363988E-6</v>
      </c>
      <c r="AY122" s="47">
        <f>IF(AND(AW124=0,AW122&gt;=0),"",AW122/AW124)</f>
        <v>4.2191756407568088E-5</v>
      </c>
      <c r="AZ122" s="131">
        <f t="shared" si="109"/>
        <v>0</v>
      </c>
      <c r="BA122" s="30" t="str">
        <f>IF(AND(AZ4=0,AZ122&gt;=0), "",AZ122/AZ4)</f>
        <v/>
      </c>
      <c r="BB122" s="47">
        <f t="shared" si="102"/>
        <v>1</v>
      </c>
      <c r="BC122" s="129">
        <f>+'N EERR RODEO'!I199</f>
        <v>0</v>
      </c>
      <c r="BD122" s="30" t="str">
        <f>IF(AND(BC4=0,BC122&gt;=0), "",BC122/BC4)</f>
        <v/>
      </c>
      <c r="BE122" s="47" t="str">
        <f>IF(AND(BC124=0,BC122&gt;=0),"",BC122/BC124)</f>
        <v/>
      </c>
      <c r="BF122" s="30" t="str">
        <f t="shared" si="103"/>
        <v/>
      </c>
      <c r="BG122" s="130">
        <f t="shared" si="110"/>
        <v>2.93279196144776</v>
      </c>
      <c r="BH122" s="30">
        <f>IF(AND(BG4=0,BG122&gt;=0), "",BG122/BG4)</f>
        <v>9.9355099023363988E-6</v>
      </c>
      <c r="BI122" s="47">
        <f>IF(AND(BG124=0,BG122&gt;=0),"",BG122/BG124)</f>
        <v>4.2191756407568095E-5</v>
      </c>
      <c r="BJ122" s="129">
        <f>+'N EERR RODEO'!J199</f>
        <v>0</v>
      </c>
      <c r="BK122" s="30" t="str">
        <f>IF(AND(BJ4=0,BJ122&gt;=0), "",BJ122/BJ4)</f>
        <v/>
      </c>
      <c r="BL122" s="47" t="str">
        <f>IF(AND(BJ124=0,BJ122&gt;=0),"",BJ122/BJ124)</f>
        <v/>
      </c>
      <c r="BM122" s="30" t="str">
        <f t="shared" si="43"/>
        <v/>
      </c>
      <c r="BN122" s="130">
        <f t="shared" si="111"/>
        <v>2.93279196144776</v>
      </c>
      <c r="BO122" s="30">
        <f>IF(AND(BN4=0,BN122&gt;=0), "",BN122/BN4)</f>
        <v>9.9355099023363988E-6</v>
      </c>
      <c r="BP122" s="47">
        <f>IF(AND(BN124=0,BN122&gt;=0),"",BN122/BN124)</f>
        <v>4.2191756407568095E-5</v>
      </c>
      <c r="BQ122" s="129">
        <f>+'N EERR RODEO'!K199</f>
        <v>0</v>
      </c>
      <c r="BR122" s="30" t="str">
        <f>IF(AND(BQ4=0,BQ122&gt;=0), "",BQ122/BQ4)</f>
        <v/>
      </c>
      <c r="BS122" s="47" t="str">
        <f>IF(AND(BQ124=0,BQ122&gt;=0),"",BQ122/BQ124)</f>
        <v/>
      </c>
      <c r="BT122" s="30" t="str">
        <f t="shared" si="44"/>
        <v/>
      </c>
      <c r="BU122" s="130">
        <f t="shared" si="112"/>
        <v>2.93279196144776</v>
      </c>
      <c r="BV122" s="30">
        <f>IF(AND(BU4=0,BU122&gt;=0), "",BU122/BU4)</f>
        <v>9.9355099023363988E-6</v>
      </c>
      <c r="BW122" s="47">
        <f>IF(AND(BU124=0,BU122&gt;=0),"",BU122/BU124)</f>
        <v>4.2191756407568095E-5</v>
      </c>
      <c r="BX122" s="131">
        <f t="shared" si="113"/>
        <v>0</v>
      </c>
      <c r="BY122" s="30" t="str">
        <f>IF(AND(BX4=0,BX122&gt;=0), "",BX122/BX4)</f>
        <v/>
      </c>
      <c r="BZ122" s="47">
        <f t="shared" si="45"/>
        <v>1</v>
      </c>
      <c r="CA122" s="129">
        <f>+'N EERR RODEO'!L199</f>
        <v>0</v>
      </c>
      <c r="CB122" s="30" t="str">
        <f>IF(AND(CA4=0,CA122&gt;=0), "",CA122/CA4)</f>
        <v/>
      </c>
      <c r="CC122" s="47" t="str">
        <f>IF(AND(CA124=0,CA122&gt;=0),"",CA122/CA124)</f>
        <v/>
      </c>
      <c r="CD122" s="30" t="str">
        <f t="shared" si="104"/>
        <v/>
      </c>
      <c r="CE122" s="130">
        <f t="shared" si="114"/>
        <v>2.93279196144776</v>
      </c>
      <c r="CF122" s="30">
        <f>IF(AND(CE4=0,CE122&gt;=0), "",CE122/CE4)</f>
        <v>9.9355099023363988E-6</v>
      </c>
      <c r="CG122" s="47">
        <f>IF(AND(CE124=0,CE122&gt;=0),"",CE122/CE124)</f>
        <v>4.2191756407568095E-5</v>
      </c>
      <c r="CH122" s="129">
        <f>+'N EERR RODEO'!M199</f>
        <v>0</v>
      </c>
      <c r="CI122" s="30" t="str">
        <f>IF(AND(CH4=0,CH122&gt;=0), "",CH122/CH4)</f>
        <v/>
      </c>
      <c r="CJ122" s="47" t="str">
        <f>IF(AND(CH124=0,CH122&gt;=0),"",CH122/CH124)</f>
        <v/>
      </c>
      <c r="CK122" s="30" t="str">
        <f t="shared" si="46"/>
        <v/>
      </c>
      <c r="CL122" s="130">
        <f t="shared" si="115"/>
        <v>2.93279196144776</v>
      </c>
      <c r="CM122" s="30">
        <f>IF(AND(CL4=0,CL122&gt;=0), "",CL122/CL4)</f>
        <v>9.9355099023363988E-6</v>
      </c>
      <c r="CN122" s="47">
        <f>IF(AND(CL124=0,CL122&gt;=0),"",CL122/CL124)</f>
        <v>4.2191756407568095E-5</v>
      </c>
      <c r="CO122" s="129">
        <f>+'N EERR RODEO'!N199</f>
        <v>0</v>
      </c>
      <c r="CP122" s="30" t="str">
        <f>IF(AND(CO4=0,CO122&gt;=0), "",CO122/CO4)</f>
        <v/>
      </c>
      <c r="CQ122" s="47" t="str">
        <f>IF(AND(CO124=0,CO122&gt;=0),"",CO122/CO124)</f>
        <v/>
      </c>
      <c r="CR122" s="30" t="str">
        <f t="shared" si="47"/>
        <v/>
      </c>
      <c r="CS122" s="130">
        <f t="shared" si="116"/>
        <v>2.93279196144776</v>
      </c>
      <c r="CT122" s="30">
        <f>IF(AND(CS4=0,CS122&gt;=0), "",CS122/CS4)</f>
        <v>9.9355099023363988E-6</v>
      </c>
      <c r="CU122" s="47">
        <f>IF(AND(CS124=0,CS122&gt;=0),"",CS122/CS124)</f>
        <v>4.2191756407568095E-5</v>
      </c>
      <c r="CV122" s="131">
        <f t="shared" si="117"/>
        <v>0</v>
      </c>
      <c r="CW122" s="30" t="str">
        <f>IF(AND(CV4=0,CV122&gt;=0), "",CV122/CV4)</f>
        <v/>
      </c>
      <c r="CX122" s="47">
        <f t="shared" si="48"/>
        <v>1</v>
      </c>
    </row>
    <row r="123" spans="1:102" hidden="1" outlineLevel="1" x14ac:dyDescent="0.3">
      <c r="A123" s="29" t="s">
        <v>366</v>
      </c>
      <c r="B123" s="129">
        <f>+'N EERR RODEO'!B200+'N EERR RODEO'!B201</f>
        <v>0</v>
      </c>
      <c r="C123" s="30" t="str">
        <f>IF(AND(B4=0,B123&gt;=0), "",B123/B4)</f>
        <v/>
      </c>
      <c r="D123" s="47" t="str">
        <f>IF(AND(B124=0,B123&gt;=0),"",B123/B124)</f>
        <v/>
      </c>
      <c r="E123" s="129">
        <f>+'N EERR RODEO'!C200+'N EERR RODEO'!C201</f>
        <v>0</v>
      </c>
      <c r="F123" s="30">
        <f>IF(AND(E4=0,E123&gt;=0), "",E123/E4)</f>
        <v>0</v>
      </c>
      <c r="G123" s="47">
        <f>IF(AND(E124=0,E123&gt;=0),"",E123/E124)</f>
        <v>0</v>
      </c>
      <c r="H123" s="129">
        <f>+'N EERR RODEO'!D200+'N EERR RODEO'!D201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RODEO'!E200+'N EERR RODEO'!E201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RODEO'!F200+'N EERR RODEO'!F201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RODEO'!G200+'N EERR RODEO'!G201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RODEO'!H200+'N EERR RODEO'!H201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RODEO'!I200+'N EERR RODEO'!I201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RODEO'!J200+'N EERR RODEO'!J201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RODEO'!K200+'N EERR RODEO'!K201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RODEO'!L200+'N EERR RODEO'!L201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RODEO'!M200+'N EERR RODEO'!M201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RODEO'!N200+'N EERR RODEO'!N201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9032.3725156918299</v>
      </c>
      <c r="F124" s="168">
        <f>IF(AND(E4=0,E124&gt;=0), "",E124/E4)</f>
        <v>0.26257595288467639</v>
      </c>
      <c r="G124" s="169">
        <f>IF(AND(E124=0,E124&gt;=0),"",E124/E124)</f>
        <v>1</v>
      </c>
      <c r="H124" s="167">
        <f>+H38+H116</f>
        <v>8085.7871404170519</v>
      </c>
      <c r="I124" s="168">
        <f>IF(AND(H4=0,H124&gt;=0), "",H124/H4)</f>
        <v>0.20750501022524437</v>
      </c>
      <c r="J124" s="169">
        <f>IF(AND(H124=0,H124&gt;=0),"",H124/H124)</f>
        <v>1</v>
      </c>
      <c r="K124" s="168">
        <f t="shared" si="97"/>
        <v>-0.10479919574068572</v>
      </c>
      <c r="L124" s="170">
        <f>+L38+L116</f>
        <v>17118.159656108881</v>
      </c>
      <c r="M124" s="168">
        <f>IF(AND(L4=0,L124&gt;=0), "",L124/L4)</f>
        <v>0.23332617237144973</v>
      </c>
      <c r="N124" s="169">
        <f>IF(AND(L124=0,L124&gt;=0),"",L124/L124)</f>
        <v>1</v>
      </c>
      <c r="O124" s="167">
        <f>+O38+O116</f>
        <v>11393.384022036611</v>
      </c>
      <c r="P124" s="168">
        <f>IF(AND(O4=0,O124&gt;=0), "",O124/O4)</f>
        <v>0.23205367023460335</v>
      </c>
      <c r="Q124" s="169">
        <f>IF(AND(O124=0,O124&gt;=0),"",O124/O124)</f>
        <v>1</v>
      </c>
      <c r="R124" s="168">
        <f t="shared" si="98"/>
        <v>0.40906306636325312</v>
      </c>
      <c r="S124" s="170">
        <f>+S38+S116</f>
        <v>28511.543678145496</v>
      </c>
      <c r="T124" s="168">
        <f>IF(AND(S4=0,S124&gt;=0), "",S124/S4)</f>
        <v>0.23281600237876901</v>
      </c>
      <c r="U124" s="169">
        <f>IF(AND(S124=0,S124&gt;=0),"",S124/S124)</f>
        <v>1</v>
      </c>
      <c r="V124" s="171">
        <f>+V38+V116</f>
        <v>0</v>
      </c>
      <c r="W124" s="168" t="str">
        <f>IF(AND(V4=0,V124&gt;=0), "",V124/V4)</f>
        <v/>
      </c>
      <c r="X124" s="169">
        <f t="shared" si="99"/>
        <v>1</v>
      </c>
      <c r="Y124" s="167">
        <f>+Y38+Y116</f>
        <v>13096.03940599455</v>
      </c>
      <c r="Z124" s="168">
        <f>IF(AND(Y4=0,Y124&gt;=0), "",Y124/Y4)</f>
        <v>0.23855370627942712</v>
      </c>
      <c r="AA124" s="169">
        <f>IF(AND(Y124=0,Y124&gt;=0),"",Y124/Y124)</f>
        <v>1</v>
      </c>
      <c r="AB124" s="168">
        <f t="shared" si="100"/>
        <v>0.14944246421122415</v>
      </c>
      <c r="AC124" s="170">
        <f>+AC38+AC116</f>
        <v>41607.583084140046</v>
      </c>
      <c r="AD124" s="168">
        <f>IF(AND(AC4=0,AC124&gt;=0), "",AC124/AC4)</f>
        <v>0.23459195989149434</v>
      </c>
      <c r="AE124" s="169">
        <f>IF(AND(AC124=0,AC124&gt;=0),"",AC124/AC124)</f>
        <v>1</v>
      </c>
      <c r="AF124" s="167">
        <f>+AF38+AF116</f>
        <v>14189.678243112829</v>
      </c>
      <c r="AG124" s="168">
        <f>IF(AND(AF4=0,AF124&gt;=0), "",AF124/AF4)</f>
        <v>0.22903749723342981</v>
      </c>
      <c r="AH124" s="169">
        <f>IF(AND(AF124=0,AF124&gt;=0),"",AF124/AF124)</f>
        <v>1</v>
      </c>
      <c r="AI124" s="168">
        <f t="shared" si="41"/>
        <v>8.3509128463501628E-2</v>
      </c>
      <c r="AJ124" s="170">
        <f>+AJ38+AJ116</f>
        <v>55797.261327252876</v>
      </c>
      <c r="AK124" s="168">
        <f>IF(AND(AJ4=0,AJ124&gt;=0), "",AJ124/AJ4)</f>
        <v>0.23315402887695771</v>
      </c>
      <c r="AL124" s="169">
        <f>IF(AND(AJ124=0,AJ124&gt;=0),"",AJ124/AJ124)</f>
        <v>1</v>
      </c>
      <c r="AM124" s="167">
        <f>+AM38+AM116</f>
        <v>13713.757202463856</v>
      </c>
      <c r="AN124" s="168">
        <f>IF(AND(AM4=0,AM124&gt;=0), "",AM124/AM4)</f>
        <v>0.24546794823950796</v>
      </c>
      <c r="AO124" s="169">
        <f>IF(AND(AM124=0,AM124&gt;=0),"",AM124/AM124)</f>
        <v>1</v>
      </c>
      <c r="AP124" s="168">
        <f t="shared" si="42"/>
        <v>-3.3539945902576626E-2</v>
      </c>
      <c r="AQ124" s="170">
        <f>+AQ38+AQ116</f>
        <v>69511.018529716719</v>
      </c>
      <c r="AR124" s="168">
        <f>IF(AND(AQ4=0,AQ124&gt;=0), "",AQ124/AQ4)</f>
        <v>0.2354846242085866</v>
      </c>
      <c r="AS124" s="169">
        <f>IF(AND(AQ124=0,AQ124&gt;=0),"",AQ124/AQ124)</f>
        <v>1</v>
      </c>
      <c r="AT124" s="171">
        <f>+AT38+AT116</f>
        <v>0</v>
      </c>
      <c r="AU124" s="168" t="str">
        <f>IF(AND(AT4=0,AT124&gt;=0), "",AT124/AT4)</f>
        <v/>
      </c>
      <c r="AV124" s="169">
        <f t="shared" si="101"/>
        <v>1</v>
      </c>
      <c r="AW124" s="171">
        <f>+AW38+AW116</f>
        <v>11585.169754952789</v>
      </c>
      <c r="AX124" s="168">
        <f>IF(AND(AW4=0,AW124&gt;=0), "",AW124/AW4)</f>
        <v>0.23548462420858668</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69511.018529716719</v>
      </c>
      <c r="BH124" s="168">
        <f>IF(AND(BG4=0,BG124&gt;=0), "",BG124/BG4)</f>
        <v>0.2354846242085866</v>
      </c>
      <c r="BI124" s="169">
        <f>IF(AND(BG124=0,BG124&gt;=0),"",BG124/BG124)</f>
        <v>1</v>
      </c>
      <c r="BJ124" s="167">
        <f>+BJ38+BJ116</f>
        <v>0</v>
      </c>
      <c r="BK124" s="168" t="str">
        <f>IF(AND(BJ4=0,BJ124&gt;=0), "",BJ124/BJ4)</f>
        <v/>
      </c>
      <c r="BL124" s="169" t="str">
        <f>IF(AND(BJ124=0,BJ124&gt;=0),"",BJ124/BJ124)</f>
        <v/>
      </c>
      <c r="BM124" s="168" t="str">
        <f t="shared" si="43"/>
        <v/>
      </c>
      <c r="BN124" s="170">
        <f>+BN38+BN116</f>
        <v>69511.018529716719</v>
      </c>
      <c r="BO124" s="168">
        <f>IF(AND(BN4=0,BN124&gt;=0), "",BN124/BN4)</f>
        <v>0.2354846242085866</v>
      </c>
      <c r="BP124" s="169">
        <f>IF(AND(BN124=0,BN124&gt;=0),"",BN124/BN124)</f>
        <v>1</v>
      </c>
      <c r="BQ124" s="167">
        <f>+BQ38+BQ116</f>
        <v>0</v>
      </c>
      <c r="BR124" s="168" t="str">
        <f>IF(AND(BQ4=0,BQ124&gt;=0), "",BQ124/BQ4)</f>
        <v/>
      </c>
      <c r="BS124" s="169" t="str">
        <f>IF(AND(BQ124=0,BQ124&gt;=0),"",BQ124/BQ124)</f>
        <v/>
      </c>
      <c r="BT124" s="168" t="str">
        <f t="shared" si="44"/>
        <v/>
      </c>
      <c r="BU124" s="170">
        <f>+BU38+BU116</f>
        <v>69511.018529716719</v>
      </c>
      <c r="BV124" s="168">
        <f>IF(AND(BU4=0,BU124&gt;=0), "",BU124/BU4)</f>
        <v>0.2354846242085866</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69511.018529716719</v>
      </c>
      <c r="CF124" s="168">
        <f>IF(AND(CE4=0,CE124&gt;=0), "",CE124/CE4)</f>
        <v>0.2354846242085866</v>
      </c>
      <c r="CG124" s="169">
        <f>IF(AND(CE124=0,CE124&gt;=0),"",CE124/CE124)</f>
        <v>1</v>
      </c>
      <c r="CH124" s="167">
        <f>+CH38+CH116</f>
        <v>0</v>
      </c>
      <c r="CI124" s="168" t="str">
        <f>IF(AND(CH4=0,CH124&gt;=0), "",CH124/CH4)</f>
        <v/>
      </c>
      <c r="CJ124" s="169" t="str">
        <f>IF(AND(CH124=0,CH124&gt;=0),"",CH124/CH124)</f>
        <v/>
      </c>
      <c r="CK124" s="168" t="str">
        <f t="shared" si="46"/>
        <v/>
      </c>
      <c r="CL124" s="170">
        <f>+CL38+CL116</f>
        <v>69511.018529716719</v>
      </c>
      <c r="CM124" s="168">
        <f>IF(AND(CL4=0,CL124&gt;=0), "",CL124/CL4)</f>
        <v>0.2354846242085866</v>
      </c>
      <c r="CN124" s="169">
        <f>IF(AND(CL124=0,CL124&gt;=0),"",CL124/CL124)</f>
        <v>1</v>
      </c>
      <c r="CO124" s="167">
        <f>+CO38+CO116</f>
        <v>0</v>
      </c>
      <c r="CP124" s="168" t="str">
        <f>IF(AND(CO4=0,CO124&gt;=0), "",CO124/CO4)</f>
        <v/>
      </c>
      <c r="CQ124" s="169" t="str">
        <f>IF(AND(CO124=0,CO124&gt;=0),"",CO124/CO124)</f>
        <v/>
      </c>
      <c r="CR124" s="168" t="str">
        <f t="shared" si="47"/>
        <v/>
      </c>
      <c r="CS124" s="170">
        <f>+CS38+CS116</f>
        <v>69511.018529716719</v>
      </c>
      <c r="CT124" s="168">
        <f>IF(AND(CS4=0,CS124&gt;=0), "",CS124/CS4)</f>
        <v>0.2354846242085866</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6.17414375381881</v>
      </c>
      <c r="F125" s="38">
        <f>IF(AND(E4=0,E125&gt;=0), "",E125/E4)</f>
        <v>1.7948569731701032E-4</v>
      </c>
      <c r="G125" s="43"/>
      <c r="H125" s="126">
        <f>SUM(H126:H135)</f>
        <v>106.61153654544162</v>
      </c>
      <c r="I125" s="38">
        <f>IF(AND(H4=0,H125&gt;=0), "",H125/H4)</f>
        <v>2.7359646744113818E-3</v>
      </c>
      <c r="J125" s="43"/>
      <c r="K125" s="38">
        <f t="shared" si="97"/>
        <v>16.267420519566073</v>
      </c>
      <c r="L125" s="127">
        <f>SUM(L126:L135)</f>
        <v>112.78568029926042</v>
      </c>
      <c r="M125" s="38">
        <f>IF(AND(L4=0,L125&gt;=0), "",L125/L4)</f>
        <v>1.5373060896265937E-3</v>
      </c>
      <c r="N125" s="43"/>
      <c r="O125" s="126">
        <f>SUM(O126:O135)</f>
        <v>15467.913141045359</v>
      </c>
      <c r="P125" s="38">
        <f>IF(AND(O4=0,O125&gt;=0), "",O125/O4)</f>
        <v>0.31504125625074919</v>
      </c>
      <c r="Q125" s="43"/>
      <c r="R125" s="38">
        <f t="shared" si="98"/>
        <v>144.08667300233859</v>
      </c>
      <c r="S125" s="127">
        <f>SUM(S126:S135)</f>
        <v>15580.698821344618</v>
      </c>
      <c r="T125" s="38">
        <f>IF(AND(S4=0,S125&gt;=0), "",S125/S4)</f>
        <v>0.12722692446265313</v>
      </c>
      <c r="U125" s="43"/>
      <c r="V125" s="128">
        <f>SUM(V126:V135)</f>
        <v>0</v>
      </c>
      <c r="W125" s="38" t="str">
        <f>IF(AND(V4=0,V125&gt;=0), "",V125/V4)</f>
        <v/>
      </c>
      <c r="X125" s="91">
        <f t="shared" si="99"/>
        <v>1</v>
      </c>
      <c r="Y125" s="126">
        <f>SUM(Y126:Y135)</f>
        <v>613.74131755546898</v>
      </c>
      <c r="Z125" s="38">
        <f>IF(AND(Y4=0,Y125&gt;=0), "",Y125/Y4)</f>
        <v>1.1179736213427891E-2</v>
      </c>
      <c r="AA125" s="43"/>
      <c r="AB125" s="38">
        <f t="shared" si="100"/>
        <v>-0.96032164701475753</v>
      </c>
      <c r="AC125" s="127">
        <f>SUM(AC126:AC135)</f>
        <v>16194.440138900089</v>
      </c>
      <c r="AD125" s="38">
        <f>IF(AND(AC4=0,AC125&gt;=0), "",AC125/AC4)</f>
        <v>9.1307525453892285E-2</v>
      </c>
      <c r="AE125" s="43"/>
      <c r="AF125" s="126">
        <f>SUM(AF126:AF135)</f>
        <v>145.37377229923379</v>
      </c>
      <c r="AG125" s="38">
        <f>IF(AND(AF4=0,AF125&gt;=0), "",AF125/AF4)</f>
        <v>2.3464975315391485E-3</v>
      </c>
      <c r="AH125" s="43"/>
      <c r="AI125" s="38">
        <f t="shared" si="41"/>
        <v>-0.76313510571806153</v>
      </c>
      <c r="AJ125" s="127">
        <f>SUM(AJ126:AJ135)</f>
        <v>16339.813911199322</v>
      </c>
      <c r="AK125" s="38">
        <f>IF(AND(AJ4=0,AJ125&gt;=0), "",AJ125/AJ4)</f>
        <v>6.8277427133061203E-2</v>
      </c>
      <c r="AL125" s="43"/>
      <c r="AM125" s="126">
        <f>SUM(AM126:AM135)</f>
        <v>9950.7219990128342</v>
      </c>
      <c r="AN125" s="38">
        <f>IF(AND(AM4=0,AM125&gt;=0), "",AM125/AM4)</f>
        <v>0.17811189716561218</v>
      </c>
      <c r="AO125" s="43"/>
      <c r="AP125" s="38">
        <f t="shared" si="42"/>
        <v>67.449224654709468</v>
      </c>
      <c r="AQ125" s="127">
        <f>SUM(AQ126:AQ135)</f>
        <v>26290.535910212158</v>
      </c>
      <c r="AR125" s="38">
        <f>IF(AND(AQ4=0,AQ125&gt;=0), "",AQ125/AQ4)</f>
        <v>8.9065260443737193E-2</v>
      </c>
      <c r="AS125" s="43"/>
      <c r="AT125" s="128">
        <f>SUM(AT126:AT135)</f>
        <v>0</v>
      </c>
      <c r="AU125" s="38" t="str">
        <f>IF(AND(AT4=0,AT125&gt;=0), "",AT125/AT4)</f>
        <v/>
      </c>
      <c r="AV125" s="91">
        <f t="shared" si="101"/>
        <v>1</v>
      </c>
      <c r="AW125" s="128">
        <f>SUM(AW126:AW135)</f>
        <v>4381.75598503536</v>
      </c>
      <c r="AX125" s="38">
        <f>IF(AND(AW4=0,AW125&gt;=0), "",AW125/AW4)</f>
        <v>8.9065260443737207E-2</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26290.535910212158</v>
      </c>
      <c r="BH125" s="38">
        <f>IF(AND(BG4=0,BG125&gt;=0), "",BG125/BG4)</f>
        <v>8.9065260443737193E-2</v>
      </c>
      <c r="BI125" s="43"/>
      <c r="BJ125" s="126">
        <f>SUM(BJ126:BJ135)</f>
        <v>0</v>
      </c>
      <c r="BK125" s="38" t="str">
        <f>IF(AND(BJ4=0,BJ125&gt;=0), "",BJ125/BJ4)</f>
        <v/>
      </c>
      <c r="BL125" s="43"/>
      <c r="BM125" s="38" t="str">
        <f t="shared" si="43"/>
        <v/>
      </c>
      <c r="BN125" s="127">
        <f>SUM(BN126:BN135)</f>
        <v>26290.535910212158</v>
      </c>
      <c r="BO125" s="38">
        <f>IF(AND(BN4=0,BN125&gt;=0), "",BN125/BN4)</f>
        <v>8.9065260443737193E-2</v>
      </c>
      <c r="BP125" s="43"/>
      <c r="BQ125" s="126">
        <f>SUM(BQ126:BQ135)</f>
        <v>0</v>
      </c>
      <c r="BR125" s="38" t="str">
        <f>IF(AND(BQ4=0,BQ125&gt;=0), "",BQ125/BQ4)</f>
        <v/>
      </c>
      <c r="BS125" s="43"/>
      <c r="BT125" s="38" t="str">
        <f t="shared" si="44"/>
        <v/>
      </c>
      <c r="BU125" s="127">
        <f>SUM(BU126:BU135)</f>
        <v>26290.535910212158</v>
      </c>
      <c r="BV125" s="38">
        <f>IF(AND(BU4=0,BU125&gt;=0), "",BU125/BU4)</f>
        <v>8.9065260443737193E-2</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26290.535910212158</v>
      </c>
      <c r="CF125" s="38">
        <f>IF(AND(CE4=0,CE125&gt;=0), "",CE125/CE4)</f>
        <v>8.9065260443737193E-2</v>
      </c>
      <c r="CG125" s="43"/>
      <c r="CH125" s="126">
        <f>SUM(CH126:CH135)</f>
        <v>0</v>
      </c>
      <c r="CI125" s="38" t="str">
        <f>IF(AND(CH4=0,CH125&gt;=0), "",CH125/CH4)</f>
        <v/>
      </c>
      <c r="CJ125" s="43"/>
      <c r="CK125" s="38" t="str">
        <f t="shared" si="46"/>
        <v/>
      </c>
      <c r="CL125" s="127">
        <f>SUM(CL126:CL135)</f>
        <v>26290.535910212158</v>
      </c>
      <c r="CM125" s="38">
        <f>IF(AND(CL4=0,CL125&gt;=0), "",CL125/CL4)</f>
        <v>8.9065260443737193E-2</v>
      </c>
      <c r="CN125" s="43"/>
      <c r="CO125" s="126">
        <f>SUM(CO126:CO135)</f>
        <v>0</v>
      </c>
      <c r="CP125" s="38" t="str">
        <f>IF(AND(CO4=0,CO125&gt;=0), "",CO125/CO4)</f>
        <v/>
      </c>
      <c r="CQ125" s="43"/>
      <c r="CR125" s="38" t="str">
        <f t="shared" si="47"/>
        <v/>
      </c>
      <c r="CS125" s="127">
        <f>SUM(CS126:CS135)</f>
        <v>26290.535910212158</v>
      </c>
      <c r="CT125" s="38">
        <f>IF(AND(CS4=0,CS125&gt;=0), "",CS125/CS4)</f>
        <v>8.9065260443737193E-2</v>
      </c>
      <c r="CU125" s="43"/>
      <c r="CV125" s="128">
        <f>SUM(CV126:CV135)</f>
        <v>0</v>
      </c>
      <c r="CW125" s="38" t="str">
        <f>IF(AND(CV4=0,CV125&gt;=0), "",CV125/CV4)</f>
        <v/>
      </c>
      <c r="CX125" s="91">
        <f t="shared" si="48"/>
        <v>1</v>
      </c>
    </row>
    <row r="126" spans="1:102" s="6" customFormat="1" hidden="1" outlineLevel="1" x14ac:dyDescent="0.3">
      <c r="A126" s="29" t="s">
        <v>104</v>
      </c>
      <c r="B126" s="129">
        <f>+'N EERR RODEO'!B19</f>
        <v>0</v>
      </c>
      <c r="C126" s="30" t="str">
        <f>IF(AND(B4=0,B126&gt;=0), "",B126/B4)</f>
        <v/>
      </c>
      <c r="D126" s="46"/>
      <c r="E126" s="129">
        <f>+'N EERR RODEO'!C19</f>
        <v>0</v>
      </c>
      <c r="F126" s="30">
        <f>IF(AND(E4=0,E126&gt;=0), "",E126/E4)</f>
        <v>0</v>
      </c>
      <c r="G126" s="46"/>
      <c r="H126" s="129">
        <f>+'N EERR RODEO'!D19</f>
        <v>0</v>
      </c>
      <c r="I126" s="30">
        <f>IF(AND(H4=0,H126&gt;=0), "",H126/H4)</f>
        <v>0</v>
      </c>
      <c r="J126" s="46"/>
      <c r="K126" s="30" t="str">
        <f t="shared" si="97"/>
        <v/>
      </c>
      <c r="L126" s="130">
        <f t="shared" ref="L126:L134" si="119">+E126+H126</f>
        <v>0</v>
      </c>
      <c r="M126" s="30">
        <f>IF(AND(L4=0,L126&gt;=0), "",L126/L4)</f>
        <v>0</v>
      </c>
      <c r="N126" s="46"/>
      <c r="O126" s="129">
        <f>+'N EERR RODEO'!E19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RODEO'!F19</f>
        <v>0</v>
      </c>
      <c r="Z126" s="30">
        <f>IF(AND(Y4=0,Y126&gt;=0), "",Y126/Y4)</f>
        <v>0</v>
      </c>
      <c r="AA126" s="46"/>
      <c r="AB126" s="30" t="str">
        <f t="shared" si="100"/>
        <v/>
      </c>
      <c r="AC126" s="130">
        <f t="shared" ref="AC126:AC134" si="121">+S126+Y126</f>
        <v>0</v>
      </c>
      <c r="AD126" s="30">
        <f>IF(AND(AC4=0,AC126&gt;=0), "",AC126/AC4)</f>
        <v>0</v>
      </c>
      <c r="AE126" s="46"/>
      <c r="AF126" s="129">
        <f>+'N EERR RODEO'!G19</f>
        <v>0</v>
      </c>
      <c r="AG126" s="30">
        <f>IF(AND(AF4=0,AF126&gt;=0), "",AF126/AF4)</f>
        <v>0</v>
      </c>
      <c r="AH126" s="46"/>
      <c r="AI126" s="30" t="str">
        <f t="shared" si="41"/>
        <v/>
      </c>
      <c r="AJ126" s="130">
        <f t="shared" si="62"/>
        <v>0</v>
      </c>
      <c r="AK126" s="30">
        <f>IF(AND(AJ4=0,AJ126&gt;=0), "",AJ126/AJ4)</f>
        <v>0</v>
      </c>
      <c r="AL126" s="46"/>
      <c r="AM126" s="129">
        <f>+'N EERR RODEO'!H19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RODEO'!I19</f>
        <v>0</v>
      </c>
      <c r="BD126" s="30" t="str">
        <f>IF(AND(BC4=0,BC126&gt;=0), "",BC126/BC4)</f>
        <v/>
      </c>
      <c r="BE126" s="46"/>
      <c r="BF126" s="30" t="str">
        <f t="shared" si="103"/>
        <v/>
      </c>
      <c r="BG126" s="130">
        <f>+AQ126+BC126</f>
        <v>0</v>
      </c>
      <c r="BH126" s="30">
        <f>IF(AND(BG4=0,BG126&gt;=0), "",BG126/BG4)</f>
        <v>0</v>
      </c>
      <c r="BI126" s="46"/>
      <c r="BJ126" s="129">
        <f>+'N EERR RODEO'!J19</f>
        <v>0</v>
      </c>
      <c r="BK126" s="30" t="str">
        <f>IF(AND(BJ4=0,BJ126&gt;=0), "",BJ126/BJ4)</f>
        <v/>
      </c>
      <c r="BL126" s="46"/>
      <c r="BM126" s="30" t="str">
        <f t="shared" si="43"/>
        <v/>
      </c>
      <c r="BN126" s="130">
        <f>+BG126+BJ126</f>
        <v>0</v>
      </c>
      <c r="BO126" s="30">
        <f>IF(AND(BN4=0,BN126&gt;=0), "",BN126/BN4)</f>
        <v>0</v>
      </c>
      <c r="BP126" s="46"/>
      <c r="BQ126" s="129">
        <f>+'N EERR RODEO'!K19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RODEO'!L19</f>
        <v>0</v>
      </c>
      <c r="CB126" s="30" t="str">
        <f>IF(AND(CA4=0,CA126&gt;=0), "",CA126/CA4)</f>
        <v/>
      </c>
      <c r="CC126" s="46"/>
      <c r="CD126" s="30" t="str">
        <f t="shared" si="104"/>
        <v/>
      </c>
      <c r="CE126" s="130">
        <f t="shared" ref="CE126:CE134" si="126">+BU126+CA126</f>
        <v>0</v>
      </c>
      <c r="CF126" s="30">
        <f>IF(AND(CE4=0,CE126&gt;=0), "",CE126/CE4)</f>
        <v>0</v>
      </c>
      <c r="CG126" s="46"/>
      <c r="CH126" s="129">
        <f>+'N EERR RODEO'!M19</f>
        <v>0</v>
      </c>
      <c r="CI126" s="30" t="str">
        <f>IF(AND(CH4=0,CH126&gt;=0), "",CH126/CH4)</f>
        <v/>
      </c>
      <c r="CJ126" s="46"/>
      <c r="CK126" s="30" t="str">
        <f t="shared" si="46"/>
        <v/>
      </c>
      <c r="CL126" s="130">
        <f t="shared" ref="CL126:CL136" si="127">+CE126+CH126</f>
        <v>0</v>
      </c>
      <c r="CM126" s="30">
        <f>IF(AND(CL4=0,CL126&gt;=0), "",CL126/CL4)</f>
        <v>0</v>
      </c>
      <c r="CN126" s="46"/>
      <c r="CO126" s="129">
        <f>+'N EERR RODEO'!N19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RODEO'!B20</f>
        <v>0</v>
      </c>
      <c r="C127" s="30" t="str">
        <f>IF(AND(B4=0,B127&gt;=0), "",B127/B4)</f>
        <v/>
      </c>
      <c r="D127" s="46"/>
      <c r="E127" s="129">
        <f>+'N EERR RODEO'!C20</f>
        <v>3.1088337128997029E-2</v>
      </c>
      <c r="F127" s="30">
        <f>IF(AND(E4=0,E127&gt;=0), "",E127/E4)</f>
        <v>9.037547699748757E-7</v>
      </c>
      <c r="G127" s="46"/>
      <c r="H127" s="129">
        <f>+'N EERR RODEO'!D20</f>
        <v>0</v>
      </c>
      <c r="I127" s="30">
        <f>IF(AND(H4=0,H127&gt;=0), "",H127/H4)</f>
        <v>0</v>
      </c>
      <c r="J127" s="46"/>
      <c r="K127" s="30">
        <f t="shared" si="97"/>
        <v>-1</v>
      </c>
      <c r="L127" s="130">
        <f t="shared" si="119"/>
        <v>3.1088337128997029E-2</v>
      </c>
      <c r="M127" s="30">
        <f>IF(AND(L4=0,L127&gt;=0), "",L127/L4)</f>
        <v>4.2374430741528327E-7</v>
      </c>
      <c r="N127" s="46"/>
      <c r="O127" s="129">
        <f>+'N EERR RODEO'!E20</f>
        <v>3.524990338278558E-2</v>
      </c>
      <c r="P127" s="30">
        <f>IF(AND(O4=0,O127&gt;=0), "",O127/O4)</f>
        <v>7.1794906935194934E-7</v>
      </c>
      <c r="Q127" s="46"/>
      <c r="R127" s="30">
        <f t="shared" si="98"/>
        <v>1</v>
      </c>
      <c r="S127" s="130">
        <f t="shared" si="120"/>
        <v>6.6338240511782609E-2</v>
      </c>
      <c r="T127" s="30">
        <f>IF(AND(S4=0,S127&gt;=0), "",S127/S4)</f>
        <v>5.4169651896586151E-7</v>
      </c>
      <c r="U127" s="46"/>
      <c r="V127" s="131"/>
      <c r="W127" s="30" t="str">
        <f>IF(AND(V4=0,V127&gt;=0), "",V127/V4)</f>
        <v/>
      </c>
      <c r="X127" s="47">
        <f t="shared" si="99"/>
        <v>1</v>
      </c>
      <c r="Y127" s="129">
        <f>+'N EERR RODEO'!F20</f>
        <v>2.2445465161541452E-2</v>
      </c>
      <c r="Z127" s="30">
        <f>IF(AND(Y4=0,Y127&gt;=0), "",Y127/Y4)</f>
        <v>4.0886017042683462E-7</v>
      </c>
      <c r="AA127" s="46"/>
      <c r="AB127" s="30">
        <f t="shared" si="100"/>
        <v>-0.36324746999156948</v>
      </c>
      <c r="AC127" s="130">
        <f t="shared" si="121"/>
        <v>8.8783705673324054E-2</v>
      </c>
      <c r="AD127" s="30">
        <f>IF(AND(AC4=0,AC127&gt;=0), "",AC127/AC4)</f>
        <v>5.0058047058911863E-7</v>
      </c>
      <c r="AE127" s="46"/>
      <c r="AF127" s="129">
        <f>+'N EERR RODEO'!G20</f>
        <v>3.8163859156577183E-2</v>
      </c>
      <c r="AG127" s="30">
        <f>IF(AND(AF4=0,AF127&gt;=0), "",AF127/AF4)</f>
        <v>6.1600796270585658E-7</v>
      </c>
      <c r="AH127" s="46"/>
      <c r="AI127" s="30">
        <f t="shared" si="41"/>
        <v>0.70029263737282532</v>
      </c>
      <c r="AJ127" s="130">
        <f t="shared" si="62"/>
        <v>0.12694756482990124</v>
      </c>
      <c r="AK127" s="30">
        <f>IF(AND(AJ4=0,AJ127&gt;=0), "",AJ127/AJ4)</f>
        <v>5.304621677149168E-7</v>
      </c>
      <c r="AL127" s="46"/>
      <c r="AM127" s="129">
        <f>+'N EERR RODEO'!H20</f>
        <v>1.5922460073834667E-2</v>
      </c>
      <c r="AN127" s="30">
        <f>IF(AND(AM4=0,AM127&gt;=0), "",AM127/AM4)</f>
        <v>2.8500239194459962E-7</v>
      </c>
      <c r="AO127" s="46"/>
      <c r="AP127" s="30">
        <f t="shared" si="42"/>
        <v>-0.58278695012187776</v>
      </c>
      <c r="AQ127" s="130">
        <f t="shared" si="63"/>
        <v>0.1428700249037359</v>
      </c>
      <c r="AR127" s="30">
        <f>IF(AND(AQ4=0,AQ127&gt;=0), "",AQ127/AQ4)</f>
        <v>4.8400519567620222E-7</v>
      </c>
      <c r="AS127" s="46"/>
      <c r="AT127" s="131">
        <f t="shared" si="122"/>
        <v>0</v>
      </c>
      <c r="AU127" s="30" t="str">
        <f>IF(AND(AT4=0,AT127&gt;=0), "",AT127/AT4)</f>
        <v/>
      </c>
      <c r="AV127" s="47">
        <f t="shared" si="101"/>
        <v>1</v>
      </c>
      <c r="AW127" s="131">
        <f t="shared" ref="AW127:AW134" si="130">+AQ127/6</f>
        <v>2.3811670817289316E-2</v>
      </c>
      <c r="AX127" s="30">
        <f>IF(AND(AW4=0,AW127&gt;=0), "",AW127/AW4)</f>
        <v>4.8400519567620222E-7</v>
      </c>
      <c r="AY127" s="46"/>
      <c r="AZ127" s="131">
        <f t="shared" si="123"/>
        <v>0</v>
      </c>
      <c r="BA127" s="30" t="str">
        <f>IF(AND(AZ4=0,AZ127&gt;=0), "",AZ127/AZ4)</f>
        <v/>
      </c>
      <c r="BB127" s="47">
        <f t="shared" si="102"/>
        <v>1</v>
      </c>
      <c r="BC127" s="129">
        <f>+'N EERR RODEO'!I20</f>
        <v>0</v>
      </c>
      <c r="BD127" s="30" t="str">
        <f>IF(AND(BC4=0,BC127&gt;=0), "",BC127/BC4)</f>
        <v/>
      </c>
      <c r="BE127" s="46"/>
      <c r="BF127" s="30">
        <f t="shared" si="103"/>
        <v>-1</v>
      </c>
      <c r="BG127" s="130">
        <f t="shared" ref="BG127:BG136" si="131">+AQ127+BC127</f>
        <v>0.1428700249037359</v>
      </c>
      <c r="BH127" s="30">
        <f>IF(AND(BG4=0,BG127&gt;=0), "",BG127/BG4)</f>
        <v>4.8400519567620222E-7</v>
      </c>
      <c r="BI127" s="46"/>
      <c r="BJ127" s="129">
        <f>+'N EERR RODEO'!J20</f>
        <v>0</v>
      </c>
      <c r="BK127" s="30" t="str">
        <f>IF(AND(BJ4=0,BJ127&gt;=0), "",BJ127/BJ4)</f>
        <v/>
      </c>
      <c r="BL127" s="46"/>
      <c r="BM127" s="30" t="str">
        <f t="shared" si="43"/>
        <v/>
      </c>
      <c r="BN127" s="130">
        <f t="shared" ref="BN127:BN136" si="132">+BG127+BJ127</f>
        <v>0.1428700249037359</v>
      </c>
      <c r="BO127" s="30">
        <f>IF(AND(BN4=0,BN127&gt;=0), "",BN127/BN4)</f>
        <v>4.8400519567620222E-7</v>
      </c>
      <c r="BP127" s="46"/>
      <c r="BQ127" s="129">
        <f>+'N EERR RODEO'!K20</f>
        <v>0</v>
      </c>
      <c r="BR127" s="30" t="str">
        <f>IF(AND(BQ4=0,BQ127&gt;=0), "",BQ127/BQ4)</f>
        <v/>
      </c>
      <c r="BS127" s="46"/>
      <c r="BT127" s="30" t="str">
        <f t="shared" si="44"/>
        <v/>
      </c>
      <c r="BU127" s="130">
        <f t="shared" si="124"/>
        <v>0.1428700249037359</v>
      </c>
      <c r="BV127" s="30">
        <f>IF(AND(BU4=0,BU127&gt;=0), "",BU127/BU4)</f>
        <v>4.8400519567620222E-7</v>
      </c>
      <c r="BW127" s="46"/>
      <c r="BX127" s="131">
        <f t="shared" si="125"/>
        <v>0</v>
      </c>
      <c r="BY127" s="30" t="str">
        <f>IF(AND(BX4=0,BX127&gt;=0), "",BX127/BX4)</f>
        <v/>
      </c>
      <c r="BZ127" s="47">
        <f t="shared" si="45"/>
        <v>1</v>
      </c>
      <c r="CA127" s="129">
        <f>+'N EERR RODEO'!L20</f>
        <v>0</v>
      </c>
      <c r="CB127" s="30" t="str">
        <f>IF(AND(CA4=0,CA127&gt;=0), "",CA127/CA4)</f>
        <v/>
      </c>
      <c r="CC127" s="46"/>
      <c r="CD127" s="30" t="str">
        <f t="shared" si="104"/>
        <v/>
      </c>
      <c r="CE127" s="130">
        <f t="shared" si="126"/>
        <v>0.1428700249037359</v>
      </c>
      <c r="CF127" s="30">
        <f>IF(AND(CE4=0,CE127&gt;=0), "",CE127/CE4)</f>
        <v>4.8400519567620222E-7</v>
      </c>
      <c r="CG127" s="46"/>
      <c r="CH127" s="129">
        <f>+'N EERR RODEO'!M20</f>
        <v>0</v>
      </c>
      <c r="CI127" s="30" t="str">
        <f>IF(AND(CH4=0,CH127&gt;=0), "",CH127/CH4)</f>
        <v/>
      </c>
      <c r="CJ127" s="46"/>
      <c r="CK127" s="30" t="str">
        <f t="shared" si="46"/>
        <v/>
      </c>
      <c r="CL127" s="130">
        <f t="shared" si="127"/>
        <v>0.1428700249037359</v>
      </c>
      <c r="CM127" s="30">
        <f>IF(AND(CL4=0,CL127&gt;=0), "",CL127/CL4)</f>
        <v>4.8400519567620222E-7</v>
      </c>
      <c r="CN127" s="46"/>
      <c r="CO127" s="129">
        <f>+'N EERR RODEO'!N20</f>
        <v>0</v>
      </c>
      <c r="CP127" s="30" t="str">
        <f>IF(AND(CO4=0,CO127&gt;=0), "",CO127/CO4)</f>
        <v/>
      </c>
      <c r="CQ127" s="46"/>
      <c r="CR127" s="30" t="str">
        <f t="shared" si="47"/>
        <v/>
      </c>
      <c r="CS127" s="130">
        <f t="shared" si="128"/>
        <v>0.1428700249037359</v>
      </c>
      <c r="CT127" s="30">
        <f>IF(AND(CS4=0,CS127&gt;=0), "",CS127/CS4)</f>
        <v>4.8400519567620222E-7</v>
      </c>
      <c r="CU127" s="46"/>
      <c r="CV127" s="131">
        <f t="shared" si="129"/>
        <v>0</v>
      </c>
      <c r="CW127" s="30" t="str">
        <f>IF(AND(CV4=0,CV127&gt;=0), "",CV127/CV4)</f>
        <v/>
      </c>
      <c r="CX127" s="47">
        <f t="shared" si="48"/>
        <v>1</v>
      </c>
    </row>
    <row r="128" spans="1:102" s="6" customFormat="1" hidden="1" outlineLevel="1" x14ac:dyDescent="0.3">
      <c r="A128" s="29" t="s">
        <v>106</v>
      </c>
      <c r="B128" s="129">
        <f>+'N EERR RODEO'!B21</f>
        <v>0</v>
      </c>
      <c r="C128" s="30" t="str">
        <f>IF(AND(B4=0,B128&gt;=0), "",B128/B4)</f>
        <v/>
      </c>
      <c r="D128" s="46"/>
      <c r="E128" s="129">
        <f>+'N EERR RODEO'!C21</f>
        <v>2.7917326741839332</v>
      </c>
      <c r="F128" s="30">
        <f>IF(AND(E4=0,E128&gt;=0), "",E128/E4)</f>
        <v>8.1157178343743835E-5</v>
      </c>
      <c r="G128" s="46"/>
      <c r="H128" s="129">
        <f>+'N EERR RODEO'!D21</f>
        <v>1.8981282470998508</v>
      </c>
      <c r="I128" s="30">
        <f>IF(AND(H4=0,H128&gt;=0), "",H128/H4)</f>
        <v>4.8711537229876235E-5</v>
      </c>
      <c r="J128" s="46"/>
      <c r="K128" s="30">
        <f t="shared" si="97"/>
        <v>-0.32008953985728478</v>
      </c>
      <c r="L128" s="130">
        <f t="shared" si="119"/>
        <v>4.6898609212837838</v>
      </c>
      <c r="M128" s="30">
        <f>IF(AND(L4=0,L128&gt;=0), "",L128/L4)</f>
        <v>6.3924354001867242E-5</v>
      </c>
      <c r="N128" s="46"/>
      <c r="O128" s="129">
        <f>+'N EERR RODEO'!E21</f>
        <v>0.66974816427292594</v>
      </c>
      <c r="P128" s="30">
        <f>IF(AND(O4=0,O128&gt;=0), "",O128/O4)</f>
        <v>1.3641032317687035E-5</v>
      </c>
      <c r="Q128" s="46"/>
      <c r="R128" s="30">
        <f t="shared" si="98"/>
        <v>-0.64715336527116452</v>
      </c>
      <c r="S128" s="130">
        <f t="shared" si="120"/>
        <v>5.35960908555671</v>
      </c>
      <c r="T128" s="30">
        <f>IF(AND(S4=0,S128&gt;=0), "",S128/S4)</f>
        <v>4.3764826475134054E-5</v>
      </c>
      <c r="U128" s="46"/>
      <c r="V128" s="131"/>
      <c r="W128" s="30" t="str">
        <f>IF(AND(V4=0,V128&gt;=0), "",V128/V4)</f>
        <v/>
      </c>
      <c r="X128" s="47">
        <f t="shared" si="99"/>
        <v>1</v>
      </c>
      <c r="Y128" s="129">
        <f>+'N EERR RODEO'!F21</f>
        <v>10.130386609575709</v>
      </c>
      <c r="Z128" s="30">
        <f>IF(AND(Y4=0,Y128&gt;=0), "",Y128/Y4)</f>
        <v>1.8453222358597805E-4</v>
      </c>
      <c r="AA128" s="46"/>
      <c r="AB128" s="30">
        <f t="shared" si="100"/>
        <v>14.125665361954649</v>
      </c>
      <c r="AC128" s="130">
        <f t="shared" si="121"/>
        <v>15.489995695132418</v>
      </c>
      <c r="AD128" s="30">
        <f>IF(AND(AC4=0,AC128&gt;=0), "",AC128/AC4)</f>
        <v>8.7335725352839943E-5</v>
      </c>
      <c r="AE128" s="46"/>
      <c r="AF128" s="129">
        <f>+'N EERR RODEO'!G21</f>
        <v>0</v>
      </c>
      <c r="AG128" s="30">
        <f>IF(AND(AF4=0,AF128&gt;=0), "",AF128/AF4)</f>
        <v>0</v>
      </c>
      <c r="AH128" s="46"/>
      <c r="AI128" s="30">
        <f t="shared" si="41"/>
        <v>-1</v>
      </c>
      <c r="AJ128" s="130">
        <f t="shared" si="62"/>
        <v>15.489995695132418</v>
      </c>
      <c r="AK128" s="30">
        <f>IF(AND(AJ4=0,AJ128&gt;=0), "",AJ128/AJ4)</f>
        <v>6.4726382938849985E-5</v>
      </c>
      <c r="AL128" s="46"/>
      <c r="AM128" s="129">
        <f>+'N EERR RODEO'!H21</f>
        <v>0</v>
      </c>
      <c r="AN128" s="30">
        <f>IF(AND(AM4=0,AM128&gt;=0), "",AM128/AM4)</f>
        <v>0</v>
      </c>
      <c r="AO128" s="46"/>
      <c r="AP128" s="30" t="str">
        <f t="shared" si="42"/>
        <v/>
      </c>
      <c r="AQ128" s="130">
        <f t="shared" si="63"/>
        <v>15.489995695132418</v>
      </c>
      <c r="AR128" s="30">
        <f>IF(AND(AQ4=0,AQ128&gt;=0), "",AQ128/AQ4)</f>
        <v>5.2475936799882582E-5</v>
      </c>
      <c r="AS128" s="46"/>
      <c r="AT128" s="131">
        <f t="shared" si="122"/>
        <v>0</v>
      </c>
      <c r="AU128" s="30" t="str">
        <f>IF(AND(AT4=0,AT128&gt;=0), "",AT128/AT4)</f>
        <v/>
      </c>
      <c r="AV128" s="47">
        <f t="shared" si="101"/>
        <v>1</v>
      </c>
      <c r="AW128" s="131">
        <f t="shared" si="130"/>
        <v>2.5816659491887362</v>
      </c>
      <c r="AX128" s="30">
        <f>IF(AND(AW4=0,AW128&gt;=0), "",AW128/AW4)</f>
        <v>5.2475936799882582E-5</v>
      </c>
      <c r="AY128" s="46"/>
      <c r="AZ128" s="131">
        <f t="shared" si="123"/>
        <v>0</v>
      </c>
      <c r="BA128" s="30" t="str">
        <f>IF(AND(AZ4=0,AZ128&gt;=0), "",AZ128/AZ4)</f>
        <v/>
      </c>
      <c r="BB128" s="47">
        <f t="shared" si="102"/>
        <v>1</v>
      </c>
      <c r="BC128" s="129">
        <f>+'N EERR RODEO'!I21</f>
        <v>0</v>
      </c>
      <c r="BD128" s="30" t="str">
        <f>IF(AND(BC4=0,BC128&gt;=0), "",BC128/BC4)</f>
        <v/>
      </c>
      <c r="BE128" s="46"/>
      <c r="BF128" s="30" t="str">
        <f t="shared" si="103"/>
        <v/>
      </c>
      <c r="BG128" s="130">
        <f t="shared" si="131"/>
        <v>15.489995695132418</v>
      </c>
      <c r="BH128" s="30">
        <f>IF(AND(BG4=0,BG128&gt;=0), "",BG128/BG4)</f>
        <v>5.2475936799882582E-5</v>
      </c>
      <c r="BI128" s="46"/>
      <c r="BJ128" s="129">
        <f>+'N EERR RODEO'!J21</f>
        <v>0</v>
      </c>
      <c r="BK128" s="30" t="str">
        <f>IF(AND(BJ4=0,BJ128&gt;=0), "",BJ128/BJ4)</f>
        <v/>
      </c>
      <c r="BL128" s="46"/>
      <c r="BM128" s="30" t="str">
        <f t="shared" si="43"/>
        <v/>
      </c>
      <c r="BN128" s="130">
        <f t="shared" si="132"/>
        <v>15.489995695132418</v>
      </c>
      <c r="BO128" s="30">
        <f>IF(AND(BN4=0,BN128&gt;=0), "",BN128/BN4)</f>
        <v>5.2475936799882582E-5</v>
      </c>
      <c r="BP128" s="46"/>
      <c r="BQ128" s="129">
        <f>+'N EERR RODEO'!K21</f>
        <v>0</v>
      </c>
      <c r="BR128" s="30" t="str">
        <f>IF(AND(BQ4=0,BQ128&gt;=0), "",BQ128/BQ4)</f>
        <v/>
      </c>
      <c r="BS128" s="46"/>
      <c r="BT128" s="30" t="str">
        <f t="shared" si="44"/>
        <v/>
      </c>
      <c r="BU128" s="130">
        <f t="shared" si="124"/>
        <v>15.489995695132418</v>
      </c>
      <c r="BV128" s="30">
        <f>IF(AND(BU4=0,BU128&gt;=0), "",BU128/BU4)</f>
        <v>5.2475936799882582E-5</v>
      </c>
      <c r="BW128" s="46"/>
      <c r="BX128" s="131">
        <f t="shared" si="125"/>
        <v>0</v>
      </c>
      <c r="BY128" s="30" t="str">
        <f>IF(AND(BX4=0,BX128&gt;=0), "",BX128/BX4)</f>
        <v/>
      </c>
      <c r="BZ128" s="47">
        <f t="shared" si="45"/>
        <v>1</v>
      </c>
      <c r="CA128" s="129">
        <f>+'N EERR RODEO'!L21</f>
        <v>0</v>
      </c>
      <c r="CB128" s="30" t="str">
        <f>IF(AND(CA4=0,CA128&gt;=0), "",CA128/CA4)</f>
        <v/>
      </c>
      <c r="CC128" s="46"/>
      <c r="CD128" s="30" t="str">
        <f t="shared" si="104"/>
        <v/>
      </c>
      <c r="CE128" s="130">
        <f t="shared" si="126"/>
        <v>15.489995695132418</v>
      </c>
      <c r="CF128" s="30">
        <f>IF(AND(CE4=0,CE128&gt;=0), "",CE128/CE4)</f>
        <v>5.2475936799882582E-5</v>
      </c>
      <c r="CG128" s="46"/>
      <c r="CH128" s="129">
        <f>+'N EERR RODEO'!M21</f>
        <v>0</v>
      </c>
      <c r="CI128" s="30" t="str">
        <f>IF(AND(CH4=0,CH128&gt;=0), "",CH128/CH4)</f>
        <v/>
      </c>
      <c r="CJ128" s="46"/>
      <c r="CK128" s="30" t="str">
        <f t="shared" si="46"/>
        <v/>
      </c>
      <c r="CL128" s="130">
        <f t="shared" si="127"/>
        <v>15.489995695132418</v>
      </c>
      <c r="CM128" s="30">
        <f>IF(AND(CL4=0,CL128&gt;=0), "",CL128/CL4)</f>
        <v>5.2475936799882582E-5</v>
      </c>
      <c r="CN128" s="46"/>
      <c r="CO128" s="129">
        <f>+'N EERR RODEO'!N21</f>
        <v>0</v>
      </c>
      <c r="CP128" s="30" t="str">
        <f>IF(AND(CO4=0,CO128&gt;=0), "",CO128/CO4)</f>
        <v/>
      </c>
      <c r="CQ128" s="46"/>
      <c r="CR128" s="30" t="str">
        <f t="shared" si="47"/>
        <v/>
      </c>
      <c r="CS128" s="130">
        <f t="shared" si="128"/>
        <v>15.489995695132418</v>
      </c>
      <c r="CT128" s="30">
        <f>IF(AND(CS4=0,CS128&gt;=0), "",CS128/CS4)</f>
        <v>5.2475936799882582E-5</v>
      </c>
      <c r="CU128" s="46"/>
      <c r="CV128" s="131">
        <f t="shared" si="129"/>
        <v>0</v>
      </c>
      <c r="CW128" s="30" t="str">
        <f>IF(AND(CV4=0,CV128&gt;=0), "",CV128/CV4)</f>
        <v/>
      </c>
      <c r="CX128" s="47">
        <f t="shared" si="48"/>
        <v>1</v>
      </c>
    </row>
    <row r="129" spans="1:219" s="6" customFormat="1" hidden="1" outlineLevel="1" x14ac:dyDescent="0.3">
      <c r="A129" s="29" t="s">
        <v>107</v>
      </c>
      <c r="B129" s="129">
        <f>+'N EERR RODEO'!B22</f>
        <v>0</v>
      </c>
      <c r="C129" s="30" t="str">
        <f>IF(AND(B4=0,B129&gt;=0), "",B129/B4)</f>
        <v/>
      </c>
      <c r="D129" s="46"/>
      <c r="E129" s="129">
        <f>+'N EERR RODEO'!C22</f>
        <v>0</v>
      </c>
      <c r="F129" s="30">
        <f>IF(AND(E4=0,E129&gt;=0), "",E129/E4)</f>
        <v>0</v>
      </c>
      <c r="G129" s="46"/>
      <c r="H129" s="129">
        <f>+'N EERR RODEO'!D22</f>
        <v>19.037523307949613</v>
      </c>
      <c r="I129" s="30">
        <f>IF(AND(H4=0,H129&gt;=0), "",H129/H4)</f>
        <v>4.8855867710557348E-4</v>
      </c>
      <c r="J129" s="46"/>
      <c r="K129" s="30">
        <f t="shared" si="97"/>
        <v>1</v>
      </c>
      <c r="L129" s="130">
        <f t="shared" si="119"/>
        <v>19.037523307949613</v>
      </c>
      <c r="M129" s="30">
        <f>IF(AND(L4=0,L129&gt;=0), "",L129/L4)</f>
        <v>2.5948773315073991E-4</v>
      </c>
      <c r="N129" s="46"/>
      <c r="O129" s="129">
        <f>+'N EERR RODEO'!E22</f>
        <v>0</v>
      </c>
      <c r="P129" s="30">
        <f>IF(AND(O4=0,O129&gt;=0), "",O129/O4)</f>
        <v>0</v>
      </c>
      <c r="Q129" s="46"/>
      <c r="R129" s="30">
        <f t="shared" si="98"/>
        <v>-1</v>
      </c>
      <c r="S129" s="130">
        <f t="shared" si="120"/>
        <v>19.037523307949613</v>
      </c>
      <c r="T129" s="30">
        <f>IF(AND(S4=0,S129&gt;=0), "",S129/S4)</f>
        <v>1.5545423011055143E-4</v>
      </c>
      <c r="U129" s="46"/>
      <c r="V129" s="131"/>
      <c r="W129" s="30" t="str">
        <f>IF(AND(V4=0,V129&gt;=0), "",V129/V4)</f>
        <v/>
      </c>
      <c r="X129" s="47">
        <f t="shared" si="99"/>
        <v>1</v>
      </c>
      <c r="Y129" s="129">
        <f>+'N EERR RODEO'!F22</f>
        <v>0</v>
      </c>
      <c r="Z129" s="30">
        <f>IF(AND(Y4=0,Y129&gt;=0), "",Y129/Y4)</f>
        <v>0</v>
      </c>
      <c r="AA129" s="46"/>
      <c r="AB129" s="30" t="str">
        <f t="shared" si="100"/>
        <v/>
      </c>
      <c r="AC129" s="130">
        <f t="shared" si="121"/>
        <v>19.037523307949613</v>
      </c>
      <c r="AD129" s="30">
        <f>IF(AND(AC4=0,AC129&gt;=0), "",AC129/AC4)</f>
        <v>1.0733740278209696E-4</v>
      </c>
      <c r="AE129" s="46"/>
      <c r="AF129" s="129">
        <f>+'N EERR RODEO'!G22</f>
        <v>0</v>
      </c>
      <c r="AG129" s="30">
        <f>IF(AND(AF4=0,AF129&gt;=0), "",AF129/AF4)</f>
        <v>0</v>
      </c>
      <c r="AH129" s="46"/>
      <c r="AI129" s="30" t="str">
        <f t="shared" si="41"/>
        <v/>
      </c>
      <c r="AJ129" s="130">
        <f t="shared" si="62"/>
        <v>19.037523307949613</v>
      </c>
      <c r="AK129" s="30">
        <f>IF(AND(AJ4=0,AJ129&gt;=0), "",AJ129/AJ4)</f>
        <v>7.955005592576407E-5</v>
      </c>
      <c r="AL129" s="46"/>
      <c r="AM129" s="129">
        <f>+'N EERR RODEO'!H22</f>
        <v>0</v>
      </c>
      <c r="AN129" s="30">
        <f>IF(AND(AM4=0,AM129&gt;=0), "",AM129/AM4)</f>
        <v>0</v>
      </c>
      <c r="AO129" s="46"/>
      <c r="AP129" s="30" t="str">
        <f t="shared" si="42"/>
        <v/>
      </c>
      <c r="AQ129" s="130">
        <f t="shared" si="63"/>
        <v>19.037523307949613</v>
      </c>
      <c r="AR129" s="30">
        <f>IF(AND(AQ4=0,AQ129&gt;=0), "",AQ129/AQ4)</f>
        <v>6.4494005653480284E-5</v>
      </c>
      <c r="AS129" s="46"/>
      <c r="AT129" s="131">
        <f t="shared" si="122"/>
        <v>0</v>
      </c>
      <c r="AU129" s="30" t="str">
        <f>IF(AND(AT4=0,AT129&gt;=0), "",AT129/AT4)</f>
        <v/>
      </c>
      <c r="AV129" s="47">
        <f t="shared" si="101"/>
        <v>1</v>
      </c>
      <c r="AW129" s="131">
        <f t="shared" si="130"/>
        <v>3.1729205513249354</v>
      </c>
      <c r="AX129" s="30">
        <f>IF(AND(AW4=0,AW129&gt;=0), "",AW129/AW4)</f>
        <v>6.4494005653480298E-5</v>
      </c>
      <c r="AY129" s="46"/>
      <c r="AZ129" s="131">
        <f t="shared" si="123"/>
        <v>0</v>
      </c>
      <c r="BA129" s="30" t="str">
        <f>IF(AND(AZ4=0,AZ129&gt;=0), "",AZ129/AZ4)</f>
        <v/>
      </c>
      <c r="BB129" s="47">
        <f t="shared" si="102"/>
        <v>1</v>
      </c>
      <c r="BC129" s="129">
        <f>+'N EERR RODEO'!I22</f>
        <v>0</v>
      </c>
      <c r="BD129" s="30" t="str">
        <f>IF(AND(BC4=0,BC129&gt;=0), "",BC129/BC4)</f>
        <v/>
      </c>
      <c r="BE129" s="46"/>
      <c r="BF129" s="30" t="str">
        <f t="shared" si="103"/>
        <v/>
      </c>
      <c r="BG129" s="130">
        <f t="shared" si="131"/>
        <v>19.037523307949613</v>
      </c>
      <c r="BH129" s="30">
        <f>IF(AND(BG4=0,BG129&gt;=0), "",BG129/BG4)</f>
        <v>6.4494005653480284E-5</v>
      </c>
      <c r="BI129" s="46"/>
      <c r="BJ129" s="129">
        <f>+'N EERR RODEO'!J22</f>
        <v>0</v>
      </c>
      <c r="BK129" s="30" t="str">
        <f>IF(AND(BJ4=0,BJ129&gt;=0), "",BJ129/BJ4)</f>
        <v/>
      </c>
      <c r="BL129" s="46"/>
      <c r="BM129" s="30" t="str">
        <f t="shared" si="43"/>
        <v/>
      </c>
      <c r="BN129" s="130">
        <f t="shared" si="132"/>
        <v>19.037523307949613</v>
      </c>
      <c r="BO129" s="30">
        <f>IF(AND(BN4=0,BN129&gt;=0), "",BN129/BN4)</f>
        <v>6.4494005653480284E-5</v>
      </c>
      <c r="BP129" s="46"/>
      <c r="BQ129" s="129">
        <f>+'N EERR RODEO'!K22</f>
        <v>0</v>
      </c>
      <c r="BR129" s="30" t="str">
        <f>IF(AND(BQ4=0,BQ129&gt;=0), "",BQ129/BQ4)</f>
        <v/>
      </c>
      <c r="BS129" s="46"/>
      <c r="BT129" s="30" t="str">
        <f t="shared" si="44"/>
        <v/>
      </c>
      <c r="BU129" s="130">
        <f t="shared" si="124"/>
        <v>19.037523307949613</v>
      </c>
      <c r="BV129" s="30">
        <f>IF(AND(BU4=0,BU129&gt;=0), "",BU129/BU4)</f>
        <v>6.4494005653480284E-5</v>
      </c>
      <c r="BW129" s="46"/>
      <c r="BX129" s="131">
        <f t="shared" si="125"/>
        <v>0</v>
      </c>
      <c r="BY129" s="30" t="str">
        <f>IF(AND(BX4=0,BX129&gt;=0), "",BX129/BX4)</f>
        <v/>
      </c>
      <c r="BZ129" s="47">
        <f t="shared" si="45"/>
        <v>1</v>
      </c>
      <c r="CA129" s="129">
        <f>+'N EERR RODEO'!L22</f>
        <v>0</v>
      </c>
      <c r="CB129" s="30" t="str">
        <f>IF(AND(CA4=0,CA129&gt;=0), "",CA129/CA4)</f>
        <v/>
      </c>
      <c r="CC129" s="46"/>
      <c r="CD129" s="30" t="str">
        <f t="shared" si="104"/>
        <v/>
      </c>
      <c r="CE129" s="130">
        <f t="shared" si="126"/>
        <v>19.037523307949613</v>
      </c>
      <c r="CF129" s="30">
        <f>IF(AND(CE4=0,CE129&gt;=0), "",CE129/CE4)</f>
        <v>6.4494005653480284E-5</v>
      </c>
      <c r="CG129" s="46"/>
      <c r="CH129" s="129">
        <f>+'N EERR RODEO'!M22</f>
        <v>0</v>
      </c>
      <c r="CI129" s="30" t="str">
        <f>IF(AND(CH4=0,CH129&gt;=0), "",CH129/CH4)</f>
        <v/>
      </c>
      <c r="CJ129" s="46"/>
      <c r="CK129" s="30" t="str">
        <f t="shared" si="46"/>
        <v/>
      </c>
      <c r="CL129" s="130">
        <f t="shared" si="127"/>
        <v>19.037523307949613</v>
      </c>
      <c r="CM129" s="30">
        <f>IF(AND(CL4=0,CL129&gt;=0), "",CL129/CL4)</f>
        <v>6.4494005653480284E-5</v>
      </c>
      <c r="CN129" s="46"/>
      <c r="CO129" s="129">
        <f>+'N EERR RODEO'!N22</f>
        <v>0</v>
      </c>
      <c r="CP129" s="30" t="str">
        <f>IF(AND(CO4=0,CO129&gt;=0), "",CO129/CO4)</f>
        <v/>
      </c>
      <c r="CQ129" s="46"/>
      <c r="CR129" s="30" t="str">
        <f t="shared" si="47"/>
        <v/>
      </c>
      <c r="CS129" s="130">
        <f t="shared" si="128"/>
        <v>19.037523307949613</v>
      </c>
      <c r="CT129" s="30">
        <f>IF(AND(CS4=0,CS129&gt;=0), "",CS129/CS4)</f>
        <v>6.4494005653480284E-5</v>
      </c>
      <c r="CU129" s="46"/>
      <c r="CV129" s="131">
        <f t="shared" si="129"/>
        <v>0</v>
      </c>
      <c r="CW129" s="30" t="str">
        <f>IF(AND(CV4=0,CV129&gt;=0), "",CV129/CV4)</f>
        <v/>
      </c>
      <c r="CX129" s="47">
        <f t="shared" si="48"/>
        <v>1</v>
      </c>
    </row>
    <row r="130" spans="1:219" s="6" customFormat="1" hidden="1" outlineLevel="1" x14ac:dyDescent="0.3">
      <c r="A130" s="29" t="s">
        <v>108</v>
      </c>
      <c r="B130" s="129">
        <f>+'N EERR RODEO'!B23</f>
        <v>0</v>
      </c>
      <c r="C130" s="30" t="str">
        <f>IF(AND(B4=0,B130&gt;=0), "",B130/B4)</f>
        <v/>
      </c>
      <c r="D130" s="46"/>
      <c r="E130" s="129">
        <f>+'N EERR RODEO'!C23</f>
        <v>2.9720450295321159</v>
      </c>
      <c r="F130" s="30">
        <f>IF(AND(E4=0,E130&gt;=0), "",E130/E4)</f>
        <v>8.6398956009598113E-5</v>
      </c>
      <c r="G130" s="46"/>
      <c r="H130" s="129">
        <f>+'N EERR RODEO'!D23</f>
        <v>9.0618048537470663</v>
      </c>
      <c r="I130" s="30">
        <f>IF(AND(H4=0,H130&gt;=0), "",H130/H4)</f>
        <v>2.3255248699744619E-4</v>
      </c>
      <c r="J130" s="46"/>
      <c r="K130" s="30">
        <f t="shared" si="97"/>
        <v>2.0490133102638928</v>
      </c>
      <c r="L130" s="130">
        <f t="shared" si="119"/>
        <v>12.033849883279181</v>
      </c>
      <c r="M130" s="30">
        <f>IF(AND(L4=0,L130&gt;=0), "",L130/L4)</f>
        <v>1.640253501874623E-4</v>
      </c>
      <c r="N130" s="46"/>
      <c r="O130" s="129">
        <f>+'N EERR RODEO'!E23</f>
        <v>2.4956931595012186</v>
      </c>
      <c r="P130" s="30">
        <f>IF(AND(O4=0,O130&gt;=0), "",O130/O4)</f>
        <v>5.0830794110118001E-5</v>
      </c>
      <c r="Q130" s="46"/>
      <c r="R130" s="30">
        <f t="shared" si="98"/>
        <v>-0.72459204322092119</v>
      </c>
      <c r="S130" s="130">
        <f t="shared" si="120"/>
        <v>14.5295430427804</v>
      </c>
      <c r="T130" s="30">
        <f>IF(AND(S4=0,S130&gt;=0), "",S130/S4)</f>
        <v>1.1864352789159164E-4</v>
      </c>
      <c r="U130" s="46"/>
      <c r="V130" s="131"/>
      <c r="W130" s="30" t="str">
        <f>IF(AND(V4=0,V130&gt;=0), "",V130/V4)</f>
        <v/>
      </c>
      <c r="X130" s="47">
        <f t="shared" si="99"/>
        <v>1</v>
      </c>
      <c r="Y130" s="129">
        <f>+'N EERR RODEO'!F23</f>
        <v>1.765709926041261</v>
      </c>
      <c r="Z130" s="30">
        <f>IF(AND(Y4=0,Y130&gt;=0), "",Y130/Y4)</f>
        <v>3.2163666740244324E-5</v>
      </c>
      <c r="AA130" s="46"/>
      <c r="AB130" s="30">
        <f t="shared" si="100"/>
        <v>-0.29249718887952147</v>
      </c>
      <c r="AC130" s="130">
        <f t="shared" si="121"/>
        <v>16.295252968821661</v>
      </c>
      <c r="AD130" s="30">
        <f>IF(AND(AC4=0,AC130&gt;=0), "",AC130/AC4)</f>
        <v>9.187592855737667E-5</v>
      </c>
      <c r="AE130" s="46"/>
      <c r="AF130" s="129">
        <f>+'N EERR RODEO'!G23</f>
        <v>11.090417470901327</v>
      </c>
      <c r="AG130" s="30">
        <f>IF(AND(AF4=0,AF130&gt;=0), "",AF130/AF4)</f>
        <v>1.7901191396232186E-4</v>
      </c>
      <c r="AH130" s="46"/>
      <c r="AI130" s="30">
        <f t="shared" si="41"/>
        <v>5.2809962765323251</v>
      </c>
      <c r="AJ130" s="130">
        <f t="shared" si="62"/>
        <v>27.385670439722986</v>
      </c>
      <c r="AK130" s="30">
        <f>IF(AND(AJ4=0,AJ130&gt;=0), "",AJ130/AJ4)</f>
        <v>1.1443356259134849E-4</v>
      </c>
      <c r="AL130" s="46"/>
      <c r="AM130" s="129">
        <f>+'N EERR RODEO'!H23</f>
        <v>27.736925448619992</v>
      </c>
      <c r="AN130" s="30">
        <f>IF(AND(AM4=0,AM130&gt;=0), "",AM130/AM4)</f>
        <v>4.9647416676749261E-4</v>
      </c>
      <c r="AO130" s="46"/>
      <c r="AP130" s="30">
        <f t="shared" si="42"/>
        <v>1.5009811868124192</v>
      </c>
      <c r="AQ130" s="130">
        <f t="shared" si="63"/>
        <v>55.122595888342978</v>
      </c>
      <c r="AR130" s="30">
        <f>IF(AND(AQ4=0,AQ130&gt;=0), "",AQ130/AQ4)</f>
        <v>1.8674052046322573E-4</v>
      </c>
      <c r="AS130" s="46"/>
      <c r="AT130" s="131">
        <f t="shared" si="122"/>
        <v>0</v>
      </c>
      <c r="AU130" s="30" t="str">
        <f>IF(AND(AT4=0,AT130&gt;=0), "",AT130/AT4)</f>
        <v/>
      </c>
      <c r="AV130" s="47">
        <f t="shared" si="101"/>
        <v>1</v>
      </c>
      <c r="AW130" s="131">
        <f t="shared" si="130"/>
        <v>9.1870993147238291</v>
      </c>
      <c r="AX130" s="30">
        <f>IF(AND(AW4=0,AW130&gt;=0), "",AW130/AW4)</f>
        <v>1.8674052046322573E-4</v>
      </c>
      <c r="AY130" s="46"/>
      <c r="AZ130" s="131">
        <f t="shared" si="123"/>
        <v>0</v>
      </c>
      <c r="BA130" s="30" t="str">
        <f>IF(AND(AZ4=0,AZ130&gt;=0), "",AZ130/AZ4)</f>
        <v/>
      </c>
      <c r="BB130" s="47">
        <f t="shared" si="102"/>
        <v>1</v>
      </c>
      <c r="BC130" s="129">
        <f>+'N EERR RODEO'!I23</f>
        <v>0</v>
      </c>
      <c r="BD130" s="30" t="str">
        <f>IF(AND(BC4=0,BC130&gt;=0), "",BC130/BC4)</f>
        <v/>
      </c>
      <c r="BE130" s="46"/>
      <c r="BF130" s="30">
        <f t="shared" si="103"/>
        <v>-1</v>
      </c>
      <c r="BG130" s="130">
        <f t="shared" si="131"/>
        <v>55.122595888342978</v>
      </c>
      <c r="BH130" s="30">
        <f>IF(AND(BG4=0,BG130&gt;=0), "",BG130/BG4)</f>
        <v>1.8674052046322573E-4</v>
      </c>
      <c r="BI130" s="46"/>
      <c r="BJ130" s="129">
        <f>+'N EERR RODEO'!J23</f>
        <v>0</v>
      </c>
      <c r="BK130" s="30" t="str">
        <f>IF(AND(BJ4=0,BJ130&gt;=0), "",BJ130/BJ4)</f>
        <v/>
      </c>
      <c r="BL130" s="46"/>
      <c r="BM130" s="30" t="str">
        <f t="shared" si="43"/>
        <v/>
      </c>
      <c r="BN130" s="130">
        <f t="shared" si="132"/>
        <v>55.122595888342978</v>
      </c>
      <c r="BO130" s="30">
        <f>IF(AND(BN4=0,BN130&gt;=0), "",BN130/BN4)</f>
        <v>1.8674052046322573E-4</v>
      </c>
      <c r="BP130" s="46"/>
      <c r="BQ130" s="129">
        <f>+'N EERR RODEO'!K23</f>
        <v>0</v>
      </c>
      <c r="BR130" s="30" t="str">
        <f>IF(AND(BQ4=0,BQ130&gt;=0), "",BQ130/BQ4)</f>
        <v/>
      </c>
      <c r="BS130" s="46"/>
      <c r="BT130" s="30" t="str">
        <f t="shared" si="44"/>
        <v/>
      </c>
      <c r="BU130" s="130">
        <f t="shared" si="124"/>
        <v>55.122595888342978</v>
      </c>
      <c r="BV130" s="30">
        <f>IF(AND(BU4=0,BU130&gt;=0), "",BU130/BU4)</f>
        <v>1.8674052046322573E-4</v>
      </c>
      <c r="BW130" s="46"/>
      <c r="BX130" s="131">
        <f t="shared" si="125"/>
        <v>0</v>
      </c>
      <c r="BY130" s="30" t="str">
        <f>IF(AND(BX4=0,BX130&gt;=0), "",BX130/BX4)</f>
        <v/>
      </c>
      <c r="BZ130" s="47">
        <f t="shared" si="45"/>
        <v>1</v>
      </c>
      <c r="CA130" s="129">
        <f>+'N EERR RODEO'!L23</f>
        <v>0</v>
      </c>
      <c r="CB130" s="30" t="str">
        <f>IF(AND(CA4=0,CA130&gt;=0), "",CA130/CA4)</f>
        <v/>
      </c>
      <c r="CC130" s="46"/>
      <c r="CD130" s="30" t="str">
        <f t="shared" si="104"/>
        <v/>
      </c>
      <c r="CE130" s="130">
        <f t="shared" si="126"/>
        <v>55.122595888342978</v>
      </c>
      <c r="CF130" s="30">
        <f>IF(AND(CE4=0,CE130&gt;=0), "",CE130/CE4)</f>
        <v>1.8674052046322573E-4</v>
      </c>
      <c r="CG130" s="46"/>
      <c r="CH130" s="129">
        <f>+'N EERR RODEO'!M23</f>
        <v>0</v>
      </c>
      <c r="CI130" s="30" t="str">
        <f>IF(AND(CH4=0,CH130&gt;=0), "",CH130/CH4)</f>
        <v/>
      </c>
      <c r="CJ130" s="46"/>
      <c r="CK130" s="30" t="str">
        <f t="shared" si="46"/>
        <v/>
      </c>
      <c r="CL130" s="130">
        <f t="shared" si="127"/>
        <v>55.122595888342978</v>
      </c>
      <c r="CM130" s="30">
        <f>IF(AND(CL4=0,CL130&gt;=0), "",CL130/CL4)</f>
        <v>1.8674052046322573E-4</v>
      </c>
      <c r="CN130" s="46"/>
      <c r="CO130" s="129">
        <f>+'N EERR RODEO'!N23</f>
        <v>0</v>
      </c>
      <c r="CP130" s="30" t="str">
        <f>IF(AND(CO4=0,CO130&gt;=0), "",CO130/CO4)</f>
        <v/>
      </c>
      <c r="CQ130" s="46"/>
      <c r="CR130" s="30" t="str">
        <f t="shared" si="47"/>
        <v/>
      </c>
      <c r="CS130" s="130">
        <f t="shared" si="128"/>
        <v>55.122595888342978</v>
      </c>
      <c r="CT130" s="30">
        <f>IF(AND(CS4=0,CS130&gt;=0), "",CS130/CS4)</f>
        <v>1.8674052046322573E-4</v>
      </c>
      <c r="CU130" s="46"/>
      <c r="CV130" s="131">
        <f t="shared" si="129"/>
        <v>0</v>
      </c>
      <c r="CW130" s="30" t="str">
        <f>IF(AND(CV4=0,CV130&gt;=0), "",CV130/CV4)</f>
        <v/>
      </c>
      <c r="CX130" s="47">
        <f t="shared" si="48"/>
        <v>1</v>
      </c>
    </row>
    <row r="131" spans="1:219" s="6" customFormat="1" hidden="1" outlineLevel="1" x14ac:dyDescent="0.3">
      <c r="A131" s="29" t="s">
        <v>109</v>
      </c>
      <c r="B131" s="129">
        <f>+'N EERR RODEO'!B24</f>
        <v>0</v>
      </c>
      <c r="C131" s="30" t="str">
        <f>IF(AND(B4=0,B131&gt;=0), "",B131/B4)</f>
        <v/>
      </c>
      <c r="D131" s="46"/>
      <c r="E131" s="129">
        <f>+'N EERR RODEO'!C24</f>
        <v>0</v>
      </c>
      <c r="F131" s="30">
        <f>IF(AND(E4=0,E131&gt;=0), "",E131/E4)</f>
        <v>0</v>
      </c>
      <c r="G131" s="46"/>
      <c r="H131" s="129">
        <f>+'N EERR RODEO'!D24</f>
        <v>0</v>
      </c>
      <c r="I131" s="30">
        <f>IF(AND(H4=0,H131&gt;=0), "",H131/H4)</f>
        <v>0</v>
      </c>
      <c r="J131" s="46"/>
      <c r="K131" s="30" t="str">
        <f t="shared" si="97"/>
        <v/>
      </c>
      <c r="L131" s="130">
        <f t="shared" si="119"/>
        <v>0</v>
      </c>
      <c r="M131" s="30">
        <f>IF(AND(L4=0,L131&gt;=0), "",L131/L4)</f>
        <v>0</v>
      </c>
      <c r="N131" s="46"/>
      <c r="O131" s="129">
        <f>+'N EERR RODEO'!E24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RODEO'!F24</f>
        <v>0</v>
      </c>
      <c r="Z131" s="30">
        <f>IF(AND(Y4=0,Y131&gt;=0), "",Y131/Y4)</f>
        <v>0</v>
      </c>
      <c r="AA131" s="46"/>
      <c r="AB131" s="30" t="str">
        <f t="shared" si="100"/>
        <v/>
      </c>
      <c r="AC131" s="130">
        <f t="shared" si="121"/>
        <v>0</v>
      </c>
      <c r="AD131" s="30">
        <f>IF(AND(AC4=0,AC131&gt;=0), "",AC131/AC4)</f>
        <v>0</v>
      </c>
      <c r="AE131" s="46"/>
      <c r="AF131" s="129">
        <f>+'N EERR RODEO'!G24</f>
        <v>0</v>
      </c>
      <c r="AG131" s="30">
        <f>IF(AND(AF4=0,AF131&gt;=0), "",AF131/AF4)</f>
        <v>0</v>
      </c>
      <c r="AH131" s="46"/>
      <c r="AI131" s="30" t="str">
        <f t="shared" si="41"/>
        <v/>
      </c>
      <c r="AJ131" s="130">
        <f t="shared" si="62"/>
        <v>0</v>
      </c>
      <c r="AK131" s="30">
        <f>IF(AND(AJ4=0,AJ131&gt;=0), "",AJ131/AJ4)</f>
        <v>0</v>
      </c>
      <c r="AL131" s="46"/>
      <c r="AM131" s="129">
        <f>+'N EERR RODEO'!H24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RODEO'!I24</f>
        <v>0</v>
      </c>
      <c r="BD131" s="30" t="str">
        <f>IF(AND(BC4=0,BC131&gt;=0), "",BC131/BC4)</f>
        <v/>
      </c>
      <c r="BE131" s="46"/>
      <c r="BF131" s="30" t="str">
        <f t="shared" si="103"/>
        <v/>
      </c>
      <c r="BG131" s="130">
        <f t="shared" si="131"/>
        <v>0</v>
      </c>
      <c r="BH131" s="30">
        <f>IF(AND(BG4=0,BG131&gt;=0), "",BG131/BG4)</f>
        <v>0</v>
      </c>
      <c r="BI131" s="46"/>
      <c r="BJ131" s="129">
        <f>+'N EERR RODEO'!J24</f>
        <v>0</v>
      </c>
      <c r="BK131" s="30" t="str">
        <f>IF(AND(BJ4=0,BJ131&gt;=0), "",BJ131/BJ4)</f>
        <v/>
      </c>
      <c r="BL131" s="46"/>
      <c r="BM131" s="30" t="str">
        <f t="shared" si="43"/>
        <v/>
      </c>
      <c r="BN131" s="130">
        <f t="shared" si="132"/>
        <v>0</v>
      </c>
      <c r="BO131" s="30">
        <f>IF(AND(BN4=0,BN131&gt;=0), "",BN131/BN4)</f>
        <v>0</v>
      </c>
      <c r="BP131" s="46"/>
      <c r="BQ131" s="129">
        <f>+'N EERR RODEO'!K24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RODEO'!L24</f>
        <v>0</v>
      </c>
      <c r="CB131" s="30" t="str">
        <f>IF(AND(CA4=0,CA131&gt;=0), "",CA131/CA4)</f>
        <v/>
      </c>
      <c r="CC131" s="46"/>
      <c r="CD131" s="30" t="str">
        <f t="shared" si="104"/>
        <v/>
      </c>
      <c r="CE131" s="130">
        <f t="shared" si="126"/>
        <v>0</v>
      </c>
      <c r="CF131" s="30">
        <f>IF(AND(CE4=0,CE131&gt;=0), "",CE131/CE4)</f>
        <v>0</v>
      </c>
      <c r="CG131" s="46"/>
      <c r="CH131" s="129">
        <f>+'N EERR RODEO'!M24</f>
        <v>0</v>
      </c>
      <c r="CI131" s="30" t="str">
        <f>IF(AND(CH4=0,CH131&gt;=0), "",CH131/CH4)</f>
        <v/>
      </c>
      <c r="CJ131" s="46"/>
      <c r="CK131" s="30" t="str">
        <f t="shared" si="46"/>
        <v/>
      </c>
      <c r="CL131" s="130">
        <f t="shared" si="127"/>
        <v>0</v>
      </c>
      <c r="CM131" s="30">
        <f>IF(AND(CL4=0,CL131&gt;=0), "",CL131/CL4)</f>
        <v>0</v>
      </c>
      <c r="CN131" s="46"/>
      <c r="CO131" s="129">
        <f>+'N EERR RODEO'!N24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RODEO'!B25</f>
        <v>0</v>
      </c>
      <c r="C132" s="30" t="str">
        <f>IF(AND(B4=0,B132&gt;=0), "",B132/B4)</f>
        <v/>
      </c>
      <c r="D132" s="46"/>
      <c r="E132" s="129">
        <f>+'N EERR RODEO'!C25</f>
        <v>0</v>
      </c>
      <c r="F132" s="30">
        <f>IF(AND(E4=0,E132&gt;=0), "",E132/E4)</f>
        <v>0</v>
      </c>
      <c r="G132" s="46"/>
      <c r="H132" s="129">
        <f>+'N EERR RODEO'!D25</f>
        <v>0</v>
      </c>
      <c r="I132" s="30">
        <f>IF(AND(H4=0,H132&gt;=0), "",H132/H4)</f>
        <v>0</v>
      </c>
      <c r="J132" s="46"/>
      <c r="K132" s="30" t="str">
        <f t="shared" si="97"/>
        <v/>
      </c>
      <c r="L132" s="130">
        <f t="shared" si="119"/>
        <v>0</v>
      </c>
      <c r="M132" s="30">
        <f>IF(AND(L4=0,L132&gt;=0), "",L132/L4)</f>
        <v>0</v>
      </c>
      <c r="N132" s="46"/>
      <c r="O132" s="129">
        <f>+'N EERR RODEO'!E25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RODEO'!F25</f>
        <v>0</v>
      </c>
      <c r="Z132" s="30">
        <f>IF(AND(Y4=0,Y132&gt;=0), "",Y132/Y4)</f>
        <v>0</v>
      </c>
      <c r="AA132" s="46"/>
      <c r="AB132" s="30" t="str">
        <f t="shared" si="100"/>
        <v/>
      </c>
      <c r="AC132" s="130">
        <f t="shared" si="121"/>
        <v>0</v>
      </c>
      <c r="AD132" s="30">
        <f>IF(AND(AC4=0,AC132&gt;=0), "",AC132/AC4)</f>
        <v>0</v>
      </c>
      <c r="AE132" s="46"/>
      <c r="AF132" s="129">
        <f>+'N EERR RODEO'!G25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RODEO'!H25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RODEO'!I25</f>
        <v>0</v>
      </c>
      <c r="BD132" s="30" t="str">
        <f>IF(AND(BC4=0,BC132&gt;=0), "",BC132/BC4)</f>
        <v/>
      </c>
      <c r="BE132" s="46"/>
      <c r="BF132" s="30" t="str">
        <f t="shared" si="103"/>
        <v/>
      </c>
      <c r="BG132" s="130">
        <f t="shared" si="131"/>
        <v>0</v>
      </c>
      <c r="BH132" s="30">
        <f>IF(AND(BG4=0,BG132&gt;=0), "",BG132/BG4)</f>
        <v>0</v>
      </c>
      <c r="BI132" s="46"/>
      <c r="BJ132" s="129">
        <f>+'N EERR RODEO'!J25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RODEO'!K25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RODEO'!L25</f>
        <v>0</v>
      </c>
      <c r="CB132" s="30" t="str">
        <f>IF(AND(CA4=0,CA132&gt;=0), "",CA132/CA4)</f>
        <v/>
      </c>
      <c r="CC132" s="46"/>
      <c r="CD132" s="30" t="str">
        <f t="shared" si="104"/>
        <v/>
      </c>
      <c r="CE132" s="130">
        <f t="shared" si="126"/>
        <v>0</v>
      </c>
      <c r="CF132" s="30">
        <f>IF(AND(CE4=0,CE132&gt;=0), "",CE132/CE4)</f>
        <v>0</v>
      </c>
      <c r="CG132" s="46"/>
      <c r="CH132" s="129">
        <f>+'N EERR RODEO'!M25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RODEO'!N25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RODEO'!B26</f>
        <v>0</v>
      </c>
      <c r="C133" s="30" t="str">
        <f>IF(AND(B4=0,B133&gt;=0), "",B133/B4)</f>
        <v/>
      </c>
      <c r="D133" s="46"/>
      <c r="E133" s="129">
        <f>+'N EERR RODEO'!C26</f>
        <v>0</v>
      </c>
      <c r="F133" s="30">
        <f>IF(AND(E4=0,E133&gt;=0), "",E133/E4)</f>
        <v>0</v>
      </c>
      <c r="G133" s="46"/>
      <c r="H133" s="129">
        <f>+'N EERR RODEO'!D26</f>
        <v>0</v>
      </c>
      <c r="I133" s="30">
        <f>IF(AND(H4=0,H133&gt;=0), "",H133/H4)</f>
        <v>0</v>
      </c>
      <c r="J133" s="46"/>
      <c r="K133" s="30" t="str">
        <f t="shared" si="97"/>
        <v/>
      </c>
      <c r="L133" s="130">
        <f t="shared" si="119"/>
        <v>0</v>
      </c>
      <c r="M133" s="30">
        <f>IF(AND(L4=0,L133&gt;=0), "",L133/L4)</f>
        <v>0</v>
      </c>
      <c r="N133" s="46"/>
      <c r="O133" s="129">
        <f>+'N EERR RODEO'!E26</f>
        <v>15409.92</v>
      </c>
      <c r="P133" s="30">
        <f>IF(AND(O4=0,O133&gt;=0), "",O133/O4)</f>
        <v>0.31386008644185137</v>
      </c>
      <c r="Q133" s="46"/>
      <c r="R133" s="30">
        <f t="shared" si="98"/>
        <v>1</v>
      </c>
      <c r="S133" s="130">
        <f t="shared" si="120"/>
        <v>15409.92</v>
      </c>
      <c r="T133" s="30">
        <f>IF(AND(S4=0,S133&gt;=0), "",S133/S4)</f>
        <v>0.12583240009297164</v>
      </c>
      <c r="U133" s="46"/>
      <c r="V133" s="131"/>
      <c r="W133" s="30" t="str">
        <f>IF(AND(V4=0,V133&gt;=0), "",V133/V4)</f>
        <v/>
      </c>
      <c r="X133" s="47">
        <f t="shared" si="99"/>
        <v>1</v>
      </c>
      <c r="Y133" s="129">
        <f>+'N EERR RODEO'!F26</f>
        <v>0</v>
      </c>
      <c r="Z133" s="30">
        <f>IF(AND(Y4=0,Y133&gt;=0), "",Y133/Y4)</f>
        <v>0</v>
      </c>
      <c r="AA133" s="46"/>
      <c r="AB133" s="30">
        <f t="shared" si="100"/>
        <v>-1</v>
      </c>
      <c r="AC133" s="130">
        <f t="shared" si="121"/>
        <v>15409.92</v>
      </c>
      <c r="AD133" s="30">
        <f>IF(AND(AC4=0,AC133&gt;=0), "",AC133/AC4)</f>
        <v>8.688424240506093E-2</v>
      </c>
      <c r="AE133" s="46"/>
      <c r="AF133" s="129">
        <f>+'N EERR RODEO'!G26</f>
        <v>0</v>
      </c>
      <c r="AG133" s="30">
        <f>IF(AND(AF4=0,AF133&gt;=0), "",AF133/AF4)</f>
        <v>0</v>
      </c>
      <c r="AH133" s="46"/>
      <c r="AI133" s="30" t="str">
        <f t="shared" si="133"/>
        <v/>
      </c>
      <c r="AJ133" s="130">
        <f t="shared" si="62"/>
        <v>15409.92</v>
      </c>
      <c r="AK133" s="30">
        <f>IF(AND(AJ4=0,AJ133&gt;=0), "",AJ133/AJ4)</f>
        <v>6.4391779223700846E-2</v>
      </c>
      <c r="AL133" s="46"/>
      <c r="AM133" s="129">
        <f>+'N EERR RODEO'!H26</f>
        <v>9919.92</v>
      </c>
      <c r="AN133" s="30">
        <f>IF(AND(AM4=0,AM133&gt;=0), "",AM133/AM4)</f>
        <v>0.17756056003839532</v>
      </c>
      <c r="AO133" s="46"/>
      <c r="AP133" s="30">
        <f t="shared" si="134"/>
        <v>1</v>
      </c>
      <c r="AQ133" s="130">
        <f t="shared" si="63"/>
        <v>25329.84</v>
      </c>
      <c r="AR133" s="30">
        <f>IF(AND(AQ4=0,AQ133&gt;=0), "",AQ133/AQ4)</f>
        <v>8.5810681239170933E-2</v>
      </c>
      <c r="AS133" s="46"/>
      <c r="AT133" s="131">
        <f t="shared" si="122"/>
        <v>0</v>
      </c>
      <c r="AU133" s="30" t="str">
        <f>IF(AND(AT4=0,AT133&gt;=0), "",AT133/AT4)</f>
        <v/>
      </c>
      <c r="AV133" s="47">
        <f t="shared" si="101"/>
        <v>1</v>
      </c>
      <c r="AW133" s="131">
        <f t="shared" si="130"/>
        <v>4221.6400000000003</v>
      </c>
      <c r="AX133" s="30">
        <f>IF(AND(AW4=0,AW133&gt;=0), "",AW133/AW4)</f>
        <v>8.5810681239170947E-2</v>
      </c>
      <c r="AY133" s="46"/>
      <c r="AZ133" s="131">
        <f t="shared" si="123"/>
        <v>0</v>
      </c>
      <c r="BA133" s="30" t="str">
        <f>IF(AND(AZ4=0,AZ133&gt;=0), "",AZ133/AZ4)</f>
        <v/>
      </c>
      <c r="BB133" s="47">
        <f t="shared" si="102"/>
        <v>1</v>
      </c>
      <c r="BC133" s="129">
        <f>+'N EERR RODEO'!I26</f>
        <v>0</v>
      </c>
      <c r="BD133" s="30" t="str">
        <f>IF(AND(BC4=0,BC133&gt;=0), "",BC133/BC4)</f>
        <v/>
      </c>
      <c r="BE133" s="46"/>
      <c r="BF133" s="30">
        <f t="shared" si="103"/>
        <v>-1</v>
      </c>
      <c r="BG133" s="130">
        <f t="shared" si="131"/>
        <v>25329.84</v>
      </c>
      <c r="BH133" s="30">
        <f>IF(AND(BG4=0,BG133&gt;=0), "",BG133/BG4)</f>
        <v>8.5810681239170933E-2</v>
      </c>
      <c r="BI133" s="46"/>
      <c r="BJ133" s="129">
        <f>+'N EERR RODEO'!J26</f>
        <v>0</v>
      </c>
      <c r="BK133" s="30" t="str">
        <f>IF(AND(BJ4=0,BJ133&gt;=0), "",BJ133/BJ4)</f>
        <v/>
      </c>
      <c r="BL133" s="46"/>
      <c r="BM133" s="30" t="str">
        <f t="shared" si="135"/>
        <v/>
      </c>
      <c r="BN133" s="130">
        <f t="shared" si="132"/>
        <v>25329.84</v>
      </c>
      <c r="BO133" s="30">
        <f>IF(AND(BN4=0,BN133&gt;=0), "",BN133/BN4)</f>
        <v>8.5810681239170933E-2</v>
      </c>
      <c r="BP133" s="46"/>
      <c r="BQ133" s="129">
        <f>+'N EERR RODEO'!K26</f>
        <v>0</v>
      </c>
      <c r="BR133" s="30" t="str">
        <f>IF(AND(BQ4=0,BQ133&gt;=0), "",BQ133/BQ4)</f>
        <v/>
      </c>
      <c r="BS133" s="46"/>
      <c r="BT133" s="30" t="str">
        <f t="shared" si="136"/>
        <v/>
      </c>
      <c r="BU133" s="130">
        <f t="shared" si="124"/>
        <v>25329.84</v>
      </c>
      <c r="BV133" s="30">
        <f>IF(AND(BU4=0,BU133&gt;=0), "",BU133/BU4)</f>
        <v>8.5810681239170933E-2</v>
      </c>
      <c r="BW133" s="46"/>
      <c r="BX133" s="131">
        <f t="shared" si="125"/>
        <v>0</v>
      </c>
      <c r="BY133" s="30" t="str">
        <f>IF(AND(BX4=0,BX133&gt;=0), "",BX133/BX4)</f>
        <v/>
      </c>
      <c r="BZ133" s="47">
        <f t="shared" si="137"/>
        <v>1</v>
      </c>
      <c r="CA133" s="129">
        <f>+'N EERR RODEO'!L26</f>
        <v>0</v>
      </c>
      <c r="CB133" s="30" t="str">
        <f>IF(AND(CA4=0,CA133&gt;=0), "",CA133/CA4)</f>
        <v/>
      </c>
      <c r="CC133" s="46"/>
      <c r="CD133" s="30" t="str">
        <f t="shared" si="104"/>
        <v/>
      </c>
      <c r="CE133" s="130">
        <f t="shared" si="126"/>
        <v>25329.84</v>
      </c>
      <c r="CF133" s="30">
        <f>IF(AND(CE4=0,CE133&gt;=0), "",CE133/CE4)</f>
        <v>8.5810681239170933E-2</v>
      </c>
      <c r="CG133" s="46"/>
      <c r="CH133" s="129">
        <f>+'N EERR RODEO'!M26</f>
        <v>0</v>
      </c>
      <c r="CI133" s="30" t="str">
        <f>IF(AND(CH4=0,CH133&gt;=0), "",CH133/CH4)</f>
        <v/>
      </c>
      <c r="CJ133" s="46"/>
      <c r="CK133" s="30" t="str">
        <f t="shared" si="138"/>
        <v/>
      </c>
      <c r="CL133" s="130">
        <f t="shared" si="127"/>
        <v>25329.84</v>
      </c>
      <c r="CM133" s="30">
        <f>IF(AND(CL4=0,CL133&gt;=0), "",CL133/CL4)</f>
        <v>8.5810681239170933E-2</v>
      </c>
      <c r="CN133" s="46"/>
      <c r="CO133" s="129">
        <f>+'N EERR RODEO'!N26</f>
        <v>0</v>
      </c>
      <c r="CP133" s="30" t="str">
        <f>IF(AND(CO4=0,CO133&gt;=0), "",CO133/CO4)</f>
        <v/>
      </c>
      <c r="CQ133" s="46"/>
      <c r="CR133" s="30" t="str">
        <f t="shared" si="139"/>
        <v/>
      </c>
      <c r="CS133" s="130">
        <f t="shared" si="128"/>
        <v>25329.84</v>
      </c>
      <c r="CT133" s="30">
        <f>IF(AND(CS4=0,CS133&gt;=0), "",CS133/CS4)</f>
        <v>8.5810681239170933E-2</v>
      </c>
      <c r="CU133" s="46"/>
      <c r="CV133" s="131">
        <f t="shared" si="129"/>
        <v>0</v>
      </c>
      <c r="CW133" s="30" t="str">
        <f>IF(AND(CV4=0,CV133&gt;=0), "",CV133/CV4)</f>
        <v/>
      </c>
      <c r="CX133" s="47">
        <f t="shared" si="140"/>
        <v>1</v>
      </c>
    </row>
    <row r="134" spans="1:219" s="6" customFormat="1" hidden="1" outlineLevel="1" x14ac:dyDescent="0.3">
      <c r="A134" s="29" t="s">
        <v>112</v>
      </c>
      <c r="B134" s="129">
        <f>+'N EERR RODEO'!B27</f>
        <v>0</v>
      </c>
      <c r="C134" s="30" t="str">
        <f>IF(AND(B4=0,B134&gt;=0), "",B134/B4)</f>
        <v/>
      </c>
      <c r="D134" s="46"/>
      <c r="E134" s="129">
        <f>+'N EERR RODEO'!C27</f>
        <v>0.37927771297376373</v>
      </c>
      <c r="F134" s="30">
        <f>IF(AND(E4=0,E134&gt;=0), "",E134/E4)</f>
        <v>1.1025808193693483E-5</v>
      </c>
      <c r="G134" s="46"/>
      <c r="H134" s="129">
        <f>+'N EERR RODEO'!D27</f>
        <v>76.614080136645086</v>
      </c>
      <c r="I134" s="30">
        <f>IF(AND(H4=0,H134&gt;=0), "",H134/H4)</f>
        <v>1.9661419730784861E-3</v>
      </c>
      <c r="J134" s="46"/>
      <c r="K134" s="30">
        <f t="shared" si="97"/>
        <v>200.99995284707072</v>
      </c>
      <c r="L134" s="130">
        <f t="shared" si="119"/>
        <v>76.993357849618846</v>
      </c>
      <c r="M134" s="30">
        <f>IF(AND(L4=0,L134&gt;=0), "",L134/L4)</f>
        <v>1.0494449079791089E-3</v>
      </c>
      <c r="N134" s="46"/>
      <c r="O134" s="129">
        <f>+'N EERR RODEO'!E27</f>
        <v>54.792449818201895</v>
      </c>
      <c r="P134" s="30">
        <f>IF(AND(O4=0,O134&gt;=0), "",O134/O4)</f>
        <v>1.1159800334006697E-3</v>
      </c>
      <c r="Q134" s="46"/>
      <c r="R134" s="30">
        <f t="shared" si="98"/>
        <v>-0.28482532557361795</v>
      </c>
      <c r="S134" s="130">
        <f t="shared" si="120"/>
        <v>131.78580766782073</v>
      </c>
      <c r="T134" s="30">
        <f>IF(AND(S4=0,S134&gt;=0), "",S134/S4)</f>
        <v>1.0761200886852513E-3</v>
      </c>
      <c r="U134" s="46"/>
      <c r="V134" s="131"/>
      <c r="W134" s="30" t="str">
        <f>IF(AND(V4=0,V134&gt;=0), "",V134/V4)</f>
        <v/>
      </c>
      <c r="X134" s="47">
        <f t="shared" si="99"/>
        <v>1</v>
      </c>
      <c r="Y134" s="129">
        <f>+'N EERR RODEO'!F27</f>
        <v>601.82277555469045</v>
      </c>
      <c r="Z134" s="30">
        <f>IF(AND(Y4=0,Y134&gt;=0), "",Y134/Y4)</f>
        <v>1.0962631462931242E-2</v>
      </c>
      <c r="AA134" s="46"/>
      <c r="AB134" s="30">
        <f t="shared" si="100"/>
        <v>9.9836807361507418</v>
      </c>
      <c r="AC134" s="130">
        <f t="shared" si="121"/>
        <v>733.60858322251124</v>
      </c>
      <c r="AD134" s="30">
        <f>IF(AND(AC4=0,AC134&gt;=0), "",AC134/AC4)</f>
        <v>4.1362334116684567E-3</v>
      </c>
      <c r="AE134" s="46"/>
      <c r="AF134" s="129">
        <f>+'N EERR RODEO'!G27</f>
        <v>134.24519096917589</v>
      </c>
      <c r="AG134" s="30">
        <f>IF(AND(AF4=0,AF134&gt;=0), "",AF134/AF4)</f>
        <v>2.166869609614121E-3</v>
      </c>
      <c r="AH134" s="46"/>
      <c r="AI134" s="30">
        <f t="shared" si="133"/>
        <v>-0.77693567538143726</v>
      </c>
      <c r="AJ134" s="130">
        <f t="shared" si="62"/>
        <v>867.85377419168708</v>
      </c>
      <c r="AK134" s="30">
        <f>IF(AND(AJ4=0,AJ134&gt;=0), "",AJ134/AJ4)</f>
        <v>3.6264074457366836E-3</v>
      </c>
      <c r="AL134" s="46"/>
      <c r="AM134" s="129">
        <f>+'N EERR RODEO'!H27</f>
        <v>3.0491511041393387</v>
      </c>
      <c r="AN134" s="30">
        <f>IF(AND(AM4=0,AM134&gt;=0), "",AM134/AM4)</f>
        <v>5.4577958057390829E-5</v>
      </c>
      <c r="AO134" s="46"/>
      <c r="AP134" s="30">
        <f t="shared" si="134"/>
        <v>-0.97728670142948026</v>
      </c>
      <c r="AQ134" s="130">
        <f t="shared" si="63"/>
        <v>870.90292529582644</v>
      </c>
      <c r="AR134" s="30">
        <f>IF(AND(AQ4=0,AQ134&gt;=0), "",AQ134/AQ4)</f>
        <v>2.9503847364539871E-3</v>
      </c>
      <c r="AS134" s="46"/>
      <c r="AT134" s="131">
        <f t="shared" si="122"/>
        <v>0</v>
      </c>
      <c r="AU134" s="30" t="str">
        <f>IF(AND(AT4=0,AT134&gt;=0), "",AT134/AT4)</f>
        <v/>
      </c>
      <c r="AV134" s="47">
        <f t="shared" si="101"/>
        <v>1</v>
      </c>
      <c r="AW134" s="131">
        <f t="shared" si="130"/>
        <v>145.15048754930442</v>
      </c>
      <c r="AX134" s="30">
        <f>IF(AND(AW4=0,AW134&gt;=0), "",AW134/AW4)</f>
        <v>2.9503847364539871E-3</v>
      </c>
      <c r="AY134" s="46"/>
      <c r="AZ134" s="131">
        <f t="shared" si="123"/>
        <v>0</v>
      </c>
      <c r="BA134" s="30" t="str">
        <f>IF(AND(AZ4=0,AZ134&gt;=0), "",AZ134/AZ4)</f>
        <v/>
      </c>
      <c r="BB134" s="47">
        <f t="shared" si="102"/>
        <v>1</v>
      </c>
      <c r="BC134" s="129">
        <f>+'N EERR RODEO'!I27</f>
        <v>0</v>
      </c>
      <c r="BD134" s="30" t="str">
        <f>IF(AND(BC4=0,BC134&gt;=0), "",BC134/BC4)</f>
        <v/>
      </c>
      <c r="BE134" s="46"/>
      <c r="BF134" s="30">
        <f t="shared" si="103"/>
        <v>-1</v>
      </c>
      <c r="BG134" s="130">
        <f t="shared" si="131"/>
        <v>870.90292529582644</v>
      </c>
      <c r="BH134" s="30">
        <f>IF(AND(BG4=0,BG134&gt;=0), "",BG134/BG4)</f>
        <v>2.9503847364539871E-3</v>
      </c>
      <c r="BI134" s="46"/>
      <c r="BJ134" s="129">
        <f>+'N EERR RODEO'!J27</f>
        <v>0</v>
      </c>
      <c r="BK134" s="30" t="str">
        <f>IF(AND(BJ4=0,BJ134&gt;=0), "",BJ134/BJ4)</f>
        <v/>
      </c>
      <c r="BL134" s="46"/>
      <c r="BM134" s="30" t="str">
        <f t="shared" si="135"/>
        <v/>
      </c>
      <c r="BN134" s="130">
        <f t="shared" si="132"/>
        <v>870.90292529582644</v>
      </c>
      <c r="BO134" s="30">
        <f>IF(AND(BN4=0,BN134&gt;=0), "",BN134/BN4)</f>
        <v>2.9503847364539871E-3</v>
      </c>
      <c r="BP134" s="46"/>
      <c r="BQ134" s="129">
        <f>+'N EERR RODEO'!K27</f>
        <v>0</v>
      </c>
      <c r="BR134" s="30" t="str">
        <f>IF(AND(BQ4=0,BQ134&gt;=0), "",BQ134/BQ4)</f>
        <v/>
      </c>
      <c r="BS134" s="46"/>
      <c r="BT134" s="30" t="str">
        <f t="shared" si="136"/>
        <v/>
      </c>
      <c r="BU134" s="130">
        <f t="shared" si="124"/>
        <v>870.90292529582644</v>
      </c>
      <c r="BV134" s="30">
        <f>IF(AND(BU4=0,BU134&gt;=0), "",BU134/BU4)</f>
        <v>2.9503847364539871E-3</v>
      </c>
      <c r="BW134" s="46"/>
      <c r="BX134" s="131">
        <f t="shared" si="125"/>
        <v>0</v>
      </c>
      <c r="BY134" s="30" t="str">
        <f>IF(AND(BX4=0,BX134&gt;=0), "",BX134/BX4)</f>
        <v/>
      </c>
      <c r="BZ134" s="47">
        <f t="shared" si="137"/>
        <v>1</v>
      </c>
      <c r="CA134" s="129">
        <f>+'N EERR RODEO'!L27</f>
        <v>0</v>
      </c>
      <c r="CB134" s="30" t="str">
        <f>IF(AND(CA4=0,CA134&gt;=0), "",CA134/CA4)</f>
        <v/>
      </c>
      <c r="CC134" s="46"/>
      <c r="CD134" s="30" t="str">
        <f t="shared" si="104"/>
        <v/>
      </c>
      <c r="CE134" s="130">
        <f t="shared" si="126"/>
        <v>870.90292529582644</v>
      </c>
      <c r="CF134" s="30">
        <f>IF(AND(CE4=0,CE134&gt;=0), "",CE134/CE4)</f>
        <v>2.9503847364539871E-3</v>
      </c>
      <c r="CG134" s="46"/>
      <c r="CH134" s="129">
        <f>+'N EERR RODEO'!M27</f>
        <v>0</v>
      </c>
      <c r="CI134" s="30" t="str">
        <f>IF(AND(CH4=0,CH134&gt;=0), "",CH134/CH4)</f>
        <v/>
      </c>
      <c r="CJ134" s="46"/>
      <c r="CK134" s="30" t="str">
        <f t="shared" si="138"/>
        <v/>
      </c>
      <c r="CL134" s="130">
        <f t="shared" si="127"/>
        <v>870.90292529582644</v>
      </c>
      <c r="CM134" s="30">
        <f>IF(AND(CL4=0,CL134&gt;=0), "",CL134/CL4)</f>
        <v>2.9503847364539871E-3</v>
      </c>
      <c r="CN134" s="46"/>
      <c r="CO134" s="129">
        <f>+'N EERR RODEO'!N27</f>
        <v>0</v>
      </c>
      <c r="CP134" s="30" t="str">
        <f>IF(AND(CO4=0,CO134&gt;=0), "",CO134/CO4)</f>
        <v/>
      </c>
      <c r="CQ134" s="46"/>
      <c r="CR134" s="30" t="str">
        <f t="shared" si="139"/>
        <v/>
      </c>
      <c r="CS134" s="130">
        <f t="shared" si="128"/>
        <v>870.90292529582644</v>
      </c>
      <c r="CT134" s="30">
        <f>IF(AND(CS4=0,CS134&gt;=0), "",CS134/CS4)</f>
        <v>2.9503847364539871E-3</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4702.0366031391131</v>
      </c>
      <c r="F137" s="162">
        <f>IF(AND(E4=0,E137&lt;=0), "",E137/E4)</f>
        <v>0.1366907464703157</v>
      </c>
      <c r="G137" s="163"/>
      <c r="H137" s="161">
        <f>+H112-H116+H125</f>
        <v>6674.5023885764767</v>
      </c>
      <c r="I137" s="162">
        <f>IF(AND(H4=0,H137&lt;=0), "",H137/H4)</f>
        <v>0.17128730479028467</v>
      </c>
      <c r="J137" s="163"/>
      <c r="K137" s="162">
        <f t="shared" si="97"/>
        <v>0.41949179726089997</v>
      </c>
      <c r="L137" s="164">
        <f>+L112-L116+L125</f>
        <v>11376.538991715592</v>
      </c>
      <c r="M137" s="162">
        <f>IF(AND(L4=0,L137&lt;=0), "",L137/L4)</f>
        <v>0.1550659855438532</v>
      </c>
      <c r="N137" s="163"/>
      <c r="O137" s="161">
        <f>+O112-O116+O125</f>
        <v>33289.564799481472</v>
      </c>
      <c r="P137" s="162">
        <f>IF(AND(O4=0,O137&lt;=0), "",O137/O4)</f>
        <v>0.6780220588800504</v>
      </c>
      <c r="Q137" s="163"/>
      <c r="R137" s="162">
        <f t="shared" si="98"/>
        <v>3.9875725352135802</v>
      </c>
      <c r="S137" s="164">
        <f>+S112-S116+S125</f>
        <v>44666.103791197063</v>
      </c>
      <c r="T137" s="162">
        <f>IF(AND(S4=0,S137&lt;=0), "",S137/S4)</f>
        <v>0.36472889170405209</v>
      </c>
      <c r="U137" s="163"/>
      <c r="V137" s="165">
        <f>+V112-V116+V125</f>
        <v>0</v>
      </c>
      <c r="W137" s="162" t="str">
        <f>IF(AND(V4=0,V137&lt;=0), "",V137/V4)</f>
        <v/>
      </c>
      <c r="X137" s="163">
        <f t="shared" si="99"/>
        <v>1</v>
      </c>
      <c r="Y137" s="161">
        <f>+Y112-Y116+Y125</f>
        <v>8159.288335538904</v>
      </c>
      <c r="Z137" s="162">
        <f>IF(AND(Y4=0,Y137&lt;=0), "",Y137/Y4)</f>
        <v>0.14862726147222419</v>
      </c>
      <c r="AA137" s="163"/>
      <c r="AB137" s="162">
        <f t="shared" si="100"/>
        <v>-0.75489951927319887</v>
      </c>
      <c r="AC137" s="164">
        <f>+AC112-AC116+AC125</f>
        <v>52825.392126735969</v>
      </c>
      <c r="AD137" s="162">
        <f>IF(AND(AC4=0,AC137&lt;=0), "",AC137/AC4)</f>
        <v>0.29784023373786012</v>
      </c>
      <c r="AE137" s="163"/>
      <c r="AF137" s="161">
        <f>+AF112-AF116+AF125</f>
        <v>12751.211501512247</v>
      </c>
      <c r="AG137" s="162">
        <f>IF(AND(AF4=0,AF137&lt;=0), "",AF137/AF4)</f>
        <v>0.20581901287423487</v>
      </c>
      <c r="AH137" s="163"/>
      <c r="AI137" s="162">
        <f t="shared" si="133"/>
        <v>0.5627847646923555</v>
      </c>
      <c r="AJ137" s="164">
        <f>+AJ112-AJ116+AJ125</f>
        <v>65576.603628248209</v>
      </c>
      <c r="AK137" s="162">
        <f>IF(AND(AJ4=0,AJ137&lt;=0), "",AJ137/AJ4)</f>
        <v>0.27401791722931063</v>
      </c>
      <c r="AL137" s="163"/>
      <c r="AM137" s="161">
        <f>+AM112-AM116+AM125</f>
        <v>23214.536870665761</v>
      </c>
      <c r="AN137" s="162">
        <f>IF(AND(AM4=0,AM137&lt;=0), "",AM137/AM4)</f>
        <v>0.41552615018945616</v>
      </c>
      <c r="AO137" s="163"/>
      <c r="AP137" s="162">
        <f t="shared" si="134"/>
        <v>0.82057499931771982</v>
      </c>
      <c r="AQ137" s="164">
        <f>+AQ112-AQ116+AQ125</f>
        <v>88791.14049891397</v>
      </c>
      <c r="AR137" s="162">
        <f>IF(AND(AQ4=0,AQ137&lt;=0), "",AQ137/AQ4)</f>
        <v>0.30080048883904309</v>
      </c>
      <c r="AS137" s="163"/>
      <c r="AT137" s="165">
        <f>+AT112-AT116+AT125</f>
        <v>0</v>
      </c>
      <c r="AU137" s="162" t="str">
        <f>IF(AND(AT4=0,AT137&lt;=0), "",AT137/AT4)</f>
        <v/>
      </c>
      <c r="AV137" s="163">
        <f t="shared" si="101"/>
        <v>1</v>
      </c>
      <c r="AW137" s="165">
        <f>+AW112-AW116+AW125</f>
        <v>14798.523416485659</v>
      </c>
      <c r="AX137" s="162">
        <f>IF(AND(AW4=0,AW137&lt;=0), "",AW137/AW4)</f>
        <v>0.30080048883904303</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88791.14049891397</v>
      </c>
      <c r="BH137" s="162">
        <f>IF(AND(BG4=0,BG137&lt;=0), "",BG137/BG4)</f>
        <v>0.30080048883904309</v>
      </c>
      <c r="BI137" s="163"/>
      <c r="BJ137" s="161">
        <f>+BJ112-BJ116+BJ125</f>
        <v>0</v>
      </c>
      <c r="BK137" s="162" t="str">
        <f>IF(AND(BJ4=0,BJ137&lt;=0), "",BJ137/BJ4)</f>
        <v/>
      </c>
      <c r="BL137" s="163"/>
      <c r="BM137" s="162" t="str">
        <f t="shared" si="135"/>
        <v/>
      </c>
      <c r="BN137" s="164">
        <f>+BN112-BN116+BN125</f>
        <v>88791.14049891397</v>
      </c>
      <c r="BO137" s="162">
        <f>IF(AND(BN4=0,BN137&lt;=0), "",BN137/BN4)</f>
        <v>0.30080048883904309</v>
      </c>
      <c r="BP137" s="163"/>
      <c r="BQ137" s="161">
        <f>+BQ112-BQ116+BQ125</f>
        <v>0</v>
      </c>
      <c r="BR137" s="162" t="str">
        <f>IF(AND(BQ4=0,BQ137&lt;=0), "",BQ137/BQ4)</f>
        <v/>
      </c>
      <c r="BS137" s="163"/>
      <c r="BT137" s="162" t="str">
        <f t="shared" si="136"/>
        <v/>
      </c>
      <c r="BU137" s="164">
        <f>+BU112-BU116+BU125</f>
        <v>88791.14049891397</v>
      </c>
      <c r="BV137" s="162">
        <f>IF(AND(BU4=0,BU137&lt;=0), "",BU137/BU4)</f>
        <v>0.30080048883904309</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88791.14049891397</v>
      </c>
      <c r="CF137" s="162">
        <f>IF(AND(CE4=0,CE137&lt;=0), "",CE137/CE4)</f>
        <v>0.30080048883904309</v>
      </c>
      <c r="CG137" s="163"/>
      <c r="CH137" s="161">
        <f>+CH112-CH116+CH125</f>
        <v>0</v>
      </c>
      <c r="CI137" s="162" t="str">
        <f>IF(AND(CH4=0,CH137&lt;=0), "",CH137/CH4)</f>
        <v/>
      </c>
      <c r="CJ137" s="163"/>
      <c r="CK137" s="162" t="str">
        <f t="shared" si="138"/>
        <v/>
      </c>
      <c r="CL137" s="164">
        <f>+CL112-CL116+CL125</f>
        <v>88791.14049891397</v>
      </c>
      <c r="CM137" s="162">
        <f>IF(AND(CL4=0,CL137&lt;=0), "",CL137/CL4)</f>
        <v>0.30080048883904309</v>
      </c>
      <c r="CN137" s="163"/>
      <c r="CO137" s="161">
        <f>+CO112-CO116+CO125</f>
        <v>0</v>
      </c>
      <c r="CP137" s="162" t="str">
        <f>IF(AND(CO4=0,CO137&lt;=0), "",CO137/CO4)</f>
        <v/>
      </c>
      <c r="CQ137" s="163"/>
      <c r="CR137" s="162" t="str">
        <f t="shared" si="139"/>
        <v/>
      </c>
      <c r="CS137" s="164">
        <f>+CS112-CS116+CS125</f>
        <v>88791.14049891397</v>
      </c>
      <c r="CT137" s="162">
        <f>IF(AND(CS4=0,CS137&lt;=0), "",CS137/CS4)</f>
        <v>0.30080048883904309</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RODEO'!B205</f>
        <v>0</v>
      </c>
      <c r="C138" s="11" t="str">
        <f>IF(AND(B4=0,B138&gt;=0), "",B138/B4)</f>
        <v/>
      </c>
      <c r="D138" s="48" t="str">
        <f>IF(AND(B124=0,B138&gt;=0),"",B138/B124)</f>
        <v/>
      </c>
      <c r="E138" s="173">
        <f>+'N EERR RODEO'!C205</f>
        <v>0</v>
      </c>
      <c r="F138" s="11">
        <f>IF(AND(E4=0,E138&gt;=0), "",E138/E4)</f>
        <v>0</v>
      </c>
      <c r="G138" s="48">
        <f>IF(AND(E124=0,E138&gt;=0),"",E138/E124)</f>
        <v>0</v>
      </c>
      <c r="H138" s="173">
        <f>+'N EERR RODEO'!D205</f>
        <v>0</v>
      </c>
      <c r="I138" s="11">
        <f>IF(AND(H4=0,H138&gt;=0), "",H138/H4)</f>
        <v>0</v>
      </c>
      <c r="J138" s="48">
        <f>IF(AND(H124=0,H138&gt;=0),"",H138/H124)</f>
        <v>0</v>
      </c>
      <c r="K138" s="11" t="str">
        <f t="shared" si="97"/>
        <v/>
      </c>
      <c r="L138" s="174">
        <f>+E138+H138</f>
        <v>0</v>
      </c>
      <c r="M138" s="11">
        <f>IF(AND(L4=0,L138&gt;=0), "",L138/L4)</f>
        <v>0</v>
      </c>
      <c r="N138" s="48">
        <f>IF(AND(L124=0,L138&gt;=0),"",L138/L124)</f>
        <v>0</v>
      </c>
      <c r="O138" s="173">
        <f>+'N EERR RODEO'!E205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RODEO'!F205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RODEO'!G205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RODEO'!H205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RODEO'!I205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RODEO'!J205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RODEO'!K205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RODEO'!L205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RODEO'!M205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RODEO'!N205</f>
        <v>0</v>
      </c>
      <c r="CP138" s="11" t="str">
        <f>IF(AND(CO4=0,CO138&gt;=0), "",CO138/CO4)</f>
        <v/>
      </c>
      <c r="CQ138" s="48" t="str">
        <f>IF(AND(CO124=0,CO138&gt;=0),"",CO138/CO124)</f>
        <v/>
      </c>
      <c r="CR138" s="11" t="str">
        <f t="shared" si="139"/>
        <v/>
      </c>
      <c r="CS138" s="174">
        <f>+'N EERR RODEO'!O205</f>
        <v>0</v>
      </c>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4702.0366031391131</v>
      </c>
      <c r="F139" s="178">
        <f>IF(AND(E4=0,E139&lt;=0), "",E139/E4)</f>
        <v>0.1366907464703157</v>
      </c>
      <c r="G139" s="179"/>
      <c r="H139" s="177">
        <f>+H137-H138</f>
        <v>6674.5023885764767</v>
      </c>
      <c r="I139" s="178">
        <f>IF(AND(H4=0,H139&lt;=0), "",H139/H4)</f>
        <v>0.17128730479028467</v>
      </c>
      <c r="J139" s="179"/>
      <c r="K139" s="178">
        <f t="shared" si="97"/>
        <v>0.41949179726089997</v>
      </c>
      <c r="L139" s="180">
        <f>+L137-L138</f>
        <v>11376.538991715592</v>
      </c>
      <c r="M139" s="178">
        <f>IF(AND(L4=0,L139&lt;=0), "",L139/L4)</f>
        <v>0.1550659855438532</v>
      </c>
      <c r="N139" s="179"/>
      <c r="O139" s="177">
        <f>+O137-O138</f>
        <v>33289.564799481472</v>
      </c>
      <c r="P139" s="178">
        <f>IF(AND(O4=0,O139&lt;=0), "",O139/O4)</f>
        <v>0.6780220588800504</v>
      </c>
      <c r="Q139" s="179"/>
      <c r="R139" s="178">
        <f t="shared" si="98"/>
        <v>3.9875725352135802</v>
      </c>
      <c r="S139" s="180">
        <f>+S137-S138</f>
        <v>44666.103791197063</v>
      </c>
      <c r="T139" s="178">
        <f>IF(AND(S4=0,S139&lt;=0), "",S139/S4)</f>
        <v>0.36472889170405209</v>
      </c>
      <c r="U139" s="179"/>
      <c r="V139" s="181">
        <f>+V137-V138</f>
        <v>0</v>
      </c>
      <c r="W139" s="178" t="str">
        <f>IF(AND(V4=0,V139&lt;=0), "",V139/V4)</f>
        <v/>
      </c>
      <c r="X139" s="179">
        <f t="shared" si="99"/>
        <v>1</v>
      </c>
      <c r="Y139" s="177">
        <f>+Y137-Y138</f>
        <v>8159.288335538904</v>
      </c>
      <c r="Z139" s="178">
        <f>IF(AND(Y4=0,Y139&lt;=0), "",Y139/Y4)</f>
        <v>0.14862726147222419</v>
      </c>
      <c r="AA139" s="179"/>
      <c r="AB139" s="178">
        <f t="shared" si="100"/>
        <v>-0.75489951927319887</v>
      </c>
      <c r="AC139" s="180">
        <f>+AC137-AC138</f>
        <v>52825.392126735969</v>
      </c>
      <c r="AD139" s="178">
        <f>IF(AND(AC4=0,AC139&lt;=0), "",AC139/AC4)</f>
        <v>0.29784023373786012</v>
      </c>
      <c r="AE139" s="179"/>
      <c r="AF139" s="181">
        <f>+AF137-AF138</f>
        <v>12751.211501512247</v>
      </c>
      <c r="AG139" s="178">
        <f>IF(AND(AF4=0,AF139&lt;=0), "",AF139/AF4)</f>
        <v>0.20581901287423487</v>
      </c>
      <c r="AH139" s="179"/>
      <c r="AI139" s="178">
        <f t="shared" si="133"/>
        <v>0.5627847646923555</v>
      </c>
      <c r="AJ139" s="180">
        <f>+AJ137-AJ138</f>
        <v>65576.603628248209</v>
      </c>
      <c r="AK139" s="178">
        <f>IF(AND(AJ4=0,AJ139&lt;=0), "",AJ139/AJ4)</f>
        <v>0.27401791722931063</v>
      </c>
      <c r="AL139" s="179"/>
      <c r="AM139" s="181">
        <f>+AM137-AM138</f>
        <v>23214.536870665761</v>
      </c>
      <c r="AN139" s="178">
        <f>IF(AND(AM4=0,AM139&lt;=0), "",AM139/AM4)</f>
        <v>0.41552615018945616</v>
      </c>
      <c r="AO139" s="179"/>
      <c r="AP139" s="178">
        <f t="shared" si="134"/>
        <v>0.82057499931771982</v>
      </c>
      <c r="AQ139" s="180">
        <f>+AQ137-AQ138</f>
        <v>88791.14049891397</v>
      </c>
      <c r="AR139" s="178">
        <f>IF(AND(AQ4=0,AQ139&lt;=0), "",AQ139/AQ4)</f>
        <v>0.30080048883904309</v>
      </c>
      <c r="AS139" s="179"/>
      <c r="AT139" s="181">
        <f>+AT137-AT138</f>
        <v>0</v>
      </c>
      <c r="AU139" s="178" t="str">
        <f>IF(AND(AT4=0,AT139&lt;=0), "",AT139/AT4)</f>
        <v/>
      </c>
      <c r="AV139" s="179">
        <f t="shared" si="101"/>
        <v>1</v>
      </c>
      <c r="AW139" s="181">
        <f>+AW137-AW138</f>
        <v>14798.523416485659</v>
      </c>
      <c r="AX139" s="178">
        <f>IF(AND(AW4=0,AW139&lt;=0), "",AW139/AW4)</f>
        <v>0.30080048883904303</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88791.14049891397</v>
      </c>
      <c r="BH139" s="178">
        <f>IF(AND(BG4=0,BG139&lt;=0), "",BG139/BG4)</f>
        <v>0.30080048883904309</v>
      </c>
      <c r="BI139" s="179"/>
      <c r="BJ139" s="181">
        <f>+BJ137-BJ138</f>
        <v>0</v>
      </c>
      <c r="BK139" s="178" t="str">
        <f>IF(AND(BJ4=0,BJ139&lt;=0), "",BJ139/BJ4)</f>
        <v/>
      </c>
      <c r="BL139" s="179"/>
      <c r="BM139" s="178" t="str">
        <f t="shared" si="135"/>
        <v/>
      </c>
      <c r="BN139" s="180">
        <f>+BN137-BN138</f>
        <v>88791.14049891397</v>
      </c>
      <c r="BO139" s="178">
        <f>IF(AND(BN4=0,BN139&lt;=0), "",BN139/BN4)</f>
        <v>0.30080048883904309</v>
      </c>
      <c r="BP139" s="179"/>
      <c r="BQ139" s="181">
        <f>+BQ137-BQ138</f>
        <v>0</v>
      </c>
      <c r="BR139" s="178" t="str">
        <f>IF(AND(BQ4=0,BQ139&lt;=0), "",BQ139/BQ4)</f>
        <v/>
      </c>
      <c r="BS139" s="179"/>
      <c r="BT139" s="178" t="str">
        <f t="shared" si="136"/>
        <v/>
      </c>
      <c r="BU139" s="180">
        <f>+BU137-BU138</f>
        <v>88791.14049891397</v>
      </c>
      <c r="BV139" s="178">
        <f>IF(AND(BU4=0,BU139&lt;=0), "",BU139/BU4)</f>
        <v>0.30080048883904309</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88791.14049891397</v>
      </c>
      <c r="CF139" s="178">
        <f>IF(AND(CE4=0,CE139&lt;=0), "",CE139/CE4)</f>
        <v>0.30080048883904309</v>
      </c>
      <c r="CG139" s="179"/>
      <c r="CH139" s="181">
        <f>+CH137-CH138</f>
        <v>0</v>
      </c>
      <c r="CI139" s="178" t="str">
        <f>IF(AND(CH4=0,CH139&lt;=0), "",CH139/CH4)</f>
        <v/>
      </c>
      <c r="CJ139" s="179"/>
      <c r="CK139" s="178" t="str">
        <f t="shared" si="138"/>
        <v/>
      </c>
      <c r="CL139" s="180">
        <f>+CL137-CL138</f>
        <v>88791.14049891397</v>
      </c>
      <c r="CM139" s="178">
        <f>IF(AND(CL4=0,CL139&lt;=0), "",CL139/CL4)</f>
        <v>0.30080048883904309</v>
      </c>
      <c r="CN139" s="179"/>
      <c r="CO139" s="181">
        <f>+CO137-CO138</f>
        <v>0</v>
      </c>
      <c r="CP139" s="178" t="str">
        <f>IF(AND(CO4=0,CO139&lt;=0), "",CO139/CO4)</f>
        <v/>
      </c>
      <c r="CQ139" s="179"/>
      <c r="CR139" s="178" t="str">
        <f t="shared" si="139"/>
        <v/>
      </c>
      <c r="CS139" s="180">
        <f>+CS137-CS138</f>
        <v>88791.14049891397</v>
      </c>
      <c r="CT139" s="178">
        <f>IF(AND(CS4=0,CS139&lt;=0), "",CS139/CS4)</f>
        <v>0.30080048883904309</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14798.523416485661</v>
      </c>
      <c r="AR140" s="15"/>
      <c r="AS140" s="15"/>
      <c r="AT140" s="118"/>
      <c r="AU140" s="15"/>
      <c r="AV140" s="15"/>
      <c r="AW140" s="118"/>
      <c r="AX140" s="15"/>
      <c r="AY140" s="15"/>
      <c r="AZ140" s="118"/>
      <c r="BA140" s="15"/>
      <c r="BB140" s="15"/>
      <c r="BC140" s="118"/>
      <c r="BD140" s="15"/>
      <c r="BE140" s="15"/>
      <c r="BF140" s="15"/>
      <c r="BG140" s="118">
        <f>+BG139/6</f>
        <v>14798.523416485661</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0.13669074647031573</v>
      </c>
      <c r="G141" s="15">
        <f>+G40+G41+G42+G43+G44+G45+G46+G47+G48+G49+G50+G51+G52+G53+G54+G55+G56+G57+G58+G59+G60+G61+G62+G63+G64+G65+G66+G67+G69+G70+G71+G72+G73+G74+G75+G76+G77+G78+G79+G80+G81+G82+G84+G85+G86+G87+G88+G89+G90+G92+G94+G95+G96+G97+G98+G99+G100+G101+G102+G103+G105+G106+G107+G110+G117+G118+G119+G120+G121+G122+G123</f>
        <v>1.0000000000000002</v>
      </c>
      <c r="H141" s="118"/>
      <c r="I141" s="15">
        <f>+I4-I22-I38-I116+I125-I138</f>
        <v>0.17128730479028464</v>
      </c>
      <c r="J141" s="15">
        <f>+J40+J41+J42+J43+J44+J45+J46+J47+J48+J49+J50+J51+J52+J53+J54+J55+J56+J57+J58+J59+J60+J61+J62+J63+J64+J65+J66+J67+J69+J70+J71+J72+J73+J74+J75+J76+J77+J78+J79+J80+J81+J82+J84+J85+J86+J87+J88+J89+J90+J92+J94+J95+J96+J97+J98+J99+J100+J101+J102+J103+J105+J106+J107+J110+J117+J118+J119+J120+J121+J122+J123</f>
        <v>1.0000000000000002</v>
      </c>
      <c r="K141" s="15"/>
      <c r="L141" s="118"/>
      <c r="M141" s="15">
        <f>+M4-M22-M38-M116+M125-M138</f>
        <v>0.15506598554385326</v>
      </c>
      <c r="N141" s="15">
        <f>+N40+N41+N42+N43+N44+N45+N46+N47+N48+N49+N50+N51+N52+N53+N54+N55+N56+N57+N58+N59+N60+N61+N62+N63+N64+N65+N66+N67+N69+N70+N71+N72+N73+N74+N75+N76+N77+N78+N79+N80+N81+N82+N84+N85+N86+N87+N88+N89+N90+N92+N94+N95+N96+N97+N98+N99+N100+N101+N102+N103+N105+N106+N107+N110+N117+N118+N119+N120+N121+N122+N123</f>
        <v>1</v>
      </c>
      <c r="O141" s="118"/>
      <c r="P141" s="15">
        <f>+P4-P22-P38-P116+P125-P138</f>
        <v>0.67802205888005029</v>
      </c>
      <c r="Q141" s="15">
        <f>+Q40+Q41+Q42+Q43+Q44+Q45+Q46+Q47+Q48+Q49+Q50+Q51+Q52+Q53+Q54+Q55+Q56+Q57+Q58+Q59+Q60+Q61+Q62+Q63+Q64+Q65+Q66+Q67+Q69+Q70+Q71+Q72+Q73+Q74+Q75+Q76+Q77+Q78+Q79+Q80+Q81+Q82+Q84+Q85+Q86+Q87+Q88+Q89+Q90+Q92+Q94+Q95+Q96+Q97+Q98+Q99+Q100+Q101+Q102+Q103+Q105+Q106+Q107+Q110+Q117+Q118+Q119+Q120+Q121+Q122+Q123</f>
        <v>1.0000000000000002</v>
      </c>
      <c r="R141" s="15"/>
      <c r="S141" s="118"/>
      <c r="T141" s="15">
        <f>+T4-T22-T38-T116+T125-T138</f>
        <v>0.36472889170405204</v>
      </c>
      <c r="U141" s="15">
        <f>+U40+U41+U42+U43+U44+U45+U46+U47+U48+U49+U50+U51+U52+U53+U54+U55+U56+U57+U58+U59+U60+U61+U62+U63+U64+U65+U66+U67+U69+U70+U71+U72+U73+U74+U75+U76+U77+U78+U79+U80+U81+U82+U84+U85+U86+U87+U88+U89+U90+U92+U94+U95+U96+U97+U98+U99+U100+U101+U102+U103+U105+U106+U107+U110+U117+U118+U119+U120+U121+U122+U123</f>
        <v>1.0000000000000002</v>
      </c>
      <c r="V141" s="118"/>
      <c r="W141" s="15" t="e">
        <f>+W4-W22-W38-W116+W125-W138</f>
        <v>#VALUE!</v>
      </c>
      <c r="X141" s="15"/>
      <c r="Y141" s="118"/>
      <c r="Z141" s="15">
        <f>+Z4-Z22-Z38-Z116+Z125-Z138</f>
        <v>0.14862726147222413</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0.99999999999999989</v>
      </c>
      <c r="AB141" s="15"/>
      <c r="AC141" s="118"/>
      <c r="AD141" s="15">
        <f>+AD4-AD22-AD38-AD116+AD125-AD138</f>
        <v>0.29784023373786006</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v>
      </c>
      <c r="AF141" s="118"/>
      <c r="AG141" s="15">
        <f>+AG4-AG22-AG38-AG116+AG125-AG138</f>
        <v>0.20581901287423487</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0.99999999999999989</v>
      </c>
      <c r="AI141" s="15"/>
      <c r="AJ141" s="118"/>
      <c r="AK141" s="15">
        <f>+AK4-AK22-AK38-AK116+AK125-AK138</f>
        <v>0.27401791722931068</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0.99999999999999967</v>
      </c>
      <c r="AM141" s="118"/>
      <c r="AN141" s="15">
        <f>+AN4-AN22-AN38-AN116+AN125-AN138</f>
        <v>0.41552615018945616</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v>
      </c>
      <c r="AP141" s="15"/>
      <c r="AQ141" s="118"/>
      <c r="AR141" s="15">
        <f>+AR4-AR22-AR38-AR116+AR125-AR138</f>
        <v>0.30080048883904309</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1.0000000000000002</v>
      </c>
      <c r="AT141" s="118">
        <f>+AT139/6</f>
        <v>0</v>
      </c>
      <c r="AU141" s="15" t="e">
        <f>+AU4-AU22-AU38-AU116+AU125-AU138</f>
        <v>#VALUE!</v>
      </c>
      <c r="AV141" s="15"/>
      <c r="AW141" s="118"/>
      <c r="AX141" s="15">
        <f>+AX4-AX22-AX38-AX116+AX125-AX138</f>
        <v>0.30080048883904309</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0.99999999999999989</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0.30080048883904309</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1.0000000000000002</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0.30080048883904309</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1.0000000000000002</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0.30080048883904309</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1.0000000000000002</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0.30080048883904309</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1.0000000000000002</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0.30080048883904309</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1.0000000000000002</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0.30080048883904309</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1.0000000000000002</v>
      </c>
      <c r="CV141" s="118">
        <f>+AZ139*12</f>
        <v>0</v>
      </c>
      <c r="CW141" s="15" t="e">
        <f>+CW4-CW22-CW38-CW116+CW125-CW138</f>
        <v>#VALUE!</v>
      </c>
      <c r="CX141" s="15"/>
    </row>
    <row r="142" spans="1:219" s="3" customFormat="1" x14ac:dyDescent="0.3">
      <c r="B142" s="12"/>
      <c r="C142" s="15" t="e">
        <f>+C4-C22-C124+C125-C138</f>
        <v>#VALUE!</v>
      </c>
      <c r="D142" s="15"/>
      <c r="E142" s="12"/>
      <c r="F142" s="15">
        <f>+F4-F22-F124+F125-F138</f>
        <v>0.1366907464703157</v>
      </c>
      <c r="G142" s="15"/>
      <c r="H142" s="118"/>
      <c r="I142" s="15">
        <f>+I4-I22-I124+I125-I138</f>
        <v>0.17128730479028464</v>
      </c>
      <c r="J142" s="15"/>
      <c r="K142" s="15"/>
      <c r="L142" s="118"/>
      <c r="M142" s="15">
        <f>+M4-M22-M124+M125-M138</f>
        <v>0.15506598554385323</v>
      </c>
      <c r="N142" s="15"/>
      <c r="O142" s="118"/>
      <c r="P142" s="15">
        <f>+P4-P22-P124+P125-P138</f>
        <v>0.6780220588800504</v>
      </c>
      <c r="Q142" s="15"/>
      <c r="R142" s="15"/>
      <c r="S142" s="118"/>
      <c r="T142" s="15">
        <f>+T4-T22-T124+T125-T138</f>
        <v>0.36472889170405204</v>
      </c>
      <c r="U142" s="15"/>
      <c r="V142" s="118"/>
      <c r="W142" s="15" t="e">
        <f>+W4-W22-W124+W125-W138</f>
        <v>#VALUE!</v>
      </c>
      <c r="X142" s="15"/>
      <c r="Y142" s="118"/>
      <c r="Z142" s="15">
        <f>+Z4-Z22-Z124+Z125-Z138</f>
        <v>0.14862726147222416</v>
      </c>
      <c r="AA142" s="15"/>
      <c r="AB142" s="15"/>
      <c r="AC142" s="118"/>
      <c r="AD142" s="15">
        <f>+AD4-AD22-AD124+AD125-AD138</f>
        <v>0.29784023373786006</v>
      </c>
      <c r="AE142" s="15"/>
      <c r="AF142" s="118"/>
      <c r="AG142" s="15">
        <f>+AG4-AG22-AG124+AG125-AG138</f>
        <v>0.20581901287423487</v>
      </c>
      <c r="AH142" s="15"/>
      <c r="AI142" s="15"/>
      <c r="AJ142" s="118"/>
      <c r="AK142" s="15">
        <f>+AK4-AK22-AK124+AK125-AK138</f>
        <v>0.27401791722931068</v>
      </c>
      <c r="AL142" s="15"/>
      <c r="AM142" s="118"/>
      <c r="AN142" s="15">
        <f>+AN4-AN22-AN124+AN125-AN138</f>
        <v>0.41552615018945616</v>
      </c>
      <c r="AO142" s="15"/>
      <c r="AP142" s="15"/>
      <c r="AQ142" s="118"/>
      <c r="AR142" s="15">
        <f>+AR4-AR22-AR124+AR125-AR138</f>
        <v>0.30080048883904309</v>
      </c>
      <c r="AS142" s="15"/>
      <c r="AT142" s="118"/>
      <c r="AU142" s="15" t="e">
        <f>+AU4-AU22-AU124+AU125-AU138</f>
        <v>#VALUE!</v>
      </c>
      <c r="AV142" s="15"/>
      <c r="AW142" s="118"/>
      <c r="AX142" s="15">
        <f>+AX4-AX22-AX124+AX125-AX138</f>
        <v>0.30080048883904303</v>
      </c>
      <c r="AY142" s="15"/>
      <c r="AZ142" s="118"/>
      <c r="BA142" s="15" t="e">
        <f>+BA4-BA22-BA124+BA125-BA138</f>
        <v>#VALUE!</v>
      </c>
      <c r="BB142" s="15"/>
      <c r="BC142" s="118"/>
      <c r="BD142" s="15" t="e">
        <f>+BD4-BD22-BD124+BD125-BD138</f>
        <v>#VALUE!</v>
      </c>
      <c r="BE142" s="15"/>
      <c r="BF142" s="15"/>
      <c r="BG142" s="118"/>
      <c r="BH142" s="15">
        <f>+BH4-BH22-BH124+BH125-BH138</f>
        <v>0.30080048883904309</v>
      </c>
      <c r="BI142" s="15"/>
      <c r="BJ142" s="118"/>
      <c r="BK142" s="15" t="e">
        <f>+BK4-BK22-BK124+BK125-BK138</f>
        <v>#VALUE!</v>
      </c>
      <c r="BL142" s="15"/>
      <c r="BM142" s="15"/>
      <c r="BN142" s="118"/>
      <c r="BO142" s="15">
        <f>+BO4-BO22-BO124+BO125-BO138</f>
        <v>0.30080048883904309</v>
      </c>
      <c r="BP142" s="15"/>
      <c r="BQ142" s="118"/>
      <c r="BR142" s="15" t="e">
        <f>+BR4-BR22-BR124+BR125-BR138</f>
        <v>#VALUE!</v>
      </c>
      <c r="BS142" s="15"/>
      <c r="BT142" s="15"/>
      <c r="BU142" s="118"/>
      <c r="BV142" s="15">
        <f>+BV4-BV22-BV124+BV125-BV138</f>
        <v>0.30080048883904309</v>
      </c>
      <c r="BW142" s="15"/>
      <c r="BX142" s="118"/>
      <c r="BY142" s="15" t="e">
        <f>+BY4-BY22-BY124+BY125-BY138</f>
        <v>#VALUE!</v>
      </c>
      <c r="BZ142" s="15"/>
      <c r="CA142" s="118"/>
      <c r="CB142" s="15" t="e">
        <f>+CB4-CB22-CB124+CB125-CB138</f>
        <v>#VALUE!</v>
      </c>
      <c r="CC142" s="15"/>
      <c r="CD142" s="15"/>
      <c r="CE142" s="118"/>
      <c r="CF142" s="15">
        <f>+CF4-CF22-CF124+CF125-CF138</f>
        <v>0.30080048883904309</v>
      </c>
      <c r="CG142" s="15"/>
      <c r="CH142" s="118"/>
      <c r="CI142" s="15" t="e">
        <f>+CI4-CI22-CI124+CI125-CI138</f>
        <v>#VALUE!</v>
      </c>
      <c r="CJ142" s="15"/>
      <c r="CK142" s="15"/>
      <c r="CL142" s="118"/>
      <c r="CM142" s="15">
        <f>+CM4-CM22-CM124+CM125-CM138</f>
        <v>0.30080048883904309</v>
      </c>
      <c r="CN142" s="15"/>
      <c r="CO142" s="118"/>
      <c r="CP142" s="15" t="e">
        <f>+CP4-CP22-CP124+CP125-CP138</f>
        <v>#VALUE!</v>
      </c>
      <c r="CQ142" s="15"/>
      <c r="CR142" s="15"/>
      <c r="CS142" s="118"/>
      <c r="CT142" s="15">
        <f>+CT4-CT22-CT124+CT125-CT138</f>
        <v>0.30080048883904309</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row r="223" spans="2:102" x14ac:dyDescent="0.3">
      <c r="I223" s="261"/>
    </row>
  </sheetData>
  <mergeCells count="1">
    <mergeCell ref="B2:CX2"/>
  </mergeCells>
  <conditionalFormatting sqref="C9">
    <cfRule type="colorScale" priority="5772">
      <colorScale>
        <cfvo type="min"/>
        <cfvo type="max"/>
        <color theme="0"/>
        <color theme="0"/>
      </colorScale>
    </cfRule>
    <cfRule type="expression" dxfId="17041" priority="5773">
      <formula>B9&lt;0</formula>
    </cfRule>
  </conditionalFormatting>
  <conditionalFormatting sqref="C9:C20">
    <cfRule type="expression" dxfId="17040"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7039" priority="5750">
      <formula>B10&lt;0</formula>
    </cfRule>
  </conditionalFormatting>
  <conditionalFormatting sqref="C11:C14">
    <cfRule type="colorScale" priority="5770">
      <colorScale>
        <cfvo type="min"/>
        <cfvo type="max"/>
        <color theme="0"/>
        <color theme="0"/>
      </colorScale>
    </cfRule>
    <cfRule type="expression" dxfId="17038" priority="5771">
      <formula>B11&lt;0</formula>
    </cfRule>
  </conditionalFormatting>
  <conditionalFormatting sqref="C15">
    <cfRule type="colorScale" priority="5747">
      <colorScale>
        <cfvo type="min"/>
        <cfvo type="max"/>
        <color theme="0"/>
        <color theme="0"/>
      </colorScale>
    </cfRule>
    <cfRule type="expression" dxfId="17037" priority="5748">
      <formula>B15&lt;0</formula>
    </cfRule>
  </conditionalFormatting>
  <conditionalFormatting sqref="C16:C17">
    <cfRule type="colorScale" priority="5768">
      <colorScale>
        <cfvo type="min"/>
        <cfvo type="max"/>
        <color theme="0"/>
        <color theme="0"/>
      </colorScale>
    </cfRule>
    <cfRule type="expression" dxfId="17036" priority="5769">
      <formula>B16&lt;0</formula>
    </cfRule>
  </conditionalFormatting>
  <conditionalFormatting sqref="C18">
    <cfRule type="colorScale" priority="5744">
      <colorScale>
        <cfvo type="min"/>
        <cfvo type="max"/>
        <color theme="0"/>
        <color theme="0"/>
      </colorScale>
    </cfRule>
    <cfRule type="expression" dxfId="17035" priority="5746">
      <formula>B18&lt;0</formula>
    </cfRule>
  </conditionalFormatting>
  <conditionalFormatting sqref="C19:C20">
    <cfRule type="colorScale" priority="5766">
      <colorScale>
        <cfvo type="min"/>
        <cfvo type="max"/>
        <color theme="0"/>
        <color theme="0"/>
      </colorScale>
    </cfRule>
    <cfRule type="expression" dxfId="17034" priority="5767">
      <formula>B19&lt;0</formula>
    </cfRule>
  </conditionalFormatting>
  <conditionalFormatting sqref="C23">
    <cfRule type="colorScale" priority="5741">
      <colorScale>
        <cfvo type="min"/>
        <cfvo type="max"/>
        <color theme="0"/>
        <color theme="0"/>
      </colorScale>
    </cfRule>
    <cfRule type="expression" dxfId="17033" priority="5742">
      <formula>B23&lt;0</formula>
    </cfRule>
  </conditionalFormatting>
  <conditionalFormatting sqref="C23:C31">
    <cfRule type="expression" dxfId="17032"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7031" priority="5765">
      <formula>B24&lt;0</formula>
    </cfRule>
  </conditionalFormatting>
  <conditionalFormatting sqref="C25">
    <cfRule type="colorScale" priority="5762">
      <colorScale>
        <cfvo type="min"/>
        <cfvo type="max"/>
        <color theme="0"/>
        <color theme="0"/>
      </colorScale>
    </cfRule>
    <cfRule type="expression" dxfId="17030" priority="5763">
      <formula>B25&lt;0</formula>
    </cfRule>
  </conditionalFormatting>
  <conditionalFormatting sqref="C26">
    <cfRule type="colorScale" priority="5739">
      <colorScale>
        <cfvo type="min"/>
        <cfvo type="max"/>
        <color theme="0"/>
        <color theme="0"/>
      </colorScale>
    </cfRule>
    <cfRule type="expression" dxfId="17029" priority="5740">
      <formula>B26&lt;0</formula>
    </cfRule>
  </conditionalFormatting>
  <conditionalFormatting sqref="C27">
    <cfRule type="colorScale" priority="5760">
      <colorScale>
        <cfvo type="min"/>
        <cfvo type="max"/>
        <color theme="0"/>
        <color theme="0"/>
      </colorScale>
    </cfRule>
    <cfRule type="expression" dxfId="17028" priority="5761">
      <formula>B27&lt;0</formula>
    </cfRule>
  </conditionalFormatting>
  <conditionalFormatting sqref="C28">
    <cfRule type="colorScale" priority="5758">
      <colorScale>
        <cfvo type="min"/>
        <cfvo type="max"/>
        <color theme="0"/>
        <color theme="0"/>
      </colorScale>
    </cfRule>
    <cfRule type="expression" dxfId="17027" priority="5759">
      <formula>B28&lt;0</formula>
    </cfRule>
  </conditionalFormatting>
  <conditionalFormatting sqref="C29">
    <cfRule type="colorScale" priority="5736">
      <colorScale>
        <cfvo type="min"/>
        <cfvo type="max"/>
        <color theme="0"/>
        <color theme="0"/>
      </colorScale>
    </cfRule>
    <cfRule type="expression" dxfId="17026" priority="5738">
      <formula>B29&lt;0</formula>
    </cfRule>
  </conditionalFormatting>
  <conditionalFormatting sqref="C30">
    <cfRule type="colorScale" priority="5756">
      <colorScale>
        <cfvo type="min"/>
        <cfvo type="max"/>
        <color theme="0"/>
        <color theme="0"/>
      </colorScale>
    </cfRule>
    <cfRule type="expression" dxfId="17025" priority="5757">
      <formula>B30&lt;0</formula>
    </cfRule>
  </conditionalFormatting>
  <conditionalFormatting sqref="C31">
    <cfRule type="colorScale" priority="5754">
      <colorScale>
        <cfvo type="min"/>
        <cfvo type="max"/>
        <color theme="0"/>
        <color theme="0"/>
      </colorScale>
    </cfRule>
    <cfRule type="expression" dxfId="17024"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7023" priority="5734">
      <formula>B39&lt;0</formula>
    </cfRule>
  </conditionalFormatting>
  <conditionalFormatting sqref="C39:C107">
    <cfRule type="expression" dxfId="17022"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7021"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7020"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7019" priority="5778">
      <formula>B69&lt;0</formula>
    </cfRule>
  </conditionalFormatting>
  <conditionalFormatting sqref="C82 C92 C103 C107">
    <cfRule type="expression" dxfId="17018"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7017"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7016"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7015"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7014"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7013"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7012" priority="5787">
      <formula>B105&lt;0</formula>
    </cfRule>
  </conditionalFormatting>
  <conditionalFormatting sqref="C110">
    <cfRule type="colorScale" priority="5788">
      <colorScale>
        <cfvo type="min"/>
        <cfvo type="max"/>
        <color theme="0"/>
        <color theme="0"/>
      </colorScale>
    </cfRule>
    <cfRule type="expression" dxfId="17011"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7010"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7009"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7008" priority="5722">
      <formula>B125&lt;0</formula>
    </cfRule>
  </conditionalFormatting>
  <conditionalFormatting sqref="C125:C135">
    <cfRule type="expression" dxfId="17007" priority="5719">
      <formula>IF(C125="Validar","Rojo","Verde")</formula>
    </cfRule>
  </conditionalFormatting>
  <conditionalFormatting sqref="C126:C132">
    <cfRule type="colorScale" priority="5796">
      <colorScale>
        <cfvo type="min"/>
        <cfvo type="max"/>
        <color theme="0"/>
        <color theme="0"/>
      </colorScale>
    </cfRule>
    <cfRule type="expression" dxfId="17006"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7005"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7004" priority="5792">
      <formula>B135&lt;0</formula>
    </cfRule>
  </conditionalFormatting>
  <conditionalFormatting sqref="C110:D111">
    <cfRule type="expression" dxfId="17003" priority="5566">
      <formula>IF(C110="Validar","Rojo","Verde")</formula>
    </cfRule>
  </conditionalFormatting>
  <conditionalFormatting sqref="C117:D123">
    <cfRule type="expression" dxfId="17002"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7001" priority="5713">
      <formula>C40&lt;0</formula>
    </cfRule>
  </conditionalFormatting>
  <conditionalFormatting sqref="D40:D67">
    <cfRule type="expression" dxfId="17000"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6999" priority="5716">
      <formula>C67&lt;0</formula>
    </cfRule>
  </conditionalFormatting>
  <conditionalFormatting sqref="D69">
    <cfRule type="colorScale" priority="5708">
      <colorScale>
        <cfvo type="min"/>
        <cfvo type="max"/>
        <color theme="0"/>
        <color theme="0"/>
      </colorScale>
    </cfRule>
    <cfRule type="expression" dxfId="16998" priority="5709">
      <formula>C69&lt;0</formula>
    </cfRule>
  </conditionalFormatting>
  <conditionalFormatting sqref="D69:D81">
    <cfRule type="expression" priority="5706">
      <formula>#REF!</formula>
    </cfRule>
  </conditionalFormatting>
  <conditionalFormatting sqref="D69:D82">
    <cfRule type="expression" dxfId="16997" priority="5704">
      <formula>IF(D69="Validar","Rojo","Verde")</formula>
    </cfRule>
  </conditionalFormatting>
  <conditionalFormatting sqref="D70:D78">
    <cfRule type="colorScale" priority="5705">
      <colorScale>
        <cfvo type="min"/>
        <cfvo type="max"/>
        <color theme="0"/>
        <color theme="0"/>
      </colorScale>
    </cfRule>
    <cfRule type="expression" dxfId="16996" priority="5707">
      <formula>C70&lt;0</formula>
    </cfRule>
  </conditionalFormatting>
  <conditionalFormatting sqref="D79:D81">
    <cfRule type="colorScale" priority="5717">
      <colorScale>
        <cfvo type="min"/>
        <cfvo type="max"/>
        <color theme="0"/>
        <color theme="0"/>
      </colorScale>
    </cfRule>
    <cfRule type="expression" dxfId="16995"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6994" priority="5703">
      <formula>C84&lt;0</formula>
    </cfRule>
  </conditionalFormatting>
  <conditionalFormatting sqref="D84:D91">
    <cfRule type="expression" priority="5700">
      <formula>#REF!</formula>
    </cfRule>
  </conditionalFormatting>
  <conditionalFormatting sqref="D84:D92">
    <cfRule type="expression" dxfId="16993" priority="5698">
      <formula>IF(D84="Validar","Rojo","Verde")</formula>
    </cfRule>
  </conditionalFormatting>
  <conditionalFormatting sqref="D85:D91">
    <cfRule type="colorScale" priority="5699">
      <colorScale>
        <cfvo type="min"/>
        <cfvo type="max"/>
        <color theme="0"/>
        <color theme="0"/>
      </colorScale>
    </cfRule>
    <cfRule type="expression" dxfId="16992" priority="5701">
      <formula>C85&lt;0</formula>
    </cfRule>
  </conditionalFormatting>
  <conditionalFormatting sqref="D94">
    <cfRule type="colorScale" priority="5696">
      <colorScale>
        <cfvo type="min"/>
        <cfvo type="max"/>
        <color theme="0"/>
        <color theme="0"/>
      </colorScale>
    </cfRule>
    <cfRule type="expression" dxfId="16991" priority="5697">
      <formula>C94&lt;0</formula>
    </cfRule>
  </conditionalFormatting>
  <conditionalFormatting sqref="D94:D102">
    <cfRule type="expression" priority="5690">
      <formula>#REF!</formula>
    </cfRule>
  </conditionalFormatting>
  <conditionalFormatting sqref="D94:D103">
    <cfRule type="expression" dxfId="16990" priority="5688">
      <formula>IF(D94="Validar","Rojo","Verde")</formula>
    </cfRule>
  </conditionalFormatting>
  <conditionalFormatting sqref="D95:D100">
    <cfRule type="colorScale" priority="5694">
      <colorScale>
        <cfvo type="min"/>
        <cfvo type="max"/>
        <color theme="0"/>
        <color theme="0"/>
      </colorScale>
    </cfRule>
    <cfRule type="expression" dxfId="16989" priority="5695">
      <formula>C95&lt;0</formula>
    </cfRule>
  </conditionalFormatting>
  <conditionalFormatting sqref="D101">
    <cfRule type="colorScale" priority="5692">
      <colorScale>
        <cfvo type="min"/>
        <cfvo type="max"/>
        <color theme="0"/>
        <color theme="0"/>
      </colorScale>
    </cfRule>
    <cfRule type="expression" dxfId="16988" priority="5693">
      <formula>C101&lt;0</formula>
    </cfRule>
  </conditionalFormatting>
  <conditionalFormatting sqref="D102">
    <cfRule type="colorScale" priority="5689">
      <colorScale>
        <cfvo type="min"/>
        <cfvo type="max"/>
        <color theme="0"/>
        <color theme="0"/>
      </colorScale>
    </cfRule>
    <cfRule type="expression" dxfId="16987" priority="5691">
      <formula>C102&lt;0</formula>
    </cfRule>
  </conditionalFormatting>
  <conditionalFormatting sqref="D105">
    <cfRule type="colorScale" priority="5686">
      <colorScale>
        <cfvo type="min"/>
        <cfvo type="max"/>
        <color theme="0"/>
        <color theme="0"/>
      </colorScale>
    </cfRule>
    <cfRule type="expression" dxfId="16986" priority="5687">
      <formula>C105&lt;0</formula>
    </cfRule>
  </conditionalFormatting>
  <conditionalFormatting sqref="D105:D106">
    <cfRule type="expression" priority="5684">
      <formula>#REF!</formula>
    </cfRule>
  </conditionalFormatting>
  <conditionalFormatting sqref="D105:D107">
    <cfRule type="expression" dxfId="16985" priority="5682">
      <formula>IF(D105="Validar","Rojo","Verde")</formula>
    </cfRule>
  </conditionalFormatting>
  <conditionalFormatting sqref="D106">
    <cfRule type="colorScale" priority="5683">
      <colorScale>
        <cfvo type="min"/>
        <cfvo type="max"/>
        <color theme="0"/>
        <color theme="0"/>
      </colorScale>
    </cfRule>
    <cfRule type="expression" dxfId="16984" priority="5685">
      <formula>C106&lt;0</formula>
    </cfRule>
  </conditionalFormatting>
  <conditionalFormatting sqref="D110">
    <cfRule type="colorScale" priority="5674">
      <colorScale>
        <cfvo type="min"/>
        <cfvo type="max"/>
        <color theme="0"/>
        <color theme="0"/>
      </colorScale>
    </cfRule>
    <cfRule type="expression" dxfId="16983"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6982" priority="5569">
      <formula>C111&lt;0</formula>
    </cfRule>
  </conditionalFormatting>
  <conditionalFormatting sqref="D117">
    <cfRule type="colorScale" priority="5680">
      <colorScale>
        <cfvo type="min"/>
        <cfvo type="max"/>
        <color theme="0"/>
        <color theme="0"/>
      </colorScale>
    </cfRule>
    <cfRule type="expression" dxfId="16981"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6980" priority="5679">
      <formula>C118&lt;0</formula>
    </cfRule>
  </conditionalFormatting>
  <conditionalFormatting sqref="D126:D135">
    <cfRule type="expression" dxfId="16979" priority="5801">
      <formula>IF(D126="Validar","Rojo","Verde")</formula>
    </cfRule>
    <cfRule type="colorScale" priority="5802">
      <colorScale>
        <cfvo type="min"/>
        <cfvo type="max"/>
        <color theme="0"/>
        <color theme="0"/>
      </colorScale>
    </cfRule>
    <cfRule type="expression" priority="5803">
      <formula>$F$23</formula>
    </cfRule>
    <cfRule type="expression" dxfId="16978" priority="5804">
      <formula>C126&lt;0</formula>
    </cfRule>
  </conditionalFormatting>
  <conditionalFormatting sqref="K83">
    <cfRule type="expression" dxfId="16977" priority="5583">
      <formula>IF(K83="Validar","Rojo","Verde")</formula>
    </cfRule>
    <cfRule type="colorScale" priority="5584">
      <colorScale>
        <cfvo type="min"/>
        <cfvo type="max"/>
        <color theme="0"/>
        <color theme="0"/>
      </colorScale>
    </cfRule>
    <cfRule type="expression" priority="5585">
      <formula>#REF!</formula>
    </cfRule>
    <cfRule type="expression" dxfId="16976" priority="5586">
      <formula>J83&lt;0</formula>
    </cfRule>
  </conditionalFormatting>
  <conditionalFormatting sqref="K111">
    <cfRule type="expression" dxfId="16975" priority="5562">
      <formula>IF(K111="Validar","Rojo","Verde")</formula>
    </cfRule>
    <cfRule type="colorScale" priority="5563">
      <colorScale>
        <cfvo type="min"/>
        <cfvo type="max"/>
        <color theme="0"/>
        <color theme="0"/>
      </colorScale>
    </cfRule>
    <cfRule type="expression" priority="5564">
      <formula>#REF!</formula>
    </cfRule>
    <cfRule type="expression" dxfId="16974" priority="5565">
      <formula>J111&lt;0</formula>
    </cfRule>
  </conditionalFormatting>
  <conditionalFormatting sqref="K146">
    <cfRule type="expression" dxfId="16973" priority="5670">
      <formula>IF(K146="Validar","Rojo","Verde")</formula>
    </cfRule>
    <cfRule type="colorScale" priority="5671">
      <colorScale>
        <cfvo type="min"/>
        <cfvo type="max"/>
        <color theme="0"/>
        <color theme="0"/>
      </colorScale>
    </cfRule>
    <cfRule type="expression" priority="5672">
      <formula>#REF!</formula>
    </cfRule>
    <cfRule type="expression" dxfId="16972" priority="5673">
      <formula>J146&lt;0</formula>
    </cfRule>
  </conditionalFormatting>
  <conditionalFormatting sqref="R110:R111">
    <cfRule type="expression" dxfId="16971" priority="5557">
      <formula>IF(R110="Validar","Rojo","Verde")</formula>
    </cfRule>
  </conditionalFormatting>
  <conditionalFormatting sqref="R117:R123">
    <cfRule type="expression" dxfId="16970" priority="5638">
      <formula>IF(R117="Validar","Rojo","Verde")</formula>
    </cfRule>
  </conditionalFormatting>
  <conditionalFormatting sqref="R117:R123">
    <cfRule type="expression" priority="5640">
      <formula>#REF!</formula>
    </cfRule>
  </conditionalFormatting>
  <conditionalFormatting sqref="R6:R16">
    <cfRule type="expression" dxfId="16969"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6968" priority="5667">
      <formula>Q6&lt;0</formula>
    </cfRule>
  </conditionalFormatting>
  <conditionalFormatting sqref="R10">
    <cfRule type="colorScale" priority="5634">
      <colorScale>
        <cfvo type="min"/>
        <cfvo type="max"/>
        <color theme="0"/>
        <color theme="0"/>
      </colorScale>
    </cfRule>
    <cfRule type="expression" dxfId="16967" priority="5635">
      <formula>Q10&lt;0</formula>
    </cfRule>
  </conditionalFormatting>
  <conditionalFormatting sqref="R11:R14">
    <cfRule type="colorScale" priority="5664">
      <colorScale>
        <cfvo type="min"/>
        <cfvo type="max"/>
        <color theme="0"/>
        <color theme="0"/>
      </colorScale>
    </cfRule>
    <cfRule type="expression" dxfId="16966" priority="5665">
      <formula>Q11&lt;0</formula>
    </cfRule>
  </conditionalFormatting>
  <conditionalFormatting sqref="R15">
    <cfRule type="colorScale" priority="5631">
      <colorScale>
        <cfvo type="min"/>
        <cfvo type="max"/>
        <color theme="0"/>
        <color theme="0"/>
      </colorScale>
    </cfRule>
    <cfRule type="expression" dxfId="16965" priority="5633">
      <formula>Q15&lt;0</formula>
    </cfRule>
  </conditionalFormatting>
  <conditionalFormatting sqref="R16">
    <cfRule type="colorScale" priority="5662">
      <colorScale>
        <cfvo type="min"/>
        <cfvo type="max"/>
        <color theme="0"/>
        <color theme="0"/>
      </colorScale>
    </cfRule>
    <cfRule type="expression" dxfId="16964" priority="5663">
      <formula>Q16&lt;0</formula>
    </cfRule>
  </conditionalFormatting>
  <conditionalFormatting sqref="R18">
    <cfRule type="colorScale" priority="5627">
      <colorScale>
        <cfvo type="min"/>
        <cfvo type="max"/>
        <color theme="0"/>
        <color theme="0"/>
      </colorScale>
    </cfRule>
    <cfRule type="expression" dxfId="16963" priority="5629">
      <formula>Q18&lt;0</formula>
    </cfRule>
  </conditionalFormatting>
  <conditionalFormatting sqref="R18:R19">
    <cfRule type="expression" dxfId="16962"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6961" priority="5661">
      <formula>Q19&lt;0</formula>
    </cfRule>
  </conditionalFormatting>
  <conditionalFormatting sqref="R23">
    <cfRule type="colorScale" priority="5623">
      <colorScale>
        <cfvo type="min"/>
        <cfvo type="max"/>
        <color theme="0"/>
        <color theme="0"/>
      </colorScale>
    </cfRule>
    <cfRule type="expression" dxfId="16960" priority="5625">
      <formula>Q23&lt;0</formula>
    </cfRule>
  </conditionalFormatting>
  <conditionalFormatting sqref="R23:R24">
    <cfRule type="expression" dxfId="16959"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6958" priority="5657">
      <formula>Q24&lt;0</formula>
    </cfRule>
  </conditionalFormatting>
  <conditionalFormatting sqref="R26">
    <cfRule type="colorScale" priority="5619">
      <colorScale>
        <cfvo type="min"/>
        <cfvo type="max"/>
        <color theme="0"/>
        <color theme="0"/>
      </colorScale>
    </cfRule>
    <cfRule type="expression" dxfId="16957" priority="5621">
      <formula>Q26&lt;0</formula>
    </cfRule>
  </conditionalFormatting>
  <conditionalFormatting sqref="R26:R27">
    <cfRule type="expression" dxfId="16956"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6955" priority="5655">
      <formula>Q27&lt;0</formula>
    </cfRule>
  </conditionalFormatting>
  <conditionalFormatting sqref="R29">
    <cfRule type="colorScale" priority="5615">
      <colorScale>
        <cfvo type="min"/>
        <cfvo type="max"/>
        <color theme="0"/>
        <color theme="0"/>
      </colorScale>
    </cfRule>
    <cfRule type="expression" dxfId="16954" priority="5617">
      <formula>Q29&lt;0</formula>
    </cfRule>
  </conditionalFormatting>
  <conditionalFormatting sqref="R29:R30">
    <cfRule type="expression" dxfId="16953"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6952" priority="5653">
      <formula>Q30&lt;0</formula>
    </cfRule>
  </conditionalFormatting>
  <conditionalFormatting sqref="R39">
    <cfRule type="colorScale" priority="5611">
      <colorScale>
        <cfvo type="min"/>
        <cfvo type="max"/>
        <color theme="0"/>
        <color theme="0"/>
      </colorScale>
    </cfRule>
    <cfRule type="expression" dxfId="16951" priority="5613">
      <formula>Q39&lt;0</formula>
    </cfRule>
  </conditionalFormatting>
  <conditionalFormatting sqref="R39:R66">
    <cfRule type="expression" dxfId="16950"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6949" priority="5651">
      <formula>Q40&lt;0</formula>
    </cfRule>
  </conditionalFormatting>
  <conditionalFormatting sqref="R68">
    <cfRule type="colorScale" priority="5607">
      <colorScale>
        <cfvo type="min"/>
        <cfvo type="max"/>
        <color theme="0"/>
        <color theme="0"/>
      </colorScale>
    </cfRule>
    <cfRule type="expression" dxfId="16948" priority="5609">
      <formula>Q68&lt;0</formula>
    </cfRule>
  </conditionalFormatting>
  <conditionalFormatting sqref="R68:R81">
    <cfRule type="expression" dxfId="16947"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6946" priority="5669">
      <formula>Q69&lt;0</formula>
    </cfRule>
  </conditionalFormatting>
  <conditionalFormatting sqref="R83">
    <cfRule type="colorScale" priority="5579">
      <colorScale>
        <cfvo type="min"/>
        <cfvo type="max"/>
        <color theme="0"/>
        <color theme="0"/>
      </colorScale>
    </cfRule>
    <cfRule type="expression" dxfId="16945" priority="5581">
      <formula>Q83&lt;0</formula>
    </cfRule>
  </conditionalFormatting>
  <conditionalFormatting sqref="R83:R91">
    <cfRule type="expression" dxfId="16944"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6943" priority="5649">
      <formula>Q84&lt;0</formula>
    </cfRule>
  </conditionalFormatting>
  <conditionalFormatting sqref="R93">
    <cfRule type="colorScale" priority="5603">
      <colorScale>
        <cfvo type="min"/>
        <cfvo type="max"/>
        <color theme="0"/>
        <color theme="0"/>
      </colorScale>
    </cfRule>
    <cfRule type="expression" dxfId="16942" priority="5605">
      <formula>Q93&lt;0</formula>
    </cfRule>
  </conditionalFormatting>
  <conditionalFormatting sqref="R93:R102">
    <cfRule type="expression" dxfId="16941"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6940" priority="5647">
      <formula>Q94&lt;0</formula>
    </cfRule>
  </conditionalFormatting>
  <conditionalFormatting sqref="R104">
    <cfRule type="colorScale" priority="5599">
      <colorScale>
        <cfvo type="min"/>
        <cfvo type="max"/>
        <color theme="0"/>
        <color theme="0"/>
      </colorScale>
    </cfRule>
    <cfRule type="expression" dxfId="16939" priority="5601">
      <formula>Q104&lt;0</formula>
    </cfRule>
  </conditionalFormatting>
  <conditionalFormatting sqref="R104:R106">
    <cfRule type="expression" dxfId="16938"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6937" priority="5645">
      <formula>Q105&lt;0</formula>
    </cfRule>
  </conditionalFormatting>
  <conditionalFormatting sqref="R110">
    <cfRule type="colorScale" priority="5642">
      <colorScale>
        <cfvo type="min"/>
        <cfvo type="max"/>
        <color theme="0"/>
        <color theme="0"/>
      </colorScale>
    </cfRule>
    <cfRule type="expression" dxfId="16936"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6935" priority="5560">
      <formula>Q111&lt;0</formula>
    </cfRule>
  </conditionalFormatting>
  <conditionalFormatting sqref="R117:R123">
    <cfRule type="colorScale" priority="5639">
      <colorScale>
        <cfvo type="min"/>
        <cfvo type="max"/>
        <color theme="0"/>
        <color theme="0"/>
      </colorScale>
    </cfRule>
    <cfRule type="expression" dxfId="16934" priority="5641">
      <formula>Q117&lt;0</formula>
    </cfRule>
  </conditionalFormatting>
  <conditionalFormatting sqref="R125">
    <cfRule type="colorScale" priority="5595">
      <colorScale>
        <cfvo type="min"/>
        <cfvo type="max"/>
        <color theme="0"/>
        <color theme="0"/>
      </colorScale>
    </cfRule>
    <cfRule type="expression" dxfId="16933" priority="5597">
      <formula>Q125&lt;0</formula>
    </cfRule>
  </conditionalFormatting>
  <conditionalFormatting sqref="R125:R134">
    <cfRule type="expression" dxfId="16932"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6931" priority="5637">
      <formula>Q126&lt;0</formula>
    </cfRule>
  </conditionalFormatting>
  <conditionalFormatting sqref="X110:X111">
    <cfRule type="expression" dxfId="16930" priority="5379">
      <formula>IF(X110="Validar","Rojo","Verde")</formula>
    </cfRule>
  </conditionalFormatting>
  <conditionalFormatting sqref="X117:X123">
    <cfRule type="expression" dxfId="16929" priority="5435">
      <formula>IF(X117="Validar","Rojo","Verde")</formula>
    </cfRule>
  </conditionalFormatting>
  <conditionalFormatting sqref="X6:X16">
    <cfRule type="expression" dxfId="16928"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6927" priority="5464">
      <formula>W6&lt;0</formula>
    </cfRule>
  </conditionalFormatting>
  <conditionalFormatting sqref="X10">
    <cfRule type="colorScale" priority="5431">
      <colorScale>
        <cfvo type="min"/>
        <cfvo type="max"/>
        <color theme="0"/>
        <color theme="0"/>
      </colorScale>
    </cfRule>
    <cfRule type="expression" dxfId="16926" priority="5432">
      <formula>W10&lt;0</formula>
    </cfRule>
  </conditionalFormatting>
  <conditionalFormatting sqref="X11:X14">
    <cfRule type="colorScale" priority="5461">
      <colorScale>
        <cfvo type="min"/>
        <cfvo type="max"/>
        <color theme="0"/>
        <color theme="0"/>
      </colorScale>
    </cfRule>
    <cfRule type="expression" dxfId="16925" priority="5462">
      <formula>W11&lt;0</formula>
    </cfRule>
  </conditionalFormatting>
  <conditionalFormatting sqref="X15">
    <cfRule type="colorScale" priority="5428">
      <colorScale>
        <cfvo type="min"/>
        <cfvo type="max"/>
        <color theme="0"/>
        <color theme="0"/>
      </colorScale>
    </cfRule>
    <cfRule type="expression" dxfId="16924" priority="5430">
      <formula>W15&lt;0</formula>
    </cfRule>
  </conditionalFormatting>
  <conditionalFormatting sqref="X16">
    <cfRule type="colorScale" priority="5459">
      <colorScale>
        <cfvo type="min"/>
        <cfvo type="max"/>
        <color theme="0"/>
        <color theme="0"/>
      </colorScale>
    </cfRule>
    <cfRule type="expression" dxfId="16923" priority="5460">
      <formula>W16&lt;0</formula>
    </cfRule>
  </conditionalFormatting>
  <conditionalFormatting sqref="X18">
    <cfRule type="colorScale" priority="5424">
      <colorScale>
        <cfvo type="min"/>
        <cfvo type="max"/>
        <color theme="0"/>
        <color theme="0"/>
      </colorScale>
    </cfRule>
    <cfRule type="expression" dxfId="16922" priority="5426">
      <formula>W18&lt;0</formula>
    </cfRule>
  </conditionalFormatting>
  <conditionalFormatting sqref="X18:X19">
    <cfRule type="expression" dxfId="16921"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6920" priority="5458">
      <formula>W19&lt;0</formula>
    </cfRule>
  </conditionalFormatting>
  <conditionalFormatting sqref="X23">
    <cfRule type="colorScale" priority="5420">
      <colorScale>
        <cfvo type="min"/>
        <cfvo type="max"/>
        <color theme="0"/>
        <color theme="0"/>
      </colorScale>
    </cfRule>
    <cfRule type="expression" dxfId="16919" priority="5422">
      <formula>W23&lt;0</formula>
    </cfRule>
  </conditionalFormatting>
  <conditionalFormatting sqref="X23:X24">
    <cfRule type="expression" dxfId="16918"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6917" priority="5454">
      <formula>W24&lt;0</formula>
    </cfRule>
  </conditionalFormatting>
  <conditionalFormatting sqref="X26">
    <cfRule type="colorScale" priority="5416">
      <colorScale>
        <cfvo type="min"/>
        <cfvo type="max"/>
        <color theme="0"/>
        <color theme="0"/>
      </colorScale>
    </cfRule>
    <cfRule type="expression" dxfId="16916" priority="5418">
      <formula>W26&lt;0</formula>
    </cfRule>
  </conditionalFormatting>
  <conditionalFormatting sqref="X26:X27">
    <cfRule type="expression" dxfId="16915"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6914" priority="5452">
      <formula>W27&lt;0</formula>
    </cfRule>
  </conditionalFormatting>
  <conditionalFormatting sqref="X29">
    <cfRule type="colorScale" priority="5412">
      <colorScale>
        <cfvo type="min"/>
        <cfvo type="max"/>
        <color theme="0"/>
        <color theme="0"/>
      </colorScale>
    </cfRule>
    <cfRule type="expression" dxfId="16913" priority="5414">
      <formula>W29&lt;0</formula>
    </cfRule>
  </conditionalFormatting>
  <conditionalFormatting sqref="X29:X30">
    <cfRule type="expression" dxfId="16912"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6911" priority="5450">
      <formula>W30&lt;0</formula>
    </cfRule>
  </conditionalFormatting>
  <conditionalFormatting sqref="X39">
    <cfRule type="colorScale" priority="5408">
      <colorScale>
        <cfvo type="min"/>
        <cfvo type="max"/>
        <color theme="0"/>
        <color theme="0"/>
      </colorScale>
    </cfRule>
    <cfRule type="expression" dxfId="16910" priority="5410">
      <formula>W39&lt;0</formula>
    </cfRule>
  </conditionalFormatting>
  <conditionalFormatting sqref="X39:X66">
    <cfRule type="expression" dxfId="16909"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6908" priority="5448">
      <formula>W40&lt;0</formula>
    </cfRule>
  </conditionalFormatting>
  <conditionalFormatting sqref="X68">
    <cfRule type="colorScale" priority="5404">
      <colorScale>
        <cfvo type="min"/>
        <cfvo type="max"/>
        <color theme="0"/>
        <color theme="0"/>
      </colorScale>
    </cfRule>
    <cfRule type="expression" dxfId="16907" priority="5406">
      <formula>W68&lt;0</formula>
    </cfRule>
  </conditionalFormatting>
  <conditionalFormatting sqref="X68:X81">
    <cfRule type="expression" dxfId="16906"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6905" priority="5466">
      <formula>W69&lt;0</formula>
    </cfRule>
  </conditionalFormatting>
  <conditionalFormatting sqref="X83">
    <cfRule type="colorScale" priority="5387">
      <colorScale>
        <cfvo type="min"/>
        <cfvo type="max"/>
        <color theme="0"/>
        <color theme="0"/>
      </colorScale>
    </cfRule>
    <cfRule type="expression" dxfId="16904" priority="5389">
      <formula>W83&lt;0</formula>
    </cfRule>
  </conditionalFormatting>
  <conditionalFormatting sqref="X83:X91">
    <cfRule type="expression" dxfId="16903"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6902" priority="5446">
      <formula>W84&lt;0</formula>
    </cfRule>
  </conditionalFormatting>
  <conditionalFormatting sqref="X93">
    <cfRule type="colorScale" priority="5400">
      <colorScale>
        <cfvo type="min"/>
        <cfvo type="max"/>
        <color theme="0"/>
        <color theme="0"/>
      </colorScale>
    </cfRule>
    <cfRule type="expression" dxfId="16901" priority="5402">
      <formula>W93&lt;0</formula>
    </cfRule>
  </conditionalFormatting>
  <conditionalFormatting sqref="X93:X102">
    <cfRule type="expression" dxfId="16900"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6899" priority="5444">
      <formula>W94&lt;0</formula>
    </cfRule>
  </conditionalFormatting>
  <conditionalFormatting sqref="X104">
    <cfRule type="colorScale" priority="5396">
      <colorScale>
        <cfvo type="min"/>
        <cfvo type="max"/>
        <color theme="0"/>
        <color theme="0"/>
      </colorScale>
    </cfRule>
    <cfRule type="expression" dxfId="16898" priority="5398">
      <formula>W104&lt;0</formula>
    </cfRule>
  </conditionalFormatting>
  <conditionalFormatting sqref="X104:X106">
    <cfRule type="expression" dxfId="16897"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6896" priority="5442">
      <formula>W105&lt;0</formula>
    </cfRule>
  </conditionalFormatting>
  <conditionalFormatting sqref="X110">
    <cfRule type="colorScale" priority="5439">
      <colorScale>
        <cfvo type="min"/>
        <cfvo type="max"/>
        <color theme="0"/>
        <color theme="0"/>
      </colorScale>
    </cfRule>
    <cfRule type="expression" dxfId="16895"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6894"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6893" priority="5438">
      <formula>W117&lt;0</formula>
    </cfRule>
  </conditionalFormatting>
  <conditionalFormatting sqref="X125">
    <cfRule type="colorScale" priority="5392">
      <colorScale>
        <cfvo type="min"/>
        <cfvo type="max"/>
        <color theme="0"/>
        <color theme="0"/>
      </colorScale>
    </cfRule>
    <cfRule type="expression" dxfId="16892" priority="5394">
      <formula>W125&lt;0</formula>
    </cfRule>
  </conditionalFormatting>
  <conditionalFormatting sqref="X125:X134">
    <cfRule type="expression" dxfId="16891"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6890" priority="5434">
      <formula>W126&lt;0</formula>
    </cfRule>
  </conditionalFormatting>
  <conditionalFormatting sqref="AB110:AB111">
    <cfRule type="expression" dxfId="16889" priority="5468">
      <formula>IF(AB110="Validar","Rojo","Verde")</formula>
    </cfRule>
  </conditionalFormatting>
  <conditionalFormatting sqref="AB117:AB123">
    <cfRule type="expression" dxfId="16888" priority="5524">
      <formula>IF(AB117="Validar","Rojo","Verde")</formula>
    </cfRule>
  </conditionalFormatting>
  <conditionalFormatting sqref="AB117:AB123">
    <cfRule type="expression" priority="5526">
      <formula>#REF!</formula>
    </cfRule>
  </conditionalFormatting>
  <conditionalFormatting sqref="AB6:AB16">
    <cfRule type="expression" dxfId="16887"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6886" priority="5553">
      <formula>AA6&lt;0</formula>
    </cfRule>
  </conditionalFormatting>
  <conditionalFormatting sqref="AB10">
    <cfRule type="colorScale" priority="5520">
      <colorScale>
        <cfvo type="min"/>
        <cfvo type="max"/>
        <color theme="0"/>
        <color theme="0"/>
      </colorScale>
    </cfRule>
    <cfRule type="expression" dxfId="16885" priority="5521">
      <formula>AA10&lt;0</formula>
    </cfRule>
  </conditionalFormatting>
  <conditionalFormatting sqref="AB11:AB14">
    <cfRule type="colorScale" priority="5550">
      <colorScale>
        <cfvo type="min"/>
        <cfvo type="max"/>
        <color theme="0"/>
        <color theme="0"/>
      </colorScale>
    </cfRule>
    <cfRule type="expression" dxfId="16884" priority="5551">
      <formula>AA11&lt;0</formula>
    </cfRule>
  </conditionalFormatting>
  <conditionalFormatting sqref="AB15">
    <cfRule type="colorScale" priority="5517">
      <colorScale>
        <cfvo type="min"/>
        <cfvo type="max"/>
        <color theme="0"/>
        <color theme="0"/>
      </colorScale>
    </cfRule>
    <cfRule type="expression" dxfId="16883" priority="5519">
      <formula>AA15&lt;0</formula>
    </cfRule>
  </conditionalFormatting>
  <conditionalFormatting sqref="AB16">
    <cfRule type="colorScale" priority="5548">
      <colorScale>
        <cfvo type="min"/>
        <cfvo type="max"/>
        <color theme="0"/>
        <color theme="0"/>
      </colorScale>
    </cfRule>
    <cfRule type="expression" dxfId="16882" priority="5549">
      <formula>AA16&lt;0</formula>
    </cfRule>
  </conditionalFormatting>
  <conditionalFormatting sqref="AB18">
    <cfRule type="colorScale" priority="5513">
      <colorScale>
        <cfvo type="min"/>
        <cfvo type="max"/>
        <color theme="0"/>
        <color theme="0"/>
      </colorScale>
    </cfRule>
    <cfRule type="expression" dxfId="16881" priority="5515">
      <formula>AA18&lt;0</formula>
    </cfRule>
  </conditionalFormatting>
  <conditionalFormatting sqref="AB18:AB19">
    <cfRule type="expression" dxfId="16880"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6879" priority="5547">
      <formula>AA19&lt;0</formula>
    </cfRule>
  </conditionalFormatting>
  <conditionalFormatting sqref="AB23">
    <cfRule type="colorScale" priority="5509">
      <colorScale>
        <cfvo type="min"/>
        <cfvo type="max"/>
        <color theme="0"/>
        <color theme="0"/>
      </colorScale>
    </cfRule>
    <cfRule type="expression" dxfId="16878" priority="5511">
      <formula>AA23&lt;0</formula>
    </cfRule>
  </conditionalFormatting>
  <conditionalFormatting sqref="AB23:AB24">
    <cfRule type="expression" dxfId="16877"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6876" priority="5543">
      <formula>AA24&lt;0</formula>
    </cfRule>
  </conditionalFormatting>
  <conditionalFormatting sqref="AB26">
    <cfRule type="colorScale" priority="5505">
      <colorScale>
        <cfvo type="min"/>
        <cfvo type="max"/>
        <color theme="0"/>
        <color theme="0"/>
      </colorScale>
    </cfRule>
    <cfRule type="expression" dxfId="16875" priority="5507">
      <formula>AA26&lt;0</formula>
    </cfRule>
  </conditionalFormatting>
  <conditionalFormatting sqref="AB26:AB27">
    <cfRule type="expression" dxfId="16874"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6873" priority="5541">
      <formula>AA27&lt;0</formula>
    </cfRule>
  </conditionalFormatting>
  <conditionalFormatting sqref="AB29">
    <cfRule type="colorScale" priority="5501">
      <colorScale>
        <cfvo type="min"/>
        <cfvo type="max"/>
        <color theme="0"/>
        <color theme="0"/>
      </colorScale>
    </cfRule>
    <cfRule type="expression" dxfId="16872" priority="5503">
      <formula>AA29&lt;0</formula>
    </cfRule>
  </conditionalFormatting>
  <conditionalFormatting sqref="AB29:AB30">
    <cfRule type="expression" dxfId="16871"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6870" priority="5539">
      <formula>AA30&lt;0</formula>
    </cfRule>
  </conditionalFormatting>
  <conditionalFormatting sqref="AB39">
    <cfRule type="colorScale" priority="5497">
      <colorScale>
        <cfvo type="min"/>
        <cfvo type="max"/>
        <color theme="0"/>
        <color theme="0"/>
      </colorScale>
    </cfRule>
    <cfRule type="expression" dxfId="16869" priority="5499">
      <formula>AA39&lt;0</formula>
    </cfRule>
  </conditionalFormatting>
  <conditionalFormatting sqref="AB39:AB66">
    <cfRule type="expression" dxfId="16868"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6867" priority="5537">
      <formula>AA40&lt;0</formula>
    </cfRule>
  </conditionalFormatting>
  <conditionalFormatting sqref="AB68">
    <cfRule type="colorScale" priority="5493">
      <colorScale>
        <cfvo type="min"/>
        <cfvo type="max"/>
        <color theme="0"/>
        <color theme="0"/>
      </colorScale>
    </cfRule>
    <cfRule type="expression" dxfId="16866" priority="5495">
      <formula>AA68&lt;0</formula>
    </cfRule>
  </conditionalFormatting>
  <conditionalFormatting sqref="AB68:AB81">
    <cfRule type="expression" dxfId="16865"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6864" priority="5555">
      <formula>AA69&lt;0</formula>
    </cfRule>
  </conditionalFormatting>
  <conditionalFormatting sqref="AB83">
    <cfRule type="colorScale" priority="5476">
      <colorScale>
        <cfvo type="min"/>
        <cfvo type="max"/>
        <color theme="0"/>
        <color theme="0"/>
      </colorScale>
    </cfRule>
    <cfRule type="expression" dxfId="16863" priority="5478">
      <formula>AA83&lt;0</formula>
    </cfRule>
  </conditionalFormatting>
  <conditionalFormatting sqref="AB83:AB91">
    <cfRule type="expression" dxfId="16862"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6861" priority="5535">
      <formula>AA84&lt;0</formula>
    </cfRule>
  </conditionalFormatting>
  <conditionalFormatting sqref="AB93">
    <cfRule type="colorScale" priority="5489">
      <colorScale>
        <cfvo type="min"/>
        <cfvo type="max"/>
        <color theme="0"/>
        <color theme="0"/>
      </colorScale>
    </cfRule>
    <cfRule type="expression" dxfId="16860" priority="5491">
      <formula>AA93&lt;0</formula>
    </cfRule>
  </conditionalFormatting>
  <conditionalFormatting sqref="AB93:AB102">
    <cfRule type="expression" dxfId="16859"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6858" priority="5533">
      <formula>AA94&lt;0</formula>
    </cfRule>
  </conditionalFormatting>
  <conditionalFormatting sqref="AB104">
    <cfRule type="colorScale" priority="5485">
      <colorScale>
        <cfvo type="min"/>
        <cfvo type="max"/>
        <color theme="0"/>
        <color theme="0"/>
      </colorScale>
    </cfRule>
    <cfRule type="expression" dxfId="16857" priority="5487">
      <formula>AA104&lt;0</formula>
    </cfRule>
  </conditionalFormatting>
  <conditionalFormatting sqref="AB104:AB106">
    <cfRule type="expression" dxfId="16856"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6855" priority="5531">
      <formula>AA105&lt;0</formula>
    </cfRule>
  </conditionalFormatting>
  <conditionalFormatting sqref="AB110">
    <cfRule type="colorScale" priority="5528">
      <colorScale>
        <cfvo type="min"/>
        <cfvo type="max"/>
        <color theme="0"/>
        <color theme="0"/>
      </colorScale>
    </cfRule>
    <cfRule type="expression" dxfId="16854"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6853" priority="5471">
      <formula>AA111&lt;0</formula>
    </cfRule>
  </conditionalFormatting>
  <conditionalFormatting sqref="AB117:AB123">
    <cfRule type="colorScale" priority="5525">
      <colorScale>
        <cfvo type="min"/>
        <cfvo type="max"/>
        <color theme="0"/>
        <color theme="0"/>
      </colorScale>
    </cfRule>
    <cfRule type="expression" dxfId="16852" priority="5527">
      <formula>AA117&lt;0</formula>
    </cfRule>
  </conditionalFormatting>
  <conditionalFormatting sqref="AB125">
    <cfRule type="colorScale" priority="5481">
      <colorScale>
        <cfvo type="min"/>
        <cfvo type="max"/>
        <color theme="0"/>
        <color theme="0"/>
      </colorScale>
    </cfRule>
    <cfRule type="expression" dxfId="16851" priority="5483">
      <formula>AA125&lt;0</formula>
    </cfRule>
  </conditionalFormatting>
  <conditionalFormatting sqref="AB125:AB134">
    <cfRule type="expression" dxfId="16850"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6849" priority="5523">
      <formula>AA126&lt;0</formula>
    </cfRule>
  </conditionalFormatting>
  <conditionalFormatting sqref="AV110:AV111">
    <cfRule type="expression" dxfId="16848" priority="5290">
      <formula>IF(AV110="Validar","Rojo","Verde")</formula>
    </cfRule>
  </conditionalFormatting>
  <conditionalFormatting sqref="AV117:AV123">
    <cfRule type="expression" dxfId="16847" priority="5346">
      <formula>IF(AV117="Validar","Rojo","Verde")</formula>
    </cfRule>
  </conditionalFormatting>
  <conditionalFormatting sqref="AV6:AV16">
    <cfRule type="expression" dxfId="16846"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6845" priority="5375">
      <formula>AU6&lt;0</formula>
    </cfRule>
  </conditionalFormatting>
  <conditionalFormatting sqref="AV10">
    <cfRule type="colorScale" priority="5342">
      <colorScale>
        <cfvo type="min"/>
        <cfvo type="max"/>
        <color theme="0"/>
        <color theme="0"/>
      </colorScale>
    </cfRule>
    <cfRule type="expression" dxfId="16844" priority="5343">
      <formula>AU10&lt;0</formula>
    </cfRule>
  </conditionalFormatting>
  <conditionalFormatting sqref="AV11:AV14">
    <cfRule type="colorScale" priority="5372">
      <colorScale>
        <cfvo type="min"/>
        <cfvo type="max"/>
        <color theme="0"/>
        <color theme="0"/>
      </colorScale>
    </cfRule>
    <cfRule type="expression" dxfId="16843" priority="5373">
      <formula>AU11&lt;0</formula>
    </cfRule>
  </conditionalFormatting>
  <conditionalFormatting sqref="AV15">
    <cfRule type="colorScale" priority="5339">
      <colorScale>
        <cfvo type="min"/>
        <cfvo type="max"/>
        <color theme="0"/>
        <color theme="0"/>
      </colorScale>
    </cfRule>
    <cfRule type="expression" dxfId="16842" priority="5341">
      <formula>AU15&lt;0</formula>
    </cfRule>
  </conditionalFormatting>
  <conditionalFormatting sqref="AV16">
    <cfRule type="colorScale" priority="5370">
      <colorScale>
        <cfvo type="min"/>
        <cfvo type="max"/>
        <color theme="0"/>
        <color theme="0"/>
      </colorScale>
    </cfRule>
    <cfRule type="expression" dxfId="16841" priority="5371">
      <formula>AU16&lt;0</formula>
    </cfRule>
  </conditionalFormatting>
  <conditionalFormatting sqref="AV18">
    <cfRule type="colorScale" priority="5335">
      <colorScale>
        <cfvo type="min"/>
        <cfvo type="max"/>
        <color theme="0"/>
        <color theme="0"/>
      </colorScale>
    </cfRule>
    <cfRule type="expression" dxfId="16840" priority="5337">
      <formula>AU18&lt;0</formula>
    </cfRule>
  </conditionalFormatting>
  <conditionalFormatting sqref="AV18:AV19">
    <cfRule type="expression" dxfId="16839"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6838" priority="5369">
      <formula>AU19&lt;0</formula>
    </cfRule>
  </conditionalFormatting>
  <conditionalFormatting sqref="AV23">
    <cfRule type="colorScale" priority="5331">
      <colorScale>
        <cfvo type="min"/>
        <cfvo type="max"/>
        <color theme="0"/>
        <color theme="0"/>
      </colorScale>
    </cfRule>
    <cfRule type="expression" dxfId="16837" priority="5333">
      <formula>AU23&lt;0</formula>
    </cfRule>
  </conditionalFormatting>
  <conditionalFormatting sqref="AV23:AV24">
    <cfRule type="expression" dxfId="16836"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6835" priority="5365">
      <formula>AU24&lt;0</formula>
    </cfRule>
  </conditionalFormatting>
  <conditionalFormatting sqref="AV26">
    <cfRule type="colorScale" priority="5327">
      <colorScale>
        <cfvo type="min"/>
        <cfvo type="max"/>
        <color theme="0"/>
        <color theme="0"/>
      </colorScale>
    </cfRule>
    <cfRule type="expression" dxfId="16834" priority="5329">
      <formula>AU26&lt;0</formula>
    </cfRule>
  </conditionalFormatting>
  <conditionalFormatting sqref="AV26:AV27">
    <cfRule type="expression" dxfId="16833"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6832" priority="5363">
      <formula>AU27&lt;0</formula>
    </cfRule>
  </conditionalFormatting>
  <conditionalFormatting sqref="AV29">
    <cfRule type="colorScale" priority="5323">
      <colorScale>
        <cfvo type="min"/>
        <cfvo type="max"/>
        <color theme="0"/>
        <color theme="0"/>
      </colorScale>
    </cfRule>
    <cfRule type="expression" dxfId="16831" priority="5325">
      <formula>AU29&lt;0</formula>
    </cfRule>
  </conditionalFormatting>
  <conditionalFormatting sqref="AV29:AV30">
    <cfRule type="expression" dxfId="16830"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6829" priority="5361">
      <formula>AU30&lt;0</formula>
    </cfRule>
  </conditionalFormatting>
  <conditionalFormatting sqref="AV39">
    <cfRule type="colorScale" priority="5319">
      <colorScale>
        <cfvo type="min"/>
        <cfvo type="max"/>
        <color theme="0"/>
        <color theme="0"/>
      </colorScale>
    </cfRule>
    <cfRule type="expression" dxfId="16828" priority="5321">
      <formula>AU39&lt;0</formula>
    </cfRule>
  </conditionalFormatting>
  <conditionalFormatting sqref="AV39:AV66">
    <cfRule type="expression" dxfId="16827"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6826" priority="5359">
      <formula>AU40&lt;0</formula>
    </cfRule>
  </conditionalFormatting>
  <conditionalFormatting sqref="AV68">
    <cfRule type="colorScale" priority="5315">
      <colorScale>
        <cfvo type="min"/>
        <cfvo type="max"/>
        <color theme="0"/>
        <color theme="0"/>
      </colorScale>
    </cfRule>
    <cfRule type="expression" dxfId="16825" priority="5317">
      <formula>AU68&lt;0</formula>
    </cfRule>
  </conditionalFormatting>
  <conditionalFormatting sqref="AV68:AV81">
    <cfRule type="expression" dxfId="16824"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6823" priority="5377">
      <formula>AU69&lt;0</formula>
    </cfRule>
  </conditionalFormatting>
  <conditionalFormatting sqref="AV83">
    <cfRule type="colorScale" priority="5298">
      <colorScale>
        <cfvo type="min"/>
        <cfvo type="max"/>
        <color theme="0"/>
        <color theme="0"/>
      </colorScale>
    </cfRule>
    <cfRule type="expression" dxfId="16822" priority="5300">
      <formula>AU83&lt;0</formula>
    </cfRule>
  </conditionalFormatting>
  <conditionalFormatting sqref="AV83:AV91">
    <cfRule type="expression" dxfId="16821"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6820" priority="5357">
      <formula>AU84&lt;0</formula>
    </cfRule>
  </conditionalFormatting>
  <conditionalFormatting sqref="AV93">
    <cfRule type="colorScale" priority="5311">
      <colorScale>
        <cfvo type="min"/>
        <cfvo type="max"/>
        <color theme="0"/>
        <color theme="0"/>
      </colorScale>
    </cfRule>
    <cfRule type="expression" dxfId="16819" priority="5313">
      <formula>AU93&lt;0</formula>
    </cfRule>
  </conditionalFormatting>
  <conditionalFormatting sqref="AV93:AV102">
    <cfRule type="expression" dxfId="16818"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6817" priority="5355">
      <formula>AU94&lt;0</formula>
    </cfRule>
  </conditionalFormatting>
  <conditionalFormatting sqref="AV104">
    <cfRule type="colorScale" priority="5307">
      <colorScale>
        <cfvo type="min"/>
        <cfvo type="max"/>
        <color theme="0"/>
        <color theme="0"/>
      </colorScale>
    </cfRule>
    <cfRule type="expression" dxfId="16816" priority="5309">
      <formula>AU104&lt;0</formula>
    </cfRule>
  </conditionalFormatting>
  <conditionalFormatting sqref="AV104:AV106">
    <cfRule type="expression" dxfId="16815"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6814" priority="5353">
      <formula>AU105&lt;0</formula>
    </cfRule>
  </conditionalFormatting>
  <conditionalFormatting sqref="AV110">
    <cfRule type="colorScale" priority="5350">
      <colorScale>
        <cfvo type="min"/>
        <cfvo type="max"/>
        <color theme="0"/>
        <color theme="0"/>
      </colorScale>
    </cfRule>
    <cfRule type="expression" dxfId="16813"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6812"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6811" priority="5349">
      <formula>AU117&lt;0</formula>
    </cfRule>
  </conditionalFormatting>
  <conditionalFormatting sqref="AV125">
    <cfRule type="colorScale" priority="5303">
      <colorScale>
        <cfvo type="min"/>
        <cfvo type="max"/>
        <color theme="0"/>
        <color theme="0"/>
      </colorScale>
    </cfRule>
    <cfRule type="expression" dxfId="16810" priority="5305">
      <formula>AU125&lt;0</formula>
    </cfRule>
  </conditionalFormatting>
  <conditionalFormatting sqref="AV125:AV134">
    <cfRule type="expression" dxfId="16809"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6808" priority="5345">
      <formula>AU126&lt;0</formula>
    </cfRule>
  </conditionalFormatting>
  <conditionalFormatting sqref="BB110:BB111">
    <cfRule type="expression" dxfId="16807" priority="5201">
      <formula>IF(BB110="Validar","Rojo","Verde")</formula>
    </cfRule>
  </conditionalFormatting>
  <conditionalFormatting sqref="BB117:BB123">
    <cfRule type="expression" dxfId="16806" priority="5257">
      <formula>IF(BB117="Validar","Rojo","Verde")</formula>
    </cfRule>
  </conditionalFormatting>
  <conditionalFormatting sqref="BB6:BB16">
    <cfRule type="expression" dxfId="16805"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6804" priority="5286">
      <formula>BA6&lt;0</formula>
    </cfRule>
  </conditionalFormatting>
  <conditionalFormatting sqref="BB10">
    <cfRule type="colorScale" priority="5253">
      <colorScale>
        <cfvo type="min"/>
        <cfvo type="max"/>
        <color theme="0"/>
        <color theme="0"/>
      </colorScale>
    </cfRule>
    <cfRule type="expression" dxfId="16803" priority="5254">
      <formula>BA10&lt;0</formula>
    </cfRule>
  </conditionalFormatting>
  <conditionalFormatting sqref="BB11:BB14">
    <cfRule type="colorScale" priority="5283">
      <colorScale>
        <cfvo type="min"/>
        <cfvo type="max"/>
        <color theme="0"/>
        <color theme="0"/>
      </colorScale>
    </cfRule>
    <cfRule type="expression" dxfId="16802" priority="5284">
      <formula>BA11&lt;0</formula>
    </cfRule>
  </conditionalFormatting>
  <conditionalFormatting sqref="BB15">
    <cfRule type="colorScale" priority="5250">
      <colorScale>
        <cfvo type="min"/>
        <cfvo type="max"/>
        <color theme="0"/>
        <color theme="0"/>
      </colorScale>
    </cfRule>
    <cfRule type="expression" dxfId="16801" priority="5252">
      <formula>BA15&lt;0</formula>
    </cfRule>
  </conditionalFormatting>
  <conditionalFormatting sqref="BB16">
    <cfRule type="colorScale" priority="5281">
      <colorScale>
        <cfvo type="min"/>
        <cfvo type="max"/>
        <color theme="0"/>
        <color theme="0"/>
      </colorScale>
    </cfRule>
    <cfRule type="expression" dxfId="16800" priority="5282">
      <formula>BA16&lt;0</formula>
    </cfRule>
  </conditionalFormatting>
  <conditionalFormatting sqref="BB18">
    <cfRule type="colorScale" priority="5246">
      <colorScale>
        <cfvo type="min"/>
        <cfvo type="max"/>
        <color theme="0"/>
        <color theme="0"/>
      </colorScale>
    </cfRule>
    <cfRule type="expression" dxfId="16799" priority="5248">
      <formula>BA18&lt;0</formula>
    </cfRule>
  </conditionalFormatting>
  <conditionalFormatting sqref="BB18:BB19">
    <cfRule type="expression" dxfId="16798"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6797" priority="5280">
      <formula>BA19&lt;0</formula>
    </cfRule>
  </conditionalFormatting>
  <conditionalFormatting sqref="BB23">
    <cfRule type="colorScale" priority="5242">
      <colorScale>
        <cfvo type="min"/>
        <cfvo type="max"/>
        <color theme="0"/>
        <color theme="0"/>
      </colorScale>
    </cfRule>
    <cfRule type="expression" dxfId="16796" priority="5244">
      <formula>BA23&lt;0</formula>
    </cfRule>
  </conditionalFormatting>
  <conditionalFormatting sqref="BB23:BB24">
    <cfRule type="expression" dxfId="16795"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6794" priority="5276">
      <formula>BA24&lt;0</formula>
    </cfRule>
  </conditionalFormatting>
  <conditionalFormatting sqref="BB26">
    <cfRule type="colorScale" priority="5238">
      <colorScale>
        <cfvo type="min"/>
        <cfvo type="max"/>
        <color theme="0"/>
        <color theme="0"/>
      </colorScale>
    </cfRule>
    <cfRule type="expression" dxfId="16793" priority="5240">
      <formula>BA26&lt;0</formula>
    </cfRule>
  </conditionalFormatting>
  <conditionalFormatting sqref="BB26:BB27">
    <cfRule type="expression" dxfId="16792"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6791" priority="5274">
      <formula>BA27&lt;0</formula>
    </cfRule>
  </conditionalFormatting>
  <conditionalFormatting sqref="BB29">
    <cfRule type="colorScale" priority="5234">
      <colorScale>
        <cfvo type="min"/>
        <cfvo type="max"/>
        <color theme="0"/>
        <color theme="0"/>
      </colorScale>
    </cfRule>
    <cfRule type="expression" dxfId="16790" priority="5236">
      <formula>BA29&lt;0</formula>
    </cfRule>
  </conditionalFormatting>
  <conditionalFormatting sqref="BB29:BB30">
    <cfRule type="expression" dxfId="16789"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6788" priority="5272">
      <formula>BA30&lt;0</formula>
    </cfRule>
  </conditionalFormatting>
  <conditionalFormatting sqref="BB39">
    <cfRule type="colorScale" priority="5230">
      <colorScale>
        <cfvo type="min"/>
        <cfvo type="max"/>
        <color theme="0"/>
        <color theme="0"/>
      </colorScale>
    </cfRule>
    <cfRule type="expression" dxfId="16787" priority="5232">
      <formula>BA39&lt;0</formula>
    </cfRule>
  </conditionalFormatting>
  <conditionalFormatting sqref="BB39:BB66">
    <cfRule type="expression" dxfId="16786"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6785" priority="5270">
      <formula>BA40&lt;0</formula>
    </cfRule>
  </conditionalFormatting>
  <conditionalFormatting sqref="BB68">
    <cfRule type="colorScale" priority="5226">
      <colorScale>
        <cfvo type="min"/>
        <cfvo type="max"/>
        <color theme="0"/>
        <color theme="0"/>
      </colorScale>
    </cfRule>
    <cfRule type="expression" dxfId="16784" priority="5228">
      <formula>BA68&lt;0</formula>
    </cfRule>
  </conditionalFormatting>
  <conditionalFormatting sqref="BB68:BB81">
    <cfRule type="expression" dxfId="16783"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6782" priority="5288">
      <formula>BA69&lt;0</formula>
    </cfRule>
  </conditionalFormatting>
  <conditionalFormatting sqref="BB83">
    <cfRule type="colorScale" priority="5209">
      <colorScale>
        <cfvo type="min"/>
        <cfvo type="max"/>
        <color theme="0"/>
        <color theme="0"/>
      </colorScale>
    </cfRule>
    <cfRule type="expression" dxfId="16781" priority="5211">
      <formula>BA83&lt;0</formula>
    </cfRule>
  </conditionalFormatting>
  <conditionalFormatting sqref="BB83:BB91">
    <cfRule type="expression" dxfId="16780"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6779" priority="5268">
      <formula>BA84&lt;0</formula>
    </cfRule>
  </conditionalFormatting>
  <conditionalFormatting sqref="BB93">
    <cfRule type="colorScale" priority="5222">
      <colorScale>
        <cfvo type="min"/>
        <cfvo type="max"/>
        <color theme="0"/>
        <color theme="0"/>
      </colorScale>
    </cfRule>
    <cfRule type="expression" dxfId="16778" priority="5224">
      <formula>BA93&lt;0</formula>
    </cfRule>
  </conditionalFormatting>
  <conditionalFormatting sqref="BB93:BB102">
    <cfRule type="expression" dxfId="16777"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6776" priority="5266">
      <formula>BA94&lt;0</formula>
    </cfRule>
  </conditionalFormatting>
  <conditionalFormatting sqref="BB104">
    <cfRule type="colorScale" priority="5218">
      <colorScale>
        <cfvo type="min"/>
        <cfvo type="max"/>
        <color theme="0"/>
        <color theme="0"/>
      </colorScale>
    </cfRule>
    <cfRule type="expression" dxfId="16775" priority="5220">
      <formula>BA104&lt;0</formula>
    </cfRule>
  </conditionalFormatting>
  <conditionalFormatting sqref="BB104:BB106">
    <cfRule type="expression" dxfId="16774"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6773" priority="5264">
      <formula>BA105&lt;0</formula>
    </cfRule>
  </conditionalFormatting>
  <conditionalFormatting sqref="BB110">
    <cfRule type="colorScale" priority="5261">
      <colorScale>
        <cfvo type="min"/>
        <cfvo type="max"/>
        <color theme="0"/>
        <color theme="0"/>
      </colorScale>
    </cfRule>
    <cfRule type="expression" dxfId="16772"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6771"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6770" priority="5260">
      <formula>BA117&lt;0</formula>
    </cfRule>
  </conditionalFormatting>
  <conditionalFormatting sqref="BB125">
    <cfRule type="colorScale" priority="5214">
      <colorScale>
        <cfvo type="min"/>
        <cfvo type="max"/>
        <color theme="0"/>
        <color theme="0"/>
      </colorScale>
    </cfRule>
    <cfRule type="expression" dxfId="16769" priority="5216">
      <formula>BA125&lt;0</formula>
    </cfRule>
  </conditionalFormatting>
  <conditionalFormatting sqref="BB125:BB134">
    <cfRule type="expression" dxfId="16768"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6767" priority="5256">
      <formula>BA126&lt;0</formula>
    </cfRule>
  </conditionalFormatting>
  <conditionalFormatting sqref="BF110:BF111">
    <cfRule type="expression" dxfId="16766" priority="5112">
      <formula>IF(BF110="Validar","Rojo","Verde")</formula>
    </cfRule>
  </conditionalFormatting>
  <conditionalFormatting sqref="BF117:BF123">
    <cfRule type="expression" dxfId="16765" priority="5168">
      <formula>IF(BF117="Validar","Rojo","Verde")</formula>
    </cfRule>
  </conditionalFormatting>
  <conditionalFormatting sqref="BF117:BF123">
    <cfRule type="expression" priority="5170">
      <formula>#REF!</formula>
    </cfRule>
  </conditionalFormatting>
  <conditionalFormatting sqref="BF6:BF16">
    <cfRule type="expression" dxfId="16764"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6763" priority="5197">
      <formula>BE6&lt;0</formula>
    </cfRule>
  </conditionalFormatting>
  <conditionalFormatting sqref="BF10">
    <cfRule type="colorScale" priority="5164">
      <colorScale>
        <cfvo type="min"/>
        <cfvo type="max"/>
        <color theme="0"/>
        <color theme="0"/>
      </colorScale>
    </cfRule>
    <cfRule type="expression" dxfId="16762" priority="5165">
      <formula>BE10&lt;0</formula>
    </cfRule>
  </conditionalFormatting>
  <conditionalFormatting sqref="BF11:BF14">
    <cfRule type="colorScale" priority="5194">
      <colorScale>
        <cfvo type="min"/>
        <cfvo type="max"/>
        <color theme="0"/>
        <color theme="0"/>
      </colorScale>
    </cfRule>
    <cfRule type="expression" dxfId="16761" priority="5195">
      <formula>BE11&lt;0</formula>
    </cfRule>
  </conditionalFormatting>
  <conditionalFormatting sqref="BF15">
    <cfRule type="colorScale" priority="5161">
      <colorScale>
        <cfvo type="min"/>
        <cfvo type="max"/>
        <color theme="0"/>
        <color theme="0"/>
      </colorScale>
    </cfRule>
    <cfRule type="expression" dxfId="16760" priority="5163">
      <formula>BE15&lt;0</formula>
    </cfRule>
  </conditionalFormatting>
  <conditionalFormatting sqref="BF16">
    <cfRule type="colorScale" priority="5192">
      <colorScale>
        <cfvo type="min"/>
        <cfvo type="max"/>
        <color theme="0"/>
        <color theme="0"/>
      </colorScale>
    </cfRule>
    <cfRule type="expression" dxfId="16759" priority="5193">
      <formula>BE16&lt;0</formula>
    </cfRule>
  </conditionalFormatting>
  <conditionalFormatting sqref="BF18">
    <cfRule type="colorScale" priority="5157">
      <colorScale>
        <cfvo type="min"/>
        <cfvo type="max"/>
        <color theme="0"/>
        <color theme="0"/>
      </colorScale>
    </cfRule>
    <cfRule type="expression" dxfId="16758" priority="5159">
      <formula>BE18&lt;0</formula>
    </cfRule>
  </conditionalFormatting>
  <conditionalFormatting sqref="BF18:BF19">
    <cfRule type="expression" dxfId="16757"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6756" priority="5191">
      <formula>BE19&lt;0</formula>
    </cfRule>
  </conditionalFormatting>
  <conditionalFormatting sqref="BF23">
    <cfRule type="colorScale" priority="5153">
      <colorScale>
        <cfvo type="min"/>
        <cfvo type="max"/>
        <color theme="0"/>
        <color theme="0"/>
      </colorScale>
    </cfRule>
    <cfRule type="expression" dxfId="16755" priority="5155">
      <formula>BE23&lt;0</formula>
    </cfRule>
  </conditionalFormatting>
  <conditionalFormatting sqref="BF23:BF24">
    <cfRule type="expression" dxfId="16754"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6753" priority="5187">
      <formula>BE24&lt;0</formula>
    </cfRule>
  </conditionalFormatting>
  <conditionalFormatting sqref="BF26">
    <cfRule type="colorScale" priority="5149">
      <colorScale>
        <cfvo type="min"/>
        <cfvo type="max"/>
        <color theme="0"/>
        <color theme="0"/>
      </colorScale>
    </cfRule>
    <cfRule type="expression" dxfId="16752" priority="5151">
      <formula>BE26&lt;0</formula>
    </cfRule>
  </conditionalFormatting>
  <conditionalFormatting sqref="BF26:BF27">
    <cfRule type="expression" dxfId="16751"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6750" priority="5185">
      <formula>BE27&lt;0</formula>
    </cfRule>
  </conditionalFormatting>
  <conditionalFormatting sqref="BF29">
    <cfRule type="colorScale" priority="5145">
      <colorScale>
        <cfvo type="min"/>
        <cfvo type="max"/>
        <color theme="0"/>
        <color theme="0"/>
      </colorScale>
    </cfRule>
    <cfRule type="expression" dxfId="16749" priority="5147">
      <formula>BE29&lt;0</formula>
    </cfRule>
  </conditionalFormatting>
  <conditionalFormatting sqref="BF29:BF30">
    <cfRule type="expression" dxfId="16748"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6747" priority="5183">
      <formula>BE30&lt;0</formula>
    </cfRule>
  </conditionalFormatting>
  <conditionalFormatting sqref="BF39">
    <cfRule type="colorScale" priority="5141">
      <colorScale>
        <cfvo type="min"/>
        <cfvo type="max"/>
        <color theme="0"/>
        <color theme="0"/>
      </colorScale>
    </cfRule>
    <cfRule type="expression" dxfId="16746" priority="5143">
      <formula>BE39&lt;0</formula>
    </cfRule>
  </conditionalFormatting>
  <conditionalFormatting sqref="BF39:BF66">
    <cfRule type="expression" dxfId="16745"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6744" priority="5181">
      <formula>BE40&lt;0</formula>
    </cfRule>
  </conditionalFormatting>
  <conditionalFormatting sqref="BF68">
    <cfRule type="colorScale" priority="5137">
      <colorScale>
        <cfvo type="min"/>
        <cfvo type="max"/>
        <color theme="0"/>
        <color theme="0"/>
      </colorScale>
    </cfRule>
    <cfRule type="expression" dxfId="16743" priority="5139">
      <formula>BE68&lt;0</formula>
    </cfRule>
  </conditionalFormatting>
  <conditionalFormatting sqref="BF68:BF81">
    <cfRule type="expression" dxfId="16742"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6741" priority="5199">
      <formula>BE69&lt;0</formula>
    </cfRule>
  </conditionalFormatting>
  <conditionalFormatting sqref="BF83">
    <cfRule type="colorScale" priority="5120">
      <colorScale>
        <cfvo type="min"/>
        <cfvo type="max"/>
        <color theme="0"/>
        <color theme="0"/>
      </colorScale>
    </cfRule>
    <cfRule type="expression" dxfId="16740" priority="5122">
      <formula>BE83&lt;0</formula>
    </cfRule>
  </conditionalFormatting>
  <conditionalFormatting sqref="BF83:BF91">
    <cfRule type="expression" dxfId="16739"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6738" priority="5179">
      <formula>BE84&lt;0</formula>
    </cfRule>
  </conditionalFormatting>
  <conditionalFormatting sqref="BF93">
    <cfRule type="colorScale" priority="5133">
      <colorScale>
        <cfvo type="min"/>
        <cfvo type="max"/>
        <color theme="0"/>
        <color theme="0"/>
      </colorScale>
    </cfRule>
    <cfRule type="expression" dxfId="16737" priority="5135">
      <formula>BE93&lt;0</formula>
    </cfRule>
  </conditionalFormatting>
  <conditionalFormatting sqref="BF93:BF102">
    <cfRule type="expression" dxfId="16736"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6735" priority="5177">
      <formula>BE94&lt;0</formula>
    </cfRule>
  </conditionalFormatting>
  <conditionalFormatting sqref="BF104">
    <cfRule type="colorScale" priority="5129">
      <colorScale>
        <cfvo type="min"/>
        <cfvo type="max"/>
        <color theme="0"/>
        <color theme="0"/>
      </colorScale>
    </cfRule>
    <cfRule type="expression" dxfId="16734" priority="5131">
      <formula>BE104&lt;0</formula>
    </cfRule>
  </conditionalFormatting>
  <conditionalFormatting sqref="BF104:BF106">
    <cfRule type="expression" dxfId="16733"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6732" priority="5175">
      <formula>BE105&lt;0</formula>
    </cfRule>
  </conditionalFormatting>
  <conditionalFormatting sqref="BF110">
    <cfRule type="colorScale" priority="5172">
      <colorScale>
        <cfvo type="min"/>
        <cfvo type="max"/>
        <color theme="0"/>
        <color theme="0"/>
      </colorScale>
    </cfRule>
    <cfRule type="expression" dxfId="16731"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6730" priority="5115">
      <formula>BE111&lt;0</formula>
    </cfRule>
  </conditionalFormatting>
  <conditionalFormatting sqref="BF117:BF123">
    <cfRule type="colorScale" priority="5169">
      <colorScale>
        <cfvo type="min"/>
        <cfvo type="max"/>
        <color theme="0"/>
        <color theme="0"/>
      </colorScale>
    </cfRule>
    <cfRule type="expression" dxfId="16729" priority="5171">
      <formula>BE117&lt;0</formula>
    </cfRule>
  </conditionalFormatting>
  <conditionalFormatting sqref="BF125">
    <cfRule type="colorScale" priority="5125">
      <colorScale>
        <cfvo type="min"/>
        <cfvo type="max"/>
        <color theme="0"/>
        <color theme="0"/>
      </colorScale>
    </cfRule>
    <cfRule type="expression" dxfId="16728" priority="5127">
      <formula>BE125&lt;0</formula>
    </cfRule>
  </conditionalFormatting>
  <conditionalFormatting sqref="BF125:BF134">
    <cfRule type="expression" dxfId="16727"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6726" priority="5167">
      <formula>BE126&lt;0</formula>
    </cfRule>
  </conditionalFormatting>
  <conditionalFormatting sqref="BM110:BM111">
    <cfRule type="expression" dxfId="16725" priority="4578">
      <formula>IF(BM110="Validar","Rojo","Verde")</formula>
    </cfRule>
  </conditionalFormatting>
  <conditionalFormatting sqref="BZ110:BZ111">
    <cfRule type="expression" dxfId="16724" priority="5023">
      <formula>IF(BZ110="Validar","Rojo","Verde")</formula>
    </cfRule>
  </conditionalFormatting>
  <conditionalFormatting sqref="BZ117:BZ123">
    <cfRule type="expression" dxfId="16723" priority="5079">
      <formula>IF(BZ117="Validar","Rojo","Verde")</formula>
    </cfRule>
  </conditionalFormatting>
  <conditionalFormatting sqref="BZ6:BZ16">
    <cfRule type="expression" dxfId="16722"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6721" priority="5108">
      <formula>BY6&lt;0</formula>
    </cfRule>
  </conditionalFormatting>
  <conditionalFormatting sqref="BZ10">
    <cfRule type="colorScale" priority="5075">
      <colorScale>
        <cfvo type="min"/>
        <cfvo type="max"/>
        <color theme="0"/>
        <color theme="0"/>
      </colorScale>
    </cfRule>
    <cfRule type="expression" dxfId="16720" priority="5076">
      <formula>BY10&lt;0</formula>
    </cfRule>
  </conditionalFormatting>
  <conditionalFormatting sqref="BZ11:BZ14">
    <cfRule type="colorScale" priority="5105">
      <colorScale>
        <cfvo type="min"/>
        <cfvo type="max"/>
        <color theme="0"/>
        <color theme="0"/>
      </colorScale>
    </cfRule>
    <cfRule type="expression" dxfId="16719" priority="5106">
      <formula>BY11&lt;0</formula>
    </cfRule>
  </conditionalFormatting>
  <conditionalFormatting sqref="BZ15">
    <cfRule type="colorScale" priority="5072">
      <colorScale>
        <cfvo type="min"/>
        <cfvo type="max"/>
        <color theme="0"/>
        <color theme="0"/>
      </colorScale>
    </cfRule>
    <cfRule type="expression" dxfId="16718" priority="5074">
      <formula>BY15&lt;0</formula>
    </cfRule>
  </conditionalFormatting>
  <conditionalFormatting sqref="BZ16">
    <cfRule type="colorScale" priority="5103">
      <colorScale>
        <cfvo type="min"/>
        <cfvo type="max"/>
        <color theme="0"/>
        <color theme="0"/>
      </colorScale>
    </cfRule>
    <cfRule type="expression" dxfId="16717" priority="5104">
      <formula>BY16&lt;0</formula>
    </cfRule>
  </conditionalFormatting>
  <conditionalFormatting sqref="BZ18">
    <cfRule type="colorScale" priority="5068">
      <colorScale>
        <cfvo type="min"/>
        <cfvo type="max"/>
        <color theme="0"/>
        <color theme="0"/>
      </colorScale>
    </cfRule>
    <cfRule type="expression" dxfId="16716" priority="5070">
      <formula>BY18&lt;0</formula>
    </cfRule>
  </conditionalFormatting>
  <conditionalFormatting sqref="BZ18:BZ19">
    <cfRule type="expression" dxfId="16715"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6714" priority="5102">
      <formula>BY19&lt;0</formula>
    </cfRule>
  </conditionalFormatting>
  <conditionalFormatting sqref="BZ23">
    <cfRule type="colorScale" priority="5064">
      <colorScale>
        <cfvo type="min"/>
        <cfvo type="max"/>
        <color theme="0"/>
        <color theme="0"/>
      </colorScale>
    </cfRule>
    <cfRule type="expression" dxfId="16713" priority="5066">
      <formula>BY23&lt;0</formula>
    </cfRule>
  </conditionalFormatting>
  <conditionalFormatting sqref="BZ23:BZ24">
    <cfRule type="expression" dxfId="16712"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6711" priority="5098">
      <formula>BY24&lt;0</formula>
    </cfRule>
  </conditionalFormatting>
  <conditionalFormatting sqref="BZ26">
    <cfRule type="colorScale" priority="5060">
      <colorScale>
        <cfvo type="min"/>
        <cfvo type="max"/>
        <color theme="0"/>
        <color theme="0"/>
      </colorScale>
    </cfRule>
    <cfRule type="expression" dxfId="16710" priority="5062">
      <formula>BY26&lt;0</formula>
    </cfRule>
  </conditionalFormatting>
  <conditionalFormatting sqref="BZ26:BZ27">
    <cfRule type="expression" dxfId="16709"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6708" priority="5096">
      <formula>BY27&lt;0</formula>
    </cfRule>
  </conditionalFormatting>
  <conditionalFormatting sqref="BZ29">
    <cfRule type="colorScale" priority="5056">
      <colorScale>
        <cfvo type="min"/>
        <cfvo type="max"/>
        <color theme="0"/>
        <color theme="0"/>
      </colorScale>
    </cfRule>
    <cfRule type="expression" dxfId="16707" priority="5058">
      <formula>BY29&lt;0</formula>
    </cfRule>
  </conditionalFormatting>
  <conditionalFormatting sqref="BZ29:BZ30">
    <cfRule type="expression" dxfId="16706"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6705" priority="5094">
      <formula>BY30&lt;0</formula>
    </cfRule>
  </conditionalFormatting>
  <conditionalFormatting sqref="BZ39">
    <cfRule type="colorScale" priority="5052">
      <colorScale>
        <cfvo type="min"/>
        <cfvo type="max"/>
        <color theme="0"/>
        <color theme="0"/>
      </colorScale>
    </cfRule>
    <cfRule type="expression" dxfId="16704" priority="5054">
      <formula>BY39&lt;0</formula>
    </cfRule>
  </conditionalFormatting>
  <conditionalFormatting sqref="BZ39:BZ66">
    <cfRule type="expression" dxfId="16703"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6702" priority="5092">
      <formula>BY40&lt;0</formula>
    </cfRule>
  </conditionalFormatting>
  <conditionalFormatting sqref="BZ68">
    <cfRule type="colorScale" priority="5048">
      <colorScale>
        <cfvo type="min"/>
        <cfvo type="max"/>
        <color theme="0"/>
        <color theme="0"/>
      </colorScale>
    </cfRule>
    <cfRule type="expression" dxfId="16701" priority="5050">
      <formula>BY68&lt;0</formula>
    </cfRule>
  </conditionalFormatting>
  <conditionalFormatting sqref="BZ68:BZ81">
    <cfRule type="expression" dxfId="16700"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6699" priority="5110">
      <formula>BY69&lt;0</formula>
    </cfRule>
  </conditionalFormatting>
  <conditionalFormatting sqref="BZ83">
    <cfRule type="colorScale" priority="5031">
      <colorScale>
        <cfvo type="min"/>
        <cfvo type="max"/>
        <color theme="0"/>
        <color theme="0"/>
      </colorScale>
    </cfRule>
    <cfRule type="expression" dxfId="16698" priority="5033">
      <formula>BY83&lt;0</formula>
    </cfRule>
  </conditionalFormatting>
  <conditionalFormatting sqref="BZ83:BZ91">
    <cfRule type="expression" dxfId="16697"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6696" priority="5090">
      <formula>BY84&lt;0</formula>
    </cfRule>
  </conditionalFormatting>
  <conditionalFormatting sqref="BZ93">
    <cfRule type="colorScale" priority="5044">
      <colorScale>
        <cfvo type="min"/>
        <cfvo type="max"/>
        <color theme="0"/>
        <color theme="0"/>
      </colorScale>
    </cfRule>
    <cfRule type="expression" dxfId="16695" priority="5046">
      <formula>BY93&lt;0</formula>
    </cfRule>
  </conditionalFormatting>
  <conditionalFormatting sqref="BZ93:BZ102">
    <cfRule type="expression" dxfId="16694"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6693" priority="5088">
      <formula>BY94&lt;0</formula>
    </cfRule>
  </conditionalFormatting>
  <conditionalFormatting sqref="BZ104">
    <cfRule type="colorScale" priority="5040">
      <colorScale>
        <cfvo type="min"/>
        <cfvo type="max"/>
        <color theme="0"/>
        <color theme="0"/>
      </colorScale>
    </cfRule>
    <cfRule type="expression" dxfId="16692" priority="5042">
      <formula>BY104&lt;0</formula>
    </cfRule>
  </conditionalFormatting>
  <conditionalFormatting sqref="BZ104:BZ106">
    <cfRule type="expression" dxfId="16691"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6690" priority="5086">
      <formula>BY105&lt;0</formula>
    </cfRule>
  </conditionalFormatting>
  <conditionalFormatting sqref="BZ110">
    <cfRule type="colorScale" priority="5083">
      <colorScale>
        <cfvo type="min"/>
        <cfvo type="max"/>
        <color theme="0"/>
        <color theme="0"/>
      </colorScale>
    </cfRule>
    <cfRule type="expression" dxfId="16689"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6688"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6687" priority="5082">
      <formula>BY117&lt;0</formula>
    </cfRule>
  </conditionalFormatting>
  <conditionalFormatting sqref="BZ125">
    <cfRule type="colorScale" priority="5036">
      <colorScale>
        <cfvo type="min"/>
        <cfvo type="max"/>
        <color theme="0"/>
        <color theme="0"/>
      </colorScale>
    </cfRule>
    <cfRule type="expression" dxfId="16686" priority="5038">
      <formula>BY125&lt;0</formula>
    </cfRule>
  </conditionalFormatting>
  <conditionalFormatting sqref="BZ125:BZ134">
    <cfRule type="expression" dxfId="16685"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6684" priority="5078">
      <formula>BY126&lt;0</formula>
    </cfRule>
  </conditionalFormatting>
  <conditionalFormatting sqref="BT117:BT123">
    <cfRule type="expression" dxfId="16683" priority="4545">
      <formula>IF(BT117="Validar","Rojo","Verde")</formula>
    </cfRule>
  </conditionalFormatting>
  <conditionalFormatting sqref="AP117:AP123">
    <cfRule type="expression" dxfId="16682" priority="4723">
      <formula>IF(AP117="Validar","Rojo","Verde")</formula>
    </cfRule>
  </conditionalFormatting>
  <conditionalFormatting sqref="AI29:AI30">
    <cfRule type="expression" dxfId="16681" priority="4788">
      <formula>IF(AI29="Validar","Rojo","Verde")</formula>
    </cfRule>
    <cfRule type="expression" priority="4790">
      <formula>#REF!</formula>
    </cfRule>
  </conditionalFormatting>
  <conditionalFormatting sqref="CX110:CX111">
    <cfRule type="expression" dxfId="16680" priority="4934">
      <formula>IF(CX110="Validar","Rojo","Verde")</formula>
    </cfRule>
  </conditionalFormatting>
  <conditionalFormatting sqref="CX117:CX123">
    <cfRule type="expression" dxfId="16679" priority="4990">
      <formula>IF(CX117="Validar","Rojo","Verde")</formula>
    </cfRule>
  </conditionalFormatting>
  <conditionalFormatting sqref="CX6:CX16">
    <cfRule type="expression" dxfId="16678"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6677" priority="5019">
      <formula>CW6&lt;0</formula>
    </cfRule>
  </conditionalFormatting>
  <conditionalFormatting sqref="CX10">
    <cfRule type="colorScale" priority="4986">
      <colorScale>
        <cfvo type="min"/>
        <cfvo type="max"/>
        <color theme="0"/>
        <color theme="0"/>
      </colorScale>
    </cfRule>
    <cfRule type="expression" dxfId="16676" priority="4987">
      <formula>CW10&lt;0</formula>
    </cfRule>
  </conditionalFormatting>
  <conditionalFormatting sqref="CX11:CX14">
    <cfRule type="colorScale" priority="5016">
      <colorScale>
        <cfvo type="min"/>
        <cfvo type="max"/>
        <color theme="0"/>
        <color theme="0"/>
      </colorScale>
    </cfRule>
    <cfRule type="expression" dxfId="16675" priority="5017">
      <formula>CW11&lt;0</formula>
    </cfRule>
  </conditionalFormatting>
  <conditionalFormatting sqref="CX15">
    <cfRule type="colorScale" priority="4983">
      <colorScale>
        <cfvo type="min"/>
        <cfvo type="max"/>
        <color theme="0"/>
        <color theme="0"/>
      </colorScale>
    </cfRule>
    <cfRule type="expression" dxfId="16674" priority="4985">
      <formula>CW15&lt;0</formula>
    </cfRule>
  </conditionalFormatting>
  <conditionalFormatting sqref="CX16">
    <cfRule type="colorScale" priority="5014">
      <colorScale>
        <cfvo type="min"/>
        <cfvo type="max"/>
        <color theme="0"/>
        <color theme="0"/>
      </colorScale>
    </cfRule>
    <cfRule type="expression" dxfId="16673" priority="5015">
      <formula>CW16&lt;0</formula>
    </cfRule>
  </conditionalFormatting>
  <conditionalFormatting sqref="CX18">
    <cfRule type="colorScale" priority="4979">
      <colorScale>
        <cfvo type="min"/>
        <cfvo type="max"/>
        <color theme="0"/>
        <color theme="0"/>
      </colorScale>
    </cfRule>
    <cfRule type="expression" dxfId="16672" priority="4981">
      <formula>CW18&lt;0</formula>
    </cfRule>
  </conditionalFormatting>
  <conditionalFormatting sqref="CX18:CX19">
    <cfRule type="expression" dxfId="16671"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6670" priority="5013">
      <formula>CW19&lt;0</formula>
    </cfRule>
  </conditionalFormatting>
  <conditionalFormatting sqref="CX23">
    <cfRule type="colorScale" priority="4975">
      <colorScale>
        <cfvo type="min"/>
        <cfvo type="max"/>
        <color theme="0"/>
        <color theme="0"/>
      </colorScale>
    </cfRule>
    <cfRule type="expression" dxfId="16669" priority="4977">
      <formula>CW23&lt;0</formula>
    </cfRule>
  </conditionalFormatting>
  <conditionalFormatting sqref="CX23:CX24">
    <cfRule type="expression" dxfId="16668"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6667" priority="5009">
      <formula>CW24&lt;0</formula>
    </cfRule>
  </conditionalFormatting>
  <conditionalFormatting sqref="CX26">
    <cfRule type="colorScale" priority="4971">
      <colorScale>
        <cfvo type="min"/>
        <cfvo type="max"/>
        <color theme="0"/>
        <color theme="0"/>
      </colorScale>
    </cfRule>
    <cfRule type="expression" dxfId="16666" priority="4973">
      <formula>CW26&lt;0</formula>
    </cfRule>
  </conditionalFormatting>
  <conditionalFormatting sqref="CX26:CX27">
    <cfRule type="expression" dxfId="16665"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6664" priority="5007">
      <formula>CW27&lt;0</formula>
    </cfRule>
  </conditionalFormatting>
  <conditionalFormatting sqref="CX29">
    <cfRule type="colorScale" priority="4967">
      <colorScale>
        <cfvo type="min"/>
        <cfvo type="max"/>
        <color theme="0"/>
        <color theme="0"/>
      </colorScale>
    </cfRule>
    <cfRule type="expression" dxfId="16663" priority="4969">
      <formula>CW29&lt;0</formula>
    </cfRule>
  </conditionalFormatting>
  <conditionalFormatting sqref="CX29:CX30">
    <cfRule type="expression" dxfId="16662"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6661" priority="5005">
      <formula>CW30&lt;0</formula>
    </cfRule>
  </conditionalFormatting>
  <conditionalFormatting sqref="CX39">
    <cfRule type="colorScale" priority="4963">
      <colorScale>
        <cfvo type="min"/>
        <cfvo type="max"/>
        <color theme="0"/>
        <color theme="0"/>
      </colorScale>
    </cfRule>
    <cfRule type="expression" dxfId="16660" priority="4965">
      <formula>CW39&lt;0</formula>
    </cfRule>
  </conditionalFormatting>
  <conditionalFormatting sqref="CX39:CX66">
    <cfRule type="expression" dxfId="16659"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6658" priority="5003">
      <formula>CW40&lt;0</formula>
    </cfRule>
  </conditionalFormatting>
  <conditionalFormatting sqref="CX68">
    <cfRule type="colorScale" priority="4959">
      <colorScale>
        <cfvo type="min"/>
        <cfvo type="max"/>
        <color theme="0"/>
        <color theme="0"/>
      </colorScale>
    </cfRule>
    <cfRule type="expression" dxfId="16657" priority="4961">
      <formula>CW68&lt;0</formula>
    </cfRule>
  </conditionalFormatting>
  <conditionalFormatting sqref="CX68:CX81">
    <cfRule type="expression" dxfId="16656"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6655" priority="5021">
      <formula>CW69&lt;0</formula>
    </cfRule>
  </conditionalFormatting>
  <conditionalFormatting sqref="CX83">
    <cfRule type="colorScale" priority="4942">
      <colorScale>
        <cfvo type="min"/>
        <cfvo type="max"/>
        <color theme="0"/>
        <color theme="0"/>
      </colorScale>
    </cfRule>
    <cfRule type="expression" dxfId="16654" priority="4944">
      <formula>CW83&lt;0</formula>
    </cfRule>
  </conditionalFormatting>
  <conditionalFormatting sqref="CX83:CX91">
    <cfRule type="expression" dxfId="16653"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6652" priority="5001">
      <formula>CW84&lt;0</formula>
    </cfRule>
  </conditionalFormatting>
  <conditionalFormatting sqref="CX93">
    <cfRule type="colorScale" priority="4955">
      <colorScale>
        <cfvo type="min"/>
        <cfvo type="max"/>
        <color theme="0"/>
        <color theme="0"/>
      </colorScale>
    </cfRule>
    <cfRule type="expression" dxfId="16651" priority="4957">
      <formula>CW93&lt;0</formula>
    </cfRule>
  </conditionalFormatting>
  <conditionalFormatting sqref="CX93:CX102">
    <cfRule type="expression" dxfId="16650"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6649" priority="4999">
      <formula>CW94&lt;0</formula>
    </cfRule>
  </conditionalFormatting>
  <conditionalFormatting sqref="CX104">
    <cfRule type="colorScale" priority="4951">
      <colorScale>
        <cfvo type="min"/>
        <cfvo type="max"/>
        <color theme="0"/>
        <color theme="0"/>
      </colorScale>
    </cfRule>
    <cfRule type="expression" dxfId="16648" priority="4953">
      <formula>CW104&lt;0</formula>
    </cfRule>
  </conditionalFormatting>
  <conditionalFormatting sqref="CX104:CX106">
    <cfRule type="expression" dxfId="16647"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6646" priority="4997">
      <formula>CW105&lt;0</formula>
    </cfRule>
  </conditionalFormatting>
  <conditionalFormatting sqref="CX110">
    <cfRule type="colorScale" priority="4994">
      <colorScale>
        <cfvo type="min"/>
        <cfvo type="max"/>
        <color theme="0"/>
        <color theme="0"/>
      </colorScale>
    </cfRule>
    <cfRule type="expression" dxfId="16645"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6644"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6643" priority="4993">
      <formula>CW117&lt;0</formula>
    </cfRule>
  </conditionalFormatting>
  <conditionalFormatting sqref="CX125">
    <cfRule type="colorScale" priority="4947">
      <colorScale>
        <cfvo type="min"/>
        <cfvo type="max"/>
        <color theme="0"/>
        <color theme="0"/>
      </colorScale>
    </cfRule>
    <cfRule type="expression" dxfId="16642" priority="4949">
      <formula>CW125&lt;0</formula>
    </cfRule>
  </conditionalFormatting>
  <conditionalFormatting sqref="CX125:CX134">
    <cfRule type="expression" dxfId="16641"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6640" priority="4989">
      <formula>CW126&lt;0</formula>
    </cfRule>
  </conditionalFormatting>
  <conditionalFormatting sqref="CD110:CD111">
    <cfRule type="expression" dxfId="16639" priority="4845">
      <formula>IF(CD110="Validar","Rojo","Verde")</formula>
    </cfRule>
  </conditionalFormatting>
  <conditionalFormatting sqref="CD117:CD123">
    <cfRule type="expression" dxfId="16638" priority="4901">
      <formula>IF(CD117="Validar","Rojo","Verde")</formula>
    </cfRule>
  </conditionalFormatting>
  <conditionalFormatting sqref="CD117:CD123">
    <cfRule type="expression" priority="4903">
      <formula>#REF!</formula>
    </cfRule>
  </conditionalFormatting>
  <conditionalFormatting sqref="CD6:CD16">
    <cfRule type="expression" dxfId="16637"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6636" priority="4930">
      <formula>CC6&lt;0</formula>
    </cfRule>
  </conditionalFormatting>
  <conditionalFormatting sqref="CD10">
    <cfRule type="colorScale" priority="4897">
      <colorScale>
        <cfvo type="min"/>
        <cfvo type="max"/>
        <color theme="0"/>
        <color theme="0"/>
      </colorScale>
    </cfRule>
    <cfRule type="expression" dxfId="16635" priority="4898">
      <formula>CC10&lt;0</formula>
    </cfRule>
  </conditionalFormatting>
  <conditionalFormatting sqref="CD11:CD14">
    <cfRule type="colorScale" priority="4927">
      <colorScale>
        <cfvo type="min"/>
        <cfvo type="max"/>
        <color theme="0"/>
        <color theme="0"/>
      </colorScale>
    </cfRule>
    <cfRule type="expression" dxfId="16634" priority="4928">
      <formula>CC11&lt;0</formula>
    </cfRule>
  </conditionalFormatting>
  <conditionalFormatting sqref="CD15">
    <cfRule type="colorScale" priority="4894">
      <colorScale>
        <cfvo type="min"/>
        <cfvo type="max"/>
        <color theme="0"/>
        <color theme="0"/>
      </colorScale>
    </cfRule>
    <cfRule type="expression" dxfId="16633" priority="4896">
      <formula>CC15&lt;0</formula>
    </cfRule>
  </conditionalFormatting>
  <conditionalFormatting sqref="CD16">
    <cfRule type="colorScale" priority="4925">
      <colorScale>
        <cfvo type="min"/>
        <cfvo type="max"/>
        <color theme="0"/>
        <color theme="0"/>
      </colorScale>
    </cfRule>
    <cfRule type="expression" dxfId="16632" priority="4926">
      <formula>CC16&lt;0</formula>
    </cfRule>
  </conditionalFormatting>
  <conditionalFormatting sqref="CD18">
    <cfRule type="colorScale" priority="4890">
      <colorScale>
        <cfvo type="min"/>
        <cfvo type="max"/>
        <color theme="0"/>
        <color theme="0"/>
      </colorScale>
    </cfRule>
    <cfRule type="expression" dxfId="16631" priority="4892">
      <formula>CC18&lt;0</formula>
    </cfRule>
  </conditionalFormatting>
  <conditionalFormatting sqref="CD18:CD19">
    <cfRule type="expression" dxfId="16630"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6629" priority="4924">
      <formula>CC19&lt;0</formula>
    </cfRule>
  </conditionalFormatting>
  <conditionalFormatting sqref="CD23">
    <cfRule type="colorScale" priority="4886">
      <colorScale>
        <cfvo type="min"/>
        <cfvo type="max"/>
        <color theme="0"/>
        <color theme="0"/>
      </colorScale>
    </cfRule>
    <cfRule type="expression" dxfId="16628" priority="4888">
      <formula>CC23&lt;0</formula>
    </cfRule>
  </conditionalFormatting>
  <conditionalFormatting sqref="CD23:CD24">
    <cfRule type="expression" dxfId="16627"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6626" priority="4920">
      <formula>CC24&lt;0</formula>
    </cfRule>
  </conditionalFormatting>
  <conditionalFormatting sqref="CD26">
    <cfRule type="colorScale" priority="4882">
      <colorScale>
        <cfvo type="min"/>
        <cfvo type="max"/>
        <color theme="0"/>
        <color theme="0"/>
      </colorScale>
    </cfRule>
    <cfRule type="expression" dxfId="16625" priority="4884">
      <formula>CC26&lt;0</formula>
    </cfRule>
  </conditionalFormatting>
  <conditionalFormatting sqref="CD26:CD27">
    <cfRule type="expression" dxfId="16624"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6623" priority="4918">
      <formula>CC27&lt;0</formula>
    </cfRule>
  </conditionalFormatting>
  <conditionalFormatting sqref="CD29">
    <cfRule type="colorScale" priority="4878">
      <colorScale>
        <cfvo type="min"/>
        <cfvo type="max"/>
        <color theme="0"/>
        <color theme="0"/>
      </colorScale>
    </cfRule>
    <cfRule type="expression" dxfId="16622" priority="4880">
      <formula>CC29&lt;0</formula>
    </cfRule>
  </conditionalFormatting>
  <conditionalFormatting sqref="CD29:CD30">
    <cfRule type="expression" dxfId="16621"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6620" priority="4916">
      <formula>CC30&lt;0</formula>
    </cfRule>
  </conditionalFormatting>
  <conditionalFormatting sqref="CD39">
    <cfRule type="colorScale" priority="4874">
      <colorScale>
        <cfvo type="min"/>
        <cfvo type="max"/>
        <color theme="0"/>
        <color theme="0"/>
      </colorScale>
    </cfRule>
    <cfRule type="expression" dxfId="16619" priority="4876">
      <formula>CC39&lt;0</formula>
    </cfRule>
  </conditionalFormatting>
  <conditionalFormatting sqref="CD39:CD66">
    <cfRule type="expression" dxfId="16618"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6617" priority="4914">
      <formula>CC40&lt;0</formula>
    </cfRule>
  </conditionalFormatting>
  <conditionalFormatting sqref="CD68">
    <cfRule type="colorScale" priority="4870">
      <colorScale>
        <cfvo type="min"/>
        <cfvo type="max"/>
        <color theme="0"/>
        <color theme="0"/>
      </colorScale>
    </cfRule>
    <cfRule type="expression" dxfId="16616" priority="4872">
      <formula>CC68&lt;0</formula>
    </cfRule>
  </conditionalFormatting>
  <conditionalFormatting sqref="CD68:CD81">
    <cfRule type="expression" dxfId="16615"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6614" priority="4932">
      <formula>CC69&lt;0</formula>
    </cfRule>
  </conditionalFormatting>
  <conditionalFormatting sqref="CD83">
    <cfRule type="colorScale" priority="4853">
      <colorScale>
        <cfvo type="min"/>
        <cfvo type="max"/>
        <color theme="0"/>
        <color theme="0"/>
      </colorScale>
    </cfRule>
    <cfRule type="expression" dxfId="16613" priority="4855">
      <formula>CC83&lt;0</formula>
    </cfRule>
  </conditionalFormatting>
  <conditionalFormatting sqref="CD83:CD91">
    <cfRule type="expression" dxfId="16612"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6611" priority="4912">
      <formula>CC84&lt;0</formula>
    </cfRule>
  </conditionalFormatting>
  <conditionalFormatting sqref="CD93">
    <cfRule type="colorScale" priority="4866">
      <colorScale>
        <cfvo type="min"/>
        <cfvo type="max"/>
        <color theme="0"/>
        <color theme="0"/>
      </colorScale>
    </cfRule>
    <cfRule type="expression" dxfId="16610" priority="4868">
      <formula>CC93&lt;0</formula>
    </cfRule>
  </conditionalFormatting>
  <conditionalFormatting sqref="CD93:CD102">
    <cfRule type="expression" dxfId="16609"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6608" priority="4910">
      <formula>CC94&lt;0</formula>
    </cfRule>
  </conditionalFormatting>
  <conditionalFormatting sqref="CD104">
    <cfRule type="colorScale" priority="4862">
      <colorScale>
        <cfvo type="min"/>
        <cfvo type="max"/>
        <color theme="0"/>
        <color theme="0"/>
      </colorScale>
    </cfRule>
    <cfRule type="expression" dxfId="16607" priority="4864">
      <formula>CC104&lt;0</formula>
    </cfRule>
  </conditionalFormatting>
  <conditionalFormatting sqref="CD104:CD106">
    <cfRule type="expression" dxfId="16606"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6605" priority="4908">
      <formula>CC105&lt;0</formula>
    </cfRule>
  </conditionalFormatting>
  <conditionalFormatting sqref="CD110">
    <cfRule type="colorScale" priority="4905">
      <colorScale>
        <cfvo type="min"/>
        <cfvo type="max"/>
        <color theme="0"/>
        <color theme="0"/>
      </colorScale>
    </cfRule>
    <cfRule type="expression" dxfId="16604"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6603" priority="4848">
      <formula>CC111&lt;0</formula>
    </cfRule>
  </conditionalFormatting>
  <conditionalFormatting sqref="CD117:CD123">
    <cfRule type="colorScale" priority="4902">
      <colorScale>
        <cfvo type="min"/>
        <cfvo type="max"/>
        <color theme="0"/>
        <color theme="0"/>
      </colorScale>
    </cfRule>
    <cfRule type="expression" dxfId="16602" priority="4904">
      <formula>CC117&lt;0</formula>
    </cfRule>
  </conditionalFormatting>
  <conditionalFormatting sqref="CD125">
    <cfRule type="colorScale" priority="4858">
      <colorScale>
        <cfvo type="min"/>
        <cfvo type="max"/>
        <color theme="0"/>
        <color theme="0"/>
      </colorScale>
    </cfRule>
    <cfRule type="expression" dxfId="16601" priority="4860">
      <formula>CC125&lt;0</formula>
    </cfRule>
  </conditionalFormatting>
  <conditionalFormatting sqref="CD125:CD134">
    <cfRule type="expression" dxfId="16600"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6599" priority="4900">
      <formula>CC126&lt;0</formula>
    </cfRule>
  </conditionalFormatting>
  <conditionalFormatting sqref="J94:J103">
    <cfRule type="expression" dxfId="16598" priority="4030">
      <formula>IF(J94="Validar","Rojo","Verde")</formula>
    </cfRule>
  </conditionalFormatting>
  <conditionalFormatting sqref="AI110:AI111">
    <cfRule type="expression" dxfId="16597" priority="4756">
      <formula>IF(AI110="Validar","Rojo","Verde")</formula>
    </cfRule>
  </conditionalFormatting>
  <conditionalFormatting sqref="AI117:AI123">
    <cfRule type="expression" dxfId="16596" priority="4812">
      <formula>IF(AI117="Validar","Rojo","Verde")</formula>
    </cfRule>
  </conditionalFormatting>
  <conditionalFormatting sqref="AI117:AI123">
    <cfRule type="expression" priority="4814">
      <formula>#REF!</formula>
    </cfRule>
  </conditionalFormatting>
  <conditionalFormatting sqref="AI6:AI16">
    <cfRule type="expression" dxfId="16595"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6594" priority="4841">
      <formula>AH6&lt;0</formula>
    </cfRule>
  </conditionalFormatting>
  <conditionalFormatting sqref="AI10">
    <cfRule type="colorScale" priority="4808">
      <colorScale>
        <cfvo type="min"/>
        <cfvo type="max"/>
        <color theme="0"/>
        <color theme="0"/>
      </colorScale>
    </cfRule>
    <cfRule type="expression" dxfId="16593" priority="4809">
      <formula>AH10&lt;0</formula>
    </cfRule>
  </conditionalFormatting>
  <conditionalFormatting sqref="AI11:AI14">
    <cfRule type="colorScale" priority="4838">
      <colorScale>
        <cfvo type="min"/>
        <cfvo type="max"/>
        <color theme="0"/>
        <color theme="0"/>
      </colorScale>
    </cfRule>
    <cfRule type="expression" dxfId="16592" priority="4839">
      <formula>AH11&lt;0</formula>
    </cfRule>
  </conditionalFormatting>
  <conditionalFormatting sqref="AI15">
    <cfRule type="colorScale" priority="4805">
      <colorScale>
        <cfvo type="min"/>
        <cfvo type="max"/>
        <color theme="0"/>
        <color theme="0"/>
      </colorScale>
    </cfRule>
    <cfRule type="expression" dxfId="16591" priority="4807">
      <formula>AH15&lt;0</formula>
    </cfRule>
  </conditionalFormatting>
  <conditionalFormatting sqref="AI16">
    <cfRule type="colorScale" priority="4836">
      <colorScale>
        <cfvo type="min"/>
        <cfvo type="max"/>
        <color theme="0"/>
        <color theme="0"/>
      </colorScale>
    </cfRule>
    <cfRule type="expression" dxfId="16590" priority="4837">
      <formula>AH16&lt;0</formula>
    </cfRule>
  </conditionalFormatting>
  <conditionalFormatting sqref="AI18">
    <cfRule type="colorScale" priority="4801">
      <colorScale>
        <cfvo type="min"/>
        <cfvo type="max"/>
        <color theme="0"/>
        <color theme="0"/>
      </colorScale>
    </cfRule>
    <cfRule type="expression" dxfId="16589" priority="4803">
      <formula>AH18&lt;0</formula>
    </cfRule>
  </conditionalFormatting>
  <conditionalFormatting sqref="AI18:AI19">
    <cfRule type="expression" dxfId="16588"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6587" priority="4835">
      <formula>AH19&lt;0</formula>
    </cfRule>
  </conditionalFormatting>
  <conditionalFormatting sqref="AI23">
    <cfRule type="colorScale" priority="4797">
      <colorScale>
        <cfvo type="min"/>
        <cfvo type="max"/>
        <color theme="0"/>
        <color theme="0"/>
      </colorScale>
    </cfRule>
    <cfRule type="expression" dxfId="16586" priority="4799">
      <formula>AH23&lt;0</formula>
    </cfRule>
  </conditionalFormatting>
  <conditionalFormatting sqref="AI23:AI24">
    <cfRule type="expression" dxfId="16585"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6584" priority="4831">
      <formula>AH24&lt;0</formula>
    </cfRule>
  </conditionalFormatting>
  <conditionalFormatting sqref="AI26">
    <cfRule type="colorScale" priority="4793">
      <colorScale>
        <cfvo type="min"/>
        <cfvo type="max"/>
        <color theme="0"/>
        <color theme="0"/>
      </colorScale>
    </cfRule>
    <cfRule type="expression" dxfId="16583" priority="4795">
      <formula>AH26&lt;0</formula>
    </cfRule>
  </conditionalFormatting>
  <conditionalFormatting sqref="AI26:AI27">
    <cfRule type="expression" dxfId="16582"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6581" priority="4829">
      <formula>AH27&lt;0</formula>
    </cfRule>
  </conditionalFormatting>
  <conditionalFormatting sqref="AI29">
    <cfRule type="colorScale" priority="4789">
      <colorScale>
        <cfvo type="min"/>
        <cfvo type="max"/>
        <color theme="0"/>
        <color theme="0"/>
      </colorScale>
    </cfRule>
    <cfRule type="expression" dxfId="16580" priority="4791">
      <formula>AH29&lt;0</formula>
    </cfRule>
  </conditionalFormatting>
  <conditionalFormatting sqref="AI30">
    <cfRule type="colorScale" priority="4826">
      <colorScale>
        <cfvo type="min"/>
        <cfvo type="max"/>
        <color theme="0"/>
        <color theme="0"/>
      </colorScale>
    </cfRule>
    <cfRule type="expression" dxfId="16579" priority="4827">
      <formula>AH30&lt;0</formula>
    </cfRule>
  </conditionalFormatting>
  <conditionalFormatting sqref="AI39">
    <cfRule type="colorScale" priority="4785">
      <colorScale>
        <cfvo type="min"/>
        <cfvo type="max"/>
        <color theme="0"/>
        <color theme="0"/>
      </colorScale>
    </cfRule>
    <cfRule type="expression" dxfId="16578" priority="4787">
      <formula>AH39&lt;0</formula>
    </cfRule>
  </conditionalFormatting>
  <conditionalFormatting sqref="AI39:AI66">
    <cfRule type="expression" dxfId="16577"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6576" priority="4825">
      <formula>AH40&lt;0</formula>
    </cfRule>
  </conditionalFormatting>
  <conditionalFormatting sqref="AI68">
    <cfRule type="colorScale" priority="4781">
      <colorScale>
        <cfvo type="min"/>
        <cfvo type="max"/>
        <color theme="0"/>
        <color theme="0"/>
      </colorScale>
    </cfRule>
    <cfRule type="expression" dxfId="16575" priority="4783">
      <formula>AH68&lt;0</formula>
    </cfRule>
  </conditionalFormatting>
  <conditionalFormatting sqref="AI68:AI81">
    <cfRule type="expression" dxfId="16574"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6573" priority="4843">
      <formula>AH69&lt;0</formula>
    </cfRule>
  </conditionalFormatting>
  <conditionalFormatting sqref="AI83">
    <cfRule type="colorScale" priority="4764">
      <colorScale>
        <cfvo type="min"/>
        <cfvo type="max"/>
        <color theme="0"/>
        <color theme="0"/>
      </colorScale>
    </cfRule>
    <cfRule type="expression" dxfId="16572" priority="4766">
      <formula>AH83&lt;0</formula>
    </cfRule>
  </conditionalFormatting>
  <conditionalFormatting sqref="AI83:AI91">
    <cfRule type="expression" dxfId="16571"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6570" priority="4823">
      <formula>AH84&lt;0</formula>
    </cfRule>
  </conditionalFormatting>
  <conditionalFormatting sqref="AI93">
    <cfRule type="colorScale" priority="4777">
      <colorScale>
        <cfvo type="min"/>
        <cfvo type="max"/>
        <color theme="0"/>
        <color theme="0"/>
      </colorScale>
    </cfRule>
    <cfRule type="expression" dxfId="16569" priority="4779">
      <formula>AH93&lt;0</formula>
    </cfRule>
  </conditionalFormatting>
  <conditionalFormatting sqref="AI93:AI102">
    <cfRule type="expression" dxfId="16568"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6567" priority="4821">
      <formula>AH94&lt;0</formula>
    </cfRule>
  </conditionalFormatting>
  <conditionalFormatting sqref="AI104">
    <cfRule type="colorScale" priority="4773">
      <colorScale>
        <cfvo type="min"/>
        <cfvo type="max"/>
        <color theme="0"/>
        <color theme="0"/>
      </colorScale>
    </cfRule>
    <cfRule type="expression" dxfId="16566" priority="4775">
      <formula>AH104&lt;0</formula>
    </cfRule>
  </conditionalFormatting>
  <conditionalFormatting sqref="AI104:AI106">
    <cfRule type="expression" dxfId="16565"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6564" priority="4819">
      <formula>AH105&lt;0</formula>
    </cfRule>
  </conditionalFormatting>
  <conditionalFormatting sqref="AI110">
    <cfRule type="colorScale" priority="4816">
      <colorScale>
        <cfvo type="min"/>
        <cfvo type="max"/>
        <color theme="0"/>
        <color theme="0"/>
      </colorScale>
    </cfRule>
    <cfRule type="expression" dxfId="16563"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6562" priority="4759">
      <formula>AH111&lt;0</formula>
    </cfRule>
  </conditionalFormatting>
  <conditionalFormatting sqref="AI117:AI123">
    <cfRule type="colorScale" priority="4813">
      <colorScale>
        <cfvo type="min"/>
        <cfvo type="max"/>
        <color theme="0"/>
        <color theme="0"/>
      </colorScale>
    </cfRule>
    <cfRule type="expression" dxfId="16561" priority="4815">
      <formula>AH117&lt;0</formula>
    </cfRule>
  </conditionalFormatting>
  <conditionalFormatting sqref="AI125">
    <cfRule type="colorScale" priority="4769">
      <colorScale>
        <cfvo type="min"/>
        <cfvo type="max"/>
        <color theme="0"/>
        <color theme="0"/>
      </colorScale>
    </cfRule>
    <cfRule type="expression" dxfId="16560" priority="4771">
      <formula>AH125&lt;0</formula>
    </cfRule>
  </conditionalFormatting>
  <conditionalFormatting sqref="AI125:AI134">
    <cfRule type="expression" dxfId="16559"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6558" priority="4811">
      <formula>AH126&lt;0</formula>
    </cfRule>
  </conditionalFormatting>
  <conditionalFormatting sqref="AP110:AP111">
    <cfRule type="expression" dxfId="16557" priority="4667">
      <formula>IF(AP110="Validar","Rojo","Verde")</formula>
    </cfRule>
  </conditionalFormatting>
  <conditionalFormatting sqref="AP117:AP123">
    <cfRule type="expression" priority="4725">
      <formula>#REF!</formula>
    </cfRule>
  </conditionalFormatting>
  <conditionalFormatting sqref="AP6:AP16">
    <cfRule type="expression" dxfId="16556"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6555" priority="4752">
      <formula>AO6&lt;0</formula>
    </cfRule>
  </conditionalFormatting>
  <conditionalFormatting sqref="AP10">
    <cfRule type="colorScale" priority="4719">
      <colorScale>
        <cfvo type="min"/>
        <cfvo type="max"/>
        <color theme="0"/>
        <color theme="0"/>
      </colorScale>
    </cfRule>
    <cfRule type="expression" dxfId="16554" priority="4720">
      <formula>AO10&lt;0</formula>
    </cfRule>
  </conditionalFormatting>
  <conditionalFormatting sqref="AP11:AP14">
    <cfRule type="colorScale" priority="4749">
      <colorScale>
        <cfvo type="min"/>
        <cfvo type="max"/>
        <color theme="0"/>
        <color theme="0"/>
      </colorScale>
    </cfRule>
    <cfRule type="expression" dxfId="16553" priority="4750">
      <formula>AO11&lt;0</formula>
    </cfRule>
  </conditionalFormatting>
  <conditionalFormatting sqref="AP15">
    <cfRule type="colorScale" priority="4716">
      <colorScale>
        <cfvo type="min"/>
        <cfvo type="max"/>
        <color theme="0"/>
        <color theme="0"/>
      </colorScale>
    </cfRule>
    <cfRule type="expression" dxfId="16552" priority="4718">
      <formula>AO15&lt;0</formula>
    </cfRule>
  </conditionalFormatting>
  <conditionalFormatting sqref="AP16">
    <cfRule type="colorScale" priority="4747">
      <colorScale>
        <cfvo type="min"/>
        <cfvo type="max"/>
        <color theme="0"/>
        <color theme="0"/>
      </colorScale>
    </cfRule>
    <cfRule type="expression" dxfId="16551" priority="4748">
      <formula>AO16&lt;0</formula>
    </cfRule>
  </conditionalFormatting>
  <conditionalFormatting sqref="AP18">
    <cfRule type="colorScale" priority="4712">
      <colorScale>
        <cfvo type="min"/>
        <cfvo type="max"/>
        <color theme="0"/>
        <color theme="0"/>
      </colorScale>
    </cfRule>
    <cfRule type="expression" dxfId="16550" priority="4714">
      <formula>AO18&lt;0</formula>
    </cfRule>
  </conditionalFormatting>
  <conditionalFormatting sqref="AP18:AP19">
    <cfRule type="expression" dxfId="16549"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6548" priority="4746">
      <formula>AO19&lt;0</formula>
    </cfRule>
  </conditionalFormatting>
  <conditionalFormatting sqref="AP23">
    <cfRule type="colorScale" priority="4708">
      <colorScale>
        <cfvo type="min"/>
        <cfvo type="max"/>
        <color theme="0"/>
        <color theme="0"/>
      </colorScale>
    </cfRule>
    <cfRule type="expression" dxfId="16547" priority="4710">
      <formula>AO23&lt;0</formula>
    </cfRule>
  </conditionalFormatting>
  <conditionalFormatting sqref="AP23:AP24">
    <cfRule type="expression" dxfId="16546"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6545" priority="4742">
      <formula>AO24&lt;0</formula>
    </cfRule>
  </conditionalFormatting>
  <conditionalFormatting sqref="AP26">
    <cfRule type="colorScale" priority="4704">
      <colorScale>
        <cfvo type="min"/>
        <cfvo type="max"/>
        <color theme="0"/>
        <color theme="0"/>
      </colorScale>
    </cfRule>
    <cfRule type="expression" dxfId="16544" priority="4706">
      <formula>AO26&lt;0</formula>
    </cfRule>
  </conditionalFormatting>
  <conditionalFormatting sqref="AP26:AP27">
    <cfRule type="expression" dxfId="16543"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6542" priority="4740">
      <formula>AO27&lt;0</formula>
    </cfRule>
  </conditionalFormatting>
  <conditionalFormatting sqref="AP29">
    <cfRule type="colorScale" priority="4700">
      <colorScale>
        <cfvo type="min"/>
        <cfvo type="max"/>
        <color theme="0"/>
        <color theme="0"/>
      </colorScale>
    </cfRule>
    <cfRule type="expression" dxfId="16541" priority="4702">
      <formula>AO29&lt;0</formula>
    </cfRule>
  </conditionalFormatting>
  <conditionalFormatting sqref="AP29:AP30">
    <cfRule type="expression" dxfId="16540"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6539" priority="4738">
      <formula>AO30&lt;0</formula>
    </cfRule>
  </conditionalFormatting>
  <conditionalFormatting sqref="AP39">
    <cfRule type="colorScale" priority="4696">
      <colorScale>
        <cfvo type="min"/>
        <cfvo type="max"/>
        <color theme="0"/>
        <color theme="0"/>
      </colorScale>
    </cfRule>
    <cfRule type="expression" dxfId="16538" priority="4698">
      <formula>AO39&lt;0</formula>
    </cfRule>
  </conditionalFormatting>
  <conditionalFormatting sqref="AP39:AP66">
    <cfRule type="expression" dxfId="16537"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6536" priority="4736">
      <formula>AO40&lt;0</formula>
    </cfRule>
  </conditionalFormatting>
  <conditionalFormatting sqref="AP68">
    <cfRule type="colorScale" priority="4692">
      <colorScale>
        <cfvo type="min"/>
        <cfvo type="max"/>
        <color theme="0"/>
        <color theme="0"/>
      </colorScale>
    </cfRule>
    <cfRule type="expression" dxfId="16535" priority="4694">
      <formula>AO68&lt;0</formula>
    </cfRule>
  </conditionalFormatting>
  <conditionalFormatting sqref="AP68:AP81">
    <cfRule type="expression" dxfId="16534"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6533" priority="4754">
      <formula>AO69&lt;0</formula>
    </cfRule>
  </conditionalFormatting>
  <conditionalFormatting sqref="AP83">
    <cfRule type="colorScale" priority="4675">
      <colorScale>
        <cfvo type="min"/>
        <cfvo type="max"/>
        <color theme="0"/>
        <color theme="0"/>
      </colorScale>
    </cfRule>
    <cfRule type="expression" dxfId="16532" priority="4677">
      <formula>AO83&lt;0</formula>
    </cfRule>
  </conditionalFormatting>
  <conditionalFormatting sqref="AP83:AP91">
    <cfRule type="expression" dxfId="16531"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6530" priority="4734">
      <formula>AO84&lt;0</formula>
    </cfRule>
  </conditionalFormatting>
  <conditionalFormatting sqref="AP93">
    <cfRule type="colorScale" priority="4688">
      <colorScale>
        <cfvo type="min"/>
        <cfvo type="max"/>
        <color theme="0"/>
        <color theme="0"/>
      </colorScale>
    </cfRule>
    <cfRule type="expression" dxfId="16529" priority="4690">
      <formula>AO93&lt;0</formula>
    </cfRule>
  </conditionalFormatting>
  <conditionalFormatting sqref="AP93:AP102">
    <cfRule type="expression" dxfId="16528"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6527" priority="4732">
      <formula>AO94&lt;0</formula>
    </cfRule>
  </conditionalFormatting>
  <conditionalFormatting sqref="AP104">
    <cfRule type="colorScale" priority="4684">
      <colorScale>
        <cfvo type="min"/>
        <cfvo type="max"/>
        <color theme="0"/>
        <color theme="0"/>
      </colorScale>
    </cfRule>
    <cfRule type="expression" dxfId="16526" priority="4686">
      <formula>AO104&lt;0</formula>
    </cfRule>
  </conditionalFormatting>
  <conditionalFormatting sqref="AP104:AP106">
    <cfRule type="expression" dxfId="16525"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6524" priority="4730">
      <formula>AO105&lt;0</formula>
    </cfRule>
  </conditionalFormatting>
  <conditionalFormatting sqref="AP110">
    <cfRule type="colorScale" priority="4727">
      <colorScale>
        <cfvo type="min"/>
        <cfvo type="max"/>
        <color theme="0"/>
        <color theme="0"/>
      </colorScale>
    </cfRule>
    <cfRule type="expression" dxfId="16523"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6522" priority="4670">
      <formula>AO111&lt;0</formula>
    </cfRule>
  </conditionalFormatting>
  <conditionalFormatting sqref="AP117:AP123">
    <cfRule type="colorScale" priority="4724">
      <colorScale>
        <cfvo type="min"/>
        <cfvo type="max"/>
        <color theme="0"/>
        <color theme="0"/>
      </colorScale>
    </cfRule>
    <cfRule type="expression" dxfId="16521" priority="4726">
      <formula>AO117&lt;0</formula>
    </cfRule>
  </conditionalFormatting>
  <conditionalFormatting sqref="AP125">
    <cfRule type="colorScale" priority="4680">
      <colorScale>
        <cfvo type="min"/>
        <cfvo type="max"/>
        <color theme="0"/>
        <color theme="0"/>
      </colorScale>
    </cfRule>
    <cfRule type="expression" dxfId="16520" priority="4682">
      <formula>AO125&lt;0</formula>
    </cfRule>
  </conditionalFormatting>
  <conditionalFormatting sqref="AP125:AP134">
    <cfRule type="expression" dxfId="16519"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6518" priority="4722">
      <formula>AO126&lt;0</formula>
    </cfRule>
  </conditionalFormatting>
  <conditionalFormatting sqref="BM117:BM123">
    <cfRule type="expression" dxfId="16517" priority="4634">
      <formula>IF(BM117="Validar","Rojo","Verde")</formula>
    </cfRule>
  </conditionalFormatting>
  <conditionalFormatting sqref="BM117:BM123">
    <cfRule type="expression" priority="4636">
      <formula>#REF!</formula>
    </cfRule>
  </conditionalFormatting>
  <conditionalFormatting sqref="BM6:BM16">
    <cfRule type="expression" dxfId="16516"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6515" priority="4663">
      <formula>BL6&lt;0</formula>
    </cfRule>
  </conditionalFormatting>
  <conditionalFormatting sqref="BM10">
    <cfRule type="colorScale" priority="4630">
      <colorScale>
        <cfvo type="min"/>
        <cfvo type="max"/>
        <color theme="0"/>
        <color theme="0"/>
      </colorScale>
    </cfRule>
    <cfRule type="expression" dxfId="16514" priority="4631">
      <formula>BL10&lt;0</formula>
    </cfRule>
  </conditionalFormatting>
  <conditionalFormatting sqref="BM11:BM14">
    <cfRule type="colorScale" priority="4660">
      <colorScale>
        <cfvo type="min"/>
        <cfvo type="max"/>
        <color theme="0"/>
        <color theme="0"/>
      </colorScale>
    </cfRule>
    <cfRule type="expression" dxfId="16513" priority="4661">
      <formula>BL11&lt;0</formula>
    </cfRule>
  </conditionalFormatting>
  <conditionalFormatting sqref="BM15">
    <cfRule type="colorScale" priority="4627">
      <colorScale>
        <cfvo type="min"/>
        <cfvo type="max"/>
        <color theme="0"/>
        <color theme="0"/>
      </colorScale>
    </cfRule>
    <cfRule type="expression" dxfId="16512" priority="4629">
      <formula>BL15&lt;0</formula>
    </cfRule>
  </conditionalFormatting>
  <conditionalFormatting sqref="BM16">
    <cfRule type="colorScale" priority="4658">
      <colorScale>
        <cfvo type="min"/>
        <cfvo type="max"/>
        <color theme="0"/>
        <color theme="0"/>
      </colorScale>
    </cfRule>
    <cfRule type="expression" dxfId="16511" priority="4659">
      <formula>BL16&lt;0</formula>
    </cfRule>
  </conditionalFormatting>
  <conditionalFormatting sqref="BM18">
    <cfRule type="colorScale" priority="4623">
      <colorScale>
        <cfvo type="min"/>
        <cfvo type="max"/>
        <color theme="0"/>
        <color theme="0"/>
      </colorScale>
    </cfRule>
    <cfRule type="expression" dxfId="16510" priority="4625">
      <formula>BL18&lt;0</formula>
    </cfRule>
  </conditionalFormatting>
  <conditionalFormatting sqref="BM18:BM19">
    <cfRule type="expression" dxfId="16509"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6508" priority="4657">
      <formula>BL19&lt;0</formula>
    </cfRule>
  </conditionalFormatting>
  <conditionalFormatting sqref="BM23">
    <cfRule type="colorScale" priority="4619">
      <colorScale>
        <cfvo type="min"/>
        <cfvo type="max"/>
        <color theme="0"/>
        <color theme="0"/>
      </colorScale>
    </cfRule>
    <cfRule type="expression" dxfId="16507" priority="4621">
      <formula>BL23&lt;0</formula>
    </cfRule>
  </conditionalFormatting>
  <conditionalFormatting sqref="BM23:BM24">
    <cfRule type="expression" dxfId="16506"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6505" priority="4653">
      <formula>BL24&lt;0</formula>
    </cfRule>
  </conditionalFormatting>
  <conditionalFormatting sqref="BM26">
    <cfRule type="colorScale" priority="4615">
      <colorScale>
        <cfvo type="min"/>
        <cfvo type="max"/>
        <color theme="0"/>
        <color theme="0"/>
      </colorScale>
    </cfRule>
    <cfRule type="expression" dxfId="16504" priority="4617">
      <formula>BL26&lt;0</formula>
    </cfRule>
  </conditionalFormatting>
  <conditionalFormatting sqref="BM26:BM27">
    <cfRule type="expression" dxfId="16503"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6502" priority="4651">
      <formula>BL27&lt;0</formula>
    </cfRule>
  </conditionalFormatting>
  <conditionalFormatting sqref="BM29">
    <cfRule type="colorScale" priority="4611">
      <colorScale>
        <cfvo type="min"/>
        <cfvo type="max"/>
        <color theme="0"/>
        <color theme="0"/>
      </colorScale>
    </cfRule>
    <cfRule type="expression" dxfId="16501" priority="4613">
      <formula>BL29&lt;0</formula>
    </cfRule>
  </conditionalFormatting>
  <conditionalFormatting sqref="BM29:BM30">
    <cfRule type="expression" dxfId="16500"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6499" priority="4649">
      <formula>BL30&lt;0</formula>
    </cfRule>
  </conditionalFormatting>
  <conditionalFormatting sqref="BM39">
    <cfRule type="colorScale" priority="4607">
      <colorScale>
        <cfvo type="min"/>
        <cfvo type="max"/>
        <color theme="0"/>
        <color theme="0"/>
      </colorScale>
    </cfRule>
    <cfRule type="expression" dxfId="16498" priority="4609">
      <formula>BL39&lt;0</formula>
    </cfRule>
  </conditionalFormatting>
  <conditionalFormatting sqref="BM39:BM66">
    <cfRule type="expression" dxfId="16497"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6496" priority="4647">
      <formula>BL40&lt;0</formula>
    </cfRule>
  </conditionalFormatting>
  <conditionalFormatting sqref="BM68">
    <cfRule type="colorScale" priority="4603">
      <colorScale>
        <cfvo type="min"/>
        <cfvo type="max"/>
        <color theme="0"/>
        <color theme="0"/>
      </colorScale>
    </cfRule>
    <cfRule type="expression" dxfId="16495" priority="4605">
      <formula>BL68&lt;0</formula>
    </cfRule>
  </conditionalFormatting>
  <conditionalFormatting sqref="BM68:BM81">
    <cfRule type="expression" dxfId="16494"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6493" priority="4665">
      <formula>BL69&lt;0</formula>
    </cfRule>
  </conditionalFormatting>
  <conditionalFormatting sqref="BM83">
    <cfRule type="colorScale" priority="4586">
      <colorScale>
        <cfvo type="min"/>
        <cfvo type="max"/>
        <color theme="0"/>
        <color theme="0"/>
      </colorScale>
    </cfRule>
    <cfRule type="expression" dxfId="16492" priority="4588">
      <formula>BL83&lt;0</formula>
    </cfRule>
  </conditionalFormatting>
  <conditionalFormatting sqref="BM83:BM91">
    <cfRule type="expression" dxfId="16491"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6490" priority="4645">
      <formula>BL84&lt;0</formula>
    </cfRule>
  </conditionalFormatting>
  <conditionalFormatting sqref="BM93">
    <cfRule type="colorScale" priority="4599">
      <colorScale>
        <cfvo type="min"/>
        <cfvo type="max"/>
        <color theme="0"/>
        <color theme="0"/>
      </colorScale>
    </cfRule>
    <cfRule type="expression" dxfId="16489" priority="4601">
      <formula>BL93&lt;0</formula>
    </cfRule>
  </conditionalFormatting>
  <conditionalFormatting sqref="BM93:BM102">
    <cfRule type="expression" dxfId="16488"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6487" priority="4643">
      <formula>BL94&lt;0</formula>
    </cfRule>
  </conditionalFormatting>
  <conditionalFormatting sqref="BM104">
    <cfRule type="colorScale" priority="4595">
      <colorScale>
        <cfvo type="min"/>
        <cfvo type="max"/>
        <color theme="0"/>
        <color theme="0"/>
      </colorScale>
    </cfRule>
    <cfRule type="expression" dxfId="16486" priority="4597">
      <formula>BL104&lt;0</formula>
    </cfRule>
  </conditionalFormatting>
  <conditionalFormatting sqref="BM104:BM106">
    <cfRule type="expression" dxfId="16485"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6484" priority="4641">
      <formula>BL105&lt;0</formula>
    </cfRule>
  </conditionalFormatting>
  <conditionalFormatting sqref="BM110">
    <cfRule type="colorScale" priority="4638">
      <colorScale>
        <cfvo type="min"/>
        <cfvo type="max"/>
        <color theme="0"/>
        <color theme="0"/>
      </colorScale>
    </cfRule>
    <cfRule type="expression" dxfId="16483"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6482" priority="4581">
      <formula>BL111&lt;0</formula>
    </cfRule>
  </conditionalFormatting>
  <conditionalFormatting sqref="BM117:BM123">
    <cfRule type="colorScale" priority="4635">
      <colorScale>
        <cfvo type="min"/>
        <cfvo type="max"/>
        <color theme="0"/>
        <color theme="0"/>
      </colorScale>
    </cfRule>
    <cfRule type="expression" dxfId="16481" priority="4637">
      <formula>BL117&lt;0</formula>
    </cfRule>
  </conditionalFormatting>
  <conditionalFormatting sqref="BM125">
    <cfRule type="colorScale" priority="4591">
      <colorScale>
        <cfvo type="min"/>
        <cfvo type="max"/>
        <color theme="0"/>
        <color theme="0"/>
      </colorScale>
    </cfRule>
    <cfRule type="expression" dxfId="16480" priority="4593">
      <formula>BL125&lt;0</formula>
    </cfRule>
  </conditionalFormatting>
  <conditionalFormatting sqref="BM125:BM134">
    <cfRule type="expression" dxfId="16479"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6478" priority="4633">
      <formula>BL126&lt;0</formula>
    </cfRule>
  </conditionalFormatting>
  <conditionalFormatting sqref="BT110:BT111">
    <cfRule type="expression" dxfId="16477" priority="4489">
      <formula>IF(BT110="Validar","Rojo","Verde")</formula>
    </cfRule>
  </conditionalFormatting>
  <conditionalFormatting sqref="BT117:BT123">
    <cfRule type="expression" priority="4547">
      <formula>#REF!</formula>
    </cfRule>
  </conditionalFormatting>
  <conditionalFormatting sqref="BT6:BT16">
    <cfRule type="expression" dxfId="16476"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6475" priority="4574">
      <formula>BS6&lt;0</formula>
    </cfRule>
  </conditionalFormatting>
  <conditionalFormatting sqref="BT10">
    <cfRule type="colorScale" priority="4541">
      <colorScale>
        <cfvo type="min"/>
        <cfvo type="max"/>
        <color theme="0"/>
        <color theme="0"/>
      </colorScale>
    </cfRule>
    <cfRule type="expression" dxfId="16474" priority="4542">
      <formula>BS10&lt;0</formula>
    </cfRule>
  </conditionalFormatting>
  <conditionalFormatting sqref="BT11:BT14">
    <cfRule type="colorScale" priority="4571">
      <colorScale>
        <cfvo type="min"/>
        <cfvo type="max"/>
        <color theme="0"/>
        <color theme="0"/>
      </colorScale>
    </cfRule>
    <cfRule type="expression" dxfId="16473" priority="4572">
      <formula>BS11&lt;0</formula>
    </cfRule>
  </conditionalFormatting>
  <conditionalFormatting sqref="BT15">
    <cfRule type="colorScale" priority="4538">
      <colorScale>
        <cfvo type="min"/>
        <cfvo type="max"/>
        <color theme="0"/>
        <color theme="0"/>
      </colorScale>
    </cfRule>
    <cfRule type="expression" dxfId="16472" priority="4540">
      <formula>BS15&lt;0</formula>
    </cfRule>
  </conditionalFormatting>
  <conditionalFormatting sqref="BT16">
    <cfRule type="colorScale" priority="4569">
      <colorScale>
        <cfvo type="min"/>
        <cfvo type="max"/>
        <color theme="0"/>
        <color theme="0"/>
      </colorScale>
    </cfRule>
    <cfRule type="expression" dxfId="16471" priority="4570">
      <formula>BS16&lt;0</formula>
    </cfRule>
  </conditionalFormatting>
  <conditionalFormatting sqref="BT18">
    <cfRule type="colorScale" priority="4534">
      <colorScale>
        <cfvo type="min"/>
        <cfvo type="max"/>
        <color theme="0"/>
        <color theme="0"/>
      </colorScale>
    </cfRule>
    <cfRule type="expression" dxfId="16470" priority="4536">
      <formula>BS18&lt;0</formula>
    </cfRule>
  </conditionalFormatting>
  <conditionalFormatting sqref="BT18:BT19">
    <cfRule type="expression" dxfId="16469"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6468" priority="4568">
      <formula>BS19&lt;0</formula>
    </cfRule>
  </conditionalFormatting>
  <conditionalFormatting sqref="BT23">
    <cfRule type="colorScale" priority="4530">
      <colorScale>
        <cfvo type="min"/>
        <cfvo type="max"/>
        <color theme="0"/>
        <color theme="0"/>
      </colorScale>
    </cfRule>
    <cfRule type="expression" dxfId="16467" priority="4532">
      <formula>BS23&lt;0</formula>
    </cfRule>
  </conditionalFormatting>
  <conditionalFormatting sqref="BT23:BT24">
    <cfRule type="expression" dxfId="16466"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6465" priority="4564">
      <formula>BS24&lt;0</formula>
    </cfRule>
  </conditionalFormatting>
  <conditionalFormatting sqref="BT26">
    <cfRule type="colorScale" priority="4526">
      <colorScale>
        <cfvo type="min"/>
        <cfvo type="max"/>
        <color theme="0"/>
        <color theme="0"/>
      </colorScale>
    </cfRule>
    <cfRule type="expression" dxfId="16464" priority="4528">
      <formula>BS26&lt;0</formula>
    </cfRule>
  </conditionalFormatting>
  <conditionalFormatting sqref="BT26:BT27">
    <cfRule type="expression" dxfId="16463"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6462" priority="4562">
      <formula>BS27&lt;0</formula>
    </cfRule>
  </conditionalFormatting>
  <conditionalFormatting sqref="BT29">
    <cfRule type="colorScale" priority="4522">
      <colorScale>
        <cfvo type="min"/>
        <cfvo type="max"/>
        <color theme="0"/>
        <color theme="0"/>
      </colorScale>
    </cfRule>
    <cfRule type="expression" dxfId="16461" priority="4524">
      <formula>BS29&lt;0</formula>
    </cfRule>
  </conditionalFormatting>
  <conditionalFormatting sqref="BT29:BT30">
    <cfRule type="expression" dxfId="16460"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6459" priority="4560">
      <formula>BS30&lt;0</formula>
    </cfRule>
  </conditionalFormatting>
  <conditionalFormatting sqref="BT39">
    <cfRule type="colorScale" priority="4518">
      <colorScale>
        <cfvo type="min"/>
        <cfvo type="max"/>
        <color theme="0"/>
        <color theme="0"/>
      </colorScale>
    </cfRule>
    <cfRule type="expression" dxfId="16458" priority="4520">
      <formula>BS39&lt;0</formula>
    </cfRule>
  </conditionalFormatting>
  <conditionalFormatting sqref="BT39:BT66">
    <cfRule type="expression" dxfId="16457"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6456" priority="4558">
      <formula>BS40&lt;0</formula>
    </cfRule>
  </conditionalFormatting>
  <conditionalFormatting sqref="BT68">
    <cfRule type="colorScale" priority="4514">
      <colorScale>
        <cfvo type="min"/>
        <cfvo type="max"/>
        <color theme="0"/>
        <color theme="0"/>
      </colorScale>
    </cfRule>
    <cfRule type="expression" dxfId="16455" priority="4516">
      <formula>BS68&lt;0</formula>
    </cfRule>
  </conditionalFormatting>
  <conditionalFormatting sqref="BT68:BT81">
    <cfRule type="expression" dxfId="16454"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6453" priority="4576">
      <formula>BS69&lt;0</formula>
    </cfRule>
  </conditionalFormatting>
  <conditionalFormatting sqref="BT83">
    <cfRule type="colorScale" priority="4497">
      <colorScale>
        <cfvo type="min"/>
        <cfvo type="max"/>
        <color theme="0"/>
        <color theme="0"/>
      </colorScale>
    </cfRule>
    <cfRule type="expression" dxfId="16452" priority="4499">
      <formula>BS83&lt;0</formula>
    </cfRule>
  </conditionalFormatting>
  <conditionalFormatting sqref="BT83:BT91">
    <cfRule type="expression" dxfId="16451"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6450" priority="4556">
      <formula>BS84&lt;0</formula>
    </cfRule>
  </conditionalFormatting>
  <conditionalFormatting sqref="BT93">
    <cfRule type="colorScale" priority="4510">
      <colorScale>
        <cfvo type="min"/>
        <cfvo type="max"/>
        <color theme="0"/>
        <color theme="0"/>
      </colorScale>
    </cfRule>
    <cfRule type="expression" dxfId="16449" priority="4512">
      <formula>BS93&lt;0</formula>
    </cfRule>
  </conditionalFormatting>
  <conditionalFormatting sqref="BT93:BT102">
    <cfRule type="expression" dxfId="16448"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6447" priority="4554">
      <formula>BS94&lt;0</formula>
    </cfRule>
  </conditionalFormatting>
  <conditionalFormatting sqref="BT104">
    <cfRule type="colorScale" priority="4506">
      <colorScale>
        <cfvo type="min"/>
        <cfvo type="max"/>
        <color theme="0"/>
        <color theme="0"/>
      </colorScale>
    </cfRule>
    <cfRule type="expression" dxfId="16446" priority="4508">
      <formula>BS104&lt;0</formula>
    </cfRule>
  </conditionalFormatting>
  <conditionalFormatting sqref="BT104:BT106">
    <cfRule type="expression" dxfId="16445"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6444" priority="4552">
      <formula>BS105&lt;0</formula>
    </cfRule>
  </conditionalFormatting>
  <conditionalFormatting sqref="BT110">
    <cfRule type="colorScale" priority="4549">
      <colorScale>
        <cfvo type="min"/>
        <cfvo type="max"/>
        <color theme="0"/>
        <color theme="0"/>
      </colorScale>
    </cfRule>
    <cfRule type="expression" dxfId="16443"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6442" priority="4492">
      <formula>BS111&lt;0</formula>
    </cfRule>
  </conditionalFormatting>
  <conditionalFormatting sqref="BT117:BT123">
    <cfRule type="colorScale" priority="4546">
      <colorScale>
        <cfvo type="min"/>
        <cfvo type="max"/>
        <color theme="0"/>
        <color theme="0"/>
      </colorScale>
    </cfRule>
    <cfRule type="expression" dxfId="16441" priority="4548">
      <formula>BS117&lt;0</formula>
    </cfRule>
  </conditionalFormatting>
  <conditionalFormatting sqref="BT125">
    <cfRule type="colorScale" priority="4502">
      <colorScale>
        <cfvo type="min"/>
        <cfvo type="max"/>
        <color theme="0"/>
        <color theme="0"/>
      </colorScale>
    </cfRule>
    <cfRule type="expression" dxfId="16440" priority="4504">
      <formula>BS125&lt;0</formula>
    </cfRule>
  </conditionalFormatting>
  <conditionalFormatting sqref="BT125:BT134">
    <cfRule type="expression" dxfId="16439"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6438" priority="4544">
      <formula>BS126&lt;0</formula>
    </cfRule>
  </conditionalFormatting>
  <conditionalFormatting sqref="CK110:CK111">
    <cfRule type="expression" dxfId="16437" priority="4400">
      <formula>IF(CK110="Validar","Rojo","Verde")</formula>
    </cfRule>
  </conditionalFormatting>
  <conditionalFormatting sqref="CK117:CK123">
    <cfRule type="expression" dxfId="16436" priority="4456">
      <formula>IF(CK117="Validar","Rojo","Verde")</formula>
    </cfRule>
  </conditionalFormatting>
  <conditionalFormatting sqref="CK117:CK123">
    <cfRule type="expression" priority="4458">
      <formula>#REF!</formula>
    </cfRule>
  </conditionalFormatting>
  <conditionalFormatting sqref="CK6:CK16">
    <cfRule type="expression" dxfId="16435"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6434" priority="4485">
      <formula>CJ6&lt;0</formula>
    </cfRule>
  </conditionalFormatting>
  <conditionalFormatting sqref="CK10">
    <cfRule type="colorScale" priority="4452">
      <colorScale>
        <cfvo type="min"/>
        <cfvo type="max"/>
        <color theme="0"/>
        <color theme="0"/>
      </colorScale>
    </cfRule>
    <cfRule type="expression" dxfId="16433" priority="4453">
      <formula>CJ10&lt;0</formula>
    </cfRule>
  </conditionalFormatting>
  <conditionalFormatting sqref="CK11:CK14">
    <cfRule type="colorScale" priority="4482">
      <colorScale>
        <cfvo type="min"/>
        <cfvo type="max"/>
        <color theme="0"/>
        <color theme="0"/>
      </colorScale>
    </cfRule>
    <cfRule type="expression" dxfId="16432" priority="4483">
      <formula>CJ11&lt;0</formula>
    </cfRule>
  </conditionalFormatting>
  <conditionalFormatting sqref="CK15">
    <cfRule type="colorScale" priority="4449">
      <colorScale>
        <cfvo type="min"/>
        <cfvo type="max"/>
        <color theme="0"/>
        <color theme="0"/>
      </colorScale>
    </cfRule>
    <cfRule type="expression" dxfId="16431" priority="4451">
      <formula>CJ15&lt;0</formula>
    </cfRule>
  </conditionalFormatting>
  <conditionalFormatting sqref="CK16">
    <cfRule type="colorScale" priority="4480">
      <colorScale>
        <cfvo type="min"/>
        <cfvo type="max"/>
        <color theme="0"/>
        <color theme="0"/>
      </colorScale>
    </cfRule>
    <cfRule type="expression" dxfId="16430" priority="4481">
      <formula>CJ16&lt;0</formula>
    </cfRule>
  </conditionalFormatting>
  <conditionalFormatting sqref="CK18">
    <cfRule type="colorScale" priority="4445">
      <colorScale>
        <cfvo type="min"/>
        <cfvo type="max"/>
        <color theme="0"/>
        <color theme="0"/>
      </colorScale>
    </cfRule>
    <cfRule type="expression" dxfId="16429" priority="4447">
      <formula>CJ18&lt;0</formula>
    </cfRule>
  </conditionalFormatting>
  <conditionalFormatting sqref="CK18:CK19">
    <cfRule type="expression" dxfId="16428"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6427" priority="4479">
      <formula>CJ19&lt;0</formula>
    </cfRule>
  </conditionalFormatting>
  <conditionalFormatting sqref="CK23">
    <cfRule type="colorScale" priority="4441">
      <colorScale>
        <cfvo type="min"/>
        <cfvo type="max"/>
        <color theme="0"/>
        <color theme="0"/>
      </colorScale>
    </cfRule>
    <cfRule type="expression" dxfId="16426" priority="4443">
      <formula>CJ23&lt;0</formula>
    </cfRule>
  </conditionalFormatting>
  <conditionalFormatting sqref="CK23:CK24">
    <cfRule type="expression" dxfId="16425"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6424" priority="4475">
      <formula>CJ24&lt;0</formula>
    </cfRule>
  </conditionalFormatting>
  <conditionalFormatting sqref="CK26">
    <cfRule type="colorScale" priority="4437">
      <colorScale>
        <cfvo type="min"/>
        <cfvo type="max"/>
        <color theme="0"/>
        <color theme="0"/>
      </colorScale>
    </cfRule>
    <cfRule type="expression" dxfId="16423" priority="4439">
      <formula>CJ26&lt;0</formula>
    </cfRule>
  </conditionalFormatting>
  <conditionalFormatting sqref="CK26:CK27">
    <cfRule type="expression" dxfId="16422"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6421" priority="4473">
      <formula>CJ27&lt;0</formula>
    </cfRule>
  </conditionalFormatting>
  <conditionalFormatting sqref="CK29">
    <cfRule type="colorScale" priority="4433">
      <colorScale>
        <cfvo type="min"/>
        <cfvo type="max"/>
        <color theme="0"/>
        <color theme="0"/>
      </colorScale>
    </cfRule>
    <cfRule type="expression" dxfId="16420" priority="4435">
      <formula>CJ29&lt;0</formula>
    </cfRule>
  </conditionalFormatting>
  <conditionalFormatting sqref="CK29:CK30">
    <cfRule type="expression" dxfId="16419"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6418" priority="4471">
      <formula>CJ30&lt;0</formula>
    </cfRule>
  </conditionalFormatting>
  <conditionalFormatting sqref="CK39">
    <cfRule type="colorScale" priority="4429">
      <colorScale>
        <cfvo type="min"/>
        <cfvo type="max"/>
        <color theme="0"/>
        <color theme="0"/>
      </colorScale>
    </cfRule>
    <cfRule type="expression" dxfId="16417" priority="4431">
      <formula>CJ39&lt;0</formula>
    </cfRule>
  </conditionalFormatting>
  <conditionalFormatting sqref="CK39:CK66">
    <cfRule type="expression" dxfId="16416"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6415" priority="4469">
      <formula>CJ40&lt;0</formula>
    </cfRule>
  </conditionalFormatting>
  <conditionalFormatting sqref="CK68">
    <cfRule type="colorScale" priority="4425">
      <colorScale>
        <cfvo type="min"/>
        <cfvo type="max"/>
        <color theme="0"/>
        <color theme="0"/>
      </colorScale>
    </cfRule>
    <cfRule type="expression" dxfId="16414" priority="4427">
      <formula>CJ68&lt;0</formula>
    </cfRule>
  </conditionalFormatting>
  <conditionalFormatting sqref="CK68:CK81">
    <cfRule type="expression" dxfId="16413"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6412" priority="4487">
      <formula>CJ69&lt;0</formula>
    </cfRule>
  </conditionalFormatting>
  <conditionalFormatting sqref="CK83">
    <cfRule type="colorScale" priority="4408">
      <colorScale>
        <cfvo type="min"/>
        <cfvo type="max"/>
        <color theme="0"/>
        <color theme="0"/>
      </colorScale>
    </cfRule>
    <cfRule type="expression" dxfId="16411" priority="4410">
      <formula>CJ83&lt;0</formula>
    </cfRule>
  </conditionalFormatting>
  <conditionalFormatting sqref="CK83:CK91">
    <cfRule type="expression" dxfId="16410"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6409" priority="4467">
      <formula>CJ84&lt;0</formula>
    </cfRule>
  </conditionalFormatting>
  <conditionalFormatting sqref="CK93">
    <cfRule type="colorScale" priority="4421">
      <colorScale>
        <cfvo type="min"/>
        <cfvo type="max"/>
        <color theme="0"/>
        <color theme="0"/>
      </colorScale>
    </cfRule>
    <cfRule type="expression" dxfId="16408" priority="4423">
      <formula>CJ93&lt;0</formula>
    </cfRule>
  </conditionalFormatting>
  <conditionalFormatting sqref="CK93:CK102">
    <cfRule type="expression" dxfId="16407"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6406" priority="4465">
      <formula>CJ94&lt;0</formula>
    </cfRule>
  </conditionalFormatting>
  <conditionalFormatting sqref="CK104">
    <cfRule type="colorScale" priority="4417">
      <colorScale>
        <cfvo type="min"/>
        <cfvo type="max"/>
        <color theme="0"/>
        <color theme="0"/>
      </colorScale>
    </cfRule>
    <cfRule type="expression" dxfId="16405" priority="4419">
      <formula>CJ104&lt;0</formula>
    </cfRule>
  </conditionalFormatting>
  <conditionalFormatting sqref="CK104:CK106">
    <cfRule type="expression" dxfId="16404"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6403" priority="4463">
      <formula>CJ105&lt;0</formula>
    </cfRule>
  </conditionalFormatting>
  <conditionalFormatting sqref="CK110">
    <cfRule type="colorScale" priority="4460">
      <colorScale>
        <cfvo type="min"/>
        <cfvo type="max"/>
        <color theme="0"/>
        <color theme="0"/>
      </colorScale>
    </cfRule>
    <cfRule type="expression" dxfId="16402"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6401" priority="4403">
      <formula>CJ111&lt;0</formula>
    </cfRule>
  </conditionalFormatting>
  <conditionalFormatting sqref="CK117:CK123">
    <cfRule type="colorScale" priority="4457">
      <colorScale>
        <cfvo type="min"/>
        <cfvo type="max"/>
        <color theme="0"/>
        <color theme="0"/>
      </colorScale>
    </cfRule>
    <cfRule type="expression" dxfId="16400" priority="4459">
      <formula>CJ117&lt;0</formula>
    </cfRule>
  </conditionalFormatting>
  <conditionalFormatting sqref="CK125">
    <cfRule type="colorScale" priority="4413">
      <colorScale>
        <cfvo type="min"/>
        <cfvo type="max"/>
        <color theme="0"/>
        <color theme="0"/>
      </colorScale>
    </cfRule>
    <cfRule type="expression" dxfId="16399" priority="4415">
      <formula>CJ125&lt;0</formula>
    </cfRule>
  </conditionalFormatting>
  <conditionalFormatting sqref="CK125:CK134">
    <cfRule type="expression" dxfId="16398"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6397" priority="4455">
      <formula>CJ126&lt;0</formula>
    </cfRule>
  </conditionalFormatting>
  <conditionalFormatting sqref="CR110:CR111">
    <cfRule type="expression" dxfId="16396" priority="4311">
      <formula>IF(CR110="Validar","Rojo","Verde")</formula>
    </cfRule>
  </conditionalFormatting>
  <conditionalFormatting sqref="CR117:CR123">
    <cfRule type="expression" dxfId="16395" priority="4367">
      <formula>IF(CR117="Validar","Rojo","Verde")</formula>
    </cfRule>
  </conditionalFormatting>
  <conditionalFormatting sqref="CR117:CR123">
    <cfRule type="expression" priority="4369">
      <formula>#REF!</formula>
    </cfRule>
  </conditionalFormatting>
  <conditionalFormatting sqref="CR6:CR16">
    <cfRule type="expression" dxfId="16394"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6393" priority="4396">
      <formula>CQ6&lt;0</formula>
    </cfRule>
  </conditionalFormatting>
  <conditionalFormatting sqref="CR10">
    <cfRule type="colorScale" priority="4363">
      <colorScale>
        <cfvo type="min"/>
        <cfvo type="max"/>
        <color theme="0"/>
        <color theme="0"/>
      </colorScale>
    </cfRule>
    <cfRule type="expression" dxfId="16392" priority="4364">
      <formula>CQ10&lt;0</formula>
    </cfRule>
  </conditionalFormatting>
  <conditionalFormatting sqref="CR11:CR14">
    <cfRule type="colorScale" priority="4393">
      <colorScale>
        <cfvo type="min"/>
        <cfvo type="max"/>
        <color theme="0"/>
        <color theme="0"/>
      </colorScale>
    </cfRule>
    <cfRule type="expression" dxfId="16391" priority="4394">
      <formula>CQ11&lt;0</formula>
    </cfRule>
  </conditionalFormatting>
  <conditionalFormatting sqref="CR15">
    <cfRule type="colorScale" priority="4360">
      <colorScale>
        <cfvo type="min"/>
        <cfvo type="max"/>
        <color theme="0"/>
        <color theme="0"/>
      </colorScale>
    </cfRule>
    <cfRule type="expression" dxfId="16390" priority="4362">
      <formula>CQ15&lt;0</formula>
    </cfRule>
  </conditionalFormatting>
  <conditionalFormatting sqref="CR16">
    <cfRule type="colorScale" priority="4391">
      <colorScale>
        <cfvo type="min"/>
        <cfvo type="max"/>
        <color theme="0"/>
        <color theme="0"/>
      </colorScale>
    </cfRule>
    <cfRule type="expression" dxfId="16389" priority="4392">
      <formula>CQ16&lt;0</formula>
    </cfRule>
  </conditionalFormatting>
  <conditionalFormatting sqref="CR18">
    <cfRule type="colorScale" priority="4356">
      <colorScale>
        <cfvo type="min"/>
        <cfvo type="max"/>
        <color theme="0"/>
        <color theme="0"/>
      </colorScale>
    </cfRule>
    <cfRule type="expression" dxfId="16388" priority="4358">
      <formula>CQ18&lt;0</formula>
    </cfRule>
  </conditionalFormatting>
  <conditionalFormatting sqref="CR18:CR19">
    <cfRule type="expression" dxfId="16387"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6386" priority="4390">
      <formula>CQ19&lt;0</formula>
    </cfRule>
  </conditionalFormatting>
  <conditionalFormatting sqref="CR23">
    <cfRule type="colorScale" priority="4352">
      <colorScale>
        <cfvo type="min"/>
        <cfvo type="max"/>
        <color theme="0"/>
        <color theme="0"/>
      </colorScale>
    </cfRule>
    <cfRule type="expression" dxfId="16385" priority="4354">
      <formula>CQ23&lt;0</formula>
    </cfRule>
  </conditionalFormatting>
  <conditionalFormatting sqref="CR23:CR24">
    <cfRule type="expression" dxfId="16384"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6383" priority="4386">
      <formula>CQ24&lt;0</formula>
    </cfRule>
  </conditionalFormatting>
  <conditionalFormatting sqref="CR26">
    <cfRule type="colorScale" priority="4348">
      <colorScale>
        <cfvo type="min"/>
        <cfvo type="max"/>
        <color theme="0"/>
        <color theme="0"/>
      </colorScale>
    </cfRule>
    <cfRule type="expression" dxfId="16382" priority="4350">
      <formula>CQ26&lt;0</formula>
    </cfRule>
  </conditionalFormatting>
  <conditionalFormatting sqref="CR26:CR27">
    <cfRule type="expression" dxfId="16381"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6380" priority="4384">
      <formula>CQ27&lt;0</formula>
    </cfRule>
  </conditionalFormatting>
  <conditionalFormatting sqref="CR29">
    <cfRule type="colorScale" priority="4344">
      <colorScale>
        <cfvo type="min"/>
        <cfvo type="max"/>
        <color theme="0"/>
        <color theme="0"/>
      </colorScale>
    </cfRule>
    <cfRule type="expression" dxfId="16379" priority="4346">
      <formula>CQ29&lt;0</formula>
    </cfRule>
  </conditionalFormatting>
  <conditionalFormatting sqref="CR29:CR30">
    <cfRule type="expression" dxfId="16378"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6377" priority="4382">
      <formula>CQ30&lt;0</formula>
    </cfRule>
  </conditionalFormatting>
  <conditionalFormatting sqref="CR39">
    <cfRule type="colorScale" priority="4340">
      <colorScale>
        <cfvo type="min"/>
        <cfvo type="max"/>
        <color theme="0"/>
        <color theme="0"/>
      </colorScale>
    </cfRule>
    <cfRule type="expression" dxfId="16376" priority="4342">
      <formula>CQ39&lt;0</formula>
    </cfRule>
  </conditionalFormatting>
  <conditionalFormatting sqref="CR39:CR66">
    <cfRule type="expression" dxfId="16375"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6374" priority="4380">
      <formula>CQ40&lt;0</formula>
    </cfRule>
  </conditionalFormatting>
  <conditionalFormatting sqref="CR68">
    <cfRule type="colorScale" priority="4336">
      <colorScale>
        <cfvo type="min"/>
        <cfvo type="max"/>
        <color theme="0"/>
        <color theme="0"/>
      </colorScale>
    </cfRule>
    <cfRule type="expression" dxfId="16373" priority="4338">
      <formula>CQ68&lt;0</formula>
    </cfRule>
  </conditionalFormatting>
  <conditionalFormatting sqref="CR68:CR81">
    <cfRule type="expression" dxfId="16372"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6371" priority="4398">
      <formula>CQ69&lt;0</formula>
    </cfRule>
  </conditionalFormatting>
  <conditionalFormatting sqref="CR83">
    <cfRule type="colorScale" priority="4319">
      <colorScale>
        <cfvo type="min"/>
        <cfvo type="max"/>
        <color theme="0"/>
        <color theme="0"/>
      </colorScale>
    </cfRule>
    <cfRule type="expression" dxfId="16370" priority="4321">
      <formula>CQ83&lt;0</formula>
    </cfRule>
  </conditionalFormatting>
  <conditionalFormatting sqref="CR83:CR90">
    <cfRule type="expression" dxfId="16369"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6368" priority="4378">
      <formula>CQ84&lt;0</formula>
    </cfRule>
  </conditionalFormatting>
  <conditionalFormatting sqref="CR93">
    <cfRule type="colorScale" priority="4332">
      <colorScale>
        <cfvo type="min"/>
        <cfvo type="max"/>
        <color theme="0"/>
        <color theme="0"/>
      </colorScale>
    </cfRule>
    <cfRule type="expression" dxfId="16367" priority="4334">
      <formula>CQ93&lt;0</formula>
    </cfRule>
  </conditionalFormatting>
  <conditionalFormatting sqref="CR93:CR102">
    <cfRule type="expression" dxfId="16366"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6365" priority="4376">
      <formula>CQ94&lt;0</formula>
    </cfRule>
  </conditionalFormatting>
  <conditionalFormatting sqref="CR104">
    <cfRule type="colorScale" priority="4328">
      <colorScale>
        <cfvo type="min"/>
        <cfvo type="max"/>
        <color theme="0"/>
        <color theme="0"/>
      </colorScale>
    </cfRule>
    <cfRule type="expression" dxfId="16364" priority="4330">
      <formula>CQ104&lt;0</formula>
    </cfRule>
  </conditionalFormatting>
  <conditionalFormatting sqref="CR104:CR106">
    <cfRule type="expression" dxfId="16363"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6362" priority="4374">
      <formula>CQ105&lt;0</formula>
    </cfRule>
  </conditionalFormatting>
  <conditionalFormatting sqref="CR110">
    <cfRule type="colorScale" priority="4371">
      <colorScale>
        <cfvo type="min"/>
        <cfvo type="max"/>
        <color theme="0"/>
        <color theme="0"/>
      </colorScale>
    </cfRule>
    <cfRule type="expression" dxfId="16361"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6360" priority="4314">
      <formula>CQ111&lt;0</formula>
    </cfRule>
  </conditionalFormatting>
  <conditionalFormatting sqref="CR117:CR123">
    <cfRule type="colorScale" priority="4368">
      <colorScale>
        <cfvo type="min"/>
        <cfvo type="max"/>
        <color theme="0"/>
        <color theme="0"/>
      </colorScale>
    </cfRule>
    <cfRule type="expression" dxfId="16359" priority="4370">
      <formula>CQ117&lt;0</formula>
    </cfRule>
  </conditionalFormatting>
  <conditionalFormatting sqref="CR125">
    <cfRule type="colorScale" priority="4324">
      <colorScale>
        <cfvo type="min"/>
        <cfvo type="max"/>
        <color theme="0"/>
        <color theme="0"/>
      </colorScale>
    </cfRule>
    <cfRule type="expression" dxfId="16358" priority="4326">
      <formula>CQ125&lt;0</formula>
    </cfRule>
  </conditionalFormatting>
  <conditionalFormatting sqref="CR125:CR134">
    <cfRule type="expression" dxfId="16357"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6356" priority="4366">
      <formula>CQ126&lt;0</formula>
    </cfRule>
  </conditionalFormatting>
  <conditionalFormatting sqref="BR117:BS123">
    <cfRule type="expression" dxfId="16355" priority="1668">
      <formula>IF(BR117="Validar","Rojo","Verde")</formula>
    </cfRule>
  </conditionalFormatting>
  <conditionalFormatting sqref="BO39:BO107">
    <cfRule type="expression" dxfId="16354" priority="1812">
      <formula>IF(BO39="Validar","Rojo","Verde")</formula>
    </cfRule>
  </conditionalFormatting>
  <conditionalFormatting sqref="AA69:AA82">
    <cfRule type="expression" dxfId="16353" priority="3346">
      <formula>IF(AA69="Validar","Rojo","Verde")</formula>
    </cfRule>
  </conditionalFormatting>
  <conditionalFormatting sqref="CR91">
    <cfRule type="expression" dxfId="16352"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6351" priority="4309">
      <formula>CQ91&lt;0</formula>
    </cfRule>
  </conditionalFormatting>
  <conditionalFormatting sqref="C6">
    <cfRule type="colorScale" priority="4303">
      <colorScale>
        <cfvo type="min"/>
        <cfvo type="max"/>
        <color theme="0"/>
        <color theme="0"/>
      </colorScale>
    </cfRule>
    <cfRule type="expression" dxfId="16350" priority="4304">
      <formula>B6&lt;0</formula>
    </cfRule>
  </conditionalFormatting>
  <conditionalFormatting sqref="C6">
    <cfRule type="expression" dxfId="16349"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6348" priority="4300">
      <formula>B7&lt;0</formula>
    </cfRule>
  </conditionalFormatting>
  <conditionalFormatting sqref="C7:C8">
    <cfRule type="expression" dxfId="16347"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6346" priority="4265">
      <formula>E9&lt;0</formula>
    </cfRule>
  </conditionalFormatting>
  <conditionalFormatting sqref="F9:F20">
    <cfRule type="expression" dxfId="16345"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6344" priority="4242">
      <formula>E10&lt;0</formula>
    </cfRule>
  </conditionalFormatting>
  <conditionalFormatting sqref="F11:F14">
    <cfRule type="colorScale" priority="4262">
      <colorScale>
        <cfvo type="min"/>
        <cfvo type="max"/>
        <color theme="0"/>
        <color theme="0"/>
      </colorScale>
    </cfRule>
    <cfRule type="expression" dxfId="16343" priority="4263">
      <formula>E11&lt;0</formula>
    </cfRule>
  </conditionalFormatting>
  <conditionalFormatting sqref="F15">
    <cfRule type="colorScale" priority="4239">
      <colorScale>
        <cfvo type="min"/>
        <cfvo type="max"/>
        <color theme="0"/>
        <color theme="0"/>
      </colorScale>
    </cfRule>
    <cfRule type="expression" dxfId="16342" priority="4240">
      <formula>E15&lt;0</formula>
    </cfRule>
  </conditionalFormatting>
  <conditionalFormatting sqref="F16:F17">
    <cfRule type="colorScale" priority="4260">
      <colorScale>
        <cfvo type="min"/>
        <cfvo type="max"/>
        <color theme="0"/>
        <color theme="0"/>
      </colorScale>
    </cfRule>
    <cfRule type="expression" dxfId="16341" priority="4261">
      <formula>E16&lt;0</formula>
    </cfRule>
  </conditionalFormatting>
  <conditionalFormatting sqref="F18">
    <cfRule type="colorScale" priority="4236">
      <colorScale>
        <cfvo type="min"/>
        <cfvo type="max"/>
        <color theme="0"/>
        <color theme="0"/>
      </colorScale>
    </cfRule>
    <cfRule type="expression" dxfId="16340" priority="4238">
      <formula>E18&lt;0</formula>
    </cfRule>
  </conditionalFormatting>
  <conditionalFormatting sqref="F19:F20">
    <cfRule type="colorScale" priority="4258">
      <colorScale>
        <cfvo type="min"/>
        <cfvo type="max"/>
        <color theme="0"/>
        <color theme="0"/>
      </colorScale>
    </cfRule>
    <cfRule type="expression" dxfId="16339" priority="4259">
      <formula>E19&lt;0</formula>
    </cfRule>
  </conditionalFormatting>
  <conditionalFormatting sqref="F23">
    <cfRule type="colorScale" priority="4233">
      <colorScale>
        <cfvo type="min"/>
        <cfvo type="max"/>
        <color theme="0"/>
        <color theme="0"/>
      </colorScale>
    </cfRule>
    <cfRule type="expression" dxfId="16338" priority="4234">
      <formula>E23&lt;0</formula>
    </cfRule>
  </conditionalFormatting>
  <conditionalFormatting sqref="F23:F31">
    <cfRule type="expression" dxfId="16337"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6336" priority="4257">
      <formula>E24&lt;0</formula>
    </cfRule>
  </conditionalFormatting>
  <conditionalFormatting sqref="F25">
    <cfRule type="colorScale" priority="4254">
      <colorScale>
        <cfvo type="min"/>
        <cfvo type="max"/>
        <color theme="0"/>
        <color theme="0"/>
      </colorScale>
    </cfRule>
    <cfRule type="expression" dxfId="16335" priority="4255">
      <formula>E25&lt;0</formula>
    </cfRule>
  </conditionalFormatting>
  <conditionalFormatting sqref="F26">
    <cfRule type="colorScale" priority="4231">
      <colorScale>
        <cfvo type="min"/>
        <cfvo type="max"/>
        <color theme="0"/>
        <color theme="0"/>
      </colorScale>
    </cfRule>
    <cfRule type="expression" dxfId="16334" priority="4232">
      <formula>E26&lt;0</formula>
    </cfRule>
  </conditionalFormatting>
  <conditionalFormatting sqref="F27">
    <cfRule type="colorScale" priority="4252">
      <colorScale>
        <cfvo type="min"/>
        <cfvo type="max"/>
        <color theme="0"/>
        <color theme="0"/>
      </colorScale>
    </cfRule>
    <cfRule type="expression" dxfId="16333" priority="4253">
      <formula>E27&lt;0</formula>
    </cfRule>
  </conditionalFormatting>
  <conditionalFormatting sqref="F28">
    <cfRule type="colorScale" priority="4250">
      <colorScale>
        <cfvo type="min"/>
        <cfvo type="max"/>
        <color theme="0"/>
        <color theme="0"/>
      </colorScale>
    </cfRule>
    <cfRule type="expression" dxfId="16332" priority="4251">
      <formula>E28&lt;0</formula>
    </cfRule>
  </conditionalFormatting>
  <conditionalFormatting sqref="F29">
    <cfRule type="colorScale" priority="4228">
      <colorScale>
        <cfvo type="min"/>
        <cfvo type="max"/>
        <color theme="0"/>
        <color theme="0"/>
      </colorScale>
    </cfRule>
    <cfRule type="expression" dxfId="16331" priority="4230">
      <formula>E29&lt;0</formula>
    </cfRule>
  </conditionalFormatting>
  <conditionalFormatting sqref="F30">
    <cfRule type="colorScale" priority="4248">
      <colorScale>
        <cfvo type="min"/>
        <cfvo type="max"/>
        <color theme="0"/>
        <color theme="0"/>
      </colorScale>
    </cfRule>
    <cfRule type="expression" dxfId="16330" priority="4249">
      <formula>E30&lt;0</formula>
    </cfRule>
  </conditionalFormatting>
  <conditionalFormatting sqref="F31">
    <cfRule type="colorScale" priority="4246">
      <colorScale>
        <cfvo type="min"/>
        <cfvo type="max"/>
        <color theme="0"/>
        <color theme="0"/>
      </colorScale>
    </cfRule>
    <cfRule type="expression" dxfId="16329"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6328" priority="4226">
      <formula>E39&lt;0</formula>
    </cfRule>
  </conditionalFormatting>
  <conditionalFormatting sqref="F39:F107">
    <cfRule type="expression" dxfId="16327"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6326"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6325"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6324" priority="4270">
      <formula>E69&lt;0</formula>
    </cfRule>
  </conditionalFormatting>
  <conditionalFormatting sqref="F82 F92 F103 F107">
    <cfRule type="expression" dxfId="16323"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6322"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6321"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6320"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6319"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6318"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6317" priority="4279">
      <formula>E105&lt;0</formula>
    </cfRule>
  </conditionalFormatting>
  <conditionalFormatting sqref="F110">
    <cfRule type="colorScale" priority="4280">
      <colorScale>
        <cfvo type="min"/>
        <cfvo type="max"/>
        <color theme="0"/>
        <color theme="0"/>
      </colorScale>
    </cfRule>
    <cfRule type="expression" dxfId="16316"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6315"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6314"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6313" priority="4214">
      <formula>E125&lt;0</formula>
    </cfRule>
  </conditionalFormatting>
  <conditionalFormatting sqref="F125:F135">
    <cfRule type="expression" dxfId="16312" priority="4211">
      <formula>IF(F125="Validar","Rojo","Verde")</formula>
    </cfRule>
  </conditionalFormatting>
  <conditionalFormatting sqref="F126:F132">
    <cfRule type="colorScale" priority="4288">
      <colorScale>
        <cfvo type="min"/>
        <cfvo type="max"/>
        <color theme="0"/>
        <color theme="0"/>
      </colorScale>
    </cfRule>
    <cfRule type="expression" dxfId="16311"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6310"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6309" priority="4284">
      <formula>E135&lt;0</formula>
    </cfRule>
  </conditionalFormatting>
  <conditionalFormatting sqref="F110:G111">
    <cfRule type="expression" dxfId="16308" priority="4155">
      <formula>IF(F110="Validar","Rojo","Verde")</formula>
    </cfRule>
  </conditionalFormatting>
  <conditionalFormatting sqref="F117:G123">
    <cfRule type="expression" dxfId="16307"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6306" priority="4205">
      <formula>F40&lt;0</formula>
    </cfRule>
  </conditionalFormatting>
  <conditionalFormatting sqref="G40:G67">
    <cfRule type="expression" dxfId="16305"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6304" priority="4208">
      <formula>F67&lt;0</formula>
    </cfRule>
  </conditionalFormatting>
  <conditionalFormatting sqref="G69">
    <cfRule type="colorScale" priority="4200">
      <colorScale>
        <cfvo type="min"/>
        <cfvo type="max"/>
        <color theme="0"/>
        <color theme="0"/>
      </colorScale>
    </cfRule>
    <cfRule type="expression" dxfId="16303" priority="4201">
      <formula>F69&lt;0</formula>
    </cfRule>
  </conditionalFormatting>
  <conditionalFormatting sqref="G69:G81">
    <cfRule type="expression" priority="4198">
      <formula>#REF!</formula>
    </cfRule>
  </conditionalFormatting>
  <conditionalFormatting sqref="G69:G82">
    <cfRule type="expression" dxfId="16302" priority="4196">
      <formula>IF(G69="Validar","Rojo","Verde")</formula>
    </cfRule>
  </conditionalFormatting>
  <conditionalFormatting sqref="G70:G78">
    <cfRule type="colorScale" priority="4197">
      <colorScale>
        <cfvo type="min"/>
        <cfvo type="max"/>
        <color theme="0"/>
        <color theme="0"/>
      </colorScale>
    </cfRule>
    <cfRule type="expression" dxfId="16301" priority="4199">
      <formula>F70&lt;0</formula>
    </cfRule>
  </conditionalFormatting>
  <conditionalFormatting sqref="G79:G81">
    <cfRule type="colorScale" priority="4209">
      <colorScale>
        <cfvo type="min"/>
        <cfvo type="max"/>
        <color theme="0"/>
        <color theme="0"/>
      </colorScale>
    </cfRule>
    <cfRule type="expression" dxfId="16300"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6299" priority="4195">
      <formula>F84&lt;0</formula>
    </cfRule>
  </conditionalFormatting>
  <conditionalFormatting sqref="G84:G91">
    <cfRule type="expression" priority="4192">
      <formula>#REF!</formula>
    </cfRule>
  </conditionalFormatting>
  <conditionalFormatting sqref="G84:G92">
    <cfRule type="expression" dxfId="16298" priority="4190">
      <formula>IF(G84="Validar","Rojo","Verde")</formula>
    </cfRule>
  </conditionalFormatting>
  <conditionalFormatting sqref="G85:G91">
    <cfRule type="colorScale" priority="4191">
      <colorScale>
        <cfvo type="min"/>
        <cfvo type="max"/>
        <color theme="0"/>
        <color theme="0"/>
      </colorScale>
    </cfRule>
    <cfRule type="expression" dxfId="16297" priority="4193">
      <formula>F85&lt;0</formula>
    </cfRule>
  </conditionalFormatting>
  <conditionalFormatting sqref="G94">
    <cfRule type="colorScale" priority="4188">
      <colorScale>
        <cfvo type="min"/>
        <cfvo type="max"/>
        <color theme="0"/>
        <color theme="0"/>
      </colorScale>
    </cfRule>
    <cfRule type="expression" dxfId="16296" priority="4189">
      <formula>F94&lt;0</formula>
    </cfRule>
  </conditionalFormatting>
  <conditionalFormatting sqref="G94:G102">
    <cfRule type="expression" priority="4182">
      <formula>#REF!</formula>
    </cfRule>
  </conditionalFormatting>
  <conditionalFormatting sqref="G94:G103">
    <cfRule type="expression" dxfId="16295" priority="4180">
      <formula>IF(G94="Validar","Rojo","Verde")</formula>
    </cfRule>
  </conditionalFormatting>
  <conditionalFormatting sqref="G95:G100">
    <cfRule type="colorScale" priority="4186">
      <colorScale>
        <cfvo type="min"/>
        <cfvo type="max"/>
        <color theme="0"/>
        <color theme="0"/>
      </colorScale>
    </cfRule>
    <cfRule type="expression" dxfId="16294" priority="4187">
      <formula>F95&lt;0</formula>
    </cfRule>
  </conditionalFormatting>
  <conditionalFormatting sqref="G101">
    <cfRule type="colorScale" priority="4184">
      <colorScale>
        <cfvo type="min"/>
        <cfvo type="max"/>
        <color theme="0"/>
        <color theme="0"/>
      </colorScale>
    </cfRule>
    <cfRule type="expression" dxfId="16293" priority="4185">
      <formula>F101&lt;0</formula>
    </cfRule>
  </conditionalFormatting>
  <conditionalFormatting sqref="G102">
    <cfRule type="colorScale" priority="4181">
      <colorScale>
        <cfvo type="min"/>
        <cfvo type="max"/>
        <color theme="0"/>
        <color theme="0"/>
      </colorScale>
    </cfRule>
    <cfRule type="expression" dxfId="16292" priority="4183">
      <formula>F102&lt;0</formula>
    </cfRule>
  </conditionalFormatting>
  <conditionalFormatting sqref="G105">
    <cfRule type="colorScale" priority="4178">
      <colorScale>
        <cfvo type="min"/>
        <cfvo type="max"/>
        <color theme="0"/>
        <color theme="0"/>
      </colorScale>
    </cfRule>
    <cfRule type="expression" dxfId="16291" priority="4179">
      <formula>F105&lt;0</formula>
    </cfRule>
  </conditionalFormatting>
  <conditionalFormatting sqref="G105:G106">
    <cfRule type="expression" priority="4176">
      <formula>#REF!</formula>
    </cfRule>
  </conditionalFormatting>
  <conditionalFormatting sqref="G105:G107">
    <cfRule type="expression" dxfId="16290" priority="4174">
      <formula>IF(G105="Validar","Rojo","Verde")</formula>
    </cfRule>
  </conditionalFormatting>
  <conditionalFormatting sqref="G106">
    <cfRule type="colorScale" priority="4175">
      <colorScale>
        <cfvo type="min"/>
        <cfvo type="max"/>
        <color theme="0"/>
        <color theme="0"/>
      </colorScale>
    </cfRule>
    <cfRule type="expression" dxfId="16289" priority="4177">
      <formula>F106&lt;0</formula>
    </cfRule>
  </conditionalFormatting>
  <conditionalFormatting sqref="G110">
    <cfRule type="colorScale" priority="4166">
      <colorScale>
        <cfvo type="min"/>
        <cfvo type="max"/>
        <color theme="0"/>
        <color theme="0"/>
      </colorScale>
    </cfRule>
    <cfRule type="expression" dxfId="16288"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6287" priority="4158">
      <formula>F111&lt;0</formula>
    </cfRule>
  </conditionalFormatting>
  <conditionalFormatting sqref="G117">
    <cfRule type="colorScale" priority="4172">
      <colorScale>
        <cfvo type="min"/>
        <cfvo type="max"/>
        <color theme="0"/>
        <color theme="0"/>
      </colorScale>
    </cfRule>
    <cfRule type="expression" dxfId="16286"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6285" priority="4171">
      <formula>F118&lt;0</formula>
    </cfRule>
  </conditionalFormatting>
  <conditionalFormatting sqref="G126:G135">
    <cfRule type="expression" dxfId="16284" priority="4293">
      <formula>IF(G126="Validar","Rojo","Verde")</formula>
    </cfRule>
    <cfRule type="colorScale" priority="4294">
      <colorScale>
        <cfvo type="min"/>
        <cfvo type="max"/>
        <color theme="0"/>
        <color theme="0"/>
      </colorScale>
    </cfRule>
    <cfRule type="expression" priority="4295">
      <formula>$F$23</formula>
    </cfRule>
    <cfRule type="expression" dxfId="16283" priority="4296">
      <formula>F126&lt;0</formula>
    </cfRule>
  </conditionalFormatting>
  <conditionalFormatting sqref="F6">
    <cfRule type="colorScale" priority="4153">
      <colorScale>
        <cfvo type="min"/>
        <cfvo type="max"/>
        <color theme="0"/>
        <color theme="0"/>
      </colorScale>
    </cfRule>
    <cfRule type="expression" dxfId="16282" priority="4154">
      <formula>E6&lt;0</formula>
    </cfRule>
  </conditionalFormatting>
  <conditionalFormatting sqref="F6">
    <cfRule type="expression" dxfId="16281"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6280" priority="4150">
      <formula>E7&lt;0</formula>
    </cfRule>
  </conditionalFormatting>
  <conditionalFormatting sqref="F7:F8">
    <cfRule type="expression" dxfId="16279"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6278" priority="4115">
      <formula>H9&lt;0</formula>
    </cfRule>
  </conditionalFormatting>
  <conditionalFormatting sqref="I9:I20">
    <cfRule type="expression" dxfId="16277"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6276" priority="4092">
      <formula>H10&lt;0</formula>
    </cfRule>
  </conditionalFormatting>
  <conditionalFormatting sqref="I11:I14">
    <cfRule type="colorScale" priority="4112">
      <colorScale>
        <cfvo type="min"/>
        <cfvo type="max"/>
        <color theme="0"/>
        <color theme="0"/>
      </colorScale>
    </cfRule>
    <cfRule type="expression" dxfId="16275" priority="4113">
      <formula>H11&lt;0</formula>
    </cfRule>
  </conditionalFormatting>
  <conditionalFormatting sqref="I15">
    <cfRule type="colorScale" priority="4089">
      <colorScale>
        <cfvo type="min"/>
        <cfvo type="max"/>
        <color theme="0"/>
        <color theme="0"/>
      </colorScale>
    </cfRule>
    <cfRule type="expression" dxfId="16274" priority="4090">
      <formula>H15&lt;0</formula>
    </cfRule>
  </conditionalFormatting>
  <conditionalFormatting sqref="I16:I17">
    <cfRule type="colorScale" priority="4110">
      <colorScale>
        <cfvo type="min"/>
        <cfvo type="max"/>
        <color theme="0"/>
        <color theme="0"/>
      </colorScale>
    </cfRule>
    <cfRule type="expression" dxfId="16273" priority="4111">
      <formula>H16&lt;0</formula>
    </cfRule>
  </conditionalFormatting>
  <conditionalFormatting sqref="I18">
    <cfRule type="colorScale" priority="4086">
      <colorScale>
        <cfvo type="min"/>
        <cfvo type="max"/>
        <color theme="0"/>
        <color theme="0"/>
      </colorScale>
    </cfRule>
    <cfRule type="expression" dxfId="16272" priority="4088">
      <formula>H18&lt;0</formula>
    </cfRule>
  </conditionalFormatting>
  <conditionalFormatting sqref="I19:I20">
    <cfRule type="colorScale" priority="4108">
      <colorScale>
        <cfvo type="min"/>
        <cfvo type="max"/>
        <color theme="0"/>
        <color theme="0"/>
      </colorScale>
    </cfRule>
    <cfRule type="expression" dxfId="16271" priority="4109">
      <formula>H19&lt;0</formula>
    </cfRule>
  </conditionalFormatting>
  <conditionalFormatting sqref="I23">
    <cfRule type="colorScale" priority="4083">
      <colorScale>
        <cfvo type="min"/>
        <cfvo type="max"/>
        <color theme="0"/>
        <color theme="0"/>
      </colorScale>
    </cfRule>
    <cfRule type="expression" dxfId="16270" priority="4084">
      <formula>H23&lt;0</formula>
    </cfRule>
  </conditionalFormatting>
  <conditionalFormatting sqref="I23:I31">
    <cfRule type="expression" dxfId="16269"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6268" priority="4107">
      <formula>H24&lt;0</formula>
    </cfRule>
  </conditionalFormatting>
  <conditionalFormatting sqref="I25">
    <cfRule type="colorScale" priority="4104">
      <colorScale>
        <cfvo type="min"/>
        <cfvo type="max"/>
        <color theme="0"/>
        <color theme="0"/>
      </colorScale>
    </cfRule>
    <cfRule type="expression" dxfId="16267" priority="4105">
      <formula>H25&lt;0</formula>
    </cfRule>
  </conditionalFormatting>
  <conditionalFormatting sqref="I26">
    <cfRule type="colorScale" priority="4081">
      <colorScale>
        <cfvo type="min"/>
        <cfvo type="max"/>
        <color theme="0"/>
        <color theme="0"/>
      </colorScale>
    </cfRule>
    <cfRule type="expression" dxfId="16266" priority="4082">
      <formula>H26&lt;0</formula>
    </cfRule>
  </conditionalFormatting>
  <conditionalFormatting sqref="I27">
    <cfRule type="colorScale" priority="4102">
      <colorScale>
        <cfvo type="min"/>
        <cfvo type="max"/>
        <color theme="0"/>
        <color theme="0"/>
      </colorScale>
    </cfRule>
    <cfRule type="expression" dxfId="16265" priority="4103">
      <formula>H27&lt;0</formula>
    </cfRule>
  </conditionalFormatting>
  <conditionalFormatting sqref="I28">
    <cfRule type="colorScale" priority="4100">
      <colorScale>
        <cfvo type="min"/>
        <cfvo type="max"/>
        <color theme="0"/>
        <color theme="0"/>
      </colorScale>
    </cfRule>
    <cfRule type="expression" dxfId="16264" priority="4101">
      <formula>H28&lt;0</formula>
    </cfRule>
  </conditionalFormatting>
  <conditionalFormatting sqref="I29">
    <cfRule type="colorScale" priority="4078">
      <colorScale>
        <cfvo type="min"/>
        <cfvo type="max"/>
        <color theme="0"/>
        <color theme="0"/>
      </colorScale>
    </cfRule>
    <cfRule type="expression" dxfId="16263" priority="4080">
      <formula>H29&lt;0</formula>
    </cfRule>
  </conditionalFormatting>
  <conditionalFormatting sqref="I30">
    <cfRule type="colorScale" priority="4098">
      <colorScale>
        <cfvo type="min"/>
        <cfvo type="max"/>
        <color theme="0"/>
        <color theme="0"/>
      </colorScale>
    </cfRule>
    <cfRule type="expression" dxfId="16262" priority="4099">
      <formula>H30&lt;0</formula>
    </cfRule>
  </conditionalFormatting>
  <conditionalFormatting sqref="I31">
    <cfRule type="colorScale" priority="4096">
      <colorScale>
        <cfvo type="min"/>
        <cfvo type="max"/>
        <color theme="0"/>
        <color theme="0"/>
      </colorScale>
    </cfRule>
    <cfRule type="expression" dxfId="16261"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6260" priority="4076">
      <formula>H39&lt;0</formula>
    </cfRule>
  </conditionalFormatting>
  <conditionalFormatting sqref="I39:I107">
    <cfRule type="expression" dxfId="16259"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6258"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6257"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6256" priority="4120">
      <formula>H69&lt;0</formula>
    </cfRule>
  </conditionalFormatting>
  <conditionalFormatting sqref="I82 I92 I103 I107">
    <cfRule type="expression" dxfId="16255"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6254"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6253"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6252"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6251"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6250"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6249" priority="4129">
      <formula>H105&lt;0</formula>
    </cfRule>
  </conditionalFormatting>
  <conditionalFormatting sqref="I110">
    <cfRule type="colorScale" priority="4130">
      <colorScale>
        <cfvo type="min"/>
        <cfvo type="max"/>
        <color theme="0"/>
        <color theme="0"/>
      </colorScale>
    </cfRule>
    <cfRule type="expression" dxfId="16248"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6247"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6246"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6245" priority="4064">
      <formula>H125&lt;0</formula>
    </cfRule>
  </conditionalFormatting>
  <conditionalFormatting sqref="I125:I135">
    <cfRule type="expression" dxfId="16244" priority="4061">
      <formula>IF(I125="Validar","Rojo","Verde")</formula>
    </cfRule>
  </conditionalFormatting>
  <conditionalFormatting sqref="I126:I132">
    <cfRule type="colorScale" priority="4138">
      <colorScale>
        <cfvo type="min"/>
        <cfvo type="max"/>
        <color theme="0"/>
        <color theme="0"/>
      </colorScale>
    </cfRule>
    <cfRule type="expression" dxfId="16243"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6242"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6241" priority="4134">
      <formula>H135&lt;0</formula>
    </cfRule>
  </conditionalFormatting>
  <conditionalFormatting sqref="I110:J111">
    <cfRule type="expression" dxfId="16240" priority="4005">
      <formula>IF(I110="Validar","Rojo","Verde")</formula>
    </cfRule>
  </conditionalFormatting>
  <conditionalFormatting sqref="I117:J123">
    <cfRule type="expression" dxfId="16239"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6238" priority="4055">
      <formula>I40&lt;0</formula>
    </cfRule>
  </conditionalFormatting>
  <conditionalFormatting sqref="J40:J67">
    <cfRule type="expression" dxfId="16237"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6236" priority="4058">
      <formula>I67&lt;0</formula>
    </cfRule>
  </conditionalFormatting>
  <conditionalFormatting sqref="J69">
    <cfRule type="colorScale" priority="4050">
      <colorScale>
        <cfvo type="min"/>
        <cfvo type="max"/>
        <color theme="0"/>
        <color theme="0"/>
      </colorScale>
    </cfRule>
    <cfRule type="expression" dxfId="16235" priority="4051">
      <formula>I69&lt;0</formula>
    </cfRule>
  </conditionalFormatting>
  <conditionalFormatting sqref="J69:J81">
    <cfRule type="expression" priority="4048">
      <formula>#REF!</formula>
    </cfRule>
  </conditionalFormatting>
  <conditionalFormatting sqref="J69:J82">
    <cfRule type="expression" dxfId="16234" priority="4046">
      <formula>IF(J69="Validar","Rojo","Verde")</formula>
    </cfRule>
  </conditionalFormatting>
  <conditionalFormatting sqref="J70:J78">
    <cfRule type="colorScale" priority="4047">
      <colorScale>
        <cfvo type="min"/>
        <cfvo type="max"/>
        <color theme="0"/>
        <color theme="0"/>
      </colorScale>
    </cfRule>
    <cfRule type="expression" dxfId="16233" priority="4049">
      <formula>I70&lt;0</formula>
    </cfRule>
  </conditionalFormatting>
  <conditionalFormatting sqref="J79:J81">
    <cfRule type="colorScale" priority="4059">
      <colorScale>
        <cfvo type="min"/>
        <cfvo type="max"/>
        <color theme="0"/>
        <color theme="0"/>
      </colorScale>
    </cfRule>
    <cfRule type="expression" dxfId="16232"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6231" priority="4045">
      <formula>I84&lt;0</formula>
    </cfRule>
  </conditionalFormatting>
  <conditionalFormatting sqref="J84:J91">
    <cfRule type="expression" priority="4042">
      <formula>#REF!</formula>
    </cfRule>
  </conditionalFormatting>
  <conditionalFormatting sqref="J84:J92">
    <cfRule type="expression" dxfId="16230" priority="4040">
      <formula>IF(J84="Validar","Rojo","Verde")</formula>
    </cfRule>
  </conditionalFormatting>
  <conditionalFormatting sqref="J85:J91">
    <cfRule type="colorScale" priority="4041">
      <colorScale>
        <cfvo type="min"/>
        <cfvo type="max"/>
        <color theme="0"/>
        <color theme="0"/>
      </colorScale>
    </cfRule>
    <cfRule type="expression" dxfId="16229" priority="4043">
      <formula>I85&lt;0</formula>
    </cfRule>
  </conditionalFormatting>
  <conditionalFormatting sqref="J94">
    <cfRule type="colorScale" priority="4038">
      <colorScale>
        <cfvo type="min"/>
        <cfvo type="max"/>
        <color theme="0"/>
        <color theme="0"/>
      </colorScale>
    </cfRule>
    <cfRule type="expression" dxfId="16228"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6227" priority="4037">
      <formula>I95&lt;0</formula>
    </cfRule>
  </conditionalFormatting>
  <conditionalFormatting sqref="J101">
    <cfRule type="colorScale" priority="4034">
      <colorScale>
        <cfvo type="min"/>
        <cfvo type="max"/>
        <color theme="0"/>
        <color theme="0"/>
      </colorScale>
    </cfRule>
    <cfRule type="expression" dxfId="16226" priority="4035">
      <formula>I101&lt;0</formula>
    </cfRule>
  </conditionalFormatting>
  <conditionalFormatting sqref="J102">
    <cfRule type="colorScale" priority="4031">
      <colorScale>
        <cfvo type="min"/>
        <cfvo type="max"/>
        <color theme="0"/>
        <color theme="0"/>
      </colorScale>
    </cfRule>
    <cfRule type="expression" dxfId="16225" priority="4033">
      <formula>I102&lt;0</formula>
    </cfRule>
  </conditionalFormatting>
  <conditionalFormatting sqref="J105">
    <cfRule type="colorScale" priority="4028">
      <colorScale>
        <cfvo type="min"/>
        <cfvo type="max"/>
        <color theme="0"/>
        <color theme="0"/>
      </colorScale>
    </cfRule>
    <cfRule type="expression" dxfId="16224" priority="4029">
      <formula>I105&lt;0</formula>
    </cfRule>
  </conditionalFormatting>
  <conditionalFormatting sqref="J105:J106">
    <cfRule type="expression" priority="4026">
      <formula>#REF!</formula>
    </cfRule>
  </conditionalFormatting>
  <conditionalFormatting sqref="J105:J107">
    <cfRule type="expression" dxfId="16223" priority="4024">
      <formula>IF(J105="Validar","Rojo","Verde")</formula>
    </cfRule>
  </conditionalFormatting>
  <conditionalFormatting sqref="J106">
    <cfRule type="colorScale" priority="4025">
      <colorScale>
        <cfvo type="min"/>
        <cfvo type="max"/>
        <color theme="0"/>
        <color theme="0"/>
      </colorScale>
    </cfRule>
    <cfRule type="expression" dxfId="16222" priority="4027">
      <formula>I106&lt;0</formula>
    </cfRule>
  </conditionalFormatting>
  <conditionalFormatting sqref="J110">
    <cfRule type="colorScale" priority="4016">
      <colorScale>
        <cfvo type="min"/>
        <cfvo type="max"/>
        <color theme="0"/>
        <color theme="0"/>
      </colorScale>
    </cfRule>
    <cfRule type="expression" dxfId="16221"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6220" priority="4008">
      <formula>I111&lt;0</formula>
    </cfRule>
  </conditionalFormatting>
  <conditionalFormatting sqref="J117">
    <cfRule type="colorScale" priority="4022">
      <colorScale>
        <cfvo type="min"/>
        <cfvo type="max"/>
        <color theme="0"/>
        <color theme="0"/>
      </colorScale>
    </cfRule>
    <cfRule type="expression" dxfId="16219"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6218" priority="4021">
      <formula>I118&lt;0</formula>
    </cfRule>
  </conditionalFormatting>
  <conditionalFormatting sqref="J126:J135">
    <cfRule type="expression" dxfId="16217" priority="4143">
      <formula>IF(J126="Validar","Rojo","Verde")</formula>
    </cfRule>
    <cfRule type="colorScale" priority="4144">
      <colorScale>
        <cfvo type="min"/>
        <cfvo type="max"/>
        <color theme="0"/>
        <color theme="0"/>
      </colorScale>
    </cfRule>
    <cfRule type="expression" priority="4145">
      <formula>$F$23</formula>
    </cfRule>
    <cfRule type="expression" dxfId="16216" priority="4146">
      <formula>I126&lt;0</formula>
    </cfRule>
  </conditionalFormatting>
  <conditionalFormatting sqref="I6">
    <cfRule type="colorScale" priority="4003">
      <colorScale>
        <cfvo type="min"/>
        <cfvo type="max"/>
        <color theme="0"/>
        <color theme="0"/>
      </colorScale>
    </cfRule>
    <cfRule type="expression" dxfId="16215" priority="4004">
      <formula>H6&lt;0</formula>
    </cfRule>
  </conditionalFormatting>
  <conditionalFormatting sqref="I6">
    <cfRule type="expression" dxfId="16214"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6213" priority="4000">
      <formula>H7&lt;0</formula>
    </cfRule>
  </conditionalFormatting>
  <conditionalFormatting sqref="I7:I8">
    <cfRule type="expression" dxfId="16212"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6211" priority="3965">
      <formula>O9&lt;0</formula>
    </cfRule>
  </conditionalFormatting>
  <conditionalFormatting sqref="P9:P20">
    <cfRule type="expression" dxfId="16210"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6209" priority="3942">
      <formula>O10&lt;0</formula>
    </cfRule>
  </conditionalFormatting>
  <conditionalFormatting sqref="P11:P14">
    <cfRule type="colorScale" priority="3962">
      <colorScale>
        <cfvo type="min"/>
        <cfvo type="max"/>
        <color theme="0"/>
        <color theme="0"/>
      </colorScale>
    </cfRule>
    <cfRule type="expression" dxfId="16208" priority="3963">
      <formula>O11&lt;0</formula>
    </cfRule>
  </conditionalFormatting>
  <conditionalFormatting sqref="P15">
    <cfRule type="colorScale" priority="3939">
      <colorScale>
        <cfvo type="min"/>
        <cfvo type="max"/>
        <color theme="0"/>
        <color theme="0"/>
      </colorScale>
    </cfRule>
    <cfRule type="expression" dxfId="16207" priority="3940">
      <formula>O15&lt;0</formula>
    </cfRule>
  </conditionalFormatting>
  <conditionalFormatting sqref="P16:P17">
    <cfRule type="colorScale" priority="3960">
      <colorScale>
        <cfvo type="min"/>
        <cfvo type="max"/>
        <color theme="0"/>
        <color theme="0"/>
      </colorScale>
    </cfRule>
    <cfRule type="expression" dxfId="16206" priority="3961">
      <formula>O16&lt;0</formula>
    </cfRule>
  </conditionalFormatting>
  <conditionalFormatting sqref="P18">
    <cfRule type="colorScale" priority="3936">
      <colorScale>
        <cfvo type="min"/>
        <cfvo type="max"/>
        <color theme="0"/>
        <color theme="0"/>
      </colorScale>
    </cfRule>
    <cfRule type="expression" dxfId="16205" priority="3938">
      <formula>O18&lt;0</formula>
    </cfRule>
  </conditionalFormatting>
  <conditionalFormatting sqref="P19:P20">
    <cfRule type="colorScale" priority="3958">
      <colorScale>
        <cfvo type="min"/>
        <cfvo type="max"/>
        <color theme="0"/>
        <color theme="0"/>
      </colorScale>
    </cfRule>
    <cfRule type="expression" dxfId="16204" priority="3959">
      <formula>O19&lt;0</formula>
    </cfRule>
  </conditionalFormatting>
  <conditionalFormatting sqref="P23">
    <cfRule type="colorScale" priority="3933">
      <colorScale>
        <cfvo type="min"/>
        <cfvo type="max"/>
        <color theme="0"/>
        <color theme="0"/>
      </colorScale>
    </cfRule>
    <cfRule type="expression" dxfId="16203" priority="3934">
      <formula>O23&lt;0</formula>
    </cfRule>
  </conditionalFormatting>
  <conditionalFormatting sqref="P23:P31">
    <cfRule type="expression" dxfId="16202"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6201" priority="3957">
      <formula>O24&lt;0</formula>
    </cfRule>
  </conditionalFormatting>
  <conditionalFormatting sqref="P25">
    <cfRule type="colorScale" priority="3954">
      <colorScale>
        <cfvo type="min"/>
        <cfvo type="max"/>
        <color theme="0"/>
        <color theme="0"/>
      </colorScale>
    </cfRule>
    <cfRule type="expression" dxfId="16200" priority="3955">
      <formula>O25&lt;0</formula>
    </cfRule>
  </conditionalFormatting>
  <conditionalFormatting sqref="P26">
    <cfRule type="colorScale" priority="3931">
      <colorScale>
        <cfvo type="min"/>
        <cfvo type="max"/>
        <color theme="0"/>
        <color theme="0"/>
      </colorScale>
    </cfRule>
    <cfRule type="expression" dxfId="16199" priority="3932">
      <formula>O26&lt;0</formula>
    </cfRule>
  </conditionalFormatting>
  <conditionalFormatting sqref="P27">
    <cfRule type="colorScale" priority="3952">
      <colorScale>
        <cfvo type="min"/>
        <cfvo type="max"/>
        <color theme="0"/>
        <color theme="0"/>
      </colorScale>
    </cfRule>
    <cfRule type="expression" dxfId="16198" priority="3953">
      <formula>O27&lt;0</formula>
    </cfRule>
  </conditionalFormatting>
  <conditionalFormatting sqref="P28">
    <cfRule type="colorScale" priority="3950">
      <colorScale>
        <cfvo type="min"/>
        <cfvo type="max"/>
        <color theme="0"/>
        <color theme="0"/>
      </colorScale>
    </cfRule>
    <cfRule type="expression" dxfId="16197" priority="3951">
      <formula>O28&lt;0</formula>
    </cfRule>
  </conditionalFormatting>
  <conditionalFormatting sqref="P29">
    <cfRule type="colorScale" priority="3928">
      <colorScale>
        <cfvo type="min"/>
        <cfvo type="max"/>
        <color theme="0"/>
        <color theme="0"/>
      </colorScale>
    </cfRule>
    <cfRule type="expression" dxfId="16196" priority="3930">
      <formula>O29&lt;0</formula>
    </cfRule>
  </conditionalFormatting>
  <conditionalFormatting sqref="P30">
    <cfRule type="colorScale" priority="3948">
      <colorScale>
        <cfvo type="min"/>
        <cfvo type="max"/>
        <color theme="0"/>
        <color theme="0"/>
      </colorScale>
    </cfRule>
    <cfRule type="expression" dxfId="16195" priority="3949">
      <formula>O30&lt;0</formula>
    </cfRule>
  </conditionalFormatting>
  <conditionalFormatting sqref="P31">
    <cfRule type="colorScale" priority="3946">
      <colorScale>
        <cfvo type="min"/>
        <cfvo type="max"/>
        <color theme="0"/>
        <color theme="0"/>
      </colorScale>
    </cfRule>
    <cfRule type="expression" dxfId="16194"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6193" priority="3926">
      <formula>O39&lt;0</formula>
    </cfRule>
  </conditionalFormatting>
  <conditionalFormatting sqref="P39:P107">
    <cfRule type="expression" dxfId="16192"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6191"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6190"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6189" priority="3970">
      <formula>O69&lt;0</formula>
    </cfRule>
  </conditionalFormatting>
  <conditionalFormatting sqref="P82 P92 P103 P107">
    <cfRule type="expression" dxfId="16188"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6187"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6186"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6185"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6184"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6183"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6182" priority="3979">
      <formula>O105&lt;0</formula>
    </cfRule>
  </conditionalFormatting>
  <conditionalFormatting sqref="P110">
    <cfRule type="colorScale" priority="3980">
      <colorScale>
        <cfvo type="min"/>
        <cfvo type="max"/>
        <color theme="0"/>
        <color theme="0"/>
      </colorScale>
    </cfRule>
    <cfRule type="expression" dxfId="16181"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6180"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6179"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6178" priority="3914">
      <formula>O125&lt;0</formula>
    </cfRule>
  </conditionalFormatting>
  <conditionalFormatting sqref="P125:P135">
    <cfRule type="expression" dxfId="16177" priority="3911">
      <formula>IF(P125="Validar","Rojo","Verde")</formula>
    </cfRule>
  </conditionalFormatting>
  <conditionalFormatting sqref="P126:P132">
    <cfRule type="colorScale" priority="3988">
      <colorScale>
        <cfvo type="min"/>
        <cfvo type="max"/>
        <color theme="0"/>
        <color theme="0"/>
      </colorScale>
    </cfRule>
    <cfRule type="expression" dxfId="16176"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6175"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6174" priority="3984">
      <formula>O135&lt;0</formula>
    </cfRule>
  </conditionalFormatting>
  <conditionalFormatting sqref="P110:Q111">
    <cfRule type="expression" dxfId="16173" priority="3855">
      <formula>IF(P110="Validar","Rojo","Verde")</formula>
    </cfRule>
  </conditionalFormatting>
  <conditionalFormatting sqref="P117:Q123">
    <cfRule type="expression" dxfId="16172"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6171" priority="3905">
      <formula>P40&lt;0</formula>
    </cfRule>
  </conditionalFormatting>
  <conditionalFormatting sqref="Q40:Q67">
    <cfRule type="expression" dxfId="16170"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6169" priority="3908">
      <formula>P67&lt;0</formula>
    </cfRule>
  </conditionalFormatting>
  <conditionalFormatting sqref="Q69">
    <cfRule type="colorScale" priority="3900">
      <colorScale>
        <cfvo type="min"/>
        <cfvo type="max"/>
        <color theme="0"/>
        <color theme="0"/>
      </colorScale>
    </cfRule>
    <cfRule type="expression" dxfId="16168" priority="3901">
      <formula>P69&lt;0</formula>
    </cfRule>
  </conditionalFormatting>
  <conditionalFormatting sqref="Q69:Q81">
    <cfRule type="expression" priority="3898">
      <formula>#REF!</formula>
    </cfRule>
  </conditionalFormatting>
  <conditionalFormatting sqref="Q69:Q82">
    <cfRule type="expression" dxfId="16167" priority="3896">
      <formula>IF(Q69="Validar","Rojo","Verde")</formula>
    </cfRule>
  </conditionalFormatting>
  <conditionalFormatting sqref="Q70:Q78">
    <cfRule type="colorScale" priority="3897">
      <colorScale>
        <cfvo type="min"/>
        <cfvo type="max"/>
        <color theme="0"/>
        <color theme="0"/>
      </colorScale>
    </cfRule>
    <cfRule type="expression" dxfId="16166" priority="3899">
      <formula>P70&lt;0</formula>
    </cfRule>
  </conditionalFormatting>
  <conditionalFormatting sqref="Q79:Q81">
    <cfRule type="colorScale" priority="3909">
      <colorScale>
        <cfvo type="min"/>
        <cfvo type="max"/>
        <color theme="0"/>
        <color theme="0"/>
      </colorScale>
    </cfRule>
    <cfRule type="expression" dxfId="16165"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6164" priority="3895">
      <formula>P84&lt;0</formula>
    </cfRule>
  </conditionalFormatting>
  <conditionalFormatting sqref="Q84:Q91">
    <cfRule type="expression" priority="3892">
      <formula>#REF!</formula>
    </cfRule>
  </conditionalFormatting>
  <conditionalFormatting sqref="Q84:Q92">
    <cfRule type="expression" dxfId="16163" priority="3890">
      <formula>IF(Q84="Validar","Rojo","Verde")</formula>
    </cfRule>
  </conditionalFormatting>
  <conditionalFormatting sqref="Q85:Q91">
    <cfRule type="colorScale" priority="3891">
      <colorScale>
        <cfvo type="min"/>
        <cfvo type="max"/>
        <color theme="0"/>
        <color theme="0"/>
      </colorScale>
    </cfRule>
    <cfRule type="expression" dxfId="16162" priority="3893">
      <formula>P85&lt;0</formula>
    </cfRule>
  </conditionalFormatting>
  <conditionalFormatting sqref="Q94">
    <cfRule type="colorScale" priority="3888">
      <colorScale>
        <cfvo type="min"/>
        <cfvo type="max"/>
        <color theme="0"/>
        <color theme="0"/>
      </colorScale>
    </cfRule>
    <cfRule type="expression" dxfId="16161" priority="3889">
      <formula>P94&lt;0</formula>
    </cfRule>
  </conditionalFormatting>
  <conditionalFormatting sqref="Q94:Q102">
    <cfRule type="expression" priority="3882">
      <formula>#REF!</formula>
    </cfRule>
  </conditionalFormatting>
  <conditionalFormatting sqref="Q94:Q103">
    <cfRule type="expression" dxfId="16160" priority="3880">
      <formula>IF(Q94="Validar","Rojo","Verde")</formula>
    </cfRule>
  </conditionalFormatting>
  <conditionalFormatting sqref="Q95:Q100">
    <cfRule type="colorScale" priority="3886">
      <colorScale>
        <cfvo type="min"/>
        <cfvo type="max"/>
        <color theme="0"/>
        <color theme="0"/>
      </colorScale>
    </cfRule>
    <cfRule type="expression" dxfId="16159" priority="3887">
      <formula>P95&lt;0</formula>
    </cfRule>
  </conditionalFormatting>
  <conditionalFormatting sqref="Q101">
    <cfRule type="colorScale" priority="3884">
      <colorScale>
        <cfvo type="min"/>
        <cfvo type="max"/>
        <color theme="0"/>
        <color theme="0"/>
      </colorScale>
    </cfRule>
    <cfRule type="expression" dxfId="16158" priority="3885">
      <formula>P101&lt;0</formula>
    </cfRule>
  </conditionalFormatting>
  <conditionalFormatting sqref="Q102">
    <cfRule type="colorScale" priority="3881">
      <colorScale>
        <cfvo type="min"/>
        <cfvo type="max"/>
        <color theme="0"/>
        <color theme="0"/>
      </colorScale>
    </cfRule>
    <cfRule type="expression" dxfId="16157" priority="3883">
      <formula>P102&lt;0</formula>
    </cfRule>
  </conditionalFormatting>
  <conditionalFormatting sqref="Q105">
    <cfRule type="colorScale" priority="3878">
      <colorScale>
        <cfvo type="min"/>
        <cfvo type="max"/>
        <color theme="0"/>
        <color theme="0"/>
      </colorScale>
    </cfRule>
    <cfRule type="expression" dxfId="16156" priority="3879">
      <formula>P105&lt;0</formula>
    </cfRule>
  </conditionalFormatting>
  <conditionalFormatting sqref="Q105:Q106">
    <cfRule type="expression" priority="3876">
      <formula>#REF!</formula>
    </cfRule>
  </conditionalFormatting>
  <conditionalFormatting sqref="Q105:Q107">
    <cfRule type="expression" dxfId="16155" priority="3874">
      <formula>IF(Q105="Validar","Rojo","Verde")</formula>
    </cfRule>
  </conditionalFormatting>
  <conditionalFormatting sqref="Q106">
    <cfRule type="colorScale" priority="3875">
      <colorScale>
        <cfvo type="min"/>
        <cfvo type="max"/>
        <color theme="0"/>
        <color theme="0"/>
      </colorScale>
    </cfRule>
    <cfRule type="expression" dxfId="16154" priority="3877">
      <formula>P106&lt;0</formula>
    </cfRule>
  </conditionalFormatting>
  <conditionalFormatting sqref="Q110">
    <cfRule type="colorScale" priority="3866">
      <colorScale>
        <cfvo type="min"/>
        <cfvo type="max"/>
        <color theme="0"/>
        <color theme="0"/>
      </colorScale>
    </cfRule>
    <cfRule type="expression" dxfId="16153"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6152" priority="3858">
      <formula>P111&lt;0</formula>
    </cfRule>
  </conditionalFormatting>
  <conditionalFormatting sqref="Q117">
    <cfRule type="colorScale" priority="3872">
      <colorScale>
        <cfvo type="min"/>
        <cfvo type="max"/>
        <color theme="0"/>
        <color theme="0"/>
      </colorScale>
    </cfRule>
    <cfRule type="expression" dxfId="16151"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6150" priority="3871">
      <formula>P118&lt;0</formula>
    </cfRule>
  </conditionalFormatting>
  <conditionalFormatting sqref="Q126:Q135">
    <cfRule type="expression" dxfId="16149" priority="3993">
      <formula>IF(Q126="Validar","Rojo","Verde")</formula>
    </cfRule>
    <cfRule type="colorScale" priority="3994">
      <colorScale>
        <cfvo type="min"/>
        <cfvo type="max"/>
        <color theme="0"/>
        <color theme="0"/>
      </colorScale>
    </cfRule>
    <cfRule type="expression" priority="3995">
      <formula>$F$23</formula>
    </cfRule>
    <cfRule type="expression" dxfId="16148" priority="3996">
      <formula>P126&lt;0</formula>
    </cfRule>
  </conditionalFormatting>
  <conditionalFormatting sqref="P6">
    <cfRule type="colorScale" priority="3853">
      <colorScale>
        <cfvo type="min"/>
        <cfvo type="max"/>
        <color theme="0"/>
        <color theme="0"/>
      </colorScale>
    </cfRule>
    <cfRule type="expression" dxfId="16147" priority="3854">
      <formula>O6&lt;0</formula>
    </cfRule>
  </conditionalFormatting>
  <conditionalFormatting sqref="P6">
    <cfRule type="expression" dxfId="16146"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6145" priority="3850">
      <formula>O7&lt;0</formula>
    </cfRule>
  </conditionalFormatting>
  <conditionalFormatting sqref="P7:P8">
    <cfRule type="expression" dxfId="16144"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6143" priority="3815">
      <formula>L9&lt;0</formula>
    </cfRule>
  </conditionalFormatting>
  <conditionalFormatting sqref="M9:M20">
    <cfRule type="expression" dxfId="16142"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6141" priority="3792">
      <formula>L10&lt;0</formula>
    </cfRule>
  </conditionalFormatting>
  <conditionalFormatting sqref="M11:M14">
    <cfRule type="colorScale" priority="3812">
      <colorScale>
        <cfvo type="min"/>
        <cfvo type="max"/>
        <color theme="0"/>
        <color theme="0"/>
      </colorScale>
    </cfRule>
    <cfRule type="expression" dxfId="16140" priority="3813">
      <formula>L11&lt;0</formula>
    </cfRule>
  </conditionalFormatting>
  <conditionalFormatting sqref="M15">
    <cfRule type="colorScale" priority="3789">
      <colorScale>
        <cfvo type="min"/>
        <cfvo type="max"/>
        <color theme="0"/>
        <color theme="0"/>
      </colorScale>
    </cfRule>
    <cfRule type="expression" dxfId="16139" priority="3790">
      <formula>L15&lt;0</formula>
    </cfRule>
  </conditionalFormatting>
  <conditionalFormatting sqref="M16:M17">
    <cfRule type="colorScale" priority="3810">
      <colorScale>
        <cfvo type="min"/>
        <cfvo type="max"/>
        <color theme="0"/>
        <color theme="0"/>
      </colorScale>
    </cfRule>
    <cfRule type="expression" dxfId="16138" priority="3811">
      <formula>L16&lt;0</formula>
    </cfRule>
  </conditionalFormatting>
  <conditionalFormatting sqref="M18">
    <cfRule type="colorScale" priority="3786">
      <colorScale>
        <cfvo type="min"/>
        <cfvo type="max"/>
        <color theme="0"/>
        <color theme="0"/>
      </colorScale>
    </cfRule>
    <cfRule type="expression" dxfId="16137" priority="3788">
      <formula>L18&lt;0</formula>
    </cfRule>
  </conditionalFormatting>
  <conditionalFormatting sqref="M19:M20">
    <cfRule type="colorScale" priority="3808">
      <colorScale>
        <cfvo type="min"/>
        <cfvo type="max"/>
        <color theme="0"/>
        <color theme="0"/>
      </colorScale>
    </cfRule>
    <cfRule type="expression" dxfId="16136" priority="3809">
      <formula>L19&lt;0</formula>
    </cfRule>
  </conditionalFormatting>
  <conditionalFormatting sqref="M23">
    <cfRule type="colorScale" priority="3783">
      <colorScale>
        <cfvo type="min"/>
        <cfvo type="max"/>
        <color theme="0"/>
        <color theme="0"/>
      </colorScale>
    </cfRule>
    <cfRule type="expression" dxfId="16135" priority="3784">
      <formula>L23&lt;0</formula>
    </cfRule>
  </conditionalFormatting>
  <conditionalFormatting sqref="M23:M31">
    <cfRule type="expression" dxfId="16134"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6133" priority="3807">
      <formula>L24&lt;0</formula>
    </cfRule>
  </conditionalFormatting>
  <conditionalFormatting sqref="M25">
    <cfRule type="colorScale" priority="3804">
      <colorScale>
        <cfvo type="min"/>
        <cfvo type="max"/>
        <color theme="0"/>
        <color theme="0"/>
      </colorScale>
    </cfRule>
    <cfRule type="expression" dxfId="16132" priority="3805">
      <formula>L25&lt;0</formula>
    </cfRule>
  </conditionalFormatting>
  <conditionalFormatting sqref="M26">
    <cfRule type="colorScale" priority="3781">
      <colorScale>
        <cfvo type="min"/>
        <cfvo type="max"/>
        <color theme="0"/>
        <color theme="0"/>
      </colorScale>
    </cfRule>
    <cfRule type="expression" dxfId="16131" priority="3782">
      <formula>L26&lt;0</formula>
    </cfRule>
  </conditionalFormatting>
  <conditionalFormatting sqref="M27">
    <cfRule type="colorScale" priority="3802">
      <colorScale>
        <cfvo type="min"/>
        <cfvo type="max"/>
        <color theme="0"/>
        <color theme="0"/>
      </colorScale>
    </cfRule>
    <cfRule type="expression" dxfId="16130" priority="3803">
      <formula>L27&lt;0</formula>
    </cfRule>
  </conditionalFormatting>
  <conditionalFormatting sqref="M28">
    <cfRule type="colorScale" priority="3800">
      <colorScale>
        <cfvo type="min"/>
        <cfvo type="max"/>
        <color theme="0"/>
        <color theme="0"/>
      </colorScale>
    </cfRule>
    <cfRule type="expression" dxfId="16129" priority="3801">
      <formula>L28&lt;0</formula>
    </cfRule>
  </conditionalFormatting>
  <conditionalFormatting sqref="M29">
    <cfRule type="colorScale" priority="3778">
      <colorScale>
        <cfvo type="min"/>
        <cfvo type="max"/>
        <color theme="0"/>
        <color theme="0"/>
      </colorScale>
    </cfRule>
    <cfRule type="expression" dxfId="16128" priority="3780">
      <formula>L29&lt;0</formula>
    </cfRule>
  </conditionalFormatting>
  <conditionalFormatting sqref="M30">
    <cfRule type="colorScale" priority="3798">
      <colorScale>
        <cfvo type="min"/>
        <cfvo type="max"/>
        <color theme="0"/>
        <color theme="0"/>
      </colorScale>
    </cfRule>
    <cfRule type="expression" dxfId="16127" priority="3799">
      <formula>L30&lt;0</formula>
    </cfRule>
  </conditionalFormatting>
  <conditionalFormatting sqref="M31">
    <cfRule type="colorScale" priority="3796">
      <colorScale>
        <cfvo type="min"/>
        <cfvo type="max"/>
        <color theme="0"/>
        <color theme="0"/>
      </colorScale>
    </cfRule>
    <cfRule type="expression" dxfId="16126"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6125" priority="3776">
      <formula>L39&lt;0</formula>
    </cfRule>
  </conditionalFormatting>
  <conditionalFormatting sqref="M39:M107">
    <cfRule type="expression" dxfId="16124"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6123"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6122"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6121" priority="3820">
      <formula>L69&lt;0</formula>
    </cfRule>
  </conditionalFormatting>
  <conditionalFormatting sqref="M82 M92 M103 M107">
    <cfRule type="expression" dxfId="16120"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6119"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6118"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6117"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6116"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6115"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6114" priority="3829">
      <formula>L105&lt;0</formula>
    </cfRule>
  </conditionalFormatting>
  <conditionalFormatting sqref="M110">
    <cfRule type="colorScale" priority="3830">
      <colorScale>
        <cfvo type="min"/>
        <cfvo type="max"/>
        <color theme="0"/>
        <color theme="0"/>
      </colorScale>
    </cfRule>
    <cfRule type="expression" dxfId="16113"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6112"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6111"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6110" priority="3764">
      <formula>L125&lt;0</formula>
    </cfRule>
  </conditionalFormatting>
  <conditionalFormatting sqref="M125:M135">
    <cfRule type="expression" dxfId="16109" priority="3761">
      <formula>IF(M125="Validar","Rojo","Verde")</formula>
    </cfRule>
  </conditionalFormatting>
  <conditionalFormatting sqref="M126:M132">
    <cfRule type="colorScale" priority="3838">
      <colorScale>
        <cfvo type="min"/>
        <cfvo type="max"/>
        <color theme="0"/>
        <color theme="0"/>
      </colorScale>
    </cfRule>
    <cfRule type="expression" dxfId="16108"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6107"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6106" priority="3834">
      <formula>L135&lt;0</formula>
    </cfRule>
  </conditionalFormatting>
  <conditionalFormatting sqref="M110:N111">
    <cfRule type="expression" dxfId="16105" priority="3705">
      <formula>IF(M110="Validar","Rojo","Verde")</formula>
    </cfRule>
  </conditionalFormatting>
  <conditionalFormatting sqref="M117:N123">
    <cfRule type="expression" dxfId="16104"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6103" priority="3755">
      <formula>M40&lt;0</formula>
    </cfRule>
  </conditionalFormatting>
  <conditionalFormatting sqref="N40:N67">
    <cfRule type="expression" dxfId="16102"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6101" priority="3758">
      <formula>M67&lt;0</formula>
    </cfRule>
  </conditionalFormatting>
  <conditionalFormatting sqref="N69">
    <cfRule type="colorScale" priority="3750">
      <colorScale>
        <cfvo type="min"/>
        <cfvo type="max"/>
        <color theme="0"/>
        <color theme="0"/>
      </colorScale>
    </cfRule>
    <cfRule type="expression" dxfId="16100" priority="3751">
      <formula>M69&lt;0</formula>
    </cfRule>
  </conditionalFormatting>
  <conditionalFormatting sqref="N69:N81">
    <cfRule type="expression" priority="3748">
      <formula>#REF!</formula>
    </cfRule>
  </conditionalFormatting>
  <conditionalFormatting sqref="N69:N82">
    <cfRule type="expression" dxfId="16099" priority="3746">
      <formula>IF(N69="Validar","Rojo","Verde")</formula>
    </cfRule>
  </conditionalFormatting>
  <conditionalFormatting sqref="N70:N78">
    <cfRule type="colorScale" priority="3747">
      <colorScale>
        <cfvo type="min"/>
        <cfvo type="max"/>
        <color theme="0"/>
        <color theme="0"/>
      </colorScale>
    </cfRule>
    <cfRule type="expression" dxfId="16098" priority="3749">
      <formula>M70&lt;0</formula>
    </cfRule>
  </conditionalFormatting>
  <conditionalFormatting sqref="N79:N81">
    <cfRule type="colorScale" priority="3759">
      <colorScale>
        <cfvo type="min"/>
        <cfvo type="max"/>
        <color theme="0"/>
        <color theme="0"/>
      </colorScale>
    </cfRule>
    <cfRule type="expression" dxfId="16097"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6096" priority="3745">
      <formula>M84&lt;0</formula>
    </cfRule>
  </conditionalFormatting>
  <conditionalFormatting sqref="N84:N91">
    <cfRule type="expression" priority="3742">
      <formula>#REF!</formula>
    </cfRule>
  </conditionalFormatting>
  <conditionalFormatting sqref="N84:N92">
    <cfRule type="expression" dxfId="16095" priority="3740">
      <formula>IF(N84="Validar","Rojo","Verde")</formula>
    </cfRule>
  </conditionalFormatting>
  <conditionalFormatting sqref="N85:N91">
    <cfRule type="colorScale" priority="3741">
      <colorScale>
        <cfvo type="min"/>
        <cfvo type="max"/>
        <color theme="0"/>
        <color theme="0"/>
      </colorScale>
    </cfRule>
    <cfRule type="expression" dxfId="16094" priority="3743">
      <formula>M85&lt;0</formula>
    </cfRule>
  </conditionalFormatting>
  <conditionalFormatting sqref="N94">
    <cfRule type="colorScale" priority="3738">
      <colorScale>
        <cfvo type="min"/>
        <cfvo type="max"/>
        <color theme="0"/>
        <color theme="0"/>
      </colorScale>
    </cfRule>
    <cfRule type="expression" dxfId="16093" priority="3739">
      <formula>M94&lt;0</formula>
    </cfRule>
  </conditionalFormatting>
  <conditionalFormatting sqref="N94:N102">
    <cfRule type="expression" priority="3732">
      <formula>#REF!</formula>
    </cfRule>
  </conditionalFormatting>
  <conditionalFormatting sqref="N94:N103">
    <cfRule type="expression" dxfId="16092" priority="3730">
      <formula>IF(N94="Validar","Rojo","Verde")</formula>
    </cfRule>
  </conditionalFormatting>
  <conditionalFormatting sqref="N95:N100">
    <cfRule type="colorScale" priority="3736">
      <colorScale>
        <cfvo type="min"/>
        <cfvo type="max"/>
        <color theme="0"/>
        <color theme="0"/>
      </colorScale>
    </cfRule>
    <cfRule type="expression" dxfId="16091" priority="3737">
      <formula>M95&lt;0</formula>
    </cfRule>
  </conditionalFormatting>
  <conditionalFormatting sqref="N101">
    <cfRule type="colorScale" priority="3734">
      <colorScale>
        <cfvo type="min"/>
        <cfvo type="max"/>
        <color theme="0"/>
        <color theme="0"/>
      </colorScale>
    </cfRule>
    <cfRule type="expression" dxfId="16090" priority="3735">
      <formula>M101&lt;0</formula>
    </cfRule>
  </conditionalFormatting>
  <conditionalFormatting sqref="N102">
    <cfRule type="colorScale" priority="3731">
      <colorScale>
        <cfvo type="min"/>
        <cfvo type="max"/>
        <color theme="0"/>
        <color theme="0"/>
      </colorScale>
    </cfRule>
    <cfRule type="expression" dxfId="16089" priority="3733">
      <formula>M102&lt;0</formula>
    </cfRule>
  </conditionalFormatting>
  <conditionalFormatting sqref="N105">
    <cfRule type="colorScale" priority="3728">
      <colorScale>
        <cfvo type="min"/>
        <cfvo type="max"/>
        <color theme="0"/>
        <color theme="0"/>
      </colorScale>
    </cfRule>
    <cfRule type="expression" dxfId="16088" priority="3729">
      <formula>M105&lt;0</formula>
    </cfRule>
  </conditionalFormatting>
  <conditionalFormatting sqref="N105:N106">
    <cfRule type="expression" priority="3726">
      <formula>#REF!</formula>
    </cfRule>
  </conditionalFormatting>
  <conditionalFormatting sqref="N105:N107">
    <cfRule type="expression" dxfId="16087" priority="3724">
      <formula>IF(N105="Validar","Rojo","Verde")</formula>
    </cfRule>
  </conditionalFormatting>
  <conditionalFormatting sqref="N106">
    <cfRule type="colorScale" priority="3725">
      <colorScale>
        <cfvo type="min"/>
        <cfvo type="max"/>
        <color theme="0"/>
        <color theme="0"/>
      </colorScale>
    </cfRule>
    <cfRule type="expression" dxfId="16086" priority="3727">
      <formula>M106&lt;0</formula>
    </cfRule>
  </conditionalFormatting>
  <conditionalFormatting sqref="N110">
    <cfRule type="colorScale" priority="3716">
      <colorScale>
        <cfvo type="min"/>
        <cfvo type="max"/>
        <color theme="0"/>
        <color theme="0"/>
      </colorScale>
    </cfRule>
    <cfRule type="expression" dxfId="16085"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6084" priority="3708">
      <formula>M111&lt;0</formula>
    </cfRule>
  </conditionalFormatting>
  <conditionalFormatting sqref="N117">
    <cfRule type="colorScale" priority="3722">
      <colorScale>
        <cfvo type="min"/>
        <cfvo type="max"/>
        <color theme="0"/>
        <color theme="0"/>
      </colorScale>
    </cfRule>
    <cfRule type="expression" dxfId="16083"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6082" priority="3721">
      <formula>M118&lt;0</formula>
    </cfRule>
  </conditionalFormatting>
  <conditionalFormatting sqref="N126:N135">
    <cfRule type="expression" dxfId="16081" priority="3843">
      <formula>IF(N126="Validar","Rojo","Verde")</formula>
    </cfRule>
    <cfRule type="colorScale" priority="3844">
      <colorScale>
        <cfvo type="min"/>
        <cfvo type="max"/>
        <color theme="0"/>
        <color theme="0"/>
      </colorScale>
    </cfRule>
    <cfRule type="expression" priority="3845">
      <formula>$F$23</formula>
    </cfRule>
    <cfRule type="expression" dxfId="16080" priority="3846">
      <formula>M126&lt;0</formula>
    </cfRule>
  </conditionalFormatting>
  <conditionalFormatting sqref="M6">
    <cfRule type="colorScale" priority="3703">
      <colorScale>
        <cfvo type="min"/>
        <cfvo type="max"/>
        <color theme="0"/>
        <color theme="0"/>
      </colorScale>
    </cfRule>
    <cfRule type="expression" dxfId="16079" priority="3704">
      <formula>L6&lt;0</formula>
    </cfRule>
  </conditionalFormatting>
  <conditionalFormatting sqref="M6">
    <cfRule type="expression" dxfId="16078"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6077" priority="3700">
      <formula>L7&lt;0</formula>
    </cfRule>
  </conditionalFormatting>
  <conditionalFormatting sqref="M7:M8">
    <cfRule type="expression" dxfId="16076"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6075" priority="3665">
      <formula>S9&lt;0</formula>
    </cfRule>
  </conditionalFormatting>
  <conditionalFormatting sqref="T9:T20">
    <cfRule type="expression" dxfId="16074"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6073" priority="3642">
      <formula>S10&lt;0</formula>
    </cfRule>
  </conditionalFormatting>
  <conditionalFormatting sqref="T11:T14">
    <cfRule type="colorScale" priority="3662">
      <colorScale>
        <cfvo type="min"/>
        <cfvo type="max"/>
        <color theme="0"/>
        <color theme="0"/>
      </colorScale>
    </cfRule>
    <cfRule type="expression" dxfId="16072" priority="3663">
      <formula>S11&lt;0</formula>
    </cfRule>
  </conditionalFormatting>
  <conditionalFormatting sqref="T15">
    <cfRule type="colorScale" priority="3639">
      <colorScale>
        <cfvo type="min"/>
        <cfvo type="max"/>
        <color theme="0"/>
        <color theme="0"/>
      </colorScale>
    </cfRule>
    <cfRule type="expression" dxfId="16071" priority="3640">
      <formula>S15&lt;0</formula>
    </cfRule>
  </conditionalFormatting>
  <conditionalFormatting sqref="T16:T17">
    <cfRule type="colorScale" priority="3660">
      <colorScale>
        <cfvo type="min"/>
        <cfvo type="max"/>
        <color theme="0"/>
        <color theme="0"/>
      </colorScale>
    </cfRule>
    <cfRule type="expression" dxfId="16070" priority="3661">
      <formula>S16&lt;0</formula>
    </cfRule>
  </conditionalFormatting>
  <conditionalFormatting sqref="T18">
    <cfRule type="colorScale" priority="3636">
      <colorScale>
        <cfvo type="min"/>
        <cfvo type="max"/>
        <color theme="0"/>
        <color theme="0"/>
      </colorScale>
    </cfRule>
    <cfRule type="expression" dxfId="16069" priority="3638">
      <formula>S18&lt;0</formula>
    </cfRule>
  </conditionalFormatting>
  <conditionalFormatting sqref="T19:T20">
    <cfRule type="colorScale" priority="3658">
      <colorScale>
        <cfvo type="min"/>
        <cfvo type="max"/>
        <color theme="0"/>
        <color theme="0"/>
      </colorScale>
    </cfRule>
    <cfRule type="expression" dxfId="16068" priority="3659">
      <formula>S19&lt;0</formula>
    </cfRule>
  </conditionalFormatting>
  <conditionalFormatting sqref="T23">
    <cfRule type="colorScale" priority="3633">
      <colorScale>
        <cfvo type="min"/>
        <cfvo type="max"/>
        <color theme="0"/>
        <color theme="0"/>
      </colorScale>
    </cfRule>
    <cfRule type="expression" dxfId="16067" priority="3634">
      <formula>S23&lt;0</formula>
    </cfRule>
  </conditionalFormatting>
  <conditionalFormatting sqref="T23:T31">
    <cfRule type="expression" dxfId="16066"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6065" priority="3657">
      <formula>S24&lt;0</formula>
    </cfRule>
  </conditionalFormatting>
  <conditionalFormatting sqref="T25">
    <cfRule type="colorScale" priority="3654">
      <colorScale>
        <cfvo type="min"/>
        <cfvo type="max"/>
        <color theme="0"/>
        <color theme="0"/>
      </colorScale>
    </cfRule>
    <cfRule type="expression" dxfId="16064" priority="3655">
      <formula>S25&lt;0</formula>
    </cfRule>
  </conditionalFormatting>
  <conditionalFormatting sqref="T26">
    <cfRule type="colorScale" priority="3631">
      <colorScale>
        <cfvo type="min"/>
        <cfvo type="max"/>
        <color theme="0"/>
        <color theme="0"/>
      </colorScale>
    </cfRule>
    <cfRule type="expression" dxfId="16063" priority="3632">
      <formula>S26&lt;0</formula>
    </cfRule>
  </conditionalFormatting>
  <conditionalFormatting sqref="T27">
    <cfRule type="colorScale" priority="3652">
      <colorScale>
        <cfvo type="min"/>
        <cfvo type="max"/>
        <color theme="0"/>
        <color theme="0"/>
      </colorScale>
    </cfRule>
    <cfRule type="expression" dxfId="16062" priority="3653">
      <formula>S27&lt;0</formula>
    </cfRule>
  </conditionalFormatting>
  <conditionalFormatting sqref="T28">
    <cfRule type="colorScale" priority="3650">
      <colorScale>
        <cfvo type="min"/>
        <cfvo type="max"/>
        <color theme="0"/>
        <color theme="0"/>
      </colorScale>
    </cfRule>
    <cfRule type="expression" dxfId="16061" priority="3651">
      <formula>S28&lt;0</formula>
    </cfRule>
  </conditionalFormatting>
  <conditionalFormatting sqref="T29">
    <cfRule type="colorScale" priority="3628">
      <colorScale>
        <cfvo type="min"/>
        <cfvo type="max"/>
        <color theme="0"/>
        <color theme="0"/>
      </colorScale>
    </cfRule>
    <cfRule type="expression" dxfId="16060" priority="3630">
      <formula>S29&lt;0</formula>
    </cfRule>
  </conditionalFormatting>
  <conditionalFormatting sqref="T30">
    <cfRule type="colorScale" priority="3648">
      <colorScale>
        <cfvo type="min"/>
        <cfvo type="max"/>
        <color theme="0"/>
        <color theme="0"/>
      </colorScale>
    </cfRule>
    <cfRule type="expression" dxfId="16059" priority="3649">
      <formula>S30&lt;0</formula>
    </cfRule>
  </conditionalFormatting>
  <conditionalFormatting sqref="T31">
    <cfRule type="colorScale" priority="3646">
      <colorScale>
        <cfvo type="min"/>
        <cfvo type="max"/>
        <color theme="0"/>
        <color theme="0"/>
      </colorScale>
    </cfRule>
    <cfRule type="expression" dxfId="16058"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6057" priority="3626">
      <formula>S39&lt;0</formula>
    </cfRule>
  </conditionalFormatting>
  <conditionalFormatting sqref="T39:T107">
    <cfRule type="expression" dxfId="16056"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6055"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6054"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6053" priority="3670">
      <formula>S69&lt;0</formula>
    </cfRule>
  </conditionalFormatting>
  <conditionalFormatting sqref="T82 T92 T103 T107">
    <cfRule type="expression" dxfId="16052"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6051"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6050"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6049"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6048"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6047"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6046" priority="3679">
      <formula>S105&lt;0</formula>
    </cfRule>
  </conditionalFormatting>
  <conditionalFormatting sqref="T110">
    <cfRule type="colorScale" priority="3680">
      <colorScale>
        <cfvo type="min"/>
        <cfvo type="max"/>
        <color theme="0"/>
        <color theme="0"/>
      </colorScale>
    </cfRule>
    <cfRule type="expression" dxfId="16045"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6044"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6043"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6042" priority="3614">
      <formula>S125&lt;0</formula>
    </cfRule>
  </conditionalFormatting>
  <conditionalFormatting sqref="T125:T135">
    <cfRule type="expression" dxfId="16041" priority="3611">
      <formula>IF(T125="Validar","Rojo","Verde")</formula>
    </cfRule>
  </conditionalFormatting>
  <conditionalFormatting sqref="T126:T132">
    <cfRule type="colorScale" priority="3688">
      <colorScale>
        <cfvo type="min"/>
        <cfvo type="max"/>
        <color theme="0"/>
        <color theme="0"/>
      </colorScale>
    </cfRule>
    <cfRule type="expression" dxfId="16040"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6039"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6038" priority="3684">
      <formula>S135&lt;0</formula>
    </cfRule>
  </conditionalFormatting>
  <conditionalFormatting sqref="T110:U111">
    <cfRule type="expression" dxfId="16037" priority="3555">
      <formula>IF(T110="Validar","Rojo","Verde")</formula>
    </cfRule>
  </conditionalFormatting>
  <conditionalFormatting sqref="T117:U123">
    <cfRule type="expression" dxfId="16036"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6035" priority="3605">
      <formula>T40&lt;0</formula>
    </cfRule>
  </conditionalFormatting>
  <conditionalFormatting sqref="U40:U67">
    <cfRule type="expression" dxfId="16034"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6033" priority="3608">
      <formula>T67&lt;0</formula>
    </cfRule>
  </conditionalFormatting>
  <conditionalFormatting sqref="U69">
    <cfRule type="colorScale" priority="3600">
      <colorScale>
        <cfvo type="min"/>
        <cfvo type="max"/>
        <color theme="0"/>
        <color theme="0"/>
      </colorScale>
    </cfRule>
    <cfRule type="expression" dxfId="16032" priority="3601">
      <formula>T69&lt;0</formula>
    </cfRule>
  </conditionalFormatting>
  <conditionalFormatting sqref="U69:U81">
    <cfRule type="expression" priority="3598">
      <formula>#REF!</formula>
    </cfRule>
  </conditionalFormatting>
  <conditionalFormatting sqref="U69:U82">
    <cfRule type="expression" dxfId="16031" priority="3596">
      <formula>IF(U69="Validar","Rojo","Verde")</formula>
    </cfRule>
  </conditionalFormatting>
  <conditionalFormatting sqref="U70:U78">
    <cfRule type="colorScale" priority="3597">
      <colorScale>
        <cfvo type="min"/>
        <cfvo type="max"/>
        <color theme="0"/>
        <color theme="0"/>
      </colorScale>
    </cfRule>
    <cfRule type="expression" dxfId="16030" priority="3599">
      <formula>T70&lt;0</formula>
    </cfRule>
  </conditionalFormatting>
  <conditionalFormatting sqref="U79:U81">
    <cfRule type="colorScale" priority="3609">
      <colorScale>
        <cfvo type="min"/>
        <cfvo type="max"/>
        <color theme="0"/>
        <color theme="0"/>
      </colorScale>
    </cfRule>
    <cfRule type="expression" dxfId="16029"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6028" priority="3595">
      <formula>T84&lt;0</formula>
    </cfRule>
  </conditionalFormatting>
  <conditionalFormatting sqref="U84:U91">
    <cfRule type="expression" priority="3592">
      <formula>#REF!</formula>
    </cfRule>
  </conditionalFormatting>
  <conditionalFormatting sqref="U84:U92">
    <cfRule type="expression" dxfId="16027" priority="3590">
      <formula>IF(U84="Validar","Rojo","Verde")</formula>
    </cfRule>
  </conditionalFormatting>
  <conditionalFormatting sqref="U85:U91">
    <cfRule type="colorScale" priority="3591">
      <colorScale>
        <cfvo type="min"/>
        <cfvo type="max"/>
        <color theme="0"/>
        <color theme="0"/>
      </colorScale>
    </cfRule>
    <cfRule type="expression" dxfId="16026" priority="3593">
      <formula>T85&lt;0</formula>
    </cfRule>
  </conditionalFormatting>
  <conditionalFormatting sqref="U94">
    <cfRule type="colorScale" priority="3588">
      <colorScale>
        <cfvo type="min"/>
        <cfvo type="max"/>
        <color theme="0"/>
        <color theme="0"/>
      </colorScale>
    </cfRule>
    <cfRule type="expression" dxfId="16025" priority="3589">
      <formula>T94&lt;0</formula>
    </cfRule>
  </conditionalFormatting>
  <conditionalFormatting sqref="U94:U102">
    <cfRule type="expression" priority="3582">
      <formula>#REF!</formula>
    </cfRule>
  </conditionalFormatting>
  <conditionalFormatting sqref="U94:U103">
    <cfRule type="expression" dxfId="16024" priority="3580">
      <formula>IF(U94="Validar","Rojo","Verde")</formula>
    </cfRule>
  </conditionalFormatting>
  <conditionalFormatting sqref="U95:U100">
    <cfRule type="colorScale" priority="3586">
      <colorScale>
        <cfvo type="min"/>
        <cfvo type="max"/>
        <color theme="0"/>
        <color theme="0"/>
      </colorScale>
    </cfRule>
    <cfRule type="expression" dxfId="16023" priority="3587">
      <formula>T95&lt;0</formula>
    </cfRule>
  </conditionalFormatting>
  <conditionalFormatting sqref="U101">
    <cfRule type="colorScale" priority="3584">
      <colorScale>
        <cfvo type="min"/>
        <cfvo type="max"/>
        <color theme="0"/>
        <color theme="0"/>
      </colorScale>
    </cfRule>
    <cfRule type="expression" dxfId="16022" priority="3585">
      <formula>T101&lt;0</formula>
    </cfRule>
  </conditionalFormatting>
  <conditionalFormatting sqref="U102">
    <cfRule type="colorScale" priority="3581">
      <colorScale>
        <cfvo type="min"/>
        <cfvo type="max"/>
        <color theme="0"/>
        <color theme="0"/>
      </colorScale>
    </cfRule>
    <cfRule type="expression" dxfId="16021" priority="3583">
      <formula>T102&lt;0</formula>
    </cfRule>
  </conditionalFormatting>
  <conditionalFormatting sqref="U105">
    <cfRule type="colorScale" priority="3578">
      <colorScale>
        <cfvo type="min"/>
        <cfvo type="max"/>
        <color theme="0"/>
        <color theme="0"/>
      </colorScale>
    </cfRule>
    <cfRule type="expression" dxfId="16020" priority="3579">
      <formula>T105&lt;0</formula>
    </cfRule>
  </conditionalFormatting>
  <conditionalFormatting sqref="U105:U106">
    <cfRule type="expression" priority="3576">
      <formula>#REF!</formula>
    </cfRule>
  </conditionalFormatting>
  <conditionalFormatting sqref="U105:U107">
    <cfRule type="expression" dxfId="16019" priority="3574">
      <formula>IF(U105="Validar","Rojo","Verde")</formula>
    </cfRule>
  </conditionalFormatting>
  <conditionalFormatting sqref="U106">
    <cfRule type="colorScale" priority="3575">
      <colorScale>
        <cfvo type="min"/>
        <cfvo type="max"/>
        <color theme="0"/>
        <color theme="0"/>
      </colorScale>
    </cfRule>
    <cfRule type="expression" dxfId="16018" priority="3577">
      <formula>T106&lt;0</formula>
    </cfRule>
  </conditionalFormatting>
  <conditionalFormatting sqref="U110">
    <cfRule type="colorScale" priority="3566">
      <colorScale>
        <cfvo type="min"/>
        <cfvo type="max"/>
        <color theme="0"/>
        <color theme="0"/>
      </colorScale>
    </cfRule>
    <cfRule type="expression" dxfId="16017"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6016" priority="3558">
      <formula>T111&lt;0</formula>
    </cfRule>
  </conditionalFormatting>
  <conditionalFormatting sqref="U117">
    <cfRule type="colorScale" priority="3572">
      <colorScale>
        <cfvo type="min"/>
        <cfvo type="max"/>
        <color theme="0"/>
        <color theme="0"/>
      </colorScale>
    </cfRule>
    <cfRule type="expression" dxfId="16015"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6014" priority="3571">
      <formula>T118&lt;0</formula>
    </cfRule>
  </conditionalFormatting>
  <conditionalFormatting sqref="U126:U135">
    <cfRule type="expression" dxfId="16013" priority="3693">
      <formula>IF(U126="Validar","Rojo","Verde")</formula>
    </cfRule>
    <cfRule type="colorScale" priority="3694">
      <colorScale>
        <cfvo type="min"/>
        <cfvo type="max"/>
        <color theme="0"/>
        <color theme="0"/>
      </colorScale>
    </cfRule>
    <cfRule type="expression" priority="3695">
      <formula>$F$23</formula>
    </cfRule>
    <cfRule type="expression" dxfId="16012" priority="3696">
      <formula>T126&lt;0</formula>
    </cfRule>
  </conditionalFormatting>
  <conditionalFormatting sqref="T6">
    <cfRule type="colorScale" priority="3553">
      <colorScale>
        <cfvo type="min"/>
        <cfvo type="max"/>
        <color theme="0"/>
        <color theme="0"/>
      </colorScale>
    </cfRule>
    <cfRule type="expression" dxfId="16011" priority="3554">
      <formula>S6&lt;0</formula>
    </cfRule>
  </conditionalFormatting>
  <conditionalFormatting sqref="T6">
    <cfRule type="expression" dxfId="16010"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6009" priority="3550">
      <formula>S7&lt;0</formula>
    </cfRule>
  </conditionalFormatting>
  <conditionalFormatting sqref="T7:T8">
    <cfRule type="expression" dxfId="16008"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6007" priority="3519">
      <formula>V9&lt;0</formula>
    </cfRule>
  </conditionalFormatting>
  <conditionalFormatting sqref="W9:W20">
    <cfRule type="expression" dxfId="16006"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6005" priority="3496">
      <formula>V10&lt;0</formula>
    </cfRule>
  </conditionalFormatting>
  <conditionalFormatting sqref="W11:W14">
    <cfRule type="colorScale" priority="3516">
      <colorScale>
        <cfvo type="min"/>
        <cfvo type="max"/>
        <color theme="0"/>
        <color theme="0"/>
      </colorScale>
    </cfRule>
    <cfRule type="expression" dxfId="16004" priority="3517">
      <formula>V11&lt;0</formula>
    </cfRule>
  </conditionalFormatting>
  <conditionalFormatting sqref="W15">
    <cfRule type="colorScale" priority="3493">
      <colorScale>
        <cfvo type="min"/>
        <cfvo type="max"/>
        <color theme="0"/>
        <color theme="0"/>
      </colorScale>
    </cfRule>
    <cfRule type="expression" dxfId="16003" priority="3494">
      <formula>V15&lt;0</formula>
    </cfRule>
  </conditionalFormatting>
  <conditionalFormatting sqref="W16:W17">
    <cfRule type="colorScale" priority="3514">
      <colorScale>
        <cfvo type="min"/>
        <cfvo type="max"/>
        <color theme="0"/>
        <color theme="0"/>
      </colorScale>
    </cfRule>
    <cfRule type="expression" dxfId="16002" priority="3515">
      <formula>V16&lt;0</formula>
    </cfRule>
  </conditionalFormatting>
  <conditionalFormatting sqref="W18">
    <cfRule type="colorScale" priority="3490">
      <colorScale>
        <cfvo type="min"/>
        <cfvo type="max"/>
        <color theme="0"/>
        <color theme="0"/>
      </colorScale>
    </cfRule>
    <cfRule type="expression" dxfId="16001" priority="3492">
      <formula>V18&lt;0</formula>
    </cfRule>
  </conditionalFormatting>
  <conditionalFormatting sqref="W19:W20">
    <cfRule type="colorScale" priority="3512">
      <colorScale>
        <cfvo type="min"/>
        <cfvo type="max"/>
        <color theme="0"/>
        <color theme="0"/>
      </colorScale>
    </cfRule>
    <cfRule type="expression" dxfId="16000" priority="3513">
      <formula>V19&lt;0</formula>
    </cfRule>
  </conditionalFormatting>
  <conditionalFormatting sqref="W23">
    <cfRule type="colorScale" priority="3487">
      <colorScale>
        <cfvo type="min"/>
        <cfvo type="max"/>
        <color theme="0"/>
        <color theme="0"/>
      </colorScale>
    </cfRule>
    <cfRule type="expression" dxfId="15999" priority="3488">
      <formula>V23&lt;0</formula>
    </cfRule>
  </conditionalFormatting>
  <conditionalFormatting sqref="W23:W31">
    <cfRule type="expression" dxfId="15998"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5997" priority="3511">
      <formula>V24&lt;0</formula>
    </cfRule>
  </conditionalFormatting>
  <conditionalFormatting sqref="W25">
    <cfRule type="colorScale" priority="3508">
      <colorScale>
        <cfvo type="min"/>
        <cfvo type="max"/>
        <color theme="0"/>
        <color theme="0"/>
      </colorScale>
    </cfRule>
    <cfRule type="expression" dxfId="15996" priority="3509">
      <formula>V25&lt;0</formula>
    </cfRule>
  </conditionalFormatting>
  <conditionalFormatting sqref="W26">
    <cfRule type="colorScale" priority="3485">
      <colorScale>
        <cfvo type="min"/>
        <cfvo type="max"/>
        <color theme="0"/>
        <color theme="0"/>
      </colorScale>
    </cfRule>
    <cfRule type="expression" dxfId="15995" priority="3486">
      <formula>V26&lt;0</formula>
    </cfRule>
  </conditionalFormatting>
  <conditionalFormatting sqref="W27">
    <cfRule type="colorScale" priority="3506">
      <colorScale>
        <cfvo type="min"/>
        <cfvo type="max"/>
        <color theme="0"/>
        <color theme="0"/>
      </colorScale>
    </cfRule>
    <cfRule type="expression" dxfId="15994" priority="3507">
      <formula>V27&lt;0</formula>
    </cfRule>
  </conditionalFormatting>
  <conditionalFormatting sqref="W28">
    <cfRule type="colorScale" priority="3504">
      <colorScale>
        <cfvo type="min"/>
        <cfvo type="max"/>
        <color theme="0"/>
        <color theme="0"/>
      </colorScale>
    </cfRule>
    <cfRule type="expression" dxfId="15993" priority="3505">
      <formula>V28&lt;0</formula>
    </cfRule>
  </conditionalFormatting>
  <conditionalFormatting sqref="W29">
    <cfRule type="colorScale" priority="3482">
      <colorScale>
        <cfvo type="min"/>
        <cfvo type="max"/>
        <color theme="0"/>
        <color theme="0"/>
      </colorScale>
    </cfRule>
    <cfRule type="expression" dxfId="15992" priority="3484">
      <formula>V29&lt;0</formula>
    </cfRule>
  </conditionalFormatting>
  <conditionalFormatting sqref="W30">
    <cfRule type="colorScale" priority="3502">
      <colorScale>
        <cfvo type="min"/>
        <cfvo type="max"/>
        <color theme="0"/>
        <color theme="0"/>
      </colorScale>
    </cfRule>
    <cfRule type="expression" dxfId="15991" priority="3503">
      <formula>V30&lt;0</formula>
    </cfRule>
  </conditionalFormatting>
  <conditionalFormatting sqref="W31">
    <cfRule type="colorScale" priority="3500">
      <colorScale>
        <cfvo type="min"/>
        <cfvo type="max"/>
        <color theme="0"/>
        <color theme="0"/>
      </colorScale>
    </cfRule>
    <cfRule type="expression" dxfId="15990"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5989" priority="3480">
      <formula>V39&lt;0</formula>
    </cfRule>
  </conditionalFormatting>
  <conditionalFormatting sqref="W39:W107">
    <cfRule type="expression" dxfId="15988"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5987"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5986"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5985" priority="3524">
      <formula>V69&lt;0</formula>
    </cfRule>
  </conditionalFormatting>
  <conditionalFormatting sqref="W82 W92 W103 W107">
    <cfRule type="expression" dxfId="15984"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5983"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5982"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5981"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5980"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5979"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5978" priority="3533">
      <formula>V105&lt;0</formula>
    </cfRule>
  </conditionalFormatting>
  <conditionalFormatting sqref="W110">
    <cfRule type="colorScale" priority="3534">
      <colorScale>
        <cfvo type="min"/>
        <cfvo type="max"/>
        <color theme="0"/>
        <color theme="0"/>
      </colorScale>
    </cfRule>
    <cfRule type="expression" dxfId="15977"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5976"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5975"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5974" priority="3468">
      <formula>V125&lt;0</formula>
    </cfRule>
  </conditionalFormatting>
  <conditionalFormatting sqref="W125:W135">
    <cfRule type="expression" dxfId="15973" priority="3465">
      <formula>IF(W125="Validar","Rojo","Verde")</formula>
    </cfRule>
  </conditionalFormatting>
  <conditionalFormatting sqref="W126:W132">
    <cfRule type="colorScale" priority="3542">
      <colorScale>
        <cfvo type="min"/>
        <cfvo type="max"/>
        <color theme="0"/>
        <color theme="0"/>
      </colorScale>
    </cfRule>
    <cfRule type="expression" dxfId="15972"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5971"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5970" priority="3538">
      <formula>V135&lt;0</formula>
    </cfRule>
  </conditionalFormatting>
  <conditionalFormatting sqref="W110:W111">
    <cfRule type="expression" dxfId="15969" priority="3455">
      <formula>IF(W110="Validar","Rojo","Verde")</formula>
    </cfRule>
  </conditionalFormatting>
  <conditionalFormatting sqref="W117:W123">
    <cfRule type="expression" dxfId="15968"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5967" priority="3454">
      <formula>V6&lt;0</formula>
    </cfRule>
  </conditionalFormatting>
  <conditionalFormatting sqref="W6">
    <cfRule type="expression" dxfId="15966"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5965" priority="3450">
      <formula>V7&lt;0</formula>
    </cfRule>
  </conditionalFormatting>
  <conditionalFormatting sqref="W7:W8">
    <cfRule type="expression" dxfId="15964"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5963" priority="3415">
      <formula>Y9&lt;0</formula>
    </cfRule>
  </conditionalFormatting>
  <conditionalFormatting sqref="Z9:Z20">
    <cfRule type="expression" dxfId="15962"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5961" priority="3392">
      <formula>Y10&lt;0</formula>
    </cfRule>
  </conditionalFormatting>
  <conditionalFormatting sqref="Z11:Z14">
    <cfRule type="colorScale" priority="3412">
      <colorScale>
        <cfvo type="min"/>
        <cfvo type="max"/>
        <color theme="0"/>
        <color theme="0"/>
      </colorScale>
    </cfRule>
    <cfRule type="expression" dxfId="15960" priority="3413">
      <formula>Y11&lt;0</formula>
    </cfRule>
  </conditionalFormatting>
  <conditionalFormatting sqref="Z15">
    <cfRule type="colorScale" priority="3389">
      <colorScale>
        <cfvo type="min"/>
        <cfvo type="max"/>
        <color theme="0"/>
        <color theme="0"/>
      </colorScale>
    </cfRule>
    <cfRule type="expression" dxfId="15959" priority="3390">
      <formula>Y15&lt;0</formula>
    </cfRule>
  </conditionalFormatting>
  <conditionalFormatting sqref="Z16:Z17">
    <cfRule type="colorScale" priority="3410">
      <colorScale>
        <cfvo type="min"/>
        <cfvo type="max"/>
        <color theme="0"/>
        <color theme="0"/>
      </colorScale>
    </cfRule>
    <cfRule type="expression" dxfId="15958" priority="3411">
      <formula>Y16&lt;0</formula>
    </cfRule>
  </conditionalFormatting>
  <conditionalFormatting sqref="Z18">
    <cfRule type="colorScale" priority="3386">
      <colorScale>
        <cfvo type="min"/>
        <cfvo type="max"/>
        <color theme="0"/>
        <color theme="0"/>
      </colorScale>
    </cfRule>
    <cfRule type="expression" dxfId="15957" priority="3388">
      <formula>Y18&lt;0</formula>
    </cfRule>
  </conditionalFormatting>
  <conditionalFormatting sqref="Z19:Z20">
    <cfRule type="colorScale" priority="3408">
      <colorScale>
        <cfvo type="min"/>
        <cfvo type="max"/>
        <color theme="0"/>
        <color theme="0"/>
      </colorScale>
    </cfRule>
    <cfRule type="expression" dxfId="15956" priority="3409">
      <formula>Y19&lt;0</formula>
    </cfRule>
  </conditionalFormatting>
  <conditionalFormatting sqref="Z23">
    <cfRule type="colorScale" priority="3383">
      <colorScale>
        <cfvo type="min"/>
        <cfvo type="max"/>
        <color theme="0"/>
        <color theme="0"/>
      </colorScale>
    </cfRule>
    <cfRule type="expression" dxfId="15955" priority="3384">
      <formula>Y23&lt;0</formula>
    </cfRule>
  </conditionalFormatting>
  <conditionalFormatting sqref="Z23:Z31">
    <cfRule type="expression" dxfId="15954"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5953" priority="3407">
      <formula>Y24&lt;0</formula>
    </cfRule>
  </conditionalFormatting>
  <conditionalFormatting sqref="Z25">
    <cfRule type="colorScale" priority="3404">
      <colorScale>
        <cfvo type="min"/>
        <cfvo type="max"/>
        <color theme="0"/>
        <color theme="0"/>
      </colorScale>
    </cfRule>
    <cfRule type="expression" dxfId="15952" priority="3405">
      <formula>Y25&lt;0</formula>
    </cfRule>
  </conditionalFormatting>
  <conditionalFormatting sqref="Z26">
    <cfRule type="colorScale" priority="3381">
      <colorScale>
        <cfvo type="min"/>
        <cfvo type="max"/>
        <color theme="0"/>
        <color theme="0"/>
      </colorScale>
    </cfRule>
    <cfRule type="expression" dxfId="15951" priority="3382">
      <formula>Y26&lt;0</formula>
    </cfRule>
  </conditionalFormatting>
  <conditionalFormatting sqref="Z27">
    <cfRule type="colorScale" priority="3402">
      <colorScale>
        <cfvo type="min"/>
        <cfvo type="max"/>
        <color theme="0"/>
        <color theme="0"/>
      </colorScale>
    </cfRule>
    <cfRule type="expression" dxfId="15950" priority="3403">
      <formula>Y27&lt;0</formula>
    </cfRule>
  </conditionalFormatting>
  <conditionalFormatting sqref="Z28">
    <cfRule type="colorScale" priority="3400">
      <colorScale>
        <cfvo type="min"/>
        <cfvo type="max"/>
        <color theme="0"/>
        <color theme="0"/>
      </colorScale>
    </cfRule>
    <cfRule type="expression" dxfId="15949" priority="3401">
      <formula>Y28&lt;0</formula>
    </cfRule>
  </conditionalFormatting>
  <conditionalFormatting sqref="Z29">
    <cfRule type="colorScale" priority="3378">
      <colorScale>
        <cfvo type="min"/>
        <cfvo type="max"/>
        <color theme="0"/>
        <color theme="0"/>
      </colorScale>
    </cfRule>
    <cfRule type="expression" dxfId="15948" priority="3380">
      <formula>Y29&lt;0</formula>
    </cfRule>
  </conditionalFormatting>
  <conditionalFormatting sqref="Z30">
    <cfRule type="colorScale" priority="3398">
      <colorScale>
        <cfvo type="min"/>
        <cfvo type="max"/>
        <color theme="0"/>
        <color theme="0"/>
      </colorScale>
    </cfRule>
    <cfRule type="expression" dxfId="15947" priority="3399">
      <formula>Y30&lt;0</formula>
    </cfRule>
  </conditionalFormatting>
  <conditionalFormatting sqref="Z31">
    <cfRule type="colorScale" priority="3396">
      <colorScale>
        <cfvo type="min"/>
        <cfvo type="max"/>
        <color theme="0"/>
        <color theme="0"/>
      </colorScale>
    </cfRule>
    <cfRule type="expression" dxfId="15946"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5945" priority="3376">
      <formula>Y39&lt;0</formula>
    </cfRule>
  </conditionalFormatting>
  <conditionalFormatting sqref="Z39:Z107">
    <cfRule type="expression" dxfId="15944"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5943"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5942"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5941" priority="3420">
      <formula>Y69&lt;0</formula>
    </cfRule>
  </conditionalFormatting>
  <conditionalFormatting sqref="Z82 Z92 Z103 Z107">
    <cfRule type="expression" dxfId="15940"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5939"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5938"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5937"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5936"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5935"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5934" priority="3429">
      <formula>Y105&lt;0</formula>
    </cfRule>
  </conditionalFormatting>
  <conditionalFormatting sqref="Z110">
    <cfRule type="colorScale" priority="3430">
      <colorScale>
        <cfvo type="min"/>
        <cfvo type="max"/>
        <color theme="0"/>
        <color theme="0"/>
      </colorScale>
    </cfRule>
    <cfRule type="expression" dxfId="15933"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5932"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5931"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5930" priority="3364">
      <formula>Y125&lt;0</formula>
    </cfRule>
  </conditionalFormatting>
  <conditionalFormatting sqref="Z125:Z135">
    <cfRule type="expression" dxfId="15929" priority="3361">
      <formula>IF(Z125="Validar","Rojo","Verde")</formula>
    </cfRule>
  </conditionalFormatting>
  <conditionalFormatting sqref="Z126:Z132">
    <cfRule type="colorScale" priority="3438">
      <colorScale>
        <cfvo type="min"/>
        <cfvo type="max"/>
        <color theme="0"/>
        <color theme="0"/>
      </colorScale>
    </cfRule>
    <cfRule type="expression" dxfId="15928"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5927"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5926" priority="3434">
      <formula>Y135&lt;0</formula>
    </cfRule>
  </conditionalFormatting>
  <conditionalFormatting sqref="Z110:AA111">
    <cfRule type="expression" dxfId="15925" priority="3305">
      <formula>IF(Z110="Validar","Rojo","Verde")</formula>
    </cfRule>
  </conditionalFormatting>
  <conditionalFormatting sqref="Z117:AA123">
    <cfRule type="expression" dxfId="15924"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5923" priority="3355">
      <formula>Z40&lt;0</formula>
    </cfRule>
  </conditionalFormatting>
  <conditionalFormatting sqref="AA40:AA67">
    <cfRule type="expression" dxfId="15922"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5921" priority="3358">
      <formula>Z67&lt;0</formula>
    </cfRule>
  </conditionalFormatting>
  <conditionalFormatting sqref="AA69">
    <cfRule type="colorScale" priority="3350">
      <colorScale>
        <cfvo type="min"/>
        <cfvo type="max"/>
        <color theme="0"/>
        <color theme="0"/>
      </colorScale>
    </cfRule>
    <cfRule type="expression" dxfId="15920"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5919" priority="3349">
      <formula>Z70&lt;0</formula>
    </cfRule>
  </conditionalFormatting>
  <conditionalFormatting sqref="AA79:AA81">
    <cfRule type="colorScale" priority="3359">
      <colorScale>
        <cfvo type="min"/>
        <cfvo type="max"/>
        <color theme="0"/>
        <color theme="0"/>
      </colorScale>
    </cfRule>
    <cfRule type="expression" dxfId="15918"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5917" priority="3345">
      <formula>Z84&lt;0</formula>
    </cfRule>
  </conditionalFormatting>
  <conditionalFormatting sqref="AA84:AA91">
    <cfRule type="expression" priority="3342">
      <formula>#REF!</formula>
    </cfRule>
  </conditionalFormatting>
  <conditionalFormatting sqref="AA84:AA92">
    <cfRule type="expression" dxfId="15916" priority="3340">
      <formula>IF(AA84="Validar","Rojo","Verde")</formula>
    </cfRule>
  </conditionalFormatting>
  <conditionalFormatting sqref="AA85:AA91">
    <cfRule type="colorScale" priority="3341">
      <colorScale>
        <cfvo type="min"/>
        <cfvo type="max"/>
        <color theme="0"/>
        <color theme="0"/>
      </colorScale>
    </cfRule>
    <cfRule type="expression" dxfId="15915" priority="3343">
      <formula>Z85&lt;0</formula>
    </cfRule>
  </conditionalFormatting>
  <conditionalFormatting sqref="AA94">
    <cfRule type="colorScale" priority="3338">
      <colorScale>
        <cfvo type="min"/>
        <cfvo type="max"/>
        <color theme="0"/>
        <color theme="0"/>
      </colorScale>
    </cfRule>
    <cfRule type="expression" dxfId="15914" priority="3339">
      <formula>Z94&lt;0</formula>
    </cfRule>
  </conditionalFormatting>
  <conditionalFormatting sqref="AA94:AA102">
    <cfRule type="expression" priority="3332">
      <formula>#REF!</formula>
    </cfRule>
  </conditionalFormatting>
  <conditionalFormatting sqref="AA94:AA103">
    <cfRule type="expression" dxfId="15913" priority="3330">
      <formula>IF(AA94="Validar","Rojo","Verde")</formula>
    </cfRule>
  </conditionalFormatting>
  <conditionalFormatting sqref="AA95:AA100">
    <cfRule type="colorScale" priority="3336">
      <colorScale>
        <cfvo type="min"/>
        <cfvo type="max"/>
        <color theme="0"/>
        <color theme="0"/>
      </colorScale>
    </cfRule>
    <cfRule type="expression" dxfId="15912" priority="3337">
      <formula>Z95&lt;0</formula>
    </cfRule>
  </conditionalFormatting>
  <conditionalFormatting sqref="AA101">
    <cfRule type="colorScale" priority="3334">
      <colorScale>
        <cfvo type="min"/>
        <cfvo type="max"/>
        <color theme="0"/>
        <color theme="0"/>
      </colorScale>
    </cfRule>
    <cfRule type="expression" dxfId="15911" priority="3335">
      <formula>Z101&lt;0</formula>
    </cfRule>
  </conditionalFormatting>
  <conditionalFormatting sqref="AA102">
    <cfRule type="colorScale" priority="3331">
      <colorScale>
        <cfvo type="min"/>
        <cfvo type="max"/>
        <color theme="0"/>
        <color theme="0"/>
      </colorScale>
    </cfRule>
    <cfRule type="expression" dxfId="15910" priority="3333">
      <formula>Z102&lt;0</formula>
    </cfRule>
  </conditionalFormatting>
  <conditionalFormatting sqref="AA105">
    <cfRule type="colorScale" priority="3328">
      <colorScale>
        <cfvo type="min"/>
        <cfvo type="max"/>
        <color theme="0"/>
        <color theme="0"/>
      </colorScale>
    </cfRule>
    <cfRule type="expression" dxfId="15909" priority="3329">
      <formula>Z105&lt;0</formula>
    </cfRule>
  </conditionalFormatting>
  <conditionalFormatting sqref="AA105:AA106">
    <cfRule type="expression" priority="3326">
      <formula>#REF!</formula>
    </cfRule>
  </conditionalFormatting>
  <conditionalFormatting sqref="AA105:AA107">
    <cfRule type="expression" dxfId="15908" priority="3324">
      <formula>IF(AA105="Validar","Rojo","Verde")</formula>
    </cfRule>
  </conditionalFormatting>
  <conditionalFormatting sqref="AA106">
    <cfRule type="colorScale" priority="3325">
      <colorScale>
        <cfvo type="min"/>
        <cfvo type="max"/>
        <color theme="0"/>
        <color theme="0"/>
      </colorScale>
    </cfRule>
    <cfRule type="expression" dxfId="15907" priority="3327">
      <formula>Z106&lt;0</formula>
    </cfRule>
  </conditionalFormatting>
  <conditionalFormatting sqref="AA110">
    <cfRule type="colorScale" priority="3316">
      <colorScale>
        <cfvo type="min"/>
        <cfvo type="max"/>
        <color theme="0"/>
        <color theme="0"/>
      </colorScale>
    </cfRule>
    <cfRule type="expression" dxfId="15906"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5905" priority="3308">
      <formula>Z111&lt;0</formula>
    </cfRule>
  </conditionalFormatting>
  <conditionalFormatting sqref="AA117">
    <cfRule type="colorScale" priority="3322">
      <colorScale>
        <cfvo type="min"/>
        <cfvo type="max"/>
        <color theme="0"/>
        <color theme="0"/>
      </colorScale>
    </cfRule>
    <cfRule type="expression" dxfId="15904"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5903" priority="3321">
      <formula>Z118&lt;0</formula>
    </cfRule>
  </conditionalFormatting>
  <conditionalFormatting sqref="AA126:AA135">
    <cfRule type="expression" dxfId="15902" priority="3443">
      <formula>IF(AA126="Validar","Rojo","Verde")</formula>
    </cfRule>
    <cfRule type="colorScale" priority="3444">
      <colorScale>
        <cfvo type="min"/>
        <cfvo type="max"/>
        <color theme="0"/>
        <color theme="0"/>
      </colorScale>
    </cfRule>
    <cfRule type="expression" priority="3445">
      <formula>$F$23</formula>
    </cfRule>
    <cfRule type="expression" dxfId="15901" priority="3446">
      <formula>Z126&lt;0</formula>
    </cfRule>
  </conditionalFormatting>
  <conditionalFormatting sqref="Z6">
    <cfRule type="colorScale" priority="3303">
      <colorScale>
        <cfvo type="min"/>
        <cfvo type="max"/>
        <color theme="0"/>
        <color theme="0"/>
      </colorScale>
    </cfRule>
    <cfRule type="expression" dxfId="15900" priority="3304">
      <formula>Y6&lt;0</formula>
    </cfRule>
  </conditionalFormatting>
  <conditionalFormatting sqref="Z6">
    <cfRule type="expression" dxfId="15899"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5898" priority="3300">
      <formula>Y7&lt;0</formula>
    </cfRule>
  </conditionalFormatting>
  <conditionalFormatting sqref="Z7:Z8">
    <cfRule type="expression" dxfId="15897"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5896" priority="3265">
      <formula>AC9&lt;0</formula>
    </cfRule>
  </conditionalFormatting>
  <conditionalFormatting sqref="AD9:AD20">
    <cfRule type="expression" dxfId="15895"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5894" priority="3242">
      <formula>AC10&lt;0</formula>
    </cfRule>
  </conditionalFormatting>
  <conditionalFormatting sqref="AD11:AD14">
    <cfRule type="colorScale" priority="3262">
      <colorScale>
        <cfvo type="min"/>
        <cfvo type="max"/>
        <color theme="0"/>
        <color theme="0"/>
      </colorScale>
    </cfRule>
    <cfRule type="expression" dxfId="15893" priority="3263">
      <formula>AC11&lt;0</formula>
    </cfRule>
  </conditionalFormatting>
  <conditionalFormatting sqref="AD15">
    <cfRule type="colorScale" priority="3239">
      <colorScale>
        <cfvo type="min"/>
        <cfvo type="max"/>
        <color theme="0"/>
        <color theme="0"/>
      </colorScale>
    </cfRule>
    <cfRule type="expression" dxfId="15892" priority="3240">
      <formula>AC15&lt;0</formula>
    </cfRule>
  </conditionalFormatting>
  <conditionalFormatting sqref="AD16:AD17">
    <cfRule type="colorScale" priority="3260">
      <colorScale>
        <cfvo type="min"/>
        <cfvo type="max"/>
        <color theme="0"/>
        <color theme="0"/>
      </colorScale>
    </cfRule>
    <cfRule type="expression" dxfId="15891" priority="3261">
      <formula>AC16&lt;0</formula>
    </cfRule>
  </conditionalFormatting>
  <conditionalFormatting sqref="AD18">
    <cfRule type="colorScale" priority="3236">
      <colorScale>
        <cfvo type="min"/>
        <cfvo type="max"/>
        <color theme="0"/>
        <color theme="0"/>
      </colorScale>
    </cfRule>
    <cfRule type="expression" dxfId="15890" priority="3238">
      <formula>AC18&lt;0</formula>
    </cfRule>
  </conditionalFormatting>
  <conditionalFormatting sqref="AD19:AD20">
    <cfRule type="colorScale" priority="3258">
      <colorScale>
        <cfvo type="min"/>
        <cfvo type="max"/>
        <color theme="0"/>
        <color theme="0"/>
      </colorScale>
    </cfRule>
    <cfRule type="expression" dxfId="15889" priority="3259">
      <formula>AC19&lt;0</formula>
    </cfRule>
  </conditionalFormatting>
  <conditionalFormatting sqref="AD23">
    <cfRule type="colorScale" priority="3233">
      <colorScale>
        <cfvo type="min"/>
        <cfvo type="max"/>
        <color theme="0"/>
        <color theme="0"/>
      </colorScale>
    </cfRule>
    <cfRule type="expression" dxfId="15888" priority="3234">
      <formula>AC23&lt;0</formula>
    </cfRule>
  </conditionalFormatting>
  <conditionalFormatting sqref="AD23:AD31">
    <cfRule type="expression" dxfId="15887"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5886" priority="3257">
      <formula>AC24&lt;0</formula>
    </cfRule>
  </conditionalFormatting>
  <conditionalFormatting sqref="AD25">
    <cfRule type="colorScale" priority="3254">
      <colorScale>
        <cfvo type="min"/>
        <cfvo type="max"/>
        <color theme="0"/>
        <color theme="0"/>
      </colorScale>
    </cfRule>
    <cfRule type="expression" dxfId="15885" priority="3255">
      <formula>AC25&lt;0</formula>
    </cfRule>
  </conditionalFormatting>
  <conditionalFormatting sqref="AD26">
    <cfRule type="colorScale" priority="3231">
      <colorScale>
        <cfvo type="min"/>
        <cfvo type="max"/>
        <color theme="0"/>
        <color theme="0"/>
      </colorScale>
    </cfRule>
    <cfRule type="expression" dxfId="15884" priority="3232">
      <formula>AC26&lt;0</formula>
    </cfRule>
  </conditionalFormatting>
  <conditionalFormatting sqref="AD27">
    <cfRule type="colorScale" priority="3252">
      <colorScale>
        <cfvo type="min"/>
        <cfvo type="max"/>
        <color theme="0"/>
        <color theme="0"/>
      </colorScale>
    </cfRule>
    <cfRule type="expression" dxfId="15883" priority="3253">
      <formula>AC27&lt;0</formula>
    </cfRule>
  </conditionalFormatting>
  <conditionalFormatting sqref="AD28">
    <cfRule type="colorScale" priority="3250">
      <colorScale>
        <cfvo type="min"/>
        <cfvo type="max"/>
        <color theme="0"/>
        <color theme="0"/>
      </colorScale>
    </cfRule>
    <cfRule type="expression" dxfId="15882" priority="3251">
      <formula>AC28&lt;0</formula>
    </cfRule>
  </conditionalFormatting>
  <conditionalFormatting sqref="AD29">
    <cfRule type="colorScale" priority="3228">
      <colorScale>
        <cfvo type="min"/>
        <cfvo type="max"/>
        <color theme="0"/>
        <color theme="0"/>
      </colorScale>
    </cfRule>
    <cfRule type="expression" dxfId="15881" priority="3230">
      <formula>AC29&lt;0</formula>
    </cfRule>
  </conditionalFormatting>
  <conditionalFormatting sqref="AD30">
    <cfRule type="colorScale" priority="3248">
      <colorScale>
        <cfvo type="min"/>
        <cfvo type="max"/>
        <color theme="0"/>
        <color theme="0"/>
      </colorScale>
    </cfRule>
    <cfRule type="expression" dxfId="15880" priority="3249">
      <formula>AC30&lt;0</formula>
    </cfRule>
  </conditionalFormatting>
  <conditionalFormatting sqref="AD31">
    <cfRule type="colorScale" priority="3246">
      <colorScale>
        <cfvo type="min"/>
        <cfvo type="max"/>
        <color theme="0"/>
        <color theme="0"/>
      </colorScale>
    </cfRule>
    <cfRule type="expression" dxfId="15879"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5878" priority="3226">
      <formula>AC39&lt;0</formula>
    </cfRule>
  </conditionalFormatting>
  <conditionalFormatting sqref="AD39:AD107">
    <cfRule type="expression" dxfId="15877"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5876"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5875"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5874" priority="3270">
      <formula>AC69&lt;0</formula>
    </cfRule>
  </conditionalFormatting>
  <conditionalFormatting sqref="AD82 AD92 AD103 AD107">
    <cfRule type="expression" dxfId="15873"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5872"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5871"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5870"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5869"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5868"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5867" priority="3279">
      <formula>AC105&lt;0</formula>
    </cfRule>
  </conditionalFormatting>
  <conditionalFormatting sqref="AD110">
    <cfRule type="colorScale" priority="3280">
      <colorScale>
        <cfvo type="min"/>
        <cfvo type="max"/>
        <color theme="0"/>
        <color theme="0"/>
      </colorScale>
    </cfRule>
    <cfRule type="expression" dxfId="15866"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5865"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5864"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5863" priority="3214">
      <formula>AC125&lt;0</formula>
    </cfRule>
  </conditionalFormatting>
  <conditionalFormatting sqref="AD125:AD135">
    <cfRule type="expression" dxfId="15862" priority="3211">
      <formula>IF(AD125="Validar","Rojo","Verde")</formula>
    </cfRule>
  </conditionalFormatting>
  <conditionalFormatting sqref="AD126:AD132">
    <cfRule type="colorScale" priority="3288">
      <colorScale>
        <cfvo type="min"/>
        <cfvo type="max"/>
        <color theme="0"/>
        <color theme="0"/>
      </colorScale>
    </cfRule>
    <cfRule type="expression" dxfId="15861"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5860"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5859" priority="3284">
      <formula>AC135&lt;0</formula>
    </cfRule>
  </conditionalFormatting>
  <conditionalFormatting sqref="AD110:AE111">
    <cfRule type="expression" dxfId="15858" priority="3155">
      <formula>IF(AD110="Validar","Rojo","Verde")</formula>
    </cfRule>
  </conditionalFormatting>
  <conditionalFormatting sqref="AD117:AE123">
    <cfRule type="expression" dxfId="15857"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5856" priority="3205">
      <formula>AD40&lt;0</formula>
    </cfRule>
  </conditionalFormatting>
  <conditionalFormatting sqref="AE40:AE67">
    <cfRule type="expression" dxfId="15855"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5854" priority="3208">
      <formula>AD67&lt;0</formula>
    </cfRule>
  </conditionalFormatting>
  <conditionalFormatting sqref="AE69">
    <cfRule type="colorScale" priority="3200">
      <colorScale>
        <cfvo type="min"/>
        <cfvo type="max"/>
        <color theme="0"/>
        <color theme="0"/>
      </colorScale>
    </cfRule>
    <cfRule type="expression" dxfId="15853" priority="3201">
      <formula>AD69&lt;0</formula>
    </cfRule>
  </conditionalFormatting>
  <conditionalFormatting sqref="AE69:AE81">
    <cfRule type="expression" priority="3198">
      <formula>#REF!</formula>
    </cfRule>
  </conditionalFormatting>
  <conditionalFormatting sqref="AE69:AE82">
    <cfRule type="expression" dxfId="15852" priority="3196">
      <formula>IF(AE69="Validar","Rojo","Verde")</formula>
    </cfRule>
  </conditionalFormatting>
  <conditionalFormatting sqref="AE70:AE78">
    <cfRule type="colorScale" priority="3197">
      <colorScale>
        <cfvo type="min"/>
        <cfvo type="max"/>
        <color theme="0"/>
        <color theme="0"/>
      </colorScale>
    </cfRule>
    <cfRule type="expression" dxfId="15851" priority="3199">
      <formula>AD70&lt;0</formula>
    </cfRule>
  </conditionalFormatting>
  <conditionalFormatting sqref="AE79:AE81">
    <cfRule type="colorScale" priority="3209">
      <colorScale>
        <cfvo type="min"/>
        <cfvo type="max"/>
        <color theme="0"/>
        <color theme="0"/>
      </colorScale>
    </cfRule>
    <cfRule type="expression" dxfId="15850"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5849" priority="3195">
      <formula>AD84&lt;0</formula>
    </cfRule>
  </conditionalFormatting>
  <conditionalFormatting sqref="AE84:AE91">
    <cfRule type="expression" priority="3192">
      <formula>#REF!</formula>
    </cfRule>
  </conditionalFormatting>
  <conditionalFormatting sqref="AE84:AE92">
    <cfRule type="expression" dxfId="15848" priority="3190">
      <formula>IF(AE84="Validar","Rojo","Verde")</formula>
    </cfRule>
  </conditionalFormatting>
  <conditionalFormatting sqref="AE85:AE91">
    <cfRule type="colorScale" priority="3191">
      <colorScale>
        <cfvo type="min"/>
        <cfvo type="max"/>
        <color theme="0"/>
        <color theme="0"/>
      </colorScale>
    </cfRule>
    <cfRule type="expression" dxfId="15847" priority="3193">
      <formula>AD85&lt;0</formula>
    </cfRule>
  </conditionalFormatting>
  <conditionalFormatting sqref="AE94">
    <cfRule type="colorScale" priority="3188">
      <colorScale>
        <cfvo type="min"/>
        <cfvo type="max"/>
        <color theme="0"/>
        <color theme="0"/>
      </colorScale>
    </cfRule>
    <cfRule type="expression" dxfId="15846" priority="3189">
      <formula>AD94&lt;0</formula>
    </cfRule>
  </conditionalFormatting>
  <conditionalFormatting sqref="AE94:AE102">
    <cfRule type="expression" priority="3182">
      <formula>#REF!</formula>
    </cfRule>
  </conditionalFormatting>
  <conditionalFormatting sqref="AE94:AE103">
    <cfRule type="expression" dxfId="15845" priority="3180">
      <formula>IF(AE94="Validar","Rojo","Verde")</formula>
    </cfRule>
  </conditionalFormatting>
  <conditionalFormatting sqref="AE95:AE100">
    <cfRule type="colorScale" priority="3186">
      <colorScale>
        <cfvo type="min"/>
        <cfvo type="max"/>
        <color theme="0"/>
        <color theme="0"/>
      </colorScale>
    </cfRule>
    <cfRule type="expression" dxfId="15844" priority="3187">
      <formula>AD95&lt;0</formula>
    </cfRule>
  </conditionalFormatting>
  <conditionalFormatting sqref="AE101">
    <cfRule type="colorScale" priority="3184">
      <colorScale>
        <cfvo type="min"/>
        <cfvo type="max"/>
        <color theme="0"/>
        <color theme="0"/>
      </colorScale>
    </cfRule>
    <cfRule type="expression" dxfId="15843" priority="3185">
      <formula>AD101&lt;0</formula>
    </cfRule>
  </conditionalFormatting>
  <conditionalFormatting sqref="AE102">
    <cfRule type="colorScale" priority="3181">
      <colorScale>
        <cfvo type="min"/>
        <cfvo type="max"/>
        <color theme="0"/>
        <color theme="0"/>
      </colorScale>
    </cfRule>
    <cfRule type="expression" dxfId="15842" priority="3183">
      <formula>AD102&lt;0</formula>
    </cfRule>
  </conditionalFormatting>
  <conditionalFormatting sqref="AE105">
    <cfRule type="colorScale" priority="3178">
      <colorScale>
        <cfvo type="min"/>
        <cfvo type="max"/>
        <color theme="0"/>
        <color theme="0"/>
      </colorScale>
    </cfRule>
    <cfRule type="expression" dxfId="15841" priority="3179">
      <formula>AD105&lt;0</formula>
    </cfRule>
  </conditionalFormatting>
  <conditionalFormatting sqref="AE105:AE106">
    <cfRule type="expression" priority="3176">
      <formula>#REF!</formula>
    </cfRule>
  </conditionalFormatting>
  <conditionalFormatting sqref="AE105:AE107">
    <cfRule type="expression" dxfId="15840" priority="3174">
      <formula>IF(AE105="Validar","Rojo","Verde")</formula>
    </cfRule>
  </conditionalFormatting>
  <conditionalFormatting sqref="AE106">
    <cfRule type="colorScale" priority="3175">
      <colorScale>
        <cfvo type="min"/>
        <cfvo type="max"/>
        <color theme="0"/>
        <color theme="0"/>
      </colorScale>
    </cfRule>
    <cfRule type="expression" dxfId="15839" priority="3177">
      <formula>AD106&lt;0</formula>
    </cfRule>
  </conditionalFormatting>
  <conditionalFormatting sqref="AE110">
    <cfRule type="colorScale" priority="3166">
      <colorScale>
        <cfvo type="min"/>
        <cfvo type="max"/>
        <color theme="0"/>
        <color theme="0"/>
      </colorScale>
    </cfRule>
    <cfRule type="expression" dxfId="15838"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5837" priority="3158">
      <formula>AD111&lt;0</formula>
    </cfRule>
  </conditionalFormatting>
  <conditionalFormatting sqref="AE117">
    <cfRule type="colorScale" priority="3172">
      <colorScale>
        <cfvo type="min"/>
        <cfvo type="max"/>
        <color theme="0"/>
        <color theme="0"/>
      </colorScale>
    </cfRule>
    <cfRule type="expression" dxfId="15836"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5835" priority="3171">
      <formula>AD118&lt;0</formula>
    </cfRule>
  </conditionalFormatting>
  <conditionalFormatting sqref="AE126:AE135">
    <cfRule type="expression" dxfId="15834" priority="3293">
      <formula>IF(AE126="Validar","Rojo","Verde")</formula>
    </cfRule>
    <cfRule type="colorScale" priority="3294">
      <colorScale>
        <cfvo type="min"/>
        <cfvo type="max"/>
        <color theme="0"/>
        <color theme="0"/>
      </colorScale>
    </cfRule>
    <cfRule type="expression" priority="3295">
      <formula>$F$23</formula>
    </cfRule>
    <cfRule type="expression" dxfId="15833" priority="3296">
      <formula>AD126&lt;0</formula>
    </cfRule>
  </conditionalFormatting>
  <conditionalFormatting sqref="AD6">
    <cfRule type="colorScale" priority="3153">
      <colorScale>
        <cfvo type="min"/>
        <cfvo type="max"/>
        <color theme="0"/>
        <color theme="0"/>
      </colorScale>
    </cfRule>
    <cfRule type="expression" dxfId="15832" priority="3154">
      <formula>AC6&lt;0</formula>
    </cfRule>
  </conditionalFormatting>
  <conditionalFormatting sqref="AD6">
    <cfRule type="expression" dxfId="15831"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5830" priority="3150">
      <formula>AC7&lt;0</formula>
    </cfRule>
  </conditionalFormatting>
  <conditionalFormatting sqref="AD7:AD8">
    <cfRule type="expression" dxfId="15829"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5828" priority="3115">
      <formula>AF9&lt;0</formula>
    </cfRule>
  </conditionalFormatting>
  <conditionalFormatting sqref="AG9:AG20">
    <cfRule type="expression" dxfId="15827"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5826" priority="3092">
      <formula>AF10&lt;0</formula>
    </cfRule>
  </conditionalFormatting>
  <conditionalFormatting sqref="AG11:AG14">
    <cfRule type="colorScale" priority="3112">
      <colorScale>
        <cfvo type="min"/>
        <cfvo type="max"/>
        <color theme="0"/>
        <color theme="0"/>
      </colorScale>
    </cfRule>
    <cfRule type="expression" dxfId="15825" priority="3113">
      <formula>AF11&lt;0</formula>
    </cfRule>
  </conditionalFormatting>
  <conditionalFormatting sqref="AG15">
    <cfRule type="colorScale" priority="3089">
      <colorScale>
        <cfvo type="min"/>
        <cfvo type="max"/>
        <color theme="0"/>
        <color theme="0"/>
      </colorScale>
    </cfRule>
    <cfRule type="expression" dxfId="15824" priority="3090">
      <formula>AF15&lt;0</formula>
    </cfRule>
  </conditionalFormatting>
  <conditionalFormatting sqref="AG16:AG17">
    <cfRule type="colorScale" priority="3110">
      <colorScale>
        <cfvo type="min"/>
        <cfvo type="max"/>
        <color theme="0"/>
        <color theme="0"/>
      </colorScale>
    </cfRule>
    <cfRule type="expression" dxfId="15823" priority="3111">
      <formula>AF16&lt;0</formula>
    </cfRule>
  </conditionalFormatting>
  <conditionalFormatting sqref="AG18">
    <cfRule type="colorScale" priority="3086">
      <colorScale>
        <cfvo type="min"/>
        <cfvo type="max"/>
        <color theme="0"/>
        <color theme="0"/>
      </colorScale>
    </cfRule>
    <cfRule type="expression" dxfId="15822" priority="3088">
      <formula>AF18&lt;0</formula>
    </cfRule>
  </conditionalFormatting>
  <conditionalFormatting sqref="AG19:AG20">
    <cfRule type="colorScale" priority="3108">
      <colorScale>
        <cfvo type="min"/>
        <cfvo type="max"/>
        <color theme="0"/>
        <color theme="0"/>
      </colorScale>
    </cfRule>
    <cfRule type="expression" dxfId="15821" priority="3109">
      <formula>AF19&lt;0</formula>
    </cfRule>
  </conditionalFormatting>
  <conditionalFormatting sqref="AG23">
    <cfRule type="colorScale" priority="3083">
      <colorScale>
        <cfvo type="min"/>
        <cfvo type="max"/>
        <color theme="0"/>
        <color theme="0"/>
      </colorScale>
    </cfRule>
    <cfRule type="expression" dxfId="15820" priority="3084">
      <formula>AF23&lt;0</formula>
    </cfRule>
  </conditionalFormatting>
  <conditionalFormatting sqref="AG23:AG31">
    <cfRule type="expression" dxfId="15819"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5818" priority="3107">
      <formula>AF24&lt;0</formula>
    </cfRule>
  </conditionalFormatting>
  <conditionalFormatting sqref="AG25">
    <cfRule type="colorScale" priority="3104">
      <colorScale>
        <cfvo type="min"/>
        <cfvo type="max"/>
        <color theme="0"/>
        <color theme="0"/>
      </colorScale>
    </cfRule>
    <cfRule type="expression" dxfId="15817" priority="3105">
      <formula>AF25&lt;0</formula>
    </cfRule>
  </conditionalFormatting>
  <conditionalFormatting sqref="AG26">
    <cfRule type="colorScale" priority="3081">
      <colorScale>
        <cfvo type="min"/>
        <cfvo type="max"/>
        <color theme="0"/>
        <color theme="0"/>
      </colorScale>
    </cfRule>
    <cfRule type="expression" dxfId="15816" priority="3082">
      <formula>AF26&lt;0</formula>
    </cfRule>
  </conditionalFormatting>
  <conditionalFormatting sqref="AG27">
    <cfRule type="colorScale" priority="3102">
      <colorScale>
        <cfvo type="min"/>
        <cfvo type="max"/>
        <color theme="0"/>
        <color theme="0"/>
      </colorScale>
    </cfRule>
    <cfRule type="expression" dxfId="15815" priority="3103">
      <formula>AF27&lt;0</formula>
    </cfRule>
  </conditionalFormatting>
  <conditionalFormatting sqref="AG28">
    <cfRule type="colorScale" priority="3100">
      <colorScale>
        <cfvo type="min"/>
        <cfvo type="max"/>
        <color theme="0"/>
        <color theme="0"/>
      </colorScale>
    </cfRule>
    <cfRule type="expression" dxfId="15814" priority="3101">
      <formula>AF28&lt;0</formula>
    </cfRule>
  </conditionalFormatting>
  <conditionalFormatting sqref="AG29">
    <cfRule type="colorScale" priority="3078">
      <colorScale>
        <cfvo type="min"/>
        <cfvo type="max"/>
        <color theme="0"/>
        <color theme="0"/>
      </colorScale>
    </cfRule>
    <cfRule type="expression" dxfId="15813" priority="3080">
      <formula>AF29&lt;0</formula>
    </cfRule>
  </conditionalFormatting>
  <conditionalFormatting sqref="AG30">
    <cfRule type="colorScale" priority="3098">
      <colorScale>
        <cfvo type="min"/>
        <cfvo type="max"/>
        <color theme="0"/>
        <color theme="0"/>
      </colorScale>
    </cfRule>
    <cfRule type="expression" dxfId="15812" priority="3099">
      <formula>AF30&lt;0</formula>
    </cfRule>
  </conditionalFormatting>
  <conditionalFormatting sqref="AG31">
    <cfRule type="colorScale" priority="3096">
      <colorScale>
        <cfvo type="min"/>
        <cfvo type="max"/>
        <color theme="0"/>
        <color theme="0"/>
      </colorScale>
    </cfRule>
    <cfRule type="expression" dxfId="15811"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5810" priority="3076">
      <formula>AF39&lt;0</formula>
    </cfRule>
  </conditionalFormatting>
  <conditionalFormatting sqref="AG39:AG107">
    <cfRule type="expression" dxfId="15809"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5808"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5807"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5806" priority="3120">
      <formula>AF69&lt;0</formula>
    </cfRule>
  </conditionalFormatting>
  <conditionalFormatting sqref="AG82 AG92 AG103 AG107">
    <cfRule type="expression" dxfId="15805"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5804"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5803"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5802"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5801"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5800"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5799" priority="3129">
      <formula>AF105&lt;0</formula>
    </cfRule>
  </conditionalFormatting>
  <conditionalFormatting sqref="AG110">
    <cfRule type="colorScale" priority="3130">
      <colorScale>
        <cfvo type="min"/>
        <cfvo type="max"/>
        <color theme="0"/>
        <color theme="0"/>
      </colorScale>
    </cfRule>
    <cfRule type="expression" dxfId="15798"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5797"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5796"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5795" priority="3064">
      <formula>AF125&lt;0</formula>
    </cfRule>
  </conditionalFormatting>
  <conditionalFormatting sqref="AG125:AG135">
    <cfRule type="expression" dxfId="15794" priority="3061">
      <formula>IF(AG125="Validar","Rojo","Verde")</formula>
    </cfRule>
  </conditionalFormatting>
  <conditionalFormatting sqref="AG126:AG132">
    <cfRule type="colorScale" priority="3138">
      <colorScale>
        <cfvo type="min"/>
        <cfvo type="max"/>
        <color theme="0"/>
        <color theme="0"/>
      </colorScale>
    </cfRule>
    <cfRule type="expression" dxfId="15793"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5792"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5791" priority="3134">
      <formula>AF135&lt;0</formula>
    </cfRule>
  </conditionalFormatting>
  <conditionalFormatting sqref="AG110:AH111">
    <cfRule type="expression" dxfId="15790" priority="3005">
      <formula>IF(AG110="Validar","Rojo","Verde")</formula>
    </cfRule>
  </conditionalFormatting>
  <conditionalFormatting sqref="AG117:AH123">
    <cfRule type="expression" dxfId="15789"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5788" priority="3055">
      <formula>AG40&lt;0</formula>
    </cfRule>
  </conditionalFormatting>
  <conditionalFormatting sqref="AH40:AH67">
    <cfRule type="expression" dxfId="15787"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5786" priority="3058">
      <formula>AG67&lt;0</formula>
    </cfRule>
  </conditionalFormatting>
  <conditionalFormatting sqref="AH69">
    <cfRule type="colorScale" priority="3050">
      <colorScale>
        <cfvo type="min"/>
        <cfvo type="max"/>
        <color theme="0"/>
        <color theme="0"/>
      </colorScale>
    </cfRule>
    <cfRule type="expression" dxfId="15785" priority="3051">
      <formula>AG69&lt;0</formula>
    </cfRule>
  </conditionalFormatting>
  <conditionalFormatting sqref="AH69:AH81">
    <cfRule type="expression" priority="3048">
      <formula>#REF!</formula>
    </cfRule>
  </conditionalFormatting>
  <conditionalFormatting sqref="AH69:AH82">
    <cfRule type="expression" dxfId="15784" priority="3046">
      <formula>IF(AH69="Validar","Rojo","Verde")</formula>
    </cfRule>
  </conditionalFormatting>
  <conditionalFormatting sqref="AH70:AH78">
    <cfRule type="colorScale" priority="3047">
      <colorScale>
        <cfvo type="min"/>
        <cfvo type="max"/>
        <color theme="0"/>
        <color theme="0"/>
      </colorScale>
    </cfRule>
    <cfRule type="expression" dxfId="15783" priority="3049">
      <formula>AG70&lt;0</formula>
    </cfRule>
  </conditionalFormatting>
  <conditionalFormatting sqref="AH79:AH81">
    <cfRule type="colorScale" priority="3059">
      <colorScale>
        <cfvo type="min"/>
        <cfvo type="max"/>
        <color theme="0"/>
        <color theme="0"/>
      </colorScale>
    </cfRule>
    <cfRule type="expression" dxfId="15782"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5781" priority="3045">
      <formula>AG84&lt;0</formula>
    </cfRule>
  </conditionalFormatting>
  <conditionalFormatting sqref="AH84:AH91">
    <cfRule type="expression" priority="3042">
      <formula>#REF!</formula>
    </cfRule>
  </conditionalFormatting>
  <conditionalFormatting sqref="AH84:AH92">
    <cfRule type="expression" dxfId="15780" priority="3040">
      <formula>IF(AH84="Validar","Rojo","Verde")</formula>
    </cfRule>
  </conditionalFormatting>
  <conditionalFormatting sqref="AH85:AH91">
    <cfRule type="colorScale" priority="3041">
      <colorScale>
        <cfvo type="min"/>
        <cfvo type="max"/>
        <color theme="0"/>
        <color theme="0"/>
      </colorScale>
    </cfRule>
    <cfRule type="expression" dxfId="15779" priority="3043">
      <formula>AG85&lt;0</formula>
    </cfRule>
  </conditionalFormatting>
  <conditionalFormatting sqref="AH94">
    <cfRule type="colorScale" priority="3038">
      <colorScale>
        <cfvo type="min"/>
        <cfvo type="max"/>
        <color theme="0"/>
        <color theme="0"/>
      </colorScale>
    </cfRule>
    <cfRule type="expression" dxfId="15778" priority="3039">
      <formula>AG94&lt;0</formula>
    </cfRule>
  </conditionalFormatting>
  <conditionalFormatting sqref="AH94:AH102">
    <cfRule type="expression" priority="3032">
      <formula>#REF!</formula>
    </cfRule>
  </conditionalFormatting>
  <conditionalFormatting sqref="AH94:AH103">
    <cfRule type="expression" dxfId="15777" priority="3030">
      <formula>IF(AH94="Validar","Rojo","Verde")</formula>
    </cfRule>
  </conditionalFormatting>
  <conditionalFormatting sqref="AH95:AH100">
    <cfRule type="colorScale" priority="3036">
      <colorScale>
        <cfvo type="min"/>
        <cfvo type="max"/>
        <color theme="0"/>
        <color theme="0"/>
      </colorScale>
    </cfRule>
    <cfRule type="expression" dxfId="15776" priority="3037">
      <formula>AG95&lt;0</formula>
    </cfRule>
  </conditionalFormatting>
  <conditionalFormatting sqref="AH101">
    <cfRule type="colorScale" priority="3034">
      <colorScale>
        <cfvo type="min"/>
        <cfvo type="max"/>
        <color theme="0"/>
        <color theme="0"/>
      </colorScale>
    </cfRule>
    <cfRule type="expression" dxfId="15775" priority="3035">
      <formula>AG101&lt;0</formula>
    </cfRule>
  </conditionalFormatting>
  <conditionalFormatting sqref="AH102">
    <cfRule type="colorScale" priority="3031">
      <colorScale>
        <cfvo type="min"/>
        <cfvo type="max"/>
        <color theme="0"/>
        <color theme="0"/>
      </colorScale>
    </cfRule>
    <cfRule type="expression" dxfId="15774" priority="3033">
      <formula>AG102&lt;0</formula>
    </cfRule>
  </conditionalFormatting>
  <conditionalFormatting sqref="AH105">
    <cfRule type="colorScale" priority="3028">
      <colorScale>
        <cfvo type="min"/>
        <cfvo type="max"/>
        <color theme="0"/>
        <color theme="0"/>
      </colorScale>
    </cfRule>
    <cfRule type="expression" dxfId="15773" priority="3029">
      <formula>AG105&lt;0</formula>
    </cfRule>
  </conditionalFormatting>
  <conditionalFormatting sqref="AH105:AH106">
    <cfRule type="expression" priority="3026">
      <formula>#REF!</formula>
    </cfRule>
  </conditionalFormatting>
  <conditionalFormatting sqref="AH105:AH107">
    <cfRule type="expression" dxfId="15772" priority="3024">
      <formula>IF(AH105="Validar","Rojo","Verde")</formula>
    </cfRule>
  </conditionalFormatting>
  <conditionalFormatting sqref="AH106">
    <cfRule type="colorScale" priority="3025">
      <colorScale>
        <cfvo type="min"/>
        <cfvo type="max"/>
        <color theme="0"/>
        <color theme="0"/>
      </colorScale>
    </cfRule>
    <cfRule type="expression" dxfId="15771" priority="3027">
      <formula>AG106&lt;0</formula>
    </cfRule>
  </conditionalFormatting>
  <conditionalFormatting sqref="AH110">
    <cfRule type="colorScale" priority="3016">
      <colorScale>
        <cfvo type="min"/>
        <cfvo type="max"/>
        <color theme="0"/>
        <color theme="0"/>
      </colorScale>
    </cfRule>
    <cfRule type="expression" dxfId="15770"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5769" priority="3008">
      <formula>AG111&lt;0</formula>
    </cfRule>
  </conditionalFormatting>
  <conditionalFormatting sqref="AH117">
    <cfRule type="colorScale" priority="3022">
      <colorScale>
        <cfvo type="min"/>
        <cfvo type="max"/>
        <color theme="0"/>
        <color theme="0"/>
      </colorScale>
    </cfRule>
    <cfRule type="expression" dxfId="15768"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5767" priority="3021">
      <formula>AG118&lt;0</formula>
    </cfRule>
  </conditionalFormatting>
  <conditionalFormatting sqref="AH126:AH135">
    <cfRule type="expression" dxfId="15766" priority="3143">
      <formula>IF(AH126="Validar","Rojo","Verde")</formula>
    </cfRule>
    <cfRule type="colorScale" priority="3144">
      <colorScale>
        <cfvo type="min"/>
        <cfvo type="max"/>
        <color theme="0"/>
        <color theme="0"/>
      </colorScale>
    </cfRule>
    <cfRule type="expression" priority="3145">
      <formula>$F$23</formula>
    </cfRule>
    <cfRule type="expression" dxfId="15765" priority="3146">
      <formula>AG126&lt;0</formula>
    </cfRule>
  </conditionalFormatting>
  <conditionalFormatting sqref="AG6">
    <cfRule type="colorScale" priority="3003">
      <colorScale>
        <cfvo type="min"/>
        <cfvo type="max"/>
        <color theme="0"/>
        <color theme="0"/>
      </colorScale>
    </cfRule>
    <cfRule type="expression" dxfId="15764" priority="3004">
      <formula>AF6&lt;0</formula>
    </cfRule>
  </conditionalFormatting>
  <conditionalFormatting sqref="AG6">
    <cfRule type="expression" dxfId="15763"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5762" priority="3000">
      <formula>AF7&lt;0</formula>
    </cfRule>
  </conditionalFormatting>
  <conditionalFormatting sqref="AG7:AG8">
    <cfRule type="expression" dxfId="15761"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5760" priority="2965">
      <formula>AJ9&lt;0</formula>
    </cfRule>
  </conditionalFormatting>
  <conditionalFormatting sqref="AK9:AK20">
    <cfRule type="expression" dxfId="15759"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5758" priority="2942">
      <formula>AJ10&lt;0</formula>
    </cfRule>
  </conditionalFormatting>
  <conditionalFormatting sqref="AK11:AK14">
    <cfRule type="colorScale" priority="2962">
      <colorScale>
        <cfvo type="min"/>
        <cfvo type="max"/>
        <color theme="0"/>
        <color theme="0"/>
      </colorScale>
    </cfRule>
    <cfRule type="expression" dxfId="15757" priority="2963">
      <formula>AJ11&lt;0</formula>
    </cfRule>
  </conditionalFormatting>
  <conditionalFormatting sqref="AK15">
    <cfRule type="colorScale" priority="2939">
      <colorScale>
        <cfvo type="min"/>
        <cfvo type="max"/>
        <color theme="0"/>
        <color theme="0"/>
      </colorScale>
    </cfRule>
    <cfRule type="expression" dxfId="15756" priority="2940">
      <formula>AJ15&lt;0</formula>
    </cfRule>
  </conditionalFormatting>
  <conditionalFormatting sqref="AK16:AK17">
    <cfRule type="colorScale" priority="2960">
      <colorScale>
        <cfvo type="min"/>
        <cfvo type="max"/>
        <color theme="0"/>
        <color theme="0"/>
      </colorScale>
    </cfRule>
    <cfRule type="expression" dxfId="15755" priority="2961">
      <formula>AJ16&lt;0</formula>
    </cfRule>
  </conditionalFormatting>
  <conditionalFormatting sqref="AK18">
    <cfRule type="colorScale" priority="2936">
      <colorScale>
        <cfvo type="min"/>
        <cfvo type="max"/>
        <color theme="0"/>
        <color theme="0"/>
      </colorScale>
    </cfRule>
    <cfRule type="expression" dxfId="15754" priority="2938">
      <formula>AJ18&lt;0</formula>
    </cfRule>
  </conditionalFormatting>
  <conditionalFormatting sqref="AK19:AK20">
    <cfRule type="colorScale" priority="2958">
      <colorScale>
        <cfvo type="min"/>
        <cfvo type="max"/>
        <color theme="0"/>
        <color theme="0"/>
      </colorScale>
    </cfRule>
    <cfRule type="expression" dxfId="15753" priority="2959">
      <formula>AJ19&lt;0</formula>
    </cfRule>
  </conditionalFormatting>
  <conditionalFormatting sqref="AK23">
    <cfRule type="colorScale" priority="2933">
      <colorScale>
        <cfvo type="min"/>
        <cfvo type="max"/>
        <color theme="0"/>
        <color theme="0"/>
      </colorScale>
    </cfRule>
    <cfRule type="expression" dxfId="15752" priority="2934">
      <formula>AJ23&lt;0</formula>
    </cfRule>
  </conditionalFormatting>
  <conditionalFormatting sqref="AK23:AK31">
    <cfRule type="expression" dxfId="15751"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5750" priority="2957">
      <formula>AJ24&lt;0</formula>
    </cfRule>
  </conditionalFormatting>
  <conditionalFormatting sqref="AK25">
    <cfRule type="colorScale" priority="2954">
      <colorScale>
        <cfvo type="min"/>
        <cfvo type="max"/>
        <color theme="0"/>
        <color theme="0"/>
      </colorScale>
    </cfRule>
    <cfRule type="expression" dxfId="15749" priority="2955">
      <formula>AJ25&lt;0</formula>
    </cfRule>
  </conditionalFormatting>
  <conditionalFormatting sqref="AK26">
    <cfRule type="colorScale" priority="2931">
      <colorScale>
        <cfvo type="min"/>
        <cfvo type="max"/>
        <color theme="0"/>
        <color theme="0"/>
      </colorScale>
    </cfRule>
    <cfRule type="expression" dxfId="15748" priority="2932">
      <formula>AJ26&lt;0</formula>
    </cfRule>
  </conditionalFormatting>
  <conditionalFormatting sqref="AK27">
    <cfRule type="colorScale" priority="2952">
      <colorScale>
        <cfvo type="min"/>
        <cfvo type="max"/>
        <color theme="0"/>
        <color theme="0"/>
      </colorScale>
    </cfRule>
    <cfRule type="expression" dxfId="15747" priority="2953">
      <formula>AJ27&lt;0</formula>
    </cfRule>
  </conditionalFormatting>
  <conditionalFormatting sqref="AK28">
    <cfRule type="colorScale" priority="2950">
      <colorScale>
        <cfvo type="min"/>
        <cfvo type="max"/>
        <color theme="0"/>
        <color theme="0"/>
      </colorScale>
    </cfRule>
    <cfRule type="expression" dxfId="15746" priority="2951">
      <formula>AJ28&lt;0</formula>
    </cfRule>
  </conditionalFormatting>
  <conditionalFormatting sqref="AK29">
    <cfRule type="colorScale" priority="2928">
      <colorScale>
        <cfvo type="min"/>
        <cfvo type="max"/>
        <color theme="0"/>
        <color theme="0"/>
      </colorScale>
    </cfRule>
    <cfRule type="expression" dxfId="15745" priority="2930">
      <formula>AJ29&lt;0</formula>
    </cfRule>
  </conditionalFormatting>
  <conditionalFormatting sqref="AK30">
    <cfRule type="colorScale" priority="2948">
      <colorScale>
        <cfvo type="min"/>
        <cfvo type="max"/>
        <color theme="0"/>
        <color theme="0"/>
      </colorScale>
    </cfRule>
    <cfRule type="expression" dxfId="15744" priority="2949">
      <formula>AJ30&lt;0</formula>
    </cfRule>
  </conditionalFormatting>
  <conditionalFormatting sqref="AK31">
    <cfRule type="colorScale" priority="2946">
      <colorScale>
        <cfvo type="min"/>
        <cfvo type="max"/>
        <color theme="0"/>
        <color theme="0"/>
      </colorScale>
    </cfRule>
    <cfRule type="expression" dxfId="15743"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5742" priority="2926">
      <formula>AJ39&lt;0</formula>
    </cfRule>
  </conditionalFormatting>
  <conditionalFormatting sqref="AK39:AK107">
    <cfRule type="expression" dxfId="15741"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5740"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5739"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5738" priority="2970">
      <formula>AJ69&lt;0</formula>
    </cfRule>
  </conditionalFormatting>
  <conditionalFormatting sqref="AK82 AK92 AK103 AK107">
    <cfRule type="expression" dxfId="15737"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5736"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5735"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5734"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5733"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5732"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5731" priority="2979">
      <formula>AJ105&lt;0</formula>
    </cfRule>
  </conditionalFormatting>
  <conditionalFormatting sqref="AK110">
    <cfRule type="colorScale" priority="2980">
      <colorScale>
        <cfvo type="min"/>
        <cfvo type="max"/>
        <color theme="0"/>
        <color theme="0"/>
      </colorScale>
    </cfRule>
    <cfRule type="expression" dxfId="15730"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5729"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5728"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5727" priority="2914">
      <formula>AJ125&lt;0</formula>
    </cfRule>
  </conditionalFormatting>
  <conditionalFormatting sqref="AK125:AK135">
    <cfRule type="expression" dxfId="15726" priority="2911">
      <formula>IF(AK125="Validar","Rojo","Verde")</formula>
    </cfRule>
  </conditionalFormatting>
  <conditionalFormatting sqref="AK126:AK132">
    <cfRule type="colorScale" priority="2988">
      <colorScale>
        <cfvo type="min"/>
        <cfvo type="max"/>
        <color theme="0"/>
        <color theme="0"/>
      </colorScale>
    </cfRule>
    <cfRule type="expression" dxfId="15725"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5724"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5723" priority="2984">
      <formula>AJ135&lt;0</formula>
    </cfRule>
  </conditionalFormatting>
  <conditionalFormatting sqref="AK110:AL111">
    <cfRule type="expression" dxfId="15722" priority="2855">
      <formula>IF(AK110="Validar","Rojo","Verde")</formula>
    </cfRule>
  </conditionalFormatting>
  <conditionalFormatting sqref="AK117:AL123">
    <cfRule type="expression" dxfId="15721"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5720" priority="2905">
      <formula>AK40&lt;0</formula>
    </cfRule>
  </conditionalFormatting>
  <conditionalFormatting sqref="AL40:AL67">
    <cfRule type="expression" dxfId="15719"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5718" priority="2908">
      <formula>AK67&lt;0</formula>
    </cfRule>
  </conditionalFormatting>
  <conditionalFormatting sqref="AL69">
    <cfRule type="colorScale" priority="2900">
      <colorScale>
        <cfvo type="min"/>
        <cfvo type="max"/>
        <color theme="0"/>
        <color theme="0"/>
      </colorScale>
    </cfRule>
    <cfRule type="expression" dxfId="15717" priority="2901">
      <formula>AK69&lt;0</formula>
    </cfRule>
  </conditionalFormatting>
  <conditionalFormatting sqref="AL69:AL81">
    <cfRule type="expression" priority="2898">
      <formula>#REF!</formula>
    </cfRule>
  </conditionalFormatting>
  <conditionalFormatting sqref="AL69:AL82">
    <cfRule type="expression" dxfId="15716" priority="2896">
      <formula>IF(AL69="Validar","Rojo","Verde")</formula>
    </cfRule>
  </conditionalFormatting>
  <conditionalFormatting sqref="AL70:AL78">
    <cfRule type="colorScale" priority="2897">
      <colorScale>
        <cfvo type="min"/>
        <cfvo type="max"/>
        <color theme="0"/>
        <color theme="0"/>
      </colorScale>
    </cfRule>
    <cfRule type="expression" dxfId="15715" priority="2899">
      <formula>AK70&lt;0</formula>
    </cfRule>
  </conditionalFormatting>
  <conditionalFormatting sqref="AL79:AL81">
    <cfRule type="colorScale" priority="2909">
      <colorScale>
        <cfvo type="min"/>
        <cfvo type="max"/>
        <color theme="0"/>
        <color theme="0"/>
      </colorScale>
    </cfRule>
    <cfRule type="expression" dxfId="15714"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5713" priority="2895">
      <formula>AK84&lt;0</formula>
    </cfRule>
  </conditionalFormatting>
  <conditionalFormatting sqref="AL84:AL91">
    <cfRule type="expression" priority="2892">
      <formula>#REF!</formula>
    </cfRule>
  </conditionalFormatting>
  <conditionalFormatting sqref="AL84:AL92">
    <cfRule type="expression" dxfId="15712" priority="2890">
      <formula>IF(AL84="Validar","Rojo","Verde")</formula>
    </cfRule>
  </conditionalFormatting>
  <conditionalFormatting sqref="AL85:AL91">
    <cfRule type="colorScale" priority="2891">
      <colorScale>
        <cfvo type="min"/>
        <cfvo type="max"/>
        <color theme="0"/>
        <color theme="0"/>
      </colorScale>
    </cfRule>
    <cfRule type="expression" dxfId="15711" priority="2893">
      <formula>AK85&lt;0</formula>
    </cfRule>
  </conditionalFormatting>
  <conditionalFormatting sqref="AL94">
    <cfRule type="colorScale" priority="2888">
      <colorScale>
        <cfvo type="min"/>
        <cfvo type="max"/>
        <color theme="0"/>
        <color theme="0"/>
      </colorScale>
    </cfRule>
    <cfRule type="expression" dxfId="15710" priority="2889">
      <formula>AK94&lt;0</formula>
    </cfRule>
  </conditionalFormatting>
  <conditionalFormatting sqref="AL94:AL102">
    <cfRule type="expression" priority="2882">
      <formula>#REF!</formula>
    </cfRule>
  </conditionalFormatting>
  <conditionalFormatting sqref="AL94:AL103">
    <cfRule type="expression" dxfId="15709" priority="2880">
      <formula>IF(AL94="Validar","Rojo","Verde")</formula>
    </cfRule>
  </conditionalFormatting>
  <conditionalFormatting sqref="AL95:AL100">
    <cfRule type="colorScale" priority="2886">
      <colorScale>
        <cfvo type="min"/>
        <cfvo type="max"/>
        <color theme="0"/>
        <color theme="0"/>
      </colorScale>
    </cfRule>
    <cfRule type="expression" dxfId="15708" priority="2887">
      <formula>AK95&lt;0</formula>
    </cfRule>
  </conditionalFormatting>
  <conditionalFormatting sqref="AL101">
    <cfRule type="colorScale" priority="2884">
      <colorScale>
        <cfvo type="min"/>
        <cfvo type="max"/>
        <color theme="0"/>
        <color theme="0"/>
      </colorScale>
    </cfRule>
    <cfRule type="expression" dxfId="15707" priority="2885">
      <formula>AK101&lt;0</formula>
    </cfRule>
  </conditionalFormatting>
  <conditionalFormatting sqref="AL102">
    <cfRule type="colorScale" priority="2881">
      <colorScale>
        <cfvo type="min"/>
        <cfvo type="max"/>
        <color theme="0"/>
        <color theme="0"/>
      </colorScale>
    </cfRule>
    <cfRule type="expression" dxfId="15706" priority="2883">
      <formula>AK102&lt;0</formula>
    </cfRule>
  </conditionalFormatting>
  <conditionalFormatting sqref="AL105">
    <cfRule type="colorScale" priority="2878">
      <colorScale>
        <cfvo type="min"/>
        <cfvo type="max"/>
        <color theme="0"/>
        <color theme="0"/>
      </colorScale>
    </cfRule>
    <cfRule type="expression" dxfId="15705" priority="2879">
      <formula>AK105&lt;0</formula>
    </cfRule>
  </conditionalFormatting>
  <conditionalFormatting sqref="AL105:AL106">
    <cfRule type="expression" priority="2876">
      <formula>#REF!</formula>
    </cfRule>
  </conditionalFormatting>
  <conditionalFormatting sqref="AL105:AL107">
    <cfRule type="expression" dxfId="15704" priority="2874">
      <formula>IF(AL105="Validar","Rojo","Verde")</formula>
    </cfRule>
  </conditionalFormatting>
  <conditionalFormatting sqref="AL106">
    <cfRule type="colorScale" priority="2875">
      <colorScale>
        <cfvo type="min"/>
        <cfvo type="max"/>
        <color theme="0"/>
        <color theme="0"/>
      </colorScale>
    </cfRule>
    <cfRule type="expression" dxfId="15703" priority="2877">
      <formula>AK106&lt;0</formula>
    </cfRule>
  </conditionalFormatting>
  <conditionalFormatting sqref="AL110">
    <cfRule type="colorScale" priority="2866">
      <colorScale>
        <cfvo type="min"/>
        <cfvo type="max"/>
        <color theme="0"/>
        <color theme="0"/>
      </colorScale>
    </cfRule>
    <cfRule type="expression" dxfId="15702"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5701" priority="2858">
      <formula>AK111&lt;0</formula>
    </cfRule>
  </conditionalFormatting>
  <conditionalFormatting sqref="AL117">
    <cfRule type="colorScale" priority="2872">
      <colorScale>
        <cfvo type="min"/>
        <cfvo type="max"/>
        <color theme="0"/>
        <color theme="0"/>
      </colorScale>
    </cfRule>
    <cfRule type="expression" dxfId="15700"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5699" priority="2871">
      <formula>AK118&lt;0</formula>
    </cfRule>
  </conditionalFormatting>
  <conditionalFormatting sqref="AL126:AL135">
    <cfRule type="expression" dxfId="15698" priority="2993">
      <formula>IF(AL126="Validar","Rojo","Verde")</formula>
    </cfRule>
    <cfRule type="colorScale" priority="2994">
      <colorScale>
        <cfvo type="min"/>
        <cfvo type="max"/>
        <color theme="0"/>
        <color theme="0"/>
      </colorScale>
    </cfRule>
    <cfRule type="expression" priority="2995">
      <formula>$F$23</formula>
    </cfRule>
    <cfRule type="expression" dxfId="15697" priority="2996">
      <formula>AK126&lt;0</formula>
    </cfRule>
  </conditionalFormatting>
  <conditionalFormatting sqref="AK6">
    <cfRule type="colorScale" priority="2853">
      <colorScale>
        <cfvo type="min"/>
        <cfvo type="max"/>
        <color theme="0"/>
        <color theme="0"/>
      </colorScale>
    </cfRule>
    <cfRule type="expression" dxfId="15696" priority="2854">
      <formula>AJ6&lt;0</formula>
    </cfRule>
  </conditionalFormatting>
  <conditionalFormatting sqref="AK6">
    <cfRule type="expression" dxfId="15695"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5694" priority="2850">
      <formula>AJ7&lt;0</formula>
    </cfRule>
  </conditionalFormatting>
  <conditionalFormatting sqref="AK7:AK8">
    <cfRule type="expression" dxfId="15693"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5692" priority="2815">
      <formula>AM9&lt;0</formula>
    </cfRule>
  </conditionalFormatting>
  <conditionalFormatting sqref="AN9:AN20">
    <cfRule type="expression" dxfId="15691"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5690" priority="2792">
      <formula>AM10&lt;0</formula>
    </cfRule>
  </conditionalFormatting>
  <conditionalFormatting sqref="AN11:AN14">
    <cfRule type="colorScale" priority="2812">
      <colorScale>
        <cfvo type="min"/>
        <cfvo type="max"/>
        <color theme="0"/>
        <color theme="0"/>
      </colorScale>
    </cfRule>
    <cfRule type="expression" dxfId="15689" priority="2813">
      <formula>AM11&lt;0</formula>
    </cfRule>
  </conditionalFormatting>
  <conditionalFormatting sqref="AN15">
    <cfRule type="colorScale" priority="2789">
      <colorScale>
        <cfvo type="min"/>
        <cfvo type="max"/>
        <color theme="0"/>
        <color theme="0"/>
      </colorScale>
    </cfRule>
    <cfRule type="expression" dxfId="15688" priority="2790">
      <formula>AM15&lt;0</formula>
    </cfRule>
  </conditionalFormatting>
  <conditionalFormatting sqref="AN16:AN17">
    <cfRule type="colorScale" priority="2810">
      <colorScale>
        <cfvo type="min"/>
        <cfvo type="max"/>
        <color theme="0"/>
        <color theme="0"/>
      </colorScale>
    </cfRule>
    <cfRule type="expression" dxfId="15687" priority="2811">
      <formula>AM16&lt;0</formula>
    </cfRule>
  </conditionalFormatting>
  <conditionalFormatting sqref="AN18">
    <cfRule type="colorScale" priority="2786">
      <colorScale>
        <cfvo type="min"/>
        <cfvo type="max"/>
        <color theme="0"/>
        <color theme="0"/>
      </colorScale>
    </cfRule>
    <cfRule type="expression" dxfId="15686" priority="2788">
      <formula>AM18&lt;0</formula>
    </cfRule>
  </conditionalFormatting>
  <conditionalFormatting sqref="AN19:AN20">
    <cfRule type="colorScale" priority="2808">
      <colorScale>
        <cfvo type="min"/>
        <cfvo type="max"/>
        <color theme="0"/>
        <color theme="0"/>
      </colorScale>
    </cfRule>
    <cfRule type="expression" dxfId="15685" priority="2809">
      <formula>AM19&lt;0</formula>
    </cfRule>
  </conditionalFormatting>
  <conditionalFormatting sqref="AN23">
    <cfRule type="colorScale" priority="2783">
      <colorScale>
        <cfvo type="min"/>
        <cfvo type="max"/>
        <color theme="0"/>
        <color theme="0"/>
      </colorScale>
    </cfRule>
    <cfRule type="expression" dxfId="15684" priority="2784">
      <formula>AM23&lt;0</formula>
    </cfRule>
  </conditionalFormatting>
  <conditionalFormatting sqref="AN23:AN31">
    <cfRule type="expression" dxfId="15683"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5682" priority="2807">
      <formula>AM24&lt;0</formula>
    </cfRule>
  </conditionalFormatting>
  <conditionalFormatting sqref="AN25">
    <cfRule type="colorScale" priority="2804">
      <colorScale>
        <cfvo type="min"/>
        <cfvo type="max"/>
        <color theme="0"/>
        <color theme="0"/>
      </colorScale>
    </cfRule>
    <cfRule type="expression" dxfId="15681" priority="2805">
      <formula>AM25&lt;0</formula>
    </cfRule>
  </conditionalFormatting>
  <conditionalFormatting sqref="AN26">
    <cfRule type="colorScale" priority="2781">
      <colorScale>
        <cfvo type="min"/>
        <cfvo type="max"/>
        <color theme="0"/>
        <color theme="0"/>
      </colorScale>
    </cfRule>
    <cfRule type="expression" dxfId="15680" priority="2782">
      <formula>AM26&lt;0</formula>
    </cfRule>
  </conditionalFormatting>
  <conditionalFormatting sqref="AN27">
    <cfRule type="colorScale" priority="2802">
      <colorScale>
        <cfvo type="min"/>
        <cfvo type="max"/>
        <color theme="0"/>
        <color theme="0"/>
      </colorScale>
    </cfRule>
    <cfRule type="expression" dxfId="15679" priority="2803">
      <formula>AM27&lt;0</formula>
    </cfRule>
  </conditionalFormatting>
  <conditionalFormatting sqref="AN28">
    <cfRule type="colorScale" priority="2800">
      <colorScale>
        <cfvo type="min"/>
        <cfvo type="max"/>
        <color theme="0"/>
        <color theme="0"/>
      </colorScale>
    </cfRule>
    <cfRule type="expression" dxfId="15678" priority="2801">
      <formula>AM28&lt;0</formula>
    </cfRule>
  </conditionalFormatting>
  <conditionalFormatting sqref="AN29">
    <cfRule type="colorScale" priority="2778">
      <colorScale>
        <cfvo type="min"/>
        <cfvo type="max"/>
        <color theme="0"/>
        <color theme="0"/>
      </colorScale>
    </cfRule>
    <cfRule type="expression" dxfId="15677" priority="2780">
      <formula>AM29&lt;0</formula>
    </cfRule>
  </conditionalFormatting>
  <conditionalFormatting sqref="AN30">
    <cfRule type="colorScale" priority="2798">
      <colorScale>
        <cfvo type="min"/>
        <cfvo type="max"/>
        <color theme="0"/>
        <color theme="0"/>
      </colorScale>
    </cfRule>
    <cfRule type="expression" dxfId="15676" priority="2799">
      <formula>AM30&lt;0</formula>
    </cfRule>
  </conditionalFormatting>
  <conditionalFormatting sqref="AN31">
    <cfRule type="colorScale" priority="2796">
      <colorScale>
        <cfvo type="min"/>
        <cfvo type="max"/>
        <color theme="0"/>
        <color theme="0"/>
      </colorScale>
    </cfRule>
    <cfRule type="expression" dxfId="15675"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5674" priority="2776">
      <formula>AM39&lt;0</formula>
    </cfRule>
  </conditionalFormatting>
  <conditionalFormatting sqref="AN39:AN107">
    <cfRule type="expression" dxfId="15673"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5672"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5671"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5670" priority="2820">
      <formula>AM69&lt;0</formula>
    </cfRule>
  </conditionalFormatting>
  <conditionalFormatting sqref="AN82 AN92 AN103 AN107">
    <cfRule type="expression" dxfId="15669"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5668"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5667"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5666"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5665"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5664"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5663" priority="2829">
      <formula>AM105&lt;0</formula>
    </cfRule>
  </conditionalFormatting>
  <conditionalFormatting sqref="AN110">
    <cfRule type="colorScale" priority="2830">
      <colorScale>
        <cfvo type="min"/>
        <cfvo type="max"/>
        <color theme="0"/>
        <color theme="0"/>
      </colorScale>
    </cfRule>
    <cfRule type="expression" dxfId="15662"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5661"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5660"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5659" priority="2764">
      <formula>AM125&lt;0</formula>
    </cfRule>
  </conditionalFormatting>
  <conditionalFormatting sqref="AN125:AN135">
    <cfRule type="expression" dxfId="15658" priority="2761">
      <formula>IF(AN125="Validar","Rojo","Verde")</formula>
    </cfRule>
  </conditionalFormatting>
  <conditionalFormatting sqref="AN126:AN132">
    <cfRule type="colorScale" priority="2838">
      <colorScale>
        <cfvo type="min"/>
        <cfvo type="max"/>
        <color theme="0"/>
        <color theme="0"/>
      </colorScale>
    </cfRule>
    <cfRule type="expression" dxfId="15657"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5656"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5655" priority="2834">
      <formula>AM135&lt;0</formula>
    </cfRule>
  </conditionalFormatting>
  <conditionalFormatting sqref="AN110:AO111">
    <cfRule type="expression" dxfId="15654" priority="2705">
      <formula>IF(AN110="Validar","Rojo","Verde")</formula>
    </cfRule>
  </conditionalFormatting>
  <conditionalFormatting sqref="AN117:AO123">
    <cfRule type="expression" dxfId="15653"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5652" priority="2755">
      <formula>AN40&lt;0</formula>
    </cfRule>
  </conditionalFormatting>
  <conditionalFormatting sqref="AO40:AO67">
    <cfRule type="expression" dxfId="15651"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5650" priority="2758">
      <formula>AN67&lt;0</formula>
    </cfRule>
  </conditionalFormatting>
  <conditionalFormatting sqref="AO69">
    <cfRule type="colorScale" priority="2750">
      <colorScale>
        <cfvo type="min"/>
        <cfvo type="max"/>
        <color theme="0"/>
        <color theme="0"/>
      </colorScale>
    </cfRule>
    <cfRule type="expression" dxfId="15649" priority="2751">
      <formula>AN69&lt;0</formula>
    </cfRule>
  </conditionalFormatting>
  <conditionalFormatting sqref="AO69:AO81">
    <cfRule type="expression" priority="2748">
      <formula>#REF!</formula>
    </cfRule>
  </conditionalFormatting>
  <conditionalFormatting sqref="AO69:AO82">
    <cfRule type="expression" dxfId="15648" priority="2746">
      <formula>IF(AO69="Validar","Rojo","Verde")</formula>
    </cfRule>
  </conditionalFormatting>
  <conditionalFormatting sqref="AO70:AO78">
    <cfRule type="colorScale" priority="2747">
      <colorScale>
        <cfvo type="min"/>
        <cfvo type="max"/>
        <color theme="0"/>
        <color theme="0"/>
      </colorScale>
    </cfRule>
    <cfRule type="expression" dxfId="15647" priority="2749">
      <formula>AN70&lt;0</formula>
    </cfRule>
  </conditionalFormatting>
  <conditionalFormatting sqref="AO79:AO81">
    <cfRule type="colorScale" priority="2759">
      <colorScale>
        <cfvo type="min"/>
        <cfvo type="max"/>
        <color theme="0"/>
        <color theme="0"/>
      </colorScale>
    </cfRule>
    <cfRule type="expression" dxfId="15646"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5645" priority="2745">
      <formula>AN84&lt;0</formula>
    </cfRule>
  </conditionalFormatting>
  <conditionalFormatting sqref="AO84:AO91">
    <cfRule type="expression" priority="2742">
      <formula>#REF!</formula>
    </cfRule>
  </conditionalFormatting>
  <conditionalFormatting sqref="AO84:AO92">
    <cfRule type="expression" dxfId="15644" priority="2740">
      <formula>IF(AO84="Validar","Rojo","Verde")</formula>
    </cfRule>
  </conditionalFormatting>
  <conditionalFormatting sqref="AO85:AO91">
    <cfRule type="colorScale" priority="2741">
      <colorScale>
        <cfvo type="min"/>
        <cfvo type="max"/>
        <color theme="0"/>
        <color theme="0"/>
      </colorScale>
    </cfRule>
    <cfRule type="expression" dxfId="15643" priority="2743">
      <formula>AN85&lt;0</formula>
    </cfRule>
  </conditionalFormatting>
  <conditionalFormatting sqref="AO94">
    <cfRule type="colorScale" priority="2738">
      <colorScale>
        <cfvo type="min"/>
        <cfvo type="max"/>
        <color theme="0"/>
        <color theme="0"/>
      </colorScale>
    </cfRule>
    <cfRule type="expression" dxfId="15642" priority="2739">
      <formula>AN94&lt;0</formula>
    </cfRule>
  </conditionalFormatting>
  <conditionalFormatting sqref="AO94:AO102">
    <cfRule type="expression" priority="2732">
      <formula>#REF!</formula>
    </cfRule>
  </conditionalFormatting>
  <conditionalFormatting sqref="AO94:AO103">
    <cfRule type="expression" dxfId="15641" priority="2730">
      <formula>IF(AO94="Validar","Rojo","Verde")</formula>
    </cfRule>
  </conditionalFormatting>
  <conditionalFormatting sqref="AO95:AO100">
    <cfRule type="colorScale" priority="2736">
      <colorScale>
        <cfvo type="min"/>
        <cfvo type="max"/>
        <color theme="0"/>
        <color theme="0"/>
      </colorScale>
    </cfRule>
    <cfRule type="expression" dxfId="15640" priority="2737">
      <formula>AN95&lt;0</formula>
    </cfRule>
  </conditionalFormatting>
  <conditionalFormatting sqref="AO101">
    <cfRule type="colorScale" priority="2734">
      <colorScale>
        <cfvo type="min"/>
        <cfvo type="max"/>
        <color theme="0"/>
        <color theme="0"/>
      </colorScale>
    </cfRule>
    <cfRule type="expression" dxfId="15639" priority="2735">
      <formula>AN101&lt;0</formula>
    </cfRule>
  </conditionalFormatting>
  <conditionalFormatting sqref="AO102">
    <cfRule type="colorScale" priority="2731">
      <colorScale>
        <cfvo type="min"/>
        <cfvo type="max"/>
        <color theme="0"/>
        <color theme="0"/>
      </colorScale>
    </cfRule>
    <cfRule type="expression" dxfId="15638" priority="2733">
      <formula>AN102&lt;0</formula>
    </cfRule>
  </conditionalFormatting>
  <conditionalFormatting sqref="AO105">
    <cfRule type="colorScale" priority="2728">
      <colorScale>
        <cfvo type="min"/>
        <cfvo type="max"/>
        <color theme="0"/>
        <color theme="0"/>
      </colorScale>
    </cfRule>
    <cfRule type="expression" dxfId="15637" priority="2729">
      <formula>AN105&lt;0</formula>
    </cfRule>
  </conditionalFormatting>
  <conditionalFormatting sqref="AO105:AO106">
    <cfRule type="expression" priority="2726">
      <formula>#REF!</formula>
    </cfRule>
  </conditionalFormatting>
  <conditionalFormatting sqref="AO105:AO107">
    <cfRule type="expression" dxfId="15636" priority="2724">
      <formula>IF(AO105="Validar","Rojo","Verde")</formula>
    </cfRule>
  </conditionalFormatting>
  <conditionalFormatting sqref="AO106">
    <cfRule type="colorScale" priority="2725">
      <colorScale>
        <cfvo type="min"/>
        <cfvo type="max"/>
        <color theme="0"/>
        <color theme="0"/>
      </colorScale>
    </cfRule>
    <cfRule type="expression" dxfId="15635" priority="2727">
      <formula>AN106&lt;0</formula>
    </cfRule>
  </conditionalFormatting>
  <conditionalFormatting sqref="AO110">
    <cfRule type="colorScale" priority="2716">
      <colorScale>
        <cfvo type="min"/>
        <cfvo type="max"/>
        <color theme="0"/>
        <color theme="0"/>
      </colorScale>
    </cfRule>
    <cfRule type="expression" dxfId="15634"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5633" priority="2708">
      <formula>AN111&lt;0</formula>
    </cfRule>
  </conditionalFormatting>
  <conditionalFormatting sqref="AO117">
    <cfRule type="colorScale" priority="2722">
      <colorScale>
        <cfvo type="min"/>
        <cfvo type="max"/>
        <color theme="0"/>
        <color theme="0"/>
      </colorScale>
    </cfRule>
    <cfRule type="expression" dxfId="15632"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5631" priority="2721">
      <formula>AN118&lt;0</formula>
    </cfRule>
  </conditionalFormatting>
  <conditionalFormatting sqref="AO126:AO135">
    <cfRule type="expression" dxfId="15630" priority="2843">
      <formula>IF(AO126="Validar","Rojo","Verde")</formula>
    </cfRule>
    <cfRule type="colorScale" priority="2844">
      <colorScale>
        <cfvo type="min"/>
        <cfvo type="max"/>
        <color theme="0"/>
        <color theme="0"/>
      </colorScale>
    </cfRule>
    <cfRule type="expression" priority="2845">
      <formula>$F$23</formula>
    </cfRule>
    <cfRule type="expression" dxfId="15629" priority="2846">
      <formula>AN126&lt;0</formula>
    </cfRule>
  </conditionalFormatting>
  <conditionalFormatting sqref="AN6">
    <cfRule type="colorScale" priority="2703">
      <colorScale>
        <cfvo type="min"/>
        <cfvo type="max"/>
        <color theme="0"/>
        <color theme="0"/>
      </colorScale>
    </cfRule>
    <cfRule type="expression" dxfId="15628" priority="2704">
      <formula>AM6&lt;0</formula>
    </cfRule>
  </conditionalFormatting>
  <conditionalFormatting sqref="AN6">
    <cfRule type="expression" dxfId="15627"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5626" priority="2700">
      <formula>AM7&lt;0</formula>
    </cfRule>
  </conditionalFormatting>
  <conditionalFormatting sqref="AN7:AN8">
    <cfRule type="expression" dxfId="15625"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5624" priority="2665">
      <formula>AQ9&lt;0</formula>
    </cfRule>
  </conditionalFormatting>
  <conditionalFormatting sqref="AR9:AR20">
    <cfRule type="expression" dxfId="15623"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5622" priority="2642">
      <formula>AQ10&lt;0</formula>
    </cfRule>
  </conditionalFormatting>
  <conditionalFormatting sqref="AR11:AR14">
    <cfRule type="colorScale" priority="2662">
      <colorScale>
        <cfvo type="min"/>
        <cfvo type="max"/>
        <color theme="0"/>
        <color theme="0"/>
      </colorScale>
    </cfRule>
    <cfRule type="expression" dxfId="15621" priority="2663">
      <formula>AQ11&lt;0</formula>
    </cfRule>
  </conditionalFormatting>
  <conditionalFormatting sqref="AR15">
    <cfRule type="colorScale" priority="2639">
      <colorScale>
        <cfvo type="min"/>
        <cfvo type="max"/>
        <color theme="0"/>
        <color theme="0"/>
      </colorScale>
    </cfRule>
    <cfRule type="expression" dxfId="15620" priority="2640">
      <formula>AQ15&lt;0</formula>
    </cfRule>
  </conditionalFormatting>
  <conditionalFormatting sqref="AR16:AR17">
    <cfRule type="colorScale" priority="2660">
      <colorScale>
        <cfvo type="min"/>
        <cfvo type="max"/>
        <color theme="0"/>
        <color theme="0"/>
      </colorScale>
    </cfRule>
    <cfRule type="expression" dxfId="15619" priority="2661">
      <formula>AQ16&lt;0</formula>
    </cfRule>
  </conditionalFormatting>
  <conditionalFormatting sqref="AR18">
    <cfRule type="colorScale" priority="2636">
      <colorScale>
        <cfvo type="min"/>
        <cfvo type="max"/>
        <color theme="0"/>
        <color theme="0"/>
      </colorScale>
    </cfRule>
    <cfRule type="expression" dxfId="15618" priority="2638">
      <formula>AQ18&lt;0</formula>
    </cfRule>
  </conditionalFormatting>
  <conditionalFormatting sqref="AR19:AR20">
    <cfRule type="colorScale" priority="2658">
      <colorScale>
        <cfvo type="min"/>
        <cfvo type="max"/>
        <color theme="0"/>
        <color theme="0"/>
      </colorScale>
    </cfRule>
    <cfRule type="expression" dxfId="15617" priority="2659">
      <formula>AQ19&lt;0</formula>
    </cfRule>
  </conditionalFormatting>
  <conditionalFormatting sqref="AR23">
    <cfRule type="colorScale" priority="2633">
      <colorScale>
        <cfvo type="min"/>
        <cfvo type="max"/>
        <color theme="0"/>
        <color theme="0"/>
      </colorScale>
    </cfRule>
    <cfRule type="expression" dxfId="15616" priority="2634">
      <formula>AQ23&lt;0</formula>
    </cfRule>
  </conditionalFormatting>
  <conditionalFormatting sqref="AR23:AR31">
    <cfRule type="expression" dxfId="15615"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5614" priority="2657">
      <formula>AQ24&lt;0</formula>
    </cfRule>
  </conditionalFormatting>
  <conditionalFormatting sqref="AR25">
    <cfRule type="colorScale" priority="2654">
      <colorScale>
        <cfvo type="min"/>
        <cfvo type="max"/>
        <color theme="0"/>
        <color theme="0"/>
      </colorScale>
    </cfRule>
    <cfRule type="expression" dxfId="15613" priority="2655">
      <formula>AQ25&lt;0</formula>
    </cfRule>
  </conditionalFormatting>
  <conditionalFormatting sqref="AR26">
    <cfRule type="colorScale" priority="2631">
      <colorScale>
        <cfvo type="min"/>
        <cfvo type="max"/>
        <color theme="0"/>
        <color theme="0"/>
      </colorScale>
    </cfRule>
    <cfRule type="expression" dxfId="15612" priority="2632">
      <formula>AQ26&lt;0</formula>
    </cfRule>
  </conditionalFormatting>
  <conditionalFormatting sqref="AR27">
    <cfRule type="colorScale" priority="2652">
      <colorScale>
        <cfvo type="min"/>
        <cfvo type="max"/>
        <color theme="0"/>
        <color theme="0"/>
      </colorScale>
    </cfRule>
    <cfRule type="expression" dxfId="15611" priority="2653">
      <formula>AQ27&lt;0</formula>
    </cfRule>
  </conditionalFormatting>
  <conditionalFormatting sqref="AR28">
    <cfRule type="colorScale" priority="2650">
      <colorScale>
        <cfvo type="min"/>
        <cfvo type="max"/>
        <color theme="0"/>
        <color theme="0"/>
      </colorScale>
    </cfRule>
    <cfRule type="expression" dxfId="15610" priority="2651">
      <formula>AQ28&lt;0</formula>
    </cfRule>
  </conditionalFormatting>
  <conditionalFormatting sqref="AR29">
    <cfRule type="colorScale" priority="2628">
      <colorScale>
        <cfvo type="min"/>
        <cfvo type="max"/>
        <color theme="0"/>
        <color theme="0"/>
      </colorScale>
    </cfRule>
    <cfRule type="expression" dxfId="15609" priority="2630">
      <formula>AQ29&lt;0</formula>
    </cfRule>
  </conditionalFormatting>
  <conditionalFormatting sqref="AR30">
    <cfRule type="colorScale" priority="2648">
      <colorScale>
        <cfvo type="min"/>
        <cfvo type="max"/>
        <color theme="0"/>
        <color theme="0"/>
      </colorScale>
    </cfRule>
    <cfRule type="expression" dxfId="15608" priority="2649">
      <formula>AQ30&lt;0</formula>
    </cfRule>
  </conditionalFormatting>
  <conditionalFormatting sqref="AR31">
    <cfRule type="colorScale" priority="2646">
      <colorScale>
        <cfvo type="min"/>
        <cfvo type="max"/>
        <color theme="0"/>
        <color theme="0"/>
      </colorScale>
    </cfRule>
    <cfRule type="expression" dxfId="15607"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5606" priority="2626">
      <formula>AQ39&lt;0</formula>
    </cfRule>
  </conditionalFormatting>
  <conditionalFormatting sqref="AR39:AR107">
    <cfRule type="expression" dxfId="15605"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5604"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5603"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5602" priority="2670">
      <formula>AQ69&lt;0</formula>
    </cfRule>
  </conditionalFormatting>
  <conditionalFormatting sqref="AR82 AR92 AR103 AR107">
    <cfRule type="expression" dxfId="15601"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5600"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5599"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5598"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5597"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5596"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5595" priority="2679">
      <formula>AQ105&lt;0</formula>
    </cfRule>
  </conditionalFormatting>
  <conditionalFormatting sqref="AR110">
    <cfRule type="colorScale" priority="2680">
      <colorScale>
        <cfvo type="min"/>
        <cfvo type="max"/>
        <color theme="0"/>
        <color theme="0"/>
      </colorScale>
    </cfRule>
    <cfRule type="expression" dxfId="15594"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5593"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5592"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5591" priority="2614">
      <formula>AQ125&lt;0</formula>
    </cfRule>
  </conditionalFormatting>
  <conditionalFormatting sqref="AR125:AR135">
    <cfRule type="expression" dxfId="15590" priority="2611">
      <formula>IF(AR125="Validar","Rojo","Verde")</formula>
    </cfRule>
  </conditionalFormatting>
  <conditionalFormatting sqref="AR126:AR132">
    <cfRule type="colorScale" priority="2688">
      <colorScale>
        <cfvo type="min"/>
        <cfvo type="max"/>
        <color theme="0"/>
        <color theme="0"/>
      </colorScale>
    </cfRule>
    <cfRule type="expression" dxfId="15589"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5588"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5587" priority="2684">
      <formula>AQ135&lt;0</formula>
    </cfRule>
  </conditionalFormatting>
  <conditionalFormatting sqref="AR110:AS111">
    <cfRule type="expression" dxfId="15586" priority="2555">
      <formula>IF(AR110="Validar","Rojo","Verde")</formula>
    </cfRule>
  </conditionalFormatting>
  <conditionalFormatting sqref="AR117:AS123">
    <cfRule type="expression" dxfId="15585"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5584" priority="2605">
      <formula>AR40&lt;0</formula>
    </cfRule>
  </conditionalFormatting>
  <conditionalFormatting sqref="AS40:AS67">
    <cfRule type="expression" dxfId="15583"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5582" priority="2608">
      <formula>AR67&lt;0</formula>
    </cfRule>
  </conditionalFormatting>
  <conditionalFormatting sqref="AS69">
    <cfRule type="colorScale" priority="2600">
      <colorScale>
        <cfvo type="min"/>
        <cfvo type="max"/>
        <color theme="0"/>
        <color theme="0"/>
      </colorScale>
    </cfRule>
    <cfRule type="expression" dxfId="15581" priority="2601">
      <formula>AR69&lt;0</formula>
    </cfRule>
  </conditionalFormatting>
  <conditionalFormatting sqref="AS69:AS81">
    <cfRule type="expression" priority="2598">
      <formula>#REF!</formula>
    </cfRule>
  </conditionalFormatting>
  <conditionalFormatting sqref="AS69:AS82">
    <cfRule type="expression" dxfId="15580" priority="2596">
      <formula>IF(AS69="Validar","Rojo","Verde")</formula>
    </cfRule>
  </conditionalFormatting>
  <conditionalFormatting sqref="AS70:AS78">
    <cfRule type="colorScale" priority="2597">
      <colorScale>
        <cfvo type="min"/>
        <cfvo type="max"/>
        <color theme="0"/>
        <color theme="0"/>
      </colorScale>
    </cfRule>
    <cfRule type="expression" dxfId="15579" priority="2599">
      <formula>AR70&lt;0</formula>
    </cfRule>
  </conditionalFormatting>
  <conditionalFormatting sqref="AS79:AS81">
    <cfRule type="colorScale" priority="2609">
      <colorScale>
        <cfvo type="min"/>
        <cfvo type="max"/>
        <color theme="0"/>
        <color theme="0"/>
      </colorScale>
    </cfRule>
    <cfRule type="expression" dxfId="15578"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5577" priority="2595">
      <formula>AR84&lt;0</formula>
    </cfRule>
  </conditionalFormatting>
  <conditionalFormatting sqref="AS84:AS91">
    <cfRule type="expression" priority="2592">
      <formula>#REF!</formula>
    </cfRule>
  </conditionalFormatting>
  <conditionalFormatting sqref="AS84:AS92">
    <cfRule type="expression" dxfId="15576" priority="2590">
      <formula>IF(AS84="Validar","Rojo","Verde")</formula>
    </cfRule>
  </conditionalFormatting>
  <conditionalFormatting sqref="AS85:AS91">
    <cfRule type="colorScale" priority="2591">
      <colorScale>
        <cfvo type="min"/>
        <cfvo type="max"/>
        <color theme="0"/>
        <color theme="0"/>
      </colorScale>
    </cfRule>
    <cfRule type="expression" dxfId="15575" priority="2593">
      <formula>AR85&lt;0</formula>
    </cfRule>
  </conditionalFormatting>
  <conditionalFormatting sqref="AS94">
    <cfRule type="colorScale" priority="2588">
      <colorScale>
        <cfvo type="min"/>
        <cfvo type="max"/>
        <color theme="0"/>
        <color theme="0"/>
      </colorScale>
    </cfRule>
    <cfRule type="expression" dxfId="15574" priority="2589">
      <formula>AR94&lt;0</formula>
    </cfRule>
  </conditionalFormatting>
  <conditionalFormatting sqref="AS94:AS102">
    <cfRule type="expression" priority="2582">
      <formula>#REF!</formula>
    </cfRule>
  </conditionalFormatting>
  <conditionalFormatting sqref="AS94:AS103">
    <cfRule type="expression" dxfId="15573" priority="2580">
      <formula>IF(AS94="Validar","Rojo","Verde")</formula>
    </cfRule>
  </conditionalFormatting>
  <conditionalFormatting sqref="AS95:AS100">
    <cfRule type="colorScale" priority="2586">
      <colorScale>
        <cfvo type="min"/>
        <cfvo type="max"/>
        <color theme="0"/>
        <color theme="0"/>
      </colorScale>
    </cfRule>
    <cfRule type="expression" dxfId="15572" priority="2587">
      <formula>AR95&lt;0</formula>
    </cfRule>
  </conditionalFormatting>
  <conditionalFormatting sqref="AS101">
    <cfRule type="colorScale" priority="2584">
      <colorScale>
        <cfvo type="min"/>
        <cfvo type="max"/>
        <color theme="0"/>
        <color theme="0"/>
      </colorScale>
    </cfRule>
    <cfRule type="expression" dxfId="15571" priority="2585">
      <formula>AR101&lt;0</formula>
    </cfRule>
  </conditionalFormatting>
  <conditionalFormatting sqref="AS102">
    <cfRule type="colorScale" priority="2581">
      <colorScale>
        <cfvo type="min"/>
        <cfvo type="max"/>
        <color theme="0"/>
        <color theme="0"/>
      </colorScale>
    </cfRule>
    <cfRule type="expression" dxfId="15570" priority="2583">
      <formula>AR102&lt;0</formula>
    </cfRule>
  </conditionalFormatting>
  <conditionalFormatting sqref="AS105">
    <cfRule type="colorScale" priority="2578">
      <colorScale>
        <cfvo type="min"/>
        <cfvo type="max"/>
        <color theme="0"/>
        <color theme="0"/>
      </colorScale>
    </cfRule>
    <cfRule type="expression" dxfId="15569" priority="2579">
      <formula>AR105&lt;0</formula>
    </cfRule>
  </conditionalFormatting>
  <conditionalFormatting sqref="AS105:AS106">
    <cfRule type="expression" priority="2576">
      <formula>#REF!</formula>
    </cfRule>
  </conditionalFormatting>
  <conditionalFormatting sqref="AS105:AS107">
    <cfRule type="expression" dxfId="15568" priority="2574">
      <formula>IF(AS105="Validar","Rojo","Verde")</formula>
    </cfRule>
  </conditionalFormatting>
  <conditionalFormatting sqref="AS106">
    <cfRule type="colorScale" priority="2575">
      <colorScale>
        <cfvo type="min"/>
        <cfvo type="max"/>
        <color theme="0"/>
        <color theme="0"/>
      </colorScale>
    </cfRule>
    <cfRule type="expression" dxfId="15567" priority="2577">
      <formula>AR106&lt;0</formula>
    </cfRule>
  </conditionalFormatting>
  <conditionalFormatting sqref="AS110">
    <cfRule type="colorScale" priority="2566">
      <colorScale>
        <cfvo type="min"/>
        <cfvo type="max"/>
        <color theme="0"/>
        <color theme="0"/>
      </colorScale>
    </cfRule>
    <cfRule type="expression" dxfId="15566"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5565" priority="2558">
      <formula>AR111&lt;0</formula>
    </cfRule>
  </conditionalFormatting>
  <conditionalFormatting sqref="AS117">
    <cfRule type="colorScale" priority="2572">
      <colorScale>
        <cfvo type="min"/>
        <cfvo type="max"/>
        <color theme="0"/>
        <color theme="0"/>
      </colorScale>
    </cfRule>
    <cfRule type="expression" dxfId="15564"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5563" priority="2571">
      <formula>AR118&lt;0</formula>
    </cfRule>
  </conditionalFormatting>
  <conditionalFormatting sqref="AS126:AS135">
    <cfRule type="expression" dxfId="15562" priority="2693">
      <formula>IF(AS126="Validar","Rojo","Verde")</formula>
    </cfRule>
    <cfRule type="colorScale" priority="2694">
      <colorScale>
        <cfvo type="min"/>
        <cfvo type="max"/>
        <color theme="0"/>
        <color theme="0"/>
      </colorScale>
    </cfRule>
    <cfRule type="expression" priority="2695">
      <formula>$F$23</formula>
    </cfRule>
    <cfRule type="expression" dxfId="15561" priority="2696">
      <formula>AR126&lt;0</formula>
    </cfRule>
  </conditionalFormatting>
  <conditionalFormatting sqref="AR6">
    <cfRule type="colorScale" priority="2553">
      <colorScale>
        <cfvo type="min"/>
        <cfvo type="max"/>
        <color theme="0"/>
        <color theme="0"/>
      </colorScale>
    </cfRule>
    <cfRule type="expression" dxfId="15560" priority="2554">
      <formula>AQ6&lt;0</formula>
    </cfRule>
  </conditionalFormatting>
  <conditionalFormatting sqref="AR6">
    <cfRule type="expression" dxfId="15559"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5558" priority="2550">
      <formula>AQ7&lt;0</formula>
    </cfRule>
  </conditionalFormatting>
  <conditionalFormatting sqref="AR7:AR8">
    <cfRule type="expression" dxfId="15557"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5556" priority="2515">
      <formula>AW9&lt;0</formula>
    </cfRule>
  </conditionalFormatting>
  <conditionalFormatting sqref="AX9:AX20">
    <cfRule type="expression" dxfId="15555"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5554" priority="2492">
      <formula>AW10&lt;0</formula>
    </cfRule>
  </conditionalFormatting>
  <conditionalFormatting sqref="AX11:AX14">
    <cfRule type="colorScale" priority="2512">
      <colorScale>
        <cfvo type="min"/>
        <cfvo type="max"/>
        <color theme="0"/>
        <color theme="0"/>
      </colorScale>
    </cfRule>
    <cfRule type="expression" dxfId="15553" priority="2513">
      <formula>AW11&lt;0</formula>
    </cfRule>
  </conditionalFormatting>
  <conditionalFormatting sqref="AX15">
    <cfRule type="colorScale" priority="2489">
      <colorScale>
        <cfvo type="min"/>
        <cfvo type="max"/>
        <color theme="0"/>
        <color theme="0"/>
      </colorScale>
    </cfRule>
    <cfRule type="expression" dxfId="15552" priority="2490">
      <formula>AW15&lt;0</formula>
    </cfRule>
  </conditionalFormatting>
  <conditionalFormatting sqref="AX16:AX17">
    <cfRule type="colorScale" priority="2510">
      <colorScale>
        <cfvo type="min"/>
        <cfvo type="max"/>
        <color theme="0"/>
        <color theme="0"/>
      </colorScale>
    </cfRule>
    <cfRule type="expression" dxfId="15551" priority="2511">
      <formula>AW16&lt;0</formula>
    </cfRule>
  </conditionalFormatting>
  <conditionalFormatting sqref="AX18">
    <cfRule type="colorScale" priority="2486">
      <colorScale>
        <cfvo type="min"/>
        <cfvo type="max"/>
        <color theme="0"/>
        <color theme="0"/>
      </colorScale>
    </cfRule>
    <cfRule type="expression" dxfId="15550" priority="2488">
      <formula>AW18&lt;0</formula>
    </cfRule>
  </conditionalFormatting>
  <conditionalFormatting sqref="AX19:AX20">
    <cfRule type="colorScale" priority="2508">
      <colorScale>
        <cfvo type="min"/>
        <cfvo type="max"/>
        <color theme="0"/>
        <color theme="0"/>
      </colorScale>
    </cfRule>
    <cfRule type="expression" dxfId="15549" priority="2509">
      <formula>AW19&lt;0</formula>
    </cfRule>
  </conditionalFormatting>
  <conditionalFormatting sqref="AX23">
    <cfRule type="colorScale" priority="2483">
      <colorScale>
        <cfvo type="min"/>
        <cfvo type="max"/>
        <color theme="0"/>
        <color theme="0"/>
      </colorScale>
    </cfRule>
    <cfRule type="expression" dxfId="15548" priority="2484">
      <formula>AW23&lt;0</formula>
    </cfRule>
  </conditionalFormatting>
  <conditionalFormatting sqref="AX23:AX31">
    <cfRule type="expression" dxfId="15547"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5546" priority="2507">
      <formula>AW24&lt;0</formula>
    </cfRule>
  </conditionalFormatting>
  <conditionalFormatting sqref="AX25">
    <cfRule type="colorScale" priority="2504">
      <colorScale>
        <cfvo type="min"/>
        <cfvo type="max"/>
        <color theme="0"/>
        <color theme="0"/>
      </colorScale>
    </cfRule>
    <cfRule type="expression" dxfId="15545" priority="2505">
      <formula>AW25&lt;0</formula>
    </cfRule>
  </conditionalFormatting>
  <conditionalFormatting sqref="AX26">
    <cfRule type="colorScale" priority="2481">
      <colorScale>
        <cfvo type="min"/>
        <cfvo type="max"/>
        <color theme="0"/>
        <color theme="0"/>
      </colorScale>
    </cfRule>
    <cfRule type="expression" dxfId="15544" priority="2482">
      <formula>AW26&lt;0</formula>
    </cfRule>
  </conditionalFormatting>
  <conditionalFormatting sqref="AX27">
    <cfRule type="colorScale" priority="2502">
      <colorScale>
        <cfvo type="min"/>
        <cfvo type="max"/>
        <color theme="0"/>
        <color theme="0"/>
      </colorScale>
    </cfRule>
    <cfRule type="expression" dxfId="15543" priority="2503">
      <formula>AW27&lt;0</formula>
    </cfRule>
  </conditionalFormatting>
  <conditionalFormatting sqref="AX28">
    <cfRule type="colorScale" priority="2500">
      <colorScale>
        <cfvo type="min"/>
        <cfvo type="max"/>
        <color theme="0"/>
        <color theme="0"/>
      </colorScale>
    </cfRule>
    <cfRule type="expression" dxfId="15542" priority="2501">
      <formula>AW28&lt;0</formula>
    </cfRule>
  </conditionalFormatting>
  <conditionalFormatting sqref="AX29">
    <cfRule type="colorScale" priority="2478">
      <colorScale>
        <cfvo type="min"/>
        <cfvo type="max"/>
        <color theme="0"/>
        <color theme="0"/>
      </colorScale>
    </cfRule>
    <cfRule type="expression" dxfId="15541" priority="2480">
      <formula>AW29&lt;0</formula>
    </cfRule>
  </conditionalFormatting>
  <conditionalFormatting sqref="AX30">
    <cfRule type="colorScale" priority="2498">
      <colorScale>
        <cfvo type="min"/>
        <cfvo type="max"/>
        <color theme="0"/>
        <color theme="0"/>
      </colorScale>
    </cfRule>
    <cfRule type="expression" dxfId="15540" priority="2499">
      <formula>AW30&lt;0</formula>
    </cfRule>
  </conditionalFormatting>
  <conditionalFormatting sqref="AX31">
    <cfRule type="colorScale" priority="2496">
      <colorScale>
        <cfvo type="min"/>
        <cfvo type="max"/>
        <color theme="0"/>
        <color theme="0"/>
      </colorScale>
    </cfRule>
    <cfRule type="expression" dxfId="15539"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5538" priority="2476">
      <formula>AW39&lt;0</formula>
    </cfRule>
  </conditionalFormatting>
  <conditionalFormatting sqref="AX39:AX107">
    <cfRule type="expression" dxfId="15537"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5536"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5535"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5534" priority="2520">
      <formula>AW69&lt;0</formula>
    </cfRule>
  </conditionalFormatting>
  <conditionalFormatting sqref="AX82 AX92 AX103 AX107">
    <cfRule type="expression" dxfId="15533"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5532"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5531"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5530"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5529"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5528"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5527" priority="2529">
      <formula>AW105&lt;0</formula>
    </cfRule>
  </conditionalFormatting>
  <conditionalFormatting sqref="AX110">
    <cfRule type="colorScale" priority="2530">
      <colorScale>
        <cfvo type="min"/>
        <cfvo type="max"/>
        <color theme="0"/>
        <color theme="0"/>
      </colorScale>
    </cfRule>
    <cfRule type="expression" dxfId="15526"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5525"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5524"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5523" priority="2464">
      <formula>AW125&lt;0</formula>
    </cfRule>
  </conditionalFormatting>
  <conditionalFormatting sqref="AX125:AX135">
    <cfRule type="expression" dxfId="15522" priority="2461">
      <formula>IF(AX125="Validar","Rojo","Verde")</formula>
    </cfRule>
  </conditionalFormatting>
  <conditionalFormatting sqref="AX126:AX132">
    <cfRule type="colorScale" priority="2538">
      <colorScale>
        <cfvo type="min"/>
        <cfvo type="max"/>
        <color theme="0"/>
        <color theme="0"/>
      </colorScale>
    </cfRule>
    <cfRule type="expression" dxfId="15521"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5520"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5519" priority="2534">
      <formula>AW135&lt;0</formula>
    </cfRule>
  </conditionalFormatting>
  <conditionalFormatting sqref="AX110:AY111">
    <cfRule type="expression" dxfId="15518" priority="2405">
      <formula>IF(AX110="Validar","Rojo","Verde")</formula>
    </cfRule>
  </conditionalFormatting>
  <conditionalFormatting sqref="AX117:AY123">
    <cfRule type="expression" dxfId="15517"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5516" priority="2455">
      <formula>AX40&lt;0</formula>
    </cfRule>
  </conditionalFormatting>
  <conditionalFormatting sqref="AY40:AY67">
    <cfRule type="expression" dxfId="15515"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5514" priority="2458">
      <formula>AX67&lt;0</formula>
    </cfRule>
  </conditionalFormatting>
  <conditionalFormatting sqref="AY69">
    <cfRule type="colorScale" priority="2450">
      <colorScale>
        <cfvo type="min"/>
        <cfvo type="max"/>
        <color theme="0"/>
        <color theme="0"/>
      </colorScale>
    </cfRule>
    <cfRule type="expression" dxfId="15513" priority="2451">
      <formula>AX69&lt;0</formula>
    </cfRule>
  </conditionalFormatting>
  <conditionalFormatting sqref="AY69:AY81">
    <cfRule type="expression" priority="2448">
      <formula>#REF!</formula>
    </cfRule>
  </conditionalFormatting>
  <conditionalFormatting sqref="AY69:AY82">
    <cfRule type="expression" dxfId="15512" priority="2446">
      <formula>IF(AY69="Validar","Rojo","Verde")</formula>
    </cfRule>
  </conditionalFormatting>
  <conditionalFormatting sqref="AY70:AY78">
    <cfRule type="colorScale" priority="2447">
      <colorScale>
        <cfvo type="min"/>
        <cfvo type="max"/>
        <color theme="0"/>
        <color theme="0"/>
      </colorScale>
    </cfRule>
    <cfRule type="expression" dxfId="15511" priority="2449">
      <formula>AX70&lt;0</formula>
    </cfRule>
  </conditionalFormatting>
  <conditionalFormatting sqref="AY79:AY81">
    <cfRule type="colorScale" priority="2459">
      <colorScale>
        <cfvo type="min"/>
        <cfvo type="max"/>
        <color theme="0"/>
        <color theme="0"/>
      </colorScale>
    </cfRule>
    <cfRule type="expression" dxfId="15510"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5509" priority="2445">
      <formula>AX84&lt;0</formula>
    </cfRule>
  </conditionalFormatting>
  <conditionalFormatting sqref="AY84:AY91">
    <cfRule type="expression" priority="2442">
      <formula>#REF!</formula>
    </cfRule>
  </conditionalFormatting>
  <conditionalFormatting sqref="AY84:AY92">
    <cfRule type="expression" dxfId="15508" priority="2440">
      <formula>IF(AY84="Validar","Rojo","Verde")</formula>
    </cfRule>
  </conditionalFormatting>
  <conditionalFormatting sqref="AY85:AY91">
    <cfRule type="colorScale" priority="2441">
      <colorScale>
        <cfvo type="min"/>
        <cfvo type="max"/>
        <color theme="0"/>
        <color theme="0"/>
      </colorScale>
    </cfRule>
    <cfRule type="expression" dxfId="15507" priority="2443">
      <formula>AX85&lt;0</formula>
    </cfRule>
  </conditionalFormatting>
  <conditionalFormatting sqref="AY94">
    <cfRule type="colorScale" priority="2438">
      <colorScale>
        <cfvo type="min"/>
        <cfvo type="max"/>
        <color theme="0"/>
        <color theme="0"/>
      </colorScale>
    </cfRule>
    <cfRule type="expression" dxfId="15506" priority="2439">
      <formula>AX94&lt;0</formula>
    </cfRule>
  </conditionalFormatting>
  <conditionalFormatting sqref="AY94:AY102">
    <cfRule type="expression" priority="2432">
      <formula>#REF!</formula>
    </cfRule>
  </conditionalFormatting>
  <conditionalFormatting sqref="AY94:AY103">
    <cfRule type="expression" dxfId="15505" priority="2430">
      <formula>IF(AY94="Validar","Rojo","Verde")</formula>
    </cfRule>
  </conditionalFormatting>
  <conditionalFormatting sqref="AY95:AY100">
    <cfRule type="colorScale" priority="2436">
      <colorScale>
        <cfvo type="min"/>
        <cfvo type="max"/>
        <color theme="0"/>
        <color theme="0"/>
      </colorScale>
    </cfRule>
    <cfRule type="expression" dxfId="15504" priority="2437">
      <formula>AX95&lt;0</formula>
    </cfRule>
  </conditionalFormatting>
  <conditionalFormatting sqref="AY101">
    <cfRule type="colorScale" priority="2434">
      <colorScale>
        <cfvo type="min"/>
        <cfvo type="max"/>
        <color theme="0"/>
        <color theme="0"/>
      </colorScale>
    </cfRule>
    <cfRule type="expression" dxfId="15503" priority="2435">
      <formula>AX101&lt;0</formula>
    </cfRule>
  </conditionalFormatting>
  <conditionalFormatting sqref="AY102">
    <cfRule type="colorScale" priority="2431">
      <colorScale>
        <cfvo type="min"/>
        <cfvo type="max"/>
        <color theme="0"/>
        <color theme="0"/>
      </colorScale>
    </cfRule>
    <cfRule type="expression" dxfId="15502" priority="2433">
      <formula>AX102&lt;0</formula>
    </cfRule>
  </conditionalFormatting>
  <conditionalFormatting sqref="AY105">
    <cfRule type="colorScale" priority="2428">
      <colorScale>
        <cfvo type="min"/>
        <cfvo type="max"/>
        <color theme="0"/>
        <color theme="0"/>
      </colorScale>
    </cfRule>
    <cfRule type="expression" dxfId="15501" priority="2429">
      <formula>AX105&lt;0</formula>
    </cfRule>
  </conditionalFormatting>
  <conditionalFormatting sqref="AY105:AY106">
    <cfRule type="expression" priority="2426">
      <formula>#REF!</formula>
    </cfRule>
  </conditionalFormatting>
  <conditionalFormatting sqref="AY105:AY107">
    <cfRule type="expression" dxfId="15500" priority="2424">
      <formula>IF(AY105="Validar","Rojo","Verde")</formula>
    </cfRule>
  </conditionalFormatting>
  <conditionalFormatting sqref="AY106">
    <cfRule type="colorScale" priority="2425">
      <colorScale>
        <cfvo type="min"/>
        <cfvo type="max"/>
        <color theme="0"/>
        <color theme="0"/>
      </colorScale>
    </cfRule>
    <cfRule type="expression" dxfId="15499" priority="2427">
      <formula>AX106&lt;0</formula>
    </cfRule>
  </conditionalFormatting>
  <conditionalFormatting sqref="AY110">
    <cfRule type="colorScale" priority="2416">
      <colorScale>
        <cfvo type="min"/>
        <cfvo type="max"/>
        <color theme="0"/>
        <color theme="0"/>
      </colorScale>
    </cfRule>
    <cfRule type="expression" dxfId="15498"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5497" priority="2408">
      <formula>AX111&lt;0</formula>
    </cfRule>
  </conditionalFormatting>
  <conditionalFormatting sqref="AY117">
    <cfRule type="colorScale" priority="2422">
      <colorScale>
        <cfvo type="min"/>
        <cfvo type="max"/>
        <color theme="0"/>
        <color theme="0"/>
      </colorScale>
    </cfRule>
    <cfRule type="expression" dxfId="15496"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5495" priority="2421">
      <formula>AX118&lt;0</formula>
    </cfRule>
  </conditionalFormatting>
  <conditionalFormatting sqref="AY126:AY135">
    <cfRule type="expression" dxfId="15494" priority="2543">
      <formula>IF(AY126="Validar","Rojo","Verde")</formula>
    </cfRule>
    <cfRule type="colorScale" priority="2544">
      <colorScale>
        <cfvo type="min"/>
        <cfvo type="max"/>
        <color theme="0"/>
        <color theme="0"/>
      </colorScale>
    </cfRule>
    <cfRule type="expression" priority="2545">
      <formula>$F$23</formula>
    </cfRule>
    <cfRule type="expression" dxfId="15493" priority="2546">
      <formula>AX126&lt;0</formula>
    </cfRule>
  </conditionalFormatting>
  <conditionalFormatting sqref="AX6">
    <cfRule type="colorScale" priority="2403">
      <colorScale>
        <cfvo type="min"/>
        <cfvo type="max"/>
        <color theme="0"/>
        <color theme="0"/>
      </colorScale>
    </cfRule>
    <cfRule type="expression" dxfId="15492" priority="2404">
      <formula>AW6&lt;0</formula>
    </cfRule>
  </conditionalFormatting>
  <conditionalFormatting sqref="AX6">
    <cfRule type="expression" dxfId="15491"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5490" priority="2400">
      <formula>AW7&lt;0</formula>
    </cfRule>
  </conditionalFormatting>
  <conditionalFormatting sqref="AX7:AX8">
    <cfRule type="expression" dxfId="15489"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5488" priority="2365">
      <formula>BC9&lt;0</formula>
    </cfRule>
  </conditionalFormatting>
  <conditionalFormatting sqref="BD9:BD20">
    <cfRule type="expression" dxfId="15487"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5486" priority="2342">
      <formula>BC10&lt;0</formula>
    </cfRule>
  </conditionalFormatting>
  <conditionalFormatting sqref="BD11:BD14">
    <cfRule type="colorScale" priority="2362">
      <colorScale>
        <cfvo type="min"/>
        <cfvo type="max"/>
        <color theme="0"/>
        <color theme="0"/>
      </colorScale>
    </cfRule>
    <cfRule type="expression" dxfId="15485" priority="2363">
      <formula>BC11&lt;0</formula>
    </cfRule>
  </conditionalFormatting>
  <conditionalFormatting sqref="BD15">
    <cfRule type="colorScale" priority="2339">
      <colorScale>
        <cfvo type="min"/>
        <cfvo type="max"/>
        <color theme="0"/>
        <color theme="0"/>
      </colorScale>
    </cfRule>
    <cfRule type="expression" dxfId="15484" priority="2340">
      <formula>BC15&lt;0</formula>
    </cfRule>
  </conditionalFormatting>
  <conditionalFormatting sqref="BD16:BD17">
    <cfRule type="colorScale" priority="2360">
      <colorScale>
        <cfvo type="min"/>
        <cfvo type="max"/>
        <color theme="0"/>
        <color theme="0"/>
      </colorScale>
    </cfRule>
    <cfRule type="expression" dxfId="15483" priority="2361">
      <formula>BC16&lt;0</formula>
    </cfRule>
  </conditionalFormatting>
  <conditionalFormatting sqref="BD18">
    <cfRule type="colorScale" priority="2336">
      <colorScale>
        <cfvo type="min"/>
        <cfvo type="max"/>
        <color theme="0"/>
        <color theme="0"/>
      </colorScale>
    </cfRule>
    <cfRule type="expression" dxfId="15482" priority="2338">
      <formula>BC18&lt;0</formula>
    </cfRule>
  </conditionalFormatting>
  <conditionalFormatting sqref="BD19:BD20">
    <cfRule type="colorScale" priority="2358">
      <colorScale>
        <cfvo type="min"/>
        <cfvo type="max"/>
        <color theme="0"/>
        <color theme="0"/>
      </colorScale>
    </cfRule>
    <cfRule type="expression" dxfId="15481" priority="2359">
      <formula>BC19&lt;0</formula>
    </cfRule>
  </conditionalFormatting>
  <conditionalFormatting sqref="BD23">
    <cfRule type="colorScale" priority="2333">
      <colorScale>
        <cfvo type="min"/>
        <cfvo type="max"/>
        <color theme="0"/>
        <color theme="0"/>
      </colorScale>
    </cfRule>
    <cfRule type="expression" dxfId="15480" priority="2334">
      <formula>BC23&lt;0</formula>
    </cfRule>
  </conditionalFormatting>
  <conditionalFormatting sqref="BD23:BD31">
    <cfRule type="expression" dxfId="15479"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5478" priority="2357">
      <formula>BC24&lt;0</formula>
    </cfRule>
  </conditionalFormatting>
  <conditionalFormatting sqref="BD25">
    <cfRule type="colorScale" priority="2354">
      <colorScale>
        <cfvo type="min"/>
        <cfvo type="max"/>
        <color theme="0"/>
        <color theme="0"/>
      </colorScale>
    </cfRule>
    <cfRule type="expression" dxfId="15477" priority="2355">
      <formula>BC25&lt;0</formula>
    </cfRule>
  </conditionalFormatting>
  <conditionalFormatting sqref="BD26">
    <cfRule type="colorScale" priority="2331">
      <colorScale>
        <cfvo type="min"/>
        <cfvo type="max"/>
        <color theme="0"/>
        <color theme="0"/>
      </colorScale>
    </cfRule>
    <cfRule type="expression" dxfId="15476" priority="2332">
      <formula>BC26&lt;0</formula>
    </cfRule>
  </conditionalFormatting>
  <conditionalFormatting sqref="BD27">
    <cfRule type="colorScale" priority="2352">
      <colorScale>
        <cfvo type="min"/>
        <cfvo type="max"/>
        <color theme="0"/>
        <color theme="0"/>
      </colorScale>
    </cfRule>
    <cfRule type="expression" dxfId="15475" priority="2353">
      <formula>BC27&lt;0</formula>
    </cfRule>
  </conditionalFormatting>
  <conditionalFormatting sqref="BD28">
    <cfRule type="colorScale" priority="2350">
      <colorScale>
        <cfvo type="min"/>
        <cfvo type="max"/>
        <color theme="0"/>
        <color theme="0"/>
      </colorScale>
    </cfRule>
    <cfRule type="expression" dxfId="15474" priority="2351">
      <formula>BC28&lt;0</formula>
    </cfRule>
  </conditionalFormatting>
  <conditionalFormatting sqref="BD29">
    <cfRule type="colorScale" priority="2328">
      <colorScale>
        <cfvo type="min"/>
        <cfvo type="max"/>
        <color theme="0"/>
        <color theme="0"/>
      </colorScale>
    </cfRule>
    <cfRule type="expression" dxfId="15473" priority="2330">
      <formula>BC29&lt;0</formula>
    </cfRule>
  </conditionalFormatting>
  <conditionalFormatting sqref="BD30">
    <cfRule type="colorScale" priority="2348">
      <colorScale>
        <cfvo type="min"/>
        <cfvo type="max"/>
        <color theme="0"/>
        <color theme="0"/>
      </colorScale>
    </cfRule>
    <cfRule type="expression" dxfId="15472" priority="2349">
      <formula>BC30&lt;0</formula>
    </cfRule>
  </conditionalFormatting>
  <conditionalFormatting sqref="BD31">
    <cfRule type="colorScale" priority="2346">
      <colorScale>
        <cfvo type="min"/>
        <cfvo type="max"/>
        <color theme="0"/>
        <color theme="0"/>
      </colorScale>
    </cfRule>
    <cfRule type="expression" dxfId="15471"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5470" priority="2326">
      <formula>BC39&lt;0</formula>
    </cfRule>
  </conditionalFormatting>
  <conditionalFormatting sqref="BD39:BD107">
    <cfRule type="expression" dxfId="15469"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5468"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5467"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5466" priority="2370">
      <formula>BC69&lt;0</formula>
    </cfRule>
  </conditionalFormatting>
  <conditionalFormatting sqref="BD82 BD92 BD103 BD107">
    <cfRule type="expression" dxfId="15465"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5464"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5463"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5462"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5461"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5460"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5459" priority="2379">
      <formula>BC105&lt;0</formula>
    </cfRule>
  </conditionalFormatting>
  <conditionalFormatting sqref="BD110">
    <cfRule type="colorScale" priority="2380">
      <colorScale>
        <cfvo type="min"/>
        <cfvo type="max"/>
        <color theme="0"/>
        <color theme="0"/>
      </colorScale>
    </cfRule>
    <cfRule type="expression" dxfId="15458"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5457"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5456"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5455" priority="2314">
      <formula>BC125&lt;0</formula>
    </cfRule>
  </conditionalFormatting>
  <conditionalFormatting sqref="BD125:BD135">
    <cfRule type="expression" dxfId="15454" priority="2311">
      <formula>IF(BD125="Validar","Rojo","Verde")</formula>
    </cfRule>
  </conditionalFormatting>
  <conditionalFormatting sqref="BD126:BD132">
    <cfRule type="colorScale" priority="2388">
      <colorScale>
        <cfvo type="min"/>
        <cfvo type="max"/>
        <color theme="0"/>
        <color theme="0"/>
      </colorScale>
    </cfRule>
    <cfRule type="expression" dxfId="15453"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5452"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5451" priority="2384">
      <formula>BC135&lt;0</formula>
    </cfRule>
  </conditionalFormatting>
  <conditionalFormatting sqref="BD110:BE111">
    <cfRule type="expression" dxfId="15450" priority="2255">
      <formula>IF(BD110="Validar","Rojo","Verde")</formula>
    </cfRule>
  </conditionalFormatting>
  <conditionalFormatting sqref="BD117:BE123">
    <cfRule type="expression" dxfId="15449"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5448" priority="2305">
      <formula>BD40&lt;0</formula>
    </cfRule>
  </conditionalFormatting>
  <conditionalFormatting sqref="BE40:BE67">
    <cfRule type="expression" dxfId="15447"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5446" priority="2308">
      <formula>BD67&lt;0</formula>
    </cfRule>
  </conditionalFormatting>
  <conditionalFormatting sqref="BE69">
    <cfRule type="colorScale" priority="2300">
      <colorScale>
        <cfvo type="min"/>
        <cfvo type="max"/>
        <color theme="0"/>
        <color theme="0"/>
      </colorScale>
    </cfRule>
    <cfRule type="expression" dxfId="15445" priority="2301">
      <formula>BD69&lt;0</formula>
    </cfRule>
  </conditionalFormatting>
  <conditionalFormatting sqref="BE69:BE81">
    <cfRule type="expression" priority="2298">
      <formula>#REF!</formula>
    </cfRule>
  </conditionalFormatting>
  <conditionalFormatting sqref="BE69:BE82">
    <cfRule type="expression" dxfId="15444" priority="2296">
      <formula>IF(BE69="Validar","Rojo","Verde")</formula>
    </cfRule>
  </conditionalFormatting>
  <conditionalFormatting sqref="BE70:BE78">
    <cfRule type="colorScale" priority="2297">
      <colorScale>
        <cfvo type="min"/>
        <cfvo type="max"/>
        <color theme="0"/>
        <color theme="0"/>
      </colorScale>
    </cfRule>
    <cfRule type="expression" dxfId="15443" priority="2299">
      <formula>BD70&lt;0</formula>
    </cfRule>
  </conditionalFormatting>
  <conditionalFormatting sqref="BE79:BE81">
    <cfRule type="colorScale" priority="2309">
      <colorScale>
        <cfvo type="min"/>
        <cfvo type="max"/>
        <color theme="0"/>
        <color theme="0"/>
      </colorScale>
    </cfRule>
    <cfRule type="expression" dxfId="15442"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5441" priority="2295">
      <formula>BD84&lt;0</formula>
    </cfRule>
  </conditionalFormatting>
  <conditionalFormatting sqref="BE84:BE91">
    <cfRule type="expression" priority="2292">
      <formula>#REF!</formula>
    </cfRule>
  </conditionalFormatting>
  <conditionalFormatting sqref="BE84:BE92">
    <cfRule type="expression" dxfId="15440" priority="2290">
      <formula>IF(BE84="Validar","Rojo","Verde")</formula>
    </cfRule>
  </conditionalFormatting>
  <conditionalFormatting sqref="BE85:BE91">
    <cfRule type="colorScale" priority="2291">
      <colorScale>
        <cfvo type="min"/>
        <cfvo type="max"/>
        <color theme="0"/>
        <color theme="0"/>
      </colorScale>
    </cfRule>
    <cfRule type="expression" dxfId="15439" priority="2293">
      <formula>BD85&lt;0</formula>
    </cfRule>
  </conditionalFormatting>
  <conditionalFormatting sqref="BE94">
    <cfRule type="colorScale" priority="2288">
      <colorScale>
        <cfvo type="min"/>
        <cfvo type="max"/>
        <color theme="0"/>
        <color theme="0"/>
      </colorScale>
    </cfRule>
    <cfRule type="expression" dxfId="15438" priority="2289">
      <formula>BD94&lt;0</formula>
    </cfRule>
  </conditionalFormatting>
  <conditionalFormatting sqref="BE94:BE102">
    <cfRule type="expression" priority="2282">
      <formula>#REF!</formula>
    </cfRule>
  </conditionalFormatting>
  <conditionalFormatting sqref="BE94:BE103">
    <cfRule type="expression" dxfId="15437" priority="2280">
      <formula>IF(BE94="Validar","Rojo","Verde")</formula>
    </cfRule>
  </conditionalFormatting>
  <conditionalFormatting sqref="BE95:BE100">
    <cfRule type="colorScale" priority="2286">
      <colorScale>
        <cfvo type="min"/>
        <cfvo type="max"/>
        <color theme="0"/>
        <color theme="0"/>
      </colorScale>
    </cfRule>
    <cfRule type="expression" dxfId="15436" priority="2287">
      <formula>BD95&lt;0</formula>
    </cfRule>
  </conditionalFormatting>
  <conditionalFormatting sqref="BE101">
    <cfRule type="colorScale" priority="2284">
      <colorScale>
        <cfvo type="min"/>
        <cfvo type="max"/>
        <color theme="0"/>
        <color theme="0"/>
      </colorScale>
    </cfRule>
    <cfRule type="expression" dxfId="15435" priority="2285">
      <formula>BD101&lt;0</formula>
    </cfRule>
  </conditionalFormatting>
  <conditionalFormatting sqref="BE102">
    <cfRule type="colorScale" priority="2281">
      <colorScale>
        <cfvo type="min"/>
        <cfvo type="max"/>
        <color theme="0"/>
        <color theme="0"/>
      </colorScale>
    </cfRule>
    <cfRule type="expression" dxfId="15434" priority="2283">
      <formula>BD102&lt;0</formula>
    </cfRule>
  </conditionalFormatting>
  <conditionalFormatting sqref="BE105">
    <cfRule type="colorScale" priority="2278">
      <colorScale>
        <cfvo type="min"/>
        <cfvo type="max"/>
        <color theme="0"/>
        <color theme="0"/>
      </colorScale>
    </cfRule>
    <cfRule type="expression" dxfId="15433" priority="2279">
      <formula>BD105&lt;0</formula>
    </cfRule>
  </conditionalFormatting>
  <conditionalFormatting sqref="BE105:BE106">
    <cfRule type="expression" priority="2276">
      <formula>#REF!</formula>
    </cfRule>
  </conditionalFormatting>
  <conditionalFormatting sqref="BE105:BE107">
    <cfRule type="expression" dxfId="15432" priority="2274">
      <formula>IF(BE105="Validar","Rojo","Verde")</formula>
    </cfRule>
  </conditionalFormatting>
  <conditionalFormatting sqref="BE106">
    <cfRule type="colorScale" priority="2275">
      <colorScale>
        <cfvo type="min"/>
        <cfvo type="max"/>
        <color theme="0"/>
        <color theme="0"/>
      </colorScale>
    </cfRule>
    <cfRule type="expression" dxfId="15431" priority="2277">
      <formula>BD106&lt;0</formula>
    </cfRule>
  </conditionalFormatting>
  <conditionalFormatting sqref="BE110">
    <cfRule type="colorScale" priority="2266">
      <colorScale>
        <cfvo type="min"/>
        <cfvo type="max"/>
        <color theme="0"/>
        <color theme="0"/>
      </colorScale>
    </cfRule>
    <cfRule type="expression" dxfId="15430"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5429" priority="2258">
      <formula>BD111&lt;0</formula>
    </cfRule>
  </conditionalFormatting>
  <conditionalFormatting sqref="BE117">
    <cfRule type="colorScale" priority="2272">
      <colorScale>
        <cfvo type="min"/>
        <cfvo type="max"/>
        <color theme="0"/>
        <color theme="0"/>
      </colorScale>
    </cfRule>
    <cfRule type="expression" dxfId="15428"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5427" priority="2271">
      <formula>BD118&lt;0</formula>
    </cfRule>
  </conditionalFormatting>
  <conditionalFormatting sqref="BE126:BE135">
    <cfRule type="expression" dxfId="15426" priority="2393">
      <formula>IF(BE126="Validar","Rojo","Verde")</formula>
    </cfRule>
    <cfRule type="colorScale" priority="2394">
      <colorScale>
        <cfvo type="min"/>
        <cfvo type="max"/>
        <color theme="0"/>
        <color theme="0"/>
      </colorScale>
    </cfRule>
    <cfRule type="expression" priority="2395">
      <formula>$F$23</formula>
    </cfRule>
    <cfRule type="expression" dxfId="15425" priority="2396">
      <formula>BD126&lt;0</formula>
    </cfRule>
  </conditionalFormatting>
  <conditionalFormatting sqref="BD6">
    <cfRule type="colorScale" priority="2253">
      <colorScale>
        <cfvo type="min"/>
        <cfvo type="max"/>
        <color theme="0"/>
        <color theme="0"/>
      </colorScale>
    </cfRule>
    <cfRule type="expression" dxfId="15424" priority="2254">
      <formula>BC6&lt;0</formula>
    </cfRule>
  </conditionalFormatting>
  <conditionalFormatting sqref="BD6">
    <cfRule type="expression" dxfId="15423"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5422" priority="2250">
      <formula>BC7&lt;0</formula>
    </cfRule>
  </conditionalFormatting>
  <conditionalFormatting sqref="BD7:BD8">
    <cfRule type="expression" dxfId="15421"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5420" priority="2215">
      <formula>BG9&lt;0</formula>
    </cfRule>
  </conditionalFormatting>
  <conditionalFormatting sqref="BH9:BH20">
    <cfRule type="expression" dxfId="15419"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5418" priority="2192">
      <formula>BG10&lt;0</formula>
    </cfRule>
  </conditionalFormatting>
  <conditionalFormatting sqref="BH11:BH14">
    <cfRule type="colorScale" priority="2212">
      <colorScale>
        <cfvo type="min"/>
        <cfvo type="max"/>
        <color theme="0"/>
        <color theme="0"/>
      </colorScale>
    </cfRule>
    <cfRule type="expression" dxfId="15417" priority="2213">
      <formula>BG11&lt;0</formula>
    </cfRule>
  </conditionalFormatting>
  <conditionalFormatting sqref="BH15">
    <cfRule type="colorScale" priority="2189">
      <colorScale>
        <cfvo type="min"/>
        <cfvo type="max"/>
        <color theme="0"/>
        <color theme="0"/>
      </colorScale>
    </cfRule>
    <cfRule type="expression" dxfId="15416" priority="2190">
      <formula>BG15&lt;0</formula>
    </cfRule>
  </conditionalFormatting>
  <conditionalFormatting sqref="BH16:BH17">
    <cfRule type="colorScale" priority="2210">
      <colorScale>
        <cfvo type="min"/>
        <cfvo type="max"/>
        <color theme="0"/>
        <color theme="0"/>
      </colorScale>
    </cfRule>
    <cfRule type="expression" dxfId="15415" priority="2211">
      <formula>BG16&lt;0</formula>
    </cfRule>
  </conditionalFormatting>
  <conditionalFormatting sqref="BH18">
    <cfRule type="colorScale" priority="2186">
      <colorScale>
        <cfvo type="min"/>
        <cfvo type="max"/>
        <color theme="0"/>
        <color theme="0"/>
      </colorScale>
    </cfRule>
    <cfRule type="expression" dxfId="15414" priority="2188">
      <formula>BG18&lt;0</formula>
    </cfRule>
  </conditionalFormatting>
  <conditionalFormatting sqref="BH19:BH20">
    <cfRule type="colorScale" priority="2208">
      <colorScale>
        <cfvo type="min"/>
        <cfvo type="max"/>
        <color theme="0"/>
        <color theme="0"/>
      </colorScale>
    </cfRule>
    <cfRule type="expression" dxfId="15413" priority="2209">
      <formula>BG19&lt;0</formula>
    </cfRule>
  </conditionalFormatting>
  <conditionalFormatting sqref="BH23">
    <cfRule type="colorScale" priority="2183">
      <colorScale>
        <cfvo type="min"/>
        <cfvo type="max"/>
        <color theme="0"/>
        <color theme="0"/>
      </colorScale>
    </cfRule>
    <cfRule type="expression" dxfId="15412" priority="2184">
      <formula>BG23&lt;0</formula>
    </cfRule>
  </conditionalFormatting>
  <conditionalFormatting sqref="BH23:BH31">
    <cfRule type="expression" dxfId="15411"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5410" priority="2207">
      <formula>BG24&lt;0</formula>
    </cfRule>
  </conditionalFormatting>
  <conditionalFormatting sqref="BH25">
    <cfRule type="colorScale" priority="2204">
      <colorScale>
        <cfvo type="min"/>
        <cfvo type="max"/>
        <color theme="0"/>
        <color theme="0"/>
      </colorScale>
    </cfRule>
    <cfRule type="expression" dxfId="15409" priority="2205">
      <formula>BG25&lt;0</formula>
    </cfRule>
  </conditionalFormatting>
  <conditionalFormatting sqref="BH26">
    <cfRule type="colorScale" priority="2181">
      <colorScale>
        <cfvo type="min"/>
        <cfvo type="max"/>
        <color theme="0"/>
        <color theme="0"/>
      </colorScale>
    </cfRule>
    <cfRule type="expression" dxfId="15408" priority="2182">
      <formula>BG26&lt;0</formula>
    </cfRule>
  </conditionalFormatting>
  <conditionalFormatting sqref="BH27">
    <cfRule type="colorScale" priority="2202">
      <colorScale>
        <cfvo type="min"/>
        <cfvo type="max"/>
        <color theme="0"/>
        <color theme="0"/>
      </colorScale>
    </cfRule>
    <cfRule type="expression" dxfId="15407" priority="2203">
      <formula>BG27&lt;0</formula>
    </cfRule>
  </conditionalFormatting>
  <conditionalFormatting sqref="BH28">
    <cfRule type="colorScale" priority="2200">
      <colorScale>
        <cfvo type="min"/>
        <cfvo type="max"/>
        <color theme="0"/>
        <color theme="0"/>
      </colorScale>
    </cfRule>
    <cfRule type="expression" dxfId="15406" priority="2201">
      <formula>BG28&lt;0</formula>
    </cfRule>
  </conditionalFormatting>
  <conditionalFormatting sqref="BH29">
    <cfRule type="colorScale" priority="2178">
      <colorScale>
        <cfvo type="min"/>
        <cfvo type="max"/>
        <color theme="0"/>
        <color theme="0"/>
      </colorScale>
    </cfRule>
    <cfRule type="expression" dxfId="15405" priority="2180">
      <formula>BG29&lt;0</formula>
    </cfRule>
  </conditionalFormatting>
  <conditionalFormatting sqref="BH30">
    <cfRule type="colorScale" priority="2198">
      <colorScale>
        <cfvo type="min"/>
        <cfvo type="max"/>
        <color theme="0"/>
        <color theme="0"/>
      </colorScale>
    </cfRule>
    <cfRule type="expression" dxfId="15404" priority="2199">
      <formula>BG30&lt;0</formula>
    </cfRule>
  </conditionalFormatting>
  <conditionalFormatting sqref="BH31">
    <cfRule type="colorScale" priority="2196">
      <colorScale>
        <cfvo type="min"/>
        <cfvo type="max"/>
        <color theme="0"/>
        <color theme="0"/>
      </colorScale>
    </cfRule>
    <cfRule type="expression" dxfId="15403"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5402" priority="2176">
      <formula>BG39&lt;0</formula>
    </cfRule>
  </conditionalFormatting>
  <conditionalFormatting sqref="BH39:BH107">
    <cfRule type="expression" dxfId="15401"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5400"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5399"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5398" priority="2220">
      <formula>BG69&lt;0</formula>
    </cfRule>
  </conditionalFormatting>
  <conditionalFormatting sqref="BH82 BH92 BH103 BH107">
    <cfRule type="expression" dxfId="15397"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5396"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5395"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5394"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5393"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5392"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5391" priority="2229">
      <formula>BG105&lt;0</formula>
    </cfRule>
  </conditionalFormatting>
  <conditionalFormatting sqref="BH110">
    <cfRule type="colorScale" priority="2230">
      <colorScale>
        <cfvo type="min"/>
        <cfvo type="max"/>
        <color theme="0"/>
        <color theme="0"/>
      </colorScale>
    </cfRule>
    <cfRule type="expression" dxfId="15390"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5389"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5388"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5387" priority="2164">
      <formula>BG125&lt;0</formula>
    </cfRule>
  </conditionalFormatting>
  <conditionalFormatting sqref="BH125:BH135">
    <cfRule type="expression" dxfId="15386" priority="2161">
      <formula>IF(BH125="Validar","Rojo","Verde")</formula>
    </cfRule>
  </conditionalFormatting>
  <conditionalFormatting sqref="BH126:BH132">
    <cfRule type="colorScale" priority="2238">
      <colorScale>
        <cfvo type="min"/>
        <cfvo type="max"/>
        <color theme="0"/>
        <color theme="0"/>
      </colorScale>
    </cfRule>
    <cfRule type="expression" dxfId="15385"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5384"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5383" priority="2234">
      <formula>BG135&lt;0</formula>
    </cfRule>
  </conditionalFormatting>
  <conditionalFormatting sqref="BH110:BI111">
    <cfRule type="expression" dxfId="15382" priority="2105">
      <formula>IF(BH110="Validar","Rojo","Verde")</formula>
    </cfRule>
  </conditionalFormatting>
  <conditionalFormatting sqref="BH117:BI123">
    <cfRule type="expression" dxfId="15381"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5380" priority="2155">
      <formula>BH40&lt;0</formula>
    </cfRule>
  </conditionalFormatting>
  <conditionalFormatting sqref="BI40:BI67">
    <cfRule type="expression" dxfId="15379"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5378" priority="2158">
      <formula>BH67&lt;0</formula>
    </cfRule>
  </conditionalFormatting>
  <conditionalFormatting sqref="BI69">
    <cfRule type="colorScale" priority="2150">
      <colorScale>
        <cfvo type="min"/>
        <cfvo type="max"/>
        <color theme="0"/>
        <color theme="0"/>
      </colorScale>
    </cfRule>
    <cfRule type="expression" dxfId="15377" priority="2151">
      <formula>BH69&lt;0</formula>
    </cfRule>
  </conditionalFormatting>
  <conditionalFormatting sqref="BI69:BI81">
    <cfRule type="expression" priority="2148">
      <formula>#REF!</formula>
    </cfRule>
  </conditionalFormatting>
  <conditionalFormatting sqref="BI69:BI82">
    <cfRule type="expression" dxfId="15376" priority="2146">
      <formula>IF(BI69="Validar","Rojo","Verde")</formula>
    </cfRule>
  </conditionalFormatting>
  <conditionalFormatting sqref="BI70:BI78">
    <cfRule type="colorScale" priority="2147">
      <colorScale>
        <cfvo type="min"/>
        <cfvo type="max"/>
        <color theme="0"/>
        <color theme="0"/>
      </colorScale>
    </cfRule>
    <cfRule type="expression" dxfId="15375" priority="2149">
      <formula>BH70&lt;0</formula>
    </cfRule>
  </conditionalFormatting>
  <conditionalFormatting sqref="BI79:BI81">
    <cfRule type="colorScale" priority="2159">
      <colorScale>
        <cfvo type="min"/>
        <cfvo type="max"/>
        <color theme="0"/>
        <color theme="0"/>
      </colorScale>
    </cfRule>
    <cfRule type="expression" dxfId="15374"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5373" priority="2145">
      <formula>BH84&lt;0</formula>
    </cfRule>
  </conditionalFormatting>
  <conditionalFormatting sqref="BI84:BI91">
    <cfRule type="expression" priority="2142">
      <formula>#REF!</formula>
    </cfRule>
  </conditionalFormatting>
  <conditionalFormatting sqref="BI84:BI92">
    <cfRule type="expression" dxfId="15372" priority="2140">
      <formula>IF(BI84="Validar","Rojo","Verde")</formula>
    </cfRule>
  </conditionalFormatting>
  <conditionalFormatting sqref="BI85:BI91">
    <cfRule type="colorScale" priority="2141">
      <colorScale>
        <cfvo type="min"/>
        <cfvo type="max"/>
        <color theme="0"/>
        <color theme="0"/>
      </colorScale>
    </cfRule>
    <cfRule type="expression" dxfId="15371" priority="2143">
      <formula>BH85&lt;0</formula>
    </cfRule>
  </conditionalFormatting>
  <conditionalFormatting sqref="BI94">
    <cfRule type="colorScale" priority="2138">
      <colorScale>
        <cfvo type="min"/>
        <cfvo type="max"/>
        <color theme="0"/>
        <color theme="0"/>
      </colorScale>
    </cfRule>
    <cfRule type="expression" dxfId="15370" priority="2139">
      <formula>BH94&lt;0</formula>
    </cfRule>
  </conditionalFormatting>
  <conditionalFormatting sqref="BI94:BI102">
    <cfRule type="expression" priority="2132">
      <formula>#REF!</formula>
    </cfRule>
  </conditionalFormatting>
  <conditionalFormatting sqref="BI94:BI103">
    <cfRule type="expression" dxfId="15369" priority="2130">
      <formula>IF(BI94="Validar","Rojo","Verde")</formula>
    </cfRule>
  </conditionalFormatting>
  <conditionalFormatting sqref="BI95:BI100">
    <cfRule type="colorScale" priority="2136">
      <colorScale>
        <cfvo type="min"/>
        <cfvo type="max"/>
        <color theme="0"/>
        <color theme="0"/>
      </colorScale>
    </cfRule>
    <cfRule type="expression" dxfId="15368" priority="2137">
      <formula>BH95&lt;0</formula>
    </cfRule>
  </conditionalFormatting>
  <conditionalFormatting sqref="BI101">
    <cfRule type="colorScale" priority="2134">
      <colorScale>
        <cfvo type="min"/>
        <cfvo type="max"/>
        <color theme="0"/>
        <color theme="0"/>
      </colorScale>
    </cfRule>
    <cfRule type="expression" dxfId="15367" priority="2135">
      <formula>BH101&lt;0</formula>
    </cfRule>
  </conditionalFormatting>
  <conditionalFormatting sqref="BI102">
    <cfRule type="colorScale" priority="2131">
      <colorScale>
        <cfvo type="min"/>
        <cfvo type="max"/>
        <color theme="0"/>
        <color theme="0"/>
      </colorScale>
    </cfRule>
    <cfRule type="expression" dxfId="15366" priority="2133">
      <formula>BH102&lt;0</formula>
    </cfRule>
  </conditionalFormatting>
  <conditionalFormatting sqref="BI105">
    <cfRule type="colorScale" priority="2128">
      <colorScale>
        <cfvo type="min"/>
        <cfvo type="max"/>
        <color theme="0"/>
        <color theme="0"/>
      </colorScale>
    </cfRule>
    <cfRule type="expression" dxfId="15365" priority="2129">
      <formula>BH105&lt;0</formula>
    </cfRule>
  </conditionalFormatting>
  <conditionalFormatting sqref="BI105:BI106">
    <cfRule type="expression" priority="2126">
      <formula>#REF!</formula>
    </cfRule>
  </conditionalFormatting>
  <conditionalFormatting sqref="BI105:BI107">
    <cfRule type="expression" dxfId="15364" priority="2124">
      <formula>IF(BI105="Validar","Rojo","Verde")</formula>
    </cfRule>
  </conditionalFormatting>
  <conditionalFormatting sqref="BI106">
    <cfRule type="colorScale" priority="2125">
      <colorScale>
        <cfvo type="min"/>
        <cfvo type="max"/>
        <color theme="0"/>
        <color theme="0"/>
      </colorScale>
    </cfRule>
    <cfRule type="expression" dxfId="15363" priority="2127">
      <formula>BH106&lt;0</formula>
    </cfRule>
  </conditionalFormatting>
  <conditionalFormatting sqref="BI110">
    <cfRule type="colorScale" priority="2116">
      <colorScale>
        <cfvo type="min"/>
        <cfvo type="max"/>
        <color theme="0"/>
        <color theme="0"/>
      </colorScale>
    </cfRule>
    <cfRule type="expression" dxfId="15362"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5361" priority="2108">
      <formula>BH111&lt;0</formula>
    </cfRule>
  </conditionalFormatting>
  <conditionalFormatting sqref="BI117">
    <cfRule type="colorScale" priority="2122">
      <colorScale>
        <cfvo type="min"/>
        <cfvo type="max"/>
        <color theme="0"/>
        <color theme="0"/>
      </colorScale>
    </cfRule>
    <cfRule type="expression" dxfId="15360"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5359" priority="2121">
      <formula>BH118&lt;0</formula>
    </cfRule>
  </conditionalFormatting>
  <conditionalFormatting sqref="BI126:BI135">
    <cfRule type="expression" dxfId="15358" priority="2243">
      <formula>IF(BI126="Validar","Rojo","Verde")</formula>
    </cfRule>
    <cfRule type="colorScale" priority="2244">
      <colorScale>
        <cfvo type="min"/>
        <cfvo type="max"/>
        <color theme="0"/>
        <color theme="0"/>
      </colorScale>
    </cfRule>
    <cfRule type="expression" priority="2245">
      <formula>$F$23</formula>
    </cfRule>
    <cfRule type="expression" dxfId="15357" priority="2246">
      <formula>BH126&lt;0</formula>
    </cfRule>
  </conditionalFormatting>
  <conditionalFormatting sqref="BH6">
    <cfRule type="colorScale" priority="2103">
      <colorScale>
        <cfvo type="min"/>
        <cfvo type="max"/>
        <color theme="0"/>
        <color theme="0"/>
      </colorScale>
    </cfRule>
    <cfRule type="expression" dxfId="15356" priority="2104">
      <formula>BG6&lt;0</formula>
    </cfRule>
  </conditionalFormatting>
  <conditionalFormatting sqref="BH6">
    <cfRule type="expression" dxfId="15355"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5354" priority="2100">
      <formula>BG7&lt;0</formula>
    </cfRule>
  </conditionalFormatting>
  <conditionalFormatting sqref="BH7:BH8">
    <cfRule type="expression" dxfId="15353"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5352" priority="2065">
      <formula>BJ9&lt;0</formula>
    </cfRule>
  </conditionalFormatting>
  <conditionalFormatting sqref="BK9:BK20">
    <cfRule type="expression" dxfId="15351"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5350" priority="2042">
      <formula>BJ10&lt;0</formula>
    </cfRule>
  </conditionalFormatting>
  <conditionalFormatting sqref="BK11:BK14">
    <cfRule type="colorScale" priority="2062">
      <colorScale>
        <cfvo type="min"/>
        <cfvo type="max"/>
        <color theme="0"/>
        <color theme="0"/>
      </colorScale>
    </cfRule>
    <cfRule type="expression" dxfId="15349" priority="2063">
      <formula>BJ11&lt;0</formula>
    </cfRule>
  </conditionalFormatting>
  <conditionalFormatting sqref="BK15">
    <cfRule type="colorScale" priority="2039">
      <colorScale>
        <cfvo type="min"/>
        <cfvo type="max"/>
        <color theme="0"/>
        <color theme="0"/>
      </colorScale>
    </cfRule>
    <cfRule type="expression" dxfId="15348" priority="2040">
      <formula>BJ15&lt;0</formula>
    </cfRule>
  </conditionalFormatting>
  <conditionalFormatting sqref="BK16:BK17">
    <cfRule type="colorScale" priority="2060">
      <colorScale>
        <cfvo type="min"/>
        <cfvo type="max"/>
        <color theme="0"/>
        <color theme="0"/>
      </colorScale>
    </cfRule>
    <cfRule type="expression" dxfId="15347" priority="2061">
      <formula>BJ16&lt;0</formula>
    </cfRule>
  </conditionalFormatting>
  <conditionalFormatting sqref="BK18">
    <cfRule type="colorScale" priority="2036">
      <colorScale>
        <cfvo type="min"/>
        <cfvo type="max"/>
        <color theme="0"/>
        <color theme="0"/>
      </colorScale>
    </cfRule>
    <cfRule type="expression" dxfId="15346" priority="2038">
      <formula>BJ18&lt;0</formula>
    </cfRule>
  </conditionalFormatting>
  <conditionalFormatting sqref="BK19:BK20">
    <cfRule type="colorScale" priority="2058">
      <colorScale>
        <cfvo type="min"/>
        <cfvo type="max"/>
        <color theme="0"/>
        <color theme="0"/>
      </colorScale>
    </cfRule>
    <cfRule type="expression" dxfId="15345" priority="2059">
      <formula>BJ19&lt;0</formula>
    </cfRule>
  </conditionalFormatting>
  <conditionalFormatting sqref="BK23">
    <cfRule type="colorScale" priority="2033">
      <colorScale>
        <cfvo type="min"/>
        <cfvo type="max"/>
        <color theme="0"/>
        <color theme="0"/>
      </colorScale>
    </cfRule>
    <cfRule type="expression" dxfId="15344" priority="2034">
      <formula>BJ23&lt;0</formula>
    </cfRule>
  </conditionalFormatting>
  <conditionalFormatting sqref="BK23:BK31">
    <cfRule type="expression" dxfId="15343"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5342" priority="2057">
      <formula>BJ24&lt;0</formula>
    </cfRule>
  </conditionalFormatting>
  <conditionalFormatting sqref="BK25">
    <cfRule type="colorScale" priority="2054">
      <colorScale>
        <cfvo type="min"/>
        <cfvo type="max"/>
        <color theme="0"/>
        <color theme="0"/>
      </colorScale>
    </cfRule>
    <cfRule type="expression" dxfId="15341" priority="2055">
      <formula>BJ25&lt;0</formula>
    </cfRule>
  </conditionalFormatting>
  <conditionalFormatting sqref="BK26">
    <cfRule type="colorScale" priority="2031">
      <colorScale>
        <cfvo type="min"/>
        <cfvo type="max"/>
        <color theme="0"/>
        <color theme="0"/>
      </colorScale>
    </cfRule>
    <cfRule type="expression" dxfId="15340" priority="2032">
      <formula>BJ26&lt;0</formula>
    </cfRule>
  </conditionalFormatting>
  <conditionalFormatting sqref="BK27">
    <cfRule type="colorScale" priority="2052">
      <colorScale>
        <cfvo type="min"/>
        <cfvo type="max"/>
        <color theme="0"/>
        <color theme="0"/>
      </colorScale>
    </cfRule>
    <cfRule type="expression" dxfId="15339" priority="2053">
      <formula>BJ27&lt;0</formula>
    </cfRule>
  </conditionalFormatting>
  <conditionalFormatting sqref="BK28">
    <cfRule type="colorScale" priority="2050">
      <colorScale>
        <cfvo type="min"/>
        <cfvo type="max"/>
        <color theme="0"/>
        <color theme="0"/>
      </colorScale>
    </cfRule>
    <cfRule type="expression" dxfId="15338" priority="2051">
      <formula>BJ28&lt;0</formula>
    </cfRule>
  </conditionalFormatting>
  <conditionalFormatting sqref="BK29">
    <cfRule type="colorScale" priority="2028">
      <colorScale>
        <cfvo type="min"/>
        <cfvo type="max"/>
        <color theme="0"/>
        <color theme="0"/>
      </colorScale>
    </cfRule>
    <cfRule type="expression" dxfId="15337" priority="2030">
      <formula>BJ29&lt;0</formula>
    </cfRule>
  </conditionalFormatting>
  <conditionalFormatting sqref="BK30">
    <cfRule type="colorScale" priority="2048">
      <colorScale>
        <cfvo type="min"/>
        <cfvo type="max"/>
        <color theme="0"/>
        <color theme="0"/>
      </colorScale>
    </cfRule>
    <cfRule type="expression" dxfId="15336" priority="2049">
      <formula>BJ30&lt;0</formula>
    </cfRule>
  </conditionalFormatting>
  <conditionalFormatting sqref="BK31">
    <cfRule type="colorScale" priority="2046">
      <colorScale>
        <cfvo type="min"/>
        <cfvo type="max"/>
        <color theme="0"/>
        <color theme="0"/>
      </colorScale>
    </cfRule>
    <cfRule type="expression" dxfId="15335"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5334" priority="2026">
      <formula>BJ39&lt;0</formula>
    </cfRule>
  </conditionalFormatting>
  <conditionalFormatting sqref="BK39:BK107">
    <cfRule type="expression" dxfId="15333"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5332"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5331"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5330" priority="2070">
      <formula>BJ69&lt;0</formula>
    </cfRule>
  </conditionalFormatting>
  <conditionalFormatting sqref="BK82 BK92 BK103 BK107">
    <cfRule type="expression" dxfId="15329"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5328"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5327"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5326"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5325"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5324"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5323" priority="2079">
      <formula>BJ105&lt;0</formula>
    </cfRule>
  </conditionalFormatting>
  <conditionalFormatting sqref="BK110">
    <cfRule type="colorScale" priority="2080">
      <colorScale>
        <cfvo type="min"/>
        <cfvo type="max"/>
        <color theme="0"/>
        <color theme="0"/>
      </colorScale>
    </cfRule>
    <cfRule type="expression" dxfId="15322"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5321"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5320"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5319" priority="2014">
      <formula>BJ125&lt;0</formula>
    </cfRule>
  </conditionalFormatting>
  <conditionalFormatting sqref="BK125:BK135">
    <cfRule type="expression" dxfId="15318" priority="2011">
      <formula>IF(BK125="Validar","Rojo","Verde")</formula>
    </cfRule>
  </conditionalFormatting>
  <conditionalFormatting sqref="BK126:BK132">
    <cfRule type="colorScale" priority="2088">
      <colorScale>
        <cfvo type="min"/>
        <cfvo type="max"/>
        <color theme="0"/>
        <color theme="0"/>
      </colorScale>
    </cfRule>
    <cfRule type="expression" dxfId="15317"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5316"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5315" priority="2084">
      <formula>BJ135&lt;0</formula>
    </cfRule>
  </conditionalFormatting>
  <conditionalFormatting sqref="BK110:BL111">
    <cfRule type="expression" dxfId="15314" priority="1955">
      <formula>IF(BK110="Validar","Rojo","Verde")</formula>
    </cfRule>
  </conditionalFormatting>
  <conditionalFormatting sqref="BK117:BL123">
    <cfRule type="expression" dxfId="15313"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5312" priority="2005">
      <formula>BK40&lt;0</formula>
    </cfRule>
  </conditionalFormatting>
  <conditionalFormatting sqref="BL40:BL67">
    <cfRule type="expression" dxfId="15311"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5310" priority="2008">
      <formula>BK67&lt;0</formula>
    </cfRule>
  </conditionalFormatting>
  <conditionalFormatting sqref="BL69">
    <cfRule type="colorScale" priority="2000">
      <colorScale>
        <cfvo type="min"/>
        <cfvo type="max"/>
        <color theme="0"/>
        <color theme="0"/>
      </colorScale>
    </cfRule>
    <cfRule type="expression" dxfId="15309" priority="2001">
      <formula>BK69&lt;0</formula>
    </cfRule>
  </conditionalFormatting>
  <conditionalFormatting sqref="BL69:BL81">
    <cfRule type="expression" priority="1998">
      <formula>#REF!</formula>
    </cfRule>
  </conditionalFormatting>
  <conditionalFormatting sqref="BL69:BL82">
    <cfRule type="expression" dxfId="15308" priority="1996">
      <formula>IF(BL69="Validar","Rojo","Verde")</formula>
    </cfRule>
  </conditionalFormatting>
  <conditionalFormatting sqref="BL70:BL78">
    <cfRule type="colorScale" priority="1997">
      <colorScale>
        <cfvo type="min"/>
        <cfvo type="max"/>
        <color theme="0"/>
        <color theme="0"/>
      </colorScale>
    </cfRule>
    <cfRule type="expression" dxfId="15307" priority="1999">
      <formula>BK70&lt;0</formula>
    </cfRule>
  </conditionalFormatting>
  <conditionalFormatting sqref="BL79:BL81">
    <cfRule type="colorScale" priority="2009">
      <colorScale>
        <cfvo type="min"/>
        <cfvo type="max"/>
        <color theme="0"/>
        <color theme="0"/>
      </colorScale>
    </cfRule>
    <cfRule type="expression" dxfId="15306"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5305" priority="1995">
      <formula>BK84&lt;0</formula>
    </cfRule>
  </conditionalFormatting>
  <conditionalFormatting sqref="BL84:BL91">
    <cfRule type="expression" priority="1992">
      <formula>#REF!</formula>
    </cfRule>
  </conditionalFormatting>
  <conditionalFormatting sqref="BL84:BL92">
    <cfRule type="expression" dxfId="15304" priority="1990">
      <formula>IF(BL84="Validar","Rojo","Verde")</formula>
    </cfRule>
  </conditionalFormatting>
  <conditionalFormatting sqref="BL85:BL91">
    <cfRule type="colorScale" priority="1991">
      <colorScale>
        <cfvo type="min"/>
        <cfvo type="max"/>
        <color theme="0"/>
        <color theme="0"/>
      </colorScale>
    </cfRule>
    <cfRule type="expression" dxfId="15303" priority="1993">
      <formula>BK85&lt;0</formula>
    </cfRule>
  </conditionalFormatting>
  <conditionalFormatting sqref="BL94">
    <cfRule type="colorScale" priority="1988">
      <colorScale>
        <cfvo type="min"/>
        <cfvo type="max"/>
        <color theme="0"/>
        <color theme="0"/>
      </colorScale>
    </cfRule>
    <cfRule type="expression" dxfId="15302" priority="1989">
      <formula>BK94&lt;0</formula>
    </cfRule>
  </conditionalFormatting>
  <conditionalFormatting sqref="BL94:BL102">
    <cfRule type="expression" priority="1982">
      <formula>#REF!</formula>
    </cfRule>
  </conditionalFormatting>
  <conditionalFormatting sqref="BL94:BL103">
    <cfRule type="expression" dxfId="15301" priority="1980">
      <formula>IF(BL94="Validar","Rojo","Verde")</formula>
    </cfRule>
  </conditionalFormatting>
  <conditionalFormatting sqref="BL95:BL100">
    <cfRule type="colorScale" priority="1986">
      <colorScale>
        <cfvo type="min"/>
        <cfvo type="max"/>
        <color theme="0"/>
        <color theme="0"/>
      </colorScale>
    </cfRule>
    <cfRule type="expression" dxfId="15300" priority="1987">
      <formula>BK95&lt;0</formula>
    </cfRule>
  </conditionalFormatting>
  <conditionalFormatting sqref="BL101">
    <cfRule type="colorScale" priority="1984">
      <colorScale>
        <cfvo type="min"/>
        <cfvo type="max"/>
        <color theme="0"/>
        <color theme="0"/>
      </colorScale>
    </cfRule>
    <cfRule type="expression" dxfId="15299" priority="1985">
      <formula>BK101&lt;0</formula>
    </cfRule>
  </conditionalFormatting>
  <conditionalFormatting sqref="BL102">
    <cfRule type="colorScale" priority="1981">
      <colorScale>
        <cfvo type="min"/>
        <cfvo type="max"/>
        <color theme="0"/>
        <color theme="0"/>
      </colorScale>
    </cfRule>
    <cfRule type="expression" dxfId="15298" priority="1983">
      <formula>BK102&lt;0</formula>
    </cfRule>
  </conditionalFormatting>
  <conditionalFormatting sqref="BL105">
    <cfRule type="colorScale" priority="1978">
      <colorScale>
        <cfvo type="min"/>
        <cfvo type="max"/>
        <color theme="0"/>
        <color theme="0"/>
      </colorScale>
    </cfRule>
    <cfRule type="expression" dxfId="15297" priority="1979">
      <formula>BK105&lt;0</formula>
    </cfRule>
  </conditionalFormatting>
  <conditionalFormatting sqref="BL105:BL106">
    <cfRule type="expression" priority="1976">
      <formula>#REF!</formula>
    </cfRule>
  </conditionalFormatting>
  <conditionalFormatting sqref="BL105:BL107">
    <cfRule type="expression" dxfId="15296" priority="1974">
      <formula>IF(BL105="Validar","Rojo","Verde")</formula>
    </cfRule>
  </conditionalFormatting>
  <conditionalFormatting sqref="BL106">
    <cfRule type="colorScale" priority="1975">
      <colorScale>
        <cfvo type="min"/>
        <cfvo type="max"/>
        <color theme="0"/>
        <color theme="0"/>
      </colorScale>
    </cfRule>
    <cfRule type="expression" dxfId="15295" priority="1977">
      <formula>BK106&lt;0</formula>
    </cfRule>
  </conditionalFormatting>
  <conditionalFormatting sqref="BL110">
    <cfRule type="colorScale" priority="1966">
      <colorScale>
        <cfvo type="min"/>
        <cfvo type="max"/>
        <color theme="0"/>
        <color theme="0"/>
      </colorScale>
    </cfRule>
    <cfRule type="expression" dxfId="15294"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5293" priority="1958">
      <formula>BK111&lt;0</formula>
    </cfRule>
  </conditionalFormatting>
  <conditionalFormatting sqref="BL117">
    <cfRule type="colorScale" priority="1972">
      <colorScale>
        <cfvo type="min"/>
        <cfvo type="max"/>
        <color theme="0"/>
        <color theme="0"/>
      </colorScale>
    </cfRule>
    <cfRule type="expression" dxfId="15292"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5291" priority="1971">
      <formula>BK118&lt;0</formula>
    </cfRule>
  </conditionalFormatting>
  <conditionalFormatting sqref="BL126:BL135">
    <cfRule type="expression" dxfId="15290" priority="2093">
      <formula>IF(BL126="Validar","Rojo","Verde")</formula>
    </cfRule>
    <cfRule type="colorScale" priority="2094">
      <colorScale>
        <cfvo type="min"/>
        <cfvo type="max"/>
        <color theme="0"/>
        <color theme="0"/>
      </colorScale>
    </cfRule>
    <cfRule type="expression" priority="2095">
      <formula>$F$23</formula>
    </cfRule>
    <cfRule type="expression" dxfId="15289" priority="2096">
      <formula>BK126&lt;0</formula>
    </cfRule>
  </conditionalFormatting>
  <conditionalFormatting sqref="BK6">
    <cfRule type="colorScale" priority="1953">
      <colorScale>
        <cfvo type="min"/>
        <cfvo type="max"/>
        <color theme="0"/>
        <color theme="0"/>
      </colorScale>
    </cfRule>
    <cfRule type="expression" dxfId="15288" priority="1954">
      <formula>BJ6&lt;0</formula>
    </cfRule>
  </conditionalFormatting>
  <conditionalFormatting sqref="BK6">
    <cfRule type="expression" dxfId="15287"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5286" priority="1950">
      <formula>BJ7&lt;0</formula>
    </cfRule>
  </conditionalFormatting>
  <conditionalFormatting sqref="BK7:BK8">
    <cfRule type="expression" dxfId="15285"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5284" priority="1915">
      <formula>BN9&lt;0</formula>
    </cfRule>
  </conditionalFormatting>
  <conditionalFormatting sqref="BO9:BO20">
    <cfRule type="expression" dxfId="15283"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5282" priority="1892">
      <formula>BN10&lt;0</formula>
    </cfRule>
  </conditionalFormatting>
  <conditionalFormatting sqref="BO11:BO14">
    <cfRule type="colorScale" priority="1912">
      <colorScale>
        <cfvo type="min"/>
        <cfvo type="max"/>
        <color theme="0"/>
        <color theme="0"/>
      </colorScale>
    </cfRule>
    <cfRule type="expression" dxfId="15281" priority="1913">
      <formula>BN11&lt;0</formula>
    </cfRule>
  </conditionalFormatting>
  <conditionalFormatting sqref="BO15">
    <cfRule type="colorScale" priority="1889">
      <colorScale>
        <cfvo type="min"/>
        <cfvo type="max"/>
        <color theme="0"/>
        <color theme="0"/>
      </colorScale>
    </cfRule>
    <cfRule type="expression" dxfId="15280" priority="1890">
      <formula>BN15&lt;0</formula>
    </cfRule>
  </conditionalFormatting>
  <conditionalFormatting sqref="BO16:BO17">
    <cfRule type="colorScale" priority="1910">
      <colorScale>
        <cfvo type="min"/>
        <cfvo type="max"/>
        <color theme="0"/>
        <color theme="0"/>
      </colorScale>
    </cfRule>
    <cfRule type="expression" dxfId="15279" priority="1911">
      <formula>BN16&lt;0</formula>
    </cfRule>
  </conditionalFormatting>
  <conditionalFormatting sqref="BO18">
    <cfRule type="colorScale" priority="1886">
      <colorScale>
        <cfvo type="min"/>
        <cfvo type="max"/>
        <color theme="0"/>
        <color theme="0"/>
      </colorScale>
    </cfRule>
    <cfRule type="expression" dxfId="15278" priority="1888">
      <formula>BN18&lt;0</formula>
    </cfRule>
  </conditionalFormatting>
  <conditionalFormatting sqref="BO19:BO20">
    <cfRule type="colorScale" priority="1908">
      <colorScale>
        <cfvo type="min"/>
        <cfvo type="max"/>
        <color theme="0"/>
        <color theme="0"/>
      </colorScale>
    </cfRule>
    <cfRule type="expression" dxfId="15277" priority="1909">
      <formula>BN19&lt;0</formula>
    </cfRule>
  </conditionalFormatting>
  <conditionalFormatting sqref="BO23">
    <cfRule type="colorScale" priority="1883">
      <colorScale>
        <cfvo type="min"/>
        <cfvo type="max"/>
        <color theme="0"/>
        <color theme="0"/>
      </colorScale>
    </cfRule>
    <cfRule type="expression" dxfId="15276" priority="1884">
      <formula>BN23&lt;0</formula>
    </cfRule>
  </conditionalFormatting>
  <conditionalFormatting sqref="BO23:BO31">
    <cfRule type="expression" dxfId="15275"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5274" priority="1907">
      <formula>BN24&lt;0</formula>
    </cfRule>
  </conditionalFormatting>
  <conditionalFormatting sqref="BO25">
    <cfRule type="colorScale" priority="1904">
      <colorScale>
        <cfvo type="min"/>
        <cfvo type="max"/>
        <color theme="0"/>
        <color theme="0"/>
      </colorScale>
    </cfRule>
    <cfRule type="expression" dxfId="15273" priority="1905">
      <formula>BN25&lt;0</formula>
    </cfRule>
  </conditionalFormatting>
  <conditionalFormatting sqref="BO26">
    <cfRule type="colorScale" priority="1881">
      <colorScale>
        <cfvo type="min"/>
        <cfvo type="max"/>
        <color theme="0"/>
        <color theme="0"/>
      </colorScale>
    </cfRule>
    <cfRule type="expression" dxfId="15272" priority="1882">
      <formula>BN26&lt;0</formula>
    </cfRule>
  </conditionalFormatting>
  <conditionalFormatting sqref="BO27">
    <cfRule type="colorScale" priority="1902">
      <colorScale>
        <cfvo type="min"/>
        <cfvo type="max"/>
        <color theme="0"/>
        <color theme="0"/>
      </colorScale>
    </cfRule>
    <cfRule type="expression" dxfId="15271" priority="1903">
      <formula>BN27&lt;0</formula>
    </cfRule>
  </conditionalFormatting>
  <conditionalFormatting sqref="BO28">
    <cfRule type="colorScale" priority="1900">
      <colorScale>
        <cfvo type="min"/>
        <cfvo type="max"/>
        <color theme="0"/>
        <color theme="0"/>
      </colorScale>
    </cfRule>
    <cfRule type="expression" dxfId="15270" priority="1901">
      <formula>BN28&lt;0</formula>
    </cfRule>
  </conditionalFormatting>
  <conditionalFormatting sqref="BO29">
    <cfRule type="colorScale" priority="1878">
      <colorScale>
        <cfvo type="min"/>
        <cfvo type="max"/>
        <color theme="0"/>
        <color theme="0"/>
      </colorScale>
    </cfRule>
    <cfRule type="expression" dxfId="15269" priority="1880">
      <formula>BN29&lt;0</formula>
    </cfRule>
  </conditionalFormatting>
  <conditionalFormatting sqref="BO30">
    <cfRule type="colorScale" priority="1898">
      <colorScale>
        <cfvo type="min"/>
        <cfvo type="max"/>
        <color theme="0"/>
        <color theme="0"/>
      </colorScale>
    </cfRule>
    <cfRule type="expression" dxfId="15268" priority="1899">
      <formula>BN30&lt;0</formula>
    </cfRule>
  </conditionalFormatting>
  <conditionalFormatting sqref="BO31">
    <cfRule type="colorScale" priority="1896">
      <colorScale>
        <cfvo type="min"/>
        <cfvo type="max"/>
        <color theme="0"/>
        <color theme="0"/>
      </colorScale>
    </cfRule>
    <cfRule type="expression" dxfId="15267"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5266"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5265"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5264"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5263" priority="1920">
      <formula>BN69&lt;0</formula>
    </cfRule>
  </conditionalFormatting>
  <conditionalFormatting sqref="BO82 BO92 BO103 BO107">
    <cfRule type="expression" dxfId="15262"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5261"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5260"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5259"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5258"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5257"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5256" priority="1929">
      <formula>BN105&lt;0</formula>
    </cfRule>
  </conditionalFormatting>
  <conditionalFormatting sqref="BO110">
    <cfRule type="colorScale" priority="1930">
      <colorScale>
        <cfvo type="min"/>
        <cfvo type="max"/>
        <color theme="0"/>
        <color theme="0"/>
      </colorScale>
    </cfRule>
    <cfRule type="expression" dxfId="15255"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5254"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5253"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5252" priority="1864">
      <formula>BN125&lt;0</formula>
    </cfRule>
  </conditionalFormatting>
  <conditionalFormatting sqref="BO125:BO135">
    <cfRule type="expression" dxfId="15251" priority="1861">
      <formula>IF(BO125="Validar","Rojo","Verde")</formula>
    </cfRule>
  </conditionalFormatting>
  <conditionalFormatting sqref="BO126:BO132">
    <cfRule type="colorScale" priority="1938">
      <colorScale>
        <cfvo type="min"/>
        <cfvo type="max"/>
        <color theme="0"/>
        <color theme="0"/>
      </colorScale>
    </cfRule>
    <cfRule type="expression" dxfId="15250"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5249"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5248" priority="1934">
      <formula>BN135&lt;0</formula>
    </cfRule>
  </conditionalFormatting>
  <conditionalFormatting sqref="BO110:BP111">
    <cfRule type="expression" dxfId="15247" priority="1805">
      <formula>IF(BO110="Validar","Rojo","Verde")</formula>
    </cfRule>
  </conditionalFormatting>
  <conditionalFormatting sqref="BO117:BP123">
    <cfRule type="expression" dxfId="15246"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5245" priority="1855">
      <formula>BO40&lt;0</formula>
    </cfRule>
  </conditionalFormatting>
  <conditionalFormatting sqref="BP40:BP67">
    <cfRule type="expression" dxfId="15244"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5243" priority="1858">
      <formula>BO67&lt;0</formula>
    </cfRule>
  </conditionalFormatting>
  <conditionalFormatting sqref="BP69">
    <cfRule type="colorScale" priority="1850">
      <colorScale>
        <cfvo type="min"/>
        <cfvo type="max"/>
        <color theme="0"/>
        <color theme="0"/>
      </colorScale>
    </cfRule>
    <cfRule type="expression" dxfId="15242" priority="1851">
      <formula>BO69&lt;0</formula>
    </cfRule>
  </conditionalFormatting>
  <conditionalFormatting sqref="BP69:BP81">
    <cfRule type="expression" priority="1848">
      <formula>#REF!</formula>
    </cfRule>
  </conditionalFormatting>
  <conditionalFormatting sqref="BP69:BP82">
    <cfRule type="expression" dxfId="15241" priority="1846">
      <formula>IF(BP69="Validar","Rojo","Verde")</formula>
    </cfRule>
  </conditionalFormatting>
  <conditionalFormatting sqref="BP70:BP78">
    <cfRule type="colorScale" priority="1847">
      <colorScale>
        <cfvo type="min"/>
        <cfvo type="max"/>
        <color theme="0"/>
        <color theme="0"/>
      </colorScale>
    </cfRule>
    <cfRule type="expression" dxfId="15240" priority="1849">
      <formula>BO70&lt;0</formula>
    </cfRule>
  </conditionalFormatting>
  <conditionalFormatting sqref="BP79:BP81">
    <cfRule type="colorScale" priority="1859">
      <colorScale>
        <cfvo type="min"/>
        <cfvo type="max"/>
        <color theme="0"/>
        <color theme="0"/>
      </colorScale>
    </cfRule>
    <cfRule type="expression" dxfId="15239"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5238" priority="1845">
      <formula>BO84&lt;0</formula>
    </cfRule>
  </conditionalFormatting>
  <conditionalFormatting sqref="BP84:BP91">
    <cfRule type="expression" priority="1842">
      <formula>#REF!</formula>
    </cfRule>
  </conditionalFormatting>
  <conditionalFormatting sqref="BP84:BP92">
    <cfRule type="expression" dxfId="15237" priority="1840">
      <formula>IF(BP84="Validar","Rojo","Verde")</formula>
    </cfRule>
  </conditionalFormatting>
  <conditionalFormatting sqref="BP85:BP91">
    <cfRule type="colorScale" priority="1841">
      <colorScale>
        <cfvo type="min"/>
        <cfvo type="max"/>
        <color theme="0"/>
        <color theme="0"/>
      </colorScale>
    </cfRule>
    <cfRule type="expression" dxfId="15236" priority="1843">
      <formula>BO85&lt;0</formula>
    </cfRule>
  </conditionalFormatting>
  <conditionalFormatting sqref="BP94">
    <cfRule type="colorScale" priority="1838">
      <colorScale>
        <cfvo type="min"/>
        <cfvo type="max"/>
        <color theme="0"/>
        <color theme="0"/>
      </colorScale>
    </cfRule>
    <cfRule type="expression" dxfId="15235" priority="1839">
      <formula>BO94&lt;0</formula>
    </cfRule>
  </conditionalFormatting>
  <conditionalFormatting sqref="BP94:BP102">
    <cfRule type="expression" priority="1832">
      <formula>#REF!</formula>
    </cfRule>
  </conditionalFormatting>
  <conditionalFormatting sqref="BP94:BP103">
    <cfRule type="expression" dxfId="15234" priority="1830">
      <formula>IF(BP94="Validar","Rojo","Verde")</formula>
    </cfRule>
  </conditionalFormatting>
  <conditionalFormatting sqref="BP95:BP100">
    <cfRule type="colorScale" priority="1836">
      <colorScale>
        <cfvo type="min"/>
        <cfvo type="max"/>
        <color theme="0"/>
        <color theme="0"/>
      </colorScale>
    </cfRule>
    <cfRule type="expression" dxfId="15233" priority="1837">
      <formula>BO95&lt;0</formula>
    </cfRule>
  </conditionalFormatting>
  <conditionalFormatting sqref="BP101">
    <cfRule type="colorScale" priority="1834">
      <colorScale>
        <cfvo type="min"/>
        <cfvo type="max"/>
        <color theme="0"/>
        <color theme="0"/>
      </colorScale>
    </cfRule>
    <cfRule type="expression" dxfId="15232" priority="1835">
      <formula>BO101&lt;0</formula>
    </cfRule>
  </conditionalFormatting>
  <conditionalFormatting sqref="BP102">
    <cfRule type="colorScale" priority="1831">
      <colorScale>
        <cfvo type="min"/>
        <cfvo type="max"/>
        <color theme="0"/>
        <color theme="0"/>
      </colorScale>
    </cfRule>
    <cfRule type="expression" dxfId="15231" priority="1833">
      <formula>BO102&lt;0</formula>
    </cfRule>
  </conditionalFormatting>
  <conditionalFormatting sqref="BP105">
    <cfRule type="colorScale" priority="1828">
      <colorScale>
        <cfvo type="min"/>
        <cfvo type="max"/>
        <color theme="0"/>
        <color theme="0"/>
      </colorScale>
    </cfRule>
    <cfRule type="expression" dxfId="15230" priority="1829">
      <formula>BO105&lt;0</formula>
    </cfRule>
  </conditionalFormatting>
  <conditionalFormatting sqref="BP105:BP106">
    <cfRule type="expression" priority="1826">
      <formula>#REF!</formula>
    </cfRule>
  </conditionalFormatting>
  <conditionalFormatting sqref="BP105:BP107">
    <cfRule type="expression" dxfId="15229" priority="1824">
      <formula>IF(BP105="Validar","Rojo","Verde")</formula>
    </cfRule>
  </conditionalFormatting>
  <conditionalFormatting sqref="BP106">
    <cfRule type="colorScale" priority="1825">
      <colorScale>
        <cfvo type="min"/>
        <cfvo type="max"/>
        <color theme="0"/>
        <color theme="0"/>
      </colorScale>
    </cfRule>
    <cfRule type="expression" dxfId="15228" priority="1827">
      <formula>BO106&lt;0</formula>
    </cfRule>
  </conditionalFormatting>
  <conditionalFormatting sqref="BP110">
    <cfRule type="colorScale" priority="1816">
      <colorScale>
        <cfvo type="min"/>
        <cfvo type="max"/>
        <color theme="0"/>
        <color theme="0"/>
      </colorScale>
    </cfRule>
    <cfRule type="expression" dxfId="15227"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5226" priority="1808">
      <formula>BO111&lt;0</formula>
    </cfRule>
  </conditionalFormatting>
  <conditionalFormatting sqref="BP117">
    <cfRule type="colorScale" priority="1822">
      <colorScale>
        <cfvo type="min"/>
        <cfvo type="max"/>
        <color theme="0"/>
        <color theme="0"/>
      </colorScale>
    </cfRule>
    <cfRule type="expression" dxfId="15225"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5224" priority="1821">
      <formula>BO118&lt;0</formula>
    </cfRule>
  </conditionalFormatting>
  <conditionalFormatting sqref="BP126:BP135">
    <cfRule type="expression" dxfId="15223" priority="1943">
      <formula>IF(BP126="Validar","Rojo","Verde")</formula>
    </cfRule>
    <cfRule type="colorScale" priority="1944">
      <colorScale>
        <cfvo type="min"/>
        <cfvo type="max"/>
        <color theme="0"/>
        <color theme="0"/>
      </colorScale>
    </cfRule>
    <cfRule type="expression" priority="1945">
      <formula>$F$23</formula>
    </cfRule>
    <cfRule type="expression" dxfId="15222" priority="1946">
      <formula>BO126&lt;0</formula>
    </cfRule>
  </conditionalFormatting>
  <conditionalFormatting sqref="BO6">
    <cfRule type="colorScale" priority="1803">
      <colorScale>
        <cfvo type="min"/>
        <cfvo type="max"/>
        <color theme="0"/>
        <color theme="0"/>
      </colorScale>
    </cfRule>
    <cfRule type="expression" dxfId="15221" priority="1804">
      <formula>BN6&lt;0</formula>
    </cfRule>
  </conditionalFormatting>
  <conditionalFormatting sqref="BO6">
    <cfRule type="expression" dxfId="15220"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5219" priority="1800">
      <formula>BN7&lt;0</formula>
    </cfRule>
  </conditionalFormatting>
  <conditionalFormatting sqref="BO7:BO8">
    <cfRule type="expression" dxfId="15218"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5217" priority="1765">
      <formula>BQ9&lt;0</formula>
    </cfRule>
  </conditionalFormatting>
  <conditionalFormatting sqref="BR9:BR20">
    <cfRule type="expression" dxfId="15216"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5215" priority="1742">
      <formula>BQ10&lt;0</formula>
    </cfRule>
  </conditionalFormatting>
  <conditionalFormatting sqref="BR11:BR14">
    <cfRule type="colorScale" priority="1762">
      <colorScale>
        <cfvo type="min"/>
        <cfvo type="max"/>
        <color theme="0"/>
        <color theme="0"/>
      </colorScale>
    </cfRule>
    <cfRule type="expression" dxfId="15214" priority="1763">
      <formula>BQ11&lt;0</formula>
    </cfRule>
  </conditionalFormatting>
  <conditionalFormatting sqref="BR15">
    <cfRule type="colorScale" priority="1739">
      <colorScale>
        <cfvo type="min"/>
        <cfvo type="max"/>
        <color theme="0"/>
        <color theme="0"/>
      </colorScale>
    </cfRule>
    <cfRule type="expression" dxfId="15213" priority="1740">
      <formula>BQ15&lt;0</formula>
    </cfRule>
  </conditionalFormatting>
  <conditionalFormatting sqref="BR16:BR17">
    <cfRule type="colorScale" priority="1760">
      <colorScale>
        <cfvo type="min"/>
        <cfvo type="max"/>
        <color theme="0"/>
        <color theme="0"/>
      </colorScale>
    </cfRule>
    <cfRule type="expression" dxfId="15212" priority="1761">
      <formula>BQ16&lt;0</formula>
    </cfRule>
  </conditionalFormatting>
  <conditionalFormatting sqref="BR18">
    <cfRule type="colorScale" priority="1736">
      <colorScale>
        <cfvo type="min"/>
        <cfvo type="max"/>
        <color theme="0"/>
        <color theme="0"/>
      </colorScale>
    </cfRule>
    <cfRule type="expression" dxfId="15211" priority="1738">
      <formula>BQ18&lt;0</formula>
    </cfRule>
  </conditionalFormatting>
  <conditionalFormatting sqref="BR19:BR20">
    <cfRule type="colorScale" priority="1758">
      <colorScale>
        <cfvo type="min"/>
        <cfvo type="max"/>
        <color theme="0"/>
        <color theme="0"/>
      </colorScale>
    </cfRule>
    <cfRule type="expression" dxfId="15210" priority="1759">
      <formula>BQ19&lt;0</formula>
    </cfRule>
  </conditionalFormatting>
  <conditionalFormatting sqref="BR23">
    <cfRule type="colorScale" priority="1733">
      <colorScale>
        <cfvo type="min"/>
        <cfvo type="max"/>
        <color theme="0"/>
        <color theme="0"/>
      </colorScale>
    </cfRule>
    <cfRule type="expression" dxfId="15209" priority="1734">
      <formula>BQ23&lt;0</formula>
    </cfRule>
  </conditionalFormatting>
  <conditionalFormatting sqref="BR23:BR31">
    <cfRule type="expression" dxfId="15208"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5207" priority="1757">
      <formula>BQ24&lt;0</formula>
    </cfRule>
  </conditionalFormatting>
  <conditionalFormatting sqref="BR25">
    <cfRule type="colorScale" priority="1754">
      <colorScale>
        <cfvo type="min"/>
        <cfvo type="max"/>
        <color theme="0"/>
        <color theme="0"/>
      </colorScale>
    </cfRule>
    <cfRule type="expression" dxfId="15206" priority="1755">
      <formula>BQ25&lt;0</formula>
    </cfRule>
  </conditionalFormatting>
  <conditionalFormatting sqref="BR26">
    <cfRule type="colorScale" priority="1731">
      <colorScale>
        <cfvo type="min"/>
        <cfvo type="max"/>
        <color theme="0"/>
        <color theme="0"/>
      </colorScale>
    </cfRule>
    <cfRule type="expression" dxfId="15205" priority="1732">
      <formula>BQ26&lt;0</formula>
    </cfRule>
  </conditionalFormatting>
  <conditionalFormatting sqref="BR27">
    <cfRule type="colorScale" priority="1752">
      <colorScale>
        <cfvo type="min"/>
        <cfvo type="max"/>
        <color theme="0"/>
        <color theme="0"/>
      </colorScale>
    </cfRule>
    <cfRule type="expression" dxfId="15204" priority="1753">
      <formula>BQ27&lt;0</formula>
    </cfRule>
  </conditionalFormatting>
  <conditionalFormatting sqref="BR28">
    <cfRule type="colorScale" priority="1750">
      <colorScale>
        <cfvo type="min"/>
        <cfvo type="max"/>
        <color theme="0"/>
        <color theme="0"/>
      </colorScale>
    </cfRule>
    <cfRule type="expression" dxfId="15203" priority="1751">
      <formula>BQ28&lt;0</formula>
    </cfRule>
  </conditionalFormatting>
  <conditionalFormatting sqref="BR29">
    <cfRule type="colorScale" priority="1728">
      <colorScale>
        <cfvo type="min"/>
        <cfvo type="max"/>
        <color theme="0"/>
        <color theme="0"/>
      </colorScale>
    </cfRule>
    <cfRule type="expression" dxfId="15202" priority="1730">
      <formula>BQ29&lt;0</formula>
    </cfRule>
  </conditionalFormatting>
  <conditionalFormatting sqref="BR30">
    <cfRule type="colorScale" priority="1748">
      <colorScale>
        <cfvo type="min"/>
        <cfvo type="max"/>
        <color theme="0"/>
        <color theme="0"/>
      </colorScale>
    </cfRule>
    <cfRule type="expression" dxfId="15201" priority="1749">
      <formula>BQ30&lt;0</formula>
    </cfRule>
  </conditionalFormatting>
  <conditionalFormatting sqref="BR31">
    <cfRule type="colorScale" priority="1746">
      <colorScale>
        <cfvo type="min"/>
        <cfvo type="max"/>
        <color theme="0"/>
        <color theme="0"/>
      </colorScale>
    </cfRule>
    <cfRule type="expression" dxfId="15200"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5199" priority="1726">
      <formula>BQ39&lt;0</formula>
    </cfRule>
  </conditionalFormatting>
  <conditionalFormatting sqref="BR39:BR107">
    <cfRule type="expression" dxfId="15198"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5197"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5196"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5195" priority="1770">
      <formula>BQ69&lt;0</formula>
    </cfRule>
  </conditionalFormatting>
  <conditionalFormatting sqref="BR82 BR92 BR103 BR107">
    <cfRule type="expression" dxfId="15194"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5193"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5192"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5191"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5190"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5189"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5188" priority="1779">
      <formula>BQ105&lt;0</formula>
    </cfRule>
  </conditionalFormatting>
  <conditionalFormatting sqref="BR110">
    <cfRule type="colorScale" priority="1780">
      <colorScale>
        <cfvo type="min"/>
        <cfvo type="max"/>
        <color theme="0"/>
        <color theme="0"/>
      </colorScale>
    </cfRule>
    <cfRule type="expression" dxfId="15187"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5186"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5185"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5184" priority="1714">
      <formula>BQ125&lt;0</formula>
    </cfRule>
  </conditionalFormatting>
  <conditionalFormatting sqref="BR125:BR135">
    <cfRule type="expression" dxfId="15183" priority="1711">
      <formula>IF(BR125="Validar","Rojo","Verde")</formula>
    </cfRule>
  </conditionalFormatting>
  <conditionalFormatting sqref="BR126:BR132">
    <cfRule type="colorScale" priority="1788">
      <colorScale>
        <cfvo type="min"/>
        <cfvo type="max"/>
        <color theme="0"/>
        <color theme="0"/>
      </colorScale>
    </cfRule>
    <cfRule type="expression" dxfId="15182"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5181"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5180" priority="1784">
      <formula>BQ135&lt;0</formula>
    </cfRule>
  </conditionalFormatting>
  <conditionalFormatting sqref="BR110:BS111">
    <cfRule type="expression" dxfId="15179"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5178" priority="1705">
      <formula>BR40&lt;0</formula>
    </cfRule>
  </conditionalFormatting>
  <conditionalFormatting sqref="BS40:BS67">
    <cfRule type="expression" dxfId="15177"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5176" priority="1708">
      <formula>BR67&lt;0</formula>
    </cfRule>
  </conditionalFormatting>
  <conditionalFormatting sqref="BS69">
    <cfRule type="colorScale" priority="1700">
      <colorScale>
        <cfvo type="min"/>
        <cfvo type="max"/>
        <color theme="0"/>
        <color theme="0"/>
      </colorScale>
    </cfRule>
    <cfRule type="expression" dxfId="15175" priority="1701">
      <formula>BR69&lt;0</formula>
    </cfRule>
  </conditionalFormatting>
  <conditionalFormatting sqref="BS69:BS81">
    <cfRule type="expression" priority="1698">
      <formula>#REF!</formula>
    </cfRule>
  </conditionalFormatting>
  <conditionalFormatting sqref="BS69:BS82">
    <cfRule type="expression" dxfId="15174" priority="1696">
      <formula>IF(BS69="Validar","Rojo","Verde")</formula>
    </cfRule>
  </conditionalFormatting>
  <conditionalFormatting sqref="BS70:BS78">
    <cfRule type="colorScale" priority="1697">
      <colorScale>
        <cfvo type="min"/>
        <cfvo type="max"/>
        <color theme="0"/>
        <color theme="0"/>
      </colorScale>
    </cfRule>
    <cfRule type="expression" dxfId="15173" priority="1699">
      <formula>BR70&lt;0</formula>
    </cfRule>
  </conditionalFormatting>
  <conditionalFormatting sqref="BS79:BS81">
    <cfRule type="colorScale" priority="1709">
      <colorScale>
        <cfvo type="min"/>
        <cfvo type="max"/>
        <color theme="0"/>
        <color theme="0"/>
      </colorScale>
    </cfRule>
    <cfRule type="expression" dxfId="15172"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5171" priority="1695">
      <formula>BR84&lt;0</formula>
    </cfRule>
  </conditionalFormatting>
  <conditionalFormatting sqref="BS84:BS91">
    <cfRule type="expression" priority="1692">
      <formula>#REF!</formula>
    </cfRule>
  </conditionalFormatting>
  <conditionalFormatting sqref="BS84:BS92">
    <cfRule type="expression" dxfId="15170" priority="1690">
      <formula>IF(BS84="Validar","Rojo","Verde")</formula>
    </cfRule>
  </conditionalFormatting>
  <conditionalFormatting sqref="BS85:BS91">
    <cfRule type="colorScale" priority="1691">
      <colorScale>
        <cfvo type="min"/>
        <cfvo type="max"/>
        <color theme="0"/>
        <color theme="0"/>
      </colorScale>
    </cfRule>
    <cfRule type="expression" dxfId="15169" priority="1693">
      <formula>BR85&lt;0</formula>
    </cfRule>
  </conditionalFormatting>
  <conditionalFormatting sqref="BS94">
    <cfRule type="colorScale" priority="1688">
      <colorScale>
        <cfvo type="min"/>
        <cfvo type="max"/>
        <color theme="0"/>
        <color theme="0"/>
      </colorScale>
    </cfRule>
    <cfRule type="expression" dxfId="15168" priority="1689">
      <formula>BR94&lt;0</formula>
    </cfRule>
  </conditionalFormatting>
  <conditionalFormatting sqref="BS94:BS102">
    <cfRule type="expression" priority="1682">
      <formula>#REF!</formula>
    </cfRule>
  </conditionalFormatting>
  <conditionalFormatting sqref="BS94:BS103">
    <cfRule type="expression" dxfId="15167" priority="1680">
      <formula>IF(BS94="Validar","Rojo","Verde")</formula>
    </cfRule>
  </conditionalFormatting>
  <conditionalFormatting sqref="BS95:BS100">
    <cfRule type="colorScale" priority="1686">
      <colorScale>
        <cfvo type="min"/>
        <cfvo type="max"/>
        <color theme="0"/>
        <color theme="0"/>
      </colorScale>
    </cfRule>
    <cfRule type="expression" dxfId="15166" priority="1687">
      <formula>BR95&lt;0</formula>
    </cfRule>
  </conditionalFormatting>
  <conditionalFormatting sqref="BS101">
    <cfRule type="colorScale" priority="1684">
      <colorScale>
        <cfvo type="min"/>
        <cfvo type="max"/>
        <color theme="0"/>
        <color theme="0"/>
      </colorScale>
    </cfRule>
    <cfRule type="expression" dxfId="15165" priority="1685">
      <formula>BR101&lt;0</formula>
    </cfRule>
  </conditionalFormatting>
  <conditionalFormatting sqref="BS102">
    <cfRule type="colorScale" priority="1681">
      <colorScale>
        <cfvo type="min"/>
        <cfvo type="max"/>
        <color theme="0"/>
        <color theme="0"/>
      </colorScale>
    </cfRule>
    <cfRule type="expression" dxfId="15164" priority="1683">
      <formula>BR102&lt;0</formula>
    </cfRule>
  </conditionalFormatting>
  <conditionalFormatting sqref="BS105">
    <cfRule type="colorScale" priority="1678">
      <colorScale>
        <cfvo type="min"/>
        <cfvo type="max"/>
        <color theme="0"/>
        <color theme="0"/>
      </colorScale>
    </cfRule>
    <cfRule type="expression" dxfId="15163" priority="1679">
      <formula>BR105&lt;0</formula>
    </cfRule>
  </conditionalFormatting>
  <conditionalFormatting sqref="BS105:BS106">
    <cfRule type="expression" priority="1676">
      <formula>#REF!</formula>
    </cfRule>
  </conditionalFormatting>
  <conditionalFormatting sqref="BS105:BS107">
    <cfRule type="expression" dxfId="15162" priority="1674">
      <formula>IF(BS105="Validar","Rojo","Verde")</formula>
    </cfRule>
  </conditionalFormatting>
  <conditionalFormatting sqref="BS106">
    <cfRule type="colorScale" priority="1675">
      <colorScale>
        <cfvo type="min"/>
        <cfvo type="max"/>
        <color theme="0"/>
        <color theme="0"/>
      </colorScale>
    </cfRule>
    <cfRule type="expression" dxfId="15161" priority="1677">
      <formula>BR106&lt;0</formula>
    </cfRule>
  </conditionalFormatting>
  <conditionalFormatting sqref="BS110">
    <cfRule type="colorScale" priority="1666">
      <colorScale>
        <cfvo type="min"/>
        <cfvo type="max"/>
        <color theme="0"/>
        <color theme="0"/>
      </colorScale>
    </cfRule>
    <cfRule type="expression" dxfId="15160"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5159" priority="1658">
      <formula>BR111&lt;0</formula>
    </cfRule>
  </conditionalFormatting>
  <conditionalFormatting sqref="BS117">
    <cfRule type="colorScale" priority="1672">
      <colorScale>
        <cfvo type="min"/>
        <cfvo type="max"/>
        <color theme="0"/>
        <color theme="0"/>
      </colorScale>
    </cfRule>
    <cfRule type="expression" dxfId="15158"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5157" priority="1671">
      <formula>BR118&lt;0</formula>
    </cfRule>
  </conditionalFormatting>
  <conditionalFormatting sqref="BS126:BS135">
    <cfRule type="expression" dxfId="15156" priority="1793">
      <formula>IF(BS126="Validar","Rojo","Verde")</formula>
    </cfRule>
    <cfRule type="colorScale" priority="1794">
      <colorScale>
        <cfvo type="min"/>
        <cfvo type="max"/>
        <color theme="0"/>
        <color theme="0"/>
      </colorScale>
    </cfRule>
    <cfRule type="expression" priority="1795">
      <formula>$F$23</formula>
    </cfRule>
    <cfRule type="expression" dxfId="15155" priority="1796">
      <formula>BR126&lt;0</formula>
    </cfRule>
  </conditionalFormatting>
  <conditionalFormatting sqref="BR6">
    <cfRule type="colorScale" priority="1653">
      <colorScale>
        <cfvo type="min"/>
        <cfvo type="max"/>
        <color theme="0"/>
        <color theme="0"/>
      </colorScale>
    </cfRule>
    <cfRule type="expression" dxfId="15154" priority="1654">
      <formula>BQ6&lt;0</formula>
    </cfRule>
  </conditionalFormatting>
  <conditionalFormatting sqref="BR6">
    <cfRule type="expression" dxfId="15153"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5152" priority="1650">
      <formula>BQ7&lt;0</formula>
    </cfRule>
  </conditionalFormatting>
  <conditionalFormatting sqref="BR7:BR8">
    <cfRule type="expression" dxfId="15151"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5150" priority="1615">
      <formula>BU9&lt;0</formula>
    </cfRule>
  </conditionalFormatting>
  <conditionalFormatting sqref="BV9:BV20">
    <cfRule type="expression" dxfId="15149"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5148" priority="1592">
      <formula>BU10&lt;0</formula>
    </cfRule>
  </conditionalFormatting>
  <conditionalFormatting sqref="BV11:BV14">
    <cfRule type="colorScale" priority="1612">
      <colorScale>
        <cfvo type="min"/>
        <cfvo type="max"/>
        <color theme="0"/>
        <color theme="0"/>
      </colorScale>
    </cfRule>
    <cfRule type="expression" dxfId="15147" priority="1613">
      <formula>BU11&lt;0</formula>
    </cfRule>
  </conditionalFormatting>
  <conditionalFormatting sqref="BV15">
    <cfRule type="colorScale" priority="1589">
      <colorScale>
        <cfvo type="min"/>
        <cfvo type="max"/>
        <color theme="0"/>
        <color theme="0"/>
      </colorScale>
    </cfRule>
    <cfRule type="expression" dxfId="15146" priority="1590">
      <formula>BU15&lt;0</formula>
    </cfRule>
  </conditionalFormatting>
  <conditionalFormatting sqref="BV16:BV17">
    <cfRule type="colorScale" priority="1610">
      <colorScale>
        <cfvo type="min"/>
        <cfvo type="max"/>
        <color theme="0"/>
        <color theme="0"/>
      </colorScale>
    </cfRule>
    <cfRule type="expression" dxfId="15145" priority="1611">
      <formula>BU16&lt;0</formula>
    </cfRule>
  </conditionalFormatting>
  <conditionalFormatting sqref="BV18">
    <cfRule type="colorScale" priority="1586">
      <colorScale>
        <cfvo type="min"/>
        <cfvo type="max"/>
        <color theme="0"/>
        <color theme="0"/>
      </colorScale>
    </cfRule>
    <cfRule type="expression" dxfId="15144" priority="1588">
      <formula>BU18&lt;0</formula>
    </cfRule>
  </conditionalFormatting>
  <conditionalFormatting sqref="BV19:BV20">
    <cfRule type="colorScale" priority="1608">
      <colorScale>
        <cfvo type="min"/>
        <cfvo type="max"/>
        <color theme="0"/>
        <color theme="0"/>
      </colorScale>
    </cfRule>
    <cfRule type="expression" dxfId="15143" priority="1609">
      <formula>BU19&lt;0</formula>
    </cfRule>
  </conditionalFormatting>
  <conditionalFormatting sqref="BV23">
    <cfRule type="colorScale" priority="1583">
      <colorScale>
        <cfvo type="min"/>
        <cfvo type="max"/>
        <color theme="0"/>
        <color theme="0"/>
      </colorScale>
    </cfRule>
    <cfRule type="expression" dxfId="15142" priority="1584">
      <formula>BU23&lt;0</formula>
    </cfRule>
  </conditionalFormatting>
  <conditionalFormatting sqref="BV23:BV31">
    <cfRule type="expression" dxfId="15141"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5140" priority="1607">
      <formula>BU24&lt;0</formula>
    </cfRule>
  </conditionalFormatting>
  <conditionalFormatting sqref="BV25">
    <cfRule type="colorScale" priority="1604">
      <colorScale>
        <cfvo type="min"/>
        <cfvo type="max"/>
        <color theme="0"/>
        <color theme="0"/>
      </colorScale>
    </cfRule>
    <cfRule type="expression" dxfId="15139" priority="1605">
      <formula>BU25&lt;0</formula>
    </cfRule>
  </conditionalFormatting>
  <conditionalFormatting sqref="BV26">
    <cfRule type="colorScale" priority="1581">
      <colorScale>
        <cfvo type="min"/>
        <cfvo type="max"/>
        <color theme="0"/>
        <color theme="0"/>
      </colorScale>
    </cfRule>
    <cfRule type="expression" dxfId="15138" priority="1582">
      <formula>BU26&lt;0</formula>
    </cfRule>
  </conditionalFormatting>
  <conditionalFormatting sqref="BV27">
    <cfRule type="colorScale" priority="1602">
      <colorScale>
        <cfvo type="min"/>
        <cfvo type="max"/>
        <color theme="0"/>
        <color theme="0"/>
      </colorScale>
    </cfRule>
    <cfRule type="expression" dxfId="15137" priority="1603">
      <formula>BU27&lt;0</formula>
    </cfRule>
  </conditionalFormatting>
  <conditionalFormatting sqref="BV28">
    <cfRule type="colorScale" priority="1600">
      <colorScale>
        <cfvo type="min"/>
        <cfvo type="max"/>
        <color theme="0"/>
        <color theme="0"/>
      </colorScale>
    </cfRule>
    <cfRule type="expression" dxfId="15136" priority="1601">
      <formula>BU28&lt;0</formula>
    </cfRule>
  </conditionalFormatting>
  <conditionalFormatting sqref="BV29">
    <cfRule type="colorScale" priority="1578">
      <colorScale>
        <cfvo type="min"/>
        <cfvo type="max"/>
        <color theme="0"/>
        <color theme="0"/>
      </colorScale>
    </cfRule>
    <cfRule type="expression" dxfId="15135" priority="1580">
      <formula>BU29&lt;0</formula>
    </cfRule>
  </conditionalFormatting>
  <conditionalFormatting sqref="BV30">
    <cfRule type="colorScale" priority="1598">
      <colorScale>
        <cfvo type="min"/>
        <cfvo type="max"/>
        <color theme="0"/>
        <color theme="0"/>
      </colorScale>
    </cfRule>
    <cfRule type="expression" dxfId="15134" priority="1599">
      <formula>BU30&lt;0</formula>
    </cfRule>
  </conditionalFormatting>
  <conditionalFormatting sqref="BV31">
    <cfRule type="colorScale" priority="1596">
      <colorScale>
        <cfvo type="min"/>
        <cfvo type="max"/>
        <color theme="0"/>
        <color theme="0"/>
      </colorScale>
    </cfRule>
    <cfRule type="expression" dxfId="15133"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5132" priority="1576">
      <formula>BU39&lt;0</formula>
    </cfRule>
  </conditionalFormatting>
  <conditionalFormatting sqref="BV39:BV107">
    <cfRule type="expression" dxfId="15131"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5130"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5129"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5128" priority="1620">
      <formula>BU69&lt;0</formula>
    </cfRule>
  </conditionalFormatting>
  <conditionalFormatting sqref="BV82 BV92 BV103 BV107">
    <cfRule type="expression" dxfId="15127"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5126"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5125"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5124"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5123"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5122"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5121" priority="1629">
      <formula>BU105&lt;0</formula>
    </cfRule>
  </conditionalFormatting>
  <conditionalFormatting sqref="BV110">
    <cfRule type="colorScale" priority="1630">
      <colorScale>
        <cfvo type="min"/>
        <cfvo type="max"/>
        <color theme="0"/>
        <color theme="0"/>
      </colorScale>
    </cfRule>
    <cfRule type="expression" dxfId="15120"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5119"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5118"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5117" priority="1564">
      <formula>BU125&lt;0</formula>
    </cfRule>
  </conditionalFormatting>
  <conditionalFormatting sqref="BV125:BV135">
    <cfRule type="expression" dxfId="15116" priority="1561">
      <formula>IF(BV125="Validar","Rojo","Verde")</formula>
    </cfRule>
  </conditionalFormatting>
  <conditionalFormatting sqref="BV126:BV132">
    <cfRule type="colorScale" priority="1638">
      <colorScale>
        <cfvo type="min"/>
        <cfvo type="max"/>
        <color theme="0"/>
        <color theme="0"/>
      </colorScale>
    </cfRule>
    <cfRule type="expression" dxfId="15115"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5114"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5113" priority="1634">
      <formula>BU135&lt;0</formula>
    </cfRule>
  </conditionalFormatting>
  <conditionalFormatting sqref="BV110:BW111">
    <cfRule type="expression" dxfId="15112" priority="1505">
      <formula>IF(BV110="Validar","Rojo","Verde")</formula>
    </cfRule>
  </conditionalFormatting>
  <conditionalFormatting sqref="BV117:BW123">
    <cfRule type="expression" dxfId="15111"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5110" priority="1555">
      <formula>BV40&lt;0</formula>
    </cfRule>
  </conditionalFormatting>
  <conditionalFormatting sqref="BW40:BW67">
    <cfRule type="expression" dxfId="15109"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5108" priority="1558">
      <formula>BV67&lt;0</formula>
    </cfRule>
  </conditionalFormatting>
  <conditionalFormatting sqref="BW69">
    <cfRule type="colorScale" priority="1550">
      <colorScale>
        <cfvo type="min"/>
        <cfvo type="max"/>
        <color theme="0"/>
        <color theme="0"/>
      </colorScale>
    </cfRule>
    <cfRule type="expression" dxfId="15107" priority="1551">
      <formula>BV69&lt;0</formula>
    </cfRule>
  </conditionalFormatting>
  <conditionalFormatting sqref="BW69:BW81">
    <cfRule type="expression" priority="1548">
      <formula>#REF!</formula>
    </cfRule>
  </conditionalFormatting>
  <conditionalFormatting sqref="BW69:BW82">
    <cfRule type="expression" dxfId="15106" priority="1546">
      <formula>IF(BW69="Validar","Rojo","Verde")</formula>
    </cfRule>
  </conditionalFormatting>
  <conditionalFormatting sqref="BW70:BW78">
    <cfRule type="colorScale" priority="1547">
      <colorScale>
        <cfvo type="min"/>
        <cfvo type="max"/>
        <color theme="0"/>
        <color theme="0"/>
      </colorScale>
    </cfRule>
    <cfRule type="expression" dxfId="15105" priority="1549">
      <formula>BV70&lt;0</formula>
    </cfRule>
  </conditionalFormatting>
  <conditionalFormatting sqref="BW79:BW81">
    <cfRule type="colorScale" priority="1559">
      <colorScale>
        <cfvo type="min"/>
        <cfvo type="max"/>
        <color theme="0"/>
        <color theme="0"/>
      </colorScale>
    </cfRule>
    <cfRule type="expression" dxfId="15104"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5103" priority="1545">
      <formula>BV84&lt;0</formula>
    </cfRule>
  </conditionalFormatting>
  <conditionalFormatting sqref="BW84:BW91">
    <cfRule type="expression" priority="1542">
      <formula>#REF!</formula>
    </cfRule>
  </conditionalFormatting>
  <conditionalFormatting sqref="BW84:BW92">
    <cfRule type="expression" dxfId="15102" priority="1540">
      <formula>IF(BW84="Validar","Rojo","Verde")</formula>
    </cfRule>
  </conditionalFormatting>
  <conditionalFormatting sqref="BW85:BW91">
    <cfRule type="colorScale" priority="1541">
      <colorScale>
        <cfvo type="min"/>
        <cfvo type="max"/>
        <color theme="0"/>
        <color theme="0"/>
      </colorScale>
    </cfRule>
    <cfRule type="expression" dxfId="15101" priority="1543">
      <formula>BV85&lt;0</formula>
    </cfRule>
  </conditionalFormatting>
  <conditionalFormatting sqref="BW94">
    <cfRule type="colorScale" priority="1538">
      <colorScale>
        <cfvo type="min"/>
        <cfvo type="max"/>
        <color theme="0"/>
        <color theme="0"/>
      </colorScale>
    </cfRule>
    <cfRule type="expression" dxfId="15100" priority="1539">
      <formula>BV94&lt;0</formula>
    </cfRule>
  </conditionalFormatting>
  <conditionalFormatting sqref="BW94:BW102">
    <cfRule type="expression" priority="1532">
      <formula>#REF!</formula>
    </cfRule>
  </conditionalFormatting>
  <conditionalFormatting sqref="BW94:BW103">
    <cfRule type="expression" dxfId="15099" priority="1530">
      <formula>IF(BW94="Validar","Rojo","Verde")</formula>
    </cfRule>
  </conditionalFormatting>
  <conditionalFormatting sqref="BW95:BW100">
    <cfRule type="colorScale" priority="1536">
      <colorScale>
        <cfvo type="min"/>
        <cfvo type="max"/>
        <color theme="0"/>
        <color theme="0"/>
      </colorScale>
    </cfRule>
    <cfRule type="expression" dxfId="15098" priority="1537">
      <formula>BV95&lt;0</formula>
    </cfRule>
  </conditionalFormatting>
  <conditionalFormatting sqref="BW101">
    <cfRule type="colorScale" priority="1534">
      <colorScale>
        <cfvo type="min"/>
        <cfvo type="max"/>
        <color theme="0"/>
        <color theme="0"/>
      </colorScale>
    </cfRule>
    <cfRule type="expression" dxfId="15097" priority="1535">
      <formula>BV101&lt;0</formula>
    </cfRule>
  </conditionalFormatting>
  <conditionalFormatting sqref="BW102">
    <cfRule type="colorScale" priority="1531">
      <colorScale>
        <cfvo type="min"/>
        <cfvo type="max"/>
        <color theme="0"/>
        <color theme="0"/>
      </colorScale>
    </cfRule>
    <cfRule type="expression" dxfId="15096" priority="1533">
      <formula>BV102&lt;0</formula>
    </cfRule>
  </conditionalFormatting>
  <conditionalFormatting sqref="BW105">
    <cfRule type="colorScale" priority="1528">
      <colorScale>
        <cfvo type="min"/>
        <cfvo type="max"/>
        <color theme="0"/>
        <color theme="0"/>
      </colorScale>
    </cfRule>
    <cfRule type="expression" dxfId="15095" priority="1529">
      <formula>BV105&lt;0</formula>
    </cfRule>
  </conditionalFormatting>
  <conditionalFormatting sqref="BW105:BW106">
    <cfRule type="expression" priority="1526">
      <formula>#REF!</formula>
    </cfRule>
  </conditionalFormatting>
  <conditionalFormatting sqref="BW105:BW107">
    <cfRule type="expression" dxfId="15094" priority="1524">
      <formula>IF(BW105="Validar","Rojo","Verde")</formula>
    </cfRule>
  </conditionalFormatting>
  <conditionalFormatting sqref="BW106">
    <cfRule type="colorScale" priority="1525">
      <colorScale>
        <cfvo type="min"/>
        <cfvo type="max"/>
        <color theme="0"/>
        <color theme="0"/>
      </colorScale>
    </cfRule>
    <cfRule type="expression" dxfId="15093" priority="1527">
      <formula>BV106&lt;0</formula>
    </cfRule>
  </conditionalFormatting>
  <conditionalFormatting sqref="BW110">
    <cfRule type="colorScale" priority="1516">
      <colorScale>
        <cfvo type="min"/>
        <cfvo type="max"/>
        <color theme="0"/>
        <color theme="0"/>
      </colorScale>
    </cfRule>
    <cfRule type="expression" dxfId="15092"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5091" priority="1508">
      <formula>BV111&lt;0</formula>
    </cfRule>
  </conditionalFormatting>
  <conditionalFormatting sqref="BW117">
    <cfRule type="colorScale" priority="1522">
      <colorScale>
        <cfvo type="min"/>
        <cfvo type="max"/>
        <color theme="0"/>
        <color theme="0"/>
      </colorScale>
    </cfRule>
    <cfRule type="expression" dxfId="15090"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5089" priority="1521">
      <formula>BV118&lt;0</formula>
    </cfRule>
  </conditionalFormatting>
  <conditionalFormatting sqref="BW126:BW135">
    <cfRule type="expression" dxfId="15088" priority="1643">
      <formula>IF(BW126="Validar","Rojo","Verde")</formula>
    </cfRule>
    <cfRule type="colorScale" priority="1644">
      <colorScale>
        <cfvo type="min"/>
        <cfvo type="max"/>
        <color theme="0"/>
        <color theme="0"/>
      </colorScale>
    </cfRule>
    <cfRule type="expression" priority="1645">
      <formula>$F$23</formula>
    </cfRule>
    <cfRule type="expression" dxfId="15087" priority="1646">
      <formula>BV126&lt;0</formula>
    </cfRule>
  </conditionalFormatting>
  <conditionalFormatting sqref="BV6">
    <cfRule type="colorScale" priority="1503">
      <colorScale>
        <cfvo type="min"/>
        <cfvo type="max"/>
        <color theme="0"/>
        <color theme="0"/>
      </colorScale>
    </cfRule>
    <cfRule type="expression" dxfId="15086" priority="1504">
      <formula>BU6&lt;0</formula>
    </cfRule>
  </conditionalFormatting>
  <conditionalFormatting sqref="BV6">
    <cfRule type="expression" dxfId="15085"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5084" priority="1500">
      <formula>BU7&lt;0</formula>
    </cfRule>
  </conditionalFormatting>
  <conditionalFormatting sqref="BV7:BV8">
    <cfRule type="expression" dxfId="15083"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5082" priority="1465">
      <formula>CA9&lt;0</formula>
    </cfRule>
  </conditionalFormatting>
  <conditionalFormatting sqref="CB9:CB20">
    <cfRule type="expression" dxfId="15081"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5080" priority="1442">
      <formula>CA10&lt;0</formula>
    </cfRule>
  </conditionalFormatting>
  <conditionalFormatting sqref="CB11:CB14">
    <cfRule type="colorScale" priority="1462">
      <colorScale>
        <cfvo type="min"/>
        <cfvo type="max"/>
        <color theme="0"/>
        <color theme="0"/>
      </colorScale>
    </cfRule>
    <cfRule type="expression" dxfId="15079" priority="1463">
      <formula>CA11&lt;0</formula>
    </cfRule>
  </conditionalFormatting>
  <conditionalFormatting sqref="CB15">
    <cfRule type="colorScale" priority="1439">
      <colorScale>
        <cfvo type="min"/>
        <cfvo type="max"/>
        <color theme="0"/>
        <color theme="0"/>
      </colorScale>
    </cfRule>
    <cfRule type="expression" dxfId="15078" priority="1440">
      <formula>CA15&lt;0</formula>
    </cfRule>
  </conditionalFormatting>
  <conditionalFormatting sqref="CB16:CB17">
    <cfRule type="colorScale" priority="1460">
      <colorScale>
        <cfvo type="min"/>
        <cfvo type="max"/>
        <color theme="0"/>
        <color theme="0"/>
      </colorScale>
    </cfRule>
    <cfRule type="expression" dxfId="15077" priority="1461">
      <formula>CA16&lt;0</formula>
    </cfRule>
  </conditionalFormatting>
  <conditionalFormatting sqref="CB18">
    <cfRule type="colorScale" priority="1436">
      <colorScale>
        <cfvo type="min"/>
        <cfvo type="max"/>
        <color theme="0"/>
        <color theme="0"/>
      </colorScale>
    </cfRule>
    <cfRule type="expression" dxfId="15076" priority="1438">
      <formula>CA18&lt;0</formula>
    </cfRule>
  </conditionalFormatting>
  <conditionalFormatting sqref="CB19:CB20">
    <cfRule type="colorScale" priority="1458">
      <colorScale>
        <cfvo type="min"/>
        <cfvo type="max"/>
        <color theme="0"/>
        <color theme="0"/>
      </colorScale>
    </cfRule>
    <cfRule type="expression" dxfId="15075" priority="1459">
      <formula>CA19&lt;0</formula>
    </cfRule>
  </conditionalFormatting>
  <conditionalFormatting sqref="CB23">
    <cfRule type="colorScale" priority="1433">
      <colorScale>
        <cfvo type="min"/>
        <cfvo type="max"/>
        <color theme="0"/>
        <color theme="0"/>
      </colorScale>
    </cfRule>
    <cfRule type="expression" dxfId="15074" priority="1434">
      <formula>CA23&lt;0</formula>
    </cfRule>
  </conditionalFormatting>
  <conditionalFormatting sqref="CB23:CB31">
    <cfRule type="expression" dxfId="15073"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5072" priority="1457">
      <formula>CA24&lt;0</formula>
    </cfRule>
  </conditionalFormatting>
  <conditionalFormatting sqref="CB25">
    <cfRule type="colorScale" priority="1454">
      <colorScale>
        <cfvo type="min"/>
        <cfvo type="max"/>
        <color theme="0"/>
        <color theme="0"/>
      </colorScale>
    </cfRule>
    <cfRule type="expression" dxfId="15071" priority="1455">
      <formula>CA25&lt;0</formula>
    </cfRule>
  </conditionalFormatting>
  <conditionalFormatting sqref="CB26">
    <cfRule type="colorScale" priority="1431">
      <colorScale>
        <cfvo type="min"/>
        <cfvo type="max"/>
        <color theme="0"/>
        <color theme="0"/>
      </colorScale>
    </cfRule>
    <cfRule type="expression" dxfId="15070" priority="1432">
      <formula>CA26&lt;0</formula>
    </cfRule>
  </conditionalFormatting>
  <conditionalFormatting sqref="CB27">
    <cfRule type="colorScale" priority="1452">
      <colorScale>
        <cfvo type="min"/>
        <cfvo type="max"/>
        <color theme="0"/>
        <color theme="0"/>
      </colorScale>
    </cfRule>
    <cfRule type="expression" dxfId="15069" priority="1453">
      <formula>CA27&lt;0</formula>
    </cfRule>
  </conditionalFormatting>
  <conditionalFormatting sqref="CB28">
    <cfRule type="colorScale" priority="1450">
      <colorScale>
        <cfvo type="min"/>
        <cfvo type="max"/>
        <color theme="0"/>
        <color theme="0"/>
      </colorScale>
    </cfRule>
    <cfRule type="expression" dxfId="15068" priority="1451">
      <formula>CA28&lt;0</formula>
    </cfRule>
  </conditionalFormatting>
  <conditionalFormatting sqref="CB29">
    <cfRule type="colorScale" priority="1428">
      <colorScale>
        <cfvo type="min"/>
        <cfvo type="max"/>
        <color theme="0"/>
        <color theme="0"/>
      </colorScale>
    </cfRule>
    <cfRule type="expression" dxfId="15067" priority="1430">
      <formula>CA29&lt;0</formula>
    </cfRule>
  </conditionalFormatting>
  <conditionalFormatting sqref="CB30">
    <cfRule type="colorScale" priority="1448">
      <colorScale>
        <cfvo type="min"/>
        <cfvo type="max"/>
        <color theme="0"/>
        <color theme="0"/>
      </colorScale>
    </cfRule>
    <cfRule type="expression" dxfId="15066" priority="1449">
      <formula>CA30&lt;0</formula>
    </cfRule>
  </conditionalFormatting>
  <conditionalFormatting sqref="CB31">
    <cfRule type="colorScale" priority="1446">
      <colorScale>
        <cfvo type="min"/>
        <cfvo type="max"/>
        <color theme="0"/>
        <color theme="0"/>
      </colorScale>
    </cfRule>
    <cfRule type="expression" dxfId="15065"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5064" priority="1426">
      <formula>CA39&lt;0</formula>
    </cfRule>
  </conditionalFormatting>
  <conditionalFormatting sqref="CB39:CB107">
    <cfRule type="expression" dxfId="15063"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5062"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5061"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5060" priority="1470">
      <formula>CA69&lt;0</formula>
    </cfRule>
  </conditionalFormatting>
  <conditionalFormatting sqref="CB82 CB92 CB103 CB107">
    <cfRule type="expression" dxfId="15059"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5058"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5057"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5056"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5055"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5054"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5053" priority="1479">
      <formula>CA105&lt;0</formula>
    </cfRule>
  </conditionalFormatting>
  <conditionalFormatting sqref="CB110">
    <cfRule type="colorScale" priority="1480">
      <colorScale>
        <cfvo type="min"/>
        <cfvo type="max"/>
        <color theme="0"/>
        <color theme="0"/>
      </colorScale>
    </cfRule>
    <cfRule type="expression" dxfId="15052"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5051"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5050"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5049" priority="1414">
      <formula>CA125&lt;0</formula>
    </cfRule>
  </conditionalFormatting>
  <conditionalFormatting sqref="CB125:CB135">
    <cfRule type="expression" dxfId="15048" priority="1411">
      <formula>IF(CB125="Validar","Rojo","Verde")</formula>
    </cfRule>
  </conditionalFormatting>
  <conditionalFormatting sqref="CB126:CB132">
    <cfRule type="colorScale" priority="1488">
      <colorScale>
        <cfvo type="min"/>
        <cfvo type="max"/>
        <color theme="0"/>
        <color theme="0"/>
      </colorScale>
    </cfRule>
    <cfRule type="expression" dxfId="15047"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5046"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5045" priority="1484">
      <formula>CA135&lt;0</formula>
    </cfRule>
  </conditionalFormatting>
  <conditionalFormatting sqref="CB110:CC111">
    <cfRule type="expression" dxfId="15044" priority="1355">
      <formula>IF(CB110="Validar","Rojo","Verde")</formula>
    </cfRule>
  </conditionalFormatting>
  <conditionalFormatting sqref="CB117:CC123">
    <cfRule type="expression" dxfId="15043"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5042" priority="1405">
      <formula>CB40&lt;0</formula>
    </cfRule>
  </conditionalFormatting>
  <conditionalFormatting sqref="CC40:CC67">
    <cfRule type="expression" dxfId="15041"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5040" priority="1408">
      <formula>CB67&lt;0</formula>
    </cfRule>
  </conditionalFormatting>
  <conditionalFormatting sqref="CC69">
    <cfRule type="colorScale" priority="1400">
      <colorScale>
        <cfvo type="min"/>
        <cfvo type="max"/>
        <color theme="0"/>
        <color theme="0"/>
      </colorScale>
    </cfRule>
    <cfRule type="expression" dxfId="15039" priority="1401">
      <formula>CB69&lt;0</formula>
    </cfRule>
  </conditionalFormatting>
  <conditionalFormatting sqref="CC69:CC81">
    <cfRule type="expression" priority="1398">
      <formula>#REF!</formula>
    </cfRule>
  </conditionalFormatting>
  <conditionalFormatting sqref="CC69:CC82">
    <cfRule type="expression" dxfId="15038" priority="1396">
      <formula>IF(CC69="Validar","Rojo","Verde")</formula>
    </cfRule>
  </conditionalFormatting>
  <conditionalFormatting sqref="CC70:CC78">
    <cfRule type="colorScale" priority="1397">
      <colorScale>
        <cfvo type="min"/>
        <cfvo type="max"/>
        <color theme="0"/>
        <color theme="0"/>
      </colorScale>
    </cfRule>
    <cfRule type="expression" dxfId="15037" priority="1399">
      <formula>CB70&lt;0</formula>
    </cfRule>
  </conditionalFormatting>
  <conditionalFormatting sqref="CC79:CC81">
    <cfRule type="colorScale" priority="1409">
      <colorScale>
        <cfvo type="min"/>
        <cfvo type="max"/>
        <color theme="0"/>
        <color theme="0"/>
      </colorScale>
    </cfRule>
    <cfRule type="expression" dxfId="15036"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5035" priority="1395">
      <formula>CB84&lt;0</formula>
    </cfRule>
  </conditionalFormatting>
  <conditionalFormatting sqref="CC84:CC91">
    <cfRule type="expression" priority="1392">
      <formula>#REF!</formula>
    </cfRule>
  </conditionalFormatting>
  <conditionalFormatting sqref="CC84:CC92">
    <cfRule type="expression" dxfId="15034" priority="1390">
      <formula>IF(CC84="Validar","Rojo","Verde")</formula>
    </cfRule>
  </conditionalFormatting>
  <conditionalFormatting sqref="CC85:CC91">
    <cfRule type="colorScale" priority="1391">
      <colorScale>
        <cfvo type="min"/>
        <cfvo type="max"/>
        <color theme="0"/>
        <color theme="0"/>
      </colorScale>
    </cfRule>
    <cfRule type="expression" dxfId="15033" priority="1393">
      <formula>CB85&lt;0</formula>
    </cfRule>
  </conditionalFormatting>
  <conditionalFormatting sqref="CC94">
    <cfRule type="colorScale" priority="1388">
      <colorScale>
        <cfvo type="min"/>
        <cfvo type="max"/>
        <color theme="0"/>
        <color theme="0"/>
      </colorScale>
    </cfRule>
    <cfRule type="expression" dxfId="15032" priority="1389">
      <formula>CB94&lt;0</formula>
    </cfRule>
  </conditionalFormatting>
  <conditionalFormatting sqref="CC94:CC102">
    <cfRule type="expression" priority="1382">
      <formula>#REF!</formula>
    </cfRule>
  </conditionalFormatting>
  <conditionalFormatting sqref="CC94:CC103">
    <cfRule type="expression" dxfId="15031" priority="1380">
      <formula>IF(CC94="Validar","Rojo","Verde")</formula>
    </cfRule>
  </conditionalFormatting>
  <conditionalFormatting sqref="CC95:CC100">
    <cfRule type="colorScale" priority="1386">
      <colorScale>
        <cfvo type="min"/>
        <cfvo type="max"/>
        <color theme="0"/>
        <color theme="0"/>
      </colorScale>
    </cfRule>
    <cfRule type="expression" dxfId="15030" priority="1387">
      <formula>CB95&lt;0</formula>
    </cfRule>
  </conditionalFormatting>
  <conditionalFormatting sqref="CC101">
    <cfRule type="colorScale" priority="1384">
      <colorScale>
        <cfvo type="min"/>
        <cfvo type="max"/>
        <color theme="0"/>
        <color theme="0"/>
      </colorScale>
    </cfRule>
    <cfRule type="expression" dxfId="15029" priority="1385">
      <formula>CB101&lt;0</formula>
    </cfRule>
  </conditionalFormatting>
  <conditionalFormatting sqref="CC102">
    <cfRule type="colorScale" priority="1381">
      <colorScale>
        <cfvo type="min"/>
        <cfvo type="max"/>
        <color theme="0"/>
        <color theme="0"/>
      </colorScale>
    </cfRule>
    <cfRule type="expression" dxfId="15028" priority="1383">
      <formula>CB102&lt;0</formula>
    </cfRule>
  </conditionalFormatting>
  <conditionalFormatting sqref="CC105">
    <cfRule type="colorScale" priority="1378">
      <colorScale>
        <cfvo type="min"/>
        <cfvo type="max"/>
        <color theme="0"/>
        <color theme="0"/>
      </colorScale>
    </cfRule>
    <cfRule type="expression" dxfId="15027" priority="1379">
      <formula>CB105&lt;0</formula>
    </cfRule>
  </conditionalFormatting>
  <conditionalFormatting sqref="CC105:CC106">
    <cfRule type="expression" priority="1376">
      <formula>#REF!</formula>
    </cfRule>
  </conditionalFormatting>
  <conditionalFormatting sqref="CC105:CC107">
    <cfRule type="expression" dxfId="15026" priority="1374">
      <formula>IF(CC105="Validar","Rojo","Verde")</formula>
    </cfRule>
  </conditionalFormatting>
  <conditionalFormatting sqref="CC106">
    <cfRule type="colorScale" priority="1375">
      <colorScale>
        <cfvo type="min"/>
        <cfvo type="max"/>
        <color theme="0"/>
        <color theme="0"/>
      </colorScale>
    </cfRule>
    <cfRule type="expression" dxfId="15025" priority="1377">
      <formula>CB106&lt;0</formula>
    </cfRule>
  </conditionalFormatting>
  <conditionalFormatting sqref="CC110">
    <cfRule type="colorScale" priority="1366">
      <colorScale>
        <cfvo type="min"/>
        <cfvo type="max"/>
        <color theme="0"/>
        <color theme="0"/>
      </colorScale>
    </cfRule>
    <cfRule type="expression" dxfId="15024"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5023" priority="1358">
      <formula>CB111&lt;0</formula>
    </cfRule>
  </conditionalFormatting>
  <conditionalFormatting sqref="CC117">
    <cfRule type="colorScale" priority="1372">
      <colorScale>
        <cfvo type="min"/>
        <cfvo type="max"/>
        <color theme="0"/>
        <color theme="0"/>
      </colorScale>
    </cfRule>
    <cfRule type="expression" dxfId="15022"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5021" priority="1371">
      <formula>CB118&lt;0</formula>
    </cfRule>
  </conditionalFormatting>
  <conditionalFormatting sqref="CC126:CC135">
    <cfRule type="expression" dxfId="15020" priority="1493">
      <formula>IF(CC126="Validar","Rojo","Verde")</formula>
    </cfRule>
    <cfRule type="colorScale" priority="1494">
      <colorScale>
        <cfvo type="min"/>
        <cfvo type="max"/>
        <color theme="0"/>
        <color theme="0"/>
      </colorScale>
    </cfRule>
    <cfRule type="expression" priority="1495">
      <formula>$F$23</formula>
    </cfRule>
    <cfRule type="expression" dxfId="15019" priority="1496">
      <formula>CB126&lt;0</formula>
    </cfRule>
  </conditionalFormatting>
  <conditionalFormatting sqref="CB6">
    <cfRule type="colorScale" priority="1353">
      <colorScale>
        <cfvo type="min"/>
        <cfvo type="max"/>
        <color theme="0"/>
        <color theme="0"/>
      </colorScale>
    </cfRule>
    <cfRule type="expression" dxfId="15018" priority="1354">
      <formula>CA6&lt;0</formula>
    </cfRule>
  </conditionalFormatting>
  <conditionalFormatting sqref="CB6">
    <cfRule type="expression" dxfId="15017"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5016" priority="1350">
      <formula>CA7&lt;0</formula>
    </cfRule>
  </conditionalFormatting>
  <conditionalFormatting sqref="CB7:CB8">
    <cfRule type="expression" dxfId="15015"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5014" priority="1315">
      <formula>CE9&lt;0</formula>
    </cfRule>
  </conditionalFormatting>
  <conditionalFormatting sqref="CF9:CF20">
    <cfRule type="expression" dxfId="15013"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5012" priority="1292">
      <formula>CE10&lt;0</formula>
    </cfRule>
  </conditionalFormatting>
  <conditionalFormatting sqref="CF11:CF14">
    <cfRule type="colorScale" priority="1312">
      <colorScale>
        <cfvo type="min"/>
        <cfvo type="max"/>
        <color theme="0"/>
        <color theme="0"/>
      </colorScale>
    </cfRule>
    <cfRule type="expression" dxfId="15011" priority="1313">
      <formula>CE11&lt;0</formula>
    </cfRule>
  </conditionalFormatting>
  <conditionalFormatting sqref="CF15">
    <cfRule type="colorScale" priority="1289">
      <colorScale>
        <cfvo type="min"/>
        <cfvo type="max"/>
        <color theme="0"/>
        <color theme="0"/>
      </colorScale>
    </cfRule>
    <cfRule type="expression" dxfId="15010" priority="1290">
      <formula>CE15&lt;0</formula>
    </cfRule>
  </conditionalFormatting>
  <conditionalFormatting sqref="CF16:CF17">
    <cfRule type="colorScale" priority="1310">
      <colorScale>
        <cfvo type="min"/>
        <cfvo type="max"/>
        <color theme="0"/>
        <color theme="0"/>
      </colorScale>
    </cfRule>
    <cfRule type="expression" dxfId="15009" priority="1311">
      <formula>CE16&lt;0</formula>
    </cfRule>
  </conditionalFormatting>
  <conditionalFormatting sqref="CF18">
    <cfRule type="colorScale" priority="1286">
      <colorScale>
        <cfvo type="min"/>
        <cfvo type="max"/>
        <color theme="0"/>
        <color theme="0"/>
      </colorScale>
    </cfRule>
    <cfRule type="expression" dxfId="15008" priority="1288">
      <formula>CE18&lt;0</formula>
    </cfRule>
  </conditionalFormatting>
  <conditionalFormatting sqref="CF19:CF20">
    <cfRule type="colorScale" priority="1308">
      <colorScale>
        <cfvo type="min"/>
        <cfvo type="max"/>
        <color theme="0"/>
        <color theme="0"/>
      </colorScale>
    </cfRule>
    <cfRule type="expression" dxfId="15007" priority="1309">
      <formula>CE19&lt;0</formula>
    </cfRule>
  </conditionalFormatting>
  <conditionalFormatting sqref="CF23">
    <cfRule type="colorScale" priority="1283">
      <colorScale>
        <cfvo type="min"/>
        <cfvo type="max"/>
        <color theme="0"/>
        <color theme="0"/>
      </colorScale>
    </cfRule>
    <cfRule type="expression" dxfId="15006" priority="1284">
      <formula>CE23&lt;0</formula>
    </cfRule>
  </conditionalFormatting>
  <conditionalFormatting sqref="CF23:CF31">
    <cfRule type="expression" dxfId="15005"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5004" priority="1307">
      <formula>CE24&lt;0</formula>
    </cfRule>
  </conditionalFormatting>
  <conditionalFormatting sqref="CF25">
    <cfRule type="colorScale" priority="1304">
      <colorScale>
        <cfvo type="min"/>
        <cfvo type="max"/>
        <color theme="0"/>
        <color theme="0"/>
      </colorScale>
    </cfRule>
    <cfRule type="expression" dxfId="15003" priority="1305">
      <formula>CE25&lt;0</formula>
    </cfRule>
  </conditionalFormatting>
  <conditionalFormatting sqref="CF26">
    <cfRule type="colorScale" priority="1281">
      <colorScale>
        <cfvo type="min"/>
        <cfvo type="max"/>
        <color theme="0"/>
        <color theme="0"/>
      </colorScale>
    </cfRule>
    <cfRule type="expression" dxfId="15002" priority="1282">
      <formula>CE26&lt;0</formula>
    </cfRule>
  </conditionalFormatting>
  <conditionalFormatting sqref="CF27">
    <cfRule type="colorScale" priority="1302">
      <colorScale>
        <cfvo type="min"/>
        <cfvo type="max"/>
        <color theme="0"/>
        <color theme="0"/>
      </colorScale>
    </cfRule>
    <cfRule type="expression" dxfId="15001" priority="1303">
      <formula>CE27&lt;0</formula>
    </cfRule>
  </conditionalFormatting>
  <conditionalFormatting sqref="CF28">
    <cfRule type="colorScale" priority="1300">
      <colorScale>
        <cfvo type="min"/>
        <cfvo type="max"/>
        <color theme="0"/>
        <color theme="0"/>
      </colorScale>
    </cfRule>
    <cfRule type="expression" dxfId="15000" priority="1301">
      <formula>CE28&lt;0</formula>
    </cfRule>
  </conditionalFormatting>
  <conditionalFormatting sqref="CF29">
    <cfRule type="colorScale" priority="1278">
      <colorScale>
        <cfvo type="min"/>
        <cfvo type="max"/>
        <color theme="0"/>
        <color theme="0"/>
      </colorScale>
    </cfRule>
    <cfRule type="expression" dxfId="14999" priority="1280">
      <formula>CE29&lt;0</formula>
    </cfRule>
  </conditionalFormatting>
  <conditionalFormatting sqref="CF30">
    <cfRule type="colorScale" priority="1298">
      <colorScale>
        <cfvo type="min"/>
        <cfvo type="max"/>
        <color theme="0"/>
        <color theme="0"/>
      </colorScale>
    </cfRule>
    <cfRule type="expression" dxfId="14998" priority="1299">
      <formula>CE30&lt;0</formula>
    </cfRule>
  </conditionalFormatting>
  <conditionalFormatting sqref="CF31">
    <cfRule type="colorScale" priority="1296">
      <colorScale>
        <cfvo type="min"/>
        <cfvo type="max"/>
        <color theme="0"/>
        <color theme="0"/>
      </colorScale>
    </cfRule>
    <cfRule type="expression" dxfId="14997"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4996" priority="1276">
      <formula>CE39&lt;0</formula>
    </cfRule>
  </conditionalFormatting>
  <conditionalFormatting sqref="CF39:CF107">
    <cfRule type="expression" dxfId="14995"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4994"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4993"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4992" priority="1320">
      <formula>CE69&lt;0</formula>
    </cfRule>
  </conditionalFormatting>
  <conditionalFormatting sqref="CF82 CF92 CF103 CF107">
    <cfRule type="expression" dxfId="14991"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4990"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4989"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4988"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4987"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4986"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4985" priority="1329">
      <formula>CE105&lt;0</formula>
    </cfRule>
  </conditionalFormatting>
  <conditionalFormatting sqref="CF110">
    <cfRule type="colorScale" priority="1330">
      <colorScale>
        <cfvo type="min"/>
        <cfvo type="max"/>
        <color theme="0"/>
        <color theme="0"/>
      </colorScale>
    </cfRule>
    <cfRule type="expression" dxfId="14984"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4983"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4982"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4981" priority="1264">
      <formula>CE125&lt;0</formula>
    </cfRule>
  </conditionalFormatting>
  <conditionalFormatting sqref="CF125:CF135">
    <cfRule type="expression" dxfId="14980" priority="1261">
      <formula>IF(CF125="Validar","Rojo","Verde")</formula>
    </cfRule>
  </conditionalFormatting>
  <conditionalFormatting sqref="CF126:CF132">
    <cfRule type="colorScale" priority="1338">
      <colorScale>
        <cfvo type="min"/>
        <cfvo type="max"/>
        <color theme="0"/>
        <color theme="0"/>
      </colorScale>
    </cfRule>
    <cfRule type="expression" dxfId="14979"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4978"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4977" priority="1334">
      <formula>CE135&lt;0</formula>
    </cfRule>
  </conditionalFormatting>
  <conditionalFormatting sqref="CF110:CG111">
    <cfRule type="expression" dxfId="14976" priority="1205">
      <formula>IF(CF110="Validar","Rojo","Verde")</formula>
    </cfRule>
  </conditionalFormatting>
  <conditionalFormatting sqref="CF117:CG123">
    <cfRule type="expression" dxfId="14975"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4974" priority="1255">
      <formula>CF40&lt;0</formula>
    </cfRule>
  </conditionalFormatting>
  <conditionalFormatting sqref="CG40:CG67">
    <cfRule type="expression" dxfId="14973"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4972" priority="1258">
      <formula>CF67&lt;0</formula>
    </cfRule>
  </conditionalFormatting>
  <conditionalFormatting sqref="CG69">
    <cfRule type="colorScale" priority="1250">
      <colorScale>
        <cfvo type="min"/>
        <cfvo type="max"/>
        <color theme="0"/>
        <color theme="0"/>
      </colorScale>
    </cfRule>
    <cfRule type="expression" dxfId="14971" priority="1251">
      <formula>CF69&lt;0</formula>
    </cfRule>
  </conditionalFormatting>
  <conditionalFormatting sqref="CG69:CG81">
    <cfRule type="expression" priority="1248">
      <formula>#REF!</formula>
    </cfRule>
  </conditionalFormatting>
  <conditionalFormatting sqref="CG69:CG82">
    <cfRule type="expression" dxfId="14970" priority="1246">
      <formula>IF(CG69="Validar","Rojo","Verde")</formula>
    </cfRule>
  </conditionalFormatting>
  <conditionalFormatting sqref="CG70:CG78">
    <cfRule type="colorScale" priority="1247">
      <colorScale>
        <cfvo type="min"/>
        <cfvo type="max"/>
        <color theme="0"/>
        <color theme="0"/>
      </colorScale>
    </cfRule>
    <cfRule type="expression" dxfId="14969" priority="1249">
      <formula>CF70&lt;0</formula>
    </cfRule>
  </conditionalFormatting>
  <conditionalFormatting sqref="CG79:CG81">
    <cfRule type="colorScale" priority="1259">
      <colorScale>
        <cfvo type="min"/>
        <cfvo type="max"/>
        <color theme="0"/>
        <color theme="0"/>
      </colorScale>
    </cfRule>
    <cfRule type="expression" dxfId="14968"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4967" priority="1245">
      <formula>CF84&lt;0</formula>
    </cfRule>
  </conditionalFormatting>
  <conditionalFormatting sqref="CG84:CG91">
    <cfRule type="expression" priority="1242">
      <formula>#REF!</formula>
    </cfRule>
  </conditionalFormatting>
  <conditionalFormatting sqref="CG84:CG92">
    <cfRule type="expression" dxfId="14966" priority="1240">
      <formula>IF(CG84="Validar","Rojo","Verde")</formula>
    </cfRule>
  </conditionalFormatting>
  <conditionalFormatting sqref="CG85:CG91">
    <cfRule type="colorScale" priority="1241">
      <colorScale>
        <cfvo type="min"/>
        <cfvo type="max"/>
        <color theme="0"/>
        <color theme="0"/>
      </colorScale>
    </cfRule>
    <cfRule type="expression" dxfId="14965" priority="1243">
      <formula>CF85&lt;0</formula>
    </cfRule>
  </conditionalFormatting>
  <conditionalFormatting sqref="CG94">
    <cfRule type="colorScale" priority="1238">
      <colorScale>
        <cfvo type="min"/>
        <cfvo type="max"/>
        <color theme="0"/>
        <color theme="0"/>
      </colorScale>
    </cfRule>
    <cfRule type="expression" dxfId="14964" priority="1239">
      <formula>CF94&lt;0</formula>
    </cfRule>
  </conditionalFormatting>
  <conditionalFormatting sqref="CG94:CG102">
    <cfRule type="expression" priority="1232">
      <formula>#REF!</formula>
    </cfRule>
  </conditionalFormatting>
  <conditionalFormatting sqref="CG94:CG103">
    <cfRule type="expression" dxfId="14963" priority="1230">
      <formula>IF(CG94="Validar","Rojo","Verde")</formula>
    </cfRule>
  </conditionalFormatting>
  <conditionalFormatting sqref="CG95:CG100">
    <cfRule type="colorScale" priority="1236">
      <colorScale>
        <cfvo type="min"/>
        <cfvo type="max"/>
        <color theme="0"/>
        <color theme="0"/>
      </colorScale>
    </cfRule>
    <cfRule type="expression" dxfId="14962" priority="1237">
      <formula>CF95&lt;0</formula>
    </cfRule>
  </conditionalFormatting>
  <conditionalFormatting sqref="CG101">
    <cfRule type="colorScale" priority="1234">
      <colorScale>
        <cfvo type="min"/>
        <cfvo type="max"/>
        <color theme="0"/>
        <color theme="0"/>
      </colorScale>
    </cfRule>
    <cfRule type="expression" dxfId="14961" priority="1235">
      <formula>CF101&lt;0</formula>
    </cfRule>
  </conditionalFormatting>
  <conditionalFormatting sqref="CG102">
    <cfRule type="colorScale" priority="1231">
      <colorScale>
        <cfvo type="min"/>
        <cfvo type="max"/>
        <color theme="0"/>
        <color theme="0"/>
      </colorScale>
    </cfRule>
    <cfRule type="expression" dxfId="14960" priority="1233">
      <formula>CF102&lt;0</formula>
    </cfRule>
  </conditionalFormatting>
  <conditionalFormatting sqref="CG105">
    <cfRule type="colorScale" priority="1228">
      <colorScale>
        <cfvo type="min"/>
        <cfvo type="max"/>
        <color theme="0"/>
        <color theme="0"/>
      </colorScale>
    </cfRule>
    <cfRule type="expression" dxfId="14959" priority="1229">
      <formula>CF105&lt;0</formula>
    </cfRule>
  </conditionalFormatting>
  <conditionalFormatting sqref="CG105:CG106">
    <cfRule type="expression" priority="1226">
      <formula>#REF!</formula>
    </cfRule>
  </conditionalFormatting>
  <conditionalFormatting sqref="CG105:CG107">
    <cfRule type="expression" dxfId="14958" priority="1224">
      <formula>IF(CG105="Validar","Rojo","Verde")</formula>
    </cfRule>
  </conditionalFormatting>
  <conditionalFormatting sqref="CG106">
    <cfRule type="colorScale" priority="1225">
      <colorScale>
        <cfvo type="min"/>
        <cfvo type="max"/>
        <color theme="0"/>
        <color theme="0"/>
      </colorScale>
    </cfRule>
    <cfRule type="expression" dxfId="14957" priority="1227">
      <formula>CF106&lt;0</formula>
    </cfRule>
  </conditionalFormatting>
  <conditionalFormatting sqref="CG110">
    <cfRule type="colorScale" priority="1216">
      <colorScale>
        <cfvo type="min"/>
        <cfvo type="max"/>
        <color theme="0"/>
        <color theme="0"/>
      </colorScale>
    </cfRule>
    <cfRule type="expression" dxfId="14956"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4955" priority="1208">
      <formula>CF111&lt;0</formula>
    </cfRule>
  </conditionalFormatting>
  <conditionalFormatting sqref="CG117">
    <cfRule type="colorScale" priority="1222">
      <colorScale>
        <cfvo type="min"/>
        <cfvo type="max"/>
        <color theme="0"/>
        <color theme="0"/>
      </colorScale>
    </cfRule>
    <cfRule type="expression" dxfId="14954"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4953" priority="1221">
      <formula>CF118&lt;0</formula>
    </cfRule>
  </conditionalFormatting>
  <conditionalFormatting sqref="CG126:CG135">
    <cfRule type="expression" dxfId="14952" priority="1343">
      <formula>IF(CG126="Validar","Rojo","Verde")</formula>
    </cfRule>
    <cfRule type="colorScale" priority="1344">
      <colorScale>
        <cfvo type="min"/>
        <cfvo type="max"/>
        <color theme="0"/>
        <color theme="0"/>
      </colorScale>
    </cfRule>
    <cfRule type="expression" priority="1345">
      <formula>$F$23</formula>
    </cfRule>
    <cfRule type="expression" dxfId="14951" priority="1346">
      <formula>CF126&lt;0</formula>
    </cfRule>
  </conditionalFormatting>
  <conditionalFormatting sqref="CF6">
    <cfRule type="colorScale" priority="1203">
      <colorScale>
        <cfvo type="min"/>
        <cfvo type="max"/>
        <color theme="0"/>
        <color theme="0"/>
      </colorScale>
    </cfRule>
    <cfRule type="expression" dxfId="14950" priority="1204">
      <formula>CE6&lt;0</formula>
    </cfRule>
  </conditionalFormatting>
  <conditionalFormatting sqref="CF6">
    <cfRule type="expression" dxfId="14949"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4948" priority="1200">
      <formula>CE7&lt;0</formula>
    </cfRule>
  </conditionalFormatting>
  <conditionalFormatting sqref="CF7:CF8">
    <cfRule type="expression" dxfId="14947"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4946" priority="1165">
      <formula>CH9&lt;0</formula>
    </cfRule>
  </conditionalFormatting>
  <conditionalFormatting sqref="CI9:CI20">
    <cfRule type="expression" dxfId="14945"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4944" priority="1142">
      <formula>CH10&lt;0</formula>
    </cfRule>
  </conditionalFormatting>
  <conditionalFormatting sqref="CI11:CI14">
    <cfRule type="colorScale" priority="1162">
      <colorScale>
        <cfvo type="min"/>
        <cfvo type="max"/>
        <color theme="0"/>
        <color theme="0"/>
      </colorScale>
    </cfRule>
    <cfRule type="expression" dxfId="14943" priority="1163">
      <formula>CH11&lt;0</formula>
    </cfRule>
  </conditionalFormatting>
  <conditionalFormatting sqref="CI15">
    <cfRule type="colorScale" priority="1139">
      <colorScale>
        <cfvo type="min"/>
        <cfvo type="max"/>
        <color theme="0"/>
        <color theme="0"/>
      </colorScale>
    </cfRule>
    <cfRule type="expression" dxfId="14942" priority="1140">
      <formula>CH15&lt;0</formula>
    </cfRule>
  </conditionalFormatting>
  <conditionalFormatting sqref="CI16:CI17">
    <cfRule type="colorScale" priority="1160">
      <colorScale>
        <cfvo type="min"/>
        <cfvo type="max"/>
        <color theme="0"/>
        <color theme="0"/>
      </colorScale>
    </cfRule>
    <cfRule type="expression" dxfId="14941" priority="1161">
      <formula>CH16&lt;0</formula>
    </cfRule>
  </conditionalFormatting>
  <conditionalFormatting sqref="CI18">
    <cfRule type="colorScale" priority="1136">
      <colorScale>
        <cfvo type="min"/>
        <cfvo type="max"/>
        <color theme="0"/>
        <color theme="0"/>
      </colorScale>
    </cfRule>
    <cfRule type="expression" dxfId="14940" priority="1138">
      <formula>CH18&lt;0</formula>
    </cfRule>
  </conditionalFormatting>
  <conditionalFormatting sqref="CI19:CI20">
    <cfRule type="colorScale" priority="1158">
      <colorScale>
        <cfvo type="min"/>
        <cfvo type="max"/>
        <color theme="0"/>
        <color theme="0"/>
      </colorScale>
    </cfRule>
    <cfRule type="expression" dxfId="14939" priority="1159">
      <formula>CH19&lt;0</formula>
    </cfRule>
  </conditionalFormatting>
  <conditionalFormatting sqref="CI23">
    <cfRule type="colorScale" priority="1133">
      <colorScale>
        <cfvo type="min"/>
        <cfvo type="max"/>
        <color theme="0"/>
        <color theme="0"/>
      </colorScale>
    </cfRule>
    <cfRule type="expression" dxfId="14938" priority="1134">
      <formula>CH23&lt;0</formula>
    </cfRule>
  </conditionalFormatting>
  <conditionalFormatting sqref="CI23:CI31">
    <cfRule type="expression" dxfId="14937"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4936" priority="1157">
      <formula>CH24&lt;0</formula>
    </cfRule>
  </conditionalFormatting>
  <conditionalFormatting sqref="CI25">
    <cfRule type="colorScale" priority="1154">
      <colorScale>
        <cfvo type="min"/>
        <cfvo type="max"/>
        <color theme="0"/>
        <color theme="0"/>
      </colorScale>
    </cfRule>
    <cfRule type="expression" dxfId="14935" priority="1155">
      <formula>CH25&lt;0</formula>
    </cfRule>
  </conditionalFormatting>
  <conditionalFormatting sqref="CI26">
    <cfRule type="colorScale" priority="1131">
      <colorScale>
        <cfvo type="min"/>
        <cfvo type="max"/>
        <color theme="0"/>
        <color theme="0"/>
      </colorScale>
    </cfRule>
    <cfRule type="expression" dxfId="14934" priority="1132">
      <formula>CH26&lt;0</formula>
    </cfRule>
  </conditionalFormatting>
  <conditionalFormatting sqref="CI27">
    <cfRule type="colorScale" priority="1152">
      <colorScale>
        <cfvo type="min"/>
        <cfvo type="max"/>
        <color theme="0"/>
        <color theme="0"/>
      </colorScale>
    </cfRule>
    <cfRule type="expression" dxfId="14933" priority="1153">
      <formula>CH27&lt;0</formula>
    </cfRule>
  </conditionalFormatting>
  <conditionalFormatting sqref="CI28">
    <cfRule type="colorScale" priority="1150">
      <colorScale>
        <cfvo type="min"/>
        <cfvo type="max"/>
        <color theme="0"/>
        <color theme="0"/>
      </colorScale>
    </cfRule>
    <cfRule type="expression" dxfId="14932" priority="1151">
      <formula>CH28&lt;0</formula>
    </cfRule>
  </conditionalFormatting>
  <conditionalFormatting sqref="CI29">
    <cfRule type="colorScale" priority="1128">
      <colorScale>
        <cfvo type="min"/>
        <cfvo type="max"/>
        <color theme="0"/>
        <color theme="0"/>
      </colorScale>
    </cfRule>
    <cfRule type="expression" dxfId="14931" priority="1130">
      <formula>CH29&lt;0</formula>
    </cfRule>
  </conditionalFormatting>
  <conditionalFormatting sqref="CI30">
    <cfRule type="colorScale" priority="1148">
      <colorScale>
        <cfvo type="min"/>
        <cfvo type="max"/>
        <color theme="0"/>
        <color theme="0"/>
      </colorScale>
    </cfRule>
    <cfRule type="expression" dxfId="14930" priority="1149">
      <formula>CH30&lt;0</formula>
    </cfRule>
  </conditionalFormatting>
  <conditionalFormatting sqref="CI31">
    <cfRule type="colorScale" priority="1146">
      <colorScale>
        <cfvo type="min"/>
        <cfvo type="max"/>
        <color theme="0"/>
        <color theme="0"/>
      </colorScale>
    </cfRule>
    <cfRule type="expression" dxfId="14929"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4928" priority="1126">
      <formula>CH39&lt;0</formula>
    </cfRule>
  </conditionalFormatting>
  <conditionalFormatting sqref="CI39:CI107">
    <cfRule type="expression" dxfId="14927"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4926"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4925"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4924" priority="1170">
      <formula>CH69&lt;0</formula>
    </cfRule>
  </conditionalFormatting>
  <conditionalFormatting sqref="CI82 CI92 CI103 CI107">
    <cfRule type="expression" dxfId="14923"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4922"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4921"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4920"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4919"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4918"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4917" priority="1179">
      <formula>CH105&lt;0</formula>
    </cfRule>
  </conditionalFormatting>
  <conditionalFormatting sqref="CI110">
    <cfRule type="colorScale" priority="1180">
      <colorScale>
        <cfvo type="min"/>
        <cfvo type="max"/>
        <color theme="0"/>
        <color theme="0"/>
      </colorScale>
    </cfRule>
    <cfRule type="expression" dxfId="14916"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4915"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4914"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4913" priority="1114">
      <formula>CH125&lt;0</formula>
    </cfRule>
  </conditionalFormatting>
  <conditionalFormatting sqref="CI125:CI135">
    <cfRule type="expression" dxfId="14912" priority="1111">
      <formula>IF(CI125="Validar","Rojo","Verde")</formula>
    </cfRule>
  </conditionalFormatting>
  <conditionalFormatting sqref="CI126:CI132">
    <cfRule type="colorScale" priority="1188">
      <colorScale>
        <cfvo type="min"/>
        <cfvo type="max"/>
        <color theme="0"/>
        <color theme="0"/>
      </colorScale>
    </cfRule>
    <cfRule type="expression" dxfId="14911"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4910"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4909" priority="1184">
      <formula>CH135&lt;0</formula>
    </cfRule>
  </conditionalFormatting>
  <conditionalFormatting sqref="CI110:CJ111">
    <cfRule type="expression" dxfId="14908" priority="1055">
      <formula>IF(CI110="Validar","Rojo","Verde")</formula>
    </cfRule>
  </conditionalFormatting>
  <conditionalFormatting sqref="CI117:CJ123">
    <cfRule type="expression" dxfId="14907"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4906" priority="1105">
      <formula>CI40&lt;0</formula>
    </cfRule>
  </conditionalFormatting>
  <conditionalFormatting sqref="CJ40:CJ67">
    <cfRule type="expression" dxfId="14905"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4904" priority="1108">
      <formula>CI67&lt;0</formula>
    </cfRule>
  </conditionalFormatting>
  <conditionalFormatting sqref="CJ69">
    <cfRule type="colorScale" priority="1100">
      <colorScale>
        <cfvo type="min"/>
        <cfvo type="max"/>
        <color theme="0"/>
        <color theme="0"/>
      </colorScale>
    </cfRule>
    <cfRule type="expression" dxfId="14903" priority="1101">
      <formula>CI69&lt;0</formula>
    </cfRule>
  </conditionalFormatting>
  <conditionalFormatting sqref="CJ69:CJ81">
    <cfRule type="expression" priority="1098">
      <formula>#REF!</formula>
    </cfRule>
  </conditionalFormatting>
  <conditionalFormatting sqref="CJ69:CJ82">
    <cfRule type="expression" dxfId="14902" priority="1096">
      <formula>IF(CJ69="Validar","Rojo","Verde")</formula>
    </cfRule>
  </conditionalFormatting>
  <conditionalFormatting sqref="CJ70:CJ78">
    <cfRule type="colorScale" priority="1097">
      <colorScale>
        <cfvo type="min"/>
        <cfvo type="max"/>
        <color theme="0"/>
        <color theme="0"/>
      </colorScale>
    </cfRule>
    <cfRule type="expression" dxfId="14901" priority="1099">
      <formula>CI70&lt;0</formula>
    </cfRule>
  </conditionalFormatting>
  <conditionalFormatting sqref="CJ79:CJ81">
    <cfRule type="colorScale" priority="1109">
      <colorScale>
        <cfvo type="min"/>
        <cfvo type="max"/>
        <color theme="0"/>
        <color theme="0"/>
      </colorScale>
    </cfRule>
    <cfRule type="expression" dxfId="14900"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4899" priority="1095">
      <formula>CI84&lt;0</formula>
    </cfRule>
  </conditionalFormatting>
  <conditionalFormatting sqref="CJ84:CJ91">
    <cfRule type="expression" priority="1092">
      <formula>#REF!</formula>
    </cfRule>
  </conditionalFormatting>
  <conditionalFormatting sqref="CJ84:CJ92">
    <cfRule type="expression" dxfId="14898" priority="1090">
      <formula>IF(CJ84="Validar","Rojo","Verde")</formula>
    </cfRule>
  </conditionalFormatting>
  <conditionalFormatting sqref="CJ85:CJ91">
    <cfRule type="colorScale" priority="1091">
      <colorScale>
        <cfvo type="min"/>
        <cfvo type="max"/>
        <color theme="0"/>
        <color theme="0"/>
      </colorScale>
    </cfRule>
    <cfRule type="expression" dxfId="14897" priority="1093">
      <formula>CI85&lt;0</formula>
    </cfRule>
  </conditionalFormatting>
  <conditionalFormatting sqref="CJ94">
    <cfRule type="colorScale" priority="1088">
      <colorScale>
        <cfvo type="min"/>
        <cfvo type="max"/>
        <color theme="0"/>
        <color theme="0"/>
      </colorScale>
    </cfRule>
    <cfRule type="expression" dxfId="14896" priority="1089">
      <formula>CI94&lt;0</formula>
    </cfRule>
  </conditionalFormatting>
  <conditionalFormatting sqref="CJ94:CJ102">
    <cfRule type="expression" priority="1082">
      <formula>#REF!</formula>
    </cfRule>
  </conditionalFormatting>
  <conditionalFormatting sqref="CJ94:CJ103">
    <cfRule type="expression" dxfId="14895" priority="1080">
      <formula>IF(CJ94="Validar","Rojo","Verde")</formula>
    </cfRule>
  </conditionalFormatting>
  <conditionalFormatting sqref="CJ95:CJ100">
    <cfRule type="colorScale" priority="1086">
      <colorScale>
        <cfvo type="min"/>
        <cfvo type="max"/>
        <color theme="0"/>
        <color theme="0"/>
      </colorScale>
    </cfRule>
    <cfRule type="expression" dxfId="14894" priority="1087">
      <formula>CI95&lt;0</formula>
    </cfRule>
  </conditionalFormatting>
  <conditionalFormatting sqref="CJ101">
    <cfRule type="colorScale" priority="1084">
      <colorScale>
        <cfvo type="min"/>
        <cfvo type="max"/>
        <color theme="0"/>
        <color theme="0"/>
      </colorScale>
    </cfRule>
    <cfRule type="expression" dxfId="14893" priority="1085">
      <formula>CI101&lt;0</formula>
    </cfRule>
  </conditionalFormatting>
  <conditionalFormatting sqref="CJ102">
    <cfRule type="colorScale" priority="1081">
      <colorScale>
        <cfvo type="min"/>
        <cfvo type="max"/>
        <color theme="0"/>
        <color theme="0"/>
      </colorScale>
    </cfRule>
    <cfRule type="expression" dxfId="14892" priority="1083">
      <formula>CI102&lt;0</formula>
    </cfRule>
  </conditionalFormatting>
  <conditionalFormatting sqref="CJ105">
    <cfRule type="colorScale" priority="1078">
      <colorScale>
        <cfvo type="min"/>
        <cfvo type="max"/>
        <color theme="0"/>
        <color theme="0"/>
      </colorScale>
    </cfRule>
    <cfRule type="expression" dxfId="14891" priority="1079">
      <formula>CI105&lt;0</formula>
    </cfRule>
  </conditionalFormatting>
  <conditionalFormatting sqref="CJ105:CJ106">
    <cfRule type="expression" priority="1076">
      <formula>#REF!</formula>
    </cfRule>
  </conditionalFormatting>
  <conditionalFormatting sqref="CJ105:CJ107">
    <cfRule type="expression" dxfId="14890" priority="1074">
      <formula>IF(CJ105="Validar","Rojo","Verde")</formula>
    </cfRule>
  </conditionalFormatting>
  <conditionalFormatting sqref="CJ106">
    <cfRule type="colorScale" priority="1075">
      <colorScale>
        <cfvo type="min"/>
        <cfvo type="max"/>
        <color theme="0"/>
        <color theme="0"/>
      </colorScale>
    </cfRule>
    <cfRule type="expression" dxfId="14889" priority="1077">
      <formula>CI106&lt;0</formula>
    </cfRule>
  </conditionalFormatting>
  <conditionalFormatting sqref="CJ110">
    <cfRule type="colorScale" priority="1066">
      <colorScale>
        <cfvo type="min"/>
        <cfvo type="max"/>
        <color theme="0"/>
        <color theme="0"/>
      </colorScale>
    </cfRule>
    <cfRule type="expression" dxfId="14888"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4887" priority="1058">
      <formula>CI111&lt;0</formula>
    </cfRule>
  </conditionalFormatting>
  <conditionalFormatting sqref="CJ117">
    <cfRule type="colorScale" priority="1072">
      <colorScale>
        <cfvo type="min"/>
        <cfvo type="max"/>
        <color theme="0"/>
        <color theme="0"/>
      </colorScale>
    </cfRule>
    <cfRule type="expression" dxfId="14886"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4885" priority="1071">
      <formula>CI118&lt;0</formula>
    </cfRule>
  </conditionalFormatting>
  <conditionalFormatting sqref="CJ126:CJ135">
    <cfRule type="expression" dxfId="14884" priority="1193">
      <formula>IF(CJ126="Validar","Rojo","Verde")</formula>
    </cfRule>
    <cfRule type="colorScale" priority="1194">
      <colorScale>
        <cfvo type="min"/>
        <cfvo type="max"/>
        <color theme="0"/>
        <color theme="0"/>
      </colorScale>
    </cfRule>
    <cfRule type="expression" priority="1195">
      <formula>$F$23</formula>
    </cfRule>
    <cfRule type="expression" dxfId="14883" priority="1196">
      <formula>CI126&lt;0</formula>
    </cfRule>
  </conditionalFormatting>
  <conditionalFormatting sqref="CI6">
    <cfRule type="colorScale" priority="1053">
      <colorScale>
        <cfvo type="min"/>
        <cfvo type="max"/>
        <color theme="0"/>
        <color theme="0"/>
      </colorScale>
    </cfRule>
    <cfRule type="expression" dxfId="14882" priority="1054">
      <formula>CH6&lt;0</formula>
    </cfRule>
  </conditionalFormatting>
  <conditionalFormatting sqref="CI6">
    <cfRule type="expression" dxfId="14881"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4880" priority="1050">
      <formula>CH7&lt;0</formula>
    </cfRule>
  </conditionalFormatting>
  <conditionalFormatting sqref="CI7:CI8">
    <cfRule type="expression" dxfId="14879"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4878" priority="1015">
      <formula>CL9&lt;0</formula>
    </cfRule>
  </conditionalFormatting>
  <conditionalFormatting sqref="CM9:CM20">
    <cfRule type="expression" dxfId="14877"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4876" priority="992">
      <formula>CL10&lt;0</formula>
    </cfRule>
  </conditionalFormatting>
  <conditionalFormatting sqref="CM11:CM14">
    <cfRule type="colorScale" priority="1012">
      <colorScale>
        <cfvo type="min"/>
        <cfvo type="max"/>
        <color theme="0"/>
        <color theme="0"/>
      </colorScale>
    </cfRule>
    <cfRule type="expression" dxfId="14875" priority="1013">
      <formula>CL11&lt;0</formula>
    </cfRule>
  </conditionalFormatting>
  <conditionalFormatting sqref="CM15">
    <cfRule type="colorScale" priority="989">
      <colorScale>
        <cfvo type="min"/>
        <cfvo type="max"/>
        <color theme="0"/>
        <color theme="0"/>
      </colorScale>
    </cfRule>
    <cfRule type="expression" dxfId="14874" priority="990">
      <formula>CL15&lt;0</formula>
    </cfRule>
  </conditionalFormatting>
  <conditionalFormatting sqref="CM16:CM17">
    <cfRule type="colorScale" priority="1010">
      <colorScale>
        <cfvo type="min"/>
        <cfvo type="max"/>
        <color theme="0"/>
        <color theme="0"/>
      </colorScale>
    </cfRule>
    <cfRule type="expression" dxfId="14873" priority="1011">
      <formula>CL16&lt;0</formula>
    </cfRule>
  </conditionalFormatting>
  <conditionalFormatting sqref="CM18">
    <cfRule type="colorScale" priority="986">
      <colorScale>
        <cfvo type="min"/>
        <cfvo type="max"/>
        <color theme="0"/>
        <color theme="0"/>
      </colorScale>
    </cfRule>
    <cfRule type="expression" dxfId="14872" priority="988">
      <formula>CL18&lt;0</formula>
    </cfRule>
  </conditionalFormatting>
  <conditionalFormatting sqref="CM19:CM20">
    <cfRule type="colorScale" priority="1008">
      <colorScale>
        <cfvo type="min"/>
        <cfvo type="max"/>
        <color theme="0"/>
        <color theme="0"/>
      </colorScale>
    </cfRule>
    <cfRule type="expression" dxfId="14871" priority="1009">
      <formula>CL19&lt;0</formula>
    </cfRule>
  </conditionalFormatting>
  <conditionalFormatting sqref="CM23">
    <cfRule type="colorScale" priority="983">
      <colorScale>
        <cfvo type="min"/>
        <cfvo type="max"/>
        <color theme="0"/>
        <color theme="0"/>
      </colorScale>
    </cfRule>
    <cfRule type="expression" dxfId="14870" priority="984">
      <formula>CL23&lt;0</formula>
    </cfRule>
  </conditionalFormatting>
  <conditionalFormatting sqref="CM23:CM31">
    <cfRule type="expression" dxfId="14869"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4868" priority="1007">
      <formula>CL24&lt;0</formula>
    </cfRule>
  </conditionalFormatting>
  <conditionalFormatting sqref="CM25">
    <cfRule type="colorScale" priority="1004">
      <colorScale>
        <cfvo type="min"/>
        <cfvo type="max"/>
        <color theme="0"/>
        <color theme="0"/>
      </colorScale>
    </cfRule>
    <cfRule type="expression" dxfId="14867" priority="1005">
      <formula>CL25&lt;0</formula>
    </cfRule>
  </conditionalFormatting>
  <conditionalFormatting sqref="CM26">
    <cfRule type="colorScale" priority="981">
      <colorScale>
        <cfvo type="min"/>
        <cfvo type="max"/>
        <color theme="0"/>
        <color theme="0"/>
      </colorScale>
    </cfRule>
    <cfRule type="expression" dxfId="14866" priority="982">
      <formula>CL26&lt;0</formula>
    </cfRule>
  </conditionalFormatting>
  <conditionalFormatting sqref="CM27">
    <cfRule type="colorScale" priority="1002">
      <colorScale>
        <cfvo type="min"/>
        <cfvo type="max"/>
        <color theme="0"/>
        <color theme="0"/>
      </colorScale>
    </cfRule>
    <cfRule type="expression" dxfId="14865" priority="1003">
      <formula>CL27&lt;0</formula>
    </cfRule>
  </conditionalFormatting>
  <conditionalFormatting sqref="CM28">
    <cfRule type="colorScale" priority="1000">
      <colorScale>
        <cfvo type="min"/>
        <cfvo type="max"/>
        <color theme="0"/>
        <color theme="0"/>
      </colorScale>
    </cfRule>
    <cfRule type="expression" dxfId="14864" priority="1001">
      <formula>CL28&lt;0</formula>
    </cfRule>
  </conditionalFormatting>
  <conditionalFormatting sqref="CM29">
    <cfRule type="colorScale" priority="978">
      <colorScale>
        <cfvo type="min"/>
        <cfvo type="max"/>
        <color theme="0"/>
        <color theme="0"/>
      </colorScale>
    </cfRule>
    <cfRule type="expression" dxfId="14863" priority="980">
      <formula>CL29&lt;0</formula>
    </cfRule>
  </conditionalFormatting>
  <conditionalFormatting sqref="CM30">
    <cfRule type="colorScale" priority="998">
      <colorScale>
        <cfvo type="min"/>
        <cfvo type="max"/>
        <color theme="0"/>
        <color theme="0"/>
      </colorScale>
    </cfRule>
    <cfRule type="expression" dxfId="14862" priority="999">
      <formula>CL30&lt;0</formula>
    </cfRule>
  </conditionalFormatting>
  <conditionalFormatting sqref="CM31">
    <cfRule type="colorScale" priority="996">
      <colorScale>
        <cfvo type="min"/>
        <cfvo type="max"/>
        <color theme="0"/>
        <color theme="0"/>
      </colorScale>
    </cfRule>
    <cfRule type="expression" dxfId="14861"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4860" priority="976">
      <formula>CL39&lt;0</formula>
    </cfRule>
  </conditionalFormatting>
  <conditionalFormatting sqref="CM39:CM107">
    <cfRule type="expression" dxfId="14859"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4858"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4857"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4856" priority="1020">
      <formula>CL69&lt;0</formula>
    </cfRule>
  </conditionalFormatting>
  <conditionalFormatting sqref="CM82 CM92 CM103 CM107">
    <cfRule type="expression" dxfId="14855"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4854"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4853"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4852"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4851"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4850"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4849" priority="1029">
      <formula>CL105&lt;0</formula>
    </cfRule>
  </conditionalFormatting>
  <conditionalFormatting sqref="CM110">
    <cfRule type="colorScale" priority="1030">
      <colorScale>
        <cfvo type="min"/>
        <cfvo type="max"/>
        <color theme="0"/>
        <color theme="0"/>
      </colorScale>
    </cfRule>
    <cfRule type="expression" dxfId="14848"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4847"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4846"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4845" priority="964">
      <formula>CL125&lt;0</formula>
    </cfRule>
  </conditionalFormatting>
  <conditionalFormatting sqref="CM125:CM135">
    <cfRule type="expression" dxfId="14844" priority="961">
      <formula>IF(CM125="Validar","Rojo","Verde")</formula>
    </cfRule>
  </conditionalFormatting>
  <conditionalFormatting sqref="CM126:CM132">
    <cfRule type="colorScale" priority="1038">
      <colorScale>
        <cfvo type="min"/>
        <cfvo type="max"/>
        <color theme="0"/>
        <color theme="0"/>
      </colorScale>
    </cfRule>
    <cfRule type="expression" dxfId="14843"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4842"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4841" priority="1034">
      <formula>CL135&lt;0</formula>
    </cfRule>
  </conditionalFormatting>
  <conditionalFormatting sqref="CM110:CN111">
    <cfRule type="expression" dxfId="14840" priority="905">
      <formula>IF(CM110="Validar","Rojo","Verde")</formula>
    </cfRule>
  </conditionalFormatting>
  <conditionalFormatting sqref="CM117:CN123">
    <cfRule type="expression" dxfId="14839"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4838" priority="955">
      <formula>CM40&lt;0</formula>
    </cfRule>
  </conditionalFormatting>
  <conditionalFormatting sqref="CN40:CN67">
    <cfRule type="expression" dxfId="14837"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4836" priority="958">
      <formula>CM67&lt;0</formula>
    </cfRule>
  </conditionalFormatting>
  <conditionalFormatting sqref="CN69">
    <cfRule type="colorScale" priority="950">
      <colorScale>
        <cfvo type="min"/>
        <cfvo type="max"/>
        <color theme="0"/>
        <color theme="0"/>
      </colorScale>
    </cfRule>
    <cfRule type="expression" dxfId="14835" priority="951">
      <formula>CM69&lt;0</formula>
    </cfRule>
  </conditionalFormatting>
  <conditionalFormatting sqref="CN69:CN81">
    <cfRule type="expression" priority="948">
      <formula>#REF!</formula>
    </cfRule>
  </conditionalFormatting>
  <conditionalFormatting sqref="CN69:CN82">
    <cfRule type="expression" dxfId="14834" priority="946">
      <formula>IF(CN69="Validar","Rojo","Verde")</formula>
    </cfRule>
  </conditionalFormatting>
  <conditionalFormatting sqref="CN70:CN78">
    <cfRule type="colorScale" priority="947">
      <colorScale>
        <cfvo type="min"/>
        <cfvo type="max"/>
        <color theme="0"/>
        <color theme="0"/>
      </colorScale>
    </cfRule>
    <cfRule type="expression" dxfId="14833" priority="949">
      <formula>CM70&lt;0</formula>
    </cfRule>
  </conditionalFormatting>
  <conditionalFormatting sqref="CN79:CN81">
    <cfRule type="colorScale" priority="959">
      <colorScale>
        <cfvo type="min"/>
        <cfvo type="max"/>
        <color theme="0"/>
        <color theme="0"/>
      </colorScale>
    </cfRule>
    <cfRule type="expression" dxfId="14832"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4831" priority="945">
      <formula>CM84&lt;0</formula>
    </cfRule>
  </conditionalFormatting>
  <conditionalFormatting sqref="CN84:CN91">
    <cfRule type="expression" priority="942">
      <formula>#REF!</formula>
    </cfRule>
  </conditionalFormatting>
  <conditionalFormatting sqref="CN84:CN92">
    <cfRule type="expression" dxfId="14830" priority="940">
      <formula>IF(CN84="Validar","Rojo","Verde")</formula>
    </cfRule>
  </conditionalFormatting>
  <conditionalFormatting sqref="CN85:CN91">
    <cfRule type="colorScale" priority="941">
      <colorScale>
        <cfvo type="min"/>
        <cfvo type="max"/>
        <color theme="0"/>
        <color theme="0"/>
      </colorScale>
    </cfRule>
    <cfRule type="expression" dxfId="14829" priority="943">
      <formula>CM85&lt;0</formula>
    </cfRule>
  </conditionalFormatting>
  <conditionalFormatting sqref="CN94">
    <cfRule type="colorScale" priority="938">
      <colorScale>
        <cfvo type="min"/>
        <cfvo type="max"/>
        <color theme="0"/>
        <color theme="0"/>
      </colorScale>
    </cfRule>
    <cfRule type="expression" dxfId="14828" priority="939">
      <formula>CM94&lt;0</formula>
    </cfRule>
  </conditionalFormatting>
  <conditionalFormatting sqref="CN94:CN102">
    <cfRule type="expression" priority="932">
      <formula>#REF!</formula>
    </cfRule>
  </conditionalFormatting>
  <conditionalFormatting sqref="CN94:CN103">
    <cfRule type="expression" dxfId="14827" priority="930">
      <formula>IF(CN94="Validar","Rojo","Verde")</formula>
    </cfRule>
  </conditionalFormatting>
  <conditionalFormatting sqref="CN95:CN100">
    <cfRule type="colorScale" priority="936">
      <colorScale>
        <cfvo type="min"/>
        <cfvo type="max"/>
        <color theme="0"/>
        <color theme="0"/>
      </colorScale>
    </cfRule>
    <cfRule type="expression" dxfId="14826" priority="937">
      <formula>CM95&lt;0</formula>
    </cfRule>
  </conditionalFormatting>
  <conditionalFormatting sqref="CN101">
    <cfRule type="colorScale" priority="934">
      <colorScale>
        <cfvo type="min"/>
        <cfvo type="max"/>
        <color theme="0"/>
        <color theme="0"/>
      </colorScale>
    </cfRule>
    <cfRule type="expression" dxfId="14825" priority="935">
      <formula>CM101&lt;0</formula>
    </cfRule>
  </conditionalFormatting>
  <conditionalFormatting sqref="CN102">
    <cfRule type="colorScale" priority="931">
      <colorScale>
        <cfvo type="min"/>
        <cfvo type="max"/>
        <color theme="0"/>
        <color theme="0"/>
      </colorScale>
    </cfRule>
    <cfRule type="expression" dxfId="14824" priority="933">
      <formula>CM102&lt;0</formula>
    </cfRule>
  </conditionalFormatting>
  <conditionalFormatting sqref="CN105">
    <cfRule type="colorScale" priority="928">
      <colorScale>
        <cfvo type="min"/>
        <cfvo type="max"/>
        <color theme="0"/>
        <color theme="0"/>
      </colorScale>
    </cfRule>
    <cfRule type="expression" dxfId="14823" priority="929">
      <formula>CM105&lt;0</formula>
    </cfRule>
  </conditionalFormatting>
  <conditionalFormatting sqref="CN105:CN106">
    <cfRule type="expression" priority="926">
      <formula>#REF!</formula>
    </cfRule>
  </conditionalFormatting>
  <conditionalFormatting sqref="CN105:CN107">
    <cfRule type="expression" dxfId="14822" priority="924">
      <formula>IF(CN105="Validar","Rojo","Verde")</formula>
    </cfRule>
  </conditionalFormatting>
  <conditionalFormatting sqref="CN106">
    <cfRule type="colorScale" priority="925">
      <colorScale>
        <cfvo type="min"/>
        <cfvo type="max"/>
        <color theme="0"/>
        <color theme="0"/>
      </colorScale>
    </cfRule>
    <cfRule type="expression" dxfId="14821" priority="927">
      <formula>CM106&lt;0</formula>
    </cfRule>
  </conditionalFormatting>
  <conditionalFormatting sqref="CN110">
    <cfRule type="colorScale" priority="916">
      <colorScale>
        <cfvo type="min"/>
        <cfvo type="max"/>
        <color theme="0"/>
        <color theme="0"/>
      </colorScale>
    </cfRule>
    <cfRule type="expression" dxfId="14820"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4819" priority="908">
      <formula>CM111&lt;0</formula>
    </cfRule>
  </conditionalFormatting>
  <conditionalFormatting sqref="CN117">
    <cfRule type="colorScale" priority="922">
      <colorScale>
        <cfvo type="min"/>
        <cfvo type="max"/>
        <color theme="0"/>
        <color theme="0"/>
      </colorScale>
    </cfRule>
    <cfRule type="expression" dxfId="14818"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4817" priority="921">
      <formula>CM118&lt;0</formula>
    </cfRule>
  </conditionalFormatting>
  <conditionalFormatting sqref="CN126:CN135">
    <cfRule type="expression" dxfId="14816" priority="1043">
      <formula>IF(CN126="Validar","Rojo","Verde")</formula>
    </cfRule>
    <cfRule type="colorScale" priority="1044">
      <colorScale>
        <cfvo type="min"/>
        <cfvo type="max"/>
        <color theme="0"/>
        <color theme="0"/>
      </colorScale>
    </cfRule>
    <cfRule type="expression" priority="1045">
      <formula>$F$23</formula>
    </cfRule>
    <cfRule type="expression" dxfId="14815" priority="1046">
      <formula>CM126&lt;0</formula>
    </cfRule>
  </conditionalFormatting>
  <conditionalFormatting sqref="CM6">
    <cfRule type="colorScale" priority="903">
      <colorScale>
        <cfvo type="min"/>
        <cfvo type="max"/>
        <color theme="0"/>
        <color theme="0"/>
      </colorScale>
    </cfRule>
    <cfRule type="expression" dxfId="14814" priority="904">
      <formula>CL6&lt;0</formula>
    </cfRule>
  </conditionalFormatting>
  <conditionalFormatting sqref="CM6">
    <cfRule type="expression" dxfId="14813"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4812" priority="900">
      <formula>CL7&lt;0</formula>
    </cfRule>
  </conditionalFormatting>
  <conditionalFormatting sqref="CM7:CM8">
    <cfRule type="expression" dxfId="14811"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4810" priority="865">
      <formula>CO9&lt;0</formula>
    </cfRule>
  </conditionalFormatting>
  <conditionalFormatting sqref="CP9:CP20">
    <cfRule type="expression" dxfId="14809"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4808" priority="842">
      <formula>CO10&lt;0</formula>
    </cfRule>
  </conditionalFormatting>
  <conditionalFormatting sqref="CP11:CP14">
    <cfRule type="colorScale" priority="862">
      <colorScale>
        <cfvo type="min"/>
        <cfvo type="max"/>
        <color theme="0"/>
        <color theme="0"/>
      </colorScale>
    </cfRule>
    <cfRule type="expression" dxfId="14807" priority="863">
      <formula>CO11&lt;0</formula>
    </cfRule>
  </conditionalFormatting>
  <conditionalFormatting sqref="CP15">
    <cfRule type="colorScale" priority="839">
      <colorScale>
        <cfvo type="min"/>
        <cfvo type="max"/>
        <color theme="0"/>
        <color theme="0"/>
      </colorScale>
    </cfRule>
    <cfRule type="expression" dxfId="14806" priority="840">
      <formula>CO15&lt;0</formula>
    </cfRule>
  </conditionalFormatting>
  <conditionalFormatting sqref="CP16:CP17">
    <cfRule type="colorScale" priority="860">
      <colorScale>
        <cfvo type="min"/>
        <cfvo type="max"/>
        <color theme="0"/>
        <color theme="0"/>
      </colorScale>
    </cfRule>
    <cfRule type="expression" dxfId="14805" priority="861">
      <formula>CO16&lt;0</formula>
    </cfRule>
  </conditionalFormatting>
  <conditionalFormatting sqref="CP18">
    <cfRule type="colorScale" priority="836">
      <colorScale>
        <cfvo type="min"/>
        <cfvo type="max"/>
        <color theme="0"/>
        <color theme="0"/>
      </colorScale>
    </cfRule>
    <cfRule type="expression" dxfId="14804" priority="838">
      <formula>CO18&lt;0</formula>
    </cfRule>
  </conditionalFormatting>
  <conditionalFormatting sqref="CP19:CP20">
    <cfRule type="colorScale" priority="858">
      <colorScale>
        <cfvo type="min"/>
        <cfvo type="max"/>
        <color theme="0"/>
        <color theme="0"/>
      </colorScale>
    </cfRule>
    <cfRule type="expression" dxfId="14803" priority="859">
      <formula>CO19&lt;0</formula>
    </cfRule>
  </conditionalFormatting>
  <conditionalFormatting sqref="CP23">
    <cfRule type="colorScale" priority="833">
      <colorScale>
        <cfvo type="min"/>
        <cfvo type="max"/>
        <color theme="0"/>
        <color theme="0"/>
      </colorScale>
    </cfRule>
    <cfRule type="expression" dxfId="14802" priority="834">
      <formula>CO23&lt;0</formula>
    </cfRule>
  </conditionalFormatting>
  <conditionalFormatting sqref="CP23:CP31">
    <cfRule type="expression" dxfId="14801"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4800" priority="857">
      <formula>CO24&lt;0</formula>
    </cfRule>
  </conditionalFormatting>
  <conditionalFormatting sqref="CP25">
    <cfRule type="colorScale" priority="854">
      <colorScale>
        <cfvo type="min"/>
        <cfvo type="max"/>
        <color theme="0"/>
        <color theme="0"/>
      </colorScale>
    </cfRule>
    <cfRule type="expression" dxfId="14799" priority="855">
      <formula>CO25&lt;0</formula>
    </cfRule>
  </conditionalFormatting>
  <conditionalFormatting sqref="CP26">
    <cfRule type="colorScale" priority="831">
      <colorScale>
        <cfvo type="min"/>
        <cfvo type="max"/>
        <color theme="0"/>
        <color theme="0"/>
      </colorScale>
    </cfRule>
    <cfRule type="expression" dxfId="14798" priority="832">
      <formula>CO26&lt;0</formula>
    </cfRule>
  </conditionalFormatting>
  <conditionalFormatting sqref="CP27">
    <cfRule type="colorScale" priority="852">
      <colorScale>
        <cfvo type="min"/>
        <cfvo type="max"/>
        <color theme="0"/>
        <color theme="0"/>
      </colorScale>
    </cfRule>
    <cfRule type="expression" dxfId="14797" priority="853">
      <formula>CO27&lt;0</formula>
    </cfRule>
  </conditionalFormatting>
  <conditionalFormatting sqref="CP28">
    <cfRule type="colorScale" priority="850">
      <colorScale>
        <cfvo type="min"/>
        <cfvo type="max"/>
        <color theme="0"/>
        <color theme="0"/>
      </colorScale>
    </cfRule>
    <cfRule type="expression" dxfId="14796" priority="851">
      <formula>CO28&lt;0</formula>
    </cfRule>
  </conditionalFormatting>
  <conditionalFormatting sqref="CP29">
    <cfRule type="colorScale" priority="828">
      <colorScale>
        <cfvo type="min"/>
        <cfvo type="max"/>
        <color theme="0"/>
        <color theme="0"/>
      </colorScale>
    </cfRule>
    <cfRule type="expression" dxfId="14795" priority="830">
      <formula>CO29&lt;0</formula>
    </cfRule>
  </conditionalFormatting>
  <conditionalFormatting sqref="CP30">
    <cfRule type="colorScale" priority="848">
      <colorScale>
        <cfvo type="min"/>
        <cfvo type="max"/>
        <color theme="0"/>
        <color theme="0"/>
      </colorScale>
    </cfRule>
    <cfRule type="expression" dxfId="14794" priority="849">
      <formula>CO30&lt;0</formula>
    </cfRule>
  </conditionalFormatting>
  <conditionalFormatting sqref="CP31">
    <cfRule type="colorScale" priority="846">
      <colorScale>
        <cfvo type="min"/>
        <cfvo type="max"/>
        <color theme="0"/>
        <color theme="0"/>
      </colorScale>
    </cfRule>
    <cfRule type="expression" dxfId="14793"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4792" priority="826">
      <formula>CO39&lt;0</formula>
    </cfRule>
  </conditionalFormatting>
  <conditionalFormatting sqref="CP39:CP107">
    <cfRule type="expression" dxfId="14791"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4790"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4789"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4788" priority="870">
      <formula>CO69&lt;0</formula>
    </cfRule>
  </conditionalFormatting>
  <conditionalFormatting sqref="CP82 CP92 CP103 CP107">
    <cfRule type="expression" dxfId="14787"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4786"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4785"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4784"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4783"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4782"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4781" priority="879">
      <formula>CO105&lt;0</formula>
    </cfRule>
  </conditionalFormatting>
  <conditionalFormatting sqref="CP110">
    <cfRule type="colorScale" priority="880">
      <colorScale>
        <cfvo type="min"/>
        <cfvo type="max"/>
        <color theme="0"/>
        <color theme="0"/>
      </colorScale>
    </cfRule>
    <cfRule type="expression" dxfId="14780"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4779"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4778"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4777" priority="814">
      <formula>CO125&lt;0</formula>
    </cfRule>
  </conditionalFormatting>
  <conditionalFormatting sqref="CP125:CP135">
    <cfRule type="expression" dxfId="14776" priority="811">
      <formula>IF(CP125="Validar","Rojo","Verde")</formula>
    </cfRule>
  </conditionalFormatting>
  <conditionalFormatting sqref="CP126:CP132">
    <cfRule type="colorScale" priority="888">
      <colorScale>
        <cfvo type="min"/>
        <cfvo type="max"/>
        <color theme="0"/>
        <color theme="0"/>
      </colorScale>
    </cfRule>
    <cfRule type="expression" dxfId="14775"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4774"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4773" priority="884">
      <formula>CO135&lt;0</formula>
    </cfRule>
  </conditionalFormatting>
  <conditionalFormatting sqref="CP110:CQ111">
    <cfRule type="expression" dxfId="14772" priority="755">
      <formula>IF(CP110="Validar","Rojo","Verde")</formula>
    </cfRule>
  </conditionalFormatting>
  <conditionalFormatting sqref="CP117:CQ123">
    <cfRule type="expression" dxfId="14771"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4770" priority="805">
      <formula>CP40&lt;0</formula>
    </cfRule>
  </conditionalFormatting>
  <conditionalFormatting sqref="CQ40:CQ67">
    <cfRule type="expression" dxfId="14769"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4768" priority="808">
      <formula>CP67&lt;0</formula>
    </cfRule>
  </conditionalFormatting>
  <conditionalFormatting sqref="CQ69">
    <cfRule type="colorScale" priority="800">
      <colorScale>
        <cfvo type="min"/>
        <cfvo type="max"/>
        <color theme="0"/>
        <color theme="0"/>
      </colorScale>
    </cfRule>
    <cfRule type="expression" dxfId="14767" priority="801">
      <formula>CP69&lt;0</formula>
    </cfRule>
  </conditionalFormatting>
  <conditionalFormatting sqref="CQ69:CQ81">
    <cfRule type="expression" priority="798">
      <formula>#REF!</formula>
    </cfRule>
  </conditionalFormatting>
  <conditionalFormatting sqref="CQ69:CQ82">
    <cfRule type="expression" dxfId="14766" priority="796">
      <formula>IF(CQ69="Validar","Rojo","Verde")</formula>
    </cfRule>
  </conditionalFormatting>
  <conditionalFormatting sqref="CQ70:CQ78">
    <cfRule type="colorScale" priority="797">
      <colorScale>
        <cfvo type="min"/>
        <cfvo type="max"/>
        <color theme="0"/>
        <color theme="0"/>
      </colorScale>
    </cfRule>
    <cfRule type="expression" dxfId="14765" priority="799">
      <formula>CP70&lt;0</formula>
    </cfRule>
  </conditionalFormatting>
  <conditionalFormatting sqref="CQ79:CQ81">
    <cfRule type="colorScale" priority="809">
      <colorScale>
        <cfvo type="min"/>
        <cfvo type="max"/>
        <color theme="0"/>
        <color theme="0"/>
      </colorScale>
    </cfRule>
    <cfRule type="expression" dxfId="14764"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4763" priority="795">
      <formula>CP84&lt;0</formula>
    </cfRule>
  </conditionalFormatting>
  <conditionalFormatting sqref="CQ84:CQ91">
    <cfRule type="expression" priority="792">
      <formula>#REF!</formula>
    </cfRule>
  </conditionalFormatting>
  <conditionalFormatting sqref="CQ84:CQ92">
    <cfRule type="expression" dxfId="14762" priority="790">
      <formula>IF(CQ84="Validar","Rojo","Verde")</formula>
    </cfRule>
  </conditionalFormatting>
  <conditionalFormatting sqref="CQ85:CQ91">
    <cfRule type="colorScale" priority="791">
      <colorScale>
        <cfvo type="min"/>
        <cfvo type="max"/>
        <color theme="0"/>
        <color theme="0"/>
      </colorScale>
    </cfRule>
    <cfRule type="expression" dxfId="14761" priority="793">
      <formula>CP85&lt;0</formula>
    </cfRule>
  </conditionalFormatting>
  <conditionalFormatting sqref="CQ94">
    <cfRule type="colorScale" priority="788">
      <colorScale>
        <cfvo type="min"/>
        <cfvo type="max"/>
        <color theme="0"/>
        <color theme="0"/>
      </colorScale>
    </cfRule>
    <cfRule type="expression" dxfId="14760" priority="789">
      <formula>CP94&lt;0</formula>
    </cfRule>
  </conditionalFormatting>
  <conditionalFormatting sqref="CQ94:CQ102">
    <cfRule type="expression" priority="782">
      <formula>#REF!</formula>
    </cfRule>
  </conditionalFormatting>
  <conditionalFormatting sqref="CQ94:CQ103">
    <cfRule type="expression" dxfId="14759" priority="780">
      <formula>IF(CQ94="Validar","Rojo","Verde")</formula>
    </cfRule>
  </conditionalFormatting>
  <conditionalFormatting sqref="CQ95:CQ100">
    <cfRule type="colorScale" priority="786">
      <colorScale>
        <cfvo type="min"/>
        <cfvo type="max"/>
        <color theme="0"/>
        <color theme="0"/>
      </colorScale>
    </cfRule>
    <cfRule type="expression" dxfId="14758" priority="787">
      <formula>CP95&lt;0</formula>
    </cfRule>
  </conditionalFormatting>
  <conditionalFormatting sqref="CQ101">
    <cfRule type="colorScale" priority="784">
      <colorScale>
        <cfvo type="min"/>
        <cfvo type="max"/>
        <color theme="0"/>
        <color theme="0"/>
      </colorScale>
    </cfRule>
    <cfRule type="expression" dxfId="14757" priority="785">
      <formula>CP101&lt;0</formula>
    </cfRule>
  </conditionalFormatting>
  <conditionalFormatting sqref="CQ102">
    <cfRule type="colorScale" priority="781">
      <colorScale>
        <cfvo type="min"/>
        <cfvo type="max"/>
        <color theme="0"/>
        <color theme="0"/>
      </colorScale>
    </cfRule>
    <cfRule type="expression" dxfId="14756" priority="783">
      <formula>CP102&lt;0</formula>
    </cfRule>
  </conditionalFormatting>
  <conditionalFormatting sqref="CQ105">
    <cfRule type="colorScale" priority="778">
      <colorScale>
        <cfvo type="min"/>
        <cfvo type="max"/>
        <color theme="0"/>
        <color theme="0"/>
      </colorScale>
    </cfRule>
    <cfRule type="expression" dxfId="14755" priority="779">
      <formula>CP105&lt;0</formula>
    </cfRule>
  </conditionalFormatting>
  <conditionalFormatting sqref="CQ105:CQ106">
    <cfRule type="expression" priority="776">
      <formula>#REF!</formula>
    </cfRule>
  </conditionalFormatting>
  <conditionalFormatting sqref="CQ105:CQ107">
    <cfRule type="expression" dxfId="14754" priority="774">
      <formula>IF(CQ105="Validar","Rojo","Verde")</formula>
    </cfRule>
  </conditionalFormatting>
  <conditionalFormatting sqref="CQ106">
    <cfRule type="colorScale" priority="775">
      <colorScale>
        <cfvo type="min"/>
        <cfvo type="max"/>
        <color theme="0"/>
        <color theme="0"/>
      </colorScale>
    </cfRule>
    <cfRule type="expression" dxfId="14753" priority="777">
      <formula>CP106&lt;0</formula>
    </cfRule>
  </conditionalFormatting>
  <conditionalFormatting sqref="CQ110">
    <cfRule type="colorScale" priority="766">
      <colorScale>
        <cfvo type="min"/>
        <cfvo type="max"/>
        <color theme="0"/>
        <color theme="0"/>
      </colorScale>
    </cfRule>
    <cfRule type="expression" dxfId="14752"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4751" priority="758">
      <formula>CP111&lt;0</formula>
    </cfRule>
  </conditionalFormatting>
  <conditionalFormatting sqref="CQ117">
    <cfRule type="colorScale" priority="772">
      <colorScale>
        <cfvo type="min"/>
        <cfvo type="max"/>
        <color theme="0"/>
        <color theme="0"/>
      </colorScale>
    </cfRule>
    <cfRule type="expression" dxfId="14750"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4749" priority="771">
      <formula>CP118&lt;0</formula>
    </cfRule>
  </conditionalFormatting>
  <conditionalFormatting sqref="CQ126:CQ135">
    <cfRule type="expression" dxfId="14748" priority="893">
      <formula>IF(CQ126="Validar","Rojo","Verde")</formula>
    </cfRule>
    <cfRule type="colorScale" priority="894">
      <colorScale>
        <cfvo type="min"/>
        <cfvo type="max"/>
        <color theme="0"/>
        <color theme="0"/>
      </colorScale>
    </cfRule>
    <cfRule type="expression" priority="895">
      <formula>$F$23</formula>
    </cfRule>
    <cfRule type="expression" dxfId="14747" priority="896">
      <formula>CP126&lt;0</formula>
    </cfRule>
  </conditionalFormatting>
  <conditionalFormatting sqref="CP6">
    <cfRule type="colorScale" priority="753">
      <colorScale>
        <cfvo type="min"/>
        <cfvo type="max"/>
        <color theme="0"/>
        <color theme="0"/>
      </colorScale>
    </cfRule>
    <cfRule type="expression" dxfId="14746" priority="754">
      <formula>CO6&lt;0</formula>
    </cfRule>
  </conditionalFormatting>
  <conditionalFormatting sqref="CP6">
    <cfRule type="expression" dxfId="14745"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4744" priority="750">
      <formula>CO7&lt;0</formula>
    </cfRule>
  </conditionalFormatting>
  <conditionalFormatting sqref="CP7:CP8">
    <cfRule type="expression" dxfId="14743"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4742" priority="715">
      <formula>CS9&lt;0</formula>
    </cfRule>
  </conditionalFormatting>
  <conditionalFormatting sqref="CT9:CT20">
    <cfRule type="expression" dxfId="14741"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4740" priority="692">
      <formula>CS10&lt;0</formula>
    </cfRule>
  </conditionalFormatting>
  <conditionalFormatting sqref="CT11:CT14">
    <cfRule type="colorScale" priority="712">
      <colorScale>
        <cfvo type="min"/>
        <cfvo type="max"/>
        <color theme="0"/>
        <color theme="0"/>
      </colorScale>
    </cfRule>
    <cfRule type="expression" dxfId="14739" priority="713">
      <formula>CS11&lt;0</formula>
    </cfRule>
  </conditionalFormatting>
  <conditionalFormatting sqref="CT15">
    <cfRule type="colorScale" priority="689">
      <colorScale>
        <cfvo type="min"/>
        <cfvo type="max"/>
        <color theme="0"/>
        <color theme="0"/>
      </colorScale>
    </cfRule>
    <cfRule type="expression" dxfId="14738" priority="690">
      <formula>CS15&lt;0</formula>
    </cfRule>
  </conditionalFormatting>
  <conditionalFormatting sqref="CT16:CT17">
    <cfRule type="colorScale" priority="710">
      <colorScale>
        <cfvo type="min"/>
        <cfvo type="max"/>
        <color theme="0"/>
        <color theme="0"/>
      </colorScale>
    </cfRule>
    <cfRule type="expression" dxfId="14737" priority="711">
      <formula>CS16&lt;0</formula>
    </cfRule>
  </conditionalFormatting>
  <conditionalFormatting sqref="CT18">
    <cfRule type="colorScale" priority="686">
      <colorScale>
        <cfvo type="min"/>
        <cfvo type="max"/>
        <color theme="0"/>
        <color theme="0"/>
      </colorScale>
    </cfRule>
    <cfRule type="expression" dxfId="14736" priority="688">
      <formula>CS18&lt;0</formula>
    </cfRule>
  </conditionalFormatting>
  <conditionalFormatting sqref="CT19:CT20">
    <cfRule type="colorScale" priority="708">
      <colorScale>
        <cfvo type="min"/>
        <cfvo type="max"/>
        <color theme="0"/>
        <color theme="0"/>
      </colorScale>
    </cfRule>
    <cfRule type="expression" dxfId="14735" priority="709">
      <formula>CS19&lt;0</formula>
    </cfRule>
  </conditionalFormatting>
  <conditionalFormatting sqref="CT23">
    <cfRule type="colorScale" priority="683">
      <colorScale>
        <cfvo type="min"/>
        <cfvo type="max"/>
        <color theme="0"/>
        <color theme="0"/>
      </colorScale>
    </cfRule>
    <cfRule type="expression" dxfId="14734" priority="684">
      <formula>CS23&lt;0</formula>
    </cfRule>
  </conditionalFormatting>
  <conditionalFormatting sqref="CT23:CT31">
    <cfRule type="expression" dxfId="14733"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4732" priority="707">
      <formula>CS24&lt;0</formula>
    </cfRule>
  </conditionalFormatting>
  <conditionalFormatting sqref="CT25">
    <cfRule type="colorScale" priority="704">
      <colorScale>
        <cfvo type="min"/>
        <cfvo type="max"/>
        <color theme="0"/>
        <color theme="0"/>
      </colorScale>
    </cfRule>
    <cfRule type="expression" dxfId="14731" priority="705">
      <formula>CS25&lt;0</formula>
    </cfRule>
  </conditionalFormatting>
  <conditionalFormatting sqref="CT26">
    <cfRule type="colorScale" priority="681">
      <colorScale>
        <cfvo type="min"/>
        <cfvo type="max"/>
        <color theme="0"/>
        <color theme="0"/>
      </colorScale>
    </cfRule>
    <cfRule type="expression" dxfId="14730" priority="682">
      <formula>CS26&lt;0</formula>
    </cfRule>
  </conditionalFormatting>
  <conditionalFormatting sqref="CT27">
    <cfRule type="colorScale" priority="702">
      <colorScale>
        <cfvo type="min"/>
        <cfvo type="max"/>
        <color theme="0"/>
        <color theme="0"/>
      </colorScale>
    </cfRule>
    <cfRule type="expression" dxfId="14729" priority="703">
      <formula>CS27&lt;0</formula>
    </cfRule>
  </conditionalFormatting>
  <conditionalFormatting sqref="CT28">
    <cfRule type="colorScale" priority="700">
      <colorScale>
        <cfvo type="min"/>
        <cfvo type="max"/>
        <color theme="0"/>
        <color theme="0"/>
      </colorScale>
    </cfRule>
    <cfRule type="expression" dxfId="14728" priority="701">
      <formula>CS28&lt;0</formula>
    </cfRule>
  </conditionalFormatting>
  <conditionalFormatting sqref="CT29">
    <cfRule type="colorScale" priority="678">
      <colorScale>
        <cfvo type="min"/>
        <cfvo type="max"/>
        <color theme="0"/>
        <color theme="0"/>
      </colorScale>
    </cfRule>
    <cfRule type="expression" dxfId="14727" priority="680">
      <formula>CS29&lt;0</formula>
    </cfRule>
  </conditionalFormatting>
  <conditionalFormatting sqref="CT30">
    <cfRule type="colorScale" priority="698">
      <colorScale>
        <cfvo type="min"/>
        <cfvo type="max"/>
        <color theme="0"/>
        <color theme="0"/>
      </colorScale>
    </cfRule>
    <cfRule type="expression" dxfId="14726" priority="699">
      <formula>CS30&lt;0</formula>
    </cfRule>
  </conditionalFormatting>
  <conditionalFormatting sqref="CT31">
    <cfRule type="colorScale" priority="696">
      <colorScale>
        <cfvo type="min"/>
        <cfvo type="max"/>
        <color theme="0"/>
        <color theme="0"/>
      </colorScale>
    </cfRule>
    <cfRule type="expression" dxfId="14725"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4724" priority="676">
      <formula>CS39&lt;0</formula>
    </cfRule>
  </conditionalFormatting>
  <conditionalFormatting sqref="CT39:CT107">
    <cfRule type="expression" dxfId="14723"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4722"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4721"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4720" priority="720">
      <formula>CS69&lt;0</formula>
    </cfRule>
  </conditionalFormatting>
  <conditionalFormatting sqref="CT82 CT92 CT103 CT107">
    <cfRule type="expression" dxfId="14719"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4718"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4717"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4716"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4715"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4714"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4713" priority="729">
      <formula>CS105&lt;0</formula>
    </cfRule>
  </conditionalFormatting>
  <conditionalFormatting sqref="CT110">
    <cfRule type="colorScale" priority="730">
      <colorScale>
        <cfvo type="min"/>
        <cfvo type="max"/>
        <color theme="0"/>
        <color theme="0"/>
      </colorScale>
    </cfRule>
    <cfRule type="expression" dxfId="14712"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4711"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4710"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4709" priority="664">
      <formula>CS125&lt;0</formula>
    </cfRule>
  </conditionalFormatting>
  <conditionalFormatting sqref="CT125:CT135">
    <cfRule type="expression" dxfId="14708" priority="661">
      <formula>IF(CT125="Validar","Rojo","Verde")</formula>
    </cfRule>
  </conditionalFormatting>
  <conditionalFormatting sqref="CT126:CT132">
    <cfRule type="colorScale" priority="738">
      <colorScale>
        <cfvo type="min"/>
        <cfvo type="max"/>
        <color theme="0"/>
        <color theme="0"/>
      </colorScale>
    </cfRule>
    <cfRule type="expression" dxfId="14707"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4706"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4705" priority="734">
      <formula>CS135&lt;0</formula>
    </cfRule>
  </conditionalFormatting>
  <conditionalFormatting sqref="CT110:CU111">
    <cfRule type="expression" dxfId="14704" priority="605">
      <formula>IF(CT110="Validar","Rojo","Verde")</formula>
    </cfRule>
  </conditionalFormatting>
  <conditionalFormatting sqref="CT117:CU123">
    <cfRule type="expression" dxfId="14703"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4702" priority="655">
      <formula>CT40&lt;0</formula>
    </cfRule>
  </conditionalFormatting>
  <conditionalFormatting sqref="CU40:CU67">
    <cfRule type="expression" dxfId="14701"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4700" priority="658">
      <formula>CT67&lt;0</formula>
    </cfRule>
  </conditionalFormatting>
  <conditionalFormatting sqref="CU69">
    <cfRule type="colorScale" priority="650">
      <colorScale>
        <cfvo type="min"/>
        <cfvo type="max"/>
        <color theme="0"/>
        <color theme="0"/>
      </colorScale>
    </cfRule>
    <cfRule type="expression" dxfId="14699" priority="651">
      <formula>CT69&lt;0</formula>
    </cfRule>
  </conditionalFormatting>
  <conditionalFormatting sqref="CU69:CU81">
    <cfRule type="expression" priority="648">
      <formula>#REF!</formula>
    </cfRule>
  </conditionalFormatting>
  <conditionalFormatting sqref="CU69:CU82">
    <cfRule type="expression" dxfId="14698" priority="646">
      <formula>IF(CU69="Validar","Rojo","Verde")</formula>
    </cfRule>
  </conditionalFormatting>
  <conditionalFormatting sqref="CU70:CU78">
    <cfRule type="colorScale" priority="647">
      <colorScale>
        <cfvo type="min"/>
        <cfvo type="max"/>
        <color theme="0"/>
        <color theme="0"/>
      </colorScale>
    </cfRule>
    <cfRule type="expression" dxfId="14697" priority="649">
      <formula>CT70&lt;0</formula>
    </cfRule>
  </conditionalFormatting>
  <conditionalFormatting sqref="CU79:CU81">
    <cfRule type="colorScale" priority="659">
      <colorScale>
        <cfvo type="min"/>
        <cfvo type="max"/>
        <color theme="0"/>
        <color theme="0"/>
      </colorScale>
    </cfRule>
    <cfRule type="expression" dxfId="14696"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4695" priority="645">
      <formula>CT84&lt;0</formula>
    </cfRule>
  </conditionalFormatting>
  <conditionalFormatting sqref="CU84:CU91">
    <cfRule type="expression" priority="642">
      <formula>#REF!</formula>
    </cfRule>
  </conditionalFormatting>
  <conditionalFormatting sqref="CU84:CU92">
    <cfRule type="expression" dxfId="14694" priority="640">
      <formula>IF(CU84="Validar","Rojo","Verde")</formula>
    </cfRule>
  </conditionalFormatting>
  <conditionalFormatting sqref="CU85:CU91">
    <cfRule type="colorScale" priority="641">
      <colorScale>
        <cfvo type="min"/>
        <cfvo type="max"/>
        <color theme="0"/>
        <color theme="0"/>
      </colorScale>
    </cfRule>
    <cfRule type="expression" dxfId="14693" priority="643">
      <formula>CT85&lt;0</formula>
    </cfRule>
  </conditionalFormatting>
  <conditionalFormatting sqref="CU94">
    <cfRule type="colorScale" priority="638">
      <colorScale>
        <cfvo type="min"/>
        <cfvo type="max"/>
        <color theme="0"/>
        <color theme="0"/>
      </colorScale>
    </cfRule>
    <cfRule type="expression" dxfId="14692" priority="639">
      <formula>CT94&lt;0</formula>
    </cfRule>
  </conditionalFormatting>
  <conditionalFormatting sqref="CU94:CU102">
    <cfRule type="expression" priority="632">
      <formula>#REF!</formula>
    </cfRule>
  </conditionalFormatting>
  <conditionalFormatting sqref="CU94:CU103">
    <cfRule type="expression" dxfId="14691" priority="630">
      <formula>IF(CU94="Validar","Rojo","Verde")</formula>
    </cfRule>
  </conditionalFormatting>
  <conditionalFormatting sqref="CU95:CU100">
    <cfRule type="colorScale" priority="636">
      <colorScale>
        <cfvo type="min"/>
        <cfvo type="max"/>
        <color theme="0"/>
        <color theme="0"/>
      </colorScale>
    </cfRule>
    <cfRule type="expression" dxfId="14690" priority="637">
      <formula>CT95&lt;0</formula>
    </cfRule>
  </conditionalFormatting>
  <conditionalFormatting sqref="CU101">
    <cfRule type="colorScale" priority="634">
      <colorScale>
        <cfvo type="min"/>
        <cfvo type="max"/>
        <color theme="0"/>
        <color theme="0"/>
      </colorScale>
    </cfRule>
    <cfRule type="expression" dxfId="14689" priority="635">
      <formula>CT101&lt;0</formula>
    </cfRule>
  </conditionalFormatting>
  <conditionalFormatting sqref="CU102">
    <cfRule type="colorScale" priority="631">
      <colorScale>
        <cfvo type="min"/>
        <cfvo type="max"/>
        <color theme="0"/>
        <color theme="0"/>
      </colorScale>
    </cfRule>
    <cfRule type="expression" dxfId="14688" priority="633">
      <formula>CT102&lt;0</formula>
    </cfRule>
  </conditionalFormatting>
  <conditionalFormatting sqref="CU105">
    <cfRule type="colorScale" priority="628">
      <colorScale>
        <cfvo type="min"/>
        <cfvo type="max"/>
        <color theme="0"/>
        <color theme="0"/>
      </colorScale>
    </cfRule>
    <cfRule type="expression" dxfId="14687" priority="629">
      <formula>CT105&lt;0</formula>
    </cfRule>
  </conditionalFormatting>
  <conditionalFormatting sqref="CU105:CU106">
    <cfRule type="expression" priority="626">
      <formula>#REF!</formula>
    </cfRule>
  </conditionalFormatting>
  <conditionalFormatting sqref="CU105:CU107">
    <cfRule type="expression" dxfId="14686" priority="624">
      <formula>IF(CU105="Validar","Rojo","Verde")</formula>
    </cfRule>
  </conditionalFormatting>
  <conditionalFormatting sqref="CU106">
    <cfRule type="colorScale" priority="625">
      <colorScale>
        <cfvo type="min"/>
        <cfvo type="max"/>
        <color theme="0"/>
        <color theme="0"/>
      </colorScale>
    </cfRule>
    <cfRule type="expression" dxfId="14685" priority="627">
      <formula>CT106&lt;0</formula>
    </cfRule>
  </conditionalFormatting>
  <conditionalFormatting sqref="CU110">
    <cfRule type="colorScale" priority="616">
      <colorScale>
        <cfvo type="min"/>
        <cfvo type="max"/>
        <color theme="0"/>
        <color theme="0"/>
      </colorScale>
    </cfRule>
    <cfRule type="expression" dxfId="14684"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4683" priority="608">
      <formula>CT111&lt;0</formula>
    </cfRule>
  </conditionalFormatting>
  <conditionalFormatting sqref="CU117">
    <cfRule type="colorScale" priority="622">
      <colorScale>
        <cfvo type="min"/>
        <cfvo type="max"/>
        <color theme="0"/>
        <color theme="0"/>
      </colorScale>
    </cfRule>
    <cfRule type="expression" dxfId="14682"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4681" priority="621">
      <formula>CT118&lt;0</formula>
    </cfRule>
  </conditionalFormatting>
  <conditionalFormatting sqref="CU126:CU135">
    <cfRule type="expression" dxfId="14680" priority="743">
      <formula>IF(CU126="Validar","Rojo","Verde")</formula>
    </cfRule>
    <cfRule type="colorScale" priority="744">
      <colorScale>
        <cfvo type="min"/>
        <cfvo type="max"/>
        <color theme="0"/>
        <color theme="0"/>
      </colorScale>
    </cfRule>
    <cfRule type="expression" priority="745">
      <formula>$F$23</formula>
    </cfRule>
    <cfRule type="expression" dxfId="14679" priority="746">
      <formula>CT126&lt;0</formula>
    </cfRule>
  </conditionalFormatting>
  <conditionalFormatting sqref="CT6">
    <cfRule type="colorScale" priority="603">
      <colorScale>
        <cfvo type="min"/>
        <cfvo type="max"/>
        <color theme="0"/>
        <color theme="0"/>
      </colorScale>
    </cfRule>
    <cfRule type="expression" dxfId="14678" priority="604">
      <formula>CS6&lt;0</formula>
    </cfRule>
  </conditionalFormatting>
  <conditionalFormatting sqref="CT6">
    <cfRule type="expression" dxfId="14677"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4676" priority="600">
      <formula>CS7&lt;0</formula>
    </cfRule>
  </conditionalFormatting>
  <conditionalFormatting sqref="CT7:CT8">
    <cfRule type="expression" dxfId="14675"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4674" priority="569">
      <formula>CV9&lt;0</formula>
    </cfRule>
  </conditionalFormatting>
  <conditionalFormatting sqref="CW9:CW20">
    <cfRule type="expression" dxfId="14673"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4672" priority="546">
      <formula>CV10&lt;0</formula>
    </cfRule>
  </conditionalFormatting>
  <conditionalFormatting sqref="CW11:CW14">
    <cfRule type="colorScale" priority="566">
      <colorScale>
        <cfvo type="min"/>
        <cfvo type="max"/>
        <color theme="0"/>
        <color theme="0"/>
      </colorScale>
    </cfRule>
    <cfRule type="expression" dxfId="14671" priority="567">
      <formula>CV11&lt;0</formula>
    </cfRule>
  </conditionalFormatting>
  <conditionalFormatting sqref="CW15">
    <cfRule type="colorScale" priority="543">
      <colorScale>
        <cfvo type="min"/>
        <cfvo type="max"/>
        <color theme="0"/>
        <color theme="0"/>
      </colorScale>
    </cfRule>
    <cfRule type="expression" dxfId="14670" priority="544">
      <formula>CV15&lt;0</formula>
    </cfRule>
  </conditionalFormatting>
  <conditionalFormatting sqref="CW16:CW17">
    <cfRule type="colorScale" priority="564">
      <colorScale>
        <cfvo type="min"/>
        <cfvo type="max"/>
        <color theme="0"/>
        <color theme="0"/>
      </colorScale>
    </cfRule>
    <cfRule type="expression" dxfId="14669" priority="565">
      <formula>CV16&lt;0</formula>
    </cfRule>
  </conditionalFormatting>
  <conditionalFormatting sqref="CW18">
    <cfRule type="colorScale" priority="540">
      <colorScale>
        <cfvo type="min"/>
        <cfvo type="max"/>
        <color theme="0"/>
        <color theme="0"/>
      </colorScale>
    </cfRule>
    <cfRule type="expression" dxfId="14668" priority="542">
      <formula>CV18&lt;0</formula>
    </cfRule>
  </conditionalFormatting>
  <conditionalFormatting sqref="CW19:CW20">
    <cfRule type="colorScale" priority="562">
      <colorScale>
        <cfvo type="min"/>
        <cfvo type="max"/>
        <color theme="0"/>
        <color theme="0"/>
      </colorScale>
    </cfRule>
    <cfRule type="expression" dxfId="14667" priority="563">
      <formula>CV19&lt;0</formula>
    </cfRule>
  </conditionalFormatting>
  <conditionalFormatting sqref="CW23">
    <cfRule type="colorScale" priority="537">
      <colorScale>
        <cfvo type="min"/>
        <cfvo type="max"/>
        <color theme="0"/>
        <color theme="0"/>
      </colorScale>
    </cfRule>
    <cfRule type="expression" dxfId="14666" priority="538">
      <formula>CV23&lt;0</formula>
    </cfRule>
  </conditionalFormatting>
  <conditionalFormatting sqref="CW23:CW31">
    <cfRule type="expression" dxfId="14665"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4664" priority="561">
      <formula>CV24&lt;0</formula>
    </cfRule>
  </conditionalFormatting>
  <conditionalFormatting sqref="CW25">
    <cfRule type="colorScale" priority="558">
      <colorScale>
        <cfvo type="min"/>
        <cfvo type="max"/>
        <color theme="0"/>
        <color theme="0"/>
      </colorScale>
    </cfRule>
    <cfRule type="expression" dxfId="14663" priority="559">
      <formula>CV25&lt;0</formula>
    </cfRule>
  </conditionalFormatting>
  <conditionalFormatting sqref="CW26">
    <cfRule type="colorScale" priority="535">
      <colorScale>
        <cfvo type="min"/>
        <cfvo type="max"/>
        <color theme="0"/>
        <color theme="0"/>
      </colorScale>
    </cfRule>
    <cfRule type="expression" dxfId="14662" priority="536">
      <formula>CV26&lt;0</formula>
    </cfRule>
  </conditionalFormatting>
  <conditionalFormatting sqref="CW27">
    <cfRule type="colorScale" priority="556">
      <colorScale>
        <cfvo type="min"/>
        <cfvo type="max"/>
        <color theme="0"/>
        <color theme="0"/>
      </colorScale>
    </cfRule>
    <cfRule type="expression" dxfId="14661" priority="557">
      <formula>CV27&lt;0</formula>
    </cfRule>
  </conditionalFormatting>
  <conditionalFormatting sqref="CW28">
    <cfRule type="colorScale" priority="554">
      <colorScale>
        <cfvo type="min"/>
        <cfvo type="max"/>
        <color theme="0"/>
        <color theme="0"/>
      </colorScale>
    </cfRule>
    <cfRule type="expression" dxfId="14660" priority="555">
      <formula>CV28&lt;0</formula>
    </cfRule>
  </conditionalFormatting>
  <conditionalFormatting sqref="CW29">
    <cfRule type="colorScale" priority="532">
      <colorScale>
        <cfvo type="min"/>
        <cfvo type="max"/>
        <color theme="0"/>
        <color theme="0"/>
      </colorScale>
    </cfRule>
    <cfRule type="expression" dxfId="14659" priority="534">
      <formula>CV29&lt;0</formula>
    </cfRule>
  </conditionalFormatting>
  <conditionalFormatting sqref="CW30">
    <cfRule type="colorScale" priority="552">
      <colorScale>
        <cfvo type="min"/>
        <cfvo type="max"/>
        <color theme="0"/>
        <color theme="0"/>
      </colorScale>
    </cfRule>
    <cfRule type="expression" dxfId="14658" priority="553">
      <formula>CV30&lt;0</formula>
    </cfRule>
  </conditionalFormatting>
  <conditionalFormatting sqref="CW31">
    <cfRule type="colorScale" priority="550">
      <colorScale>
        <cfvo type="min"/>
        <cfvo type="max"/>
        <color theme="0"/>
        <color theme="0"/>
      </colorScale>
    </cfRule>
    <cfRule type="expression" dxfId="14657"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4656" priority="530">
      <formula>CV39&lt;0</formula>
    </cfRule>
  </conditionalFormatting>
  <conditionalFormatting sqref="CW39:CW107">
    <cfRule type="expression" dxfId="14655"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4654"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4653"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4652" priority="574">
      <formula>CV69&lt;0</formula>
    </cfRule>
  </conditionalFormatting>
  <conditionalFormatting sqref="CW82 CW92 CW103 CW107">
    <cfRule type="expression" dxfId="14651"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4650"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4649"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4648"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4647"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4646"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4645" priority="583">
      <formula>CV105&lt;0</formula>
    </cfRule>
  </conditionalFormatting>
  <conditionalFormatting sqref="CW110">
    <cfRule type="colorScale" priority="584">
      <colorScale>
        <cfvo type="min"/>
        <cfvo type="max"/>
        <color theme="0"/>
        <color theme="0"/>
      </colorScale>
    </cfRule>
    <cfRule type="expression" dxfId="14644"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4643"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4642"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4641" priority="518">
      <formula>CV125&lt;0</formula>
    </cfRule>
  </conditionalFormatting>
  <conditionalFormatting sqref="CW125:CW135">
    <cfRule type="expression" dxfId="14640" priority="515">
      <formula>IF(CW125="Validar","Rojo","Verde")</formula>
    </cfRule>
  </conditionalFormatting>
  <conditionalFormatting sqref="CW126:CW132">
    <cfRule type="colorScale" priority="592">
      <colorScale>
        <cfvo type="min"/>
        <cfvo type="max"/>
        <color theme="0"/>
        <color theme="0"/>
      </colorScale>
    </cfRule>
    <cfRule type="expression" dxfId="14639"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4638"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4637" priority="588">
      <formula>CV135&lt;0</formula>
    </cfRule>
  </conditionalFormatting>
  <conditionalFormatting sqref="CW110:CW111">
    <cfRule type="expression" dxfId="14636" priority="505">
      <formula>IF(CW110="Validar","Rojo","Verde")</formula>
    </cfRule>
  </conditionalFormatting>
  <conditionalFormatting sqref="CW117:CW123">
    <cfRule type="expression" dxfId="14635"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4634" priority="504">
      <formula>CV6&lt;0</formula>
    </cfRule>
  </conditionalFormatting>
  <conditionalFormatting sqref="CW6">
    <cfRule type="expression" dxfId="14633"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4632" priority="500">
      <formula>CV7&lt;0</formula>
    </cfRule>
  </conditionalFormatting>
  <conditionalFormatting sqref="CW7:CW8">
    <cfRule type="expression" dxfId="14631"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4630" priority="469">
      <formula>AT9&lt;0</formula>
    </cfRule>
  </conditionalFormatting>
  <conditionalFormatting sqref="AU9:AU20">
    <cfRule type="expression" dxfId="14629"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4628" priority="446">
      <formula>AT10&lt;0</formula>
    </cfRule>
  </conditionalFormatting>
  <conditionalFormatting sqref="AU11:AU14">
    <cfRule type="colorScale" priority="466">
      <colorScale>
        <cfvo type="min"/>
        <cfvo type="max"/>
        <color theme="0"/>
        <color theme="0"/>
      </colorScale>
    </cfRule>
    <cfRule type="expression" dxfId="14627" priority="467">
      <formula>AT11&lt;0</formula>
    </cfRule>
  </conditionalFormatting>
  <conditionalFormatting sqref="AU15">
    <cfRule type="colorScale" priority="443">
      <colorScale>
        <cfvo type="min"/>
        <cfvo type="max"/>
        <color theme="0"/>
        <color theme="0"/>
      </colorScale>
    </cfRule>
    <cfRule type="expression" dxfId="14626" priority="444">
      <formula>AT15&lt;0</formula>
    </cfRule>
  </conditionalFormatting>
  <conditionalFormatting sqref="AU16:AU17">
    <cfRule type="colorScale" priority="464">
      <colorScale>
        <cfvo type="min"/>
        <cfvo type="max"/>
        <color theme="0"/>
        <color theme="0"/>
      </colorScale>
    </cfRule>
    <cfRule type="expression" dxfId="14625" priority="465">
      <formula>AT16&lt;0</formula>
    </cfRule>
  </conditionalFormatting>
  <conditionalFormatting sqref="AU18">
    <cfRule type="colorScale" priority="440">
      <colorScale>
        <cfvo type="min"/>
        <cfvo type="max"/>
        <color theme="0"/>
        <color theme="0"/>
      </colorScale>
    </cfRule>
    <cfRule type="expression" dxfId="14624" priority="442">
      <formula>AT18&lt;0</formula>
    </cfRule>
  </conditionalFormatting>
  <conditionalFormatting sqref="AU19:AU20">
    <cfRule type="colorScale" priority="462">
      <colorScale>
        <cfvo type="min"/>
        <cfvo type="max"/>
        <color theme="0"/>
        <color theme="0"/>
      </colorScale>
    </cfRule>
    <cfRule type="expression" dxfId="14623" priority="463">
      <formula>AT19&lt;0</formula>
    </cfRule>
  </conditionalFormatting>
  <conditionalFormatting sqref="AU23">
    <cfRule type="colorScale" priority="437">
      <colorScale>
        <cfvo type="min"/>
        <cfvo type="max"/>
        <color theme="0"/>
        <color theme="0"/>
      </colorScale>
    </cfRule>
    <cfRule type="expression" dxfId="14622" priority="438">
      <formula>AT23&lt;0</formula>
    </cfRule>
  </conditionalFormatting>
  <conditionalFormatting sqref="AU23:AU31">
    <cfRule type="expression" dxfId="14621"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4620" priority="461">
      <formula>AT24&lt;0</formula>
    </cfRule>
  </conditionalFormatting>
  <conditionalFormatting sqref="AU25">
    <cfRule type="colorScale" priority="458">
      <colorScale>
        <cfvo type="min"/>
        <cfvo type="max"/>
        <color theme="0"/>
        <color theme="0"/>
      </colorScale>
    </cfRule>
    <cfRule type="expression" dxfId="14619" priority="459">
      <formula>AT25&lt;0</formula>
    </cfRule>
  </conditionalFormatting>
  <conditionalFormatting sqref="AU26">
    <cfRule type="colorScale" priority="435">
      <colorScale>
        <cfvo type="min"/>
        <cfvo type="max"/>
        <color theme="0"/>
        <color theme="0"/>
      </colorScale>
    </cfRule>
    <cfRule type="expression" dxfId="14618" priority="436">
      <formula>AT26&lt;0</formula>
    </cfRule>
  </conditionalFormatting>
  <conditionalFormatting sqref="AU27">
    <cfRule type="colorScale" priority="456">
      <colorScale>
        <cfvo type="min"/>
        <cfvo type="max"/>
        <color theme="0"/>
        <color theme="0"/>
      </colorScale>
    </cfRule>
    <cfRule type="expression" dxfId="14617" priority="457">
      <formula>AT27&lt;0</formula>
    </cfRule>
  </conditionalFormatting>
  <conditionalFormatting sqref="AU28">
    <cfRule type="colorScale" priority="454">
      <colorScale>
        <cfvo type="min"/>
        <cfvo type="max"/>
        <color theme="0"/>
        <color theme="0"/>
      </colorScale>
    </cfRule>
    <cfRule type="expression" dxfId="14616" priority="455">
      <formula>AT28&lt;0</formula>
    </cfRule>
  </conditionalFormatting>
  <conditionalFormatting sqref="AU29">
    <cfRule type="colorScale" priority="432">
      <colorScale>
        <cfvo type="min"/>
        <cfvo type="max"/>
        <color theme="0"/>
        <color theme="0"/>
      </colorScale>
    </cfRule>
    <cfRule type="expression" dxfId="14615" priority="434">
      <formula>AT29&lt;0</formula>
    </cfRule>
  </conditionalFormatting>
  <conditionalFormatting sqref="AU30">
    <cfRule type="colorScale" priority="452">
      <colorScale>
        <cfvo type="min"/>
        <cfvo type="max"/>
        <color theme="0"/>
        <color theme="0"/>
      </colorScale>
    </cfRule>
    <cfRule type="expression" dxfId="14614" priority="453">
      <formula>AT30&lt;0</formula>
    </cfRule>
  </conditionalFormatting>
  <conditionalFormatting sqref="AU31">
    <cfRule type="colorScale" priority="450">
      <colorScale>
        <cfvo type="min"/>
        <cfvo type="max"/>
        <color theme="0"/>
        <color theme="0"/>
      </colorScale>
    </cfRule>
    <cfRule type="expression" dxfId="14613"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4612" priority="430">
      <formula>AT39&lt;0</formula>
    </cfRule>
  </conditionalFormatting>
  <conditionalFormatting sqref="AU39:AU107">
    <cfRule type="expression" dxfId="14611"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4610"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4609"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4608" priority="474">
      <formula>AT69&lt;0</formula>
    </cfRule>
  </conditionalFormatting>
  <conditionalFormatting sqref="AU82 AU92 AU103 AU107">
    <cfRule type="expression" dxfId="14607"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4606"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4605"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4604"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4603"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4602"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4601" priority="483">
      <formula>AT105&lt;0</formula>
    </cfRule>
  </conditionalFormatting>
  <conditionalFormatting sqref="AU110">
    <cfRule type="colorScale" priority="484">
      <colorScale>
        <cfvo type="min"/>
        <cfvo type="max"/>
        <color theme="0"/>
        <color theme="0"/>
      </colorScale>
    </cfRule>
    <cfRule type="expression" dxfId="14600"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4599"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4598"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4597" priority="418">
      <formula>AT125&lt;0</formula>
    </cfRule>
  </conditionalFormatting>
  <conditionalFormatting sqref="AU125:AU135">
    <cfRule type="expression" dxfId="14596" priority="415">
      <formula>IF(AU125="Validar","Rojo","Verde")</formula>
    </cfRule>
  </conditionalFormatting>
  <conditionalFormatting sqref="AU126:AU132">
    <cfRule type="colorScale" priority="492">
      <colorScale>
        <cfvo type="min"/>
        <cfvo type="max"/>
        <color theme="0"/>
        <color theme="0"/>
      </colorScale>
    </cfRule>
    <cfRule type="expression" dxfId="14595"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4594"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4593" priority="488">
      <formula>AT135&lt;0</formula>
    </cfRule>
  </conditionalFormatting>
  <conditionalFormatting sqref="AU110:AU111">
    <cfRule type="expression" dxfId="14592" priority="405">
      <formula>IF(AU110="Validar","Rojo","Verde")</formula>
    </cfRule>
  </conditionalFormatting>
  <conditionalFormatting sqref="AU117:AU123">
    <cfRule type="expression" dxfId="14591"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4590" priority="404">
      <formula>AT6&lt;0</formula>
    </cfRule>
  </conditionalFormatting>
  <conditionalFormatting sqref="AU6">
    <cfRule type="expression" dxfId="14589"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4588" priority="400">
      <formula>AT7&lt;0</formula>
    </cfRule>
  </conditionalFormatting>
  <conditionalFormatting sqref="AU7:AU8">
    <cfRule type="expression" dxfId="14587"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4586" priority="369">
      <formula>AZ9&lt;0</formula>
    </cfRule>
  </conditionalFormatting>
  <conditionalFormatting sqref="BA9:BA20">
    <cfRule type="expression" dxfId="14585"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4584" priority="346">
      <formula>AZ10&lt;0</formula>
    </cfRule>
  </conditionalFormatting>
  <conditionalFormatting sqref="BA11:BA14">
    <cfRule type="colorScale" priority="366">
      <colorScale>
        <cfvo type="min"/>
        <cfvo type="max"/>
        <color theme="0"/>
        <color theme="0"/>
      </colorScale>
    </cfRule>
    <cfRule type="expression" dxfId="14583" priority="367">
      <formula>AZ11&lt;0</formula>
    </cfRule>
  </conditionalFormatting>
  <conditionalFormatting sqref="BA15">
    <cfRule type="colorScale" priority="343">
      <colorScale>
        <cfvo type="min"/>
        <cfvo type="max"/>
        <color theme="0"/>
        <color theme="0"/>
      </colorScale>
    </cfRule>
    <cfRule type="expression" dxfId="14582" priority="344">
      <formula>AZ15&lt;0</formula>
    </cfRule>
  </conditionalFormatting>
  <conditionalFormatting sqref="BA16:BA17">
    <cfRule type="colorScale" priority="364">
      <colorScale>
        <cfvo type="min"/>
        <cfvo type="max"/>
        <color theme="0"/>
        <color theme="0"/>
      </colorScale>
    </cfRule>
    <cfRule type="expression" dxfId="14581" priority="365">
      <formula>AZ16&lt;0</formula>
    </cfRule>
  </conditionalFormatting>
  <conditionalFormatting sqref="BA18">
    <cfRule type="colorScale" priority="340">
      <colorScale>
        <cfvo type="min"/>
        <cfvo type="max"/>
        <color theme="0"/>
        <color theme="0"/>
      </colorScale>
    </cfRule>
    <cfRule type="expression" dxfId="14580" priority="342">
      <formula>AZ18&lt;0</formula>
    </cfRule>
  </conditionalFormatting>
  <conditionalFormatting sqref="BA19:BA20">
    <cfRule type="colorScale" priority="362">
      <colorScale>
        <cfvo type="min"/>
        <cfvo type="max"/>
        <color theme="0"/>
        <color theme="0"/>
      </colorScale>
    </cfRule>
    <cfRule type="expression" dxfId="14579" priority="363">
      <formula>AZ19&lt;0</formula>
    </cfRule>
  </conditionalFormatting>
  <conditionalFormatting sqref="BA23">
    <cfRule type="colorScale" priority="337">
      <colorScale>
        <cfvo type="min"/>
        <cfvo type="max"/>
        <color theme="0"/>
        <color theme="0"/>
      </colorScale>
    </cfRule>
    <cfRule type="expression" dxfId="14578" priority="338">
      <formula>AZ23&lt;0</formula>
    </cfRule>
  </conditionalFormatting>
  <conditionalFormatting sqref="BA23:BA31">
    <cfRule type="expression" dxfId="14577"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4576" priority="361">
      <formula>AZ24&lt;0</formula>
    </cfRule>
  </conditionalFormatting>
  <conditionalFormatting sqref="BA25">
    <cfRule type="colorScale" priority="358">
      <colorScale>
        <cfvo type="min"/>
        <cfvo type="max"/>
        <color theme="0"/>
        <color theme="0"/>
      </colorScale>
    </cfRule>
    <cfRule type="expression" dxfId="14575" priority="359">
      <formula>AZ25&lt;0</formula>
    </cfRule>
  </conditionalFormatting>
  <conditionalFormatting sqref="BA26">
    <cfRule type="colorScale" priority="335">
      <colorScale>
        <cfvo type="min"/>
        <cfvo type="max"/>
        <color theme="0"/>
        <color theme="0"/>
      </colorScale>
    </cfRule>
    <cfRule type="expression" dxfId="14574" priority="336">
      <formula>AZ26&lt;0</formula>
    </cfRule>
  </conditionalFormatting>
  <conditionalFormatting sqref="BA27">
    <cfRule type="colorScale" priority="356">
      <colorScale>
        <cfvo type="min"/>
        <cfvo type="max"/>
        <color theme="0"/>
        <color theme="0"/>
      </colorScale>
    </cfRule>
    <cfRule type="expression" dxfId="14573" priority="357">
      <formula>AZ27&lt;0</formula>
    </cfRule>
  </conditionalFormatting>
  <conditionalFormatting sqref="BA28">
    <cfRule type="colorScale" priority="354">
      <colorScale>
        <cfvo type="min"/>
        <cfvo type="max"/>
        <color theme="0"/>
        <color theme="0"/>
      </colorScale>
    </cfRule>
    <cfRule type="expression" dxfId="14572" priority="355">
      <formula>AZ28&lt;0</formula>
    </cfRule>
  </conditionalFormatting>
  <conditionalFormatting sqref="BA29">
    <cfRule type="colorScale" priority="332">
      <colorScale>
        <cfvo type="min"/>
        <cfvo type="max"/>
        <color theme="0"/>
        <color theme="0"/>
      </colorScale>
    </cfRule>
    <cfRule type="expression" dxfId="14571" priority="334">
      <formula>AZ29&lt;0</formula>
    </cfRule>
  </conditionalFormatting>
  <conditionalFormatting sqref="BA30">
    <cfRule type="colorScale" priority="352">
      <colorScale>
        <cfvo type="min"/>
        <cfvo type="max"/>
        <color theme="0"/>
        <color theme="0"/>
      </colorScale>
    </cfRule>
    <cfRule type="expression" dxfId="14570" priority="353">
      <formula>AZ30&lt;0</formula>
    </cfRule>
  </conditionalFormatting>
  <conditionalFormatting sqref="BA31">
    <cfRule type="colorScale" priority="350">
      <colorScale>
        <cfvo type="min"/>
        <cfvo type="max"/>
        <color theme="0"/>
        <color theme="0"/>
      </colorScale>
    </cfRule>
    <cfRule type="expression" dxfId="14569"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4568" priority="330">
      <formula>AZ39&lt;0</formula>
    </cfRule>
  </conditionalFormatting>
  <conditionalFormatting sqref="BA39:BA107">
    <cfRule type="expression" dxfId="14567"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4566"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4565"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4564" priority="374">
      <formula>AZ69&lt;0</formula>
    </cfRule>
  </conditionalFormatting>
  <conditionalFormatting sqref="BA82 BA92 BA103 BA107">
    <cfRule type="expression" dxfId="14563"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4562"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4561"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4560"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4559"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4558"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4557" priority="383">
      <formula>AZ105&lt;0</formula>
    </cfRule>
  </conditionalFormatting>
  <conditionalFormatting sqref="BA110">
    <cfRule type="colorScale" priority="384">
      <colorScale>
        <cfvo type="min"/>
        <cfvo type="max"/>
        <color theme="0"/>
        <color theme="0"/>
      </colorScale>
    </cfRule>
    <cfRule type="expression" dxfId="14556"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4555"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4554"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4553" priority="318">
      <formula>AZ125&lt;0</formula>
    </cfRule>
  </conditionalFormatting>
  <conditionalFormatting sqref="BA125:BA135">
    <cfRule type="expression" dxfId="14552" priority="315">
      <formula>IF(BA125="Validar","Rojo","Verde")</formula>
    </cfRule>
  </conditionalFormatting>
  <conditionalFormatting sqref="BA126:BA132">
    <cfRule type="colorScale" priority="392">
      <colorScale>
        <cfvo type="min"/>
        <cfvo type="max"/>
        <color theme="0"/>
        <color theme="0"/>
      </colorScale>
    </cfRule>
    <cfRule type="expression" dxfId="14551"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4550"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4549" priority="388">
      <formula>AZ135&lt;0</formula>
    </cfRule>
  </conditionalFormatting>
  <conditionalFormatting sqref="BA110:BA111">
    <cfRule type="expression" dxfId="14548" priority="305">
      <formula>IF(BA110="Validar","Rojo","Verde")</formula>
    </cfRule>
  </conditionalFormatting>
  <conditionalFormatting sqref="BA117:BA123">
    <cfRule type="expression" dxfId="14547"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4546" priority="304">
      <formula>AZ6&lt;0</formula>
    </cfRule>
  </conditionalFormatting>
  <conditionalFormatting sqref="BA6">
    <cfRule type="expression" dxfId="14545"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4544" priority="300">
      <formula>AZ7&lt;0</formula>
    </cfRule>
  </conditionalFormatting>
  <conditionalFormatting sqref="BA7:BA8">
    <cfRule type="expression" dxfId="14543"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4542" priority="269">
      <formula>BX9&lt;0</formula>
    </cfRule>
  </conditionalFormatting>
  <conditionalFormatting sqref="BY9:BY20">
    <cfRule type="expression" dxfId="14541"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4540" priority="246">
      <formula>BX10&lt;0</formula>
    </cfRule>
  </conditionalFormatting>
  <conditionalFormatting sqref="BY11:BY14">
    <cfRule type="colorScale" priority="266">
      <colorScale>
        <cfvo type="min"/>
        <cfvo type="max"/>
        <color theme="0"/>
        <color theme="0"/>
      </colorScale>
    </cfRule>
    <cfRule type="expression" dxfId="14539" priority="267">
      <formula>BX11&lt;0</formula>
    </cfRule>
  </conditionalFormatting>
  <conditionalFormatting sqref="BY15">
    <cfRule type="colorScale" priority="243">
      <colorScale>
        <cfvo type="min"/>
        <cfvo type="max"/>
        <color theme="0"/>
        <color theme="0"/>
      </colorScale>
    </cfRule>
    <cfRule type="expression" dxfId="14538" priority="244">
      <formula>BX15&lt;0</formula>
    </cfRule>
  </conditionalFormatting>
  <conditionalFormatting sqref="BY16:BY17">
    <cfRule type="colorScale" priority="264">
      <colorScale>
        <cfvo type="min"/>
        <cfvo type="max"/>
        <color theme="0"/>
        <color theme="0"/>
      </colorScale>
    </cfRule>
    <cfRule type="expression" dxfId="14537" priority="265">
      <formula>BX16&lt;0</formula>
    </cfRule>
  </conditionalFormatting>
  <conditionalFormatting sqref="BY18">
    <cfRule type="colorScale" priority="240">
      <colorScale>
        <cfvo type="min"/>
        <cfvo type="max"/>
        <color theme="0"/>
        <color theme="0"/>
      </colorScale>
    </cfRule>
    <cfRule type="expression" dxfId="14536" priority="242">
      <formula>BX18&lt;0</formula>
    </cfRule>
  </conditionalFormatting>
  <conditionalFormatting sqref="BY19:BY20">
    <cfRule type="colorScale" priority="262">
      <colorScale>
        <cfvo type="min"/>
        <cfvo type="max"/>
        <color theme="0"/>
        <color theme="0"/>
      </colorScale>
    </cfRule>
    <cfRule type="expression" dxfId="14535" priority="263">
      <formula>BX19&lt;0</formula>
    </cfRule>
  </conditionalFormatting>
  <conditionalFormatting sqref="BY23">
    <cfRule type="colorScale" priority="237">
      <colorScale>
        <cfvo type="min"/>
        <cfvo type="max"/>
        <color theme="0"/>
        <color theme="0"/>
      </colorScale>
    </cfRule>
    <cfRule type="expression" dxfId="14534" priority="238">
      <formula>BX23&lt;0</formula>
    </cfRule>
  </conditionalFormatting>
  <conditionalFormatting sqref="BY23:BY31">
    <cfRule type="expression" dxfId="14533"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4532" priority="261">
      <formula>BX24&lt;0</formula>
    </cfRule>
  </conditionalFormatting>
  <conditionalFormatting sqref="BY25">
    <cfRule type="colorScale" priority="258">
      <colorScale>
        <cfvo type="min"/>
        <cfvo type="max"/>
        <color theme="0"/>
        <color theme="0"/>
      </colorScale>
    </cfRule>
    <cfRule type="expression" dxfId="14531" priority="259">
      <formula>BX25&lt;0</formula>
    </cfRule>
  </conditionalFormatting>
  <conditionalFormatting sqref="BY26">
    <cfRule type="colorScale" priority="235">
      <colorScale>
        <cfvo type="min"/>
        <cfvo type="max"/>
        <color theme="0"/>
        <color theme="0"/>
      </colorScale>
    </cfRule>
    <cfRule type="expression" dxfId="14530" priority="236">
      <formula>BX26&lt;0</formula>
    </cfRule>
  </conditionalFormatting>
  <conditionalFormatting sqref="BY27">
    <cfRule type="colorScale" priority="256">
      <colorScale>
        <cfvo type="min"/>
        <cfvo type="max"/>
        <color theme="0"/>
        <color theme="0"/>
      </colorScale>
    </cfRule>
    <cfRule type="expression" dxfId="14529" priority="257">
      <formula>BX27&lt;0</formula>
    </cfRule>
  </conditionalFormatting>
  <conditionalFormatting sqref="BY28">
    <cfRule type="colorScale" priority="254">
      <colorScale>
        <cfvo type="min"/>
        <cfvo type="max"/>
        <color theme="0"/>
        <color theme="0"/>
      </colorScale>
    </cfRule>
    <cfRule type="expression" dxfId="14528" priority="255">
      <formula>BX28&lt;0</formula>
    </cfRule>
  </conditionalFormatting>
  <conditionalFormatting sqref="BY29">
    <cfRule type="colorScale" priority="232">
      <colorScale>
        <cfvo type="min"/>
        <cfvo type="max"/>
        <color theme="0"/>
        <color theme="0"/>
      </colorScale>
    </cfRule>
    <cfRule type="expression" dxfId="14527" priority="234">
      <formula>BX29&lt;0</formula>
    </cfRule>
  </conditionalFormatting>
  <conditionalFormatting sqref="BY30">
    <cfRule type="colorScale" priority="252">
      <colorScale>
        <cfvo type="min"/>
        <cfvo type="max"/>
        <color theme="0"/>
        <color theme="0"/>
      </colorScale>
    </cfRule>
    <cfRule type="expression" dxfId="14526" priority="253">
      <formula>BX30&lt;0</formula>
    </cfRule>
  </conditionalFormatting>
  <conditionalFormatting sqref="BY31">
    <cfRule type="colorScale" priority="250">
      <colorScale>
        <cfvo type="min"/>
        <cfvo type="max"/>
        <color theme="0"/>
        <color theme="0"/>
      </colorScale>
    </cfRule>
    <cfRule type="expression" dxfId="14525"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4524" priority="230">
      <formula>BX39&lt;0</formula>
    </cfRule>
  </conditionalFormatting>
  <conditionalFormatting sqref="BY39:BY107">
    <cfRule type="expression" dxfId="14523"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4522"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4521"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4520" priority="274">
      <formula>BX69&lt;0</formula>
    </cfRule>
  </conditionalFormatting>
  <conditionalFormatting sqref="BY82 BY92 BY103 BY107">
    <cfRule type="expression" dxfId="14519"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4518"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4517"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4516"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4515"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4514"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4513" priority="283">
      <formula>BX105&lt;0</formula>
    </cfRule>
  </conditionalFormatting>
  <conditionalFormatting sqref="BY110">
    <cfRule type="colorScale" priority="284">
      <colorScale>
        <cfvo type="min"/>
        <cfvo type="max"/>
        <color theme="0"/>
        <color theme="0"/>
      </colorScale>
    </cfRule>
    <cfRule type="expression" dxfId="14512"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4511"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4510"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4509" priority="218">
      <formula>BX125&lt;0</formula>
    </cfRule>
  </conditionalFormatting>
  <conditionalFormatting sqref="BY125:BY135">
    <cfRule type="expression" dxfId="14508" priority="215">
      <formula>IF(BY125="Validar","Rojo","Verde")</formula>
    </cfRule>
  </conditionalFormatting>
  <conditionalFormatting sqref="BY126:BY132">
    <cfRule type="colorScale" priority="292">
      <colorScale>
        <cfvo type="min"/>
        <cfvo type="max"/>
        <color theme="0"/>
        <color theme="0"/>
      </colorScale>
    </cfRule>
    <cfRule type="expression" dxfId="14507"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4506"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4505" priority="288">
      <formula>BX135&lt;0</formula>
    </cfRule>
  </conditionalFormatting>
  <conditionalFormatting sqref="BY110:BY111">
    <cfRule type="expression" dxfId="14504" priority="205">
      <formula>IF(BY110="Validar","Rojo","Verde")</formula>
    </cfRule>
  </conditionalFormatting>
  <conditionalFormatting sqref="BY117:BY123">
    <cfRule type="expression" dxfId="14503"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4502" priority="204">
      <formula>BX6&lt;0</formula>
    </cfRule>
  </conditionalFormatting>
  <conditionalFormatting sqref="BY6">
    <cfRule type="expression" dxfId="14501"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4500" priority="200">
      <formula>BX7&lt;0</formula>
    </cfRule>
  </conditionalFormatting>
  <conditionalFormatting sqref="BY7:BY8">
    <cfRule type="expression" dxfId="14499"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4498" priority="196">
      <formula>B5&lt;0</formula>
    </cfRule>
  </conditionalFormatting>
  <conditionalFormatting sqref="C5">
    <cfRule type="expression" dxfId="14497"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4496" priority="192">
      <formula>Q5&lt;0</formula>
    </cfRule>
  </conditionalFormatting>
  <conditionalFormatting sqref="R5">
    <cfRule type="expression" dxfId="14495"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4494" priority="181">
      <formula>W5&lt;0</formula>
    </cfRule>
  </conditionalFormatting>
  <conditionalFormatting sqref="X5">
    <cfRule type="expression" dxfId="14493"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4492" priority="186">
      <formula>AA5&lt;0</formula>
    </cfRule>
  </conditionalFormatting>
  <conditionalFormatting sqref="AB5">
    <cfRule type="expression" dxfId="14491"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4490" priority="176">
      <formula>AU5&lt;0</formula>
    </cfRule>
  </conditionalFormatting>
  <conditionalFormatting sqref="AV5">
    <cfRule type="expression" dxfId="14489"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4488" priority="171">
      <formula>BA5&lt;0</formula>
    </cfRule>
  </conditionalFormatting>
  <conditionalFormatting sqref="BB5">
    <cfRule type="expression" dxfId="14487"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4486" priority="166">
      <formula>BE5&lt;0</formula>
    </cfRule>
  </conditionalFormatting>
  <conditionalFormatting sqref="BF5">
    <cfRule type="expression" dxfId="14485"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4484" priority="161">
      <formula>BY5&lt;0</formula>
    </cfRule>
  </conditionalFormatting>
  <conditionalFormatting sqref="BZ5">
    <cfRule type="expression" dxfId="14483"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4482" priority="156">
      <formula>CW5&lt;0</formula>
    </cfRule>
  </conditionalFormatting>
  <conditionalFormatting sqref="CX5">
    <cfRule type="expression" dxfId="14481"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4480" priority="151">
      <formula>CC5&lt;0</formula>
    </cfRule>
  </conditionalFormatting>
  <conditionalFormatting sqref="CD5">
    <cfRule type="expression" dxfId="14479"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4478" priority="146">
      <formula>AH5&lt;0</formula>
    </cfRule>
  </conditionalFormatting>
  <conditionalFormatting sqref="AI5">
    <cfRule type="expression" dxfId="14477"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4476" priority="141">
      <formula>AO5&lt;0</formula>
    </cfRule>
  </conditionalFormatting>
  <conditionalFormatting sqref="AP5">
    <cfRule type="expression" dxfId="14475"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4474" priority="136">
      <formula>BL5&lt;0</formula>
    </cfRule>
  </conditionalFormatting>
  <conditionalFormatting sqref="BM5">
    <cfRule type="expression" dxfId="14473"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4472" priority="131">
      <formula>BS5&lt;0</formula>
    </cfRule>
  </conditionalFormatting>
  <conditionalFormatting sqref="BT5">
    <cfRule type="expression" dxfId="14471"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4470" priority="126">
      <formula>CJ5&lt;0</formula>
    </cfRule>
  </conditionalFormatting>
  <conditionalFormatting sqref="CK5">
    <cfRule type="expression" dxfId="14469"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4468" priority="121">
      <formula>CQ5&lt;0</formula>
    </cfRule>
  </conditionalFormatting>
  <conditionalFormatting sqref="CR5">
    <cfRule type="expression" dxfId="14467"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4466" priority="116">
      <formula>E5&lt;0</formula>
    </cfRule>
  </conditionalFormatting>
  <conditionalFormatting sqref="F5">
    <cfRule type="expression" dxfId="14465"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4464" priority="112">
      <formula>H5&lt;0</formula>
    </cfRule>
  </conditionalFormatting>
  <conditionalFormatting sqref="I5">
    <cfRule type="expression" dxfId="14463"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4462" priority="108">
      <formula>O5&lt;0</formula>
    </cfRule>
  </conditionalFormatting>
  <conditionalFormatting sqref="P5">
    <cfRule type="expression" dxfId="14461"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4460" priority="104">
      <formula>L5&lt;0</formula>
    </cfRule>
  </conditionalFormatting>
  <conditionalFormatting sqref="M5">
    <cfRule type="expression" dxfId="14459"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4458" priority="100">
      <formula>S5&lt;0</formula>
    </cfRule>
  </conditionalFormatting>
  <conditionalFormatting sqref="T5">
    <cfRule type="expression" dxfId="14457"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4456" priority="96">
      <formula>V5&lt;0</formula>
    </cfRule>
  </conditionalFormatting>
  <conditionalFormatting sqref="W5">
    <cfRule type="expression" dxfId="14455"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4454" priority="92">
      <formula>Y5&lt;0</formula>
    </cfRule>
  </conditionalFormatting>
  <conditionalFormatting sqref="Z5">
    <cfRule type="expression" dxfId="14453"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4452" priority="88">
      <formula>AC5&lt;0</formula>
    </cfRule>
  </conditionalFormatting>
  <conditionalFormatting sqref="AD5">
    <cfRule type="expression" dxfId="14451"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4450" priority="84">
      <formula>AF5&lt;0</formula>
    </cfRule>
  </conditionalFormatting>
  <conditionalFormatting sqref="AG5">
    <cfRule type="expression" dxfId="14449"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4448" priority="80">
      <formula>AJ5&lt;0</formula>
    </cfRule>
  </conditionalFormatting>
  <conditionalFormatting sqref="AK5">
    <cfRule type="expression" dxfId="14447"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4446" priority="76">
      <formula>AM5&lt;0</formula>
    </cfRule>
  </conditionalFormatting>
  <conditionalFormatting sqref="AN5">
    <cfRule type="expression" dxfId="14445"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4444" priority="72">
      <formula>AQ5&lt;0</formula>
    </cfRule>
  </conditionalFormatting>
  <conditionalFormatting sqref="AR5">
    <cfRule type="expression" dxfId="14443"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4442" priority="68">
      <formula>AW5&lt;0</formula>
    </cfRule>
  </conditionalFormatting>
  <conditionalFormatting sqref="AX5">
    <cfRule type="expression" dxfId="14441"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4440" priority="64">
      <formula>BC5&lt;0</formula>
    </cfRule>
  </conditionalFormatting>
  <conditionalFormatting sqref="BD5">
    <cfRule type="expression" dxfId="14439"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4438" priority="60">
      <formula>BG5&lt;0</formula>
    </cfRule>
  </conditionalFormatting>
  <conditionalFormatting sqref="BH5">
    <cfRule type="expression" dxfId="14437"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4436" priority="56">
      <formula>BJ5&lt;0</formula>
    </cfRule>
  </conditionalFormatting>
  <conditionalFormatting sqref="BK5">
    <cfRule type="expression" dxfId="14435"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4434" priority="52">
      <formula>BN5&lt;0</formula>
    </cfRule>
  </conditionalFormatting>
  <conditionalFormatting sqref="BO5">
    <cfRule type="expression" dxfId="14433"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4432" priority="48">
      <formula>BQ5&lt;0</formula>
    </cfRule>
  </conditionalFormatting>
  <conditionalFormatting sqref="BR5">
    <cfRule type="expression" dxfId="14431"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4430" priority="44">
      <formula>BU5&lt;0</formula>
    </cfRule>
  </conditionalFormatting>
  <conditionalFormatting sqref="BV5">
    <cfRule type="expression" dxfId="14429"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4428" priority="40">
      <formula>CA5&lt;0</formula>
    </cfRule>
  </conditionalFormatting>
  <conditionalFormatting sqref="CB5">
    <cfRule type="expression" dxfId="14427"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4426" priority="36">
      <formula>CE5&lt;0</formula>
    </cfRule>
  </conditionalFormatting>
  <conditionalFormatting sqref="CF5">
    <cfRule type="expression" dxfId="14425"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4424" priority="32">
      <formula>CH5&lt;0</formula>
    </cfRule>
  </conditionalFormatting>
  <conditionalFormatting sqref="CI5">
    <cfRule type="expression" dxfId="14423"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4422" priority="28">
      <formula>CL5&lt;0</formula>
    </cfRule>
  </conditionalFormatting>
  <conditionalFormatting sqref="CM5">
    <cfRule type="expression" dxfId="14421"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4420" priority="24">
      <formula>CO5&lt;0</formula>
    </cfRule>
  </conditionalFormatting>
  <conditionalFormatting sqref="CP5">
    <cfRule type="expression" dxfId="14419"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4418" priority="20">
      <formula>CS5&lt;0</formula>
    </cfRule>
  </conditionalFormatting>
  <conditionalFormatting sqref="CT5">
    <cfRule type="expression" dxfId="14417"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4416" priority="16">
      <formula>CV5&lt;0</formula>
    </cfRule>
  </conditionalFormatting>
  <conditionalFormatting sqref="CW5">
    <cfRule type="expression" dxfId="14415"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4414" priority="12">
      <formula>AT5&lt;0</formula>
    </cfRule>
  </conditionalFormatting>
  <conditionalFormatting sqref="AU5">
    <cfRule type="expression" dxfId="14413"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4412" priority="8">
      <formula>AZ5&lt;0</formula>
    </cfRule>
  </conditionalFormatting>
  <conditionalFormatting sqref="BA5">
    <cfRule type="expression" dxfId="14411"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4410" priority="4">
      <formula>BX5&lt;0</formula>
    </cfRule>
  </conditionalFormatting>
  <conditionalFormatting sqref="BY5">
    <cfRule type="expression" dxfId="14409"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B6FB8B3F-2C57-4752-801F-098B0995624E}">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802DE300-4B7E-4604-AFA2-8BCD51F44C95}">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7D9A6747-A67B-42EA-B51B-D6CFBBEAD35D}">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E404845A-0A5D-444E-8CAD-04AF701BEE01}">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06B43BCA-0E5C-4CEE-B30C-FD9BC3035ACB}">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AC1AB458-F258-48F0-AFB4-CF9E11CC4594}">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37A371F1-7DDC-441B-BF7E-1403A6922173}">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E38FEABC-4C16-47C4-857C-766A0970E1B6}">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09D6B33F-2256-45FF-AE3B-11B988A4545D}">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68CE7C75-0F0F-46C8-9F1E-C515BC0ACF66}">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DE52B467-93FF-433D-A052-4B82FFF74AE5}">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26145F04-20E4-43E9-8194-949E0BA83CB9}">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A4C2D7C1-1FF1-485D-A499-4EB15F8BC85F}">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9484DE3C-01B0-4F95-9BEF-C53D1E0BCD97}">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40B44C9C-81A0-4632-B343-FAB76476511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68C3738B-7B60-4126-A9F9-573DB6E29AD8}">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14F7A6B5-18CE-4B74-9B74-6D0FA61271BB}">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8DF7E3EE-E015-4D79-A0D4-491489E68FC8}">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6D6AE3B7-EAFC-402F-9415-D9976398E792}">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2B4225C8-D2D4-4624-8FD1-87C328308D64}">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8A229B6F-B91B-45EE-8EF4-DC2B87187EAF}">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5D72B18F-464A-4ECC-8D4E-11CABD396A19}">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009C78D4-6872-402A-B9D6-B29FB0051DBC}">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8EB1B32D-79F8-4524-938B-C10B21917A29}">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925885D2-DE4A-4FCB-B7B7-E964F606FA64}">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49B110C3-8370-40C4-BE31-35D4FAF1FB87}">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F0BC47EF-AD3A-42AC-9199-411008372CCD}">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979A5380-9BE4-49E2-8D29-CDF3A81C8522}">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3ABFB3DF-57DB-4F95-B0A1-DA47E904C30F}">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FFE6B3E9-8A5C-4C0D-BB09-9A3798DCF4D5}">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67488372-6F0B-4852-A4F4-4831B613833E}">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1CC4C710-2449-4C97-9A59-6619AC0F353C}">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F8FC9D5B-3338-4709-91CC-D1E6548C9D9D}">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14C4B2FF-FAAC-4FF6-AAA9-FEB573F415D2}">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E812700D-2FE3-4641-AE17-9DF23EA743C0}">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8BB557D9-299E-486C-9317-8C69E837F6CB}">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F37489BE-BB71-47CA-8BB5-C8D0D11DE9CB}">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9395F6CD-0362-495D-B5F8-FF18B6DADB93}">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B3814A66-07DC-4689-9A16-A4DDBB2043FB}">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D5879069-F22A-431C-B291-8B594DE64D6B}">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022E2D2F-536F-433B-952F-99C1C3125CE5}">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CBA1912A-12CC-47FD-B715-A6074DC6C943}">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90FAB4E1-2072-4DCA-AECD-0FA6FD056190}">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BD2E3A13-A76A-442E-8F25-B1AF621B3CEF}">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713ECCC5-1C85-4048-9AA5-036B02644964}">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6D2010F-14E7-4E93-88AF-01DFF5A2492A}">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66B56870-17F3-415B-B3A2-DA67B78A29A2}">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2C431557-E879-42EF-BCB0-DBDC76E3CBC4}">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113AC28F-1E33-464B-9FA2-DE609E190903}">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23D95B3D-9903-4F63-BD3E-AE3A0840AE8A}">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CE033F4B-5C9C-402C-8B15-66E2BA0BF694}">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AD51985F-1B90-480E-8D20-503F3766DAEA}">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5390D52A-AC55-40F3-979F-C95EBE666988}">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4CD0B458-FB54-485F-9960-0B9044D4645F}">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CB364D05-B9AE-4D3F-9604-B25732FF7DAE}">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806C14DB-2C1E-46C1-8E9C-807FFA67CCB4}">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911F64DF-E175-4F90-A355-381B64E1AE18}">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5BE69F88-CD94-4D25-9464-99DAC2C2648A}">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3BD88C66-0E7A-409F-9A62-4ED95A3EDB99}">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724AB9E7-6CEC-4F70-AD7D-3673DAEBC354}">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6E5D1B7C-EFD5-46CA-AAFA-A39F5798FD3A}">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2778654A-8E0D-445D-A8F8-A0105D2B8AA1}">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6B28BE91-750C-4D22-92FD-BE982214DA58}">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4FFC8BEA-9DC8-42BD-9358-9ACC6C1C1BE4}">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0DC925CC-230A-4776-A62F-3C42A832B915}">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68A144E0-7D92-4DAE-8323-8A467BB9CE3F}">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D703B6F4-6C0D-4D11-B8EE-481C0C7E89BD}">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8F2146B2-4542-460D-B5E0-D64649411D0B}">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D78EC36E-CDA0-4137-8D01-CAA1E7335D4F}">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A2FD3078-17FF-4924-ADBE-E1184B39BC3F}">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52FB3CCF-C15A-4B11-963B-3A05BA9030C6}">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5ECFBEF6-5424-4045-B4D1-2EEF83DF5CCD}">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2C1CB5BF-F543-448E-B70C-2DBE359F56E4}">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5320CC75-D41C-45A9-B834-8F968BFA7B7E}">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C63912E2-7923-41F0-B8AC-1B239FA56936}">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5B946E3C-BAFC-497B-9217-3207BD2B4204}">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EE2EB281-DFFF-401D-81A0-D3AE65F84A7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A31C31C5-3F6C-4171-A54A-4F3A1FAE2AB9}">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AB89439C-585A-4330-8326-5E9B7C792A52}">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DEBD39EF-8076-423F-9985-7C724F34FE26}">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F59CDC0A-6893-4C52-BFAC-02EAD18E6E3A}">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A616718D-3746-442A-B893-02ABEF04E73C}">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3B4524CA-07DC-4C69-8205-BBC3AC50A283}">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32844EE-50CC-4624-A340-A0FD10D8C527}">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5947C2BF-3A18-4EF6-8B05-3F0DF12C1903}">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3E4BFEB3-5CA5-4A1E-9D0B-89BC0B47FA57}">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F3B98663-1AA8-49DA-B0C7-D92DCF46FC30}">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A6D1F43-E669-49A5-BBD3-42015F7630F3}">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69A0E895-DEFC-4906-A974-C09BE2A16069}">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B6AFD38E-4500-4806-BCBD-3B996F9FCECC}">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153EF907-8E44-4DD3-9AAC-56203A576187}">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574AD28D-2A58-4E91-BD13-14494DAC3B0E}">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D3E692A3-FA15-41F2-841F-A7BD40E0C537}">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521C6F92-FA7C-472C-921C-371FAAD75AA3}">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05FB83D7-8710-4C01-9D1D-15FC6C0DAED6}">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9424F19F-A12B-4F11-B102-75F383A306E5}">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D60B9772-55BF-4227-A7F7-818F8D423FC2}">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BE98DBB8-0008-4F78-9D66-8A3316765D1F}">
            <x14:iconSet iconSet="3Triangles">
              <x14:cfvo type="percent">
                <xm:f>0</xm:f>
              </x14:cfvo>
              <x14:cfvo type="num">
                <xm:f>0</xm:f>
              </x14:cfvo>
              <x14:cfvo type="num" gte="0">
                <xm:f>0</xm:f>
              </x14:cfvo>
            </x14:iconSet>
          </x14:cfRule>
          <xm:sqref>CR5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EB314"/>
  <sheetViews>
    <sheetView showGridLines="0" zoomScale="70" zoomScaleNormal="70" workbookViewId="0">
      <pane xSplit="1" ySplit="3" topLeftCell="B4" activePane="bottomRight" state="frozen"/>
      <selection activeCell="E217" sqref="E217"/>
      <selection pane="topRight" activeCell="E217" sqref="E217"/>
      <selection pane="bottomLeft" activeCell="E217" sqref="E217"/>
      <selection pane="bottomRight" activeCell="H27" sqref="H27"/>
    </sheetView>
  </sheetViews>
  <sheetFormatPr baseColWidth="10" defaultRowHeight="14.4" outlineLevelRow="2" x14ac:dyDescent="0.3"/>
  <cols>
    <col min="1" max="1" width="74.5546875" style="4" bestFit="1" customWidth="1"/>
    <col min="2" max="2" width="14.21875" style="130" customWidth="1"/>
    <col min="3" max="3" width="12.77734375" style="130" bestFit="1" customWidth="1"/>
    <col min="4" max="4" width="12.88671875" style="130" customWidth="1"/>
    <col min="5" max="5" width="12.44140625" style="130" customWidth="1"/>
    <col min="6" max="6" width="12.21875" style="130" customWidth="1"/>
    <col min="7" max="7" width="13.44140625" style="130" customWidth="1"/>
    <col min="8" max="10" width="13.21875" style="130" customWidth="1"/>
    <col min="11" max="11" width="12.5546875" style="130" customWidth="1"/>
    <col min="12" max="12" width="13.21875" style="130" customWidth="1"/>
    <col min="13" max="13" width="13.33203125" style="130" customWidth="1"/>
    <col min="14" max="14" width="13.6640625" style="130" customWidth="1"/>
    <col min="15" max="15" width="13.77734375" style="130"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c r="P2" s="3">
        <f>+D6*(100%-Q6)</f>
        <v>31898.147162618003</v>
      </c>
      <c r="Q2" s="3">
        <f>+D6*Q6</f>
        <v>7068.5608298300831</v>
      </c>
      <c r="R2" s="313">
        <f>1+(TASAS!C9)</f>
        <v>1.4224539380441383</v>
      </c>
      <c r="S2" s="3">
        <f>+P2/1.4225</f>
        <v>22424.005035232338</v>
      </c>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O4" si="0">+B5+B18</f>
        <v>0</v>
      </c>
      <c r="C4" s="184">
        <f t="shared" si="0"/>
        <v>34405.259118830945</v>
      </c>
      <c r="D4" s="184">
        <f t="shared" si="0"/>
        <v>39073.319528993525</v>
      </c>
      <c r="E4" s="184">
        <f t="shared" si="0"/>
        <v>64565.968821518079</v>
      </c>
      <c r="F4" s="184">
        <f t="shared" si="0"/>
        <v>55511.397741533452</v>
      </c>
      <c r="G4" s="184">
        <f t="shared" si="0"/>
        <v>62098.889744625078</v>
      </c>
      <c r="H4" s="184">
        <f t="shared" si="0"/>
        <v>65818.534073129616</v>
      </c>
      <c r="I4" s="184">
        <f t="shared" si="0"/>
        <v>0</v>
      </c>
      <c r="J4" s="184">
        <f t="shared" si="0"/>
        <v>0</v>
      </c>
      <c r="K4" s="184">
        <f t="shared" si="0"/>
        <v>0</v>
      </c>
      <c r="L4" s="184">
        <f t="shared" si="0"/>
        <v>0</v>
      </c>
      <c r="M4" s="184">
        <f t="shared" si="0"/>
        <v>0</v>
      </c>
      <c r="N4" s="184">
        <f t="shared" si="0"/>
        <v>0</v>
      </c>
      <c r="O4" s="201">
        <f t="shared" si="0"/>
        <v>321473.36902863072</v>
      </c>
    </row>
    <row r="5" spans="1:27" s="187" customFormat="1" ht="15.6" outlineLevel="1" x14ac:dyDescent="0.3">
      <c r="A5" s="224" t="s">
        <v>236</v>
      </c>
      <c r="B5" s="186">
        <f>+B6+B10+B11+B12+B13+B14+B15+B7+B8+B9</f>
        <v>0</v>
      </c>
      <c r="C5" s="186">
        <f t="shared" ref="C5:I5" si="1">+C6+C10+C11+C12+C13+C14+C15+C7+C8+C9</f>
        <v>34399.084975077123</v>
      </c>
      <c r="D5" s="186">
        <f t="shared" si="1"/>
        <v>38966.707992448086</v>
      </c>
      <c r="E5" s="186">
        <f t="shared" si="1"/>
        <v>49098.055680472724</v>
      </c>
      <c r="F5" s="186">
        <f t="shared" si="1"/>
        <v>54897.656423977984</v>
      </c>
      <c r="G5" s="186">
        <f t="shared" si="1"/>
        <v>61953.51597232584</v>
      </c>
      <c r="H5" s="186">
        <f t="shared" si="1"/>
        <v>55867.81207411678</v>
      </c>
      <c r="I5" s="186">
        <f t="shared" si="1"/>
        <v>0</v>
      </c>
      <c r="J5" s="186">
        <f t="shared" ref="J5:N5" si="2">+J6+J10+J11+J12+J13+J14+J15+J7+J8+J9</f>
        <v>0</v>
      </c>
      <c r="K5" s="186">
        <f t="shared" si="2"/>
        <v>0</v>
      </c>
      <c r="L5" s="186">
        <f t="shared" si="2"/>
        <v>0</v>
      </c>
      <c r="M5" s="186">
        <f t="shared" si="2"/>
        <v>0</v>
      </c>
      <c r="N5" s="186">
        <f t="shared" si="2"/>
        <v>0</v>
      </c>
      <c r="O5" s="210">
        <f>+SUM(C5:N5)</f>
        <v>295182.83311841858</v>
      </c>
    </row>
    <row r="6" spans="1:27" outlineLevel="1" x14ac:dyDescent="0.3">
      <c r="A6" s="202" t="s">
        <v>237</v>
      </c>
      <c r="B6" s="131"/>
      <c r="C6" s="131">
        <f>+('[1]N EERR RODEO'!C6*P6)+((('[1]N EERR RODEO'!C6*(100%-P6))/(1+TASAS!$B$9)))</f>
        <v>34399.084975077123</v>
      </c>
      <c r="D6" s="131">
        <f>+('[1]N EERR RODEO'!D6*Q6)+((('[1]N EERR RODEO'!D6*(100%-Q6))/(1+TASAS!$C$9)))</f>
        <v>38966.707992448086</v>
      </c>
      <c r="E6" s="131">
        <f>+('[1]N EERR RODEO'!E6*R6)+((('[1]N EERR RODEO'!E6*(100%-R6))/(1+TASAS!$D$9)))</f>
        <v>49098.055680472724</v>
      </c>
      <c r="F6" s="131">
        <f>+('[1]N EERR RODEO'!F6*S6)+((('[1]N EERR RODEO'!F6*(100%-S6))/(1+TASAS!$E$9)))</f>
        <v>54897.656423977984</v>
      </c>
      <c r="G6" s="131">
        <f>+('[1]N EERR RODEO'!G6*T6)+((('[1]N EERR RODEO'!G6*(100%-T6))/(1+TASAS!$F$9)))</f>
        <v>61957.572631900621</v>
      </c>
      <c r="H6" s="131">
        <f>+('[1]N EERR RODEO'!H6*U6)+((('[1]N EERR RODEO'!H6*(100%-U6))/(1+TASAS!$G$9)))</f>
        <v>55867.81207411678</v>
      </c>
      <c r="I6" s="131">
        <f>+('[1]N EERR RODEO'!I6*V6)+((('[1]N EERR RODEO'!I6*(100%-V6))/(1+TASAS!$H$9)))</f>
        <v>0</v>
      </c>
      <c r="J6" s="131">
        <f>+('[1]N EERR RODEO'!J6*W6)+((('[1]N EERR RODEO'!J6*(100%-W6))/(1+TASAS!$I$9)))</f>
        <v>0</v>
      </c>
      <c r="K6" s="131">
        <f>+('[1]N EERR RODEO'!K6*X6)+((('[1]N EERR RODEO'!K6*(100%-X6))/(1+TASAS!$J$9)))</f>
        <v>0</v>
      </c>
      <c r="L6" s="131">
        <f>+('[1]N EERR RODEO'!L6*Y6)+((('[1]N EERR RODEO'!L6*(100%-Y6))/(1+TASAS!$K$9)))</f>
        <v>0</v>
      </c>
      <c r="M6" s="131">
        <f>+('[1]N EERR RODEO'!M6*Z6)+((('[1]N EERR RODEO'!M6*(100%-Z6))/(1+TASAS!$L$9)))</f>
        <v>0</v>
      </c>
      <c r="N6" s="131">
        <f>+('[1]N EERR RODEO'!N6*AA6)+((('[1]N EERR RODEO'!N6*(100%-AA6))/(1+TASAS!$M$9)))</f>
        <v>0</v>
      </c>
      <c r="O6" s="194">
        <f t="shared" ref="O6:O94" si="3">+SUM(C6:N6)</f>
        <v>295186.88977799332</v>
      </c>
      <c r="P6" s="311">
        <v>0.2535</v>
      </c>
      <c r="Q6" s="311">
        <v>0.18140000000000001</v>
      </c>
      <c r="R6" s="311">
        <v>0.2064</v>
      </c>
      <c r="S6" s="311">
        <v>0.2069</v>
      </c>
      <c r="T6" s="311">
        <v>0.20300000000000001</v>
      </c>
      <c r="U6" s="311">
        <v>0.1893</v>
      </c>
      <c r="V6" s="303"/>
      <c r="W6" s="303"/>
      <c r="X6" s="303"/>
      <c r="Y6" s="303"/>
      <c r="Z6" s="303"/>
      <c r="AA6" s="303"/>
    </row>
    <row r="7" spans="1:27" outlineLevel="1" x14ac:dyDescent="0.3">
      <c r="A7" s="202" t="s">
        <v>238</v>
      </c>
      <c r="B7" s="131"/>
      <c r="C7" s="131">
        <f>+('[1]N EERR RODEO'!C7*P7)+((('[1]N EERR RODEO'!C7*(100%-P7))/(1+TASAS!$B$9)))</f>
        <v>0</v>
      </c>
      <c r="D7" s="131">
        <f>+('[1]N EERR RODEO'!D7*Q7)+((('[1]N EERR RODEO'!D7*(100%-Q7))/(1+TASAS!$C$9)))</f>
        <v>0</v>
      </c>
      <c r="E7" s="131">
        <f>+('[1]N EERR RODEO'!E7*R7)+((('[1]N EERR RODEO'!E7*(100%-R7))/(1+TASAS!$D$9)))</f>
        <v>0</v>
      </c>
      <c r="F7" s="131">
        <f>+('[1]N EERR RODEO'!F7*S7)+((('[1]N EERR RODEO'!F7*(100%-S7))/(1+TASAS!$E$9)))</f>
        <v>0</v>
      </c>
      <c r="G7" s="131">
        <f>+('[1]N EERR RODEO'!G7*T7)+((('[1]N EERR RODEO'!G7*(100%-T7))/(1+TASAS!$F$9)))</f>
        <v>0</v>
      </c>
      <c r="H7" s="131">
        <f>+('[1]N EERR RODEO'!H7*U7)+((('[1]N EERR RODEO'!H7*(100%-U7))/(1+TASAS!$G$9)))</f>
        <v>0</v>
      </c>
      <c r="I7" s="131">
        <f>+('[1]N EERR RODEO'!I7*V7)+((('[1]N EERR RODEO'!I7*(100%-V7))/(1+TASAS!$H$9)))</f>
        <v>0</v>
      </c>
      <c r="J7" s="131">
        <f>+('[1]N EERR RODEO'!J7*W7)+((('[1]N EERR RODEO'!J7*(100%-W7))/(1+TASAS!$I$9)))</f>
        <v>0</v>
      </c>
      <c r="K7" s="131">
        <f>+('[1]N EERR RODEO'!K7*X7)+((('[1]N EERR RODEO'!K7*(100%-X7))/(1+TASAS!$J$9)))</f>
        <v>0</v>
      </c>
      <c r="L7" s="131">
        <f>+('[1]N EERR RODEO'!L7*Y7)+((('[1]N EERR RODEO'!L7*(100%-Y7))/(1+TASAS!$K$9)))</f>
        <v>0</v>
      </c>
      <c r="M7" s="131">
        <f>+('[1]N EERR RODEO'!M7*Z7)+((('[1]N EERR RODEO'!M7*(100%-Z7))/(1+TASAS!$L$9)))</f>
        <v>0</v>
      </c>
      <c r="N7" s="131">
        <f>+('[1]N EERR RODEO'!N7*AA7)+((('[1]N EERR RODEO'!N7*(100%-AA7))/(1+TASAS!$M$9)))</f>
        <v>0</v>
      </c>
      <c r="O7" s="194">
        <f t="shared" si="3"/>
        <v>0</v>
      </c>
      <c r="P7" s="311">
        <v>0.2535</v>
      </c>
      <c r="Q7" s="311">
        <v>0.18140000000000001</v>
      </c>
      <c r="R7" s="311">
        <v>0.2064</v>
      </c>
      <c r="S7" s="311">
        <v>0.2069</v>
      </c>
      <c r="T7" s="311">
        <v>0.20300000000000001</v>
      </c>
      <c r="U7" s="311">
        <v>0.1893</v>
      </c>
      <c r="V7" s="303"/>
      <c r="W7" s="303"/>
      <c r="X7" s="303"/>
      <c r="Y7" s="303"/>
      <c r="Z7" s="303"/>
      <c r="AA7" s="303"/>
    </row>
    <row r="8" spans="1:27" outlineLevel="1" x14ac:dyDescent="0.3">
      <c r="A8" s="202" t="s">
        <v>53</v>
      </c>
      <c r="B8" s="131"/>
      <c r="C8" s="131">
        <f>+('[1]N EERR RODEO'!C8*P8)+((('[1]N EERR RODEO'!C8*(100%-P8))/(1+TASAS!$B$9)))</f>
        <v>0</v>
      </c>
      <c r="D8" s="131">
        <f>+('[1]N EERR RODEO'!D8*Q8)+((('[1]N EERR RODEO'!D8*(100%-Q8))/(1+TASAS!$C$9)))</f>
        <v>0</v>
      </c>
      <c r="E8" s="131">
        <f>+('[1]N EERR RODEO'!E8*R8)+((('[1]N EERR RODEO'!E8*(100%-R8))/(1+TASAS!$D$9)))</f>
        <v>0</v>
      </c>
      <c r="F8" s="131">
        <f>+('[1]N EERR RODEO'!F8*S8)+((('[1]N EERR RODEO'!F8*(100%-S8))/(1+TASAS!$E$9)))</f>
        <v>0</v>
      </c>
      <c r="G8" s="131">
        <f>+('[1]N EERR RODEO'!G8*T8)+((('[1]N EERR RODEO'!G8*(100%-T8))/(1+TASAS!$F$9)))</f>
        <v>0</v>
      </c>
      <c r="H8" s="131">
        <f>+('[1]N EERR RODEO'!H8*U8)+((('[1]N EERR RODEO'!H8*(100%-U8))/(1+TASAS!$G$9)))</f>
        <v>0</v>
      </c>
      <c r="I8" s="131">
        <f>+('[1]N EERR RODEO'!I8*V8)+((('[1]N EERR RODEO'!I8*(100%-V8))/(1+TASAS!$H$9)))</f>
        <v>0</v>
      </c>
      <c r="J8" s="131">
        <f>+('[1]N EERR RODEO'!J8*W8)+((('[1]N EERR RODEO'!J8*(100%-W8))/(1+TASAS!$I$9)))</f>
        <v>0</v>
      </c>
      <c r="K8" s="131">
        <f>+('[1]N EERR RODEO'!K8*X8)+((('[1]N EERR RODEO'!K8*(100%-X8))/(1+TASAS!$J$9)))</f>
        <v>0</v>
      </c>
      <c r="L8" s="131">
        <f>+('[1]N EERR RODEO'!L8*Y8)+((('[1]N EERR RODEO'!L8*(100%-Y8))/(1+TASAS!$K$9)))</f>
        <v>0</v>
      </c>
      <c r="M8" s="131">
        <f>+('[1]N EERR RODEO'!M8*Z8)+((('[1]N EERR RODEO'!M8*(100%-Z8))/(1+TASAS!$L$9)))</f>
        <v>0</v>
      </c>
      <c r="N8" s="131">
        <f>+('[1]N EERR RODEO'!N8*AA8)+((('[1]N EERR RODEO'!N8*(100%-AA8))/(1+TASAS!$M$9)))</f>
        <v>0</v>
      </c>
      <c r="O8" s="194">
        <f t="shared" si="3"/>
        <v>0</v>
      </c>
      <c r="P8" s="311">
        <v>0.2535</v>
      </c>
      <c r="Q8" s="311">
        <v>0.18140000000000001</v>
      </c>
      <c r="R8" s="311">
        <v>0.2064</v>
      </c>
      <c r="S8" s="311">
        <v>0.2069</v>
      </c>
      <c r="T8" s="311">
        <v>0.20300000000000001</v>
      </c>
      <c r="U8" s="311">
        <v>0.1893</v>
      </c>
      <c r="V8" s="303"/>
      <c r="W8" s="303"/>
      <c r="X8" s="303"/>
      <c r="Y8" s="303"/>
      <c r="Z8" s="303"/>
      <c r="AA8" s="303"/>
    </row>
    <row r="9" spans="1:27" outlineLevel="1" x14ac:dyDescent="0.3">
      <c r="A9" s="202" t="s">
        <v>239</v>
      </c>
      <c r="B9" s="131"/>
      <c r="C9" s="131">
        <f>+('[1]N EERR RODEO'!C9*P9)+((('[1]N EERR RODEO'!C9*(100%-P9))/(1+TASAS!$B$9)))</f>
        <v>0</v>
      </c>
      <c r="D9" s="131">
        <f>+('[1]N EERR RODEO'!D9*Q9)+((('[1]N EERR RODEO'!D9*(100%-Q9))/(1+TASAS!$C$9)))</f>
        <v>0</v>
      </c>
      <c r="E9" s="131">
        <f>+('[1]N EERR RODEO'!E9*R9)+((('[1]N EERR RODEO'!E9*(100%-R9))/(1+TASAS!$D$9)))</f>
        <v>0</v>
      </c>
      <c r="F9" s="131">
        <f>+('[1]N EERR RODEO'!F9*S9)+((('[1]N EERR RODEO'!F9*(100%-S9))/(1+TASAS!$E$9)))</f>
        <v>0</v>
      </c>
      <c r="G9" s="131">
        <f>+('[1]N EERR RODEO'!G9*T9)+((('[1]N EERR RODEO'!G9*(100%-T9))/(1+TASAS!$F$9)))</f>
        <v>-4.0566595747792009</v>
      </c>
      <c r="H9" s="131">
        <f>+('[1]N EERR RODEO'!H9*U9)+((('[1]N EERR RODEO'!H9*(100%-U9))/(1+TASAS!$G$9)))</f>
        <v>0</v>
      </c>
      <c r="I9" s="131">
        <f>+('[1]N EERR RODEO'!I9*V9)+((('[1]N EERR RODEO'!I9*(100%-V9))/(1+TASAS!$H$9)))</f>
        <v>0</v>
      </c>
      <c r="J9" s="131">
        <f>+('[1]N EERR RODEO'!J9*W9)+((('[1]N EERR RODEO'!J9*(100%-W9))/(1+TASAS!$I$9)))</f>
        <v>0</v>
      </c>
      <c r="K9" s="131">
        <f>+('[1]N EERR RODEO'!K9*X9)+((('[1]N EERR RODEO'!K9*(100%-X9))/(1+TASAS!$J$9)))</f>
        <v>0</v>
      </c>
      <c r="L9" s="131">
        <f>+('[1]N EERR RODEO'!L9*Y9)+((('[1]N EERR RODEO'!L9*(100%-Y9))/(1+TASAS!$K$9)))</f>
        <v>0</v>
      </c>
      <c r="M9" s="131">
        <f>+('[1]N EERR RODEO'!M9*Z9)+((('[1]N EERR RODEO'!M9*(100%-Z9))/(1+TASAS!$L$9)))</f>
        <v>0</v>
      </c>
      <c r="N9" s="131">
        <f>+('[1]N EERR RODEO'!N9*AA9)+((('[1]N EERR RODEO'!N9*(100%-AA9))/(1+TASAS!$M$9)))</f>
        <v>0</v>
      </c>
      <c r="O9" s="194">
        <f t="shared" si="3"/>
        <v>-4.0566595747792009</v>
      </c>
      <c r="P9" s="311">
        <v>0.2535</v>
      </c>
      <c r="Q9" s="311">
        <v>0.18140000000000001</v>
      </c>
      <c r="R9" s="311">
        <v>0.2064</v>
      </c>
      <c r="S9" s="311">
        <v>0.2069</v>
      </c>
      <c r="T9" s="311">
        <v>0.20300000000000001</v>
      </c>
      <c r="U9" s="311">
        <v>0.1893</v>
      </c>
      <c r="V9" s="303"/>
      <c r="W9" s="303"/>
      <c r="X9" s="303"/>
      <c r="Y9" s="303"/>
      <c r="Z9" s="303"/>
      <c r="AA9" s="303"/>
    </row>
    <row r="10" spans="1:27" outlineLevel="1" x14ac:dyDescent="0.3">
      <c r="A10" s="202" t="s">
        <v>40</v>
      </c>
      <c r="B10" s="131"/>
      <c r="C10" s="131">
        <f>+('[1]N EERR RODEO'!C10*P10)+((('[1]N EERR RODEO'!C10*(100%-P10))/(1+TASAS!$B$9)))</f>
        <v>0</v>
      </c>
      <c r="D10" s="131">
        <f>+('[1]N EERR RODEO'!D10*Q10)+((('[1]N EERR RODEO'!D10*(100%-Q10))/(1+TASAS!$C$9)))</f>
        <v>0</v>
      </c>
      <c r="E10" s="131">
        <f>+('[1]N EERR RODEO'!E10*R10)+((('[1]N EERR RODEO'!E10*(100%-R10))/(1+TASAS!$D$9)))</f>
        <v>0</v>
      </c>
      <c r="F10" s="131">
        <f>+('[1]N EERR RODEO'!F10*S10)+((('[1]N EERR RODEO'!F10*(100%-S10))/(1+TASAS!$E$9)))</f>
        <v>0</v>
      </c>
      <c r="G10" s="131">
        <f>+('[1]N EERR RODEO'!G10*T10)+((('[1]N EERR RODEO'!G10*(100%-T10))/(1+TASAS!$F$9)))</f>
        <v>0</v>
      </c>
      <c r="H10" s="131">
        <f>+('[1]N EERR RODEO'!H10*U10)+((('[1]N EERR RODEO'!H10*(100%-U10))/(1+TASAS!$G$9)))</f>
        <v>0</v>
      </c>
      <c r="I10" s="131">
        <f>+('[1]N EERR RODEO'!I10*V10)+((('[1]N EERR RODEO'!I10*(100%-V10))/(1+TASAS!$H$9)))</f>
        <v>0</v>
      </c>
      <c r="J10" s="131">
        <f>+('[1]N EERR RODEO'!J10*W10)+((('[1]N EERR RODEO'!J10*(100%-W10))/(1+TASAS!$I$9)))</f>
        <v>0</v>
      </c>
      <c r="K10" s="131">
        <f>+('[1]N EERR RODEO'!K10*X10)+((('[1]N EERR RODEO'!K10*(100%-X10))/(1+TASAS!$J$9)))</f>
        <v>0</v>
      </c>
      <c r="L10" s="131">
        <f>+('[1]N EERR RODEO'!L10*Y10)+((('[1]N EERR RODEO'!L10*(100%-Y10))/(1+TASAS!$K$9)))</f>
        <v>0</v>
      </c>
      <c r="M10" s="131">
        <f>+('[1]N EERR RODEO'!M10*Z10)+((('[1]N EERR RODEO'!M10*(100%-Z10))/(1+TASAS!$L$9)))</f>
        <v>0</v>
      </c>
      <c r="N10" s="131">
        <f>+('[1]N EERR RODEO'!N10*AA10)+((('[1]N EERR RODEO'!N10*(100%-AA10))/(1+TASAS!$M$9)))</f>
        <v>0</v>
      </c>
      <c r="O10" s="194">
        <f t="shared" si="3"/>
        <v>0</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RODEO'!C11*P11)+((('[1]N EERR RODEO'!C11*(100%-P11))/(1+TASAS!$B$9)))</f>
        <v>0</v>
      </c>
      <c r="D11" s="131">
        <f>+('[1]N EERR RODEO'!D11*Q11)+((('[1]N EERR RODEO'!D11*(100%-Q11))/(1+TASAS!$C$9)))</f>
        <v>0</v>
      </c>
      <c r="E11" s="131">
        <f>+('[1]N EERR RODEO'!E11*R11)+((('[1]N EERR RODEO'!E11*(100%-R11))/(1+TASAS!$D$9)))</f>
        <v>0</v>
      </c>
      <c r="F11" s="131">
        <f>+('[1]N EERR RODEO'!F11*S11)+((('[1]N EERR RODEO'!F11*(100%-S11))/(1+TASAS!$E$9)))</f>
        <v>0</v>
      </c>
      <c r="G11" s="131">
        <f>+('[1]N EERR RODEO'!G11*T11)+((('[1]N EERR RODEO'!G11*(100%-T11))/(1+TASAS!$F$9)))</f>
        <v>0</v>
      </c>
      <c r="H11" s="131">
        <f>+('[1]N EERR RODEO'!H11*U11)+((('[1]N EERR RODEO'!H11*(100%-U11))/(1+TASAS!$G$9)))</f>
        <v>0</v>
      </c>
      <c r="I11" s="131">
        <f>+('[1]N EERR RODEO'!I11*V11)+((('[1]N EERR RODEO'!I11*(100%-V11))/(1+TASAS!$H$9)))</f>
        <v>0</v>
      </c>
      <c r="J11" s="131">
        <f>+('[1]N EERR RODEO'!J11*W11)+((('[1]N EERR RODEO'!J11*(100%-W11))/(1+TASAS!$I$9)))</f>
        <v>0</v>
      </c>
      <c r="K11" s="131">
        <f>+('[1]N EERR RODEO'!K11*X11)+((('[1]N EERR RODEO'!K11*(100%-X11))/(1+TASAS!$J$9)))</f>
        <v>0</v>
      </c>
      <c r="L11" s="131">
        <f>+('[1]N EERR RODEO'!L11*Y11)+((('[1]N EERR RODEO'!L11*(100%-Y11))/(1+TASAS!$K$9)))</f>
        <v>0</v>
      </c>
      <c r="M11" s="131">
        <f>+('[1]N EERR RODEO'!M11*Z11)+((('[1]N EERR RODEO'!M11*(100%-Z11))/(1+TASAS!$L$9)))</f>
        <v>0</v>
      </c>
      <c r="N11" s="131">
        <f>+('[1]N EERR RODEO'!N11*AA11)+((('[1]N EERR RODEO'!N11*(100%-AA11))/(1+TASAS!$M$9)))</f>
        <v>0</v>
      </c>
      <c r="O11" s="194">
        <f t="shared" si="3"/>
        <v>0</v>
      </c>
      <c r="P11" s="311">
        <v>0.2535</v>
      </c>
      <c r="Q11" s="311">
        <v>0.18140000000000001</v>
      </c>
      <c r="R11" s="311">
        <v>0.2064</v>
      </c>
      <c r="S11" s="311">
        <v>0.2069</v>
      </c>
      <c r="T11" s="311">
        <v>0.20300000000000001</v>
      </c>
      <c r="U11" s="311">
        <v>0.1893</v>
      </c>
      <c r="V11" s="303"/>
      <c r="W11" s="303"/>
      <c r="X11" s="303"/>
      <c r="Y11" s="303"/>
      <c r="Z11" s="303"/>
      <c r="AA11" s="303"/>
    </row>
    <row r="12" spans="1:27" outlineLevel="1" x14ac:dyDescent="0.3">
      <c r="A12" s="202" t="s">
        <v>241</v>
      </c>
      <c r="B12" s="131"/>
      <c r="C12" s="131">
        <f>+('[1]N EERR RODEO'!C12*P12)+((('[1]N EERR RODEO'!C12*(100%-P12))/(1+TASAS!$B$9)))</f>
        <v>0</v>
      </c>
      <c r="D12" s="131">
        <f>+('[1]N EERR RODEO'!D12*Q12)+((('[1]N EERR RODEO'!D12*(100%-Q12))/(1+TASAS!$C$9)))</f>
        <v>0</v>
      </c>
      <c r="E12" s="131">
        <f>+('[1]N EERR RODEO'!E12*R12)+((('[1]N EERR RODEO'!E12*(100%-R12))/(1+TASAS!$D$9)))</f>
        <v>0</v>
      </c>
      <c r="F12" s="131">
        <f>+('[1]N EERR RODEO'!F12*S12)+((('[1]N EERR RODEO'!F12*(100%-S12))/(1+TASAS!$E$9)))</f>
        <v>0</v>
      </c>
      <c r="G12" s="131">
        <f>+('[1]N EERR RODEO'!G12*T12)+((('[1]N EERR RODEO'!G12*(100%-T12))/(1+TASAS!$F$9)))</f>
        <v>0</v>
      </c>
      <c r="H12" s="131">
        <f>+('[1]N EERR RODEO'!H12*U12)+((('[1]N EERR RODEO'!H12*(100%-U12))/(1+TASAS!$G$9)))</f>
        <v>0</v>
      </c>
      <c r="I12" s="131">
        <f>+('[1]N EERR RODEO'!I12*V12)+((('[1]N EERR RODEO'!I12*(100%-V12))/(1+TASAS!$H$9)))</f>
        <v>0</v>
      </c>
      <c r="J12" s="131">
        <f>+('[1]N EERR RODEO'!J12*W12)+((('[1]N EERR RODEO'!J12*(100%-W12))/(1+TASAS!$I$9)))</f>
        <v>0</v>
      </c>
      <c r="K12" s="131">
        <f>+('[1]N EERR RODEO'!K12*X12)+((('[1]N EERR RODEO'!K12*(100%-X12))/(1+TASAS!$J$9)))</f>
        <v>0</v>
      </c>
      <c r="L12" s="131">
        <f>+('[1]N EERR RODEO'!L12*Y12)+((('[1]N EERR RODEO'!L12*(100%-Y12))/(1+TASAS!$K$9)))</f>
        <v>0</v>
      </c>
      <c r="M12" s="131">
        <f>+('[1]N EERR RODEO'!M12*Z12)+((('[1]N EERR RODEO'!M12*(100%-Z12))/(1+TASAS!$L$9)))</f>
        <v>0</v>
      </c>
      <c r="N12" s="131">
        <f>+('[1]N EERR RODEO'!N12*AA12)+((('[1]N EERR RODEO'!N12*(100%-AA12))/(1+TASAS!$M$9)))</f>
        <v>0</v>
      </c>
      <c r="O12" s="194">
        <f t="shared" si="3"/>
        <v>0</v>
      </c>
      <c r="P12" s="311">
        <v>0.2535</v>
      </c>
      <c r="Q12" s="311">
        <v>0.18140000000000001</v>
      </c>
      <c r="R12" s="311">
        <v>0.2064</v>
      </c>
      <c r="S12" s="311">
        <v>0.2069</v>
      </c>
      <c r="T12" s="311">
        <v>0.20300000000000001</v>
      </c>
      <c r="U12" s="311">
        <v>0.1893</v>
      </c>
      <c r="V12" s="303"/>
      <c r="W12" s="303"/>
      <c r="X12" s="303"/>
      <c r="Y12" s="303"/>
      <c r="Z12" s="303"/>
      <c r="AA12" s="303"/>
    </row>
    <row r="13" spans="1:27" outlineLevel="1" x14ac:dyDescent="0.3">
      <c r="A13" s="202" t="s">
        <v>242</v>
      </c>
      <c r="B13" s="131"/>
      <c r="C13" s="131">
        <f>+('[1]N EERR RODEO'!C13*P13)+((('[1]N EERR RODEO'!C13*(100%-P13))/(1+TASAS!$B$9)))</f>
        <v>0</v>
      </c>
      <c r="D13" s="131">
        <f>+('[1]N EERR RODEO'!D13*Q13)+((('[1]N EERR RODEO'!D13*(100%-Q13))/(1+TASAS!$C$9)))</f>
        <v>0</v>
      </c>
      <c r="E13" s="131">
        <f>+('[1]N EERR RODEO'!E13*R13)+((('[1]N EERR RODEO'!E13*(100%-R13))/(1+TASAS!$D$9)))</f>
        <v>0</v>
      </c>
      <c r="F13" s="131">
        <f>+('[1]N EERR RODEO'!F13*S13)+((('[1]N EERR RODEO'!F13*(100%-S13))/(1+TASAS!$E$9)))</f>
        <v>0</v>
      </c>
      <c r="G13" s="131">
        <f>+('[1]N EERR RODEO'!G13*T13)+((('[1]N EERR RODEO'!G13*(100%-T13))/(1+TASAS!$F$9)))</f>
        <v>0</v>
      </c>
      <c r="H13" s="131">
        <f>+('[1]N EERR RODEO'!H13*U13)+((('[1]N EERR RODEO'!H13*(100%-U13))/(1+TASAS!$G$9)))</f>
        <v>0</v>
      </c>
      <c r="I13" s="131">
        <f>+('[1]N EERR RODEO'!I13*V13)+((('[1]N EERR RODEO'!I13*(100%-V13))/(1+TASAS!$H$9)))</f>
        <v>0</v>
      </c>
      <c r="J13" s="131">
        <f>+('[1]N EERR RODEO'!J13*W13)+((('[1]N EERR RODEO'!J13*(100%-W13))/(1+TASAS!$I$9)))</f>
        <v>0</v>
      </c>
      <c r="K13" s="131">
        <f>+('[1]N EERR RODEO'!K13*X13)+((('[1]N EERR RODEO'!K13*(100%-X13))/(1+TASAS!$J$9)))</f>
        <v>0</v>
      </c>
      <c r="L13" s="131">
        <f>+('[1]N EERR RODEO'!L13*Y13)+((('[1]N EERR RODEO'!L13*(100%-Y13))/(1+TASAS!$K$9)))</f>
        <v>0</v>
      </c>
      <c r="M13" s="131">
        <f>+('[1]N EERR RODEO'!M13*Z13)+((('[1]N EERR RODEO'!M13*(100%-Z13))/(1+TASAS!$L$9)))</f>
        <v>0</v>
      </c>
      <c r="N13" s="131">
        <f>+('[1]N EERR RODEO'!N13*AA13)+((('[1]N EERR RODEO'!N13*(100%-AA13))/(1+TASAS!$M$9)))</f>
        <v>0</v>
      </c>
      <c r="O13" s="194">
        <f t="shared" si="3"/>
        <v>0</v>
      </c>
      <c r="P13" s="311">
        <v>0.2535</v>
      </c>
      <c r="Q13" s="311">
        <v>0.18140000000000001</v>
      </c>
      <c r="R13" s="311">
        <v>0.2064</v>
      </c>
      <c r="S13" s="311">
        <v>0.2069</v>
      </c>
      <c r="T13" s="311">
        <v>0.20300000000000001</v>
      </c>
      <c r="U13" s="311">
        <v>0.1893</v>
      </c>
      <c r="V13" s="303"/>
      <c r="W13" s="303"/>
      <c r="X13" s="303"/>
      <c r="Y13" s="303"/>
      <c r="Z13" s="303"/>
      <c r="AA13" s="303"/>
    </row>
    <row r="14" spans="1:27" outlineLevel="1" x14ac:dyDescent="0.3">
      <c r="A14" s="202" t="s">
        <v>45</v>
      </c>
      <c r="B14" s="131"/>
      <c r="C14" s="131">
        <f>+('[1]N EERR RODEO'!C14*P14)+((('[1]N EERR RODEO'!C14*(100%-P14))/(1+TASAS!$B$9)))</f>
        <v>0</v>
      </c>
      <c r="D14" s="131">
        <f>+('[1]N EERR RODEO'!D14*Q14)+((('[1]N EERR RODEO'!D14*(100%-Q14))/(1+TASAS!$C$9)))</f>
        <v>0</v>
      </c>
      <c r="E14" s="131">
        <f>+('[1]N EERR RODEO'!E14*R14)+((('[1]N EERR RODEO'!E14*(100%-R14))/(1+TASAS!$D$9)))</f>
        <v>0</v>
      </c>
      <c r="F14" s="131">
        <f>+('[1]N EERR RODEO'!F14*S14)+((('[1]N EERR RODEO'!F14*(100%-S14))/(1+TASAS!$E$9)))</f>
        <v>0</v>
      </c>
      <c r="G14" s="131">
        <f>+('[1]N EERR RODEO'!G14*T14)+((('[1]N EERR RODEO'!G14*(100%-T14))/(1+TASAS!$F$9)))</f>
        <v>0</v>
      </c>
      <c r="H14" s="131">
        <f>+('[1]N EERR RODEO'!H14*U14)+((('[1]N EERR RODEO'!H14*(100%-U14))/(1+TASAS!$G$9)))</f>
        <v>0</v>
      </c>
      <c r="I14" s="131">
        <f>+('[1]N EERR RODEO'!I14*V14)+((('[1]N EERR RODEO'!I14*(100%-V14))/(1+TASAS!$H$9)))</f>
        <v>0</v>
      </c>
      <c r="J14" s="131">
        <f>+('[1]N EERR RODEO'!J14*W14)+((('[1]N EERR RODEO'!J14*(100%-W14))/(1+TASAS!$I$9)))</f>
        <v>0</v>
      </c>
      <c r="K14" s="131">
        <f>+('[1]N EERR RODEO'!K14*X14)+((('[1]N EERR RODEO'!K14*(100%-X14))/(1+TASAS!$J$9)))</f>
        <v>0</v>
      </c>
      <c r="L14" s="131">
        <f>+('[1]N EERR RODEO'!L14*Y14)+((('[1]N EERR RODEO'!L14*(100%-Y14))/(1+TASAS!$K$9)))</f>
        <v>0</v>
      </c>
      <c r="M14" s="131">
        <f>+('[1]N EERR RODEO'!M14*Z14)+((('[1]N EERR RODEO'!M14*(100%-Z14))/(1+TASAS!$L$9)))</f>
        <v>0</v>
      </c>
      <c r="N14" s="131">
        <f>+('[1]N EERR RODEO'!N14*AA14)+((('[1]N EERR RODEO'!N14*(100%-AA14))/(1+TASAS!$M$9)))</f>
        <v>0</v>
      </c>
      <c r="O14" s="194">
        <f t="shared" si="3"/>
        <v>0</v>
      </c>
      <c r="P14" s="311">
        <v>0.2535</v>
      </c>
      <c r="Q14" s="311">
        <v>0.18140000000000001</v>
      </c>
      <c r="R14" s="311">
        <v>0.2064</v>
      </c>
      <c r="S14" s="311">
        <v>0.2069</v>
      </c>
      <c r="T14" s="311">
        <v>0.20300000000000001</v>
      </c>
      <c r="U14" s="311">
        <v>0.1893</v>
      </c>
      <c r="V14" s="303"/>
      <c r="W14" s="303"/>
      <c r="X14" s="303"/>
      <c r="Y14" s="303"/>
      <c r="Z14" s="303"/>
      <c r="AA14" s="303"/>
    </row>
    <row r="15" spans="1:27" s="3" customFormat="1" outlineLevel="1" x14ac:dyDescent="0.3">
      <c r="A15" s="202" t="s">
        <v>243</v>
      </c>
      <c r="B15" s="133"/>
      <c r="C15" s="131">
        <f>+('[1]N EERR RODEO'!C15*P15)+((('[1]N EERR RODEO'!C15*(100%-P15))/(1+TASAS!$B$9)))</f>
        <v>0</v>
      </c>
      <c r="D15" s="131">
        <f>+('[1]N EERR RODEO'!D15*Q15)+((('[1]N EERR RODEO'!D15*(100%-Q15))/(1+TASAS!$C$9)))</f>
        <v>0</v>
      </c>
      <c r="E15" s="131">
        <f>+('[1]N EERR RODEO'!E15*R15)+((('[1]N EERR RODEO'!E15*(100%-R15))/(1+TASAS!$D$9)))</f>
        <v>0</v>
      </c>
      <c r="F15" s="131">
        <f>+('[1]N EERR RODEO'!F15*S15)+((('[1]N EERR RODEO'!F15*(100%-S15))/(1+TASAS!$E$9)))</f>
        <v>0</v>
      </c>
      <c r="G15" s="131">
        <f>+('[1]N EERR RODEO'!G15*T15)+((('[1]N EERR RODEO'!G15*(100%-T15))/(1+TASAS!$F$9)))</f>
        <v>0</v>
      </c>
      <c r="H15" s="131">
        <f>+('[1]N EERR RODEO'!H15*U15)+((('[1]N EERR RODEO'!H15*(100%-U15))/(1+TASAS!$G$9)))</f>
        <v>0</v>
      </c>
      <c r="I15" s="131">
        <f>+('[1]N EERR RODEO'!I15*V15)+((('[1]N EERR RODEO'!I15*(100%-V15))/(1+TASAS!$H$9)))</f>
        <v>0</v>
      </c>
      <c r="J15" s="131">
        <f>+('[1]N EERR RODEO'!J15*W15)+((('[1]N EERR RODEO'!J15*(100%-W15))/(1+TASAS!$I$9)))</f>
        <v>0</v>
      </c>
      <c r="K15" s="131">
        <f>+('[1]N EERR RODEO'!K15*X15)+((('[1]N EERR RODEO'!K15*(100%-X15))/(1+TASAS!$J$9)))</f>
        <v>0</v>
      </c>
      <c r="L15" s="131">
        <f>+('[1]N EERR RODEO'!L15*Y15)+((('[1]N EERR RODEO'!L15*(100%-Y15))/(1+TASAS!$K$9)))</f>
        <v>0</v>
      </c>
      <c r="M15" s="131">
        <f>+('[1]N EERR RODEO'!M15*Z15)+((('[1]N EERR RODEO'!M15*(100%-Z15))/(1+TASAS!$L$9)))</f>
        <v>0</v>
      </c>
      <c r="N15" s="131">
        <f>+('[1]N EERR RODEO'!N15*AA15)+((('[1]N EERR RODEO'!N15*(100%-AA15))/(1+TASAS!$M$9)))</f>
        <v>0</v>
      </c>
      <c r="O15" s="194">
        <f t="shared" si="3"/>
        <v>0</v>
      </c>
      <c r="P15" s="311">
        <v>0.2535</v>
      </c>
      <c r="Q15" s="311">
        <v>0.18140000000000001</v>
      </c>
      <c r="R15" s="311">
        <v>0.2064</v>
      </c>
      <c r="S15" s="311">
        <v>0.2069</v>
      </c>
      <c r="T15" s="311">
        <v>0.20300000000000001</v>
      </c>
      <c r="U15" s="311">
        <v>0.1893</v>
      </c>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c r="Q16" s="311"/>
      <c r="R16" s="311"/>
      <c r="S16" s="311"/>
      <c r="T16" s="311"/>
      <c r="U16" s="311"/>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J18" si="4">SUM(C19:C28)</f>
        <v>6.17414375381881</v>
      </c>
      <c r="D18" s="186">
        <f t="shared" si="4"/>
        <v>106.61153654544162</v>
      </c>
      <c r="E18" s="186">
        <f t="shared" si="4"/>
        <v>15467.913141045359</v>
      </c>
      <c r="F18" s="186">
        <f t="shared" si="4"/>
        <v>613.74131755546898</v>
      </c>
      <c r="G18" s="186">
        <f t="shared" si="4"/>
        <v>145.37377229923379</v>
      </c>
      <c r="H18" s="186">
        <f t="shared" si="4"/>
        <v>9950.7219990128342</v>
      </c>
      <c r="I18" s="186">
        <f t="shared" si="4"/>
        <v>0</v>
      </c>
      <c r="J18" s="186">
        <f t="shared" si="4"/>
        <v>0</v>
      </c>
      <c r="K18" s="186">
        <f t="shared" ref="K18:O18" si="5">SUM(K19:K28)</f>
        <v>0</v>
      </c>
      <c r="L18" s="186">
        <f t="shared" si="5"/>
        <v>0</v>
      </c>
      <c r="M18" s="186">
        <f t="shared" si="5"/>
        <v>0</v>
      </c>
      <c r="N18" s="186">
        <f t="shared" si="5"/>
        <v>0</v>
      </c>
      <c r="O18" s="210">
        <f t="shared" si="5"/>
        <v>26290.535910212158</v>
      </c>
      <c r="P18" s="305"/>
      <c r="Q18" s="305"/>
      <c r="R18" s="305"/>
      <c r="S18" s="305"/>
      <c r="T18" s="305"/>
      <c r="U18" s="305"/>
      <c r="V18" s="305"/>
      <c r="W18" s="305"/>
      <c r="X18" s="305"/>
      <c r="Y18" s="305"/>
      <c r="Z18" s="305"/>
      <c r="AA18" s="305"/>
    </row>
    <row r="19" spans="1:27" s="3" customFormat="1" outlineLevel="1" x14ac:dyDescent="0.3">
      <c r="A19" s="202" t="s">
        <v>104</v>
      </c>
      <c r="B19" s="131"/>
      <c r="C19" s="131">
        <f>+('[1]N EERR RODEO'!C19*P19)+((('[1]N EERR RODEO'!C19*(100%-P19))/(1+TASAS!$B$9)))</f>
        <v>0</v>
      </c>
      <c r="D19" s="131">
        <f>+('[1]N EERR RODEO'!D19*Q19)+((('[1]N EERR RODEO'!D19*(100%-Q19))/(1+TASAS!$C$9)))</f>
        <v>0</v>
      </c>
      <c r="E19" s="131">
        <f>+('[1]N EERR RODEO'!E19*R19)+((('[1]N EERR RODEO'!E19*(100%-R19))/(1+TASAS!$D$9)))</f>
        <v>0</v>
      </c>
      <c r="F19" s="131">
        <f>+('[1]N EERR RODEO'!F19*S19)+((('[1]N EERR RODEO'!F19*(100%-S19))/(1+TASAS!$E$9)))</f>
        <v>0</v>
      </c>
      <c r="G19" s="131">
        <f>+('[1]N EERR RODEO'!G19*T19)+((('[1]N EERR RODEO'!G19*(100%-T19))/(1+TASAS!$F$9)))</f>
        <v>0</v>
      </c>
      <c r="H19" s="131">
        <f>+('[1]N EERR RODEO'!H19*U19)+((('[1]N EERR RODEO'!H19*(100%-U19))/(1+TASAS!$G$9)))</f>
        <v>0</v>
      </c>
      <c r="I19" s="131">
        <f>+('[1]N EERR RODEO'!I19*V19)+((('[1]N EERR RODEO'!I19*(100%-V19))/(1+TASAS!$H$9)))</f>
        <v>0</v>
      </c>
      <c r="J19" s="131">
        <f>+('[1]N EERR RODEO'!J19*W19)+((('[1]N EERR RODEO'!J19*(100%-W19))/(1+TASAS!$I$9)))</f>
        <v>0</v>
      </c>
      <c r="K19" s="131">
        <f>+('[1]N EERR RODEO'!K19*X19)+((('[1]N EERR RODEO'!K19*(100%-X19))/(1+TASAS!$J$9)))</f>
        <v>0</v>
      </c>
      <c r="L19" s="131">
        <f>+('[1]N EERR RODEO'!L19*Y19)+((('[1]N EERR RODEO'!L19*(100%-Y19))/(1+TASAS!$K$9)))</f>
        <v>0</v>
      </c>
      <c r="M19" s="131">
        <f>+('[1]N EERR RODEO'!M19*Z19)+((('[1]N EERR RODEO'!M19*(100%-Z19))/(1+TASAS!$L$9)))</f>
        <v>0</v>
      </c>
      <c r="N19" s="131">
        <f>+('[1]N EERR RODEO'!N19*AA19)+((('[1]N EERR RODEO'!N19*(100%-AA19))/(1+TASAS!$M$9)))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RODEO'!C20*P20)+((('[1]N EERR RODEO'!C20*(100%-P20))/(1+TASAS!$B$9)))</f>
        <v>3.1088337128997029E-2</v>
      </c>
      <c r="D20" s="131">
        <f>+('[1]N EERR RODEO'!D20*Q20)+((('[1]N EERR RODEO'!D20*(100%-Q20))/(1+TASAS!$C$9)))</f>
        <v>0</v>
      </c>
      <c r="E20" s="131">
        <f>+('[1]N EERR RODEO'!E20*R20)+((('[1]N EERR RODEO'!E20*(100%-R20))/(1+TASAS!$D$9)))</f>
        <v>3.524990338278558E-2</v>
      </c>
      <c r="F20" s="131">
        <f>+('[1]N EERR RODEO'!F20*S20)+((('[1]N EERR RODEO'!F20*(100%-S20))/(1+TASAS!$E$9)))</f>
        <v>2.2445465161541452E-2</v>
      </c>
      <c r="G20" s="131">
        <f>+('[1]N EERR RODEO'!G20*T20)+((('[1]N EERR RODEO'!G20*(100%-T20))/(1+TASAS!$F$9)))</f>
        <v>3.8163859156577183E-2</v>
      </c>
      <c r="H20" s="131">
        <f>+('[1]N EERR RODEO'!H20*U20)+((('[1]N EERR RODEO'!H20*(100%-U20))/(1+TASAS!$G$9)))</f>
        <v>1.5922460073834667E-2</v>
      </c>
      <c r="I20" s="131">
        <f>+('[1]N EERR RODEO'!I20*V20)+((('[1]N EERR RODEO'!I20*(100%-V20))/(1+TASAS!$H$9)))</f>
        <v>0</v>
      </c>
      <c r="J20" s="131">
        <f>+('[1]N EERR RODEO'!J20*W20)+((('[1]N EERR RODEO'!J20*(100%-W20))/(1+TASAS!$I$9)))</f>
        <v>0</v>
      </c>
      <c r="K20" s="131">
        <f>+('[1]N EERR RODEO'!K20*X20)+((('[1]N EERR RODEO'!K20*(100%-X20))/(1+TASAS!$J$9)))</f>
        <v>0</v>
      </c>
      <c r="L20" s="131">
        <f>+('[1]N EERR RODEO'!L20*Y20)+((('[1]N EERR RODEO'!L20*(100%-Y20))/(1+TASAS!$K$9)))</f>
        <v>0</v>
      </c>
      <c r="M20" s="131">
        <f>+('[1]N EERR RODEO'!M20*Z20)+((('[1]N EERR RODEO'!M20*(100%-Z20))/(1+TASAS!$L$9)))</f>
        <v>0</v>
      </c>
      <c r="N20" s="131">
        <f>+('[1]N EERR RODEO'!N20*AA20)+((('[1]N EERR RODEO'!N20*(100%-AA20))/(1+TASAS!$M$9)))</f>
        <v>0</v>
      </c>
      <c r="O20" s="194">
        <f t="shared" ref="O20:O28" si="6">+SUM(C20:N20)</f>
        <v>0.1428700249037359</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RODEO'!C21*P21)+((('[1]N EERR RODEO'!C21*(100%-P21))/(1+TASAS!$B$9)))</f>
        <v>2.7917326741839332</v>
      </c>
      <c r="D21" s="131">
        <f>+('[1]N EERR RODEO'!D21*Q21)+((('[1]N EERR RODEO'!D21*(100%-Q21))/(1+TASAS!$C$9)))</f>
        <v>1.8981282470998508</v>
      </c>
      <c r="E21" s="131">
        <f>+('[1]N EERR RODEO'!E21*R21)+((('[1]N EERR RODEO'!E21*(100%-R21))/(1+TASAS!$D$9)))</f>
        <v>0.66974816427292594</v>
      </c>
      <c r="F21" s="131">
        <f>+('[1]N EERR RODEO'!F21*S21)+((('[1]N EERR RODEO'!F21*(100%-S21))/(1+TASAS!$E$9)))</f>
        <v>10.130386609575709</v>
      </c>
      <c r="G21" s="131">
        <f>+('[1]N EERR RODEO'!G21*T21)+((('[1]N EERR RODEO'!G21*(100%-T21))/(1+TASAS!$F$9)))</f>
        <v>0</v>
      </c>
      <c r="H21" s="131">
        <f>+('[1]N EERR RODEO'!H21*U21)+((('[1]N EERR RODEO'!H21*(100%-U21))/(1+TASAS!$G$9)))</f>
        <v>0</v>
      </c>
      <c r="I21" s="131">
        <f>+('[1]N EERR RODEO'!I21*V21)+((('[1]N EERR RODEO'!I21*(100%-V21))/(1+TASAS!$H$9)))</f>
        <v>0</v>
      </c>
      <c r="J21" s="131">
        <f>+('[1]N EERR RODEO'!J21*W21)+((('[1]N EERR RODEO'!J21*(100%-W21))/(1+TASAS!$I$9)))</f>
        <v>0</v>
      </c>
      <c r="K21" s="131">
        <f>+('[1]N EERR RODEO'!K21*X21)+((('[1]N EERR RODEO'!K21*(100%-X21))/(1+TASAS!$J$9)))</f>
        <v>0</v>
      </c>
      <c r="L21" s="131">
        <f>+('[1]N EERR RODEO'!L21*Y21)+((('[1]N EERR RODEO'!L21*(100%-Y21))/(1+TASAS!$K$9)))</f>
        <v>0</v>
      </c>
      <c r="M21" s="131">
        <f>+('[1]N EERR RODEO'!M21*Z21)+((('[1]N EERR RODEO'!M21*(100%-Z21))/(1+TASAS!$L$9)))</f>
        <v>0</v>
      </c>
      <c r="N21" s="131">
        <f>+('[1]N EERR RODEO'!N21*AA21)+((('[1]N EERR RODEO'!N21*(100%-AA21))/(1+TASAS!$M$9)))</f>
        <v>0</v>
      </c>
      <c r="O21" s="194">
        <f t="shared" si="6"/>
        <v>15.489995695132418</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RODEO'!C22*P22)+((('[1]N EERR RODEO'!C22*(100%-P22))/(1+TASAS!$B$9)))</f>
        <v>0</v>
      </c>
      <c r="D22" s="131">
        <f>+('[1]N EERR RODEO'!D22*Q22)+((('[1]N EERR RODEO'!D22*(100%-Q22))/(1+TASAS!$C$9)))</f>
        <v>19.037523307949613</v>
      </c>
      <c r="E22" s="131">
        <f>+('[1]N EERR RODEO'!E22*R22)+((('[1]N EERR RODEO'!E22*(100%-R22))/(1+TASAS!$D$9)))</f>
        <v>0</v>
      </c>
      <c r="F22" s="131">
        <f>+('[1]N EERR RODEO'!F22*S22)+((('[1]N EERR RODEO'!F22*(100%-S22))/(1+TASAS!$E$9)))</f>
        <v>0</v>
      </c>
      <c r="G22" s="131">
        <f>+('[1]N EERR RODEO'!G22*T22)+((('[1]N EERR RODEO'!G22*(100%-T22))/(1+TASAS!$F$9)))</f>
        <v>0</v>
      </c>
      <c r="H22" s="131">
        <f>+('[1]N EERR RODEO'!H22*U22)+((('[1]N EERR RODEO'!H22*(100%-U22))/(1+TASAS!$G$9)))</f>
        <v>0</v>
      </c>
      <c r="I22" s="131">
        <f>+('[1]N EERR RODEO'!I22*V22)+((('[1]N EERR RODEO'!I22*(100%-V22))/(1+TASAS!$H$9)))</f>
        <v>0</v>
      </c>
      <c r="J22" s="131">
        <f>+('[1]N EERR RODEO'!J22*W22)+((('[1]N EERR RODEO'!J22*(100%-W22))/(1+TASAS!$I$9)))</f>
        <v>0</v>
      </c>
      <c r="K22" s="131">
        <f>+('[1]N EERR RODEO'!K22*X22)+((('[1]N EERR RODEO'!K22*(100%-X22))/(1+TASAS!$J$9)))</f>
        <v>0</v>
      </c>
      <c r="L22" s="131">
        <f>+('[1]N EERR RODEO'!L22*Y22)+((('[1]N EERR RODEO'!L22*(100%-Y22))/(1+TASAS!$K$9)))</f>
        <v>0</v>
      </c>
      <c r="M22" s="131">
        <f>+('[1]N EERR RODEO'!M22*Z22)+((('[1]N EERR RODEO'!M22*(100%-Z22))/(1+TASAS!$L$9)))</f>
        <v>0</v>
      </c>
      <c r="N22" s="131">
        <f>+('[1]N EERR RODEO'!N22*AA22)+((('[1]N EERR RODEO'!N22*(100%-AA22))/(1+TASAS!$M$9)))</f>
        <v>0</v>
      </c>
      <c r="O22" s="194">
        <f t="shared" si="6"/>
        <v>19.037523307949613</v>
      </c>
      <c r="P22" s="303">
        <v>0</v>
      </c>
      <c r="Q22" s="303">
        <v>0</v>
      </c>
      <c r="R22" s="303">
        <v>0</v>
      </c>
      <c r="S22" s="303">
        <v>0</v>
      </c>
      <c r="T22" s="303">
        <v>0</v>
      </c>
      <c r="U22" s="303">
        <v>0</v>
      </c>
      <c r="V22" s="303">
        <v>0</v>
      </c>
      <c r="W22" s="303">
        <v>0</v>
      </c>
      <c r="X22" s="303">
        <v>0</v>
      </c>
      <c r="Y22" s="303">
        <v>0</v>
      </c>
      <c r="Z22" s="303">
        <v>0</v>
      </c>
      <c r="AA22" s="303">
        <v>0</v>
      </c>
    </row>
    <row r="23" spans="1:27" s="3" customFormat="1" outlineLevel="1" x14ac:dyDescent="0.3">
      <c r="A23" s="202" t="s">
        <v>108</v>
      </c>
      <c r="B23" s="131"/>
      <c r="C23" s="131">
        <f>+('[1]N EERR RODEO'!C23*P23)+((('[1]N EERR RODEO'!C23*(100%-P23))/(1+TASAS!$B$9)))</f>
        <v>2.9720450295321159</v>
      </c>
      <c r="D23" s="131">
        <f>+('[1]N EERR RODEO'!D23*Q23)+((('[1]N EERR RODEO'!D23*(100%-Q23))/(1+TASAS!$C$9)))</f>
        <v>9.0618048537470663</v>
      </c>
      <c r="E23" s="131">
        <f>+('[1]N EERR RODEO'!E23*R23)+((('[1]N EERR RODEO'!E23*(100%-R23))/(1+TASAS!$D$9)))</f>
        <v>2.4956931595012186</v>
      </c>
      <c r="F23" s="131">
        <f>+('[1]N EERR RODEO'!F23*S23)+((('[1]N EERR RODEO'!F23*(100%-S23))/(1+TASAS!$E$9)))</f>
        <v>1.765709926041261</v>
      </c>
      <c r="G23" s="131">
        <f>+('[1]N EERR RODEO'!G23*T23)+((('[1]N EERR RODEO'!G23*(100%-T23))/(1+TASAS!$F$9)))</f>
        <v>11.090417470901327</v>
      </c>
      <c r="H23" s="131">
        <f>+('[1]N EERR RODEO'!H23*U23)+((('[1]N EERR RODEO'!H23*(100%-U23))/(1+TASAS!$G$9)))</f>
        <v>27.736925448619992</v>
      </c>
      <c r="I23" s="131">
        <f>+('[1]N EERR RODEO'!I23*V23)+((('[1]N EERR RODEO'!I23*(100%-V23))/(1+TASAS!$H$9)))</f>
        <v>0</v>
      </c>
      <c r="J23" s="131">
        <f>+('[1]N EERR RODEO'!J23*W23)+((('[1]N EERR RODEO'!J23*(100%-W23))/(1+TASAS!$I$9)))</f>
        <v>0</v>
      </c>
      <c r="K23" s="131">
        <f>+('[1]N EERR RODEO'!K23*X23)+((('[1]N EERR RODEO'!K23*(100%-X23))/(1+TASAS!$J$9)))</f>
        <v>0</v>
      </c>
      <c r="L23" s="131">
        <f>+('[1]N EERR RODEO'!L23*Y23)+((('[1]N EERR RODEO'!L23*(100%-Y23))/(1+TASAS!$K$9)))</f>
        <v>0</v>
      </c>
      <c r="M23" s="131">
        <f>+('[1]N EERR RODEO'!M23*Z23)+((('[1]N EERR RODEO'!M23*(100%-Z23))/(1+TASAS!$L$9)))</f>
        <v>0</v>
      </c>
      <c r="N23" s="131">
        <f>+('[1]N EERR RODEO'!N23*AA23)+((('[1]N EERR RODEO'!N23*(100%-AA23))/(1+TASAS!$M$9)))</f>
        <v>0</v>
      </c>
      <c r="O23" s="194">
        <f t="shared" si="6"/>
        <v>55.122595888342978</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RODEO'!C24*P24)+((('[1]N EERR RODEO'!C24*(100%-P24))/(1+TASAS!$B$9)))</f>
        <v>0</v>
      </c>
      <c r="D24" s="131">
        <f>+('[1]N EERR RODEO'!D24*Q24)+((('[1]N EERR RODEO'!D24*(100%-Q24))/(1+TASAS!$C$9)))</f>
        <v>0</v>
      </c>
      <c r="E24" s="131">
        <f>+('[1]N EERR RODEO'!E24*R24)+((('[1]N EERR RODEO'!E24*(100%-R24))/(1+TASAS!$D$9)))</f>
        <v>0</v>
      </c>
      <c r="F24" s="131">
        <f>+('[1]N EERR RODEO'!F24*S24)+((('[1]N EERR RODEO'!F24*(100%-S24))/(1+TASAS!$E$9)))</f>
        <v>0</v>
      </c>
      <c r="G24" s="131">
        <f>+('[1]N EERR RODEO'!G24*T24)+((('[1]N EERR RODEO'!G24*(100%-T24))/(1+TASAS!$F$9)))</f>
        <v>0</v>
      </c>
      <c r="H24" s="131">
        <f>+('[1]N EERR RODEO'!H24*U24)+((('[1]N EERR RODEO'!H24*(100%-U24))/(1+TASAS!$G$9)))</f>
        <v>0</v>
      </c>
      <c r="I24" s="131">
        <f>+('[1]N EERR RODEO'!I24*V24)+((('[1]N EERR RODEO'!I24*(100%-V24))/(1+TASAS!$H$9)))</f>
        <v>0</v>
      </c>
      <c r="J24" s="131">
        <f>+('[1]N EERR RODEO'!J24*W24)+((('[1]N EERR RODEO'!J24*(100%-W24))/(1+TASAS!$I$9)))</f>
        <v>0</v>
      </c>
      <c r="K24" s="131">
        <f>+('[1]N EERR RODEO'!K24*X24)+((('[1]N EERR RODEO'!K24*(100%-X24))/(1+TASAS!$J$9)))</f>
        <v>0</v>
      </c>
      <c r="L24" s="131">
        <f>+('[1]N EERR RODEO'!L24*Y24)+((('[1]N EERR RODEO'!L24*(100%-Y24))/(1+TASAS!$K$9)))</f>
        <v>0</v>
      </c>
      <c r="M24" s="131">
        <f>+('[1]N EERR RODEO'!M24*Z24)+((('[1]N EERR RODEO'!M24*(100%-Z24))/(1+TASAS!$L$9)))</f>
        <v>0</v>
      </c>
      <c r="N24" s="131">
        <f>+('[1]N EERR RODEO'!N24*AA24)+((('[1]N EERR RODEO'!N24*(100%-AA24))/(1+TASAS!$M$9)))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RODEO'!C25*P25)+((('[1]N EERR RODEO'!C25*(100%-P25))/(1+TASAS!$B$9)))</f>
        <v>0</v>
      </c>
      <c r="D25" s="131">
        <f>+('[1]N EERR RODEO'!D25*Q25)+((('[1]N EERR RODEO'!D25*(100%-Q25))/(1+TASAS!$C$9)))</f>
        <v>0</v>
      </c>
      <c r="E25" s="131">
        <f>+('[1]N EERR RODEO'!E25*R25)+((('[1]N EERR RODEO'!E25*(100%-R25))/(1+TASAS!$D$9)))</f>
        <v>0</v>
      </c>
      <c r="F25" s="131">
        <f>+('[1]N EERR RODEO'!F25*S25)+((('[1]N EERR RODEO'!F25*(100%-S25))/(1+TASAS!$E$9)))</f>
        <v>0</v>
      </c>
      <c r="G25" s="131">
        <f>+('[1]N EERR RODEO'!G25*T25)+((('[1]N EERR RODEO'!G25*(100%-T25))/(1+TASAS!$F$9)))</f>
        <v>0</v>
      </c>
      <c r="H25" s="131">
        <f>+('[1]N EERR RODEO'!H25*U25)+((('[1]N EERR RODEO'!H25*(100%-U25))/(1+TASAS!$G$9)))</f>
        <v>0</v>
      </c>
      <c r="I25" s="131">
        <f>+('[1]N EERR RODEO'!I25*V25)+((('[1]N EERR RODEO'!I25*(100%-V25))/(1+TASAS!$H$9)))</f>
        <v>0</v>
      </c>
      <c r="J25" s="131">
        <f>+('[1]N EERR RODEO'!J25*W25)+((('[1]N EERR RODEO'!J25*(100%-W25))/(1+TASAS!$I$9)))</f>
        <v>0</v>
      </c>
      <c r="K25" s="131">
        <f>+('[1]N EERR RODEO'!K25*X25)+((('[1]N EERR RODEO'!K25*(100%-X25))/(1+TASAS!$J$9)))</f>
        <v>0</v>
      </c>
      <c r="L25" s="131">
        <f>+('[1]N EERR RODEO'!L25*Y25)+((('[1]N EERR RODEO'!L25*(100%-Y25))/(1+TASAS!$K$9)))</f>
        <v>0</v>
      </c>
      <c r="M25" s="131">
        <f>+('[1]N EERR RODEO'!M25*Z25)+((('[1]N EERR RODEO'!M25*(100%-Z25))/(1+TASAS!$L$9)))</f>
        <v>0</v>
      </c>
      <c r="N25" s="131">
        <f>+('[1]N EERR RODEO'!N25*AA25)+((('[1]N EERR RODEO'!N25*(100%-AA25))/(1+TASAS!$M$9)))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c r="D26" s="131"/>
      <c r="E26" s="131">
        <v>15409.92</v>
      </c>
      <c r="F26" s="131"/>
      <c r="G26" s="131"/>
      <c r="H26" s="131">
        <v>9919.92</v>
      </c>
      <c r="I26" s="131">
        <f>+('[1]N EERR RODEO'!I26*V26)+((('[1]N EERR RODEO'!I26*(100%-V26))/(1+TASAS!$H$9)))</f>
        <v>0</v>
      </c>
      <c r="J26" s="131">
        <f>+('[1]N EERR RODEO'!J26*W26)+((('[1]N EERR RODEO'!J26*(100%-W26))/(1+TASAS!$I$9)))</f>
        <v>0</v>
      </c>
      <c r="K26" s="131">
        <f>+('[1]N EERR RODEO'!K26*X26)+((('[1]N EERR RODEO'!K26*(100%-X26))/(1+TASAS!$J$9)))</f>
        <v>0</v>
      </c>
      <c r="L26" s="131">
        <f>+('[1]N EERR RODEO'!L26*Y26)+((('[1]N EERR RODEO'!L26*(100%-Y26))/(1+TASAS!$K$9)))</f>
        <v>0</v>
      </c>
      <c r="M26" s="131">
        <f>+('[1]N EERR RODEO'!M26*Z26)+((('[1]N EERR RODEO'!M26*(100%-Z26))/(1+TASAS!$L$9)))</f>
        <v>0</v>
      </c>
      <c r="N26" s="131">
        <f>+('[1]N EERR RODEO'!N26*AA26)+((('[1]N EERR RODEO'!N26*(100%-AA26))/(1+TASAS!$M$9)))</f>
        <v>0</v>
      </c>
      <c r="O26" s="194">
        <f t="shared" si="6"/>
        <v>25329.84</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RODEO'!C27*P27)+((('[1]N EERR RODEO'!C27*(100%-P27))/(1+TASAS!$B$9)))</f>
        <v>0.37927771297376373</v>
      </c>
      <c r="D27" s="131">
        <f>+('[1]N EERR RODEO'!D27*Q27)+((('[1]N EERR RODEO'!D27*(100%-Q27))/(1+TASAS!$C$9)))</f>
        <v>76.614080136645086</v>
      </c>
      <c r="E27" s="131">
        <f>+('[1]N EERR RODEO'!E27*R27)+((('[1]N EERR RODEO'!E27*(100%-R27))/(1+TASAS!$D$9)))</f>
        <v>54.792449818201895</v>
      </c>
      <c r="F27" s="131">
        <f>+('[1]N EERR RODEO'!F27*S27)+((('[1]N EERR RODEO'!F27*(100%-S27))/(1+TASAS!$E$9)))</f>
        <v>601.82277555469045</v>
      </c>
      <c r="G27" s="131">
        <f>+('[1]N EERR RODEO'!G27*T27)+((('[1]N EERR RODEO'!G27*(100%-T27))/(1+TASAS!$F$9)))</f>
        <v>134.24519096917589</v>
      </c>
      <c r="H27" s="131">
        <f>+('[1]N EERR RODEO'!H27*U27)+((('[1]N EERR RODEO'!H27*(100%-U27))/(1+TASAS!$G$9)))</f>
        <v>3.0491511041393387</v>
      </c>
      <c r="I27" s="131">
        <f>+('[1]N EERR RODEO'!I27*V27)+((('[1]N EERR RODEO'!I27*(100%-V27))/(1+TASAS!$H$9)))</f>
        <v>0</v>
      </c>
      <c r="J27" s="131">
        <f>+('[1]N EERR RODEO'!J27*W27)+((('[1]N EERR RODEO'!J27*(100%-W27))/(1+TASAS!$I$9)))</f>
        <v>0</v>
      </c>
      <c r="K27" s="131">
        <f>+('[1]N EERR RODEO'!K27*X27)+((('[1]N EERR RODEO'!K27*(100%-X27))/(1+TASAS!$J$9)))</f>
        <v>0</v>
      </c>
      <c r="L27" s="131">
        <f>+('[1]N EERR RODEO'!L27*Y27)+((('[1]N EERR RODEO'!L27*(100%-Y27))/(1+TASAS!$K$9)))</f>
        <v>0</v>
      </c>
      <c r="M27" s="131">
        <f>+('[1]N EERR RODEO'!M27*Z27)+((('[1]N EERR RODEO'!M27*(100%-Z27))/(1+TASAS!$L$9)))</f>
        <v>0</v>
      </c>
      <c r="N27" s="131">
        <f>+('[1]N EERR RODEO'!N27*AA27)+((('[1]N EERR RODEO'!N27*(100%-AA27))/(1+TASAS!$M$9)))</f>
        <v>0</v>
      </c>
      <c r="O27" s="194">
        <f t="shared" si="6"/>
        <v>870.90292529582644</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I29" si="7">+SUM(C30:C33)</f>
        <v>20670.849999999999</v>
      </c>
      <c r="D29" s="184">
        <f t="shared" si="7"/>
        <v>24313.03</v>
      </c>
      <c r="E29" s="184">
        <f t="shared" si="7"/>
        <v>19883.02</v>
      </c>
      <c r="F29" s="184">
        <f t="shared" si="7"/>
        <v>34256.07</v>
      </c>
      <c r="G29" s="184">
        <f t="shared" si="7"/>
        <v>35158</v>
      </c>
      <c r="H29" s="184">
        <f t="shared" si="7"/>
        <v>28890.240000000002</v>
      </c>
      <c r="I29" s="184">
        <f t="shared" si="7"/>
        <v>0</v>
      </c>
      <c r="J29" s="184">
        <f t="shared" ref="J29:O29" si="8">+SUM(J30:J33)</f>
        <v>0</v>
      </c>
      <c r="K29" s="184">
        <f t="shared" si="8"/>
        <v>0</v>
      </c>
      <c r="L29" s="184">
        <f t="shared" si="8"/>
        <v>0</v>
      </c>
      <c r="M29" s="184">
        <f t="shared" si="8"/>
        <v>0</v>
      </c>
      <c r="N29" s="184">
        <f t="shared" si="8"/>
        <v>0</v>
      </c>
      <c r="O29" s="201">
        <f t="shared" si="8"/>
        <v>163171.21</v>
      </c>
      <c r="P29" s="306"/>
      <c r="Q29" s="306"/>
      <c r="R29" s="306"/>
      <c r="S29" s="306"/>
      <c r="T29" s="306"/>
      <c r="U29" s="306"/>
      <c r="V29" s="306"/>
      <c r="W29" s="306"/>
      <c r="X29" s="306"/>
      <c r="Y29" s="306"/>
      <c r="Z29" s="306"/>
      <c r="AA29" s="306"/>
    </row>
    <row r="30" spans="1:27" outlineLevel="1" x14ac:dyDescent="0.3">
      <c r="A30" s="202" t="s">
        <v>245</v>
      </c>
      <c r="B30" s="131"/>
      <c r="C30" s="131">
        <f>+('[1]N EERR RODEO'!C30*P30)+((('[1]N EERR RODEO'!C30*(100%-P30))/(1+TASAS!$B$9)))</f>
        <v>20670.849999999999</v>
      </c>
      <c r="D30" s="131">
        <f>+('[1]N EERR RODEO'!D30*Q30)+((('[1]N EERR RODEO'!D30*(100%-Q30))/(1+TASAS!$C$9)))</f>
        <v>24313.03</v>
      </c>
      <c r="E30" s="131">
        <f>+('[1]N EERR RODEO'!E30*R30)+((('[1]N EERR RODEO'!E30*(100%-R30))/(1+TASAS!$D$9)))</f>
        <v>19883.02</v>
      </c>
      <c r="F30" s="131">
        <f>+('[1]N EERR RODEO'!F30*S30)+((('[1]N EERR RODEO'!F30*(100%-S30))/(1+TASAS!$E$9)))</f>
        <v>34256.07</v>
      </c>
      <c r="G30" s="131">
        <f>+('[1]N EERR RODEO'!G30*T30)+((('[1]N EERR RODEO'!G30*(100%-T30))/(1+TASAS!$F$9)))</f>
        <v>35158</v>
      </c>
      <c r="H30" s="131">
        <f>+('[1]N EERR RODEO'!H30*U30)+((('[1]N EERR RODEO'!H30*(100%-U30))/(1+TASAS!$G$9)))</f>
        <v>28890.240000000002</v>
      </c>
      <c r="I30" s="131">
        <f>+('[1]N EERR RODEO'!I30*V30)+((('[1]N EERR RODEO'!I30*(100%-V30))/(1+TASAS!$H$9)))</f>
        <v>0</v>
      </c>
      <c r="J30" s="131">
        <f>+('[1]N EERR RODEO'!J30*W30)+((('[1]N EERR RODEO'!J30*(100%-W30))/(1+TASAS!$I$9)))</f>
        <v>0</v>
      </c>
      <c r="K30" s="131">
        <f>+('[1]N EERR RODEO'!K30*X30)+((('[1]N EERR RODEO'!K30*(100%-X30))/(1+TASAS!$J$9)))</f>
        <v>0</v>
      </c>
      <c r="L30" s="131">
        <f>+('[1]N EERR RODEO'!L30*Y30)+((('[1]N EERR RODEO'!L30*(100%-Y30))/(1+TASAS!$K$9)))</f>
        <v>0</v>
      </c>
      <c r="M30" s="131">
        <f>+('[1]N EERR RODEO'!M30*Z30)+((('[1]N EERR RODEO'!M30*(100%-Z30))/(1+TASAS!$L$9)))</f>
        <v>0</v>
      </c>
      <c r="N30" s="131">
        <f>+('[1]N EERR RODEO'!N30*AA30)+((('[1]N EERR RODEO'!N30*(100%-AA30))/(1+TASAS!$M$9)))</f>
        <v>0</v>
      </c>
      <c r="O30" s="194">
        <f t="shared" si="3"/>
        <v>163171.21</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RODEO'!C31*P31)+((('[1]N EERR RODEO'!C31*(100%-P31))/(1+TASAS!$B$9)))</f>
        <v>0</v>
      </c>
      <c r="D31" s="131">
        <f>+('[1]N EERR RODEO'!D31*Q31)+((('[1]N EERR RODEO'!D31*(100%-Q31))/(1+TASAS!$C$9)))</f>
        <v>0</v>
      </c>
      <c r="E31" s="131">
        <f>+('[1]N EERR RODEO'!E31*R31)+((('[1]N EERR RODEO'!E31*(100%-R31))/(1+TASAS!$D$9)))</f>
        <v>0</v>
      </c>
      <c r="F31" s="131">
        <f>+('[1]N EERR RODEO'!F31*S31)+((('[1]N EERR RODEO'!F31*(100%-S31))/(1+TASAS!$E$9)))</f>
        <v>0</v>
      </c>
      <c r="G31" s="131">
        <f>+('[1]N EERR RODEO'!G31*T31)+((('[1]N EERR RODEO'!G31*(100%-T31))/(1+TASAS!$F$9)))</f>
        <v>0</v>
      </c>
      <c r="H31" s="131">
        <f>+('[1]N EERR RODEO'!H31*U31)+((('[1]N EERR RODEO'!H31*(100%-U31))/(1+TASAS!$G$9)))</f>
        <v>0</v>
      </c>
      <c r="I31" s="131">
        <f>+('[1]N EERR RODEO'!I31*V31)+((('[1]N EERR RODEO'!I31*(100%-V31))/(1+TASAS!$H$9)))</f>
        <v>0</v>
      </c>
      <c r="J31" s="131">
        <f>+('[1]N EERR RODEO'!J31*W31)+((('[1]N EERR RODEO'!J31*(100%-W31))/(1+TASAS!$I$9)))</f>
        <v>0</v>
      </c>
      <c r="K31" s="131">
        <f>+('[1]N EERR RODEO'!K31*X31)+((('[1]N EERR RODEO'!K31*(100%-X31))/(1+TASAS!$J$9)))</f>
        <v>0</v>
      </c>
      <c r="L31" s="131">
        <f>+('[1]N EERR RODEO'!L31*Y31)+((('[1]N EERR RODEO'!L31*(100%-Y31))/(1+TASAS!$K$9)))</f>
        <v>0</v>
      </c>
      <c r="M31" s="131">
        <f>+('[1]N EERR RODEO'!M31*Z31)+((('[1]N EERR RODEO'!M31*(100%-Z31))/(1+TASAS!$L$9)))</f>
        <v>0</v>
      </c>
      <c r="N31" s="131">
        <f>+('[1]N EERR RODEO'!N31*AA31)+((('[1]N EERR RODEO'!N31*(100%-AA31))/(1+TASAS!$M$9)))</f>
        <v>0</v>
      </c>
      <c r="O31" s="194">
        <f t="shared" si="3"/>
        <v>0</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RODEO'!C32*P32)+((('[1]N EERR RODEO'!C32*(100%-P32))/(1+TASAS!$B$9)))</f>
        <v>0</v>
      </c>
      <c r="D32" s="131">
        <f>+('[1]N EERR RODEO'!D32*Q32)+((('[1]N EERR RODEO'!D32*(100%-Q32))/(1+TASAS!$C$9)))</f>
        <v>0</v>
      </c>
      <c r="E32" s="131">
        <f>+('[1]N EERR RODEO'!E32*R32)+((('[1]N EERR RODEO'!E32*(100%-R32))/(1+TASAS!$D$9)))</f>
        <v>0</v>
      </c>
      <c r="F32" s="131">
        <f>+('[1]N EERR RODEO'!F32*S32)+((('[1]N EERR RODEO'!F32*(100%-S32))/(1+TASAS!$E$9)))</f>
        <v>0</v>
      </c>
      <c r="G32" s="131">
        <f>+('[1]N EERR RODEO'!G32*T32)+((('[1]N EERR RODEO'!G32*(100%-T32))/(1+TASAS!$F$9)))</f>
        <v>0</v>
      </c>
      <c r="H32" s="131">
        <f>+('[1]N EERR RODEO'!H32*U32)+((('[1]N EERR RODEO'!H32*(100%-U32))/(1+TASAS!$G$9)))</f>
        <v>0</v>
      </c>
      <c r="I32" s="131">
        <f>+('[1]N EERR RODEO'!I32*V32)+((('[1]N EERR RODEO'!I32*(100%-V32))/(1+TASAS!$H$9)))</f>
        <v>0</v>
      </c>
      <c r="J32" s="131">
        <f>+('[1]N EERR RODEO'!J32*W32)+((('[1]N EERR RODEO'!J32*(100%-W32))/(1+TASAS!$I$9)))</f>
        <v>0</v>
      </c>
      <c r="K32" s="131">
        <f>+('[1]N EERR RODEO'!K32*X32)+((('[1]N EERR RODEO'!K32*(100%-X32))/(1+TASAS!$J$9)))</f>
        <v>0</v>
      </c>
      <c r="L32" s="131">
        <f>+('[1]N EERR RODEO'!L32*Y32)+((('[1]N EERR RODEO'!L32*(100%-Y32))/(1+TASAS!$K$9)))</f>
        <v>0</v>
      </c>
      <c r="M32" s="131">
        <f>+('[1]N EERR RODEO'!M32*Z32)+((('[1]N EERR RODEO'!M32*(100%-Z32))/(1+TASAS!$L$9)))</f>
        <v>0</v>
      </c>
      <c r="N32" s="131">
        <f>+('[1]N EERR RODEO'!N32*AA32)+((('[1]N EERR RODEO'!N32*(100%-AA32))/(1+TASAS!$M$9)))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1"/>
      <c r="G33" s="136">
        <v>0</v>
      </c>
      <c r="H33" s="136">
        <v>0</v>
      </c>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13734.409118830947</v>
      </c>
      <c r="D34" s="181">
        <f t="shared" si="9"/>
        <v>14760.289528993526</v>
      </c>
      <c r="E34" s="181">
        <f t="shared" si="9"/>
        <v>44682.948821518075</v>
      </c>
      <c r="F34" s="181">
        <f t="shared" si="9"/>
        <v>21255.327741533452</v>
      </c>
      <c r="G34" s="181">
        <f t="shared" si="9"/>
        <v>26940.889744625078</v>
      </c>
      <c r="H34" s="181">
        <f t="shared" si="9"/>
        <v>36928.294073129611</v>
      </c>
      <c r="I34" s="181">
        <f t="shared" si="9"/>
        <v>0</v>
      </c>
      <c r="J34" s="181">
        <f t="shared" si="9"/>
        <v>0</v>
      </c>
      <c r="K34" s="181">
        <f t="shared" si="9"/>
        <v>0</v>
      </c>
      <c r="L34" s="181">
        <f t="shared" si="9"/>
        <v>0</v>
      </c>
      <c r="M34" s="181">
        <f t="shared" si="9"/>
        <v>0</v>
      </c>
      <c r="N34" s="181">
        <f t="shared" si="9"/>
        <v>0</v>
      </c>
      <c r="O34" s="219">
        <f t="shared" ref="O34" si="10">+O4-O29</f>
        <v>158302.15902863073</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I36" si="11">+C37+C193</f>
        <v>9032.3725156918299</v>
      </c>
      <c r="D36" s="184">
        <f t="shared" si="11"/>
        <v>8085.7871404170537</v>
      </c>
      <c r="E36" s="184">
        <f t="shared" si="11"/>
        <v>11393.384022036615</v>
      </c>
      <c r="F36" s="184">
        <f t="shared" si="11"/>
        <v>13096.039405994552</v>
      </c>
      <c r="G36" s="184">
        <f t="shared" si="11"/>
        <v>14189.678243112829</v>
      </c>
      <c r="H36" s="184">
        <f t="shared" si="11"/>
        <v>13713.757202463856</v>
      </c>
      <c r="I36" s="184">
        <f t="shared" si="11"/>
        <v>0</v>
      </c>
      <c r="J36" s="184">
        <f t="shared" ref="J36:L36" si="12">+J37+J193</f>
        <v>0</v>
      </c>
      <c r="K36" s="184">
        <f t="shared" si="12"/>
        <v>0</v>
      </c>
      <c r="L36" s="184">
        <f t="shared" si="12"/>
        <v>0</v>
      </c>
      <c r="M36" s="184">
        <f t="shared" ref="M36:O36" si="13">+M37+M193</f>
        <v>0</v>
      </c>
      <c r="N36" s="184">
        <f t="shared" si="13"/>
        <v>0</v>
      </c>
      <c r="O36" s="201">
        <f t="shared" si="13"/>
        <v>69511.018529716719</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4">+C38+C95+C139+C172+C188</f>
        <v>9018.9174833824</v>
      </c>
      <c r="D37" s="189">
        <f t="shared" si="14"/>
        <v>8071.9589246317</v>
      </c>
      <c r="E37" s="189">
        <f t="shared" si="14"/>
        <v>11367.038244248321</v>
      </c>
      <c r="F37" s="189">
        <f t="shared" si="14"/>
        <v>13062.251499104712</v>
      </c>
      <c r="G37" s="189">
        <f t="shared" si="14"/>
        <v>14162.261326694743</v>
      </c>
      <c r="H37" s="189">
        <f t="shared" si="14"/>
        <v>13665.512148440137</v>
      </c>
      <c r="I37" s="189">
        <f t="shared" si="14"/>
        <v>0</v>
      </c>
      <c r="J37" s="189">
        <f t="shared" si="14"/>
        <v>0</v>
      </c>
      <c r="K37" s="189">
        <f t="shared" si="14"/>
        <v>0</v>
      </c>
      <c r="L37" s="189">
        <f t="shared" si="14"/>
        <v>0</v>
      </c>
      <c r="M37" s="189">
        <f t="shared" si="14"/>
        <v>0</v>
      </c>
      <c r="N37" s="189">
        <f t="shared" si="14"/>
        <v>0</v>
      </c>
      <c r="O37" s="208">
        <f t="shared" ref="O37" si="15">+O38+O95+O139+O172+O188</f>
        <v>69347.939626502004</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H38" si="16">+SUM(C39:C94)</f>
        <v>4830.2987531707686</v>
      </c>
      <c r="D38" s="186">
        <f t="shared" si="16"/>
        <v>5033.0295188954542</v>
      </c>
      <c r="E38" s="186">
        <f t="shared" si="16"/>
        <v>5350.1868663685354</v>
      </c>
      <c r="F38" s="186">
        <f t="shared" si="16"/>
        <v>6263.4498657843524</v>
      </c>
      <c r="G38" s="186">
        <f t="shared" si="16"/>
        <v>7184.8140771772833</v>
      </c>
      <c r="H38" s="186">
        <f t="shared" si="16"/>
        <v>7478.4222908355732</v>
      </c>
      <c r="I38" s="186">
        <f t="shared" ref="I38:L38" si="17">+SUM(I39:I94)</f>
        <v>0</v>
      </c>
      <c r="J38" s="186">
        <f t="shared" si="17"/>
        <v>0</v>
      </c>
      <c r="K38" s="186">
        <f t="shared" si="17"/>
        <v>0</v>
      </c>
      <c r="L38" s="186">
        <f t="shared" si="17"/>
        <v>0</v>
      </c>
      <c r="M38" s="186">
        <f t="shared" ref="M38:O38" si="18">+SUM(M39:M94)</f>
        <v>0</v>
      </c>
      <c r="N38" s="186">
        <f t="shared" si="18"/>
        <v>0</v>
      </c>
      <c r="O38" s="210">
        <f t="shared" si="18"/>
        <v>36140.201372231968</v>
      </c>
      <c r="P38" s="305"/>
      <c r="Q38" s="305"/>
      <c r="R38" s="305"/>
      <c r="S38" s="305"/>
      <c r="T38" s="305"/>
      <c r="U38" s="305"/>
      <c r="V38" s="305"/>
      <c r="W38" s="305"/>
      <c r="X38" s="305"/>
      <c r="Y38" s="305"/>
      <c r="Z38" s="305"/>
      <c r="AA38" s="305"/>
    </row>
    <row r="39" spans="1:27" outlineLevel="1" x14ac:dyDescent="0.3">
      <c r="A39" s="203" t="s">
        <v>61</v>
      </c>
      <c r="B39" s="131"/>
      <c r="C39" s="131">
        <f>+('[1]N EERR RODEO'!C39*P39)+((('[1]N EERR RODEO'!C39*(100%-P39))/(1+TASAS!$B$9)))</f>
        <v>56.835697939232361</v>
      </c>
      <c r="D39" s="131">
        <f>+('[1]N EERR RODEO'!D39*Q39)+((('[1]N EERR RODEO'!D39*(100%-Q39))/(1+TASAS!$C$9)))</f>
        <v>66.476669276208114</v>
      </c>
      <c r="E39" s="131">
        <f>+('[1]N EERR RODEO'!E39*R39)+((('[1]N EERR RODEO'!E39*(100%-R39))/(1+TASAS!$D$9)))</f>
        <v>62.773027944064559</v>
      </c>
      <c r="F39" s="131">
        <f>+('[1]N EERR RODEO'!F39*S39)+((('[1]N EERR RODEO'!F39*(100%-S39))/(1+TASAS!$E$9)))</f>
        <v>69.827842117555463</v>
      </c>
      <c r="G39" s="131">
        <f>+('[1]N EERR RODEO'!G39*T39)+((('[1]N EERR RODEO'!G39*(100%-T39))/(1+TASAS!$F$9)))</f>
        <v>70.343625197403057</v>
      </c>
      <c r="H39" s="131">
        <f>+('[1]N EERR RODEO'!H39*U39)+((('[1]N EERR RODEO'!H39*(100%-U39))/(1+TASAS!$G$9)))</f>
        <v>72.096899214323372</v>
      </c>
      <c r="I39" s="131">
        <f>+('[1]N EERR RODEO'!I39*V39)+((('[1]N EERR RODEO'!I39*(100%-V39))/(1+TASAS!$H$9)))</f>
        <v>0</v>
      </c>
      <c r="J39" s="131">
        <f>+('[1]N EERR RODEO'!J39*W39)+((('[1]N EERR RODEO'!J39*(100%-W39))/(1+TASAS!$I$9)))</f>
        <v>0</v>
      </c>
      <c r="K39" s="131">
        <f>+('[1]N EERR RODEO'!K39*X39)+((('[1]N EERR RODEO'!K39*(100%-X39))/(1+TASAS!$J$9)))</f>
        <v>0</v>
      </c>
      <c r="L39" s="131">
        <f>+('[1]N EERR RODEO'!L39*Y39)+((('[1]N EERR RODEO'!L39*(100%-Y39))/(1+TASAS!$K$9)))</f>
        <v>0</v>
      </c>
      <c r="M39" s="131">
        <f>+('[1]N EERR RODEO'!M39*Z39)+((('[1]N EERR RODEO'!M39*(100%-Z39))/(1+TASAS!$L$9)))</f>
        <v>0</v>
      </c>
      <c r="N39" s="131">
        <f>+('[1]N EERR RODEO'!N39*AA39)+((('[1]N EERR RODEO'!N39*(100%-AA39))/(1+TASAS!$M$9)))</f>
        <v>0</v>
      </c>
      <c r="O39" s="194">
        <f t="shared" si="3"/>
        <v>398.3537616887869</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RODEO'!C40*P40)+((('[1]N EERR RODEO'!C40*(100%-P40))/(1+TASAS!$B$9)))</f>
        <v>13.430161639726716</v>
      </c>
      <c r="D40" s="131">
        <f>+('[1]N EERR RODEO'!D40*Q40)+((('[1]N EERR RODEO'!D40*(100%-Q40))/(1+TASAS!$C$9)))</f>
        <v>0</v>
      </c>
      <c r="E40" s="131">
        <f>+('[1]N EERR RODEO'!E40*R40)+((('[1]N EERR RODEO'!E40*(100%-R40))/(1+TASAS!$D$9)))</f>
        <v>0</v>
      </c>
      <c r="F40" s="131">
        <f>+('[1]N EERR RODEO'!F40*S40)+((('[1]N EERR RODEO'!F40*(100%-S40))/(1+TASAS!$E$9)))</f>
        <v>0</v>
      </c>
      <c r="G40" s="131">
        <f>+('[1]N EERR RODEO'!G40*T40)+((('[1]N EERR RODEO'!G40*(100%-T40))/(1+TASAS!$F$9)))</f>
        <v>0</v>
      </c>
      <c r="H40" s="131">
        <f>+('[1]N EERR RODEO'!H40*U40)+((('[1]N EERR RODEO'!H40*(100%-U40))/(1+TASAS!$G$9)))</f>
        <v>0</v>
      </c>
      <c r="I40" s="131">
        <f>+('[1]N EERR RODEO'!I40*V40)+((('[1]N EERR RODEO'!I40*(100%-V40))/(1+TASAS!$H$9)))</f>
        <v>0</v>
      </c>
      <c r="J40" s="131">
        <f>+('[1]N EERR RODEO'!J40*W40)+((('[1]N EERR RODEO'!J40*(100%-W40))/(1+TASAS!$I$9)))</f>
        <v>0</v>
      </c>
      <c r="K40" s="131">
        <f>+('[1]N EERR RODEO'!K40*X40)+((('[1]N EERR RODEO'!K40*(100%-X40))/(1+TASAS!$J$9)))</f>
        <v>0</v>
      </c>
      <c r="L40" s="131">
        <f>+('[1]N EERR RODEO'!L40*Y40)+((('[1]N EERR RODEO'!L40*(100%-Y40))/(1+TASAS!$K$9)))</f>
        <v>0</v>
      </c>
      <c r="M40" s="131">
        <f>+('[1]N EERR RODEO'!M40*Z40)+((('[1]N EERR RODEO'!M40*(100%-Z40))/(1+TASAS!$L$9)))</f>
        <v>0</v>
      </c>
      <c r="N40" s="131">
        <f>+('[1]N EERR RODEO'!N40*AA40)+((('[1]N EERR RODEO'!N40*(100%-AA40))/(1+TASAS!$M$9)))</f>
        <v>0</v>
      </c>
      <c r="O40" s="194">
        <f t="shared" si="3"/>
        <v>13.430161639726716</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RODEO'!C41*P41)+((('[1]N EERR RODEO'!C41*(100%-P41))/(1+TASAS!$B$9)))</f>
        <v>908.2395515562223</v>
      </c>
      <c r="D41" s="131">
        <f>+('[1]N EERR RODEO'!D41*Q41)+((('[1]N EERR RODEO'!D41*(100%-Q41))/(1+TASAS!$C$9)))</f>
        <v>1036.9334011814108</v>
      </c>
      <c r="E41" s="131">
        <f>+('[1]N EERR RODEO'!E41*R41)+((('[1]N EERR RODEO'!E41*(100%-R41))/(1+TASAS!$D$9)))</f>
        <v>1030.9327742943001</v>
      </c>
      <c r="F41" s="131">
        <f>+('[1]N EERR RODEO'!F41*S41)+((('[1]N EERR RODEO'!F41*(100%-S41))/(1+TASAS!$E$9)))</f>
        <v>1077.3673641105488</v>
      </c>
      <c r="G41" s="131">
        <f>+('[1]N EERR RODEO'!G41*T41)+((('[1]N EERR RODEO'!G41*(100%-T41))/(1+TASAS!$F$9)))</f>
        <v>2259.3157276130314</v>
      </c>
      <c r="H41" s="131">
        <f>+('[1]N EERR RODEO'!H41*U41)+((('[1]N EERR RODEO'!H41*(100%-U41))/(1+TASAS!$G$9)))</f>
        <v>1751.4706081218133</v>
      </c>
      <c r="I41" s="131">
        <f>+('[1]N EERR RODEO'!I41*V41)+((('[1]N EERR RODEO'!I41*(100%-V41))/(1+TASAS!$H$9)))</f>
        <v>0</v>
      </c>
      <c r="J41" s="131">
        <f>+('[1]N EERR RODEO'!J41*W41)+((('[1]N EERR RODEO'!J41*(100%-W41))/(1+TASAS!$I$9)))</f>
        <v>0</v>
      </c>
      <c r="K41" s="131">
        <f>+('[1]N EERR RODEO'!K41*X41)+((('[1]N EERR RODEO'!K41*(100%-X41))/(1+TASAS!$J$9)))</f>
        <v>0</v>
      </c>
      <c r="L41" s="131">
        <f>+('[1]N EERR RODEO'!L41*Y41)+((('[1]N EERR RODEO'!L41*(100%-Y41))/(1+TASAS!$K$9)))</f>
        <v>0</v>
      </c>
      <c r="M41" s="131">
        <f>+('[1]N EERR RODEO'!M41*Z41)+((('[1]N EERR RODEO'!M41*(100%-Z41))/(1+TASAS!$L$9)))</f>
        <v>0</v>
      </c>
      <c r="N41" s="131">
        <f>+('[1]N EERR RODEO'!N41*AA41)+((('[1]N EERR RODEO'!N41*(100%-AA41))/(1+TASAS!$M$9)))</f>
        <v>0</v>
      </c>
      <c r="O41" s="194">
        <f t="shared" si="3"/>
        <v>8064.2594268773264</v>
      </c>
      <c r="P41" s="303">
        <v>0</v>
      </c>
      <c r="Q41" s="303">
        <v>0</v>
      </c>
      <c r="R41" s="303">
        <v>0</v>
      </c>
      <c r="S41" s="303">
        <v>0</v>
      </c>
      <c r="T41" s="303">
        <v>0</v>
      </c>
      <c r="U41" s="303">
        <v>0</v>
      </c>
      <c r="V41" s="303">
        <v>0</v>
      </c>
      <c r="W41" s="303">
        <v>0</v>
      </c>
      <c r="X41" s="303">
        <v>0</v>
      </c>
      <c r="Y41" s="303">
        <v>0</v>
      </c>
      <c r="Z41" s="303">
        <v>0</v>
      </c>
      <c r="AA41" s="303">
        <v>0</v>
      </c>
    </row>
    <row r="42" spans="1:27" outlineLevel="1" x14ac:dyDescent="0.3">
      <c r="A42" s="203" t="s">
        <v>5</v>
      </c>
      <c r="B42" s="131"/>
      <c r="C42" s="131">
        <f>+('[1]N EERR RODEO'!C42*P42)+((('[1]N EERR RODEO'!C42*(100%-P42))/(1+TASAS!$B$9)))</f>
        <v>1168.6789870206819</v>
      </c>
      <c r="D42" s="131">
        <f>+('[1]N EERR RODEO'!D42*Q42)+((('[1]N EERR RODEO'!D42*(100%-Q42))/(1+TASAS!$C$9)))</f>
        <v>1375.2009451284607</v>
      </c>
      <c r="E42" s="131">
        <f>+('[1]N EERR RODEO'!E42*R42)+((('[1]N EERR RODEO'!E42*(100%-R42))/(1+TASAS!$D$9)))</f>
        <v>1515.1254471602426</v>
      </c>
      <c r="F42" s="131">
        <f>+('[1]N EERR RODEO'!F42*S42)+((('[1]N EERR RODEO'!F42*(100%-S42))/(1+TASAS!$E$9)))</f>
        <v>1775.0098304398596</v>
      </c>
      <c r="G42" s="131">
        <f>+('[1]N EERR RODEO'!G42*T42)+((('[1]N EERR RODEO'!G42*(100%-T42))/(1+TASAS!$F$9)))</f>
        <v>1765.8722942621514</v>
      </c>
      <c r="H42" s="131">
        <f>+('[1]N EERR RODEO'!H42*U42)+((('[1]N EERR RODEO'!H42*(100%-U42))/(1+TASAS!$G$9)))</f>
        <v>1848.2791653707279</v>
      </c>
      <c r="I42" s="131">
        <f>+('[1]N EERR RODEO'!I42*V42)+((('[1]N EERR RODEO'!I42*(100%-V42))/(1+TASAS!$H$9)))</f>
        <v>0</v>
      </c>
      <c r="J42" s="131">
        <f>+('[1]N EERR RODEO'!J42*W42)+((('[1]N EERR RODEO'!J42*(100%-W42))/(1+TASAS!$I$9)))</f>
        <v>0</v>
      </c>
      <c r="K42" s="131">
        <f>+('[1]N EERR RODEO'!K42*X42)+((('[1]N EERR RODEO'!K42*(100%-X42))/(1+TASAS!$J$9)))</f>
        <v>0</v>
      </c>
      <c r="L42" s="131">
        <f>+('[1]N EERR RODEO'!L42*Y42)+((('[1]N EERR RODEO'!L42*(100%-Y42))/(1+TASAS!$K$9)))</f>
        <v>0</v>
      </c>
      <c r="M42" s="131">
        <f>+('[1]N EERR RODEO'!M42*Z42)+((('[1]N EERR RODEO'!M42*(100%-Z42))/(1+TASAS!$L$9)))</f>
        <v>0</v>
      </c>
      <c r="N42" s="131">
        <f>+('[1]N EERR RODEO'!N42*AA42)+((('[1]N EERR RODEO'!N42*(100%-AA42))/(1+TASAS!$M$9)))</f>
        <v>0</v>
      </c>
      <c r="O42" s="194">
        <f t="shared" si="3"/>
        <v>9448.1666693821244</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RODEO'!C43*P43)+((('[1]N EERR RODEO'!C43*(100%-P43))/(1+TASAS!$B$9)))</f>
        <v>965.72</v>
      </c>
      <c r="D43" s="131">
        <f>+('[1]N EERR RODEO'!D43*Q43)+((('[1]N EERR RODEO'!D43*(100%-Q43))/(1+TASAS!$C$9)))</f>
        <v>1362.08</v>
      </c>
      <c r="E43" s="131">
        <f>+('[1]N EERR RODEO'!E43*R43)+((('[1]N EERR RODEO'!E43*(100%-R43))/(1+TASAS!$D$9)))</f>
        <v>1434.12</v>
      </c>
      <c r="F43" s="131">
        <f>+('[1]N EERR RODEO'!F43*S43)+((('[1]N EERR RODEO'!F43*(100%-S43))/(1+TASAS!$E$9)))</f>
        <v>1492.15</v>
      </c>
      <c r="G43" s="131">
        <f>+('[1]N EERR RODEO'!G43*T43)+((('[1]N EERR RODEO'!G43*(100%-T43))/(1+TASAS!$F$9)))</f>
        <v>1708.14</v>
      </c>
      <c r="H43" s="131">
        <f>+('[1]N EERR RODEO'!H43*U43)+((('[1]N EERR RODEO'!H43*(100%-U43))/(1+TASAS!$G$9)))</f>
        <v>1762.49</v>
      </c>
      <c r="I43" s="131">
        <f>+('[1]N EERR RODEO'!I43*V43)+((('[1]N EERR RODEO'!I43*(100%-V43))/(1+TASAS!$H$9)))</f>
        <v>0</v>
      </c>
      <c r="J43" s="131">
        <f>+('[1]N EERR RODEO'!J43*W43)+((('[1]N EERR RODEO'!J43*(100%-W43))/(1+TASAS!$I$9)))</f>
        <v>0</v>
      </c>
      <c r="K43" s="131">
        <f>+('[1]N EERR RODEO'!K43*X43)+((('[1]N EERR RODEO'!K43*(100%-X43))/(1+TASAS!$J$9)))</f>
        <v>0</v>
      </c>
      <c r="L43" s="131">
        <f>+('[1]N EERR RODEO'!L43*Y43)+((('[1]N EERR RODEO'!L43*(100%-Y43))/(1+TASAS!$K$9)))</f>
        <v>0</v>
      </c>
      <c r="M43" s="131">
        <f>+('[1]N EERR RODEO'!M43*Z43)+((('[1]N EERR RODEO'!M43*(100%-Z43))/(1+TASAS!$L$9)))</f>
        <v>0</v>
      </c>
      <c r="N43" s="131">
        <f>+('[1]N EERR RODEO'!N43*AA43)+((('[1]N EERR RODEO'!N43*(100%-AA43))/(1+TASAS!$M$9)))</f>
        <v>0</v>
      </c>
      <c r="O43" s="194">
        <f t="shared" si="3"/>
        <v>8724.7000000000007</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RODEO'!C44*P44)+((('[1]N EERR RODEO'!C44*(100%-P44))/(1+TASAS!$B$9)))</f>
        <v>75.855542594752748</v>
      </c>
      <c r="D44" s="131">
        <f>+('[1]N EERR RODEO'!D44*Q44)+((('[1]N EERR RODEO'!D44*(100%-Q44))/(1+TASAS!$C$9)))</f>
        <v>83.735576115578965</v>
      </c>
      <c r="E44" s="131">
        <f>+('[1]N EERR RODEO'!E44*R44)+((('[1]N EERR RODEO'!E44*(100%-R44))/(1+TASAS!$D$9)))</f>
        <v>86.009764253996806</v>
      </c>
      <c r="F44" s="131">
        <f>+('[1]N EERR RODEO'!F44*S44)+((('[1]N EERR RODEO'!F44*(100%-S44))/(1+TASAS!$E$9)))</f>
        <v>91.278224990268583</v>
      </c>
      <c r="G44" s="131">
        <f>+('[1]N EERR RODEO'!G44*T44)+((('[1]N EERR RODEO'!G44*(100%-T44))/(1+TASAS!$F$9)))</f>
        <v>93.11981634204831</v>
      </c>
      <c r="H44" s="131">
        <f>+('[1]N EERR RODEO'!H44*U44)+((('[1]N EERR RODEO'!H44*(100%-U44))/(1+TASAS!$G$9)))</f>
        <v>97.127006450391463</v>
      </c>
      <c r="I44" s="131">
        <f>+('[1]N EERR RODEO'!I44*V44)+((('[1]N EERR RODEO'!I44*(100%-V44))/(1+TASAS!$H$9)))</f>
        <v>0</v>
      </c>
      <c r="J44" s="131">
        <f>+('[1]N EERR RODEO'!J44*W44)+((('[1]N EERR RODEO'!J44*(100%-W44))/(1+TASAS!$I$9)))</f>
        <v>0</v>
      </c>
      <c r="K44" s="131">
        <f>+('[1]N EERR RODEO'!K44*X44)+((('[1]N EERR RODEO'!K44*(100%-X44))/(1+TASAS!$J$9)))</f>
        <v>0</v>
      </c>
      <c r="L44" s="131">
        <f>+('[1]N EERR RODEO'!L44*Y44)+((('[1]N EERR RODEO'!L44*(100%-Y44))/(1+TASAS!$K$9)))</f>
        <v>0</v>
      </c>
      <c r="M44" s="131">
        <f>+('[1]N EERR RODEO'!M44*Z44)+((('[1]N EERR RODEO'!M44*(100%-Z44))/(1+TASAS!$L$9)))</f>
        <v>0</v>
      </c>
      <c r="N44" s="131">
        <f>+('[1]N EERR RODEO'!N44*AA44)+((('[1]N EERR RODEO'!N44*(100%-AA44))/(1+TASAS!$M$9)))</f>
        <v>0</v>
      </c>
      <c r="O44" s="194">
        <f t="shared" si="3"/>
        <v>527.12593074703693</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RODEO'!C45*P45)+((('[1]N EERR RODEO'!C45*(100%-P45))/(1+TASAS!$B$9)))</f>
        <v>21.730747653168923</v>
      </c>
      <c r="D45" s="131">
        <f>+('[1]N EERR RODEO'!D45*Q45)+((('[1]N EERR RODEO'!D45*(100%-Q45))/(1+TASAS!$C$9)))</f>
        <v>0</v>
      </c>
      <c r="E45" s="131">
        <f>+('[1]N EERR RODEO'!E45*R45)+((('[1]N EERR RODEO'!E45*(100%-R45))/(1+TASAS!$D$9)))</f>
        <v>0</v>
      </c>
      <c r="F45" s="131">
        <f>+('[1]N EERR RODEO'!F45*S45)+((('[1]N EERR RODEO'!F45*(100%-S45))/(1+TASAS!$E$9)))</f>
        <v>19.901645776566756</v>
      </c>
      <c r="G45" s="131">
        <f>+('[1]N EERR RODEO'!G45*T45)+((('[1]N EERR RODEO'!G45*(100%-T45))/(1+TASAS!$F$9)))</f>
        <v>0.70984778031233553</v>
      </c>
      <c r="H45" s="131">
        <f>+('[1]N EERR RODEO'!H45*U45)+((('[1]N EERR RODEO'!H45*(100%-U45))/(1+TASAS!$G$9)))</f>
        <v>0.6607820930641386</v>
      </c>
      <c r="I45" s="131">
        <f>+('[1]N EERR RODEO'!I45*V45)+((('[1]N EERR RODEO'!I45*(100%-V45))/(1+TASAS!$H$9)))</f>
        <v>0</v>
      </c>
      <c r="J45" s="131">
        <f>+('[1]N EERR RODEO'!J45*W45)+((('[1]N EERR RODEO'!J45*(100%-W45))/(1+TASAS!$I$9)))</f>
        <v>0</v>
      </c>
      <c r="K45" s="131">
        <f>+('[1]N EERR RODEO'!K45*X45)+((('[1]N EERR RODEO'!K45*(100%-X45))/(1+TASAS!$J$9)))</f>
        <v>0</v>
      </c>
      <c r="L45" s="131">
        <f>+('[1]N EERR RODEO'!L45*Y45)+((('[1]N EERR RODEO'!L45*(100%-Y45))/(1+TASAS!$K$9)))</f>
        <v>0</v>
      </c>
      <c r="M45" s="131">
        <f>+('[1]N EERR RODEO'!M45*Z45)+((('[1]N EERR RODEO'!M45*(100%-Z45))/(1+TASAS!$L$9)))</f>
        <v>0</v>
      </c>
      <c r="N45" s="131">
        <f>+('[1]N EERR RODEO'!N45*AA45)+((('[1]N EERR RODEO'!N45*(100%-AA45))/(1+TASAS!$M$9)))</f>
        <v>0</v>
      </c>
      <c r="O45" s="194">
        <f t="shared" si="3"/>
        <v>43.003023303112151</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RODEO'!C46*P46)+((('[1]N EERR RODEO'!C46*(100%-P46))/(1+TASAS!$B$9)))</f>
        <v>61.455424836601324</v>
      </c>
      <c r="D46" s="131">
        <f>+('[1]N EERR RODEO'!D46*Q46)+((('[1]N EERR RODEO'!D46*(100%-Q46))/(1+TASAS!$C$9)))</f>
        <v>0</v>
      </c>
      <c r="E46" s="131">
        <f>+('[1]N EERR RODEO'!E46*R46)+((('[1]N EERR RODEO'!E46*(100%-R46))/(1+TASAS!$D$9)))</f>
        <v>0</v>
      </c>
      <c r="F46" s="131">
        <f>+('[1]N EERR RODEO'!F46*S46)+((('[1]N EERR RODEO'!F46*(100%-S46))/(1+TASAS!$E$9)))</f>
        <v>41.479219618528603</v>
      </c>
      <c r="G46" s="131">
        <f>+('[1]N EERR RODEO'!G46*T46)+((('[1]N EERR RODEO'!G46*(100%-T46))/(1+TASAS!$F$9)))</f>
        <v>0</v>
      </c>
      <c r="H46" s="131">
        <f>+('[1]N EERR RODEO'!H46*U46)+((('[1]N EERR RODEO'!H46*(100%-U46))/(1+TASAS!$G$9)))</f>
        <v>0</v>
      </c>
      <c r="I46" s="131">
        <f>+('[1]N EERR RODEO'!I46*V46)+((('[1]N EERR RODEO'!I46*(100%-V46))/(1+TASAS!$H$9)))</f>
        <v>0</v>
      </c>
      <c r="J46" s="131">
        <f>+('[1]N EERR RODEO'!J46*W46)+((('[1]N EERR RODEO'!J46*(100%-W46))/(1+TASAS!$I$9)))</f>
        <v>0</v>
      </c>
      <c r="K46" s="131">
        <f>+('[1]N EERR RODEO'!K46*X46)+((('[1]N EERR RODEO'!K46*(100%-X46))/(1+TASAS!$J$9)))</f>
        <v>0</v>
      </c>
      <c r="L46" s="131">
        <f>+('[1]N EERR RODEO'!L46*Y46)+((('[1]N EERR RODEO'!L46*(100%-Y46))/(1+TASAS!$K$9)))</f>
        <v>0</v>
      </c>
      <c r="M46" s="131">
        <f>+('[1]N EERR RODEO'!M46*Z46)+((('[1]N EERR RODEO'!M46*(100%-Z46))/(1+TASAS!$L$9)))</f>
        <v>0</v>
      </c>
      <c r="N46" s="131">
        <f>+('[1]N EERR RODEO'!N46*AA46)+((('[1]N EERR RODEO'!N46*(100%-AA46))/(1+TASAS!$M$9)))</f>
        <v>0</v>
      </c>
      <c r="O46" s="194">
        <f t="shared" si="3"/>
        <v>102.93464445512993</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RODEO'!C47*P47)+((('[1]N EERR RODEO'!C47*(100%-P47))/(1+TASAS!$B$9)))</f>
        <v>71.440998722435168</v>
      </c>
      <c r="D47" s="131">
        <f>+('[1]N EERR RODEO'!D47*Q47)+((('[1]N EERR RODEO'!D47*(100%-Q47))/(1+TASAS!$C$9)))</f>
        <v>14.763219699665505</v>
      </c>
      <c r="E47" s="131">
        <f>+('[1]N EERR RODEO'!E47*R47)+((('[1]N EERR RODEO'!E47*(100%-R47))/(1+TASAS!$D$9)))</f>
        <v>16.214955556081364</v>
      </c>
      <c r="F47" s="131">
        <f>+('[1]N EERR RODEO'!F47*S47)+((('[1]N EERR RODEO'!F47*(100%-S47))/(1+TASAS!$E$9)))</f>
        <v>63.932166601790577</v>
      </c>
      <c r="G47" s="131">
        <f>+('[1]N EERR RODEO'!G47*T47)+((('[1]N EERR RODEO'!G47*(100%-T47))/(1+TASAS!$F$9)))</f>
        <v>16.79209802889396</v>
      </c>
      <c r="H47" s="131">
        <f>+('[1]N EERR RODEO'!H47*U47)+((('[1]N EERR RODEO'!H47*(100%-U47))/(1+TASAS!$G$9)))</f>
        <v>17.514706081218133</v>
      </c>
      <c r="I47" s="131">
        <f>+('[1]N EERR RODEO'!I47*V47)+((('[1]N EERR RODEO'!I47*(100%-V47))/(1+TASAS!$H$9)))</f>
        <v>0</v>
      </c>
      <c r="J47" s="131">
        <f>+('[1]N EERR RODEO'!J47*W47)+((('[1]N EERR RODEO'!J47*(100%-W47))/(1+TASAS!$I$9)))</f>
        <v>0</v>
      </c>
      <c r="K47" s="131">
        <f>+('[1]N EERR RODEO'!K47*X47)+((('[1]N EERR RODEO'!K47*(100%-X47))/(1+TASAS!$J$9)))</f>
        <v>0</v>
      </c>
      <c r="L47" s="131">
        <f>+('[1]N EERR RODEO'!L47*Y47)+((('[1]N EERR RODEO'!L47*(100%-Y47))/(1+TASAS!$K$9)))</f>
        <v>0</v>
      </c>
      <c r="M47" s="131">
        <f>+('[1]N EERR RODEO'!M47*Z47)+((('[1]N EERR RODEO'!M47*(100%-Z47))/(1+TASAS!$L$9)))</f>
        <v>0</v>
      </c>
      <c r="N47" s="131">
        <f>+('[1]N EERR RODEO'!N47*AA47)+((('[1]N EERR RODEO'!N47*(100%-AA47))/(1+TASAS!$M$9)))</f>
        <v>0</v>
      </c>
      <c r="O47" s="194">
        <f t="shared" si="3"/>
        <v>200.6581446900847</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RODEO'!C48*P48)+((('[1]N EERR RODEO'!C48*(100%-P48))/(1+TASAS!$B$9)))</f>
        <v>0</v>
      </c>
      <c r="D48" s="131">
        <f>+('[1]N EERR RODEO'!D48*Q48)+((('[1]N EERR RODEO'!D48*(100%-Q48))/(1+TASAS!$C$9)))</f>
        <v>0</v>
      </c>
      <c r="E48" s="131">
        <f>+('[1]N EERR RODEO'!E48*R48)+((('[1]N EERR RODEO'!E48*(100%-R48))/(1+TASAS!$D$9)))</f>
        <v>0</v>
      </c>
      <c r="F48" s="131">
        <f>+('[1]N EERR RODEO'!F48*S48)+((('[1]N EERR RODEO'!F48*(100%-S48))/(1+TASAS!$E$9)))</f>
        <v>0</v>
      </c>
      <c r="G48" s="131">
        <f>+('[1]N EERR RODEO'!G48*T48)+((('[1]N EERR RODEO'!G48*(100%-T48))/(1+TASAS!$F$9)))</f>
        <v>0</v>
      </c>
      <c r="H48" s="131">
        <f>+('[1]N EERR RODEO'!H48*U48)+((('[1]N EERR RODEO'!H48*(100%-U48))/(1+TASAS!$G$9)))</f>
        <v>0</v>
      </c>
      <c r="I48" s="131">
        <f>+('[1]N EERR RODEO'!I48*V48)+((('[1]N EERR RODEO'!I48*(100%-V48))/(1+TASAS!$H$9)))</f>
        <v>0</v>
      </c>
      <c r="J48" s="131">
        <f>+('[1]N EERR RODEO'!J48*W48)+((('[1]N EERR RODEO'!J48*(100%-W48))/(1+TASAS!$I$9)))</f>
        <v>0</v>
      </c>
      <c r="K48" s="131">
        <f>+('[1]N EERR RODEO'!K48*X48)+((('[1]N EERR RODEO'!K48*(100%-X48))/(1+TASAS!$J$9)))</f>
        <v>0</v>
      </c>
      <c r="L48" s="131">
        <f>+('[1]N EERR RODEO'!L48*Y48)+((('[1]N EERR RODEO'!L48*(100%-Y48))/(1+TASAS!$K$9)))</f>
        <v>0</v>
      </c>
      <c r="M48" s="131">
        <f>+('[1]N EERR RODEO'!M48*Z48)+((('[1]N EERR RODEO'!M48*(100%-Z48))/(1+TASAS!$L$9)))</f>
        <v>0</v>
      </c>
      <c r="N48" s="131">
        <f>+('[1]N EERR RODEO'!N48*AA48)+((('[1]N EERR RODEO'!N48*(100%-AA48))/(1+TASAS!$M$9)))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RODEO'!C49*P49)+((('[1]N EERR RODEO'!C49*(100%-P49))/(1+TASAS!$B$9)))</f>
        <v>0</v>
      </c>
      <c r="D49" s="131">
        <f>+('[1]N EERR RODEO'!D49*Q49)+((('[1]N EERR RODEO'!D49*(100%-Q49))/(1+TASAS!$C$9)))</f>
        <v>0</v>
      </c>
      <c r="E49" s="131">
        <f>+('[1]N EERR RODEO'!E49*R49)+((('[1]N EERR RODEO'!E49*(100%-R49))/(1+TASAS!$D$9)))</f>
        <v>0</v>
      </c>
      <c r="F49" s="131">
        <f>+('[1]N EERR RODEO'!F49*S49)+((('[1]N EERR RODEO'!F49*(100%-S49))/(1+TASAS!$E$9)))</f>
        <v>0</v>
      </c>
      <c r="G49" s="131">
        <f>+('[1]N EERR RODEO'!G49*T49)+((('[1]N EERR RODEO'!G49*(100%-T49))/(1+TASAS!$F$9)))</f>
        <v>0</v>
      </c>
      <c r="H49" s="131">
        <f>+('[1]N EERR RODEO'!H49*U49)+((('[1]N EERR RODEO'!H49*(100%-U49))/(1+TASAS!$G$9)))</f>
        <v>0</v>
      </c>
      <c r="I49" s="131">
        <f>+('[1]N EERR RODEO'!I49*V49)+((('[1]N EERR RODEO'!I49*(100%-V49))/(1+TASAS!$H$9)))</f>
        <v>0</v>
      </c>
      <c r="J49" s="131">
        <f>+('[1]N EERR RODEO'!J49*W49)+((('[1]N EERR RODEO'!J49*(100%-W49))/(1+TASAS!$I$9)))</f>
        <v>0</v>
      </c>
      <c r="K49" s="131">
        <f>+('[1]N EERR RODEO'!K49*X49)+((('[1]N EERR RODEO'!K49*(100%-X49))/(1+TASAS!$J$9)))</f>
        <v>0</v>
      </c>
      <c r="L49" s="131">
        <f>+('[1]N EERR RODEO'!L49*Y49)+((('[1]N EERR RODEO'!L49*(100%-Y49))/(1+TASAS!$K$9)))</f>
        <v>0</v>
      </c>
      <c r="M49" s="131">
        <f>+('[1]N EERR RODEO'!M49*Z49)+((('[1]N EERR RODEO'!M49*(100%-Z49))/(1+TASAS!$L$9)))</f>
        <v>0</v>
      </c>
      <c r="N49" s="131">
        <f>+('[1]N EERR RODEO'!N49*AA49)+((('[1]N EERR RODEO'!N49*(100%-AA49))/(1+TASAS!$M$9)))</f>
        <v>0</v>
      </c>
      <c r="O49" s="194">
        <f t="shared" si="3"/>
        <v>0</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RODEO'!C50*P50)+((('[1]N EERR RODEO'!C50*(100%-P50))/(1+TASAS!$B$9)))</f>
        <v>0</v>
      </c>
      <c r="D50" s="131">
        <f>+('[1]N EERR RODEO'!D50*Q50)+((('[1]N EERR RODEO'!D50*(100%-Q50))/(1+TASAS!$C$9)))</f>
        <v>0</v>
      </c>
      <c r="E50" s="131">
        <f>+('[1]N EERR RODEO'!E50*R50)+((('[1]N EERR RODEO'!E50*(100%-R50))/(1+TASAS!$D$9)))</f>
        <v>0</v>
      </c>
      <c r="F50" s="131">
        <f>+('[1]N EERR RODEO'!F50*S50)+((('[1]N EERR RODEO'!F50*(100%-S50))/(1+TASAS!$E$9)))</f>
        <v>0</v>
      </c>
      <c r="G50" s="131">
        <f>+('[1]N EERR RODEO'!G50*T50)+((('[1]N EERR RODEO'!G50*(100%-T50))/(1+TASAS!$F$9)))</f>
        <v>0</v>
      </c>
      <c r="H50" s="131">
        <f>+('[1]N EERR RODEO'!H50*U50)+((('[1]N EERR RODEO'!H50*(100%-U50))/(1+TASAS!$G$9)))</f>
        <v>0</v>
      </c>
      <c r="I50" s="131">
        <f>+('[1]N EERR RODEO'!I50*V50)+((('[1]N EERR RODEO'!I50*(100%-V50))/(1+TASAS!$H$9)))</f>
        <v>0</v>
      </c>
      <c r="J50" s="131">
        <f>+('[1]N EERR RODEO'!J50*W50)+((('[1]N EERR RODEO'!J50*(100%-W50))/(1+TASAS!$I$9)))</f>
        <v>0</v>
      </c>
      <c r="K50" s="131">
        <f>+('[1]N EERR RODEO'!K50*X50)+((('[1]N EERR RODEO'!K50*(100%-X50))/(1+TASAS!$J$9)))</f>
        <v>0</v>
      </c>
      <c r="L50" s="131">
        <f>+('[1]N EERR RODEO'!L50*Y50)+((('[1]N EERR RODEO'!L50*(100%-Y50))/(1+TASAS!$K$9)))</f>
        <v>0</v>
      </c>
      <c r="M50" s="131">
        <f>+('[1]N EERR RODEO'!M50*Z50)+((('[1]N EERR RODEO'!M50*(100%-Z50))/(1+TASAS!$L$9)))</f>
        <v>0</v>
      </c>
      <c r="N50" s="131">
        <f>+('[1]N EERR RODEO'!N50*AA50)+((('[1]N EERR RODEO'!N50*(100%-AA50))/(1+TASAS!$M$9)))</f>
        <v>0</v>
      </c>
      <c r="O50" s="194">
        <f t="shared" si="3"/>
        <v>0</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RODEO'!C51*P51)+((('[1]N EERR RODEO'!C51*(100%-P51))/(1+TASAS!$B$9)))</f>
        <v>0</v>
      </c>
      <c r="D51" s="131">
        <f>+('[1]N EERR RODEO'!D51*Q51)+((('[1]N EERR RODEO'!D51*(100%-Q51))/(1+TASAS!$C$9)))</f>
        <v>0</v>
      </c>
      <c r="E51" s="131">
        <f>+('[1]N EERR RODEO'!E51*R51)+((('[1]N EERR RODEO'!E51*(100%-R51))/(1+TASAS!$D$9)))</f>
        <v>0</v>
      </c>
      <c r="F51" s="131">
        <f>+('[1]N EERR RODEO'!F51*S51)+((('[1]N EERR RODEO'!F51*(100%-S51))/(1+TASAS!$E$9)))</f>
        <v>0</v>
      </c>
      <c r="G51" s="131">
        <f>+('[1]N EERR RODEO'!G51*T51)+((('[1]N EERR RODEO'!G51*(100%-T51))/(1+TASAS!$F$9)))</f>
        <v>0</v>
      </c>
      <c r="H51" s="131">
        <f>+('[1]N EERR RODEO'!H51*U51)+((('[1]N EERR RODEO'!H51*(100%-U51))/(1+TASAS!$G$9)))</f>
        <v>0</v>
      </c>
      <c r="I51" s="131">
        <f>+('[1]N EERR RODEO'!I51*V51)+((('[1]N EERR RODEO'!I51*(100%-V51))/(1+TASAS!$H$9)))</f>
        <v>0</v>
      </c>
      <c r="J51" s="131">
        <f>+('[1]N EERR RODEO'!J51*W51)+((('[1]N EERR RODEO'!J51*(100%-W51))/(1+TASAS!$I$9)))</f>
        <v>0</v>
      </c>
      <c r="K51" s="131">
        <f>+('[1]N EERR RODEO'!K51*X51)+((('[1]N EERR RODEO'!K51*(100%-X51))/(1+TASAS!$J$9)))</f>
        <v>0</v>
      </c>
      <c r="L51" s="131">
        <f>+('[1]N EERR RODEO'!L51*Y51)+((('[1]N EERR RODEO'!L51*(100%-Y51))/(1+TASAS!$K$9)))</f>
        <v>0</v>
      </c>
      <c r="M51" s="131">
        <f>+('[1]N EERR RODEO'!M51*Z51)+((('[1]N EERR RODEO'!M51*(100%-Z51))/(1+TASAS!$L$9)))</f>
        <v>0</v>
      </c>
      <c r="N51" s="131">
        <f>+('[1]N EERR RODEO'!N51*AA51)+((('[1]N EERR RODEO'!N51*(100%-AA51))/(1+TASAS!$M$9)))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RODEO'!C52*P52)+((('[1]N EERR RODEO'!C52*(100%-P52))/(1+TASAS!$B$9)))</f>
        <v>0</v>
      </c>
      <c r="D52" s="131">
        <f>+('[1]N EERR RODEO'!D52*Q52)+((('[1]N EERR RODEO'!D52*(100%-Q52))/(1+TASAS!$C$9)))</f>
        <v>0</v>
      </c>
      <c r="E52" s="131">
        <f>+('[1]N EERR RODEO'!E52*R52)+((('[1]N EERR RODEO'!E52*(100%-R52))/(1+TASAS!$D$9)))</f>
        <v>0</v>
      </c>
      <c r="F52" s="131">
        <f>+('[1]N EERR RODEO'!F52*S52)+((('[1]N EERR RODEO'!F52*(100%-S52))/(1+TASAS!$E$9)))</f>
        <v>0</v>
      </c>
      <c r="G52" s="131">
        <f>+('[1]N EERR RODEO'!G52*T52)+((('[1]N EERR RODEO'!G52*(100%-T52))/(1+TASAS!$F$9)))</f>
        <v>0</v>
      </c>
      <c r="H52" s="131">
        <f>+('[1]N EERR RODEO'!H52*U52)+((('[1]N EERR RODEO'!H52*(100%-U52))/(1+TASAS!$G$9)))</f>
        <v>0</v>
      </c>
      <c r="I52" s="131">
        <f>+('[1]N EERR RODEO'!I52*V52)+((('[1]N EERR RODEO'!I52*(100%-V52))/(1+TASAS!$H$9)))</f>
        <v>0</v>
      </c>
      <c r="J52" s="131">
        <f>+('[1]N EERR RODEO'!J52*W52)+((('[1]N EERR RODEO'!J52*(100%-W52))/(1+TASAS!$I$9)))</f>
        <v>0</v>
      </c>
      <c r="K52" s="131">
        <f>+('[1]N EERR RODEO'!K52*X52)+((('[1]N EERR RODEO'!K52*(100%-X52))/(1+TASAS!$J$9)))</f>
        <v>0</v>
      </c>
      <c r="L52" s="131">
        <f>+('[1]N EERR RODEO'!L52*Y52)+((('[1]N EERR RODEO'!L52*(100%-Y52))/(1+TASAS!$K$9)))</f>
        <v>0</v>
      </c>
      <c r="M52" s="131">
        <f>+('[1]N EERR RODEO'!M52*Z52)+((('[1]N EERR RODEO'!M52*(100%-Z52))/(1+TASAS!$L$9)))</f>
        <v>0</v>
      </c>
      <c r="N52" s="131">
        <f>+('[1]N EERR RODEO'!N52*AA52)+((('[1]N EERR RODEO'!N52*(100%-AA52))/(1+TASAS!$M$9)))</f>
        <v>0</v>
      </c>
      <c r="O52" s="194">
        <f t="shared" si="3"/>
        <v>0</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RODEO'!C53*P53)+((('[1]N EERR RODEO'!C53*(100%-P53))/(1+TASAS!$B$9)))</f>
        <v>0</v>
      </c>
      <c r="D53" s="131">
        <f>+('[1]N EERR RODEO'!D53*Q53)+((('[1]N EERR RODEO'!D53*(100%-Q53))/(1+TASAS!$C$9)))</f>
        <v>0</v>
      </c>
      <c r="E53" s="131">
        <f>+('[1]N EERR RODEO'!E53*R53)+((('[1]N EERR RODEO'!E53*(100%-R53))/(1+TASAS!$D$9)))</f>
        <v>0</v>
      </c>
      <c r="F53" s="131">
        <f>+('[1]N EERR RODEO'!F53*S53)+((('[1]N EERR RODEO'!F53*(100%-S53))/(1+TASAS!$E$9)))</f>
        <v>0</v>
      </c>
      <c r="G53" s="131">
        <f>+('[1]N EERR RODEO'!G53*T53)+((('[1]N EERR RODEO'!G53*(100%-T53))/(1+TASAS!$F$9)))</f>
        <v>0</v>
      </c>
      <c r="H53" s="131">
        <f>+('[1]N EERR RODEO'!H53*U53)+((('[1]N EERR RODEO'!H53*(100%-U53))/(1+TASAS!$G$9)))</f>
        <v>0</v>
      </c>
      <c r="I53" s="131">
        <f>+('[1]N EERR RODEO'!I53*V53)+((('[1]N EERR RODEO'!I53*(100%-V53))/(1+TASAS!$H$9)))</f>
        <v>0</v>
      </c>
      <c r="J53" s="131">
        <f>+('[1]N EERR RODEO'!J53*W53)+((('[1]N EERR RODEO'!J53*(100%-W53))/(1+TASAS!$I$9)))</f>
        <v>0</v>
      </c>
      <c r="K53" s="131">
        <f>+('[1]N EERR RODEO'!K53*X53)+((('[1]N EERR RODEO'!K53*(100%-X53))/(1+TASAS!$J$9)))</f>
        <v>0</v>
      </c>
      <c r="L53" s="131">
        <f>+('[1]N EERR RODEO'!L53*Y53)+((('[1]N EERR RODEO'!L53*(100%-Y53))/(1+TASAS!$K$9)))</f>
        <v>0</v>
      </c>
      <c r="M53" s="131">
        <f>+('[1]N EERR RODEO'!M53*Z53)+((('[1]N EERR RODEO'!M53*(100%-Z53))/(1+TASAS!$L$9)))</f>
        <v>0</v>
      </c>
      <c r="N53" s="131">
        <f>+('[1]N EERR RODEO'!N53*AA53)+((('[1]N EERR RODEO'!N53*(100%-AA53))/(1+TASAS!$M$9)))</f>
        <v>0</v>
      </c>
      <c r="O53" s="194">
        <f t="shared" si="3"/>
        <v>0</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RODEO'!C54*P54)+((('[1]N EERR RODEO'!C54*(100%-P54))/(1+TASAS!$B$9)))</f>
        <v>0</v>
      </c>
      <c r="D54" s="131">
        <f>+('[1]N EERR RODEO'!D54*Q54)+((('[1]N EERR RODEO'!D54*(100%-Q54))/(1+TASAS!$C$9)))</f>
        <v>0</v>
      </c>
      <c r="E54" s="131">
        <f>+('[1]N EERR RODEO'!E54*R54)+((('[1]N EERR RODEO'!E54*(100%-R54))/(1+TASAS!$D$9)))</f>
        <v>0</v>
      </c>
      <c r="F54" s="131">
        <f>+('[1]N EERR RODEO'!F54*S54)+((('[1]N EERR RODEO'!F54*(100%-S54))/(1+TASAS!$E$9)))</f>
        <v>0</v>
      </c>
      <c r="G54" s="131">
        <f>+('[1]N EERR RODEO'!G54*T54)+((('[1]N EERR RODEO'!G54*(100%-T54))/(1+TASAS!$F$9)))</f>
        <v>0</v>
      </c>
      <c r="H54" s="131">
        <f>+('[1]N EERR RODEO'!H54*U54)+((('[1]N EERR RODEO'!H54*(100%-U54))/(1+TASAS!$G$9)))</f>
        <v>0</v>
      </c>
      <c r="I54" s="131">
        <f>+('[1]N EERR RODEO'!I54*V54)+((('[1]N EERR RODEO'!I54*(100%-V54))/(1+TASAS!$H$9)))</f>
        <v>0</v>
      </c>
      <c r="J54" s="131">
        <f>+('[1]N EERR RODEO'!J54*W54)+((('[1]N EERR RODEO'!J54*(100%-W54))/(1+TASAS!$I$9)))</f>
        <v>0</v>
      </c>
      <c r="K54" s="131">
        <f>+('[1]N EERR RODEO'!K54*X54)+((('[1]N EERR RODEO'!K54*(100%-X54))/(1+TASAS!$J$9)))</f>
        <v>0</v>
      </c>
      <c r="L54" s="131">
        <f>+('[1]N EERR RODEO'!L54*Y54)+((('[1]N EERR RODEO'!L54*(100%-Y54))/(1+TASAS!$K$9)))</f>
        <v>0</v>
      </c>
      <c r="M54" s="131">
        <f>+('[1]N EERR RODEO'!M54*Z54)+((('[1]N EERR RODEO'!M54*(100%-Z54))/(1+TASAS!$L$9)))</f>
        <v>0</v>
      </c>
      <c r="N54" s="131">
        <f>+('[1]N EERR RODEO'!N54*AA54)+((('[1]N EERR RODEO'!N54*(100%-AA54))/(1+TASAS!$M$9)))</f>
        <v>0</v>
      </c>
      <c r="O54" s="194">
        <f t="shared" si="3"/>
        <v>0</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RODEO'!C55*P55)+((('[1]N EERR RODEO'!C55*(100%-P55))/(1+TASAS!$B$9)))</f>
        <v>0</v>
      </c>
      <c r="D55" s="131">
        <f>+('[1]N EERR RODEO'!D55*Q55)+((('[1]N EERR RODEO'!D55*(100%-Q55))/(1+TASAS!$C$9)))</f>
        <v>0</v>
      </c>
      <c r="E55" s="131">
        <f>+('[1]N EERR RODEO'!E55*R55)+((('[1]N EERR RODEO'!E55*(100%-R55))/(1+TASAS!$D$9)))</f>
        <v>0</v>
      </c>
      <c r="F55" s="131">
        <f>+('[1]N EERR RODEO'!F55*S55)+((('[1]N EERR RODEO'!F55*(100%-S55))/(1+TASAS!$E$9)))</f>
        <v>0</v>
      </c>
      <c r="G55" s="131">
        <f>+('[1]N EERR RODEO'!G55*T55)+((('[1]N EERR RODEO'!G55*(100%-T55))/(1+TASAS!$F$9)))</f>
        <v>0</v>
      </c>
      <c r="H55" s="131">
        <f>+('[1]N EERR RODEO'!H55*U55)+((('[1]N EERR RODEO'!H55*(100%-U55))/(1+TASAS!$G$9)))</f>
        <v>0</v>
      </c>
      <c r="I55" s="131">
        <f>+('[1]N EERR RODEO'!I55*V55)+((('[1]N EERR RODEO'!I55*(100%-V55))/(1+TASAS!$H$9)))</f>
        <v>0</v>
      </c>
      <c r="J55" s="131">
        <f>+('[1]N EERR RODEO'!J55*W55)+((('[1]N EERR RODEO'!J55*(100%-W55))/(1+TASAS!$I$9)))</f>
        <v>0</v>
      </c>
      <c r="K55" s="131">
        <f>+('[1]N EERR RODEO'!K55*X55)+((('[1]N EERR RODEO'!K55*(100%-X55))/(1+TASAS!$J$9)))</f>
        <v>0</v>
      </c>
      <c r="L55" s="131">
        <f>+('[1]N EERR RODEO'!L55*Y55)+((('[1]N EERR RODEO'!L55*(100%-Y55))/(1+TASAS!$K$9)))</f>
        <v>0</v>
      </c>
      <c r="M55" s="131">
        <f>+('[1]N EERR RODEO'!M55*Z55)+((('[1]N EERR RODEO'!M55*(100%-Z55))/(1+TASAS!$L$9)))</f>
        <v>0</v>
      </c>
      <c r="N55" s="131">
        <f>+('[1]N EERR RODEO'!N55*AA55)+((('[1]N EERR RODEO'!N55*(100%-AA55))/(1+TASAS!$M$9)))</f>
        <v>0</v>
      </c>
      <c r="O55" s="194">
        <f t="shared" si="3"/>
        <v>0</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RODEO'!C56*P56)+((('[1]N EERR RODEO'!C56*(100%-P56))/(1+TASAS!$B$9)))</f>
        <v>0</v>
      </c>
      <c r="D56" s="131">
        <f>+('[1]N EERR RODEO'!D56*Q56)+((('[1]N EERR RODEO'!D56*(100%-Q56))/(1+TASAS!$C$9)))</f>
        <v>0</v>
      </c>
      <c r="E56" s="131">
        <f>+('[1]N EERR RODEO'!E56*R56)+((('[1]N EERR RODEO'!E56*(100%-R56))/(1+TASAS!$D$9)))</f>
        <v>0</v>
      </c>
      <c r="F56" s="131">
        <f>+('[1]N EERR RODEO'!F56*S56)+((('[1]N EERR RODEO'!F56*(100%-S56))/(1+TASAS!$E$9)))</f>
        <v>0</v>
      </c>
      <c r="G56" s="131">
        <f>+('[1]N EERR RODEO'!G56*T56)+((('[1]N EERR RODEO'!G56*(100%-T56))/(1+TASAS!$F$9)))</f>
        <v>0</v>
      </c>
      <c r="H56" s="131">
        <f>+('[1]N EERR RODEO'!H56*U56)+((('[1]N EERR RODEO'!H56*(100%-U56))/(1+TASAS!$G$9)))</f>
        <v>0</v>
      </c>
      <c r="I56" s="131">
        <f>+('[1]N EERR RODEO'!I56*V56)+((('[1]N EERR RODEO'!I56*(100%-V56))/(1+TASAS!$H$9)))</f>
        <v>0</v>
      </c>
      <c r="J56" s="131">
        <f>+('[1]N EERR RODEO'!J56*W56)+((('[1]N EERR RODEO'!J56*(100%-W56))/(1+TASAS!$I$9)))</f>
        <v>0</v>
      </c>
      <c r="K56" s="131">
        <f>+('[1]N EERR RODEO'!K56*X56)+((('[1]N EERR RODEO'!K56*(100%-X56))/(1+TASAS!$J$9)))</f>
        <v>0</v>
      </c>
      <c r="L56" s="131">
        <f>+('[1]N EERR RODEO'!L56*Y56)+((('[1]N EERR RODEO'!L56*(100%-Y56))/(1+TASAS!$K$9)))</f>
        <v>0</v>
      </c>
      <c r="M56" s="131">
        <f>+('[1]N EERR RODEO'!M56*Z56)+((('[1]N EERR RODEO'!M56*(100%-Z56))/(1+TASAS!$L$9)))</f>
        <v>0</v>
      </c>
      <c r="N56" s="131">
        <f>+('[1]N EERR RODEO'!N56*AA56)+((('[1]N EERR RODEO'!N56*(100%-AA56))/(1+TASAS!$M$9)))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RODEO'!C57*P57)+((('[1]N EERR RODEO'!C57*(100%-P57))/(1+TASAS!$B$9)))</f>
        <v>0</v>
      </c>
      <c r="D57" s="131">
        <f>+('[1]N EERR RODEO'!D57*Q57)+((('[1]N EERR RODEO'!D57*(100%-Q57))/(1+TASAS!$C$9)))</f>
        <v>0</v>
      </c>
      <c r="E57" s="131">
        <f>+('[1]N EERR RODEO'!E57*R57)+((('[1]N EERR RODEO'!E57*(100%-R57))/(1+TASAS!$D$9)))</f>
        <v>0</v>
      </c>
      <c r="F57" s="131">
        <f>+('[1]N EERR RODEO'!F57*S57)+((('[1]N EERR RODEO'!F57*(100%-S57))/(1+TASAS!$E$9)))</f>
        <v>0</v>
      </c>
      <c r="G57" s="131">
        <f>+('[1]N EERR RODEO'!G57*T57)+((('[1]N EERR RODEO'!G57*(100%-T57))/(1+TASAS!$F$9)))</f>
        <v>0</v>
      </c>
      <c r="H57" s="131">
        <f>+('[1]N EERR RODEO'!H57*U57)+((('[1]N EERR RODEO'!H57*(100%-U57))/(1+TASAS!$G$9)))</f>
        <v>0</v>
      </c>
      <c r="I57" s="131">
        <f>+('[1]N EERR RODEO'!I57*V57)+((('[1]N EERR RODEO'!I57*(100%-V57))/(1+TASAS!$H$9)))</f>
        <v>0</v>
      </c>
      <c r="J57" s="131">
        <f>+('[1]N EERR RODEO'!J57*W57)+((('[1]N EERR RODEO'!J57*(100%-W57))/(1+TASAS!$I$9)))</f>
        <v>0</v>
      </c>
      <c r="K57" s="131">
        <f>+('[1]N EERR RODEO'!K57*X57)+((('[1]N EERR RODEO'!K57*(100%-X57))/(1+TASAS!$J$9)))</f>
        <v>0</v>
      </c>
      <c r="L57" s="131">
        <f>+('[1]N EERR RODEO'!L57*Y57)+((('[1]N EERR RODEO'!L57*(100%-Y57))/(1+TASAS!$K$9)))</f>
        <v>0</v>
      </c>
      <c r="M57" s="131">
        <f>+('[1]N EERR RODEO'!M57*Z57)+((('[1]N EERR RODEO'!M57*(100%-Z57))/(1+TASAS!$L$9)))</f>
        <v>0</v>
      </c>
      <c r="N57" s="131">
        <f>+('[1]N EERR RODEO'!N57*AA57)+((('[1]N EERR RODEO'!N57*(100%-AA57))/(1+TASAS!$M$9)))</f>
        <v>0</v>
      </c>
      <c r="O57" s="194">
        <f t="shared" si="3"/>
        <v>0</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RODEO'!C58*P58)+((('[1]N EERR RODEO'!C58*(100%-P58))/(1+TASAS!$B$9)))</f>
        <v>3.7306004554796428E-2</v>
      </c>
      <c r="D58" s="131">
        <f>+('[1]N EERR RODEO'!D58*Q58)+((('[1]N EERR RODEO'!D58*(100%-Q58))/(1+TASAS!$C$9)))</f>
        <v>0</v>
      </c>
      <c r="E58" s="131">
        <f>+('[1]N EERR RODEO'!E58*R58)+((('[1]N EERR RODEO'!E58*(100%-R58))/(1+TASAS!$D$9)))</f>
        <v>5.4073351789193076</v>
      </c>
      <c r="F58" s="131">
        <f>+('[1]N EERR RODEO'!F58*S58)+((('[1]N EERR RODEO'!F58*(100%-S58))/(1+TASAS!$E$9)))</f>
        <v>9.4495408330089532</v>
      </c>
      <c r="G58" s="131">
        <f>+('[1]N EERR RODEO'!G58*T58)+((('[1]N EERR RODEO'!G58*(100%-T58))/(1+TASAS!$F$9)))</f>
        <v>8.3960490144469796E-2</v>
      </c>
      <c r="H58" s="131">
        <f>+('[1]N EERR RODEO'!H58*U58)+((('[1]N EERR RODEO'!H58*(100%-U58))/(1+TASAS!$G$9)))</f>
        <v>5.1986832141070183</v>
      </c>
      <c r="I58" s="131">
        <f>+('[1]N EERR RODEO'!I58*V58)+((('[1]N EERR RODEO'!I58*(100%-V58))/(1+TASAS!$H$9)))</f>
        <v>0</v>
      </c>
      <c r="J58" s="131">
        <f>+('[1]N EERR RODEO'!J58*W58)+((('[1]N EERR RODEO'!J58*(100%-W58))/(1+TASAS!$I$9)))</f>
        <v>0</v>
      </c>
      <c r="K58" s="131">
        <f>+('[1]N EERR RODEO'!K58*X58)+((('[1]N EERR RODEO'!K58*(100%-X58))/(1+TASAS!$J$9)))</f>
        <v>0</v>
      </c>
      <c r="L58" s="131">
        <f>+('[1]N EERR RODEO'!L58*Y58)+((('[1]N EERR RODEO'!L58*(100%-Y58))/(1+TASAS!$K$9)))</f>
        <v>0</v>
      </c>
      <c r="M58" s="131">
        <f>+('[1]N EERR RODEO'!M58*Z58)+((('[1]N EERR RODEO'!M58*(100%-Z58))/(1+TASAS!$L$9)))</f>
        <v>0</v>
      </c>
      <c r="N58" s="131">
        <f>+('[1]N EERR RODEO'!N58*AA58)+((('[1]N EERR RODEO'!N58*(100%-AA58))/(1+TASAS!$M$9)))</f>
        <v>0</v>
      </c>
      <c r="O58" s="194">
        <f t="shared" si="3"/>
        <v>20.176825720734545</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RODEO'!C59*P59)+((('[1]N EERR RODEO'!C59*(100%-P59))/(1+TASAS!$B$9)))</f>
        <v>0</v>
      </c>
      <c r="D59" s="131">
        <f>+('[1]N EERR RODEO'!D59*Q59)+((('[1]N EERR RODEO'!D59*(100%-Q59))/(1+TASAS!$C$9)))</f>
        <v>0</v>
      </c>
      <c r="E59" s="131">
        <f>+('[1]N EERR RODEO'!E59*R59)+((('[1]N EERR RODEO'!E59*(100%-R59))/(1+TASAS!$D$9)))</f>
        <v>19.845695604508279</v>
      </c>
      <c r="F59" s="131">
        <f>+('[1]N EERR RODEO'!F59*S59)+((('[1]N EERR RODEO'!F59*(100%-S59))/(1+TASAS!$E$9)))</f>
        <v>105.82288641494745</v>
      </c>
      <c r="G59" s="131">
        <f>+('[1]N EERR RODEO'!G59*T59)+((('[1]N EERR RODEO'!G59*(100%-T59))/(1+TASAS!$F$9)))</f>
        <v>18.364449026144939</v>
      </c>
      <c r="H59" s="131">
        <f>+('[1]N EERR RODEO'!H59*U59)+((('[1]N EERR RODEO'!H59*(100%-U59))/(1+TASAS!$G$9)))</f>
        <v>91.554145424549333</v>
      </c>
      <c r="I59" s="131">
        <f>+('[1]N EERR RODEO'!I59*V59)+((('[1]N EERR RODEO'!I59*(100%-V59))/(1+TASAS!$H$9)))</f>
        <v>0</v>
      </c>
      <c r="J59" s="131">
        <f>+('[1]N EERR RODEO'!J59*W59)+((('[1]N EERR RODEO'!J59*(100%-W59))/(1+TASAS!$I$9)))</f>
        <v>0</v>
      </c>
      <c r="K59" s="131">
        <f>+('[1]N EERR RODEO'!K59*X59)+((('[1]N EERR RODEO'!K59*(100%-X59))/(1+TASAS!$J$9)))</f>
        <v>0</v>
      </c>
      <c r="L59" s="131">
        <f>+('[1]N EERR RODEO'!L59*Y59)+((('[1]N EERR RODEO'!L59*(100%-Y59))/(1+TASAS!$K$9)))</f>
        <v>0</v>
      </c>
      <c r="M59" s="131">
        <f>+('[1]N EERR RODEO'!M59*Z59)+((('[1]N EERR RODEO'!M59*(100%-Z59))/(1+TASAS!$L$9)))</f>
        <v>0</v>
      </c>
      <c r="N59" s="131">
        <f>+('[1]N EERR RODEO'!N59*AA59)+((('[1]N EERR RODEO'!N59*(100%-AA59))/(1+TASAS!$M$9)))</f>
        <v>0</v>
      </c>
      <c r="O59" s="194">
        <f t="shared" si="3"/>
        <v>235.58717647014998</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RODEO'!C60*P60)+((('[1]N EERR RODEO'!C60*(100%-P60))/(1+TASAS!$B$9)))</f>
        <v>0</v>
      </c>
      <c r="D60" s="131">
        <f>+('[1]N EERR RODEO'!D60*Q60)+((('[1]N EERR RODEO'!D60*(100%-Q60))/(1+TASAS!$C$9)))</f>
        <v>0</v>
      </c>
      <c r="E60" s="131">
        <f>+('[1]N EERR RODEO'!E60*R60)+((('[1]N EERR RODEO'!E60*(100%-R60))/(1+TASAS!$D$9)))</f>
        <v>0</v>
      </c>
      <c r="F60" s="131">
        <f>+('[1]N EERR RODEO'!F60*S60)+((('[1]N EERR RODEO'!F60*(100%-S60))/(1+TASAS!$E$9)))</f>
        <v>0</v>
      </c>
      <c r="G60" s="131">
        <f>+('[1]N EERR RODEO'!G60*T60)+((('[1]N EERR RODEO'!G60*(100%-T60))/(1+TASAS!$F$9)))</f>
        <v>0</v>
      </c>
      <c r="H60" s="131">
        <f>+('[1]N EERR RODEO'!H60*U60)+((('[1]N EERR RODEO'!H60*(100%-U60))/(1+TASAS!$G$9)))</f>
        <v>0</v>
      </c>
      <c r="I60" s="131">
        <f>+('[1]N EERR RODEO'!I60*V60)+((('[1]N EERR RODEO'!I60*(100%-V60))/(1+TASAS!$H$9)))</f>
        <v>0</v>
      </c>
      <c r="J60" s="131">
        <f>+('[1]N EERR RODEO'!J60*W60)+((('[1]N EERR RODEO'!J60*(100%-W60))/(1+TASAS!$I$9)))</f>
        <v>0</v>
      </c>
      <c r="K60" s="131">
        <f>+('[1]N EERR RODEO'!K60*X60)+((('[1]N EERR RODEO'!K60*(100%-X60))/(1+TASAS!$J$9)))</f>
        <v>0</v>
      </c>
      <c r="L60" s="131">
        <f>+('[1]N EERR RODEO'!L60*Y60)+((('[1]N EERR RODEO'!L60*(100%-Y60))/(1+TASAS!$K$9)))</f>
        <v>0</v>
      </c>
      <c r="M60" s="131">
        <f>+('[1]N EERR RODEO'!M60*Z60)+((('[1]N EERR RODEO'!M60*(100%-Z60))/(1+TASAS!$L$9)))</f>
        <v>0</v>
      </c>
      <c r="N60" s="131">
        <f>+('[1]N EERR RODEO'!N60*AA60)+((('[1]N EERR RODEO'!N60*(100%-AA60))/(1+TASAS!$M$9)))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RODEO'!C61*P61)+((('[1]N EERR RODEO'!C61*(100%-P61))/(1+TASAS!$B$9)))</f>
        <v>0</v>
      </c>
      <c r="D61" s="131">
        <f>+('[1]N EERR RODEO'!D61*Q61)+((('[1]N EERR RODEO'!D61*(100%-Q61))/(1+TASAS!$C$9)))</f>
        <v>0</v>
      </c>
      <c r="E61" s="131">
        <f>+('[1]N EERR RODEO'!E61*R61)+((('[1]N EERR RODEO'!E61*(100%-R61))/(1+TASAS!$D$9)))</f>
        <v>0</v>
      </c>
      <c r="F61" s="131">
        <f>+('[1]N EERR RODEO'!F61*S61)+((('[1]N EERR RODEO'!F61*(100%-S61))/(1+TASAS!$E$9)))</f>
        <v>0</v>
      </c>
      <c r="G61" s="131">
        <f>+('[1]N EERR RODEO'!G61*T61)+((('[1]N EERR RODEO'!G61*(100%-T61))/(1+TASAS!$F$9)))</f>
        <v>0</v>
      </c>
      <c r="H61" s="131">
        <f>+('[1]N EERR RODEO'!H61*U61)+((('[1]N EERR RODEO'!H61*(100%-U61))/(1+TASAS!$G$9)))</f>
        <v>0</v>
      </c>
      <c r="I61" s="131">
        <f>+('[1]N EERR RODEO'!I61*V61)+((('[1]N EERR RODEO'!I61*(100%-V61))/(1+TASAS!$H$9)))</f>
        <v>0</v>
      </c>
      <c r="J61" s="131">
        <f>+('[1]N EERR RODEO'!J61*W61)+((('[1]N EERR RODEO'!J61*(100%-W61))/(1+TASAS!$I$9)))</f>
        <v>0</v>
      </c>
      <c r="K61" s="131">
        <f>+('[1]N EERR RODEO'!K61*X61)+((('[1]N EERR RODEO'!K61*(100%-X61))/(1+TASAS!$J$9)))</f>
        <v>0</v>
      </c>
      <c r="L61" s="131">
        <f>+('[1]N EERR RODEO'!L61*Y61)+((('[1]N EERR RODEO'!L61*(100%-Y61))/(1+TASAS!$K$9)))</f>
        <v>0</v>
      </c>
      <c r="M61" s="131">
        <f>+('[1]N EERR RODEO'!M61*Z61)+((('[1]N EERR RODEO'!M61*(100%-Z61))/(1+TASAS!$L$9)))</f>
        <v>0</v>
      </c>
      <c r="N61" s="131">
        <f>+('[1]N EERR RODEO'!N61*AA61)+((('[1]N EERR RODEO'!N61*(100%-AA61))/(1+TASAS!$M$9)))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RODEO'!C62*P62)+((('[1]N EERR RODEO'!C62*(100%-P62))/(1+TASAS!$B$9)))</f>
        <v>0</v>
      </c>
      <c r="D62" s="131">
        <f>+('[1]N EERR RODEO'!D62*Q62)+((('[1]N EERR RODEO'!D62*(100%-Q62))/(1+TASAS!$C$9)))</f>
        <v>0</v>
      </c>
      <c r="E62" s="131">
        <f>+('[1]N EERR RODEO'!E62*R62)+((('[1]N EERR RODEO'!E62*(100%-R62))/(1+TASAS!$D$9)))</f>
        <v>0</v>
      </c>
      <c r="F62" s="131">
        <f>+('[1]N EERR RODEO'!F62*S62)+((('[1]N EERR RODEO'!F62*(100%-S62))/(1+TASAS!$E$9)))</f>
        <v>0</v>
      </c>
      <c r="G62" s="131">
        <f>+('[1]N EERR RODEO'!G62*T62)+((('[1]N EERR RODEO'!G62*(100%-T62))/(1+TASAS!$F$9)))</f>
        <v>177.08793925834942</v>
      </c>
      <c r="H62" s="131">
        <f>+('[1]N EERR RODEO'!H62*U62)+((('[1]N EERR RODEO'!H62*(100%-U62))/(1+TASAS!$G$9)))</f>
        <v>632.53564889315589</v>
      </c>
      <c r="I62" s="131">
        <f>+('[1]N EERR RODEO'!I62*V62)+((('[1]N EERR RODEO'!I62*(100%-V62))/(1+TASAS!$H$9)))</f>
        <v>0</v>
      </c>
      <c r="J62" s="131">
        <f>+('[1]N EERR RODEO'!J62*W62)+((('[1]N EERR RODEO'!J62*(100%-W62))/(1+TASAS!$I$9)))</f>
        <v>0</v>
      </c>
      <c r="K62" s="131">
        <f>+('[1]N EERR RODEO'!K62*X62)+((('[1]N EERR RODEO'!K62*(100%-X62))/(1+TASAS!$J$9)))</f>
        <v>0</v>
      </c>
      <c r="L62" s="131">
        <f>+('[1]N EERR RODEO'!L62*Y62)+((('[1]N EERR RODEO'!L62*(100%-Y62))/(1+TASAS!$K$9)))</f>
        <v>0</v>
      </c>
      <c r="M62" s="131">
        <f>+('[1]N EERR RODEO'!M62*Z62)+((('[1]N EERR RODEO'!M62*(100%-Z62))/(1+TASAS!$L$9)))</f>
        <v>0</v>
      </c>
      <c r="N62" s="131">
        <f>+('[1]N EERR RODEO'!N62*AA62)+((('[1]N EERR RODEO'!N62*(100%-AA62))/(1+TASAS!$M$9)))</f>
        <v>0</v>
      </c>
      <c r="O62" s="194">
        <f t="shared" si="3"/>
        <v>809.62358815150537</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RODEO'!C63*P63)+((('[1]N EERR RODEO'!C63*(100%-P63))/(1+TASAS!$B$9)))</f>
        <v>0</v>
      </c>
      <c r="D63" s="131">
        <f>+('[1]N EERR RODEO'!D63*Q63)+((('[1]N EERR RODEO'!D63*(100%-Q63))/(1+TASAS!$C$9)))</f>
        <v>0</v>
      </c>
      <c r="E63" s="131">
        <f>+('[1]N EERR RODEO'!E63*R63)+((('[1]N EERR RODEO'!E63*(100%-R63))/(1+TASAS!$D$9)))</f>
        <v>0</v>
      </c>
      <c r="F63" s="131">
        <f>+('[1]N EERR RODEO'!F63*S63)+((('[1]N EERR RODEO'!F63*(100%-S63))/(1+TASAS!$E$9)))</f>
        <v>0</v>
      </c>
      <c r="G63" s="131">
        <f>+('[1]N EERR RODEO'!G63*T63)+((('[1]N EERR RODEO'!G63*(100%-T63))/(1+TASAS!$F$9)))</f>
        <v>129.75712113236241</v>
      </c>
      <c r="H63" s="131">
        <f>+('[1]N EERR RODEO'!H63*U63)+((('[1]N EERR RODEO'!H63*(100%-U63))/(1+TASAS!$G$9)))</f>
        <v>0</v>
      </c>
      <c r="I63" s="131">
        <f>+('[1]N EERR RODEO'!I63*V63)+((('[1]N EERR RODEO'!I63*(100%-V63))/(1+TASAS!$H$9)))</f>
        <v>0</v>
      </c>
      <c r="J63" s="131">
        <f>+('[1]N EERR RODEO'!J63*W63)+((('[1]N EERR RODEO'!J63*(100%-W63))/(1+TASAS!$I$9)))</f>
        <v>0</v>
      </c>
      <c r="K63" s="131">
        <f>+('[1]N EERR RODEO'!K63*X63)+((('[1]N EERR RODEO'!K63*(100%-X63))/(1+TASAS!$J$9)))</f>
        <v>0</v>
      </c>
      <c r="L63" s="131">
        <f>+('[1]N EERR RODEO'!L63*Y63)+((('[1]N EERR RODEO'!L63*(100%-Y63))/(1+TASAS!$K$9)))</f>
        <v>0</v>
      </c>
      <c r="M63" s="131">
        <f>+('[1]N EERR RODEO'!M63*Z63)+((('[1]N EERR RODEO'!M63*(100%-Z63))/(1+TASAS!$L$9)))</f>
        <v>0</v>
      </c>
      <c r="N63" s="131">
        <f>+('[1]N EERR RODEO'!N63*AA63)+((('[1]N EERR RODEO'!N63*(100%-AA63))/(1+TASAS!$M$9)))</f>
        <v>0</v>
      </c>
      <c r="O63" s="194">
        <f t="shared" si="3"/>
        <v>129.75712113236241</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RODEO'!C64*P64)+((('[1]N EERR RODEO'!C64*(100%-P64))/(1+TASAS!$B$9)))</f>
        <v>0</v>
      </c>
      <c r="D64" s="131">
        <f>+('[1]N EERR RODEO'!D64*Q64)+((('[1]N EERR RODEO'!D64*(100%-Q64))/(1+TASAS!$C$9)))</f>
        <v>0</v>
      </c>
      <c r="E64" s="131">
        <f>+('[1]N EERR RODEO'!E64*R64)+((('[1]N EERR RODEO'!E64*(100%-R64))/(1+TASAS!$D$9)))</f>
        <v>0</v>
      </c>
      <c r="F64" s="131">
        <f>+('[1]N EERR RODEO'!F64*S64)+((('[1]N EERR RODEO'!F64*(100%-S64))/(1+TASAS!$E$9)))</f>
        <v>0</v>
      </c>
      <c r="G64" s="131">
        <f>+('[1]N EERR RODEO'!G64*T64)+((('[1]N EERR RODEO'!G64*(100%-T64))/(1+TASAS!$F$9)))</f>
        <v>0</v>
      </c>
      <c r="H64" s="131">
        <f>+('[1]N EERR RODEO'!H64*U64)+((('[1]N EERR RODEO'!H64*(100%-U64))/(1+TASAS!$G$9)))</f>
        <v>0</v>
      </c>
      <c r="I64" s="131">
        <f>+('[1]N EERR RODEO'!I64*V64)+((('[1]N EERR RODEO'!I64*(100%-V64))/(1+TASAS!$H$9)))</f>
        <v>0</v>
      </c>
      <c r="J64" s="131">
        <f>+('[1]N EERR RODEO'!J64*W64)+((('[1]N EERR RODEO'!J64*(100%-W64))/(1+TASAS!$I$9)))</f>
        <v>0</v>
      </c>
      <c r="K64" s="131">
        <f>+('[1]N EERR RODEO'!K64*X64)+((('[1]N EERR RODEO'!K64*(100%-X64))/(1+TASAS!$J$9)))</f>
        <v>0</v>
      </c>
      <c r="L64" s="131">
        <f>+('[1]N EERR RODEO'!L64*Y64)+((('[1]N EERR RODEO'!L64*(100%-Y64))/(1+TASAS!$K$9)))</f>
        <v>0</v>
      </c>
      <c r="M64" s="131">
        <f>+('[1]N EERR RODEO'!M64*Z64)+((('[1]N EERR RODEO'!M64*(100%-Z64))/(1+TASAS!$L$9)))</f>
        <v>0</v>
      </c>
      <c r="N64" s="131">
        <f>+('[1]N EERR RODEO'!N64*AA64)+((('[1]N EERR RODEO'!N64*(100%-AA64))/(1+TASAS!$M$9)))</f>
        <v>0</v>
      </c>
      <c r="O64" s="194">
        <f t="shared" si="3"/>
        <v>0</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RODEO'!C65*P65)+((('[1]N EERR RODEO'!C65*(100%-P65))/(1+TASAS!$B$9)))</f>
        <v>0</v>
      </c>
      <c r="D65" s="131">
        <f>+('[1]N EERR RODEO'!D65*Q65)+((('[1]N EERR RODEO'!D65*(100%-Q65))/(1+TASAS!$C$9)))</f>
        <v>0</v>
      </c>
      <c r="E65" s="131">
        <f>+('[1]N EERR RODEO'!E65*R65)+((('[1]N EERR RODEO'!E65*(100%-R65))/(1+TASAS!$D$9)))</f>
        <v>0</v>
      </c>
      <c r="F65" s="131">
        <f>+('[1]N EERR RODEO'!F65*S65)+((('[1]N EERR RODEO'!F65*(100%-S65))/(1+TASAS!$E$9)))</f>
        <v>0</v>
      </c>
      <c r="G65" s="131">
        <f>+('[1]N EERR RODEO'!G65*T65)+((('[1]N EERR RODEO'!G65*(100%-T65))/(1+TASAS!$F$9)))</f>
        <v>0</v>
      </c>
      <c r="H65" s="131">
        <f>+('[1]N EERR RODEO'!H65*U65)+((('[1]N EERR RODEO'!H65*(100%-U65))/(1+TASAS!$G$9)))</f>
        <v>0</v>
      </c>
      <c r="I65" s="131">
        <f>+('[1]N EERR RODEO'!I65*V65)+((('[1]N EERR RODEO'!I65*(100%-V65))/(1+TASAS!$H$9)))</f>
        <v>0</v>
      </c>
      <c r="J65" s="131">
        <f>+('[1]N EERR RODEO'!J65*W65)+((('[1]N EERR RODEO'!J65*(100%-W65))/(1+TASAS!$I$9)))</f>
        <v>0</v>
      </c>
      <c r="K65" s="131">
        <f>+('[1]N EERR RODEO'!K65*X65)+((('[1]N EERR RODEO'!K65*(100%-X65))/(1+TASAS!$J$9)))</f>
        <v>0</v>
      </c>
      <c r="L65" s="131">
        <f>+('[1]N EERR RODEO'!L65*Y65)+((('[1]N EERR RODEO'!L65*(100%-Y65))/(1+TASAS!$K$9)))</f>
        <v>0</v>
      </c>
      <c r="M65" s="131">
        <f>+('[1]N EERR RODEO'!M65*Z65)+((('[1]N EERR RODEO'!M65*(100%-Z65))/(1+TASAS!$L$9)))</f>
        <v>0</v>
      </c>
      <c r="N65" s="131">
        <f>+('[1]N EERR RODEO'!N65*AA65)+((('[1]N EERR RODEO'!N65*(100%-AA65))/(1+TASAS!$M$9)))</f>
        <v>0</v>
      </c>
      <c r="O65" s="194">
        <f t="shared" si="3"/>
        <v>0</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RODEO'!C66*P66)+((('[1]N EERR RODEO'!C66*(100%-P66))/(1+TASAS!$B$9)))</f>
        <v>0</v>
      </c>
      <c r="D66" s="131">
        <f>+('[1]N EERR RODEO'!D66*Q66)+((('[1]N EERR RODEO'!D66*(100%-Q66))/(1+TASAS!$C$9)))</f>
        <v>0</v>
      </c>
      <c r="E66" s="131">
        <f>+('[1]N EERR RODEO'!E66*R66)+((('[1]N EERR RODEO'!E66*(100%-R66))/(1+TASAS!$D$9)))</f>
        <v>0</v>
      </c>
      <c r="F66" s="131">
        <f>+('[1]N EERR RODEO'!F66*S66)+((('[1]N EERR RODEO'!F66*(100%-S66))/(1+TASAS!$E$9)))</f>
        <v>0</v>
      </c>
      <c r="G66" s="131">
        <f>+('[1]N EERR RODEO'!G66*T66)+((('[1]N EERR RODEO'!G66*(100%-T66))/(1+TASAS!$F$9)))</f>
        <v>0</v>
      </c>
      <c r="H66" s="131">
        <f>+('[1]N EERR RODEO'!H66*U66)+((('[1]N EERR RODEO'!H66*(100%-U66))/(1+TASAS!$G$9)))</f>
        <v>0</v>
      </c>
      <c r="I66" s="131">
        <f>+('[1]N EERR RODEO'!I66*V66)+((('[1]N EERR RODEO'!I66*(100%-V66))/(1+TASAS!$H$9)))</f>
        <v>0</v>
      </c>
      <c r="J66" s="131">
        <f>+('[1]N EERR RODEO'!J66*W66)+((('[1]N EERR RODEO'!J66*(100%-W66))/(1+TASAS!$I$9)))</f>
        <v>0</v>
      </c>
      <c r="K66" s="131">
        <f>+('[1]N EERR RODEO'!K66*X66)+((('[1]N EERR RODEO'!K66*(100%-X66))/(1+TASAS!$J$9)))</f>
        <v>0</v>
      </c>
      <c r="L66" s="131">
        <f>+('[1]N EERR RODEO'!L66*Y66)+((('[1]N EERR RODEO'!L66*(100%-Y66))/(1+TASAS!$K$9)))</f>
        <v>0</v>
      </c>
      <c r="M66" s="131">
        <f>+('[1]N EERR RODEO'!M66*Z66)+((('[1]N EERR RODEO'!M66*(100%-Z66))/(1+TASAS!$L$9)))</f>
        <v>0</v>
      </c>
      <c r="N66" s="131">
        <f>+('[1]N EERR RODEO'!N66*AA66)+((('[1]N EERR RODEO'!N66*(100%-AA66))/(1+TASAS!$M$9)))</f>
        <v>0</v>
      </c>
      <c r="O66" s="194">
        <f t="shared" si="3"/>
        <v>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RODEO'!C67*P67)+((('[1]N EERR RODEO'!C67*(100%-P67))/(1+TASAS!$B$9)))</f>
        <v>0</v>
      </c>
      <c r="D67" s="131">
        <f>+('[1]N EERR RODEO'!D67*Q67)+((('[1]N EERR RODEO'!D67*(100%-Q67))/(1+TASAS!$C$9)))</f>
        <v>0</v>
      </c>
      <c r="E67" s="131">
        <f>+('[1]N EERR RODEO'!E67*R67)+((('[1]N EERR RODEO'!E67*(100%-R67))/(1+TASAS!$D$9)))</f>
        <v>0</v>
      </c>
      <c r="F67" s="131">
        <f>+('[1]N EERR RODEO'!F67*S67)+((('[1]N EERR RODEO'!F67*(100%-S67))/(1+TASAS!$E$9)))</f>
        <v>0</v>
      </c>
      <c r="G67" s="131">
        <f>+('[1]N EERR RODEO'!G67*T67)+((('[1]N EERR RODEO'!G67*(100%-T67))/(1+TASAS!$F$9)))</f>
        <v>0</v>
      </c>
      <c r="H67" s="131">
        <f>+('[1]N EERR RODEO'!H67*U67)+((('[1]N EERR RODEO'!H67*(100%-U67))/(1+TASAS!$G$9)))</f>
        <v>0</v>
      </c>
      <c r="I67" s="131">
        <f>+('[1]N EERR RODEO'!I67*V67)+((('[1]N EERR RODEO'!I67*(100%-V67))/(1+TASAS!$H$9)))</f>
        <v>0</v>
      </c>
      <c r="J67" s="131">
        <f>+('[1]N EERR RODEO'!J67*W67)+((('[1]N EERR RODEO'!J67*(100%-W67))/(1+TASAS!$I$9)))</f>
        <v>0</v>
      </c>
      <c r="K67" s="131">
        <f>+('[1]N EERR RODEO'!K67*X67)+((('[1]N EERR RODEO'!K67*(100%-X67))/(1+TASAS!$J$9)))</f>
        <v>0</v>
      </c>
      <c r="L67" s="131">
        <f>+('[1]N EERR RODEO'!L67*Y67)+((('[1]N EERR RODEO'!L67*(100%-Y67))/(1+TASAS!$K$9)))</f>
        <v>0</v>
      </c>
      <c r="M67" s="131">
        <f>+('[1]N EERR RODEO'!M67*Z67)+((('[1]N EERR RODEO'!M67*(100%-Z67))/(1+TASAS!$L$9)))</f>
        <v>0</v>
      </c>
      <c r="N67" s="131">
        <f>+('[1]N EERR RODEO'!N67*AA67)+((('[1]N EERR RODEO'!N67*(100%-AA67))/(1+TASAS!$M$9)))</f>
        <v>0</v>
      </c>
      <c r="O67" s="194">
        <f t="shared" si="3"/>
        <v>0</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RODEO'!C68*P68)+((('[1]N EERR RODEO'!C68*(100%-P68))/(1+TASAS!$B$9)))</f>
        <v>0</v>
      </c>
      <c r="D68" s="131">
        <f>+('[1]N EERR RODEO'!D68*Q68)+((('[1]N EERR RODEO'!D68*(100%-Q68))/(1+TASAS!$C$9)))</f>
        <v>0</v>
      </c>
      <c r="E68" s="131">
        <f>+('[1]N EERR RODEO'!E68*R68)+((('[1]N EERR RODEO'!E68*(100%-R68))/(1+TASAS!$D$9)))</f>
        <v>0</v>
      </c>
      <c r="F68" s="131">
        <f>+('[1]N EERR RODEO'!F68*S68)+((('[1]N EERR RODEO'!F68*(100%-S68))/(1+TASAS!$E$9)))</f>
        <v>0</v>
      </c>
      <c r="G68" s="131">
        <f>+('[1]N EERR RODEO'!G68*T68)+((('[1]N EERR RODEO'!G68*(100%-T68))/(1+TASAS!$F$9)))</f>
        <v>0</v>
      </c>
      <c r="H68" s="131">
        <f>+('[1]N EERR RODEO'!H68*U68)+((('[1]N EERR RODEO'!H68*(100%-U68))/(1+TASAS!$G$9)))</f>
        <v>0</v>
      </c>
      <c r="I68" s="131">
        <f>+('[1]N EERR RODEO'!I68*V68)+((('[1]N EERR RODEO'!I68*(100%-V68))/(1+TASAS!$H$9)))</f>
        <v>0</v>
      </c>
      <c r="J68" s="131">
        <f>+('[1]N EERR RODEO'!J68*W68)+((('[1]N EERR RODEO'!J68*(100%-W68))/(1+TASAS!$I$9)))</f>
        <v>0</v>
      </c>
      <c r="K68" s="131">
        <f>+('[1]N EERR RODEO'!K68*X68)+((('[1]N EERR RODEO'!K68*(100%-X68))/(1+TASAS!$J$9)))</f>
        <v>0</v>
      </c>
      <c r="L68" s="131">
        <f>+('[1]N EERR RODEO'!L68*Y68)+((('[1]N EERR RODEO'!L68*(100%-Y68))/(1+TASAS!$K$9)))</f>
        <v>0</v>
      </c>
      <c r="M68" s="131">
        <f>+('[1]N EERR RODEO'!M68*Z68)+((('[1]N EERR RODEO'!M68*(100%-Z68))/(1+TASAS!$L$9)))</f>
        <v>0</v>
      </c>
      <c r="N68" s="131">
        <f>+('[1]N EERR RODEO'!N68*AA68)+((('[1]N EERR RODEO'!N68*(100%-AA68))/(1+TASAS!$M$9)))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RODEO'!C69*P69)+((('[1]N EERR RODEO'!C69*(100%-P69))/(1+TASAS!$B$9)))</f>
        <v>0</v>
      </c>
      <c r="D69" s="131">
        <f>+('[1]N EERR RODEO'!D69*Q69)+((('[1]N EERR RODEO'!D69*(100%-Q69))/(1+TASAS!$C$9)))</f>
        <v>0</v>
      </c>
      <c r="E69" s="131">
        <f>+('[1]N EERR RODEO'!E69*R69)+((('[1]N EERR RODEO'!E69*(100%-R69))/(1+TASAS!$D$9)))</f>
        <v>0</v>
      </c>
      <c r="F69" s="131">
        <f>+('[1]N EERR RODEO'!F69*S69)+((('[1]N EERR RODEO'!F69*(100%-S69))/(1+TASAS!$E$9)))</f>
        <v>0</v>
      </c>
      <c r="G69" s="131">
        <f>+('[1]N EERR RODEO'!G69*T69)+((('[1]N EERR RODEO'!G69*(100%-T69))/(1+TASAS!$F$9)))</f>
        <v>0</v>
      </c>
      <c r="H69" s="131">
        <f>+('[1]N EERR RODEO'!H69*U69)+((('[1]N EERR RODEO'!H69*(100%-U69))/(1+TASAS!$G$9)))</f>
        <v>0</v>
      </c>
      <c r="I69" s="131">
        <f>+('[1]N EERR RODEO'!I69*V69)+((('[1]N EERR RODEO'!I69*(100%-V69))/(1+TASAS!$H$9)))</f>
        <v>0</v>
      </c>
      <c r="J69" s="131">
        <f>+('[1]N EERR RODEO'!J69*W69)+((('[1]N EERR RODEO'!J69*(100%-W69))/(1+TASAS!$I$9)))</f>
        <v>0</v>
      </c>
      <c r="K69" s="131">
        <f>+('[1]N EERR RODEO'!K69*X69)+((('[1]N EERR RODEO'!K69*(100%-X69))/(1+TASAS!$J$9)))</f>
        <v>0</v>
      </c>
      <c r="L69" s="131">
        <f>+('[1]N EERR RODEO'!L69*Y69)+((('[1]N EERR RODEO'!L69*(100%-Y69))/(1+TASAS!$K$9)))</f>
        <v>0</v>
      </c>
      <c r="M69" s="131">
        <f>+('[1]N EERR RODEO'!M69*Z69)+((('[1]N EERR RODEO'!M69*(100%-Z69))/(1+TASAS!$L$9)))</f>
        <v>0</v>
      </c>
      <c r="N69" s="131">
        <f>+('[1]N EERR RODEO'!N69*AA69)+((('[1]N EERR RODEO'!N69*(100%-AA69))/(1+TASAS!$M$9)))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RODEO'!C70*P70)+((('[1]N EERR RODEO'!C70*(100%-P70))/(1+TASAS!$B$9)))</f>
        <v>0</v>
      </c>
      <c r="D70" s="131">
        <f>+('[1]N EERR RODEO'!D70*Q70)+((('[1]N EERR RODEO'!D70*(100%-Q70))/(1+TASAS!$C$9)))</f>
        <v>0</v>
      </c>
      <c r="E70" s="131">
        <f>+('[1]N EERR RODEO'!E70*R70)+((('[1]N EERR RODEO'!E70*(100%-R70))/(1+TASAS!$D$9)))</f>
        <v>0</v>
      </c>
      <c r="F70" s="131">
        <f>+('[1]N EERR RODEO'!F70*S70)+((('[1]N EERR RODEO'!F70*(100%-S70))/(1+TASAS!$E$9)))</f>
        <v>0</v>
      </c>
      <c r="G70" s="131">
        <f>+('[1]N EERR RODEO'!G70*T70)+((('[1]N EERR RODEO'!G70*(100%-T70))/(1+TASAS!$F$9)))</f>
        <v>0</v>
      </c>
      <c r="H70" s="131">
        <f>+('[1]N EERR RODEO'!H70*U70)+((('[1]N EERR RODEO'!H70*(100%-U70))/(1+TASAS!$G$9)))</f>
        <v>0</v>
      </c>
      <c r="I70" s="131">
        <f>+('[1]N EERR RODEO'!I70*V70)+((('[1]N EERR RODEO'!I70*(100%-V70))/(1+TASAS!$H$9)))</f>
        <v>0</v>
      </c>
      <c r="J70" s="131">
        <f>+('[1]N EERR RODEO'!J70*W70)+((('[1]N EERR RODEO'!J70*(100%-W70))/(1+TASAS!$I$9)))</f>
        <v>0</v>
      </c>
      <c r="K70" s="131">
        <f>+('[1]N EERR RODEO'!K70*X70)+((('[1]N EERR RODEO'!K70*(100%-X70))/(1+TASAS!$J$9)))</f>
        <v>0</v>
      </c>
      <c r="L70" s="131">
        <f>+('[1]N EERR RODEO'!L70*Y70)+((('[1]N EERR RODEO'!L70*(100%-Y70))/(1+TASAS!$K$9)))</f>
        <v>0</v>
      </c>
      <c r="M70" s="131">
        <f>+('[1]N EERR RODEO'!M70*Z70)+((('[1]N EERR RODEO'!M70*(100%-Z70))/(1+TASAS!$L$9)))</f>
        <v>0</v>
      </c>
      <c r="N70" s="131">
        <f>+('[1]N EERR RODEO'!N70*AA70)+((('[1]N EERR RODEO'!N70*(100%-AA70))/(1+TASAS!$M$9)))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RODEO'!C71*P71)+((('[1]N EERR RODEO'!C71*(100%-P71))/(1+TASAS!$B$9)))</f>
        <v>0</v>
      </c>
      <c r="D71" s="131">
        <f>+('[1]N EERR RODEO'!D71*Q71)+((('[1]N EERR RODEO'!D71*(100%-Q71))/(1+TASAS!$C$9)))</f>
        <v>0</v>
      </c>
      <c r="E71" s="131">
        <f>+('[1]N EERR RODEO'!E71*R71)+((('[1]N EERR RODEO'!E71*(100%-R71))/(1+TASAS!$D$9)))</f>
        <v>0</v>
      </c>
      <c r="F71" s="131">
        <f>+('[1]N EERR RODEO'!F71*S71)+((('[1]N EERR RODEO'!F71*(100%-S71))/(1+TASAS!$E$9)))</f>
        <v>0</v>
      </c>
      <c r="G71" s="131">
        <f>+('[1]N EERR RODEO'!G71*T71)+((('[1]N EERR RODEO'!G71*(100%-T71))/(1+TASAS!$F$9)))</f>
        <v>0</v>
      </c>
      <c r="H71" s="131">
        <f>+('[1]N EERR RODEO'!H71*U71)+((('[1]N EERR RODEO'!H71*(100%-U71))/(1+TASAS!$G$9)))</f>
        <v>0</v>
      </c>
      <c r="I71" s="131">
        <f>+('[1]N EERR RODEO'!I71*V71)+((('[1]N EERR RODEO'!I71*(100%-V71))/(1+TASAS!$H$9)))</f>
        <v>0</v>
      </c>
      <c r="J71" s="131">
        <f>+('[1]N EERR RODEO'!J71*W71)+((('[1]N EERR RODEO'!J71*(100%-W71))/(1+TASAS!$I$9)))</f>
        <v>0</v>
      </c>
      <c r="K71" s="131">
        <f>+('[1]N EERR RODEO'!K71*X71)+((('[1]N EERR RODEO'!K71*(100%-X71))/(1+TASAS!$J$9)))</f>
        <v>0</v>
      </c>
      <c r="L71" s="131">
        <f>+('[1]N EERR RODEO'!L71*Y71)+((('[1]N EERR RODEO'!L71*(100%-Y71))/(1+TASAS!$K$9)))</f>
        <v>0</v>
      </c>
      <c r="M71" s="131">
        <f>+('[1]N EERR RODEO'!M71*Z71)+((('[1]N EERR RODEO'!M71*(100%-Z71))/(1+TASAS!$L$9)))</f>
        <v>0</v>
      </c>
      <c r="N71" s="131">
        <f>+('[1]N EERR RODEO'!N71*AA71)+((('[1]N EERR RODEO'!N71*(100%-AA71))/(1+TASAS!$M$9)))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RODEO'!C72*P72)+((('[1]N EERR RODEO'!C72*(100%-P72))/(1+TASAS!$B$9)))</f>
        <v>0</v>
      </c>
      <c r="D72" s="131">
        <f>+('[1]N EERR RODEO'!D72*Q72)+((('[1]N EERR RODEO'!D72*(100%-Q72))/(1+TASAS!$C$9)))</f>
        <v>0</v>
      </c>
      <c r="E72" s="131">
        <f>+('[1]N EERR RODEO'!E72*R72)+((('[1]N EERR RODEO'!E72*(100%-R72))/(1+TASAS!$D$9)))</f>
        <v>0</v>
      </c>
      <c r="F72" s="131">
        <f>+('[1]N EERR RODEO'!F72*S72)+((('[1]N EERR RODEO'!F72*(100%-S72))/(1+TASAS!$E$9)))</f>
        <v>0</v>
      </c>
      <c r="G72" s="131">
        <f>+('[1]N EERR RODEO'!G72*T72)+((('[1]N EERR RODEO'!G72*(100%-T72))/(1+TASAS!$F$9)))</f>
        <v>0</v>
      </c>
      <c r="H72" s="131">
        <f>+('[1]N EERR RODEO'!H72*U72)+((('[1]N EERR RODEO'!H72*(100%-U72))/(1+TASAS!$G$9)))</f>
        <v>0</v>
      </c>
      <c r="I72" s="131">
        <f>+('[1]N EERR RODEO'!I72*V72)+((('[1]N EERR RODEO'!I72*(100%-V72))/(1+TASAS!$H$9)))</f>
        <v>0</v>
      </c>
      <c r="J72" s="131">
        <f>+('[1]N EERR RODEO'!J72*W72)+((('[1]N EERR RODEO'!J72*(100%-W72))/(1+TASAS!$I$9)))</f>
        <v>0</v>
      </c>
      <c r="K72" s="131">
        <f>+('[1]N EERR RODEO'!K72*X72)+((('[1]N EERR RODEO'!K72*(100%-X72))/(1+TASAS!$J$9)))</f>
        <v>0</v>
      </c>
      <c r="L72" s="131">
        <f>+('[1]N EERR RODEO'!L72*Y72)+((('[1]N EERR RODEO'!L72*(100%-Y72))/(1+TASAS!$K$9)))</f>
        <v>0</v>
      </c>
      <c r="M72" s="131">
        <f>+('[1]N EERR RODEO'!M72*Z72)+((('[1]N EERR RODEO'!M72*(100%-Z72))/(1+TASAS!$L$9)))</f>
        <v>0</v>
      </c>
      <c r="N72" s="131">
        <f>+('[1]N EERR RODEO'!N72*AA72)+((('[1]N EERR RODEO'!N72*(100%-AA72))/(1+TASAS!$M$9)))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RODEO'!C73*P73)+((('[1]N EERR RODEO'!C73*(100%-P73))/(1+TASAS!$B$9)))</f>
        <v>537.59817863689398</v>
      </c>
      <c r="D73" s="131">
        <f>+('[1]N EERR RODEO'!D73*Q73)+((('[1]N EERR RODEO'!D73*(100%-Q73))/(1+TASAS!$C$9)))</f>
        <v>247.55107394491498</v>
      </c>
      <c r="E73" s="131">
        <f>+('[1]N EERR RODEO'!E73*R73)+((('[1]N EERR RODEO'!E73*(100%-R73))/(1+TASAS!$D$9)))</f>
        <v>279.52468384481307</v>
      </c>
      <c r="F73" s="131">
        <f>+('[1]N EERR RODEO'!F73*S73)+((('[1]N EERR RODEO'!F73*(100%-S73))/(1+TASAS!$E$9)))</f>
        <v>336.71938653172441</v>
      </c>
      <c r="G73" s="131">
        <f>+('[1]N EERR RODEO'!G73*T73)+((('[1]N EERR RODEO'!G73*(100%-T73))/(1+TASAS!$F$9)))</f>
        <v>207.40530897233435</v>
      </c>
      <c r="H73" s="131">
        <f>+('[1]N EERR RODEO'!H73*U73)+((('[1]N EERR RODEO'!H73*(100%-U73))/(1+TASAS!$G$9)))</f>
        <v>361.43188244601004</v>
      </c>
      <c r="I73" s="131">
        <f>+('[1]N EERR RODEO'!I73*V73)+((('[1]N EERR RODEO'!I73*(100%-V73))/(1+TASAS!$H$9)))</f>
        <v>0</v>
      </c>
      <c r="J73" s="131">
        <f>+('[1]N EERR RODEO'!J73*W73)+((('[1]N EERR RODEO'!J73*(100%-W73))/(1+TASAS!$I$9)))</f>
        <v>0</v>
      </c>
      <c r="K73" s="131">
        <f>+('[1]N EERR RODEO'!K73*X73)+((('[1]N EERR RODEO'!K73*(100%-X73))/(1+TASAS!$J$9)))</f>
        <v>0</v>
      </c>
      <c r="L73" s="131">
        <f>+('[1]N EERR RODEO'!L73*Y73)+((('[1]N EERR RODEO'!L73*(100%-Y73))/(1+TASAS!$K$9)))</f>
        <v>0</v>
      </c>
      <c r="M73" s="131">
        <f>+('[1]N EERR RODEO'!M73*Z73)+((('[1]N EERR RODEO'!M73*(100%-Z73))/(1+TASAS!$L$9)))</f>
        <v>0</v>
      </c>
      <c r="N73" s="131">
        <f>+('[1]N EERR RODEO'!N73*AA73)+((('[1]N EERR RODEO'!N73*(100%-AA73))/(1+TASAS!$M$9)))</f>
        <v>0</v>
      </c>
      <c r="O73" s="194">
        <f t="shared" si="3"/>
        <v>1970.2305143766907</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RODEO'!C74*P74)+((('[1]N EERR RODEO'!C74*(100%-P74))/(1+TASAS!$B$9)))</f>
        <v>0</v>
      </c>
      <c r="D74" s="131">
        <f>+('[1]N EERR RODEO'!D74*Q74)+((('[1]N EERR RODEO'!D74*(100%-Q74))/(1+TASAS!$C$9)))</f>
        <v>64.086433705786064</v>
      </c>
      <c r="E74" s="131">
        <f>+('[1]N EERR RODEO'!E74*R74)+((('[1]N EERR RODEO'!E74*(100%-R74))/(1+TASAS!$D$9)))</f>
        <v>0</v>
      </c>
      <c r="F74" s="131">
        <f>+('[1]N EERR RODEO'!F74*S74)+((('[1]N EERR RODEO'!F74*(100%-S74))/(1+TASAS!$E$9)))</f>
        <v>0</v>
      </c>
      <c r="G74" s="131">
        <f>+('[1]N EERR RODEO'!G74*T74)+((('[1]N EERR RODEO'!G74*(100%-T74))/(1+TASAS!$F$9)))</f>
        <v>0</v>
      </c>
      <c r="H74" s="131">
        <f>+('[1]N EERR RODEO'!H74*U74)+((('[1]N EERR RODEO'!H74*(100%-U74))/(1+TASAS!$G$9)))</f>
        <v>0</v>
      </c>
      <c r="I74" s="131">
        <f>+('[1]N EERR RODEO'!I74*V74)+((('[1]N EERR RODEO'!I74*(100%-V74))/(1+TASAS!$H$9)))</f>
        <v>0</v>
      </c>
      <c r="J74" s="131">
        <f>+('[1]N EERR RODEO'!J74*W74)+((('[1]N EERR RODEO'!J74*(100%-W74))/(1+TASAS!$I$9)))</f>
        <v>0</v>
      </c>
      <c r="K74" s="131">
        <f>+('[1]N EERR RODEO'!K74*X74)+((('[1]N EERR RODEO'!K74*(100%-X74))/(1+TASAS!$J$9)))</f>
        <v>0</v>
      </c>
      <c r="L74" s="131">
        <f>+('[1]N EERR RODEO'!L74*Y74)+((('[1]N EERR RODEO'!L74*(100%-Y74))/(1+TASAS!$K$9)))</f>
        <v>0</v>
      </c>
      <c r="M74" s="131">
        <f>+('[1]N EERR RODEO'!M74*Z74)+((('[1]N EERR RODEO'!M74*(100%-Z74))/(1+TASAS!$L$9)))</f>
        <v>0</v>
      </c>
      <c r="N74" s="131">
        <f>+('[1]N EERR RODEO'!N74*AA74)+((('[1]N EERR RODEO'!N74*(100%-AA74))/(1+TASAS!$M$9)))</f>
        <v>0</v>
      </c>
      <c r="O74" s="194">
        <f t="shared" si="3"/>
        <v>64.086433705786064</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RODEO'!C75*P75)+((('[1]N EERR RODEO'!C75*(100%-P75))/(1+TASAS!$B$9)))</f>
        <v>0</v>
      </c>
      <c r="D75" s="131">
        <f>+('[1]N EERR RODEO'!D75*Q75)+((('[1]N EERR RODEO'!D75*(100%-Q75))/(1+TASAS!$C$9)))</f>
        <v>0</v>
      </c>
      <c r="E75" s="131">
        <f>+('[1]N EERR RODEO'!E75*R75)+((('[1]N EERR RODEO'!E75*(100%-R75))/(1+TASAS!$D$9)))</f>
        <v>0</v>
      </c>
      <c r="F75" s="131">
        <f>+('[1]N EERR RODEO'!F75*S75)+((('[1]N EERR RODEO'!F75*(100%-S75))/(1+TASAS!$E$9)))</f>
        <v>0</v>
      </c>
      <c r="G75" s="131">
        <f>+('[1]N EERR RODEO'!G75*T75)+((('[1]N EERR RODEO'!G75*(100%-T75))/(1+TASAS!$F$9)))</f>
        <v>0</v>
      </c>
      <c r="H75" s="131">
        <f>+('[1]N EERR RODEO'!H75*U75)+((('[1]N EERR RODEO'!H75*(100%-U75))/(1+TASAS!$G$9)))</f>
        <v>0</v>
      </c>
      <c r="I75" s="131">
        <f>+('[1]N EERR RODEO'!I75*V75)+((('[1]N EERR RODEO'!I75*(100%-V75))/(1+TASAS!$H$9)))</f>
        <v>0</v>
      </c>
      <c r="J75" s="131">
        <f>+('[1]N EERR RODEO'!J75*W75)+((('[1]N EERR RODEO'!J75*(100%-W75))/(1+TASAS!$I$9)))</f>
        <v>0</v>
      </c>
      <c r="K75" s="131">
        <f>+('[1]N EERR RODEO'!K75*X75)+((('[1]N EERR RODEO'!K75*(100%-X75))/(1+TASAS!$J$9)))</f>
        <v>0</v>
      </c>
      <c r="L75" s="131">
        <f>+('[1]N EERR RODEO'!L75*Y75)+((('[1]N EERR RODEO'!L75*(100%-Y75))/(1+TASAS!$K$9)))</f>
        <v>0</v>
      </c>
      <c r="M75" s="131">
        <f>+('[1]N EERR RODEO'!M75*Z75)+((('[1]N EERR RODEO'!M75*(100%-Z75))/(1+TASAS!$L$9)))</f>
        <v>0</v>
      </c>
      <c r="N75" s="131">
        <f>+('[1]N EERR RODEO'!N75*AA75)+((('[1]N EERR RODEO'!N75*(100%-AA75))/(1+TASAS!$M$9)))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RODEO'!C76*P76)+((('[1]N EERR RODEO'!C76*(100%-P76))/(1+TASAS!$B$9)))</f>
        <v>69.320774130237567</v>
      </c>
      <c r="D76" s="131">
        <f>+('[1]N EERR RODEO'!D76*Q76)+((('[1]N EERR RODEO'!D76*(100%-Q76))/(1+TASAS!$C$9)))</f>
        <v>56.2900476834389</v>
      </c>
      <c r="E76" s="131">
        <f>+('[1]N EERR RODEO'!E76*R76)+((('[1]N EERR RODEO'!E76*(100%-R76))/(1+TASAS!$D$9)))</f>
        <v>75.864842060431116</v>
      </c>
      <c r="F76" s="131">
        <f>+('[1]N EERR RODEO'!F76*S76)+((('[1]N EERR RODEO'!F76*(100%-S76))/(1+TASAS!$E$9)))</f>
        <v>100.78762039704165</v>
      </c>
      <c r="G76" s="131">
        <f>+('[1]N EERR RODEO'!G76*T76)+((('[1]N EERR RODEO'!G76*(100%-T76))/(1+TASAS!$F$9)))</f>
        <v>124.04017503070713</v>
      </c>
      <c r="H76" s="131">
        <f>+('[1]N EERR RODEO'!H76*U76)+((('[1]N EERR RODEO'!H76*(100%-U76))/(1+TASAS!$G$9)))</f>
        <v>150.62647229847593</v>
      </c>
      <c r="I76" s="131">
        <f>+('[1]N EERR RODEO'!I76*V76)+((('[1]N EERR RODEO'!I76*(100%-V76))/(1+TASAS!$H$9)))</f>
        <v>0</v>
      </c>
      <c r="J76" s="131">
        <f>+('[1]N EERR RODEO'!J76*W76)+((('[1]N EERR RODEO'!J76*(100%-W76))/(1+TASAS!$I$9)))</f>
        <v>0</v>
      </c>
      <c r="K76" s="131">
        <f>+('[1]N EERR RODEO'!K76*X76)+((('[1]N EERR RODEO'!K76*(100%-X76))/(1+TASAS!$J$9)))</f>
        <v>0</v>
      </c>
      <c r="L76" s="131">
        <f>+('[1]N EERR RODEO'!L76*Y76)+((('[1]N EERR RODEO'!L76*(100%-Y76))/(1+TASAS!$K$9)))</f>
        <v>0</v>
      </c>
      <c r="M76" s="131">
        <f>+('[1]N EERR RODEO'!M76*Z76)+((('[1]N EERR RODEO'!M76*(100%-Z76))/(1+TASAS!$L$9)))</f>
        <v>0</v>
      </c>
      <c r="N76" s="131">
        <f>+('[1]N EERR RODEO'!N76*AA76)+((('[1]N EERR RODEO'!N76*(100%-AA76))/(1+TASAS!$M$9)))</f>
        <v>0</v>
      </c>
      <c r="O76" s="194">
        <f t="shared" si="3"/>
        <v>576.92993160033234</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RODEO'!C77*P77)+((('[1]N EERR RODEO'!C77*(100%-P77))/(1+TASAS!$B$9)))</f>
        <v>0</v>
      </c>
      <c r="D77" s="131">
        <f>+('[1]N EERR RODEO'!D77*Q77)+((('[1]N EERR RODEO'!D77*(100%-Q77))/(1+TASAS!$C$9)))</f>
        <v>0</v>
      </c>
      <c r="E77" s="131">
        <f>+('[1]N EERR RODEO'!E77*R77)+((('[1]N EERR RODEO'!E77*(100%-R77))/(1+TASAS!$D$9)))</f>
        <v>9.9404727539455315</v>
      </c>
      <c r="F77" s="131">
        <f>+('[1]N EERR RODEO'!F77*S77)+((('[1]N EERR RODEO'!F77*(100%-S77))/(1+TASAS!$E$9)))</f>
        <v>0</v>
      </c>
      <c r="G77" s="131">
        <f>+('[1]N EERR RODEO'!G77*T77)+((('[1]N EERR RODEO'!G77*(100%-T77))/(1+TASAS!$F$9)))</f>
        <v>141.25970828215478</v>
      </c>
      <c r="H77" s="131">
        <f>+('[1]N EERR RODEO'!H77*U77)+((('[1]N EERR RODEO'!H77*(100%-U77))/(1+TASAS!$G$9)))</f>
        <v>0</v>
      </c>
      <c r="I77" s="131">
        <f>+('[1]N EERR RODEO'!I77*V77)+((('[1]N EERR RODEO'!I77*(100%-V77))/(1+TASAS!$H$9)))</f>
        <v>0</v>
      </c>
      <c r="J77" s="131">
        <f>+('[1]N EERR RODEO'!J77*W77)+((('[1]N EERR RODEO'!J77*(100%-W77))/(1+TASAS!$I$9)))</f>
        <v>0</v>
      </c>
      <c r="K77" s="131">
        <f>+('[1]N EERR RODEO'!K77*X77)+((('[1]N EERR RODEO'!K77*(100%-X77))/(1+TASAS!$J$9)))</f>
        <v>0</v>
      </c>
      <c r="L77" s="131">
        <f>+('[1]N EERR RODEO'!L77*Y77)+((('[1]N EERR RODEO'!L77*(100%-Y77))/(1+TASAS!$K$9)))</f>
        <v>0</v>
      </c>
      <c r="M77" s="131">
        <f>+('[1]N EERR RODEO'!M77*Z77)+((('[1]N EERR RODEO'!M77*(100%-Z77))/(1+TASAS!$L$9)))</f>
        <v>0</v>
      </c>
      <c r="N77" s="131">
        <f>+('[1]N EERR RODEO'!N77*AA77)+((('[1]N EERR RODEO'!N77*(100%-AA77))/(1+TASAS!$M$9)))</f>
        <v>0</v>
      </c>
      <c r="O77" s="194">
        <f t="shared" si="3"/>
        <v>151.2001810361003</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RODEO'!C78*P78)+((('[1]N EERR RODEO'!C78*(100%-P78))/(1+TASAS!$B$9)))</f>
        <v>0</v>
      </c>
      <c r="D78" s="131">
        <f>+('[1]N EERR RODEO'!D78*Q78)+((('[1]N EERR RODEO'!D78*(100%-Q78))/(1+TASAS!$C$9)))</f>
        <v>0</v>
      </c>
      <c r="E78" s="131">
        <f>+('[1]N EERR RODEO'!E78*R78)+((('[1]N EERR RODEO'!E78*(100%-R78))/(1+TASAS!$D$9)))</f>
        <v>0</v>
      </c>
      <c r="F78" s="131">
        <f>+('[1]N EERR RODEO'!F78*S78)+((('[1]N EERR RODEO'!F78*(100%-S78))/(1+TASAS!$E$9)))</f>
        <v>0</v>
      </c>
      <c r="G78" s="131">
        <f>+('[1]N EERR RODEO'!G78*T78)+((('[1]N EERR RODEO'!G78*(100%-T78))/(1+TASAS!$F$9)))</f>
        <v>0</v>
      </c>
      <c r="H78" s="131">
        <f>+('[1]N EERR RODEO'!H78*U78)+((('[1]N EERR RODEO'!H78*(100%-U78))/(1+TASAS!$G$9)))</f>
        <v>0</v>
      </c>
      <c r="I78" s="131">
        <f>+('[1]N EERR RODEO'!I78*V78)+((('[1]N EERR RODEO'!I78*(100%-V78))/(1+TASAS!$H$9)))</f>
        <v>0</v>
      </c>
      <c r="J78" s="131">
        <f>+('[1]N EERR RODEO'!J78*W78)+((('[1]N EERR RODEO'!J78*(100%-W78))/(1+TASAS!$I$9)))</f>
        <v>0</v>
      </c>
      <c r="K78" s="131">
        <f>+('[1]N EERR RODEO'!K78*X78)+((('[1]N EERR RODEO'!K78*(100%-X78))/(1+TASAS!$J$9)))</f>
        <v>0</v>
      </c>
      <c r="L78" s="131">
        <f>+('[1]N EERR RODEO'!L78*Y78)+((('[1]N EERR RODEO'!L78*(100%-Y78))/(1+TASAS!$K$9)))</f>
        <v>0</v>
      </c>
      <c r="M78" s="131">
        <f>+('[1]N EERR RODEO'!M78*Z78)+((('[1]N EERR RODEO'!M78*(100%-Z78))/(1+TASAS!$L$9)))</f>
        <v>0</v>
      </c>
      <c r="N78" s="131">
        <f>+('[1]N EERR RODEO'!N78*AA78)+((('[1]N EERR RODEO'!N78*(100%-AA78))/(1+TASAS!$M$9)))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RODEO'!C79*P79)+((('[1]N EERR RODEO'!C79*(100%-P79))/(1+TASAS!$B$9)))</f>
        <v>0</v>
      </c>
      <c r="D79" s="131">
        <f>+('[1]N EERR RODEO'!D79*Q79)+((('[1]N EERR RODEO'!D79*(100%-Q79))/(1+TASAS!$C$9)))</f>
        <v>0</v>
      </c>
      <c r="E79" s="131">
        <f>+('[1]N EERR RODEO'!E79*R79)+((('[1]N EERR RODEO'!E79*(100%-R79))/(1+TASAS!$D$9)))</f>
        <v>0</v>
      </c>
      <c r="F79" s="131">
        <f>+('[1]N EERR RODEO'!F79*S79)+((('[1]N EERR RODEO'!F79*(100%-S79))/(1+TASAS!$E$9)))</f>
        <v>0</v>
      </c>
      <c r="G79" s="131">
        <f>+('[1]N EERR RODEO'!G79*T79)+((('[1]N EERR RODEO'!G79*(100%-T79))/(1+TASAS!$F$9)))</f>
        <v>0</v>
      </c>
      <c r="H79" s="131">
        <f>+('[1]N EERR RODEO'!H79*U79)+((('[1]N EERR RODEO'!H79*(100%-U79))/(1+TASAS!$G$9)))</f>
        <v>0</v>
      </c>
      <c r="I79" s="131">
        <f>+('[1]N EERR RODEO'!I79*V79)+((('[1]N EERR RODEO'!I79*(100%-V79))/(1+TASAS!$H$9)))</f>
        <v>0</v>
      </c>
      <c r="J79" s="131">
        <f>+('[1]N EERR RODEO'!J79*W79)+((('[1]N EERR RODEO'!J79*(100%-W79))/(1+TASAS!$I$9)))</f>
        <v>0</v>
      </c>
      <c r="K79" s="131">
        <f>+('[1]N EERR RODEO'!K79*X79)+((('[1]N EERR RODEO'!K79*(100%-X79))/(1+TASAS!$J$9)))</f>
        <v>0</v>
      </c>
      <c r="L79" s="131">
        <f>+('[1]N EERR RODEO'!L79*Y79)+((('[1]N EERR RODEO'!L79*(100%-Y79))/(1+TASAS!$K$9)))</f>
        <v>0</v>
      </c>
      <c r="M79" s="131">
        <f>+('[1]N EERR RODEO'!M79*Z79)+((('[1]N EERR RODEO'!M79*(100%-Z79))/(1+TASAS!$L$9)))</f>
        <v>0</v>
      </c>
      <c r="N79" s="131">
        <f>+('[1]N EERR RODEO'!N79*AA79)+((('[1]N EERR RODEO'!N79*(100%-AA79))/(1+TASAS!$M$9)))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RODEO'!C80*P80)+((('[1]N EERR RODEO'!C80*(100%-P80))/(1+TASAS!$B$9)))</f>
        <v>0</v>
      </c>
      <c r="D80" s="131">
        <f>+('[1]N EERR RODEO'!D80*Q80)+((('[1]N EERR RODEO'!D80*(100%-Q80))/(1+TASAS!$C$9)))</f>
        <v>0</v>
      </c>
      <c r="E80" s="131">
        <f>+('[1]N EERR RODEO'!E80*R80)+((('[1]N EERR RODEO'!E80*(100%-R80))/(1+TASAS!$D$9)))</f>
        <v>0</v>
      </c>
      <c r="F80" s="131">
        <f>+('[1]N EERR RODEO'!F80*S80)+((('[1]N EERR RODEO'!F80*(100%-S80))/(1+TASAS!$E$9)))</f>
        <v>0</v>
      </c>
      <c r="G80" s="131">
        <f>+('[1]N EERR RODEO'!G80*T80)+((('[1]N EERR RODEO'!G80*(100%-T80))/(1+TASAS!$F$9)))</f>
        <v>0</v>
      </c>
      <c r="H80" s="131">
        <f>+('[1]N EERR RODEO'!H80*U80)+((('[1]N EERR RODEO'!H80*(100%-U80))/(1+TASAS!$G$9)))</f>
        <v>0</v>
      </c>
      <c r="I80" s="131">
        <f>+('[1]N EERR RODEO'!I80*V80)+((('[1]N EERR RODEO'!I80*(100%-V80))/(1+TASAS!$H$9)))</f>
        <v>0</v>
      </c>
      <c r="J80" s="131">
        <f>+('[1]N EERR RODEO'!J80*W80)+((('[1]N EERR RODEO'!J80*(100%-W80))/(1+TASAS!$I$9)))</f>
        <v>0</v>
      </c>
      <c r="K80" s="131">
        <f>+('[1]N EERR RODEO'!K80*X80)+((('[1]N EERR RODEO'!K80*(100%-X80))/(1+TASAS!$J$9)))</f>
        <v>0</v>
      </c>
      <c r="L80" s="131">
        <f>+('[1]N EERR RODEO'!L80*Y80)+((('[1]N EERR RODEO'!L80*(100%-Y80))/(1+TASAS!$K$9)))</f>
        <v>0</v>
      </c>
      <c r="M80" s="131">
        <f>+('[1]N EERR RODEO'!M80*Z80)+((('[1]N EERR RODEO'!M80*(100%-Z80))/(1+TASAS!$L$9)))</f>
        <v>0</v>
      </c>
      <c r="N80" s="131">
        <f>+('[1]N EERR RODEO'!N80*AA80)+((('[1]N EERR RODEO'!N80*(100%-AA80))/(1+TASAS!$M$9)))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RODEO'!C81*P81)+((('[1]N EERR RODEO'!C81*(100%-P81))/(1+TASAS!$B$9)))</f>
        <v>0</v>
      </c>
      <c r="D81" s="131">
        <f>+('[1]N EERR RODEO'!D81*Q81)+((('[1]N EERR RODEO'!D81*(100%-Q81))/(1+TASAS!$C$9)))</f>
        <v>0</v>
      </c>
      <c r="E81" s="131">
        <f>+('[1]N EERR RODEO'!E81*R81)+((('[1]N EERR RODEO'!E81*(100%-R81))/(1+TASAS!$D$9)))</f>
        <v>0</v>
      </c>
      <c r="F81" s="131">
        <f>+('[1]N EERR RODEO'!F81*S81)+((('[1]N EERR RODEO'!F81*(100%-S81))/(1+TASAS!$E$9)))</f>
        <v>0</v>
      </c>
      <c r="G81" s="131">
        <f>+('[1]N EERR RODEO'!G81*T81)+((('[1]N EERR RODEO'!G81*(100%-T81))/(1+TASAS!$F$9)))</f>
        <v>0</v>
      </c>
      <c r="H81" s="131">
        <f>+('[1]N EERR RODEO'!H81*U81)+((('[1]N EERR RODEO'!H81*(100%-U81))/(1+TASAS!$G$9)))</f>
        <v>0</v>
      </c>
      <c r="I81" s="131">
        <f>+('[1]N EERR RODEO'!I81*V81)+((('[1]N EERR RODEO'!I81*(100%-V81))/(1+TASAS!$H$9)))</f>
        <v>0</v>
      </c>
      <c r="J81" s="131">
        <f>+('[1]N EERR RODEO'!J81*W81)+((('[1]N EERR RODEO'!J81*(100%-W81))/(1+TASAS!$I$9)))</f>
        <v>0</v>
      </c>
      <c r="K81" s="131">
        <f>+('[1]N EERR RODEO'!K81*X81)+((('[1]N EERR RODEO'!K81*(100%-X81))/(1+TASAS!$J$9)))</f>
        <v>0</v>
      </c>
      <c r="L81" s="131">
        <f>+('[1]N EERR RODEO'!L81*Y81)+((('[1]N EERR RODEO'!L81*(100%-Y81))/(1+TASAS!$K$9)))</f>
        <v>0</v>
      </c>
      <c r="M81" s="131">
        <f>+('[1]N EERR RODEO'!M81*Z81)+((('[1]N EERR RODEO'!M81*(100%-Z81))/(1+TASAS!$L$9)))</f>
        <v>0</v>
      </c>
      <c r="N81" s="131">
        <f>+('[1]N EERR RODEO'!N81*AA81)+((('[1]N EERR RODEO'!N81*(100%-AA81))/(1+TASAS!$M$9)))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RODEO'!C82*P82)+((('[1]N EERR RODEO'!C82*(100%-P82))/(1+TASAS!$B$9)))</f>
        <v>0</v>
      </c>
      <c r="D82" s="131">
        <f>+('[1]N EERR RODEO'!D82*Q82)+((('[1]N EERR RODEO'!D82*(100%-Q82))/(1+TASAS!$C$9)))</f>
        <v>0</v>
      </c>
      <c r="E82" s="131">
        <f>+('[1]N EERR RODEO'!E82*R82)+((('[1]N EERR RODEO'!E82*(100%-R82))/(1+TASAS!$D$9)))</f>
        <v>0</v>
      </c>
      <c r="F82" s="131">
        <f>+('[1]N EERR RODEO'!F82*S82)+((('[1]N EERR RODEO'!F82*(100%-S82))/(1+TASAS!$E$9)))</f>
        <v>0</v>
      </c>
      <c r="G82" s="131">
        <f>+('[1]N EERR RODEO'!G82*T82)+((('[1]N EERR RODEO'!G82*(100%-T82))/(1+TASAS!$F$9)))</f>
        <v>0</v>
      </c>
      <c r="H82" s="131">
        <f>+('[1]N EERR RODEO'!H82*U82)+((('[1]N EERR RODEO'!H82*(100%-U82))/(1+TASAS!$G$9)))</f>
        <v>0</v>
      </c>
      <c r="I82" s="131">
        <f>+('[1]N EERR RODEO'!I82*V82)+((('[1]N EERR RODEO'!I82*(100%-V82))/(1+TASAS!$H$9)))</f>
        <v>0</v>
      </c>
      <c r="J82" s="131">
        <f>+('[1]N EERR RODEO'!J82*W82)+((('[1]N EERR RODEO'!J82*(100%-W82))/(1+TASAS!$I$9)))</f>
        <v>0</v>
      </c>
      <c r="K82" s="131">
        <f>+('[1]N EERR RODEO'!K82*X82)+((('[1]N EERR RODEO'!K82*(100%-X82))/(1+TASAS!$J$9)))</f>
        <v>0</v>
      </c>
      <c r="L82" s="131">
        <f>+('[1]N EERR RODEO'!L82*Y82)+((('[1]N EERR RODEO'!L82*(100%-Y82))/(1+TASAS!$K$9)))</f>
        <v>0</v>
      </c>
      <c r="M82" s="131">
        <f>+('[1]N EERR RODEO'!M82*Z82)+((('[1]N EERR RODEO'!M82*(100%-Z82))/(1+TASAS!$L$9)))</f>
        <v>0</v>
      </c>
      <c r="N82" s="131">
        <f>+('[1]N EERR RODEO'!N82*AA82)+((('[1]N EERR RODEO'!N82*(100%-AA82))/(1+TASAS!$M$9)))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RODEO'!C83*P83)+((('[1]N EERR RODEO'!C83*(100%-P83))/(1+TASAS!$B$9)))</f>
        <v>0</v>
      </c>
      <c r="D83" s="131">
        <f>+('[1]N EERR RODEO'!D83*Q83)+((('[1]N EERR RODEO'!D83*(100%-Q83))/(1+TASAS!$C$9)))</f>
        <v>0</v>
      </c>
      <c r="E83" s="131">
        <f>+('[1]N EERR RODEO'!E83*R83)+((('[1]N EERR RODEO'!E83*(100%-R83))/(1+TASAS!$D$9)))</f>
        <v>0</v>
      </c>
      <c r="F83" s="131">
        <f>+('[1]N EERR RODEO'!F83*S83)+((('[1]N EERR RODEO'!F83*(100%-S83))/(1+TASAS!$E$9)))</f>
        <v>0</v>
      </c>
      <c r="G83" s="131">
        <f>+('[1]N EERR RODEO'!G83*T83)+((('[1]N EERR RODEO'!G83*(100%-T83))/(1+TASAS!$F$9)))</f>
        <v>0</v>
      </c>
      <c r="H83" s="131">
        <f>+('[1]N EERR RODEO'!H83*U83)+((('[1]N EERR RODEO'!H83*(100%-U83))/(1+TASAS!$G$9)))</f>
        <v>0</v>
      </c>
      <c r="I83" s="131">
        <f>+('[1]N EERR RODEO'!I83*V83)+((('[1]N EERR RODEO'!I83*(100%-V83))/(1+TASAS!$H$9)))</f>
        <v>0</v>
      </c>
      <c r="J83" s="131">
        <f>+('[1]N EERR RODEO'!J83*W83)+((('[1]N EERR RODEO'!J83*(100%-W83))/(1+TASAS!$I$9)))</f>
        <v>0</v>
      </c>
      <c r="K83" s="131">
        <f>+('[1]N EERR RODEO'!K83*X83)+((('[1]N EERR RODEO'!K83*(100%-X83))/(1+TASAS!$J$9)))</f>
        <v>0</v>
      </c>
      <c r="L83" s="131">
        <f>+('[1]N EERR RODEO'!L83*Y83)+((('[1]N EERR RODEO'!L83*(100%-Y83))/(1+TASAS!$K$9)))</f>
        <v>0</v>
      </c>
      <c r="M83" s="131">
        <f>+('[1]N EERR RODEO'!M83*Z83)+((('[1]N EERR RODEO'!M83*(100%-Z83))/(1+TASAS!$L$9)))</f>
        <v>0</v>
      </c>
      <c r="N83" s="131">
        <f>+('[1]N EERR RODEO'!N83*AA83)+((('[1]N EERR RODEO'!N83*(100%-AA83))/(1+TASAS!$M$9)))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RODEO'!C84*P84)+((('[1]N EERR RODEO'!C84*(100%-P84))/(1+TASAS!$B$9)))</f>
        <v>0</v>
      </c>
      <c r="D84" s="131">
        <f>+('[1]N EERR RODEO'!D84*Q84)+((('[1]N EERR RODEO'!D84*(100%-Q84))/(1+TASAS!$C$9)))</f>
        <v>0</v>
      </c>
      <c r="E84" s="131">
        <f>+('[1]N EERR RODEO'!E84*R84)+((('[1]N EERR RODEO'!E84*(100%-R84))/(1+TASAS!$D$9)))</f>
        <v>0</v>
      </c>
      <c r="F84" s="131">
        <f>+('[1]N EERR RODEO'!F84*S84)+((('[1]N EERR RODEO'!F84*(100%-S84))/(1+TASAS!$E$9)))</f>
        <v>0</v>
      </c>
      <c r="G84" s="131">
        <f>+('[1]N EERR RODEO'!G84*T84)+((('[1]N EERR RODEO'!G84*(100%-T84))/(1+TASAS!$F$9)))</f>
        <v>0</v>
      </c>
      <c r="H84" s="131">
        <f>+('[1]N EERR RODEO'!H84*U84)+((('[1]N EERR RODEO'!H84*(100%-U84))/(1+TASAS!$G$9)))</f>
        <v>0</v>
      </c>
      <c r="I84" s="131">
        <f>+('[1]N EERR RODEO'!I84*V84)+((('[1]N EERR RODEO'!I84*(100%-V84))/(1+TASAS!$H$9)))</f>
        <v>0</v>
      </c>
      <c r="J84" s="131">
        <f>+('[1]N EERR RODEO'!J84*W84)+((('[1]N EERR RODEO'!J84*(100%-W84))/(1+TASAS!$I$9)))</f>
        <v>0</v>
      </c>
      <c r="K84" s="131">
        <f>+('[1]N EERR RODEO'!K84*X84)+((('[1]N EERR RODEO'!K84*(100%-X84))/(1+TASAS!$J$9)))</f>
        <v>0</v>
      </c>
      <c r="L84" s="131">
        <f>+('[1]N EERR RODEO'!L84*Y84)+((('[1]N EERR RODEO'!L84*(100%-Y84))/(1+TASAS!$K$9)))</f>
        <v>0</v>
      </c>
      <c r="M84" s="131">
        <f>+('[1]N EERR RODEO'!M84*Z84)+((('[1]N EERR RODEO'!M84*(100%-Z84))/(1+TASAS!$L$9)))</f>
        <v>0</v>
      </c>
      <c r="N84" s="131">
        <f>+('[1]N EERR RODEO'!N84*AA84)+((('[1]N EERR RODEO'!N84*(100%-AA84))/(1+TASAS!$M$9)))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RODEO'!C85*P85)+((('[1]N EERR RODEO'!C85*(100%-P85))/(1+TASAS!$B$9)))</f>
        <v>0</v>
      </c>
      <c r="D85" s="131">
        <f>+('[1]N EERR RODEO'!D85*Q85)+((('[1]N EERR RODEO'!D85*(100%-Q85))/(1+TASAS!$C$9)))</f>
        <v>0</v>
      </c>
      <c r="E85" s="131">
        <f>+('[1]N EERR RODEO'!E85*R85)+((('[1]N EERR RODEO'!E85*(100%-R85))/(1+TASAS!$D$9)))</f>
        <v>0</v>
      </c>
      <c r="F85" s="131">
        <f>+('[1]N EERR RODEO'!F85*S85)+((('[1]N EERR RODEO'!F85*(100%-S85))/(1+TASAS!$E$9)))</f>
        <v>0</v>
      </c>
      <c r="G85" s="131">
        <f>+('[1]N EERR RODEO'!G85*T85)+((('[1]N EERR RODEO'!G85*(100%-T85))/(1+TASAS!$F$9)))</f>
        <v>0</v>
      </c>
      <c r="H85" s="131">
        <f>+('[1]N EERR RODEO'!H85*U85)+((('[1]N EERR RODEO'!H85*(100%-U85))/(1+TASAS!$G$9)))</f>
        <v>0</v>
      </c>
      <c r="I85" s="131">
        <f>+('[1]N EERR RODEO'!I85*V85)+((('[1]N EERR RODEO'!I85*(100%-V85))/(1+TASAS!$H$9)))</f>
        <v>0</v>
      </c>
      <c r="J85" s="131">
        <f>+('[1]N EERR RODEO'!J85*W85)+((('[1]N EERR RODEO'!J85*(100%-W85))/(1+TASAS!$I$9)))</f>
        <v>0</v>
      </c>
      <c r="K85" s="131">
        <f>+('[1]N EERR RODEO'!K85*X85)+((('[1]N EERR RODEO'!K85*(100%-X85))/(1+TASAS!$J$9)))</f>
        <v>0</v>
      </c>
      <c r="L85" s="131">
        <f>+('[1]N EERR RODEO'!L85*Y85)+((('[1]N EERR RODEO'!L85*(100%-Y85))/(1+TASAS!$K$9)))</f>
        <v>0</v>
      </c>
      <c r="M85" s="131">
        <f>+('[1]N EERR RODEO'!M85*Z85)+((('[1]N EERR RODEO'!M85*(100%-Z85))/(1+TASAS!$L$9)))</f>
        <v>0</v>
      </c>
      <c r="N85" s="131">
        <f>+('[1]N EERR RODEO'!N85*AA85)+((('[1]N EERR RODEO'!N85*(100%-AA85))/(1+TASAS!$M$9)))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RODEO'!C86*P86)+((('[1]N EERR RODEO'!C86*(100%-P86))/(1+TASAS!$B$9)))</f>
        <v>0</v>
      </c>
      <c r="D86" s="131">
        <f>+('[1]N EERR RODEO'!D86*Q86)+((('[1]N EERR RODEO'!D86*(100%-Q86))/(1+TASAS!$C$9)))</f>
        <v>157.94999999999999</v>
      </c>
      <c r="E86" s="131">
        <f>+('[1]N EERR RODEO'!E86*R86)+((('[1]N EERR RODEO'!E86*(100%-R86))/(1+TASAS!$D$9)))</f>
        <v>0</v>
      </c>
      <c r="F86" s="131">
        <f>+('[1]N EERR RODEO'!F86*S86)+((('[1]N EERR RODEO'!F86*(100%-S86))/(1+TASAS!$E$9)))</f>
        <v>0</v>
      </c>
      <c r="G86" s="131">
        <f>+('[1]N EERR RODEO'!G86*T86)+((('[1]N EERR RODEO'!G86*(100%-T86))/(1+TASAS!$F$9)))</f>
        <v>0</v>
      </c>
      <c r="H86" s="131">
        <f>+('[1]N EERR RODEO'!H86*U86)+((('[1]N EERR RODEO'!H86*(100%-U86))/(1+TASAS!$G$9)))</f>
        <v>0</v>
      </c>
      <c r="I86" s="131">
        <f>+('[1]N EERR RODEO'!I86*V86)+((('[1]N EERR RODEO'!I86*(100%-V86))/(1+TASAS!$H$9)))</f>
        <v>0</v>
      </c>
      <c r="J86" s="131">
        <f>+('[1]N EERR RODEO'!J86*W86)+((('[1]N EERR RODEO'!J86*(100%-W86))/(1+TASAS!$I$9)))</f>
        <v>0</v>
      </c>
      <c r="K86" s="131">
        <f>+('[1]N EERR RODEO'!K86*X86)+((('[1]N EERR RODEO'!K86*(100%-X86))/(1+TASAS!$J$9)))</f>
        <v>0</v>
      </c>
      <c r="L86" s="131">
        <f>+('[1]N EERR RODEO'!L86*Y86)+((('[1]N EERR RODEO'!L86*(100%-Y86))/(1+TASAS!$K$9)))</f>
        <v>0</v>
      </c>
      <c r="M86" s="131">
        <f>+('[1]N EERR RODEO'!M86*Z86)+((('[1]N EERR RODEO'!M86*(100%-Z86))/(1+TASAS!$L$9)))</f>
        <v>0</v>
      </c>
      <c r="N86" s="131">
        <f>+('[1]N EERR RODEO'!N86*AA86)+((('[1]N EERR RODEO'!N86*(100%-AA86))/(1+TASAS!$M$9)))</f>
        <v>0</v>
      </c>
      <c r="O86" s="194">
        <f t="shared" si="3"/>
        <v>157.94999999999999</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RODEO'!C87*P87)+((('[1]N EERR RODEO'!C87*(100%-P87))/(1+TASAS!$B$9)))</f>
        <v>0</v>
      </c>
      <c r="D87" s="131">
        <f>+('[1]N EERR RODEO'!D87*Q87)+((('[1]N EERR RODEO'!D87*(100%-Q87))/(1+TASAS!$C$9)))</f>
        <v>0</v>
      </c>
      <c r="E87" s="131">
        <f>+('[1]N EERR RODEO'!E87*R87)+((('[1]N EERR RODEO'!E87*(100%-R87))/(1+TASAS!$D$9)))</f>
        <v>0</v>
      </c>
      <c r="F87" s="131">
        <f>+('[1]N EERR RODEO'!F87*S87)+((('[1]N EERR RODEO'!F87*(100%-S87))/(1+TASAS!$E$9)))</f>
        <v>0</v>
      </c>
      <c r="G87" s="131">
        <f>+('[1]N EERR RODEO'!G87*T87)+((('[1]N EERR RODEO'!G87*(100%-T87))/(1+TASAS!$F$9)))</f>
        <v>0</v>
      </c>
      <c r="H87" s="131">
        <f>+('[1]N EERR RODEO'!H87*U87)+((('[1]N EERR RODEO'!H87*(100%-U87))/(1+TASAS!$G$9)))</f>
        <v>0</v>
      </c>
      <c r="I87" s="131">
        <f>+('[1]N EERR RODEO'!I87*V87)+((('[1]N EERR RODEO'!I87*(100%-V87))/(1+TASAS!$H$9)))</f>
        <v>0</v>
      </c>
      <c r="J87" s="131">
        <f>+('[1]N EERR RODEO'!J87*W87)+((('[1]N EERR RODEO'!J87*(100%-W87))/(1+TASAS!$I$9)))</f>
        <v>0</v>
      </c>
      <c r="K87" s="131">
        <f>+('[1]N EERR RODEO'!K87*X87)+((('[1]N EERR RODEO'!K87*(100%-X87))/(1+TASAS!$J$9)))</f>
        <v>0</v>
      </c>
      <c r="L87" s="131">
        <f>+('[1]N EERR RODEO'!L87*Y87)+((('[1]N EERR RODEO'!L87*(100%-Y87))/(1+TASAS!$K$9)))</f>
        <v>0</v>
      </c>
      <c r="M87" s="131">
        <f>+('[1]N EERR RODEO'!M87*Z87)+((('[1]N EERR RODEO'!M87*(100%-Z87))/(1+TASAS!$L$9)))</f>
        <v>0</v>
      </c>
      <c r="N87" s="131">
        <f>+('[1]N EERR RODEO'!N87*AA87)+((('[1]N EERR RODEO'!N87*(100%-AA87))/(1+TASAS!$M$9)))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RODEO'!C88*P88)+((('[1]N EERR RODEO'!C88*(100%-P88))/(1+TASAS!$B$9)))</f>
        <v>481.29720009628039</v>
      </c>
      <c r="D88" s="131">
        <f>+('[1]N EERR RODEO'!D88*Q88)+((('[1]N EERR RODEO'!D88*(100%-Q88))/(1+TASAS!$C$9)))</f>
        <v>492.75409294712125</v>
      </c>
      <c r="E88" s="131">
        <f>+('[1]N EERR RODEO'!E88*R88)+((('[1]N EERR RODEO'!E88*(100%-R88))/(1+TASAS!$D$9)))</f>
        <v>802.54160029655566</v>
      </c>
      <c r="F88" s="131">
        <f>+('[1]N EERR RODEO'!F88*S88)+((('[1]N EERR RODEO'!F88*(100%-S88))/(1+TASAS!$E$9)))</f>
        <v>1079.7241379525108</v>
      </c>
      <c r="G88" s="131">
        <f>+('[1]N EERR RODEO'!G88*T88)+((('[1]N EERR RODEO'!G88*(100%-T88))/(1+TASAS!$F$9)))</f>
        <v>423.73332821547638</v>
      </c>
      <c r="H88" s="131">
        <f>+('[1]N EERR RODEO'!H88*U88)+((('[1]N EERR RODEO'!H88*(100%-U88))/(1+TASAS!$G$9)))</f>
        <v>466.71118845420483</v>
      </c>
      <c r="I88" s="131">
        <f>+('[1]N EERR RODEO'!I88*V88)+((('[1]N EERR RODEO'!I88*(100%-V88))/(1+TASAS!$H$9)))</f>
        <v>0</v>
      </c>
      <c r="J88" s="131">
        <f>+('[1]N EERR RODEO'!J88*W88)+((('[1]N EERR RODEO'!J88*(100%-W88))/(1+TASAS!$I$9)))</f>
        <v>0</v>
      </c>
      <c r="K88" s="131">
        <f>+('[1]N EERR RODEO'!K88*X88)+((('[1]N EERR RODEO'!K88*(100%-X88))/(1+TASAS!$J$9)))</f>
        <v>0</v>
      </c>
      <c r="L88" s="131">
        <f>+('[1]N EERR RODEO'!L88*Y88)+((('[1]N EERR RODEO'!L88*(100%-Y88))/(1+TASAS!$K$9)))</f>
        <v>0</v>
      </c>
      <c r="M88" s="131">
        <f>+('[1]N EERR RODEO'!M88*Z88)+((('[1]N EERR RODEO'!M88*(100%-Z88))/(1+TASAS!$L$9)))</f>
        <v>0</v>
      </c>
      <c r="N88" s="131">
        <f>+('[1]N EERR RODEO'!N88*AA88)+((('[1]N EERR RODEO'!N88*(100%-AA88))/(1+TASAS!$M$9)))</f>
        <v>0</v>
      </c>
      <c r="O88" s="194">
        <f t="shared" si="3"/>
        <v>3746.7615479621491</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RODEO'!C89*P89)+((('[1]N EERR RODEO'!C89*(100%-P89))/(1+TASAS!$B$9)))</f>
        <v>398.65818233998044</v>
      </c>
      <c r="D89" s="131">
        <f>+('[1]N EERR RODEO'!D89*Q89)+((('[1]N EERR RODEO'!D89*(100%-Q89))/(1+TASAS!$C$9)))</f>
        <v>75.208059212867425</v>
      </c>
      <c r="E89" s="131">
        <f>+('[1]N EERR RODEO'!E89*R89)+((('[1]N EERR RODEO'!E89*(100%-R89))/(1+TASAS!$D$9)))</f>
        <v>0</v>
      </c>
      <c r="F89" s="131">
        <f>+('[1]N EERR RODEO'!F89*S89)+((('[1]N EERR RODEO'!F89*(100%-S89))/(1+TASAS!$E$9)))</f>
        <v>0</v>
      </c>
      <c r="G89" s="131">
        <f>+('[1]N EERR RODEO'!G89*T89)+((('[1]N EERR RODEO'!G89*(100%-T89))/(1+TASAS!$F$9)))</f>
        <v>48.788677545768266</v>
      </c>
      <c r="H89" s="131">
        <f>+('[1]N EERR RODEO'!H89*U89)+((('[1]N EERR RODEO'!H89*(100%-U89))/(1+TASAS!$G$9)))</f>
        <v>220.72510277353305</v>
      </c>
      <c r="I89" s="131">
        <f>+('[1]N EERR RODEO'!I89*V89)+((('[1]N EERR RODEO'!I89*(100%-V89))/(1+TASAS!$H$9)))</f>
        <v>0</v>
      </c>
      <c r="J89" s="131">
        <f>+('[1]N EERR RODEO'!J89*W89)+((('[1]N EERR RODEO'!J89*(100%-W89))/(1+TASAS!$I$9)))</f>
        <v>0</v>
      </c>
      <c r="K89" s="131">
        <f>+('[1]N EERR RODEO'!K89*X89)+((('[1]N EERR RODEO'!K89*(100%-X89))/(1+TASAS!$J$9)))</f>
        <v>0</v>
      </c>
      <c r="L89" s="131">
        <f>+('[1]N EERR RODEO'!L89*Y89)+((('[1]N EERR RODEO'!L89*(100%-Y89))/(1+TASAS!$K$9)))</f>
        <v>0</v>
      </c>
      <c r="M89" s="131">
        <f>+('[1]N EERR RODEO'!M89*Z89)+((('[1]N EERR RODEO'!M89*(100%-Z89))/(1+TASAS!$L$9)))</f>
        <v>0</v>
      </c>
      <c r="N89" s="131">
        <f>+('[1]N EERR RODEO'!N89*AA89)+((('[1]N EERR RODEO'!N89*(100%-AA89))/(1+TASAS!$M$9)))</f>
        <v>0</v>
      </c>
      <c r="O89" s="194">
        <f t="shared" si="3"/>
        <v>743.3800218721492</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RODEO'!C90*P90)+((('[1]N EERR RODEO'!C90*(100%-P90))/(1+TASAS!$B$9)))</f>
        <v>0</v>
      </c>
      <c r="D90" s="131">
        <f>+('[1]N EERR RODEO'!D90*Q90)+((('[1]N EERR RODEO'!D90*(100%-Q90))/(1+TASAS!$C$9)))</f>
        <v>0</v>
      </c>
      <c r="E90" s="131">
        <f>+('[1]N EERR RODEO'!E90*R90)+((('[1]N EERR RODEO'!E90*(100%-R90))/(1+TASAS!$D$9)))</f>
        <v>11.886267420675296</v>
      </c>
      <c r="F90" s="131">
        <f>+('[1]N EERR RODEO'!F90*S90)+((('[1]N EERR RODEO'!F90*(100%-S90))/(1+TASAS!$E$9)))</f>
        <v>0</v>
      </c>
      <c r="G90" s="131">
        <f>+('[1]N EERR RODEO'!G90*T90)+((('[1]N EERR RODEO'!G90*(100%-T90))/(1+TASAS!$F$9)))</f>
        <v>0</v>
      </c>
      <c r="H90" s="131">
        <f>+('[1]N EERR RODEO'!H90*U90)+((('[1]N EERR RODEO'!H90*(100%-U90))/(1+TASAS!$G$9)))</f>
        <v>0</v>
      </c>
      <c r="I90" s="131">
        <f>+('[1]N EERR RODEO'!I90*V90)+((('[1]N EERR RODEO'!I90*(100%-V90))/(1+TASAS!$H$9)))</f>
        <v>0</v>
      </c>
      <c r="J90" s="131">
        <f>+('[1]N EERR RODEO'!J90*W90)+((('[1]N EERR RODEO'!J90*(100%-W90))/(1+TASAS!$I$9)))</f>
        <v>0</v>
      </c>
      <c r="K90" s="131">
        <f>+('[1]N EERR RODEO'!K90*X90)+((('[1]N EERR RODEO'!K90*(100%-X90))/(1+TASAS!$J$9)))</f>
        <v>0</v>
      </c>
      <c r="L90" s="131">
        <f>+('[1]N EERR RODEO'!L90*Y90)+((('[1]N EERR RODEO'!L90*(100%-Y90))/(1+TASAS!$K$9)))</f>
        <v>0</v>
      </c>
      <c r="M90" s="131">
        <f>+('[1]N EERR RODEO'!M90*Z90)+((('[1]N EERR RODEO'!M90*(100%-Z90))/(1+TASAS!$L$9)))</f>
        <v>0</v>
      </c>
      <c r="N90" s="131">
        <f>+('[1]N EERR RODEO'!N90*AA90)+((('[1]N EERR RODEO'!N90*(100%-AA90))/(1+TASAS!$M$9)))</f>
        <v>0</v>
      </c>
      <c r="O90" s="194">
        <f t="shared" si="3"/>
        <v>11.886267420675296</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RODEO'!C91*P91)+((('[1]N EERR RODEO'!C91*(100%-P91))/(1+TASAS!$B$9)))</f>
        <v>0</v>
      </c>
      <c r="D91" s="131">
        <f>+('[1]N EERR RODEO'!D91*Q91)+((('[1]N EERR RODEO'!D91*(100%-Q91))/(1+TASAS!$C$9)))</f>
        <v>0</v>
      </c>
      <c r="E91" s="131">
        <f>+('[1]N EERR RODEO'!E91*R91)+((('[1]N EERR RODEO'!E91*(100%-R91))/(1+TASAS!$D$9)))</f>
        <v>0</v>
      </c>
      <c r="F91" s="131">
        <f>+('[1]N EERR RODEO'!F91*S91)+((('[1]N EERR RODEO'!F91*(100%-S91))/(1+TASAS!$E$9)))</f>
        <v>0</v>
      </c>
      <c r="G91" s="131">
        <f>+('[1]N EERR RODEO'!G91*T91)+((('[1]N EERR RODEO'!G91*(100%-T91))/(1+TASAS!$F$9)))</f>
        <v>0</v>
      </c>
      <c r="H91" s="131">
        <f>+('[1]N EERR RODEO'!H91*U91)+((('[1]N EERR RODEO'!H91*(100%-U91))/(1+TASAS!$G$9)))</f>
        <v>0</v>
      </c>
      <c r="I91" s="131">
        <f>+('[1]N EERR RODEO'!I91*V91)+((('[1]N EERR RODEO'!I91*(100%-V91))/(1+TASAS!$H$9)))</f>
        <v>0</v>
      </c>
      <c r="J91" s="131">
        <f>+('[1]N EERR RODEO'!J91*W91)+((('[1]N EERR RODEO'!J91*(100%-W91))/(1+TASAS!$I$9)))</f>
        <v>0</v>
      </c>
      <c r="K91" s="131">
        <f>+('[1]N EERR RODEO'!K91*X91)+((('[1]N EERR RODEO'!K91*(100%-X91))/(1+TASAS!$J$9)))</f>
        <v>0</v>
      </c>
      <c r="L91" s="131">
        <f>+('[1]N EERR RODEO'!L91*Y91)+((('[1]N EERR RODEO'!L91*(100%-Y91))/(1+TASAS!$K$9)))</f>
        <v>0</v>
      </c>
      <c r="M91" s="131">
        <f>+('[1]N EERR RODEO'!M91*Z91)+((('[1]N EERR RODEO'!M91*(100%-Z91))/(1+TASAS!$L$9)))</f>
        <v>0</v>
      </c>
      <c r="N91" s="131">
        <f>+('[1]N EERR RODEO'!N91*AA91)+((('[1]N EERR RODEO'!N91*(100%-AA91))/(1+TASAS!$M$9)))</f>
        <v>0</v>
      </c>
      <c r="O91" s="194">
        <f t="shared" si="3"/>
        <v>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RODEO'!C92*P92)+((('[1]N EERR RODEO'!C92*(100%-P92))/(1+TASAS!$B$9)))</f>
        <v>0</v>
      </c>
      <c r="D92" s="131">
        <f>+('[1]N EERR RODEO'!D92*Q92)+((('[1]N EERR RODEO'!D92*(100%-Q92))/(1+TASAS!$C$9)))</f>
        <v>0</v>
      </c>
      <c r="E92" s="131">
        <f>+('[1]N EERR RODEO'!E92*R92)+((('[1]N EERR RODEO'!E92*(100%-R92))/(1+TASAS!$D$9)))</f>
        <v>0</v>
      </c>
      <c r="F92" s="131">
        <f>+('[1]N EERR RODEO'!F92*S92)+((('[1]N EERR RODEO'!F92*(100%-S92))/(1+TASAS!$E$9)))</f>
        <v>0</v>
      </c>
      <c r="G92" s="131">
        <f>+('[1]N EERR RODEO'!G92*T92)+((('[1]N EERR RODEO'!G92*(100%-T92))/(1+TASAS!$F$9)))</f>
        <v>0</v>
      </c>
      <c r="H92" s="131">
        <f>+('[1]N EERR RODEO'!H92*U92)+((('[1]N EERR RODEO'!H92*(100%-U92))/(1+TASAS!$G$9)))</f>
        <v>0</v>
      </c>
      <c r="I92" s="131">
        <f>+('[1]N EERR RODEO'!I92*V92)+((('[1]N EERR RODEO'!I92*(100%-V92))/(1+TASAS!$H$9)))</f>
        <v>0</v>
      </c>
      <c r="J92" s="131">
        <f>+('[1]N EERR RODEO'!J92*W92)+((('[1]N EERR RODEO'!J92*(100%-W92))/(1+TASAS!$I$9)))</f>
        <v>0</v>
      </c>
      <c r="K92" s="131">
        <f>+('[1]N EERR RODEO'!K92*X92)+((('[1]N EERR RODEO'!K92*(100%-X92))/(1+TASAS!$J$9)))</f>
        <v>0</v>
      </c>
      <c r="L92" s="131">
        <f>+('[1]N EERR RODEO'!L92*Y92)+((('[1]N EERR RODEO'!L92*(100%-Y92))/(1+TASAS!$K$9)))</f>
        <v>0</v>
      </c>
      <c r="M92" s="131">
        <f>+('[1]N EERR RODEO'!M92*Z92)+((('[1]N EERR RODEO'!M92*(100%-Z92))/(1+TASAS!$L$9)))</f>
        <v>0</v>
      </c>
      <c r="N92" s="131">
        <f>+('[1]N EERR RODEO'!N92*AA92)+((('[1]N EERR RODEO'!N92*(100%-AA92))/(1+TASAS!$M$9)))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f>+('[1]N EERR RODEO'!C93*P93)+((('[1]N EERR RODEO'!C93*(100%-P93))/(1+TASAS!$B$9)))</f>
        <v>0</v>
      </c>
      <c r="D93" s="131">
        <f>+('[1]N EERR RODEO'!D93*Q93)+((('[1]N EERR RODEO'!D93*(100%-Q93))/(1+TASAS!$C$9)))</f>
        <v>0</v>
      </c>
      <c r="E93" s="131">
        <f>+('[1]N EERR RODEO'!E93*R93)+((('[1]N EERR RODEO'!E93*(100%-R93))/(1+TASAS!$D$9)))</f>
        <v>0</v>
      </c>
      <c r="F93" s="131">
        <f>+('[1]N EERR RODEO'!F93*S93)+((('[1]N EERR RODEO'!F93*(100%-S93))/(1+TASAS!$E$9)))</f>
        <v>0</v>
      </c>
      <c r="G93" s="131">
        <f>+('[1]N EERR RODEO'!G93*T93)+((('[1]N EERR RODEO'!G93*(100%-T93))/(1+TASAS!$F$9)))</f>
        <v>0</v>
      </c>
      <c r="H93" s="131">
        <f>+('[1]N EERR RODEO'!H93*U93)+((('[1]N EERR RODEO'!H93*(100%-U93))/(1+TASAS!$G$9)))</f>
        <v>0</v>
      </c>
      <c r="I93" s="131">
        <f>+('[1]N EERR RODEO'!I93*V93)+((('[1]N EERR RODEO'!I93*(100%-V93))/(1+TASAS!$H$9)))</f>
        <v>0</v>
      </c>
      <c r="J93" s="131">
        <f>+('[1]N EERR RODEO'!J93*W93)+((('[1]N EERR RODEO'!J93*(100%-W93))/(1+TASAS!$I$9)))</f>
        <v>0</v>
      </c>
      <c r="K93" s="131">
        <f>+('[1]N EERR RODEO'!K93*X93)+((('[1]N EERR RODEO'!K93*(100%-X93))/(1+TASAS!$J$9)))</f>
        <v>0</v>
      </c>
      <c r="L93" s="131">
        <f>+('[1]N EERR RODEO'!L93*Y93)+((('[1]N EERR RODEO'!L93*(100%-Y93))/(1+TASAS!$K$9)))</f>
        <v>0</v>
      </c>
      <c r="M93" s="131">
        <f>+('[1]N EERR RODEO'!M93*Z93)+((('[1]N EERR RODEO'!M93*(100%-Z93))/(1+TASAS!$L$9)))</f>
        <v>0</v>
      </c>
      <c r="N93" s="131">
        <f>+('[1]N EERR RODEO'!N93*AA93)+((('[1]N EERR RODEO'!N93*(100%-AA93))/(1+TASAS!$M$9)))</f>
        <v>0</v>
      </c>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9">SUM(C96:C138)</f>
        <v>1665.317563369068</v>
      </c>
      <c r="D95" s="186">
        <f t="shared" si="19"/>
        <v>1900.9044943420395</v>
      </c>
      <c r="E95" s="186">
        <f t="shared" si="19"/>
        <v>2352.0172067766134</v>
      </c>
      <c r="F95" s="186">
        <f t="shared" si="19"/>
        <v>2166.1105577267422</v>
      </c>
      <c r="G95" s="186">
        <f t="shared" si="19"/>
        <v>2327.9916072995261</v>
      </c>
      <c r="H95" s="186">
        <f t="shared" si="19"/>
        <v>2601.4524395867411</v>
      </c>
      <c r="I95" s="186">
        <f t="shared" si="19"/>
        <v>0</v>
      </c>
      <c r="J95" s="186">
        <f t="shared" si="19"/>
        <v>0</v>
      </c>
      <c r="K95" s="186">
        <f t="shared" si="19"/>
        <v>0</v>
      </c>
      <c r="L95" s="186">
        <f t="shared" si="19"/>
        <v>0</v>
      </c>
      <c r="M95" s="186">
        <f t="shared" si="19"/>
        <v>0</v>
      </c>
      <c r="N95" s="186">
        <f t="shared" si="19"/>
        <v>0</v>
      </c>
      <c r="O95" s="210">
        <f t="shared" ref="O95" si="20">SUM(O96:O138)</f>
        <v>13013.793869100729</v>
      </c>
      <c r="P95" s="305"/>
      <c r="Q95" s="305"/>
      <c r="R95" s="305"/>
      <c r="S95" s="305"/>
      <c r="T95" s="305"/>
      <c r="U95" s="305"/>
      <c r="V95" s="305"/>
      <c r="W95" s="305"/>
      <c r="X95" s="305"/>
      <c r="Y95" s="305"/>
      <c r="Z95" s="305"/>
      <c r="AA95" s="305"/>
    </row>
    <row r="96" spans="1:27" outlineLevel="1" x14ac:dyDescent="0.3">
      <c r="A96" s="203" t="s">
        <v>284</v>
      </c>
      <c r="B96" s="131"/>
      <c r="C96" s="131">
        <f>+('[1]N EERR RODEO'!C96*P96)+((('[1]N EERR RODEO'!C96*(100%-P96))/(1+TASAS!$B$9)))</f>
        <v>127.77306560017777</v>
      </c>
      <c r="D96" s="131">
        <f>+('[1]N EERR RODEO'!D96*Q96)+((('[1]N EERR RODEO'!D96*(100%-Q96))/(1+TASAS!$C$9)))</f>
        <v>160.2160842644652</v>
      </c>
      <c r="E96" s="131">
        <f>+('[1]N EERR RODEO'!E96*R96)+((('[1]N EERR RODEO'!E96*(100%-R96))/(1+TASAS!$D$9)))</f>
        <v>126.61765295096579</v>
      </c>
      <c r="F96" s="131">
        <f>+('[1]N EERR RODEO'!F96*S96)+((('[1]N EERR RODEO'!F96*(100%-S96))/(1+TASAS!$E$9)))</f>
        <v>216.68103884780069</v>
      </c>
      <c r="G96" s="131">
        <f>+('[1]N EERR RODEO'!G96*T96)+((('[1]N EERR RODEO'!G96*(100%-T96))/(1+TASAS!$F$9)))</f>
        <v>914.00152848452956</v>
      </c>
      <c r="H96" s="131">
        <f>+('[1]N EERR RODEO'!H96*U96)+((('[1]N EERR RODEO'!H96*(100%-U96))/(1+TASAS!$G$9)))</f>
        <v>1585.749643673342</v>
      </c>
      <c r="I96" s="131">
        <f>+('[1]N EERR RODEO'!I96*V96)+((('[1]N EERR RODEO'!I96*(100%-V96))/(1+TASAS!$H$9)))</f>
        <v>0</v>
      </c>
      <c r="J96" s="131">
        <f>+('[1]N EERR RODEO'!J96*W96)+((('[1]N EERR RODEO'!J96*(100%-W96))/(1+TASAS!$I$9)))</f>
        <v>0</v>
      </c>
      <c r="K96" s="131">
        <f>+('[1]N EERR RODEO'!K96*X96)+((('[1]N EERR RODEO'!K96*(100%-X96))/(1+TASAS!$J$9)))</f>
        <v>0</v>
      </c>
      <c r="L96" s="131">
        <f>+('[1]N EERR RODEO'!L96*Y96)+((('[1]N EERR RODEO'!L96*(100%-Y96))/(1+TASAS!$K$9)))</f>
        <v>0</v>
      </c>
      <c r="M96" s="131">
        <f>+('[1]N EERR RODEO'!M96*Z96)+((('[1]N EERR RODEO'!M96*(100%-Z96))/(1+TASAS!$L$9)))</f>
        <v>0</v>
      </c>
      <c r="N96" s="131">
        <f>+('[1]N EERR RODEO'!N96*AA96)+((('[1]N EERR RODEO'!N96*(100%-AA96))/(1+TASAS!$M$9)))</f>
        <v>0</v>
      </c>
      <c r="O96" s="194">
        <f t="shared" ref="O96:O205" si="21">+SUM(C96:N96)</f>
        <v>3131.0390138212811</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RODEO'!C97*P97)+((('[1]N EERR RODEO'!C97*(100%-P97))/(1+TASAS!$B$9)))</f>
        <v>0</v>
      </c>
      <c r="D97" s="131">
        <f>+('[1]N EERR RODEO'!D97*Q97)+((('[1]N EERR RODEO'!D97*(100%-Q97))/(1+TASAS!$C$9)))</f>
        <v>0</v>
      </c>
      <c r="E97" s="131">
        <f>+('[1]N EERR RODEO'!E97*R97)+((('[1]N EERR RODEO'!E97*(100%-R97))/(1+TASAS!$D$9)))</f>
        <v>0</v>
      </c>
      <c r="F97" s="131">
        <f>+('[1]N EERR RODEO'!F97*S97)+((('[1]N EERR RODEO'!F97*(100%-S97))/(1+TASAS!$E$9)))</f>
        <v>0</v>
      </c>
      <c r="G97" s="131">
        <f>+('[1]N EERR RODEO'!G97*T97)+((('[1]N EERR RODEO'!G97*(100%-T97))/(1+TASAS!$F$9)))</f>
        <v>0</v>
      </c>
      <c r="H97" s="131">
        <f>+('[1]N EERR RODEO'!H97*U97)+((('[1]N EERR RODEO'!H97*(100%-U97))/(1+TASAS!$G$9)))</f>
        <v>0</v>
      </c>
      <c r="I97" s="131">
        <f>+('[1]N EERR RODEO'!I97*V97)+((('[1]N EERR RODEO'!I97*(100%-V97))/(1+TASAS!$H$9)))</f>
        <v>0</v>
      </c>
      <c r="J97" s="131">
        <f>+('[1]N EERR RODEO'!J97*W97)+((('[1]N EERR RODEO'!J97*(100%-W97))/(1+TASAS!$I$9)))</f>
        <v>0</v>
      </c>
      <c r="K97" s="131">
        <f>+('[1]N EERR RODEO'!K97*X97)+((('[1]N EERR RODEO'!K97*(100%-X97))/(1+TASAS!$J$9)))</f>
        <v>0</v>
      </c>
      <c r="L97" s="131">
        <f>+('[1]N EERR RODEO'!L97*Y97)+((('[1]N EERR RODEO'!L97*(100%-Y97))/(1+TASAS!$K$9)))</f>
        <v>0</v>
      </c>
      <c r="M97" s="131">
        <f>+('[1]N EERR RODEO'!M97*Z97)+((('[1]N EERR RODEO'!M97*(100%-Z97))/(1+TASAS!$L$9)))</f>
        <v>0</v>
      </c>
      <c r="N97" s="131">
        <f>+('[1]N EERR RODEO'!N97*AA97)+((('[1]N EERR RODEO'!N97*(100%-AA97))/(1+TASAS!$M$9)))</f>
        <v>0</v>
      </c>
      <c r="O97" s="194">
        <f t="shared" si="21"/>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RODEO'!C98*P98)+((('[1]N EERR RODEO'!C98*(100%-P98))/(1+TASAS!$B$9)))</f>
        <v>0</v>
      </c>
      <c r="D98" s="131">
        <f>+('[1]N EERR RODEO'!D98*Q98)+((('[1]N EERR RODEO'!D98*(100%-Q98))/(1+TASAS!$C$9)))</f>
        <v>0</v>
      </c>
      <c r="E98" s="131">
        <f>+('[1]N EERR RODEO'!E98*R98)+((('[1]N EERR RODEO'!E98*(100%-R98))/(1+TASAS!$D$9)))</f>
        <v>0</v>
      </c>
      <c r="F98" s="131">
        <f>+('[1]N EERR RODEO'!F98*S98)+((('[1]N EERR RODEO'!F98*(100%-S98))/(1+TASAS!$E$9)))</f>
        <v>0</v>
      </c>
      <c r="G98" s="131">
        <f>+('[1]N EERR RODEO'!G98*T98)+((('[1]N EERR RODEO'!G98*(100%-T98))/(1+TASAS!$F$9)))</f>
        <v>0</v>
      </c>
      <c r="H98" s="131">
        <f>+('[1]N EERR RODEO'!H98*U98)+((('[1]N EERR RODEO'!H98*(100%-U98))/(1+TASAS!$G$9)))</f>
        <v>0</v>
      </c>
      <c r="I98" s="131">
        <f>+('[1]N EERR RODEO'!I98*V98)+((('[1]N EERR RODEO'!I98*(100%-V98))/(1+TASAS!$H$9)))</f>
        <v>0</v>
      </c>
      <c r="J98" s="131">
        <f>+('[1]N EERR RODEO'!J98*W98)+((('[1]N EERR RODEO'!J98*(100%-W98))/(1+TASAS!$I$9)))</f>
        <v>0</v>
      </c>
      <c r="K98" s="131">
        <f>+('[1]N EERR RODEO'!K98*X98)+((('[1]N EERR RODEO'!K98*(100%-X98))/(1+TASAS!$J$9)))</f>
        <v>0</v>
      </c>
      <c r="L98" s="131">
        <f>+('[1]N EERR RODEO'!L98*Y98)+((('[1]N EERR RODEO'!L98*(100%-Y98))/(1+TASAS!$K$9)))</f>
        <v>0</v>
      </c>
      <c r="M98" s="131">
        <f>+('[1]N EERR RODEO'!M98*Z98)+((('[1]N EERR RODEO'!M98*(100%-Z98))/(1+TASAS!$L$9)))</f>
        <v>0</v>
      </c>
      <c r="N98" s="131">
        <f>+('[1]N EERR RODEO'!N98*AA98)+((('[1]N EERR RODEO'!N98*(100%-AA98))/(1+TASAS!$M$9)))</f>
        <v>0</v>
      </c>
      <c r="O98" s="194">
        <f t="shared" si="21"/>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RODEO'!C99*P99)+((('[1]N EERR RODEO'!C99*(100%-P99))/(1+TASAS!$B$9)))</f>
        <v>906.5</v>
      </c>
      <c r="D99" s="131">
        <f>+('[1]N EERR RODEO'!D99*Q99)+((('[1]N EERR RODEO'!D99*(100%-Q99))/(1+TASAS!$C$9)))</f>
        <v>1276.3499999999999</v>
      </c>
      <c r="E99" s="131">
        <f>+('[1]N EERR RODEO'!E99*R99)+((('[1]N EERR RODEO'!E99*(100%-R99))/(1+TASAS!$D$9)))</f>
        <v>1364.66</v>
      </c>
      <c r="F99" s="131">
        <f>+('[1]N EERR RODEO'!F99*S99)+((('[1]N EERR RODEO'!F99*(100%-S99))/(1+TASAS!$E$9)))</f>
        <v>1215.8900000000001</v>
      </c>
      <c r="G99" s="131">
        <f>+('[1]N EERR RODEO'!G99*T99)+((('[1]N EERR RODEO'!G99*(100%-T99))/(1+TASAS!$F$9)))</f>
        <v>715.15</v>
      </c>
      <c r="H99" s="131">
        <f>+('[1]N EERR RODEO'!H99*U99)+((('[1]N EERR RODEO'!H99*(100%-U99))/(1+TASAS!$G$9)))</f>
        <v>99.36</v>
      </c>
      <c r="I99" s="131">
        <f>+('[1]N EERR RODEO'!I99*V99)+((('[1]N EERR RODEO'!I99*(100%-V99))/(1+TASAS!$H$9)))</f>
        <v>0</v>
      </c>
      <c r="J99" s="131">
        <f>+('[1]N EERR RODEO'!J99*W99)+((('[1]N EERR RODEO'!J99*(100%-W99))/(1+TASAS!$I$9)))</f>
        <v>0</v>
      </c>
      <c r="K99" s="131">
        <f>+('[1]N EERR RODEO'!K99*X99)+((('[1]N EERR RODEO'!K99*(100%-X99))/(1+TASAS!$J$9)))</f>
        <v>0</v>
      </c>
      <c r="L99" s="131">
        <f>+('[1]N EERR RODEO'!L99*Y99)+((('[1]N EERR RODEO'!L99*(100%-Y99))/(1+TASAS!$K$9)))</f>
        <v>0</v>
      </c>
      <c r="M99" s="131">
        <f>+('[1]N EERR RODEO'!M99*Z99)+((('[1]N EERR RODEO'!M99*(100%-Z99))/(1+TASAS!$L$9)))</f>
        <v>0</v>
      </c>
      <c r="N99" s="131">
        <f>+('[1]N EERR RODEO'!N99*AA99)+((('[1]N EERR RODEO'!N99*(100%-AA99))/(1+TASAS!$M$9)))</f>
        <v>0</v>
      </c>
      <c r="O99" s="194">
        <f t="shared" si="21"/>
        <v>5577.91</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RODEO'!C100*P100)+((('[1]N EERR RODEO'!C100*(100%-P100))/(1+TASAS!$B$9)))</f>
        <v>0</v>
      </c>
      <c r="D100" s="131">
        <f>+('[1]N EERR RODEO'!D100*Q100)+((('[1]N EERR RODEO'!D100*(100%-Q100))/(1+TASAS!$C$9)))</f>
        <v>0</v>
      </c>
      <c r="E100" s="131">
        <f>+('[1]N EERR RODEO'!E100*R100)+((('[1]N EERR RODEO'!E100*(100%-R100))/(1+TASAS!$D$9)))</f>
        <v>0</v>
      </c>
      <c r="F100" s="131">
        <f>+('[1]N EERR RODEO'!F100*S100)+((('[1]N EERR RODEO'!F100*(100%-S100))/(1+TASAS!$E$9)))</f>
        <v>0</v>
      </c>
      <c r="G100" s="131">
        <f>+('[1]N EERR RODEO'!G100*T100)+((('[1]N EERR RODEO'!G100*(100%-T100))/(1+TASAS!$F$9)))</f>
        <v>0</v>
      </c>
      <c r="H100" s="131">
        <f>+('[1]N EERR RODEO'!H100*U100)+((('[1]N EERR RODEO'!H100*(100%-U100))/(1+TASAS!$G$9)))</f>
        <v>0</v>
      </c>
      <c r="I100" s="131">
        <f>+('[1]N EERR RODEO'!I100*V100)+((('[1]N EERR RODEO'!I100*(100%-V100))/(1+TASAS!$H$9)))</f>
        <v>0</v>
      </c>
      <c r="J100" s="131">
        <f>+('[1]N EERR RODEO'!J100*W100)+((('[1]N EERR RODEO'!J100*(100%-W100))/(1+TASAS!$I$9)))</f>
        <v>0</v>
      </c>
      <c r="K100" s="131">
        <f>+('[1]N EERR RODEO'!K100*X100)+((('[1]N EERR RODEO'!K100*(100%-X100))/(1+TASAS!$J$9)))</f>
        <v>0</v>
      </c>
      <c r="L100" s="131">
        <f>+('[1]N EERR RODEO'!L100*Y100)+((('[1]N EERR RODEO'!L100*(100%-Y100))/(1+TASAS!$K$9)))</f>
        <v>0</v>
      </c>
      <c r="M100" s="131">
        <f>+('[1]N EERR RODEO'!M100*Z100)+((('[1]N EERR RODEO'!M100*(100%-Z100))/(1+TASAS!$L$9)))</f>
        <v>0</v>
      </c>
      <c r="N100" s="131">
        <f>+('[1]N EERR RODEO'!N100*AA100)+((('[1]N EERR RODEO'!N100*(100%-AA100))/(1+TASAS!$M$9)))</f>
        <v>0</v>
      </c>
      <c r="O100" s="194">
        <f t="shared" si="21"/>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RODEO'!C101*P101)+((('[1]N EERR RODEO'!C101*(100%-P101))/(1+TASAS!$B$9)))</f>
        <v>149.22401821918572</v>
      </c>
      <c r="D101" s="131">
        <f>+('[1]N EERR RODEO'!D101*Q101)+((('[1]N EERR RODEO'!D101*(100%-Q101))/(1+TASAS!$C$9)))</f>
        <v>224.96334780442675</v>
      </c>
      <c r="E101" s="131">
        <f>+('[1]N EERR RODEO'!E101*R101)+((('[1]N EERR RODEO'!E101*(100%-R101))/(1+TASAS!$D$9)))</f>
        <v>224.59828439375656</v>
      </c>
      <c r="F101" s="131">
        <f>+('[1]N EERR RODEO'!F101*S101)+((('[1]N EERR RODEO'!F101*(100%-S101))/(1+TASAS!$E$9)))</f>
        <v>265.29043456597896</v>
      </c>
      <c r="G101" s="131">
        <f>+('[1]N EERR RODEO'!G101*T101)+((('[1]N EERR RODEO'!G101*(100%-T101))/(1+TASAS!$F$9)))</f>
        <v>223.83103395332515</v>
      </c>
      <c r="H101" s="131">
        <f>+('[1]N EERR RODEO'!H101*U101)+((('[1]N EERR RODEO'!H101*(100%-U101))/(1+TASAS!$G$9)))</f>
        <v>244.13908031210696</v>
      </c>
      <c r="I101" s="131">
        <f>+('[1]N EERR RODEO'!I101*V101)+((('[1]N EERR RODEO'!I101*(100%-V101))/(1+TASAS!$H$9)))</f>
        <v>0</v>
      </c>
      <c r="J101" s="131">
        <f>+('[1]N EERR RODEO'!J101*W101)+((('[1]N EERR RODEO'!J101*(100%-W101))/(1+TASAS!$I$9)))</f>
        <v>0</v>
      </c>
      <c r="K101" s="131">
        <f>+('[1]N EERR RODEO'!K101*X101)+((('[1]N EERR RODEO'!K101*(100%-X101))/(1+TASAS!$J$9)))</f>
        <v>0</v>
      </c>
      <c r="L101" s="131">
        <f>+('[1]N EERR RODEO'!L101*Y101)+((('[1]N EERR RODEO'!L101*(100%-Y101))/(1+TASAS!$K$9)))</f>
        <v>0</v>
      </c>
      <c r="M101" s="131">
        <f>+('[1]N EERR RODEO'!M101*Z101)+((('[1]N EERR RODEO'!M101*(100%-Z101))/(1+TASAS!$L$9)))</f>
        <v>0</v>
      </c>
      <c r="N101" s="131">
        <f>+('[1]N EERR RODEO'!N101*AA101)+((('[1]N EERR RODEO'!N101*(100%-AA101))/(1+TASAS!$M$9)))</f>
        <v>0</v>
      </c>
      <c r="O101" s="194">
        <f t="shared" si="21"/>
        <v>1332.0461992487801</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RODEO'!C102*P102)+((('[1]N EERR RODEO'!C102*(100%-P102))/(1+TASAS!$B$9)))</f>
        <v>0</v>
      </c>
      <c r="D102" s="131">
        <f>+('[1]N EERR RODEO'!D102*Q102)+((('[1]N EERR RODEO'!D102*(100%-Q102))/(1+TASAS!$C$9)))</f>
        <v>0</v>
      </c>
      <c r="E102" s="131">
        <f>+('[1]N EERR RODEO'!E102*R102)+((('[1]N EERR RODEO'!E102*(100%-R102))/(1+TASAS!$D$9)))</f>
        <v>0</v>
      </c>
      <c r="F102" s="131">
        <f>+('[1]N EERR RODEO'!F102*S102)+((('[1]N EERR RODEO'!F102*(100%-S102))/(1+TASAS!$E$9)))</f>
        <v>0</v>
      </c>
      <c r="G102" s="131">
        <f>+('[1]N EERR RODEO'!G102*T102)+((('[1]N EERR RODEO'!G102*(100%-T102))/(1+TASAS!$F$9)))</f>
        <v>0</v>
      </c>
      <c r="H102" s="131">
        <f>+('[1]N EERR RODEO'!H102*U102)+((('[1]N EERR RODEO'!H102*(100%-U102))/(1+TASAS!$G$9)))</f>
        <v>0</v>
      </c>
      <c r="I102" s="131">
        <f>+('[1]N EERR RODEO'!I102*V102)+((('[1]N EERR RODEO'!I102*(100%-V102))/(1+TASAS!$H$9)))</f>
        <v>0</v>
      </c>
      <c r="J102" s="131">
        <f>+('[1]N EERR RODEO'!J102*W102)+((('[1]N EERR RODEO'!J102*(100%-W102))/(1+TASAS!$I$9)))</f>
        <v>0</v>
      </c>
      <c r="K102" s="131">
        <f>+('[1]N EERR RODEO'!K102*X102)+((('[1]N EERR RODEO'!K102*(100%-X102))/(1+TASAS!$J$9)))</f>
        <v>0</v>
      </c>
      <c r="L102" s="131">
        <f>+('[1]N EERR RODEO'!L102*Y102)+((('[1]N EERR RODEO'!L102*(100%-Y102))/(1+TASAS!$K$9)))</f>
        <v>0</v>
      </c>
      <c r="M102" s="131">
        <f>+('[1]N EERR RODEO'!M102*Z102)+((('[1]N EERR RODEO'!M102*(100%-Z102))/(1+TASAS!$L$9)))</f>
        <v>0</v>
      </c>
      <c r="N102" s="131">
        <f>+('[1]N EERR RODEO'!N102*AA102)+((('[1]N EERR RODEO'!N102*(100%-AA102))/(1+TASAS!$M$9)))</f>
        <v>0</v>
      </c>
      <c r="O102" s="194">
        <f t="shared" si="21"/>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RODEO'!C103*P103)+((('[1]N EERR RODEO'!C103*(100%-P103))/(1+TASAS!$B$9)))</f>
        <v>0</v>
      </c>
      <c r="D103" s="131">
        <f>+('[1]N EERR RODEO'!D103*Q103)+((('[1]N EERR RODEO'!D103*(100%-Q103))/(1+TASAS!$C$9)))</f>
        <v>0</v>
      </c>
      <c r="E103" s="131">
        <f>+('[1]N EERR RODEO'!E103*R103)+((('[1]N EERR RODEO'!E103*(100%-R103))/(1+TASAS!$D$9)))</f>
        <v>22.425988532128184</v>
      </c>
      <c r="F103" s="131">
        <f>+('[1]N EERR RODEO'!F103*S103)+((('[1]N EERR RODEO'!F103*(100%-S103))/(1+TASAS!$E$9)))</f>
        <v>13.586988244453094</v>
      </c>
      <c r="G103" s="131">
        <f>+('[1]N EERR RODEO'!G103*T103)+((('[1]N EERR RODEO'!G103*(100%-T103))/(1+TASAS!$F$9)))</f>
        <v>11.456790518804469</v>
      </c>
      <c r="H103" s="131">
        <f>+('[1]N EERR RODEO'!H103*U103)+((('[1]N EERR RODEO'!H103*(100%-U103))/(1+TASAS!$G$9)))</f>
        <v>14.720314338260147</v>
      </c>
      <c r="I103" s="131">
        <f>+('[1]N EERR RODEO'!I103*V103)+((('[1]N EERR RODEO'!I103*(100%-V103))/(1+TASAS!$H$9)))</f>
        <v>0</v>
      </c>
      <c r="J103" s="131">
        <f>+('[1]N EERR RODEO'!J103*W103)+((('[1]N EERR RODEO'!J103*(100%-W103))/(1+TASAS!$I$9)))</f>
        <v>0</v>
      </c>
      <c r="K103" s="131">
        <f>+('[1]N EERR RODEO'!K103*X103)+((('[1]N EERR RODEO'!K103*(100%-X103))/(1+TASAS!$J$9)))</f>
        <v>0</v>
      </c>
      <c r="L103" s="131">
        <f>+('[1]N EERR RODEO'!L103*Y103)+((('[1]N EERR RODEO'!L103*(100%-Y103))/(1+TASAS!$K$9)))</f>
        <v>0</v>
      </c>
      <c r="M103" s="131">
        <f>+('[1]N EERR RODEO'!M103*Z103)+((('[1]N EERR RODEO'!M103*(100%-Z103))/(1+TASAS!$L$9)))</f>
        <v>0</v>
      </c>
      <c r="N103" s="131">
        <f>+('[1]N EERR RODEO'!N103*AA103)+((('[1]N EERR RODEO'!N103*(100%-AA103))/(1+TASAS!$M$9)))</f>
        <v>0</v>
      </c>
      <c r="O103" s="194">
        <f t="shared" si="21"/>
        <v>62.190081633645889</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RODEO'!C104*P104)+((('[1]N EERR RODEO'!C104*(100%-P104))/(1+TASAS!$B$9)))</f>
        <v>0</v>
      </c>
      <c r="D104" s="131">
        <f>+('[1]N EERR RODEO'!D104*Q104)+((('[1]N EERR RODEO'!D104*(100%-Q104))/(1+TASAS!$C$9)))</f>
        <v>0</v>
      </c>
      <c r="E104" s="131">
        <f>+('[1]N EERR RODEO'!E104*R104)+((('[1]N EERR RODEO'!E104*(100%-R104))/(1+TASAS!$D$9)))</f>
        <v>0</v>
      </c>
      <c r="F104" s="131">
        <f>+('[1]N EERR RODEO'!F104*S104)+((('[1]N EERR RODEO'!F104*(100%-S104))/(1+TASAS!$E$9)))</f>
        <v>0</v>
      </c>
      <c r="G104" s="131">
        <f>+('[1]N EERR RODEO'!G104*T104)+((('[1]N EERR RODEO'!G104*(100%-T104))/(1+TASAS!$F$9)))</f>
        <v>0</v>
      </c>
      <c r="H104" s="131">
        <f>+('[1]N EERR RODEO'!H104*U104)+((('[1]N EERR RODEO'!H104*(100%-U104))/(1+TASAS!$G$9)))</f>
        <v>0</v>
      </c>
      <c r="I104" s="131">
        <f>+('[1]N EERR RODEO'!I104*V104)+((('[1]N EERR RODEO'!I104*(100%-V104))/(1+TASAS!$H$9)))</f>
        <v>0</v>
      </c>
      <c r="J104" s="131">
        <f>+('[1]N EERR RODEO'!J104*W104)+((('[1]N EERR RODEO'!J104*(100%-W104))/(1+TASAS!$I$9)))</f>
        <v>0</v>
      </c>
      <c r="K104" s="131">
        <f>+('[1]N EERR RODEO'!K104*X104)+((('[1]N EERR RODEO'!K104*(100%-X104))/(1+TASAS!$J$9)))</f>
        <v>0</v>
      </c>
      <c r="L104" s="131">
        <f>+('[1]N EERR RODEO'!L104*Y104)+((('[1]N EERR RODEO'!L104*(100%-Y104))/(1+TASAS!$K$9)))</f>
        <v>0</v>
      </c>
      <c r="M104" s="131">
        <f>+('[1]N EERR RODEO'!M104*Z104)+((('[1]N EERR RODEO'!M104*(100%-Z104))/(1+TASAS!$L$9)))</f>
        <v>0</v>
      </c>
      <c r="N104" s="131">
        <f>+('[1]N EERR RODEO'!N104*AA104)+((('[1]N EERR RODEO'!N104*(100%-AA104))/(1+TASAS!$M$9)))</f>
        <v>0</v>
      </c>
      <c r="O104" s="194">
        <f t="shared" si="21"/>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RODEO'!C105*P105)+((('[1]N EERR RODEO'!C105*(100%-P105))/(1+TASAS!$B$9)))</f>
        <v>0</v>
      </c>
      <c r="D105" s="131">
        <f>+('[1]N EERR RODEO'!D105*Q105)+((('[1]N EERR RODEO'!D105*(100%-Q105))/(1+TASAS!$C$9)))</f>
        <v>0</v>
      </c>
      <c r="E105" s="131">
        <f>+('[1]N EERR RODEO'!E105*R105)+((('[1]N EERR RODEO'!E105*(100%-R105))/(1+TASAS!$D$9)))</f>
        <v>89.52</v>
      </c>
      <c r="F105" s="131">
        <f>+('[1]N EERR RODEO'!F105*S105)+((('[1]N EERR RODEO'!F105*(100%-S105))/(1+TASAS!$E$9)))</f>
        <v>85.93</v>
      </c>
      <c r="G105" s="131">
        <f>+('[1]N EERR RODEO'!G105*T105)+((('[1]N EERR RODEO'!G105*(100%-T105))/(1+TASAS!$F$9)))</f>
        <v>59.73</v>
      </c>
      <c r="H105" s="131">
        <f>+('[1]N EERR RODEO'!H105*U105)+((('[1]N EERR RODEO'!H105*(100%-U105))/(1+TASAS!$G$9)))</f>
        <v>0</v>
      </c>
      <c r="I105" s="131">
        <f>+('[1]N EERR RODEO'!I105*V105)+((('[1]N EERR RODEO'!I105*(100%-V105))/(1+TASAS!$H$9)))</f>
        <v>0</v>
      </c>
      <c r="J105" s="131">
        <f>+('[1]N EERR RODEO'!J105*W105)+((('[1]N EERR RODEO'!J105*(100%-W105))/(1+TASAS!$I$9)))</f>
        <v>0</v>
      </c>
      <c r="K105" s="131">
        <f>+('[1]N EERR RODEO'!K105*X105)+((('[1]N EERR RODEO'!K105*(100%-X105))/(1+TASAS!$J$9)))</f>
        <v>0</v>
      </c>
      <c r="L105" s="131">
        <f>+('[1]N EERR RODEO'!L105*Y105)+((('[1]N EERR RODEO'!L105*(100%-Y105))/(1+TASAS!$K$9)))</f>
        <v>0</v>
      </c>
      <c r="M105" s="131">
        <f>+('[1]N EERR RODEO'!M105*Z105)+((('[1]N EERR RODEO'!M105*(100%-Z105))/(1+TASAS!$L$9)))</f>
        <v>0</v>
      </c>
      <c r="N105" s="131">
        <f>+('[1]N EERR RODEO'!N105*AA105)+((('[1]N EERR RODEO'!N105*(100%-AA105))/(1+TASAS!$M$9)))</f>
        <v>0</v>
      </c>
      <c r="O105" s="194">
        <f t="shared" si="21"/>
        <v>235.17999999999998</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RODEO'!C106*P106)+((('[1]N EERR RODEO'!C106*(100%-P106))/(1+TASAS!$B$9)))</f>
        <v>0</v>
      </c>
      <c r="D106" s="131">
        <f>+('[1]N EERR RODEO'!D106*Q106)+((('[1]N EERR RODEO'!D106*(100%-Q106))/(1+TASAS!$C$9)))</f>
        <v>0</v>
      </c>
      <c r="E106" s="131">
        <f>+('[1]N EERR RODEO'!E106*R106)+((('[1]N EERR RODEO'!E106*(100%-R106))/(1+TASAS!$D$9)))</f>
        <v>0</v>
      </c>
      <c r="F106" s="131">
        <f>+('[1]N EERR RODEO'!F106*S106)+((('[1]N EERR RODEO'!F106*(100%-S106))/(1+TASAS!$E$9)))</f>
        <v>0</v>
      </c>
      <c r="G106" s="131">
        <f>+('[1]N EERR RODEO'!G106*T106)+((('[1]N EERR RODEO'!G106*(100%-T106))/(1+TASAS!$F$9)))</f>
        <v>0</v>
      </c>
      <c r="H106" s="131">
        <f>+('[1]N EERR RODEO'!H106*U106)+((('[1]N EERR RODEO'!H106*(100%-U106))/(1+TASAS!$G$9)))</f>
        <v>0</v>
      </c>
      <c r="I106" s="131">
        <f>+('[1]N EERR RODEO'!I106*V106)+((('[1]N EERR RODEO'!I106*(100%-V106))/(1+TASAS!$H$9)))</f>
        <v>0</v>
      </c>
      <c r="J106" s="131">
        <f>+('[1]N EERR RODEO'!J106*W106)+((('[1]N EERR RODEO'!J106*(100%-W106))/(1+TASAS!$I$9)))</f>
        <v>0</v>
      </c>
      <c r="K106" s="131">
        <f>+('[1]N EERR RODEO'!K106*X106)+((('[1]N EERR RODEO'!K106*(100%-X106))/(1+TASAS!$J$9)))</f>
        <v>0</v>
      </c>
      <c r="L106" s="131">
        <f>+('[1]N EERR RODEO'!L106*Y106)+((('[1]N EERR RODEO'!L106*(100%-Y106))/(1+TASAS!$K$9)))</f>
        <v>0</v>
      </c>
      <c r="M106" s="131">
        <f>+('[1]N EERR RODEO'!M106*Z106)+((('[1]N EERR RODEO'!M106*(100%-Z106))/(1+TASAS!$L$9)))</f>
        <v>0</v>
      </c>
      <c r="N106" s="131">
        <f>+('[1]N EERR RODEO'!N106*AA106)+((('[1]N EERR RODEO'!N106*(100%-AA106))/(1+TASAS!$M$9)))</f>
        <v>0</v>
      </c>
      <c r="O106" s="194">
        <f t="shared" si="21"/>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RODEO'!C107*P107)+((('[1]N EERR RODEO'!C107*(100%-P107))/(1+TASAS!$B$9)))</f>
        <v>0</v>
      </c>
      <c r="D107" s="131">
        <f>+('[1]N EERR RODEO'!D107*Q107)+((('[1]N EERR RODEO'!D107*(100%-Q107))/(1+TASAS!$C$9)))</f>
        <v>0</v>
      </c>
      <c r="E107" s="131">
        <f>+('[1]N EERR RODEO'!E107*R107)+((('[1]N EERR RODEO'!E107*(100%-R107))/(1+TASAS!$D$9)))</f>
        <v>0</v>
      </c>
      <c r="F107" s="131">
        <f>+('[1]N EERR RODEO'!F107*S107)+((('[1]N EERR RODEO'!F107*(100%-S107))/(1+TASAS!$E$9)))</f>
        <v>0</v>
      </c>
      <c r="G107" s="131">
        <f>+('[1]N EERR RODEO'!G107*T107)+((('[1]N EERR RODEO'!G107*(100%-T107))/(1+TASAS!$F$9)))</f>
        <v>0</v>
      </c>
      <c r="H107" s="131">
        <f>+('[1]N EERR RODEO'!H107*U107)+((('[1]N EERR RODEO'!H107*(100%-U107))/(1+TASAS!$G$9)))</f>
        <v>0</v>
      </c>
      <c r="I107" s="131">
        <f>+('[1]N EERR RODEO'!I107*V107)+((('[1]N EERR RODEO'!I107*(100%-V107))/(1+TASAS!$H$9)))</f>
        <v>0</v>
      </c>
      <c r="J107" s="131">
        <f>+('[1]N EERR RODEO'!J107*W107)+((('[1]N EERR RODEO'!J107*(100%-W107))/(1+TASAS!$I$9)))</f>
        <v>0</v>
      </c>
      <c r="K107" s="131">
        <f>+('[1]N EERR RODEO'!K107*X107)+((('[1]N EERR RODEO'!K107*(100%-X107))/(1+TASAS!$J$9)))</f>
        <v>0</v>
      </c>
      <c r="L107" s="131">
        <f>+('[1]N EERR RODEO'!L107*Y107)+((('[1]N EERR RODEO'!L107*(100%-Y107))/(1+TASAS!$K$9)))</f>
        <v>0</v>
      </c>
      <c r="M107" s="131">
        <f>+('[1]N EERR RODEO'!M107*Z107)+((('[1]N EERR RODEO'!M107*(100%-Z107))/(1+TASAS!$L$9)))</f>
        <v>0</v>
      </c>
      <c r="N107" s="131">
        <f>+('[1]N EERR RODEO'!N107*AA107)+((('[1]N EERR RODEO'!N107*(100%-AA107))/(1+TASAS!$M$9)))</f>
        <v>0</v>
      </c>
      <c r="O107" s="194">
        <f t="shared" si="21"/>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RODEO'!C108*P108)+((('[1]N EERR RODEO'!C108*(100%-P108))/(1+TASAS!$B$9)))</f>
        <v>5</v>
      </c>
      <c r="D108" s="131">
        <f>+('[1]N EERR RODEO'!D108*Q108)+((('[1]N EERR RODEO'!D108*(100%-Q108))/(1+TASAS!$C$9)))</f>
        <v>0</v>
      </c>
      <c r="E108" s="131">
        <f>+('[1]N EERR RODEO'!E108*R108)+((('[1]N EERR RODEO'!E108*(100%-R108))/(1+TASAS!$D$9)))</f>
        <v>0</v>
      </c>
      <c r="F108" s="131">
        <f>+('[1]N EERR RODEO'!F108*S108)+((('[1]N EERR RODEO'!F108*(100%-S108))/(1+TASAS!$E$9)))</f>
        <v>0</v>
      </c>
      <c r="G108" s="131">
        <f>+('[1]N EERR RODEO'!G108*T108)+((('[1]N EERR RODEO'!G108*(100%-T108))/(1+TASAS!$F$9)))</f>
        <v>0</v>
      </c>
      <c r="H108" s="131">
        <f>+('[1]N EERR RODEO'!H108*U108)+((('[1]N EERR RODEO'!H108*(100%-U108))/(1+TASAS!$G$9)))</f>
        <v>136</v>
      </c>
      <c r="I108" s="131">
        <f>+('[1]N EERR RODEO'!I108*V108)+((('[1]N EERR RODEO'!I108*(100%-V108))/(1+TASAS!$H$9)))</f>
        <v>0</v>
      </c>
      <c r="J108" s="131">
        <f>+('[1]N EERR RODEO'!J108*W108)+((('[1]N EERR RODEO'!J108*(100%-W108))/(1+TASAS!$I$9)))</f>
        <v>0</v>
      </c>
      <c r="K108" s="131">
        <f>+('[1]N EERR RODEO'!K108*X108)+((('[1]N EERR RODEO'!K108*(100%-X108))/(1+TASAS!$J$9)))</f>
        <v>0</v>
      </c>
      <c r="L108" s="131">
        <f>+('[1]N EERR RODEO'!L108*Y108)+((('[1]N EERR RODEO'!L108*(100%-Y108))/(1+TASAS!$K$9)))</f>
        <v>0</v>
      </c>
      <c r="M108" s="131">
        <f>+('[1]N EERR RODEO'!M108*Z108)+((('[1]N EERR RODEO'!M108*(100%-Z108))/(1+TASAS!$L$9)))</f>
        <v>0</v>
      </c>
      <c r="N108" s="131">
        <f>+('[1]N EERR RODEO'!N108*AA108)+((('[1]N EERR RODEO'!N108*(100%-AA108))/(1+TASAS!$M$9)))</f>
        <v>0</v>
      </c>
      <c r="O108" s="194">
        <f t="shared" si="21"/>
        <v>141</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RODEO'!C109*P109)+((('[1]N EERR RODEO'!C109*(100%-P109))/(1+TASAS!$B$9)))</f>
        <v>0</v>
      </c>
      <c r="D109" s="131">
        <f>+('[1]N EERR RODEO'!D109*Q109)+((('[1]N EERR RODEO'!D109*(100%-Q109))/(1+TASAS!$C$9)))</f>
        <v>0</v>
      </c>
      <c r="E109" s="131">
        <f>+('[1]N EERR RODEO'!E109*R109)+((('[1]N EERR RODEO'!E109*(100%-R109))/(1+TASAS!$D$9)))</f>
        <v>17.25130271553526</v>
      </c>
      <c r="F109" s="131">
        <f>+('[1]N EERR RODEO'!F109*S109)+((('[1]N EERR RODEO'!F109*(100%-S109))/(1+TASAS!$E$9)))</f>
        <v>9.9283774231218356</v>
      </c>
      <c r="G109" s="131">
        <f>+('[1]N EERR RODEO'!G109*T109)+((('[1]N EERR RODEO'!G109*(100%-T109))/(1+TASAS!$F$9)))</f>
        <v>8.5945010820611802</v>
      </c>
      <c r="H109" s="131">
        <f>+('[1]N EERR RODEO'!H109*U109)+((('[1]N EERR RODEO'!H109*(100%-U109))/(1+TASAS!$G$9)))</f>
        <v>10.516784878767798</v>
      </c>
      <c r="I109" s="131">
        <f>+('[1]N EERR RODEO'!I109*V109)+((('[1]N EERR RODEO'!I109*(100%-V109))/(1+TASAS!$H$9)))</f>
        <v>0</v>
      </c>
      <c r="J109" s="131">
        <f>+('[1]N EERR RODEO'!J109*W109)+((('[1]N EERR RODEO'!J109*(100%-W109))/(1+TASAS!$I$9)))</f>
        <v>0</v>
      </c>
      <c r="K109" s="131">
        <f>+('[1]N EERR RODEO'!K109*X109)+((('[1]N EERR RODEO'!K109*(100%-X109))/(1+TASAS!$J$9)))</f>
        <v>0</v>
      </c>
      <c r="L109" s="131">
        <f>+('[1]N EERR RODEO'!L109*Y109)+((('[1]N EERR RODEO'!L109*(100%-Y109))/(1+TASAS!$K$9)))</f>
        <v>0</v>
      </c>
      <c r="M109" s="131">
        <f>+('[1]N EERR RODEO'!M109*Z109)+((('[1]N EERR RODEO'!M109*(100%-Z109))/(1+TASAS!$L$9)))</f>
        <v>0</v>
      </c>
      <c r="N109" s="131">
        <f>+('[1]N EERR RODEO'!N109*AA109)+((('[1]N EERR RODEO'!N109*(100%-AA109))/(1+TASAS!$M$9)))</f>
        <v>0</v>
      </c>
      <c r="O109" s="194">
        <f t="shared" si="21"/>
        <v>46.29096609948607</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RODEO'!C110*P110)+((('[1]N EERR RODEO'!C110*(100%-P110))/(1+TASAS!$B$9)))</f>
        <v>0</v>
      </c>
      <c r="D110" s="131">
        <f>+('[1]N EERR RODEO'!D110*Q110)+((('[1]N EERR RODEO'!D110*(100%-Q110))/(1+TASAS!$C$9)))</f>
        <v>0</v>
      </c>
      <c r="E110" s="131">
        <f>+('[1]N EERR RODEO'!E110*R110)+((('[1]N EERR RODEO'!E110*(100%-R110))/(1+TASAS!$D$9)))</f>
        <v>0</v>
      </c>
      <c r="F110" s="131">
        <f>+('[1]N EERR RODEO'!F110*S110)+((('[1]N EERR RODEO'!F110*(100%-S110))/(1+TASAS!$E$9)))</f>
        <v>0</v>
      </c>
      <c r="G110" s="131">
        <f>+('[1]N EERR RODEO'!G110*T110)+((('[1]N EERR RODEO'!G110*(100%-T110))/(1+TASAS!$F$9)))</f>
        <v>0</v>
      </c>
      <c r="H110" s="131">
        <f>+('[1]N EERR RODEO'!H110*U110)+((('[1]N EERR RODEO'!H110*(100%-U110))/(1+TASAS!$G$9)))</f>
        <v>0</v>
      </c>
      <c r="I110" s="131">
        <f>+('[1]N EERR RODEO'!I110*V110)+((('[1]N EERR RODEO'!I110*(100%-V110))/(1+TASAS!$H$9)))</f>
        <v>0</v>
      </c>
      <c r="J110" s="131">
        <f>+('[1]N EERR RODEO'!J110*W110)+((('[1]N EERR RODEO'!J110*(100%-W110))/(1+TASAS!$I$9)))</f>
        <v>0</v>
      </c>
      <c r="K110" s="131">
        <f>+('[1]N EERR RODEO'!K110*X110)+((('[1]N EERR RODEO'!K110*(100%-X110))/(1+TASAS!$J$9)))</f>
        <v>0</v>
      </c>
      <c r="L110" s="131">
        <f>+('[1]N EERR RODEO'!L110*Y110)+((('[1]N EERR RODEO'!L110*(100%-Y110))/(1+TASAS!$K$9)))</f>
        <v>0</v>
      </c>
      <c r="M110" s="131">
        <f>+('[1]N EERR RODEO'!M110*Z110)+((('[1]N EERR RODEO'!M110*(100%-Z110))/(1+TASAS!$L$9)))</f>
        <v>0</v>
      </c>
      <c r="N110" s="131">
        <f>+('[1]N EERR RODEO'!N110*AA110)+((('[1]N EERR RODEO'!N110*(100%-AA110))/(1+TASAS!$M$9)))</f>
        <v>0</v>
      </c>
      <c r="O110" s="194">
        <f t="shared" si="21"/>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RODEO'!C111*P111)+((('[1]N EERR RODEO'!C111*(100%-P111))/(1+TASAS!$B$9)))</f>
        <v>0</v>
      </c>
      <c r="D111" s="131">
        <f>+('[1]N EERR RODEO'!D111*Q111)+((('[1]N EERR RODEO'!D111*(100%-Q111))/(1+TASAS!$C$9)))</f>
        <v>0</v>
      </c>
      <c r="E111" s="131">
        <f>+('[1]N EERR RODEO'!E111*R111)+((('[1]N EERR RODEO'!E111*(100%-R111))/(1+TASAS!$D$9)))</f>
        <v>68.87</v>
      </c>
      <c r="F111" s="131">
        <f>+('[1]N EERR RODEO'!F111*S111)+((('[1]N EERR RODEO'!F111*(100%-S111))/(1+TASAS!$E$9)))</f>
        <v>31.07</v>
      </c>
      <c r="G111" s="131">
        <f>+('[1]N EERR RODEO'!G111*T111)+((('[1]N EERR RODEO'!G111*(100%-T111))/(1+TASAS!$F$9)))</f>
        <v>30.74</v>
      </c>
      <c r="H111" s="131">
        <f>+('[1]N EERR RODEO'!H111*U111)+((('[1]N EERR RODEO'!H111*(100%-U111))/(1+TASAS!$G$9)))</f>
        <v>33.46</v>
      </c>
      <c r="I111" s="131">
        <f>+('[1]N EERR RODEO'!I111*V111)+((('[1]N EERR RODEO'!I111*(100%-V111))/(1+TASAS!$H$9)))</f>
        <v>0</v>
      </c>
      <c r="J111" s="131">
        <f>+('[1]N EERR RODEO'!J111*W111)+((('[1]N EERR RODEO'!J111*(100%-W111))/(1+TASAS!$I$9)))</f>
        <v>0</v>
      </c>
      <c r="K111" s="131">
        <f>+('[1]N EERR RODEO'!K111*X111)+((('[1]N EERR RODEO'!K111*(100%-X111))/(1+TASAS!$J$9)))</f>
        <v>0</v>
      </c>
      <c r="L111" s="131">
        <f>+('[1]N EERR RODEO'!L111*Y111)+((('[1]N EERR RODEO'!L111*(100%-Y111))/(1+TASAS!$K$9)))</f>
        <v>0</v>
      </c>
      <c r="M111" s="131">
        <f>+('[1]N EERR RODEO'!M111*Z111)+((('[1]N EERR RODEO'!M111*(100%-Z111))/(1+TASAS!$L$9)))</f>
        <v>0</v>
      </c>
      <c r="N111" s="131">
        <f>+('[1]N EERR RODEO'!N111*AA111)+((('[1]N EERR RODEO'!N111*(100%-AA111))/(1+TASAS!$M$9)))</f>
        <v>0</v>
      </c>
      <c r="O111" s="194">
        <f t="shared" si="21"/>
        <v>164.14000000000001</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RODEO'!C112*P112)+((('[1]N EERR RODEO'!C112*(100%-P112))/(1+TASAS!$B$9)))</f>
        <v>0</v>
      </c>
      <c r="D112" s="131">
        <f>+('[1]N EERR RODEO'!D112*Q112)+((('[1]N EERR RODEO'!D112*(100%-Q112))/(1+TASAS!$C$9)))</f>
        <v>0</v>
      </c>
      <c r="E112" s="131">
        <f>+('[1]N EERR RODEO'!E112*R112)+((('[1]N EERR RODEO'!E112*(100%-R112))/(1+TASAS!$D$9)))</f>
        <v>0</v>
      </c>
      <c r="F112" s="131">
        <f>+('[1]N EERR RODEO'!F112*S112)+((('[1]N EERR RODEO'!F112*(100%-S112))/(1+TASAS!$E$9)))</f>
        <v>0</v>
      </c>
      <c r="G112" s="131">
        <f>+('[1]N EERR RODEO'!G112*T112)+((('[1]N EERR RODEO'!G112*(100%-T112))/(1+TASAS!$F$9)))</f>
        <v>0</v>
      </c>
      <c r="H112" s="131">
        <f>+('[1]N EERR RODEO'!H112*U112)+((('[1]N EERR RODEO'!H112*(100%-U112))/(1+TASAS!$G$9)))</f>
        <v>0</v>
      </c>
      <c r="I112" s="131">
        <f>+('[1]N EERR RODEO'!I112*V112)+((('[1]N EERR RODEO'!I112*(100%-V112))/(1+TASAS!$H$9)))</f>
        <v>0</v>
      </c>
      <c r="J112" s="131">
        <f>+('[1]N EERR RODEO'!J112*W112)+((('[1]N EERR RODEO'!J112*(100%-W112))/(1+TASAS!$I$9)))</f>
        <v>0</v>
      </c>
      <c r="K112" s="131">
        <f>+('[1]N EERR RODEO'!K112*X112)+((('[1]N EERR RODEO'!K112*(100%-X112))/(1+TASAS!$J$9)))</f>
        <v>0</v>
      </c>
      <c r="L112" s="131">
        <f>+('[1]N EERR RODEO'!L112*Y112)+((('[1]N EERR RODEO'!L112*(100%-Y112))/(1+TASAS!$K$9)))</f>
        <v>0</v>
      </c>
      <c r="M112" s="131">
        <f>+('[1]N EERR RODEO'!M112*Z112)+((('[1]N EERR RODEO'!M112*(100%-Z112))/(1+TASAS!$L$9)))</f>
        <v>0</v>
      </c>
      <c r="N112" s="131">
        <f>+('[1]N EERR RODEO'!N112*AA112)+((('[1]N EERR RODEO'!N112*(100%-AA112))/(1+TASAS!$M$9)))</f>
        <v>0</v>
      </c>
      <c r="O112" s="194">
        <f t="shared" si="21"/>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RODEO'!C113*P113)+((('[1]N EERR RODEO'!C113*(100%-P113))/(1+TASAS!$B$9)))</f>
        <v>0</v>
      </c>
      <c r="D113" s="131">
        <f>+('[1]N EERR RODEO'!D113*Q113)+((('[1]N EERR RODEO'!D113*(100%-Q113))/(1+TASAS!$C$9)))</f>
        <v>0</v>
      </c>
      <c r="E113" s="131">
        <f>+('[1]N EERR RODEO'!E113*R113)+((('[1]N EERR RODEO'!E113*(100%-R113))/(1+TASAS!$D$9)))</f>
        <v>0</v>
      </c>
      <c r="F113" s="131">
        <f>+('[1]N EERR RODEO'!F113*S113)+((('[1]N EERR RODEO'!F113*(100%-S113))/(1+TASAS!$E$9)))</f>
        <v>0</v>
      </c>
      <c r="G113" s="131">
        <f>+('[1]N EERR RODEO'!G113*T113)+((('[1]N EERR RODEO'!G113*(100%-T113))/(1+TASAS!$F$9)))</f>
        <v>0</v>
      </c>
      <c r="H113" s="131">
        <f>+('[1]N EERR RODEO'!H113*U113)+((('[1]N EERR RODEO'!H113*(100%-U113))/(1+TASAS!$G$9)))</f>
        <v>0</v>
      </c>
      <c r="I113" s="131">
        <f>+('[1]N EERR RODEO'!I113*V113)+((('[1]N EERR RODEO'!I113*(100%-V113))/(1+TASAS!$H$9)))</f>
        <v>0</v>
      </c>
      <c r="J113" s="131">
        <f>+('[1]N EERR RODEO'!J113*W113)+((('[1]N EERR RODEO'!J113*(100%-W113))/(1+TASAS!$I$9)))</f>
        <v>0</v>
      </c>
      <c r="K113" s="131">
        <f>+('[1]N EERR RODEO'!K113*X113)+((('[1]N EERR RODEO'!K113*(100%-X113))/(1+TASAS!$J$9)))</f>
        <v>0</v>
      </c>
      <c r="L113" s="131">
        <f>+('[1]N EERR RODEO'!L113*Y113)+((('[1]N EERR RODEO'!L113*(100%-Y113))/(1+TASAS!$K$9)))</f>
        <v>0</v>
      </c>
      <c r="M113" s="131">
        <f>+('[1]N EERR RODEO'!M113*Z113)+((('[1]N EERR RODEO'!M113*(100%-Z113))/(1+TASAS!$L$9)))</f>
        <v>0</v>
      </c>
      <c r="N113" s="131">
        <f>+('[1]N EERR RODEO'!N113*AA113)+((('[1]N EERR RODEO'!N113*(100%-AA113))/(1+TASAS!$M$9)))</f>
        <v>0</v>
      </c>
      <c r="O113" s="194">
        <f t="shared" si="21"/>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RODEO'!C114*P114)+((('[1]N EERR RODEO'!C114*(100%-P114))/(1+TASAS!$B$9)))</f>
        <v>0</v>
      </c>
      <c r="D114" s="131">
        <f>+('[1]N EERR RODEO'!D114*Q114)+((('[1]N EERR RODEO'!D114*(100%-Q114))/(1+TASAS!$C$9)))</f>
        <v>0</v>
      </c>
      <c r="E114" s="131">
        <f>+('[1]N EERR RODEO'!E114*R114)+((('[1]N EERR RODEO'!E114*(100%-R114))/(1+TASAS!$D$9)))</f>
        <v>0</v>
      </c>
      <c r="F114" s="131">
        <f>+('[1]N EERR RODEO'!F114*S114)+((('[1]N EERR RODEO'!F114*(100%-S114))/(1+TASAS!$E$9)))</f>
        <v>0</v>
      </c>
      <c r="G114" s="131">
        <f>+('[1]N EERR RODEO'!G114*T114)+((('[1]N EERR RODEO'!G114*(100%-T114))/(1+TASAS!$F$9)))</f>
        <v>0</v>
      </c>
      <c r="H114" s="131">
        <f>+('[1]N EERR RODEO'!H114*U114)+((('[1]N EERR RODEO'!H114*(100%-U114))/(1+TASAS!$G$9)))</f>
        <v>0</v>
      </c>
      <c r="I114" s="131">
        <f>+('[1]N EERR RODEO'!I114*V114)+((('[1]N EERR RODEO'!I114*(100%-V114))/(1+TASAS!$H$9)))</f>
        <v>0</v>
      </c>
      <c r="J114" s="131">
        <f>+('[1]N EERR RODEO'!J114*W114)+((('[1]N EERR RODEO'!J114*(100%-W114))/(1+TASAS!$I$9)))</f>
        <v>0</v>
      </c>
      <c r="K114" s="131">
        <f>+('[1]N EERR RODEO'!K114*X114)+((('[1]N EERR RODEO'!K114*(100%-X114))/(1+TASAS!$J$9)))</f>
        <v>0</v>
      </c>
      <c r="L114" s="131">
        <f>+('[1]N EERR RODEO'!L114*Y114)+((('[1]N EERR RODEO'!L114*(100%-Y114))/(1+TASAS!$K$9)))</f>
        <v>0</v>
      </c>
      <c r="M114" s="131">
        <f>+('[1]N EERR RODEO'!M114*Z114)+((('[1]N EERR RODEO'!M114*(100%-Z114))/(1+TASAS!$L$9)))</f>
        <v>0</v>
      </c>
      <c r="N114" s="131">
        <f>+('[1]N EERR RODEO'!N114*AA114)+((('[1]N EERR RODEO'!N114*(100%-AA114))/(1+TASAS!$M$9)))</f>
        <v>0</v>
      </c>
      <c r="O114" s="194">
        <f t="shared" si="21"/>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RODEO'!C115*P115)+((('[1]N EERR RODEO'!C115*(100%-P115))/(1+TASAS!$B$9)))</f>
        <v>0</v>
      </c>
      <c r="D115" s="131">
        <f>+('[1]N EERR RODEO'!D115*Q115)+((('[1]N EERR RODEO'!D115*(100%-Q115))/(1+TASAS!$C$9)))</f>
        <v>0</v>
      </c>
      <c r="E115" s="131">
        <f>+('[1]N EERR RODEO'!E115*R115)+((('[1]N EERR RODEO'!E115*(100%-R115))/(1+TASAS!$D$9)))</f>
        <v>0</v>
      </c>
      <c r="F115" s="131">
        <f>+('[1]N EERR RODEO'!F115*S115)+((('[1]N EERR RODEO'!F115*(100%-S115))/(1+TASAS!$E$9)))</f>
        <v>0</v>
      </c>
      <c r="G115" s="131">
        <f>+('[1]N EERR RODEO'!G115*T115)+((('[1]N EERR RODEO'!G115*(100%-T115))/(1+TASAS!$F$9)))</f>
        <v>0</v>
      </c>
      <c r="H115" s="131">
        <f>+('[1]N EERR RODEO'!H115*U115)+((('[1]N EERR RODEO'!H115*(100%-U115))/(1+TASAS!$G$9)))</f>
        <v>0</v>
      </c>
      <c r="I115" s="131">
        <f>+('[1]N EERR RODEO'!I115*V115)+((('[1]N EERR RODEO'!I115*(100%-V115))/(1+TASAS!$H$9)))</f>
        <v>0</v>
      </c>
      <c r="J115" s="131">
        <f>+('[1]N EERR RODEO'!J115*W115)+((('[1]N EERR RODEO'!J115*(100%-W115))/(1+TASAS!$I$9)))</f>
        <v>0</v>
      </c>
      <c r="K115" s="131">
        <f>+('[1]N EERR RODEO'!K115*X115)+((('[1]N EERR RODEO'!K115*(100%-X115))/(1+TASAS!$J$9)))</f>
        <v>0</v>
      </c>
      <c r="L115" s="131">
        <f>+('[1]N EERR RODEO'!L115*Y115)+((('[1]N EERR RODEO'!L115*(100%-Y115))/(1+TASAS!$K$9)))</f>
        <v>0</v>
      </c>
      <c r="M115" s="131">
        <f>+('[1]N EERR RODEO'!M115*Z115)+((('[1]N EERR RODEO'!M115*(100%-Z115))/(1+TASAS!$L$9)))</f>
        <v>0</v>
      </c>
      <c r="N115" s="131">
        <f>+('[1]N EERR RODEO'!N115*AA115)+((('[1]N EERR RODEO'!N115*(100%-AA115))/(1+TASAS!$M$9)))</f>
        <v>0</v>
      </c>
      <c r="O115" s="194">
        <f t="shared" si="21"/>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RODEO'!C116*P116)+((('[1]N EERR RODEO'!C116*(100%-P116))/(1+TASAS!$B$9)))</f>
        <v>0</v>
      </c>
      <c r="D116" s="131">
        <f>+('[1]N EERR RODEO'!D116*Q116)+((('[1]N EERR RODEO'!D116*(100%-Q116))/(1+TASAS!$C$9)))</f>
        <v>0</v>
      </c>
      <c r="E116" s="131">
        <f>+('[1]N EERR RODEO'!E116*R116)+((('[1]N EERR RODEO'!E116*(100%-R116))/(1+TASAS!$D$9)))</f>
        <v>0</v>
      </c>
      <c r="F116" s="131">
        <f>+('[1]N EERR RODEO'!F116*S116)+((('[1]N EERR RODEO'!F116*(100%-S116))/(1+TASAS!$E$9)))</f>
        <v>0</v>
      </c>
      <c r="G116" s="131">
        <f>+('[1]N EERR RODEO'!G116*T116)+((('[1]N EERR RODEO'!G116*(100%-T116))/(1+TASAS!$F$9)))</f>
        <v>0</v>
      </c>
      <c r="H116" s="131">
        <f>+('[1]N EERR RODEO'!H116*U116)+((('[1]N EERR RODEO'!H116*(100%-U116))/(1+TASAS!$G$9)))</f>
        <v>0</v>
      </c>
      <c r="I116" s="131">
        <f>+('[1]N EERR RODEO'!I116*V116)+((('[1]N EERR RODEO'!I116*(100%-V116))/(1+TASAS!$H$9)))</f>
        <v>0</v>
      </c>
      <c r="J116" s="131">
        <f>+('[1]N EERR RODEO'!J116*W116)+((('[1]N EERR RODEO'!J116*(100%-W116))/(1+TASAS!$I$9)))</f>
        <v>0</v>
      </c>
      <c r="K116" s="131">
        <f>+('[1]N EERR RODEO'!K116*X116)+((('[1]N EERR RODEO'!K116*(100%-X116))/(1+TASAS!$J$9)))</f>
        <v>0</v>
      </c>
      <c r="L116" s="131">
        <f>+('[1]N EERR RODEO'!L116*Y116)+((('[1]N EERR RODEO'!L116*(100%-Y116))/(1+TASAS!$K$9)))</f>
        <v>0</v>
      </c>
      <c r="M116" s="131">
        <f>+('[1]N EERR RODEO'!M116*Z116)+((('[1]N EERR RODEO'!M116*(100%-Z116))/(1+TASAS!$L$9)))</f>
        <v>0</v>
      </c>
      <c r="N116" s="131">
        <f>+('[1]N EERR RODEO'!N116*AA116)+((('[1]N EERR RODEO'!N116*(100%-AA116))/(1+TASAS!$M$9)))</f>
        <v>0</v>
      </c>
      <c r="O116" s="194">
        <f t="shared" si="21"/>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RODEO'!C117*P117)+((('[1]N EERR RODEO'!C117*(100%-P117))/(1+TASAS!$B$9)))</f>
        <v>0</v>
      </c>
      <c r="D117" s="131">
        <f>+('[1]N EERR RODEO'!D117*Q117)+((('[1]N EERR RODEO'!D117*(100%-Q117))/(1+TASAS!$C$9)))</f>
        <v>0</v>
      </c>
      <c r="E117" s="131">
        <f>+('[1]N EERR RODEO'!E117*R117)+((('[1]N EERR RODEO'!E117*(100%-R117))/(1+TASAS!$D$9)))</f>
        <v>0</v>
      </c>
      <c r="F117" s="131">
        <f>+('[1]N EERR RODEO'!F117*S117)+((('[1]N EERR RODEO'!F117*(100%-S117))/(1+TASAS!$E$9)))</f>
        <v>0</v>
      </c>
      <c r="G117" s="131">
        <f>+('[1]N EERR RODEO'!G117*T117)+((('[1]N EERR RODEO'!G117*(100%-T117))/(1+TASAS!$F$9)))</f>
        <v>0</v>
      </c>
      <c r="H117" s="131">
        <f>+('[1]N EERR RODEO'!H117*U117)+((('[1]N EERR RODEO'!H117*(100%-U117))/(1+TASAS!$G$9)))</f>
        <v>0</v>
      </c>
      <c r="I117" s="131">
        <f>+('[1]N EERR RODEO'!I117*V117)+((('[1]N EERR RODEO'!I117*(100%-V117))/(1+TASAS!$H$9)))</f>
        <v>0</v>
      </c>
      <c r="J117" s="131">
        <f>+('[1]N EERR RODEO'!J117*W117)+((('[1]N EERR RODEO'!J117*(100%-W117))/(1+TASAS!$I$9)))</f>
        <v>0</v>
      </c>
      <c r="K117" s="131">
        <f>+('[1]N EERR RODEO'!K117*X117)+((('[1]N EERR RODEO'!K117*(100%-X117))/(1+TASAS!$J$9)))</f>
        <v>0</v>
      </c>
      <c r="L117" s="131">
        <f>+('[1]N EERR RODEO'!L117*Y117)+((('[1]N EERR RODEO'!L117*(100%-Y117))/(1+TASAS!$K$9)))</f>
        <v>0</v>
      </c>
      <c r="M117" s="131">
        <f>+('[1]N EERR RODEO'!M117*Z117)+((('[1]N EERR RODEO'!M117*(100%-Z117))/(1+TASAS!$L$9)))</f>
        <v>0</v>
      </c>
      <c r="N117" s="131">
        <f>+('[1]N EERR RODEO'!N117*AA117)+((('[1]N EERR RODEO'!N117*(100%-AA117))/(1+TASAS!$M$9)))</f>
        <v>0</v>
      </c>
      <c r="O117" s="194">
        <f t="shared" si="21"/>
        <v>0</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RODEO'!C118*P118)+((('[1]N EERR RODEO'!C118*(100%-P118))/(1+TASAS!$B$9)))</f>
        <v>0</v>
      </c>
      <c r="D118" s="131">
        <f>+('[1]N EERR RODEO'!D118*Q118)+((('[1]N EERR RODEO'!D118*(100%-Q118))/(1+TASAS!$C$9)))</f>
        <v>0</v>
      </c>
      <c r="E118" s="131">
        <f>+('[1]N EERR RODEO'!E118*R118)+((('[1]N EERR RODEO'!E118*(100%-R118))/(1+TASAS!$D$9)))</f>
        <v>0</v>
      </c>
      <c r="F118" s="131">
        <f>+('[1]N EERR RODEO'!F118*S118)+((('[1]N EERR RODEO'!F118*(100%-S118))/(1+TASAS!$E$9)))</f>
        <v>0</v>
      </c>
      <c r="G118" s="131">
        <f>+('[1]N EERR RODEO'!G118*T118)+((('[1]N EERR RODEO'!G118*(100%-T118))/(1+TASAS!$F$9)))</f>
        <v>0</v>
      </c>
      <c r="H118" s="131">
        <f>+('[1]N EERR RODEO'!H118*U118)+((('[1]N EERR RODEO'!H118*(100%-U118))/(1+TASAS!$G$9)))</f>
        <v>0</v>
      </c>
      <c r="I118" s="131">
        <f>+('[1]N EERR RODEO'!I118*V118)+((('[1]N EERR RODEO'!I118*(100%-V118))/(1+TASAS!$H$9)))</f>
        <v>0</v>
      </c>
      <c r="J118" s="131">
        <f>+('[1]N EERR RODEO'!J118*W118)+((('[1]N EERR RODEO'!J118*(100%-W118))/(1+TASAS!$I$9)))</f>
        <v>0</v>
      </c>
      <c r="K118" s="131">
        <f>+('[1]N EERR RODEO'!K118*X118)+((('[1]N EERR RODEO'!K118*(100%-X118))/(1+TASAS!$J$9)))</f>
        <v>0</v>
      </c>
      <c r="L118" s="131">
        <f>+('[1]N EERR RODEO'!L118*Y118)+((('[1]N EERR RODEO'!L118*(100%-Y118))/(1+TASAS!$K$9)))</f>
        <v>0</v>
      </c>
      <c r="M118" s="131">
        <f>+('[1]N EERR RODEO'!M118*Z118)+((('[1]N EERR RODEO'!M118*(100%-Z118))/(1+TASAS!$L$9)))</f>
        <v>0</v>
      </c>
      <c r="N118" s="131">
        <f>+('[1]N EERR RODEO'!N118*AA118)+((('[1]N EERR RODEO'!N118*(100%-AA118))/(1+TASAS!$M$9)))</f>
        <v>0</v>
      </c>
      <c r="O118" s="194">
        <f t="shared" si="21"/>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RODEO'!C119*P119)+((('[1]N EERR RODEO'!C119*(100%-P119))/(1+TASAS!$B$9)))</f>
        <v>0</v>
      </c>
      <c r="D119" s="131">
        <f>+('[1]N EERR RODEO'!D119*Q119)+((('[1]N EERR RODEO'!D119*(100%-Q119))/(1+TASAS!$C$9)))</f>
        <v>0</v>
      </c>
      <c r="E119" s="131">
        <f>+('[1]N EERR RODEO'!E119*R119)+((('[1]N EERR RODEO'!E119*(100%-R119))/(1+TASAS!$D$9)))</f>
        <v>0</v>
      </c>
      <c r="F119" s="131">
        <f>+('[1]N EERR RODEO'!F119*S119)+((('[1]N EERR RODEO'!F119*(100%-S119))/(1+TASAS!$E$9)))</f>
        <v>0</v>
      </c>
      <c r="G119" s="131">
        <f>+('[1]N EERR RODEO'!G119*T119)+((('[1]N EERR RODEO'!G119*(100%-T119))/(1+TASAS!$F$9)))</f>
        <v>0</v>
      </c>
      <c r="H119" s="131">
        <f>+('[1]N EERR RODEO'!H119*U119)+((('[1]N EERR RODEO'!H119*(100%-U119))/(1+TASAS!$G$9)))</f>
        <v>0</v>
      </c>
      <c r="I119" s="131">
        <f>+('[1]N EERR RODEO'!I119*V119)+((('[1]N EERR RODEO'!I119*(100%-V119))/(1+TASAS!$H$9)))</f>
        <v>0</v>
      </c>
      <c r="J119" s="131">
        <f>+('[1]N EERR RODEO'!J119*W119)+((('[1]N EERR RODEO'!J119*(100%-W119))/(1+TASAS!$I$9)))</f>
        <v>0</v>
      </c>
      <c r="K119" s="131">
        <f>+('[1]N EERR RODEO'!K119*X119)+((('[1]N EERR RODEO'!K119*(100%-X119))/(1+TASAS!$J$9)))</f>
        <v>0</v>
      </c>
      <c r="L119" s="131">
        <f>+('[1]N EERR RODEO'!L119*Y119)+((('[1]N EERR RODEO'!L119*(100%-Y119))/(1+TASAS!$K$9)))</f>
        <v>0</v>
      </c>
      <c r="M119" s="131">
        <f>+('[1]N EERR RODEO'!M119*Z119)+((('[1]N EERR RODEO'!M119*(100%-Z119))/(1+TASAS!$L$9)))</f>
        <v>0</v>
      </c>
      <c r="N119" s="131">
        <f>+('[1]N EERR RODEO'!N119*AA119)+((('[1]N EERR RODEO'!N119*(100%-AA119))/(1+TASAS!$M$9)))</f>
        <v>0</v>
      </c>
      <c r="O119" s="194">
        <f t="shared" si="21"/>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RODEO'!C120*P120)+((('[1]N EERR RODEO'!C120*(100%-P120))/(1+TASAS!$B$9)))</f>
        <v>0</v>
      </c>
      <c r="D120" s="131">
        <f>+('[1]N EERR RODEO'!D120*Q120)+((('[1]N EERR RODEO'!D120*(100%-Q120))/(1+TASAS!$C$9)))</f>
        <v>0</v>
      </c>
      <c r="E120" s="131">
        <f>+('[1]N EERR RODEO'!E120*R120)+((('[1]N EERR RODEO'!E120*(100%-R120))/(1+TASAS!$D$9)))</f>
        <v>0</v>
      </c>
      <c r="F120" s="131">
        <f>+('[1]N EERR RODEO'!F120*S120)+((('[1]N EERR RODEO'!F120*(100%-S120))/(1+TASAS!$E$9)))</f>
        <v>0</v>
      </c>
      <c r="G120" s="131">
        <f>+('[1]N EERR RODEO'!G120*T120)+((('[1]N EERR RODEO'!G120*(100%-T120))/(1+TASAS!$F$9)))</f>
        <v>0</v>
      </c>
      <c r="H120" s="131">
        <f>+('[1]N EERR RODEO'!H120*U120)+((('[1]N EERR RODEO'!H120*(100%-U120))/(1+TASAS!$G$9)))</f>
        <v>0</v>
      </c>
      <c r="I120" s="131">
        <f>+('[1]N EERR RODEO'!I120*V120)+((('[1]N EERR RODEO'!I120*(100%-V120))/(1+TASAS!$H$9)))</f>
        <v>0</v>
      </c>
      <c r="J120" s="131">
        <f>+('[1]N EERR RODEO'!J120*W120)+((('[1]N EERR RODEO'!J120*(100%-W120))/(1+TASAS!$I$9)))</f>
        <v>0</v>
      </c>
      <c r="K120" s="131">
        <f>+('[1]N EERR RODEO'!K120*X120)+((('[1]N EERR RODEO'!K120*(100%-X120))/(1+TASAS!$J$9)))</f>
        <v>0</v>
      </c>
      <c r="L120" s="131">
        <f>+('[1]N EERR RODEO'!L120*Y120)+((('[1]N EERR RODEO'!L120*(100%-Y120))/(1+TASAS!$K$9)))</f>
        <v>0</v>
      </c>
      <c r="M120" s="131">
        <f>+('[1]N EERR RODEO'!M120*Z120)+((('[1]N EERR RODEO'!M120*(100%-Z120))/(1+TASAS!$L$9)))</f>
        <v>0</v>
      </c>
      <c r="N120" s="131">
        <f>+('[1]N EERR RODEO'!N120*AA120)+((('[1]N EERR RODEO'!N120*(100%-AA120))/(1+TASAS!$M$9)))</f>
        <v>0</v>
      </c>
      <c r="O120" s="194">
        <f t="shared" si="21"/>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RODEO'!C121*P121)+((('[1]N EERR RODEO'!C121*(100%-P121))/(1+TASAS!$B$9)))</f>
        <v>0</v>
      </c>
      <c r="D121" s="131">
        <f>+('[1]N EERR RODEO'!D121*Q121)+((('[1]N EERR RODEO'!D121*(100%-Q121))/(1+TASAS!$C$9)))</f>
        <v>0</v>
      </c>
      <c r="E121" s="131">
        <f>+('[1]N EERR RODEO'!E121*R121)+((('[1]N EERR RODEO'!E121*(100%-R121))/(1+TASAS!$D$9)))</f>
        <v>0</v>
      </c>
      <c r="F121" s="131">
        <f>+('[1]N EERR RODEO'!F121*S121)+((('[1]N EERR RODEO'!F121*(100%-S121))/(1+TASAS!$E$9)))</f>
        <v>0</v>
      </c>
      <c r="G121" s="131">
        <f>+('[1]N EERR RODEO'!G121*T121)+((('[1]N EERR RODEO'!G121*(100%-T121))/(1+TASAS!$F$9)))</f>
        <v>0</v>
      </c>
      <c r="H121" s="131">
        <f>+('[1]N EERR RODEO'!H121*U121)+((('[1]N EERR RODEO'!H121*(100%-U121))/(1+TASAS!$G$9)))</f>
        <v>0</v>
      </c>
      <c r="I121" s="131">
        <f>+('[1]N EERR RODEO'!I121*V121)+((('[1]N EERR RODEO'!I121*(100%-V121))/(1+TASAS!$H$9)))</f>
        <v>0</v>
      </c>
      <c r="J121" s="131">
        <f>+('[1]N EERR RODEO'!J121*W121)+((('[1]N EERR RODEO'!J121*(100%-W121))/(1+TASAS!$I$9)))</f>
        <v>0</v>
      </c>
      <c r="K121" s="131">
        <f>+('[1]N EERR RODEO'!K121*X121)+((('[1]N EERR RODEO'!K121*(100%-X121))/(1+TASAS!$J$9)))</f>
        <v>0</v>
      </c>
      <c r="L121" s="131">
        <f>+('[1]N EERR RODEO'!L121*Y121)+((('[1]N EERR RODEO'!L121*(100%-Y121))/(1+TASAS!$K$9)))</f>
        <v>0</v>
      </c>
      <c r="M121" s="131">
        <f>+('[1]N EERR RODEO'!M121*Z121)+((('[1]N EERR RODEO'!M121*(100%-Z121))/(1+TASAS!$L$9)))</f>
        <v>0</v>
      </c>
      <c r="N121" s="131">
        <f>+('[1]N EERR RODEO'!N121*AA121)+((('[1]N EERR RODEO'!N121*(100%-AA121))/(1+TASAS!$M$9)))</f>
        <v>0</v>
      </c>
      <c r="O121" s="194">
        <f t="shared" si="21"/>
        <v>0</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RODEO'!C122*P122)+((('[1]N EERR RODEO'!C122*(100%-P122))/(1+TASAS!$B$9)))</f>
        <v>0</v>
      </c>
      <c r="D122" s="131">
        <f>+('[1]N EERR RODEO'!D122*Q122)+((('[1]N EERR RODEO'!D122*(100%-Q122))/(1+TASAS!$C$9)))</f>
        <v>0</v>
      </c>
      <c r="E122" s="131">
        <f>+('[1]N EERR RODEO'!E122*R122)+((('[1]N EERR RODEO'!E122*(100%-R122))/(1+TASAS!$D$9)))</f>
        <v>0</v>
      </c>
      <c r="F122" s="131">
        <f>+('[1]N EERR RODEO'!F122*S122)+((('[1]N EERR RODEO'!F122*(100%-S122))/(1+TASAS!$E$9)))</f>
        <v>0</v>
      </c>
      <c r="G122" s="131">
        <f>+('[1]N EERR RODEO'!G122*T122)+((('[1]N EERR RODEO'!G122*(100%-T122))/(1+TASAS!$F$9)))</f>
        <v>0</v>
      </c>
      <c r="H122" s="131">
        <f>+('[1]N EERR RODEO'!H122*U122)+((('[1]N EERR RODEO'!H122*(100%-U122))/(1+TASAS!$G$9)))</f>
        <v>0</v>
      </c>
      <c r="I122" s="131">
        <f>+('[1]N EERR RODEO'!I122*V122)+((('[1]N EERR RODEO'!I122*(100%-V122))/(1+TASAS!$H$9)))</f>
        <v>0</v>
      </c>
      <c r="J122" s="131">
        <f>+('[1]N EERR RODEO'!J122*W122)+((('[1]N EERR RODEO'!J122*(100%-W122))/(1+TASAS!$I$9)))</f>
        <v>0</v>
      </c>
      <c r="K122" s="131">
        <f>+('[1]N EERR RODEO'!K122*X122)+((('[1]N EERR RODEO'!K122*(100%-X122))/(1+TASAS!$J$9)))</f>
        <v>0</v>
      </c>
      <c r="L122" s="131">
        <f>+('[1]N EERR RODEO'!L122*Y122)+((('[1]N EERR RODEO'!L122*(100%-Y122))/(1+TASAS!$K$9)))</f>
        <v>0</v>
      </c>
      <c r="M122" s="131">
        <f>+('[1]N EERR RODEO'!M122*Z122)+((('[1]N EERR RODEO'!M122*(100%-Z122))/(1+TASAS!$L$9)))</f>
        <v>0</v>
      </c>
      <c r="N122" s="131">
        <f>+('[1]N EERR RODEO'!N122*AA122)+((('[1]N EERR RODEO'!N122*(100%-AA122))/(1+TASAS!$M$9)))</f>
        <v>0</v>
      </c>
      <c r="O122" s="194">
        <f t="shared" si="21"/>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RODEO'!C123*P123)+((('[1]N EERR RODEO'!C123*(100%-P123))/(1+TASAS!$B$9)))</f>
        <v>0</v>
      </c>
      <c r="D123" s="131">
        <f>+('[1]N EERR RODEO'!D123*Q123)+((('[1]N EERR RODEO'!D123*(100%-Q123))/(1+TASAS!$C$9)))</f>
        <v>0</v>
      </c>
      <c r="E123" s="131">
        <f>+('[1]N EERR RODEO'!E123*R123)+((('[1]N EERR RODEO'!E123*(100%-R123))/(1+TASAS!$D$9)))</f>
        <v>0</v>
      </c>
      <c r="F123" s="131">
        <f>+('[1]N EERR RODEO'!F123*S123)+((('[1]N EERR RODEO'!F123*(100%-S123))/(1+TASAS!$E$9)))</f>
        <v>0</v>
      </c>
      <c r="G123" s="131">
        <f>+('[1]N EERR RODEO'!G123*T123)+((('[1]N EERR RODEO'!G123*(100%-T123))/(1+TASAS!$F$9)))</f>
        <v>0</v>
      </c>
      <c r="H123" s="131">
        <f>+('[1]N EERR RODEO'!H123*U123)+((('[1]N EERR RODEO'!H123*(100%-U123))/(1+TASAS!$G$9)))</f>
        <v>0</v>
      </c>
      <c r="I123" s="131">
        <f>+('[1]N EERR RODEO'!I123*V123)+((('[1]N EERR RODEO'!I123*(100%-V123))/(1+TASAS!$H$9)))</f>
        <v>0</v>
      </c>
      <c r="J123" s="131">
        <f>+('[1]N EERR RODEO'!J123*W123)+((('[1]N EERR RODEO'!J123*(100%-W123))/(1+TASAS!$I$9)))</f>
        <v>0</v>
      </c>
      <c r="K123" s="131">
        <f>+('[1]N EERR RODEO'!K123*X123)+((('[1]N EERR RODEO'!K123*(100%-X123))/(1+TASAS!$J$9)))</f>
        <v>0</v>
      </c>
      <c r="L123" s="131">
        <f>+('[1]N EERR RODEO'!L123*Y123)+((('[1]N EERR RODEO'!L123*(100%-Y123))/(1+TASAS!$K$9)))</f>
        <v>0</v>
      </c>
      <c r="M123" s="131">
        <f>+('[1]N EERR RODEO'!M123*Z123)+((('[1]N EERR RODEO'!M123*(100%-Z123))/(1+TASAS!$L$9)))</f>
        <v>0</v>
      </c>
      <c r="N123" s="131">
        <f>+('[1]N EERR RODEO'!N123*AA123)+((('[1]N EERR RODEO'!N123*(100%-AA123))/(1+TASAS!$M$9)))</f>
        <v>0</v>
      </c>
      <c r="O123" s="194">
        <f t="shared" si="21"/>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RODEO'!C124*P124)+((('[1]N EERR RODEO'!C124*(100%-P124))/(1+TASAS!$B$9)))</f>
        <v>0</v>
      </c>
      <c r="D124" s="131">
        <f>+('[1]N EERR RODEO'!D124*Q124)+((('[1]N EERR RODEO'!D124*(100%-Q124))/(1+TASAS!$C$9)))</f>
        <v>0</v>
      </c>
      <c r="E124" s="131">
        <f>+('[1]N EERR RODEO'!E124*R124)+((('[1]N EERR RODEO'!E124*(100%-R124))/(1+TASAS!$D$9)))</f>
        <v>0</v>
      </c>
      <c r="F124" s="131">
        <f>+('[1]N EERR RODEO'!F124*S124)+((('[1]N EERR RODEO'!F124*(100%-S124))/(1+TASAS!$E$9)))</f>
        <v>0</v>
      </c>
      <c r="G124" s="131">
        <f>+('[1]N EERR RODEO'!G124*T124)+((('[1]N EERR RODEO'!G124*(100%-T124))/(1+TASAS!$F$9)))</f>
        <v>0</v>
      </c>
      <c r="H124" s="131">
        <f>+('[1]N EERR RODEO'!H124*U124)+((('[1]N EERR RODEO'!H124*(100%-U124))/(1+TASAS!$G$9)))</f>
        <v>0</v>
      </c>
      <c r="I124" s="131">
        <f>+('[1]N EERR RODEO'!I124*V124)+((('[1]N EERR RODEO'!I124*(100%-V124))/(1+TASAS!$H$9)))</f>
        <v>0</v>
      </c>
      <c r="J124" s="131">
        <f>+('[1]N EERR RODEO'!J124*W124)+((('[1]N EERR RODEO'!J124*(100%-W124))/(1+TASAS!$I$9)))</f>
        <v>0</v>
      </c>
      <c r="K124" s="131">
        <f>+('[1]N EERR RODEO'!K124*X124)+((('[1]N EERR RODEO'!K124*(100%-X124))/(1+TASAS!$J$9)))</f>
        <v>0</v>
      </c>
      <c r="L124" s="131">
        <f>+('[1]N EERR RODEO'!L124*Y124)+((('[1]N EERR RODEO'!L124*(100%-Y124))/(1+TASAS!$K$9)))</f>
        <v>0</v>
      </c>
      <c r="M124" s="131">
        <f>+('[1]N EERR RODEO'!M124*Z124)+((('[1]N EERR RODEO'!M124*(100%-Z124))/(1+TASAS!$L$9)))</f>
        <v>0</v>
      </c>
      <c r="N124" s="131">
        <f>+('[1]N EERR RODEO'!N124*AA124)+((('[1]N EERR RODEO'!N124*(100%-AA124))/(1+TASAS!$M$9)))</f>
        <v>0</v>
      </c>
      <c r="O124" s="194">
        <f t="shared" si="21"/>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RODEO'!C125*P125)+((('[1]N EERR RODEO'!C125*(100%-P125))/(1+TASAS!$B$9)))</f>
        <v>0.92021477901831195</v>
      </c>
      <c r="D125" s="131">
        <f>+('[1]N EERR RODEO'!D125*Q125)+((('[1]N EERR RODEO'!D125*(100%-Q125))/(1+TASAS!$C$9)))</f>
        <v>0.6819201480321686</v>
      </c>
      <c r="E125" s="131">
        <f>+('[1]N EERR RODEO'!E125*R125)+((('[1]N EERR RODEO'!E125*(100%-R125))/(1+TASAS!$D$9)))</f>
        <v>0.79664781645095395</v>
      </c>
      <c r="F125" s="131">
        <f>+('[1]N EERR RODEO'!F125*S125)+((('[1]N EERR RODEO'!F125*(100%-S125))/(1+TASAS!$E$9)))</f>
        <v>0.95019135850525493</v>
      </c>
      <c r="G125" s="131">
        <f>+('[1]N EERR RODEO'!G125*T125)+((('[1]N EERR RODEO'!G125*(100%-T125))/(1+TASAS!$F$9)))</f>
        <v>0.74801163946891269</v>
      </c>
      <c r="H125" s="131">
        <f>+('[1]N EERR RODEO'!H125*U125)+((('[1]N EERR RODEO'!H125*(100%-U125))/(1+TASAS!$G$9)))</f>
        <v>0.67670455313797329</v>
      </c>
      <c r="I125" s="131">
        <f>+('[1]N EERR RODEO'!I125*V125)+((('[1]N EERR RODEO'!I125*(100%-V125))/(1+TASAS!$H$9)))</f>
        <v>0</v>
      </c>
      <c r="J125" s="131">
        <f>+('[1]N EERR RODEO'!J125*W125)+((('[1]N EERR RODEO'!J125*(100%-W125))/(1+TASAS!$I$9)))</f>
        <v>0</v>
      </c>
      <c r="K125" s="131">
        <f>+('[1]N EERR RODEO'!K125*X125)+((('[1]N EERR RODEO'!K125*(100%-X125))/(1+TASAS!$J$9)))</f>
        <v>0</v>
      </c>
      <c r="L125" s="131">
        <f>+('[1]N EERR RODEO'!L125*Y125)+((('[1]N EERR RODEO'!L125*(100%-Y125))/(1+TASAS!$K$9)))</f>
        <v>0</v>
      </c>
      <c r="M125" s="131">
        <f>+('[1]N EERR RODEO'!M125*Z125)+((('[1]N EERR RODEO'!M125*(100%-Z125))/(1+TASAS!$L$9)))</f>
        <v>0</v>
      </c>
      <c r="N125" s="131">
        <f>+('[1]N EERR RODEO'!N125*AA125)+((('[1]N EERR RODEO'!N125*(100%-AA125))/(1+TASAS!$M$9)))</f>
        <v>0</v>
      </c>
      <c r="O125" s="194">
        <f t="shared" si="21"/>
        <v>4.7736902946135755</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RODEO'!C126*P126)+((('[1]N EERR RODEO'!C126*(100%-P126))/(1+TASAS!$B$9)))</f>
        <v>0.36684237812216491</v>
      </c>
      <c r="D126" s="131">
        <f>+('[1]N EERR RODEO'!D126*Q126)+((('[1]N EERR RODEO'!D126*(100%-Q126))/(1+TASAS!$C$9)))</f>
        <v>0.27417408013664513</v>
      </c>
      <c r="E126" s="131">
        <f>+('[1]N EERR RODEO'!E126*R126)+((('[1]N EERR RODEO'!E126*(100%-R126))/(1+TASAS!$D$9)))</f>
        <v>0.31724913044507019</v>
      </c>
      <c r="F126" s="131">
        <f>+('[1]N EERR RODEO'!F126*S126)+((('[1]N EERR RODEO'!F126*(100%-S126))/(1+TASAS!$E$9)))</f>
        <v>0.38157290774620473</v>
      </c>
      <c r="G126" s="131">
        <f>+('[1]N EERR RODEO'!G126*T126)+((('[1]N EERR RODEO'!G126*(100%-T126))/(1+TASAS!$F$9)))</f>
        <v>0.29767810142130202</v>
      </c>
      <c r="H126" s="131">
        <f>+('[1]N EERR RODEO'!H126*U126)+((('[1]N EERR RODEO'!H126*(100%-U126))/(1+TASAS!$G$9)))</f>
        <v>0.27068182125518936</v>
      </c>
      <c r="I126" s="131">
        <f>+('[1]N EERR RODEO'!I126*V126)+((('[1]N EERR RODEO'!I126*(100%-V126))/(1+TASAS!$H$9)))</f>
        <v>0</v>
      </c>
      <c r="J126" s="131">
        <f>+('[1]N EERR RODEO'!J126*W126)+((('[1]N EERR RODEO'!J126*(100%-W126))/(1+TASAS!$I$9)))</f>
        <v>0</v>
      </c>
      <c r="K126" s="131">
        <f>+('[1]N EERR RODEO'!K126*X126)+((('[1]N EERR RODEO'!K126*(100%-X126))/(1+TASAS!$J$9)))</f>
        <v>0</v>
      </c>
      <c r="L126" s="131">
        <f>+('[1]N EERR RODEO'!L126*Y126)+((('[1]N EERR RODEO'!L126*(100%-Y126))/(1+TASAS!$K$9)))</f>
        <v>0</v>
      </c>
      <c r="M126" s="131">
        <f>+('[1]N EERR RODEO'!M126*Z126)+((('[1]N EERR RODEO'!M126*(100%-Z126))/(1+TASAS!$L$9)))</f>
        <v>0</v>
      </c>
      <c r="N126" s="131">
        <f>+('[1]N EERR RODEO'!N126*AA126)+((('[1]N EERR RODEO'!N126*(100%-AA126))/(1+TASAS!$M$9)))</f>
        <v>0</v>
      </c>
      <c r="O126" s="194">
        <f t="shared" si="21"/>
        <v>1.9081984191265762</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RODEO'!C127*P127)+((('[1]N EERR RODEO'!C127*(100%-P127))/(1+TASAS!$B$9)))</f>
        <v>3.3513227425058791</v>
      </c>
      <c r="D127" s="131">
        <f>+('[1]N EERR RODEO'!D127*Q127)+((('[1]N EERR RODEO'!D127*(100%-Q127))/(1+TASAS!$C$9)))</f>
        <v>3.0862159276919794</v>
      </c>
      <c r="E127" s="131">
        <f>+('[1]N EERR RODEO'!E127*R127)+((('[1]N EERR RODEO'!E127*(100%-R127))/(1+TASAS!$D$9)))</f>
        <v>3.4474405508364292</v>
      </c>
      <c r="F127" s="131">
        <f>+('[1]N EERR RODEO'!F127*S127)+((('[1]N EERR RODEO'!F127*(100%-S127))/(1+TASAS!$E$9)))</f>
        <v>3.3892652393927598</v>
      </c>
      <c r="G127" s="131">
        <f>+('[1]N EERR RODEO'!G127*T127)+((('[1]N EERR RODEO'!G127*(100%-T127))/(1+TASAS!$F$9)))</f>
        <v>3.6637304790314089</v>
      </c>
      <c r="H127" s="131">
        <f>+('[1]N EERR RODEO'!H127*U127)+((('[1]N EERR RODEO'!H127*(100%-U127))/(1+TASAS!$G$9)))</f>
        <v>3.1128409444346774</v>
      </c>
      <c r="I127" s="131">
        <f>+('[1]N EERR RODEO'!I127*V127)+((('[1]N EERR RODEO'!I127*(100%-V127))/(1+TASAS!$H$9)))</f>
        <v>0</v>
      </c>
      <c r="J127" s="131">
        <f>+('[1]N EERR RODEO'!J127*W127)+((('[1]N EERR RODEO'!J127*(100%-W127))/(1+TASAS!$I$9)))</f>
        <v>0</v>
      </c>
      <c r="K127" s="131">
        <f>+('[1]N EERR RODEO'!K127*X127)+((('[1]N EERR RODEO'!K127*(100%-X127))/(1+TASAS!$J$9)))</f>
        <v>0</v>
      </c>
      <c r="L127" s="131">
        <f>+('[1]N EERR RODEO'!L127*Y127)+((('[1]N EERR RODEO'!L127*(100%-Y127))/(1+TASAS!$K$9)))</f>
        <v>0</v>
      </c>
      <c r="M127" s="131">
        <f>+('[1]N EERR RODEO'!M127*Z127)+((('[1]N EERR RODEO'!M127*(100%-Z127))/(1+TASAS!$L$9)))</f>
        <v>0</v>
      </c>
      <c r="N127" s="131">
        <f>+('[1]N EERR RODEO'!N127*AA127)+((('[1]N EERR RODEO'!N127*(100%-AA127))/(1+TASAS!$M$9)))</f>
        <v>0</v>
      </c>
      <c r="O127" s="194">
        <f t="shared" si="21"/>
        <v>20.050815883893133</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RODEO'!C128*P128)+((('[1]N EERR RODEO'!C128*(100%-P128))/(1+TASAS!$B$9)))</f>
        <v>7.1938412116499117</v>
      </c>
      <c r="D128" s="131">
        <f>+('[1]N EERR RODEO'!D128*Q128)+((('[1]N EERR RODEO'!D128*(100%-Q128))/(1+TASAS!$C$9)))</f>
        <v>0</v>
      </c>
      <c r="E128" s="131">
        <f>+('[1]N EERR RODEO'!E128*R128)+((('[1]N EERR RODEO'!E128*(100%-R128))/(1+TASAS!$D$9)))</f>
        <v>0</v>
      </c>
      <c r="F128" s="131">
        <f>+('[1]N EERR RODEO'!F128*S128)+((('[1]N EERR RODEO'!F128*(100%-S128))/(1+TASAS!$E$9)))</f>
        <v>8.9407769560140125</v>
      </c>
      <c r="G128" s="131">
        <f>+('[1]N EERR RODEO'!G128*T128)+((('[1]N EERR RODEO'!G128*(100%-T128))/(1+TASAS!$F$9)))</f>
        <v>0</v>
      </c>
      <c r="H128" s="131">
        <f>+('[1]N EERR RODEO'!H128*U128)+((('[1]N EERR RODEO'!H128*(100%-U128))/(1+TASAS!$G$9)))</f>
        <v>0</v>
      </c>
      <c r="I128" s="131">
        <f>+('[1]N EERR RODEO'!I128*V128)+((('[1]N EERR RODEO'!I128*(100%-V128))/(1+TASAS!$H$9)))</f>
        <v>0</v>
      </c>
      <c r="J128" s="131">
        <f>+('[1]N EERR RODEO'!J128*W128)+((('[1]N EERR RODEO'!J128*(100%-W128))/(1+TASAS!$I$9)))</f>
        <v>0</v>
      </c>
      <c r="K128" s="131">
        <f>+('[1]N EERR RODEO'!K128*X128)+((('[1]N EERR RODEO'!K128*(100%-X128))/(1+TASAS!$J$9)))</f>
        <v>0</v>
      </c>
      <c r="L128" s="131">
        <f>+('[1]N EERR RODEO'!L128*Y128)+((('[1]N EERR RODEO'!L128*(100%-Y128))/(1+TASAS!$K$9)))</f>
        <v>0</v>
      </c>
      <c r="M128" s="131">
        <f>+('[1]N EERR RODEO'!M128*Z128)+((('[1]N EERR RODEO'!M128*(100%-Z128))/(1+TASAS!$L$9)))</f>
        <v>0</v>
      </c>
      <c r="N128" s="131">
        <f>+('[1]N EERR RODEO'!N128*AA128)+((('[1]N EERR RODEO'!N128*(100%-AA128))/(1+TASAS!$M$9)))</f>
        <v>0</v>
      </c>
      <c r="O128" s="194">
        <f t="shared" si="21"/>
        <v>16.134618167663923</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RODEO'!C129*P129)+((('[1]N EERR RODEO'!C129*(100%-P129))/(1+TASAS!$B$9)))</f>
        <v>0</v>
      </c>
      <c r="D129" s="131">
        <f>+('[1]N EERR RODEO'!D129*Q129)+((('[1]N EERR RODEO'!D129*(100%-Q129))/(1+TASAS!$C$9)))</f>
        <v>0</v>
      </c>
      <c r="E129" s="131">
        <f>+('[1]N EERR RODEO'!E129*R129)+((('[1]N EERR RODEO'!E129*(100%-R129))/(1+TASAS!$D$9)))</f>
        <v>0</v>
      </c>
      <c r="F129" s="131">
        <f>+('[1]N EERR RODEO'!F129*S129)+((('[1]N EERR RODEO'!F129*(100%-S129))/(1+TASAS!$E$9)))</f>
        <v>0</v>
      </c>
      <c r="G129" s="131">
        <f>+('[1]N EERR RODEO'!G129*T129)+((('[1]N EERR RODEO'!G129*(100%-T129))/(1+TASAS!$F$9)))</f>
        <v>0</v>
      </c>
      <c r="H129" s="131">
        <f>+('[1]N EERR RODEO'!H129*U129)+((('[1]N EERR RODEO'!H129*(100%-U129))/(1+TASAS!$G$9)))</f>
        <v>0</v>
      </c>
      <c r="I129" s="131">
        <f>+('[1]N EERR RODEO'!I129*V129)+((('[1]N EERR RODEO'!I129*(100%-V129))/(1+TASAS!$H$9)))</f>
        <v>0</v>
      </c>
      <c r="J129" s="131">
        <f>+('[1]N EERR RODEO'!J129*W129)+((('[1]N EERR RODEO'!J129*(100%-W129))/(1+TASAS!$I$9)))</f>
        <v>0</v>
      </c>
      <c r="K129" s="131">
        <f>+('[1]N EERR RODEO'!K129*X129)+((('[1]N EERR RODEO'!K129*(100%-X129))/(1+TASAS!$J$9)))</f>
        <v>0</v>
      </c>
      <c r="L129" s="131">
        <f>+('[1]N EERR RODEO'!L129*Y129)+((('[1]N EERR RODEO'!L129*(100%-Y129))/(1+TASAS!$K$9)))</f>
        <v>0</v>
      </c>
      <c r="M129" s="131">
        <f>+('[1]N EERR RODEO'!M129*Z129)+((('[1]N EERR RODEO'!M129*(100%-Z129))/(1+TASAS!$L$9)))</f>
        <v>0</v>
      </c>
      <c r="N129" s="131">
        <f>+('[1]N EERR RODEO'!N129*AA129)+((('[1]N EERR RODEO'!N129*(100%-AA129))/(1+TASAS!$M$9)))</f>
        <v>0</v>
      </c>
      <c r="O129" s="194">
        <f t="shared" si="21"/>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RODEO'!C130*P130)+((('[1]N EERR RODEO'!C130*(100%-P130))/(1+TASAS!$B$9)))</f>
        <v>61.368377492640136</v>
      </c>
      <c r="D130" s="131">
        <f>+('[1]N EERR RODEO'!D130*Q130)+((('[1]N EERR RODEO'!D130*(100%-Q130))/(1+TASAS!$C$9)))</f>
        <v>0</v>
      </c>
      <c r="E130" s="131">
        <f>+('[1]N EERR RODEO'!E130*R130)+((('[1]N EERR RODEO'!E130*(100%-R130))/(1+TASAS!$D$9)))</f>
        <v>89.464254785509794</v>
      </c>
      <c r="F130" s="131">
        <f>+('[1]N EERR RODEO'!F130*S130)+((('[1]N EERR RODEO'!F130*(100%-S130))/(1+TASAS!$E$9)))</f>
        <v>0</v>
      </c>
      <c r="G130" s="131">
        <f>+('[1]N EERR RODEO'!G130*T130)+((('[1]N EERR RODEO'!G130*(100%-T130))/(1+TASAS!$F$9)))</f>
        <v>0</v>
      </c>
      <c r="H130" s="131">
        <f>+('[1]N EERR RODEO'!H130*U130)+((('[1]N EERR RODEO'!H130*(100%-U130))/(1+TASAS!$G$9)))</f>
        <v>101.02800916848096</v>
      </c>
      <c r="I130" s="131">
        <f>+('[1]N EERR RODEO'!I130*V130)+((('[1]N EERR RODEO'!I130*(100%-V130))/(1+TASAS!$H$9)))</f>
        <v>0</v>
      </c>
      <c r="J130" s="131">
        <f>+('[1]N EERR RODEO'!J130*W130)+((('[1]N EERR RODEO'!J130*(100%-W130))/(1+TASAS!$I$9)))</f>
        <v>0</v>
      </c>
      <c r="K130" s="131">
        <f>+('[1]N EERR RODEO'!K130*X130)+((('[1]N EERR RODEO'!K130*(100%-X130))/(1+TASAS!$J$9)))</f>
        <v>0</v>
      </c>
      <c r="L130" s="131">
        <f>+('[1]N EERR RODEO'!L130*Y130)+((('[1]N EERR RODEO'!L130*(100%-Y130))/(1+TASAS!$K$9)))</f>
        <v>0</v>
      </c>
      <c r="M130" s="131">
        <f>+('[1]N EERR RODEO'!M130*Z130)+((('[1]N EERR RODEO'!M130*(100%-Z130))/(1+TASAS!$L$9)))</f>
        <v>0</v>
      </c>
      <c r="N130" s="131">
        <f>+('[1]N EERR RODEO'!N130*AA130)+((('[1]N EERR RODEO'!N130*(100%-AA130))/(1+TASAS!$M$9)))</f>
        <v>0</v>
      </c>
      <c r="O130" s="194">
        <f t="shared" si="21"/>
        <v>251.86064144663089</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RODEO'!C131*P131)+((('[1]N EERR RODEO'!C131*(100%-P131))/(1+TASAS!$B$9)))</f>
        <v>7.9710496398748383</v>
      </c>
      <c r="D131" s="131">
        <f>+('[1]N EERR RODEO'!D131*Q131)+((('[1]N EERR RODEO'!D131*(100%-Q131))/(1+TASAS!$C$9)))</f>
        <v>47.628958792968476</v>
      </c>
      <c r="E131" s="131">
        <f>+('[1]N EERR RODEO'!E131*R131)+((('[1]N EERR RODEO'!E131*(100%-R131))/(1+TASAS!$D$9)))</f>
        <v>63.449826089014039</v>
      </c>
      <c r="F131" s="131">
        <f>+('[1]N EERR RODEO'!F131*S131)+((('[1]N EERR RODEO'!F131*(100%-S131))/(1+TASAS!$E$9)))</f>
        <v>75.401799299338265</v>
      </c>
      <c r="G131" s="131">
        <f>+('[1]N EERR RODEO'!G131*T131)+((('[1]N EERR RODEO'!G131*(100%-T131))/(1+TASAS!$F$9)))</f>
        <v>111.72851406679534</v>
      </c>
      <c r="H131" s="131">
        <f>+('[1]N EERR RODEO'!H131*U131)+((('[1]N EERR RODEO'!H131*(100%-U131))/(1+TASAS!$G$9)))</f>
        <v>78.02005436178986</v>
      </c>
      <c r="I131" s="131">
        <f>+('[1]N EERR RODEO'!I131*V131)+((('[1]N EERR RODEO'!I131*(100%-V131))/(1+TASAS!$H$9)))</f>
        <v>0</v>
      </c>
      <c r="J131" s="131">
        <f>+('[1]N EERR RODEO'!J131*W131)+((('[1]N EERR RODEO'!J131*(100%-W131))/(1+TASAS!$I$9)))</f>
        <v>0</v>
      </c>
      <c r="K131" s="131">
        <f>+('[1]N EERR RODEO'!K131*X131)+((('[1]N EERR RODEO'!K131*(100%-X131))/(1+TASAS!$J$9)))</f>
        <v>0</v>
      </c>
      <c r="L131" s="131">
        <f>+('[1]N EERR RODEO'!L131*Y131)+((('[1]N EERR RODEO'!L131*(100%-Y131))/(1+TASAS!$K$9)))</f>
        <v>0</v>
      </c>
      <c r="M131" s="131">
        <f>+('[1]N EERR RODEO'!M131*Z131)+((('[1]N EERR RODEO'!M131*(100%-Z131))/(1+TASAS!$L$9)))</f>
        <v>0</v>
      </c>
      <c r="N131" s="131">
        <f>+('[1]N EERR RODEO'!N131*AA131)+((('[1]N EERR RODEO'!N131*(100%-AA131))/(1+TASAS!$M$9)))</f>
        <v>0</v>
      </c>
      <c r="O131" s="194">
        <f t="shared" si="21"/>
        <v>384.20020224978083</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RODEO'!C132*P132)+((('[1]N EERR RODEO'!C132*(100%-P132))/(1+TASAS!$B$9)))</f>
        <v>0</v>
      </c>
      <c r="D132" s="131">
        <f>+('[1]N EERR RODEO'!D132*Q132)+((('[1]N EERR RODEO'!D132*(100%-Q132))/(1+TASAS!$C$9)))</f>
        <v>0</v>
      </c>
      <c r="E132" s="131">
        <f>+('[1]N EERR RODEO'!E132*R132)+((('[1]N EERR RODEO'!E132*(100%-R132))/(1+TASAS!$D$9)))</f>
        <v>0</v>
      </c>
      <c r="F132" s="131">
        <f>+('[1]N EERR RODEO'!F132*S132)+((('[1]N EERR RODEO'!F132*(100%-S132))/(1+TASAS!$E$9)))</f>
        <v>0</v>
      </c>
      <c r="G132" s="131">
        <f>+('[1]N EERR RODEO'!G132*T132)+((('[1]N EERR RODEO'!G132*(100%-T132))/(1+TASAS!$F$9)))</f>
        <v>0</v>
      </c>
      <c r="H132" s="131">
        <f>+('[1]N EERR RODEO'!H132*U132)+((('[1]N EERR RODEO'!H132*(100%-U132))/(1+TASAS!$G$9)))</f>
        <v>0</v>
      </c>
      <c r="I132" s="131">
        <f>+('[1]N EERR RODEO'!I132*V132)+((('[1]N EERR RODEO'!I132*(100%-V132))/(1+TASAS!$H$9)))</f>
        <v>0</v>
      </c>
      <c r="J132" s="131">
        <f>+('[1]N EERR RODEO'!J132*W132)+((('[1]N EERR RODEO'!J132*(100%-W132))/(1+TASAS!$I$9)))</f>
        <v>0</v>
      </c>
      <c r="K132" s="131">
        <f>+('[1]N EERR RODEO'!K132*X132)+((('[1]N EERR RODEO'!K132*(100%-X132))/(1+TASAS!$J$9)))</f>
        <v>0</v>
      </c>
      <c r="L132" s="131">
        <f>+('[1]N EERR RODEO'!L132*Y132)+((('[1]N EERR RODEO'!L132*(100%-Y132))/(1+TASAS!$K$9)))</f>
        <v>0</v>
      </c>
      <c r="M132" s="131">
        <f>+('[1]N EERR RODEO'!M132*Z132)+((('[1]N EERR RODEO'!M132*(100%-Z132))/(1+TASAS!$L$9)))</f>
        <v>0</v>
      </c>
      <c r="N132" s="131">
        <f>+('[1]N EERR RODEO'!N132*AA132)+((('[1]N EERR RODEO'!N132*(100%-AA132))/(1+TASAS!$M$9)))</f>
        <v>0</v>
      </c>
      <c r="O132" s="194">
        <f t="shared" si="21"/>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RODEO'!C133*P133)+((('[1]N EERR RODEO'!C133*(100%-P133))/(1+TASAS!$B$9)))</f>
        <v>245.49216297283792</v>
      </c>
      <c r="D133" s="131">
        <f>+('[1]N EERR RODEO'!D133*Q133)+((('[1]N EERR RODEO'!D133*(100%-Q133))/(1+TASAS!$C$9)))</f>
        <v>29.526439399331011</v>
      </c>
      <c r="E133" s="131">
        <f>+('[1]N EERR RODEO'!E133*R133)+((('[1]N EERR RODEO'!E133*(100%-R133))/(1+TASAS!$D$9)))</f>
        <v>17.483952077861645</v>
      </c>
      <c r="F133" s="131">
        <f>+('[1]N EERR RODEO'!F133*S133)+((('[1]N EERR RODEO'!F133*(100%-S133))/(1+TASAS!$E$9)))</f>
        <v>62.847302452316072</v>
      </c>
      <c r="G133" s="131">
        <f>+('[1]N EERR RODEO'!G133*T133)+((('[1]N EERR RODEO'!G133*(100%-T133))/(1+TASAS!$F$9)))</f>
        <v>42.346618120138032</v>
      </c>
      <c r="H133" s="131">
        <f>+('[1]N EERR RODEO'!H133*U133)+((('[1]N EERR RODEO'!H133*(100%-U133))/(1+TASAS!$G$9)))</f>
        <v>27.6971192984354</v>
      </c>
      <c r="I133" s="131">
        <f>+('[1]N EERR RODEO'!I133*V133)+((('[1]N EERR RODEO'!I133*(100%-V133))/(1+TASAS!$H$9)))</f>
        <v>0</v>
      </c>
      <c r="J133" s="131">
        <f>+('[1]N EERR RODEO'!J133*W133)+((('[1]N EERR RODEO'!J133*(100%-W133))/(1+TASAS!$I$9)))</f>
        <v>0</v>
      </c>
      <c r="K133" s="131">
        <f>+('[1]N EERR RODEO'!K133*X133)+((('[1]N EERR RODEO'!K133*(100%-X133))/(1+TASAS!$J$9)))</f>
        <v>0</v>
      </c>
      <c r="L133" s="131">
        <f>+('[1]N EERR RODEO'!L133*Y133)+((('[1]N EERR RODEO'!L133*(100%-Y133))/(1+TASAS!$K$9)))</f>
        <v>0</v>
      </c>
      <c r="M133" s="131">
        <f>+('[1]N EERR RODEO'!M133*Z133)+((('[1]N EERR RODEO'!M133*(100%-Z133))/(1+TASAS!$L$9)))</f>
        <v>0</v>
      </c>
      <c r="N133" s="131">
        <f>+('[1]N EERR RODEO'!N133*AA133)+((('[1]N EERR RODEO'!N133*(100%-AA133))/(1+TASAS!$M$9)))</f>
        <v>0</v>
      </c>
      <c r="O133" s="194">
        <f t="shared" si="21"/>
        <v>425.39359432092004</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RODEO'!C134*P134)+((('[1]N EERR RODEO'!C134*(100%-P134))/(1+TASAS!$B$9)))</f>
        <v>0</v>
      </c>
      <c r="D134" s="131">
        <f>+('[1]N EERR RODEO'!D134*Q134)+((('[1]N EERR RODEO'!D134*(100%-Q134))/(1+TASAS!$C$9)))</f>
        <v>0</v>
      </c>
      <c r="E134" s="131">
        <f>+('[1]N EERR RODEO'!E134*R134)+((('[1]N EERR RODEO'!E134*(100%-R134))/(1+TASAS!$D$9)))</f>
        <v>120</v>
      </c>
      <c r="F134" s="131">
        <f>+('[1]N EERR RODEO'!F134*S134)+((('[1]N EERR RODEO'!F134*(100%-S134))/(1+TASAS!$E$9)))</f>
        <v>0</v>
      </c>
      <c r="G134" s="131">
        <f>+('[1]N EERR RODEO'!G134*T134)+((('[1]N EERR RODEO'!G134*(100%-T134))/(1+TASAS!$F$9)))</f>
        <v>0</v>
      </c>
      <c r="H134" s="131">
        <f>+('[1]N EERR RODEO'!H134*U134)+((('[1]N EERR RODEO'!H134*(100%-U134))/(1+TASAS!$G$9)))</f>
        <v>0</v>
      </c>
      <c r="I134" s="131">
        <f>+('[1]N EERR RODEO'!I134*V134)+((('[1]N EERR RODEO'!I134*(100%-V134))/(1+TASAS!$H$9)))</f>
        <v>0</v>
      </c>
      <c r="J134" s="131">
        <f>+('[1]N EERR RODEO'!J134*W134)+((('[1]N EERR RODEO'!J134*(100%-W134))/(1+TASAS!$I$9)))</f>
        <v>0</v>
      </c>
      <c r="K134" s="131">
        <f>+('[1]N EERR RODEO'!K134*X134)+((('[1]N EERR RODEO'!K134*(100%-X134))/(1+TASAS!$J$9)))</f>
        <v>0</v>
      </c>
      <c r="L134" s="131">
        <f>+('[1]N EERR RODEO'!L134*Y134)+((('[1]N EERR RODEO'!L134*(100%-Y134))/(1+TASAS!$K$9)))</f>
        <v>0</v>
      </c>
      <c r="M134" s="131">
        <f>+('[1]N EERR RODEO'!M134*Z134)+((('[1]N EERR RODEO'!M134*(100%-Z134))/(1+TASAS!$L$9)))</f>
        <v>0</v>
      </c>
      <c r="N134" s="131">
        <f>+('[1]N EERR RODEO'!N134*AA134)+((('[1]N EERR RODEO'!N134*(100%-AA134))/(1+TASAS!$M$9)))</f>
        <v>0</v>
      </c>
      <c r="O134" s="194">
        <f t="shared" si="21"/>
        <v>120</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RODEO'!C135*P135)+((('[1]N EERR RODEO'!C135*(100%-P135))/(1+TASAS!$B$9)))</f>
        <v>0</v>
      </c>
      <c r="D135" s="131">
        <f>+('[1]N EERR RODEO'!D135*Q135)+((('[1]N EERR RODEO'!D135*(100%-Q135))/(1+TASAS!$C$9)))</f>
        <v>0</v>
      </c>
      <c r="E135" s="131">
        <f>+('[1]N EERR RODEO'!E135*R135)+((('[1]N EERR RODEO'!E135*(100%-R135))/(1+TASAS!$D$9)))</f>
        <v>0</v>
      </c>
      <c r="F135" s="131">
        <f>+('[1]N EERR RODEO'!F135*S135)+((('[1]N EERR RODEO'!F135*(100%-S135))/(1+TASAS!$E$9)))</f>
        <v>0</v>
      </c>
      <c r="G135" s="131">
        <f>+('[1]N EERR RODEO'!G135*T135)+((('[1]N EERR RODEO'!G135*(100%-T135))/(1+TASAS!$F$9)))</f>
        <v>0</v>
      </c>
      <c r="H135" s="131">
        <f>+('[1]N EERR RODEO'!H135*U135)+((('[1]N EERR RODEO'!H135*(100%-U135))/(1+TASAS!$G$9)))</f>
        <v>0</v>
      </c>
      <c r="I135" s="131">
        <f>+('[1]N EERR RODEO'!I135*V135)+((('[1]N EERR RODEO'!I135*(100%-V135))/(1+TASAS!$H$9)))</f>
        <v>0</v>
      </c>
      <c r="J135" s="131">
        <f>+('[1]N EERR RODEO'!J135*W135)+((('[1]N EERR RODEO'!J135*(100%-W135))/(1+TASAS!$I$9)))</f>
        <v>0</v>
      </c>
      <c r="K135" s="131">
        <f>+('[1]N EERR RODEO'!K135*X135)+((('[1]N EERR RODEO'!K135*(100%-X135))/(1+TASAS!$J$9)))</f>
        <v>0</v>
      </c>
      <c r="L135" s="131">
        <f>+('[1]N EERR RODEO'!L135*Y135)+((('[1]N EERR RODEO'!L135*(100%-Y135))/(1+TASAS!$K$9)))</f>
        <v>0</v>
      </c>
      <c r="M135" s="131">
        <f>+('[1]N EERR RODEO'!M135*Z135)+((('[1]N EERR RODEO'!M135*(100%-Z135))/(1+TASAS!$L$9)))</f>
        <v>0</v>
      </c>
      <c r="N135" s="131">
        <f>+('[1]N EERR RODEO'!N135*AA135)+((('[1]N EERR RODEO'!N135*(100%-AA135))/(1+TASAS!$M$9)))</f>
        <v>0</v>
      </c>
      <c r="O135" s="194">
        <f t="shared" si="21"/>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RODEO'!C136*P136)+((('[1]N EERR RODEO'!C136*(100%-P136))/(1+TASAS!$B$9)))</f>
        <v>150.15666833305565</v>
      </c>
      <c r="D136" s="131">
        <f>+('[1]N EERR RODEO'!D136*Q136)+((('[1]N EERR RODEO'!D136*(100%-Q136))/(1+TASAS!$C$9)))</f>
        <v>158.17735392498756</v>
      </c>
      <c r="E136" s="131">
        <f>+('[1]N EERR RODEO'!E136*R136)+((('[1]N EERR RODEO'!E136*(100%-R136))/(1+TASAS!$D$9)))</f>
        <v>143.11460773410943</v>
      </c>
      <c r="F136" s="131">
        <f>+('[1]N EERR RODEO'!F136*S136)+((('[1]N EERR RODEO'!F136*(100%-S136))/(1+TASAS!$E$9)))</f>
        <v>175.82281043207473</v>
      </c>
      <c r="G136" s="131">
        <f>+('[1]N EERR RODEO'!G136*T136)+((('[1]N EERR RODEO'!G136*(100%-T136))/(1+TASAS!$F$9)))</f>
        <v>205.70320085395099</v>
      </c>
      <c r="H136" s="131">
        <f>+('[1]N EERR RODEO'!H136*U136)+((('[1]N EERR RODEO'!H136*(100%-U136))/(1+TASAS!$G$9)))</f>
        <v>266.70120623673063</v>
      </c>
      <c r="I136" s="131">
        <f>+('[1]N EERR RODEO'!I136*V136)+((('[1]N EERR RODEO'!I136*(100%-V136))/(1+TASAS!$H$9)))</f>
        <v>0</v>
      </c>
      <c r="J136" s="131">
        <f>+('[1]N EERR RODEO'!J136*W136)+((('[1]N EERR RODEO'!J136*(100%-W136))/(1+TASAS!$I$9)))</f>
        <v>0</v>
      </c>
      <c r="K136" s="131">
        <f>+('[1]N EERR RODEO'!K136*X136)+((('[1]N EERR RODEO'!K136*(100%-X136))/(1+TASAS!$J$9)))</f>
        <v>0</v>
      </c>
      <c r="L136" s="131">
        <f>+('[1]N EERR RODEO'!L136*Y136)+((('[1]N EERR RODEO'!L136*(100%-Y136))/(1+TASAS!$K$9)))</f>
        <v>0</v>
      </c>
      <c r="M136" s="131">
        <f>+('[1]N EERR RODEO'!M136*Z136)+((('[1]N EERR RODEO'!M136*(100%-Z136))/(1+TASAS!$L$9)))</f>
        <v>0</v>
      </c>
      <c r="N136" s="131">
        <f>+('[1]N EERR RODEO'!N136*AA136)+((('[1]N EERR RODEO'!N136*(100%-AA136))/(1+TASAS!$M$9)))</f>
        <v>0</v>
      </c>
      <c r="O136" s="194">
        <f t="shared" si="21"/>
        <v>1099.675847514909</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f>+('[1]N EERR RODEO'!C137*P137)+((('[1]N EERR RODEO'!C137*(100%-P137))/(1+TASAS!$B$9)))</f>
        <v>0</v>
      </c>
      <c r="D137" s="131">
        <f>+('[1]N EERR RODEO'!D137*Q137)+((('[1]N EERR RODEO'!D137*(100%-Q137))/(1+TASAS!$C$9)))</f>
        <v>0</v>
      </c>
      <c r="E137" s="131">
        <f>+('[1]N EERR RODEO'!E137*R137)+((('[1]N EERR RODEO'!E137*(100%-R137))/(1+TASAS!$D$9)))</f>
        <v>0</v>
      </c>
      <c r="F137" s="131">
        <f>+('[1]N EERR RODEO'!F137*S137)+((('[1]N EERR RODEO'!F137*(100%-S137))/(1+TASAS!$E$9)))</f>
        <v>0</v>
      </c>
      <c r="G137" s="131">
        <f>+('[1]N EERR RODEO'!G137*T137)+((('[1]N EERR RODEO'!G137*(100%-T137))/(1+TASAS!$F$9)))</f>
        <v>0</v>
      </c>
      <c r="H137" s="131">
        <f>+('[1]N EERR RODEO'!H137*U137)+((('[1]N EERR RODEO'!H137*(100%-U137))/(1+TASAS!$G$9)))</f>
        <v>0</v>
      </c>
      <c r="I137" s="131">
        <f>+('[1]N EERR RODEO'!I137*V137)+((('[1]N EERR RODEO'!I137*(100%-V137))/(1+TASAS!$H$9)))</f>
        <v>0</v>
      </c>
      <c r="J137" s="131">
        <f>+('[1]N EERR RODEO'!J137*W137)+((('[1]N EERR RODEO'!J137*(100%-W137))/(1+TASAS!$I$9)))</f>
        <v>0</v>
      </c>
      <c r="K137" s="131">
        <f>+('[1]N EERR RODEO'!K137*X137)+((('[1]N EERR RODEO'!K137*(100%-X137))/(1+TASAS!$J$9)))</f>
        <v>0</v>
      </c>
      <c r="L137" s="131">
        <f>+('[1]N EERR RODEO'!L137*Y137)+((('[1]N EERR RODEO'!L137*(100%-Y137))/(1+TASAS!$K$9)))</f>
        <v>0</v>
      </c>
      <c r="M137" s="131">
        <f>+('[1]N EERR RODEO'!M137*Z137)+((('[1]N EERR RODEO'!M137*(100%-Z137))/(1+TASAS!$L$9)))</f>
        <v>0</v>
      </c>
      <c r="N137" s="131">
        <f>+('[1]N EERR RODEO'!N137*AA137)+((('[1]N EERR RODEO'!N137*(100%-AA137))/(1+TASAS!$M$9)))</f>
        <v>0</v>
      </c>
      <c r="O137" s="194">
        <f t="shared" si="21"/>
        <v>0</v>
      </c>
      <c r="P137" s="303"/>
      <c r="Q137" s="303"/>
      <c r="R137" s="303"/>
      <c r="S137" s="303"/>
      <c r="T137" s="303"/>
      <c r="U137" s="303"/>
      <c r="V137" s="303"/>
      <c r="W137" s="303"/>
      <c r="X137" s="303"/>
      <c r="Y137" s="303"/>
      <c r="Z137" s="303"/>
      <c r="AA137" s="303"/>
    </row>
    <row r="138" spans="1:27" outlineLevel="1" x14ac:dyDescent="0.3">
      <c r="A138" s="203"/>
      <c r="B138" s="131"/>
      <c r="C138" s="131">
        <f>+('[1]N EERR RODEO'!C138*P138)+((('[1]N EERR RODEO'!C138*(100%-P138))/(1+TASAS!$B$9)))</f>
        <v>0</v>
      </c>
      <c r="D138" s="131">
        <f>+('[1]N EERR RODEO'!D138*Q138)+((('[1]N EERR RODEO'!D138*(100%-Q138))/(1+TASAS!$C$9)))</f>
        <v>0</v>
      </c>
      <c r="E138" s="131">
        <f>+('[1]N EERR RODEO'!E138*R138)+((('[1]N EERR RODEO'!E138*(100%-R138))/(1+TASAS!$D$9)))</f>
        <v>0</v>
      </c>
      <c r="F138" s="131">
        <f>+('[1]N EERR RODEO'!F138*S138)+((('[1]N EERR RODEO'!F138*(100%-S138))/(1+TASAS!$E$9)))</f>
        <v>0</v>
      </c>
      <c r="G138" s="131">
        <f>+('[1]N EERR RODEO'!G138*T138)+((('[1]N EERR RODEO'!G138*(100%-T138))/(1+TASAS!$F$9)))</f>
        <v>0</v>
      </c>
      <c r="H138" s="131">
        <f>+('[1]N EERR RODEO'!H138*U138)+((('[1]N EERR RODEO'!H138*(100%-U138))/(1+TASAS!$G$9)))</f>
        <v>0</v>
      </c>
      <c r="I138" s="131">
        <f>+('[1]N EERR RODEO'!I138*V138)+((('[1]N EERR RODEO'!I138*(100%-V138))/(1+TASAS!$H$9)))</f>
        <v>0</v>
      </c>
      <c r="J138" s="131">
        <f>+('[1]N EERR RODEO'!J138*W138)+((('[1]N EERR RODEO'!J138*(100%-W138))/(1+TASAS!$I$9)))</f>
        <v>0</v>
      </c>
      <c r="K138" s="131">
        <f>+('[1]N EERR RODEO'!K138*X138)+((('[1]N EERR RODEO'!K138*(100%-X138))/(1+TASAS!$J$9)))</f>
        <v>0</v>
      </c>
      <c r="L138" s="131">
        <f>+('[1]N EERR RODEO'!L138*Y138)+((('[1]N EERR RODEO'!L138*(100%-Y138))/(1+TASAS!$K$9)))</f>
        <v>0</v>
      </c>
      <c r="M138" s="131">
        <f>+('[1]N EERR RODEO'!M138*Z138)+((('[1]N EERR RODEO'!M138*(100%-Z138))/(1+TASAS!$L$9)))</f>
        <v>0</v>
      </c>
      <c r="N138" s="131">
        <f>+('[1]N EERR RODEO'!N138*AA138)+((('[1]N EERR RODEO'!N138*(100%-AA138))/(1+TASAS!$M$9)))</f>
        <v>0</v>
      </c>
      <c r="O138" s="194">
        <f t="shared" si="21"/>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22">SUM(C140:C171)</f>
        <v>2390.8897213427394</v>
      </c>
      <c r="D139" s="186">
        <f t="shared" si="22"/>
        <v>1092.568254928475</v>
      </c>
      <c r="E139" s="186">
        <f t="shared" si="22"/>
        <v>3589.9915762408409</v>
      </c>
      <c r="F139" s="186">
        <f t="shared" si="22"/>
        <v>4536.0857935383419</v>
      </c>
      <c r="G139" s="186">
        <f t="shared" si="22"/>
        <v>4159.0424192840856</v>
      </c>
      <c r="H139" s="186">
        <f t="shared" si="22"/>
        <v>3531.389596546268</v>
      </c>
      <c r="I139" s="186">
        <f t="shared" si="22"/>
        <v>0</v>
      </c>
      <c r="J139" s="186">
        <f t="shared" si="22"/>
        <v>0</v>
      </c>
      <c r="K139" s="186">
        <f t="shared" si="22"/>
        <v>0</v>
      </c>
      <c r="L139" s="186">
        <f t="shared" si="22"/>
        <v>0</v>
      </c>
      <c r="M139" s="186">
        <f t="shared" si="22"/>
        <v>0</v>
      </c>
      <c r="N139" s="186">
        <f t="shared" si="22"/>
        <v>0</v>
      </c>
      <c r="O139" s="210">
        <f t="shared" ref="O139" si="23">SUM(O140:O171)</f>
        <v>19299.96736188075</v>
      </c>
      <c r="P139" s="305"/>
      <c r="Q139" s="305"/>
      <c r="R139" s="305"/>
      <c r="S139" s="305"/>
      <c r="T139" s="305"/>
      <c r="U139" s="305"/>
      <c r="V139" s="305"/>
      <c r="W139" s="305"/>
      <c r="X139" s="305"/>
      <c r="Y139" s="305"/>
      <c r="Z139" s="305"/>
      <c r="AA139" s="305"/>
    </row>
    <row r="140" spans="1:27" outlineLevel="2" x14ac:dyDescent="0.3">
      <c r="A140" s="203" t="s">
        <v>325</v>
      </c>
      <c r="B140" s="131"/>
      <c r="C140" s="131">
        <f>+('[1]N EERR RODEO'!C140*P140)+((('[1]N EERR RODEO'!C140*(100%-P140))/(1+TASAS!$B$9)))</f>
        <v>0</v>
      </c>
      <c r="D140" s="131">
        <f>+('[1]N EERR RODEO'!D140*Q140)+((('[1]N EERR RODEO'!D140*(100%-Q140))/(1+TASAS!$C$9)))</f>
        <v>0</v>
      </c>
      <c r="E140" s="131">
        <f>+('[1]N EERR RODEO'!E140*R140)+((('[1]N EERR RODEO'!E140*(100%-R140))/(1+TASAS!$D$9)))</f>
        <v>0</v>
      </c>
      <c r="F140" s="131">
        <f>+('[1]N EERR RODEO'!F140*S140)+((('[1]N EERR RODEO'!F140*(100%-S140))/(1+TASAS!$E$9)))</f>
        <v>0</v>
      </c>
      <c r="G140" s="131">
        <f>+('[1]N EERR RODEO'!G140*T140)+((('[1]N EERR RODEO'!G140*(100%-T140))/(1+TASAS!$F$9)))</f>
        <v>0</v>
      </c>
      <c r="H140" s="131">
        <f>+('[1]N EERR RODEO'!H140*U140)+((('[1]N EERR RODEO'!H140*(100%-U140))/(1+TASAS!$G$9)))</f>
        <v>0</v>
      </c>
      <c r="I140" s="131">
        <f>+('[1]N EERR RODEO'!I140*V140)+((('[1]N EERR RODEO'!I140*(100%-V140))/(1+TASAS!$H$9)))</f>
        <v>0</v>
      </c>
      <c r="J140" s="131">
        <f>+('[1]N EERR RODEO'!J140*W140)+((('[1]N EERR RODEO'!J140*(100%-W140))/(1+TASAS!$I$9)))</f>
        <v>0</v>
      </c>
      <c r="K140" s="131">
        <f>+('[1]N EERR RODEO'!K140*X140)+((('[1]N EERR RODEO'!K140*(100%-X140))/(1+TASAS!$J$9)))</f>
        <v>0</v>
      </c>
      <c r="L140" s="131">
        <f>+('[1]N EERR RODEO'!L140*Y140)+((('[1]N EERR RODEO'!L140*(100%-Y140))/(1+TASAS!$K$9)))</f>
        <v>0</v>
      </c>
      <c r="M140" s="131">
        <f>+('[1]N EERR RODEO'!M140*Z140)+((('[1]N EERR RODEO'!M140*(100%-Z140))/(1+TASAS!$L$9)))</f>
        <v>0</v>
      </c>
      <c r="N140" s="131">
        <f>+('[1]N EERR RODEO'!N140*AA140)+((('[1]N EERR RODEO'!N140*(100%-AA140))/(1+TASAS!$M$9)))</f>
        <v>0</v>
      </c>
      <c r="O140" s="194">
        <f t="shared" si="21"/>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RODEO'!C141*P141)+((('[1]N EERR RODEO'!C141*(100%-P141))/(1+TASAS!$B$9)))</f>
        <v>0</v>
      </c>
      <c r="D141" s="131">
        <f>+('[1]N EERR RODEO'!D141*Q141)+((('[1]N EERR RODEO'!D141*(100%-Q141))/(1+TASAS!$C$9)))</f>
        <v>0</v>
      </c>
      <c r="E141" s="131">
        <f>+('[1]N EERR RODEO'!E141*R141)+((('[1]N EERR RODEO'!E141*(100%-R141))/(1+TASAS!$D$9)))</f>
        <v>0</v>
      </c>
      <c r="F141" s="131">
        <f>+('[1]N EERR RODEO'!F141*S141)+((('[1]N EERR RODEO'!F141*(100%-S141))/(1+TASAS!$E$9)))</f>
        <v>0</v>
      </c>
      <c r="G141" s="131">
        <f>+('[1]N EERR RODEO'!G141*T141)+((('[1]N EERR RODEO'!G141*(100%-T141))/(1+TASAS!$F$9)))</f>
        <v>0</v>
      </c>
      <c r="H141" s="131">
        <f>+('[1]N EERR RODEO'!H141*U141)+((('[1]N EERR RODEO'!H141*(100%-U141))/(1+TASAS!$G$9)))</f>
        <v>0</v>
      </c>
      <c r="I141" s="131">
        <f>+('[1]N EERR RODEO'!I141*V141)+((('[1]N EERR RODEO'!I141*(100%-V141))/(1+TASAS!$H$9)))</f>
        <v>0</v>
      </c>
      <c r="J141" s="131">
        <f>+('[1]N EERR RODEO'!J141*W141)+((('[1]N EERR RODEO'!J141*(100%-W141))/(1+TASAS!$I$9)))</f>
        <v>0</v>
      </c>
      <c r="K141" s="131">
        <f>+('[1]N EERR RODEO'!K141*X141)+((('[1]N EERR RODEO'!K141*(100%-X141))/(1+TASAS!$J$9)))</f>
        <v>0</v>
      </c>
      <c r="L141" s="131">
        <f>+('[1]N EERR RODEO'!L141*Y141)+((('[1]N EERR RODEO'!L141*(100%-Y141))/(1+TASAS!$K$9)))</f>
        <v>0</v>
      </c>
      <c r="M141" s="131">
        <f>+('[1]N EERR RODEO'!M141*Z141)+((('[1]N EERR RODEO'!M141*(100%-Z141))/(1+TASAS!$L$9)))</f>
        <v>0</v>
      </c>
      <c r="N141" s="131">
        <f>+('[1]N EERR RODEO'!N141*AA141)+((('[1]N EERR RODEO'!N141*(100%-AA141))/(1+TASAS!$M$9)))</f>
        <v>0</v>
      </c>
      <c r="O141" s="194">
        <f t="shared" si="21"/>
        <v>0</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RODEO'!C142*P142)+((('[1]N EERR RODEO'!C142*(100%-P142))/(1+TASAS!$B$9)))</f>
        <v>0</v>
      </c>
      <c r="D142" s="131">
        <f>+('[1]N EERR RODEO'!D142*Q142)+((('[1]N EERR RODEO'!D142*(100%-Q142))/(1+TASAS!$C$9)))</f>
        <v>0</v>
      </c>
      <c r="E142" s="131">
        <f>+('[1]N EERR RODEO'!E142*R142)+((('[1]N EERR RODEO'!E142*(100%-R142))/(1+TASAS!$D$9)))</f>
        <v>0</v>
      </c>
      <c r="F142" s="131">
        <f>+('[1]N EERR RODEO'!F142*S142)+((('[1]N EERR RODEO'!F142*(100%-S142))/(1+TASAS!$E$9)))</f>
        <v>0</v>
      </c>
      <c r="G142" s="131">
        <f>+('[1]N EERR RODEO'!G142*T142)+((('[1]N EERR RODEO'!G142*(100%-T142))/(1+TASAS!$F$9)))</f>
        <v>0</v>
      </c>
      <c r="H142" s="131">
        <f>+('[1]N EERR RODEO'!H142*U142)+((('[1]N EERR RODEO'!H142*(100%-U142))/(1+TASAS!$G$9)))</f>
        <v>0</v>
      </c>
      <c r="I142" s="131">
        <f>+('[1]N EERR RODEO'!I142*V142)+((('[1]N EERR RODEO'!I142*(100%-V142))/(1+TASAS!$H$9)))</f>
        <v>0</v>
      </c>
      <c r="J142" s="131">
        <f>+('[1]N EERR RODEO'!J142*W142)+((('[1]N EERR RODEO'!J142*(100%-W142))/(1+TASAS!$I$9)))</f>
        <v>0</v>
      </c>
      <c r="K142" s="131">
        <f>+('[1]N EERR RODEO'!K142*X142)+((('[1]N EERR RODEO'!K142*(100%-X142))/(1+TASAS!$J$9)))</f>
        <v>0</v>
      </c>
      <c r="L142" s="131">
        <f>+('[1]N EERR RODEO'!L142*Y142)+((('[1]N EERR RODEO'!L142*(100%-Y142))/(1+TASAS!$K$9)))</f>
        <v>0</v>
      </c>
      <c r="M142" s="131">
        <f>+('[1]N EERR RODEO'!M142*Z142)+((('[1]N EERR RODEO'!M142*(100%-Z142))/(1+TASAS!$L$9)))</f>
        <v>0</v>
      </c>
      <c r="N142" s="131">
        <f>+('[1]N EERR RODEO'!N142*AA142)+((('[1]N EERR RODEO'!N142*(100%-AA142))/(1+TASAS!$M$9)))</f>
        <v>0</v>
      </c>
      <c r="O142" s="194">
        <f t="shared" si="21"/>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RODEO'!C143*P143)+((('[1]N EERR RODEO'!C143*(100%-P143))/(1+TASAS!$B$9)))</f>
        <v>0</v>
      </c>
      <c r="D143" s="131">
        <f>+('[1]N EERR RODEO'!D143*Q143)+((('[1]N EERR RODEO'!D143*(100%-Q143))/(1+TASAS!$C$9)))</f>
        <v>0</v>
      </c>
      <c r="E143" s="131">
        <f>+('[1]N EERR RODEO'!E143*R143)+((('[1]N EERR RODEO'!E143*(100%-R143))/(1+TASAS!$D$9)))</f>
        <v>0</v>
      </c>
      <c r="F143" s="131">
        <f>+('[1]N EERR RODEO'!F143*S143)+((('[1]N EERR RODEO'!F143*(100%-S143))/(1+TASAS!$E$9)))</f>
        <v>0</v>
      </c>
      <c r="G143" s="131">
        <f>+('[1]N EERR RODEO'!G143*T143)+((('[1]N EERR RODEO'!G143*(100%-T143))/(1+TASAS!$F$9)))</f>
        <v>0</v>
      </c>
      <c r="H143" s="131">
        <f>+('[1]N EERR RODEO'!H143*U143)+((('[1]N EERR RODEO'!H143*(100%-U143))/(1+TASAS!$G$9)))</f>
        <v>0</v>
      </c>
      <c r="I143" s="131">
        <f>+('[1]N EERR RODEO'!I143*V143)+((('[1]N EERR RODEO'!I143*(100%-V143))/(1+TASAS!$H$9)))</f>
        <v>0</v>
      </c>
      <c r="J143" s="131">
        <f>+('[1]N EERR RODEO'!J143*W143)+((('[1]N EERR RODEO'!J143*(100%-W143))/(1+TASAS!$I$9)))</f>
        <v>0</v>
      </c>
      <c r="K143" s="131">
        <f>+('[1]N EERR RODEO'!K143*X143)+((('[1]N EERR RODEO'!K143*(100%-X143))/(1+TASAS!$J$9)))</f>
        <v>0</v>
      </c>
      <c r="L143" s="131">
        <f>+('[1]N EERR RODEO'!L143*Y143)+((('[1]N EERR RODEO'!L143*(100%-Y143))/(1+TASAS!$K$9)))</f>
        <v>0</v>
      </c>
      <c r="M143" s="131">
        <f>+('[1]N EERR RODEO'!M143*Z143)+((('[1]N EERR RODEO'!M143*(100%-Z143))/(1+TASAS!$L$9)))</f>
        <v>0</v>
      </c>
      <c r="N143" s="131">
        <f>+('[1]N EERR RODEO'!N143*AA143)+((('[1]N EERR RODEO'!N143*(100%-AA143))/(1+TASAS!$M$9)))</f>
        <v>0</v>
      </c>
      <c r="O143" s="194">
        <f t="shared" si="21"/>
        <v>0</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RODEO'!C144*P144)+((('[1]N EERR RODEO'!C144*(100%-P144))/(1+TASAS!$B$9)))</f>
        <v>0</v>
      </c>
      <c r="D144" s="131">
        <f>+('[1]N EERR RODEO'!D144*Q144)+((('[1]N EERR RODEO'!D144*(100%-Q144))/(1+TASAS!$C$9)))</f>
        <v>0</v>
      </c>
      <c r="E144" s="131">
        <f>+('[1]N EERR RODEO'!E144*R144)+((('[1]N EERR RODEO'!E144*(100%-R144))/(1+TASAS!$D$9)))</f>
        <v>0</v>
      </c>
      <c r="F144" s="131">
        <f>+('[1]N EERR RODEO'!F144*S144)+((('[1]N EERR RODEO'!F144*(100%-S144))/(1+TASAS!$E$9)))</f>
        <v>0</v>
      </c>
      <c r="G144" s="131">
        <f>+('[1]N EERR RODEO'!G144*T144)+((('[1]N EERR RODEO'!G144*(100%-T144))/(1+TASAS!$F$9)))</f>
        <v>0</v>
      </c>
      <c r="H144" s="131">
        <f>+('[1]N EERR RODEO'!H144*U144)+((('[1]N EERR RODEO'!H144*(100%-U144))/(1+TASAS!$G$9)))</f>
        <v>0</v>
      </c>
      <c r="I144" s="131">
        <f>+('[1]N EERR RODEO'!I144*V144)+((('[1]N EERR RODEO'!I144*(100%-V144))/(1+TASAS!$H$9)))</f>
        <v>0</v>
      </c>
      <c r="J144" s="131">
        <f>+('[1]N EERR RODEO'!J144*W144)+((('[1]N EERR RODEO'!J144*(100%-W144))/(1+TASAS!$I$9)))</f>
        <v>0</v>
      </c>
      <c r="K144" s="131">
        <f>+('[1]N EERR RODEO'!K144*X144)+((('[1]N EERR RODEO'!K144*(100%-X144))/(1+TASAS!$J$9)))</f>
        <v>0</v>
      </c>
      <c r="L144" s="131">
        <f>+('[1]N EERR RODEO'!L144*Y144)+((('[1]N EERR RODEO'!L144*(100%-Y144))/(1+TASAS!$K$9)))</f>
        <v>0</v>
      </c>
      <c r="M144" s="131">
        <f>+('[1]N EERR RODEO'!M144*Z144)+((('[1]N EERR RODEO'!M144*(100%-Z144))/(1+TASAS!$L$9)))</f>
        <v>0</v>
      </c>
      <c r="N144" s="131">
        <f>+('[1]N EERR RODEO'!N144*AA144)+((('[1]N EERR RODEO'!N144*(100%-AA144))/(1+TASAS!$M$9)))</f>
        <v>0</v>
      </c>
      <c r="O144" s="194">
        <f t="shared" si="21"/>
        <v>0</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RODEO'!C145*P145)+((('[1]N EERR RODEO'!C145*(100%-P145))/(1+TASAS!$B$9)))</f>
        <v>0</v>
      </c>
      <c r="D145" s="131">
        <f>+('[1]N EERR RODEO'!D145*Q145)+((('[1]N EERR RODEO'!D145*(100%-Q145))/(1+TASAS!$C$9)))</f>
        <v>23.178254928474843</v>
      </c>
      <c r="E145" s="131">
        <f>+('[1]N EERR RODEO'!E145*R145)+((('[1]N EERR RODEO'!E145*(100%-R145))/(1+TASAS!$D$9)))</f>
        <v>19.683546048947466</v>
      </c>
      <c r="F145" s="131">
        <f>+('[1]N EERR RODEO'!F145*S145)+((('[1]N EERR RODEO'!F145*(100%-S145))/(1+TASAS!$E$9)))</f>
        <v>22.026483145192682</v>
      </c>
      <c r="G145" s="131">
        <f>+('[1]N EERR RODEO'!G145*T145)+((('[1]N EERR RODEO'!G145*(100%-T145))/(1+TASAS!$F$9)))</f>
        <v>9.1898572849037841</v>
      </c>
      <c r="H145" s="131">
        <f>+('[1]N EERR RODEO'!H145*U145)+((('[1]N EERR RODEO'!H145*(100%-U145))/(1+TASAS!$G$9)))</f>
        <v>295.44920790003914</v>
      </c>
      <c r="I145" s="131">
        <f>+('[1]N EERR RODEO'!I145*V145)+((('[1]N EERR RODEO'!I145*(100%-V145))/(1+TASAS!$H$9)))</f>
        <v>0</v>
      </c>
      <c r="J145" s="131">
        <f>+('[1]N EERR RODEO'!J145*W145)+((('[1]N EERR RODEO'!J145*(100%-W145))/(1+TASAS!$I$9)))</f>
        <v>0</v>
      </c>
      <c r="K145" s="131">
        <f>+('[1]N EERR RODEO'!K145*X145)+((('[1]N EERR RODEO'!K145*(100%-X145))/(1+TASAS!$J$9)))</f>
        <v>0</v>
      </c>
      <c r="L145" s="131">
        <f>+('[1]N EERR RODEO'!L145*Y145)+((('[1]N EERR RODEO'!L145*(100%-Y145))/(1+TASAS!$K$9)))</f>
        <v>0</v>
      </c>
      <c r="M145" s="131">
        <f>+('[1]N EERR RODEO'!M145*Z145)+((('[1]N EERR RODEO'!M145*(100%-Z145))/(1+TASAS!$L$9)))</f>
        <v>0</v>
      </c>
      <c r="N145" s="131">
        <f>+('[1]N EERR RODEO'!N145*AA145)+((('[1]N EERR RODEO'!N145*(100%-AA145))/(1+TASAS!$M$9)))</f>
        <v>0</v>
      </c>
      <c r="O145" s="194">
        <f t="shared" si="21"/>
        <v>369.52734930755793</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RODEO'!C146*P146)+((('[1]N EERR RODEO'!C146*(100%-P146))/(1+TASAS!$B$9)))</f>
        <v>0</v>
      </c>
      <c r="D146" s="131">
        <f>+('[1]N EERR RODEO'!D146*Q146)+((('[1]N EERR RODEO'!D146*(100%-Q146))/(1+TASAS!$C$9)))</f>
        <v>0</v>
      </c>
      <c r="E146" s="131">
        <f>+('[1]N EERR RODEO'!E146*R146)+((('[1]N EERR RODEO'!E146*(100%-R146))/(1+TASAS!$D$9)))</f>
        <v>0</v>
      </c>
      <c r="F146" s="131">
        <f>+('[1]N EERR RODEO'!F146*S146)+((('[1]N EERR RODEO'!F146*(100%-S146))/(1+TASAS!$E$9)))</f>
        <v>0</v>
      </c>
      <c r="G146" s="131">
        <f>+('[1]N EERR RODEO'!G146*T146)+((('[1]N EERR RODEO'!G146*(100%-T146))/(1+TASAS!$F$9)))</f>
        <v>0</v>
      </c>
      <c r="H146" s="131">
        <f>+('[1]N EERR RODEO'!H146*U146)+((('[1]N EERR RODEO'!H146*(100%-U146))/(1+TASAS!$G$9)))</f>
        <v>0</v>
      </c>
      <c r="I146" s="131">
        <f>+('[1]N EERR RODEO'!I146*V146)+((('[1]N EERR RODEO'!I146*(100%-V146))/(1+TASAS!$H$9)))</f>
        <v>0</v>
      </c>
      <c r="J146" s="131">
        <f>+('[1]N EERR RODEO'!J146*W146)+((('[1]N EERR RODEO'!J146*(100%-W146))/(1+TASAS!$I$9)))</f>
        <v>0</v>
      </c>
      <c r="K146" s="131">
        <f>+('[1]N EERR RODEO'!K146*X146)+((('[1]N EERR RODEO'!K146*(100%-X146))/(1+TASAS!$J$9)))</f>
        <v>0</v>
      </c>
      <c r="L146" s="131">
        <f>+('[1]N EERR RODEO'!L146*Y146)+((('[1]N EERR RODEO'!L146*(100%-Y146))/(1+TASAS!$K$9)))</f>
        <v>0</v>
      </c>
      <c r="M146" s="131">
        <f>+('[1]N EERR RODEO'!M146*Z146)+((('[1]N EERR RODEO'!M146*(100%-Z146))/(1+TASAS!$L$9)))</f>
        <v>0</v>
      </c>
      <c r="N146" s="131">
        <f>+('[1]N EERR RODEO'!N146*AA146)+((('[1]N EERR RODEO'!N146*(100%-AA146))/(1+TASAS!$M$9)))</f>
        <v>0</v>
      </c>
      <c r="O146" s="194">
        <f t="shared" si="21"/>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RODEO'!C147*P147)+((('[1]N EERR RODEO'!C147*(100%-P147))/(1+TASAS!$B$9)))</f>
        <v>0</v>
      </c>
      <c r="D147" s="131">
        <f>+('[1]N EERR RODEO'!D147*Q147)+((('[1]N EERR RODEO'!D147*(100%-Q147))/(1+TASAS!$C$9)))</f>
        <v>0</v>
      </c>
      <c r="E147" s="131">
        <f>+('[1]N EERR RODEO'!E147*R147)+((('[1]N EERR RODEO'!E147*(100%-R147))/(1+TASAS!$D$9)))</f>
        <v>0</v>
      </c>
      <c r="F147" s="131">
        <f>+('[1]N EERR RODEO'!F147*S147)+((('[1]N EERR RODEO'!F147*(100%-S147))/(1+TASAS!$E$9)))</f>
        <v>0</v>
      </c>
      <c r="G147" s="131">
        <f>+('[1]N EERR RODEO'!G147*T147)+((('[1]N EERR RODEO'!G147*(100%-T147))/(1+TASAS!$F$9)))</f>
        <v>0</v>
      </c>
      <c r="H147" s="131">
        <f>+('[1]N EERR RODEO'!H147*U147)+((('[1]N EERR RODEO'!H147*(100%-U147))/(1+TASAS!$G$9)))</f>
        <v>0</v>
      </c>
      <c r="I147" s="131">
        <f>+('[1]N EERR RODEO'!I147*V147)+((('[1]N EERR RODEO'!I147*(100%-V147))/(1+TASAS!$H$9)))</f>
        <v>0</v>
      </c>
      <c r="J147" s="131">
        <f>+('[1]N EERR RODEO'!J147*W147)+((('[1]N EERR RODEO'!J147*(100%-W147))/(1+TASAS!$I$9)))</f>
        <v>0</v>
      </c>
      <c r="K147" s="131">
        <f>+('[1]N EERR RODEO'!K147*X147)+((('[1]N EERR RODEO'!K147*(100%-X147))/(1+TASAS!$J$9)))</f>
        <v>0</v>
      </c>
      <c r="L147" s="131">
        <f>+('[1]N EERR RODEO'!L147*Y147)+((('[1]N EERR RODEO'!L147*(100%-Y147))/(1+TASAS!$K$9)))</f>
        <v>0</v>
      </c>
      <c r="M147" s="131">
        <f>+('[1]N EERR RODEO'!M147*Z147)+((('[1]N EERR RODEO'!M147*(100%-Z147))/(1+TASAS!$L$9)))</f>
        <v>0</v>
      </c>
      <c r="N147" s="131">
        <f>+('[1]N EERR RODEO'!N147*AA147)+((('[1]N EERR RODEO'!N147*(100%-AA147))/(1+TASAS!$M$9)))</f>
        <v>0</v>
      </c>
      <c r="O147" s="194">
        <f t="shared" si="21"/>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RODEO'!C148*P148)+((('[1]N EERR RODEO'!C148*(100%-P148))/(1+TASAS!$B$9)))</f>
        <v>0</v>
      </c>
      <c r="D148" s="131">
        <f>+('[1]N EERR RODEO'!D148*Q148)+((('[1]N EERR RODEO'!D148*(100%-Q148))/(1+TASAS!$C$9)))</f>
        <v>0</v>
      </c>
      <c r="E148" s="131">
        <f>+('[1]N EERR RODEO'!E148*R148)+((('[1]N EERR RODEO'!E148*(100%-R148))/(1+TASAS!$D$9)))</f>
        <v>0</v>
      </c>
      <c r="F148" s="131">
        <f>+('[1]N EERR RODEO'!F148*S148)+((('[1]N EERR RODEO'!F148*(100%-S148))/(1+TASAS!$E$9)))</f>
        <v>0</v>
      </c>
      <c r="G148" s="131">
        <f>+('[1]N EERR RODEO'!G148*T148)+((('[1]N EERR RODEO'!G148*(100%-T148))/(1+TASAS!$F$9)))</f>
        <v>0</v>
      </c>
      <c r="H148" s="131">
        <f>+('[1]N EERR RODEO'!H148*U148)+((('[1]N EERR RODEO'!H148*(100%-U148))/(1+TASAS!$G$9)))</f>
        <v>0</v>
      </c>
      <c r="I148" s="131">
        <f>+('[1]N EERR RODEO'!I148*V148)+((('[1]N EERR RODEO'!I148*(100%-V148))/(1+TASAS!$H$9)))</f>
        <v>0</v>
      </c>
      <c r="J148" s="131">
        <f>+('[1]N EERR RODEO'!J148*W148)+((('[1]N EERR RODEO'!J148*(100%-W148))/(1+TASAS!$I$9)))</f>
        <v>0</v>
      </c>
      <c r="K148" s="131">
        <f>+('[1]N EERR RODEO'!K148*X148)+((('[1]N EERR RODEO'!K148*(100%-X148))/(1+TASAS!$J$9)))</f>
        <v>0</v>
      </c>
      <c r="L148" s="131">
        <f>+('[1]N EERR RODEO'!L148*Y148)+((('[1]N EERR RODEO'!L148*(100%-Y148))/(1+TASAS!$K$9)))</f>
        <v>0</v>
      </c>
      <c r="M148" s="131">
        <f>+('[1]N EERR RODEO'!M148*Z148)+((('[1]N EERR RODEO'!M148*(100%-Z148))/(1+TASAS!$L$9)))</f>
        <v>0</v>
      </c>
      <c r="N148" s="131">
        <f>+('[1]N EERR RODEO'!N148*AA148)+((('[1]N EERR RODEO'!N148*(100%-AA148))/(1+TASAS!$M$9)))</f>
        <v>0</v>
      </c>
      <c r="O148" s="194">
        <f t="shared" si="21"/>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RODEO'!C149*P149)+((('[1]N EERR RODEO'!C149*(100%-P149))/(1+TASAS!$B$9)))</f>
        <v>0</v>
      </c>
      <c r="D149" s="131">
        <f>+('[1]N EERR RODEO'!D149*Q149)+((('[1]N EERR RODEO'!D149*(100%-Q149))/(1+TASAS!$C$9)))</f>
        <v>0</v>
      </c>
      <c r="E149" s="131">
        <f>+('[1]N EERR RODEO'!E149*R149)+((('[1]N EERR RODEO'!E149*(100%-R149))/(1+TASAS!$D$9)))</f>
        <v>245.91037597898872</v>
      </c>
      <c r="F149" s="131">
        <f>+('[1]N EERR RODEO'!F149*S149)+((('[1]N EERR RODEO'!F149*(100%-S149))/(1+TASAS!$E$9)))</f>
        <v>0</v>
      </c>
      <c r="G149" s="131">
        <f>+('[1]N EERR RODEO'!G149*T149)+((('[1]N EERR RODEO'!G149*(100%-T149))/(1+TASAS!$F$9)))</f>
        <v>0</v>
      </c>
      <c r="H149" s="131">
        <f>+('[1]N EERR RODEO'!H149*U149)+((('[1]N EERR RODEO'!H149*(100%-U149))/(1+TASAS!$G$9)))</f>
        <v>0</v>
      </c>
      <c r="I149" s="131">
        <f>+('[1]N EERR RODEO'!I149*V149)+((('[1]N EERR RODEO'!I149*(100%-V149))/(1+TASAS!$H$9)))</f>
        <v>0</v>
      </c>
      <c r="J149" s="131">
        <f>+('[1]N EERR RODEO'!J149*W149)+((('[1]N EERR RODEO'!J149*(100%-W149))/(1+TASAS!$I$9)))</f>
        <v>0</v>
      </c>
      <c r="K149" s="131">
        <f>+('[1]N EERR RODEO'!K149*X149)+((('[1]N EERR RODEO'!K149*(100%-X149))/(1+TASAS!$J$9)))</f>
        <v>0</v>
      </c>
      <c r="L149" s="131">
        <f>+('[1]N EERR RODEO'!L149*Y149)+((('[1]N EERR RODEO'!L149*(100%-Y149))/(1+TASAS!$K$9)))</f>
        <v>0</v>
      </c>
      <c r="M149" s="131">
        <f>+('[1]N EERR RODEO'!M149*Z149)+((('[1]N EERR RODEO'!M149*(100%-Z149))/(1+TASAS!$L$9)))</f>
        <v>0</v>
      </c>
      <c r="N149" s="131">
        <f>+('[1]N EERR RODEO'!N149*AA149)+((('[1]N EERR RODEO'!N149*(100%-AA149))/(1+TASAS!$M$9)))</f>
        <v>0</v>
      </c>
      <c r="O149" s="194">
        <f t="shared" si="21"/>
        <v>245.91037597898872</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RODEO'!C150*P150)+((('[1]N EERR RODEO'!C150*(100%-P150))/(1+TASAS!$B$9)))</f>
        <v>0</v>
      </c>
      <c r="D150" s="131">
        <f>+('[1]N EERR RODEO'!D150*Q150)+((('[1]N EERR RODEO'!D150*(100%-Q150))/(1+TASAS!$C$9)))</f>
        <v>0</v>
      </c>
      <c r="E150" s="131">
        <f>+('[1]N EERR RODEO'!E150*R150)+((('[1]N EERR RODEO'!E150*(100%-R150))/(1+TASAS!$D$9)))</f>
        <v>0</v>
      </c>
      <c r="F150" s="131">
        <f>+('[1]N EERR RODEO'!F150*S150)+((('[1]N EERR RODEO'!F150*(100%-S150))/(1+TASAS!$E$9)))</f>
        <v>0</v>
      </c>
      <c r="G150" s="131">
        <f>+('[1]N EERR RODEO'!G150*T150)+((('[1]N EERR RODEO'!G150*(100%-T150))/(1+TASAS!$F$9)))</f>
        <v>0</v>
      </c>
      <c r="H150" s="131">
        <f>+('[1]N EERR RODEO'!H150*U150)+((('[1]N EERR RODEO'!H150*(100%-U150))/(1+TASAS!$G$9)))</f>
        <v>0</v>
      </c>
      <c r="I150" s="131">
        <f>+('[1]N EERR RODEO'!I150*V150)+((('[1]N EERR RODEO'!I150*(100%-V150))/(1+TASAS!$H$9)))</f>
        <v>0</v>
      </c>
      <c r="J150" s="131">
        <f>+('[1]N EERR RODEO'!J150*W150)+((('[1]N EERR RODEO'!J150*(100%-W150))/(1+TASAS!$I$9)))</f>
        <v>0</v>
      </c>
      <c r="K150" s="131">
        <f>+('[1]N EERR RODEO'!K150*X150)+((('[1]N EERR RODEO'!K150*(100%-X150))/(1+TASAS!$J$9)))</f>
        <v>0</v>
      </c>
      <c r="L150" s="131">
        <f>+('[1]N EERR RODEO'!L150*Y150)+((('[1]N EERR RODEO'!L150*(100%-Y150))/(1+TASAS!$K$9)))</f>
        <v>0</v>
      </c>
      <c r="M150" s="131">
        <f>+('[1]N EERR RODEO'!M150*Z150)+((('[1]N EERR RODEO'!M150*(100%-Z150))/(1+TASAS!$L$9)))</f>
        <v>0</v>
      </c>
      <c r="N150" s="131">
        <f>+('[1]N EERR RODEO'!N150*AA150)+((('[1]N EERR RODEO'!N150*(100%-AA150))/(1+TASAS!$M$9)))</f>
        <v>0</v>
      </c>
      <c r="O150" s="194">
        <f t="shared" si="21"/>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RODEO'!C151*P151)+((('[1]N EERR RODEO'!C151*(100%-P151))/(1+TASAS!$B$9)))</f>
        <v>0</v>
      </c>
      <c r="D151" s="131">
        <f>+('[1]N EERR RODEO'!D151*Q151)+((('[1]N EERR RODEO'!D151*(100%-Q151))/(1+TASAS!$C$9)))</f>
        <v>0</v>
      </c>
      <c r="E151" s="131">
        <f>+('[1]N EERR RODEO'!E151*R151)+((('[1]N EERR RODEO'!E151*(100%-R151))/(1+TASAS!$D$9)))</f>
        <v>0</v>
      </c>
      <c r="F151" s="131">
        <f>+('[1]N EERR RODEO'!F151*S151)+((('[1]N EERR RODEO'!F151*(100%-S151))/(1+TASAS!$E$9)))</f>
        <v>0</v>
      </c>
      <c r="G151" s="131">
        <f>+('[1]N EERR RODEO'!G151*T151)+((('[1]N EERR RODEO'!G151*(100%-T151))/(1+TASAS!$F$9)))</f>
        <v>0</v>
      </c>
      <c r="H151" s="131">
        <f>+('[1]N EERR RODEO'!H151*U151)+((('[1]N EERR RODEO'!H151*(100%-U151))/(1+TASAS!$G$9)))</f>
        <v>0</v>
      </c>
      <c r="I151" s="131">
        <f>+('[1]N EERR RODEO'!I151*V151)+((('[1]N EERR RODEO'!I151*(100%-V151))/(1+TASAS!$H$9)))</f>
        <v>0</v>
      </c>
      <c r="J151" s="131">
        <f>+('[1]N EERR RODEO'!J151*W151)+((('[1]N EERR RODEO'!J151*(100%-W151))/(1+TASAS!$I$9)))</f>
        <v>0</v>
      </c>
      <c r="K151" s="131">
        <f>+('[1]N EERR RODEO'!K151*X151)+((('[1]N EERR RODEO'!K151*(100%-X151))/(1+TASAS!$J$9)))</f>
        <v>0</v>
      </c>
      <c r="L151" s="131">
        <f>+('[1]N EERR RODEO'!L151*Y151)+((('[1]N EERR RODEO'!L151*(100%-Y151))/(1+TASAS!$K$9)))</f>
        <v>0</v>
      </c>
      <c r="M151" s="131">
        <f>+('[1]N EERR RODEO'!M151*Z151)+((('[1]N EERR RODEO'!M151*(100%-Z151))/(1+TASAS!$L$9)))</f>
        <v>0</v>
      </c>
      <c r="N151" s="131">
        <f>+('[1]N EERR RODEO'!N151*AA151)+((('[1]N EERR RODEO'!N151*(100%-AA151))/(1+TASAS!$M$9)))</f>
        <v>0</v>
      </c>
      <c r="O151" s="194">
        <f t="shared" si="21"/>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RODEO'!C152*P152)+((('[1]N EERR RODEO'!C152*(100%-P152))/(1+TASAS!$B$9)))</f>
        <v>0</v>
      </c>
      <c r="D152" s="131">
        <f>+('[1]N EERR RODEO'!D152*Q152)+((('[1]N EERR RODEO'!D152*(100%-Q152))/(1+TASAS!$C$9)))</f>
        <v>0</v>
      </c>
      <c r="E152" s="131">
        <f>+('[1]N EERR RODEO'!E152*R152)+((('[1]N EERR RODEO'!E152*(100%-R152))/(1+TASAS!$D$9)))</f>
        <v>0</v>
      </c>
      <c r="F152" s="131">
        <f>+('[1]N EERR RODEO'!F152*S152)+((('[1]N EERR RODEO'!F152*(100%-S152))/(1+TASAS!$E$9)))</f>
        <v>0</v>
      </c>
      <c r="G152" s="131">
        <f>+('[1]N EERR RODEO'!G152*T152)+((('[1]N EERR RODEO'!G152*(100%-T152))/(1+TASAS!$F$9)))</f>
        <v>0</v>
      </c>
      <c r="H152" s="131">
        <f>+('[1]N EERR RODEO'!H152*U152)+((('[1]N EERR RODEO'!H152*(100%-U152))/(1+TASAS!$G$9)))</f>
        <v>0</v>
      </c>
      <c r="I152" s="131">
        <f>+('[1]N EERR RODEO'!I152*V152)+((('[1]N EERR RODEO'!I152*(100%-V152))/(1+TASAS!$H$9)))</f>
        <v>0</v>
      </c>
      <c r="J152" s="131">
        <f>+('[1]N EERR RODEO'!J152*W152)+((('[1]N EERR RODEO'!J152*(100%-W152))/(1+TASAS!$I$9)))</f>
        <v>0</v>
      </c>
      <c r="K152" s="131">
        <f>+('[1]N EERR RODEO'!K152*X152)+((('[1]N EERR RODEO'!K152*(100%-X152))/(1+TASAS!$J$9)))</f>
        <v>0</v>
      </c>
      <c r="L152" s="131">
        <f>+('[1]N EERR RODEO'!L152*Y152)+((('[1]N EERR RODEO'!L152*(100%-Y152))/(1+TASAS!$K$9)))</f>
        <v>0</v>
      </c>
      <c r="M152" s="131">
        <f>+('[1]N EERR RODEO'!M152*Z152)+((('[1]N EERR RODEO'!M152*(100%-Z152))/(1+TASAS!$L$9)))</f>
        <v>0</v>
      </c>
      <c r="N152" s="131">
        <f>+('[1]N EERR RODEO'!N152*AA152)+((('[1]N EERR RODEO'!N152*(100%-AA152))/(1+TASAS!$M$9)))</f>
        <v>0</v>
      </c>
      <c r="O152" s="194">
        <f t="shared" si="21"/>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RODEO'!C153*P153)+((('[1]N EERR RODEO'!C153*(100%-P153))/(1+TASAS!$B$9)))</f>
        <v>0</v>
      </c>
      <c r="D153" s="131">
        <f>+('[1]N EERR RODEO'!D153*Q153)+((('[1]N EERR RODEO'!D153*(100%-Q153))/(1+TASAS!$C$9)))</f>
        <v>0</v>
      </c>
      <c r="E153" s="131">
        <f>+('[1]N EERR RODEO'!E153*R153)+((('[1]N EERR RODEO'!E153*(100%-R153))/(1+TASAS!$D$9)))</f>
        <v>0</v>
      </c>
      <c r="F153" s="131">
        <f>+('[1]N EERR RODEO'!F153*S153)+((('[1]N EERR RODEO'!F153*(100%-S153))/(1+TASAS!$E$9)))</f>
        <v>0</v>
      </c>
      <c r="G153" s="131">
        <f>+('[1]N EERR RODEO'!G153*T153)+((('[1]N EERR RODEO'!G153*(100%-T153))/(1+TASAS!$F$9)))</f>
        <v>0</v>
      </c>
      <c r="H153" s="131">
        <f>+('[1]N EERR RODEO'!H153*U153)+((('[1]N EERR RODEO'!H153*(100%-U153))/(1+TASAS!$G$9)))</f>
        <v>0</v>
      </c>
      <c r="I153" s="131">
        <f>+('[1]N EERR RODEO'!I153*V153)+((('[1]N EERR RODEO'!I153*(100%-V153))/(1+TASAS!$H$9)))</f>
        <v>0</v>
      </c>
      <c r="J153" s="131">
        <f>+('[1]N EERR RODEO'!J153*W153)+((('[1]N EERR RODEO'!J153*(100%-W153))/(1+TASAS!$I$9)))</f>
        <v>0</v>
      </c>
      <c r="K153" s="131">
        <f>+('[1]N EERR RODEO'!K153*X153)+((('[1]N EERR RODEO'!K153*(100%-X153))/(1+TASAS!$J$9)))</f>
        <v>0</v>
      </c>
      <c r="L153" s="131">
        <f>+('[1]N EERR RODEO'!L153*Y153)+((('[1]N EERR RODEO'!L153*(100%-Y153))/(1+TASAS!$K$9)))</f>
        <v>0</v>
      </c>
      <c r="M153" s="131">
        <f>+('[1]N EERR RODEO'!M153*Z153)+((('[1]N EERR RODEO'!M153*(100%-Z153))/(1+TASAS!$L$9)))</f>
        <v>0</v>
      </c>
      <c r="N153" s="131">
        <f>+('[1]N EERR RODEO'!N153*AA153)+((('[1]N EERR RODEO'!N153*(100%-AA153))/(1+TASAS!$M$9)))</f>
        <v>0</v>
      </c>
      <c r="O153" s="194">
        <f t="shared" si="21"/>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RODEO'!C154*P154)+((('[1]N EERR RODEO'!C154*(100%-P154))/(1+TASAS!$B$9)))</f>
        <v>834.62</v>
      </c>
      <c r="D154" s="131">
        <f>+('[1]N EERR RODEO'!D154*Q154)+((('[1]N EERR RODEO'!D154*(100%-Q154))/(1+TASAS!$C$9)))</f>
        <v>1069.3900000000001</v>
      </c>
      <c r="E154" s="131">
        <f>+('[1]N EERR RODEO'!E154*R154)+((('[1]N EERR RODEO'!E154*(100%-R154))/(1+TASAS!$D$9)))</f>
        <v>2121.96</v>
      </c>
      <c r="F154" s="131">
        <f>+('[1]N EERR RODEO'!F154*S154)+((('[1]N EERR RODEO'!F154*(100%-S154))/(1+TASAS!$E$9)))</f>
        <v>3646.37</v>
      </c>
      <c r="G154" s="131">
        <f>+('[1]N EERR RODEO'!G154*T154)+((('[1]N EERR RODEO'!G154*(100%-T154))/(1+TASAS!$F$9)))</f>
        <v>3124.84</v>
      </c>
      <c r="H154" s="131">
        <f>+('[1]N EERR RODEO'!H154*U154)+((('[1]N EERR RODEO'!H154*(100%-U154))/(1+TASAS!$G$9)))</f>
        <v>1975.2</v>
      </c>
      <c r="I154" s="131">
        <f>+('[1]N EERR RODEO'!I154*V154)+((('[1]N EERR RODEO'!I154*(100%-V154))/(1+TASAS!$H$9)))</f>
        <v>0</v>
      </c>
      <c r="J154" s="131">
        <f>+('[1]N EERR RODEO'!J154*W154)+((('[1]N EERR RODEO'!J154*(100%-W154))/(1+TASAS!$I$9)))</f>
        <v>0</v>
      </c>
      <c r="K154" s="131">
        <f>+('[1]N EERR RODEO'!K154*X154)+((('[1]N EERR RODEO'!K154*(100%-X154))/(1+TASAS!$J$9)))</f>
        <v>0</v>
      </c>
      <c r="L154" s="131">
        <f>+('[1]N EERR RODEO'!L154*Y154)+((('[1]N EERR RODEO'!L154*(100%-Y154))/(1+TASAS!$K$9)))</f>
        <v>0</v>
      </c>
      <c r="M154" s="131">
        <f>+('[1]N EERR RODEO'!M154*Z154)+((('[1]N EERR RODEO'!M154*(100%-Z154))/(1+TASAS!$L$9)))</f>
        <v>0</v>
      </c>
      <c r="N154" s="131">
        <f>+('[1]N EERR RODEO'!N154*AA154)+((('[1]N EERR RODEO'!N154*(100%-AA154))/(1+TASAS!$M$9)))</f>
        <v>0</v>
      </c>
      <c r="O154" s="194">
        <f t="shared" si="21"/>
        <v>12772.380000000001</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RODEO'!C155*P155)+((('[1]N EERR RODEO'!C155*(100%-P155))/(1+TASAS!$B$9)))</f>
        <v>0</v>
      </c>
      <c r="D155" s="131">
        <f>+('[1]N EERR RODEO'!D155*Q155)+((('[1]N EERR RODEO'!D155*(100%-Q155))/(1+TASAS!$C$9)))</f>
        <v>0</v>
      </c>
      <c r="E155" s="131">
        <f>+('[1]N EERR RODEO'!E155*R155)+((('[1]N EERR RODEO'!E155*(100%-R155))/(1+TASAS!$D$9)))</f>
        <v>0</v>
      </c>
      <c r="F155" s="131">
        <f>+('[1]N EERR RODEO'!F155*S155)+((('[1]N EERR RODEO'!F155*(100%-S155))/(1+TASAS!$E$9)))</f>
        <v>0</v>
      </c>
      <c r="G155" s="131">
        <f>+('[1]N EERR RODEO'!G155*T155)+((('[1]N EERR RODEO'!G155*(100%-T155))/(1+TASAS!$F$9)))</f>
        <v>0</v>
      </c>
      <c r="H155" s="131">
        <f>+('[1]N EERR RODEO'!H155*U155)+((('[1]N EERR RODEO'!H155*(100%-U155))/(1+TASAS!$G$9)))</f>
        <v>0</v>
      </c>
      <c r="I155" s="131">
        <f>+('[1]N EERR RODEO'!I155*V155)+((('[1]N EERR RODEO'!I155*(100%-V155))/(1+TASAS!$H$9)))</f>
        <v>0</v>
      </c>
      <c r="J155" s="131">
        <f>+('[1]N EERR RODEO'!J155*W155)+((('[1]N EERR RODEO'!J155*(100%-W155))/(1+TASAS!$I$9)))</f>
        <v>0</v>
      </c>
      <c r="K155" s="131">
        <f>+('[1]N EERR RODEO'!K155*X155)+((('[1]N EERR RODEO'!K155*(100%-X155))/(1+TASAS!$J$9)))</f>
        <v>0</v>
      </c>
      <c r="L155" s="131">
        <f>+('[1]N EERR RODEO'!L155*Y155)+((('[1]N EERR RODEO'!L155*(100%-Y155))/(1+TASAS!$K$9)))</f>
        <v>0</v>
      </c>
      <c r="M155" s="131">
        <f>+('[1]N EERR RODEO'!M155*Z155)+((('[1]N EERR RODEO'!M155*(100%-Z155))/(1+TASAS!$L$9)))</f>
        <v>0</v>
      </c>
      <c r="N155" s="131">
        <f>+('[1]N EERR RODEO'!N155*AA155)+((('[1]N EERR RODEO'!N155*(100%-AA155))/(1+TASAS!$M$9)))</f>
        <v>0</v>
      </c>
      <c r="O155" s="194">
        <f t="shared" si="21"/>
        <v>0</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RODEO'!C156*P156)+((('[1]N EERR RODEO'!C156*(100%-P156))/(1+TASAS!$B$9)))</f>
        <v>1556.2697213427396</v>
      </c>
      <c r="D156" s="131">
        <f>+('[1]N EERR RODEO'!D156*Q156)+((('[1]N EERR RODEO'!D156*(100%-Q156))/(1+TASAS!$C$9)))</f>
        <v>0</v>
      </c>
      <c r="E156" s="131">
        <f>+('[1]N EERR RODEO'!E156*R156)+((('[1]N EERR RODEO'!E156*(100%-R156))/(1+TASAS!$D$9)))</f>
        <v>1202.437654212905</v>
      </c>
      <c r="F156" s="131">
        <f>+('[1]N EERR RODEO'!F156*S156)+((('[1]N EERR RODEO'!F156*(100%-S156))/(1+TASAS!$E$9)))</f>
        <v>867.68931039314907</v>
      </c>
      <c r="G156" s="131">
        <f>+('[1]N EERR RODEO'!G156*T156)+((('[1]N EERR RODEO'!G156*(100%-T156))/(1+TASAS!$F$9)))</f>
        <v>1025.0125619991813</v>
      </c>
      <c r="H156" s="131">
        <f>+('[1]N EERR RODEO'!H156*U156)+((('[1]N EERR RODEO'!H156*(100%-U156))/(1+TASAS!$G$9)))</f>
        <v>1260.7403886462289</v>
      </c>
      <c r="I156" s="131">
        <f>+('[1]N EERR RODEO'!I156*V156)+((('[1]N EERR RODEO'!I156*(100%-V156))/(1+TASAS!$H$9)))</f>
        <v>0</v>
      </c>
      <c r="J156" s="131">
        <f>+('[1]N EERR RODEO'!J156*W156)+((('[1]N EERR RODEO'!J156*(100%-W156))/(1+TASAS!$I$9)))</f>
        <v>0</v>
      </c>
      <c r="K156" s="131">
        <f>+('[1]N EERR RODEO'!K156*X156)+((('[1]N EERR RODEO'!K156*(100%-X156))/(1+TASAS!$J$9)))</f>
        <v>0</v>
      </c>
      <c r="L156" s="131">
        <f>+('[1]N EERR RODEO'!L156*Y156)+((('[1]N EERR RODEO'!L156*(100%-Y156))/(1+TASAS!$K$9)))</f>
        <v>0</v>
      </c>
      <c r="M156" s="131">
        <f>+('[1]N EERR RODEO'!M156*Z156)+((('[1]N EERR RODEO'!M156*(100%-Z156))/(1+TASAS!$L$9)))</f>
        <v>0</v>
      </c>
      <c r="N156" s="131">
        <f>+('[1]N EERR RODEO'!N156*AA156)+((('[1]N EERR RODEO'!N156*(100%-AA156))/(1+TASAS!$M$9)))</f>
        <v>0</v>
      </c>
      <c r="O156" s="194">
        <f t="shared" si="21"/>
        <v>5912.1496365942039</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RODEO'!C157*P157)+((('[1]N EERR RODEO'!C157*(100%-P157))/(1+TASAS!$B$9)))</f>
        <v>0</v>
      </c>
      <c r="D157" s="131">
        <f>+('[1]N EERR RODEO'!D157*Q157)+((('[1]N EERR RODEO'!D157*(100%-Q157))/(1+TASAS!$C$9)))</f>
        <v>0</v>
      </c>
      <c r="E157" s="131">
        <f>+('[1]N EERR RODEO'!E157*R157)+((('[1]N EERR RODEO'!E157*(100%-R157))/(1+TASAS!$D$9)))</f>
        <v>0</v>
      </c>
      <c r="F157" s="131">
        <f>+('[1]N EERR RODEO'!F157*S157)+((('[1]N EERR RODEO'!F157*(100%-S157))/(1+TASAS!$E$9)))</f>
        <v>0</v>
      </c>
      <c r="G157" s="131">
        <f>+('[1]N EERR RODEO'!G157*T157)+((('[1]N EERR RODEO'!G157*(100%-T157))/(1+TASAS!$F$9)))</f>
        <v>0</v>
      </c>
      <c r="H157" s="131">
        <f>+('[1]N EERR RODEO'!H157*U157)+((('[1]N EERR RODEO'!H157*(100%-U157))/(1+TASAS!$G$9)))</f>
        <v>0</v>
      </c>
      <c r="I157" s="131">
        <f>+('[1]N EERR RODEO'!I157*V157)+((('[1]N EERR RODEO'!I157*(100%-V157))/(1+TASAS!$H$9)))</f>
        <v>0</v>
      </c>
      <c r="J157" s="131">
        <f>+('[1]N EERR RODEO'!J157*W157)+((('[1]N EERR RODEO'!J157*(100%-W157))/(1+TASAS!$I$9)))</f>
        <v>0</v>
      </c>
      <c r="K157" s="131">
        <f>+('[1]N EERR RODEO'!K157*X157)+((('[1]N EERR RODEO'!K157*(100%-X157))/(1+TASAS!$J$9)))</f>
        <v>0</v>
      </c>
      <c r="L157" s="131">
        <f>+('[1]N EERR RODEO'!L157*Y157)+((('[1]N EERR RODEO'!L157*(100%-Y157))/(1+TASAS!$K$9)))</f>
        <v>0</v>
      </c>
      <c r="M157" s="131">
        <f>+('[1]N EERR RODEO'!M157*Z157)+((('[1]N EERR RODEO'!M157*(100%-Z157))/(1+TASAS!$L$9)))</f>
        <v>0</v>
      </c>
      <c r="N157" s="131">
        <f>+('[1]N EERR RODEO'!N157*AA157)+((('[1]N EERR RODEO'!N157*(100%-AA157))/(1+TASAS!$M$9)))</f>
        <v>0</v>
      </c>
      <c r="O157" s="194">
        <f t="shared" si="21"/>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RODEO'!C158*P158)+((('[1]N EERR RODEO'!C158*(100%-P158))/(1+TASAS!$B$9)))</f>
        <v>0</v>
      </c>
      <c r="D158" s="131">
        <f>+('[1]N EERR RODEO'!D158*Q158)+((('[1]N EERR RODEO'!D158*(100%-Q158))/(1+TASAS!$C$9)))</f>
        <v>0</v>
      </c>
      <c r="E158" s="131">
        <f>+('[1]N EERR RODEO'!E158*R158)+((('[1]N EERR RODEO'!E158*(100%-R158))/(1+TASAS!$D$9)))</f>
        <v>0</v>
      </c>
      <c r="F158" s="131">
        <f>+('[1]N EERR RODEO'!F158*S158)+((('[1]N EERR RODEO'!F158*(100%-S158))/(1+TASAS!$E$9)))</f>
        <v>0</v>
      </c>
      <c r="G158" s="131">
        <f>+('[1]N EERR RODEO'!G158*T158)+((('[1]N EERR RODEO'!G158*(100%-T158))/(1+TASAS!$F$9)))</f>
        <v>0</v>
      </c>
      <c r="H158" s="131">
        <f>+('[1]N EERR RODEO'!H158*U158)+((('[1]N EERR RODEO'!H158*(100%-U158))/(1+TASAS!$G$9)))</f>
        <v>0</v>
      </c>
      <c r="I158" s="131">
        <f>+('[1]N EERR RODEO'!I158*V158)+((('[1]N EERR RODEO'!I158*(100%-V158))/(1+TASAS!$H$9)))</f>
        <v>0</v>
      </c>
      <c r="J158" s="131">
        <f>+('[1]N EERR RODEO'!J158*W158)+((('[1]N EERR RODEO'!J158*(100%-W158))/(1+TASAS!$I$9)))</f>
        <v>0</v>
      </c>
      <c r="K158" s="131">
        <f>+('[1]N EERR RODEO'!K158*X158)+((('[1]N EERR RODEO'!K158*(100%-X158))/(1+TASAS!$J$9)))</f>
        <v>0</v>
      </c>
      <c r="L158" s="131">
        <f>+('[1]N EERR RODEO'!L158*Y158)+((('[1]N EERR RODEO'!L158*(100%-Y158))/(1+TASAS!$K$9)))</f>
        <v>0</v>
      </c>
      <c r="M158" s="131">
        <f>+('[1]N EERR RODEO'!M158*Z158)+((('[1]N EERR RODEO'!M158*(100%-Z158))/(1+TASAS!$L$9)))</f>
        <v>0</v>
      </c>
      <c r="N158" s="131">
        <f>+('[1]N EERR RODEO'!N158*AA158)+((('[1]N EERR RODEO'!N158*(100%-AA158))/(1+TASAS!$M$9)))</f>
        <v>0</v>
      </c>
      <c r="O158" s="194">
        <f t="shared" si="21"/>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RODEO'!C159*P159)+((('[1]N EERR RODEO'!C159*(100%-P159))/(1+TASAS!$B$9)))</f>
        <v>0</v>
      </c>
      <c r="D159" s="131">
        <f>+('[1]N EERR RODEO'!D159*Q159)+((('[1]N EERR RODEO'!D159*(100%-Q159))/(1+TASAS!$C$9)))</f>
        <v>0</v>
      </c>
      <c r="E159" s="131">
        <f>+('[1]N EERR RODEO'!E159*R159)+((('[1]N EERR RODEO'!E159*(100%-R159))/(1+TASAS!$D$9)))</f>
        <v>0</v>
      </c>
      <c r="F159" s="131">
        <f>+('[1]N EERR RODEO'!F159*S159)+((('[1]N EERR RODEO'!F159*(100%-S159))/(1+TASAS!$E$9)))</f>
        <v>0</v>
      </c>
      <c r="G159" s="131">
        <f>+('[1]N EERR RODEO'!G159*T159)+((('[1]N EERR RODEO'!G159*(100%-T159))/(1+TASAS!$F$9)))</f>
        <v>0</v>
      </c>
      <c r="H159" s="131">
        <f>+('[1]N EERR RODEO'!H159*U159)+((('[1]N EERR RODEO'!H159*(100%-U159))/(1+TASAS!$G$9)))</f>
        <v>0</v>
      </c>
      <c r="I159" s="131">
        <f>+('[1]N EERR RODEO'!I159*V159)+((('[1]N EERR RODEO'!I159*(100%-V159))/(1+TASAS!$H$9)))</f>
        <v>0</v>
      </c>
      <c r="J159" s="131">
        <f>+('[1]N EERR RODEO'!J159*W159)+((('[1]N EERR RODEO'!J159*(100%-W159))/(1+TASAS!$I$9)))</f>
        <v>0</v>
      </c>
      <c r="K159" s="131">
        <f>+('[1]N EERR RODEO'!K159*X159)+((('[1]N EERR RODEO'!K159*(100%-X159))/(1+TASAS!$J$9)))</f>
        <v>0</v>
      </c>
      <c r="L159" s="131">
        <f>+('[1]N EERR RODEO'!L159*Y159)+((('[1]N EERR RODEO'!L159*(100%-Y159))/(1+TASAS!$K$9)))</f>
        <v>0</v>
      </c>
      <c r="M159" s="131">
        <f>+('[1]N EERR RODEO'!M159*Z159)+((('[1]N EERR RODEO'!M159*(100%-Z159))/(1+TASAS!$L$9)))</f>
        <v>0</v>
      </c>
      <c r="N159" s="131">
        <f>+('[1]N EERR RODEO'!N159*AA159)+((('[1]N EERR RODEO'!N159*(100%-AA159))/(1+TASAS!$M$9)))</f>
        <v>0</v>
      </c>
      <c r="O159" s="194">
        <f t="shared" si="21"/>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RODEO'!C160*P160)+((('[1]N EERR RODEO'!C160*(100%-P160))/(1+TASAS!$B$9)))</f>
        <v>0</v>
      </c>
      <c r="D160" s="131">
        <f>+('[1]N EERR RODEO'!D160*Q160)+((('[1]N EERR RODEO'!D160*(100%-Q160))/(1+TASAS!$C$9)))</f>
        <v>0</v>
      </c>
      <c r="E160" s="131">
        <f>+('[1]N EERR RODEO'!E160*R160)+((('[1]N EERR RODEO'!E160*(100%-R160))/(1+TASAS!$D$9)))</f>
        <v>0</v>
      </c>
      <c r="F160" s="131">
        <f>+('[1]N EERR RODEO'!F160*S160)+((('[1]N EERR RODEO'!F160*(100%-S160))/(1+TASAS!$E$9)))</f>
        <v>0</v>
      </c>
      <c r="G160" s="131">
        <f>+('[1]N EERR RODEO'!G160*T160)+((('[1]N EERR RODEO'!G160*(100%-T160))/(1+TASAS!$F$9)))</f>
        <v>0</v>
      </c>
      <c r="H160" s="131">
        <f>+('[1]N EERR RODEO'!H160*U160)+((('[1]N EERR RODEO'!H160*(100%-U160))/(1+TASAS!$G$9)))</f>
        <v>0</v>
      </c>
      <c r="I160" s="131">
        <f>+('[1]N EERR RODEO'!I160*V160)+((('[1]N EERR RODEO'!I160*(100%-V160))/(1+TASAS!$H$9)))</f>
        <v>0</v>
      </c>
      <c r="J160" s="131">
        <f>+('[1]N EERR RODEO'!J160*W160)+((('[1]N EERR RODEO'!J160*(100%-W160))/(1+TASAS!$I$9)))</f>
        <v>0</v>
      </c>
      <c r="K160" s="131">
        <f>+('[1]N EERR RODEO'!K160*X160)+((('[1]N EERR RODEO'!K160*(100%-X160))/(1+TASAS!$J$9)))</f>
        <v>0</v>
      </c>
      <c r="L160" s="131">
        <f>+('[1]N EERR RODEO'!L160*Y160)+((('[1]N EERR RODEO'!L160*(100%-Y160))/(1+TASAS!$K$9)))</f>
        <v>0</v>
      </c>
      <c r="M160" s="131">
        <f>+('[1]N EERR RODEO'!M160*Z160)+((('[1]N EERR RODEO'!M160*(100%-Z160))/(1+TASAS!$L$9)))</f>
        <v>0</v>
      </c>
      <c r="N160" s="131">
        <f>+('[1]N EERR RODEO'!N160*AA160)+((('[1]N EERR RODEO'!N160*(100%-AA160))/(1+TASAS!$M$9)))</f>
        <v>0</v>
      </c>
      <c r="O160" s="194">
        <f t="shared" si="21"/>
        <v>0</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RODEO'!C161*P161)+((('[1]N EERR RODEO'!C161*(100%-P161))/(1+TASAS!$B$9)))</f>
        <v>0</v>
      </c>
      <c r="D161" s="131">
        <f>+('[1]N EERR RODEO'!D161*Q161)+((('[1]N EERR RODEO'!D161*(100%-Q161))/(1+TASAS!$C$9)))</f>
        <v>0</v>
      </c>
      <c r="E161" s="131">
        <f>+('[1]N EERR RODEO'!E161*R161)+((('[1]N EERR RODEO'!E161*(100%-R161))/(1+TASAS!$D$9)))</f>
        <v>0</v>
      </c>
      <c r="F161" s="131">
        <f>+('[1]N EERR RODEO'!F161*S161)+((('[1]N EERR RODEO'!F161*(100%-S161))/(1+TASAS!$E$9)))</f>
        <v>0</v>
      </c>
      <c r="G161" s="131">
        <f>+('[1]N EERR RODEO'!G161*T161)+((('[1]N EERR RODEO'!G161*(100%-T161))/(1+TASAS!$F$9)))</f>
        <v>0</v>
      </c>
      <c r="H161" s="131">
        <f>+('[1]N EERR RODEO'!H161*U161)+((('[1]N EERR RODEO'!H161*(100%-U161))/(1+TASAS!$G$9)))</f>
        <v>0</v>
      </c>
      <c r="I161" s="131">
        <f>+('[1]N EERR RODEO'!I161*V161)+((('[1]N EERR RODEO'!I161*(100%-V161))/(1+TASAS!$H$9)))</f>
        <v>0</v>
      </c>
      <c r="J161" s="131">
        <f>+('[1]N EERR RODEO'!J161*W161)+((('[1]N EERR RODEO'!J161*(100%-W161))/(1+TASAS!$I$9)))</f>
        <v>0</v>
      </c>
      <c r="K161" s="131">
        <f>+('[1]N EERR RODEO'!K161*X161)+((('[1]N EERR RODEO'!K161*(100%-X161))/(1+TASAS!$J$9)))</f>
        <v>0</v>
      </c>
      <c r="L161" s="131">
        <f>+('[1]N EERR RODEO'!L161*Y161)+((('[1]N EERR RODEO'!L161*(100%-Y161))/(1+TASAS!$K$9)))</f>
        <v>0</v>
      </c>
      <c r="M161" s="131">
        <f>+('[1]N EERR RODEO'!M161*Z161)+((('[1]N EERR RODEO'!M161*(100%-Z161))/(1+TASAS!$L$9)))</f>
        <v>0</v>
      </c>
      <c r="N161" s="131">
        <f>+('[1]N EERR RODEO'!N161*AA161)+((('[1]N EERR RODEO'!N161*(100%-AA161))/(1+TASAS!$M$9)))</f>
        <v>0</v>
      </c>
      <c r="O161" s="194">
        <f t="shared" si="21"/>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RODEO'!C162*P162)+((('[1]N EERR RODEO'!C162*(100%-P162))/(1+TASAS!$B$9)))</f>
        <v>0</v>
      </c>
      <c r="D162" s="131">
        <f>+('[1]N EERR RODEO'!D162*Q162)+((('[1]N EERR RODEO'!D162*(100%-Q162))/(1+TASAS!$C$9)))</f>
        <v>0</v>
      </c>
      <c r="E162" s="131">
        <f>+('[1]N EERR RODEO'!E162*R162)+((('[1]N EERR RODEO'!E162*(100%-R162))/(1+TASAS!$D$9)))</f>
        <v>0</v>
      </c>
      <c r="F162" s="131">
        <f>+('[1]N EERR RODEO'!F162*S162)+((('[1]N EERR RODEO'!F162*(100%-S162))/(1+TASAS!$E$9)))</f>
        <v>0</v>
      </c>
      <c r="G162" s="131">
        <f>+('[1]N EERR RODEO'!G162*T162)+((('[1]N EERR RODEO'!G162*(100%-T162))/(1+TASAS!$F$9)))</f>
        <v>0</v>
      </c>
      <c r="H162" s="131">
        <f>+('[1]N EERR RODEO'!H162*U162)+((('[1]N EERR RODEO'!H162*(100%-U162))/(1+TASAS!$G$9)))</f>
        <v>0</v>
      </c>
      <c r="I162" s="131">
        <f>+('[1]N EERR RODEO'!I162*V162)+((('[1]N EERR RODEO'!I162*(100%-V162))/(1+TASAS!$H$9)))</f>
        <v>0</v>
      </c>
      <c r="J162" s="131">
        <f>+('[1]N EERR RODEO'!J162*W162)+((('[1]N EERR RODEO'!J162*(100%-W162))/(1+TASAS!$I$9)))</f>
        <v>0</v>
      </c>
      <c r="K162" s="131">
        <f>+('[1]N EERR RODEO'!K162*X162)+((('[1]N EERR RODEO'!K162*(100%-X162))/(1+TASAS!$J$9)))</f>
        <v>0</v>
      </c>
      <c r="L162" s="131">
        <f>+('[1]N EERR RODEO'!L162*Y162)+((('[1]N EERR RODEO'!L162*(100%-Y162))/(1+TASAS!$K$9)))</f>
        <v>0</v>
      </c>
      <c r="M162" s="131">
        <f>+('[1]N EERR RODEO'!M162*Z162)+((('[1]N EERR RODEO'!M162*(100%-Z162))/(1+TASAS!$L$9)))</f>
        <v>0</v>
      </c>
      <c r="N162" s="131">
        <f>+('[1]N EERR RODEO'!N162*AA162)+((('[1]N EERR RODEO'!N162*(100%-AA162))/(1+TASAS!$M$9)))</f>
        <v>0</v>
      </c>
      <c r="O162" s="194">
        <f t="shared" si="21"/>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RODEO'!C163*P163)+((('[1]N EERR RODEO'!C163*(100%-P163))/(1+TASAS!$B$9)))</f>
        <v>0</v>
      </c>
      <c r="D163" s="131">
        <f>+('[1]N EERR RODEO'!D163*Q163)+((('[1]N EERR RODEO'!D163*(100%-Q163))/(1+TASAS!$C$9)))</f>
        <v>0</v>
      </c>
      <c r="E163" s="131">
        <f>+('[1]N EERR RODEO'!E163*R163)+((('[1]N EERR RODEO'!E163*(100%-R163))/(1+TASAS!$D$9)))</f>
        <v>0</v>
      </c>
      <c r="F163" s="131">
        <f>+('[1]N EERR RODEO'!F163*S163)+((('[1]N EERR RODEO'!F163*(100%-S163))/(1+TASAS!$E$9)))</f>
        <v>0</v>
      </c>
      <c r="G163" s="131">
        <f>+('[1]N EERR RODEO'!G163*T163)+((('[1]N EERR RODEO'!G163*(100%-T163))/(1+TASAS!$F$9)))</f>
        <v>0</v>
      </c>
      <c r="H163" s="131">
        <f>+('[1]N EERR RODEO'!H163*U163)+((('[1]N EERR RODEO'!H163*(100%-U163))/(1+TASAS!$G$9)))</f>
        <v>0</v>
      </c>
      <c r="I163" s="131">
        <f>+('[1]N EERR RODEO'!I163*V163)+((('[1]N EERR RODEO'!I163*(100%-V163))/(1+TASAS!$H$9)))</f>
        <v>0</v>
      </c>
      <c r="J163" s="131">
        <f>+('[1]N EERR RODEO'!J163*W163)+((('[1]N EERR RODEO'!J163*(100%-W163))/(1+TASAS!$I$9)))</f>
        <v>0</v>
      </c>
      <c r="K163" s="131">
        <f>+('[1]N EERR RODEO'!K163*X163)+((('[1]N EERR RODEO'!K163*(100%-X163))/(1+TASAS!$J$9)))</f>
        <v>0</v>
      </c>
      <c r="L163" s="131">
        <f>+('[1]N EERR RODEO'!L163*Y163)+((('[1]N EERR RODEO'!L163*(100%-Y163))/(1+TASAS!$K$9)))</f>
        <v>0</v>
      </c>
      <c r="M163" s="131">
        <f>+('[1]N EERR RODEO'!M163*Z163)+((('[1]N EERR RODEO'!M163*(100%-Z163))/(1+TASAS!$L$9)))</f>
        <v>0</v>
      </c>
      <c r="N163" s="131">
        <f>+('[1]N EERR RODEO'!N163*AA163)+((('[1]N EERR RODEO'!N163*(100%-AA163))/(1+TASAS!$M$9)))</f>
        <v>0</v>
      </c>
      <c r="O163" s="194">
        <f t="shared" si="21"/>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RODEO'!C164*P164)+((('[1]N EERR RODEO'!C164*(100%-P164))/(1+TASAS!$B$9)))</f>
        <v>0</v>
      </c>
      <c r="D164" s="131">
        <f>+('[1]N EERR RODEO'!D164*Q164)+((('[1]N EERR RODEO'!D164*(100%-Q164))/(1+TASAS!$C$9)))</f>
        <v>0</v>
      </c>
      <c r="E164" s="131">
        <f>+('[1]N EERR RODEO'!E164*R164)+((('[1]N EERR RODEO'!E164*(100%-R164))/(1+TASAS!$D$9)))</f>
        <v>0</v>
      </c>
      <c r="F164" s="131">
        <f>+('[1]N EERR RODEO'!F164*S164)+((('[1]N EERR RODEO'!F164*(100%-S164))/(1+TASAS!$E$9)))</f>
        <v>0</v>
      </c>
      <c r="G164" s="131">
        <f>+('[1]N EERR RODEO'!G164*T164)+((('[1]N EERR RODEO'!G164*(100%-T164))/(1+TASAS!$F$9)))</f>
        <v>0</v>
      </c>
      <c r="H164" s="131">
        <f>+('[1]N EERR RODEO'!H164*U164)+((('[1]N EERR RODEO'!H164*(100%-U164))/(1+TASAS!$G$9)))</f>
        <v>0</v>
      </c>
      <c r="I164" s="131">
        <f>+('[1]N EERR RODEO'!I164*V164)+((('[1]N EERR RODEO'!I164*(100%-V164))/(1+TASAS!$H$9)))</f>
        <v>0</v>
      </c>
      <c r="J164" s="131">
        <f>+('[1]N EERR RODEO'!J164*W164)+((('[1]N EERR RODEO'!J164*(100%-W164))/(1+TASAS!$I$9)))</f>
        <v>0</v>
      </c>
      <c r="K164" s="131">
        <f>+('[1]N EERR RODEO'!K164*X164)+((('[1]N EERR RODEO'!K164*(100%-X164))/(1+TASAS!$J$9)))</f>
        <v>0</v>
      </c>
      <c r="L164" s="131">
        <f>+('[1]N EERR RODEO'!L164*Y164)+((('[1]N EERR RODEO'!L164*(100%-Y164))/(1+TASAS!$K$9)))</f>
        <v>0</v>
      </c>
      <c r="M164" s="131">
        <f>+('[1]N EERR RODEO'!M164*Z164)+((('[1]N EERR RODEO'!M164*(100%-Z164))/(1+TASAS!$L$9)))</f>
        <v>0</v>
      </c>
      <c r="N164" s="131">
        <f>+('[1]N EERR RODEO'!N164*AA164)+((('[1]N EERR RODEO'!N164*(100%-AA164))/(1+TASAS!$M$9)))</f>
        <v>0</v>
      </c>
      <c r="O164" s="194">
        <f t="shared" si="21"/>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RODEO'!C165*P165)+((('[1]N EERR RODEO'!C165*(100%-P165))/(1+TASAS!$B$9)))</f>
        <v>0</v>
      </c>
      <c r="D165" s="131">
        <f>+('[1]N EERR RODEO'!D165*Q165)+((('[1]N EERR RODEO'!D165*(100%-Q165))/(1+TASAS!$C$9)))</f>
        <v>0</v>
      </c>
      <c r="E165" s="131">
        <f>+('[1]N EERR RODEO'!E165*R165)+((('[1]N EERR RODEO'!E165*(100%-R165))/(1+TASAS!$D$9)))</f>
        <v>0</v>
      </c>
      <c r="F165" s="131">
        <f>+('[1]N EERR RODEO'!F165*S165)+((('[1]N EERR RODEO'!F165*(100%-S165))/(1+TASAS!$E$9)))</f>
        <v>0</v>
      </c>
      <c r="G165" s="131">
        <f>+('[1]N EERR RODEO'!G165*T165)+((('[1]N EERR RODEO'!G165*(100%-T165))/(1+TASAS!$F$9)))</f>
        <v>0</v>
      </c>
      <c r="H165" s="131">
        <f>+('[1]N EERR RODEO'!H165*U165)+((('[1]N EERR RODEO'!H165*(100%-U165))/(1+TASAS!$G$9)))</f>
        <v>0</v>
      </c>
      <c r="I165" s="131">
        <f>+('[1]N EERR RODEO'!I165*V165)+((('[1]N EERR RODEO'!I165*(100%-V165))/(1+TASAS!$H$9)))</f>
        <v>0</v>
      </c>
      <c r="J165" s="131">
        <f>+('[1]N EERR RODEO'!J165*W165)+((('[1]N EERR RODEO'!J165*(100%-W165))/(1+TASAS!$I$9)))</f>
        <v>0</v>
      </c>
      <c r="K165" s="131">
        <f>+('[1]N EERR RODEO'!K165*X165)+((('[1]N EERR RODEO'!K165*(100%-X165))/(1+TASAS!$J$9)))</f>
        <v>0</v>
      </c>
      <c r="L165" s="131">
        <f>+('[1]N EERR RODEO'!L165*Y165)+((('[1]N EERR RODEO'!L165*(100%-Y165))/(1+TASAS!$K$9)))</f>
        <v>0</v>
      </c>
      <c r="M165" s="131">
        <f>+('[1]N EERR RODEO'!M165*Z165)+((('[1]N EERR RODEO'!M165*(100%-Z165))/(1+TASAS!$L$9)))</f>
        <v>0</v>
      </c>
      <c r="N165" s="131">
        <f>+('[1]N EERR RODEO'!N165*AA165)+((('[1]N EERR RODEO'!N165*(100%-AA165))/(1+TASAS!$M$9)))</f>
        <v>0</v>
      </c>
      <c r="O165" s="194">
        <f t="shared" si="21"/>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RODEO'!C166*P166)+((('[1]N EERR RODEO'!C166*(100%-P166))/(1+TASAS!$B$9)))</f>
        <v>0</v>
      </c>
      <c r="D166" s="131">
        <f>+('[1]N EERR RODEO'!D166*Q166)+((('[1]N EERR RODEO'!D166*(100%-Q166))/(1+TASAS!$C$9)))</f>
        <v>0</v>
      </c>
      <c r="E166" s="131">
        <f>+('[1]N EERR RODEO'!E166*R166)+((('[1]N EERR RODEO'!E166*(100%-R166))/(1+TASAS!$D$9)))</f>
        <v>0</v>
      </c>
      <c r="F166" s="131">
        <f>+('[1]N EERR RODEO'!F166*S166)+((('[1]N EERR RODEO'!F166*(100%-S166))/(1+TASAS!$E$9)))</f>
        <v>0</v>
      </c>
      <c r="G166" s="131">
        <f>+('[1]N EERR RODEO'!G166*T166)+((('[1]N EERR RODEO'!G166*(100%-T166))/(1+TASAS!$F$9)))</f>
        <v>0</v>
      </c>
      <c r="H166" s="131">
        <f>+('[1]N EERR RODEO'!H166*U166)+((('[1]N EERR RODEO'!H166*(100%-U166))/(1+TASAS!$G$9)))</f>
        <v>0</v>
      </c>
      <c r="I166" s="131">
        <f>+('[1]N EERR RODEO'!I166*V166)+((('[1]N EERR RODEO'!I166*(100%-V166))/(1+TASAS!$H$9)))</f>
        <v>0</v>
      </c>
      <c r="J166" s="131">
        <f>+('[1]N EERR RODEO'!J166*W166)+((('[1]N EERR RODEO'!J166*(100%-W166))/(1+TASAS!$I$9)))</f>
        <v>0</v>
      </c>
      <c r="K166" s="131">
        <f>+('[1]N EERR RODEO'!K166*X166)+((('[1]N EERR RODEO'!K166*(100%-X166))/(1+TASAS!$J$9)))</f>
        <v>0</v>
      </c>
      <c r="L166" s="131">
        <f>+('[1]N EERR RODEO'!L166*Y166)+((('[1]N EERR RODEO'!L166*(100%-Y166))/(1+TASAS!$K$9)))</f>
        <v>0</v>
      </c>
      <c r="M166" s="131">
        <f>+('[1]N EERR RODEO'!M166*Z166)+((('[1]N EERR RODEO'!M166*(100%-Z166))/(1+TASAS!$L$9)))</f>
        <v>0</v>
      </c>
      <c r="N166" s="131">
        <f>+('[1]N EERR RODEO'!N166*AA166)+((('[1]N EERR RODEO'!N166*(100%-AA166))/(1+TASAS!$M$9)))</f>
        <v>0</v>
      </c>
      <c r="O166" s="194">
        <f t="shared" si="21"/>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RODEO'!C167*P167)+((('[1]N EERR RODEO'!C167*(100%-P167))/(1+TASAS!$B$9)))</f>
        <v>0</v>
      </c>
      <c r="D167" s="131">
        <f>+('[1]N EERR RODEO'!D167*Q167)+((('[1]N EERR RODEO'!D167*(100%-Q167))/(1+TASAS!$C$9)))</f>
        <v>0</v>
      </c>
      <c r="E167" s="131">
        <f>+('[1]N EERR RODEO'!E167*R167)+((('[1]N EERR RODEO'!E167*(100%-R167))/(1+TASAS!$D$9)))</f>
        <v>0</v>
      </c>
      <c r="F167" s="131">
        <f>+('[1]N EERR RODEO'!F167*S167)+((('[1]N EERR RODEO'!F167*(100%-S167))/(1+TASAS!$E$9)))</f>
        <v>0</v>
      </c>
      <c r="G167" s="131">
        <f>+('[1]N EERR RODEO'!G167*T167)+((('[1]N EERR RODEO'!G167*(100%-T167))/(1+TASAS!$F$9)))</f>
        <v>0</v>
      </c>
      <c r="H167" s="131">
        <f>+('[1]N EERR RODEO'!H167*U167)+((('[1]N EERR RODEO'!H167*(100%-U167))/(1+TASAS!$G$9)))</f>
        <v>0</v>
      </c>
      <c r="I167" s="131">
        <f>+('[1]N EERR RODEO'!I167*V167)+((('[1]N EERR RODEO'!I167*(100%-V167))/(1+TASAS!$H$9)))</f>
        <v>0</v>
      </c>
      <c r="J167" s="131">
        <f>+('[1]N EERR RODEO'!J167*W167)+((('[1]N EERR RODEO'!J167*(100%-W167))/(1+TASAS!$I$9)))</f>
        <v>0</v>
      </c>
      <c r="K167" s="131">
        <f>+('[1]N EERR RODEO'!K167*X167)+((('[1]N EERR RODEO'!K167*(100%-X167))/(1+TASAS!$J$9)))</f>
        <v>0</v>
      </c>
      <c r="L167" s="131">
        <f>+('[1]N EERR RODEO'!L167*Y167)+((('[1]N EERR RODEO'!L167*(100%-Y167))/(1+TASAS!$K$9)))</f>
        <v>0</v>
      </c>
      <c r="M167" s="131">
        <f>+('[1]N EERR RODEO'!M167*Z167)+((('[1]N EERR RODEO'!M167*(100%-Z167))/(1+TASAS!$L$9)))</f>
        <v>0</v>
      </c>
      <c r="N167" s="131">
        <f>+('[1]N EERR RODEO'!N167*AA167)+((('[1]N EERR RODEO'!N167*(100%-AA167))/(1+TASAS!$M$9)))</f>
        <v>0</v>
      </c>
      <c r="O167" s="194">
        <f t="shared" si="21"/>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RODEO'!C168*P168)+((('[1]N EERR RODEO'!C168*(100%-P168))/(1+TASAS!$B$9)))</f>
        <v>0</v>
      </c>
      <c r="D168" s="131">
        <f>+('[1]N EERR RODEO'!D168*Q168)+((('[1]N EERR RODEO'!D168*(100%-Q168))/(1+TASAS!$C$9)))</f>
        <v>0</v>
      </c>
      <c r="E168" s="131">
        <f>+('[1]N EERR RODEO'!E168*R168)+((('[1]N EERR RODEO'!E168*(100%-R168))/(1+TASAS!$D$9)))</f>
        <v>0</v>
      </c>
      <c r="F168" s="131">
        <f>+('[1]N EERR RODEO'!F168*S168)+((('[1]N EERR RODEO'!F168*(100%-S168))/(1+TASAS!$E$9)))</f>
        <v>0</v>
      </c>
      <c r="G168" s="131">
        <f>+('[1]N EERR RODEO'!G168*T168)+((('[1]N EERR RODEO'!G168*(100%-T168))/(1+TASAS!$F$9)))</f>
        <v>0</v>
      </c>
      <c r="H168" s="131">
        <f>+('[1]N EERR RODEO'!H168*U168)+((('[1]N EERR RODEO'!H168*(100%-U168))/(1+TASAS!$G$9)))</f>
        <v>0</v>
      </c>
      <c r="I168" s="131">
        <f>+('[1]N EERR RODEO'!I168*V168)+((('[1]N EERR RODEO'!I168*(100%-V168))/(1+TASAS!$H$9)))</f>
        <v>0</v>
      </c>
      <c r="J168" s="131">
        <f>+('[1]N EERR RODEO'!J168*W168)+((('[1]N EERR RODEO'!J168*(100%-W168))/(1+TASAS!$I$9)))</f>
        <v>0</v>
      </c>
      <c r="K168" s="131">
        <f>+('[1]N EERR RODEO'!K168*X168)+((('[1]N EERR RODEO'!K168*(100%-X168))/(1+TASAS!$J$9)))</f>
        <v>0</v>
      </c>
      <c r="L168" s="131">
        <f>+('[1]N EERR RODEO'!L168*Y168)+((('[1]N EERR RODEO'!L168*(100%-Y168))/(1+TASAS!$K$9)))</f>
        <v>0</v>
      </c>
      <c r="M168" s="131">
        <f>+('[1]N EERR RODEO'!M168*Z168)+((('[1]N EERR RODEO'!M168*(100%-Z168))/(1+TASAS!$L$9)))</f>
        <v>0</v>
      </c>
      <c r="N168" s="131">
        <f>+('[1]N EERR RODEO'!N168*AA168)+((('[1]N EERR RODEO'!N168*(100%-AA168))/(1+TASAS!$M$9)))</f>
        <v>0</v>
      </c>
      <c r="O168" s="194">
        <f t="shared" si="21"/>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RODEO'!C169*P169)+((('[1]N EERR RODEO'!C169*(100%-P169))/(1+TASAS!$B$9)))</f>
        <v>0</v>
      </c>
      <c r="D169" s="131">
        <f>+('[1]N EERR RODEO'!D169*Q169)+((('[1]N EERR RODEO'!D169*(100%-Q169))/(1+TASAS!$C$9)))</f>
        <v>0</v>
      </c>
      <c r="E169" s="131">
        <f>+('[1]N EERR RODEO'!E169*R169)+((('[1]N EERR RODEO'!E169*(100%-R169))/(1+TASAS!$D$9)))</f>
        <v>0</v>
      </c>
      <c r="F169" s="131">
        <f>+('[1]N EERR RODEO'!F169*S169)+((('[1]N EERR RODEO'!F169*(100%-S169))/(1+TASAS!$E$9)))</f>
        <v>0</v>
      </c>
      <c r="G169" s="131">
        <f>+('[1]N EERR RODEO'!G169*T169)+((('[1]N EERR RODEO'!G169*(100%-T169))/(1+TASAS!$F$9)))</f>
        <v>0</v>
      </c>
      <c r="H169" s="131">
        <f>+('[1]N EERR RODEO'!H169*U169)+((('[1]N EERR RODEO'!H169*(100%-U169))/(1+TASAS!$G$9)))</f>
        <v>0</v>
      </c>
      <c r="I169" s="131">
        <f>+('[1]N EERR RODEO'!I169*V169)+((('[1]N EERR RODEO'!I169*(100%-V169))/(1+TASAS!$H$9)))</f>
        <v>0</v>
      </c>
      <c r="J169" s="131">
        <f>+('[1]N EERR RODEO'!J169*W169)+((('[1]N EERR RODEO'!J169*(100%-W169))/(1+TASAS!$I$9)))</f>
        <v>0</v>
      </c>
      <c r="K169" s="131">
        <f>+('[1]N EERR RODEO'!K169*X169)+((('[1]N EERR RODEO'!K169*(100%-X169))/(1+TASAS!$J$9)))</f>
        <v>0</v>
      </c>
      <c r="L169" s="131">
        <f>+('[1]N EERR RODEO'!L169*Y169)+((('[1]N EERR RODEO'!L169*(100%-Y169))/(1+TASAS!$K$9)))</f>
        <v>0</v>
      </c>
      <c r="M169" s="131">
        <f>+('[1]N EERR RODEO'!M169*Z169)+((('[1]N EERR RODEO'!M169*(100%-Z169))/(1+TASAS!$L$9)))</f>
        <v>0</v>
      </c>
      <c r="N169" s="131">
        <f>+('[1]N EERR RODEO'!N169*AA169)+((('[1]N EERR RODEO'!N169*(100%-AA169))/(1+TASAS!$M$9)))</f>
        <v>0</v>
      </c>
      <c r="O169" s="194">
        <f t="shared" si="21"/>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21"/>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21"/>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4">SUM(C173:C187)</f>
        <v>132.41144549982414</v>
      </c>
      <c r="D172" s="186">
        <f t="shared" si="24"/>
        <v>45.456656465731982</v>
      </c>
      <c r="E172" s="186">
        <f t="shared" si="24"/>
        <v>74.84259486233033</v>
      </c>
      <c r="F172" s="186">
        <f t="shared" si="24"/>
        <v>96.605282055274415</v>
      </c>
      <c r="G172" s="186">
        <f t="shared" si="24"/>
        <v>490.41322293384815</v>
      </c>
      <c r="H172" s="186">
        <f t="shared" si="24"/>
        <v>54.247821471554708</v>
      </c>
      <c r="I172" s="186">
        <f t="shared" si="24"/>
        <v>0</v>
      </c>
      <c r="J172" s="186">
        <f t="shared" si="24"/>
        <v>0</v>
      </c>
      <c r="K172" s="186">
        <f t="shared" si="24"/>
        <v>0</v>
      </c>
      <c r="L172" s="186">
        <f t="shared" si="24"/>
        <v>0</v>
      </c>
      <c r="M172" s="186">
        <f t="shared" si="24"/>
        <v>0</v>
      </c>
      <c r="N172" s="186">
        <f t="shared" si="24"/>
        <v>0</v>
      </c>
      <c r="O172" s="210">
        <f t="shared" ref="O172" si="25">SUM(O173:O187)</f>
        <v>893.9770232885636</v>
      </c>
      <c r="P172" s="305"/>
      <c r="Q172" s="305"/>
      <c r="R172" s="305"/>
      <c r="S172" s="305"/>
      <c r="T172" s="305"/>
      <c r="U172" s="305"/>
      <c r="V172" s="305"/>
      <c r="W172" s="305"/>
      <c r="X172" s="305"/>
      <c r="Y172" s="305"/>
      <c r="Z172" s="305"/>
      <c r="AA172" s="305"/>
    </row>
    <row r="173" spans="1:27" outlineLevel="1" x14ac:dyDescent="0.3">
      <c r="A173" s="203" t="s">
        <v>83</v>
      </c>
      <c r="B173" s="131"/>
      <c r="C173" s="131">
        <f>+('[1]N EERR RODEO'!C173*P173)+((('[1]N EERR RODEO'!C173*(100%-P173))/(1+TASAS!$B$9)))</f>
        <v>0</v>
      </c>
      <c r="D173" s="131">
        <f>+('[1]N EERR RODEO'!D173*Q173)+((('[1]N EERR RODEO'!D173*(100%-Q173))/(1+TASAS!$C$9)))</f>
        <v>0</v>
      </c>
      <c r="E173" s="131">
        <f>+('[1]N EERR RODEO'!E173*R173)+((('[1]N EERR RODEO'!E173*(100%-R173))/(1+TASAS!$D$9)))</f>
        <v>0</v>
      </c>
      <c r="F173" s="131">
        <f>+('[1]N EERR RODEO'!F173*S173)+((('[1]N EERR RODEO'!F173*(100%-S173))/(1+TASAS!$E$9)))</f>
        <v>0</v>
      </c>
      <c r="G173" s="131">
        <f>+('[1]N EERR RODEO'!G173*T173)+((('[1]N EERR RODEO'!G173*(100%-T173))/(1+TASAS!$F$9)))</f>
        <v>0</v>
      </c>
      <c r="H173" s="131">
        <f>+('[1]N EERR RODEO'!H173*U173)+((('[1]N EERR RODEO'!H173*(100%-U173))/(1+TASAS!$G$9)))</f>
        <v>0</v>
      </c>
      <c r="I173" s="131">
        <f>+('[1]N EERR RODEO'!I173*V173)+((('[1]N EERR RODEO'!I173*(100%-V173))/(1+TASAS!$H$9)))</f>
        <v>0</v>
      </c>
      <c r="J173" s="131">
        <f>+('[1]N EERR RODEO'!J173*W173)+((('[1]N EERR RODEO'!J173*(100%-W173))/(1+TASAS!$I$9)))</f>
        <v>0</v>
      </c>
      <c r="K173" s="131">
        <f>+('[1]N EERR RODEO'!K173*X173)+((('[1]N EERR RODEO'!K173*(100%-X173))/(1+TASAS!$J$9)))</f>
        <v>0</v>
      </c>
      <c r="L173" s="131">
        <f>+('[1]N EERR RODEO'!L173*Y173)+((('[1]N EERR RODEO'!L173*(100%-Y173))/(1+TASAS!$K$9)))</f>
        <v>0</v>
      </c>
      <c r="M173" s="131">
        <f>+('[1]N EERR RODEO'!M173*Z173)+((('[1]N EERR RODEO'!M173*(100%-Z173))/(1+TASAS!$L$9)))</f>
        <v>0</v>
      </c>
      <c r="N173" s="131">
        <f>+('[1]N EERR RODEO'!N173*AA173)+((('[1]N EERR RODEO'!N173*(100%-AA173))/(1+TASAS!$M$9)))</f>
        <v>0</v>
      </c>
      <c r="O173" s="194">
        <f t="shared" si="21"/>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RODEO'!C174*P174)+((('[1]N EERR RODEO'!C174*(100%-P174))/(1+TASAS!$B$9)))</f>
        <v>80.406875150437912</v>
      </c>
      <c r="D174" s="131">
        <f>+('[1]N EERR RODEO'!D174*Q174)+((('[1]N EERR RODEO'!D174*(100%-Q174))/(1+TASAS!$C$9)))</f>
        <v>45.456656465731982</v>
      </c>
      <c r="E174" s="131">
        <f>+('[1]N EERR RODEO'!E174*R174)+((('[1]N EERR RODEO'!E174*(100%-R174))/(1+TASAS!$D$9)))</f>
        <v>0</v>
      </c>
      <c r="F174" s="131">
        <f>+('[1]N EERR RODEO'!F174*S174)+((('[1]N EERR RODEO'!F174*(100%-S174))/(1+TASAS!$E$9)))</f>
        <v>96.605282055274415</v>
      </c>
      <c r="G174" s="131">
        <f>+('[1]N EERR RODEO'!G174*T174)+((('[1]N EERR RODEO'!G174*(100%-T174))/(1+TASAS!$F$9)))</f>
        <v>416.80277139264206</v>
      </c>
      <c r="H174" s="131">
        <f>+('[1]N EERR RODEO'!H174*U174)+((('[1]N EERR RODEO'!H174*(100%-U174))/(1+TASAS!$G$9)))</f>
        <v>51.158864217230786</v>
      </c>
      <c r="I174" s="131">
        <f>+('[1]N EERR RODEO'!I174*V174)+((('[1]N EERR RODEO'!I174*(100%-V174))/(1+TASAS!$H$9)))</f>
        <v>0</v>
      </c>
      <c r="J174" s="131">
        <f>+('[1]N EERR RODEO'!J174*W174)+((('[1]N EERR RODEO'!J174*(100%-W174))/(1+TASAS!$I$9)))</f>
        <v>0</v>
      </c>
      <c r="K174" s="131">
        <f>+('[1]N EERR RODEO'!K174*X174)+((('[1]N EERR RODEO'!K174*(100%-X174))/(1+TASAS!$J$9)))</f>
        <v>0</v>
      </c>
      <c r="L174" s="131">
        <f>+('[1]N EERR RODEO'!L174*Y174)+((('[1]N EERR RODEO'!L174*(100%-Y174))/(1+TASAS!$K$9)))</f>
        <v>0</v>
      </c>
      <c r="M174" s="131">
        <f>+('[1]N EERR RODEO'!M174*Z174)+((('[1]N EERR RODEO'!M174*(100%-Z174))/(1+TASAS!$L$9)))</f>
        <v>0</v>
      </c>
      <c r="N174" s="131">
        <f>+('[1]N EERR RODEO'!N174*AA174)+((('[1]N EERR RODEO'!N174*(100%-AA174))/(1+TASAS!$M$9)))</f>
        <v>0</v>
      </c>
      <c r="O174" s="194">
        <f t="shared" si="21"/>
        <v>690.43044928131712</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RODEO'!C175*P175)+((('[1]N EERR RODEO'!C175*(100%-P175))/(1+TASAS!$B$9)))</f>
        <v>52.004570349386228</v>
      </c>
      <c r="D175" s="131">
        <f>+('[1]N EERR RODEO'!D175*Q175)+((('[1]N EERR RODEO'!D175*(100%-Q175))/(1+TASAS!$C$9)))</f>
        <v>0</v>
      </c>
      <c r="E175" s="131">
        <f>+('[1]N EERR RODEO'!E175*R175)+((('[1]N EERR RODEO'!E175*(100%-R175))/(1+TASAS!$D$9)))</f>
        <v>74.84259486233033</v>
      </c>
      <c r="F175" s="131">
        <f>+('[1]N EERR RODEO'!F175*S175)+((('[1]N EERR RODEO'!F175*(100%-S175))/(1+TASAS!$E$9)))</f>
        <v>0</v>
      </c>
      <c r="G175" s="131">
        <f>+('[1]N EERR RODEO'!G175*T175)+((('[1]N EERR RODEO'!G175*(100%-T175))/(1+TASAS!$F$9)))</f>
        <v>0.61062174650523493</v>
      </c>
      <c r="H175" s="131">
        <f>+('[1]N EERR RODEO'!H175*U175)+((('[1]N EERR RODEO'!H175*(100%-U175))/(1+TASAS!$G$9)))</f>
        <v>0</v>
      </c>
      <c r="I175" s="131">
        <f>+('[1]N EERR RODEO'!I175*V175)+((('[1]N EERR RODEO'!I175*(100%-V175))/(1+TASAS!$H$9)))</f>
        <v>0</v>
      </c>
      <c r="J175" s="131">
        <f>+('[1]N EERR RODEO'!J175*W175)+((('[1]N EERR RODEO'!J175*(100%-W175))/(1+TASAS!$I$9)))</f>
        <v>0</v>
      </c>
      <c r="K175" s="131">
        <f>+('[1]N EERR RODEO'!K175*X175)+((('[1]N EERR RODEO'!K175*(100%-X175))/(1+TASAS!$J$9)))</f>
        <v>0</v>
      </c>
      <c r="L175" s="131">
        <f>+('[1]N EERR RODEO'!L175*Y175)+((('[1]N EERR RODEO'!L175*(100%-Y175))/(1+TASAS!$K$9)))</f>
        <v>0</v>
      </c>
      <c r="M175" s="131">
        <f>+('[1]N EERR RODEO'!M175*Z175)+((('[1]N EERR RODEO'!M175*(100%-Z175))/(1+TASAS!$L$9)))</f>
        <v>0</v>
      </c>
      <c r="N175" s="131">
        <f>+('[1]N EERR RODEO'!N175*AA175)+((('[1]N EERR RODEO'!N175*(100%-AA175))/(1+TASAS!$M$9)))</f>
        <v>0</v>
      </c>
      <c r="O175" s="194">
        <f t="shared" si="21"/>
        <v>127.45778695822179</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RODEO'!C176*P176)+((('[1]N EERR RODEO'!C176*(100%-P176))/(1+TASAS!$B$9)))</f>
        <v>0</v>
      </c>
      <c r="D176" s="131">
        <f>+('[1]N EERR RODEO'!D176*Q176)+((('[1]N EERR RODEO'!D176*(100%-Q176))/(1+TASAS!$C$9)))</f>
        <v>0</v>
      </c>
      <c r="E176" s="131">
        <f>+('[1]N EERR RODEO'!E176*R176)+((('[1]N EERR RODEO'!E176*(100%-R176))/(1+TASAS!$D$9)))</f>
        <v>0</v>
      </c>
      <c r="F176" s="131">
        <f>+('[1]N EERR RODEO'!F176*S176)+((('[1]N EERR RODEO'!F176*(100%-S176))/(1+TASAS!$E$9)))</f>
        <v>0</v>
      </c>
      <c r="G176" s="131">
        <f>+('[1]N EERR RODEO'!G176*T176)+((('[1]N EERR RODEO'!G176*(100%-T176))/(1+TASAS!$F$9)))</f>
        <v>55.826093174241095</v>
      </c>
      <c r="H176" s="131">
        <f>+('[1]N EERR RODEO'!H176*U176)+((('[1]N EERR RODEO'!H176*(100%-U176))/(1+TASAS!$G$9)))</f>
        <v>3.0889572543239252</v>
      </c>
      <c r="I176" s="131">
        <f>+('[1]N EERR RODEO'!I176*V176)+((('[1]N EERR RODEO'!I176*(100%-V176))/(1+TASAS!$H$9)))</f>
        <v>0</v>
      </c>
      <c r="J176" s="131">
        <f>+('[1]N EERR RODEO'!J176*W176)+((('[1]N EERR RODEO'!J176*(100%-W176))/(1+TASAS!$I$9)))</f>
        <v>0</v>
      </c>
      <c r="K176" s="131">
        <f>+('[1]N EERR RODEO'!K176*X176)+((('[1]N EERR RODEO'!K176*(100%-X176))/(1+TASAS!$J$9)))</f>
        <v>0</v>
      </c>
      <c r="L176" s="131">
        <f>+('[1]N EERR RODEO'!L176*Y176)+((('[1]N EERR RODEO'!L176*(100%-Y176))/(1+TASAS!$K$9)))</f>
        <v>0</v>
      </c>
      <c r="M176" s="131">
        <f>+('[1]N EERR RODEO'!M176*Z176)+((('[1]N EERR RODEO'!M176*(100%-Z176))/(1+TASAS!$L$9)))</f>
        <v>0</v>
      </c>
      <c r="N176" s="131">
        <f>+('[1]N EERR RODEO'!N176*AA176)+((('[1]N EERR RODEO'!N176*(100%-AA176))/(1+TASAS!$M$9)))</f>
        <v>0</v>
      </c>
      <c r="O176" s="194">
        <f t="shared" si="21"/>
        <v>58.915050428565017</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RODEO'!C177*P177)+((('[1]N EERR RODEO'!C177*(100%-P177))/(1+TASAS!$B$9)))</f>
        <v>0</v>
      </c>
      <c r="D177" s="131">
        <f>+('[1]N EERR RODEO'!D177*Q177)+((('[1]N EERR RODEO'!D177*(100%-Q177))/(1+TASAS!$C$9)))</f>
        <v>0</v>
      </c>
      <c r="E177" s="131">
        <f>+('[1]N EERR RODEO'!E177*R177)+((('[1]N EERR RODEO'!E177*(100%-R177))/(1+TASAS!$D$9)))</f>
        <v>0</v>
      </c>
      <c r="F177" s="131">
        <f>+('[1]N EERR RODEO'!F177*S177)+((('[1]N EERR RODEO'!F177*(100%-S177))/(1+TASAS!$E$9)))</f>
        <v>0</v>
      </c>
      <c r="G177" s="131">
        <f>+('[1]N EERR RODEO'!G177*T177)+((('[1]N EERR RODEO'!G177*(100%-T177))/(1+TASAS!$F$9)))</f>
        <v>0</v>
      </c>
      <c r="H177" s="131">
        <f>+('[1]N EERR RODEO'!H177*U177)+((('[1]N EERR RODEO'!H177*(100%-U177))/(1+TASAS!$G$9)))</f>
        <v>0</v>
      </c>
      <c r="I177" s="131">
        <f>+('[1]N EERR RODEO'!I177*V177)+((('[1]N EERR RODEO'!I177*(100%-V177))/(1+TASAS!$H$9)))</f>
        <v>0</v>
      </c>
      <c r="J177" s="131">
        <f>+('[1]N EERR RODEO'!J177*W177)+((('[1]N EERR RODEO'!J177*(100%-W177))/(1+TASAS!$I$9)))</f>
        <v>0</v>
      </c>
      <c r="K177" s="131">
        <f>+('[1]N EERR RODEO'!K177*X177)+((('[1]N EERR RODEO'!K177*(100%-X177))/(1+TASAS!$J$9)))</f>
        <v>0</v>
      </c>
      <c r="L177" s="131">
        <f>+('[1]N EERR RODEO'!L177*Y177)+((('[1]N EERR RODEO'!L177*(100%-Y177))/(1+TASAS!$K$9)))</f>
        <v>0</v>
      </c>
      <c r="M177" s="131">
        <f>+('[1]N EERR RODEO'!M177*Z177)+((('[1]N EERR RODEO'!M177*(100%-Z177))/(1+TASAS!$L$9)))</f>
        <v>0</v>
      </c>
      <c r="N177" s="131">
        <f>+('[1]N EERR RODEO'!N177*AA177)+((('[1]N EERR RODEO'!N177*(100%-AA177))/(1+TASAS!$M$9)))</f>
        <v>0</v>
      </c>
      <c r="O177" s="194">
        <f t="shared" si="21"/>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RODEO'!C178*P178)+((('[1]N EERR RODEO'!C178*(100%-P178))/(1+TASAS!$B$9)))</f>
        <v>0</v>
      </c>
      <c r="D178" s="131">
        <f>+('[1]N EERR RODEO'!D178*Q178)+((('[1]N EERR RODEO'!D178*(100%-Q178))/(1+TASAS!$C$9)))</f>
        <v>0</v>
      </c>
      <c r="E178" s="131">
        <f>+('[1]N EERR RODEO'!E178*R178)+((('[1]N EERR RODEO'!E178*(100%-R178))/(1+TASAS!$D$9)))</f>
        <v>0</v>
      </c>
      <c r="F178" s="131">
        <f>+('[1]N EERR RODEO'!F178*S178)+((('[1]N EERR RODEO'!F178*(100%-S178))/(1+TASAS!$E$9)))</f>
        <v>0</v>
      </c>
      <c r="G178" s="131">
        <f>+('[1]N EERR RODEO'!G178*T178)+((('[1]N EERR RODEO'!G178*(100%-T178))/(1+TASAS!$F$9)))</f>
        <v>0</v>
      </c>
      <c r="H178" s="131">
        <f>+('[1]N EERR RODEO'!H178*U178)+((('[1]N EERR RODEO'!H178*(100%-U178))/(1+TASAS!$G$9)))</f>
        <v>0</v>
      </c>
      <c r="I178" s="131">
        <f>+('[1]N EERR RODEO'!I178*V178)+((('[1]N EERR RODEO'!I178*(100%-V178))/(1+TASAS!$H$9)))</f>
        <v>0</v>
      </c>
      <c r="J178" s="131">
        <f>+('[1]N EERR RODEO'!J178*W178)+((('[1]N EERR RODEO'!J178*(100%-W178))/(1+TASAS!$I$9)))</f>
        <v>0</v>
      </c>
      <c r="K178" s="131">
        <f>+('[1]N EERR RODEO'!K178*X178)+((('[1]N EERR RODEO'!K178*(100%-X178))/(1+TASAS!$J$9)))</f>
        <v>0</v>
      </c>
      <c r="L178" s="131">
        <f>+('[1]N EERR RODEO'!L178*Y178)+((('[1]N EERR RODEO'!L178*(100%-Y178))/(1+TASAS!$K$9)))</f>
        <v>0</v>
      </c>
      <c r="M178" s="131">
        <f>+('[1]N EERR RODEO'!M178*Z178)+((('[1]N EERR RODEO'!M178*(100%-Z178))/(1+TASAS!$L$9)))</f>
        <v>0</v>
      </c>
      <c r="N178" s="131">
        <f>+('[1]N EERR RODEO'!N178*AA178)+((('[1]N EERR RODEO'!N178*(100%-AA178))/(1+TASAS!$M$9)))</f>
        <v>0</v>
      </c>
      <c r="O178" s="194">
        <f t="shared" si="21"/>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RODEO'!C179*P179)+((('[1]N EERR RODEO'!C179*(100%-P179))/(1+TASAS!$B$9)))</f>
        <v>0</v>
      </c>
      <c r="D179" s="131">
        <f>+('[1]N EERR RODEO'!D179*Q179)+((('[1]N EERR RODEO'!D179*(100%-Q179))/(1+TASAS!$C$9)))</f>
        <v>0</v>
      </c>
      <c r="E179" s="131">
        <f>+('[1]N EERR RODEO'!E179*R179)+((('[1]N EERR RODEO'!E179*(100%-R179))/(1+TASAS!$D$9)))</f>
        <v>0</v>
      </c>
      <c r="F179" s="131">
        <f>+('[1]N EERR RODEO'!F179*S179)+((('[1]N EERR RODEO'!F179*(100%-S179))/(1+TASAS!$E$9)))</f>
        <v>0</v>
      </c>
      <c r="G179" s="131">
        <f>+('[1]N EERR RODEO'!G179*T179)+((('[1]N EERR RODEO'!G179*(100%-T179))/(1+TASAS!$F$9)))</f>
        <v>0</v>
      </c>
      <c r="H179" s="131">
        <f>+('[1]N EERR RODEO'!H179*U179)+((('[1]N EERR RODEO'!H179*(100%-U179))/(1+TASAS!$G$9)))</f>
        <v>0</v>
      </c>
      <c r="I179" s="131">
        <f>+('[1]N EERR RODEO'!I179*V179)+((('[1]N EERR RODEO'!I179*(100%-V179))/(1+TASAS!$H$9)))</f>
        <v>0</v>
      </c>
      <c r="J179" s="131">
        <f>+('[1]N EERR RODEO'!J179*W179)+((('[1]N EERR RODEO'!J179*(100%-W179))/(1+TASAS!$I$9)))</f>
        <v>0</v>
      </c>
      <c r="K179" s="131">
        <f>+('[1]N EERR RODEO'!K179*X179)+((('[1]N EERR RODEO'!K179*(100%-X179))/(1+TASAS!$J$9)))</f>
        <v>0</v>
      </c>
      <c r="L179" s="131">
        <f>+('[1]N EERR RODEO'!L179*Y179)+((('[1]N EERR RODEO'!L179*(100%-Y179))/(1+TASAS!$K$9)))</f>
        <v>0</v>
      </c>
      <c r="M179" s="131">
        <f>+('[1]N EERR RODEO'!M179*Z179)+((('[1]N EERR RODEO'!M179*(100%-Z179))/(1+TASAS!$L$9)))</f>
        <v>0</v>
      </c>
      <c r="N179" s="131">
        <f>+('[1]N EERR RODEO'!N179*AA179)+((('[1]N EERR RODEO'!N179*(100%-AA179))/(1+TASAS!$M$9)))</f>
        <v>0</v>
      </c>
      <c r="O179" s="194">
        <f t="shared" si="21"/>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RODEO'!C180*P180)+((('[1]N EERR RODEO'!C180*(100%-P180))/(1+TASAS!$B$9)))</f>
        <v>0</v>
      </c>
      <c r="D180" s="131">
        <f>+('[1]N EERR RODEO'!D180*Q180)+((('[1]N EERR RODEO'!D180*(100%-Q180))/(1+TASAS!$C$9)))</f>
        <v>0</v>
      </c>
      <c r="E180" s="131">
        <f>+('[1]N EERR RODEO'!E180*R180)+((('[1]N EERR RODEO'!E180*(100%-R180))/(1+TASAS!$D$9)))</f>
        <v>0</v>
      </c>
      <c r="F180" s="131">
        <f>+('[1]N EERR RODEO'!F180*S180)+((('[1]N EERR RODEO'!F180*(100%-S180))/(1+TASAS!$E$9)))</f>
        <v>0</v>
      </c>
      <c r="G180" s="131">
        <f>+('[1]N EERR RODEO'!G180*T180)+((('[1]N EERR RODEO'!G180*(100%-T180))/(1+TASAS!$F$9)))</f>
        <v>0</v>
      </c>
      <c r="H180" s="131">
        <f>+('[1]N EERR RODEO'!H180*U180)+((('[1]N EERR RODEO'!H180*(100%-U180))/(1+TASAS!$G$9)))</f>
        <v>0</v>
      </c>
      <c r="I180" s="131">
        <f>+('[1]N EERR RODEO'!I180*V180)+((('[1]N EERR RODEO'!I180*(100%-V180))/(1+TASAS!$H$9)))</f>
        <v>0</v>
      </c>
      <c r="J180" s="131">
        <f>+('[1]N EERR RODEO'!J180*W180)+((('[1]N EERR RODEO'!J180*(100%-W180))/(1+TASAS!$I$9)))</f>
        <v>0</v>
      </c>
      <c r="K180" s="131">
        <f>+('[1]N EERR RODEO'!K180*X180)+((('[1]N EERR RODEO'!K180*(100%-X180))/(1+TASAS!$J$9)))</f>
        <v>0</v>
      </c>
      <c r="L180" s="131">
        <f>+('[1]N EERR RODEO'!L180*Y180)+((('[1]N EERR RODEO'!L180*(100%-Y180))/(1+TASAS!$K$9)))</f>
        <v>0</v>
      </c>
      <c r="M180" s="131">
        <f>+('[1]N EERR RODEO'!M180*Z180)+((('[1]N EERR RODEO'!M180*(100%-Z180))/(1+TASAS!$L$9)))</f>
        <v>0</v>
      </c>
      <c r="N180" s="131">
        <f>+('[1]N EERR RODEO'!N180*AA180)+((('[1]N EERR RODEO'!N180*(100%-AA180))/(1+TASAS!$M$9)))</f>
        <v>0</v>
      </c>
      <c r="O180" s="194">
        <f t="shared" si="21"/>
        <v>0</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RODEO'!C181*P181)+((('[1]N EERR RODEO'!C181*(100%-P181))/(1+TASAS!$B$9)))</f>
        <v>0</v>
      </c>
      <c r="D181" s="131">
        <f>+('[1]N EERR RODEO'!D181*Q181)+((('[1]N EERR RODEO'!D181*(100%-Q181))/(1+TASAS!$C$9)))</f>
        <v>0</v>
      </c>
      <c r="E181" s="131">
        <f>+('[1]N EERR RODEO'!E181*R181)+((('[1]N EERR RODEO'!E181*(100%-R181))/(1+TASAS!$D$9)))</f>
        <v>0</v>
      </c>
      <c r="F181" s="131">
        <f>+('[1]N EERR RODEO'!F181*S181)+((('[1]N EERR RODEO'!F181*(100%-S181))/(1+TASAS!$E$9)))</f>
        <v>0</v>
      </c>
      <c r="G181" s="131">
        <f>+('[1]N EERR RODEO'!G181*T181)+((('[1]N EERR RODEO'!G181*(100%-T181))/(1+TASAS!$F$9)))</f>
        <v>0</v>
      </c>
      <c r="H181" s="131">
        <f>+('[1]N EERR RODEO'!H181*U181)+((('[1]N EERR RODEO'!H181*(100%-U181))/(1+TASAS!$G$9)))</f>
        <v>0</v>
      </c>
      <c r="I181" s="131">
        <f>+('[1]N EERR RODEO'!I181*V181)+((('[1]N EERR RODEO'!I181*(100%-V181))/(1+TASAS!$H$9)))</f>
        <v>0</v>
      </c>
      <c r="J181" s="131">
        <f>+('[1]N EERR RODEO'!J181*W181)+((('[1]N EERR RODEO'!J181*(100%-W181))/(1+TASAS!$I$9)))</f>
        <v>0</v>
      </c>
      <c r="K181" s="131">
        <f>+('[1]N EERR RODEO'!K181*X181)+((('[1]N EERR RODEO'!K181*(100%-X181))/(1+TASAS!$J$9)))</f>
        <v>0</v>
      </c>
      <c r="L181" s="131">
        <f>+('[1]N EERR RODEO'!L181*Y181)+((('[1]N EERR RODEO'!L181*(100%-Y181))/(1+TASAS!$K$9)))</f>
        <v>0</v>
      </c>
      <c r="M181" s="131">
        <f>+('[1]N EERR RODEO'!M181*Z181)+((('[1]N EERR RODEO'!M181*(100%-Z181))/(1+TASAS!$L$9)))</f>
        <v>0</v>
      </c>
      <c r="N181" s="131">
        <f>+('[1]N EERR RODEO'!N181*AA181)+((('[1]N EERR RODEO'!N181*(100%-AA181))/(1+TASAS!$M$9)))</f>
        <v>0</v>
      </c>
      <c r="O181" s="194">
        <f t="shared" si="21"/>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RODEO'!C182*P182)+((('[1]N EERR RODEO'!C182*(100%-P182))/(1+TASAS!$B$9)))</f>
        <v>0</v>
      </c>
      <c r="D182" s="131">
        <f>+('[1]N EERR RODEO'!D182*Q182)+((('[1]N EERR RODEO'!D182*(100%-Q182))/(1+TASAS!$C$9)))</f>
        <v>0</v>
      </c>
      <c r="E182" s="131">
        <f>+('[1]N EERR RODEO'!E182*R182)+((('[1]N EERR RODEO'!E182*(100%-R182))/(1+TASAS!$D$9)))</f>
        <v>0</v>
      </c>
      <c r="F182" s="131">
        <f>+('[1]N EERR RODEO'!F182*S182)+((('[1]N EERR RODEO'!F182*(100%-S182))/(1+TASAS!$E$9)))</f>
        <v>0</v>
      </c>
      <c r="G182" s="131">
        <f>+('[1]N EERR RODEO'!G182*T182)+((('[1]N EERR RODEO'!G182*(100%-T182))/(1+TASAS!$F$9)))</f>
        <v>0</v>
      </c>
      <c r="H182" s="131">
        <f>+('[1]N EERR RODEO'!H182*U182)+((('[1]N EERR RODEO'!H182*(100%-U182))/(1+TASAS!$G$9)))</f>
        <v>0</v>
      </c>
      <c r="I182" s="131">
        <f>+('[1]N EERR RODEO'!I182*V182)+((('[1]N EERR RODEO'!I182*(100%-V182))/(1+TASAS!$H$9)))</f>
        <v>0</v>
      </c>
      <c r="J182" s="131">
        <f>+('[1]N EERR RODEO'!J182*W182)+((('[1]N EERR RODEO'!J182*(100%-W182))/(1+TASAS!$I$9)))</f>
        <v>0</v>
      </c>
      <c r="K182" s="131">
        <f>+('[1]N EERR RODEO'!K182*X182)+((('[1]N EERR RODEO'!K182*(100%-X182))/(1+TASAS!$J$9)))</f>
        <v>0</v>
      </c>
      <c r="L182" s="131">
        <f>+('[1]N EERR RODEO'!L182*Y182)+((('[1]N EERR RODEO'!L182*(100%-Y182))/(1+TASAS!$K$9)))</f>
        <v>0</v>
      </c>
      <c r="M182" s="131">
        <f>+('[1]N EERR RODEO'!M182*Z182)+((('[1]N EERR RODEO'!M182*(100%-Z182))/(1+TASAS!$L$9)))</f>
        <v>0</v>
      </c>
      <c r="N182" s="131">
        <f>+('[1]N EERR RODEO'!N182*AA182)+((('[1]N EERR RODEO'!N182*(100%-AA182))/(1+TASAS!$M$9)))</f>
        <v>0</v>
      </c>
      <c r="O182" s="194">
        <f t="shared" si="21"/>
        <v>0</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RODEO'!C183*P183)+((('[1]N EERR RODEO'!C183*(100%-P183))/(1+TASAS!$B$9)))</f>
        <v>0</v>
      </c>
      <c r="D183" s="131">
        <f>+('[1]N EERR RODEO'!D183*Q183)+((('[1]N EERR RODEO'!D183*(100%-Q183))/(1+TASAS!$C$9)))</f>
        <v>0</v>
      </c>
      <c r="E183" s="131">
        <f>+('[1]N EERR RODEO'!E183*R183)+((('[1]N EERR RODEO'!E183*(100%-R183))/(1+TASAS!$D$9)))</f>
        <v>0</v>
      </c>
      <c r="F183" s="131">
        <f>+('[1]N EERR RODEO'!F183*S183)+((('[1]N EERR RODEO'!F183*(100%-S183))/(1+TASAS!$E$9)))</f>
        <v>0</v>
      </c>
      <c r="G183" s="131">
        <f>+('[1]N EERR RODEO'!G183*T183)+((('[1]N EERR RODEO'!G183*(100%-T183))/(1+TASAS!$F$9)))</f>
        <v>17.173736620459731</v>
      </c>
      <c r="H183" s="131">
        <f>+('[1]N EERR RODEO'!H183*U183)+((('[1]N EERR RODEO'!H183*(100%-U183))/(1+TASAS!$G$9)))</f>
        <v>0</v>
      </c>
      <c r="I183" s="131">
        <f>+('[1]N EERR RODEO'!I183*V183)+((('[1]N EERR RODEO'!I183*(100%-V183))/(1+TASAS!$H$9)))</f>
        <v>0</v>
      </c>
      <c r="J183" s="131">
        <f>+('[1]N EERR RODEO'!J183*W183)+((('[1]N EERR RODEO'!J183*(100%-W183))/(1+TASAS!$I$9)))</f>
        <v>0</v>
      </c>
      <c r="K183" s="131">
        <f>+('[1]N EERR RODEO'!K183*X183)+((('[1]N EERR RODEO'!K183*(100%-X183))/(1+TASAS!$J$9)))</f>
        <v>0</v>
      </c>
      <c r="L183" s="131">
        <f>+('[1]N EERR RODEO'!L183*Y183)+((('[1]N EERR RODEO'!L183*(100%-Y183))/(1+TASAS!$K$9)))</f>
        <v>0</v>
      </c>
      <c r="M183" s="131">
        <f>+('[1]N EERR RODEO'!M183*Z183)+((('[1]N EERR RODEO'!M183*(100%-Z183))/(1+TASAS!$L$9)))</f>
        <v>0</v>
      </c>
      <c r="N183" s="131">
        <f>+('[1]N EERR RODEO'!N183*AA183)+((('[1]N EERR RODEO'!N183*(100%-AA183))/(1+TASAS!$M$9)))</f>
        <v>0</v>
      </c>
      <c r="O183" s="194">
        <f t="shared" si="21"/>
        <v>17.173736620459731</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RODEO'!C184*P184)+((('[1]N EERR RODEO'!C184*(100%-P184))/(1+TASAS!$B$9)))</f>
        <v>0</v>
      </c>
      <c r="D184" s="131">
        <f>+('[1]N EERR RODEO'!D184*Q184)+((('[1]N EERR RODEO'!D184*(100%-Q184))/(1+TASAS!$C$9)))</f>
        <v>0</v>
      </c>
      <c r="E184" s="131">
        <f>+('[1]N EERR RODEO'!E184*R184)+((('[1]N EERR RODEO'!E184*(100%-R184))/(1+TASAS!$D$9)))</f>
        <v>0</v>
      </c>
      <c r="F184" s="131">
        <f>+('[1]N EERR RODEO'!F184*S184)+((('[1]N EERR RODEO'!F184*(100%-S184))/(1+TASAS!$E$9)))</f>
        <v>0</v>
      </c>
      <c r="G184" s="131">
        <f>+('[1]N EERR RODEO'!G184*T184)+((('[1]N EERR RODEO'!G184*(100%-T184))/(1+TASAS!$F$9)))</f>
        <v>0</v>
      </c>
      <c r="H184" s="131">
        <f>+('[1]N EERR RODEO'!H184*U184)+((('[1]N EERR RODEO'!H184*(100%-U184))/(1+TASAS!$G$9)))</f>
        <v>0</v>
      </c>
      <c r="I184" s="131">
        <f>+('[1]N EERR RODEO'!I184*V184)+((('[1]N EERR RODEO'!I184*(100%-V184))/(1+TASAS!$H$9)))</f>
        <v>0</v>
      </c>
      <c r="J184" s="131">
        <f>+('[1]N EERR RODEO'!J184*W184)+((('[1]N EERR RODEO'!J184*(100%-W184))/(1+TASAS!$I$9)))</f>
        <v>0</v>
      </c>
      <c r="K184" s="131">
        <f>+('[1]N EERR RODEO'!K184*X184)+((('[1]N EERR RODEO'!K184*(100%-X184))/(1+TASAS!$J$9)))</f>
        <v>0</v>
      </c>
      <c r="L184" s="131">
        <f>+('[1]N EERR RODEO'!L184*Y184)+((('[1]N EERR RODEO'!L184*(100%-Y184))/(1+TASAS!$K$9)))</f>
        <v>0</v>
      </c>
      <c r="M184" s="131">
        <f>+('[1]N EERR RODEO'!M184*Z184)+((('[1]N EERR RODEO'!M184*(100%-Z184))/(1+TASAS!$L$9)))</f>
        <v>0</v>
      </c>
      <c r="N184" s="131">
        <f>+('[1]N EERR RODEO'!N184*AA184)+((('[1]N EERR RODEO'!N184*(100%-AA184))/(1+TASAS!$M$9)))</f>
        <v>0</v>
      </c>
      <c r="O184" s="194">
        <f t="shared" si="21"/>
        <v>0</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RODEO'!C185*P185)+((('[1]N EERR RODEO'!C185*(100%-P185))/(1+TASAS!$B$9)))</f>
        <v>0</v>
      </c>
      <c r="D185" s="131">
        <f>+('[1]N EERR RODEO'!D185*Q185)+((('[1]N EERR RODEO'!D185*(100%-Q185))/(1+TASAS!$C$9)))</f>
        <v>0</v>
      </c>
      <c r="E185" s="131">
        <f>+('[1]N EERR RODEO'!E185*R185)+((('[1]N EERR RODEO'!E185*(100%-R185))/(1+TASAS!$D$9)))</f>
        <v>0</v>
      </c>
      <c r="F185" s="131">
        <f>+('[1]N EERR RODEO'!F185*S185)+((('[1]N EERR RODEO'!F185*(100%-S185))/(1+TASAS!$E$9)))</f>
        <v>0</v>
      </c>
      <c r="G185" s="131">
        <f>+('[1]N EERR RODEO'!G185*T185)+((('[1]N EERR RODEO'!G185*(100%-T185))/(1+TASAS!$F$9)))</f>
        <v>0</v>
      </c>
      <c r="H185" s="131">
        <f>+('[1]N EERR RODEO'!H185*U185)+((('[1]N EERR RODEO'!H185*(100%-U185))/(1+TASAS!$G$9)))</f>
        <v>0</v>
      </c>
      <c r="I185" s="131">
        <f>+('[1]N EERR RODEO'!I185*V185)+((('[1]N EERR RODEO'!I185*(100%-V185))/(1+TASAS!$H$9)))</f>
        <v>0</v>
      </c>
      <c r="J185" s="131">
        <f>+('[1]N EERR RODEO'!J185*W185)+((('[1]N EERR RODEO'!J185*(100%-W185))/(1+TASAS!$I$9)))</f>
        <v>0</v>
      </c>
      <c r="K185" s="131">
        <f>+('[1]N EERR RODEO'!K185*X185)+((('[1]N EERR RODEO'!K185*(100%-X185))/(1+TASAS!$J$9)))</f>
        <v>0</v>
      </c>
      <c r="L185" s="131">
        <f>+('[1]N EERR RODEO'!L185*Y185)+((('[1]N EERR RODEO'!L185*(100%-Y185))/(1+TASAS!$K$9)))</f>
        <v>0</v>
      </c>
      <c r="M185" s="131">
        <f>+('[1]N EERR RODEO'!M185*Z185)+((('[1]N EERR RODEO'!M185*(100%-Z185))/(1+TASAS!$L$9)))</f>
        <v>0</v>
      </c>
      <c r="N185" s="131">
        <f>+('[1]N EERR RODEO'!N185*AA185)+((('[1]N EERR RODEO'!N185*(100%-AA185))/(1+TASAS!$M$9)))</f>
        <v>0</v>
      </c>
      <c r="O185" s="194">
        <f t="shared" si="21"/>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RODEO'!C186*P186)+((('[1]N EERR RODEO'!C186*(100%-P186))/(1+TASAS!$B$9)))</f>
        <v>0</v>
      </c>
      <c r="D186" s="131">
        <f>+('[1]N EERR RODEO'!D186*Q186)+((('[1]N EERR RODEO'!D186*(100%-Q186))/(1+TASAS!$C$9)))</f>
        <v>0</v>
      </c>
      <c r="E186" s="131">
        <f>+('[1]N EERR RODEO'!E186*R186)+((('[1]N EERR RODEO'!E186*(100%-R186))/(1+TASAS!$D$9)))</f>
        <v>0</v>
      </c>
      <c r="F186" s="131">
        <f>+('[1]N EERR RODEO'!F186*S186)+((('[1]N EERR RODEO'!F186*(100%-S186))/(1+TASAS!$E$9)))</f>
        <v>0</v>
      </c>
      <c r="G186" s="131">
        <f>+('[1]N EERR RODEO'!G186*T186)+((('[1]N EERR RODEO'!G186*(100%-T186))/(1+TASAS!$F$9)))</f>
        <v>0</v>
      </c>
      <c r="H186" s="131">
        <f>+('[1]N EERR RODEO'!H186*U186)+((('[1]N EERR RODEO'!H186*(100%-U186))/(1+TASAS!$G$9)))</f>
        <v>0</v>
      </c>
      <c r="I186" s="131">
        <f>+('[1]N EERR RODEO'!I186*V186)+((('[1]N EERR RODEO'!I186*(100%-V186))/(1+TASAS!$H$9)))</f>
        <v>0</v>
      </c>
      <c r="J186" s="131">
        <f>+('[1]N EERR RODEO'!J186*W186)+((('[1]N EERR RODEO'!J186*(100%-W186))/(1+TASAS!$I$9)))</f>
        <v>0</v>
      </c>
      <c r="K186" s="131">
        <f>+('[1]N EERR RODEO'!K186*X186)+((('[1]N EERR RODEO'!K186*(100%-X186))/(1+TASAS!$J$9)))</f>
        <v>0</v>
      </c>
      <c r="L186" s="131">
        <f>+('[1]N EERR RODEO'!L186*Y186)+((('[1]N EERR RODEO'!L186*(100%-Y186))/(1+TASAS!$K$9)))</f>
        <v>0</v>
      </c>
      <c r="M186" s="131">
        <f>+('[1]N EERR RODEO'!M186*Z186)+((('[1]N EERR RODEO'!M186*(100%-Z186))/(1+TASAS!$L$9)))</f>
        <v>0</v>
      </c>
      <c r="N186" s="131">
        <f>+('[1]N EERR RODEO'!N186*AA186)+((('[1]N EERR RODEO'!N186*(100%-AA186))/(1+TASAS!$M$9)))</f>
        <v>0</v>
      </c>
      <c r="O186" s="194">
        <f t="shared" si="21"/>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21"/>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6">SUM(C189:C192)</f>
        <v>0</v>
      </c>
      <c r="D188" s="186">
        <f t="shared" si="26"/>
        <v>0</v>
      </c>
      <c r="E188" s="186">
        <f t="shared" si="26"/>
        <v>0</v>
      </c>
      <c r="F188" s="186">
        <f t="shared" si="26"/>
        <v>0</v>
      </c>
      <c r="G188" s="186">
        <f t="shared" si="26"/>
        <v>0</v>
      </c>
      <c r="H188" s="186">
        <f t="shared" si="26"/>
        <v>0</v>
      </c>
      <c r="I188" s="186">
        <f t="shared" si="26"/>
        <v>0</v>
      </c>
      <c r="J188" s="186">
        <f t="shared" si="26"/>
        <v>0</v>
      </c>
      <c r="K188" s="186">
        <f t="shared" si="26"/>
        <v>0</v>
      </c>
      <c r="L188" s="186">
        <f t="shared" si="26"/>
        <v>0</v>
      </c>
      <c r="M188" s="186">
        <f t="shared" si="26"/>
        <v>0</v>
      </c>
      <c r="N188" s="186">
        <f t="shared" si="26"/>
        <v>0</v>
      </c>
      <c r="O188" s="210">
        <f t="shared" ref="O188" si="27">SUM(O189:O192)</f>
        <v>0</v>
      </c>
      <c r="P188" s="305"/>
      <c r="Q188" s="305"/>
      <c r="R188" s="305"/>
      <c r="S188" s="305"/>
      <c r="T188" s="305"/>
      <c r="U188" s="305"/>
      <c r="V188" s="305"/>
      <c r="W188" s="305"/>
      <c r="X188" s="305"/>
      <c r="Y188" s="305"/>
      <c r="Z188" s="305"/>
      <c r="AA188" s="305"/>
    </row>
    <row r="189" spans="1:27" outlineLevel="1" x14ac:dyDescent="0.3">
      <c r="A189" s="203" t="s">
        <v>363</v>
      </c>
      <c r="B189" s="131"/>
      <c r="C189" s="131">
        <f>+('[1]N EERR RODEO'!C189*P189)+((('[1]N EERR RODEO'!C189*(100%-P189))/(1+TASAS!$B$9)))</f>
        <v>0</v>
      </c>
      <c r="D189" s="131">
        <f>+('[1]N EERR RODEO'!D189*Q189)+((('[1]N EERR RODEO'!D189*(100%-Q189))/(1+TASAS!$C$9)))</f>
        <v>0</v>
      </c>
      <c r="E189" s="131">
        <f>+('[1]N EERR RODEO'!E189*R189)+((('[1]N EERR RODEO'!E189*(100%-R189))/(1+TASAS!$D$9)))</f>
        <v>0</v>
      </c>
      <c r="F189" s="131">
        <f>+('[1]N EERR RODEO'!F189*S189)+((('[1]N EERR RODEO'!F189*(100%-S189))/(1+TASAS!$E$9)))</f>
        <v>0</v>
      </c>
      <c r="G189" s="131">
        <f>+('[1]N EERR RODEO'!G189*T189)+((('[1]N EERR RODEO'!G189*(100%-T189))/(1+TASAS!$F$9)))</f>
        <v>0</v>
      </c>
      <c r="H189" s="131">
        <f>+('[1]N EERR RODEO'!H189*U189)+((('[1]N EERR RODEO'!H189*(100%-U189))/(1+TASAS!$G$9)))</f>
        <v>0</v>
      </c>
      <c r="I189" s="131">
        <f>+('[1]N EERR RODEO'!I189*V189)+((('[1]N EERR RODEO'!I189*(100%-V189))/(1+TASAS!$H$9)))</f>
        <v>0</v>
      </c>
      <c r="J189" s="131">
        <f>+('[1]N EERR RODEO'!J189*W189)+((('[1]N EERR RODEO'!J189*(100%-W189))/(1+TASAS!$I$9)))</f>
        <v>0</v>
      </c>
      <c r="K189" s="131">
        <f>+('[1]N EERR RODEO'!K189*X189)+((('[1]N EERR RODEO'!K189*(100%-X189))/(1+TASAS!$J$9)))</f>
        <v>0</v>
      </c>
      <c r="L189" s="131">
        <f>+('[1]N EERR RODEO'!L189*Y189)+((('[1]N EERR RODEO'!L189*(100%-Y189))/(1+TASAS!$K$9)))</f>
        <v>0</v>
      </c>
      <c r="M189" s="131">
        <f>+('[1]N EERR RODEO'!M189*Z189)+((('[1]N EERR RODEO'!M189*(100%-Z189))/(1+TASAS!$L$9)))</f>
        <v>0</v>
      </c>
      <c r="N189" s="131">
        <f>+('[1]N EERR RODEO'!N189*AA189)+((('[1]N EERR RODEO'!N189*(100%-AA189))/(1+TASAS!$M$9)))</f>
        <v>0</v>
      </c>
      <c r="O189" s="194">
        <f t="shared" si="21"/>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f>+('[1]N EERR RODEO'!C190*P190)+((('[1]N EERR RODEO'!C190*(100%-P190))/(1+TASAS!$B$9)))</f>
        <v>0</v>
      </c>
      <c r="D190" s="131">
        <f>+('[1]N EERR RODEO'!D190*Q190)+((('[1]N EERR RODEO'!D190*(100%-Q190))/(1+TASAS!$C$9)))</f>
        <v>0</v>
      </c>
      <c r="E190" s="131">
        <f>+('[1]N EERR RODEO'!E190*R190)+((('[1]N EERR RODEO'!E190*(100%-R190))/(1+TASAS!$D$9)))</f>
        <v>0</v>
      </c>
      <c r="F190" s="131">
        <f>+('[1]N EERR RODEO'!F190*S190)+((('[1]N EERR RODEO'!F190*(100%-S190))/(1+TASAS!$E$9)))</f>
        <v>0</v>
      </c>
      <c r="G190" s="131">
        <f>+('[1]N EERR RODEO'!G190*T190)+((('[1]N EERR RODEO'!G190*(100%-T190))/(1+TASAS!$F$9)))</f>
        <v>0</v>
      </c>
      <c r="H190" s="131">
        <f>+('[1]N EERR RODEO'!H190*U190)+((('[1]N EERR RODEO'!H190*(100%-U190))/(1+TASAS!$G$9)))</f>
        <v>0</v>
      </c>
      <c r="I190" s="131">
        <f>+('[1]N EERR RODEO'!I190*V190)+((('[1]N EERR RODEO'!I190*(100%-V190))/(1+TASAS!$H$9)))</f>
        <v>0</v>
      </c>
      <c r="J190" s="131">
        <f>+('[1]N EERR RODEO'!J190*W190)+((('[1]N EERR RODEO'!J190*(100%-W190))/(1+TASAS!$I$9)))</f>
        <v>0</v>
      </c>
      <c r="K190" s="131">
        <f>+('[1]N EERR RODEO'!K190*X190)+((('[1]N EERR RODEO'!K190*(100%-X190))/(1+TASAS!$J$9)))</f>
        <v>0</v>
      </c>
      <c r="L190" s="131">
        <f>+('[1]N EERR RODEO'!L190*Y190)+((('[1]N EERR RODEO'!L190*(100%-Y190))/(1+TASAS!$K$9)))</f>
        <v>0</v>
      </c>
      <c r="M190" s="131">
        <f>+('[1]N EERR RODEO'!M190*Z190)+((('[1]N EERR RODEO'!M190*(100%-Z190))/(1+TASAS!$L$9)))</f>
        <v>0</v>
      </c>
      <c r="N190" s="131">
        <f>+('[1]N EERR RODEO'!N190*AA190)+((('[1]N EERR RODEO'!N190*(100%-AA190))/(1+TASAS!$M$9)))</f>
        <v>0</v>
      </c>
      <c r="O190" s="194">
        <f t="shared" si="21"/>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f>+('[1]N EERR RODEO'!C191*P191)+((('[1]N EERR RODEO'!C191*(100%-P191))/(1+TASAS!$B$9)))</f>
        <v>0</v>
      </c>
      <c r="D191" s="131">
        <f>+('[1]N EERR RODEO'!D191*Q191)+((('[1]N EERR RODEO'!D191*(100%-Q191))/(1+TASAS!$C$9)))</f>
        <v>0</v>
      </c>
      <c r="E191" s="131">
        <f>+('[1]N EERR RODEO'!E191*R191)+((('[1]N EERR RODEO'!E191*(100%-R191))/(1+TASAS!$D$9)))</f>
        <v>0</v>
      </c>
      <c r="F191" s="131">
        <f>+('[1]N EERR RODEO'!F191*S191)+((('[1]N EERR RODEO'!F191*(100%-S191))/(1+TASAS!$E$9)))</f>
        <v>0</v>
      </c>
      <c r="G191" s="131">
        <f>+('[1]N EERR RODEO'!G191*T191)+((('[1]N EERR RODEO'!G191*(100%-T191))/(1+TASAS!$F$9)))</f>
        <v>0</v>
      </c>
      <c r="H191" s="131">
        <f>+('[1]N EERR RODEO'!H191*U191)+((('[1]N EERR RODEO'!H191*(100%-U191))/(1+TASAS!$G$9)))</f>
        <v>0</v>
      </c>
      <c r="I191" s="131">
        <f>+('[1]N EERR RODEO'!I191*V191)+((('[1]N EERR RODEO'!I191*(100%-V191))/(1+TASAS!$H$9)))</f>
        <v>0</v>
      </c>
      <c r="J191" s="131">
        <f>+('[1]N EERR RODEO'!J191*W191)+((('[1]N EERR RODEO'!J191*(100%-W191))/(1+TASAS!$I$9)))</f>
        <v>0</v>
      </c>
      <c r="K191" s="131">
        <f>+('[1]N EERR RODEO'!K191*X191)+((('[1]N EERR RODEO'!K191*(100%-X191))/(1+TASAS!$J$9)))</f>
        <v>0</v>
      </c>
      <c r="L191" s="131">
        <f>+('[1]N EERR RODEO'!L191*Y191)+((('[1]N EERR RODEO'!L191*(100%-Y191))/(1+TASAS!$K$9)))</f>
        <v>0</v>
      </c>
      <c r="M191" s="131">
        <f>+('[1]N EERR RODEO'!M191*Z191)+((('[1]N EERR RODEO'!M191*(100%-Z191))/(1+TASAS!$L$9)))</f>
        <v>0</v>
      </c>
      <c r="N191" s="131">
        <f>+('[1]N EERR RODEO'!N191*AA191)+((('[1]N EERR RODEO'!N191*(100%-AA191))/(1+TASAS!$M$9)))</f>
        <v>0</v>
      </c>
      <c r="O191" s="194">
        <f t="shared" si="21"/>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21"/>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K193" si="28">SUM(C194:C203)</f>
        <v>13.455032309429914</v>
      </c>
      <c r="D193" s="189">
        <f t="shared" si="28"/>
        <v>13.828215785353358</v>
      </c>
      <c r="E193" s="189">
        <f t="shared" si="28"/>
        <v>26.34577778829394</v>
      </c>
      <c r="F193" s="189">
        <f t="shared" si="28"/>
        <v>33.7879068898404</v>
      </c>
      <c r="G193" s="189">
        <f t="shared" si="28"/>
        <v>27.416916418085044</v>
      </c>
      <c r="H193" s="189">
        <f t="shared" si="28"/>
        <v>48.245054023719042</v>
      </c>
      <c r="I193" s="189">
        <f t="shared" si="28"/>
        <v>0</v>
      </c>
      <c r="J193" s="189">
        <f t="shared" si="28"/>
        <v>0</v>
      </c>
      <c r="K193" s="189">
        <f t="shared" si="28"/>
        <v>0</v>
      </c>
      <c r="L193" s="189">
        <f t="shared" ref="L193:O193" si="29">SUM(L194:L203)</f>
        <v>0</v>
      </c>
      <c r="M193" s="189">
        <f t="shared" si="29"/>
        <v>0</v>
      </c>
      <c r="N193" s="189">
        <f t="shared" si="29"/>
        <v>0</v>
      </c>
      <c r="O193" s="208">
        <f t="shared" si="29"/>
        <v>163.07890321472169</v>
      </c>
      <c r="P193" s="310"/>
      <c r="Q193" s="310"/>
      <c r="R193" s="310"/>
      <c r="S193" s="310"/>
      <c r="T193" s="310"/>
      <c r="U193" s="310"/>
      <c r="V193" s="310"/>
      <c r="W193" s="310"/>
      <c r="X193" s="310"/>
      <c r="Y193" s="310"/>
      <c r="Z193" s="310"/>
      <c r="AA193" s="310"/>
    </row>
    <row r="194" spans="1:132" outlineLevel="1" x14ac:dyDescent="0.3">
      <c r="A194" s="202" t="s">
        <v>95</v>
      </c>
      <c r="B194" s="192"/>
      <c r="C194" s="131">
        <f>+('[1]N EERR RODEO'!C194*P194)+((('[1]N EERR RODEO'!C194*(100%-P194))/(1+TASAS!$B$9)))</f>
        <v>13.455032309429914</v>
      </c>
      <c r="D194" s="131">
        <f>+('[1]N EERR RODEO'!D194*Q194)+((('[1]N EERR RODEO'!D194*(100%-Q194))/(1+TASAS!$C$9)))</f>
        <v>13.82118568073447</v>
      </c>
      <c r="E194" s="131">
        <f>+('[1]N EERR RODEO'!E194*R194)+((('[1]N EERR RODEO'!E194*(100%-R194))/(1+TASAS!$D$9)))</f>
        <v>24.63968246456712</v>
      </c>
      <c r="F194" s="131">
        <f>+('[1]N EERR RODEO'!F194*S194)+((('[1]N EERR RODEO'!F194*(100%-S194))/(1+TASAS!$E$9)))</f>
        <v>33.166915687037751</v>
      </c>
      <c r="G194" s="131">
        <f>+('[1]N EERR RODEO'!G194*T194)+((('[1]N EERR RODEO'!G194*(100%-T194))/(1+TASAS!$F$9)))</f>
        <v>27.180300491314267</v>
      </c>
      <c r="H194" s="131">
        <f>+('[1]N EERR RODEO'!H194*U194)+((('[1]N EERR RODEO'!H194*(100%-U194))/(1+TASAS!$G$9)))</f>
        <v>48.141558033239114</v>
      </c>
      <c r="I194" s="131">
        <f>+('[1]N EERR RODEO'!I194*V194)+((('[1]N EERR RODEO'!I194*(100%-V194))/(1+TASAS!$H$9)))</f>
        <v>0</v>
      </c>
      <c r="J194" s="131">
        <f>+('[1]N EERR RODEO'!J194*W194)+((('[1]N EERR RODEO'!J194*(100%-W194))/(1+TASAS!$I$9)))</f>
        <v>0</v>
      </c>
      <c r="K194" s="131">
        <f>+('[1]N EERR RODEO'!K194*X194)+((('[1]N EERR RODEO'!K194*(100%-X194))/(1+TASAS!$J$9)))</f>
        <v>0</v>
      </c>
      <c r="L194" s="131">
        <f>+('[1]N EERR RODEO'!L194*Y194)+((('[1]N EERR RODEO'!L194*(100%-Y194))/(1+TASAS!$K$9)))</f>
        <v>0</v>
      </c>
      <c r="M194" s="131">
        <f>+('[1]N EERR RODEO'!M194*Z194)+((('[1]N EERR RODEO'!M194*(100%-Z194))/(1+TASAS!$L$9)))</f>
        <v>0</v>
      </c>
      <c r="N194" s="131">
        <f>+('[1]N EERR RODEO'!N194*AA194)+((('[1]N EERR RODEO'!N194*(100%-AA194))/(1+TASAS!$M$9)))</f>
        <v>0</v>
      </c>
      <c r="O194" s="194">
        <f t="shared" si="21"/>
        <v>160.40467466632265</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RODEO'!C195*P195)+((('[1]N EERR RODEO'!C195*(100%-P195))/(1+TASAS!$B$9)))</f>
        <v>0</v>
      </c>
      <c r="D195" s="131">
        <f>+('[1]N EERR RODEO'!D195*Q195)+((('[1]N EERR RODEO'!D195*(100%-Q195))/(1+TASAS!$C$9)))</f>
        <v>0</v>
      </c>
      <c r="E195" s="131">
        <f>+('[1]N EERR RODEO'!E195*R195)+((('[1]N EERR RODEO'!E195*(100%-R195))/(1+TASAS!$D$9)))</f>
        <v>0</v>
      </c>
      <c r="F195" s="131">
        <f>+('[1]N EERR RODEO'!F195*S195)+((('[1]N EERR RODEO'!F195*(100%-S195))/(1+TASAS!$E$9)))</f>
        <v>0</v>
      </c>
      <c r="G195" s="131">
        <f>+('[1]N EERR RODEO'!G195*T195)+((('[1]N EERR RODEO'!G195*(100%-T195))/(1+TASAS!$F$9)))</f>
        <v>0</v>
      </c>
      <c r="H195" s="131">
        <f>+('[1]N EERR RODEO'!H195*U195)+((('[1]N EERR RODEO'!H195*(100%-U195))/(1+TASAS!$G$9)))</f>
        <v>0</v>
      </c>
      <c r="I195" s="131">
        <f>+('[1]N EERR RODEO'!I195*V195)+((('[1]N EERR RODEO'!I195*(100%-V195))/(1+TASAS!$H$9)))</f>
        <v>0</v>
      </c>
      <c r="J195" s="131">
        <f>+('[1]N EERR RODEO'!J195*W195)+((('[1]N EERR RODEO'!J195*(100%-W195))/(1+TASAS!$I$9)))</f>
        <v>0</v>
      </c>
      <c r="K195" s="131">
        <f>+('[1]N EERR RODEO'!K195*X195)+((('[1]N EERR RODEO'!K195*(100%-X195))/(1+TASAS!$J$9)))</f>
        <v>0</v>
      </c>
      <c r="L195" s="131">
        <f>+('[1]N EERR RODEO'!L195*Y195)+((('[1]N EERR RODEO'!L195*(100%-Y195))/(1+TASAS!$K$9)))</f>
        <v>0</v>
      </c>
      <c r="M195" s="131">
        <f>+('[1]N EERR RODEO'!M195*Z195)+((('[1]N EERR RODEO'!M195*(100%-Z195))/(1+TASAS!$L$9)))</f>
        <v>0</v>
      </c>
      <c r="N195" s="131">
        <f>+('[1]N EERR RODEO'!N195*AA195)+((('[1]N EERR RODEO'!N195*(100%-AA195))/(1+TASAS!$M$9)))</f>
        <v>0</v>
      </c>
      <c r="O195" s="194">
        <f t="shared" si="21"/>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RODEO'!C196*P196)+((('[1]N EERR RODEO'!C196*(100%-P196))/(1+TASAS!$B$9)))</f>
        <v>0</v>
      </c>
      <c r="D196" s="131">
        <f>+('[1]N EERR RODEO'!D196*Q196)+((('[1]N EERR RODEO'!D196*(100%-Q196))/(1+TASAS!$C$9)))</f>
        <v>0</v>
      </c>
      <c r="E196" s="131">
        <f>+('[1]N EERR RODEO'!E196*R196)+((('[1]N EERR RODEO'!E196*(100%-R196))/(1+TASAS!$D$9)))</f>
        <v>0</v>
      </c>
      <c r="F196" s="131">
        <f>+('[1]N EERR RODEO'!F196*S196)+((('[1]N EERR RODEO'!F196*(100%-S196))/(1+TASAS!$E$9)))</f>
        <v>0</v>
      </c>
      <c r="G196" s="131">
        <f>+('[1]N EERR RODEO'!G196*T196)+((('[1]N EERR RODEO'!G196*(100%-T196))/(1+TASAS!$F$9)))</f>
        <v>0</v>
      </c>
      <c r="H196" s="131">
        <f>+('[1]N EERR RODEO'!H196*U196)+((('[1]N EERR RODEO'!H196*(100%-U196))/(1+TASAS!$G$9)))</f>
        <v>0</v>
      </c>
      <c r="I196" s="131">
        <f>+('[1]N EERR RODEO'!I196*V196)+((('[1]N EERR RODEO'!I196*(100%-V196))/(1+TASAS!$H$9)))</f>
        <v>0</v>
      </c>
      <c r="J196" s="131">
        <f>+('[1]N EERR RODEO'!J196*W196)+((('[1]N EERR RODEO'!J196*(100%-W196))/(1+TASAS!$I$9)))</f>
        <v>0</v>
      </c>
      <c r="K196" s="131">
        <f>+('[1]N EERR RODEO'!K196*X196)+((('[1]N EERR RODEO'!K196*(100%-X196))/(1+TASAS!$J$9)))</f>
        <v>0</v>
      </c>
      <c r="L196" s="131">
        <f>+('[1]N EERR RODEO'!L196*Y196)+((('[1]N EERR RODEO'!L196*(100%-Y196))/(1+TASAS!$K$9)))</f>
        <v>0</v>
      </c>
      <c r="M196" s="131">
        <f>+('[1]N EERR RODEO'!M196*Z196)+((('[1]N EERR RODEO'!M196*(100%-Z196))/(1+TASAS!$L$9)))</f>
        <v>0</v>
      </c>
      <c r="N196" s="131">
        <f>+('[1]N EERR RODEO'!N196*AA196)+((('[1]N EERR RODEO'!N196*(100%-AA196))/(1+TASAS!$M$9)))</f>
        <v>0</v>
      </c>
      <c r="O196" s="194">
        <f t="shared" si="21"/>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RODEO'!I197*V197)+((('[1]N EERR RODEO'!I197*(100%-V197))/(1+TASAS!$H$9)))</f>
        <v>0</v>
      </c>
      <c r="J197" s="131">
        <f>+('[1]N EERR RODEO'!J197*W197)+((('[1]N EERR RODEO'!J197*(100%-W197))/(1+TASAS!$I$9)))</f>
        <v>0</v>
      </c>
      <c r="K197" s="131">
        <f>+('[1]N EERR RODEO'!K197*X197)+((('[1]N EERR RODEO'!K197*(100%-X197))/(1+TASAS!$J$9)))</f>
        <v>0</v>
      </c>
      <c r="L197" s="131">
        <f>+('[1]N EERR RODEO'!L197*Y197)+((('[1]N EERR RODEO'!L197*(100%-Y197))/(1+TASAS!$K$9)))</f>
        <v>0</v>
      </c>
      <c r="M197" s="131">
        <f>+('[1]N EERR RODEO'!M197*Z197)+((('[1]N EERR RODEO'!M197*(100%-Z197))/(1+TASAS!$L$9)))</f>
        <v>0</v>
      </c>
      <c r="N197" s="131">
        <f>+('[1]N EERR RODEO'!N197*AA197)+((('[1]N EERR RODEO'!N197*(100%-AA197))/(1+TASAS!$M$9)))</f>
        <v>0</v>
      </c>
      <c r="O197" s="194">
        <f t="shared" si="21"/>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RODEO'!C198*P198)+((('[1]N EERR RODEO'!C198*(100%-P198))/(1+TASAS!$B$9)))</f>
        <v>0</v>
      </c>
      <c r="D198" s="131">
        <f>+('[1]N EERR RODEO'!D198*Q198)+((('[1]N EERR RODEO'!D198*(100%-Q198))/(1+TASAS!$C$9)))</f>
        <v>7.0301046188883361E-3</v>
      </c>
      <c r="E198" s="131">
        <f>+('[1]N EERR RODEO'!E198*R198)+((('[1]N EERR RODEO'!E198*(100%-R198))/(1+TASAS!$D$9)))</f>
        <v>-1.2266966377209381</v>
      </c>
      <c r="F198" s="131">
        <f>+('[1]N EERR RODEO'!F198*S198)+((('[1]N EERR RODEO'!F198*(100%-S198))/(1+TASAS!$E$9)))</f>
        <v>0.62099120280264686</v>
      </c>
      <c r="G198" s="131">
        <f>+('[1]N EERR RODEO'!G198*T198)+((('[1]N EERR RODEO'!G198*(100%-T198))/(1+TASAS!$F$9)))</f>
        <v>0.2366159267707785</v>
      </c>
      <c r="H198" s="131">
        <f>+('[1]N EERR RODEO'!H198*U198)+((('[1]N EERR RODEO'!H198*(100%-U198))/(1+TASAS!$G$9)))</f>
        <v>0.10349599047992533</v>
      </c>
      <c r="I198" s="131">
        <f>+('[1]N EERR RODEO'!I198*V198)+((('[1]N EERR RODEO'!I198*(100%-V198))/(1+TASAS!$H$9)))</f>
        <v>0</v>
      </c>
      <c r="J198" s="131">
        <f>+('[1]N EERR RODEO'!J198*W198)+((('[1]N EERR RODEO'!J198*(100%-W198))/(1+TASAS!$I$9)))</f>
        <v>0</v>
      </c>
      <c r="K198" s="131">
        <f>+('[1]N EERR RODEO'!K198*X198)+((('[1]N EERR RODEO'!K198*(100%-X198))/(1+TASAS!$J$9)))</f>
        <v>0</v>
      </c>
      <c r="L198" s="131">
        <f>+('[1]N EERR RODEO'!L198*Y198)+((('[1]N EERR RODEO'!L198*(100%-Y198))/(1+TASAS!$K$9)))</f>
        <v>0</v>
      </c>
      <c r="M198" s="131">
        <f>+('[1]N EERR RODEO'!M198*Z198)+((('[1]N EERR RODEO'!M198*(100%-Z198))/(1+TASAS!$L$9)))</f>
        <v>0</v>
      </c>
      <c r="N198" s="131">
        <f>+('[1]N EERR RODEO'!N198*AA198)+((('[1]N EERR RODEO'!N198*(100%-AA198))/(1+TASAS!$M$9)))</f>
        <v>0</v>
      </c>
      <c r="O198" s="194">
        <f t="shared" si="21"/>
        <v>-0.25856341304869912</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RODEO'!C199*P199)+((('[1]N EERR RODEO'!C199*(100%-P199))/(1+TASAS!$B$9)))</f>
        <v>0</v>
      </c>
      <c r="D199" s="131">
        <f>+('[1]N EERR RODEO'!D199*Q199)+((('[1]N EERR RODEO'!D199*(100%-Q199))/(1+TASAS!$C$9)))</f>
        <v>0</v>
      </c>
      <c r="E199" s="131">
        <f>+('[1]N EERR RODEO'!E199*R199)+((('[1]N EERR RODEO'!E199*(100%-R199))/(1+TASAS!$D$9)))</f>
        <v>2.93279196144776</v>
      </c>
      <c r="F199" s="131">
        <f>+('[1]N EERR RODEO'!F199*S199)+((('[1]N EERR RODEO'!F199*(100%-S199))/(1+TASAS!$E$9)))</f>
        <v>0</v>
      </c>
      <c r="G199" s="131">
        <f>+('[1]N EERR RODEO'!G199*T199)+((('[1]N EERR RODEO'!G199*(100%-T199))/(1+TASAS!$F$9)))</f>
        <v>0</v>
      </c>
      <c r="H199" s="131">
        <f>+('[1]N EERR RODEO'!H199*U199)+((('[1]N EERR RODEO'!H199*(100%-U199))/(1+TASAS!$G$9)))</f>
        <v>0</v>
      </c>
      <c r="I199" s="131">
        <f>+('[1]N EERR RODEO'!I199*V199)+((('[1]N EERR RODEO'!I199*(100%-V199))/(1+TASAS!$H$9)))</f>
        <v>0</v>
      </c>
      <c r="J199" s="131">
        <f>+('[1]N EERR RODEO'!J199*W199)+((('[1]N EERR RODEO'!J199*(100%-W199))/(1+TASAS!$I$9)))</f>
        <v>0</v>
      </c>
      <c r="K199" s="131">
        <f>+('[1]N EERR RODEO'!K199*X199)+((('[1]N EERR RODEO'!K199*(100%-X199))/(1+TASAS!$J$9)))</f>
        <v>0</v>
      </c>
      <c r="L199" s="131">
        <f>+('[1]N EERR RODEO'!L199*Y199)+((('[1]N EERR RODEO'!L199*(100%-Y199))/(1+TASAS!$K$9)))</f>
        <v>0</v>
      </c>
      <c r="M199" s="131">
        <f>+('[1]N EERR RODEO'!M199*Z199)+((('[1]N EERR RODEO'!M199*(100%-Z199))/(1+TASAS!$L$9)))</f>
        <v>0</v>
      </c>
      <c r="N199" s="131">
        <f>+('[1]N EERR RODEO'!N199*AA199)+((('[1]N EERR RODEO'!N199*(100%-AA199))/(1+TASAS!$M$9)))</f>
        <v>0</v>
      </c>
      <c r="O199" s="194">
        <f t="shared" si="21"/>
        <v>2.93279196144776</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RODEO'!C200*P200)+((('[1]N EERR RODEO'!C200*(100%-P200))/(1+TASAS!$B$9)))</f>
        <v>0</v>
      </c>
      <c r="D200" s="131">
        <f>+('[1]N EERR RODEO'!D200*Q200)+((('[1]N EERR RODEO'!D200*(100%-Q200))/(1+TASAS!$C$9)))</f>
        <v>0</v>
      </c>
      <c r="E200" s="131">
        <f>+('[1]N EERR RODEO'!E200*R200)+((('[1]N EERR RODEO'!E200*(100%-R200))/(1+TASAS!$D$9)))</f>
        <v>0</v>
      </c>
      <c r="F200" s="131">
        <f>+('[1]N EERR RODEO'!F200*S200)+((('[1]N EERR RODEO'!F200*(100%-S200))/(1+TASAS!$E$9)))</f>
        <v>0</v>
      </c>
      <c r="G200" s="131">
        <f>+('[1]N EERR RODEO'!G200*T200)+((('[1]N EERR RODEO'!G200*(100%-T200))/(1+TASAS!$F$9)))</f>
        <v>0</v>
      </c>
      <c r="H200" s="131">
        <f>+('[1]N EERR RODEO'!H200*U200)+((('[1]N EERR RODEO'!H200*(100%-U200))/(1+TASAS!$G$9)))</f>
        <v>0</v>
      </c>
      <c r="I200" s="131">
        <f>+('[1]N EERR RODEO'!I200*V200)+((('[1]N EERR RODEO'!I200*(100%-V200))/(1+TASAS!$H$9)))</f>
        <v>0</v>
      </c>
      <c r="J200" s="131">
        <f>+('[1]N EERR RODEO'!J200*W200)+((('[1]N EERR RODEO'!J200*(100%-W200))/(1+TASAS!$I$9)))</f>
        <v>0</v>
      </c>
      <c r="K200" s="131">
        <f>+('[1]N EERR RODEO'!K200*X200)+((('[1]N EERR RODEO'!K200*(100%-X200))/(1+TASAS!$J$9)))</f>
        <v>0</v>
      </c>
      <c r="L200" s="131">
        <f>+('[1]N EERR RODEO'!L200*Y200)+((('[1]N EERR RODEO'!L200*(100%-Y200))/(1+TASAS!$K$9)))</f>
        <v>0</v>
      </c>
      <c r="M200" s="131">
        <f>+('[1]N EERR RODEO'!M200*Z200)+((('[1]N EERR RODEO'!M200*(100%-Z200))/(1+TASAS!$L$9)))</f>
        <v>0</v>
      </c>
      <c r="N200" s="131">
        <f>+('[1]N EERR RODEO'!N200*AA200)+((('[1]N EERR RODEO'!N200*(100%-AA200))/(1+TASAS!$M$9)))</f>
        <v>0</v>
      </c>
      <c r="O200" s="194">
        <f t="shared" si="21"/>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RODEO'!C201*P201)+((('[1]N EERR RODEO'!C201*(100%-P201))/(1+TASAS!$B$9)))</f>
        <v>0</v>
      </c>
      <c r="D201" s="131">
        <f>+('[1]N EERR RODEO'!D201*Q201)+((('[1]N EERR RODEO'!D201*(100%-Q201))/(1+TASAS!$C$9)))</f>
        <v>0</v>
      </c>
      <c r="E201" s="131">
        <f>+('[1]N EERR RODEO'!E201*R201)+((('[1]N EERR RODEO'!E201*(100%-R201))/(1+TASAS!$D$9)))</f>
        <v>0</v>
      </c>
      <c r="F201" s="131">
        <f>+('[1]N EERR RODEO'!F201*S201)+((('[1]N EERR RODEO'!F201*(100%-S201))/(1+TASAS!$E$9)))</f>
        <v>0</v>
      </c>
      <c r="G201" s="131">
        <f>+('[1]N EERR RODEO'!G201*T201)+((('[1]N EERR RODEO'!G201*(100%-T201))/(1+TASAS!$F$9)))</f>
        <v>0</v>
      </c>
      <c r="H201" s="131">
        <f>+('[1]N EERR RODEO'!H201*U201)+((('[1]N EERR RODEO'!H201*(100%-U201))/(1+TASAS!$G$9)))</f>
        <v>0</v>
      </c>
      <c r="I201" s="131">
        <f>+('[1]N EERR RODEO'!I201*V201)+((('[1]N EERR RODEO'!I201*(100%-V201))/(1+TASAS!$H$9)))</f>
        <v>0</v>
      </c>
      <c r="J201" s="131">
        <f>+('[1]N EERR RODEO'!J201*W201)+((('[1]N EERR RODEO'!J201*(100%-W201))/(1+TASAS!$I$9)))</f>
        <v>0</v>
      </c>
      <c r="K201" s="131">
        <f>+('[1]N EERR RODEO'!K201*X201)+((('[1]N EERR RODEO'!K201*(100%-X201))/(1+TASAS!$J$9)))</f>
        <v>0</v>
      </c>
      <c r="L201" s="131">
        <f>+('[1]N EERR RODEO'!L201*Y201)+((('[1]N EERR RODEO'!L201*(100%-Y201))/(1+TASAS!$K$9)))</f>
        <v>0</v>
      </c>
      <c r="M201" s="131">
        <f>+('[1]N EERR RODEO'!M201*Z201)+((('[1]N EERR RODEO'!M201*(100%-Z201))/(1+TASAS!$L$9)))</f>
        <v>0</v>
      </c>
      <c r="N201" s="131">
        <f>+('[1]N EERR RODEO'!N201*AA201)+((('[1]N EERR RODEO'!N201*(100%-AA201))/(1+TASAS!$M$9)))</f>
        <v>0</v>
      </c>
      <c r="O201" s="194">
        <f t="shared" si="21"/>
        <v>0</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c r="D202" s="131"/>
      <c r="E202" s="131"/>
      <c r="F202" s="131"/>
      <c r="G202" s="131"/>
      <c r="H202" s="131"/>
      <c r="I202" s="131"/>
      <c r="J202" s="131"/>
      <c r="K202" s="131"/>
      <c r="L202" s="131"/>
      <c r="M202" s="131"/>
      <c r="N202" s="131"/>
      <c r="O202" s="194">
        <f t="shared" si="21"/>
        <v>0</v>
      </c>
    </row>
    <row r="203" spans="1:132" s="191" customFormat="1" ht="18" customHeight="1" x14ac:dyDescent="0.3">
      <c r="A203" s="213"/>
      <c r="B203" s="195"/>
      <c r="C203" s="196"/>
      <c r="D203" s="196"/>
      <c r="E203" s="196"/>
      <c r="F203" s="196"/>
      <c r="G203" s="196"/>
      <c r="H203" s="196"/>
      <c r="I203" s="196"/>
      <c r="J203" s="196"/>
      <c r="K203" s="196"/>
      <c r="L203" s="196"/>
      <c r="M203" s="196"/>
      <c r="N203" s="272"/>
      <c r="O203" s="194">
        <f t="shared" si="21"/>
        <v>0</v>
      </c>
    </row>
    <row r="204" spans="1:132" s="183" customFormat="1" ht="18.600000000000001" thickBot="1" x14ac:dyDescent="0.4">
      <c r="A204" s="218" t="s">
        <v>113</v>
      </c>
      <c r="B204" s="181">
        <f>+B34-B36</f>
        <v>0</v>
      </c>
      <c r="C204" s="181">
        <f>+C34-C36</f>
        <v>4702.0366031391168</v>
      </c>
      <c r="D204" s="181">
        <f t="shared" ref="D204:L204" si="30">+D34-D36</f>
        <v>6674.5023885764722</v>
      </c>
      <c r="E204" s="181">
        <f t="shared" si="30"/>
        <v>33289.564799481464</v>
      </c>
      <c r="F204" s="181">
        <f t="shared" si="30"/>
        <v>8159.2883355389004</v>
      </c>
      <c r="G204" s="181">
        <f t="shared" si="30"/>
        <v>12751.211501512249</v>
      </c>
      <c r="H204" s="181">
        <f t="shared" si="30"/>
        <v>23214.536870665754</v>
      </c>
      <c r="I204" s="181">
        <f t="shared" si="30"/>
        <v>0</v>
      </c>
      <c r="J204" s="181">
        <f t="shared" si="30"/>
        <v>0</v>
      </c>
      <c r="K204" s="181">
        <f t="shared" si="30"/>
        <v>0</v>
      </c>
      <c r="L204" s="181">
        <f t="shared" si="30"/>
        <v>0</v>
      </c>
      <c r="M204" s="181">
        <f t="shared" ref="M204:O204" si="31">+M34-M36</f>
        <v>0</v>
      </c>
      <c r="N204" s="181">
        <f t="shared" si="31"/>
        <v>0</v>
      </c>
      <c r="O204" s="219">
        <f t="shared" si="31"/>
        <v>88791.140498914014</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194">
        <f t="shared" si="21"/>
        <v>0</v>
      </c>
    </row>
    <row r="206" spans="1:132" s="183" customFormat="1" ht="18.600000000000001" thickBot="1" x14ac:dyDescent="0.4">
      <c r="A206" s="215" t="s">
        <v>114</v>
      </c>
      <c r="B206" s="216">
        <f>+B204-B205</f>
        <v>0</v>
      </c>
      <c r="C206" s="216">
        <f t="shared" ref="C206:L206" si="32">+C204-C205</f>
        <v>4702.0366031391168</v>
      </c>
      <c r="D206" s="216">
        <f t="shared" si="32"/>
        <v>6674.5023885764722</v>
      </c>
      <c r="E206" s="216">
        <f t="shared" si="32"/>
        <v>33289.564799481464</v>
      </c>
      <c r="F206" s="216">
        <f t="shared" si="32"/>
        <v>8159.2883355389004</v>
      </c>
      <c r="G206" s="216">
        <f t="shared" si="32"/>
        <v>12751.211501512249</v>
      </c>
      <c r="H206" s="216">
        <f t="shared" si="32"/>
        <v>23214.536870665754</v>
      </c>
      <c r="I206" s="216">
        <f t="shared" si="32"/>
        <v>0</v>
      </c>
      <c r="J206" s="216">
        <f t="shared" si="32"/>
        <v>0</v>
      </c>
      <c r="K206" s="216">
        <f t="shared" si="32"/>
        <v>0</v>
      </c>
      <c r="L206" s="216">
        <f t="shared" si="32"/>
        <v>0</v>
      </c>
      <c r="M206" s="216">
        <f t="shared" ref="M206:O206" si="33">+M204-M205</f>
        <v>0</v>
      </c>
      <c r="N206" s="216">
        <f t="shared" si="33"/>
        <v>0</v>
      </c>
      <c r="O206" s="217">
        <f t="shared" si="33"/>
        <v>88791.140498914014</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I223" s="260"/>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HK220"/>
  <sheetViews>
    <sheetView showGridLines="0" zoomScale="70" zoomScaleNormal="70" workbookViewId="0">
      <pane xSplit="1" ySplit="3" topLeftCell="B4" activePane="bottomRight" state="frozen"/>
      <selection activeCell="M144" sqref="M144"/>
      <selection pane="topRight" activeCell="M144" sqref="M144"/>
      <selection pane="bottomLeft" activeCell="M144" sqref="M144"/>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5373.9592868487107</v>
      </c>
      <c r="F4" s="144">
        <f>IF(AND(E4=0,E4&gt;=0), "",E4/E4)</f>
        <v>1</v>
      </c>
      <c r="G4" s="145"/>
      <c r="H4" s="143">
        <f>+H5+H10+H15+H18</f>
        <v>8848.3459599294729</v>
      </c>
      <c r="I4" s="144">
        <f>IF(AND(H4=0,H4&gt;=0), "",H4/H4)</f>
        <v>1</v>
      </c>
      <c r="J4" s="145"/>
      <c r="K4" s="144">
        <f t="shared" ref="K4:K36" si="0">IF(AND(E4=0,H4&gt;0),100%,IF(AND(E4&lt;0,H4=0),(E4-H4)/E4,IF(AND(E4&gt;0,H4&gt;0),(H4-E4)/E4,IF(AND(E4=0,H4=0),"",(H4-E4)/E4))))</f>
        <v>0.64652270097828413</v>
      </c>
      <c r="L4" s="146">
        <f>+L5+L10+L15+L18</f>
        <v>14222.305246778184</v>
      </c>
      <c r="M4" s="144">
        <f>IF(AND(L4=0,L4&gt;=0), "",L4/L4)</f>
        <v>1</v>
      </c>
      <c r="N4" s="145"/>
      <c r="O4" s="143">
        <f>+O5+O10+O15+O18</f>
        <v>7624.8779089409181</v>
      </c>
      <c r="P4" s="144">
        <f>IF(AND(O4=0,O4&gt;=0), "",O4/O4)</f>
        <v>1</v>
      </c>
      <c r="Q4" s="145"/>
      <c r="R4" s="144">
        <f t="shared" ref="R4:R31" si="1">IF(AND(H4=0,O4&gt;0),100%,IF(AND(H4&lt;0,O4=0),(H4-O4)/H4,IF(AND(H4&gt;0,O4&gt;0),(O4-H4)/H4,IF(AND(H4=0,O4=0),"",(O4-H4)/H4))))</f>
        <v>-0.13827081993958412</v>
      </c>
      <c r="S4" s="146">
        <f>+S5+S10+S15+S18</f>
        <v>21847.183155719104</v>
      </c>
      <c r="T4" s="144">
        <f>IF(AND(S4=0,S4&gt;=0), "",S4/S4)</f>
        <v>1</v>
      </c>
      <c r="U4" s="145"/>
      <c r="V4" s="147">
        <f>+V5+V10+V15+V18</f>
        <v>0</v>
      </c>
      <c r="W4" s="144" t="str">
        <f>IF(AND(V4=0,V4&gt;=0), "",V4/V4)</f>
        <v/>
      </c>
      <c r="X4" s="145">
        <f t="shared" ref="X4:X36" si="2">IF(AND(V4=0,S4&gt;0),100%,IF(AND(V4&lt;0,S4=0),(V4-S4)/V4,IF(AND(V4&gt;0,S4&gt;0),(S4-V4)/V4,IF(AND(V4=0,S4=0),"",(S4-V4)/V4))))</f>
        <v>1</v>
      </c>
      <c r="Y4" s="143">
        <f>+Y5+Y10+Y15+Y18</f>
        <v>7461.2556199531955</v>
      </c>
      <c r="Z4" s="144">
        <f>IF(AND(Y4=0,Y4&gt;=0), "",Y4/Y4)</f>
        <v>1</v>
      </c>
      <c r="AA4" s="145"/>
      <c r="AB4" s="144">
        <f t="shared" ref="AB4:AB36" si="3">IF(AND(O4=0,Y4&gt;0),100%,IF(AND(O4&lt;0,Y4=0),(O4-Y4)/O4,IF(AND(O4&gt;0,Y4&gt;0),(Y4-O4)/O4,IF(AND(O4=0,Y4=0),"",(Y4-O4)/O4))))</f>
        <v>-2.1459004451187268E-2</v>
      </c>
      <c r="AC4" s="146">
        <f>+AC5+AC10+AC15+AC18</f>
        <v>29308.438775672301</v>
      </c>
      <c r="AD4" s="144">
        <f>IF(AND(AC4=0,AC4&gt;=0), "",AC4/AC4)</f>
        <v>1</v>
      </c>
      <c r="AE4" s="145"/>
      <c r="AF4" s="143">
        <f>+AF5+AF10+AF15+AF18</f>
        <v>8955.9874867450417</v>
      </c>
      <c r="AG4" s="144">
        <f>IF(AND(AF4=0,AF4&gt;=0), "",AF4/AF4)</f>
        <v>1</v>
      </c>
      <c r="AH4" s="145"/>
      <c r="AI4" s="144">
        <f t="shared" ref="AI4:AI67" si="4">IF(AND(Y4=0,AF4&gt;0),100%,IF(AND(Y4&lt;0,AF4=0),(Y4-AF4)/Y4,IF(AND(Y4&gt;0,AF4&gt;0),(AF4-Y4)/Y4,IF(AND(Y4=0,AF4=0),"",(AF4-Y4)/Y4))))</f>
        <v>0.20033248328801026</v>
      </c>
      <c r="AJ4" s="146">
        <f>+AJ5+AJ10+AJ15+AJ18</f>
        <v>38264.426262417343</v>
      </c>
      <c r="AK4" s="144">
        <f>IF(AND(AJ4=0,AJ4&gt;=0), "",AJ4/AJ4)</f>
        <v>1</v>
      </c>
      <c r="AL4" s="145"/>
      <c r="AM4" s="143">
        <f>+AM5+AM10+AM15+AM18</f>
        <v>10498.96993851803</v>
      </c>
      <c r="AN4" s="144">
        <f>IF(AND(AM4=0,AM4&gt;=0), "",AM4/AM4)</f>
        <v>1</v>
      </c>
      <c r="AO4" s="145"/>
      <c r="AP4" s="144">
        <f t="shared" ref="AP4:AP67" si="5">IF(AND(AF4=0,AM4&gt;0),100%,IF(AND(AF4&lt;0,AM4=0),(AF4-AM4)/AF4,IF(AND(AF4&gt;0,AM4&gt;0),(AM4-AF4)/AF4,IF(AND(AF4=0,AM4=0),"",(AM4-AF4)/AF4))))</f>
        <v>0.17228501648272948</v>
      </c>
      <c r="AQ4" s="146">
        <f>+AQ5+AQ10+AQ15+AQ18</f>
        <v>48763.396200935371</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8127.2327001558951</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48763.396200935371</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48763.396200935371</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48763.396200935371</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48763.396200935371</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48763.396200935371</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48763.396200935371</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5373.9592868487107</v>
      </c>
      <c r="F5" s="38">
        <f>IF(AND(E4=0,E5&gt;=0), "",E5/E4)</f>
        <v>1</v>
      </c>
      <c r="G5" s="43"/>
      <c r="H5" s="126">
        <f>+H6+H7+H8</f>
        <v>8848.3459599294729</v>
      </c>
      <c r="I5" s="38">
        <f>IF(AND(H4=0,H5&gt;=0), "",H5/H4)</f>
        <v>1</v>
      </c>
      <c r="J5" s="43"/>
      <c r="K5" s="38">
        <f t="shared" si="0"/>
        <v>0.64652270097828413</v>
      </c>
      <c r="L5" s="127">
        <f>+L6+L7+L8</f>
        <v>14222.305246778184</v>
      </c>
      <c r="M5" s="38">
        <f>IF(AND(L4=0,L5&gt;=0), "",L5/L4)</f>
        <v>1</v>
      </c>
      <c r="N5" s="43"/>
      <c r="O5" s="126">
        <f>+O6+O7+O8</f>
        <v>7624.8779089409181</v>
      </c>
      <c r="P5" s="38">
        <f>IF(AND(O4=0,O5&gt;=0), "",O5/O4)</f>
        <v>1</v>
      </c>
      <c r="Q5" s="43"/>
      <c r="R5" s="38">
        <f t="shared" si="1"/>
        <v>-0.13827081993958412</v>
      </c>
      <c r="S5" s="127">
        <f>+S6+S7+S8</f>
        <v>21847.183155719104</v>
      </c>
      <c r="T5" s="38">
        <f>IF(AND(S4=0,S5&gt;=0), "",S5/S4)</f>
        <v>1</v>
      </c>
      <c r="U5" s="43"/>
      <c r="V5" s="128">
        <f>+V6+V7+V8</f>
        <v>0</v>
      </c>
      <c r="W5" s="38" t="str">
        <f>IF(AND(V4=0,V5&gt;=0), "",V5/V4)</f>
        <v/>
      </c>
      <c r="X5" s="91">
        <f t="shared" si="2"/>
        <v>1</v>
      </c>
      <c r="Y5" s="126">
        <f>+Y6+Y7+Y8</f>
        <v>7461.2556199531955</v>
      </c>
      <c r="Z5" s="38">
        <f>IF(AND(Y4=0,Y5&gt;=0), "",Y5/Y4)</f>
        <v>1</v>
      </c>
      <c r="AA5" s="43"/>
      <c r="AB5" s="38">
        <f t="shared" si="3"/>
        <v>-2.1459004451187268E-2</v>
      </c>
      <c r="AC5" s="127">
        <f>+AC6+AC7+AC8</f>
        <v>29308.438775672301</v>
      </c>
      <c r="AD5" s="38">
        <f>IF(AND(AC4=0,AC5&gt;=0), "",AC5/AC4)</f>
        <v>1</v>
      </c>
      <c r="AE5" s="43"/>
      <c r="AF5" s="126">
        <f>+AF6+AF7+AF8</f>
        <v>8955.9874867450417</v>
      </c>
      <c r="AG5" s="38">
        <f>IF(AND(AF4=0,AF5&gt;=0), "",AF5/AF4)</f>
        <v>1</v>
      </c>
      <c r="AH5" s="43"/>
      <c r="AI5" s="38">
        <f t="shared" si="4"/>
        <v>0.20033248328801026</v>
      </c>
      <c r="AJ5" s="127">
        <f>+AJ6+AJ7+AJ8</f>
        <v>38264.426262417343</v>
      </c>
      <c r="AK5" s="38">
        <f>IF(AND(AJ4=0,AJ5&gt;=0), "",AJ5/AJ4)</f>
        <v>1</v>
      </c>
      <c r="AL5" s="43"/>
      <c r="AM5" s="126">
        <f>+AM6+AM7+AM8</f>
        <v>10498.96993851803</v>
      </c>
      <c r="AN5" s="38">
        <f>IF(AND(AM4=0,AM5&gt;=0), "",AM5/AM4)</f>
        <v>1</v>
      </c>
      <c r="AO5" s="43"/>
      <c r="AP5" s="38">
        <f t="shared" si="5"/>
        <v>0.17228501648272948</v>
      </c>
      <c r="AQ5" s="127">
        <f>+AQ6+AQ7+AQ8</f>
        <v>48763.396200935371</v>
      </c>
      <c r="AR5" s="38">
        <f>IF(AND(AQ4=0,AQ5&gt;=0), "",AQ5/AQ4)</f>
        <v>1</v>
      </c>
      <c r="AS5" s="43"/>
      <c r="AT5" s="128">
        <f>+AT6+AT7+AT8</f>
        <v>0</v>
      </c>
      <c r="AU5" s="38" t="str">
        <f>IF(AND(AT4=0,AT5&gt;=0), "",AT5/AT4)</f>
        <v/>
      </c>
      <c r="AV5" s="91">
        <f t="shared" si="6"/>
        <v>1</v>
      </c>
      <c r="AW5" s="128">
        <f>+AW6+AW7+AW8</f>
        <v>8127.2327001558951</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48763.396200935371</v>
      </c>
      <c r="BH5" s="38">
        <f>IF(AND(BG4=0,BG5&gt;=0), "",BG5/BG4)</f>
        <v>1</v>
      </c>
      <c r="BI5" s="43"/>
      <c r="BJ5" s="126">
        <f>+BJ6+BJ7+BJ8</f>
        <v>0</v>
      </c>
      <c r="BK5" s="38" t="str">
        <f>IF(AND(BJ4=0,BJ5&gt;=0), "",BJ5/BJ4)</f>
        <v/>
      </c>
      <c r="BL5" s="43"/>
      <c r="BM5" s="38" t="str">
        <f t="shared" si="9"/>
        <v/>
      </c>
      <c r="BN5" s="127">
        <f>+BN6+BN7+BN8</f>
        <v>48763.396200935371</v>
      </c>
      <c r="BO5" s="38">
        <f>IF(AND(BN4=0,BN5&gt;=0), "",BN5/BN4)</f>
        <v>1</v>
      </c>
      <c r="BP5" s="43"/>
      <c r="BQ5" s="126">
        <f>+BQ6+BQ7+BQ8</f>
        <v>0</v>
      </c>
      <c r="BR5" s="38" t="str">
        <f>IF(AND(BQ4=0,BQ5&gt;=0), "",BQ5/BQ4)</f>
        <v/>
      </c>
      <c r="BS5" s="43"/>
      <c r="BT5" s="38" t="str">
        <f t="shared" si="10"/>
        <v/>
      </c>
      <c r="BU5" s="127">
        <f>+BU6+BU7+BU8</f>
        <v>48763.396200935371</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48763.396200935371</v>
      </c>
      <c r="CF5" s="38">
        <f>IF(AND(CE4=0,CE5&gt;=0), "",CE5/CE4)</f>
        <v>1</v>
      </c>
      <c r="CG5" s="43"/>
      <c r="CH5" s="126">
        <f>+CH6+CH7+CH8</f>
        <v>0</v>
      </c>
      <c r="CI5" s="38" t="str">
        <f>IF(AND(CH4=0,CH5&gt;=0), "",CH5/CH4)</f>
        <v/>
      </c>
      <c r="CJ5" s="43"/>
      <c r="CK5" s="38" t="str">
        <f t="shared" si="13"/>
        <v/>
      </c>
      <c r="CL5" s="127">
        <f>+CL6+CL7+CL8</f>
        <v>48763.396200935371</v>
      </c>
      <c r="CM5" s="38">
        <f>IF(AND(CL4=0,CL5&gt;=0), "",CL5/CL4)</f>
        <v>1</v>
      </c>
      <c r="CN5" s="43"/>
      <c r="CO5" s="126">
        <f>+CO6+CO7+CO8</f>
        <v>0</v>
      </c>
      <c r="CP5" s="38" t="str">
        <f>IF(AND(CO4=0,CO5&gt;=0), "",CO5/CO4)</f>
        <v/>
      </c>
      <c r="CQ5" s="43"/>
      <c r="CR5" s="38" t="str">
        <f t="shared" si="14"/>
        <v/>
      </c>
      <c r="CS5" s="127">
        <f>+CS6+CS7+CS8</f>
        <v>48763.396200935371</v>
      </c>
      <c r="CT5" s="38">
        <f>IF(AND(CS4=0,CS5&gt;=0), "",CS5/CS4)</f>
        <v>1</v>
      </c>
      <c r="CU5" s="43"/>
      <c r="CV5" s="128">
        <f>+CV6+CV7+CV8</f>
        <v>0</v>
      </c>
      <c r="CW5" s="38" t="str">
        <f>IF(AND(CV4=0,CV5&gt;=0), "",CV5/CV4)</f>
        <v/>
      </c>
      <c r="CX5" s="91">
        <f t="shared" si="15"/>
        <v>1</v>
      </c>
    </row>
    <row r="6" spans="1:102" outlineLevel="1" x14ac:dyDescent="0.3">
      <c r="A6" s="29" t="s">
        <v>34</v>
      </c>
      <c r="B6" s="129">
        <f>+'N EERR PIEDEM'!B6</f>
        <v>0</v>
      </c>
      <c r="C6" s="30" t="str">
        <f>IF(AND(B4=0,B6&gt;=0), "",B6/B4)</f>
        <v/>
      </c>
      <c r="D6" s="44"/>
      <c r="E6" s="129">
        <f>+'N EERR PIEDEM'!C6</f>
        <v>5373.9592868487107</v>
      </c>
      <c r="F6" s="30">
        <f>IF(AND(E4=0,E6&gt;=0), "",E6/E4)</f>
        <v>1</v>
      </c>
      <c r="G6" s="44"/>
      <c r="H6" s="129">
        <f>+'N EERR PIEDEM'!D6</f>
        <v>8848.3459599294729</v>
      </c>
      <c r="I6" s="30">
        <f>IF(AND(H4=0,H6&gt;=0), "",H6/H4)</f>
        <v>1</v>
      </c>
      <c r="J6" s="44"/>
      <c r="K6" s="30">
        <f t="shared" si="0"/>
        <v>0.64652270097828413</v>
      </c>
      <c r="L6" s="130">
        <f>+E6+H6</f>
        <v>14222.305246778184</v>
      </c>
      <c r="M6" s="30">
        <f>IF(AND(L4=0,L6&gt;=0), "",L6/L4)</f>
        <v>1</v>
      </c>
      <c r="N6" s="44"/>
      <c r="O6" s="129">
        <f>+'N EERR PIEDEM'!E6</f>
        <v>7624.8779089409181</v>
      </c>
      <c r="P6" s="30">
        <f>IF(AND(O4=0,O6&gt;=0), "",O6/O4)</f>
        <v>1</v>
      </c>
      <c r="Q6" s="44"/>
      <c r="R6" s="30">
        <f t="shared" si="1"/>
        <v>-0.13827081993958412</v>
      </c>
      <c r="S6" s="130">
        <f>+L6+O6</f>
        <v>21847.183155719104</v>
      </c>
      <c r="T6" s="30">
        <f>IF(AND(S4=0,S6&gt;=0), "",S6/S4)</f>
        <v>1</v>
      </c>
      <c r="U6" s="44"/>
      <c r="V6" s="131"/>
      <c r="W6" s="30" t="str">
        <f>IF(AND(V4=0,V6&gt;=0), "",V6/V4)</f>
        <v/>
      </c>
      <c r="X6" s="47">
        <f t="shared" si="2"/>
        <v>1</v>
      </c>
      <c r="Y6" s="129">
        <f>+'N EERR PIEDEM'!F6</f>
        <v>7461.2556199531955</v>
      </c>
      <c r="Z6" s="30">
        <f>IF(AND(Y4=0,Y6&gt;=0), "",Y6/Y4)</f>
        <v>1</v>
      </c>
      <c r="AA6" s="44"/>
      <c r="AB6" s="30">
        <f t="shared" si="3"/>
        <v>-2.1459004451187268E-2</v>
      </c>
      <c r="AC6" s="130">
        <f>+S6+Y6</f>
        <v>29308.438775672301</v>
      </c>
      <c r="AD6" s="30">
        <f>IF(AND(AC4=0,AC6&gt;=0), "",AC6/AC4)</f>
        <v>1</v>
      </c>
      <c r="AE6" s="44"/>
      <c r="AF6" s="129">
        <f>+'N EERR PIEDEM'!G6</f>
        <v>8955.9874867450417</v>
      </c>
      <c r="AG6" s="30">
        <f>IF(AND(AF4=0,AF6&gt;=0), "",AF6/AF4)</f>
        <v>1</v>
      </c>
      <c r="AH6" s="44"/>
      <c r="AI6" s="30">
        <f t="shared" si="4"/>
        <v>0.20033248328801026</v>
      </c>
      <c r="AJ6" s="130">
        <f>+AC6+AF6</f>
        <v>38264.426262417343</v>
      </c>
      <c r="AK6" s="30">
        <f>IF(AND(AJ4=0,AJ6&gt;=0), "",AJ6/AJ4)</f>
        <v>1</v>
      </c>
      <c r="AL6" s="44"/>
      <c r="AM6" s="129">
        <f>+'N EERR PIEDEM'!H6</f>
        <v>10498.96993851803</v>
      </c>
      <c r="AN6" s="30">
        <f>IF(AND(AM4=0,AM6&gt;=0), "",AM6/AM4)</f>
        <v>1</v>
      </c>
      <c r="AO6" s="44"/>
      <c r="AP6" s="30">
        <f t="shared" si="5"/>
        <v>0.17228501648272948</v>
      </c>
      <c r="AQ6" s="130">
        <f>+AJ6+AM6</f>
        <v>48763.396200935371</v>
      </c>
      <c r="AR6" s="30">
        <f>IF(AND(AQ4=0,AQ6&gt;=0), "",AQ6/AQ4)</f>
        <v>1</v>
      </c>
      <c r="AS6" s="44"/>
      <c r="AT6" s="131">
        <f>+V6*2</f>
        <v>0</v>
      </c>
      <c r="AU6" s="30" t="str">
        <f>IF(AND(AT4=0,AT6&gt;=0), "",AT6/AT4)</f>
        <v/>
      </c>
      <c r="AV6" s="47">
        <f t="shared" si="6"/>
        <v>1</v>
      </c>
      <c r="AW6" s="131">
        <f>+AQ6/6</f>
        <v>8127.2327001558951</v>
      </c>
      <c r="AX6" s="30">
        <f>IF(AND(AW4=0,AW6&gt;=0), "",AW6/AW4)</f>
        <v>1</v>
      </c>
      <c r="AY6" s="44"/>
      <c r="AZ6" s="131">
        <f>+AT6/6</f>
        <v>0</v>
      </c>
      <c r="BA6" s="30" t="str">
        <f>IF(AND(AZ4=0,AZ6&gt;=0), "",AZ6/AZ4)</f>
        <v/>
      </c>
      <c r="BB6" s="47">
        <f t="shared" si="7"/>
        <v>1</v>
      </c>
      <c r="BC6" s="129">
        <f>+'N EERR PIEDEM'!I6</f>
        <v>0</v>
      </c>
      <c r="BD6" s="30" t="str">
        <f>IF(AND(BC4=0,BC6&gt;=0), "",BC6/BC4)</f>
        <v/>
      </c>
      <c r="BE6" s="44"/>
      <c r="BF6" s="30">
        <f t="shared" si="8"/>
        <v>-1</v>
      </c>
      <c r="BG6" s="130">
        <f>+AQ6+BC6</f>
        <v>48763.396200935371</v>
      </c>
      <c r="BH6" s="30">
        <f>IF(AND(BG4=0,BG6&gt;=0), "",BG6/BG4)</f>
        <v>1</v>
      </c>
      <c r="BI6" s="44"/>
      <c r="BJ6" s="129">
        <f>+'N EERR PIEDEM'!J6</f>
        <v>0</v>
      </c>
      <c r="BK6" s="30" t="str">
        <f>IF(AND(BJ4=0,BJ6&gt;=0), "",BJ6/BJ4)</f>
        <v/>
      </c>
      <c r="BL6" s="44"/>
      <c r="BM6" s="30" t="str">
        <f t="shared" si="9"/>
        <v/>
      </c>
      <c r="BN6" s="130">
        <f>+BG6+BJ6</f>
        <v>48763.396200935371</v>
      </c>
      <c r="BO6" s="30">
        <f>IF(AND(BN4=0,BN6&gt;=0), "",BN6/BN4)</f>
        <v>1</v>
      </c>
      <c r="BP6" s="44"/>
      <c r="BQ6" s="129">
        <f>+'N EERR PIEDEM'!K6</f>
        <v>0</v>
      </c>
      <c r="BR6" s="30" t="str">
        <f>IF(AND(BQ4=0,BQ6&gt;=0), "",BQ6/BQ4)</f>
        <v/>
      </c>
      <c r="BS6" s="44"/>
      <c r="BT6" s="30" t="str">
        <f t="shared" si="10"/>
        <v/>
      </c>
      <c r="BU6" s="130">
        <f>+BN6+BQ6</f>
        <v>48763.396200935371</v>
      </c>
      <c r="BV6" s="30">
        <f>IF(AND(BU4=0,BU6&gt;=0), "",BU6/BU4)</f>
        <v>1</v>
      </c>
      <c r="BW6" s="44"/>
      <c r="BX6" s="131">
        <f>+AZ6*9</f>
        <v>0</v>
      </c>
      <c r="BY6" s="30" t="str">
        <f>IF(AND(BX4=0,BX6&gt;=0), "",BX6/BX4)</f>
        <v/>
      </c>
      <c r="BZ6" s="47">
        <f t="shared" si="11"/>
        <v>1</v>
      </c>
      <c r="CA6" s="129">
        <f>+'N EERR PIEDEM'!L6</f>
        <v>0</v>
      </c>
      <c r="CB6" s="30" t="str">
        <f>IF(AND(CA4=0,CA6&gt;=0), "",CA6/CA4)</f>
        <v/>
      </c>
      <c r="CC6" s="44"/>
      <c r="CD6" s="30" t="str">
        <f t="shared" si="12"/>
        <v/>
      </c>
      <c r="CE6" s="130">
        <f>+BU6+CA6</f>
        <v>48763.396200935371</v>
      </c>
      <c r="CF6" s="30">
        <f>IF(AND(CE4=0,CE6&gt;=0), "",CE6/CE4)</f>
        <v>1</v>
      </c>
      <c r="CG6" s="44"/>
      <c r="CH6" s="129">
        <f>+'N EERR PIEDEM'!M6</f>
        <v>0</v>
      </c>
      <c r="CI6" s="30" t="str">
        <f>IF(AND(CH4=0,CH6&gt;=0), "",CH6/CH4)</f>
        <v/>
      </c>
      <c r="CJ6" s="44"/>
      <c r="CK6" s="30" t="str">
        <f t="shared" si="13"/>
        <v/>
      </c>
      <c r="CL6" s="130">
        <f>+CE6+CH6</f>
        <v>48763.396200935371</v>
      </c>
      <c r="CM6" s="30">
        <f>IF(AND(CL4=0,CL6&gt;=0), "",CL6/CL4)</f>
        <v>1</v>
      </c>
      <c r="CN6" s="44"/>
      <c r="CO6" s="129">
        <f>+'N EERR PIEDEM'!N6</f>
        <v>0</v>
      </c>
      <c r="CP6" s="30" t="str">
        <f>IF(AND(CO4=0,CO6&gt;=0), "",CO6/CO4)</f>
        <v/>
      </c>
      <c r="CQ6" s="44"/>
      <c r="CR6" s="30" t="str">
        <f t="shared" si="14"/>
        <v/>
      </c>
      <c r="CS6" s="130">
        <f>+CL6+CO6</f>
        <v>48763.396200935371</v>
      </c>
      <c r="CT6" s="30">
        <f>IF(AND(CS4=0,CS6&gt;=0), "",CS6/CS4)</f>
        <v>1</v>
      </c>
      <c r="CU6" s="44"/>
      <c r="CV6" s="131">
        <f>+AZ6*12</f>
        <v>0</v>
      </c>
      <c r="CW6" s="30" t="str">
        <f>IF(AND(CV4=0,CV6&gt;=0), "",CV6/CV4)</f>
        <v/>
      </c>
      <c r="CX6" s="47">
        <f t="shared" si="15"/>
        <v>1</v>
      </c>
    </row>
    <row r="7" spans="1:102" outlineLevel="1" x14ac:dyDescent="0.3">
      <c r="A7" s="29" t="s">
        <v>36</v>
      </c>
      <c r="B7" s="129">
        <f>+'N EERR PIEDEM'!B7</f>
        <v>0</v>
      </c>
      <c r="C7" s="30" t="str">
        <f>IF(AND(B4=0,B7&gt;=0), "",B7/B4)</f>
        <v/>
      </c>
      <c r="D7" s="44"/>
      <c r="E7" s="129">
        <f>+'N EERR PIEDEM'!C7</f>
        <v>0</v>
      </c>
      <c r="F7" s="30">
        <f>IF(AND(E4=0,E7&gt;=0), "",E7/E4)</f>
        <v>0</v>
      </c>
      <c r="G7" s="44"/>
      <c r="H7" s="129">
        <f>+'N EERR PIEDEM'!D7</f>
        <v>0</v>
      </c>
      <c r="I7" s="30">
        <f>IF(AND(H4=0,H7&gt;=0), "",H7/H4)</f>
        <v>0</v>
      </c>
      <c r="J7" s="44"/>
      <c r="K7" s="30" t="str">
        <f t="shared" si="0"/>
        <v/>
      </c>
      <c r="L7" s="130">
        <f>+E7+H7</f>
        <v>0</v>
      </c>
      <c r="M7" s="30">
        <f>IF(AND(L4=0,L7&gt;=0), "",L7/L4)</f>
        <v>0</v>
      </c>
      <c r="N7" s="44"/>
      <c r="O7" s="129">
        <f>+'N EERR PIEDEM'!E7</f>
        <v>0</v>
      </c>
      <c r="P7" s="30">
        <f>IF(AND(O4=0,O7&gt;=0), "",O7/O4)</f>
        <v>0</v>
      </c>
      <c r="Q7" s="44"/>
      <c r="R7" s="30" t="str">
        <f t="shared" si="1"/>
        <v/>
      </c>
      <c r="S7" s="130">
        <f>+L7+O7</f>
        <v>0</v>
      </c>
      <c r="T7" s="30">
        <f>IF(AND(S4=0,S7&gt;=0), "",S7/S4)</f>
        <v>0</v>
      </c>
      <c r="U7" s="44"/>
      <c r="V7" s="131"/>
      <c r="W7" s="30" t="str">
        <f>IF(AND(V4=0,V7&gt;=0), "",V7/V4)</f>
        <v/>
      </c>
      <c r="X7" s="47" t="str">
        <f t="shared" si="2"/>
        <v/>
      </c>
      <c r="Y7" s="129">
        <f>+'N EERR PIEDEM'!F7</f>
        <v>0</v>
      </c>
      <c r="Z7" s="30">
        <f>IF(AND(Y4=0,Y7&gt;=0), "",Y7/Y4)</f>
        <v>0</v>
      </c>
      <c r="AA7" s="44"/>
      <c r="AB7" s="30" t="str">
        <f t="shared" si="3"/>
        <v/>
      </c>
      <c r="AC7" s="130">
        <f>+S7+Y7</f>
        <v>0</v>
      </c>
      <c r="AD7" s="30">
        <f>IF(AND(AC4=0,AC7&gt;=0), "",AC7/AC4)</f>
        <v>0</v>
      </c>
      <c r="AE7" s="44"/>
      <c r="AF7" s="129">
        <f>+'N EERR PIEDEM'!G7</f>
        <v>0</v>
      </c>
      <c r="AG7" s="30">
        <f>IF(AND(AF4=0,AF7&gt;=0), "",AF7/AF4)</f>
        <v>0</v>
      </c>
      <c r="AH7" s="44"/>
      <c r="AI7" s="30" t="str">
        <f t="shared" si="4"/>
        <v/>
      </c>
      <c r="AJ7" s="130">
        <f t="shared" ref="AJ7:AJ70" si="16">+AC7+AF7</f>
        <v>0</v>
      </c>
      <c r="AK7" s="30">
        <f>IF(AND(AJ4=0,AJ7&gt;=0), "",AJ7/AJ4)</f>
        <v>0</v>
      </c>
      <c r="AL7" s="44"/>
      <c r="AM7" s="129">
        <f>+'N EERR PIEDEM'!H7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PIEDEM'!I7</f>
        <v>0</v>
      </c>
      <c r="BD7" s="30" t="str">
        <f>IF(AND(BC4=0,BC7&gt;=0), "",BC7/BC4)</f>
        <v/>
      </c>
      <c r="BE7" s="44"/>
      <c r="BF7" s="30" t="str">
        <f t="shared" si="8"/>
        <v/>
      </c>
      <c r="BG7" s="130">
        <f>+AQ7+BC7</f>
        <v>0</v>
      </c>
      <c r="BH7" s="30">
        <f>IF(AND(BG4=0,BG7&gt;=0), "",BG7/BG4)</f>
        <v>0</v>
      </c>
      <c r="BI7" s="44"/>
      <c r="BJ7" s="129">
        <f>+'N EERR PIEDEM'!J7</f>
        <v>0</v>
      </c>
      <c r="BK7" s="30" t="str">
        <f>IF(AND(BJ4=0,BJ7&gt;=0), "",BJ7/BJ4)</f>
        <v/>
      </c>
      <c r="BL7" s="44"/>
      <c r="BM7" s="30" t="str">
        <f t="shared" si="9"/>
        <v/>
      </c>
      <c r="BN7" s="130">
        <f>+BG7+BJ7</f>
        <v>0</v>
      </c>
      <c r="BO7" s="30">
        <f>IF(AND(BN4=0,BN7&gt;=0), "",BN7/BN4)</f>
        <v>0</v>
      </c>
      <c r="BP7" s="44"/>
      <c r="BQ7" s="129">
        <f>+'N EERR PIEDEM'!K7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PIEDEM'!L7</f>
        <v>0</v>
      </c>
      <c r="CB7" s="30" t="str">
        <f>IF(AND(CA4=0,CA7&gt;=0), "",CA7/CA4)</f>
        <v/>
      </c>
      <c r="CC7" s="44"/>
      <c r="CD7" s="30" t="str">
        <f t="shared" si="12"/>
        <v/>
      </c>
      <c r="CE7" s="130">
        <f>+BU7+CA7</f>
        <v>0</v>
      </c>
      <c r="CF7" s="30">
        <f>IF(AND(CE4=0,CE7&gt;=0), "",CE7/CE4)</f>
        <v>0</v>
      </c>
      <c r="CG7" s="44"/>
      <c r="CH7" s="129">
        <f>+'N EERR PIEDEM'!M7</f>
        <v>0</v>
      </c>
      <c r="CI7" s="30" t="str">
        <f>IF(AND(CH4=0,CH7&gt;=0), "",CH7/CH4)</f>
        <v/>
      </c>
      <c r="CJ7" s="44"/>
      <c r="CK7" s="30" t="str">
        <f t="shared" si="13"/>
        <v/>
      </c>
      <c r="CL7" s="130">
        <f>+CE7+CH7</f>
        <v>0</v>
      </c>
      <c r="CM7" s="30">
        <f>IF(AND(CL4=0,CL7&gt;=0), "",CL7/CL4)</f>
        <v>0</v>
      </c>
      <c r="CN7" s="44"/>
      <c r="CO7" s="129">
        <f>+'N EERR PIEDEM'!N7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PIEDEM'!B8+'N EERR PIEDEM'!B9</f>
        <v>0</v>
      </c>
      <c r="C8" s="30" t="str">
        <f>IF(AND(B5=0,B8&gt;=0), "",B8/B5)</f>
        <v/>
      </c>
      <c r="D8" s="44"/>
      <c r="E8" s="129">
        <f>+'N EERR PIEDEM'!C8+'N EERR PIEDEM'!C9</f>
        <v>0</v>
      </c>
      <c r="F8" s="30">
        <f>IF(AND(E5=0,E8&gt;=0), "",E8/E5)</f>
        <v>0</v>
      </c>
      <c r="G8" s="44"/>
      <c r="H8" s="129">
        <f>+'N EERR PIEDEM'!D8+'N EERR PIEDEM'!D9</f>
        <v>0</v>
      </c>
      <c r="I8" s="30">
        <f>IF(AND(H5=0,H8&gt;=0), "",H8/H5)</f>
        <v>0</v>
      </c>
      <c r="J8" s="44"/>
      <c r="K8" s="30" t="str">
        <f t="shared" si="0"/>
        <v/>
      </c>
      <c r="L8" s="130">
        <f>+E8+H8</f>
        <v>0</v>
      </c>
      <c r="M8" s="30">
        <f>IF(AND(L5=0,L8&gt;=0), "",L8/L5)</f>
        <v>0</v>
      </c>
      <c r="N8" s="44"/>
      <c r="O8" s="129">
        <f>+'N EERR PIEDEM'!E8+'N EERR PIEDEM'!E9</f>
        <v>0</v>
      </c>
      <c r="P8" s="30">
        <f>IF(AND(O5=0,O8&gt;=0), "",O8/O5)</f>
        <v>0</v>
      </c>
      <c r="Q8" s="44"/>
      <c r="R8" s="30" t="str">
        <f t="shared" si="1"/>
        <v/>
      </c>
      <c r="S8" s="130">
        <f>+L8+O8</f>
        <v>0</v>
      </c>
      <c r="T8" s="30">
        <f>IF(AND(S5=0,S8&gt;=0), "",S8/S5)</f>
        <v>0</v>
      </c>
      <c r="U8" s="44"/>
      <c r="V8" s="131"/>
      <c r="W8" s="30" t="str">
        <f>IF(AND(V5=0,V8&gt;=0), "",V8/V5)</f>
        <v/>
      </c>
      <c r="X8" s="47" t="str">
        <f t="shared" si="2"/>
        <v/>
      </c>
      <c r="Y8" s="129">
        <f>+'N EERR PIEDEM'!F8+'N EERR PIEDEM'!F9</f>
        <v>0</v>
      </c>
      <c r="Z8" s="30">
        <f>IF(AND(Y5=0,Y8&gt;=0), "",Y8/Y5)</f>
        <v>0</v>
      </c>
      <c r="AA8" s="44"/>
      <c r="AB8" s="30" t="str">
        <f t="shared" si="3"/>
        <v/>
      </c>
      <c r="AC8" s="130">
        <f>+S8+Y8</f>
        <v>0</v>
      </c>
      <c r="AD8" s="30">
        <f>IF(AND(AC5=0,AC8&gt;=0), "",AC8/AC5)</f>
        <v>0</v>
      </c>
      <c r="AE8" s="44"/>
      <c r="AF8" s="129">
        <f>+'N EERR PIEDEM'!G8+'N EERR PIEDEM'!G9</f>
        <v>0</v>
      </c>
      <c r="AG8" s="30">
        <f>IF(AND(AF5=0,AF8&gt;=0), "",AF8/AF5)</f>
        <v>0</v>
      </c>
      <c r="AH8" s="44"/>
      <c r="AI8" s="30" t="str">
        <f t="shared" si="4"/>
        <v/>
      </c>
      <c r="AJ8" s="130">
        <f t="shared" si="16"/>
        <v>0</v>
      </c>
      <c r="AK8" s="30">
        <f>IF(AND(AJ5=0,AJ8&gt;=0), "",AJ8/AJ5)</f>
        <v>0</v>
      </c>
      <c r="AL8" s="44"/>
      <c r="AM8" s="129">
        <f>+'N EERR PIEDEM'!H8+'N EERR PIEDEM'!H9</f>
        <v>0</v>
      </c>
      <c r="AN8" s="30">
        <f>IF(AND(AM5=0,AM8&gt;=0), "",AM8/AM5)</f>
        <v>0</v>
      </c>
      <c r="AO8" s="44"/>
      <c r="AP8" s="30" t="str">
        <f t="shared" si="5"/>
        <v/>
      </c>
      <c r="AQ8" s="130">
        <f t="shared" si="17"/>
        <v>0</v>
      </c>
      <c r="AR8" s="30">
        <f>IF(AND(AQ5=0,AQ8&gt;=0), "",AQ8/AQ5)</f>
        <v>0</v>
      </c>
      <c r="AS8" s="44"/>
      <c r="AT8" s="131">
        <f>+V8*2</f>
        <v>0</v>
      </c>
      <c r="AU8" s="30" t="str">
        <f>IF(AND(AT5=0,AT8&gt;=0), "",AT8/AT5)</f>
        <v/>
      </c>
      <c r="AV8" s="47" t="str">
        <f t="shared" si="6"/>
        <v/>
      </c>
      <c r="AW8" s="131">
        <f>+AQ8/6</f>
        <v>0</v>
      </c>
      <c r="AX8" s="30">
        <f>IF(AND(AW5=0,AW8&gt;=0), "",AW8/AW5)</f>
        <v>0</v>
      </c>
      <c r="AY8" s="44"/>
      <c r="AZ8" s="131">
        <f>+AT8/6</f>
        <v>0</v>
      </c>
      <c r="BA8" s="30" t="str">
        <f>IF(AND(AZ5=0,AZ8&gt;=0), "",AZ8/AZ5)</f>
        <v/>
      </c>
      <c r="BB8" s="47" t="str">
        <f t="shared" si="7"/>
        <v/>
      </c>
      <c r="BC8" s="129">
        <f>+'N EERR PIEDEM'!I8+'N EERR PIEDEM'!I9</f>
        <v>0</v>
      </c>
      <c r="BD8" s="30" t="str">
        <f>IF(AND(BC5=0,BC8&gt;=0), "",BC8/BC5)</f>
        <v/>
      </c>
      <c r="BE8" s="44"/>
      <c r="BF8" s="30" t="str">
        <f t="shared" si="8"/>
        <v/>
      </c>
      <c r="BG8" s="130">
        <f>+AQ8+BC8</f>
        <v>0</v>
      </c>
      <c r="BH8" s="30">
        <f>IF(AND(BG5=0,BG8&gt;=0), "",BG8/BG5)</f>
        <v>0</v>
      </c>
      <c r="BI8" s="44"/>
      <c r="BJ8" s="129">
        <f>+'N EERR PIEDEM'!J8+'N EERR PIEDEM'!J9</f>
        <v>0</v>
      </c>
      <c r="BK8" s="30" t="str">
        <f>IF(AND(BJ5=0,BJ8&gt;=0), "",BJ8/BJ5)</f>
        <v/>
      </c>
      <c r="BL8" s="44"/>
      <c r="BM8" s="30" t="str">
        <f t="shared" si="9"/>
        <v/>
      </c>
      <c r="BN8" s="130">
        <f>+BG8+BJ8</f>
        <v>0</v>
      </c>
      <c r="BO8" s="30">
        <f>IF(AND(BN5=0,BN8&gt;=0), "",BN8/BN5)</f>
        <v>0</v>
      </c>
      <c r="BP8" s="44"/>
      <c r="BQ8" s="129">
        <f>+'N EERR PIEDEM'!K8+'N EERR PIEDEM'!K9</f>
        <v>0</v>
      </c>
      <c r="BR8" s="30" t="str">
        <f>IF(AND(BQ5=0,BQ8&gt;=0), "",BQ8/BQ5)</f>
        <v/>
      </c>
      <c r="BS8" s="44"/>
      <c r="BT8" s="30" t="str">
        <f t="shared" si="10"/>
        <v/>
      </c>
      <c r="BU8" s="130">
        <f>+BN8+BQ8</f>
        <v>0</v>
      </c>
      <c r="BV8" s="30">
        <f>IF(AND(BU5=0,BU8&gt;=0), "",BU8/BU5)</f>
        <v>0</v>
      </c>
      <c r="BW8" s="44"/>
      <c r="BX8" s="131">
        <f>+AZ8*9</f>
        <v>0</v>
      </c>
      <c r="BY8" s="30" t="str">
        <f>IF(AND(BX5=0,BX8&gt;=0), "",BX8/BX5)</f>
        <v/>
      </c>
      <c r="BZ8" s="47" t="str">
        <f t="shared" si="11"/>
        <v/>
      </c>
      <c r="CA8" s="129">
        <f>+'N EERR PIEDEM'!L8+'N EERR PIEDEM'!L9</f>
        <v>0</v>
      </c>
      <c r="CB8" s="30" t="str">
        <f>IF(AND(CA5=0,CA8&gt;=0), "",CA8/CA5)</f>
        <v/>
      </c>
      <c r="CC8" s="44"/>
      <c r="CD8" s="30" t="str">
        <f t="shared" si="12"/>
        <v/>
      </c>
      <c r="CE8" s="130">
        <f>+BU8+CA8</f>
        <v>0</v>
      </c>
      <c r="CF8" s="30">
        <f>IF(AND(CE5=0,CE8&gt;=0), "",CE8/CE5)</f>
        <v>0</v>
      </c>
      <c r="CG8" s="44"/>
      <c r="CH8" s="129">
        <f>+'N EERR PIEDEM'!M8+'N EERR PIEDEM'!M9</f>
        <v>0</v>
      </c>
      <c r="CI8" s="30" t="str">
        <f>IF(AND(CH5=0,CH8&gt;=0), "",CH8/CH5)</f>
        <v/>
      </c>
      <c r="CJ8" s="44"/>
      <c r="CK8" s="30" t="str">
        <f t="shared" si="13"/>
        <v/>
      </c>
      <c r="CL8" s="130">
        <f>+CE8+CH8</f>
        <v>0</v>
      </c>
      <c r="CM8" s="30">
        <f>IF(AND(CL5=0,CL8&gt;=0), "",CL8/CL5)</f>
        <v>0</v>
      </c>
      <c r="CN8" s="44"/>
      <c r="CO8" s="129">
        <f>+'N EERR PIEDEM'!N8+'N EERR PIEDEM'!N9</f>
        <v>0</v>
      </c>
      <c r="CP8" s="30" t="str">
        <f>IF(AND(CO5=0,CO8&gt;=0), "",CO8/CO5)</f>
        <v/>
      </c>
      <c r="CQ8" s="44"/>
      <c r="CR8" s="30" t="str">
        <f t="shared" si="14"/>
        <v/>
      </c>
      <c r="CS8" s="130">
        <f>+CL8+CO8</f>
        <v>0</v>
      </c>
      <c r="CT8" s="30">
        <f>IF(AND(CS5=0,CS8&gt;=0), "",CS8/CS5)</f>
        <v>0</v>
      </c>
      <c r="CU8" s="44"/>
      <c r="CV8" s="131">
        <f>+AZ8*12</f>
        <v>0</v>
      </c>
      <c r="CW8" s="30" t="str">
        <f>IF(AND(CV5=0,CV8&gt;=0), "",CV8/CV5)</f>
        <v/>
      </c>
      <c r="CX8" s="47" t="str">
        <f t="shared" si="15"/>
        <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PIEDEM'!B10</f>
        <v>0</v>
      </c>
      <c r="C11" s="30" t="str">
        <f>IF(AND(B4=0,B11&gt;=0), "",B11/B4)</f>
        <v/>
      </c>
      <c r="D11" s="44"/>
      <c r="E11" s="129">
        <f>+'N EERR PIEDEM'!C10</f>
        <v>0</v>
      </c>
      <c r="F11" s="30">
        <f>IF(AND(E4=0,E11&gt;=0), "",E11/E4)</f>
        <v>0</v>
      </c>
      <c r="G11" s="44"/>
      <c r="H11" s="129">
        <f>+'N EERR PIEDEM'!D10</f>
        <v>0</v>
      </c>
      <c r="I11" s="30">
        <f>IF(AND(H4=0,H11&gt;=0), "",H11/H4)</f>
        <v>0</v>
      </c>
      <c r="J11" s="44"/>
      <c r="K11" s="30" t="str">
        <f t="shared" si="0"/>
        <v/>
      </c>
      <c r="L11" s="130">
        <f>+E11+H11</f>
        <v>0</v>
      </c>
      <c r="M11" s="30">
        <f>IF(AND(L4=0,L11&gt;=0), "",L11/L4)</f>
        <v>0</v>
      </c>
      <c r="N11" s="44"/>
      <c r="O11" s="129">
        <f>+'N EERR PIEDEM'!E10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PIEDEM'!F10</f>
        <v>0</v>
      </c>
      <c r="Z11" s="30">
        <f>IF(AND(Y4=0,Y11&gt;=0), "",Y11/Y4)</f>
        <v>0</v>
      </c>
      <c r="AA11" s="44"/>
      <c r="AB11" s="30" t="str">
        <f t="shared" si="3"/>
        <v/>
      </c>
      <c r="AC11" s="130">
        <f>+S11+Y11</f>
        <v>0</v>
      </c>
      <c r="AD11" s="30">
        <f>IF(AND(AC4=0,AC11&gt;=0), "",AC11/AC4)</f>
        <v>0</v>
      </c>
      <c r="AE11" s="44"/>
      <c r="AF11" s="129">
        <f>+'N EERR PIEDEM'!G10</f>
        <v>0</v>
      </c>
      <c r="AG11" s="30">
        <f>IF(AND(AF4=0,AF11&gt;=0), "",AF11/AF4)</f>
        <v>0</v>
      </c>
      <c r="AH11" s="44"/>
      <c r="AI11" s="30" t="str">
        <f t="shared" si="4"/>
        <v/>
      </c>
      <c r="AJ11" s="130">
        <f t="shared" si="16"/>
        <v>0</v>
      </c>
      <c r="AK11" s="30">
        <f>IF(AND(AJ4=0,AJ11&gt;=0), "",AJ11/AJ4)</f>
        <v>0</v>
      </c>
      <c r="AL11" s="44"/>
      <c r="AM11" s="129">
        <f>+'N EERR PIEDEM'!H10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PIEDEM'!I10</f>
        <v>0</v>
      </c>
      <c r="BD11" s="30" t="str">
        <f>IF(AND(BC4=0,BC11&gt;=0), "",BC11/BC4)</f>
        <v/>
      </c>
      <c r="BE11" s="44"/>
      <c r="BF11" s="30" t="str">
        <f t="shared" si="8"/>
        <v/>
      </c>
      <c r="BG11" s="130">
        <f>+AQ11+BC11</f>
        <v>0</v>
      </c>
      <c r="BH11" s="30">
        <f>IF(AND(BG4=0,BG11&gt;=0), "",BG11/BG4)</f>
        <v>0</v>
      </c>
      <c r="BI11" s="44"/>
      <c r="BJ11" s="129">
        <f>+'N EERR PIEDEM'!J10</f>
        <v>0</v>
      </c>
      <c r="BK11" s="30" t="str">
        <f>IF(AND(BJ4=0,BJ11&gt;=0), "",BJ11/BJ4)</f>
        <v/>
      </c>
      <c r="BL11" s="44"/>
      <c r="BM11" s="30" t="str">
        <f t="shared" si="9"/>
        <v/>
      </c>
      <c r="BN11" s="130">
        <f>+BG11+BJ11</f>
        <v>0</v>
      </c>
      <c r="BO11" s="30">
        <f>IF(AND(BN4=0,BN11&gt;=0), "",BN11/BN4)</f>
        <v>0</v>
      </c>
      <c r="BP11" s="44"/>
      <c r="BQ11" s="129">
        <f>+'N EERR PIEDEM'!K10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PIEDEM'!L10</f>
        <v>0</v>
      </c>
      <c r="CB11" s="30" t="str">
        <f>IF(AND(CA4=0,CA11&gt;=0), "",CA11/CA4)</f>
        <v/>
      </c>
      <c r="CC11" s="44"/>
      <c r="CD11" s="30" t="str">
        <f t="shared" si="12"/>
        <v/>
      </c>
      <c r="CE11" s="130">
        <f>+BU11+CA11</f>
        <v>0</v>
      </c>
      <c r="CF11" s="30">
        <f>IF(AND(CE4=0,CE11&gt;=0), "",CE11/CE4)</f>
        <v>0</v>
      </c>
      <c r="CG11" s="44"/>
      <c r="CH11" s="129">
        <f>+'N EERR PIEDEM'!M10</f>
        <v>0</v>
      </c>
      <c r="CI11" s="30" t="str">
        <f>IF(AND(CH4=0,CH11&gt;=0), "",CH11/CH4)</f>
        <v/>
      </c>
      <c r="CJ11" s="44"/>
      <c r="CK11" s="30" t="str">
        <f t="shared" si="13"/>
        <v/>
      </c>
      <c r="CL11" s="130">
        <f>+CE11+CH11</f>
        <v>0</v>
      </c>
      <c r="CM11" s="30">
        <f>IF(AND(CL4=0,CL11&gt;=0), "",CL11/CL4)</f>
        <v>0</v>
      </c>
      <c r="CN11" s="44"/>
      <c r="CO11" s="129">
        <f>+'N EERR PIEDEM'!N10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PIEDEM'!B11</f>
        <v>0</v>
      </c>
      <c r="C12" s="30" t="str">
        <f>IF(AND(B4=0,B12&gt;=0), "",B12/B4)</f>
        <v/>
      </c>
      <c r="D12" s="44"/>
      <c r="E12" s="129">
        <f>+'N EERR PIEDEM'!C11</f>
        <v>0</v>
      </c>
      <c r="F12" s="30">
        <f>IF(AND(E4=0,E12&gt;=0), "",E12/E4)</f>
        <v>0</v>
      </c>
      <c r="G12" s="44"/>
      <c r="H12" s="129">
        <f>+'N EERR PIEDEM'!D11</f>
        <v>0</v>
      </c>
      <c r="I12" s="30">
        <f>IF(AND(H4=0,H12&gt;=0), "",H12/H4)</f>
        <v>0</v>
      </c>
      <c r="J12" s="44"/>
      <c r="K12" s="30" t="str">
        <f t="shared" si="0"/>
        <v/>
      </c>
      <c r="L12" s="130">
        <f>+E12+H12</f>
        <v>0</v>
      </c>
      <c r="M12" s="30">
        <f>IF(AND(L4=0,L12&gt;=0), "",L12/L4)</f>
        <v>0</v>
      </c>
      <c r="N12" s="44"/>
      <c r="O12" s="129">
        <f>+'N EERR PIEDEM'!E11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PIEDEM'!F11</f>
        <v>0</v>
      </c>
      <c r="Z12" s="30">
        <f>IF(AND(Y4=0,Y12&gt;=0), "",Y12/Y4)</f>
        <v>0</v>
      </c>
      <c r="AA12" s="44"/>
      <c r="AB12" s="30" t="str">
        <f t="shared" si="3"/>
        <v/>
      </c>
      <c r="AC12" s="130">
        <f>+S12+Y12</f>
        <v>0</v>
      </c>
      <c r="AD12" s="30">
        <f>IF(AND(AC4=0,AC12&gt;=0), "",AC12/AC4)</f>
        <v>0</v>
      </c>
      <c r="AE12" s="44"/>
      <c r="AF12" s="129">
        <f>+'N EERR PIEDEM'!G11</f>
        <v>0</v>
      </c>
      <c r="AG12" s="30">
        <f>IF(AND(AF4=0,AF12&gt;=0), "",AF12/AF4)</f>
        <v>0</v>
      </c>
      <c r="AH12" s="44"/>
      <c r="AI12" s="30" t="str">
        <f t="shared" si="4"/>
        <v/>
      </c>
      <c r="AJ12" s="130">
        <f t="shared" si="16"/>
        <v>0</v>
      </c>
      <c r="AK12" s="30">
        <f>IF(AND(AJ4=0,AJ12&gt;=0), "",AJ12/AJ4)</f>
        <v>0</v>
      </c>
      <c r="AL12" s="44"/>
      <c r="AM12" s="129">
        <f>+'N EERR PIEDEM'!H11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PIEDEM'!I11</f>
        <v>0</v>
      </c>
      <c r="BD12" s="30" t="str">
        <f>IF(AND(BC4=0,BC12&gt;=0), "",BC12/BC4)</f>
        <v/>
      </c>
      <c r="BE12" s="44"/>
      <c r="BF12" s="30" t="str">
        <f t="shared" si="8"/>
        <v/>
      </c>
      <c r="BG12" s="130">
        <f>+AQ12+BC12</f>
        <v>0</v>
      </c>
      <c r="BH12" s="30">
        <f>IF(AND(BG4=0,BG12&gt;=0), "",BG12/BG4)</f>
        <v>0</v>
      </c>
      <c r="BI12" s="44"/>
      <c r="BJ12" s="129">
        <f>+'N EERR PIEDEM'!J11</f>
        <v>0</v>
      </c>
      <c r="BK12" s="30" t="str">
        <f>IF(AND(BJ4=0,BJ12&gt;=0), "",BJ12/BJ4)</f>
        <v/>
      </c>
      <c r="BL12" s="44"/>
      <c r="BM12" s="30" t="str">
        <f t="shared" si="9"/>
        <v/>
      </c>
      <c r="BN12" s="130">
        <f>+BG12+BJ12</f>
        <v>0</v>
      </c>
      <c r="BO12" s="30">
        <f>IF(AND(BN4=0,BN12&gt;=0), "",BN12/BN4)</f>
        <v>0</v>
      </c>
      <c r="BP12" s="44"/>
      <c r="BQ12" s="129">
        <f>+'N EERR PIEDEM'!K11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PIEDEM'!L11</f>
        <v>0</v>
      </c>
      <c r="CB12" s="30" t="str">
        <f>IF(AND(CA4=0,CA12&gt;=0), "",CA12/CA4)</f>
        <v/>
      </c>
      <c r="CC12" s="44"/>
      <c r="CD12" s="30" t="str">
        <f t="shared" si="12"/>
        <v/>
      </c>
      <c r="CE12" s="130">
        <f>+BU12+CA12</f>
        <v>0</v>
      </c>
      <c r="CF12" s="30">
        <f>IF(AND(CE4=0,CE12&gt;=0), "",CE12/CE4)</f>
        <v>0</v>
      </c>
      <c r="CG12" s="44"/>
      <c r="CH12" s="129">
        <f>+'N EERR PIEDEM'!M11</f>
        <v>0</v>
      </c>
      <c r="CI12" s="30" t="str">
        <f>IF(AND(CH4=0,CH12&gt;=0), "",CH12/CH4)</f>
        <v/>
      </c>
      <c r="CJ12" s="44"/>
      <c r="CK12" s="30" t="str">
        <f t="shared" si="13"/>
        <v/>
      </c>
      <c r="CL12" s="130">
        <f>+CE12+CH12</f>
        <v>0</v>
      </c>
      <c r="CM12" s="30">
        <f>IF(AND(CL4=0,CL12&gt;=0), "",CL12/CL4)</f>
        <v>0</v>
      </c>
      <c r="CN12" s="44"/>
      <c r="CO12" s="129">
        <f>+'N EERR PIEDEM'!N11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PIEDEM'!B12</f>
        <v>0</v>
      </c>
      <c r="C13" s="30" t="str">
        <f>IF(AND(B4=0,B13&gt;=0), "",B13/B4)</f>
        <v/>
      </c>
      <c r="D13" s="44"/>
      <c r="E13" s="129">
        <f>+'N EERR PIEDEM'!C12</f>
        <v>0</v>
      </c>
      <c r="F13" s="30">
        <f>IF(AND(E4=0,E13&gt;=0), "",E13/E4)</f>
        <v>0</v>
      </c>
      <c r="G13" s="44"/>
      <c r="H13" s="129">
        <f>+'N EERR PIEDEM'!D12</f>
        <v>0</v>
      </c>
      <c r="I13" s="30">
        <f>IF(AND(H4=0,H13&gt;=0), "",H13/H4)</f>
        <v>0</v>
      </c>
      <c r="J13" s="44"/>
      <c r="K13" s="30" t="str">
        <f t="shared" si="0"/>
        <v/>
      </c>
      <c r="L13" s="130">
        <f>+E13+H13</f>
        <v>0</v>
      </c>
      <c r="M13" s="30">
        <f>IF(AND(L4=0,L13&gt;=0), "",L13/L4)</f>
        <v>0</v>
      </c>
      <c r="N13" s="44"/>
      <c r="O13" s="129">
        <f>+'N EERR PIEDEM'!E12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PIEDEM'!F12</f>
        <v>0</v>
      </c>
      <c r="Z13" s="30">
        <f>IF(AND(Y4=0,Y13&gt;=0), "",Y13/Y4)</f>
        <v>0</v>
      </c>
      <c r="AA13" s="44"/>
      <c r="AB13" s="30" t="str">
        <f t="shared" si="3"/>
        <v/>
      </c>
      <c r="AC13" s="130">
        <f>+S13+Y13</f>
        <v>0</v>
      </c>
      <c r="AD13" s="30">
        <f>IF(AND(AC4=0,AC13&gt;=0), "",AC13/AC4)</f>
        <v>0</v>
      </c>
      <c r="AE13" s="44"/>
      <c r="AF13" s="129">
        <f>+'N EERR PIEDEM'!G12</f>
        <v>0</v>
      </c>
      <c r="AG13" s="30">
        <f>IF(AND(AF4=0,AF13&gt;=0), "",AF13/AF4)</f>
        <v>0</v>
      </c>
      <c r="AH13" s="44"/>
      <c r="AI13" s="30" t="str">
        <f t="shared" si="4"/>
        <v/>
      </c>
      <c r="AJ13" s="130">
        <f t="shared" si="16"/>
        <v>0</v>
      </c>
      <c r="AK13" s="30">
        <f>IF(AND(AJ4=0,AJ13&gt;=0), "",AJ13/AJ4)</f>
        <v>0</v>
      </c>
      <c r="AL13" s="44"/>
      <c r="AM13" s="129">
        <f>+'N EERR PIEDEM'!H12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PIEDEM'!I12</f>
        <v>0</v>
      </c>
      <c r="BD13" s="30" t="str">
        <f>IF(AND(BC4=0,BC13&gt;=0), "",BC13/BC4)</f>
        <v/>
      </c>
      <c r="BE13" s="44"/>
      <c r="BF13" s="30" t="str">
        <f t="shared" si="8"/>
        <v/>
      </c>
      <c r="BG13" s="130">
        <f>+AQ13+BC13</f>
        <v>0</v>
      </c>
      <c r="BH13" s="30">
        <f>IF(AND(BG4=0,BG13&gt;=0), "",BG13/BG4)</f>
        <v>0</v>
      </c>
      <c r="BI13" s="44"/>
      <c r="BJ13" s="129">
        <f>+'N EERR PIEDEM'!J12</f>
        <v>0</v>
      </c>
      <c r="BK13" s="30" t="str">
        <f>IF(AND(BJ4=0,BJ13&gt;=0), "",BJ13/BJ4)</f>
        <v/>
      </c>
      <c r="BL13" s="44"/>
      <c r="BM13" s="30" t="str">
        <f t="shared" si="9"/>
        <v/>
      </c>
      <c r="BN13" s="130">
        <f>+BG13+BJ13</f>
        <v>0</v>
      </c>
      <c r="BO13" s="30">
        <f>IF(AND(BN4=0,BN13&gt;=0), "",BN13/BN4)</f>
        <v>0</v>
      </c>
      <c r="BP13" s="44"/>
      <c r="BQ13" s="129">
        <f>+'N EERR PIEDEM'!K12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PIEDEM'!L12</f>
        <v>0</v>
      </c>
      <c r="CB13" s="30" t="str">
        <f>IF(AND(CA4=0,CA13&gt;=0), "",CA13/CA4)</f>
        <v/>
      </c>
      <c r="CC13" s="44"/>
      <c r="CD13" s="30" t="str">
        <f t="shared" si="12"/>
        <v/>
      </c>
      <c r="CE13" s="130">
        <f>+BU13+CA13</f>
        <v>0</v>
      </c>
      <c r="CF13" s="30">
        <f>IF(AND(CE4=0,CE13&gt;=0), "",CE13/CE4)</f>
        <v>0</v>
      </c>
      <c r="CG13" s="44"/>
      <c r="CH13" s="129">
        <f>+'N EERR PIEDEM'!M12</f>
        <v>0</v>
      </c>
      <c r="CI13" s="30" t="str">
        <f>IF(AND(CH4=0,CH13&gt;=0), "",CH13/CH4)</f>
        <v/>
      </c>
      <c r="CJ13" s="44"/>
      <c r="CK13" s="30" t="str">
        <f t="shared" si="13"/>
        <v/>
      </c>
      <c r="CL13" s="130">
        <f>+CE13+CH13</f>
        <v>0</v>
      </c>
      <c r="CM13" s="30">
        <f>IF(AND(CL4=0,CL13&gt;=0), "",CL13/CL4)</f>
        <v>0</v>
      </c>
      <c r="CN13" s="44"/>
      <c r="CO13" s="129">
        <f>+'N EERR PIEDEM'!N12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PIEDEM'!B14</f>
        <v>0</v>
      </c>
      <c r="C16" s="30" t="str">
        <f>IF(AND(B4=0,B16&gt;=0), "",B16/B4)</f>
        <v/>
      </c>
      <c r="D16" s="44"/>
      <c r="E16" s="129">
        <f>+'N EERR PIEDEM'!C14</f>
        <v>0</v>
      </c>
      <c r="F16" s="30">
        <f>IF(AND(E4=0,E16&gt;=0), "",E16/E4)</f>
        <v>0</v>
      </c>
      <c r="G16" s="44"/>
      <c r="H16" s="129">
        <f>+'N EERR PIEDEM'!D14</f>
        <v>0</v>
      </c>
      <c r="I16" s="30">
        <f>IF(AND(H4=0,H16&gt;=0), "",H16/H4)</f>
        <v>0</v>
      </c>
      <c r="J16" s="44"/>
      <c r="K16" s="30" t="str">
        <f t="shared" si="0"/>
        <v/>
      </c>
      <c r="L16" s="130">
        <f>+E16+H16</f>
        <v>0</v>
      </c>
      <c r="M16" s="30">
        <f>IF(AND(L4=0,L16&gt;=0), "",L16/L4)</f>
        <v>0</v>
      </c>
      <c r="N16" s="44"/>
      <c r="O16" s="129">
        <f>+'N EERR PIEDEM'!E14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PIEDEM'!F14</f>
        <v>0</v>
      </c>
      <c r="Z16" s="30">
        <f>IF(AND(Y4=0,Y16&gt;=0), "",Y16/Y4)</f>
        <v>0</v>
      </c>
      <c r="AA16" s="44"/>
      <c r="AB16" s="30" t="str">
        <f t="shared" si="3"/>
        <v/>
      </c>
      <c r="AC16" s="130">
        <f>+S16+Y16</f>
        <v>0</v>
      </c>
      <c r="AD16" s="30">
        <f>IF(AND(AC4=0,AC16&gt;=0), "",AC16/AC4)</f>
        <v>0</v>
      </c>
      <c r="AE16" s="44"/>
      <c r="AF16" s="129">
        <f>+'N EERR PIEDEM'!G14</f>
        <v>0</v>
      </c>
      <c r="AG16" s="30">
        <f>IF(AND(AF4=0,AF16&gt;=0), "",AF16/AF4)</f>
        <v>0</v>
      </c>
      <c r="AH16" s="44"/>
      <c r="AI16" s="30" t="str">
        <f t="shared" si="4"/>
        <v/>
      </c>
      <c r="AJ16" s="130">
        <f t="shared" si="16"/>
        <v>0</v>
      </c>
      <c r="AK16" s="30">
        <f>IF(AND(AJ4=0,AJ16&gt;=0), "",AJ16/AJ4)</f>
        <v>0</v>
      </c>
      <c r="AL16" s="44"/>
      <c r="AM16" s="129">
        <f>+'N EERR PIEDEM'!H14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PIEDEM'!I14</f>
        <v>0</v>
      </c>
      <c r="BD16" s="30" t="str">
        <f>IF(AND(BC4=0,BC16&gt;=0), "",BC16/BC4)</f>
        <v/>
      </c>
      <c r="BE16" s="44"/>
      <c r="BF16" s="30" t="str">
        <f t="shared" si="8"/>
        <v/>
      </c>
      <c r="BG16" s="130">
        <f>+AQ16+BC16</f>
        <v>0</v>
      </c>
      <c r="BH16" s="30">
        <f>IF(AND(BG4=0,BG16&gt;=0), "",BG16/BG4)</f>
        <v>0</v>
      </c>
      <c r="BI16" s="44"/>
      <c r="BJ16" s="129">
        <f>+'N EERR PIEDEM'!J14</f>
        <v>0</v>
      </c>
      <c r="BK16" s="30" t="str">
        <f>IF(AND(BJ4=0,BJ16&gt;=0), "",BJ16/BJ4)</f>
        <v/>
      </c>
      <c r="BL16" s="44"/>
      <c r="BM16" s="30" t="str">
        <f t="shared" si="9"/>
        <v/>
      </c>
      <c r="BN16" s="130">
        <f>+BG16+BJ16</f>
        <v>0</v>
      </c>
      <c r="BO16" s="30">
        <f>IF(AND(BN4=0,BN16&gt;=0), "",BN16/BN4)</f>
        <v>0</v>
      </c>
      <c r="BP16" s="44"/>
      <c r="BQ16" s="129">
        <f>+'N EERR PIEDEM'!K14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PIEDEM'!L14</f>
        <v>0</v>
      </c>
      <c r="CB16" s="30" t="str">
        <f>IF(AND(CA4=0,CA16&gt;=0), "",CA16/CA4)</f>
        <v/>
      </c>
      <c r="CC16" s="44"/>
      <c r="CD16" s="30" t="str">
        <f t="shared" si="12"/>
        <v/>
      </c>
      <c r="CE16" s="130">
        <f>+BU16+CA16</f>
        <v>0</v>
      </c>
      <c r="CF16" s="30">
        <f>IF(AND(CE4=0,CE16&gt;=0), "",CE16/CE4)</f>
        <v>0</v>
      </c>
      <c r="CG16" s="44"/>
      <c r="CH16" s="129">
        <f>+'N EERR PIEDEM'!M14</f>
        <v>0</v>
      </c>
      <c r="CI16" s="30" t="str">
        <f>IF(AND(CH4=0,CH16&gt;=0), "",CH16/CH4)</f>
        <v/>
      </c>
      <c r="CJ16" s="44"/>
      <c r="CK16" s="30" t="str">
        <f t="shared" si="13"/>
        <v/>
      </c>
      <c r="CL16" s="130">
        <f>+CE16+CH16</f>
        <v>0</v>
      </c>
      <c r="CM16" s="30">
        <f>IF(AND(CL4=0,CL16&gt;=0), "",CL16/CL4)</f>
        <v>0</v>
      </c>
      <c r="CN16" s="44"/>
      <c r="CO16" s="129">
        <f>+'N EERR PIEDEM'!N14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PIEDEM'!B15</f>
        <v>0</v>
      </c>
      <c r="C19" s="30" t="str">
        <f>IF(AND(B4=0,B19&gt;=0), "",B19/B4)</f>
        <v/>
      </c>
      <c r="D19" s="44"/>
      <c r="E19" s="129">
        <f>+'N EERR PIEDEM'!C15</f>
        <v>0</v>
      </c>
      <c r="F19" s="30">
        <f>IF(AND(E4=0,E19&gt;=0), "",E19/E4)</f>
        <v>0</v>
      </c>
      <c r="G19" s="44"/>
      <c r="H19" s="129">
        <f>+'N EERR PIEDEM'!D15</f>
        <v>0</v>
      </c>
      <c r="I19" s="30">
        <f>IF(AND(H4=0,H19&gt;=0), "",H19/H4)</f>
        <v>0</v>
      </c>
      <c r="J19" s="44"/>
      <c r="K19" s="30" t="str">
        <f t="shared" si="0"/>
        <v/>
      </c>
      <c r="L19" s="130">
        <f>+E19+H19</f>
        <v>0</v>
      </c>
      <c r="M19" s="30">
        <f>IF(AND(L4=0,L19&gt;=0), "",L19/L4)</f>
        <v>0</v>
      </c>
      <c r="N19" s="44"/>
      <c r="O19" s="129">
        <f>+'N EERR PIEDEM'!E15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PIEDEM'!F15</f>
        <v>0</v>
      </c>
      <c r="Z19" s="30">
        <f>IF(AND(Y4=0,Y19&gt;=0), "",Y19/Y4)</f>
        <v>0</v>
      </c>
      <c r="AA19" s="44"/>
      <c r="AB19" s="30" t="str">
        <f t="shared" si="3"/>
        <v/>
      </c>
      <c r="AC19" s="130">
        <f>+S19+Y19</f>
        <v>0</v>
      </c>
      <c r="AD19" s="30">
        <f>IF(AND(AC4=0,AC19&gt;=0), "",AC19/AC4)</f>
        <v>0</v>
      </c>
      <c r="AE19" s="44"/>
      <c r="AF19" s="129">
        <f>+'N EERR PIEDEM'!G15</f>
        <v>0</v>
      </c>
      <c r="AG19" s="30">
        <f>IF(AND(AF4=0,AF19&gt;=0), "",AF19/AF4)</f>
        <v>0</v>
      </c>
      <c r="AH19" s="44"/>
      <c r="AI19" s="30" t="str">
        <f t="shared" si="4"/>
        <v/>
      </c>
      <c r="AJ19" s="130">
        <f t="shared" si="16"/>
        <v>0</v>
      </c>
      <c r="AK19" s="30">
        <f>IF(AND(AJ4=0,AJ19&gt;=0), "",AJ19/AJ4)</f>
        <v>0</v>
      </c>
      <c r="AL19" s="44"/>
      <c r="AM19" s="129">
        <f>+'N EERR PIEDEM'!H15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PIEDEM'!I15</f>
        <v>0</v>
      </c>
      <c r="BD19" s="30" t="str">
        <f>IF(AND(BC4=0,BC19&gt;=0), "",BC19/BC4)</f>
        <v/>
      </c>
      <c r="BE19" s="44"/>
      <c r="BF19" s="30" t="str">
        <f t="shared" si="8"/>
        <v/>
      </c>
      <c r="BG19" s="130">
        <f>+AQ19+BC19</f>
        <v>0</v>
      </c>
      <c r="BH19" s="30">
        <f>IF(AND(BG4=0,BG19&gt;=0), "",BG19/BG4)</f>
        <v>0</v>
      </c>
      <c r="BI19" s="44"/>
      <c r="BJ19" s="129">
        <f>+'N EERR PIEDEM'!J15</f>
        <v>0</v>
      </c>
      <c r="BK19" s="30" t="str">
        <f>IF(AND(BJ4=0,BJ19&gt;=0), "",BJ19/BJ4)</f>
        <v/>
      </c>
      <c r="BL19" s="44"/>
      <c r="BM19" s="30" t="str">
        <f t="shared" si="9"/>
        <v/>
      </c>
      <c r="BN19" s="130">
        <f>+BG19+BJ19</f>
        <v>0</v>
      </c>
      <c r="BO19" s="30">
        <f>IF(AND(BN4=0,BN19&gt;=0), "",BN19/BN4)</f>
        <v>0</v>
      </c>
      <c r="BP19" s="44"/>
      <c r="BQ19" s="129">
        <f>+'N EERR PIEDEM'!K15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PIEDEM'!L15</f>
        <v>0</v>
      </c>
      <c r="CB19" s="30" t="str">
        <f>IF(AND(CA4=0,CA19&gt;=0), "",CA19/CA4)</f>
        <v/>
      </c>
      <c r="CC19" s="44"/>
      <c r="CD19" s="30" t="str">
        <f t="shared" si="12"/>
        <v/>
      </c>
      <c r="CE19" s="130">
        <f>+BU19+CA19</f>
        <v>0</v>
      </c>
      <c r="CF19" s="30">
        <f>IF(AND(CE4=0,CE19&gt;=0), "",CE19/CE4)</f>
        <v>0</v>
      </c>
      <c r="CG19" s="44"/>
      <c r="CH19" s="129">
        <f>+'N EERR PIEDEM'!M15</f>
        <v>0</v>
      </c>
      <c r="CI19" s="30" t="str">
        <f>IF(AND(CH4=0,CH19&gt;=0), "",CH19/CH4)</f>
        <v/>
      </c>
      <c r="CJ19" s="44"/>
      <c r="CK19" s="30" t="str">
        <f t="shared" si="13"/>
        <v/>
      </c>
      <c r="CL19" s="130">
        <f>+CE19+CH19</f>
        <v>0</v>
      </c>
      <c r="CM19" s="30">
        <f>IF(AND(CL4=0,CL19&gt;=0), "",CL19/CL4)</f>
        <v>0</v>
      </c>
      <c r="CN19" s="44"/>
      <c r="CO19" s="129">
        <f>+'N EERR PIEDEM'!N15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2950.01</v>
      </c>
      <c r="F22" s="36">
        <f>IF(AND(E4=0,E22&gt;=0), "",E22/E4)</f>
        <v>0.54894535714465487</v>
      </c>
      <c r="G22" s="42"/>
      <c r="H22" s="123">
        <f>+H23+H26+H29</f>
        <v>5594.72</v>
      </c>
      <c r="I22" s="36">
        <f>IF(AND(H4=0,H22&gt;=0), "",H22/H4)</f>
        <v>0.63228992461824962</v>
      </c>
      <c r="J22" s="42"/>
      <c r="K22" s="36">
        <f t="shared" si="0"/>
        <v>0.89650882539381216</v>
      </c>
      <c r="L22" s="124">
        <f>+L23+L26+L29</f>
        <v>8544.73</v>
      </c>
      <c r="M22" s="36">
        <f>IF(AND(L4=0,L22&gt;=0), "",L22/L4)</f>
        <v>0.60079782086913514</v>
      </c>
      <c r="N22" s="42"/>
      <c r="O22" s="123">
        <f>+O23+O26+O29</f>
        <v>4636.03</v>
      </c>
      <c r="P22" s="36">
        <f>IF(AND(O4=0,O22&gt;=0), "",O22/O4)</f>
        <v>0.6080136699059534</v>
      </c>
      <c r="Q22" s="42"/>
      <c r="R22" s="36">
        <f t="shared" si="1"/>
        <v>-0.17135620728115089</v>
      </c>
      <c r="S22" s="124">
        <f>+S23+S26+S29</f>
        <v>13180.759999999998</v>
      </c>
      <c r="T22" s="36">
        <f>IF(AND(S4=0,S22&gt;=0), "",S22/S4)</f>
        <v>0.60331622186952605</v>
      </c>
      <c r="U22" s="42"/>
      <c r="V22" s="125">
        <f>+V23+V26+V29</f>
        <v>0</v>
      </c>
      <c r="W22" s="36" t="str">
        <f>IF(AND(V4=0,V22&gt;=0), "",V22/V4)</f>
        <v/>
      </c>
      <c r="X22" s="42">
        <f t="shared" si="2"/>
        <v>1</v>
      </c>
      <c r="Y22" s="123">
        <f>+Y23+Y26+Y29</f>
        <v>4845.3</v>
      </c>
      <c r="Z22" s="36">
        <f>IF(AND(Y4=0,Y22&gt;=0), "",Y22/Y4)</f>
        <v>0.64939471944139004</v>
      </c>
      <c r="AA22" s="42"/>
      <c r="AB22" s="36">
        <f t="shared" si="3"/>
        <v>4.5139914970351885E-2</v>
      </c>
      <c r="AC22" s="124">
        <f>+AC23+AC26+AC29</f>
        <v>18026.059999999998</v>
      </c>
      <c r="AD22" s="36">
        <f>IF(AND(AC4=0,AC22&gt;=0), "",AC22/AC4)</f>
        <v>0.61504674943527426</v>
      </c>
      <c r="AE22" s="42"/>
      <c r="AF22" s="123">
        <f>+AF23+AF26+AF29</f>
        <v>5834.53</v>
      </c>
      <c r="AG22" s="36">
        <f>IF(AND(AF4=0,AF22&gt;=0), "",AF22/AF4)</f>
        <v>0.6514669664998044</v>
      </c>
      <c r="AH22" s="42"/>
      <c r="AI22" s="36">
        <f t="shared" si="4"/>
        <v>0.20416279693723804</v>
      </c>
      <c r="AJ22" s="124">
        <f>+AJ23+AJ26+AJ29</f>
        <v>23860.589999999997</v>
      </c>
      <c r="AK22" s="36">
        <f>IF(AND(AJ4=0,AJ22&gt;=0), "",AJ22/AJ4)</f>
        <v>0.62357109019129486</v>
      </c>
      <c r="AL22" s="42"/>
      <c r="AM22" s="123">
        <f>+AM23+AM26+AM29</f>
        <v>6270.33</v>
      </c>
      <c r="AN22" s="36">
        <f>IF(AND(AM4=0,AM22&gt;=0), "",AM22/AM4)</f>
        <v>0.59723287491240129</v>
      </c>
      <c r="AO22" s="42"/>
      <c r="AP22" s="36">
        <f t="shared" si="5"/>
        <v>7.4693248642135737E-2</v>
      </c>
      <c r="AQ22" s="124">
        <f>+AQ23+AQ26+AQ29</f>
        <v>30130.92</v>
      </c>
      <c r="AR22" s="36">
        <f>IF(AND(AQ4=0,AQ22&gt;=0), "",AQ22/AQ4)</f>
        <v>0.61790035861821357</v>
      </c>
      <c r="AS22" s="42"/>
      <c r="AT22" s="125">
        <f>+AT23+AT26+AT29</f>
        <v>0</v>
      </c>
      <c r="AU22" s="36" t="str">
        <f>IF(AND(AT4=0,AT22&gt;=0), "",AT22/AT4)</f>
        <v/>
      </c>
      <c r="AV22" s="42">
        <f t="shared" si="6"/>
        <v>1</v>
      </c>
      <c r="AW22" s="125">
        <f>+AW23+AW26+AW29</f>
        <v>5021.82</v>
      </c>
      <c r="AX22" s="36">
        <f>IF(AND(AW4=0,AW22&gt;=0), "",AW22/AW4)</f>
        <v>0.61790035861821357</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30130.92</v>
      </c>
      <c r="BH22" s="36">
        <f>IF(AND(BG4=0,BG22&gt;=0), "",BG22/BG4)</f>
        <v>0.61790035861821357</v>
      </c>
      <c r="BI22" s="42"/>
      <c r="BJ22" s="123">
        <f>+BJ23+BJ26+BJ29</f>
        <v>0</v>
      </c>
      <c r="BK22" s="36" t="str">
        <f>IF(AND(BJ4=0,BJ22&gt;=0), "",BJ22/BJ4)</f>
        <v/>
      </c>
      <c r="BL22" s="42"/>
      <c r="BM22" s="36" t="str">
        <f t="shared" si="9"/>
        <v/>
      </c>
      <c r="BN22" s="124">
        <f>+BN23+BN26+BN29</f>
        <v>30130.92</v>
      </c>
      <c r="BO22" s="36">
        <f>IF(AND(BN4=0,BN22&gt;=0), "",BN22/BN4)</f>
        <v>0.61790035861821357</v>
      </c>
      <c r="BP22" s="42"/>
      <c r="BQ22" s="123">
        <f>+BQ23+BQ26+BQ29</f>
        <v>0</v>
      </c>
      <c r="BR22" s="36" t="str">
        <f>IF(AND(BQ4=0,BQ22&gt;=0), "",BQ22/BQ4)</f>
        <v/>
      </c>
      <c r="BS22" s="42"/>
      <c r="BT22" s="36" t="str">
        <f t="shared" si="10"/>
        <v/>
      </c>
      <c r="BU22" s="124">
        <f>+BU23+BU26+BU29</f>
        <v>30130.92</v>
      </c>
      <c r="BV22" s="36">
        <f>IF(AND(BU4=0,BU22&gt;=0), "",BU22/BU4)</f>
        <v>0.61790035861821357</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30130.92</v>
      </c>
      <c r="CF22" s="36">
        <f>IF(AND(CE4=0,CE22&gt;=0), "",CE22/CE4)</f>
        <v>0.61790035861821357</v>
      </c>
      <c r="CG22" s="42"/>
      <c r="CH22" s="123">
        <f>+CH23+CH26+CH29</f>
        <v>0</v>
      </c>
      <c r="CI22" s="36" t="str">
        <f>IF(AND(CH4=0,CH22&gt;=0), "",CH22/CH4)</f>
        <v/>
      </c>
      <c r="CJ22" s="42"/>
      <c r="CK22" s="36" t="str">
        <f t="shared" si="13"/>
        <v/>
      </c>
      <c r="CL22" s="124">
        <f>+CL23+CL26+CL29</f>
        <v>30130.92</v>
      </c>
      <c r="CM22" s="36">
        <f>IF(AND(CL4=0,CL22&gt;=0), "",CL22/CL4)</f>
        <v>0.61790035861821357</v>
      </c>
      <c r="CN22" s="42"/>
      <c r="CO22" s="123">
        <f>+CO23+CO26+CO29</f>
        <v>0</v>
      </c>
      <c r="CP22" s="36" t="str">
        <f>IF(AND(CO4=0,CO22&gt;=0), "",CO22/CO4)</f>
        <v/>
      </c>
      <c r="CQ22" s="42"/>
      <c r="CR22" s="36" t="str">
        <f t="shared" si="14"/>
        <v/>
      </c>
      <c r="CS22" s="124">
        <f>+CS23+CS26+CS29</f>
        <v>30130.92</v>
      </c>
      <c r="CT22" s="36">
        <f>IF(AND(CS4=0,CS22&gt;=0), "",CS22/CS4)</f>
        <v>0.61790035861821357</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2950.01</v>
      </c>
      <c r="F23" s="38">
        <f>IF(AND(E5=0,E23&gt;=0), "",E23/E5)</f>
        <v>0.54894535714465487</v>
      </c>
      <c r="G23" s="43"/>
      <c r="H23" s="126">
        <f>SUM(H24:H25)</f>
        <v>5594.72</v>
      </c>
      <c r="I23" s="38">
        <f>IF(AND(H5=0,H23&gt;=0), "",H23/H5)</f>
        <v>0.63228992461824962</v>
      </c>
      <c r="J23" s="43"/>
      <c r="K23" s="38">
        <f t="shared" si="0"/>
        <v>0.89650882539381216</v>
      </c>
      <c r="L23" s="127">
        <f>SUM(L24:L25)</f>
        <v>8544.73</v>
      </c>
      <c r="M23" s="38">
        <f>IF(AND(L5=0,L23&gt;=0), "",L23/L5)</f>
        <v>0.60079782086913514</v>
      </c>
      <c r="N23" s="43"/>
      <c r="O23" s="126">
        <f>SUM(O24:O25)</f>
        <v>4636.03</v>
      </c>
      <c r="P23" s="38">
        <f>IF(AND(O5=0,O23&gt;=0), "",O23/O5)</f>
        <v>0.6080136699059534</v>
      </c>
      <c r="Q23" s="43"/>
      <c r="R23" s="38">
        <f t="shared" si="1"/>
        <v>-0.17135620728115089</v>
      </c>
      <c r="S23" s="127">
        <f>SUM(S24:S25)</f>
        <v>13180.759999999998</v>
      </c>
      <c r="T23" s="38">
        <f>IF(AND(S5=0,S23&gt;=0), "",S23/S5)</f>
        <v>0.60331622186952605</v>
      </c>
      <c r="U23" s="43"/>
      <c r="V23" s="128">
        <f>SUM(V24:V25)</f>
        <v>0</v>
      </c>
      <c r="W23" s="38" t="str">
        <f>IF(AND(V5=0,V23&gt;=0), "",V23/V5)</f>
        <v/>
      </c>
      <c r="X23" s="91">
        <f t="shared" si="2"/>
        <v>1</v>
      </c>
      <c r="Y23" s="126">
        <f>SUM(Y24:Y25)</f>
        <v>4845.3</v>
      </c>
      <c r="Z23" s="38">
        <f>IF(AND(Y5=0,Y23&gt;=0), "",Y23/Y5)</f>
        <v>0.64939471944139004</v>
      </c>
      <c r="AA23" s="43"/>
      <c r="AB23" s="38">
        <f t="shared" si="3"/>
        <v>4.5139914970351885E-2</v>
      </c>
      <c r="AC23" s="127">
        <f>SUM(AC24:AC25)</f>
        <v>18026.059999999998</v>
      </c>
      <c r="AD23" s="38">
        <f>IF(AND(AC5=0,AC23&gt;=0), "",AC23/AC5)</f>
        <v>0.61504674943527426</v>
      </c>
      <c r="AE23" s="43"/>
      <c r="AF23" s="126">
        <f>SUM(AF24:AF25)</f>
        <v>5834.53</v>
      </c>
      <c r="AG23" s="38">
        <f>IF(AND(AF5=0,AF23&gt;=0), "",AF23/AF5)</f>
        <v>0.6514669664998044</v>
      </c>
      <c r="AH23" s="43"/>
      <c r="AI23" s="38">
        <f t="shared" si="4"/>
        <v>0.20416279693723804</v>
      </c>
      <c r="AJ23" s="127">
        <f>SUM(AJ24:AJ25)</f>
        <v>23860.589999999997</v>
      </c>
      <c r="AK23" s="38">
        <f>IF(AND(AJ5=0,AJ23&gt;=0), "",AJ23/AJ5)</f>
        <v>0.62357109019129486</v>
      </c>
      <c r="AL23" s="43"/>
      <c r="AM23" s="126">
        <f>SUM(AM24:AM25)</f>
        <v>6270.33</v>
      </c>
      <c r="AN23" s="38">
        <f>IF(AND(AM5=0,AM23&gt;=0), "",AM23/AM5)</f>
        <v>0.59723287491240129</v>
      </c>
      <c r="AO23" s="43"/>
      <c r="AP23" s="38">
        <f t="shared" si="5"/>
        <v>7.4693248642135737E-2</v>
      </c>
      <c r="AQ23" s="127">
        <f>SUM(AQ24:AQ25)</f>
        <v>30130.92</v>
      </c>
      <c r="AR23" s="38">
        <f>IF(AND(AQ5=0,AQ23&gt;=0), "",AQ23/AQ5)</f>
        <v>0.61790035861821357</v>
      </c>
      <c r="AS23" s="43"/>
      <c r="AT23" s="128">
        <f>SUM(AT24:AT25)</f>
        <v>0</v>
      </c>
      <c r="AU23" s="38" t="str">
        <f>IF(AND(AT5=0,AT23&gt;=0), "",AT23/AT5)</f>
        <v/>
      </c>
      <c r="AV23" s="91">
        <f t="shared" si="6"/>
        <v>1</v>
      </c>
      <c r="AW23" s="128">
        <f>SUM(AW24:AW25)</f>
        <v>5021.82</v>
      </c>
      <c r="AX23" s="38">
        <f>IF(AND(AW5=0,AW23&gt;=0), "",AW23/AW5)</f>
        <v>0.61790035861821357</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30130.92</v>
      </c>
      <c r="BH23" s="38">
        <f>IF(AND(BG5=0,BG23&gt;=0), "",BG23/BG5)</f>
        <v>0.61790035861821357</v>
      </c>
      <c r="BI23" s="43"/>
      <c r="BJ23" s="126">
        <f>SUM(BJ24:BJ25)</f>
        <v>0</v>
      </c>
      <c r="BK23" s="38" t="str">
        <f>IF(AND(BJ5=0,BJ23&gt;=0), "",BJ23/BJ5)</f>
        <v/>
      </c>
      <c r="BL23" s="43"/>
      <c r="BM23" s="38" t="str">
        <f t="shared" si="9"/>
        <v/>
      </c>
      <c r="BN23" s="127">
        <f>SUM(BN24:BN25)</f>
        <v>30130.92</v>
      </c>
      <c r="BO23" s="38">
        <f>IF(AND(BN5=0,BN23&gt;=0), "",BN23/BN5)</f>
        <v>0.61790035861821357</v>
      </c>
      <c r="BP23" s="43"/>
      <c r="BQ23" s="126">
        <f>SUM(BQ24:BQ25)</f>
        <v>0</v>
      </c>
      <c r="BR23" s="38" t="str">
        <f>IF(AND(BQ5=0,BQ23&gt;=0), "",BQ23/BQ5)</f>
        <v/>
      </c>
      <c r="BS23" s="43"/>
      <c r="BT23" s="38" t="str">
        <f t="shared" si="10"/>
        <v/>
      </c>
      <c r="BU23" s="127">
        <f>SUM(BU24:BU25)</f>
        <v>30130.92</v>
      </c>
      <c r="BV23" s="38">
        <f>IF(AND(BU5=0,BU23&gt;=0), "",BU23/BU5)</f>
        <v>0.61790035861821357</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30130.92</v>
      </c>
      <c r="CF23" s="38">
        <f>IF(AND(CE5=0,CE23&gt;=0), "",CE23/CE5)</f>
        <v>0.61790035861821357</v>
      </c>
      <c r="CG23" s="43"/>
      <c r="CH23" s="126">
        <f>SUM(CH24:CH25)</f>
        <v>0</v>
      </c>
      <c r="CI23" s="38" t="str">
        <f>IF(AND(CH5=0,CH23&gt;=0), "",CH23/CH5)</f>
        <v/>
      </c>
      <c r="CJ23" s="43"/>
      <c r="CK23" s="38" t="str">
        <f t="shared" si="13"/>
        <v/>
      </c>
      <c r="CL23" s="127">
        <f>SUM(CL24:CL25)</f>
        <v>30130.92</v>
      </c>
      <c r="CM23" s="38">
        <f>IF(AND(CL5=0,CL23&gt;=0), "",CL23/CL5)</f>
        <v>0.61790035861821357</v>
      </c>
      <c r="CN23" s="43"/>
      <c r="CO23" s="126">
        <f>SUM(CO24:CO25)</f>
        <v>0</v>
      </c>
      <c r="CP23" s="38" t="str">
        <f>IF(AND(CO5=0,CO23&gt;=0), "",CO23/CO5)</f>
        <v/>
      </c>
      <c r="CQ23" s="43"/>
      <c r="CR23" s="38" t="str">
        <f t="shared" si="14"/>
        <v/>
      </c>
      <c r="CS23" s="127">
        <f>SUM(CS24:CS25)</f>
        <v>30130.92</v>
      </c>
      <c r="CT23" s="38">
        <f>IF(AND(CS5=0,CS23&gt;=0), "",CS23/CS5)</f>
        <v>0.61790035861821357</v>
      </c>
      <c r="CU23" s="43"/>
      <c r="CV23" s="128">
        <f>SUM(CV24:CV25)</f>
        <v>0</v>
      </c>
      <c r="CW23" s="38" t="str">
        <f>IF(AND(CV5=0,CV23&gt;=0), "",CV23/CV5)</f>
        <v/>
      </c>
      <c r="CX23" s="91">
        <f t="shared" si="15"/>
        <v>1</v>
      </c>
    </row>
    <row r="24" spans="1:102" hidden="1" outlineLevel="1" x14ac:dyDescent="0.3">
      <c r="A24" s="29" t="s">
        <v>49</v>
      </c>
      <c r="B24" s="129">
        <f>+'N EERR PIEDEM'!B30</f>
        <v>0</v>
      </c>
      <c r="C24" s="30" t="str">
        <f>IF(AND(B5=0,B24&gt;=0), "",B24/B5)</f>
        <v/>
      </c>
      <c r="D24" s="44"/>
      <c r="E24" s="129">
        <f>+'N EERR PIEDEM'!C30</f>
        <v>2950.01</v>
      </c>
      <c r="F24" s="30">
        <f>IF(AND(E5=0,E24&gt;=0), "",E24/E5)</f>
        <v>0.54894535714465487</v>
      </c>
      <c r="G24" s="44"/>
      <c r="H24" s="129">
        <f>+'N EERR PIEDEM'!D30</f>
        <v>5594.72</v>
      </c>
      <c r="I24" s="30">
        <f>IF(AND(H5=0,H24&gt;=0), "",H24/H5)</f>
        <v>0.63228992461824962</v>
      </c>
      <c r="J24" s="44"/>
      <c r="K24" s="30">
        <f t="shared" si="0"/>
        <v>0.89650882539381216</v>
      </c>
      <c r="L24" s="130">
        <f>+E24+H24</f>
        <v>8544.73</v>
      </c>
      <c r="M24" s="30">
        <f>IF(AND(L5=0,L24&gt;=0), "",L24/L5)</f>
        <v>0.60079782086913514</v>
      </c>
      <c r="N24" s="44"/>
      <c r="O24" s="129">
        <f>+'N EERR PIEDEM'!E30</f>
        <v>4636.03</v>
      </c>
      <c r="P24" s="30">
        <f>IF(AND(O5=0,O24&gt;=0), "",O24/O5)</f>
        <v>0.6080136699059534</v>
      </c>
      <c r="Q24" s="44"/>
      <c r="R24" s="30">
        <f t="shared" si="1"/>
        <v>-0.17135620728115089</v>
      </c>
      <c r="S24" s="130">
        <f>+L24+O24</f>
        <v>13180.759999999998</v>
      </c>
      <c r="T24" s="30">
        <f>IF(AND(S5=0,S24&gt;=0), "",S24/S5)</f>
        <v>0.60331622186952605</v>
      </c>
      <c r="U24" s="44"/>
      <c r="V24" s="131">
        <f>+V6*66.71%</f>
        <v>0</v>
      </c>
      <c r="W24" s="30" t="str">
        <f>IF(AND(V5=0,V24&gt;=0), "",V24/V5)</f>
        <v/>
      </c>
      <c r="X24" s="47">
        <f t="shared" si="2"/>
        <v>1</v>
      </c>
      <c r="Y24" s="129">
        <f>+'N EERR PIEDEM'!F30</f>
        <v>4845.3</v>
      </c>
      <c r="Z24" s="30">
        <f>IF(AND(Y5=0,Y24&gt;=0), "",Y24/Y5)</f>
        <v>0.64939471944139004</v>
      </c>
      <c r="AA24" s="44"/>
      <c r="AB24" s="30">
        <f t="shared" si="3"/>
        <v>4.5139914970351885E-2</v>
      </c>
      <c r="AC24" s="130">
        <f>+S24+Y24</f>
        <v>18026.059999999998</v>
      </c>
      <c r="AD24" s="30">
        <f>IF(AND(AC5=0,AC24&gt;=0), "",AC24/AC5)</f>
        <v>0.61504674943527426</v>
      </c>
      <c r="AE24" s="44"/>
      <c r="AF24" s="129">
        <f>+'N EERR PIEDEM'!G30</f>
        <v>5834.53</v>
      </c>
      <c r="AG24" s="30">
        <f>IF(AND(AF5=0,AF24&gt;=0), "",AF24/AF5)</f>
        <v>0.6514669664998044</v>
      </c>
      <c r="AH24" s="44"/>
      <c r="AI24" s="30">
        <f t="shared" si="4"/>
        <v>0.20416279693723804</v>
      </c>
      <c r="AJ24" s="130">
        <f t="shared" si="16"/>
        <v>23860.589999999997</v>
      </c>
      <c r="AK24" s="30">
        <f>IF(AND(AJ5=0,AJ24&gt;=0), "",AJ24/AJ5)</f>
        <v>0.62357109019129486</v>
      </c>
      <c r="AL24" s="44"/>
      <c r="AM24" s="129">
        <f>+'N EERR PIEDEM'!H30</f>
        <v>6270.33</v>
      </c>
      <c r="AN24" s="30">
        <f>IF(AND(AM5=0,AM24&gt;=0), "",AM24/AM5)</f>
        <v>0.59723287491240129</v>
      </c>
      <c r="AO24" s="44"/>
      <c r="AP24" s="30">
        <f t="shared" si="5"/>
        <v>7.4693248642135737E-2</v>
      </c>
      <c r="AQ24" s="130">
        <f t="shared" si="17"/>
        <v>30130.92</v>
      </c>
      <c r="AR24" s="30">
        <f>IF(AND(AQ5=0,AQ24&gt;=0), "",AQ24/AQ5)</f>
        <v>0.61790035861821357</v>
      </c>
      <c r="AS24" s="44"/>
      <c r="AT24" s="131">
        <f>+V24*2</f>
        <v>0</v>
      </c>
      <c r="AU24" s="30" t="str">
        <f>IF(AND(AT5=0,AT24&gt;=0), "",AT24/AT5)</f>
        <v/>
      </c>
      <c r="AV24" s="47">
        <f t="shared" si="6"/>
        <v>1</v>
      </c>
      <c r="AW24" s="131">
        <f>+AQ24/6</f>
        <v>5021.82</v>
      </c>
      <c r="AX24" s="30">
        <f>IF(AND(AW5=0,AW24&gt;=0), "",AW24/AW5)</f>
        <v>0.61790035861821357</v>
      </c>
      <c r="AY24" s="44"/>
      <c r="AZ24" s="131">
        <f>+AT24/6</f>
        <v>0</v>
      </c>
      <c r="BA24" s="30" t="str">
        <f>IF(AND(AZ5=0,AZ24&gt;=0), "",AZ24/AZ5)</f>
        <v/>
      </c>
      <c r="BB24" s="47">
        <f t="shared" si="7"/>
        <v>1</v>
      </c>
      <c r="BC24" s="129">
        <f>+'N EERR PIEDEM'!I30</f>
        <v>0</v>
      </c>
      <c r="BD24" s="30" t="str">
        <f>IF(AND(BC5=0,BC24&gt;=0), "",BC24/BC5)</f>
        <v/>
      </c>
      <c r="BE24" s="44"/>
      <c r="BF24" s="30">
        <f t="shared" si="8"/>
        <v>-1</v>
      </c>
      <c r="BG24" s="130">
        <f>+AQ24+BC24</f>
        <v>30130.92</v>
      </c>
      <c r="BH24" s="30">
        <f>IF(AND(BG5=0,BG24&gt;=0), "",BG24/BG5)</f>
        <v>0.61790035861821357</v>
      </c>
      <c r="BI24" s="44"/>
      <c r="BJ24" s="129">
        <f>+'N EERR PIEDEM'!J30</f>
        <v>0</v>
      </c>
      <c r="BK24" s="30" t="str">
        <f>IF(AND(BJ5=0,BJ24&gt;=0), "",BJ24/BJ5)</f>
        <v/>
      </c>
      <c r="BL24" s="44"/>
      <c r="BM24" s="30" t="str">
        <f t="shared" si="9"/>
        <v/>
      </c>
      <c r="BN24" s="130">
        <f>+BG24+BJ24</f>
        <v>30130.92</v>
      </c>
      <c r="BO24" s="30">
        <f>IF(AND(BN5=0,BN24&gt;=0), "",BN24/BN5)</f>
        <v>0.61790035861821357</v>
      </c>
      <c r="BP24" s="44"/>
      <c r="BQ24" s="129">
        <f>+'N EERR PIEDEM'!K30</f>
        <v>0</v>
      </c>
      <c r="BR24" s="30" t="str">
        <f>IF(AND(BQ5=0,BQ24&gt;=0), "",BQ24/BQ5)</f>
        <v/>
      </c>
      <c r="BS24" s="44"/>
      <c r="BT24" s="30" t="str">
        <f t="shared" si="10"/>
        <v/>
      </c>
      <c r="BU24" s="130">
        <f>+BN24+BQ24</f>
        <v>30130.92</v>
      </c>
      <c r="BV24" s="30">
        <f>IF(AND(BU5=0,BU24&gt;=0), "",BU24/BU5)</f>
        <v>0.61790035861821357</v>
      </c>
      <c r="BW24" s="44"/>
      <c r="BX24" s="131">
        <f>+AZ24*9</f>
        <v>0</v>
      </c>
      <c r="BY24" s="30" t="str">
        <f>IF(AND(BX5=0,BX24&gt;=0), "",BX24/BX5)</f>
        <v/>
      </c>
      <c r="BZ24" s="47">
        <f t="shared" si="11"/>
        <v>1</v>
      </c>
      <c r="CA24" s="129">
        <f>+'N EERR PIEDEM'!L30</f>
        <v>0</v>
      </c>
      <c r="CB24" s="30" t="str">
        <f>IF(AND(CA5=0,CA24&gt;=0), "",CA24/CA5)</f>
        <v/>
      </c>
      <c r="CC24" s="44"/>
      <c r="CD24" s="30" t="str">
        <f t="shared" si="12"/>
        <v/>
      </c>
      <c r="CE24" s="130">
        <f>+BU24+CA24</f>
        <v>30130.92</v>
      </c>
      <c r="CF24" s="30">
        <f>IF(AND(CE5=0,CE24&gt;=0), "",CE24/CE5)</f>
        <v>0.61790035861821357</v>
      </c>
      <c r="CG24" s="44"/>
      <c r="CH24" s="129">
        <f>+'N EERR PIEDEM'!M30</f>
        <v>0</v>
      </c>
      <c r="CI24" s="30" t="str">
        <f>IF(AND(CH5=0,CH24&gt;=0), "",CH24/CH5)</f>
        <v/>
      </c>
      <c r="CJ24" s="44"/>
      <c r="CK24" s="30" t="str">
        <f t="shared" si="13"/>
        <v/>
      </c>
      <c r="CL24" s="130">
        <f>+CE24+CH24</f>
        <v>30130.92</v>
      </c>
      <c r="CM24" s="30">
        <f>IF(AND(CL5=0,CL24&gt;=0), "",CL24/CL5)</f>
        <v>0.61790035861821357</v>
      </c>
      <c r="CN24" s="44"/>
      <c r="CO24" s="129">
        <f>+'N EERR PIEDEM'!N30</f>
        <v>0</v>
      </c>
      <c r="CP24" s="30" t="str">
        <f>IF(AND(CO5=0,CO24&gt;=0), "",CO24/CO5)</f>
        <v/>
      </c>
      <c r="CQ24" s="44"/>
      <c r="CR24" s="30" t="str">
        <f t="shared" si="14"/>
        <v/>
      </c>
      <c r="CS24" s="130">
        <f>+CL24+CO24</f>
        <v>30130.92</v>
      </c>
      <c r="CT24" s="30">
        <f>IF(AND(CS5=0,CS24&gt;=0), "",CS24/CS5)</f>
        <v>0.61790035861821357</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PIEDEM'!B31</f>
        <v>0</v>
      </c>
      <c r="C27" s="30" t="str">
        <f>IF(AND(B10=0,B27&gt;=0), "",B27/B10)</f>
        <v/>
      </c>
      <c r="D27" s="44"/>
      <c r="E27" s="129">
        <f>+'N EERR PIEDEM'!C31</f>
        <v>0</v>
      </c>
      <c r="F27" s="30" t="str">
        <f>IF(AND(E10=0,E27&gt;=0), "",E27/E10)</f>
        <v/>
      </c>
      <c r="G27" s="44"/>
      <c r="H27" s="129">
        <f>+'N EERR PIEDEM'!D31</f>
        <v>0</v>
      </c>
      <c r="I27" s="30" t="str">
        <f>IF(AND(H10=0,H27&gt;=0), "",H27/H10)</f>
        <v/>
      </c>
      <c r="J27" s="44"/>
      <c r="K27" s="30" t="str">
        <f t="shared" si="0"/>
        <v/>
      </c>
      <c r="L27" s="130">
        <f>+E27+H27</f>
        <v>0</v>
      </c>
      <c r="M27" s="30" t="str">
        <f>IF(AND(L10=0,L27&gt;=0), "",L27/L10)</f>
        <v/>
      </c>
      <c r="N27" s="44"/>
      <c r="O27" s="129">
        <f>+'N EERR PIEDEM'!E31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PIEDEM'!F31</f>
        <v>0</v>
      </c>
      <c r="Z27" s="30" t="str">
        <f>IF(AND(Y10=0,Y27&gt;=0), "",Y27/Y10)</f>
        <v/>
      </c>
      <c r="AA27" s="44"/>
      <c r="AB27" s="30" t="str">
        <f t="shared" si="3"/>
        <v/>
      </c>
      <c r="AC27" s="130">
        <f>+S27+Y27</f>
        <v>0</v>
      </c>
      <c r="AD27" s="30" t="str">
        <f>IF(AND(AC10=0,AC27&gt;=0), "",AC27/AC10)</f>
        <v/>
      </c>
      <c r="AE27" s="44"/>
      <c r="AF27" s="129">
        <f>+'N EERR PIEDEM'!G31</f>
        <v>0</v>
      </c>
      <c r="AG27" s="30" t="str">
        <f>IF(AND(AF10=0,AF27&gt;=0), "",AF27/AF10)</f>
        <v/>
      </c>
      <c r="AH27" s="44"/>
      <c r="AI27" s="30" t="str">
        <f t="shared" si="4"/>
        <v/>
      </c>
      <c r="AJ27" s="130">
        <f t="shared" si="16"/>
        <v>0</v>
      </c>
      <c r="AK27" s="30" t="str">
        <f>IF(AND(AJ10=0,AJ27&gt;=0), "",AJ27/AJ10)</f>
        <v/>
      </c>
      <c r="AL27" s="44"/>
      <c r="AM27" s="129">
        <f>+'N EERR PIEDEM'!H31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PIEDEM'!I31</f>
        <v>0</v>
      </c>
      <c r="BD27" s="30" t="str">
        <f>IF(AND(BC10=0,BC27&gt;=0), "",BC27/BC10)</f>
        <v/>
      </c>
      <c r="BE27" s="44"/>
      <c r="BF27" s="30" t="str">
        <f t="shared" si="8"/>
        <v/>
      </c>
      <c r="BG27" s="130">
        <f>+AQ27+BC27</f>
        <v>0</v>
      </c>
      <c r="BH27" s="30" t="str">
        <f>IF(AND(BG10=0,BG27&gt;=0), "",BG27/BG10)</f>
        <v/>
      </c>
      <c r="BI27" s="44"/>
      <c r="BJ27" s="129">
        <f>+'N EERR PIEDEM'!J31</f>
        <v>0</v>
      </c>
      <c r="BK27" s="30" t="str">
        <f>IF(AND(BJ10=0,BJ27&gt;=0), "",BJ27/BJ10)</f>
        <v/>
      </c>
      <c r="BL27" s="44"/>
      <c r="BM27" s="30" t="str">
        <f t="shared" si="9"/>
        <v/>
      </c>
      <c r="BN27" s="130">
        <f>+BG27+BJ27</f>
        <v>0</v>
      </c>
      <c r="BO27" s="30" t="str">
        <f>IF(AND(BN10=0,BN27&gt;=0), "",BN27/BN10)</f>
        <v/>
      </c>
      <c r="BP27" s="44"/>
      <c r="BQ27" s="129">
        <f>+'N EERR PIEDEM'!K31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PIEDEM'!L31</f>
        <v>0</v>
      </c>
      <c r="CB27" s="30" t="str">
        <f>IF(AND(CA10=0,CA27&gt;=0), "",CA27/CA10)</f>
        <v/>
      </c>
      <c r="CC27" s="44"/>
      <c r="CD27" s="30" t="str">
        <f t="shared" si="12"/>
        <v/>
      </c>
      <c r="CE27" s="130">
        <f>+BU27+CA27</f>
        <v>0</v>
      </c>
      <c r="CF27" s="30" t="str">
        <f>IF(AND(CE10=0,CE27&gt;=0), "",CE27/CE10)</f>
        <v/>
      </c>
      <c r="CG27" s="44"/>
      <c r="CH27" s="129">
        <f>+'N EERR PIEDEM'!M31</f>
        <v>0</v>
      </c>
      <c r="CI27" s="30" t="str">
        <f>IF(AND(CH10=0,CH27&gt;=0), "",CH27/CH10)</f>
        <v/>
      </c>
      <c r="CJ27" s="44"/>
      <c r="CK27" s="30" t="str">
        <f t="shared" si="13"/>
        <v/>
      </c>
      <c r="CL27" s="130">
        <f>+CE27+CH27</f>
        <v>0</v>
      </c>
      <c r="CM27" s="30" t="str">
        <f>IF(AND(CL10=0,CL27&gt;=0), "",CL27/CL10)</f>
        <v/>
      </c>
      <c r="CN27" s="44"/>
      <c r="CO27" s="129">
        <f>+'N EERR PIEDEM'!N31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PIEDEM'!B32</f>
        <v>0</v>
      </c>
      <c r="C30" s="30" t="str">
        <f>IF(AND(B15=0,B30&gt;=0), "",B30/B15)</f>
        <v/>
      </c>
      <c r="D30" s="44"/>
      <c r="E30" s="129">
        <f>+'N EERR PIEDEM'!C32</f>
        <v>0</v>
      </c>
      <c r="F30" s="30" t="str">
        <f>IF(AND(E15=0,E30&gt;=0), "",E30/E15)</f>
        <v/>
      </c>
      <c r="G30" s="44"/>
      <c r="H30" s="129">
        <f>+'N EERR PIEDEM'!D32</f>
        <v>0</v>
      </c>
      <c r="I30" s="30" t="str">
        <f>IF(AND(H15=0,H30&gt;=0), "",H30/H15)</f>
        <v/>
      </c>
      <c r="J30" s="44"/>
      <c r="K30" s="30" t="str">
        <f t="shared" si="0"/>
        <v/>
      </c>
      <c r="L30" s="130">
        <f>+E30+H30</f>
        <v>0</v>
      </c>
      <c r="M30" s="30" t="str">
        <f>IF(AND(L15=0,L30&gt;=0), "",L30/L15)</f>
        <v/>
      </c>
      <c r="N30" s="44"/>
      <c r="O30" s="129">
        <f>+'N EERR PIEDEM'!E32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PIEDEM'!F32</f>
        <v>0</v>
      </c>
      <c r="Z30" s="30" t="str">
        <f>IF(AND(Y15=0,Y30&gt;=0), "",Y30/Y15)</f>
        <v/>
      </c>
      <c r="AA30" s="44"/>
      <c r="AB30" s="30" t="str">
        <f t="shared" si="3"/>
        <v/>
      </c>
      <c r="AC30" s="130">
        <f>+S30+Y30</f>
        <v>0</v>
      </c>
      <c r="AD30" s="30" t="str">
        <f>IF(AND(AC15=0,AC30&gt;=0), "",AC30/AC15)</f>
        <v/>
      </c>
      <c r="AE30" s="44"/>
      <c r="AF30" s="129">
        <f>+'N EERR PIEDEM'!G32</f>
        <v>0</v>
      </c>
      <c r="AG30" s="30" t="str">
        <f>IF(AND(AF15=0,AF30&gt;=0), "",AF30/AF15)</f>
        <v/>
      </c>
      <c r="AH30" s="44"/>
      <c r="AI30" s="30" t="str">
        <f t="shared" si="4"/>
        <v/>
      </c>
      <c r="AJ30" s="130">
        <f t="shared" si="16"/>
        <v>0</v>
      </c>
      <c r="AK30" s="30" t="str">
        <f>IF(AND(AJ15=0,AJ30&gt;=0), "",AJ30/AJ15)</f>
        <v/>
      </c>
      <c r="AL30" s="44"/>
      <c r="AM30" s="129">
        <f>+'N EERR PIEDEM'!H32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PIEDEM'!I32</f>
        <v>0</v>
      </c>
      <c r="BD30" s="30" t="str">
        <f>IF(AND(BC15=0,BC30&gt;=0), "",BC30/BC15)</f>
        <v/>
      </c>
      <c r="BE30" s="44"/>
      <c r="BF30" s="30" t="str">
        <f t="shared" si="8"/>
        <v/>
      </c>
      <c r="BG30" s="130">
        <f>+AQ30+BC30</f>
        <v>0</v>
      </c>
      <c r="BH30" s="30" t="str">
        <f>IF(AND(BG15=0,BG30&gt;=0), "",BG30/BG15)</f>
        <v/>
      </c>
      <c r="BI30" s="44"/>
      <c r="BJ30" s="129">
        <f>+'N EERR PIEDEM'!J32</f>
        <v>0</v>
      </c>
      <c r="BK30" s="30" t="str">
        <f>IF(AND(BJ15=0,BJ30&gt;=0), "",BJ30/BJ15)</f>
        <v/>
      </c>
      <c r="BL30" s="44"/>
      <c r="BM30" s="30" t="str">
        <f t="shared" si="9"/>
        <v/>
      </c>
      <c r="BN30" s="130">
        <f>+BG30+BJ30</f>
        <v>0</v>
      </c>
      <c r="BO30" s="30" t="str">
        <f>IF(AND(BN15=0,BN30&gt;=0), "",BN30/BN15)</f>
        <v/>
      </c>
      <c r="BP30" s="44"/>
      <c r="BQ30" s="129">
        <f>+'N EERR PIEDEM'!K32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PIEDEM'!L32</f>
        <v>0</v>
      </c>
      <c r="CB30" s="30" t="str">
        <f>IF(AND(CA15=0,CA30&gt;=0), "",CA30/CA15)</f>
        <v/>
      </c>
      <c r="CC30" s="44"/>
      <c r="CD30" s="30" t="str">
        <f t="shared" si="12"/>
        <v/>
      </c>
      <c r="CE30" s="130">
        <f>+BU30+CA30</f>
        <v>0</v>
      </c>
      <c r="CF30" s="30" t="str">
        <f>IF(AND(CE15=0,CE30&gt;=0), "",CE30/CE15)</f>
        <v/>
      </c>
      <c r="CG30" s="44"/>
      <c r="CH30" s="129">
        <f>+'N EERR PIEDEM'!M32</f>
        <v>0</v>
      </c>
      <c r="CI30" s="30" t="str">
        <f>IF(AND(CH15=0,CH30&gt;=0), "",CH30/CH15)</f>
        <v/>
      </c>
      <c r="CJ30" s="44"/>
      <c r="CK30" s="30" t="str">
        <f t="shared" si="13"/>
        <v/>
      </c>
      <c r="CL30" s="130">
        <f>+CE30+CH30</f>
        <v>0</v>
      </c>
      <c r="CM30" s="30" t="str">
        <f>IF(AND(CL15=0,CL30&gt;=0), "",CL30/CL15)</f>
        <v/>
      </c>
      <c r="CN30" s="44"/>
      <c r="CO30" s="129">
        <f>+'N EERR PIEDEM'!N32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2423.9492868487105</v>
      </c>
      <c r="F33" s="150">
        <f>IF(AND((E5+E18)=0,E33&lt;=0), "",E33/(E5+E18))</f>
        <v>0.45105464285534513</v>
      </c>
      <c r="G33" s="151"/>
      <c r="H33" s="149">
        <f>+H5+H18-H23</f>
        <v>3253.6259599294726</v>
      </c>
      <c r="I33" s="150">
        <f>IF(AND((H5+H18)=0,H33&lt;=0), "",H33/(H5+H18))</f>
        <v>0.36771007538175032</v>
      </c>
      <c r="J33" s="151"/>
      <c r="K33" s="150">
        <f t="shared" si="0"/>
        <v>0.34228301622572105</v>
      </c>
      <c r="L33" s="152">
        <f>+L5+L18-L23</f>
        <v>5677.575246778184</v>
      </c>
      <c r="M33" s="150">
        <f>IF(AND((L5+L18)=0,L33&lt;=0), "",L33/(L5+L18))</f>
        <v>0.39920217913086486</v>
      </c>
      <c r="N33" s="151"/>
      <c r="O33" s="149">
        <f>+O5+O18-O23</f>
        <v>2988.8479089409184</v>
      </c>
      <c r="P33" s="150">
        <f>IF(AND((O5+O18)=0,O33&lt;=0), "",O33/(O5+O18))</f>
        <v>0.3919863300940466</v>
      </c>
      <c r="Q33" s="151"/>
      <c r="R33" s="150">
        <f>IF(AND(H33=0,O33&gt;0),100%,IF(AND(H33&lt;0,O33=0),(H33-O33)/H33,IF(AND(H33&gt;0,O33&gt;0),(O33-H33)/H33,IF(AND(H33=0,O33=0),"",(O33-H33)/H33))))</f>
        <v>-8.1379376194273337E-2</v>
      </c>
      <c r="S33" s="152">
        <f>+S5+S18-S23</f>
        <v>8666.4231557191051</v>
      </c>
      <c r="T33" s="150">
        <f>IF(AND((S5+S18)=0,S33&lt;=0), "",S33/(S5+S18))</f>
        <v>0.39668377813047395</v>
      </c>
      <c r="U33" s="151"/>
      <c r="V33" s="153">
        <f>+V5+V18-V23</f>
        <v>0</v>
      </c>
      <c r="W33" s="150" t="str">
        <f>IF(AND((V5+V18)=0,V33&lt;=0), "",V33/(V5+V18))</f>
        <v/>
      </c>
      <c r="X33" s="151">
        <f t="shared" si="2"/>
        <v>1</v>
      </c>
      <c r="Y33" s="149">
        <f>+Y5+Y18-Y23</f>
        <v>2615.9556199531953</v>
      </c>
      <c r="Z33" s="150">
        <f>IF(AND((Y5+Y18)=0,Y33&lt;=0), "",Y33/(Y5+Y18))</f>
        <v>0.35060528055860996</v>
      </c>
      <c r="AA33" s="151"/>
      <c r="AB33" s="150">
        <f t="shared" si="3"/>
        <v>-0.12476121246325156</v>
      </c>
      <c r="AC33" s="152">
        <f>+AC5+AC18-AC23</f>
        <v>11282.378775672303</v>
      </c>
      <c r="AD33" s="150">
        <f>IF(AND((AC5+AC18)=0,AC33&lt;=0), "",AC33/(AC5+AC18))</f>
        <v>0.38495325056472574</v>
      </c>
      <c r="AE33" s="151"/>
      <c r="AF33" s="149">
        <f>+AF5+AF18-AF23</f>
        <v>3121.4574867450419</v>
      </c>
      <c r="AG33" s="150">
        <f>IF(AND((AF5+AF18)=0,AF33&lt;=0), "",AF33/(AF5+AF18))</f>
        <v>0.34853303350019554</v>
      </c>
      <c r="AH33" s="151"/>
      <c r="AI33" s="150">
        <f t="shared" si="4"/>
        <v>0.19323793681212798</v>
      </c>
      <c r="AJ33" s="152">
        <f>+AJ5+AJ18-AJ23</f>
        <v>14403.836262417346</v>
      </c>
      <c r="AK33" s="150">
        <f>IF(AND((AJ5+AJ18)=0,AJ33&lt;=0), "",AJ33/(AJ5+AJ18))</f>
        <v>0.37642890980870514</v>
      </c>
      <c r="AL33" s="151"/>
      <c r="AM33" s="149">
        <f>+AM5+AM18-AM23</f>
        <v>4228.6399385180302</v>
      </c>
      <c r="AN33" s="150">
        <f>IF(AND((AM5+AM18)=0,AM33&lt;=0), "",AM33/(AM5+AM18))</f>
        <v>0.40276712508759871</v>
      </c>
      <c r="AO33" s="151"/>
      <c r="AP33" s="150">
        <f t="shared" si="5"/>
        <v>0.35470047452977599</v>
      </c>
      <c r="AQ33" s="152">
        <f>+AQ5+AQ18-AQ23</f>
        <v>18632.476200935373</v>
      </c>
      <c r="AR33" s="150">
        <f>IF(AND((AQ5+AQ18)=0,AQ33&lt;=0), "",AQ33/(AQ5+AQ18))</f>
        <v>0.38209964138178643</v>
      </c>
      <c r="AS33" s="151"/>
      <c r="AT33" s="153">
        <f>+AT5+AT18-AT23</f>
        <v>0</v>
      </c>
      <c r="AU33" s="150" t="str">
        <f>IF(AND((AT5+AT18)=0,AT33&lt;=0), "",AT33/(AT5+AT18))</f>
        <v/>
      </c>
      <c r="AV33" s="151">
        <f t="shared" si="6"/>
        <v>1</v>
      </c>
      <c r="AW33" s="153">
        <f>+AW5+AW18-AW23</f>
        <v>3105.4127001558954</v>
      </c>
      <c r="AX33" s="150">
        <f>IF(AND((AW5+AW18)=0,AW33&lt;=0), "",AW33/(AW5+AW18))</f>
        <v>0.38209964138178643</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18632.476200935373</v>
      </c>
      <c r="BH33" s="150">
        <f>IF(AND((BG5+BG18)=0,BG33&lt;=0), "",BG33/(BG5+BG18))</f>
        <v>0.38209964138178643</v>
      </c>
      <c r="BI33" s="151"/>
      <c r="BJ33" s="149">
        <f>+BJ5+BJ18-BJ23</f>
        <v>0</v>
      </c>
      <c r="BK33" s="150" t="str">
        <f>IF(AND((BJ5+BJ18)=0,BJ33&lt;=0), "",BJ33/(BJ5+BJ18))</f>
        <v/>
      </c>
      <c r="BL33" s="151"/>
      <c r="BM33" s="150" t="str">
        <f t="shared" si="9"/>
        <v/>
      </c>
      <c r="BN33" s="152">
        <f>+BN5+BN18-BN23</f>
        <v>18632.476200935373</v>
      </c>
      <c r="BO33" s="150">
        <f>IF(AND((BN5+BN18)=0,BN33&lt;=0), "",BN33/(BN5+BN18))</f>
        <v>0.38209964138178643</v>
      </c>
      <c r="BP33" s="151"/>
      <c r="BQ33" s="149">
        <f>+BQ5+BQ18-BQ23</f>
        <v>0</v>
      </c>
      <c r="BR33" s="150" t="str">
        <f>IF(AND((BQ5+BQ18)=0,BQ33&lt;=0), "",BQ33/(BQ5+BQ18))</f>
        <v/>
      </c>
      <c r="BS33" s="151"/>
      <c r="BT33" s="150" t="str">
        <f t="shared" si="10"/>
        <v/>
      </c>
      <c r="BU33" s="152">
        <f>+BU5+BU18-BU23</f>
        <v>18632.476200935373</v>
      </c>
      <c r="BV33" s="150">
        <f>IF(AND((BU5+BU18)=0,BU33&lt;=0), "",BU33/(BU5+BU18))</f>
        <v>0.38209964138178643</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18632.476200935373</v>
      </c>
      <c r="CF33" s="150">
        <f>IF(AND((CE5+CE18)=0,CE33&lt;=0), "",CE33/(CE5+CE18))</f>
        <v>0.38209964138178643</v>
      </c>
      <c r="CG33" s="151"/>
      <c r="CH33" s="149">
        <f>+CH5+CH18-CH23</f>
        <v>0</v>
      </c>
      <c r="CI33" s="150" t="str">
        <f>IF(AND((CH5+CH18)=0,CH33&lt;=0), "",CH33/(CH5+CH18))</f>
        <v/>
      </c>
      <c r="CJ33" s="151"/>
      <c r="CK33" s="150" t="str">
        <f t="shared" si="13"/>
        <v/>
      </c>
      <c r="CL33" s="152">
        <f>+CL5+CL18-CL23</f>
        <v>18632.476200935373</v>
      </c>
      <c r="CM33" s="150">
        <f>IF(AND((CL5+CL18)=0,CL33&lt;=0), "",CL33/(CL5+CL18))</f>
        <v>0.38209964138178643</v>
      </c>
      <c r="CN33" s="151"/>
      <c r="CO33" s="149">
        <f>+CO5+CO18-CO23</f>
        <v>0</v>
      </c>
      <c r="CP33" s="150" t="str">
        <f>IF(AND((CO5+CO18)=0,CO33&lt;=0), "",CO33/(CO5+CO18))</f>
        <v/>
      </c>
      <c r="CQ33" s="151"/>
      <c r="CR33" s="150" t="str">
        <f t="shared" si="14"/>
        <v/>
      </c>
      <c r="CS33" s="152">
        <f>+CS5+CS18-CS23</f>
        <v>18632.476200935373</v>
      </c>
      <c r="CT33" s="150">
        <f>IF(AND((CS5+CS18)=0,CS33&lt;=0), "",CS33/(CS5+CS18))</f>
        <v>0.38209964138178643</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2423.9492868487105</v>
      </c>
      <c r="F36" s="156">
        <f>IF(AND(E4=0,E36&lt;=0), "",E36/E4)</f>
        <v>0.45105464285534513</v>
      </c>
      <c r="G36" s="157"/>
      <c r="H36" s="155">
        <f>+H4-H22</f>
        <v>3253.6259599294726</v>
      </c>
      <c r="I36" s="156">
        <f>IF(AND(H4=0,H36&lt;=0), "",H36/H4)</f>
        <v>0.36771007538175032</v>
      </c>
      <c r="J36" s="157"/>
      <c r="K36" s="156">
        <f t="shared" si="0"/>
        <v>0.34228301622572105</v>
      </c>
      <c r="L36" s="158">
        <f>+L4-L22</f>
        <v>5677.575246778184</v>
      </c>
      <c r="M36" s="156">
        <f>IF(AND(L4=0,L36&lt;=0), "",L36/L4)</f>
        <v>0.39920217913086486</v>
      </c>
      <c r="N36" s="157"/>
      <c r="O36" s="155">
        <f>+O4-O22</f>
        <v>2988.8479089409184</v>
      </c>
      <c r="P36" s="156">
        <f>IF(AND(O4=0,O36&lt;=0), "",O36/O4)</f>
        <v>0.3919863300940466</v>
      </c>
      <c r="Q36" s="157"/>
      <c r="R36" s="156">
        <f>IF(AND(H36=0,O36&gt;0),100%,IF(AND(H36&lt;0,O36=0),(H36-O36)/H36,IF(AND(H36&gt;0,O36&gt;0),(O36-H36)/H36,IF(AND(H36=0,O36=0),"",(O36-H36)/H36))))</f>
        <v>-8.1379376194273337E-2</v>
      </c>
      <c r="S36" s="158">
        <f>+S4-S22</f>
        <v>8666.4231557191051</v>
      </c>
      <c r="T36" s="156">
        <f>IF(AND(S4=0,S36&lt;=0), "",S36/S4)</f>
        <v>0.39668377813047395</v>
      </c>
      <c r="U36" s="157"/>
      <c r="V36" s="159">
        <f>+V4-V22</f>
        <v>0</v>
      </c>
      <c r="W36" s="156" t="str">
        <f>IF(AND(V4=0,V36&lt;=0), "",V36/V4)</f>
        <v/>
      </c>
      <c r="X36" s="157">
        <f t="shared" si="2"/>
        <v>1</v>
      </c>
      <c r="Y36" s="155">
        <f>+Y4-Y22</f>
        <v>2615.9556199531953</v>
      </c>
      <c r="Z36" s="156">
        <f>IF(AND(Y4=0,Y36&lt;=0), "",Y36/Y4)</f>
        <v>0.35060528055860996</v>
      </c>
      <c r="AA36" s="157"/>
      <c r="AB36" s="156">
        <f t="shared" si="3"/>
        <v>-0.12476121246325156</v>
      </c>
      <c r="AC36" s="158">
        <f>+AC4-AC22</f>
        <v>11282.378775672303</v>
      </c>
      <c r="AD36" s="156">
        <f>IF(AND(AC4=0,AC36&lt;=0), "",AC36/AC4)</f>
        <v>0.38495325056472574</v>
      </c>
      <c r="AE36" s="157"/>
      <c r="AF36" s="155">
        <f>+AF4-AF22</f>
        <v>3121.4574867450419</v>
      </c>
      <c r="AG36" s="156">
        <f>IF(AND(AF4=0,AF36&lt;=0), "",AF36/AF4)</f>
        <v>0.34853303350019554</v>
      </c>
      <c r="AH36" s="157"/>
      <c r="AI36" s="156">
        <f t="shared" si="4"/>
        <v>0.19323793681212798</v>
      </c>
      <c r="AJ36" s="158">
        <f>+AJ4-AJ22</f>
        <v>14403.836262417346</v>
      </c>
      <c r="AK36" s="156">
        <f>IF(AND(AJ4=0,AJ36&lt;=0), "",AJ36/AJ4)</f>
        <v>0.37642890980870514</v>
      </c>
      <c r="AL36" s="157"/>
      <c r="AM36" s="155">
        <f>+AM4-AM22</f>
        <v>4228.6399385180302</v>
      </c>
      <c r="AN36" s="156">
        <f>IF(AND(AM4=0,AM36&lt;=0), "",AM36/AM4)</f>
        <v>0.40276712508759871</v>
      </c>
      <c r="AO36" s="157"/>
      <c r="AP36" s="156">
        <f t="shared" si="5"/>
        <v>0.35470047452977599</v>
      </c>
      <c r="AQ36" s="158">
        <f>+AQ4-AQ22</f>
        <v>18632.476200935373</v>
      </c>
      <c r="AR36" s="156">
        <f>IF(AND(AQ4=0,AQ36&lt;=0), "",AQ36/AQ4)</f>
        <v>0.38209964138178643</v>
      </c>
      <c r="AS36" s="157"/>
      <c r="AT36" s="159">
        <f>+AT4-AT22</f>
        <v>0</v>
      </c>
      <c r="AU36" s="156" t="str">
        <f>IF(AND(AT4=0,AT36&lt;=0), "",AT36/AT4)</f>
        <v/>
      </c>
      <c r="AV36" s="157">
        <f t="shared" si="6"/>
        <v>1</v>
      </c>
      <c r="AW36" s="159">
        <f>+AW4-AW22</f>
        <v>3105.4127001558954</v>
      </c>
      <c r="AX36" s="156">
        <f>IF(AND(AW4=0,AW36&lt;=0), "",AW36/AW4)</f>
        <v>0.38209964138178643</v>
      </c>
      <c r="AY36" s="157"/>
      <c r="AZ36" s="159">
        <f>+AZ4-AZ22</f>
        <v>0</v>
      </c>
      <c r="BA36" s="156" t="str">
        <f>IF(AND(AZ4=0,AZ36&lt;=0), "",AZ36/AZ4)</f>
        <v/>
      </c>
      <c r="BB36" s="157">
        <f t="shared" si="7"/>
        <v>1</v>
      </c>
      <c r="BC36" s="155">
        <f>+BC4-BC22</f>
        <v>0</v>
      </c>
      <c r="BD36" s="156" t="str">
        <f>IF(AND(BC4=0,BC36&lt;=0), "",BC36/BC4)</f>
        <v/>
      </c>
      <c r="BE36" s="157"/>
      <c r="BF36" s="156">
        <f t="shared" si="8"/>
        <v>-1</v>
      </c>
      <c r="BG36" s="158">
        <f>+BG4-BG22</f>
        <v>18632.476200935373</v>
      </c>
      <c r="BH36" s="156">
        <f>IF(AND(BG4=0,BG36&lt;=0), "",BG36/BG4)</f>
        <v>0.38209964138178643</v>
      </c>
      <c r="BI36" s="157"/>
      <c r="BJ36" s="155">
        <f>+BJ4-BJ22</f>
        <v>0</v>
      </c>
      <c r="BK36" s="156" t="str">
        <f>IF(AND(BJ4=0,BJ36&lt;=0), "",BJ36/BJ4)</f>
        <v/>
      </c>
      <c r="BL36" s="157"/>
      <c r="BM36" s="156" t="str">
        <f t="shared" si="9"/>
        <v/>
      </c>
      <c r="BN36" s="158">
        <f>+BN4-BN22</f>
        <v>18632.476200935373</v>
      </c>
      <c r="BO36" s="156">
        <f>IF(AND(BN4=0,BN36&lt;=0), "",BN36/BN4)</f>
        <v>0.38209964138178643</v>
      </c>
      <c r="BP36" s="157"/>
      <c r="BQ36" s="155">
        <f>+BQ4-BQ22</f>
        <v>0</v>
      </c>
      <c r="BR36" s="156" t="str">
        <f>IF(AND(BQ4=0,BQ36&lt;=0), "",BQ36/BQ4)</f>
        <v/>
      </c>
      <c r="BS36" s="157"/>
      <c r="BT36" s="156" t="str">
        <f t="shared" si="10"/>
        <v/>
      </c>
      <c r="BU36" s="158">
        <f>+BU4-BU22</f>
        <v>18632.476200935373</v>
      </c>
      <c r="BV36" s="156">
        <f>IF(AND(BU4=0,BU36&lt;=0), "",BU36/BU4)</f>
        <v>0.38209964138178643</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18632.476200935373</v>
      </c>
      <c r="CF36" s="156">
        <f>IF(AND(CE4=0,CE36&lt;=0), "",CE36/CE4)</f>
        <v>0.38209964138178643</v>
      </c>
      <c r="CG36" s="157"/>
      <c r="CH36" s="155">
        <f>+CH4-CH22</f>
        <v>0</v>
      </c>
      <c r="CI36" s="156" t="str">
        <f>IF(AND(CH4=0,CH36&lt;=0), "",CH36/CH4)</f>
        <v/>
      </c>
      <c r="CJ36" s="157"/>
      <c r="CK36" s="156" t="str">
        <f t="shared" si="13"/>
        <v/>
      </c>
      <c r="CL36" s="158">
        <f>+CL4-CL22</f>
        <v>18632.476200935373</v>
      </c>
      <c r="CM36" s="156">
        <f>IF(AND(CL4=0,CL36&lt;=0), "",CL36/CL4)</f>
        <v>0.38209964138178643</v>
      </c>
      <c r="CN36" s="157"/>
      <c r="CO36" s="155">
        <f>+CO4-CO22</f>
        <v>0</v>
      </c>
      <c r="CP36" s="156" t="str">
        <f>IF(AND(CO4=0,CO36&lt;=0), "",CO36/CO4)</f>
        <v/>
      </c>
      <c r="CQ36" s="157"/>
      <c r="CR36" s="156" t="str">
        <f t="shared" si="14"/>
        <v/>
      </c>
      <c r="CS36" s="158">
        <f>+CS4-CS22</f>
        <v>18632.476200935373</v>
      </c>
      <c r="CT36" s="156">
        <f>IF(AND(CS4=0,CS36&lt;=0), "",CS36/CS4)</f>
        <v>0.38209964138178643</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1935.3026617785931</v>
      </c>
      <c r="F38" s="36">
        <f>IF(AND(E4=0,E38&gt;=0), "",E38/E4)</f>
        <v>0.36012603715006081</v>
      </c>
      <c r="G38" s="42">
        <f>IF(AND(E124=0,E38&gt;=0),"",E38/E124)</f>
        <v>0.96610932468876831</v>
      </c>
      <c r="H38" s="123">
        <f>+H39+H68+H83+H93+H104</f>
        <v>2284.3197501957161</v>
      </c>
      <c r="I38" s="36">
        <f>IF(AND(H4=0,H38&gt;=0), "",H38/H4)</f>
        <v>0.25816347603726875</v>
      </c>
      <c r="J38" s="42">
        <f>IF(AND(H124=0,H38&gt;=0),"",H38/H124)</f>
        <v>0.99811701514459805</v>
      </c>
      <c r="K38" s="36">
        <f t="shared" ref="K38:K82" si="19">IF(AND(E38=0,H38&gt;0),100%,IF(AND(E38&lt;0,H38=0),(E38-H38)/E38,IF(AND(E38&gt;0,H38&gt;0),(H38-E38)/E38,IF(AND(E38=0,H38=0),"",(H38-E38)/E38))))</f>
        <v>0.18034238019203014</v>
      </c>
      <c r="L38" s="124">
        <f>+L39+L68+L83+L93+L104</f>
        <v>4219.6224119743083</v>
      </c>
      <c r="M38" s="36">
        <f>IF(AND(L4=0,L38&gt;=0), "",L38/L4)</f>
        <v>0.29669046886264733</v>
      </c>
      <c r="N38" s="42">
        <f>IF(AND(L124=0,L38&gt;=0),"",L38/L124)</f>
        <v>0.98317754078414388</v>
      </c>
      <c r="O38" s="123">
        <f>+O39+O68+O83+O93+O104</f>
        <v>2596.281396966614</v>
      </c>
      <c r="P38" s="36">
        <f>IF(AND(O4=0,O38&gt;=0), "",O38/O4)</f>
        <v>0.34050137300194921</v>
      </c>
      <c r="Q38" s="42">
        <f>IF(AND(O124=0,O38&gt;=0),"",O38/O124)</f>
        <v>0.99987510652402434</v>
      </c>
      <c r="R38" s="36">
        <f t="shared" ref="R38:R82" si="20">IF(AND(H38=0,O38&gt;0),100%,IF(AND(H38&lt;0,O38=0),(H38-O38)/H38,IF(AND(H38&gt;0,O38&gt;0),(O38-H38)/H38,IF(AND(H38=0,O38=0),"",(O38-H38)/H38))))</f>
        <v>0.13656654097753593</v>
      </c>
      <c r="S38" s="124">
        <f>+S39+S68+S83+S93+S104</f>
        <v>6815.9038089409223</v>
      </c>
      <c r="T38" s="36">
        <f>IF(AND(S4=0,S38&gt;=0), "",S38/S4)</f>
        <v>0.31198089750790919</v>
      </c>
      <c r="U38" s="42">
        <f>IF(AND(S124=0,S38&gt;=0),"",S38/S124)</f>
        <v>0.98947171994732142</v>
      </c>
      <c r="V38" s="125">
        <f>+V39+V68+V83+V93+V104</f>
        <v>0</v>
      </c>
      <c r="W38" s="36" t="str">
        <f>IF(AND(V4=0,V38&gt;=0), "",V38/V4)</f>
        <v/>
      </c>
      <c r="X38" s="42">
        <f t="shared" ref="X38:X101" si="21">IF(AND(V38=0,S38&gt;0),100%,IF(AND(V38&lt;0,S38=0),(V38-S38)/V38,IF(AND(V38&gt;0,S38&gt;0),(S38-V38)/V38,IF(AND(V38=0,S38=0),"",(S38-V38)/V38))))</f>
        <v>1</v>
      </c>
      <c r="Y38" s="123">
        <f>+Y39+Y68+Y83+Y93+Y104</f>
        <v>2630.3284764499799</v>
      </c>
      <c r="Z38" s="36">
        <f>IF(AND(Y4=0,Y38&gt;=0), "",Y38/Y4)</f>
        <v>0.35253161269744571</v>
      </c>
      <c r="AA38" s="42">
        <f>IF(AND(Y124=0,Y38&gt;=0),"",Y38/Y124)</f>
        <v>0.98446884476403584</v>
      </c>
      <c r="AB38" s="36">
        <f t="shared" ref="AB38:AB101" si="22">IF(AND(O38=0,Y38&gt;0),100%,IF(AND(O38&lt;0,Y38=0),(O38-Y38)/O38,IF(AND(O38&gt;0,Y38&gt;0),(Y38-O38)/O38,IF(AND(O38=0,Y38=0),"",(Y38-O38)/O38))))</f>
        <v>1.3113786326530352E-2</v>
      </c>
      <c r="AC38" s="124">
        <f>+AC39+AC68+AC83+AC93+AC104</f>
        <v>9446.2322853909045</v>
      </c>
      <c r="AD38" s="36">
        <f>IF(AND(AC4=0,AC38&gt;=0), "",AC38/AC4)</f>
        <v>0.32230417859145138</v>
      </c>
      <c r="AE38" s="42">
        <f>IF(AND(AC124=0,AC38&gt;=0),"",AC38/AC124)</f>
        <v>0.98807355524746354</v>
      </c>
      <c r="AF38" s="123">
        <f>+AF39+AF68+AF83+AF93+AF104</f>
        <v>2573.1730297713052</v>
      </c>
      <c r="AG38" s="36">
        <f>IF(AND(AF4=0,AF38&gt;=0), "",AF38/AF4)</f>
        <v>0.28731315598415352</v>
      </c>
      <c r="AH38" s="42">
        <f>IF(AND(AF124=0,AF38&gt;=0),"",AF38/AF124)</f>
        <v>0.99692454824350685</v>
      </c>
      <c r="AI38" s="36">
        <f t="shared" si="4"/>
        <v>-2.1729395089017358E-2</v>
      </c>
      <c r="AJ38" s="124">
        <f>+AJ39+AJ68+AJ83+AJ93+AJ104</f>
        <v>12019.40531516221</v>
      </c>
      <c r="AK38" s="36">
        <f>IF(AND(AJ4=0,AJ38&gt;=0), "",AJ38/AJ4)</f>
        <v>0.31411434821296308</v>
      </c>
      <c r="AL38" s="42">
        <f>IF(AND(AJ124=0,AJ38&gt;=0),"",AJ38/AJ124)</f>
        <v>0.98995517232549202</v>
      </c>
      <c r="AM38" s="123">
        <f>+AM39+AM68+AM83+AM93+AM104</f>
        <v>2885.9082684011951</v>
      </c>
      <c r="AN38" s="36">
        <f>IF(AND(AM4=0,AM38&gt;=0), "",AM38/AM4)</f>
        <v>0.27487537208898344</v>
      </c>
      <c r="AO38" s="42">
        <f>IF(AND(AM124=0,AM38&gt;=0),"",AM38/AM124)</f>
        <v>0.99550987405670832</v>
      </c>
      <c r="AP38" s="36">
        <f t="shared" si="5"/>
        <v>0.12153680883935143</v>
      </c>
      <c r="AQ38" s="124">
        <f>+AQ39+AQ68+AQ83+AQ93+AQ104</f>
        <v>14905.313583563402</v>
      </c>
      <c r="AR38" s="36">
        <f>IF(AND(AQ4=0,AQ38&gt;=0), "",AQ38/AQ4)</f>
        <v>0.30566602707785745</v>
      </c>
      <c r="AS38" s="42">
        <f>IF(AND(AQ124=0,AQ38&gt;=0),"",AQ38/AQ124)</f>
        <v>0.99102580758287706</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2484.2189305939</v>
      </c>
      <c r="AX38" s="36">
        <f>IF(AND(AW4=0,AW38&gt;=0), "",AW38/AW4)</f>
        <v>0.30566602707785739</v>
      </c>
      <c r="AY38" s="42">
        <f>IF(AND(AW124=0,AW38&gt;=0),"",AW38/AW124)</f>
        <v>0.99102580758287717</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14905.313583563402</v>
      </c>
      <c r="BH38" s="36">
        <f>IF(AND(BG4=0,BG38&gt;=0), "",BG38/BG4)</f>
        <v>0.30566602707785745</v>
      </c>
      <c r="BI38" s="42">
        <f>IF(AND(BG124=0,BG38&gt;=0),"",BG38/BG124)</f>
        <v>0.99102580758287706</v>
      </c>
      <c r="BJ38" s="123">
        <f>+BJ39+BJ68+BJ83+BJ93+BJ104</f>
        <v>0</v>
      </c>
      <c r="BK38" s="36" t="str">
        <f>IF(AND(BJ4=0,BJ38&gt;=0), "",BJ38/BJ4)</f>
        <v/>
      </c>
      <c r="BL38" s="42" t="str">
        <f>IF(AND(BJ124=0,BJ38&gt;=0),"",BJ38/BJ124)</f>
        <v/>
      </c>
      <c r="BM38" s="36" t="str">
        <f t="shared" si="9"/>
        <v/>
      </c>
      <c r="BN38" s="124">
        <f>+BN39+BN68+BN83+BN93+BN104</f>
        <v>14905.313583563402</v>
      </c>
      <c r="BO38" s="36">
        <f>IF(AND(BN4=0,BN38&gt;=0), "",BN38/BN4)</f>
        <v>0.30566602707785745</v>
      </c>
      <c r="BP38" s="42">
        <f>IF(AND(BN124=0,BN38&gt;=0),"",BN38/BN124)</f>
        <v>0.99102580758287706</v>
      </c>
      <c r="BQ38" s="123">
        <f>+BQ39+BQ68+BQ83+BQ93+BQ104</f>
        <v>0</v>
      </c>
      <c r="BR38" s="36" t="str">
        <f>IF(AND(BQ4=0,BQ38&gt;=0), "",BQ38/BQ4)</f>
        <v/>
      </c>
      <c r="BS38" s="42" t="str">
        <f>IF(AND(BQ124=0,BQ38&gt;=0),"",BQ38/BQ124)</f>
        <v/>
      </c>
      <c r="BT38" s="36" t="str">
        <f t="shared" si="10"/>
        <v/>
      </c>
      <c r="BU38" s="124">
        <f>+BU39+BU68+BU83+BU93+BU104</f>
        <v>14905.313583563402</v>
      </c>
      <c r="BV38" s="36">
        <f>IF(AND(BU4=0,BU38&gt;=0), "",BU38/BU4)</f>
        <v>0.30566602707785745</v>
      </c>
      <c r="BW38" s="42">
        <f>IF(AND(BU124=0,BU38&gt;=0),"",BU38/BU124)</f>
        <v>0.99102580758287706</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14905.313583563402</v>
      </c>
      <c r="CF38" s="36">
        <f>IF(AND(CE4=0,CE38&gt;=0), "",CE38/CE4)</f>
        <v>0.30566602707785745</v>
      </c>
      <c r="CG38" s="42">
        <f>IF(AND(CE124=0,CE38&gt;=0),"",CE38/CE124)</f>
        <v>0.99102580758287706</v>
      </c>
      <c r="CH38" s="123">
        <f>+CH39+CH68+CH83+CH93+CH104</f>
        <v>0</v>
      </c>
      <c r="CI38" s="36" t="str">
        <f>IF(AND(CH4=0,CH38&gt;=0), "",CH38/CH4)</f>
        <v/>
      </c>
      <c r="CJ38" s="42" t="str">
        <f>IF(AND(CH124=0,CH38&gt;=0),"",CH38/CH124)</f>
        <v/>
      </c>
      <c r="CK38" s="36" t="str">
        <f t="shared" si="13"/>
        <v/>
      </c>
      <c r="CL38" s="124">
        <f>+CL39+CL68+CL83+CL93+CL104</f>
        <v>14905.313583563402</v>
      </c>
      <c r="CM38" s="36">
        <f>IF(AND(CL4=0,CL38&gt;=0), "",CL38/CL4)</f>
        <v>0.30566602707785745</v>
      </c>
      <c r="CN38" s="42">
        <f>IF(AND(CL124=0,CL38&gt;=0),"",CL38/CL124)</f>
        <v>0.99102580758287706</v>
      </c>
      <c r="CO38" s="123">
        <f>+CO39+CO68+CO83+CO93+CO104</f>
        <v>0</v>
      </c>
      <c r="CP38" s="36" t="str">
        <f>IF(AND(CO4=0,CO38&gt;=0), "",CO38/CO4)</f>
        <v/>
      </c>
      <c r="CQ38" s="42" t="str">
        <f>IF(AND(CO124=0,CO38&gt;=0),"",CO38/CO124)</f>
        <v/>
      </c>
      <c r="CR38" s="36" t="str">
        <f t="shared" si="14"/>
        <v/>
      </c>
      <c r="CS38" s="124">
        <f>+CS39+CS68+CS83+CS93+CS104</f>
        <v>14905.313583563402</v>
      </c>
      <c r="CT38" s="36">
        <f>IF(AND(CS4=0,CS38&gt;=0), "",CS38/CS4)</f>
        <v>0.30566602707785745</v>
      </c>
      <c r="CU38" s="42">
        <f>IF(AND(CS124=0,CS38&gt;=0),"",CS38/CS124)</f>
        <v>0.99102580758287706</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900.8426926993651</v>
      </c>
      <c r="F39" s="38">
        <f>IF(AND(E4=0,E39&gt;=0), "",E39/E4)</f>
        <v>0.16763109741153606</v>
      </c>
      <c r="G39" s="43">
        <f>IF(AND(E124=0,E39&gt;=0),"",E39/E124)</f>
        <v>0.44970357488929175</v>
      </c>
      <c r="H39" s="126">
        <f>SUM(H40:H67)</f>
        <v>1231.5534324959081</v>
      </c>
      <c r="I39" s="38">
        <f>IF(AND(H4=0,H39&gt;=0), "",H39/H4)</f>
        <v>0.13918459315143283</v>
      </c>
      <c r="J39" s="43">
        <f>IF(AND(H124=0,H39&gt;=0),"",H39/H124)</f>
        <v>0.53811837678529095</v>
      </c>
      <c r="K39" s="38">
        <f t="shared" si="19"/>
        <v>0.36711264072706401</v>
      </c>
      <c r="L39" s="127">
        <f>SUM(L40:L67)</f>
        <v>2132.3961251952728</v>
      </c>
      <c r="M39" s="38">
        <f>IF(AND(L4=0,L39&gt;=0), "",L39/L4)</f>
        <v>0.14993322729297559</v>
      </c>
      <c r="N39" s="43">
        <f>IF(AND(L124=0,L39&gt;=0),"",L39/L124)</f>
        <v>0.49685108610611167</v>
      </c>
      <c r="O39" s="126">
        <f>SUM(O40:O67)</f>
        <v>1240.5210652343658</v>
      </c>
      <c r="P39" s="38">
        <f>IF(AND(O4=0,O39&gt;=0), "",O39/O4)</f>
        <v>0.16269389228904677</v>
      </c>
      <c r="Q39" s="43">
        <f>IF(AND(O124=0,O39&gt;=0),"",O39/O124)</f>
        <v>0.47774718630103008</v>
      </c>
      <c r="R39" s="38">
        <f t="shared" si="20"/>
        <v>7.2815620515007734E-3</v>
      </c>
      <c r="S39" s="127">
        <f>SUM(S40:S67)</f>
        <v>3372.917190429639</v>
      </c>
      <c r="T39" s="38">
        <f>IF(AND(S4=0,S39&gt;=0), "",S39/S4)</f>
        <v>0.15438682261180589</v>
      </c>
      <c r="U39" s="43">
        <f>IF(AND(S124=0,S39&gt;=0),"",S39/S124)</f>
        <v>0.48964983474038776</v>
      </c>
      <c r="V39" s="128">
        <f>SUM(V40:V67)</f>
        <v>0</v>
      </c>
      <c r="W39" s="38" t="str">
        <f>IF(AND(V4=0,V39&gt;=0), "",V39/V4)</f>
        <v/>
      </c>
      <c r="X39" s="91">
        <f t="shared" si="21"/>
        <v>1</v>
      </c>
      <c r="Y39" s="126">
        <f>SUM(Y40:Y67)</f>
        <v>1642.4595785130396</v>
      </c>
      <c r="Z39" s="38">
        <f>IF(AND(Y4=0,Y39&gt;=0), "",Y39/Y4)</f>
        <v>0.22013179311545189</v>
      </c>
      <c r="AA39" s="43">
        <f>IF(AND(Y124=0,Y39&gt;=0),"",Y39/Y124)</f>
        <v>0.61473321613910081</v>
      </c>
      <c r="AB39" s="38">
        <f t="shared" si="22"/>
        <v>0.32400780973657828</v>
      </c>
      <c r="AC39" s="127">
        <f>SUM(AC40:AC67)</f>
        <v>5015.3767689426795</v>
      </c>
      <c r="AD39" s="38">
        <f>IF(AND(AC4=0,AC39&gt;=0), "",AC39/AC4)</f>
        <v>0.17112398266350962</v>
      </c>
      <c r="AE39" s="43">
        <f>IF(AND(AC124=0,AC39&gt;=0),"",AC39/AC124)</f>
        <v>0.5246071666752008</v>
      </c>
      <c r="AF39" s="126">
        <f>SUM(AF40:AF67)</f>
        <v>1232.2585786980173</v>
      </c>
      <c r="AG39" s="38">
        <f>IF(AND(AF4=0,AF39&gt;=0), "",AF39/AF4)</f>
        <v>0.13759047570374269</v>
      </c>
      <c r="AH39" s="43">
        <f>IF(AND(AF124=0,AF39&gt;=0),"",AF39/AF124)</f>
        <v>0.47741399924314021</v>
      </c>
      <c r="AI39" s="38">
        <f t="shared" si="4"/>
        <v>-0.24974800304454836</v>
      </c>
      <c r="AJ39" s="127">
        <f>SUM(AJ40:AJ67)</f>
        <v>6247.6353476406966</v>
      </c>
      <c r="AK39" s="38">
        <f>IF(AND(AJ4=0,AJ39&gt;=0), "",AJ39/AJ4)</f>
        <v>0.1632752913840764</v>
      </c>
      <c r="AL39" s="43">
        <f>IF(AND(AJ124=0,AJ39&gt;=0),"",AJ39/AJ124)</f>
        <v>0.51457445397888324</v>
      </c>
      <c r="AM39" s="126">
        <f>SUM(AM40:AM67)</f>
        <v>1670.8507175215348</v>
      </c>
      <c r="AN39" s="38">
        <f>IF(AND(AM4=0,AM39&gt;=0), "",AM39/AM4)</f>
        <v>0.1591442519891034</v>
      </c>
      <c r="AO39" s="43">
        <f>IF(AND(AM124=0,AM39&gt;=0),"",AM39/AM124)</f>
        <v>0.57636911248358058</v>
      </c>
      <c r="AP39" s="38">
        <f t="shared" si="5"/>
        <v>0.35592540916771392</v>
      </c>
      <c r="AQ39" s="127">
        <f>SUM(AQ40:AQ67)</f>
        <v>7918.4860651622303</v>
      </c>
      <c r="AR39" s="38">
        <f>IF(AND(AQ4=0,AQ39&gt;=0), "",AQ39/AQ4)</f>
        <v>0.16238586074959108</v>
      </c>
      <c r="AS39" s="43">
        <f>IF(AND(AQ124=0,AQ39&gt;=0),"",AQ39/AQ124)</f>
        <v>0.52648500171205925</v>
      </c>
      <c r="AT39" s="128">
        <f>SUM(AT40:AT67)</f>
        <v>0</v>
      </c>
      <c r="AU39" s="38" t="str">
        <f>IF(AND(AT4=0,AT39&gt;=0), "",AT39/AT4)</f>
        <v/>
      </c>
      <c r="AV39" s="91">
        <f t="shared" si="23"/>
        <v>1</v>
      </c>
      <c r="AW39" s="128">
        <f>SUM(AW40:AW67)</f>
        <v>1319.7476775270384</v>
      </c>
      <c r="AX39" s="38">
        <f>IF(AND(AW4=0,AW39&gt;=0), "",AW39/AW4)</f>
        <v>0.16238586074959108</v>
      </c>
      <c r="AY39" s="43">
        <f>IF(AND(AW124=0,AW39&gt;=0),"",AW39/AW124)</f>
        <v>0.52648500171205936</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7918.4860651622303</v>
      </c>
      <c r="BH39" s="38">
        <f>IF(AND(BG4=0,BG39&gt;=0), "",BG39/BG4)</f>
        <v>0.16238586074959108</v>
      </c>
      <c r="BI39" s="43">
        <f>IF(AND(BG124=0,BG39&gt;=0),"",BG39/BG124)</f>
        <v>0.52648500171205925</v>
      </c>
      <c r="BJ39" s="126">
        <f>SUM(BJ40:BJ67)</f>
        <v>0</v>
      </c>
      <c r="BK39" s="38" t="str">
        <f>IF(AND(BJ4=0,BJ39&gt;=0), "",BJ39/BJ4)</f>
        <v/>
      </c>
      <c r="BL39" s="43" t="str">
        <f>IF(AND(BJ124=0,BJ39&gt;=0),"",BJ39/BJ124)</f>
        <v/>
      </c>
      <c r="BM39" s="38" t="str">
        <f t="shared" si="9"/>
        <v/>
      </c>
      <c r="BN39" s="127">
        <f>SUM(BN40:BN67)</f>
        <v>7918.4860651622303</v>
      </c>
      <c r="BO39" s="38">
        <f>IF(AND(BN4=0,BN39&gt;=0), "",BN39/BN4)</f>
        <v>0.16238586074959108</v>
      </c>
      <c r="BP39" s="43">
        <f>IF(AND(BN124=0,BN39&gt;=0),"",BN39/BN124)</f>
        <v>0.52648500171205925</v>
      </c>
      <c r="BQ39" s="126">
        <f>SUM(BQ40:BQ67)</f>
        <v>0</v>
      </c>
      <c r="BR39" s="38" t="str">
        <f>IF(AND(BQ4=0,BQ39&gt;=0), "",BQ39/BQ4)</f>
        <v/>
      </c>
      <c r="BS39" s="43" t="str">
        <f>IF(AND(BQ124=0,BQ39&gt;=0),"",BQ39/BQ124)</f>
        <v/>
      </c>
      <c r="BT39" s="38" t="str">
        <f t="shared" si="10"/>
        <v/>
      </c>
      <c r="BU39" s="127">
        <f>SUM(BU40:BU67)</f>
        <v>7918.4860651622303</v>
      </c>
      <c r="BV39" s="38">
        <f>IF(AND(BU4=0,BU39&gt;=0), "",BU39/BU4)</f>
        <v>0.16238586074959108</v>
      </c>
      <c r="BW39" s="43">
        <f>IF(AND(BU124=0,BU39&gt;=0),"",BU39/BU124)</f>
        <v>0.52648500171205925</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7918.4860651622303</v>
      </c>
      <c r="CF39" s="38">
        <f>IF(AND(CE4=0,CE39&gt;=0), "",CE39/CE4)</f>
        <v>0.16238586074959108</v>
      </c>
      <c r="CG39" s="43">
        <f>IF(AND(CE124=0,CE39&gt;=0),"",CE39/CE124)</f>
        <v>0.52648500171205925</v>
      </c>
      <c r="CH39" s="126">
        <f>SUM(CH40:CH67)</f>
        <v>0</v>
      </c>
      <c r="CI39" s="38" t="str">
        <f>IF(AND(CH4=0,CH39&gt;=0), "",CH39/CH4)</f>
        <v/>
      </c>
      <c r="CJ39" s="43" t="str">
        <f>IF(AND(CH124=0,CH39&gt;=0),"",CH39/CH124)</f>
        <v/>
      </c>
      <c r="CK39" s="38" t="str">
        <f t="shared" si="13"/>
        <v/>
      </c>
      <c r="CL39" s="127">
        <f>SUM(CL40:CL67)</f>
        <v>7918.4860651622303</v>
      </c>
      <c r="CM39" s="38">
        <f>IF(AND(CL4=0,CL39&gt;=0), "",CL39/CL4)</f>
        <v>0.16238586074959108</v>
      </c>
      <c r="CN39" s="43">
        <f>IF(AND(CL124=0,CL39&gt;=0),"",CL39/CL124)</f>
        <v>0.52648500171205925</v>
      </c>
      <c r="CO39" s="126">
        <f>SUM(CO40:CO67)</f>
        <v>0</v>
      </c>
      <c r="CP39" s="38" t="str">
        <f>IF(AND(CO4=0,CO39&gt;=0), "",CO39/CO4)</f>
        <v/>
      </c>
      <c r="CQ39" s="43" t="str">
        <f>IF(AND(CO124=0,CO39&gt;=0),"",CO39/CO124)</f>
        <v/>
      </c>
      <c r="CR39" s="38" t="str">
        <f t="shared" si="14"/>
        <v/>
      </c>
      <c r="CS39" s="127">
        <f>SUM(CS40:CS67)</f>
        <v>7918.4860651622303</v>
      </c>
      <c r="CT39" s="38">
        <f>IF(AND(CS4=0,CS39&gt;=0), "",CS39/CS4)</f>
        <v>0.16238586074959108</v>
      </c>
      <c r="CU39" s="43">
        <f>IF(AND(CS124=0,CS39&gt;=0),"",CS39/CS124)</f>
        <v>0.52648500171205925</v>
      </c>
      <c r="CV39" s="128">
        <f>SUM(CV40:CV67)</f>
        <v>0</v>
      </c>
      <c r="CW39" s="38" t="str">
        <f>IF(AND(CV4=0,CV39&gt;=0), "",CV39/CV4)</f>
        <v/>
      </c>
      <c r="CX39" s="91">
        <f t="shared" si="15"/>
        <v>1</v>
      </c>
    </row>
    <row r="40" spans="1:102" outlineLevel="1" x14ac:dyDescent="0.3">
      <c r="A40" s="29" t="s">
        <v>61</v>
      </c>
      <c r="B40" s="129">
        <f>+'N EERR PIEDEM'!B39</f>
        <v>0</v>
      </c>
      <c r="C40" s="30" t="str">
        <f>IF(AND(B4=0,B40&gt;=0), "",B40/B4)</f>
        <v/>
      </c>
      <c r="D40" s="47" t="str">
        <f>IF(AND(B124=0,B40&gt;=0),"",B40/B124)</f>
        <v/>
      </c>
      <c r="E40" s="129">
        <f>+'N EERR PIEDEM'!C39</f>
        <v>8.107838323242424</v>
      </c>
      <c r="F40" s="30">
        <f>IF(AND(E4=0,E40&gt;=0), "",E40/E4)</f>
        <v>1.5087271582209659E-3</v>
      </c>
      <c r="G40" s="47">
        <f>IF(AND(E124=0,E40&gt;=0),"",E40/E124)</f>
        <v>4.0474590160252616E-3</v>
      </c>
      <c r="H40" s="129">
        <f>+'N EERR PIEDEM'!D39</f>
        <v>27.558010106042278</v>
      </c>
      <c r="I40" s="30">
        <f>IF(AND(H4=0,H40&gt;=0), "",H40/H4)</f>
        <v>3.1144815348361373E-3</v>
      </c>
      <c r="J40" s="47">
        <f>IF(AND(H124=0,H40&gt;=0),"",H40/H124)</f>
        <v>1.2041273463581846E-2</v>
      </c>
      <c r="K40" s="30">
        <f t="shared" si="19"/>
        <v>2.3989343407407135</v>
      </c>
      <c r="L40" s="130">
        <f>+E40+H40</f>
        <v>35.665848429284701</v>
      </c>
      <c r="M40" s="30">
        <f>IF(AND(L4=0,L40&gt;=0), "",L40/L4)</f>
        <v>2.507740328338416E-3</v>
      </c>
      <c r="N40" s="47">
        <f>IF(AND(L124=0,L40&gt;=0),"",L40/L124)</f>
        <v>8.3101893309636861E-3</v>
      </c>
      <c r="O40" s="129">
        <f>+'N EERR PIEDEM'!E39</f>
        <v>18.414549527167186</v>
      </c>
      <c r="P40" s="30">
        <f>IF(AND(O4=0,O40&gt;=0), "",O40/O4)</f>
        <v>2.4150615586348363E-3</v>
      </c>
      <c r="Q40" s="47">
        <f>IF(AND(O124=0,O40&gt;=0),"",O40/O124)</f>
        <v>7.091777374971877E-3</v>
      </c>
      <c r="R40" s="30">
        <f t="shared" si="20"/>
        <v>-0.33178957927990338</v>
      </c>
      <c r="S40" s="130">
        <f>+L40+O40</f>
        <v>54.08039795645189</v>
      </c>
      <c r="T40" s="30">
        <f>IF(AND(S4=0,S40&gt;=0), "",S40/S4)</f>
        <v>2.4753945426733356E-3</v>
      </c>
      <c r="U40" s="47">
        <f>IF(AND(S124=0,S40&gt;=0),"",S40/S124)</f>
        <v>7.8509066268235353E-3</v>
      </c>
      <c r="V40" s="131"/>
      <c r="W40" s="30" t="str">
        <f>IF(AND(V4=0,V40&gt;=0), "",V40/V4)</f>
        <v/>
      </c>
      <c r="X40" s="47">
        <f t="shared" si="21"/>
        <v>1</v>
      </c>
      <c r="Y40" s="129">
        <f>+'N EERR PIEDEM'!F39</f>
        <v>20.791982561307901</v>
      </c>
      <c r="Z40" s="30">
        <f>IF(AND(Y4=0,Y40&gt;=0), "",Y40/Y4)</f>
        <v>2.7866599967041913E-3</v>
      </c>
      <c r="AA40" s="47">
        <f>IF(AND(Y124=0,Y40&gt;=0),"",Y40/Y124)</f>
        <v>7.7819402541354117E-3</v>
      </c>
      <c r="AB40" s="30">
        <f t="shared" si="22"/>
        <v>0.12910622823725676</v>
      </c>
      <c r="AC40" s="130">
        <f t="shared" ref="AC40:AC66" si="27">+S40+Y40</f>
        <v>74.872380517759794</v>
      </c>
      <c r="AD40" s="30">
        <f>IF(AND(AC4=0,AC40&gt;=0), "",AC40/AC4)</f>
        <v>2.5546355809272312E-3</v>
      </c>
      <c r="AE40" s="47">
        <f>IF(AND(AC124=0,AC40&gt;=0),"",AC40/AC124)</f>
        <v>7.8316324406331721E-3</v>
      </c>
      <c r="AF40" s="129">
        <f>+'N EERR PIEDEM'!G39</f>
        <v>18.127833099374161</v>
      </c>
      <c r="AG40" s="30">
        <f>IF(AND(AF4=0,AF40&gt;=0), "",AF40/AF4)</f>
        <v>2.0241021022197217E-3</v>
      </c>
      <c r="AH40" s="47">
        <f>IF(AND(AF124=0,AF40&gt;=0),"",AF40/AF124)</f>
        <v>7.0232672323763089E-3</v>
      </c>
      <c r="AI40" s="30">
        <f t="shared" si="4"/>
        <v>-0.12813349828849382</v>
      </c>
      <c r="AJ40" s="130">
        <f t="shared" si="16"/>
        <v>93.000213617133952</v>
      </c>
      <c r="AK40" s="30">
        <f>IF(AND(AJ4=0,AJ40&gt;=0), "",AJ40/AJ4)</f>
        <v>2.4304614677700567E-3</v>
      </c>
      <c r="AL40" s="47">
        <f>IF(AND(AJ124=0,AJ40&gt;=0),"",AJ40/AJ124)</f>
        <v>7.659783498732517E-3</v>
      </c>
      <c r="AM40" s="129">
        <f>+'N EERR PIEDEM'!H39</f>
        <v>17.3156753302952</v>
      </c>
      <c r="AN40" s="30">
        <f>IF(AND(AM4=0,AM40&gt;=0), "",AM40/AM4)</f>
        <v>1.6492737317751929E-3</v>
      </c>
      <c r="AO40" s="47">
        <f>IF(AND(AM124=0,AM40&gt;=0),"",AM40/AM124)</f>
        <v>5.9731371076527347E-3</v>
      </c>
      <c r="AP40" s="30">
        <f t="shared" si="5"/>
        <v>-4.480170159482548E-2</v>
      </c>
      <c r="AQ40" s="130">
        <f t="shared" si="17"/>
        <v>110.31588894742916</v>
      </c>
      <c r="AR40" s="30">
        <f>IF(AND(AQ4=0,AQ40&gt;=0), "",AQ40/AQ4)</f>
        <v>2.2622683722204134E-3</v>
      </c>
      <c r="AS40" s="47">
        <f>IF(AND(AQ124=0,AQ40&gt;=0),"",AQ40/AQ124)</f>
        <v>7.3346925792897345E-3</v>
      </c>
      <c r="AT40" s="131">
        <f t="shared" ref="AT40:AT67" si="28">+V40*2</f>
        <v>0</v>
      </c>
      <c r="AU40" s="30" t="str">
        <f>IF(AND(AT4=0,AT40&gt;=0), "",AT40/AT4)</f>
        <v/>
      </c>
      <c r="AV40" s="47">
        <f t="shared" si="23"/>
        <v>1</v>
      </c>
      <c r="AW40" s="131">
        <f>+AQ40/6</f>
        <v>18.385981491238194</v>
      </c>
      <c r="AX40" s="30">
        <f>IF(AND(AW4=0,AW40&gt;=0), "",AW40/AW4)</f>
        <v>2.2622683722204138E-3</v>
      </c>
      <c r="AY40" s="47">
        <f>IF(AND(AW124=0,AW40&gt;=0),"",AW40/AW124)</f>
        <v>7.3346925792897371E-3</v>
      </c>
      <c r="AZ40" s="131">
        <f t="shared" ref="AZ40:AZ67" si="29">+AT40/6</f>
        <v>0</v>
      </c>
      <c r="BA40" s="30" t="str">
        <f>IF(AND(AZ4=0,AZ40&gt;=0), "",AZ40/AZ4)</f>
        <v/>
      </c>
      <c r="BB40" s="47">
        <f t="shared" si="24"/>
        <v>1</v>
      </c>
      <c r="BC40" s="129">
        <f>+'N EERR PIEDEM'!I39</f>
        <v>0</v>
      </c>
      <c r="BD40" s="30" t="str">
        <f>IF(AND(BC4=0,BC40&gt;=0), "",BC40/BC4)</f>
        <v/>
      </c>
      <c r="BE40" s="47" t="str">
        <f>IF(AND(BC124=0,BC40&gt;=0),"",BC40/BC124)</f>
        <v/>
      </c>
      <c r="BF40" s="30">
        <f t="shared" si="25"/>
        <v>-1</v>
      </c>
      <c r="BG40" s="130">
        <f t="shared" ref="BG40:BG67" si="30">+AQ40+BC40</f>
        <v>110.31588894742916</v>
      </c>
      <c r="BH40" s="30">
        <f>IF(AND(BG4=0,BG40&gt;=0), "",BG40/BG4)</f>
        <v>2.2622683722204134E-3</v>
      </c>
      <c r="BI40" s="47">
        <f>IF(AND(BG124=0,BG40&gt;=0),"",BG40/BG124)</f>
        <v>7.3346925792897345E-3</v>
      </c>
      <c r="BJ40" s="129">
        <f>+'N EERR PIEDEM'!J39</f>
        <v>0</v>
      </c>
      <c r="BK40" s="30" t="str">
        <f>IF(AND(BJ4=0,BJ40&gt;=0), "",BJ40/BJ4)</f>
        <v/>
      </c>
      <c r="BL40" s="47" t="str">
        <f>IF(AND(BJ124=0,BJ40&gt;=0),"",BJ40/BJ124)</f>
        <v/>
      </c>
      <c r="BM40" s="30" t="str">
        <f t="shared" si="9"/>
        <v/>
      </c>
      <c r="BN40" s="130">
        <f t="shared" ref="BN40:BN67" si="31">+BG40+BJ40</f>
        <v>110.31588894742916</v>
      </c>
      <c r="BO40" s="30">
        <f>IF(AND(BN4=0,BN40&gt;=0), "",BN40/BN4)</f>
        <v>2.2622683722204134E-3</v>
      </c>
      <c r="BP40" s="47">
        <f>IF(AND(BN124=0,BN40&gt;=0),"",BN40/BN124)</f>
        <v>7.3346925792897345E-3</v>
      </c>
      <c r="BQ40" s="129">
        <f>+'N EERR PIEDEM'!K39</f>
        <v>0</v>
      </c>
      <c r="BR40" s="30" t="str">
        <f>IF(AND(BQ4=0,BQ40&gt;=0), "",BQ40/BQ4)</f>
        <v/>
      </c>
      <c r="BS40" s="47" t="str">
        <f>IF(AND(BQ124=0,BQ40&gt;=0),"",BQ40/BQ124)</f>
        <v/>
      </c>
      <c r="BT40" s="30" t="str">
        <f t="shared" si="10"/>
        <v/>
      </c>
      <c r="BU40" s="130">
        <f t="shared" ref="BU40:BU67" si="32">+BN40+BQ40</f>
        <v>110.31588894742916</v>
      </c>
      <c r="BV40" s="30">
        <f>IF(AND(BU4=0,BU40&gt;=0), "",BU40/BU4)</f>
        <v>2.2622683722204134E-3</v>
      </c>
      <c r="BW40" s="47">
        <f>IF(AND(BU124=0,BU40&gt;=0),"",BU40/BU124)</f>
        <v>7.3346925792897345E-3</v>
      </c>
      <c r="BX40" s="131">
        <f t="shared" ref="BX40:BX67" si="33">+AZ40*9</f>
        <v>0</v>
      </c>
      <c r="BY40" s="30" t="str">
        <f>IF(AND(BX4=0,BX40&gt;=0), "",BX40/BX4)</f>
        <v/>
      </c>
      <c r="BZ40" s="47">
        <f t="shared" si="11"/>
        <v>1</v>
      </c>
      <c r="CA40" s="129">
        <f>+'N EERR PIEDEM'!L39</f>
        <v>0</v>
      </c>
      <c r="CB40" s="30" t="str">
        <f>IF(AND(CA4=0,CA40&gt;=0), "",CA40/CA4)</f>
        <v/>
      </c>
      <c r="CC40" s="47" t="str">
        <f>IF(AND(CA124=0,CA40&gt;=0),"",CA40/CA124)</f>
        <v/>
      </c>
      <c r="CD40" s="30" t="str">
        <f t="shared" si="26"/>
        <v/>
      </c>
      <c r="CE40" s="130">
        <f t="shared" ref="CE40:CE66" si="34">+BU40+CA40</f>
        <v>110.31588894742916</v>
      </c>
      <c r="CF40" s="30">
        <f>IF(AND(CE4=0,CE40&gt;=0), "",CE40/CE4)</f>
        <v>2.2622683722204134E-3</v>
      </c>
      <c r="CG40" s="47">
        <f>IF(AND(CE124=0,CE40&gt;=0),"",CE40/CE124)</f>
        <v>7.3346925792897345E-3</v>
      </c>
      <c r="CH40" s="129">
        <f>+'N EERR PIEDEM'!M39</f>
        <v>0</v>
      </c>
      <c r="CI40" s="30" t="str">
        <f>IF(AND(CH4=0,CH40&gt;=0), "",CH40/CH4)</f>
        <v/>
      </c>
      <c r="CJ40" s="47" t="str">
        <f>IF(AND(CH124=0,CH40&gt;=0),"",CH40/CH124)</f>
        <v/>
      </c>
      <c r="CK40" s="30" t="str">
        <f t="shared" si="13"/>
        <v/>
      </c>
      <c r="CL40" s="130">
        <f t="shared" ref="CL40:CL67" si="35">+CE40+CH40</f>
        <v>110.31588894742916</v>
      </c>
      <c r="CM40" s="30">
        <f>IF(AND(CL4=0,CL40&gt;=0), "",CL40/CL4)</f>
        <v>2.2622683722204134E-3</v>
      </c>
      <c r="CN40" s="47">
        <f>IF(AND(CL124=0,CL40&gt;=0),"",CL40/CL124)</f>
        <v>7.3346925792897345E-3</v>
      </c>
      <c r="CO40" s="129">
        <f>+'N EERR PIEDEM'!N39</f>
        <v>0</v>
      </c>
      <c r="CP40" s="30" t="str">
        <f>IF(AND(CO4=0,CO40&gt;=0), "",CO40/CO4)</f>
        <v/>
      </c>
      <c r="CQ40" s="47" t="str">
        <f>IF(AND(CO124=0,CO40&gt;=0),"",CO40/CO124)</f>
        <v/>
      </c>
      <c r="CR40" s="30" t="str">
        <f t="shared" si="14"/>
        <v/>
      </c>
      <c r="CS40" s="130">
        <f t="shared" ref="CS40:CS67" si="36">+CL40+CO40</f>
        <v>110.31588894742916</v>
      </c>
      <c r="CT40" s="30">
        <f>IF(AND(CS4=0,CS40&gt;=0), "",CS40/CS4)</f>
        <v>2.2622683722204134E-3</v>
      </c>
      <c r="CU40" s="47">
        <f>IF(AND(CS124=0,CS40&gt;=0),"",CS40/CS124)</f>
        <v>7.3346925792897345E-3</v>
      </c>
      <c r="CV40" s="131">
        <f t="shared" ref="CV40:CV67" si="37">+AZ40*12</f>
        <v>0</v>
      </c>
      <c r="CW40" s="30" t="str">
        <f>IF(AND(CV4=0,CV40&gt;=0), "",CV40/CV4)</f>
        <v/>
      </c>
      <c r="CX40" s="47">
        <f t="shared" si="15"/>
        <v>1</v>
      </c>
    </row>
    <row r="41" spans="1:102" outlineLevel="1" x14ac:dyDescent="0.3">
      <c r="A41" s="29" t="s">
        <v>3</v>
      </c>
      <c r="B41" s="129">
        <f>+'N EERR PIEDEM'!B40</f>
        <v>0</v>
      </c>
      <c r="C41" s="30" t="str">
        <f>IF(AND(B4=0,B41&gt;=0), "",B41/B4)</f>
        <v/>
      </c>
      <c r="D41" s="47" t="str">
        <f>IF(AND(B124=0,B41&gt;=0),"",B41/B124)</f>
        <v/>
      </c>
      <c r="E41" s="129">
        <f>+'N EERR PIEDEM'!C40</f>
        <v>32.157775926234521</v>
      </c>
      <c r="F41" s="30">
        <f>IF(AND(E4=0,E41&gt;=0), "",E41/E4)</f>
        <v>5.9840006612874507E-3</v>
      </c>
      <c r="G41" s="47">
        <f>IF(AND(E124=0,E41&gt;=0),"",E41/E124)</f>
        <v>1.6053265361106329E-2</v>
      </c>
      <c r="H41" s="129">
        <f>+'N EERR PIEDEM'!D40</f>
        <v>36.183948473418262</v>
      </c>
      <c r="I41" s="30">
        <f>IF(AND(H4=0,H41&gt;=0), "",H41/H4)</f>
        <v>4.0893460356636723E-3</v>
      </c>
      <c r="J41" s="47">
        <f>IF(AND(H124=0,H41&gt;=0),"",H41/H124)</f>
        <v>1.5810314927820344E-2</v>
      </c>
      <c r="K41" s="30">
        <f t="shared" si="19"/>
        <v>0.12520059087479254</v>
      </c>
      <c r="L41" s="130">
        <f t="shared" ref="L41:L66" si="38">+E41+H41</f>
        <v>68.341724399652776</v>
      </c>
      <c r="M41" s="30">
        <f>IF(AND(L4=0,L41&gt;=0), "",L41/L4)</f>
        <v>4.8052494454184497E-3</v>
      </c>
      <c r="N41" s="47">
        <f>IF(AND(L124=0,L41&gt;=0),"",L41/L124)</f>
        <v>1.5923711168450264E-2</v>
      </c>
      <c r="O41" s="129">
        <f>+'N EERR PIEDEM'!E40</f>
        <v>36.30035050359259</v>
      </c>
      <c r="P41" s="30">
        <f>IF(AND(O4=0,O41&gt;=0), "",O41/O4)</f>
        <v>4.7607779346901889E-3</v>
      </c>
      <c r="Q41" s="47">
        <f>IF(AND(O124=0,O41&gt;=0),"",O41/O124)</f>
        <v>1.3979924082591959E-2</v>
      </c>
      <c r="R41" s="30">
        <f t="shared" si="20"/>
        <v>3.2169521316845781E-3</v>
      </c>
      <c r="S41" s="130">
        <f t="shared" ref="S41:S66" si="39">+L41+O41</f>
        <v>104.64207490324537</v>
      </c>
      <c r="T41" s="30">
        <f>IF(AND(S4=0,S41&gt;=0), "",S41/S4)</f>
        <v>4.7897284586938807E-3</v>
      </c>
      <c r="U41" s="47">
        <f>IF(AND(S124=0,S41&gt;=0),"",S41/S124)</f>
        <v>1.5190996929497321E-2</v>
      </c>
      <c r="V41" s="131"/>
      <c r="W41" s="30" t="str">
        <f>IF(AND(V4=0,V41&gt;=0), "",V41/V4)</f>
        <v/>
      </c>
      <c r="X41" s="47">
        <f t="shared" si="21"/>
        <v>1</v>
      </c>
      <c r="Y41" s="129">
        <f>+'N EERR PIEDEM'!F40</f>
        <v>38.695981938497468</v>
      </c>
      <c r="Z41" s="30">
        <f>IF(AND(Y4=0,Y41&gt;=0), "",Y41/Y4)</f>
        <v>5.1862560284109674E-3</v>
      </c>
      <c r="AA41" s="47">
        <f>IF(AND(Y124=0,Y41&gt;=0),"",Y41/Y124)</f>
        <v>1.4482977687797174E-2</v>
      </c>
      <c r="AB41" s="30">
        <f t="shared" si="22"/>
        <v>6.599471910519944E-2</v>
      </c>
      <c r="AC41" s="130">
        <f t="shared" si="27"/>
        <v>143.33805684174285</v>
      </c>
      <c r="AD41" s="30">
        <f>IF(AND(AC4=0,AC41&gt;=0), "",AC41/AC4)</f>
        <v>4.8906752740689053E-3</v>
      </c>
      <c r="AE41" s="47">
        <f>IF(AND(AC124=0,AC41&gt;=0),"",AC41/AC124)</f>
        <v>1.4993125210875861E-2</v>
      </c>
      <c r="AF41" s="129">
        <f>+'N EERR PIEDEM'!G40</f>
        <v>39.476695911563432</v>
      </c>
      <c r="AG41" s="30">
        <f>IF(AND(AF4=0,AF41&gt;=0), "",AF41/AF4)</f>
        <v>4.4078551884970101E-3</v>
      </c>
      <c r="AH41" s="47">
        <f>IF(AND(AF124=0,AF41&gt;=0),"",AF41/AF124)</f>
        <v>1.5294458158252743E-2</v>
      </c>
      <c r="AI41" s="30">
        <f t="shared" si="4"/>
        <v>2.0175582423694886E-2</v>
      </c>
      <c r="AJ41" s="130">
        <f t="shared" si="16"/>
        <v>182.81475275330629</v>
      </c>
      <c r="AK41" s="30">
        <f>IF(AND(AJ4=0,AJ41&gt;=0), "",AJ41/AJ4)</f>
        <v>4.7776687281174211E-3</v>
      </c>
      <c r="AL41" s="47">
        <f>IF(AND(AJ124=0,AJ41&gt;=0),"",AJ41/AJ124)</f>
        <v>1.5057185053676602E-2</v>
      </c>
      <c r="AM41" s="129">
        <f>+'N EERR PIEDEM'!H40</f>
        <v>41.175481750936449</v>
      </c>
      <c r="AN41" s="30">
        <f>IF(AND(AM4=0,AM41&gt;=0), "",AM41/AM4)</f>
        <v>3.9218591911454248E-3</v>
      </c>
      <c r="AO41" s="47">
        <f>IF(AND(AM124=0,AM41&gt;=0),"",AM41/AM124)</f>
        <v>1.420370810150802E-2</v>
      </c>
      <c r="AP41" s="30">
        <f t="shared" si="5"/>
        <v>4.3032624695305659E-2</v>
      </c>
      <c r="AQ41" s="130">
        <f t="shared" si="17"/>
        <v>223.99023450424275</v>
      </c>
      <c r="AR41" s="30">
        <f>IF(AND(AQ4=0,AQ41&gt;=0), "",AQ41/AQ4)</f>
        <v>4.5934092363309632E-3</v>
      </c>
      <c r="AS41" s="47">
        <f>IF(AND(AQ124=0,AQ41&gt;=0),"",AQ41/AQ124)</f>
        <v>1.4892682518603985E-2</v>
      </c>
      <c r="AT41" s="131">
        <f t="shared" si="28"/>
        <v>0</v>
      </c>
      <c r="AU41" s="30" t="str">
        <f>IF(AND(AT4=0,AT41&gt;=0), "",AT41/AT4)</f>
        <v/>
      </c>
      <c r="AV41" s="47">
        <f t="shared" si="23"/>
        <v>1</v>
      </c>
      <c r="AW41" s="131">
        <f t="shared" ref="AW41:AW102" si="40">+AQ41/6</f>
        <v>37.331705750707123</v>
      </c>
      <c r="AX41" s="30">
        <f>IF(AND(AW4=0,AW41&gt;=0), "",AW41/AW4)</f>
        <v>4.5934092363309632E-3</v>
      </c>
      <c r="AY41" s="47">
        <f>IF(AND(AW124=0,AW41&gt;=0),"",AW41/AW124)</f>
        <v>1.4892682518603987E-2</v>
      </c>
      <c r="AZ41" s="131">
        <f t="shared" si="29"/>
        <v>0</v>
      </c>
      <c r="BA41" s="30" t="str">
        <f>IF(AND(AZ4=0,AZ41&gt;=0), "",AZ41/AZ4)</f>
        <v/>
      </c>
      <c r="BB41" s="47">
        <f t="shared" si="24"/>
        <v>1</v>
      </c>
      <c r="BC41" s="129">
        <f>+'N EERR PIEDEM'!I40</f>
        <v>0</v>
      </c>
      <c r="BD41" s="30" t="str">
        <f>IF(AND(BC4=0,BC41&gt;=0), "",BC41/BC4)</f>
        <v/>
      </c>
      <c r="BE41" s="47" t="str">
        <f>IF(AND(BC124=0,BC41&gt;=0),"",BC41/BC124)</f>
        <v/>
      </c>
      <c r="BF41" s="30">
        <f t="shared" si="25"/>
        <v>-1</v>
      </c>
      <c r="BG41" s="130">
        <f t="shared" si="30"/>
        <v>223.99023450424275</v>
      </c>
      <c r="BH41" s="30">
        <f>IF(AND(BG4=0,BG41&gt;=0), "",BG41/BG4)</f>
        <v>4.5934092363309632E-3</v>
      </c>
      <c r="BI41" s="47">
        <f>IF(AND(BG124=0,BG41&gt;=0),"",BG41/BG124)</f>
        <v>1.4892682518603985E-2</v>
      </c>
      <c r="BJ41" s="129">
        <f>+'N EERR PIEDEM'!J40</f>
        <v>0</v>
      </c>
      <c r="BK41" s="30" t="str">
        <f>IF(AND(BJ4=0,BJ41&gt;=0), "",BJ41/BJ4)</f>
        <v/>
      </c>
      <c r="BL41" s="47" t="str">
        <f>IF(AND(BJ124=0,BJ41&gt;=0),"",BJ41/BJ124)</f>
        <v/>
      </c>
      <c r="BM41" s="30" t="str">
        <f t="shared" si="9"/>
        <v/>
      </c>
      <c r="BN41" s="130">
        <f t="shared" si="31"/>
        <v>223.99023450424275</v>
      </c>
      <c r="BO41" s="30">
        <f>IF(AND(BN4=0,BN41&gt;=0), "",BN41/BN4)</f>
        <v>4.5934092363309632E-3</v>
      </c>
      <c r="BP41" s="47">
        <f>IF(AND(BN124=0,BN41&gt;=0),"",BN41/BN124)</f>
        <v>1.4892682518603985E-2</v>
      </c>
      <c r="BQ41" s="129">
        <f>+'N EERR PIEDEM'!K40</f>
        <v>0</v>
      </c>
      <c r="BR41" s="30" t="str">
        <f>IF(AND(BQ4=0,BQ41&gt;=0), "",BQ41/BQ4)</f>
        <v/>
      </c>
      <c r="BS41" s="47" t="str">
        <f>IF(AND(BQ124=0,BQ41&gt;=0),"",BQ41/BQ124)</f>
        <v/>
      </c>
      <c r="BT41" s="30" t="str">
        <f t="shared" si="10"/>
        <v/>
      </c>
      <c r="BU41" s="130">
        <f t="shared" si="32"/>
        <v>223.99023450424275</v>
      </c>
      <c r="BV41" s="30">
        <f>IF(AND(BU4=0,BU41&gt;=0), "",BU41/BU4)</f>
        <v>4.5934092363309632E-3</v>
      </c>
      <c r="BW41" s="47">
        <f>IF(AND(BU124=0,BU41&gt;=0),"",BU41/BU124)</f>
        <v>1.4892682518603985E-2</v>
      </c>
      <c r="BX41" s="131">
        <f t="shared" si="33"/>
        <v>0</v>
      </c>
      <c r="BY41" s="30" t="str">
        <f>IF(AND(BX4=0,BX41&gt;=0), "",BX41/BX4)</f>
        <v/>
      </c>
      <c r="BZ41" s="47">
        <f t="shared" si="11"/>
        <v>1</v>
      </c>
      <c r="CA41" s="129">
        <f>+'N EERR PIEDEM'!L40</f>
        <v>0</v>
      </c>
      <c r="CB41" s="30" t="str">
        <f>IF(AND(CA4=0,CA41&gt;=0), "",CA41/CA4)</f>
        <v/>
      </c>
      <c r="CC41" s="47" t="str">
        <f>IF(AND(CA124=0,CA41&gt;=0),"",CA41/CA124)</f>
        <v/>
      </c>
      <c r="CD41" s="30" t="str">
        <f t="shared" si="26"/>
        <v/>
      </c>
      <c r="CE41" s="130">
        <f t="shared" si="34"/>
        <v>223.99023450424275</v>
      </c>
      <c r="CF41" s="30">
        <f>IF(AND(CE4=0,CE41&gt;=0), "",CE41/CE4)</f>
        <v>4.5934092363309632E-3</v>
      </c>
      <c r="CG41" s="47">
        <f>IF(AND(CE124=0,CE41&gt;=0),"",CE41/CE124)</f>
        <v>1.4892682518603985E-2</v>
      </c>
      <c r="CH41" s="129">
        <f>+'N EERR PIEDEM'!M40</f>
        <v>0</v>
      </c>
      <c r="CI41" s="30" t="str">
        <f>IF(AND(CH4=0,CH41&gt;=0), "",CH41/CH4)</f>
        <v/>
      </c>
      <c r="CJ41" s="47" t="str">
        <f>IF(AND(CH124=0,CH41&gt;=0),"",CH41/CH124)</f>
        <v/>
      </c>
      <c r="CK41" s="30" t="str">
        <f t="shared" si="13"/>
        <v/>
      </c>
      <c r="CL41" s="130">
        <f t="shared" si="35"/>
        <v>223.99023450424275</v>
      </c>
      <c r="CM41" s="30">
        <f>IF(AND(CL4=0,CL41&gt;=0), "",CL41/CL4)</f>
        <v>4.5934092363309632E-3</v>
      </c>
      <c r="CN41" s="47">
        <f>IF(AND(CL124=0,CL41&gt;=0),"",CL41/CL124)</f>
        <v>1.4892682518603985E-2</v>
      </c>
      <c r="CO41" s="129">
        <f>+'N EERR PIEDEM'!N40</f>
        <v>0</v>
      </c>
      <c r="CP41" s="30" t="str">
        <f>IF(AND(CO4=0,CO41&gt;=0), "",CO41/CO4)</f>
        <v/>
      </c>
      <c r="CQ41" s="47" t="str">
        <f>IF(AND(CO124=0,CO41&gt;=0),"",CO41/CO124)</f>
        <v/>
      </c>
      <c r="CR41" s="30" t="str">
        <f t="shared" si="14"/>
        <v/>
      </c>
      <c r="CS41" s="130">
        <f t="shared" si="36"/>
        <v>223.99023450424275</v>
      </c>
      <c r="CT41" s="30">
        <f>IF(AND(CS4=0,CS41&gt;=0), "",CS41/CS4)</f>
        <v>4.5934092363309632E-3</v>
      </c>
      <c r="CU41" s="47">
        <f>IF(AND(CS124=0,CS41&gt;=0),"",CS41/CS124)</f>
        <v>1.4892682518603985E-2</v>
      </c>
      <c r="CV41" s="131">
        <f t="shared" si="37"/>
        <v>0</v>
      </c>
      <c r="CW41" s="30" t="str">
        <f>IF(AND(CV4=0,CV41&gt;=0), "",CV41/CV4)</f>
        <v/>
      </c>
      <c r="CX41" s="47">
        <f t="shared" si="15"/>
        <v>1</v>
      </c>
    </row>
    <row r="42" spans="1:102" outlineLevel="1" x14ac:dyDescent="0.3">
      <c r="A42" s="29" t="s">
        <v>4</v>
      </c>
      <c r="B42" s="129">
        <f>+'N EERR PIEDEM'!B41</f>
        <v>0</v>
      </c>
      <c r="C42" s="30" t="str">
        <f>IF(AND(B4=0,B42&gt;=0), "",B42/B4)</f>
        <v/>
      </c>
      <c r="D42" s="47" t="str">
        <f>IF(AND(B124=0,B42&gt;=0),"",B42/B124)</f>
        <v/>
      </c>
      <c r="E42" s="129">
        <f>+'N EERR PIEDEM'!C41</f>
        <v>143.00635079338633</v>
      </c>
      <c r="F42" s="30">
        <f>IF(AND(E4=0,E42&gt;=0), "",E42/E4)</f>
        <v>2.6610985152670415E-2</v>
      </c>
      <c r="G42" s="47">
        <f>IF(AND(E124=0,E42&gt;=0),"",E42/E124)</f>
        <v>7.1389231110875015E-2</v>
      </c>
      <c r="H42" s="129">
        <f>+'N EERR PIEDEM'!D41</f>
        <v>161.69240623443173</v>
      </c>
      <c r="I42" s="30">
        <f>IF(AND(H4=0,H42&gt;=0), "",H42/H4)</f>
        <v>1.827374369929366E-2</v>
      </c>
      <c r="J42" s="47">
        <f>IF(AND(H124=0,H42&gt;=0),"",H42/H124)</f>
        <v>7.0650328995505732E-2</v>
      </c>
      <c r="K42" s="30">
        <f t="shared" si="19"/>
        <v>0.13066591334844116</v>
      </c>
      <c r="L42" s="130">
        <f t="shared" si="38"/>
        <v>304.69875702781803</v>
      </c>
      <c r="M42" s="30">
        <f>IF(AND(L4=0,L42&gt;=0), "",L42/L4)</f>
        <v>2.1424006287366265E-2</v>
      </c>
      <c r="N42" s="47">
        <f>IF(AND(L124=0,L42&gt;=0),"",L42/L124)</f>
        <v>7.0995208899373788E-2</v>
      </c>
      <c r="O42" s="129">
        <f>+'N EERR PIEDEM'!E41</f>
        <v>162.14955556081364</v>
      </c>
      <c r="P42" s="30">
        <f>IF(AND(O4=0,O42&gt;=0), "",O42/O4)</f>
        <v>2.1265855991041818E-2</v>
      </c>
      <c r="Q42" s="47">
        <f>IF(AND(O124=0,O42&gt;=0),"",O42/O124)</f>
        <v>6.2446737987884054E-2</v>
      </c>
      <c r="R42" s="30">
        <f t="shared" si="20"/>
        <v>2.8272776503746608E-3</v>
      </c>
      <c r="S42" s="130">
        <f t="shared" si="39"/>
        <v>466.84831258863164</v>
      </c>
      <c r="T42" s="30">
        <f>IF(AND(S4=0,S42&gt;=0), "",S42/S4)</f>
        <v>2.1368810306623954E-2</v>
      </c>
      <c r="U42" s="47">
        <f>IF(AND(S124=0,S42&gt;=0),"",S42/S124)</f>
        <v>6.7772846530731012E-2</v>
      </c>
      <c r="V42" s="131"/>
      <c r="W42" s="30" t="str">
        <f>IF(AND(V4=0,V42&gt;=0), "",V42/V4)</f>
        <v/>
      </c>
      <c r="X42" s="47">
        <f t="shared" si="21"/>
        <v>1</v>
      </c>
      <c r="Y42" s="129">
        <f>+'N EERR PIEDEM'!F41</f>
        <v>172.08189957181781</v>
      </c>
      <c r="Z42" s="30">
        <f>IF(AND(Y4=0,Y42&gt;=0), "",Y42/Y4)</f>
        <v>2.3063396878084348E-2</v>
      </c>
      <c r="AA42" s="47">
        <f>IF(AND(Y124=0,Y42&gt;=0),"",Y42/Y124)</f>
        <v>6.4406126608533454E-2</v>
      </c>
      <c r="AB42" s="30">
        <f t="shared" si="22"/>
        <v>6.1254216680717843E-2</v>
      </c>
      <c r="AC42" s="130">
        <f t="shared" si="27"/>
        <v>638.9302121604494</v>
      </c>
      <c r="AD42" s="30">
        <f>IF(AND(AC4=0,AC42&gt;=0), "",AC42/AC4)</f>
        <v>2.1800213141711201E-2</v>
      </c>
      <c r="AE42" s="47">
        <f>IF(AND(AC124=0,AC42&gt;=0),"",AC42/AC124)</f>
        <v>6.6831941795539543E-2</v>
      </c>
      <c r="AF42" s="129">
        <f>+'N EERR PIEDEM'!G41</f>
        <v>175.55375212025501</v>
      </c>
      <c r="AG42" s="30">
        <f>IF(AND(AF4=0,AF42&gt;=0), "",AF42/AF4)</f>
        <v>1.9601830884654146E-2</v>
      </c>
      <c r="AH42" s="47">
        <f>IF(AND(AF124=0,AF42&gt;=0),"",AF42/AF124)</f>
        <v>6.8014798460907397E-2</v>
      </c>
      <c r="AI42" s="30">
        <f t="shared" si="4"/>
        <v>2.0175582423694896E-2</v>
      </c>
      <c r="AJ42" s="130">
        <f t="shared" si="16"/>
        <v>814.48396428070441</v>
      </c>
      <c r="AK42" s="30">
        <f>IF(AND(AJ4=0,AJ42&gt;=0), "",AJ42/AJ4)</f>
        <v>2.1285670368999535E-2</v>
      </c>
      <c r="AL42" s="47">
        <f>IF(AND(AJ124=0,AJ42&gt;=0),"",AJ42/AJ124)</f>
        <v>6.7083403219518847E-2</v>
      </c>
      <c r="AM42" s="129">
        <f>+'N EERR PIEDEM'!H41</f>
        <v>183.10829084909867</v>
      </c>
      <c r="AN42" s="30">
        <f>IF(AND(AM4=0,AM42&gt;=0), "",AM42/AM4)</f>
        <v>1.7440595784289397E-2</v>
      </c>
      <c r="AO42" s="47">
        <f>IF(AND(AM124=0,AM42&gt;=0),"",AM42/AM124)</f>
        <v>6.3164208494718571E-2</v>
      </c>
      <c r="AP42" s="30">
        <f t="shared" si="5"/>
        <v>4.3032624695305652E-2</v>
      </c>
      <c r="AQ42" s="130">
        <f t="shared" si="17"/>
        <v>997.59225512980311</v>
      </c>
      <c r="AR42" s="30">
        <f>IF(AND(AQ4=0,AQ42&gt;=0), "",AQ42/AQ4)</f>
        <v>2.0457809193992676E-2</v>
      </c>
      <c r="AS42" s="47">
        <f>IF(AND(AQ124=0,AQ42&gt;=0),"",AQ42/AQ124)</f>
        <v>6.6328002073612419E-2</v>
      </c>
      <c r="AT42" s="131">
        <f t="shared" si="28"/>
        <v>0</v>
      </c>
      <c r="AU42" s="30" t="str">
        <f>IF(AND(AT4=0,AT42&gt;=0), "",AT42/AT4)</f>
        <v/>
      </c>
      <c r="AV42" s="47">
        <f t="shared" si="23"/>
        <v>1</v>
      </c>
      <c r="AW42" s="131">
        <f t="shared" si="40"/>
        <v>166.26537585496717</v>
      </c>
      <c r="AX42" s="30">
        <f>IF(AND(AW4=0,AW42&gt;=0), "",AW42/AW4)</f>
        <v>2.0457809193992673E-2</v>
      </c>
      <c r="AY42" s="47">
        <f>IF(AND(AW124=0,AW42&gt;=0),"",AW42/AW124)</f>
        <v>6.6328002073612433E-2</v>
      </c>
      <c r="AZ42" s="131">
        <f t="shared" si="29"/>
        <v>0</v>
      </c>
      <c r="BA42" s="30" t="str">
        <f>IF(AND(AZ4=0,AZ42&gt;=0), "",AZ42/AZ4)</f>
        <v/>
      </c>
      <c r="BB42" s="47">
        <f t="shared" si="24"/>
        <v>1</v>
      </c>
      <c r="BC42" s="129">
        <f>+'N EERR PIEDEM'!I41</f>
        <v>0</v>
      </c>
      <c r="BD42" s="30" t="str">
        <f>IF(AND(BC4=0,BC42&gt;=0), "",BC42/BC4)</f>
        <v/>
      </c>
      <c r="BE42" s="47" t="str">
        <f>IF(AND(BC124=0,BC42&gt;=0),"",BC42/BC124)</f>
        <v/>
      </c>
      <c r="BF42" s="30">
        <f t="shared" si="25"/>
        <v>-1</v>
      </c>
      <c r="BG42" s="130">
        <f t="shared" si="30"/>
        <v>997.59225512980311</v>
      </c>
      <c r="BH42" s="30">
        <f>IF(AND(BG4=0,BG42&gt;=0), "",BG42/BG4)</f>
        <v>2.0457809193992676E-2</v>
      </c>
      <c r="BI42" s="47">
        <f>IF(AND(BG124=0,BG42&gt;=0),"",BG42/BG124)</f>
        <v>6.6328002073612419E-2</v>
      </c>
      <c r="BJ42" s="129">
        <f>+'N EERR PIEDEM'!J41</f>
        <v>0</v>
      </c>
      <c r="BK42" s="30" t="str">
        <f>IF(AND(BJ4=0,BJ42&gt;=0), "",BJ42/BJ4)</f>
        <v/>
      </c>
      <c r="BL42" s="47" t="str">
        <f>IF(AND(BJ124=0,BJ42&gt;=0),"",BJ42/BJ124)</f>
        <v/>
      </c>
      <c r="BM42" s="30" t="str">
        <f t="shared" si="9"/>
        <v/>
      </c>
      <c r="BN42" s="130">
        <f t="shared" si="31"/>
        <v>997.59225512980311</v>
      </c>
      <c r="BO42" s="30">
        <f>IF(AND(BN4=0,BN42&gt;=0), "",BN42/BN4)</f>
        <v>2.0457809193992676E-2</v>
      </c>
      <c r="BP42" s="47">
        <f>IF(AND(BN124=0,BN42&gt;=0),"",BN42/BN124)</f>
        <v>6.6328002073612419E-2</v>
      </c>
      <c r="BQ42" s="129">
        <f>+'N EERR PIEDEM'!K41</f>
        <v>0</v>
      </c>
      <c r="BR42" s="30" t="str">
        <f>IF(AND(BQ4=0,BQ42&gt;=0), "",BQ42/BQ4)</f>
        <v/>
      </c>
      <c r="BS42" s="47" t="str">
        <f>IF(AND(BQ124=0,BQ42&gt;=0),"",BQ42/BQ124)</f>
        <v/>
      </c>
      <c r="BT42" s="30" t="str">
        <f t="shared" si="10"/>
        <v/>
      </c>
      <c r="BU42" s="130">
        <f t="shared" si="32"/>
        <v>997.59225512980311</v>
      </c>
      <c r="BV42" s="30">
        <f>IF(AND(BU4=0,BU42&gt;=0), "",BU42/BU4)</f>
        <v>2.0457809193992676E-2</v>
      </c>
      <c r="BW42" s="47">
        <f>IF(AND(BU124=0,BU42&gt;=0),"",BU42/BU124)</f>
        <v>6.6328002073612419E-2</v>
      </c>
      <c r="BX42" s="131">
        <f t="shared" si="33"/>
        <v>0</v>
      </c>
      <c r="BY42" s="30" t="str">
        <f>IF(AND(BX4=0,BX42&gt;=0), "",BX42/BX4)</f>
        <v/>
      </c>
      <c r="BZ42" s="47">
        <f t="shared" si="11"/>
        <v>1</v>
      </c>
      <c r="CA42" s="129">
        <f>+'N EERR PIEDEM'!L41</f>
        <v>0</v>
      </c>
      <c r="CB42" s="30" t="str">
        <f>IF(AND(CA4=0,CA42&gt;=0), "",CA42/CA4)</f>
        <v/>
      </c>
      <c r="CC42" s="47" t="str">
        <f>IF(AND(CA124=0,CA42&gt;=0),"",CA42/CA124)</f>
        <v/>
      </c>
      <c r="CD42" s="30" t="str">
        <f t="shared" si="26"/>
        <v/>
      </c>
      <c r="CE42" s="130">
        <f t="shared" si="34"/>
        <v>997.59225512980311</v>
      </c>
      <c r="CF42" s="30">
        <f>IF(AND(CE4=0,CE42&gt;=0), "",CE42/CE4)</f>
        <v>2.0457809193992676E-2</v>
      </c>
      <c r="CG42" s="47">
        <f>IF(AND(CE124=0,CE42&gt;=0),"",CE42/CE124)</f>
        <v>6.6328002073612419E-2</v>
      </c>
      <c r="CH42" s="129">
        <f>+'N EERR PIEDEM'!M41</f>
        <v>0</v>
      </c>
      <c r="CI42" s="30" t="str">
        <f>IF(AND(CH4=0,CH42&gt;=0), "",CH42/CH4)</f>
        <v/>
      </c>
      <c r="CJ42" s="47" t="str">
        <f>IF(AND(CH124=0,CH42&gt;=0),"",CH42/CH124)</f>
        <v/>
      </c>
      <c r="CK42" s="30" t="str">
        <f t="shared" si="13"/>
        <v/>
      </c>
      <c r="CL42" s="130">
        <f t="shared" si="35"/>
        <v>997.59225512980311</v>
      </c>
      <c r="CM42" s="30">
        <f>IF(AND(CL4=0,CL42&gt;=0), "",CL42/CL4)</f>
        <v>2.0457809193992676E-2</v>
      </c>
      <c r="CN42" s="47">
        <f>IF(AND(CL124=0,CL42&gt;=0),"",CL42/CL124)</f>
        <v>6.6328002073612419E-2</v>
      </c>
      <c r="CO42" s="129">
        <f>+'N EERR PIEDEM'!N41</f>
        <v>0</v>
      </c>
      <c r="CP42" s="30" t="str">
        <f>IF(AND(CO4=0,CO42&gt;=0), "",CO42/CO4)</f>
        <v/>
      </c>
      <c r="CQ42" s="47" t="str">
        <f>IF(AND(CO124=0,CO42&gt;=0),"",CO42/CO124)</f>
        <v/>
      </c>
      <c r="CR42" s="30" t="str">
        <f t="shared" si="14"/>
        <v/>
      </c>
      <c r="CS42" s="130">
        <f t="shared" si="36"/>
        <v>997.59225512980311</v>
      </c>
      <c r="CT42" s="30">
        <f>IF(AND(CS4=0,CS42&gt;=0), "",CS42/CS4)</f>
        <v>2.0457809193992676E-2</v>
      </c>
      <c r="CU42" s="47">
        <f>IF(AND(CS124=0,CS42&gt;=0),"",CS42/CS124)</f>
        <v>6.6328002073612419E-2</v>
      </c>
      <c r="CV42" s="131">
        <f t="shared" si="37"/>
        <v>0</v>
      </c>
      <c r="CW42" s="30" t="str">
        <f>IF(AND(CV4=0,CV42&gt;=0), "",CV42/CV4)</f>
        <v/>
      </c>
      <c r="CX42" s="47">
        <f t="shared" si="15"/>
        <v>1</v>
      </c>
    </row>
    <row r="43" spans="1:102" outlineLevel="1" x14ac:dyDescent="0.3">
      <c r="A43" s="29" t="s">
        <v>5</v>
      </c>
      <c r="B43" s="129">
        <f>+'N EERR PIEDEM'!B42</f>
        <v>0</v>
      </c>
      <c r="C43" s="30" t="str">
        <f>IF(AND(B4=0,B43&gt;=0), "",B43/B4)</f>
        <v/>
      </c>
      <c r="D43" s="47" t="str">
        <f>IF(AND(B124=0,B43&gt;=0),"",B43/B124)</f>
        <v/>
      </c>
      <c r="E43" s="129">
        <f>+'N EERR PIEDEM'!C42</f>
        <v>0</v>
      </c>
      <c r="F43" s="30">
        <f>IF(AND(E4=0,E43&gt;=0), "",E43/E4)</f>
        <v>0</v>
      </c>
      <c r="G43" s="47">
        <f>IF(AND(E124=0,E43&gt;=0),"",E43/E124)</f>
        <v>0</v>
      </c>
      <c r="H43" s="129">
        <f>+'N EERR PIEDEM'!D42</f>
        <v>137.71974948402251</v>
      </c>
      <c r="I43" s="30">
        <f>IF(AND(H4=0,H43&gt;=0), "",H43/H4)</f>
        <v>1.5564462568224472E-2</v>
      </c>
      <c r="J43" s="47">
        <f>IF(AND(H124=0,H43&gt;=0),"",H43/H124)</f>
        <v>6.0175649783563358E-2</v>
      </c>
      <c r="K43" s="30">
        <f t="shared" si="19"/>
        <v>1</v>
      </c>
      <c r="L43" s="130">
        <f t="shared" si="38"/>
        <v>137.71974948402251</v>
      </c>
      <c r="M43" s="30">
        <f>IF(AND(L4=0,L43&gt;=0), "",L43/L4)</f>
        <v>9.6833633573727811E-3</v>
      </c>
      <c r="N43" s="47">
        <f>IF(AND(L124=0,L43&gt;=0),"",L43/L124)</f>
        <v>3.2088881751804958E-2</v>
      </c>
      <c r="O43" s="129">
        <f>+'N EERR PIEDEM'!E42</f>
        <v>140.46381499972398</v>
      </c>
      <c r="P43" s="30">
        <f>IF(AND(O4=0,O43&gt;=0), "",O43/O4)</f>
        <v>1.8421778902848577E-2</v>
      </c>
      <c r="Q43" s="47">
        <f>IF(AND(O124=0,O43&gt;=0),"",O43/O124)</f>
        <v>5.4095165550895746E-2</v>
      </c>
      <c r="R43" s="30">
        <f t="shared" si="20"/>
        <v>1.9924996421953382E-2</v>
      </c>
      <c r="S43" s="130">
        <f t="shared" si="39"/>
        <v>278.18356448374652</v>
      </c>
      <c r="T43" s="30">
        <f>IF(AND(S4=0,S43&gt;=0), "",S43/S4)</f>
        <v>1.2733154773361448E-2</v>
      </c>
      <c r="U43" s="47">
        <f>IF(AND(S124=0,S43&gt;=0),"",S43/S124)</f>
        <v>4.0384192284189421E-2</v>
      </c>
      <c r="V43" s="131"/>
      <c r="W43" s="30" t="str">
        <f>IF(AND(V4=0,V43&gt;=0), "",V43/V4)</f>
        <v/>
      </c>
      <c r="X43" s="47">
        <f t="shared" si="21"/>
        <v>1</v>
      </c>
      <c r="Y43" s="129">
        <f>+'N EERR PIEDEM'!F42</f>
        <v>312.84489342156479</v>
      </c>
      <c r="Z43" s="30">
        <f>IF(AND(Y4=0,Y43&gt;=0), "",Y43/Y4)</f>
        <v>4.1929255524357341E-2</v>
      </c>
      <c r="AA43" s="47">
        <f>IF(AND(Y124=0,Y43&gt;=0),"",Y43/Y124)</f>
        <v>0.11709033817431382</v>
      </c>
      <c r="AB43" s="30">
        <f t="shared" si="22"/>
        <v>1.2272276559068223</v>
      </c>
      <c r="AC43" s="130">
        <f t="shared" si="27"/>
        <v>591.02845790531137</v>
      </c>
      <c r="AD43" s="30">
        <f>IF(AND(AC4=0,AC43&gt;=0), "",AC43/AC4)</f>
        <v>2.0165811711400309E-2</v>
      </c>
      <c r="AE43" s="47">
        <f>IF(AND(AC124=0,AC43&gt;=0),"",AC43/AC124)</f>
        <v>6.1821430175720116E-2</v>
      </c>
      <c r="AF43" s="129">
        <f>+'N EERR PIEDEM'!G42</f>
        <v>0</v>
      </c>
      <c r="AG43" s="30">
        <f>IF(AND(AF4=0,AF43&gt;=0), "",AF43/AF4)</f>
        <v>0</v>
      </c>
      <c r="AH43" s="47">
        <f>IF(AND(AF124=0,AF43&gt;=0),"",AF43/AF124)</f>
        <v>0</v>
      </c>
      <c r="AI43" s="30">
        <f t="shared" si="4"/>
        <v>-1</v>
      </c>
      <c r="AJ43" s="130">
        <f t="shared" si="16"/>
        <v>591.02845790531137</v>
      </c>
      <c r="AK43" s="30">
        <f>IF(AND(AJ4=0,AJ43&gt;=0), "",AJ43/AJ4)</f>
        <v>1.5445898857911514E-2</v>
      </c>
      <c r="AL43" s="47">
        <f>IF(AND(AJ124=0,AJ43&gt;=0),"",AJ43/AJ124)</f>
        <v>4.867892075798811E-2</v>
      </c>
      <c r="AM43" s="129">
        <f>+'N EERR PIEDEM'!H42</f>
        <v>197.79676026721114</v>
      </c>
      <c r="AN43" s="30">
        <f>IF(AND(AM4=0,AM43&gt;=0), "",AM43/AM4)</f>
        <v>1.8839634880898699E-2</v>
      </c>
      <c r="AO43" s="47">
        <f>IF(AND(AM124=0,AM43&gt;=0),"",AM43/AM124)</f>
        <v>6.8231076523968814E-2</v>
      </c>
      <c r="AP43" s="30">
        <f t="shared" si="5"/>
        <v>1</v>
      </c>
      <c r="AQ43" s="130">
        <f t="shared" si="17"/>
        <v>788.82521817252245</v>
      </c>
      <c r="AR43" s="30">
        <f>IF(AND(AQ4=0,AQ43&gt;=0), "",AQ43/AQ4)</f>
        <v>1.6176584890069477E-2</v>
      </c>
      <c r="AS43" s="47">
        <f>IF(AND(AQ124=0,AQ43&gt;=0),"",AQ43/AQ124)</f>
        <v>5.2447480859659432E-2</v>
      </c>
      <c r="AT43" s="131">
        <f t="shared" si="28"/>
        <v>0</v>
      </c>
      <c r="AU43" s="30" t="str">
        <f>IF(AND(AT4=0,AT43&gt;=0), "",AT43/AT4)</f>
        <v/>
      </c>
      <c r="AV43" s="47">
        <f t="shared" si="23"/>
        <v>1</v>
      </c>
      <c r="AW43" s="131">
        <f t="shared" si="40"/>
        <v>131.47086969542042</v>
      </c>
      <c r="AX43" s="30">
        <f>IF(AND(AW4=0,AW43&gt;=0), "",AW43/AW4)</f>
        <v>1.6176584890069477E-2</v>
      </c>
      <c r="AY43" s="47">
        <f>IF(AND(AW124=0,AW43&gt;=0),"",AW43/AW124)</f>
        <v>5.2447480859659452E-2</v>
      </c>
      <c r="AZ43" s="131">
        <f t="shared" si="29"/>
        <v>0</v>
      </c>
      <c r="BA43" s="30" t="str">
        <f>IF(AND(AZ4=0,AZ43&gt;=0), "",AZ43/AZ4)</f>
        <v/>
      </c>
      <c r="BB43" s="47">
        <f t="shared" si="24"/>
        <v>1</v>
      </c>
      <c r="BC43" s="129">
        <f>+'N EERR PIEDEM'!I42</f>
        <v>0</v>
      </c>
      <c r="BD43" s="30" t="str">
        <f>IF(AND(BC4=0,BC43&gt;=0), "",BC43/BC4)</f>
        <v/>
      </c>
      <c r="BE43" s="47" t="str">
        <f>IF(AND(BC124=0,BC43&gt;=0),"",BC43/BC124)</f>
        <v/>
      </c>
      <c r="BF43" s="30">
        <f t="shared" si="25"/>
        <v>-1</v>
      </c>
      <c r="BG43" s="130">
        <f t="shared" si="30"/>
        <v>788.82521817252245</v>
      </c>
      <c r="BH43" s="30">
        <f>IF(AND(BG4=0,BG43&gt;=0), "",BG43/BG4)</f>
        <v>1.6176584890069477E-2</v>
      </c>
      <c r="BI43" s="47">
        <f>IF(AND(BG124=0,BG43&gt;=0),"",BG43/BG124)</f>
        <v>5.2447480859659432E-2</v>
      </c>
      <c r="BJ43" s="129">
        <f>+'N EERR PIEDEM'!J42</f>
        <v>0</v>
      </c>
      <c r="BK43" s="30" t="str">
        <f>IF(AND(BJ4=0,BJ43&gt;=0), "",BJ43/BJ4)</f>
        <v/>
      </c>
      <c r="BL43" s="47" t="str">
        <f>IF(AND(BJ124=0,BJ43&gt;=0),"",BJ43/BJ124)</f>
        <v/>
      </c>
      <c r="BM43" s="30" t="str">
        <f t="shared" si="9"/>
        <v/>
      </c>
      <c r="BN43" s="130">
        <f t="shared" si="31"/>
        <v>788.82521817252245</v>
      </c>
      <c r="BO43" s="30">
        <f>IF(AND(BN4=0,BN43&gt;=0), "",BN43/BN4)</f>
        <v>1.6176584890069477E-2</v>
      </c>
      <c r="BP43" s="47">
        <f>IF(AND(BN124=0,BN43&gt;=0),"",BN43/BN124)</f>
        <v>5.2447480859659432E-2</v>
      </c>
      <c r="BQ43" s="129">
        <f>+'N EERR PIEDEM'!K42</f>
        <v>0</v>
      </c>
      <c r="BR43" s="30" t="str">
        <f>IF(AND(BQ4=0,BQ43&gt;=0), "",BQ43/BQ4)</f>
        <v/>
      </c>
      <c r="BS43" s="47" t="str">
        <f>IF(AND(BQ124=0,BQ43&gt;=0),"",BQ43/BQ124)</f>
        <v/>
      </c>
      <c r="BT43" s="30" t="str">
        <f t="shared" si="10"/>
        <v/>
      </c>
      <c r="BU43" s="130">
        <f t="shared" si="32"/>
        <v>788.82521817252245</v>
      </c>
      <c r="BV43" s="30">
        <f>IF(AND(BU4=0,BU43&gt;=0), "",BU43/BU4)</f>
        <v>1.6176584890069477E-2</v>
      </c>
      <c r="BW43" s="47">
        <f>IF(AND(BU124=0,BU43&gt;=0),"",BU43/BU124)</f>
        <v>5.2447480859659432E-2</v>
      </c>
      <c r="BX43" s="131">
        <f t="shared" si="33"/>
        <v>0</v>
      </c>
      <c r="BY43" s="30" t="str">
        <f>IF(AND(BX4=0,BX43&gt;=0), "",BX43/BX4)</f>
        <v/>
      </c>
      <c r="BZ43" s="47">
        <f t="shared" si="11"/>
        <v>1</v>
      </c>
      <c r="CA43" s="129">
        <f>+'N EERR PIEDEM'!L42</f>
        <v>0</v>
      </c>
      <c r="CB43" s="30" t="str">
        <f>IF(AND(CA4=0,CA43&gt;=0), "",CA43/CA4)</f>
        <v/>
      </c>
      <c r="CC43" s="47" t="str">
        <f>IF(AND(CA124=0,CA43&gt;=0),"",CA43/CA124)</f>
        <v/>
      </c>
      <c r="CD43" s="30" t="str">
        <f t="shared" si="26"/>
        <v/>
      </c>
      <c r="CE43" s="130">
        <f t="shared" si="34"/>
        <v>788.82521817252245</v>
      </c>
      <c r="CF43" s="30">
        <f>IF(AND(CE4=0,CE43&gt;=0), "",CE43/CE4)</f>
        <v>1.6176584890069477E-2</v>
      </c>
      <c r="CG43" s="47">
        <f>IF(AND(CE124=0,CE43&gt;=0),"",CE43/CE124)</f>
        <v>5.2447480859659432E-2</v>
      </c>
      <c r="CH43" s="129">
        <f>+'N EERR PIEDEM'!M42</f>
        <v>0</v>
      </c>
      <c r="CI43" s="30" t="str">
        <f>IF(AND(CH4=0,CH43&gt;=0), "",CH43/CH4)</f>
        <v/>
      </c>
      <c r="CJ43" s="47" t="str">
        <f>IF(AND(CH124=0,CH43&gt;=0),"",CH43/CH124)</f>
        <v/>
      </c>
      <c r="CK43" s="30" t="str">
        <f t="shared" si="13"/>
        <v/>
      </c>
      <c r="CL43" s="130">
        <f t="shared" si="35"/>
        <v>788.82521817252245</v>
      </c>
      <c r="CM43" s="30">
        <f>IF(AND(CL4=0,CL43&gt;=0), "",CL43/CL4)</f>
        <v>1.6176584890069477E-2</v>
      </c>
      <c r="CN43" s="47">
        <f>IF(AND(CL124=0,CL43&gt;=0),"",CL43/CL124)</f>
        <v>5.2447480859659432E-2</v>
      </c>
      <c r="CO43" s="129">
        <f>+'N EERR PIEDEM'!N42</f>
        <v>0</v>
      </c>
      <c r="CP43" s="30" t="str">
        <f>IF(AND(CO4=0,CO43&gt;=0), "",CO43/CO4)</f>
        <v/>
      </c>
      <c r="CQ43" s="47" t="str">
        <f>IF(AND(CO124=0,CO43&gt;=0),"",CO43/CO124)</f>
        <v/>
      </c>
      <c r="CR43" s="30" t="str">
        <f t="shared" si="14"/>
        <v/>
      </c>
      <c r="CS43" s="130">
        <f t="shared" si="36"/>
        <v>788.82521817252245</v>
      </c>
      <c r="CT43" s="30">
        <f>IF(AND(CS4=0,CS43&gt;=0), "",CS43/CS4)</f>
        <v>1.6176584890069477E-2</v>
      </c>
      <c r="CU43" s="47">
        <f>IF(AND(CS124=0,CS43&gt;=0),"",CS43/CS124)</f>
        <v>5.2447480859659432E-2</v>
      </c>
      <c r="CV43" s="131">
        <f t="shared" si="37"/>
        <v>0</v>
      </c>
      <c r="CW43" s="30" t="str">
        <f>IF(AND(CV4=0,CV43&gt;=0), "",CV43/CV4)</f>
        <v/>
      </c>
      <c r="CX43" s="47">
        <f t="shared" si="15"/>
        <v>1</v>
      </c>
    </row>
    <row r="44" spans="1:102" outlineLevel="1" x14ac:dyDescent="0.3">
      <c r="A44" s="29" t="s">
        <v>6</v>
      </c>
      <c r="B44" s="129">
        <f>+'N EERR PIEDEM'!B43</f>
        <v>0</v>
      </c>
      <c r="C44" s="30" t="str">
        <f>IF(AND(B4=0,B44&gt;=0), "",B44/B4)</f>
        <v/>
      </c>
      <c r="D44" s="47" t="str">
        <f>IF(AND(B124=0,B44&gt;=0),"",B44/B124)</f>
        <v/>
      </c>
      <c r="E44" s="129">
        <f>+'N EERR PIEDEM'!C43</f>
        <v>482.86</v>
      </c>
      <c r="F44" s="30">
        <f>IF(AND(E4=0,E44&gt;=0), "",E44/E4)</f>
        <v>8.9851815807698285E-2</v>
      </c>
      <c r="G44" s="47">
        <f>IF(AND(E124=0,E44&gt;=0),"",E44/E124)</f>
        <v>0.24104526787065814</v>
      </c>
      <c r="H44" s="129">
        <f>+'N EERR PIEDEM'!D43</f>
        <v>681.04</v>
      </c>
      <c r="I44" s="30">
        <f>IF(AND(H4=0,H44&gt;=0), "",H44/H4)</f>
        <v>7.6968057429507228E-2</v>
      </c>
      <c r="J44" s="47">
        <f>IF(AND(H124=0,H44&gt;=0),"",H44/H124)</f>
        <v>0.2975755088296359</v>
      </c>
      <c r="K44" s="30">
        <f t="shared" si="19"/>
        <v>0.41042952408565619</v>
      </c>
      <c r="L44" s="130">
        <f t="shared" si="38"/>
        <v>1163.9000000000001</v>
      </c>
      <c r="M44" s="30">
        <f>IF(AND(L4=0,L44&gt;=0), "",L44/L4)</f>
        <v>8.183624101751448E-2</v>
      </c>
      <c r="N44" s="47">
        <f>IF(AND(L124=0,L44&gt;=0),"",L44/L124)</f>
        <v>0.27119022225101225</v>
      </c>
      <c r="O44" s="129">
        <f>+'N EERR PIEDEM'!E43</f>
        <v>717.06</v>
      </c>
      <c r="P44" s="30">
        <f>IF(AND(O4=0,O44&gt;=0), "",O44/O4)</f>
        <v>9.4042161535357396E-2</v>
      </c>
      <c r="Q44" s="47">
        <f>IF(AND(O124=0,O44&gt;=0),"",O44/O124)</f>
        <v>0.27615282562275217</v>
      </c>
      <c r="R44" s="30">
        <f t="shared" si="20"/>
        <v>5.2889698108774794E-2</v>
      </c>
      <c r="S44" s="130">
        <f t="shared" si="39"/>
        <v>1880.96</v>
      </c>
      <c r="T44" s="30">
        <f>IF(AND(S4=0,S44&gt;=0), "",S44/S4)</f>
        <v>8.6096225156038333E-2</v>
      </c>
      <c r="U44" s="47">
        <f>IF(AND(S124=0,S44&gt;=0),"",S44/S124)</f>
        <v>0.27306088503049258</v>
      </c>
      <c r="V44" s="131"/>
      <c r="W44" s="30" t="str">
        <f>IF(AND(V4=0,V44&gt;=0), "",V44/V4)</f>
        <v/>
      </c>
      <c r="X44" s="47">
        <f t="shared" si="21"/>
        <v>1</v>
      </c>
      <c r="Y44" s="129">
        <f>+'N EERR PIEDEM'!F43</f>
        <v>746.07</v>
      </c>
      <c r="Z44" s="30">
        <f>IF(AND(Y4=0,Y44&gt;=0), "",Y44/Y4)</f>
        <v>9.999255326473859E-2</v>
      </c>
      <c r="AA44" s="47">
        <f>IF(AND(Y124=0,Y44&gt;=0),"",Y44/Y124)</f>
        <v>0.27923610210250166</v>
      </c>
      <c r="AB44" s="30">
        <f t="shared" si="22"/>
        <v>4.0456865534265064E-2</v>
      </c>
      <c r="AC44" s="130">
        <f t="shared" si="27"/>
        <v>2627.03</v>
      </c>
      <c r="AD44" s="30">
        <f>IF(AND(AC4=0,AC44&gt;=0), "",AC44/AC4)</f>
        <v>8.9633911246769893E-2</v>
      </c>
      <c r="AE44" s="47">
        <f>IF(AND(AC124=0,AC44&gt;=0),"",AC44/AC124)</f>
        <v>0.27478668673605766</v>
      </c>
      <c r="AF44" s="129">
        <f>+'N EERR PIEDEM'!G43</f>
        <v>854.07</v>
      </c>
      <c r="AG44" s="30">
        <f>IF(AND(AF4=0,AF44&gt;=0), "",AF44/AF4)</f>
        <v>9.5363018457097326E-2</v>
      </c>
      <c r="AH44" s="47">
        <f>IF(AND(AF124=0,AF44&gt;=0),"",AF44/AF124)</f>
        <v>0.33089238036744278</v>
      </c>
      <c r="AI44" s="30">
        <f t="shared" si="4"/>
        <v>0.14475853472194297</v>
      </c>
      <c r="AJ44" s="130">
        <f t="shared" si="16"/>
        <v>3481.1000000000004</v>
      </c>
      <c r="AK44" s="30">
        <f>IF(AND(AJ4=0,AJ44&gt;=0), "",AJ44/AJ4)</f>
        <v>9.0974838512581507E-2</v>
      </c>
      <c r="AL44" s="47">
        <f>IF(AND(AJ124=0,AJ44&gt;=0),"",AJ44/AJ124)</f>
        <v>0.28671409774617146</v>
      </c>
      <c r="AM44" s="129">
        <f>+'N EERR PIEDEM'!H43</f>
        <v>881.24</v>
      </c>
      <c r="AN44" s="30">
        <f>IF(AND(AM4=0,AM44&gt;=0), "",AM44/AM4)</f>
        <v>8.3935853246608155E-2</v>
      </c>
      <c r="AO44" s="47">
        <f>IF(AND(AM124=0,AM44&gt;=0),"",AM44/AM124)</f>
        <v>0.30398856783474687</v>
      </c>
      <c r="AP44" s="30">
        <f t="shared" si="5"/>
        <v>3.1812380718208057E-2</v>
      </c>
      <c r="AQ44" s="130">
        <f t="shared" si="17"/>
        <v>4362.34</v>
      </c>
      <c r="AR44" s="30">
        <f>IF(AND(AQ4=0,AQ44&gt;=0), "",AQ44/AQ4)</f>
        <v>8.945931456505736E-2</v>
      </c>
      <c r="AS44" s="47">
        <f>IF(AND(AQ124=0,AQ44&gt;=0),"",AQ44/AQ124)</f>
        <v>0.29004364767061452</v>
      </c>
      <c r="AT44" s="131">
        <f t="shared" si="28"/>
        <v>0</v>
      </c>
      <c r="AU44" s="30" t="str">
        <f>IF(AND(AT4=0,AT44&gt;=0), "",AT44/AT4)</f>
        <v/>
      </c>
      <c r="AV44" s="47">
        <f t="shared" si="23"/>
        <v>1</v>
      </c>
      <c r="AW44" s="131">
        <f t="shared" si="40"/>
        <v>727.05666666666673</v>
      </c>
      <c r="AX44" s="30">
        <f>IF(AND(AW4=0,AW44&gt;=0), "",AW44/AW4)</f>
        <v>8.945931456505736E-2</v>
      </c>
      <c r="AY44" s="47">
        <f>IF(AND(AW124=0,AW44&gt;=0),"",AW44/AW124)</f>
        <v>0.29004364767061463</v>
      </c>
      <c r="AZ44" s="131">
        <f t="shared" si="29"/>
        <v>0</v>
      </c>
      <c r="BA44" s="30" t="str">
        <f>IF(AND(AZ4=0,AZ44&gt;=0), "",AZ44/AZ4)</f>
        <v/>
      </c>
      <c r="BB44" s="47">
        <f t="shared" si="24"/>
        <v>1</v>
      </c>
      <c r="BC44" s="129">
        <f>+'N EERR PIEDEM'!I43</f>
        <v>0</v>
      </c>
      <c r="BD44" s="30" t="str">
        <f>IF(AND(BC4=0,BC44&gt;=0), "",BC44/BC4)</f>
        <v/>
      </c>
      <c r="BE44" s="47" t="str">
        <f>IF(AND(BC124=0,BC44&gt;=0),"",BC44/BC124)</f>
        <v/>
      </c>
      <c r="BF44" s="30">
        <f t="shared" si="25"/>
        <v>-1</v>
      </c>
      <c r="BG44" s="130">
        <f t="shared" si="30"/>
        <v>4362.34</v>
      </c>
      <c r="BH44" s="30">
        <f>IF(AND(BG4=0,BG44&gt;=0), "",BG44/BG4)</f>
        <v>8.945931456505736E-2</v>
      </c>
      <c r="BI44" s="47">
        <f>IF(AND(BG124=0,BG44&gt;=0),"",BG44/BG124)</f>
        <v>0.29004364767061452</v>
      </c>
      <c r="BJ44" s="129">
        <f>+'N EERR PIEDEM'!J43</f>
        <v>0</v>
      </c>
      <c r="BK44" s="30" t="str">
        <f>IF(AND(BJ4=0,BJ44&gt;=0), "",BJ44/BJ4)</f>
        <v/>
      </c>
      <c r="BL44" s="47" t="str">
        <f>IF(AND(BJ124=0,BJ44&gt;=0),"",BJ44/BJ124)</f>
        <v/>
      </c>
      <c r="BM44" s="30" t="str">
        <f t="shared" si="9"/>
        <v/>
      </c>
      <c r="BN44" s="130">
        <f t="shared" si="31"/>
        <v>4362.34</v>
      </c>
      <c r="BO44" s="30">
        <f>IF(AND(BN4=0,BN44&gt;=0), "",BN44/BN4)</f>
        <v>8.945931456505736E-2</v>
      </c>
      <c r="BP44" s="47">
        <f>IF(AND(BN124=0,BN44&gt;=0),"",BN44/BN124)</f>
        <v>0.29004364767061452</v>
      </c>
      <c r="BQ44" s="129">
        <f>+'N EERR PIEDEM'!K43</f>
        <v>0</v>
      </c>
      <c r="BR44" s="30" t="str">
        <f>IF(AND(BQ4=0,BQ44&gt;=0), "",BQ44/BQ4)</f>
        <v/>
      </c>
      <c r="BS44" s="47" t="str">
        <f>IF(AND(BQ124=0,BQ44&gt;=0),"",BQ44/BQ124)</f>
        <v/>
      </c>
      <c r="BT44" s="30" t="str">
        <f t="shared" si="10"/>
        <v/>
      </c>
      <c r="BU44" s="130">
        <f t="shared" si="32"/>
        <v>4362.34</v>
      </c>
      <c r="BV44" s="30">
        <f>IF(AND(BU4=0,BU44&gt;=0), "",BU44/BU4)</f>
        <v>8.945931456505736E-2</v>
      </c>
      <c r="BW44" s="47">
        <f>IF(AND(BU124=0,BU44&gt;=0),"",BU44/BU124)</f>
        <v>0.29004364767061452</v>
      </c>
      <c r="BX44" s="131">
        <f t="shared" si="33"/>
        <v>0</v>
      </c>
      <c r="BY44" s="30" t="str">
        <f>IF(AND(BX4=0,BX44&gt;=0), "",BX44/BX4)</f>
        <v/>
      </c>
      <c r="BZ44" s="47">
        <f t="shared" si="11"/>
        <v>1</v>
      </c>
      <c r="CA44" s="129">
        <f>+'N EERR PIEDEM'!L43</f>
        <v>0</v>
      </c>
      <c r="CB44" s="30" t="str">
        <f>IF(AND(CA4=0,CA44&gt;=0), "",CA44/CA4)</f>
        <v/>
      </c>
      <c r="CC44" s="47" t="str">
        <f>IF(AND(CA124=0,CA44&gt;=0),"",CA44/CA124)</f>
        <v/>
      </c>
      <c r="CD44" s="30" t="str">
        <f t="shared" si="26"/>
        <v/>
      </c>
      <c r="CE44" s="130">
        <f t="shared" si="34"/>
        <v>4362.34</v>
      </c>
      <c r="CF44" s="30">
        <f>IF(AND(CE4=0,CE44&gt;=0), "",CE44/CE4)</f>
        <v>8.945931456505736E-2</v>
      </c>
      <c r="CG44" s="47">
        <f>IF(AND(CE124=0,CE44&gt;=0),"",CE44/CE124)</f>
        <v>0.29004364767061452</v>
      </c>
      <c r="CH44" s="129">
        <f>+'N EERR PIEDEM'!M43</f>
        <v>0</v>
      </c>
      <c r="CI44" s="30" t="str">
        <f>IF(AND(CH4=0,CH44&gt;=0), "",CH44/CH4)</f>
        <v/>
      </c>
      <c r="CJ44" s="47" t="str">
        <f>IF(AND(CH124=0,CH44&gt;=0),"",CH44/CH124)</f>
        <v/>
      </c>
      <c r="CK44" s="30" t="str">
        <f t="shared" si="13"/>
        <v/>
      </c>
      <c r="CL44" s="130">
        <f t="shared" si="35"/>
        <v>4362.34</v>
      </c>
      <c r="CM44" s="30">
        <f>IF(AND(CL4=0,CL44&gt;=0), "",CL44/CL4)</f>
        <v>8.945931456505736E-2</v>
      </c>
      <c r="CN44" s="47">
        <f>IF(AND(CL124=0,CL44&gt;=0),"",CL44/CL124)</f>
        <v>0.29004364767061452</v>
      </c>
      <c r="CO44" s="129">
        <f>+'N EERR PIEDEM'!N43</f>
        <v>0</v>
      </c>
      <c r="CP44" s="30" t="str">
        <f>IF(AND(CO4=0,CO44&gt;=0), "",CO44/CO4)</f>
        <v/>
      </c>
      <c r="CQ44" s="47" t="str">
        <f>IF(AND(CO124=0,CO44&gt;=0),"",CO44/CO124)</f>
        <v/>
      </c>
      <c r="CR44" s="30" t="str">
        <f t="shared" si="14"/>
        <v/>
      </c>
      <c r="CS44" s="130">
        <f t="shared" si="36"/>
        <v>4362.34</v>
      </c>
      <c r="CT44" s="30">
        <f>IF(AND(CS4=0,CS44&gt;=0), "",CS44/CS4)</f>
        <v>8.945931456505736E-2</v>
      </c>
      <c r="CU44" s="47">
        <f>IF(AND(CS124=0,CS44&gt;=0),"",CS44/CS124)</f>
        <v>0.29004364767061452</v>
      </c>
      <c r="CV44" s="131">
        <f t="shared" si="37"/>
        <v>0</v>
      </c>
      <c r="CW44" s="30" t="str">
        <f>IF(AND(CV4=0,CV44&gt;=0), "",CV44/CV4)</f>
        <v/>
      </c>
      <c r="CX44" s="47">
        <f t="shared" si="15"/>
        <v>1</v>
      </c>
    </row>
    <row r="45" spans="1:102" outlineLevel="1" x14ac:dyDescent="0.3">
      <c r="A45" s="29" t="s">
        <v>7</v>
      </c>
      <c r="B45" s="129">
        <f>+'N EERR PIEDEM'!B44</f>
        <v>0</v>
      </c>
      <c r="C45" s="30" t="str">
        <f>IF(AND(B4=0,B45&gt;=0), "",B45/B4)</f>
        <v/>
      </c>
      <c r="D45" s="47" t="str">
        <f>IF(AND(B124=0,B45&gt;=0),"",B45/B124)</f>
        <v/>
      </c>
      <c r="E45" s="129">
        <f>+'N EERR PIEDEM'!C44</f>
        <v>28.601270158677263</v>
      </c>
      <c r="F45" s="30">
        <f>IF(AND(E4=0,E45&gt;=0), "",E45/E4)</f>
        <v>5.3221970305340821E-3</v>
      </c>
      <c r="G45" s="47">
        <f>IF(AND(E124=0,E45&gt;=0),"",E45/E124)</f>
        <v>1.4277846222175003E-2</v>
      </c>
      <c r="H45" s="129">
        <f>+'N EERR PIEDEM'!D44</f>
        <v>31.572199843427516</v>
      </c>
      <c r="I45" s="30">
        <f>IF(AND(H4=0,H45&gt;=0), "",H45/H4)</f>
        <v>3.5681470849359925E-3</v>
      </c>
      <c r="J45" s="47">
        <f>IF(AND(H124=0,H45&gt;=0),"",H45/H124)</f>
        <v>1.3795244674731139E-2</v>
      </c>
      <c r="K45" s="30">
        <f t="shared" si="19"/>
        <v>0.10387404714083687</v>
      </c>
      <c r="L45" s="130">
        <f t="shared" si="38"/>
        <v>60.173470002104779</v>
      </c>
      <c r="M45" s="30">
        <f>IF(AND(L4=0,L45&gt;=0), "",L45/L4)</f>
        <v>4.2309224108191624E-3</v>
      </c>
      <c r="N45" s="47">
        <f>IF(AND(L124=0,L45&gt;=0),"",L45/L124)</f>
        <v>1.4020497210658487E-2</v>
      </c>
      <c r="O45" s="129">
        <f>+'N EERR PIEDEM'!E44</f>
        <v>32.429911112162728</v>
      </c>
      <c r="P45" s="30">
        <f>IF(AND(O4=0,O45&gt;=0), "",O45/O4)</f>
        <v>4.2531711982083638E-3</v>
      </c>
      <c r="Q45" s="47">
        <f>IF(AND(O124=0,O45&gt;=0),"",O45/O124)</f>
        <v>1.2489347597576811E-2</v>
      </c>
      <c r="R45" s="30">
        <f t="shared" si="20"/>
        <v>2.7166661588003488E-2</v>
      </c>
      <c r="S45" s="130">
        <f t="shared" si="39"/>
        <v>92.603381114267506</v>
      </c>
      <c r="T45" s="30">
        <f>IF(AND(S4=0,S45&gt;=0), "",S45/S4)</f>
        <v>4.2386874524840525E-3</v>
      </c>
      <c r="U45" s="47">
        <f>IF(AND(S124=0,S45&gt;=0),"",S45/S124)</f>
        <v>1.3443327451874515E-2</v>
      </c>
      <c r="V45" s="131"/>
      <c r="W45" s="30" t="str">
        <f>IF(AND(V4=0,V45&gt;=0), "",V45/V4)</f>
        <v/>
      </c>
      <c r="X45" s="47">
        <f t="shared" si="21"/>
        <v>1</v>
      </c>
      <c r="Y45" s="129">
        <f>+'N EERR PIEDEM'!F44</f>
        <v>34.41637991436356</v>
      </c>
      <c r="Z45" s="30">
        <f>IF(AND(Y4=0,Y45&gt;=0), "",Y45/Y4)</f>
        <v>4.6126793756168689E-3</v>
      </c>
      <c r="AA45" s="47">
        <f>IF(AND(Y124=0,Y45&gt;=0),"",Y45/Y124)</f>
        <v>1.288122532170669E-2</v>
      </c>
      <c r="AB45" s="30">
        <f t="shared" si="22"/>
        <v>6.125421668071776E-2</v>
      </c>
      <c r="AC45" s="130">
        <f t="shared" si="27"/>
        <v>127.01976102863107</v>
      </c>
      <c r="AD45" s="30">
        <f>IF(AND(AC4=0,AC45&gt;=0), "",AC45/AC4)</f>
        <v>4.3338972096345447E-3</v>
      </c>
      <c r="AE45" s="47">
        <f>IF(AND(AC124=0,AC45&gt;=0),"",AC45/AC124)</f>
        <v>1.3286235514274046E-2</v>
      </c>
      <c r="AF45" s="129">
        <f>+'N EERR PIEDEM'!G44</f>
        <v>35.110750424051005</v>
      </c>
      <c r="AG45" s="30">
        <f>IF(AND(AF4=0,AF45&gt;=0), "",AF45/AF4)</f>
        <v>3.9203661769308291E-3</v>
      </c>
      <c r="AH45" s="47">
        <f>IF(AND(AF124=0,AF45&gt;=0),"",AF45/AF124)</f>
        <v>1.3602959692181482E-2</v>
      </c>
      <c r="AI45" s="30">
        <f t="shared" si="4"/>
        <v>2.0175582423695066E-2</v>
      </c>
      <c r="AJ45" s="130">
        <f t="shared" si="16"/>
        <v>162.13051145268207</v>
      </c>
      <c r="AK45" s="30">
        <f>IF(AND(AJ4=0,AJ45&gt;=0), "",AJ45/AJ4)</f>
        <v>4.2371081259860374E-3</v>
      </c>
      <c r="AL45" s="47">
        <f>IF(AND(AJ124=0,AJ45&gt;=0),"",AJ45/AJ124)</f>
        <v>1.3353567351779913E-2</v>
      </c>
      <c r="AM45" s="129">
        <f>+'N EERR PIEDEM'!H44</f>
        <v>36.621658169819732</v>
      </c>
      <c r="AN45" s="30">
        <f>IF(AND(AM4=0,AM45&gt;=0), "",AM45/AM4)</f>
        <v>3.4881191568578791E-3</v>
      </c>
      <c r="AO45" s="47">
        <f>IF(AND(AM124=0,AM45&gt;=0),"",AM45/AM124)</f>
        <v>1.2632841698943714E-2</v>
      </c>
      <c r="AP45" s="30">
        <f t="shared" si="5"/>
        <v>4.3032624695305527E-2</v>
      </c>
      <c r="AQ45" s="130">
        <f t="shared" si="17"/>
        <v>198.75216962250181</v>
      </c>
      <c r="AR45" s="30">
        <f>IF(AND(AQ4=0,AQ45&gt;=0), "",AQ45/AQ4)</f>
        <v>4.0758475640933593E-3</v>
      </c>
      <c r="AS45" s="47">
        <f>IF(AND(AQ124=0,AQ45&gt;=0),"",AQ45/AQ124)</f>
        <v>1.3214651829009001E-2</v>
      </c>
      <c r="AT45" s="131">
        <f t="shared" si="28"/>
        <v>0</v>
      </c>
      <c r="AU45" s="30" t="str">
        <f>IF(AND(AT4=0,AT45&gt;=0), "",AT45/AT4)</f>
        <v/>
      </c>
      <c r="AV45" s="47">
        <f t="shared" si="23"/>
        <v>1</v>
      </c>
      <c r="AW45" s="131">
        <f t="shared" si="40"/>
        <v>33.125361603750299</v>
      </c>
      <c r="AX45" s="30">
        <f>IF(AND(AW4=0,AW45&gt;=0), "",AW45/AW4)</f>
        <v>4.0758475640933593E-3</v>
      </c>
      <c r="AY45" s="47">
        <f>IF(AND(AW124=0,AW45&gt;=0),"",AW45/AW124)</f>
        <v>1.3214651829009005E-2</v>
      </c>
      <c r="AZ45" s="131">
        <f t="shared" si="29"/>
        <v>0</v>
      </c>
      <c r="BA45" s="30" t="str">
        <f>IF(AND(AZ4=0,AZ45&gt;=0), "",AZ45/AZ4)</f>
        <v/>
      </c>
      <c r="BB45" s="47">
        <f t="shared" si="24"/>
        <v>1</v>
      </c>
      <c r="BC45" s="129">
        <f>+'N EERR PIEDEM'!I44</f>
        <v>0</v>
      </c>
      <c r="BD45" s="30" t="str">
        <f>IF(AND(BC4=0,BC45&gt;=0), "",BC45/BC4)</f>
        <v/>
      </c>
      <c r="BE45" s="47" t="str">
        <f>IF(AND(BC124=0,BC45&gt;=0),"",BC45/BC124)</f>
        <v/>
      </c>
      <c r="BF45" s="30">
        <f t="shared" si="25"/>
        <v>-1</v>
      </c>
      <c r="BG45" s="130">
        <f t="shared" si="30"/>
        <v>198.75216962250181</v>
      </c>
      <c r="BH45" s="30">
        <f>IF(AND(BG4=0,BG45&gt;=0), "",BG45/BG4)</f>
        <v>4.0758475640933593E-3</v>
      </c>
      <c r="BI45" s="47">
        <f>IF(AND(BG124=0,BG45&gt;=0),"",BG45/BG124)</f>
        <v>1.3214651829009001E-2</v>
      </c>
      <c r="BJ45" s="129">
        <f>+'N EERR PIEDEM'!J44</f>
        <v>0</v>
      </c>
      <c r="BK45" s="30" t="str">
        <f>IF(AND(BJ4=0,BJ45&gt;=0), "",BJ45/BJ4)</f>
        <v/>
      </c>
      <c r="BL45" s="47" t="str">
        <f>IF(AND(BJ124=0,BJ45&gt;=0),"",BJ45/BJ124)</f>
        <v/>
      </c>
      <c r="BM45" s="30" t="str">
        <f t="shared" si="9"/>
        <v/>
      </c>
      <c r="BN45" s="130">
        <f t="shared" si="31"/>
        <v>198.75216962250181</v>
      </c>
      <c r="BO45" s="30">
        <f>IF(AND(BN4=0,BN45&gt;=0), "",BN45/BN4)</f>
        <v>4.0758475640933593E-3</v>
      </c>
      <c r="BP45" s="47">
        <f>IF(AND(BN124=0,BN45&gt;=0),"",BN45/BN124)</f>
        <v>1.3214651829009001E-2</v>
      </c>
      <c r="BQ45" s="129">
        <f>+'N EERR PIEDEM'!K44</f>
        <v>0</v>
      </c>
      <c r="BR45" s="30" t="str">
        <f>IF(AND(BQ4=0,BQ45&gt;=0), "",BQ45/BQ4)</f>
        <v/>
      </c>
      <c r="BS45" s="47" t="str">
        <f>IF(AND(BQ124=0,BQ45&gt;=0),"",BQ45/BQ124)</f>
        <v/>
      </c>
      <c r="BT45" s="30" t="str">
        <f t="shared" si="10"/>
        <v/>
      </c>
      <c r="BU45" s="130">
        <f t="shared" si="32"/>
        <v>198.75216962250181</v>
      </c>
      <c r="BV45" s="30">
        <f>IF(AND(BU4=0,BU45&gt;=0), "",BU45/BU4)</f>
        <v>4.0758475640933593E-3</v>
      </c>
      <c r="BW45" s="47">
        <f>IF(AND(BU124=0,BU45&gt;=0),"",BU45/BU124)</f>
        <v>1.3214651829009001E-2</v>
      </c>
      <c r="BX45" s="131">
        <f t="shared" si="33"/>
        <v>0</v>
      </c>
      <c r="BY45" s="30" t="str">
        <f>IF(AND(BX4=0,BX45&gt;=0), "",BX45/BX4)</f>
        <v/>
      </c>
      <c r="BZ45" s="47">
        <f t="shared" si="11"/>
        <v>1</v>
      </c>
      <c r="CA45" s="129">
        <f>+'N EERR PIEDEM'!L44</f>
        <v>0</v>
      </c>
      <c r="CB45" s="30" t="str">
        <f>IF(AND(CA4=0,CA45&gt;=0), "",CA45/CA4)</f>
        <v/>
      </c>
      <c r="CC45" s="47" t="str">
        <f>IF(AND(CA124=0,CA45&gt;=0),"",CA45/CA124)</f>
        <v/>
      </c>
      <c r="CD45" s="30" t="str">
        <f t="shared" si="26"/>
        <v/>
      </c>
      <c r="CE45" s="130">
        <f t="shared" si="34"/>
        <v>198.75216962250181</v>
      </c>
      <c r="CF45" s="30">
        <f>IF(AND(CE4=0,CE45&gt;=0), "",CE45/CE4)</f>
        <v>4.0758475640933593E-3</v>
      </c>
      <c r="CG45" s="47">
        <f>IF(AND(CE124=0,CE45&gt;=0),"",CE45/CE124)</f>
        <v>1.3214651829009001E-2</v>
      </c>
      <c r="CH45" s="129">
        <f>+'N EERR PIEDEM'!M44</f>
        <v>0</v>
      </c>
      <c r="CI45" s="30" t="str">
        <f>IF(AND(CH4=0,CH45&gt;=0), "",CH45/CH4)</f>
        <v/>
      </c>
      <c r="CJ45" s="47" t="str">
        <f>IF(AND(CH124=0,CH45&gt;=0),"",CH45/CH124)</f>
        <v/>
      </c>
      <c r="CK45" s="30" t="str">
        <f t="shared" si="13"/>
        <v/>
      </c>
      <c r="CL45" s="130">
        <f t="shared" si="35"/>
        <v>198.75216962250181</v>
      </c>
      <c r="CM45" s="30">
        <f>IF(AND(CL4=0,CL45&gt;=0), "",CL45/CL4)</f>
        <v>4.0758475640933593E-3</v>
      </c>
      <c r="CN45" s="47">
        <f>IF(AND(CL124=0,CL45&gt;=0),"",CL45/CL124)</f>
        <v>1.3214651829009001E-2</v>
      </c>
      <c r="CO45" s="129">
        <f>+'N EERR PIEDEM'!N44</f>
        <v>0</v>
      </c>
      <c r="CP45" s="30" t="str">
        <f>IF(AND(CO4=0,CO45&gt;=0), "",CO45/CO4)</f>
        <v/>
      </c>
      <c r="CQ45" s="47" t="str">
        <f>IF(AND(CO124=0,CO45&gt;=0),"",CO45/CO124)</f>
        <v/>
      </c>
      <c r="CR45" s="30" t="str">
        <f t="shared" si="14"/>
        <v/>
      </c>
      <c r="CS45" s="130">
        <f t="shared" si="36"/>
        <v>198.75216962250181</v>
      </c>
      <c r="CT45" s="30">
        <f>IF(AND(CS4=0,CS45&gt;=0), "",CS45/CS4)</f>
        <v>4.0758475640933593E-3</v>
      </c>
      <c r="CU45" s="47">
        <f>IF(AND(CS124=0,CS45&gt;=0),"",CS45/CS124)</f>
        <v>1.3214651829009001E-2</v>
      </c>
      <c r="CV45" s="131">
        <f t="shared" si="37"/>
        <v>0</v>
      </c>
      <c r="CW45" s="30" t="str">
        <f>IF(AND(CV4=0,CV45&gt;=0), "",CV45/CV4)</f>
        <v/>
      </c>
      <c r="CX45" s="47">
        <f t="shared" si="15"/>
        <v>1</v>
      </c>
    </row>
    <row r="46" spans="1:102" outlineLevel="1" x14ac:dyDescent="0.3">
      <c r="A46" s="29" t="s">
        <v>8</v>
      </c>
      <c r="B46" s="129">
        <f>+'N EERR PIEDEM'!B45</f>
        <v>0</v>
      </c>
      <c r="C46" s="30" t="str">
        <f>IF(AND(B4=0,B46&gt;=0), "",B46/B4)</f>
        <v/>
      </c>
      <c r="D46" s="47" t="str">
        <f>IF(AND(B124=0,B46&gt;=0),"",B46/B124)</f>
        <v/>
      </c>
      <c r="E46" s="129">
        <f>+'N EERR PIEDEM'!C45</f>
        <v>24.970152382010411</v>
      </c>
      <c r="F46" s="30">
        <f>IF(AND(E4=0,E46&gt;=0), "",E46/E4)</f>
        <v>4.6465094075271466E-3</v>
      </c>
      <c r="G46" s="47">
        <f>IF(AND(E124=0,E46&gt;=0),"",E46/E124)</f>
        <v>1.2465180527881481E-2</v>
      </c>
      <c r="H46" s="129">
        <f>+'N EERR PIEDEM'!D45</f>
        <v>0</v>
      </c>
      <c r="I46" s="30">
        <f>IF(AND(H4=0,H46&gt;=0), "",H46/H4)</f>
        <v>0</v>
      </c>
      <c r="J46" s="47">
        <f>IF(AND(H124=0,H46&gt;=0),"",H46/H124)</f>
        <v>0</v>
      </c>
      <c r="K46" s="30">
        <f t="shared" si="19"/>
        <v>-1</v>
      </c>
      <c r="L46" s="130">
        <f t="shared" si="38"/>
        <v>24.970152382010411</v>
      </c>
      <c r="M46" s="30">
        <f>IF(AND(L4=0,L46&gt;=0), "",L46/L4)</f>
        <v>1.7557035901523044E-3</v>
      </c>
      <c r="N46" s="47">
        <f>IF(AND(L124=0,L46&gt;=0),"",L46/L124)</f>
        <v>5.8180781631747107E-3</v>
      </c>
      <c r="O46" s="129">
        <f>+'N EERR PIEDEM'!E45</f>
        <v>0</v>
      </c>
      <c r="P46" s="30">
        <f>IF(AND(O4=0,O46&gt;=0), "",O46/O4)</f>
        <v>0</v>
      </c>
      <c r="Q46" s="47">
        <f>IF(AND(O124=0,O46&gt;=0),"",O46/O124)</f>
        <v>0</v>
      </c>
      <c r="R46" s="30" t="str">
        <f t="shared" si="20"/>
        <v/>
      </c>
      <c r="S46" s="130">
        <f t="shared" si="39"/>
        <v>24.970152382010411</v>
      </c>
      <c r="T46" s="30">
        <f>IF(AND(S4=0,S46&gt;=0), "",S46/S4)</f>
        <v>1.1429460816084103E-3</v>
      </c>
      <c r="U46" s="47">
        <f>IF(AND(S124=0,S46&gt;=0),"",S46/S124)</f>
        <v>3.6249425340134961E-3</v>
      </c>
      <c r="V46" s="131"/>
      <c r="W46" s="30" t="str">
        <f>IF(AND(V4=0,V46&gt;=0), "",V46/V4)</f>
        <v/>
      </c>
      <c r="X46" s="47">
        <f t="shared" si="21"/>
        <v>1</v>
      </c>
      <c r="Y46" s="129">
        <f>+'N EERR PIEDEM'!F45</f>
        <v>13.983524795640326</v>
      </c>
      <c r="Z46" s="30">
        <f>IF(AND(Y4=0,Y46&gt;=0), "",Y46/Y4)</f>
        <v>1.8741516854408541E-3</v>
      </c>
      <c r="AA46" s="47">
        <f>IF(AND(Y124=0,Y46&gt;=0),"",Y46/Y124)</f>
        <v>5.2336978535369146E-3</v>
      </c>
      <c r="AB46" s="30">
        <f t="shared" si="22"/>
        <v>1</v>
      </c>
      <c r="AC46" s="130">
        <f t="shared" si="27"/>
        <v>38.953677177650739</v>
      </c>
      <c r="AD46" s="30">
        <f>IF(AND(AC4=0,AC46&gt;=0), "",AC46/AC4)</f>
        <v>1.3290942405975081E-3</v>
      </c>
      <c r="AE46" s="47">
        <f>IF(AND(AC124=0,AC46&gt;=0),"",AC46/AC124)</f>
        <v>4.0745449758216052E-3</v>
      </c>
      <c r="AF46" s="129">
        <f>+'N EERR PIEDEM'!G45</f>
        <v>0</v>
      </c>
      <c r="AG46" s="30">
        <f>IF(AND(AF4=0,AF46&gt;=0), "",AF46/AF4)</f>
        <v>0</v>
      </c>
      <c r="AH46" s="47">
        <f>IF(AND(AF124=0,AF46&gt;=0),"",AF46/AF124)</f>
        <v>0</v>
      </c>
      <c r="AI46" s="30">
        <f t="shared" si="4"/>
        <v>-1</v>
      </c>
      <c r="AJ46" s="130">
        <f t="shared" si="16"/>
        <v>38.953677177650739</v>
      </c>
      <c r="AK46" s="30">
        <f>IF(AND(AJ4=0,AJ46&gt;=0), "",AJ46/AJ4)</f>
        <v>1.0180128380994533E-3</v>
      </c>
      <c r="AL46" s="47">
        <f>IF(AND(AJ124=0,AJ46&gt;=0),"",AJ46/AJ124)</f>
        <v>3.2083446054079921E-3</v>
      </c>
      <c r="AM46" s="129">
        <f>+'N EERR PIEDEM'!H45</f>
        <v>2.4042914711490346</v>
      </c>
      <c r="AN46" s="30">
        <f>IF(AND(AM4=0,AM46&gt;=0), "",AM46/AM4)</f>
        <v>2.2900260551545208E-4</v>
      </c>
      <c r="AO46" s="47">
        <f>IF(AND(AM124=0,AM46&gt;=0),"",AM46/AM124)</f>
        <v>8.2937352023500037E-4</v>
      </c>
      <c r="AP46" s="30">
        <f t="shared" si="5"/>
        <v>1</v>
      </c>
      <c r="AQ46" s="130">
        <f t="shared" si="17"/>
        <v>41.357968648799776</v>
      </c>
      <c r="AR46" s="30">
        <f>IF(AND(AQ4=0,AQ46&gt;=0), "",AQ46/AQ4)</f>
        <v>8.4813552522837725E-4</v>
      </c>
      <c r="AS46" s="47">
        <f>IF(AND(AQ124=0,AQ46&gt;=0),"",AQ46/AQ124)</f>
        <v>2.7498122767012209E-3</v>
      </c>
      <c r="AT46" s="131">
        <f t="shared" si="28"/>
        <v>0</v>
      </c>
      <c r="AU46" s="30" t="str">
        <f>IF(AND(AT4=0,AT46&gt;=0), "",AT46/AT4)</f>
        <v/>
      </c>
      <c r="AV46" s="47">
        <f t="shared" si="23"/>
        <v>1</v>
      </c>
      <c r="AW46" s="131">
        <f t="shared" si="40"/>
        <v>6.8929947747999627</v>
      </c>
      <c r="AX46" s="30">
        <f>IF(AND(AW4=0,AW46&gt;=0), "",AW46/AW4)</f>
        <v>8.4813552522837725E-4</v>
      </c>
      <c r="AY46" s="47">
        <f>IF(AND(AW124=0,AW46&gt;=0),"",AW46/AW124)</f>
        <v>2.7498122767012213E-3</v>
      </c>
      <c r="AZ46" s="131">
        <f t="shared" si="29"/>
        <v>0</v>
      </c>
      <c r="BA46" s="30" t="str">
        <f>IF(AND(AZ4=0,AZ46&gt;=0), "",AZ46/AZ4)</f>
        <v/>
      </c>
      <c r="BB46" s="47">
        <f t="shared" si="24"/>
        <v>1</v>
      </c>
      <c r="BC46" s="129">
        <f>+'N EERR PIEDEM'!I45</f>
        <v>0</v>
      </c>
      <c r="BD46" s="30" t="str">
        <f>IF(AND(BC4=0,BC46&gt;=0), "",BC46/BC4)</f>
        <v/>
      </c>
      <c r="BE46" s="47" t="str">
        <f>IF(AND(BC124=0,BC46&gt;=0),"",BC46/BC124)</f>
        <v/>
      </c>
      <c r="BF46" s="30">
        <f t="shared" si="25"/>
        <v>-1</v>
      </c>
      <c r="BG46" s="130">
        <f t="shared" si="30"/>
        <v>41.357968648799776</v>
      </c>
      <c r="BH46" s="30">
        <f>IF(AND(BG4=0,BG46&gt;=0), "",BG46/BG4)</f>
        <v>8.4813552522837725E-4</v>
      </c>
      <c r="BI46" s="47">
        <f>IF(AND(BG124=0,BG46&gt;=0),"",BG46/BG124)</f>
        <v>2.7498122767012209E-3</v>
      </c>
      <c r="BJ46" s="129">
        <f>+'N EERR PIEDEM'!J45</f>
        <v>0</v>
      </c>
      <c r="BK46" s="30" t="str">
        <f>IF(AND(BJ4=0,BJ46&gt;=0), "",BJ46/BJ4)</f>
        <v/>
      </c>
      <c r="BL46" s="47" t="str">
        <f>IF(AND(BJ124=0,BJ46&gt;=0),"",BJ46/BJ124)</f>
        <v/>
      </c>
      <c r="BM46" s="30" t="str">
        <f t="shared" si="9"/>
        <v/>
      </c>
      <c r="BN46" s="130">
        <f t="shared" si="31"/>
        <v>41.357968648799776</v>
      </c>
      <c r="BO46" s="30">
        <f>IF(AND(BN4=0,BN46&gt;=0), "",BN46/BN4)</f>
        <v>8.4813552522837725E-4</v>
      </c>
      <c r="BP46" s="47">
        <f>IF(AND(BN124=0,BN46&gt;=0),"",BN46/BN124)</f>
        <v>2.7498122767012209E-3</v>
      </c>
      <c r="BQ46" s="129">
        <f>+'N EERR PIEDEM'!K45</f>
        <v>0</v>
      </c>
      <c r="BR46" s="30" t="str">
        <f>IF(AND(BQ4=0,BQ46&gt;=0), "",BQ46/BQ4)</f>
        <v/>
      </c>
      <c r="BS46" s="47" t="str">
        <f>IF(AND(BQ124=0,BQ46&gt;=0),"",BQ46/BQ124)</f>
        <v/>
      </c>
      <c r="BT46" s="30" t="str">
        <f t="shared" si="10"/>
        <v/>
      </c>
      <c r="BU46" s="130">
        <f t="shared" si="32"/>
        <v>41.357968648799776</v>
      </c>
      <c r="BV46" s="30">
        <f>IF(AND(BU4=0,BU46&gt;=0), "",BU46/BU4)</f>
        <v>8.4813552522837725E-4</v>
      </c>
      <c r="BW46" s="47">
        <f>IF(AND(BU124=0,BU46&gt;=0),"",BU46/BU124)</f>
        <v>2.7498122767012209E-3</v>
      </c>
      <c r="BX46" s="131">
        <f t="shared" si="33"/>
        <v>0</v>
      </c>
      <c r="BY46" s="30" t="str">
        <f>IF(AND(BX4=0,BX46&gt;=0), "",BX46/BX4)</f>
        <v/>
      </c>
      <c r="BZ46" s="47">
        <f t="shared" si="11"/>
        <v>1</v>
      </c>
      <c r="CA46" s="129">
        <f>+'N EERR PIEDEM'!L45</f>
        <v>0</v>
      </c>
      <c r="CB46" s="30" t="str">
        <f>IF(AND(CA4=0,CA46&gt;=0), "",CA46/CA4)</f>
        <v/>
      </c>
      <c r="CC46" s="47" t="str">
        <f>IF(AND(CA124=0,CA46&gt;=0),"",CA46/CA124)</f>
        <v/>
      </c>
      <c r="CD46" s="30" t="str">
        <f t="shared" si="26"/>
        <v/>
      </c>
      <c r="CE46" s="130">
        <f t="shared" si="34"/>
        <v>41.357968648799776</v>
      </c>
      <c r="CF46" s="30">
        <f>IF(AND(CE4=0,CE46&gt;=0), "",CE46/CE4)</f>
        <v>8.4813552522837725E-4</v>
      </c>
      <c r="CG46" s="47">
        <f>IF(AND(CE124=0,CE46&gt;=0),"",CE46/CE124)</f>
        <v>2.7498122767012209E-3</v>
      </c>
      <c r="CH46" s="129">
        <f>+'N EERR PIEDEM'!M45</f>
        <v>0</v>
      </c>
      <c r="CI46" s="30" t="str">
        <f>IF(AND(CH4=0,CH46&gt;=0), "",CH46/CH4)</f>
        <v/>
      </c>
      <c r="CJ46" s="47" t="str">
        <f>IF(AND(CH124=0,CH46&gt;=0),"",CH46/CH124)</f>
        <v/>
      </c>
      <c r="CK46" s="30" t="str">
        <f t="shared" si="13"/>
        <v/>
      </c>
      <c r="CL46" s="130">
        <f t="shared" si="35"/>
        <v>41.357968648799776</v>
      </c>
      <c r="CM46" s="30">
        <f>IF(AND(CL4=0,CL46&gt;=0), "",CL46/CL4)</f>
        <v>8.4813552522837725E-4</v>
      </c>
      <c r="CN46" s="47">
        <f>IF(AND(CL124=0,CL46&gt;=0),"",CL46/CL124)</f>
        <v>2.7498122767012209E-3</v>
      </c>
      <c r="CO46" s="129">
        <f>+'N EERR PIEDEM'!N45</f>
        <v>0</v>
      </c>
      <c r="CP46" s="30" t="str">
        <f>IF(AND(CO4=0,CO46&gt;=0), "",CO46/CO4)</f>
        <v/>
      </c>
      <c r="CQ46" s="47" t="str">
        <f>IF(AND(CO124=0,CO46&gt;=0),"",CO46/CO124)</f>
        <v/>
      </c>
      <c r="CR46" s="30" t="str">
        <f t="shared" si="14"/>
        <v/>
      </c>
      <c r="CS46" s="130">
        <f t="shared" si="36"/>
        <v>41.357968648799776</v>
      </c>
      <c r="CT46" s="30">
        <f>IF(AND(CS4=0,CS46&gt;=0), "",CS46/CS4)</f>
        <v>8.4813552522837725E-4</v>
      </c>
      <c r="CU46" s="47">
        <f>IF(AND(CS124=0,CS46&gt;=0),"",CS46/CS124)</f>
        <v>2.7498122767012209E-3</v>
      </c>
      <c r="CV46" s="131">
        <f t="shared" si="37"/>
        <v>0</v>
      </c>
      <c r="CW46" s="30" t="str">
        <f>IF(AND(CV4=0,CV46&gt;=0), "",CV46/CV4)</f>
        <v/>
      </c>
      <c r="CX46" s="47">
        <f t="shared" si="15"/>
        <v>1</v>
      </c>
    </row>
    <row r="47" spans="1:102" outlineLevel="1" x14ac:dyDescent="0.3">
      <c r="A47" s="29" t="s">
        <v>9</v>
      </c>
      <c r="B47" s="129">
        <f>+'N EERR PIEDEM'!B46</f>
        <v>0</v>
      </c>
      <c r="C47" s="30" t="str">
        <f>IF(AND(B4=0,B47&gt;=0), "",B47/B4)</f>
        <v/>
      </c>
      <c r="D47" s="47" t="str">
        <f>IF(AND(B124=0,B47&gt;=0),"",B47/B124)</f>
        <v/>
      </c>
      <c r="E47" s="129">
        <f>+'N EERR PIEDEM'!C46</f>
        <v>35.229303634579431</v>
      </c>
      <c r="F47" s="30">
        <f>IF(AND(E4=0,E47&gt;=0), "",E47/E4)</f>
        <v>6.5555583423926329E-3</v>
      </c>
      <c r="G47" s="47">
        <f>IF(AND(E124=0,E47&gt;=0),"",E47/E124)</f>
        <v>1.7586581890183386E-2</v>
      </c>
      <c r="H47" s="129">
        <f>+'N EERR PIEDEM'!D46</f>
        <v>0</v>
      </c>
      <c r="I47" s="30">
        <f>IF(AND(H4=0,H47&gt;=0), "",H47/H4)</f>
        <v>0</v>
      </c>
      <c r="J47" s="47">
        <f>IF(AND(H124=0,H47&gt;=0),"",H47/H124)</f>
        <v>0</v>
      </c>
      <c r="K47" s="30">
        <f t="shared" si="19"/>
        <v>-1</v>
      </c>
      <c r="L47" s="130">
        <f t="shared" si="38"/>
        <v>35.229303634579431</v>
      </c>
      <c r="M47" s="30">
        <f>IF(AND(L4=0,L47&gt;=0), "",L47/L4)</f>
        <v>2.4770459516441625E-3</v>
      </c>
      <c r="N47" s="47">
        <f>IF(AND(L124=0,L47&gt;=0),"",L47/L124)</f>
        <v>8.2084738228455963E-3</v>
      </c>
      <c r="O47" s="129">
        <f>+'N EERR PIEDEM'!E46</f>
        <v>0</v>
      </c>
      <c r="P47" s="30">
        <f>IF(AND(O4=0,O47&gt;=0), "",O47/O4)</f>
        <v>0</v>
      </c>
      <c r="Q47" s="47">
        <f>IF(AND(O124=0,O47&gt;=0),"",O47/O124)</f>
        <v>0</v>
      </c>
      <c r="R47" s="30" t="str">
        <f t="shared" si="20"/>
        <v/>
      </c>
      <c r="S47" s="130">
        <f t="shared" si="39"/>
        <v>35.229303634579431</v>
      </c>
      <c r="T47" s="30">
        <f>IF(AND(S4=0,S47&gt;=0), "",S47/S4)</f>
        <v>1.6125329926278019E-3</v>
      </c>
      <c r="U47" s="47">
        <f>IF(AND(S124=0,S47&gt;=0),"",S47/S124)</f>
        <v>5.1142740034164514E-3</v>
      </c>
      <c r="V47" s="131"/>
      <c r="W47" s="30" t="str">
        <f>IF(AND(V4=0,V47&gt;=0), "",V47/V4)</f>
        <v/>
      </c>
      <c r="X47" s="47">
        <f t="shared" si="21"/>
        <v>1</v>
      </c>
      <c r="Y47" s="129">
        <f>+'N EERR PIEDEM'!F46</f>
        <v>38.37426360451537</v>
      </c>
      <c r="Z47" s="30">
        <f>IF(AND(Y4=0,Y47&gt;=0), "",Y47/Y4)</f>
        <v>5.1431375038128091E-3</v>
      </c>
      <c r="AA47" s="47">
        <f>IF(AND(Y124=0,Y47&gt;=0),"",Y47/Y124)</f>
        <v>1.436256623370296E-2</v>
      </c>
      <c r="AB47" s="30">
        <f t="shared" si="22"/>
        <v>1</v>
      </c>
      <c r="AC47" s="130">
        <f t="shared" si="27"/>
        <v>73.603567239094801</v>
      </c>
      <c r="AD47" s="30">
        <f>IF(AND(AC4=0,AC47&gt;=0), "",AC47/AC4)</f>
        <v>2.51134384204013E-3</v>
      </c>
      <c r="AE47" s="47">
        <f>IF(AND(AC124=0,AC47&gt;=0),"",AC47/AC124)</f>
        <v>7.6989148862348341E-3</v>
      </c>
      <c r="AF47" s="129">
        <f>+'N EERR PIEDEM'!G46</f>
        <v>0</v>
      </c>
      <c r="AG47" s="30">
        <f>IF(AND(AF4=0,AF47&gt;=0), "",AF47/AF4)</f>
        <v>0</v>
      </c>
      <c r="AH47" s="47">
        <f>IF(AND(AF124=0,AF47&gt;=0),"",AF47/AF124)</f>
        <v>0</v>
      </c>
      <c r="AI47" s="30">
        <f t="shared" si="4"/>
        <v>-1</v>
      </c>
      <c r="AJ47" s="130">
        <f t="shared" si="16"/>
        <v>73.603567239094801</v>
      </c>
      <c r="AK47" s="30">
        <f>IF(AND(AJ4=0,AJ47&gt;=0), "",AJ47/AJ4)</f>
        <v>1.9235507866842616E-3</v>
      </c>
      <c r="AL47" s="47">
        <f>IF(AND(AJ124=0,AJ47&gt;=0),"",AJ47/AJ124)</f>
        <v>6.0622160730391906E-3</v>
      </c>
      <c r="AM47" s="129">
        <f>+'N EERR PIEDEM'!H46</f>
        <v>0</v>
      </c>
      <c r="AN47" s="30">
        <f>IF(AND(AM4=0,AM47&gt;=0), "",AM47/AM4)</f>
        <v>0</v>
      </c>
      <c r="AO47" s="47">
        <f>IF(AND(AM124=0,AM47&gt;=0),"",AM47/AM124)</f>
        <v>0</v>
      </c>
      <c r="AP47" s="30" t="str">
        <f t="shared" si="5"/>
        <v/>
      </c>
      <c r="AQ47" s="130">
        <f t="shared" si="17"/>
        <v>73.603567239094801</v>
      </c>
      <c r="AR47" s="30">
        <f>IF(AND(AQ4=0,AQ47&gt;=0), "",AQ47/AQ4)</f>
        <v>1.5094019894718274E-3</v>
      </c>
      <c r="AS47" s="47">
        <f>IF(AND(AQ124=0,AQ47&gt;=0),"",AQ47/AQ124)</f>
        <v>4.8937604871689046E-3</v>
      </c>
      <c r="AT47" s="131">
        <f t="shared" si="28"/>
        <v>0</v>
      </c>
      <c r="AU47" s="30" t="str">
        <f>IF(AND(AT4=0,AT47&gt;=0), "",AT47/AT4)</f>
        <v/>
      </c>
      <c r="AV47" s="47">
        <f t="shared" si="23"/>
        <v>1</v>
      </c>
      <c r="AW47" s="131">
        <f t="shared" si="40"/>
        <v>12.2672612065158</v>
      </c>
      <c r="AX47" s="30">
        <f>IF(AND(AW4=0,AW47&gt;=0), "",AW47/AW4)</f>
        <v>1.5094019894718274E-3</v>
      </c>
      <c r="AY47" s="47">
        <f>IF(AND(AW124=0,AW47&gt;=0),"",AW47/AW124)</f>
        <v>4.8937604871689055E-3</v>
      </c>
      <c r="AZ47" s="131">
        <f t="shared" si="29"/>
        <v>0</v>
      </c>
      <c r="BA47" s="30" t="str">
        <f>IF(AND(AZ4=0,AZ47&gt;=0), "",AZ47/AZ4)</f>
        <v/>
      </c>
      <c r="BB47" s="47">
        <f t="shared" si="24"/>
        <v>1</v>
      </c>
      <c r="BC47" s="129">
        <f>+'N EERR PIEDEM'!I46</f>
        <v>0</v>
      </c>
      <c r="BD47" s="30" t="str">
        <f>IF(AND(BC4=0,BC47&gt;=0), "",BC47/BC4)</f>
        <v/>
      </c>
      <c r="BE47" s="47" t="str">
        <f>IF(AND(BC124=0,BC47&gt;=0),"",BC47/BC124)</f>
        <v/>
      </c>
      <c r="BF47" s="30" t="str">
        <f t="shared" si="25"/>
        <v/>
      </c>
      <c r="BG47" s="130">
        <f t="shared" si="30"/>
        <v>73.603567239094801</v>
      </c>
      <c r="BH47" s="30">
        <f>IF(AND(BG4=0,BG47&gt;=0), "",BG47/BG4)</f>
        <v>1.5094019894718274E-3</v>
      </c>
      <c r="BI47" s="47">
        <f>IF(AND(BG124=0,BG47&gt;=0),"",BG47/BG124)</f>
        <v>4.8937604871689046E-3</v>
      </c>
      <c r="BJ47" s="129">
        <f>+'N EERR PIEDEM'!J46</f>
        <v>0</v>
      </c>
      <c r="BK47" s="30" t="str">
        <f>IF(AND(BJ4=0,BJ47&gt;=0), "",BJ47/BJ4)</f>
        <v/>
      </c>
      <c r="BL47" s="47" t="str">
        <f>IF(AND(BJ124=0,BJ47&gt;=0),"",BJ47/BJ124)</f>
        <v/>
      </c>
      <c r="BM47" s="30" t="str">
        <f t="shared" si="9"/>
        <v/>
      </c>
      <c r="BN47" s="130">
        <f t="shared" si="31"/>
        <v>73.603567239094801</v>
      </c>
      <c r="BO47" s="30">
        <f>IF(AND(BN4=0,BN47&gt;=0), "",BN47/BN4)</f>
        <v>1.5094019894718274E-3</v>
      </c>
      <c r="BP47" s="47">
        <f>IF(AND(BN124=0,BN47&gt;=0),"",BN47/BN124)</f>
        <v>4.8937604871689046E-3</v>
      </c>
      <c r="BQ47" s="129">
        <f>+'N EERR PIEDEM'!K46</f>
        <v>0</v>
      </c>
      <c r="BR47" s="30" t="str">
        <f>IF(AND(BQ4=0,BQ47&gt;=0), "",BQ47/BQ4)</f>
        <v/>
      </c>
      <c r="BS47" s="47" t="str">
        <f>IF(AND(BQ124=0,BQ47&gt;=0),"",BQ47/BQ124)</f>
        <v/>
      </c>
      <c r="BT47" s="30" t="str">
        <f t="shared" si="10"/>
        <v/>
      </c>
      <c r="BU47" s="130">
        <f t="shared" si="32"/>
        <v>73.603567239094801</v>
      </c>
      <c r="BV47" s="30">
        <f>IF(AND(BU4=0,BU47&gt;=0), "",BU47/BU4)</f>
        <v>1.5094019894718274E-3</v>
      </c>
      <c r="BW47" s="47">
        <f>IF(AND(BU124=0,BU47&gt;=0),"",BU47/BU124)</f>
        <v>4.8937604871689046E-3</v>
      </c>
      <c r="BX47" s="131">
        <f t="shared" si="33"/>
        <v>0</v>
      </c>
      <c r="BY47" s="30" t="str">
        <f>IF(AND(BX4=0,BX47&gt;=0), "",BX47/BX4)</f>
        <v/>
      </c>
      <c r="BZ47" s="47">
        <f t="shared" si="11"/>
        <v>1</v>
      </c>
      <c r="CA47" s="129">
        <f>+'N EERR PIEDEM'!L46</f>
        <v>0</v>
      </c>
      <c r="CB47" s="30" t="str">
        <f>IF(AND(CA4=0,CA47&gt;=0), "",CA47/CA4)</f>
        <v/>
      </c>
      <c r="CC47" s="47" t="str">
        <f>IF(AND(CA124=0,CA47&gt;=0),"",CA47/CA124)</f>
        <v/>
      </c>
      <c r="CD47" s="30" t="str">
        <f t="shared" si="26"/>
        <v/>
      </c>
      <c r="CE47" s="130">
        <f t="shared" si="34"/>
        <v>73.603567239094801</v>
      </c>
      <c r="CF47" s="30">
        <f>IF(AND(CE4=0,CE47&gt;=0), "",CE47/CE4)</f>
        <v>1.5094019894718274E-3</v>
      </c>
      <c r="CG47" s="47">
        <f>IF(AND(CE124=0,CE47&gt;=0),"",CE47/CE124)</f>
        <v>4.8937604871689046E-3</v>
      </c>
      <c r="CH47" s="129">
        <f>+'N EERR PIEDEM'!M46</f>
        <v>0</v>
      </c>
      <c r="CI47" s="30" t="str">
        <f>IF(AND(CH4=0,CH47&gt;=0), "",CH47/CH4)</f>
        <v/>
      </c>
      <c r="CJ47" s="47" t="str">
        <f>IF(AND(CH124=0,CH47&gt;=0),"",CH47/CH124)</f>
        <v/>
      </c>
      <c r="CK47" s="30" t="str">
        <f t="shared" si="13"/>
        <v/>
      </c>
      <c r="CL47" s="130">
        <f t="shared" si="35"/>
        <v>73.603567239094801</v>
      </c>
      <c r="CM47" s="30">
        <f>IF(AND(CL4=0,CL47&gt;=0), "",CL47/CL4)</f>
        <v>1.5094019894718274E-3</v>
      </c>
      <c r="CN47" s="47">
        <f>IF(AND(CL124=0,CL47&gt;=0),"",CL47/CL124)</f>
        <v>4.8937604871689046E-3</v>
      </c>
      <c r="CO47" s="129">
        <f>+'N EERR PIEDEM'!N46</f>
        <v>0</v>
      </c>
      <c r="CP47" s="30" t="str">
        <f>IF(AND(CO4=0,CO47&gt;=0), "",CO47/CO4)</f>
        <v/>
      </c>
      <c r="CQ47" s="47" t="str">
        <f>IF(AND(CO124=0,CO47&gt;=0),"",CO47/CO124)</f>
        <v/>
      </c>
      <c r="CR47" s="30" t="str">
        <f t="shared" si="14"/>
        <v/>
      </c>
      <c r="CS47" s="130">
        <f t="shared" si="36"/>
        <v>73.603567239094801</v>
      </c>
      <c r="CT47" s="30">
        <f>IF(AND(CS4=0,CS47&gt;=0), "",CS47/CS4)</f>
        <v>1.5094019894718274E-3</v>
      </c>
      <c r="CU47" s="47">
        <f>IF(AND(CS124=0,CS47&gt;=0),"",CS47/CS124)</f>
        <v>4.8937604871689046E-3</v>
      </c>
      <c r="CV47" s="131">
        <f t="shared" si="37"/>
        <v>0</v>
      </c>
      <c r="CW47" s="30" t="str">
        <f>IF(AND(CV4=0,CV47&gt;=0), "",CV47/CV4)</f>
        <v/>
      </c>
      <c r="CX47" s="47">
        <f t="shared" si="15"/>
        <v>1</v>
      </c>
    </row>
    <row r="48" spans="1:102" outlineLevel="1" x14ac:dyDescent="0.3">
      <c r="A48" s="29" t="s">
        <v>10</v>
      </c>
      <c r="B48" s="129">
        <f>+'N EERR PIEDEM'!B47</f>
        <v>0</v>
      </c>
      <c r="C48" s="30" t="str">
        <f>IF(AND(B4=0,B48&gt;=0), "",B48/B4)</f>
        <v/>
      </c>
      <c r="D48" s="47" t="str">
        <f>IF(AND(B124=0,B48&gt;=0),"",B48/B124)</f>
        <v/>
      </c>
      <c r="E48" s="129">
        <f>+'N EERR PIEDEM'!C47</f>
        <v>23.83231924308912</v>
      </c>
      <c r="F48" s="30">
        <f>IF(AND(E4=0,E48&gt;=0), "",E48/E4)</f>
        <v>4.4347785256602474E-3</v>
      </c>
      <c r="G48" s="47">
        <f>IF(AND(E124=0,E48&gt;=0),"",E48/E124)</f>
        <v>1.1897170558607997E-2</v>
      </c>
      <c r="H48" s="129">
        <f>+'N EERR PIEDEM'!D47</f>
        <v>4.9210732332218354</v>
      </c>
      <c r="I48" s="30">
        <f>IF(AND(H4=0,H48&gt;=0), "",H48/H4)</f>
        <v>5.5615741693502453E-4</v>
      </c>
      <c r="J48" s="47">
        <f>IF(AND(H124=0,H48&gt;=0),"",H48/H124)</f>
        <v>2.1502274042110438E-3</v>
      </c>
      <c r="K48" s="30">
        <f t="shared" si="19"/>
        <v>-0.79351261692045161</v>
      </c>
      <c r="L48" s="130">
        <f t="shared" si="38"/>
        <v>28.753392476310957</v>
      </c>
      <c r="M48" s="30">
        <f>IF(AND(L4=0,L48&gt;=0), "",L48/L4)</f>
        <v>2.0217111064202856E-3</v>
      </c>
      <c r="N48" s="47">
        <f>IF(AND(L124=0,L48&gt;=0),"",L48/L124)</f>
        <v>6.6995780532016084E-3</v>
      </c>
      <c r="O48" s="129">
        <f>+'N EERR PIEDEM'!E47</f>
        <v>4.9349864735899809</v>
      </c>
      <c r="P48" s="30">
        <f>IF(AND(O4=0,O48&gt;=0), "",O48/O4)</f>
        <v>6.4722170407518586E-4</v>
      </c>
      <c r="Q48" s="47">
        <f>IF(AND(O124=0,O48&gt;=0),"",O48/O124)</f>
        <v>1.9005528952834279E-3</v>
      </c>
      <c r="R48" s="30">
        <f t="shared" si="20"/>
        <v>2.8272776503747393E-3</v>
      </c>
      <c r="S48" s="130">
        <f t="shared" si="39"/>
        <v>33.688378949900937</v>
      </c>
      <c r="T48" s="30">
        <f>IF(AND(S4=0,S48&gt;=0), "",S48/S4)</f>
        <v>1.5420010309696182E-3</v>
      </c>
      <c r="U48" s="47">
        <f>IF(AND(S124=0,S48&gt;=0),"",S48/S124)</f>
        <v>4.8905763925349644E-3</v>
      </c>
      <c r="V48" s="131"/>
      <c r="W48" s="30" t="str">
        <f>IF(AND(V4=0,V48&gt;=0), "",V48/V4)</f>
        <v/>
      </c>
      <c r="X48" s="47">
        <f t="shared" si="21"/>
        <v>1</v>
      </c>
      <c r="Y48" s="129">
        <f>+'N EERR PIEDEM'!F47</f>
        <v>31.850115064227325</v>
      </c>
      <c r="Z48" s="30">
        <f>IF(AND(Y4=0,Y48&gt;=0), "",Y48/Y4)</f>
        <v>4.2687339352176119E-3</v>
      </c>
      <c r="AA48" s="47">
        <f>IF(AND(Y124=0,Y48&gt;=0),"",Y48/Y124)</f>
        <v>1.1920733955327258E-2</v>
      </c>
      <c r="AB48" s="30">
        <f t="shared" si="22"/>
        <v>5.4539417148711653</v>
      </c>
      <c r="AC48" s="130">
        <f t="shared" si="27"/>
        <v>65.538494014128261</v>
      </c>
      <c r="AD48" s="30">
        <f>IF(AND(AC4=0,AC48&gt;=0), "",AC48/AC4)</f>
        <v>2.2361646253409103E-3</v>
      </c>
      <c r="AE48" s="47">
        <f>IF(AND(AC124=0,AC48&gt;=0),"",AC48/AC124)</f>
        <v>6.855310226306228E-3</v>
      </c>
      <c r="AF48" s="129">
        <f>+'N EERR PIEDEM'!G47</f>
        <v>2.2898315493946306</v>
      </c>
      <c r="AG48" s="30">
        <f>IF(AND(AF4=0,AF48&gt;=0), "",AF48/AF4)</f>
        <v>2.5567605501722801E-4</v>
      </c>
      <c r="AH48" s="47">
        <f>IF(AND(AF124=0,AF48&gt;=0),"",AF48/AF124)</f>
        <v>8.8714954514227046E-4</v>
      </c>
      <c r="AI48" s="30">
        <f t="shared" si="4"/>
        <v>-0.92810601956140271</v>
      </c>
      <c r="AJ48" s="130">
        <f t="shared" si="16"/>
        <v>67.828325563522895</v>
      </c>
      <c r="AK48" s="30">
        <f>IF(AND(AJ4=0,AJ48&gt;=0), "",AJ48/AJ4)</f>
        <v>1.7726210004654558E-3</v>
      </c>
      <c r="AL48" s="47">
        <f>IF(AND(AJ124=0,AJ48&gt;=0),"",AJ48/AJ124)</f>
        <v>5.5865494141446783E-3</v>
      </c>
      <c r="AM48" s="129">
        <f>+'N EERR PIEDEM'!H47</f>
        <v>2.7864305129210667</v>
      </c>
      <c r="AN48" s="30">
        <f>IF(AND(AM4=0,AM48&gt;=0), "",AM48/AM4)</f>
        <v>2.6540037063049082E-4</v>
      </c>
      <c r="AO48" s="47">
        <f>IF(AND(AM124=0,AM48&gt;=0),"",AM48/AM124)</f>
        <v>9.6119447709354345E-4</v>
      </c>
      <c r="AP48" s="30">
        <f t="shared" si="5"/>
        <v>0.21687139547785661</v>
      </c>
      <c r="AQ48" s="130">
        <f t="shared" si="17"/>
        <v>70.614756076443967</v>
      </c>
      <c r="AR48" s="30">
        <f>IF(AND(AQ4=0,AQ48&gt;=0), "",AQ48/AQ4)</f>
        <v>1.4481098852398933E-3</v>
      </c>
      <c r="AS48" s="47">
        <f>IF(AND(AQ124=0,AQ48&gt;=0),"",AQ48/AQ124)</f>
        <v>4.695040146293618E-3</v>
      </c>
      <c r="AT48" s="131">
        <f t="shared" si="28"/>
        <v>0</v>
      </c>
      <c r="AU48" s="30" t="str">
        <f>IF(AND(AT4=0,AT48&gt;=0), "",AT48/AT4)</f>
        <v/>
      </c>
      <c r="AV48" s="47">
        <f t="shared" si="23"/>
        <v>1</v>
      </c>
      <c r="AW48" s="131">
        <f t="shared" si="40"/>
        <v>11.769126012740662</v>
      </c>
      <c r="AX48" s="30">
        <f>IF(AND(AW4=0,AW48&gt;=0), "",AW48/AW4)</f>
        <v>1.4481098852398933E-3</v>
      </c>
      <c r="AY48" s="47">
        <f>IF(AND(AW124=0,AW48&gt;=0),"",AW48/AW124)</f>
        <v>4.6950401462936189E-3</v>
      </c>
      <c r="AZ48" s="131">
        <f t="shared" si="29"/>
        <v>0</v>
      </c>
      <c r="BA48" s="30" t="str">
        <f>IF(AND(AZ4=0,AZ48&gt;=0), "",AZ48/AZ4)</f>
        <v/>
      </c>
      <c r="BB48" s="47">
        <f t="shared" si="24"/>
        <v>1</v>
      </c>
      <c r="BC48" s="129">
        <f>+'N EERR PIEDEM'!I47</f>
        <v>0</v>
      </c>
      <c r="BD48" s="30" t="str">
        <f>IF(AND(BC4=0,BC48&gt;=0), "",BC48/BC4)</f>
        <v/>
      </c>
      <c r="BE48" s="47" t="str">
        <f>IF(AND(BC124=0,BC48&gt;=0),"",BC48/BC124)</f>
        <v/>
      </c>
      <c r="BF48" s="30">
        <f t="shared" si="25"/>
        <v>-1</v>
      </c>
      <c r="BG48" s="130">
        <f t="shared" si="30"/>
        <v>70.614756076443967</v>
      </c>
      <c r="BH48" s="30">
        <f>IF(AND(BG4=0,BG48&gt;=0), "",BG48/BG4)</f>
        <v>1.4481098852398933E-3</v>
      </c>
      <c r="BI48" s="47">
        <f>IF(AND(BG124=0,BG48&gt;=0),"",BG48/BG124)</f>
        <v>4.695040146293618E-3</v>
      </c>
      <c r="BJ48" s="129">
        <f>+'N EERR PIEDEM'!J47</f>
        <v>0</v>
      </c>
      <c r="BK48" s="30" t="str">
        <f>IF(AND(BJ4=0,BJ48&gt;=0), "",BJ48/BJ4)</f>
        <v/>
      </c>
      <c r="BL48" s="47" t="str">
        <f>IF(AND(BJ124=0,BJ48&gt;=0),"",BJ48/BJ124)</f>
        <v/>
      </c>
      <c r="BM48" s="30" t="str">
        <f t="shared" si="9"/>
        <v/>
      </c>
      <c r="BN48" s="130">
        <f t="shared" si="31"/>
        <v>70.614756076443967</v>
      </c>
      <c r="BO48" s="30">
        <f>IF(AND(BN4=0,BN48&gt;=0), "",BN48/BN4)</f>
        <v>1.4481098852398933E-3</v>
      </c>
      <c r="BP48" s="47">
        <f>IF(AND(BN124=0,BN48&gt;=0),"",BN48/BN124)</f>
        <v>4.695040146293618E-3</v>
      </c>
      <c r="BQ48" s="129">
        <f>+'N EERR PIEDEM'!K47</f>
        <v>0</v>
      </c>
      <c r="BR48" s="30" t="str">
        <f>IF(AND(BQ4=0,BQ48&gt;=0), "",BQ48/BQ4)</f>
        <v/>
      </c>
      <c r="BS48" s="47" t="str">
        <f>IF(AND(BQ124=0,BQ48&gt;=0),"",BQ48/BQ124)</f>
        <v/>
      </c>
      <c r="BT48" s="30" t="str">
        <f t="shared" si="10"/>
        <v/>
      </c>
      <c r="BU48" s="130">
        <f t="shared" si="32"/>
        <v>70.614756076443967</v>
      </c>
      <c r="BV48" s="30">
        <f>IF(AND(BU4=0,BU48&gt;=0), "",BU48/BU4)</f>
        <v>1.4481098852398933E-3</v>
      </c>
      <c r="BW48" s="47">
        <f>IF(AND(BU124=0,BU48&gt;=0),"",BU48/BU124)</f>
        <v>4.695040146293618E-3</v>
      </c>
      <c r="BX48" s="131">
        <f t="shared" si="33"/>
        <v>0</v>
      </c>
      <c r="BY48" s="30" t="str">
        <f>IF(AND(BX4=0,BX48&gt;=0), "",BX48/BX4)</f>
        <v/>
      </c>
      <c r="BZ48" s="47">
        <f t="shared" si="11"/>
        <v>1</v>
      </c>
      <c r="CA48" s="129">
        <f>+'N EERR PIEDEM'!L47</f>
        <v>0</v>
      </c>
      <c r="CB48" s="30" t="str">
        <f>IF(AND(CA4=0,CA48&gt;=0), "",CA48/CA4)</f>
        <v/>
      </c>
      <c r="CC48" s="47" t="str">
        <f>IF(AND(CA124=0,CA48&gt;=0),"",CA48/CA124)</f>
        <v/>
      </c>
      <c r="CD48" s="30" t="str">
        <f t="shared" si="26"/>
        <v/>
      </c>
      <c r="CE48" s="130">
        <f t="shared" si="34"/>
        <v>70.614756076443967</v>
      </c>
      <c r="CF48" s="30">
        <f>IF(AND(CE4=0,CE48&gt;=0), "",CE48/CE4)</f>
        <v>1.4481098852398933E-3</v>
      </c>
      <c r="CG48" s="47">
        <f>IF(AND(CE124=0,CE48&gt;=0),"",CE48/CE124)</f>
        <v>4.695040146293618E-3</v>
      </c>
      <c r="CH48" s="129">
        <f>+'N EERR PIEDEM'!M47</f>
        <v>0</v>
      </c>
      <c r="CI48" s="30" t="str">
        <f>IF(AND(CH4=0,CH48&gt;=0), "",CH48/CH4)</f>
        <v/>
      </c>
      <c r="CJ48" s="47" t="str">
        <f>IF(AND(CH124=0,CH48&gt;=0),"",CH48/CH124)</f>
        <v/>
      </c>
      <c r="CK48" s="30" t="str">
        <f t="shared" si="13"/>
        <v/>
      </c>
      <c r="CL48" s="130">
        <f t="shared" si="35"/>
        <v>70.614756076443967</v>
      </c>
      <c r="CM48" s="30">
        <f>IF(AND(CL4=0,CL48&gt;=0), "",CL48/CL4)</f>
        <v>1.4481098852398933E-3</v>
      </c>
      <c r="CN48" s="47">
        <f>IF(AND(CL124=0,CL48&gt;=0),"",CL48/CL124)</f>
        <v>4.695040146293618E-3</v>
      </c>
      <c r="CO48" s="129">
        <f>+'N EERR PIEDEM'!N47</f>
        <v>0</v>
      </c>
      <c r="CP48" s="30" t="str">
        <f>IF(AND(CO4=0,CO48&gt;=0), "",CO48/CO4)</f>
        <v/>
      </c>
      <c r="CQ48" s="47" t="str">
        <f>IF(AND(CO124=0,CO48&gt;=0),"",CO48/CO124)</f>
        <v/>
      </c>
      <c r="CR48" s="30" t="str">
        <f t="shared" si="14"/>
        <v/>
      </c>
      <c r="CS48" s="130">
        <f t="shared" si="36"/>
        <v>70.614756076443967</v>
      </c>
      <c r="CT48" s="30">
        <f>IF(AND(CS4=0,CS48&gt;=0), "",CS48/CS4)</f>
        <v>1.4481098852398933E-3</v>
      </c>
      <c r="CU48" s="47">
        <f>IF(AND(CS124=0,CS48&gt;=0),"",CS48/CS124)</f>
        <v>4.695040146293618E-3</v>
      </c>
      <c r="CV48" s="131">
        <f t="shared" si="37"/>
        <v>0</v>
      </c>
      <c r="CW48" s="30" t="str">
        <f>IF(AND(CV4=0,CV48&gt;=0), "",CV48/CV4)</f>
        <v/>
      </c>
      <c r="CX48" s="47">
        <f t="shared" si="15"/>
        <v>1</v>
      </c>
    </row>
    <row r="49" spans="1:102" outlineLevel="1" x14ac:dyDescent="0.3">
      <c r="A49" s="29" t="s">
        <v>11</v>
      </c>
      <c r="B49" s="129">
        <f>+'N EERR PIEDEM'!B48</f>
        <v>0</v>
      </c>
      <c r="C49" s="30" t="str">
        <f>IF(AND(B4=0,B49&gt;=0), "",B49/B4)</f>
        <v/>
      </c>
      <c r="D49" s="47" t="str">
        <f>IF(AND(B124=0,B49&gt;=0),"",B49/B124)</f>
        <v/>
      </c>
      <c r="E49" s="129">
        <f>+'N EERR PIEDEM'!C48</f>
        <v>0</v>
      </c>
      <c r="F49" s="30">
        <f>IF(AND(E4=0,E49&gt;=0), "",E49/E4)</f>
        <v>0</v>
      </c>
      <c r="G49" s="47">
        <f>IF(AND(E124=0,E49&gt;=0),"",E49/E124)</f>
        <v>0</v>
      </c>
      <c r="H49" s="129">
        <f>+'N EERR PIEDEM'!D48</f>
        <v>0</v>
      </c>
      <c r="I49" s="30">
        <f>IF(AND(H4=0,H49&gt;=0), "",H49/H4)</f>
        <v>0</v>
      </c>
      <c r="J49" s="47">
        <f>IF(AND(H124=0,H49&gt;=0),"",H49/H124)</f>
        <v>0</v>
      </c>
      <c r="K49" s="30" t="str">
        <f t="shared" si="19"/>
        <v/>
      </c>
      <c r="L49" s="130">
        <f t="shared" si="38"/>
        <v>0</v>
      </c>
      <c r="M49" s="30">
        <f>IF(AND(L4=0,L49&gt;=0), "",L49/L4)</f>
        <v>0</v>
      </c>
      <c r="N49" s="47">
        <f>IF(AND(L124=0,L49&gt;=0),"",L49/L124)</f>
        <v>0</v>
      </c>
      <c r="O49" s="129">
        <f>+'N EERR PIEDEM'!E48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PIEDEM'!F48</f>
        <v>0</v>
      </c>
      <c r="Z49" s="30">
        <f>IF(AND(Y4=0,Y49&gt;=0), "",Y49/Y4)</f>
        <v>0</v>
      </c>
      <c r="AA49" s="47">
        <f>IF(AND(Y124=0,Y49&gt;=0),"",Y49/Y124)</f>
        <v>0</v>
      </c>
      <c r="AB49" s="30" t="str">
        <f t="shared" si="22"/>
        <v/>
      </c>
      <c r="AC49" s="130">
        <f t="shared" si="27"/>
        <v>0</v>
      </c>
      <c r="AD49" s="30">
        <f>IF(AND(AC4=0,AC49&gt;=0), "",AC49/AC4)</f>
        <v>0</v>
      </c>
      <c r="AE49" s="47">
        <f>IF(AND(AC124=0,AC49&gt;=0),"",AC49/AC124)</f>
        <v>0</v>
      </c>
      <c r="AF49" s="129">
        <f>+'N EERR PIEDEM'!G48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PIEDEM'!H48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PIEDEM'!I48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PIEDEM'!J48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PIEDEM'!K48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PIEDEM'!L48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PIEDEM'!M48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PIEDEM'!N48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PIEDEM'!B49</f>
        <v>0</v>
      </c>
      <c r="C50" s="30" t="str">
        <f>IF(AND(B4=0,B50&gt;=0), "",B50/B4)</f>
        <v/>
      </c>
      <c r="D50" s="47" t="str">
        <f>IF(AND(B124=0,B50&gt;=0),"",B50/B124)</f>
        <v/>
      </c>
      <c r="E50" s="129">
        <f>+'N EERR PIEDEM'!C49</f>
        <v>0</v>
      </c>
      <c r="F50" s="30">
        <f>IF(AND(E4=0,E50&gt;=0), "",E50/E4)</f>
        <v>0</v>
      </c>
      <c r="G50" s="47">
        <f>IF(AND(E124=0,E50&gt;=0),"",E50/E124)</f>
        <v>0</v>
      </c>
      <c r="H50" s="129">
        <f>+'N EERR PIEDEM'!D49</f>
        <v>0</v>
      </c>
      <c r="I50" s="30">
        <f>IF(AND(H4=0,H50&gt;=0), "",H50/H4)</f>
        <v>0</v>
      </c>
      <c r="J50" s="47">
        <f>IF(AND(H124=0,H50&gt;=0),"",H50/H124)</f>
        <v>0</v>
      </c>
      <c r="K50" s="30" t="str">
        <f t="shared" si="19"/>
        <v/>
      </c>
      <c r="L50" s="130">
        <f t="shared" si="38"/>
        <v>0</v>
      </c>
      <c r="M50" s="30">
        <f>IF(AND(L4=0,L50&gt;=0), "",L50/L4)</f>
        <v>0</v>
      </c>
      <c r="N50" s="47">
        <f>IF(AND(L124=0,L50&gt;=0),"",L50/L124)</f>
        <v>0</v>
      </c>
      <c r="O50" s="129">
        <f>+'N EERR PIEDEM'!E49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PIEDEM'!F49</f>
        <v>0</v>
      </c>
      <c r="Z50" s="30">
        <f>IF(AND(Y4=0,Y50&gt;=0), "",Y50/Y4)</f>
        <v>0</v>
      </c>
      <c r="AA50" s="47">
        <f>IF(AND(Y124=0,Y50&gt;=0),"",Y50/Y124)</f>
        <v>0</v>
      </c>
      <c r="AB50" s="30" t="str">
        <f t="shared" si="22"/>
        <v/>
      </c>
      <c r="AC50" s="130">
        <f t="shared" si="27"/>
        <v>0</v>
      </c>
      <c r="AD50" s="30">
        <f>IF(AND(AC4=0,AC50&gt;=0), "",AC50/AC4)</f>
        <v>0</v>
      </c>
      <c r="AE50" s="47">
        <f>IF(AND(AC124=0,AC50&gt;=0),"",AC50/AC124)</f>
        <v>0</v>
      </c>
      <c r="AF50" s="129">
        <f>+'N EERR PIEDEM'!G49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PIEDEM'!H49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PIEDEM'!I49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PIEDEM'!J49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PIEDEM'!K49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PIEDEM'!L49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PIEDEM'!M49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PIEDEM'!N49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PIEDEM'!B50</f>
        <v>0</v>
      </c>
      <c r="C51" s="30" t="str">
        <f>IF(AND(B4=0,B51&gt;=0), "",B51/B4)</f>
        <v/>
      </c>
      <c r="D51" s="47" t="str">
        <f>IF(AND(B124=0,B51&gt;=0),"",B51/B124)</f>
        <v/>
      </c>
      <c r="E51" s="129">
        <f>+'N EERR PIEDEM'!C50</f>
        <v>0</v>
      </c>
      <c r="F51" s="30">
        <f>IF(AND(E4=0,E51&gt;=0), "",E51/E4)</f>
        <v>0</v>
      </c>
      <c r="G51" s="47">
        <f>IF(AND(E124=0,E51&gt;=0),"",E51/E124)</f>
        <v>0</v>
      </c>
      <c r="H51" s="129">
        <f>+'N EERR PIEDEM'!D50</f>
        <v>0</v>
      </c>
      <c r="I51" s="30">
        <f>IF(AND(H4=0,H51&gt;=0), "",H51/H4)</f>
        <v>0</v>
      </c>
      <c r="J51" s="47">
        <f>IF(AND(H124=0,H51&gt;=0),"",H51/H124)</f>
        <v>0</v>
      </c>
      <c r="K51" s="30" t="str">
        <f t="shared" si="19"/>
        <v/>
      </c>
      <c r="L51" s="130">
        <f t="shared" si="38"/>
        <v>0</v>
      </c>
      <c r="M51" s="30">
        <f>IF(AND(L4=0,L51&gt;=0), "",L51/L4)</f>
        <v>0</v>
      </c>
      <c r="N51" s="47">
        <f>IF(AND(L124=0,L51&gt;=0),"",L51/L124)</f>
        <v>0</v>
      </c>
      <c r="O51" s="129">
        <f>+'N EERR PIEDEM'!E50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PIEDEM'!F50</f>
        <v>0</v>
      </c>
      <c r="Z51" s="30">
        <f>IF(AND(Y4=0,Y51&gt;=0), "",Y51/Y4)</f>
        <v>0</v>
      </c>
      <c r="AA51" s="47">
        <f>IF(AND(Y124=0,Y51&gt;=0),"",Y51/Y124)</f>
        <v>0</v>
      </c>
      <c r="AB51" s="30" t="str">
        <f t="shared" si="22"/>
        <v/>
      </c>
      <c r="AC51" s="130">
        <f t="shared" si="27"/>
        <v>0</v>
      </c>
      <c r="AD51" s="30">
        <f>IF(AND(AC4=0,AC51&gt;=0), "",AC51/AC4)</f>
        <v>0</v>
      </c>
      <c r="AE51" s="47">
        <f>IF(AND(AC124=0,AC51&gt;=0),"",AC51/AC124)</f>
        <v>0</v>
      </c>
      <c r="AF51" s="129">
        <f>+'N EERR PIEDEM'!G50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PIEDEM'!H50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PIEDEM'!I50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PIEDEM'!J50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PIEDEM'!K50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PIEDEM'!L50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PIEDEM'!M50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PIEDEM'!N50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PIEDEM'!B51</f>
        <v>0</v>
      </c>
      <c r="C52" s="30" t="str">
        <f>IF(AND(B4=0,B52&gt;=0), "",B52/B4)</f>
        <v/>
      </c>
      <c r="D52" s="47" t="str">
        <f>IF(AND(B124=0,B52&gt;=0),"",B52/B124)</f>
        <v/>
      </c>
      <c r="E52" s="129">
        <f>+'N EERR PIEDEM'!C51</f>
        <v>0</v>
      </c>
      <c r="F52" s="30">
        <f>IF(AND(E4=0,E52&gt;=0), "",E52/E4)</f>
        <v>0</v>
      </c>
      <c r="G52" s="47">
        <f>IF(AND(E124=0,E52&gt;=0),"",E52/E124)</f>
        <v>0</v>
      </c>
      <c r="H52" s="129">
        <f>+'N EERR PIEDEM'!D51</f>
        <v>0</v>
      </c>
      <c r="I52" s="30">
        <f>IF(AND(H4=0,H52&gt;=0), "",H52/H4)</f>
        <v>0</v>
      </c>
      <c r="J52" s="47">
        <f>IF(AND(H124=0,H52&gt;=0),"",H52/H124)</f>
        <v>0</v>
      </c>
      <c r="K52" s="30" t="str">
        <f t="shared" si="19"/>
        <v/>
      </c>
      <c r="L52" s="130">
        <f t="shared" si="38"/>
        <v>0</v>
      </c>
      <c r="M52" s="30">
        <f>IF(AND(L4=0,L52&gt;=0), "",L52/L4)</f>
        <v>0</v>
      </c>
      <c r="N52" s="47">
        <f>IF(AND(L124=0,L52&gt;=0),"",L52/L124)</f>
        <v>0</v>
      </c>
      <c r="O52" s="129">
        <f>+'N EERR PIEDEM'!E51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PIEDEM'!F51</f>
        <v>0</v>
      </c>
      <c r="Z52" s="30">
        <f>IF(AND(Y4=0,Y52&gt;=0), "",Y52/Y4)</f>
        <v>0</v>
      </c>
      <c r="AA52" s="47">
        <f>IF(AND(Y124=0,Y52&gt;=0),"",Y52/Y124)</f>
        <v>0</v>
      </c>
      <c r="AB52" s="30" t="str">
        <f t="shared" si="22"/>
        <v/>
      </c>
      <c r="AC52" s="130">
        <f t="shared" si="27"/>
        <v>0</v>
      </c>
      <c r="AD52" s="30">
        <f>IF(AND(AC4=0,AC52&gt;=0), "",AC52/AC4)</f>
        <v>0</v>
      </c>
      <c r="AE52" s="47">
        <f>IF(AND(AC124=0,AC52&gt;=0),"",AC52/AC124)</f>
        <v>0</v>
      </c>
      <c r="AF52" s="129">
        <f>+'N EERR PIEDEM'!G51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PIEDEM'!H51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PIEDEM'!I51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PIEDEM'!J51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PIEDEM'!K51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PIEDEM'!L51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PIEDEM'!M51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PIEDEM'!N51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PIEDEM'!B52</f>
        <v>0</v>
      </c>
      <c r="C53" s="30" t="str">
        <f>IF(AND(B4=0,B53&gt;=0), "",B53/B4)</f>
        <v/>
      </c>
      <c r="D53" s="47" t="str">
        <f>IF(AND(B124=0,B53&gt;=0),"",B53/B124)</f>
        <v/>
      </c>
      <c r="E53" s="129">
        <f>+'N EERR PIEDEM'!C52</f>
        <v>0</v>
      </c>
      <c r="F53" s="30">
        <f>IF(AND(E4=0,E53&gt;=0), "",E53/E4)</f>
        <v>0</v>
      </c>
      <c r="G53" s="47">
        <f>IF(AND(E124=0,E53&gt;=0),"",E53/E124)</f>
        <v>0</v>
      </c>
      <c r="H53" s="129">
        <f>+'N EERR PIEDEM'!D52</f>
        <v>0</v>
      </c>
      <c r="I53" s="30">
        <f>IF(AND(H4=0,H53&gt;=0), "",H53/H4)</f>
        <v>0</v>
      </c>
      <c r="J53" s="47">
        <f>IF(AND(H124=0,H53&gt;=0),"",H53/H124)</f>
        <v>0</v>
      </c>
      <c r="K53" s="30" t="str">
        <f t="shared" si="19"/>
        <v/>
      </c>
      <c r="L53" s="130">
        <f t="shared" si="38"/>
        <v>0</v>
      </c>
      <c r="M53" s="30">
        <f>IF(AND(L4=0,L53&gt;=0), "",L53/L4)</f>
        <v>0</v>
      </c>
      <c r="N53" s="47">
        <f>IF(AND(L124=0,L53&gt;=0),"",L53/L124)</f>
        <v>0</v>
      </c>
      <c r="O53" s="129">
        <f>+'N EERR PIEDEM'!E52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PIEDEM'!F52</f>
        <v>0</v>
      </c>
      <c r="Z53" s="30">
        <f>IF(AND(Y4=0,Y53&gt;=0), "",Y53/Y4)</f>
        <v>0</v>
      </c>
      <c r="AA53" s="47">
        <f>IF(AND(Y124=0,Y53&gt;=0),"",Y53/Y124)</f>
        <v>0</v>
      </c>
      <c r="AB53" s="30" t="str">
        <f t="shared" si="22"/>
        <v/>
      </c>
      <c r="AC53" s="130">
        <f t="shared" si="27"/>
        <v>0</v>
      </c>
      <c r="AD53" s="30">
        <f>IF(AND(AC4=0,AC53&gt;=0), "",AC53/AC4)</f>
        <v>0</v>
      </c>
      <c r="AE53" s="47">
        <f>IF(AND(AC124=0,AC53&gt;=0),"",AC53/AC124)</f>
        <v>0</v>
      </c>
      <c r="AF53" s="129">
        <f>+'N EERR PIEDEM'!G52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PIEDEM'!H52</f>
        <v>2.4281751612597864</v>
      </c>
      <c r="AN53" s="30">
        <f>IF(AND(AM4=0,AM53&gt;=0), "",AM53/AM4)</f>
        <v>2.3127746583514197E-4</v>
      </c>
      <c r="AO53" s="47">
        <f>IF(AND(AM124=0,AM53&gt;=0),"",AM53/AM124)</f>
        <v>8.3761233003865922E-4</v>
      </c>
      <c r="AP53" s="30">
        <f t="shared" si="5"/>
        <v>1</v>
      </c>
      <c r="AQ53" s="130">
        <f t="shared" si="17"/>
        <v>2.4281751612597864</v>
      </c>
      <c r="AR53" s="30">
        <f>IF(AND(AQ4=0,AQ53&gt;=0), "",AQ53/AQ4)</f>
        <v>4.9795037885675601E-5</v>
      </c>
      <c r="AS53" s="47">
        <f>IF(AND(AQ124=0,AQ53&gt;=0),"",AQ53/AQ124)</f>
        <v>1.6144472483918518E-4</v>
      </c>
      <c r="AT53" s="131">
        <f t="shared" si="28"/>
        <v>0</v>
      </c>
      <c r="AU53" s="30" t="str">
        <f>IF(AND(AT4=0,AT53&gt;=0), "",AT53/AT4)</f>
        <v/>
      </c>
      <c r="AV53" s="47">
        <f t="shared" si="23"/>
        <v>1</v>
      </c>
      <c r="AW53" s="131">
        <f t="shared" si="40"/>
        <v>0.4046958602099644</v>
      </c>
      <c r="AX53" s="30">
        <f>IF(AND(AW4=0,AW53&gt;=0), "",AW53/AW4)</f>
        <v>4.9795037885675601E-5</v>
      </c>
      <c r="AY53" s="47">
        <f>IF(AND(AW124=0,AW53&gt;=0),"",AW53/AW124)</f>
        <v>1.6144472483918521E-4</v>
      </c>
      <c r="AZ53" s="131">
        <f t="shared" si="29"/>
        <v>0</v>
      </c>
      <c r="BA53" s="30" t="str">
        <f>IF(AND(AZ4=0,AZ53&gt;=0), "",AZ53/AZ4)</f>
        <v/>
      </c>
      <c r="BB53" s="47">
        <f t="shared" si="24"/>
        <v>1</v>
      </c>
      <c r="BC53" s="129">
        <f>+'N EERR PIEDEM'!I52</f>
        <v>0</v>
      </c>
      <c r="BD53" s="30" t="str">
        <f>IF(AND(BC4=0,BC53&gt;=0), "",BC53/BC4)</f>
        <v/>
      </c>
      <c r="BE53" s="47" t="str">
        <f>IF(AND(BC124=0,BC53&gt;=0),"",BC53/BC124)</f>
        <v/>
      </c>
      <c r="BF53" s="30">
        <f t="shared" si="25"/>
        <v>-1</v>
      </c>
      <c r="BG53" s="130">
        <f t="shared" si="30"/>
        <v>2.4281751612597864</v>
      </c>
      <c r="BH53" s="30">
        <f>IF(AND(BG4=0,BG53&gt;=0), "",BG53/BG4)</f>
        <v>4.9795037885675601E-5</v>
      </c>
      <c r="BI53" s="47">
        <f>IF(AND(BG124=0,BG53&gt;=0),"",BG53/BG124)</f>
        <v>1.6144472483918518E-4</v>
      </c>
      <c r="BJ53" s="129">
        <f>+'N EERR PIEDEM'!J52</f>
        <v>0</v>
      </c>
      <c r="BK53" s="30" t="str">
        <f>IF(AND(BJ4=0,BJ53&gt;=0), "",BJ53/BJ4)</f>
        <v/>
      </c>
      <c r="BL53" s="47" t="str">
        <f>IF(AND(BJ124=0,BJ53&gt;=0),"",BJ53/BJ124)</f>
        <v/>
      </c>
      <c r="BM53" s="30" t="str">
        <f t="shared" si="9"/>
        <v/>
      </c>
      <c r="BN53" s="130">
        <f t="shared" si="31"/>
        <v>2.4281751612597864</v>
      </c>
      <c r="BO53" s="30">
        <f>IF(AND(BN4=0,BN53&gt;=0), "",BN53/BN4)</f>
        <v>4.9795037885675601E-5</v>
      </c>
      <c r="BP53" s="47">
        <f>IF(AND(BN124=0,BN53&gt;=0),"",BN53/BN124)</f>
        <v>1.6144472483918518E-4</v>
      </c>
      <c r="BQ53" s="129">
        <f>+'N EERR PIEDEM'!K52</f>
        <v>0</v>
      </c>
      <c r="BR53" s="30" t="str">
        <f>IF(AND(BQ4=0,BQ53&gt;=0), "",BQ53/BQ4)</f>
        <v/>
      </c>
      <c r="BS53" s="47" t="str">
        <f>IF(AND(BQ124=0,BQ53&gt;=0),"",BQ53/BQ124)</f>
        <v/>
      </c>
      <c r="BT53" s="30" t="str">
        <f t="shared" si="10"/>
        <v/>
      </c>
      <c r="BU53" s="130">
        <f t="shared" si="32"/>
        <v>2.4281751612597864</v>
      </c>
      <c r="BV53" s="30">
        <f>IF(AND(BU4=0,BU53&gt;=0), "",BU53/BU4)</f>
        <v>4.9795037885675601E-5</v>
      </c>
      <c r="BW53" s="47">
        <f>IF(AND(BU124=0,BU53&gt;=0),"",BU53/BU124)</f>
        <v>1.6144472483918518E-4</v>
      </c>
      <c r="BX53" s="131">
        <f t="shared" si="33"/>
        <v>0</v>
      </c>
      <c r="BY53" s="30" t="str">
        <f>IF(AND(BX4=0,BX53&gt;=0), "",BX53/BX4)</f>
        <v/>
      </c>
      <c r="BZ53" s="47">
        <f t="shared" si="11"/>
        <v>1</v>
      </c>
      <c r="CA53" s="129">
        <f>+'N EERR PIEDEM'!L52</f>
        <v>0</v>
      </c>
      <c r="CB53" s="30" t="str">
        <f>IF(AND(CA4=0,CA53&gt;=0), "",CA53/CA4)</f>
        <v/>
      </c>
      <c r="CC53" s="47" t="str">
        <f>IF(AND(CA124=0,CA53&gt;=0),"",CA53/CA124)</f>
        <v/>
      </c>
      <c r="CD53" s="30" t="str">
        <f t="shared" si="26"/>
        <v/>
      </c>
      <c r="CE53" s="130">
        <f t="shared" si="34"/>
        <v>2.4281751612597864</v>
      </c>
      <c r="CF53" s="30">
        <f>IF(AND(CE4=0,CE53&gt;=0), "",CE53/CE4)</f>
        <v>4.9795037885675601E-5</v>
      </c>
      <c r="CG53" s="47">
        <f>IF(AND(CE124=0,CE53&gt;=0),"",CE53/CE124)</f>
        <v>1.6144472483918518E-4</v>
      </c>
      <c r="CH53" s="129">
        <f>+'N EERR PIEDEM'!M52</f>
        <v>0</v>
      </c>
      <c r="CI53" s="30" t="str">
        <f>IF(AND(CH4=0,CH53&gt;=0), "",CH53/CH4)</f>
        <v/>
      </c>
      <c r="CJ53" s="47" t="str">
        <f>IF(AND(CH124=0,CH53&gt;=0),"",CH53/CH124)</f>
        <v/>
      </c>
      <c r="CK53" s="30" t="str">
        <f t="shared" si="13"/>
        <v/>
      </c>
      <c r="CL53" s="130">
        <f t="shared" si="35"/>
        <v>2.4281751612597864</v>
      </c>
      <c r="CM53" s="30">
        <f>IF(AND(CL4=0,CL53&gt;=0), "",CL53/CL4)</f>
        <v>4.9795037885675601E-5</v>
      </c>
      <c r="CN53" s="47">
        <f>IF(AND(CL124=0,CL53&gt;=0),"",CL53/CL124)</f>
        <v>1.6144472483918518E-4</v>
      </c>
      <c r="CO53" s="129">
        <f>+'N EERR PIEDEM'!N52</f>
        <v>0</v>
      </c>
      <c r="CP53" s="30" t="str">
        <f>IF(AND(CO4=0,CO53&gt;=0), "",CO53/CO4)</f>
        <v/>
      </c>
      <c r="CQ53" s="47" t="str">
        <f>IF(AND(CO124=0,CO53&gt;=0),"",CO53/CO124)</f>
        <v/>
      </c>
      <c r="CR53" s="30" t="str">
        <f t="shared" si="14"/>
        <v/>
      </c>
      <c r="CS53" s="130">
        <f t="shared" si="36"/>
        <v>2.4281751612597864</v>
      </c>
      <c r="CT53" s="30">
        <f>IF(AND(CS4=0,CS53&gt;=0), "",CS53/CS4)</f>
        <v>4.9795037885675601E-5</v>
      </c>
      <c r="CU53" s="47">
        <f>IF(AND(CS124=0,CS53&gt;=0),"",CS53/CS124)</f>
        <v>1.6144472483918518E-4</v>
      </c>
      <c r="CV53" s="131">
        <f t="shared" si="37"/>
        <v>0</v>
      </c>
      <c r="CW53" s="30" t="str">
        <f>IF(AND(CV4=0,CV53&gt;=0), "",CV53/CV4)</f>
        <v/>
      </c>
      <c r="CX53" s="47">
        <f t="shared" si="15"/>
        <v>1</v>
      </c>
    </row>
    <row r="54" spans="1:102" outlineLevel="1" x14ac:dyDescent="0.3">
      <c r="A54" s="29" t="s">
        <v>16</v>
      </c>
      <c r="B54" s="129">
        <f>+'N EERR PIEDEM'!B53</f>
        <v>0</v>
      </c>
      <c r="C54" s="30" t="str">
        <f>IF(AND(B4=0,B54&gt;=0), "",B54/B4)</f>
        <v/>
      </c>
      <c r="D54" s="47" t="str">
        <f>IF(AND(B124=0,B54&gt;=0),"",B54/B124)</f>
        <v/>
      </c>
      <c r="E54" s="129">
        <f>+'N EERR PIEDEM'!C53</f>
        <v>0</v>
      </c>
      <c r="F54" s="30">
        <f>IF(AND(E4=0,E54&gt;=0), "",E54/E4)</f>
        <v>0</v>
      </c>
      <c r="G54" s="47">
        <f>IF(AND(E124=0,E54&gt;=0),"",E54/E124)</f>
        <v>0</v>
      </c>
      <c r="H54" s="129">
        <f>+'N EERR PIEDEM'!D53</f>
        <v>0</v>
      </c>
      <c r="I54" s="30">
        <f>IF(AND(H4=0,H54&gt;=0), "",H54/H4)</f>
        <v>0</v>
      </c>
      <c r="J54" s="47">
        <f>IF(AND(H124=0,H54&gt;=0),"",H54/H124)</f>
        <v>0</v>
      </c>
      <c r="K54" s="30" t="str">
        <f t="shared" si="19"/>
        <v/>
      </c>
      <c r="L54" s="130">
        <f t="shared" si="38"/>
        <v>0</v>
      </c>
      <c r="M54" s="30">
        <f>IF(AND(L4=0,L54&gt;=0), "",L54/L4)</f>
        <v>0</v>
      </c>
      <c r="N54" s="47">
        <f>IF(AND(L124=0,L54&gt;=0),"",L54/L124)</f>
        <v>0</v>
      </c>
      <c r="O54" s="129">
        <f>+'N EERR PIEDEM'!E53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PIEDEM'!F53</f>
        <v>0</v>
      </c>
      <c r="Z54" s="30">
        <f>IF(AND(Y4=0,Y54&gt;=0), "",Y54/Y4)</f>
        <v>0</v>
      </c>
      <c r="AA54" s="47">
        <f>IF(AND(Y124=0,Y54&gt;=0),"",Y54/Y124)</f>
        <v>0</v>
      </c>
      <c r="AB54" s="30" t="str">
        <f t="shared" si="22"/>
        <v/>
      </c>
      <c r="AC54" s="130">
        <f t="shared" si="27"/>
        <v>0</v>
      </c>
      <c r="AD54" s="30">
        <f>IF(AND(AC4=0,AC54&gt;=0), "",AC54/AC4)</f>
        <v>0</v>
      </c>
      <c r="AE54" s="47">
        <f>IF(AND(AC124=0,AC54&gt;=0),"",AC54/AC124)</f>
        <v>0</v>
      </c>
      <c r="AF54" s="129">
        <f>+'N EERR PIEDEM'!G53</f>
        <v>1.1449157746973153</v>
      </c>
      <c r="AG54" s="30">
        <f>IF(AND(AF4=0,AF54&gt;=0), "",AF54/AF4)</f>
        <v>1.27838027508614E-4</v>
      </c>
      <c r="AH54" s="47">
        <f>IF(AND(AF124=0,AF54&gt;=0),"",AF54/AF124)</f>
        <v>4.4357477257113523E-4</v>
      </c>
      <c r="AI54" s="30">
        <f t="shared" si="4"/>
        <v>1</v>
      </c>
      <c r="AJ54" s="130">
        <f t="shared" si="16"/>
        <v>1.1449157746973153</v>
      </c>
      <c r="AK54" s="30">
        <f>IF(AND(AJ4=0,AJ54&gt;=0), "",AJ54/AJ4)</f>
        <v>2.9921153576052226E-5</v>
      </c>
      <c r="AL54" s="47">
        <f>IF(AND(AJ124=0,AJ54&gt;=0),"",AJ54/AJ124)</f>
        <v>9.429878295300325E-5</v>
      </c>
      <c r="AM54" s="129">
        <f>+'N EERR PIEDEM'!H53</f>
        <v>0</v>
      </c>
      <c r="AN54" s="30">
        <f>IF(AND(AM4=0,AM54&gt;=0), "",AM54/AM4)</f>
        <v>0</v>
      </c>
      <c r="AO54" s="47">
        <f>IF(AND(AM124=0,AM54&gt;=0),"",AM54/AM124)</f>
        <v>0</v>
      </c>
      <c r="AP54" s="30">
        <f t="shared" si="5"/>
        <v>-1</v>
      </c>
      <c r="AQ54" s="130">
        <f t="shared" si="17"/>
        <v>1.1449157746973153</v>
      </c>
      <c r="AR54" s="30">
        <f>IF(AND(AQ4=0,AQ54&gt;=0), "",AQ54/AQ4)</f>
        <v>2.3478999903525048E-5</v>
      </c>
      <c r="AS54" s="47">
        <f>IF(AND(AQ124=0,AQ54&gt;=0),"",AQ54/AQ124)</f>
        <v>7.6123261270060751E-5</v>
      </c>
      <c r="AT54" s="131">
        <f t="shared" si="28"/>
        <v>0</v>
      </c>
      <c r="AU54" s="30" t="str">
        <f>IF(AND(AT4=0,AT54&gt;=0), "",AT54/AT4)</f>
        <v/>
      </c>
      <c r="AV54" s="47">
        <f t="shared" si="23"/>
        <v>1</v>
      </c>
      <c r="AW54" s="131">
        <f t="shared" si="40"/>
        <v>0.19081929578288589</v>
      </c>
      <c r="AX54" s="30">
        <f>IF(AND(AW4=0,AW54&gt;=0), "",AW54/AW4)</f>
        <v>2.3478999903525051E-5</v>
      </c>
      <c r="AY54" s="47">
        <f>IF(AND(AW124=0,AW54&gt;=0),"",AW54/AW124)</f>
        <v>7.6123261270060765E-5</v>
      </c>
      <c r="AZ54" s="131">
        <f t="shared" si="29"/>
        <v>0</v>
      </c>
      <c r="BA54" s="30" t="str">
        <f>IF(AND(AZ4=0,AZ54&gt;=0), "",AZ54/AZ4)</f>
        <v/>
      </c>
      <c r="BB54" s="47">
        <f t="shared" si="24"/>
        <v>1</v>
      </c>
      <c r="BC54" s="129">
        <f>+'N EERR PIEDEM'!I53</f>
        <v>0</v>
      </c>
      <c r="BD54" s="30" t="str">
        <f>IF(AND(BC4=0,BC54&gt;=0), "",BC54/BC4)</f>
        <v/>
      </c>
      <c r="BE54" s="47" t="str">
        <f>IF(AND(BC124=0,BC54&gt;=0),"",BC54/BC124)</f>
        <v/>
      </c>
      <c r="BF54" s="30" t="str">
        <f t="shared" si="25"/>
        <v/>
      </c>
      <c r="BG54" s="130">
        <f t="shared" si="30"/>
        <v>1.1449157746973153</v>
      </c>
      <c r="BH54" s="30">
        <f>IF(AND(BG4=0,BG54&gt;=0), "",BG54/BG4)</f>
        <v>2.3478999903525048E-5</v>
      </c>
      <c r="BI54" s="47">
        <f>IF(AND(BG124=0,BG54&gt;=0),"",BG54/BG124)</f>
        <v>7.6123261270060751E-5</v>
      </c>
      <c r="BJ54" s="129">
        <f>+'N EERR PIEDEM'!J53</f>
        <v>0</v>
      </c>
      <c r="BK54" s="30" t="str">
        <f>IF(AND(BJ4=0,BJ54&gt;=0), "",BJ54/BJ4)</f>
        <v/>
      </c>
      <c r="BL54" s="47" t="str">
        <f>IF(AND(BJ124=0,BJ54&gt;=0),"",BJ54/BJ124)</f>
        <v/>
      </c>
      <c r="BM54" s="30" t="str">
        <f t="shared" si="9"/>
        <v/>
      </c>
      <c r="BN54" s="130">
        <f t="shared" si="31"/>
        <v>1.1449157746973153</v>
      </c>
      <c r="BO54" s="30">
        <f>IF(AND(BN4=0,BN54&gt;=0), "",BN54/BN4)</f>
        <v>2.3478999903525048E-5</v>
      </c>
      <c r="BP54" s="47">
        <f>IF(AND(BN124=0,BN54&gt;=0),"",BN54/BN124)</f>
        <v>7.6123261270060751E-5</v>
      </c>
      <c r="BQ54" s="129">
        <f>+'N EERR PIEDEM'!K53</f>
        <v>0</v>
      </c>
      <c r="BR54" s="30" t="str">
        <f>IF(AND(BQ4=0,BQ54&gt;=0), "",BQ54/BQ4)</f>
        <v/>
      </c>
      <c r="BS54" s="47" t="str">
        <f>IF(AND(BQ124=0,BQ54&gt;=0),"",BQ54/BQ124)</f>
        <v/>
      </c>
      <c r="BT54" s="30" t="str">
        <f t="shared" si="10"/>
        <v/>
      </c>
      <c r="BU54" s="130">
        <f t="shared" si="32"/>
        <v>1.1449157746973153</v>
      </c>
      <c r="BV54" s="30">
        <f>IF(AND(BU4=0,BU54&gt;=0), "",BU54/BU4)</f>
        <v>2.3478999903525048E-5</v>
      </c>
      <c r="BW54" s="47">
        <f>IF(AND(BU124=0,BU54&gt;=0),"",BU54/BU124)</f>
        <v>7.6123261270060751E-5</v>
      </c>
      <c r="BX54" s="131">
        <f t="shared" si="33"/>
        <v>0</v>
      </c>
      <c r="BY54" s="30" t="str">
        <f>IF(AND(BX4=0,BX54&gt;=0), "",BX54/BX4)</f>
        <v/>
      </c>
      <c r="BZ54" s="47">
        <f t="shared" si="11"/>
        <v>1</v>
      </c>
      <c r="CA54" s="129">
        <f>+'N EERR PIEDEM'!L53</f>
        <v>0</v>
      </c>
      <c r="CB54" s="30" t="str">
        <f>IF(AND(CA4=0,CA54&gt;=0), "",CA54/CA4)</f>
        <v/>
      </c>
      <c r="CC54" s="47" t="str">
        <f>IF(AND(CA124=0,CA54&gt;=0),"",CA54/CA124)</f>
        <v/>
      </c>
      <c r="CD54" s="30" t="str">
        <f t="shared" si="26"/>
        <v/>
      </c>
      <c r="CE54" s="130">
        <f t="shared" si="34"/>
        <v>1.1449157746973153</v>
      </c>
      <c r="CF54" s="30">
        <f>IF(AND(CE4=0,CE54&gt;=0), "",CE54/CE4)</f>
        <v>2.3478999903525048E-5</v>
      </c>
      <c r="CG54" s="47">
        <f>IF(AND(CE124=0,CE54&gt;=0),"",CE54/CE124)</f>
        <v>7.6123261270060751E-5</v>
      </c>
      <c r="CH54" s="129">
        <f>+'N EERR PIEDEM'!M53</f>
        <v>0</v>
      </c>
      <c r="CI54" s="30" t="str">
        <f>IF(AND(CH4=0,CH54&gt;=0), "",CH54/CH4)</f>
        <v/>
      </c>
      <c r="CJ54" s="47" t="str">
        <f>IF(AND(CH124=0,CH54&gt;=0),"",CH54/CH124)</f>
        <v/>
      </c>
      <c r="CK54" s="30" t="str">
        <f t="shared" si="13"/>
        <v/>
      </c>
      <c r="CL54" s="130">
        <f t="shared" si="35"/>
        <v>1.1449157746973153</v>
      </c>
      <c r="CM54" s="30">
        <f>IF(AND(CL4=0,CL54&gt;=0), "",CL54/CL4)</f>
        <v>2.3478999903525048E-5</v>
      </c>
      <c r="CN54" s="47">
        <f>IF(AND(CL124=0,CL54&gt;=0),"",CL54/CL124)</f>
        <v>7.6123261270060751E-5</v>
      </c>
      <c r="CO54" s="129">
        <f>+'N EERR PIEDEM'!N53</f>
        <v>0</v>
      </c>
      <c r="CP54" s="30" t="str">
        <f>IF(AND(CO4=0,CO54&gt;=0), "",CO54/CO4)</f>
        <v/>
      </c>
      <c r="CQ54" s="47" t="str">
        <f>IF(AND(CO124=0,CO54&gt;=0),"",CO54/CO124)</f>
        <v/>
      </c>
      <c r="CR54" s="30" t="str">
        <f t="shared" si="14"/>
        <v/>
      </c>
      <c r="CS54" s="130">
        <f t="shared" si="36"/>
        <v>1.1449157746973153</v>
      </c>
      <c r="CT54" s="30">
        <f>IF(AND(CS4=0,CS54&gt;=0), "",CS54/CS4)</f>
        <v>2.3478999903525048E-5</v>
      </c>
      <c r="CU54" s="47">
        <f>IF(AND(CS124=0,CS54&gt;=0),"",CS54/CS124)</f>
        <v>7.6123261270060751E-5</v>
      </c>
      <c r="CV54" s="131">
        <f t="shared" si="37"/>
        <v>0</v>
      </c>
      <c r="CW54" s="30" t="str">
        <f>IF(AND(CV4=0,CV54&gt;=0), "",CV54/CV4)</f>
        <v/>
      </c>
      <c r="CX54" s="47">
        <f t="shared" si="15"/>
        <v>1</v>
      </c>
    </row>
    <row r="55" spans="1:102" outlineLevel="1" x14ac:dyDescent="0.3">
      <c r="A55" s="29" t="s">
        <v>17</v>
      </c>
      <c r="B55" s="129">
        <f>+'N EERR PIEDEM'!B54</f>
        <v>0</v>
      </c>
      <c r="C55" s="30" t="str">
        <f>IF(AND(B4=0,B55&gt;=0), "",B55/B4)</f>
        <v/>
      </c>
      <c r="D55" s="47" t="str">
        <f>IF(AND(B124=0,B55&gt;=0),"",B55/B124)</f>
        <v/>
      </c>
      <c r="E55" s="129">
        <f>+'N EERR PIEDEM'!C54</f>
        <v>0</v>
      </c>
      <c r="F55" s="30">
        <f>IF(AND(E4=0,E55&gt;=0), "",E55/E4)</f>
        <v>0</v>
      </c>
      <c r="G55" s="47">
        <f>IF(AND(E124=0,E55&gt;=0),"",E55/E124)</f>
        <v>0</v>
      </c>
      <c r="H55" s="129">
        <f>+'N EERR PIEDEM'!D54</f>
        <v>0</v>
      </c>
      <c r="I55" s="30">
        <f>IF(AND(H4=0,H55&gt;=0), "",H55/H4)</f>
        <v>0</v>
      </c>
      <c r="J55" s="47">
        <f>IF(AND(H124=0,H55&gt;=0),"",H55/H124)</f>
        <v>0</v>
      </c>
      <c r="K55" s="30" t="str">
        <f t="shared" si="19"/>
        <v/>
      </c>
      <c r="L55" s="130">
        <f t="shared" si="38"/>
        <v>0</v>
      </c>
      <c r="M55" s="30">
        <f>IF(AND(L4=0,L55&gt;=0), "",L55/L4)</f>
        <v>0</v>
      </c>
      <c r="N55" s="47">
        <f>IF(AND(L124=0,L55&gt;=0),"",L55/L124)</f>
        <v>0</v>
      </c>
      <c r="O55" s="129">
        <f>+'N EERR PIEDEM'!E54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PIEDEM'!F54</f>
        <v>0</v>
      </c>
      <c r="Z55" s="30">
        <f>IF(AND(Y4=0,Y55&gt;=0), "",Y55/Y4)</f>
        <v>0</v>
      </c>
      <c r="AA55" s="47">
        <f>IF(AND(Y124=0,Y55&gt;=0),"",Y55/Y124)</f>
        <v>0</v>
      </c>
      <c r="AB55" s="30" t="str">
        <f t="shared" si="22"/>
        <v/>
      </c>
      <c r="AC55" s="130">
        <f t="shared" si="27"/>
        <v>0</v>
      </c>
      <c r="AD55" s="30">
        <f>IF(AND(AC4=0,AC55&gt;=0), "",AC55/AC4)</f>
        <v>0</v>
      </c>
      <c r="AE55" s="47">
        <f>IF(AND(AC124=0,AC55&gt;=0),"",AC55/AC124)</f>
        <v>0</v>
      </c>
      <c r="AF55" s="129">
        <f>+'N EERR PIEDEM'!G54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PIEDEM'!H54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PIEDEM'!I54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PIEDEM'!J54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PIEDEM'!K54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PIEDEM'!L54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PIEDEM'!M54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PIEDEM'!N54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PIEDEM'!B55</f>
        <v>0</v>
      </c>
      <c r="C56" s="30" t="str">
        <f>IF(AND(B4=0,B56&gt;=0), "",B56/B4)</f>
        <v/>
      </c>
      <c r="D56" s="47" t="str">
        <f>IF(AND(B124=0,B56&gt;=0),"",B56/B124)</f>
        <v/>
      </c>
      <c r="E56" s="129">
        <f>+'N EERR PIEDEM'!C55</f>
        <v>0</v>
      </c>
      <c r="F56" s="30">
        <f>IF(AND(E4=0,E56&gt;=0), "",E56/E4)</f>
        <v>0</v>
      </c>
      <c r="G56" s="47">
        <f>IF(AND(E124=0,E56&gt;=0),"",E56/E124)</f>
        <v>0</v>
      </c>
      <c r="H56" s="129">
        <f>+'N EERR PIEDEM'!D55</f>
        <v>0</v>
      </c>
      <c r="I56" s="30">
        <f>IF(AND(H4=0,H56&gt;=0), "",H56/H4)</f>
        <v>0</v>
      </c>
      <c r="J56" s="47">
        <f>IF(AND(H124=0,H56&gt;=0),"",H56/H124)</f>
        <v>0</v>
      </c>
      <c r="K56" s="30" t="str">
        <f t="shared" si="19"/>
        <v/>
      </c>
      <c r="L56" s="130">
        <f t="shared" si="38"/>
        <v>0</v>
      </c>
      <c r="M56" s="30">
        <f>IF(AND(L4=0,L56&gt;=0), "",L56/L4)</f>
        <v>0</v>
      </c>
      <c r="N56" s="47">
        <f>IF(AND(L124=0,L56&gt;=0),"",L56/L124)</f>
        <v>0</v>
      </c>
      <c r="O56" s="129">
        <f>+'N EERR PIEDEM'!E55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PIEDEM'!F55</f>
        <v>0</v>
      </c>
      <c r="Z56" s="30">
        <f>IF(AND(Y4=0,Y56&gt;=0), "",Y56/Y4)</f>
        <v>0</v>
      </c>
      <c r="AA56" s="47">
        <f>IF(AND(Y124=0,Y56&gt;=0),"",Y56/Y124)</f>
        <v>0</v>
      </c>
      <c r="AB56" s="30" t="str">
        <f t="shared" si="22"/>
        <v/>
      </c>
      <c r="AC56" s="130">
        <f t="shared" si="27"/>
        <v>0</v>
      </c>
      <c r="AD56" s="30">
        <f>IF(AND(AC4=0,AC56&gt;=0), "",AC56/AC4)</f>
        <v>0</v>
      </c>
      <c r="AE56" s="47">
        <f>IF(AND(AC124=0,AC56&gt;=0),"",AC56/AC124)</f>
        <v>0</v>
      </c>
      <c r="AF56" s="129">
        <f>+'N EERR PIEDEM'!G55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PIEDEM'!H55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PIEDEM'!I55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PIEDEM'!J55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PIEDEM'!K55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PIEDEM'!L55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PIEDEM'!M55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PIEDEM'!N55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PIEDEM'!B56</f>
        <v>0</v>
      </c>
      <c r="C57" s="30" t="str">
        <f>IF(AND(B4=0,B57&gt;=0), "",B57/B4)</f>
        <v/>
      </c>
      <c r="D57" s="47" t="str">
        <f>IF(AND(B124=0,B57&gt;=0),"",B57/B124)</f>
        <v/>
      </c>
      <c r="E57" s="129">
        <f>+'N EERR PIEDEM'!C56</f>
        <v>0</v>
      </c>
      <c r="F57" s="30">
        <f>IF(AND(E4=0,E57&gt;=0), "",E57/E4)</f>
        <v>0</v>
      </c>
      <c r="G57" s="47">
        <f>IF(AND(E124=0,E57&gt;=0),"",E57/E124)</f>
        <v>0</v>
      </c>
      <c r="H57" s="129">
        <f>+'N EERR PIEDEM'!D56</f>
        <v>0</v>
      </c>
      <c r="I57" s="30">
        <f>IF(AND(H4=0,H57&gt;=0), "",H57/H4)</f>
        <v>0</v>
      </c>
      <c r="J57" s="47">
        <f>IF(AND(H124=0,H57&gt;=0),"",H57/H124)</f>
        <v>0</v>
      </c>
      <c r="K57" s="30" t="str">
        <f t="shared" si="19"/>
        <v/>
      </c>
      <c r="L57" s="130">
        <f t="shared" si="38"/>
        <v>0</v>
      </c>
      <c r="M57" s="30">
        <f>IF(AND(L4=0,L57&gt;=0), "",L57/L4)</f>
        <v>0</v>
      </c>
      <c r="N57" s="47">
        <f>IF(AND(L124=0,L57&gt;=0),"",L57/L124)</f>
        <v>0</v>
      </c>
      <c r="O57" s="129">
        <f>+'N EERR PIEDEM'!E56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PIEDEM'!F56</f>
        <v>0</v>
      </c>
      <c r="Z57" s="30">
        <f>IF(AND(Y4=0,Y57&gt;=0), "",Y57/Y4)</f>
        <v>0</v>
      </c>
      <c r="AA57" s="47">
        <f>IF(AND(Y124=0,Y57&gt;=0),"",Y57/Y124)</f>
        <v>0</v>
      </c>
      <c r="AB57" s="30" t="str">
        <f t="shared" si="22"/>
        <v/>
      </c>
      <c r="AC57" s="130">
        <f t="shared" si="27"/>
        <v>0</v>
      </c>
      <c r="AD57" s="30">
        <f>IF(AND(AC4=0,AC57&gt;=0), "",AC57/AC4)</f>
        <v>0</v>
      </c>
      <c r="AE57" s="47">
        <f>IF(AND(AC124=0,AC57&gt;=0),"",AC57/AC124)</f>
        <v>0</v>
      </c>
      <c r="AF57" s="129">
        <f>+'N EERR PIEDEM'!G56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PIEDEM'!H56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PIEDEM'!I56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PIEDEM'!J56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PIEDEM'!K56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PIEDEM'!L56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PIEDEM'!M56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PIEDEM'!N56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PIEDEM'!B57</f>
        <v>0</v>
      </c>
      <c r="C58" s="30" t="str">
        <f>IF(AND(B4=0,B58&gt;=0), "",B58/B4)</f>
        <v/>
      </c>
      <c r="D58" s="47" t="str">
        <f>IF(AND(B124=0,B58&gt;=0),"",B58/B124)</f>
        <v/>
      </c>
      <c r="E58" s="129">
        <f>+'N EERR PIEDEM'!C57</f>
        <v>21.830230331981713</v>
      </c>
      <c r="F58" s="30">
        <f>IF(AND(E4=0,E58&gt;=0), "",E58/E4)</f>
        <v>4.0622247335228619E-3</v>
      </c>
      <c r="G58" s="47">
        <f>IF(AND(E124=0,E58&gt;=0),"",E58/E124)</f>
        <v>1.0897721323055748E-2</v>
      </c>
      <c r="H58" s="129">
        <f>+'N EERR PIEDEM'!D57</f>
        <v>25.505219557326885</v>
      </c>
      <c r="I58" s="30">
        <f>IF(AND(H4=0,H58&gt;=0), "",H58/H4)</f>
        <v>2.8824844409146701E-3</v>
      </c>
      <c r="J58" s="47">
        <f>IF(AND(H124=0,H58&gt;=0),"",H58/H124)</f>
        <v>1.1144321460682382E-2</v>
      </c>
      <c r="K58" s="30">
        <f t="shared" si="19"/>
        <v>0.16834404261695951</v>
      </c>
      <c r="L58" s="130">
        <f t="shared" si="38"/>
        <v>47.335449889308599</v>
      </c>
      <c r="M58" s="30">
        <f>IF(AND(L4=0,L58&gt;=0), "",L58/L4)</f>
        <v>3.328254391110866E-3</v>
      </c>
      <c r="N58" s="47">
        <f>IF(AND(L124=0,L58&gt;=0),"",L58/L124)</f>
        <v>1.1029221733682664E-2</v>
      </c>
      <c r="O58" s="129">
        <f>+'N EERR PIEDEM'!E57</f>
        <v>25.5138800684602</v>
      </c>
      <c r="P58" s="30">
        <f>IF(AND(O4=0,O58&gt;=0), "",O58/O4)</f>
        <v>3.3461362100687107E-3</v>
      </c>
      <c r="Q58" s="47">
        <f>IF(AND(O124=0,O58&gt;=0),"",O58/O124)</f>
        <v>9.8258584686153217E-3</v>
      </c>
      <c r="R58" s="30">
        <f t="shared" si="20"/>
        <v>3.3955838387701021E-4</v>
      </c>
      <c r="S58" s="130">
        <f t="shared" si="39"/>
        <v>72.849329957768802</v>
      </c>
      <c r="T58" s="30">
        <f>IF(AND(S4=0,S58&gt;=0), "",S58/S4)</f>
        <v>3.3344953186195299E-3</v>
      </c>
      <c r="U58" s="47">
        <f>IF(AND(S124=0,S58&gt;=0),"",S58/S124)</f>
        <v>1.0575611662207983E-2</v>
      </c>
      <c r="V58" s="131"/>
      <c r="W58" s="30" t="str">
        <f>IF(AND(V4=0,V58&gt;=0), "",V58/V4)</f>
        <v/>
      </c>
      <c r="X58" s="47">
        <f t="shared" si="21"/>
        <v>1</v>
      </c>
      <c r="Y58" s="129">
        <f>+'N EERR PIEDEM'!F57</f>
        <v>27.054267341377962</v>
      </c>
      <c r="Z58" s="30">
        <f>IF(AND(Y4=0,Y58&gt;=0), "",Y58/Y4)</f>
        <v>3.6259670917892601E-3</v>
      </c>
      <c r="AA58" s="47">
        <f>IF(AND(Y124=0,Y58&gt;=0),"",Y58/Y124)</f>
        <v>1.012576320941117E-2</v>
      </c>
      <c r="AB58" s="30">
        <f t="shared" si="22"/>
        <v>6.0374481215107738E-2</v>
      </c>
      <c r="AC58" s="130">
        <f t="shared" si="27"/>
        <v>99.903597299146767</v>
      </c>
      <c r="AD58" s="30">
        <f>IF(AND(AC4=0,AC58&gt;=0), "",AC58/AC4)</f>
        <v>3.4086973401692257E-3</v>
      </c>
      <c r="AE58" s="47">
        <f>IF(AND(AC124=0,AC58&gt;=0),"",AC58/AC124)</f>
        <v>1.0449891510506501E-2</v>
      </c>
      <c r="AF58" s="129">
        <f>+'N EERR PIEDEM'!G57</f>
        <v>29.569358074516</v>
      </c>
      <c r="AG58" s="30">
        <f>IF(AND(AF4=0,AF58&gt;=0), "",AF58/AF4)</f>
        <v>3.3016301237891376E-3</v>
      </c>
      <c r="AH58" s="47">
        <f>IF(AND(AF124=0,AF58&gt;=0),"",AF58/AF124)</f>
        <v>1.1456057792937187E-2</v>
      </c>
      <c r="AI58" s="30">
        <f t="shared" si="4"/>
        <v>9.2964658824500862E-2</v>
      </c>
      <c r="AJ58" s="130">
        <f t="shared" si="16"/>
        <v>129.47295537366276</v>
      </c>
      <c r="AK58" s="30">
        <f>IF(AND(AJ4=0,AJ58&gt;=0), "",AJ58/AJ4)</f>
        <v>3.3836377026990432E-3</v>
      </c>
      <c r="AL58" s="47">
        <f>IF(AND(AJ124=0,AJ58&gt;=0),"",AJ58/AJ124)</f>
        <v>1.0663790635859365E-2</v>
      </c>
      <c r="AM58" s="129">
        <f>+'N EERR PIEDEM'!H57</f>
        <v>30.746270402574737</v>
      </c>
      <c r="AN58" s="30">
        <f>IF(AND(AM4=0,AM58&gt;=0), "",AM58/AM4)</f>
        <v>2.9285035182141585E-3</v>
      </c>
      <c r="AO58" s="47">
        <f>IF(AND(AM124=0,AM58&gt;=0),"",AM58/AM124)</f>
        <v>1.0606094487243612E-2</v>
      </c>
      <c r="AP58" s="30">
        <f t="shared" si="5"/>
        <v>3.9801754407142342E-2</v>
      </c>
      <c r="AQ58" s="130">
        <f t="shared" si="17"/>
        <v>160.21922577623749</v>
      </c>
      <c r="AR58" s="30">
        <f>IF(AND(AQ4=0,AQ58&gt;=0), "",AQ58/AQ4)</f>
        <v>3.2856453458662955E-3</v>
      </c>
      <c r="AS58" s="47">
        <f>IF(AND(AQ124=0,AQ58&gt;=0),"",AQ58/AQ124)</f>
        <v>1.0652670051188506E-2</v>
      </c>
      <c r="AT58" s="131">
        <f t="shared" si="28"/>
        <v>0</v>
      </c>
      <c r="AU58" s="30" t="str">
        <f>IF(AND(AT4=0,AT58&gt;=0), "",AT58/AT4)</f>
        <v/>
      </c>
      <c r="AV58" s="47">
        <f t="shared" si="23"/>
        <v>1</v>
      </c>
      <c r="AW58" s="131">
        <f t="shared" si="40"/>
        <v>26.703204296039583</v>
      </c>
      <c r="AX58" s="30">
        <f>IF(AND(AW4=0,AW58&gt;=0), "",AW58/AW4)</f>
        <v>3.2856453458662955E-3</v>
      </c>
      <c r="AY58" s="47">
        <f>IF(AND(AW124=0,AW58&gt;=0),"",AW58/AW124)</f>
        <v>1.065267005118851E-2</v>
      </c>
      <c r="AZ58" s="131">
        <f t="shared" si="29"/>
        <v>0</v>
      </c>
      <c r="BA58" s="30" t="str">
        <f>IF(AND(AZ4=0,AZ58&gt;=0), "",AZ58/AZ4)</f>
        <v/>
      </c>
      <c r="BB58" s="47">
        <f t="shared" si="24"/>
        <v>1</v>
      </c>
      <c r="BC58" s="129">
        <f>+'N EERR PIEDEM'!I57</f>
        <v>0</v>
      </c>
      <c r="BD58" s="30" t="str">
        <f>IF(AND(BC4=0,BC58&gt;=0), "",BC58/BC4)</f>
        <v/>
      </c>
      <c r="BE58" s="47" t="str">
        <f>IF(AND(BC124=0,BC58&gt;=0),"",BC58/BC124)</f>
        <v/>
      </c>
      <c r="BF58" s="30">
        <f t="shared" si="25"/>
        <v>-1</v>
      </c>
      <c r="BG58" s="130">
        <f t="shared" si="30"/>
        <v>160.21922577623749</v>
      </c>
      <c r="BH58" s="30">
        <f>IF(AND(BG4=0,BG58&gt;=0), "",BG58/BG4)</f>
        <v>3.2856453458662955E-3</v>
      </c>
      <c r="BI58" s="47">
        <f>IF(AND(BG124=0,BG58&gt;=0),"",BG58/BG124)</f>
        <v>1.0652670051188506E-2</v>
      </c>
      <c r="BJ58" s="129">
        <f>+'N EERR PIEDEM'!J57</f>
        <v>0</v>
      </c>
      <c r="BK58" s="30" t="str">
        <f>IF(AND(BJ4=0,BJ58&gt;=0), "",BJ58/BJ4)</f>
        <v/>
      </c>
      <c r="BL58" s="47" t="str">
        <f>IF(AND(BJ124=0,BJ58&gt;=0),"",BJ58/BJ124)</f>
        <v/>
      </c>
      <c r="BM58" s="30" t="str">
        <f t="shared" si="9"/>
        <v/>
      </c>
      <c r="BN58" s="130">
        <f t="shared" si="31"/>
        <v>160.21922577623749</v>
      </c>
      <c r="BO58" s="30">
        <f>IF(AND(BN4=0,BN58&gt;=0), "",BN58/BN4)</f>
        <v>3.2856453458662955E-3</v>
      </c>
      <c r="BP58" s="47">
        <f>IF(AND(BN124=0,BN58&gt;=0),"",BN58/BN124)</f>
        <v>1.0652670051188506E-2</v>
      </c>
      <c r="BQ58" s="129">
        <f>+'N EERR PIEDEM'!K57</f>
        <v>0</v>
      </c>
      <c r="BR58" s="30" t="str">
        <f>IF(AND(BQ4=0,BQ58&gt;=0), "",BQ58/BQ4)</f>
        <v/>
      </c>
      <c r="BS58" s="47" t="str">
        <f>IF(AND(BQ124=0,BQ58&gt;=0),"",BQ58/BQ124)</f>
        <v/>
      </c>
      <c r="BT58" s="30" t="str">
        <f t="shared" si="10"/>
        <v/>
      </c>
      <c r="BU58" s="130">
        <f t="shared" si="32"/>
        <v>160.21922577623749</v>
      </c>
      <c r="BV58" s="30">
        <f>IF(AND(BU4=0,BU58&gt;=0), "",BU58/BU4)</f>
        <v>3.2856453458662955E-3</v>
      </c>
      <c r="BW58" s="47">
        <f>IF(AND(BU124=0,BU58&gt;=0),"",BU58/BU124)</f>
        <v>1.0652670051188506E-2</v>
      </c>
      <c r="BX58" s="131">
        <f t="shared" si="33"/>
        <v>0</v>
      </c>
      <c r="BY58" s="30" t="str">
        <f>IF(AND(BX4=0,BX58&gt;=0), "",BX58/BX4)</f>
        <v/>
      </c>
      <c r="BZ58" s="47">
        <f t="shared" si="11"/>
        <v>1</v>
      </c>
      <c r="CA58" s="129">
        <f>+'N EERR PIEDEM'!L57</f>
        <v>0</v>
      </c>
      <c r="CB58" s="30" t="str">
        <f>IF(AND(CA4=0,CA58&gt;=0), "",CA58/CA4)</f>
        <v/>
      </c>
      <c r="CC58" s="47" t="str">
        <f>IF(AND(CA124=0,CA58&gt;=0),"",CA58/CA124)</f>
        <v/>
      </c>
      <c r="CD58" s="30" t="str">
        <f t="shared" si="26"/>
        <v/>
      </c>
      <c r="CE58" s="130">
        <f t="shared" si="34"/>
        <v>160.21922577623749</v>
      </c>
      <c r="CF58" s="30">
        <f>IF(AND(CE4=0,CE58&gt;=0), "",CE58/CE4)</f>
        <v>3.2856453458662955E-3</v>
      </c>
      <c r="CG58" s="47">
        <f>IF(AND(CE124=0,CE58&gt;=0),"",CE58/CE124)</f>
        <v>1.0652670051188506E-2</v>
      </c>
      <c r="CH58" s="129">
        <f>+'N EERR PIEDEM'!M57</f>
        <v>0</v>
      </c>
      <c r="CI58" s="30" t="str">
        <f>IF(AND(CH4=0,CH58&gt;=0), "",CH58/CH4)</f>
        <v/>
      </c>
      <c r="CJ58" s="47" t="str">
        <f>IF(AND(CH124=0,CH58&gt;=0),"",CH58/CH124)</f>
        <v/>
      </c>
      <c r="CK58" s="30" t="str">
        <f t="shared" si="13"/>
        <v/>
      </c>
      <c r="CL58" s="130">
        <f t="shared" si="35"/>
        <v>160.21922577623749</v>
      </c>
      <c r="CM58" s="30">
        <f>IF(AND(CL4=0,CL58&gt;=0), "",CL58/CL4)</f>
        <v>3.2856453458662955E-3</v>
      </c>
      <c r="CN58" s="47">
        <f>IF(AND(CL124=0,CL58&gt;=0),"",CL58/CL124)</f>
        <v>1.0652670051188506E-2</v>
      </c>
      <c r="CO58" s="129">
        <f>+'N EERR PIEDEM'!N57</f>
        <v>0</v>
      </c>
      <c r="CP58" s="30" t="str">
        <f>IF(AND(CO4=0,CO58&gt;=0), "",CO58/CO4)</f>
        <v/>
      </c>
      <c r="CQ58" s="47" t="str">
        <f>IF(AND(CO124=0,CO58&gt;=0),"",CO58/CO124)</f>
        <v/>
      </c>
      <c r="CR58" s="30" t="str">
        <f t="shared" si="14"/>
        <v/>
      </c>
      <c r="CS58" s="130">
        <f t="shared" si="36"/>
        <v>160.21922577623749</v>
      </c>
      <c r="CT58" s="30">
        <f>IF(AND(CS4=0,CS58&gt;=0), "",CS58/CS4)</f>
        <v>3.2856453458662955E-3</v>
      </c>
      <c r="CU58" s="47">
        <f>IF(AND(CS124=0,CS58&gt;=0),"",CS58/CS124)</f>
        <v>1.0652670051188506E-2</v>
      </c>
      <c r="CV58" s="131">
        <f t="shared" si="37"/>
        <v>0</v>
      </c>
      <c r="CW58" s="30" t="str">
        <f>IF(AND(CV4=0,CV58&gt;=0), "",CV58/CV4)</f>
        <v/>
      </c>
      <c r="CX58" s="47">
        <f t="shared" si="15"/>
        <v>1</v>
      </c>
    </row>
    <row r="59" spans="1:102" outlineLevel="1" x14ac:dyDescent="0.3">
      <c r="A59" s="29" t="s">
        <v>21</v>
      </c>
      <c r="B59" s="129">
        <f>+'N EERR PIEDEM'!B58</f>
        <v>0</v>
      </c>
      <c r="C59" s="30" t="str">
        <f>IF(AND(B4=0,B59&gt;=0), "",B59/B4)</f>
        <v/>
      </c>
      <c r="D59" s="47" t="str">
        <f>IF(AND(B124=0,B59&gt;=0),"",B59/B124)</f>
        <v/>
      </c>
      <c r="E59" s="129">
        <f>+'N EERR PIEDEM'!C58</f>
        <v>0.29223036901257204</v>
      </c>
      <c r="F59" s="30">
        <f>IF(AND(E4=0,E59&gt;=0), "",E59/E4)</f>
        <v>5.4378969659804755E-5</v>
      </c>
      <c r="G59" s="47">
        <f>IF(AND(E124=0,E59&gt;=0),"",E59/E124)</f>
        <v>1.4588234183526632E-4</v>
      </c>
      <c r="H59" s="129">
        <f>+'N EERR PIEDEM'!D58</f>
        <v>0</v>
      </c>
      <c r="I59" s="30">
        <f>IF(AND(H4=0,H59&gt;=0), "",H59/H4)</f>
        <v>0</v>
      </c>
      <c r="J59" s="47">
        <f>IF(AND(H124=0,H59&gt;=0),"",H59/H124)</f>
        <v>0</v>
      </c>
      <c r="K59" s="30">
        <f t="shared" si="19"/>
        <v>-1</v>
      </c>
      <c r="L59" s="130">
        <f t="shared" si="38"/>
        <v>0.29223036901257204</v>
      </c>
      <c r="M59" s="30">
        <f>IF(AND(L4=0,L59&gt;=0), "",L59/L4)</f>
        <v>2.0547327872798381E-5</v>
      </c>
      <c r="N59" s="47">
        <f>IF(AND(L124=0,L59&gt;=0),"",L59/L124)</f>
        <v>6.8090058184564595E-5</v>
      </c>
      <c r="O59" s="129">
        <f>+'N EERR PIEDEM'!E58</f>
        <v>0</v>
      </c>
      <c r="P59" s="30">
        <f>IF(AND(O4=0,O59&gt;=0), "",O59/O4)</f>
        <v>0</v>
      </c>
      <c r="Q59" s="47">
        <f>IF(AND(O124=0,O59&gt;=0),"",O59/O124)</f>
        <v>0</v>
      </c>
      <c r="R59" s="30" t="str">
        <f t="shared" si="20"/>
        <v/>
      </c>
      <c r="S59" s="130">
        <f t="shared" si="39"/>
        <v>0.29223036901257204</v>
      </c>
      <c r="T59" s="30">
        <f>IF(AND(S4=0,S59&gt;=0), "",S59/S4)</f>
        <v>1.3376112010855398E-5</v>
      </c>
      <c r="U59" s="47">
        <f>IF(AND(S124=0,S59&gt;=0),"",S59/S124)</f>
        <v>4.2423381249659938E-5</v>
      </c>
      <c r="V59" s="131"/>
      <c r="W59" s="30" t="str">
        <f>IF(AND(V4=0,V59&gt;=0), "",V59/V4)</f>
        <v/>
      </c>
      <c r="X59" s="47">
        <f t="shared" si="21"/>
        <v>1</v>
      </c>
      <c r="Y59" s="129">
        <f>+'N EERR PIEDEM'!F58</f>
        <v>0.96515500194628256</v>
      </c>
      <c r="Z59" s="30">
        <f>IF(AND(Y4=0,Y59&gt;=0), "",Y59/Y4)</f>
        <v>1.2935557379447309E-4</v>
      </c>
      <c r="AA59" s="47">
        <f>IF(AND(Y124=0,Y59&gt;=0),"",Y59/Y124)</f>
        <v>3.6123436228264414E-4</v>
      </c>
      <c r="AB59" s="30">
        <f t="shared" si="22"/>
        <v>1</v>
      </c>
      <c r="AC59" s="130">
        <f t="shared" si="27"/>
        <v>1.2573853709588545</v>
      </c>
      <c r="AD59" s="30">
        <f>IF(AND(AC4=0,AC59&gt;=0), "",AC59/AC4)</f>
        <v>4.290182020894805E-5</v>
      </c>
      <c r="AE59" s="47">
        <f>IF(AND(AC124=0,AC59&gt;=0),"",AC59/AC124)</f>
        <v>1.3152219808535584E-4</v>
      </c>
      <c r="AF59" s="129">
        <f>+'N EERR PIEDEM'!G58</f>
        <v>0</v>
      </c>
      <c r="AG59" s="30">
        <f>IF(AND(AF4=0,AF59&gt;=0), "",AF59/AF4)</f>
        <v>0</v>
      </c>
      <c r="AH59" s="47">
        <f>IF(AND(AF124=0,AF59&gt;=0),"",AF59/AF124)</f>
        <v>0</v>
      </c>
      <c r="AI59" s="30">
        <f t="shared" si="4"/>
        <v>-1</v>
      </c>
      <c r="AJ59" s="130">
        <f t="shared" si="16"/>
        <v>1.2573853709588545</v>
      </c>
      <c r="AK59" s="30">
        <f>IF(AND(AJ4=0,AJ59&gt;=0), "",AJ59/AJ4)</f>
        <v>3.2860426609710774E-5</v>
      </c>
      <c r="AL59" s="47">
        <f>IF(AND(AJ124=0,AJ59&gt;=0),"",AJ59/AJ124)</f>
        <v>1.0356212465993595E-4</v>
      </c>
      <c r="AM59" s="129">
        <f>+'N EERR PIEDEM'!H58</f>
        <v>5.1588770639224322</v>
      </c>
      <c r="AN59" s="30">
        <f>IF(AND(AM4=0,AM59&gt;=0), "",AM59/AM4)</f>
        <v>4.9136982905302303E-4</v>
      </c>
      <c r="AO59" s="47">
        <f>IF(AND(AM124=0,AM59&gt;=0),"",AM59/AM124)</f>
        <v>1.7795829175903319E-3</v>
      </c>
      <c r="AP59" s="30">
        <f t="shared" si="5"/>
        <v>1</v>
      </c>
      <c r="AQ59" s="130">
        <f t="shared" si="17"/>
        <v>6.4162624348812862</v>
      </c>
      <c r="AR59" s="30">
        <f>IF(AND(AQ4=0,AQ59&gt;=0), "",AQ59/AQ4)</f>
        <v>1.3157948245528909E-4</v>
      </c>
      <c r="AS59" s="47">
        <f>IF(AND(AQ124=0,AQ59&gt;=0),"",AQ59/AQ124)</f>
        <v>4.2660502414413069E-4</v>
      </c>
      <c r="AT59" s="131">
        <f t="shared" si="28"/>
        <v>0</v>
      </c>
      <c r="AU59" s="30" t="str">
        <f>IF(AND(AT4=0,AT59&gt;=0), "",AT59/AT4)</f>
        <v/>
      </c>
      <c r="AV59" s="47">
        <f t="shared" si="23"/>
        <v>1</v>
      </c>
      <c r="AW59" s="131">
        <f t="shared" si="40"/>
        <v>1.0693770724802143</v>
      </c>
      <c r="AX59" s="30">
        <f>IF(AND(AW4=0,AW59&gt;=0), "",AW59/AW4)</f>
        <v>1.3157948245528907E-4</v>
      </c>
      <c r="AY59" s="47">
        <f>IF(AND(AW124=0,AW59&gt;=0),"",AW59/AW124)</f>
        <v>4.2660502414413074E-4</v>
      </c>
      <c r="AZ59" s="131">
        <f t="shared" si="29"/>
        <v>0</v>
      </c>
      <c r="BA59" s="30" t="str">
        <f>IF(AND(AZ4=0,AZ59&gt;=0), "",AZ59/AZ4)</f>
        <v/>
      </c>
      <c r="BB59" s="47">
        <f t="shared" si="24"/>
        <v>1</v>
      </c>
      <c r="BC59" s="129">
        <f>+'N EERR PIEDEM'!I58</f>
        <v>0</v>
      </c>
      <c r="BD59" s="30" t="str">
        <f>IF(AND(BC4=0,BC59&gt;=0), "",BC59/BC4)</f>
        <v/>
      </c>
      <c r="BE59" s="47" t="str">
        <f>IF(AND(BC124=0,BC59&gt;=0),"",BC59/BC124)</f>
        <v/>
      </c>
      <c r="BF59" s="30">
        <f t="shared" si="25"/>
        <v>-1</v>
      </c>
      <c r="BG59" s="130">
        <f t="shared" si="30"/>
        <v>6.4162624348812862</v>
      </c>
      <c r="BH59" s="30">
        <f>IF(AND(BG4=0,BG59&gt;=0), "",BG59/BG4)</f>
        <v>1.3157948245528909E-4</v>
      </c>
      <c r="BI59" s="47">
        <f>IF(AND(BG124=0,BG59&gt;=0),"",BG59/BG124)</f>
        <v>4.2660502414413069E-4</v>
      </c>
      <c r="BJ59" s="129">
        <f>+'N EERR PIEDEM'!J58</f>
        <v>0</v>
      </c>
      <c r="BK59" s="30" t="str">
        <f>IF(AND(BJ4=0,BJ59&gt;=0), "",BJ59/BJ4)</f>
        <v/>
      </c>
      <c r="BL59" s="47" t="str">
        <f>IF(AND(BJ124=0,BJ59&gt;=0),"",BJ59/BJ124)</f>
        <v/>
      </c>
      <c r="BM59" s="30" t="str">
        <f t="shared" si="9"/>
        <v/>
      </c>
      <c r="BN59" s="130">
        <f t="shared" si="31"/>
        <v>6.4162624348812862</v>
      </c>
      <c r="BO59" s="30">
        <f>IF(AND(BN4=0,BN59&gt;=0), "",BN59/BN4)</f>
        <v>1.3157948245528909E-4</v>
      </c>
      <c r="BP59" s="47">
        <f>IF(AND(BN124=0,BN59&gt;=0),"",BN59/BN124)</f>
        <v>4.2660502414413069E-4</v>
      </c>
      <c r="BQ59" s="129">
        <f>+'N EERR PIEDEM'!K58</f>
        <v>0</v>
      </c>
      <c r="BR59" s="30" t="str">
        <f>IF(AND(BQ4=0,BQ59&gt;=0), "",BQ59/BQ4)</f>
        <v/>
      </c>
      <c r="BS59" s="47" t="str">
        <f>IF(AND(BQ124=0,BQ59&gt;=0),"",BQ59/BQ124)</f>
        <v/>
      </c>
      <c r="BT59" s="30" t="str">
        <f t="shared" si="10"/>
        <v/>
      </c>
      <c r="BU59" s="130">
        <f t="shared" si="32"/>
        <v>6.4162624348812862</v>
      </c>
      <c r="BV59" s="30">
        <f>IF(AND(BU4=0,BU59&gt;=0), "",BU59/BU4)</f>
        <v>1.3157948245528909E-4</v>
      </c>
      <c r="BW59" s="47">
        <f>IF(AND(BU124=0,BU59&gt;=0),"",BU59/BU124)</f>
        <v>4.2660502414413069E-4</v>
      </c>
      <c r="BX59" s="131">
        <f t="shared" si="33"/>
        <v>0</v>
      </c>
      <c r="BY59" s="30" t="str">
        <f>IF(AND(BX4=0,BX59&gt;=0), "",BX59/BX4)</f>
        <v/>
      </c>
      <c r="BZ59" s="47">
        <f t="shared" si="11"/>
        <v>1</v>
      </c>
      <c r="CA59" s="129">
        <f>+'N EERR PIEDEM'!L58</f>
        <v>0</v>
      </c>
      <c r="CB59" s="30" t="str">
        <f>IF(AND(CA4=0,CA59&gt;=0), "",CA59/CA4)</f>
        <v/>
      </c>
      <c r="CC59" s="47" t="str">
        <f>IF(AND(CA124=0,CA59&gt;=0),"",CA59/CA124)</f>
        <v/>
      </c>
      <c r="CD59" s="30" t="str">
        <f t="shared" si="26"/>
        <v/>
      </c>
      <c r="CE59" s="130">
        <f t="shared" si="34"/>
        <v>6.4162624348812862</v>
      </c>
      <c r="CF59" s="30">
        <f>IF(AND(CE4=0,CE59&gt;=0), "",CE59/CE4)</f>
        <v>1.3157948245528909E-4</v>
      </c>
      <c r="CG59" s="47">
        <f>IF(AND(CE124=0,CE59&gt;=0),"",CE59/CE124)</f>
        <v>4.2660502414413069E-4</v>
      </c>
      <c r="CH59" s="129">
        <f>+'N EERR PIEDEM'!M58</f>
        <v>0</v>
      </c>
      <c r="CI59" s="30" t="str">
        <f>IF(AND(CH4=0,CH59&gt;=0), "",CH59/CH4)</f>
        <v/>
      </c>
      <c r="CJ59" s="47" t="str">
        <f>IF(AND(CH124=0,CH59&gt;=0),"",CH59/CH124)</f>
        <v/>
      </c>
      <c r="CK59" s="30" t="str">
        <f t="shared" si="13"/>
        <v/>
      </c>
      <c r="CL59" s="130">
        <f t="shared" si="35"/>
        <v>6.4162624348812862</v>
      </c>
      <c r="CM59" s="30">
        <f>IF(AND(CL4=0,CL59&gt;=0), "",CL59/CL4)</f>
        <v>1.3157948245528909E-4</v>
      </c>
      <c r="CN59" s="47">
        <f>IF(AND(CL124=0,CL59&gt;=0),"",CL59/CL124)</f>
        <v>4.2660502414413069E-4</v>
      </c>
      <c r="CO59" s="129">
        <f>+'N EERR PIEDEM'!N58</f>
        <v>0</v>
      </c>
      <c r="CP59" s="30" t="str">
        <f>IF(AND(CO4=0,CO59&gt;=0), "",CO59/CO4)</f>
        <v/>
      </c>
      <c r="CQ59" s="47" t="str">
        <f>IF(AND(CO124=0,CO59&gt;=0),"",CO59/CO124)</f>
        <v/>
      </c>
      <c r="CR59" s="30" t="str">
        <f t="shared" si="14"/>
        <v/>
      </c>
      <c r="CS59" s="130">
        <f t="shared" si="36"/>
        <v>6.4162624348812862</v>
      </c>
      <c r="CT59" s="30">
        <f>IF(AND(CS4=0,CS59&gt;=0), "",CS59/CS4)</f>
        <v>1.3157948245528909E-4</v>
      </c>
      <c r="CU59" s="47">
        <f>IF(AND(CS124=0,CS59&gt;=0),"",CS59/CS124)</f>
        <v>4.2660502414413069E-4</v>
      </c>
      <c r="CV59" s="131">
        <f t="shared" si="37"/>
        <v>0</v>
      </c>
      <c r="CW59" s="30" t="str">
        <f>IF(AND(CV4=0,CV59&gt;=0), "",CV59/CV4)</f>
        <v/>
      </c>
      <c r="CX59" s="47">
        <f t="shared" si="15"/>
        <v>1</v>
      </c>
    </row>
    <row r="60" spans="1:102" outlineLevel="1" x14ac:dyDescent="0.3">
      <c r="A60" s="29" t="s">
        <v>0</v>
      </c>
      <c r="B60" s="129">
        <f>+'N EERR PIEDEM'!B59+'N EERR PIEDEM'!B60+'N EERR PIEDEM'!B61+'N EERR PIEDEM'!B62+'N EERR PIEDEM'!B63</f>
        <v>0</v>
      </c>
      <c r="C60" s="30" t="str">
        <f>IF(AND(B4=0,B60&gt;=0), "",B60/B4)</f>
        <v/>
      </c>
      <c r="D60" s="47" t="str">
        <f>IF(AND(B124=0,B60&gt;=0),"",B60/B124)</f>
        <v/>
      </c>
      <c r="E60" s="129">
        <f>+'N EERR PIEDEM'!C59+'N EERR PIEDEM'!C60+'N EERR PIEDEM'!C61+'N EERR PIEDEM'!C62+'N EERR PIEDEM'!C63</f>
        <v>9.3265011386991077</v>
      </c>
      <c r="F60" s="30">
        <f>IF(AND(E4=0,E60&gt;=0), "",E60/E4)</f>
        <v>1.7354990316958965E-3</v>
      </c>
      <c r="G60" s="47">
        <f>IF(AND(E124=0,E60&gt;=0),"",E60/E124)</f>
        <v>4.655819420274457E-3</v>
      </c>
      <c r="H60" s="129">
        <f>+'N EERR PIEDEM'!D59+'N EERR PIEDEM'!D60+'N EERR PIEDEM'!D61+'N EERR PIEDEM'!D62+'N EERR PIEDEM'!D63</f>
        <v>0</v>
      </c>
      <c r="I60" s="30">
        <f>IF(AND(H4=0,H60&gt;=0), "",H60/H4)</f>
        <v>0</v>
      </c>
      <c r="J60" s="47">
        <f>IF(AND(H124=0,H60&gt;=0),"",H60/H124)</f>
        <v>0</v>
      </c>
      <c r="K60" s="30">
        <f t="shared" si="19"/>
        <v>-1</v>
      </c>
      <c r="L60" s="130">
        <f t="shared" si="38"/>
        <v>9.3265011386991077</v>
      </c>
      <c r="M60" s="30">
        <f>IF(AND(L4=0,L60&gt;=0), "",L60/L4)</f>
        <v>6.5576578317441648E-4</v>
      </c>
      <c r="N60" s="47">
        <f>IF(AND(L124=0,L60&gt;=0),"",L60/L124)</f>
        <v>2.1730869633371681E-3</v>
      </c>
      <c r="O60" s="129">
        <f>+'N EERR PIEDEM'!E59+'N EERR PIEDEM'!E60+'N EERR PIEDEM'!E61+'N EERR PIEDEM'!E62+'N EERR PIEDEM'!E63</f>
        <v>0</v>
      </c>
      <c r="P60" s="30">
        <f>IF(AND(O4=0,O60&gt;=0), "",O60/O4)</f>
        <v>0</v>
      </c>
      <c r="Q60" s="47">
        <f>IF(AND(O124=0,O60&gt;=0),"",O60/O124)</f>
        <v>0</v>
      </c>
      <c r="R60" s="30" t="str">
        <f t="shared" si="20"/>
        <v/>
      </c>
      <c r="S60" s="130">
        <f t="shared" si="39"/>
        <v>9.3265011386991077</v>
      </c>
      <c r="T60" s="30">
        <f>IF(AND(S4=0,S60&gt;=0), "",S60/S4)</f>
        <v>4.2689719183581056E-4</v>
      </c>
      <c r="U60" s="47">
        <f>IF(AND(S124=0,S60&gt;=0),"",S60/S124)</f>
        <v>1.3539376994572321E-3</v>
      </c>
      <c r="V60" s="131"/>
      <c r="W60" s="30" t="str">
        <f>IF(AND(V4=0,V60&gt;=0), "",V60/V4)</f>
        <v/>
      </c>
      <c r="X60" s="47">
        <f t="shared" si="21"/>
        <v>1</v>
      </c>
      <c r="Y60" s="129">
        <f>+'N EERR PIEDEM'!F59+'N EERR PIEDEM'!F60+'N EERR PIEDEM'!F61+'N EERR PIEDEM'!F62+'N EERR PIEDEM'!F63</f>
        <v>102.41117571039314</v>
      </c>
      <c r="Z60" s="30">
        <f>IF(AND(Y4=0,Y60&gt;=0), "",Y60/Y4)</f>
        <v>1.3725729411618197E-2</v>
      </c>
      <c r="AA60" s="47">
        <f>IF(AND(Y124=0,Y60&gt;=0),"",Y60/Y124)</f>
        <v>3.8330046131200259E-2</v>
      </c>
      <c r="AB60" s="30">
        <f t="shared" si="22"/>
        <v>1</v>
      </c>
      <c r="AC60" s="130">
        <f t="shared" si="27"/>
        <v>111.73767684909225</v>
      </c>
      <c r="AD60" s="30">
        <f>IF(AND(AC4=0,AC60&gt;=0), "",AC60/AC4)</f>
        <v>3.8124745471546915E-3</v>
      </c>
      <c r="AE60" s="47">
        <f>IF(AND(AC124=0,AC60&gt;=0),"",AC60/AC124)</f>
        <v>1.1687733297657944E-2</v>
      </c>
      <c r="AF60" s="129">
        <f>+'N EERR PIEDEM'!G59+'N EERR PIEDEM'!G60+'N EERR PIEDEM'!G61+'N EERR PIEDEM'!G62+'N EERR PIEDEM'!G63</f>
        <v>0</v>
      </c>
      <c r="AG60" s="30">
        <f>IF(AND(AF4=0,AF60&gt;=0), "",AF60/AF4)</f>
        <v>0</v>
      </c>
      <c r="AH60" s="47">
        <f>IF(AND(AF124=0,AF60&gt;=0),"",AF60/AF124)</f>
        <v>0</v>
      </c>
      <c r="AI60" s="30">
        <f t="shared" si="4"/>
        <v>-1</v>
      </c>
      <c r="AJ60" s="130">
        <f t="shared" si="16"/>
        <v>111.73767684909225</v>
      </c>
      <c r="AK60" s="30">
        <f>IF(AND(AJ4=0,AJ60&gt;=0), "",AJ60/AJ4)</f>
        <v>2.9201450998584308E-3</v>
      </c>
      <c r="AL60" s="47">
        <f>IF(AND(AJ124=0,AJ60&gt;=0),"",AJ60/AJ124)</f>
        <v>9.2030585740256673E-3</v>
      </c>
      <c r="AM60" s="129">
        <f>+'N EERR PIEDEM'!H59+'N EERR PIEDEM'!H60+'N EERR PIEDEM'!H61+'N EERR PIEDEM'!H62+'N EERR PIEDEM'!H63</f>
        <v>62.933523441831518</v>
      </c>
      <c r="AN60" s="30">
        <f>IF(AND(AM4=0,AM60&gt;=0), "",AM60/AM4)</f>
        <v>5.9942569423829424E-3</v>
      </c>
      <c r="AO60" s="47">
        <f>IF(AND(AM124=0,AM60&gt;=0),"",AM60/AM124)</f>
        <v>2.1709263832641316E-2</v>
      </c>
      <c r="AP60" s="30">
        <f t="shared" si="5"/>
        <v>1</v>
      </c>
      <c r="AQ60" s="130">
        <f t="shared" si="17"/>
        <v>174.67120029092376</v>
      </c>
      <c r="AR60" s="30">
        <f>IF(AND(AQ4=0,AQ60&gt;=0), "",AQ60/AQ4)</f>
        <v>3.5820146646712283E-3</v>
      </c>
      <c r="AS60" s="47">
        <f>IF(AND(AQ124=0,AQ60&gt;=0),"",AQ60/AQ124)</f>
        <v>1.1613554210672261E-2</v>
      </c>
      <c r="AT60" s="131">
        <f t="shared" si="28"/>
        <v>0</v>
      </c>
      <c r="AU60" s="30" t="str">
        <f>IF(AND(AT4=0,AT60&gt;=0), "",AT60/AT4)</f>
        <v/>
      </c>
      <c r="AV60" s="47">
        <f t="shared" si="23"/>
        <v>1</v>
      </c>
      <c r="AW60" s="131">
        <f t="shared" si="40"/>
        <v>29.111866715153962</v>
      </c>
      <c r="AX60" s="30">
        <f>IF(AND(AW4=0,AW60&gt;=0), "",AW60/AW4)</f>
        <v>3.5820146646712283E-3</v>
      </c>
      <c r="AY60" s="47">
        <f>IF(AND(AW124=0,AW60&gt;=0),"",AW60/AW124)</f>
        <v>1.1613554210672264E-2</v>
      </c>
      <c r="AZ60" s="131">
        <f t="shared" si="29"/>
        <v>0</v>
      </c>
      <c r="BA60" s="30" t="str">
        <f>IF(AND(AZ4=0,AZ60&gt;=0), "",AZ60/AZ4)</f>
        <v/>
      </c>
      <c r="BB60" s="47">
        <f t="shared" si="24"/>
        <v>1</v>
      </c>
      <c r="BC60" s="129">
        <f>+'N EERR PIEDEM'!I59+'N EERR PIEDEM'!I60+'N EERR PIEDEM'!I61+'N EERR PIEDEM'!I62+'N EERR PIEDEM'!I63</f>
        <v>0</v>
      </c>
      <c r="BD60" s="30" t="str">
        <f>IF(AND(BC4=0,BC60&gt;=0), "",BC60/BC4)</f>
        <v/>
      </c>
      <c r="BE60" s="47" t="str">
        <f>IF(AND(BC124=0,BC60&gt;=0),"",BC60/BC124)</f>
        <v/>
      </c>
      <c r="BF60" s="30">
        <f t="shared" si="25"/>
        <v>-1</v>
      </c>
      <c r="BG60" s="130">
        <f t="shared" si="30"/>
        <v>174.67120029092376</v>
      </c>
      <c r="BH60" s="30">
        <f>IF(AND(BG4=0,BG60&gt;=0), "",BG60/BG4)</f>
        <v>3.5820146646712283E-3</v>
      </c>
      <c r="BI60" s="47">
        <f>IF(AND(BG124=0,BG60&gt;=0),"",BG60/BG124)</f>
        <v>1.1613554210672261E-2</v>
      </c>
      <c r="BJ60" s="129">
        <f>+'N EERR PIEDEM'!J59+'N EERR PIEDEM'!J60+'N EERR PIEDEM'!J61+'N EERR PIEDEM'!J62+'N EERR PIEDEM'!J63</f>
        <v>0</v>
      </c>
      <c r="BK60" s="30" t="str">
        <f>IF(AND(BJ4=0,BJ60&gt;=0), "",BJ60/BJ4)</f>
        <v/>
      </c>
      <c r="BL60" s="47" t="str">
        <f>IF(AND(BJ124=0,BJ60&gt;=0),"",BJ60/BJ124)</f>
        <v/>
      </c>
      <c r="BM60" s="30" t="str">
        <f t="shared" si="9"/>
        <v/>
      </c>
      <c r="BN60" s="130">
        <f t="shared" si="31"/>
        <v>174.67120029092376</v>
      </c>
      <c r="BO60" s="30">
        <f>IF(AND(BN4=0,BN60&gt;=0), "",BN60/BN4)</f>
        <v>3.5820146646712283E-3</v>
      </c>
      <c r="BP60" s="47">
        <f>IF(AND(BN124=0,BN60&gt;=0),"",BN60/BN124)</f>
        <v>1.1613554210672261E-2</v>
      </c>
      <c r="BQ60" s="129">
        <f>+'N EERR PIEDEM'!K59+'N EERR PIEDEM'!K60+'N EERR PIEDEM'!K61+'N EERR PIEDEM'!K62+'N EERR PIEDEM'!K63</f>
        <v>0</v>
      </c>
      <c r="BR60" s="30" t="str">
        <f>IF(AND(BQ4=0,BQ60&gt;=0), "",BQ60/BQ4)</f>
        <v/>
      </c>
      <c r="BS60" s="47" t="str">
        <f>IF(AND(BQ124=0,BQ60&gt;=0),"",BQ60/BQ124)</f>
        <v/>
      </c>
      <c r="BT60" s="30" t="str">
        <f t="shared" si="10"/>
        <v/>
      </c>
      <c r="BU60" s="130">
        <f t="shared" si="32"/>
        <v>174.67120029092376</v>
      </c>
      <c r="BV60" s="30">
        <f>IF(AND(BU4=0,BU60&gt;=0), "",BU60/BU4)</f>
        <v>3.5820146646712283E-3</v>
      </c>
      <c r="BW60" s="47">
        <f>IF(AND(BU124=0,BU60&gt;=0),"",BU60/BU124)</f>
        <v>1.1613554210672261E-2</v>
      </c>
      <c r="BX60" s="131">
        <f t="shared" si="33"/>
        <v>0</v>
      </c>
      <c r="BY60" s="30" t="str">
        <f>IF(AND(BX4=0,BX60&gt;=0), "",BX60/BX4)</f>
        <v/>
      </c>
      <c r="BZ60" s="47">
        <f t="shared" si="11"/>
        <v>1</v>
      </c>
      <c r="CA60" s="129">
        <f>+'N EERR PIEDEM'!L59+'N EERR PIEDEM'!L60+'N EERR PIEDEM'!L61+'N EERR PIEDEM'!L62+'N EERR PIEDEM'!L63</f>
        <v>0</v>
      </c>
      <c r="CB60" s="30" t="str">
        <f>IF(AND(CA4=0,CA60&gt;=0), "",CA60/CA4)</f>
        <v/>
      </c>
      <c r="CC60" s="47" t="str">
        <f>IF(AND(CA124=0,CA60&gt;=0),"",CA60/CA124)</f>
        <v/>
      </c>
      <c r="CD60" s="30" t="str">
        <f t="shared" si="26"/>
        <v/>
      </c>
      <c r="CE60" s="130">
        <f t="shared" si="34"/>
        <v>174.67120029092376</v>
      </c>
      <c r="CF60" s="30">
        <f>IF(AND(CE4=0,CE60&gt;=0), "",CE60/CE4)</f>
        <v>3.5820146646712283E-3</v>
      </c>
      <c r="CG60" s="47">
        <f>IF(AND(CE124=0,CE60&gt;=0),"",CE60/CE124)</f>
        <v>1.1613554210672261E-2</v>
      </c>
      <c r="CH60" s="129">
        <f>+'N EERR PIEDEM'!M59+'N EERR PIEDEM'!M60+'N EERR PIEDEM'!M61+'N EERR PIEDEM'!M62+'N EERR PIEDEM'!M63</f>
        <v>0</v>
      </c>
      <c r="CI60" s="30" t="str">
        <f>IF(AND(CH4=0,CH60&gt;=0), "",CH60/CH4)</f>
        <v/>
      </c>
      <c r="CJ60" s="47" t="str">
        <f>IF(AND(CH124=0,CH60&gt;=0),"",CH60/CH124)</f>
        <v/>
      </c>
      <c r="CK60" s="30" t="str">
        <f t="shared" si="13"/>
        <v/>
      </c>
      <c r="CL60" s="130">
        <f t="shared" si="35"/>
        <v>174.67120029092376</v>
      </c>
      <c r="CM60" s="30">
        <f>IF(AND(CL4=0,CL60&gt;=0), "",CL60/CL4)</f>
        <v>3.5820146646712283E-3</v>
      </c>
      <c r="CN60" s="47">
        <f>IF(AND(CL124=0,CL60&gt;=0),"",CL60/CL124)</f>
        <v>1.1613554210672261E-2</v>
      </c>
      <c r="CO60" s="129">
        <f>+'N EERR PIEDEM'!N59+'N EERR PIEDEM'!N60+'N EERR PIEDEM'!N61+'N EERR PIEDEM'!N62+'N EERR PIEDEM'!N63</f>
        <v>0</v>
      </c>
      <c r="CP60" s="30" t="str">
        <f>IF(AND(CO4=0,CO60&gt;=0), "",CO60/CO4)</f>
        <v/>
      </c>
      <c r="CQ60" s="47" t="str">
        <f>IF(AND(CO124=0,CO60&gt;=0),"",CO60/CO124)</f>
        <v/>
      </c>
      <c r="CR60" s="30" t="str">
        <f t="shared" si="14"/>
        <v/>
      </c>
      <c r="CS60" s="130">
        <f t="shared" si="36"/>
        <v>174.67120029092376</v>
      </c>
      <c r="CT60" s="30">
        <f>IF(AND(CS4=0,CS60&gt;=0), "",CS60/CS4)</f>
        <v>3.5820146646712283E-3</v>
      </c>
      <c r="CU60" s="47">
        <f>IF(AND(CS124=0,CS60&gt;=0),"",CS60/CS124)</f>
        <v>1.1613554210672261E-2</v>
      </c>
      <c r="CV60" s="131">
        <f t="shared" si="37"/>
        <v>0</v>
      </c>
      <c r="CW60" s="30" t="str">
        <f>IF(AND(CV4=0,CV60&gt;=0), "",CV60/CV4)</f>
        <v/>
      </c>
      <c r="CX60" s="47">
        <f t="shared" si="15"/>
        <v>1</v>
      </c>
    </row>
    <row r="61" spans="1:102" outlineLevel="1" x14ac:dyDescent="0.3">
      <c r="A61" s="29" t="s">
        <v>22</v>
      </c>
      <c r="B61" s="129">
        <f>+'N EERR PIEDEM'!B64+'N EERR PIEDEM'!B65+'N EERR PIEDEM'!B66+'N EERR PIEDEM'!B67+'N EERR PIEDEM'!B68</f>
        <v>0</v>
      </c>
      <c r="C61" s="30" t="str">
        <f>IF(AND(B4=0,B61&gt;=0), "",B61/B4)</f>
        <v/>
      </c>
      <c r="D61" s="47" t="str">
        <f>IF(AND(B124=0,B61&gt;=0),"",B61/B124)</f>
        <v/>
      </c>
      <c r="E61" s="129">
        <f>+'N EERR PIEDEM'!C64+'N EERR PIEDEM'!C65+'N EERR PIEDEM'!C66+'N EERR PIEDEM'!C67+'N EERR PIEDEM'!C68</f>
        <v>0</v>
      </c>
      <c r="F61" s="30">
        <f>IF(AND(E4=0,E61&gt;=0), "",E61/E4)</f>
        <v>0</v>
      </c>
      <c r="G61" s="47">
        <f>IF(AND(E124=0,E61&gt;=0),"",E61/E124)</f>
        <v>0</v>
      </c>
      <c r="H61" s="129">
        <f>+'N EERR PIEDEM'!D64+'N EERR PIEDEM'!D65+'N EERR PIEDEM'!D66+'N EERR PIEDEM'!D67+'N EERR PIEDEM'!D68</f>
        <v>0</v>
      </c>
      <c r="I61" s="30">
        <f>IF(AND(H4=0,H61&gt;=0), "",H61/H4)</f>
        <v>0</v>
      </c>
      <c r="J61" s="47">
        <f>IF(AND(H124=0,H61&gt;=0),"",H61/H124)</f>
        <v>0</v>
      </c>
      <c r="K61" s="30" t="str">
        <f t="shared" si="19"/>
        <v/>
      </c>
      <c r="L61" s="130">
        <f t="shared" si="38"/>
        <v>0</v>
      </c>
      <c r="M61" s="30">
        <f>IF(AND(L4=0,L61&gt;=0), "",L61/L4)</f>
        <v>0</v>
      </c>
      <c r="N61" s="47">
        <f>IF(AND(L124=0,L61&gt;=0),"",L61/L124)</f>
        <v>0</v>
      </c>
      <c r="O61" s="129">
        <f>+'N EERR PIEDEM'!E64+'N EERR PIEDEM'!E65+'N EERR PIEDEM'!E66+'N EERR PIEDEM'!E67+'N EERR PIEDEM'!E68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PIEDEM'!F64+'N EERR PIEDEM'!F65+'N EERR PIEDEM'!F66+'N EERR PIEDEM'!F67+'N EERR PIEDEM'!F68</f>
        <v>0</v>
      </c>
      <c r="Z61" s="30">
        <f>IF(AND(Y4=0,Y61&gt;=0), "",Y61/Y4)</f>
        <v>0</v>
      </c>
      <c r="AA61" s="47">
        <f>IF(AND(Y124=0,Y61&gt;=0),"",Y61/Y124)</f>
        <v>0</v>
      </c>
      <c r="AB61" s="30" t="str">
        <f t="shared" si="22"/>
        <v/>
      </c>
      <c r="AC61" s="130">
        <f t="shared" si="27"/>
        <v>0</v>
      </c>
      <c r="AD61" s="30">
        <f>IF(AND(AC4=0,AC61&gt;=0), "",AC61/AC4)</f>
        <v>0</v>
      </c>
      <c r="AE61" s="47">
        <f>IF(AND(AC124=0,AC61&gt;=0),"",AC61/AC124)</f>
        <v>0</v>
      </c>
      <c r="AF61" s="129">
        <f>+'N EERR PIEDEM'!G64+'N EERR PIEDEM'!G65+'N EERR PIEDEM'!G66+'N EERR PIEDEM'!G67+'N EERR PIEDEM'!G68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PIEDEM'!H64+'N EERR PIEDEM'!H65+'N EERR PIEDEM'!H66+'N EERR PIEDEM'!H67+'N EERR PIEDEM'!H68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PIEDEM'!I64+'N EERR PIEDEM'!I65+'N EERR PIEDEM'!I66+'N EERR PIEDEM'!I67+'N EERR PIEDEM'!I68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PIEDEM'!J64+'N EERR PIEDEM'!J65+'N EERR PIEDEM'!J66+'N EERR PIEDEM'!J67+'N EERR PIEDEM'!J68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PIEDEM'!K64+'N EERR PIEDEM'!K65+'N EERR PIEDEM'!K66+'N EERR PIEDEM'!K67+'N EERR PIEDEM'!K68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PIEDEM'!L64+'N EERR PIEDEM'!L65+'N EERR PIEDEM'!L66+'N EERR PIEDEM'!L67+'N EERR PIEDEM'!L68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PIEDEM'!M64+'N EERR PIEDEM'!M65+'N EERR PIEDEM'!M66+'N EERR PIEDEM'!M67+'N EERR PIEDEM'!M68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PIEDEM'!N64+'N EERR PIEDEM'!N65+'N EERR PIEDEM'!N66+'N EERR PIEDEM'!N67+'N EERR PIEDEM'!N68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PIEDEM'!B69+'N EERR PIEDEM'!B70</f>
        <v>0</v>
      </c>
      <c r="C62" s="30" t="str">
        <f>IF(AND(B4=0,B62&gt;=0), "",B62/B4)</f>
        <v/>
      </c>
      <c r="D62" s="47" t="str">
        <f>IF(AND(B124=0,B62&gt;=0),"",B62/B124)</f>
        <v/>
      </c>
      <c r="E62" s="129">
        <f>+'N EERR PIEDEM'!C69+'N EERR PIEDEM'!C70</f>
        <v>0</v>
      </c>
      <c r="F62" s="30">
        <f>IF(AND(E4=0,E62&gt;=0), "",E62/E4)</f>
        <v>0</v>
      </c>
      <c r="G62" s="47">
        <f>IF(AND(E124=0,E62&gt;=0),"",E62/E124)</f>
        <v>0</v>
      </c>
      <c r="H62" s="129">
        <f>+'N EERR PIEDEM'!D69+'N EERR PIEDEM'!D70</f>
        <v>0</v>
      </c>
      <c r="I62" s="30">
        <f>IF(AND(H4=0,H62&gt;=0), "",H62/H4)</f>
        <v>0</v>
      </c>
      <c r="J62" s="47">
        <f>IF(AND(H124=0,H62&gt;=0),"",H62/H124)</f>
        <v>0</v>
      </c>
      <c r="K62" s="30" t="str">
        <f t="shared" si="19"/>
        <v/>
      </c>
      <c r="L62" s="130">
        <f t="shared" si="38"/>
        <v>0</v>
      </c>
      <c r="M62" s="30">
        <f>IF(AND(L4=0,L62&gt;=0), "",L62/L4)</f>
        <v>0</v>
      </c>
      <c r="N62" s="47">
        <f>IF(AND(L124=0,L62&gt;=0),"",L62/L124)</f>
        <v>0</v>
      </c>
      <c r="O62" s="129">
        <f>+'N EERR PIEDEM'!E69+'N EERR PIEDEM'!E70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PIEDEM'!F69+'N EERR PIEDEM'!F70</f>
        <v>0</v>
      </c>
      <c r="Z62" s="30">
        <f>IF(AND(Y4=0,Y62&gt;=0), "",Y62/Y4)</f>
        <v>0</v>
      </c>
      <c r="AA62" s="47">
        <f>IF(AND(Y124=0,Y62&gt;=0),"",Y62/Y124)</f>
        <v>0</v>
      </c>
      <c r="AB62" s="30" t="str">
        <f t="shared" si="22"/>
        <v/>
      </c>
      <c r="AC62" s="130">
        <f t="shared" si="27"/>
        <v>0</v>
      </c>
      <c r="AD62" s="30">
        <f>IF(AND(AC4=0,AC62&gt;=0), "",AC62/AC4)</f>
        <v>0</v>
      </c>
      <c r="AE62" s="47">
        <f>IF(AND(AC124=0,AC62&gt;=0),"",AC62/AC124)</f>
        <v>0</v>
      </c>
      <c r="AF62" s="129">
        <f>+'N EERR PIEDEM'!G69+'N EERR PIEDEM'!G70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PIEDEM'!H69+'N EERR PIEDEM'!H70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PIEDEM'!I69+'N EERR PIEDEM'!I70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PIEDEM'!J69+'N EERR PIEDEM'!J70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PIEDEM'!K69+'N EERR PIEDEM'!K70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PIEDEM'!L69+'N EERR PIEDEM'!L70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PIEDEM'!M69+'N EERR PIEDEM'!M70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PIEDEM'!N69+'N EERR PIEDEM'!N70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PIEDEM'!B71+'N EERR PIEDEM'!B72+'N EERR PIEDEM'!B73+'N EERR PIEDEM'!B74+'N EERR PIEDEM'!B75+'N EERR PIEDEM'!B76+'N EERR PIEDEM'!B77</f>
        <v>0</v>
      </c>
      <c r="C63" s="30" t="str">
        <f>IF(AND(B4=0,B63&gt;=0), "",B63/B4)</f>
        <v/>
      </c>
      <c r="D63" s="47" t="str">
        <f>IF(AND(B124=0,B63&gt;=0),"",B63/B124)</f>
        <v/>
      </c>
      <c r="E63" s="129">
        <f>+'N EERR PIEDEM'!C71+'N EERR PIEDEM'!C72+'N EERR PIEDEM'!C73+'N EERR PIEDEM'!C74+'N EERR PIEDEM'!C75+'N EERR PIEDEM'!C76+'N EERR PIEDEM'!C77</f>
        <v>35.882158714288366</v>
      </c>
      <c r="F63" s="30">
        <f>IF(AND(E4=0,E63&gt;=0), "",E63/E4)</f>
        <v>6.6770432746113455E-3</v>
      </c>
      <c r="G63" s="47">
        <f>IF(AND(E124=0,E63&gt;=0),"",E63/E124)</f>
        <v>1.7912489249602596E-2</v>
      </c>
      <c r="H63" s="129">
        <f>+'N EERR PIEDEM'!D71+'N EERR PIEDEM'!D72+'N EERR PIEDEM'!D73+'N EERR PIEDEM'!D74+'N EERR PIEDEM'!D75+'N EERR PIEDEM'!D76+'N EERR PIEDEM'!D77</f>
        <v>50.180886769624948</v>
      </c>
      <c r="I63" s="30">
        <f>IF(AND(H4=0,H63&gt;=0), "",H63/H4)</f>
        <v>5.6712166315460071E-3</v>
      </c>
      <c r="J63" s="47">
        <f>IF(AND(H124=0,H63&gt;=0),"",H63/H124)</f>
        <v>2.1926176016083473E-2</v>
      </c>
      <c r="K63" s="30">
        <f t="shared" si="19"/>
        <v>0.39849129951155343</v>
      </c>
      <c r="L63" s="130">
        <f t="shared" si="38"/>
        <v>86.063045483913314</v>
      </c>
      <c r="M63" s="30">
        <f>IF(AND(L4=0,L63&gt;=0), "",L63/L4)</f>
        <v>6.051272560291125E-3</v>
      </c>
      <c r="N63" s="47">
        <f>IF(AND(L124=0,L63&gt;=0),"",L63/L124)</f>
        <v>2.0052802158588734E-2</v>
      </c>
      <c r="O63" s="129">
        <f>+'N EERR PIEDEM'!E71+'N EERR PIEDEM'!E72+'N EERR PIEDEM'!E73+'N EERR PIEDEM'!E74+'N EERR PIEDEM'!E75+'N EERR PIEDEM'!E76+'N EERR PIEDEM'!E77</f>
        <v>28.446672029907962</v>
      </c>
      <c r="P63" s="30">
        <f>IF(AND(O4=0,O63&gt;=0), "",O63/O4)</f>
        <v>3.7307708227762499E-3</v>
      </c>
      <c r="Q63" s="47">
        <f>IF(AND(O124=0,O63&gt;=0),"",O63/O124)</f>
        <v>1.0955329903526616E-2</v>
      </c>
      <c r="R63" s="30">
        <f t="shared" si="20"/>
        <v>-0.43311739068096639</v>
      </c>
      <c r="S63" s="130">
        <f t="shared" si="39"/>
        <v>114.50971751382127</v>
      </c>
      <c r="T63" s="30">
        <f>IF(AND(S4=0,S63&gt;=0), "",S63/S4)</f>
        <v>5.2413950438203374E-3</v>
      </c>
      <c r="U63" s="47">
        <f>IF(AND(S124=0,S63&gt;=0),"",S63/S124)</f>
        <v>1.6623492689326586E-2</v>
      </c>
      <c r="V63" s="131"/>
      <c r="W63" s="30" t="str">
        <f>IF(AND(V4=0,V63&gt;=0), "",V63/V4)</f>
        <v/>
      </c>
      <c r="X63" s="47">
        <f t="shared" si="21"/>
        <v>1</v>
      </c>
      <c r="Y63" s="129">
        <f>+'N EERR PIEDEM'!F71+'N EERR PIEDEM'!F72+'N EERR PIEDEM'!F73+'N EERR PIEDEM'!F74+'N EERR PIEDEM'!F75+'N EERR PIEDEM'!F76+'N EERR PIEDEM'!F77</f>
        <v>37.798163332035813</v>
      </c>
      <c r="Z63" s="30">
        <f>IF(AND(Y4=0,Y63&gt;=0), "",Y63/Y4)</f>
        <v>5.0659252620905279E-3</v>
      </c>
      <c r="AA63" s="47">
        <f>IF(AND(Y124=0,Y63&gt;=0),"",Y63/Y124)</f>
        <v>1.414694572288309E-2</v>
      </c>
      <c r="AB63" s="30">
        <f t="shared" si="22"/>
        <v>0.32873762147979835</v>
      </c>
      <c r="AC63" s="130">
        <f t="shared" si="27"/>
        <v>152.30788084585708</v>
      </c>
      <c r="AD63" s="30">
        <f>IF(AND(AC4=0,AC63&gt;=0), "",AC63/AC4)</f>
        <v>5.1967244660019703E-3</v>
      </c>
      <c r="AE63" s="47">
        <f>IF(AND(AC124=0,AC63&gt;=0),"",AC63/AC124)</f>
        <v>1.5931366578007606E-2</v>
      </c>
      <c r="AF63" s="129">
        <f>+'N EERR PIEDEM'!G71+'N EERR PIEDEM'!G72+'N EERR PIEDEM'!G73+'N EERR PIEDEM'!G74+'N EERR PIEDEM'!G75+'N EERR PIEDEM'!G76+'N EERR PIEDEM'!G77</f>
        <v>48.735248142949054</v>
      </c>
      <c r="AG63" s="30">
        <f>IF(AND(AF4=0,AF63&gt;=0), "",AF63/AF4)</f>
        <v>5.4416387042833352E-3</v>
      </c>
      <c r="AH63" s="47">
        <f>IF(AND(AF124=0,AF63&gt;=0),"",AF63/AF124)</f>
        <v>1.888149948577799E-2</v>
      </c>
      <c r="AI63" s="30">
        <f t="shared" si="4"/>
        <v>0.28935492750896497</v>
      </c>
      <c r="AJ63" s="130">
        <f t="shared" si="16"/>
        <v>201.04312898880613</v>
      </c>
      <c r="AK63" s="30">
        <f>IF(AND(AJ4=0,AJ63&gt;=0), "",AJ63/AJ4)</f>
        <v>5.2540479141135648E-3</v>
      </c>
      <c r="AL63" s="47">
        <f>IF(AND(AJ124=0,AJ63&gt;=0),"",AJ63/AJ124)</f>
        <v>1.6558530158884463E-2</v>
      </c>
      <c r="AM63" s="129">
        <f>+'N EERR PIEDEM'!H71+'N EERR PIEDEM'!H72+'N EERR PIEDEM'!H73+'N EERR PIEDEM'!H74+'N EERR PIEDEM'!H75+'N EERR PIEDEM'!H76+'N EERR PIEDEM'!H77</f>
        <v>98.098276514895375</v>
      </c>
      <c r="AN63" s="30">
        <f>IF(AND(AM4=0,AM63&gt;=0), "",AM63/AM4)</f>
        <v>9.3436096197397362E-3</v>
      </c>
      <c r="AO63" s="47">
        <f>IF(AND(AM124=0,AM63&gt;=0),"",AM63/AM124)</f>
        <v>3.3839538133561831E-2</v>
      </c>
      <c r="AP63" s="30">
        <f t="shared" si="5"/>
        <v>1.0128814411112852</v>
      </c>
      <c r="AQ63" s="130">
        <f t="shared" si="17"/>
        <v>299.14140550370149</v>
      </c>
      <c r="AR63" s="30">
        <f>IF(AND(AQ4=0,AQ63&gt;=0), "",AQ63/AQ4)</f>
        <v>6.1345482228320142E-3</v>
      </c>
      <c r="AS63" s="47">
        <f>IF(AND(AQ124=0,AQ63&gt;=0),"",AQ63/AQ124)</f>
        <v>1.9889340221442627E-2</v>
      </c>
      <c r="AT63" s="131">
        <f t="shared" si="28"/>
        <v>0</v>
      </c>
      <c r="AU63" s="30" t="str">
        <f>IF(AND(AT4=0,AT63&gt;=0), "",AT63/AT4)</f>
        <v/>
      </c>
      <c r="AV63" s="47">
        <f t="shared" si="23"/>
        <v>1</v>
      </c>
      <c r="AW63" s="131">
        <f t="shared" si="40"/>
        <v>49.856900917283582</v>
      </c>
      <c r="AX63" s="30">
        <f>IF(AND(AW4=0,AW63&gt;=0), "",AW63/AW4)</f>
        <v>6.1345482228320142E-3</v>
      </c>
      <c r="AY63" s="47">
        <f>IF(AND(AW124=0,AW63&gt;=0),"",AW63/AW124)</f>
        <v>1.988934022144263E-2</v>
      </c>
      <c r="AZ63" s="131">
        <f t="shared" si="29"/>
        <v>0</v>
      </c>
      <c r="BA63" s="30" t="str">
        <f>IF(AND(AZ4=0,AZ63&gt;=0), "",AZ63/AZ4)</f>
        <v/>
      </c>
      <c r="BB63" s="47">
        <f t="shared" si="24"/>
        <v>1</v>
      </c>
      <c r="BC63" s="129">
        <f>+'N EERR PIEDEM'!I71+'N EERR PIEDEM'!I72+'N EERR PIEDEM'!I73+'N EERR PIEDEM'!I74+'N EERR PIEDEM'!I75+'N EERR PIEDEM'!I76+'N EERR PIEDEM'!I77</f>
        <v>0</v>
      </c>
      <c r="BD63" s="30" t="str">
        <f>IF(AND(BC4=0,BC63&gt;=0), "",BC63/BC4)</f>
        <v/>
      </c>
      <c r="BE63" s="47" t="str">
        <f>IF(AND(BC124=0,BC63&gt;=0),"",BC63/BC124)</f>
        <v/>
      </c>
      <c r="BF63" s="30">
        <f t="shared" si="25"/>
        <v>-1</v>
      </c>
      <c r="BG63" s="130">
        <f t="shared" si="30"/>
        <v>299.14140550370149</v>
      </c>
      <c r="BH63" s="30">
        <f>IF(AND(BG4=0,BG63&gt;=0), "",BG63/BG4)</f>
        <v>6.1345482228320142E-3</v>
      </c>
      <c r="BI63" s="47">
        <f>IF(AND(BG124=0,BG63&gt;=0),"",BG63/BG124)</f>
        <v>1.9889340221442627E-2</v>
      </c>
      <c r="BJ63" s="129">
        <f>+'N EERR PIEDEM'!J71+'N EERR PIEDEM'!J72+'N EERR PIEDEM'!J73+'N EERR PIEDEM'!J74+'N EERR PIEDEM'!J75+'N EERR PIEDEM'!J76+'N EERR PIEDEM'!J77</f>
        <v>0</v>
      </c>
      <c r="BK63" s="30" t="str">
        <f>IF(AND(BJ4=0,BJ63&gt;=0), "",BJ63/BJ4)</f>
        <v/>
      </c>
      <c r="BL63" s="47" t="str">
        <f>IF(AND(BJ124=0,BJ63&gt;=0),"",BJ63/BJ124)</f>
        <v/>
      </c>
      <c r="BM63" s="30" t="str">
        <f t="shared" si="9"/>
        <v/>
      </c>
      <c r="BN63" s="130">
        <f t="shared" si="31"/>
        <v>299.14140550370149</v>
      </c>
      <c r="BO63" s="30">
        <f>IF(AND(BN4=0,BN63&gt;=0), "",BN63/BN4)</f>
        <v>6.1345482228320142E-3</v>
      </c>
      <c r="BP63" s="47">
        <f>IF(AND(BN124=0,BN63&gt;=0),"",BN63/BN124)</f>
        <v>1.9889340221442627E-2</v>
      </c>
      <c r="BQ63" s="129">
        <f>+'N EERR PIEDEM'!K71+'N EERR PIEDEM'!K72+'N EERR PIEDEM'!K73+'N EERR PIEDEM'!K74+'N EERR PIEDEM'!K75+'N EERR PIEDEM'!K76+'N EERR PIEDEM'!K77</f>
        <v>0</v>
      </c>
      <c r="BR63" s="30" t="str">
        <f>IF(AND(BQ4=0,BQ63&gt;=0), "",BQ63/BQ4)</f>
        <v/>
      </c>
      <c r="BS63" s="47" t="str">
        <f>IF(AND(BQ124=0,BQ63&gt;=0),"",BQ63/BQ124)</f>
        <v/>
      </c>
      <c r="BT63" s="30" t="str">
        <f t="shared" si="10"/>
        <v/>
      </c>
      <c r="BU63" s="130">
        <f t="shared" si="32"/>
        <v>299.14140550370149</v>
      </c>
      <c r="BV63" s="30">
        <f>IF(AND(BU4=0,BU63&gt;=0), "",BU63/BU4)</f>
        <v>6.1345482228320142E-3</v>
      </c>
      <c r="BW63" s="47">
        <f>IF(AND(BU124=0,BU63&gt;=0),"",BU63/BU124)</f>
        <v>1.9889340221442627E-2</v>
      </c>
      <c r="BX63" s="131">
        <f t="shared" si="33"/>
        <v>0</v>
      </c>
      <c r="BY63" s="30" t="str">
        <f>IF(AND(BX4=0,BX63&gt;=0), "",BX63/BX4)</f>
        <v/>
      </c>
      <c r="BZ63" s="47">
        <f t="shared" si="11"/>
        <v>1</v>
      </c>
      <c r="CA63" s="129">
        <f>+'N EERR PIEDEM'!L71+'N EERR PIEDEM'!L72+'N EERR PIEDEM'!L73+'N EERR PIEDEM'!L74+'N EERR PIEDEM'!L75+'N EERR PIEDEM'!L76+'N EERR PIEDEM'!L77</f>
        <v>0</v>
      </c>
      <c r="CB63" s="30" t="str">
        <f>IF(AND(CA4=0,CA63&gt;=0), "",CA63/CA4)</f>
        <v/>
      </c>
      <c r="CC63" s="47" t="str">
        <f>IF(AND(CA124=0,CA63&gt;=0),"",CA63/CA124)</f>
        <v/>
      </c>
      <c r="CD63" s="30" t="str">
        <f t="shared" si="26"/>
        <v/>
      </c>
      <c r="CE63" s="130">
        <f t="shared" si="34"/>
        <v>299.14140550370149</v>
      </c>
      <c r="CF63" s="30">
        <f>IF(AND(CE4=0,CE63&gt;=0), "",CE63/CE4)</f>
        <v>6.1345482228320142E-3</v>
      </c>
      <c r="CG63" s="47">
        <f>IF(AND(CE124=0,CE63&gt;=0),"",CE63/CE124)</f>
        <v>1.9889340221442627E-2</v>
      </c>
      <c r="CH63" s="129">
        <f>+'N EERR PIEDEM'!M71+'N EERR PIEDEM'!M72+'N EERR PIEDEM'!M73+'N EERR PIEDEM'!M74+'N EERR PIEDEM'!M75+'N EERR PIEDEM'!M76+'N EERR PIEDEM'!M77</f>
        <v>0</v>
      </c>
      <c r="CI63" s="30" t="str">
        <f>IF(AND(CH4=0,CH63&gt;=0), "",CH63/CH4)</f>
        <v/>
      </c>
      <c r="CJ63" s="47" t="str">
        <f>IF(AND(CH124=0,CH63&gt;=0),"",CH63/CH124)</f>
        <v/>
      </c>
      <c r="CK63" s="30" t="str">
        <f t="shared" si="13"/>
        <v/>
      </c>
      <c r="CL63" s="130">
        <f t="shared" si="35"/>
        <v>299.14140550370149</v>
      </c>
      <c r="CM63" s="30">
        <f>IF(AND(CL4=0,CL63&gt;=0), "",CL63/CL4)</f>
        <v>6.1345482228320142E-3</v>
      </c>
      <c r="CN63" s="47">
        <f>IF(AND(CL124=0,CL63&gt;=0),"",CL63/CL124)</f>
        <v>1.9889340221442627E-2</v>
      </c>
      <c r="CO63" s="129">
        <f>+'N EERR PIEDEM'!N71+'N EERR PIEDEM'!N72+'N EERR PIEDEM'!N73+'N EERR PIEDEM'!N74+'N EERR PIEDEM'!N75+'N EERR PIEDEM'!N76+'N EERR PIEDEM'!N77</f>
        <v>0</v>
      </c>
      <c r="CP63" s="30" t="str">
        <f>IF(AND(CO4=0,CO63&gt;=0), "",CO63/CO4)</f>
        <v/>
      </c>
      <c r="CQ63" s="47" t="str">
        <f>IF(AND(CO124=0,CO63&gt;=0),"",CO63/CO124)</f>
        <v/>
      </c>
      <c r="CR63" s="30" t="str">
        <f t="shared" si="14"/>
        <v/>
      </c>
      <c r="CS63" s="130">
        <f t="shared" si="36"/>
        <v>299.14140550370149</v>
      </c>
      <c r="CT63" s="30">
        <f>IF(AND(CS4=0,CS63&gt;=0), "",CS63/CS4)</f>
        <v>6.1345482228320142E-3</v>
      </c>
      <c r="CU63" s="47">
        <f>IF(AND(CS124=0,CS63&gt;=0),"",CS63/CS124)</f>
        <v>1.9889340221442627E-2</v>
      </c>
      <c r="CV63" s="131">
        <f t="shared" si="37"/>
        <v>0</v>
      </c>
      <c r="CW63" s="30" t="str">
        <f>IF(AND(CV4=0,CV63&gt;=0), "",CV63/CV4)</f>
        <v/>
      </c>
      <c r="CX63" s="47">
        <f t="shared" si="15"/>
        <v>1</v>
      </c>
    </row>
    <row r="64" spans="1:102" outlineLevel="1" x14ac:dyDescent="0.3">
      <c r="A64" s="29" t="s">
        <v>25</v>
      </c>
      <c r="B64" s="129">
        <f>+'N EERR PIEDEM'!B78+'N EERR PIEDEM'!B79+'N EERR PIEDEM'!B80+'N EERR PIEDEM'!B81+'N EERR PIEDEM'!B82+'N EERR PIEDEM'!B83+'N EERR PIEDEM'!B84+'N EERR PIEDEM'!B85+'N EERR PIEDEM'!B86+'N EERR PIEDEM'!B87</f>
        <v>0</v>
      </c>
      <c r="C64" s="30" t="str">
        <f>IF(AND(B4=0,B64&gt;=0), "",B64/B4)</f>
        <v/>
      </c>
      <c r="D64" s="47" t="str">
        <f>IF(AND(B124=0,B64&gt;=0),"",B64/B124)</f>
        <v/>
      </c>
      <c r="E64" s="129">
        <f>+'N EERR PIEDEM'!C78+'N EERR PIEDEM'!C79+'N EERR PIEDEM'!C80+'N EERR PIEDEM'!C81+'N EERR PIEDEM'!C82+'N EERR PIEDEM'!C83+'N EERR PIEDEM'!C84+'N EERR PIEDEM'!C85+'N EERR PIEDEM'!C86+'N EERR PIEDEM'!C87</f>
        <v>0</v>
      </c>
      <c r="F64" s="30">
        <f>IF(AND(E4=0,E64&gt;=0), "",E64/E4)</f>
        <v>0</v>
      </c>
      <c r="G64" s="47">
        <f>IF(AND(E124=0,E64&gt;=0),"",E64/E124)</f>
        <v>0</v>
      </c>
      <c r="H64" s="129">
        <f>+'N EERR PIEDEM'!D78+'N EERR PIEDEM'!D79+'N EERR PIEDEM'!D80+'N EERR PIEDEM'!D81+'N EERR PIEDEM'!D82+'N EERR PIEDEM'!D83+'N EERR PIEDEM'!D84+'N EERR PIEDEM'!D85+'N EERR PIEDEM'!D86+'N EERR PIEDEM'!D87</f>
        <v>0</v>
      </c>
      <c r="I64" s="30">
        <f>IF(AND(H4=0,H64&gt;=0), "",H64/H4)</f>
        <v>0</v>
      </c>
      <c r="J64" s="47">
        <f>IF(AND(H124=0,H64&gt;=0),"",H64/H124)</f>
        <v>0</v>
      </c>
      <c r="K64" s="30" t="str">
        <f t="shared" si="19"/>
        <v/>
      </c>
      <c r="L64" s="130">
        <f t="shared" si="38"/>
        <v>0</v>
      </c>
      <c r="M64" s="30">
        <f>IF(AND(L4=0,L64&gt;=0), "",L64/L4)</f>
        <v>0</v>
      </c>
      <c r="N64" s="47">
        <f>IF(AND(L124=0,L64&gt;=0),"",L64/L124)</f>
        <v>0</v>
      </c>
      <c r="O64" s="129">
        <f>+'N EERR PIEDEM'!E78+'N EERR PIEDEM'!E79+'N EERR PIEDEM'!E80+'N EERR PIEDEM'!E81+'N EERR PIEDEM'!E82+'N EERR PIEDEM'!E83+'N EERR PIEDEM'!E84+'N EERR PIEDEM'!E85+'N EERR PIEDEM'!E86+'N EERR PIEDEM'!E87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PIEDEM'!F78+'N EERR PIEDEM'!F79+'N EERR PIEDEM'!F80+'N EERR PIEDEM'!F81+'N EERR PIEDEM'!F82+'N EERR PIEDEM'!F83+'N EERR PIEDEM'!F84+'N EERR PIEDEM'!F85+'N EERR PIEDEM'!F86+'N EERR PIEDEM'!F87</f>
        <v>0</v>
      </c>
      <c r="Z64" s="30">
        <f>IF(AND(Y4=0,Y64&gt;=0), "",Y64/Y4)</f>
        <v>0</v>
      </c>
      <c r="AA64" s="47">
        <f>IF(AND(Y124=0,Y64&gt;=0),"",Y64/Y124)</f>
        <v>0</v>
      </c>
      <c r="AB64" s="30" t="str">
        <f t="shared" si="22"/>
        <v/>
      </c>
      <c r="AC64" s="130">
        <f t="shared" si="27"/>
        <v>0</v>
      </c>
      <c r="AD64" s="30">
        <f>IF(AND(AC4=0,AC64&gt;=0), "",AC64/AC4)</f>
        <v>0</v>
      </c>
      <c r="AE64" s="47">
        <f>IF(AND(AC124=0,AC64&gt;=0),"",AC64/AC124)</f>
        <v>0</v>
      </c>
      <c r="AF64" s="129">
        <f>+'N EERR PIEDEM'!G78+'N EERR PIEDEM'!G79+'N EERR PIEDEM'!G80+'N EERR PIEDEM'!G81+'N EERR PIEDEM'!G82+'N EERR PIEDEM'!G83+'N EERR PIEDEM'!G84+'N EERR PIEDEM'!G85+'N EERR PIEDEM'!G86+'N EERR PIEDEM'!G87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PIEDEM'!H78+'N EERR PIEDEM'!H79+'N EERR PIEDEM'!H80+'N EERR PIEDEM'!H81+'N EERR PIEDEM'!H82+'N EERR PIEDEM'!H83+'N EERR PIEDEM'!H84+'N EERR PIEDEM'!H85+'N EERR PIEDEM'!H86+'N EERR PIEDEM'!H87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PIEDEM'!I78+'N EERR PIEDEM'!I79+'N EERR PIEDEM'!I80+'N EERR PIEDEM'!I81+'N EERR PIEDEM'!I82+'N EERR PIEDEM'!I83+'N EERR PIEDEM'!I84+'N EERR PIEDEM'!I85+'N EERR PIEDEM'!I86+'N EERR PIEDEM'!I87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PIEDEM'!J78+'N EERR PIEDEM'!J79+'N EERR PIEDEM'!J80+'N EERR PIEDEM'!J81+'N EERR PIEDEM'!J82+'N EERR PIEDEM'!J83+'N EERR PIEDEM'!J84+'N EERR PIEDEM'!J85+'N EERR PIEDEM'!J86+'N EERR PIEDEM'!J87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PIEDEM'!K78+'N EERR PIEDEM'!K79+'N EERR PIEDEM'!K80+'N EERR PIEDEM'!K81+'N EERR PIEDEM'!K82+'N EERR PIEDEM'!K83+'N EERR PIEDEM'!K84+'N EERR PIEDEM'!K85+'N EERR PIEDEM'!K86+'N EERR PIEDEM'!K87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PIEDEM'!L78+'N EERR PIEDEM'!L79+'N EERR PIEDEM'!L80+'N EERR PIEDEM'!L81+'N EERR PIEDEM'!L82+'N EERR PIEDEM'!L83+'N EERR PIEDEM'!L84+'N EERR PIEDEM'!L85+'N EERR PIEDEM'!L86+'N EERR PIEDEM'!L87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PIEDEM'!M78+'N EERR PIEDEM'!M79+'N EERR PIEDEM'!M80+'N EERR PIEDEM'!M81+'N EERR PIEDEM'!M82+'N EERR PIEDEM'!M83+'N EERR PIEDEM'!M84+'N EERR PIEDEM'!M85+'N EERR PIEDEM'!M86+'N EERR PIEDEM'!M87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PIEDEM'!N78+'N EERR PIEDEM'!N79+'N EERR PIEDEM'!N80+'N EERR PIEDEM'!N81+'N EERR PIEDEM'!N82+'N EERR PIEDEM'!N83+'N EERR PIEDEM'!N84+'N EERR PIEDEM'!N85+'N EERR PIEDEM'!N86+'N EERR PIEDEM'!N87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PIEDEM'!B88+'N EERR PIEDEM'!B89+'N EERR PIEDEM'!B90</f>
        <v>0</v>
      </c>
      <c r="C65" s="30" t="str">
        <f>IF(AND(B4=0,B65&gt;=0), "",B65/B4)</f>
        <v/>
      </c>
      <c r="D65" s="47" t="str">
        <f>IF(AND(B124=0,B65&gt;=0),"",B65/B124)</f>
        <v/>
      </c>
      <c r="E65" s="129">
        <f>+'N EERR PIEDEM'!C88+'N EERR PIEDEM'!C89+'N EERR PIEDEM'!C90</f>
        <v>54.746561684163765</v>
      </c>
      <c r="F65" s="30">
        <f>IF(AND(E4=0,E65&gt;=0), "",E65/E4)</f>
        <v>1.0187379316054913E-2</v>
      </c>
      <c r="G65" s="47">
        <f>IF(AND(E124=0,E65&gt;=0),"",E65/E124)</f>
        <v>2.7329659997011067E-2</v>
      </c>
      <c r="H65" s="129">
        <f>+'N EERR PIEDEM'!D88+'N EERR PIEDEM'!D89+'N EERR PIEDEM'!D90</f>
        <v>75.179938794391859</v>
      </c>
      <c r="I65" s="30">
        <f>IF(AND(H4=0,H65&gt;=0), "",H65/H4)</f>
        <v>8.4964963095759301E-3</v>
      </c>
      <c r="J65" s="47">
        <f>IF(AND(H124=0,H65&gt;=0),"",H65/H124)</f>
        <v>3.2849331229475573E-2</v>
      </c>
      <c r="K65" s="30">
        <f t="shared" si="19"/>
        <v>0.37323580662671541</v>
      </c>
      <c r="L65" s="130">
        <f t="shared" si="38"/>
        <v>129.92650047855562</v>
      </c>
      <c r="M65" s="30">
        <f>IF(AND(L4=0,L65&gt;=0), "",L65/L4)</f>
        <v>9.135403735480099E-3</v>
      </c>
      <c r="N65" s="47">
        <f>IF(AND(L124=0,L65&gt;=0),"",L65/L124)</f>
        <v>3.027304454083319E-2</v>
      </c>
      <c r="O65" s="129">
        <f>+'N EERR PIEDEM'!E88+'N EERR PIEDEM'!E89+'N EERR PIEDEM'!E90</f>
        <v>74.807344958947553</v>
      </c>
      <c r="P65" s="30">
        <f>IF(AND(O4=0,O65&gt;=0), "",O65/O4)</f>
        <v>9.8109564313454238E-3</v>
      </c>
      <c r="Q65" s="47">
        <f>IF(AND(O124=0,O65&gt;=0),"",O65/O124)</f>
        <v>2.8809666816932075E-2</v>
      </c>
      <c r="R65" s="30">
        <f t="shared" si="20"/>
        <v>-4.9560273846897575E-3</v>
      </c>
      <c r="S65" s="130">
        <f t="shared" si="39"/>
        <v>204.73384543750319</v>
      </c>
      <c r="T65" s="30">
        <f>IF(AND(S4=0,S65&gt;=0), "",S65/S4)</f>
        <v>9.3711781504385132E-3</v>
      </c>
      <c r="U65" s="47">
        <f>IF(AND(S124=0,S65&gt;=0),"",S65/S124)</f>
        <v>2.9721421524572932E-2</v>
      </c>
      <c r="V65" s="131"/>
      <c r="W65" s="30" t="str">
        <f>IF(AND(V4=0,V65&gt;=0), "",V65/V4)</f>
        <v/>
      </c>
      <c r="X65" s="47">
        <f t="shared" si="21"/>
        <v>1</v>
      </c>
      <c r="Y65" s="129">
        <f>+'N EERR PIEDEM'!F88+'N EERR PIEDEM'!F89+'N EERR PIEDEM'!F90</f>
        <v>65.121776255352273</v>
      </c>
      <c r="Z65" s="30">
        <f>IF(AND(Y4=0,Y65&gt;=0), "",Y65/Y4)</f>
        <v>8.7279915837759191E-3</v>
      </c>
      <c r="AA65" s="47">
        <f>IF(AND(Y124=0,Y65&gt;=0),"",Y65/Y124)</f>
        <v>2.4373518521768486E-2</v>
      </c>
      <c r="AB65" s="30">
        <f t="shared" si="22"/>
        <v>-0.1294734990115006</v>
      </c>
      <c r="AC65" s="130">
        <f t="shared" si="27"/>
        <v>269.85562169285549</v>
      </c>
      <c r="AD65" s="30">
        <f>IF(AND(AC4=0,AC65&gt;=0), "",AC65/AC4)</f>
        <v>9.2074376174841235E-3</v>
      </c>
      <c r="AE65" s="47">
        <f>IF(AND(AC124=0,AC65&gt;=0),"",AC65/AC124)</f>
        <v>2.8226831129480347E-2</v>
      </c>
      <c r="AF65" s="129">
        <f>+'N EERR PIEDEM'!G88+'N EERR PIEDEM'!G89+'N EERR PIEDEM'!G90</f>
        <v>28.18019360121659</v>
      </c>
      <c r="AG65" s="30">
        <f>IF(AND(AF4=0,AF65&gt;=0), "",AF65/AF4)</f>
        <v>3.1465199837453525E-3</v>
      </c>
      <c r="AH65" s="47">
        <f>IF(AND(AF124=0,AF65&gt;=0),"",AF65/AF124)</f>
        <v>1.0917853735550877E-2</v>
      </c>
      <c r="AI65" s="30">
        <f t="shared" si="4"/>
        <v>-0.56726927271274341</v>
      </c>
      <c r="AJ65" s="130">
        <f t="shared" si="16"/>
        <v>298.03581529407211</v>
      </c>
      <c r="AK65" s="30">
        <f>IF(AND(AJ4=0,AJ65&gt;=0), "",AJ65/AJ4)</f>
        <v>7.7888484006043424E-3</v>
      </c>
      <c r="AL65" s="47">
        <f>IF(AND(AJ124=0,AJ65&gt;=0),"",AJ65/AJ124)</f>
        <v>2.4547145982041448E-2</v>
      </c>
      <c r="AM65" s="129">
        <f>+'N EERR PIEDEM'!H88+'N EERR PIEDEM'!H89+'N EERR PIEDEM'!H90</f>
        <v>109.03700658561979</v>
      </c>
      <c r="AN65" s="30">
        <f>IF(AND(AM4=0,AM65&gt;=0), "",AM65/AM4)</f>
        <v>1.0385495646157721E-2</v>
      </c>
      <c r="AO65" s="47">
        <f>IF(AND(AM124=0,AM65&gt;=0),"",AM65/AM124)</f>
        <v>3.7612913023637631E-2</v>
      </c>
      <c r="AP65" s="30">
        <f t="shared" si="5"/>
        <v>2.8692781223799848</v>
      </c>
      <c r="AQ65" s="130">
        <f t="shared" si="17"/>
        <v>407.0728218796919</v>
      </c>
      <c r="AR65" s="30">
        <f>IF(AND(AQ4=0,AQ65&gt;=0), "",AQ65/AQ4)</f>
        <v>8.3479177742727343E-3</v>
      </c>
      <c r="AS65" s="47">
        <f>IF(AND(AQ124=0,AQ65&gt;=0),"",AQ65/AQ124)</f>
        <v>2.7065493777549705E-2</v>
      </c>
      <c r="AT65" s="131">
        <f t="shared" si="28"/>
        <v>0</v>
      </c>
      <c r="AU65" s="30" t="str">
        <f>IF(AND(AT4=0,AT65&gt;=0), "",AT65/AT4)</f>
        <v/>
      </c>
      <c r="AV65" s="47">
        <f t="shared" si="23"/>
        <v>1</v>
      </c>
      <c r="AW65" s="131">
        <f t="shared" si="40"/>
        <v>67.845470313281979</v>
      </c>
      <c r="AX65" s="30">
        <f>IF(AND(AW4=0,AW65&gt;=0), "",AW65/AW4)</f>
        <v>8.3479177742727343E-3</v>
      </c>
      <c r="AY65" s="47">
        <f>IF(AND(AW124=0,AW65&gt;=0),"",AW65/AW124)</f>
        <v>2.7065493777549708E-2</v>
      </c>
      <c r="AZ65" s="131">
        <f t="shared" si="29"/>
        <v>0</v>
      </c>
      <c r="BA65" s="30" t="str">
        <f>IF(AND(AZ4=0,AZ65&gt;=0), "",AZ65/AZ4)</f>
        <v/>
      </c>
      <c r="BB65" s="47">
        <f t="shared" si="24"/>
        <v>1</v>
      </c>
      <c r="BC65" s="129">
        <f>+'N EERR PIEDEM'!I88+'N EERR PIEDEM'!I89+'N EERR PIEDEM'!I90</f>
        <v>0</v>
      </c>
      <c r="BD65" s="30" t="str">
        <f>IF(AND(BC4=0,BC65&gt;=0), "",BC65/BC4)</f>
        <v/>
      </c>
      <c r="BE65" s="47" t="str">
        <f>IF(AND(BC124=0,BC65&gt;=0),"",BC65/BC124)</f>
        <v/>
      </c>
      <c r="BF65" s="30">
        <f t="shared" si="25"/>
        <v>-1</v>
      </c>
      <c r="BG65" s="130">
        <f t="shared" si="30"/>
        <v>407.0728218796919</v>
      </c>
      <c r="BH65" s="30">
        <f>IF(AND(BG4=0,BG65&gt;=0), "",BG65/BG4)</f>
        <v>8.3479177742727343E-3</v>
      </c>
      <c r="BI65" s="47">
        <f>IF(AND(BG124=0,BG65&gt;=0),"",BG65/BG124)</f>
        <v>2.7065493777549705E-2</v>
      </c>
      <c r="BJ65" s="129">
        <f>+'N EERR PIEDEM'!J88+'N EERR PIEDEM'!J89+'N EERR PIEDEM'!J90</f>
        <v>0</v>
      </c>
      <c r="BK65" s="30" t="str">
        <f>IF(AND(BJ4=0,BJ65&gt;=0), "",BJ65/BJ4)</f>
        <v/>
      </c>
      <c r="BL65" s="47" t="str">
        <f>IF(AND(BJ124=0,BJ65&gt;=0),"",BJ65/BJ124)</f>
        <v/>
      </c>
      <c r="BM65" s="30" t="str">
        <f t="shared" si="9"/>
        <v/>
      </c>
      <c r="BN65" s="130">
        <f t="shared" si="31"/>
        <v>407.0728218796919</v>
      </c>
      <c r="BO65" s="30">
        <f>IF(AND(BN4=0,BN65&gt;=0), "",BN65/BN4)</f>
        <v>8.3479177742727343E-3</v>
      </c>
      <c r="BP65" s="47">
        <f>IF(AND(BN124=0,BN65&gt;=0),"",BN65/BN124)</f>
        <v>2.7065493777549705E-2</v>
      </c>
      <c r="BQ65" s="129">
        <f>+'N EERR PIEDEM'!K88+'N EERR PIEDEM'!K89+'N EERR PIEDEM'!K90</f>
        <v>0</v>
      </c>
      <c r="BR65" s="30" t="str">
        <f>IF(AND(BQ4=0,BQ65&gt;=0), "",BQ65/BQ4)</f>
        <v/>
      </c>
      <c r="BS65" s="47" t="str">
        <f>IF(AND(BQ124=0,BQ65&gt;=0),"",BQ65/BQ124)</f>
        <v/>
      </c>
      <c r="BT65" s="30" t="str">
        <f t="shared" si="10"/>
        <v/>
      </c>
      <c r="BU65" s="130">
        <f t="shared" si="32"/>
        <v>407.0728218796919</v>
      </c>
      <c r="BV65" s="30">
        <f>IF(AND(BU4=0,BU65&gt;=0), "",BU65/BU4)</f>
        <v>8.3479177742727343E-3</v>
      </c>
      <c r="BW65" s="47">
        <f>IF(AND(BU124=0,BU65&gt;=0),"",BU65/BU124)</f>
        <v>2.7065493777549705E-2</v>
      </c>
      <c r="BX65" s="131">
        <f t="shared" si="33"/>
        <v>0</v>
      </c>
      <c r="BY65" s="30" t="str">
        <f>IF(AND(BX4=0,BX65&gt;=0), "",BX65/BX4)</f>
        <v/>
      </c>
      <c r="BZ65" s="47">
        <f t="shared" si="11"/>
        <v>1</v>
      </c>
      <c r="CA65" s="129">
        <f>+'N EERR PIEDEM'!L88+'N EERR PIEDEM'!L89+'N EERR PIEDEM'!L90</f>
        <v>0</v>
      </c>
      <c r="CB65" s="30" t="str">
        <f>IF(AND(CA4=0,CA65&gt;=0), "",CA65/CA4)</f>
        <v/>
      </c>
      <c r="CC65" s="47" t="str">
        <f>IF(AND(CA124=0,CA65&gt;=0),"",CA65/CA124)</f>
        <v/>
      </c>
      <c r="CD65" s="30" t="str">
        <f t="shared" si="26"/>
        <v/>
      </c>
      <c r="CE65" s="130">
        <f t="shared" si="34"/>
        <v>407.0728218796919</v>
      </c>
      <c r="CF65" s="30">
        <f>IF(AND(CE4=0,CE65&gt;=0), "",CE65/CE4)</f>
        <v>8.3479177742727343E-3</v>
      </c>
      <c r="CG65" s="47">
        <f>IF(AND(CE124=0,CE65&gt;=0),"",CE65/CE124)</f>
        <v>2.7065493777549705E-2</v>
      </c>
      <c r="CH65" s="129">
        <f>+'N EERR PIEDEM'!M88+'N EERR PIEDEM'!M89+'N EERR PIEDEM'!M90</f>
        <v>0</v>
      </c>
      <c r="CI65" s="30" t="str">
        <f>IF(AND(CH4=0,CH65&gt;=0), "",CH65/CH4)</f>
        <v/>
      </c>
      <c r="CJ65" s="47" t="str">
        <f>IF(AND(CH124=0,CH65&gt;=0),"",CH65/CH124)</f>
        <v/>
      </c>
      <c r="CK65" s="30" t="str">
        <f t="shared" si="13"/>
        <v/>
      </c>
      <c r="CL65" s="130">
        <f t="shared" si="35"/>
        <v>407.0728218796919</v>
      </c>
      <c r="CM65" s="30">
        <f>IF(AND(CL4=0,CL65&gt;=0), "",CL65/CL4)</f>
        <v>8.3479177742727343E-3</v>
      </c>
      <c r="CN65" s="47">
        <f>IF(AND(CL124=0,CL65&gt;=0),"",CL65/CL124)</f>
        <v>2.7065493777549705E-2</v>
      </c>
      <c r="CO65" s="129">
        <f>+'N EERR PIEDEM'!N88+'N EERR PIEDEM'!N89+'N EERR PIEDEM'!N90</f>
        <v>0</v>
      </c>
      <c r="CP65" s="30" t="str">
        <f>IF(AND(CO4=0,CO65&gt;=0), "",CO65/CO4)</f>
        <v/>
      </c>
      <c r="CQ65" s="47" t="str">
        <f>IF(AND(CO124=0,CO65&gt;=0),"",CO65/CO124)</f>
        <v/>
      </c>
      <c r="CR65" s="30" t="str">
        <f t="shared" si="14"/>
        <v/>
      </c>
      <c r="CS65" s="130">
        <f t="shared" si="36"/>
        <v>407.0728218796919</v>
      </c>
      <c r="CT65" s="30">
        <f>IF(AND(CS4=0,CS65&gt;=0), "",CS65/CS4)</f>
        <v>8.3479177742727343E-3</v>
      </c>
      <c r="CU65" s="47">
        <f>IF(AND(CS124=0,CS65&gt;=0),"",CS65/CS124)</f>
        <v>2.7065493777549705E-2</v>
      </c>
      <c r="CV65" s="131">
        <f t="shared" si="37"/>
        <v>0</v>
      </c>
      <c r="CW65" s="30" t="str">
        <f>IF(AND(CV4=0,CV65&gt;=0), "",CV65/CV4)</f>
        <v/>
      </c>
      <c r="CX65" s="47">
        <f t="shared" si="15"/>
        <v>1</v>
      </c>
    </row>
    <row r="66" spans="1:102" outlineLevel="1" x14ac:dyDescent="0.3">
      <c r="A66" s="29" t="s">
        <v>116</v>
      </c>
      <c r="B66" s="129">
        <f>+'N EERR PIEDEM'!B91+'N EERR PIEDEM'!B92</f>
        <v>0</v>
      </c>
      <c r="C66" s="30" t="str">
        <f>IF(AND(B4=0,B66&gt;=0), "",B66/B4)</f>
        <v/>
      </c>
      <c r="D66" s="47" t="str">
        <f>IF(AND(B124=0,B66&gt;=0),"",B66/B124)</f>
        <v/>
      </c>
      <c r="E66" s="129">
        <f>+'N EERR PIEDEM'!C91+'N EERR PIEDEM'!C92</f>
        <v>0</v>
      </c>
      <c r="F66" s="30">
        <f>IF(AND(E4=0,E66&gt;=0), "",E66/E4)</f>
        <v>0</v>
      </c>
      <c r="G66" s="47">
        <f>IF(AND(E124=0,E66&gt;=0),"",E66/E124)</f>
        <v>0</v>
      </c>
      <c r="H66" s="129">
        <f>+'N EERR PIEDEM'!D91+'N EERR PIEDEM'!D92</f>
        <v>0</v>
      </c>
      <c r="I66" s="30">
        <f>IF(AND(H4=0,H66&gt;=0), "",H66/H4)</f>
        <v>0</v>
      </c>
      <c r="J66" s="47">
        <f>IF(AND(H124=0,H66&gt;=0),"",H66/H124)</f>
        <v>0</v>
      </c>
      <c r="K66" s="30" t="str">
        <f t="shared" si="19"/>
        <v/>
      </c>
      <c r="L66" s="130">
        <f t="shared" si="38"/>
        <v>0</v>
      </c>
      <c r="M66" s="30">
        <f>IF(AND(L4=0,L66&gt;=0), "",L66/L4)</f>
        <v>0</v>
      </c>
      <c r="N66" s="47">
        <f>IF(AND(L124=0,L66&gt;=0),"",L66/L124)</f>
        <v>0</v>
      </c>
      <c r="O66" s="129">
        <f>+'N EERR PIEDEM'!E91+'N EERR PIEDEM'!E92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PIEDEM'!F91+'N EERR PIEDEM'!F92</f>
        <v>0</v>
      </c>
      <c r="Z66" s="30">
        <f>IF(AND(Y4=0,Y66&gt;=0), "",Y66/Y4)</f>
        <v>0</v>
      </c>
      <c r="AA66" s="47">
        <f>IF(AND(Y124=0,Y66&gt;=0),"",Y66/Y124)</f>
        <v>0</v>
      </c>
      <c r="AB66" s="30" t="str">
        <f t="shared" si="22"/>
        <v/>
      </c>
      <c r="AC66" s="130">
        <f t="shared" si="27"/>
        <v>0</v>
      </c>
      <c r="AD66" s="30">
        <f>IF(AND(AC4=0,AC66&gt;=0), "",AC66/AC4)</f>
        <v>0</v>
      </c>
      <c r="AE66" s="47">
        <f>IF(AND(AC124=0,AC66&gt;=0),"",AC66/AC124)</f>
        <v>0</v>
      </c>
      <c r="AF66" s="129">
        <f>+'N EERR PIEDEM'!G91+'N EERR PIEDEM'!G92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PIEDEM'!H91+'N EERR PIEDEM'!H92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PIEDEM'!I91+'N EERR PIEDEM'!I92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PIEDEM'!J91+'N EERR PIEDEM'!J92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PIEDEM'!K91+'N EERR PIEDEM'!K92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PIEDEM'!L91+'N EERR PIEDEM'!L92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PIEDEM'!M91+'N EERR PIEDEM'!M92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PIEDEM'!N91+'N EERR PIEDEM'!N92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685.36084763650524</v>
      </c>
      <c r="F68" s="38">
        <f>IF(AND(E4=0,E68&gt;=0), "",E68/E4)</f>
        <v>0.12753368811589952</v>
      </c>
      <c r="G68" s="43">
        <f>IF(AND(E124=0,E68&gt;=0),"",E68/E124)</f>
        <v>0.3421343435086831</v>
      </c>
      <c r="H68" s="126">
        <f>SUM(H69:H82)</f>
        <v>688.94631769980788</v>
      </c>
      <c r="I68" s="38">
        <f>IF(AND(H4=0,H68&gt;=0), "",H68/H4)</f>
        <v>7.7861593660528527E-2</v>
      </c>
      <c r="J68" s="43">
        <f>IF(AND(H124=0,H68&gt;=0),"",H68/H124)</f>
        <v>0.30103011724102013</v>
      </c>
      <c r="K68" s="38">
        <f t="shared" si="19"/>
        <v>5.2315069874027328E-3</v>
      </c>
      <c r="L68" s="127">
        <f>SUM(L69:L82)</f>
        <v>1374.3071653363131</v>
      </c>
      <c r="M68" s="38">
        <f>IF(AND(L4=0,L68&gt;=0), "",L68/L4)</f>
        <v>9.6630408466843912E-2</v>
      </c>
      <c r="N68" s="43">
        <f>IF(AND(L124=0,L68&gt;=0),"",L68/L124)</f>
        <v>0.32021536696341041</v>
      </c>
      <c r="O68" s="126">
        <f>SUM(O69:O82)</f>
        <v>880.87430021531839</v>
      </c>
      <c r="P68" s="38">
        <f>IF(AND(O4=0,O68&gt;=0), "",O68/O4)</f>
        <v>0.11552634819010109</v>
      </c>
      <c r="Q68" s="43">
        <f>IF(AND(O124=0,O68&gt;=0),"",O68/O124)</f>
        <v>0.33924068700377191</v>
      </c>
      <c r="R68" s="38">
        <f t="shared" si="20"/>
        <v>0.2785819120948384</v>
      </c>
      <c r="S68" s="127">
        <f>SUM(S69:S82)</f>
        <v>2255.1814655516314</v>
      </c>
      <c r="T68" s="38">
        <f>IF(AND(S4=0,S68&gt;=0), "",S68/S4)</f>
        <v>0.1032252739164351</v>
      </c>
      <c r="U68" s="43">
        <f>IF(AND(S124=0,S68&gt;=0),"",S68/S124)</f>
        <v>0.32738699753737016</v>
      </c>
      <c r="V68" s="128">
        <f>SUM(V69:V82)</f>
        <v>0</v>
      </c>
      <c r="W68" s="38" t="str">
        <f>IF(AND(V4=0,V68&gt;=0), "",V68/V4)</f>
        <v/>
      </c>
      <c r="X68" s="91">
        <f t="shared" si="21"/>
        <v>1</v>
      </c>
      <c r="Y68" s="126">
        <f>SUM(Y69:Y82)</f>
        <v>679.01333219151411</v>
      </c>
      <c r="Z68" s="38">
        <f>IF(AND(Y4=0,Y68&gt;=0), "",Y68/Y4)</f>
        <v>9.1005236488034116E-2</v>
      </c>
      <c r="AA68" s="43">
        <f>IF(AND(Y124=0,Y68&gt;=0),"",Y68/Y124)</f>
        <v>0.25413840009220245</v>
      </c>
      <c r="AB68" s="38">
        <f t="shared" si="22"/>
        <v>-0.22915978814963947</v>
      </c>
      <c r="AC68" s="127">
        <f>SUM(AC69:AC82)</f>
        <v>2934.194797743145</v>
      </c>
      <c r="AD68" s="38">
        <f>IF(AND(AC4=0,AC68&gt;=0), "",AC68/AC4)</f>
        <v>0.10011433294695644</v>
      </c>
      <c r="AE68" s="43">
        <f>IF(AND(AC124=0,AC68&gt;=0),"",AC68/AC124)</f>
        <v>0.30691604843112397</v>
      </c>
      <c r="AF68" s="126">
        <f>SUM(AF69:AF82)</f>
        <v>1038.595293472539</v>
      </c>
      <c r="AG68" s="38">
        <f>IF(AND(AF4=0,AF68&gt;=0), "",AF68/AF4)</f>
        <v>0.11596658604198266</v>
      </c>
      <c r="AH68" s="43">
        <f>IF(AND(AF124=0,AF68&gt;=0),"",AF68/AF124)</f>
        <v>0.40238302351745314</v>
      </c>
      <c r="AI68" s="38">
        <f t="shared" ref="AI68:AI131" si="41">IF(AND(Y68=0,AF68&gt;0),100%,IF(AND(Y68&lt;0,AF68=0),(Y68-AF68)/Y68,IF(AND(Y68&gt;0,AF68&gt;0),(AF68-Y68)/Y68,IF(AND(Y68=0,AF68=0),"",(AF68-Y68)/Y68))))</f>
        <v>0.52956539177290496</v>
      </c>
      <c r="AJ68" s="127">
        <f>SUM(AJ69:AJ82)</f>
        <v>3972.7900912156847</v>
      </c>
      <c r="AK68" s="38">
        <f>IF(AND(AJ4=0,AJ68&gt;=0), "",AJ68/AJ4)</f>
        <v>0.10382463502706926</v>
      </c>
      <c r="AL68" s="43">
        <f>IF(AND(AJ124=0,AJ68&gt;=0),"",AJ68/AJ124)</f>
        <v>0.32721120523335584</v>
      </c>
      <c r="AM68" s="126">
        <f>SUM(AM69:AM82)</f>
        <v>836.9883642780834</v>
      </c>
      <c r="AN68" s="38">
        <f>IF(AND(AM4=0,AM68&gt;=0), "",AM68/AM4)</f>
        <v>7.972099826740027E-2</v>
      </c>
      <c r="AO68" s="43">
        <f>IF(AND(AM124=0,AM68&gt;=0),"",AM68/AM124)</f>
        <v>0.28872372356139303</v>
      </c>
      <c r="AP68" s="38">
        <f t="shared" ref="AP68:AP131" si="42">IF(AND(AF68=0,AM68&gt;0),100%,IF(AND(AF68&lt;0,AM68=0),(AF68-AM68)/AF68,IF(AND(AF68&gt;0,AM68&gt;0),(AM68-AF68)/AF68,IF(AND(AF68=0,AM68=0),"",(AM68-AF68)/AF68))))</f>
        <v>-0.1941150036607461</v>
      </c>
      <c r="AQ68" s="127">
        <f>SUM(AQ69:AQ82)</f>
        <v>4809.778455493768</v>
      </c>
      <c r="AR68" s="38">
        <f>IF(AND(AQ4=0,AQ68&gt;=0), "",AQ68/AQ4)</f>
        <v>9.8635017866157318E-2</v>
      </c>
      <c r="AS68" s="43">
        <f>IF(AND(AQ124=0,AQ68&gt;=0),"",AQ68/AQ124)</f>
        <v>0.31979297526532707</v>
      </c>
      <c r="AT68" s="128">
        <f>SUM(AT69:AT82)</f>
        <v>0</v>
      </c>
      <c r="AU68" s="38" t="str">
        <f>IF(AND(AT4=0,AT68&gt;=0), "",AT68/AT4)</f>
        <v/>
      </c>
      <c r="AV68" s="91">
        <f t="shared" si="23"/>
        <v>1</v>
      </c>
      <c r="AW68" s="128">
        <f>SUM(AW69:AW82)</f>
        <v>801.62974258229474</v>
      </c>
      <c r="AX68" s="38">
        <f>IF(AND(AW4=0,AW68&gt;=0), "",AW68/AW4)</f>
        <v>9.8635017866157318E-2</v>
      </c>
      <c r="AY68" s="43">
        <f>IF(AND(AW124=0,AW68&gt;=0),"",AW68/AW124)</f>
        <v>0.31979297526532718</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4809.778455493768</v>
      </c>
      <c r="BH68" s="38">
        <f>IF(AND(BG4=0,BG68&gt;=0), "",BG68/BG4)</f>
        <v>9.8635017866157318E-2</v>
      </c>
      <c r="BI68" s="43">
        <f>IF(AND(BG124=0,BG68&gt;=0),"",BG68/BG124)</f>
        <v>0.31979297526532707</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4809.778455493768</v>
      </c>
      <c r="BO68" s="38">
        <f>IF(AND(BN4=0,BN68&gt;=0), "",BN68/BN4)</f>
        <v>9.8635017866157318E-2</v>
      </c>
      <c r="BP68" s="43">
        <f>IF(AND(BN124=0,BN68&gt;=0),"",BN68/BN124)</f>
        <v>0.31979297526532707</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4809.778455493768</v>
      </c>
      <c r="BV68" s="38">
        <f>IF(AND(BU4=0,BU68&gt;=0), "",BU68/BU4)</f>
        <v>9.8635017866157318E-2</v>
      </c>
      <c r="BW68" s="43">
        <f>IF(AND(BU124=0,BU68&gt;=0),"",BU68/BU124)</f>
        <v>0.31979297526532707</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4809.778455493768</v>
      </c>
      <c r="CF68" s="38">
        <f>IF(AND(CE4=0,CE68&gt;=0), "",CE68/CE4)</f>
        <v>9.8635017866157318E-2</v>
      </c>
      <c r="CG68" s="43">
        <f>IF(AND(CE124=0,CE68&gt;=0),"",CE68/CE124)</f>
        <v>0.31979297526532707</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4809.778455493768</v>
      </c>
      <c r="CM68" s="38">
        <f>IF(AND(CL4=0,CL68&gt;=0), "",CL68/CL4)</f>
        <v>9.8635017866157318E-2</v>
      </c>
      <c r="CN68" s="43">
        <f>IF(AND(CL124=0,CL68&gt;=0),"",CL68/CL124)</f>
        <v>0.31979297526532707</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4809.778455493768</v>
      </c>
      <c r="CT68" s="38">
        <f>IF(AND(CS4=0,CS68&gt;=0), "",CS68/CS4)</f>
        <v>9.8635017866157318E-2</v>
      </c>
      <c r="CU68" s="43">
        <f>IF(AND(CS124=0,CS68&gt;=0),"",CS68/CS124)</f>
        <v>0.31979297526532707</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PIEDEM'!B96+'N EERR PIEDEM'!B97+'N EERR PIEDEM'!B98+'N EERR PIEDEM'!B103+'N EERR PIEDEM'!B104+'N EERR PIEDEM'!B101+'N EERR PIEDEM'!B102</f>
        <v>0</v>
      </c>
      <c r="C69" s="30" t="str">
        <f>IF(AND(B4=0,B69&gt;=0), "",B69/B4)</f>
        <v/>
      </c>
      <c r="D69" s="47" t="str">
        <f>IF(AND(B124=0,B69&gt;=0),"",B69/B124)</f>
        <v/>
      </c>
      <c r="E69" s="129">
        <f>+'N EERR PIEDEM'!C96+'N EERR PIEDEM'!C97+'N EERR PIEDEM'!C98+'N EERR PIEDEM'!C103+'N EERR PIEDEM'!C104+'N EERR PIEDEM'!C101+'N EERR PIEDEM'!C102</f>
        <v>109.51177637060493</v>
      </c>
      <c r="F69" s="30">
        <f>IF(AND(E4=0,E69&gt;=0), "",E69/E4)</f>
        <v>2.0378229630173217E-2</v>
      </c>
      <c r="G69" s="47">
        <f>IF(AND(E124=0,E69&gt;=0),"",E69/E124)</f>
        <v>5.4668631632862681E-2</v>
      </c>
      <c r="H69" s="129">
        <f>+'N EERR PIEDEM'!D96+'N EERR PIEDEM'!D97+'N EERR PIEDEM'!D98+'N EERR PIEDEM'!D103+'N EERR PIEDEM'!D104+'N EERR PIEDEM'!D101+'N EERR PIEDEM'!D102</f>
        <v>131.78634118568075</v>
      </c>
      <c r="I69" s="30">
        <f>IF(AND(H4=0,H69&gt;=0), "",H69/H4)</f>
        <v>1.4893895625519956E-2</v>
      </c>
      <c r="J69" s="47">
        <f>IF(AND(H124=0,H69&gt;=0),"",H69/H124)</f>
        <v>5.7583089884771753E-2</v>
      </c>
      <c r="K69" s="30">
        <f t="shared" si="19"/>
        <v>0.20339880835915963</v>
      </c>
      <c r="L69" s="130">
        <f t="shared" ref="L69:L81" si="49">+E69+H69</f>
        <v>241.29811755628569</v>
      </c>
      <c r="M69" s="30">
        <f>IF(AND(L4=0,L69&gt;=0), "",L69/L4)</f>
        <v>1.6966174847846665E-2</v>
      </c>
      <c r="N69" s="47">
        <f>IF(AND(L124=0,L69&gt;=0),"",L69/L124)</f>
        <v>5.6222776981561987E-2</v>
      </c>
      <c r="O69" s="129">
        <f>+'N EERR PIEDEM'!E96+'N EERR PIEDEM'!E97+'N EERR PIEDEM'!E98+'N EERR PIEDEM'!E103+'N EERR PIEDEM'!E104+'N EERR PIEDEM'!E101+'N EERR PIEDEM'!E102</f>
        <v>167.54279077837984</v>
      </c>
      <c r="P69" s="30">
        <f>IF(AND(O4=0,O69&gt;=0), "",O69/O4)</f>
        <v>2.1973176853352559E-2</v>
      </c>
      <c r="Q69" s="47">
        <f>IF(AND(O124=0,O69&gt;=0),"",O69/O124)</f>
        <v>6.452377079487237E-2</v>
      </c>
      <c r="R69" s="30">
        <f t="shared" si="20"/>
        <v>0.27132136206983642</v>
      </c>
      <c r="S69" s="130">
        <f t="shared" ref="S69:S81" si="50">+L69+O69</f>
        <v>408.84090833466553</v>
      </c>
      <c r="T69" s="30">
        <f>IF(AND(S4=0,S69&gt;=0), "",S69/S4)</f>
        <v>1.8713666902528812E-2</v>
      </c>
      <c r="U69" s="47">
        <f>IF(AND(S124=0,S69&gt;=0),"",S69/S124)</f>
        <v>5.9351852387362979E-2</v>
      </c>
      <c r="V69" s="131"/>
      <c r="W69" s="30" t="str">
        <f>IF(AND(V4=0,V69&gt;=0), "",V69/V4)</f>
        <v/>
      </c>
      <c r="X69" s="47">
        <f t="shared" si="21"/>
        <v>1</v>
      </c>
      <c r="Y69" s="129">
        <f>+'N EERR PIEDEM'!F96+'N EERR PIEDEM'!F97+'N EERR PIEDEM'!F98+'N EERR PIEDEM'!F103+'N EERR PIEDEM'!F104+'N EERR PIEDEM'!F101+'N EERR PIEDEM'!F102</f>
        <v>89.0112330089529</v>
      </c>
      <c r="Z69" s="30">
        <f>IF(AND(Y4=0,Y69&gt;=0), "",Y69/Y4)</f>
        <v>1.192979272428563E-2</v>
      </c>
      <c r="AA69" s="47">
        <f>IF(AND(Y124=0,Y69&gt;=0),"",Y69/Y124)</f>
        <v>3.3314769054857502E-2</v>
      </c>
      <c r="AB69" s="30">
        <f t="shared" si="22"/>
        <v>-0.46872537698924888</v>
      </c>
      <c r="AC69" s="130">
        <f t="shared" ref="AC69:AC81" si="51">+S69+Y69</f>
        <v>497.85214134361843</v>
      </c>
      <c r="AD69" s="30">
        <f>IF(AND(AC4=0,AC69&gt;=0), "",AC69/AC4)</f>
        <v>1.6986648287689227E-2</v>
      </c>
      <c r="AE69" s="47">
        <f>IF(AND(AC124=0,AC69&gt;=0),"",AC69/AC124)</f>
        <v>5.2075210562598964E-2</v>
      </c>
      <c r="AF69" s="129">
        <f>+'N EERR PIEDEM'!G96+'N EERR PIEDEM'!G97+'N EERR PIEDEM'!G98+'N EERR PIEDEM'!G103+'N EERR PIEDEM'!G104+'N EERR PIEDEM'!G101+'N EERR PIEDEM'!G102</f>
        <v>334.86496578347078</v>
      </c>
      <c r="AG69" s="30">
        <f>IF(AND(AF4=0,AF69&gt;=0), "",AF69/AF4)</f>
        <v>3.739006628571942E-2</v>
      </c>
      <c r="AH69" s="47">
        <f>IF(AND(AF124=0,AF69&gt;=0),"",AF69/AF124)</f>
        <v>0.12973674948160563</v>
      </c>
      <c r="AI69" s="30">
        <f t="shared" si="41"/>
        <v>2.762052883255639</v>
      </c>
      <c r="AJ69" s="130">
        <f t="shared" si="16"/>
        <v>832.71710712708921</v>
      </c>
      <c r="AK69" s="30">
        <f>IF(AND(AJ4=0,AJ69&gt;=0), "",AJ69/AJ4)</f>
        <v>2.1762174125291134E-2</v>
      </c>
      <c r="AL69" s="47">
        <f>IF(AND(AJ124=0,AJ69&gt;=0),"",AJ69/AJ124)</f>
        <v>6.8585140917452922E-2</v>
      </c>
      <c r="AM69" s="129">
        <f>+'N EERR PIEDEM'!H96+'N EERR PIEDEM'!H97+'N EERR PIEDEM'!H98+'N EERR PIEDEM'!H103+'N EERR PIEDEM'!H104+'N EERR PIEDEM'!H101+'N EERR PIEDEM'!H102</f>
        <v>594.43320193646957</v>
      </c>
      <c r="AN69" s="30">
        <f>IF(AND(AM4=0,AM69&gt;=0), "",AM69/AM4)</f>
        <v>5.6618240209989221E-2</v>
      </c>
      <c r="AO69" s="47">
        <f>IF(AND(AM124=0,AM69&gt;=0),"",AM69/AM124)</f>
        <v>0.2050529909333329</v>
      </c>
      <c r="AP69" s="30">
        <f t="shared" si="42"/>
        <v>0.77514300591492724</v>
      </c>
      <c r="AQ69" s="130">
        <f t="shared" si="17"/>
        <v>1427.1503090635588</v>
      </c>
      <c r="AR69" s="30">
        <f>IF(AND(AQ4=0,AQ69&gt;=0), "",AQ69/AQ4)</f>
        <v>2.9266835787704702E-2</v>
      </c>
      <c r="AS69" s="47">
        <f>IF(AND(AQ124=0,AQ69&gt;=0),"",AQ69/AQ124)</f>
        <v>9.488849594828451E-2</v>
      </c>
      <c r="AT69" s="131">
        <f t="shared" ref="AT69:AT82" si="52">+V69*2</f>
        <v>0</v>
      </c>
      <c r="AU69" s="30" t="str">
        <f>IF(AND(AT4=0,AT69&gt;=0), "",AT69/AT4)</f>
        <v/>
      </c>
      <c r="AV69" s="47">
        <f t="shared" si="23"/>
        <v>1</v>
      </c>
      <c r="AW69" s="131">
        <f t="shared" si="40"/>
        <v>237.85838484392647</v>
      </c>
      <c r="AX69" s="30">
        <f>IF(AND(AW4=0,AW69&gt;=0), "",AW69/AW4)</f>
        <v>2.9266835787704702E-2</v>
      </c>
      <c r="AY69" s="47">
        <f>IF(AND(AW124=0,AW69&gt;=0),"",AW69/AW124)</f>
        <v>9.4888495948284537E-2</v>
      </c>
      <c r="AZ69" s="131">
        <f t="shared" ref="AZ69:AZ82" si="53">+AT69/6</f>
        <v>0</v>
      </c>
      <c r="BA69" s="30" t="str">
        <f>IF(AND(AZ4=0,AZ69&gt;=0), "",AZ69/AZ4)</f>
        <v/>
      </c>
      <c r="BB69" s="47">
        <f t="shared" si="24"/>
        <v>1</v>
      </c>
      <c r="BC69" s="129">
        <f>+'N EERR PIEDEM'!I96+'N EERR PIEDEM'!I97+'N EERR PIEDEM'!I98+'N EERR PIEDEM'!I103+'N EERR PIEDEM'!I104+'N EERR PIEDEM'!I101+'N EERR PIEDEM'!I102</f>
        <v>0</v>
      </c>
      <c r="BD69" s="30" t="str">
        <f>IF(AND(BC4=0,BC69&gt;=0), "",BC69/BC4)</f>
        <v/>
      </c>
      <c r="BE69" s="47" t="str">
        <f>IF(AND(BC124=0,BC69&gt;=0),"",BC69/BC124)</f>
        <v/>
      </c>
      <c r="BF69" s="30">
        <f t="shared" si="25"/>
        <v>-1</v>
      </c>
      <c r="BG69" s="130">
        <f t="shared" ref="BG69:BG82" si="54">+AQ69+BC69</f>
        <v>1427.1503090635588</v>
      </c>
      <c r="BH69" s="30">
        <f>IF(AND(BG4=0,BG69&gt;=0), "",BG69/BG4)</f>
        <v>2.9266835787704702E-2</v>
      </c>
      <c r="BI69" s="47">
        <f>IF(AND(BG124=0,BG69&gt;=0),"",BG69/BG124)</f>
        <v>9.488849594828451E-2</v>
      </c>
      <c r="BJ69" s="129">
        <f>+'N EERR PIEDEM'!J96+'N EERR PIEDEM'!J97+'N EERR PIEDEM'!J98+'N EERR PIEDEM'!J103+'N EERR PIEDEM'!J104+'N EERR PIEDEM'!J101+'N EERR PIEDEM'!J102</f>
        <v>0</v>
      </c>
      <c r="BK69" s="30" t="str">
        <f>IF(AND(BJ4=0,BJ69&gt;=0), "",BJ69/BJ4)</f>
        <v/>
      </c>
      <c r="BL69" s="47" t="str">
        <f>IF(AND(BJ124=0,BJ69&gt;=0),"",BJ69/BJ124)</f>
        <v/>
      </c>
      <c r="BM69" s="30" t="str">
        <f t="shared" si="43"/>
        <v/>
      </c>
      <c r="BN69" s="130">
        <f t="shared" ref="BN69:BN82" si="55">+BG69+BJ69</f>
        <v>1427.1503090635588</v>
      </c>
      <c r="BO69" s="30">
        <f>IF(AND(BN4=0,BN69&gt;=0), "",BN69/BN4)</f>
        <v>2.9266835787704702E-2</v>
      </c>
      <c r="BP69" s="47">
        <f>IF(AND(BN124=0,BN69&gt;=0),"",BN69/BN124)</f>
        <v>9.488849594828451E-2</v>
      </c>
      <c r="BQ69" s="129">
        <f>+'N EERR PIEDEM'!K96+'N EERR PIEDEM'!K97+'N EERR PIEDEM'!K98+'N EERR PIEDEM'!K103+'N EERR PIEDEM'!K104+'N EERR PIEDEM'!K101+'N EERR PIEDEM'!K102</f>
        <v>0</v>
      </c>
      <c r="BR69" s="30" t="str">
        <f>IF(AND(BQ4=0,BQ69&gt;=0), "",BQ69/BQ4)</f>
        <v/>
      </c>
      <c r="BS69" s="47" t="str">
        <f>IF(AND(BQ124=0,BQ69&gt;=0),"",BQ69/BQ124)</f>
        <v/>
      </c>
      <c r="BT69" s="30" t="str">
        <f t="shared" si="44"/>
        <v/>
      </c>
      <c r="BU69" s="130">
        <f t="shared" ref="BU69:BU82" si="56">+BN69+BQ69</f>
        <v>1427.1503090635588</v>
      </c>
      <c r="BV69" s="30">
        <f>IF(AND(BU4=0,BU69&gt;=0), "",BU69/BU4)</f>
        <v>2.9266835787704702E-2</v>
      </c>
      <c r="BW69" s="47">
        <f>IF(AND(BU124=0,BU69&gt;=0),"",BU69/BU124)</f>
        <v>9.488849594828451E-2</v>
      </c>
      <c r="BX69" s="131">
        <f t="shared" ref="BX69:BX82" si="57">+AZ69*9</f>
        <v>0</v>
      </c>
      <c r="BY69" s="30" t="str">
        <f>IF(AND(BX4=0,BX69&gt;=0), "",BX69/BX4)</f>
        <v/>
      </c>
      <c r="BZ69" s="47">
        <f t="shared" si="45"/>
        <v>1</v>
      </c>
      <c r="CA69" s="129">
        <f>+'N EERR PIEDEM'!L96+'N EERR PIEDEM'!L97+'N EERR PIEDEM'!L98+'N EERR PIEDEM'!L103+'N EERR PIEDEM'!L104+'N EERR PIEDEM'!L101+'N EERR PIEDEM'!L102</f>
        <v>0</v>
      </c>
      <c r="CB69" s="30" t="str">
        <f>IF(AND(CA4=0,CA69&gt;=0), "",CA69/CA4)</f>
        <v/>
      </c>
      <c r="CC69" s="47" t="str">
        <f>IF(AND(CA124=0,CA69&gt;=0),"",CA69/CA124)</f>
        <v/>
      </c>
      <c r="CD69" s="30" t="str">
        <f t="shared" si="26"/>
        <v/>
      </c>
      <c r="CE69" s="130">
        <f t="shared" ref="CE69:CE81" si="58">+BU69+CA69</f>
        <v>1427.1503090635588</v>
      </c>
      <c r="CF69" s="30">
        <f>IF(AND(CE4=0,CE69&gt;=0), "",CE69/CE4)</f>
        <v>2.9266835787704702E-2</v>
      </c>
      <c r="CG69" s="47">
        <f>IF(AND(CE124=0,CE69&gt;=0),"",CE69/CE124)</f>
        <v>9.488849594828451E-2</v>
      </c>
      <c r="CH69" s="129">
        <f>+'N EERR PIEDEM'!M96+'N EERR PIEDEM'!M97+'N EERR PIEDEM'!M98+'N EERR PIEDEM'!M103+'N EERR PIEDEM'!M104+'N EERR PIEDEM'!M101+'N EERR PIEDEM'!M102</f>
        <v>0</v>
      </c>
      <c r="CI69" s="30" t="str">
        <f>IF(AND(CH4=0,CH69&gt;=0), "",CH69/CH4)</f>
        <v/>
      </c>
      <c r="CJ69" s="47" t="str">
        <f>IF(AND(CH124=0,CH69&gt;=0),"",CH69/CH124)</f>
        <v/>
      </c>
      <c r="CK69" s="30" t="str">
        <f t="shared" si="46"/>
        <v/>
      </c>
      <c r="CL69" s="130">
        <f t="shared" ref="CL69:CL82" si="59">+CE69+CH69</f>
        <v>1427.1503090635588</v>
      </c>
      <c r="CM69" s="30">
        <f>IF(AND(CL4=0,CL69&gt;=0), "",CL69/CL4)</f>
        <v>2.9266835787704702E-2</v>
      </c>
      <c r="CN69" s="47">
        <f>IF(AND(CL124=0,CL69&gt;=0),"",CL69/CL124)</f>
        <v>9.488849594828451E-2</v>
      </c>
      <c r="CO69" s="129">
        <f>+'N EERR PIEDEM'!N96+'N EERR PIEDEM'!N97+'N EERR PIEDEM'!N98+'N EERR PIEDEM'!N103+'N EERR PIEDEM'!N104+'N EERR PIEDEM'!N101+'N EERR PIEDEM'!N102</f>
        <v>0</v>
      </c>
      <c r="CP69" s="30" t="str">
        <f>IF(AND(CO4=0,CO69&gt;=0), "",CO69/CO4)</f>
        <v/>
      </c>
      <c r="CQ69" s="47" t="str">
        <f>IF(AND(CO124=0,CO69&gt;=0),"",CO69/CO124)</f>
        <v/>
      </c>
      <c r="CR69" s="30" t="str">
        <f t="shared" si="47"/>
        <v/>
      </c>
      <c r="CS69" s="130">
        <f t="shared" ref="CS69:CS82" si="60">+CL69+CO69</f>
        <v>1427.1503090635588</v>
      </c>
      <c r="CT69" s="30">
        <f>IF(AND(CS4=0,CS69&gt;=0), "",CS69/CS4)</f>
        <v>2.9266835787704702E-2</v>
      </c>
      <c r="CU69" s="47">
        <f>IF(AND(CS124=0,CS69&gt;=0),"",CS69/CS124)</f>
        <v>9.488849594828451E-2</v>
      </c>
      <c r="CV69" s="131">
        <f t="shared" ref="CV69:CV82" si="61">+AZ69*12</f>
        <v>0</v>
      </c>
      <c r="CW69" s="30" t="str">
        <f>IF(AND(CV4=0,CV69&gt;=0), "",CV69/CV4)</f>
        <v/>
      </c>
      <c r="CX69" s="47">
        <f t="shared" si="48"/>
        <v>1</v>
      </c>
    </row>
    <row r="70" spans="1:102" hidden="1" outlineLevel="1" x14ac:dyDescent="0.3">
      <c r="A70" s="29" t="s">
        <v>69</v>
      </c>
      <c r="B70" s="129">
        <f>+'N EERR PIEDEM'!B99+'N EERR PIEDEM'!B100+'N EERR PIEDEM'!B105+'N EERR PIEDEM'!B106+'N EERR PIEDEM'!B107</f>
        <v>0</v>
      </c>
      <c r="C70" s="30" t="str">
        <f>IF(AND(B4=0,B70&gt;=0), "",B70/B4)</f>
        <v/>
      </c>
      <c r="D70" s="47" t="str">
        <f>IF(AND(B124=0,B70&gt;=0),"",B70/B124)</f>
        <v/>
      </c>
      <c r="E70" s="129">
        <f>+'N EERR PIEDEM'!C99+'N EERR PIEDEM'!C100+'N EERR PIEDEM'!C105+'N EERR PIEDEM'!C106+'N EERR PIEDEM'!C107</f>
        <v>385.29</v>
      </c>
      <c r="F70" s="30">
        <f>IF(AND(E4=0,E70&gt;=0), "",E70/E4)</f>
        <v>7.1695742270115714E-2</v>
      </c>
      <c r="G70" s="47">
        <f>IF(AND(E124=0,E70&gt;=0),"",E70/E124)</f>
        <v>0.19233800948077265</v>
      </c>
      <c r="H70" s="129">
        <f>+'N EERR PIEDEM'!D99+'N EERR PIEDEM'!D100+'N EERR PIEDEM'!D105+'N EERR PIEDEM'!D106+'N EERR PIEDEM'!D107</f>
        <v>365.21</v>
      </c>
      <c r="I70" s="30">
        <f>IF(AND(H4=0,H70&gt;=0), "",H70/H4)</f>
        <v>4.1274380732160131E-2</v>
      </c>
      <c r="J70" s="47">
        <f>IF(AND(H124=0,H70&gt;=0),"",H70/H124)</f>
        <v>0.15957587157827929</v>
      </c>
      <c r="K70" s="30">
        <f t="shared" si="19"/>
        <v>-5.2116587505515427E-2</v>
      </c>
      <c r="L70" s="130">
        <f t="shared" si="49"/>
        <v>750.5</v>
      </c>
      <c r="M70" s="30">
        <f>IF(AND(L4=0,L70&gt;=0), "",L70/L4)</f>
        <v>5.2769223201000609E-2</v>
      </c>
      <c r="N70" s="47">
        <f>IF(AND(L124=0,L70&gt;=0),"",L70/L124)</f>
        <v>0.174867481570053</v>
      </c>
      <c r="O70" s="129">
        <f>+'N EERR PIEDEM'!E99+'N EERR PIEDEM'!E100+'N EERR PIEDEM'!E105+'N EERR PIEDEM'!E106+'N EERR PIEDEM'!E107</f>
        <v>408.03</v>
      </c>
      <c r="P70" s="30">
        <f>IF(AND(O4=0,O70&gt;=0), "",O70/O4)</f>
        <v>5.3512987994410344E-2</v>
      </c>
      <c r="Q70" s="47">
        <f>IF(AND(O124=0,O70&gt;=0),"",O70/O124)</f>
        <v>0.15713976158041387</v>
      </c>
      <c r="R70" s="30">
        <f t="shared" si="20"/>
        <v>0.1172476109635552</v>
      </c>
      <c r="S70" s="130">
        <f t="shared" si="50"/>
        <v>1158.53</v>
      </c>
      <c r="T70" s="30">
        <f>IF(AND(S4=0,S70&gt;=0), "",S70/S4)</f>
        <v>5.3028804296755425E-2</v>
      </c>
      <c r="U70" s="47">
        <f>IF(AND(S124=0,S70&gt;=0),"",S70/S124)</f>
        <v>0.16818498380315189</v>
      </c>
      <c r="V70" s="131"/>
      <c r="W70" s="30" t="str">
        <f>IF(AND(V4=0,V70&gt;=0), "",V70/V4)</f>
        <v/>
      </c>
      <c r="X70" s="47">
        <f t="shared" si="21"/>
        <v>1</v>
      </c>
      <c r="Y70" s="129">
        <f>+'N EERR PIEDEM'!F99+'N EERR PIEDEM'!F100+'N EERR PIEDEM'!F105+'N EERR PIEDEM'!F106+'N EERR PIEDEM'!F107</f>
        <v>341.86</v>
      </c>
      <c r="Z70" s="30">
        <f>IF(AND(Y4=0,Y70&gt;=0), "",Y70/Y4)</f>
        <v>4.5818025465550867E-2</v>
      </c>
      <c r="AA70" s="47">
        <f>IF(AND(Y124=0,Y70&gt;=0),"",Y70/Y124)</f>
        <v>0.12794999646783978</v>
      </c>
      <c r="AB70" s="30">
        <f t="shared" si="22"/>
        <v>-0.16216944832487798</v>
      </c>
      <c r="AC70" s="130">
        <f t="shared" si="51"/>
        <v>1500.3899999999999</v>
      </c>
      <c r="AD70" s="30">
        <f>IF(AND(AC4=0,AC70&gt;=0), "",AC70/AC4)</f>
        <v>5.1193105558574155E-2</v>
      </c>
      <c r="AE70" s="47">
        <f>IF(AND(AC124=0,AC70&gt;=0),"",AC70/AC124)</f>
        <v>0.15694042204006556</v>
      </c>
      <c r="AF70" s="129">
        <f>+'N EERR PIEDEM'!G99+'N EERR PIEDEM'!G100+'N EERR PIEDEM'!G105+'N EERR PIEDEM'!G106+'N EERR PIEDEM'!G107</f>
        <v>420.75</v>
      </c>
      <c r="AG70" s="30">
        <f>IF(AND(AF4=0,AF70&gt;=0), "",AF70/AF4)</f>
        <v>4.6979744067610026E-2</v>
      </c>
      <c r="AH70" s="47">
        <f>IF(AND(AF124=0,AF70&gt;=0),"",AF70/AF124)</f>
        <v>0.16301119233739805</v>
      </c>
      <c r="AI70" s="30">
        <f t="shared" si="41"/>
        <v>0.23076698063534776</v>
      </c>
      <c r="AJ70" s="130">
        <f t="shared" si="16"/>
        <v>1921.1399999999999</v>
      </c>
      <c r="AK70" s="30">
        <f>IF(AND(AJ4=0,AJ70&gt;=0), "",AJ70/AJ4)</f>
        <v>5.0206946442234009E-2</v>
      </c>
      <c r="AL70" s="47">
        <f>IF(AND(AJ124=0,AJ70&gt;=0),"",AJ70/AJ124)</f>
        <v>0.15823099645057015</v>
      </c>
      <c r="AM70" s="129">
        <f>+'N EERR PIEDEM'!H99+'N EERR PIEDEM'!H100+'N EERR PIEDEM'!H105+'N EERR PIEDEM'!H106+'N EERR PIEDEM'!H107</f>
        <v>0</v>
      </c>
      <c r="AN70" s="30">
        <f>IF(AND(AM4=0,AM70&gt;=0), "",AM70/AM4)</f>
        <v>0</v>
      </c>
      <c r="AO70" s="47">
        <f>IF(AND(AM124=0,AM70&gt;=0),"",AM70/AM124)</f>
        <v>0</v>
      </c>
      <c r="AP70" s="30">
        <f t="shared" si="42"/>
        <v>-1</v>
      </c>
      <c r="AQ70" s="130">
        <f t="shared" si="17"/>
        <v>1921.1399999999999</v>
      </c>
      <c r="AR70" s="30">
        <f>IF(AND(AQ4=0,AQ70&gt;=0), "",AQ70/AQ4)</f>
        <v>3.9397173898300976E-2</v>
      </c>
      <c r="AS70" s="47">
        <f>IF(AND(AQ124=0,AQ70&gt;=0),"",AQ70/AQ124)</f>
        <v>0.12773292620151669</v>
      </c>
      <c r="AT70" s="131">
        <f t="shared" si="52"/>
        <v>0</v>
      </c>
      <c r="AU70" s="30" t="str">
        <f>IF(AND(AT4=0,AT70&gt;=0), "",AT70/AT4)</f>
        <v/>
      </c>
      <c r="AV70" s="47">
        <f t="shared" si="23"/>
        <v>1</v>
      </c>
      <c r="AW70" s="131">
        <f t="shared" si="40"/>
        <v>320.19</v>
      </c>
      <c r="AX70" s="30">
        <f>IF(AND(AW4=0,AW70&gt;=0), "",AW70/AW4)</f>
        <v>3.9397173898300976E-2</v>
      </c>
      <c r="AY70" s="47">
        <f>IF(AND(AW124=0,AW70&gt;=0),"",AW70/AW124)</f>
        <v>0.12773292620151674</v>
      </c>
      <c r="AZ70" s="131">
        <f t="shared" si="53"/>
        <v>0</v>
      </c>
      <c r="BA70" s="30" t="str">
        <f>IF(AND(AZ4=0,AZ70&gt;=0), "",AZ70/AZ4)</f>
        <v/>
      </c>
      <c r="BB70" s="47">
        <f t="shared" si="24"/>
        <v>1</v>
      </c>
      <c r="BC70" s="129">
        <f>+'N EERR PIEDEM'!I99+'N EERR PIEDEM'!I100+'N EERR PIEDEM'!I105+'N EERR PIEDEM'!I106+'N EERR PIEDEM'!I107</f>
        <v>0</v>
      </c>
      <c r="BD70" s="30" t="str">
        <f>IF(AND(BC4=0,BC70&gt;=0), "",BC70/BC4)</f>
        <v/>
      </c>
      <c r="BE70" s="47" t="str">
        <f>IF(AND(BC124=0,BC70&gt;=0),"",BC70/BC124)</f>
        <v/>
      </c>
      <c r="BF70" s="30" t="str">
        <f t="shared" si="25"/>
        <v/>
      </c>
      <c r="BG70" s="130">
        <f t="shared" si="54"/>
        <v>1921.1399999999999</v>
      </c>
      <c r="BH70" s="30">
        <f>IF(AND(BG4=0,BG70&gt;=0), "",BG70/BG4)</f>
        <v>3.9397173898300976E-2</v>
      </c>
      <c r="BI70" s="47">
        <f>IF(AND(BG124=0,BG70&gt;=0),"",BG70/BG124)</f>
        <v>0.12773292620151669</v>
      </c>
      <c r="BJ70" s="129">
        <f>+'N EERR PIEDEM'!J99+'N EERR PIEDEM'!J100+'N EERR PIEDEM'!J105+'N EERR PIEDEM'!J106+'N EERR PIEDEM'!J107</f>
        <v>0</v>
      </c>
      <c r="BK70" s="30" t="str">
        <f>IF(AND(BJ4=0,BJ70&gt;=0), "",BJ70/BJ4)</f>
        <v/>
      </c>
      <c r="BL70" s="47" t="str">
        <f>IF(AND(BJ124=0,BJ70&gt;=0),"",BJ70/BJ124)</f>
        <v/>
      </c>
      <c r="BM70" s="30" t="str">
        <f t="shared" si="43"/>
        <v/>
      </c>
      <c r="BN70" s="130">
        <f t="shared" si="55"/>
        <v>1921.1399999999999</v>
      </c>
      <c r="BO70" s="30">
        <f>IF(AND(BN4=0,BN70&gt;=0), "",BN70/BN4)</f>
        <v>3.9397173898300976E-2</v>
      </c>
      <c r="BP70" s="47">
        <f>IF(AND(BN124=0,BN70&gt;=0),"",BN70/BN124)</f>
        <v>0.12773292620151669</v>
      </c>
      <c r="BQ70" s="129">
        <f>+'N EERR PIEDEM'!K99+'N EERR PIEDEM'!K100+'N EERR PIEDEM'!K105+'N EERR PIEDEM'!K106+'N EERR PIEDEM'!K107</f>
        <v>0</v>
      </c>
      <c r="BR70" s="30" t="str">
        <f>IF(AND(BQ4=0,BQ70&gt;=0), "",BQ70/BQ4)</f>
        <v/>
      </c>
      <c r="BS70" s="47" t="str">
        <f>IF(AND(BQ124=0,BQ70&gt;=0),"",BQ70/BQ124)</f>
        <v/>
      </c>
      <c r="BT70" s="30" t="str">
        <f t="shared" si="44"/>
        <v/>
      </c>
      <c r="BU70" s="130">
        <f t="shared" si="56"/>
        <v>1921.1399999999999</v>
      </c>
      <c r="BV70" s="30">
        <f>IF(AND(BU4=0,BU70&gt;=0), "",BU70/BU4)</f>
        <v>3.9397173898300976E-2</v>
      </c>
      <c r="BW70" s="47">
        <f>IF(AND(BU124=0,BU70&gt;=0),"",BU70/BU124)</f>
        <v>0.12773292620151669</v>
      </c>
      <c r="BX70" s="131">
        <f t="shared" si="57"/>
        <v>0</v>
      </c>
      <c r="BY70" s="30" t="str">
        <f>IF(AND(BX4=0,BX70&gt;=0), "",BX70/BX4)</f>
        <v/>
      </c>
      <c r="BZ70" s="47">
        <f t="shared" si="45"/>
        <v>1</v>
      </c>
      <c r="CA70" s="129">
        <f>+'N EERR PIEDEM'!L99+'N EERR PIEDEM'!L100+'N EERR PIEDEM'!L105+'N EERR PIEDEM'!L106+'N EERR PIEDEM'!L107</f>
        <v>0</v>
      </c>
      <c r="CB70" s="30" t="str">
        <f>IF(AND(CA4=0,CA70&gt;=0), "",CA70/CA4)</f>
        <v/>
      </c>
      <c r="CC70" s="47" t="str">
        <f>IF(AND(CA124=0,CA70&gt;=0),"",CA70/CA124)</f>
        <v/>
      </c>
      <c r="CD70" s="30" t="str">
        <f t="shared" si="26"/>
        <v/>
      </c>
      <c r="CE70" s="130">
        <f t="shared" si="58"/>
        <v>1921.1399999999999</v>
      </c>
      <c r="CF70" s="30">
        <f>IF(AND(CE4=0,CE70&gt;=0), "",CE70/CE4)</f>
        <v>3.9397173898300976E-2</v>
      </c>
      <c r="CG70" s="47">
        <f>IF(AND(CE124=0,CE70&gt;=0),"",CE70/CE124)</f>
        <v>0.12773292620151669</v>
      </c>
      <c r="CH70" s="129">
        <f>+'N EERR PIEDEM'!M99+'N EERR PIEDEM'!M100+'N EERR PIEDEM'!M105+'N EERR PIEDEM'!M106+'N EERR PIEDEM'!M107</f>
        <v>0</v>
      </c>
      <c r="CI70" s="30" t="str">
        <f>IF(AND(CH4=0,CH70&gt;=0), "",CH70/CH4)</f>
        <v/>
      </c>
      <c r="CJ70" s="47" t="str">
        <f>IF(AND(CH124=0,CH70&gt;=0),"",CH70/CH124)</f>
        <v/>
      </c>
      <c r="CK70" s="30" t="str">
        <f t="shared" si="46"/>
        <v/>
      </c>
      <c r="CL70" s="130">
        <f t="shared" si="59"/>
        <v>1921.1399999999999</v>
      </c>
      <c r="CM70" s="30">
        <f>IF(AND(CL4=0,CL70&gt;=0), "",CL70/CL4)</f>
        <v>3.9397173898300976E-2</v>
      </c>
      <c r="CN70" s="47">
        <f>IF(AND(CL124=0,CL70&gt;=0),"",CL70/CL124)</f>
        <v>0.12773292620151669</v>
      </c>
      <c r="CO70" s="129">
        <f>+'N EERR PIEDEM'!N99+'N EERR PIEDEM'!N100+'N EERR PIEDEM'!N105+'N EERR PIEDEM'!N106+'N EERR PIEDEM'!N107</f>
        <v>0</v>
      </c>
      <c r="CP70" s="30" t="str">
        <f>IF(AND(CO4=0,CO70&gt;=0), "",CO70/CO4)</f>
        <v/>
      </c>
      <c r="CQ70" s="47" t="str">
        <f>IF(AND(CO124=0,CO70&gt;=0),"",CO70/CO124)</f>
        <v/>
      </c>
      <c r="CR70" s="30" t="str">
        <f t="shared" si="47"/>
        <v/>
      </c>
      <c r="CS70" s="130">
        <f t="shared" si="60"/>
        <v>1921.1399999999999</v>
      </c>
      <c r="CT70" s="30">
        <f>IF(AND(CS4=0,CS70&gt;=0), "",CS70/CS4)</f>
        <v>3.9397173898300976E-2</v>
      </c>
      <c r="CU70" s="47">
        <f>IF(AND(CS124=0,CS70&gt;=0),"",CS70/CS124)</f>
        <v>0.12773292620151669</v>
      </c>
      <c r="CV70" s="131">
        <f t="shared" si="61"/>
        <v>0</v>
      </c>
      <c r="CW70" s="30" t="str">
        <f>IF(AND(CV4=0,CV70&gt;=0), "",CV70/CV4)</f>
        <v/>
      </c>
      <c r="CX70" s="47">
        <f t="shared" si="48"/>
        <v>1</v>
      </c>
    </row>
    <row r="71" spans="1:102" hidden="1" outlineLevel="1" x14ac:dyDescent="0.3">
      <c r="A71" s="29" t="s">
        <v>64</v>
      </c>
      <c r="B71" s="129">
        <f>+'N EERR PIEDEM'!B108</f>
        <v>0</v>
      </c>
      <c r="C71" s="30" t="str">
        <f>IF(AND(B4=0,B71&gt;=0), "",B71/B4)</f>
        <v/>
      </c>
      <c r="D71" s="47" t="str">
        <f>IF(AND(B124=0,B71&gt;=0),"",B71/B124)</f>
        <v/>
      </c>
      <c r="E71" s="129">
        <f>+'N EERR PIEDEM'!C108</f>
        <v>0</v>
      </c>
      <c r="F71" s="30">
        <f>IF(AND(E4=0,E71&gt;=0), "",E71/E4)</f>
        <v>0</v>
      </c>
      <c r="G71" s="47">
        <f>IF(AND(E124=0,E71&gt;=0),"",E71/E124)</f>
        <v>0</v>
      </c>
      <c r="H71" s="129">
        <f>+'N EERR PIEDEM'!D108</f>
        <v>0</v>
      </c>
      <c r="I71" s="30">
        <f>IF(AND(H4=0,H71&gt;=0), "",H71/H4)</f>
        <v>0</v>
      </c>
      <c r="J71" s="47">
        <f>IF(AND(H124=0,H71&gt;=0),"",H71/H124)</f>
        <v>0</v>
      </c>
      <c r="K71" s="30" t="str">
        <f t="shared" si="19"/>
        <v/>
      </c>
      <c r="L71" s="130">
        <f t="shared" si="49"/>
        <v>0</v>
      </c>
      <c r="M71" s="30">
        <f>IF(AND(L4=0,L71&gt;=0), "",L71/L4)</f>
        <v>0</v>
      </c>
      <c r="N71" s="47">
        <f>IF(AND(L124=0,L71&gt;=0),"",L71/L124)</f>
        <v>0</v>
      </c>
      <c r="O71" s="129">
        <f>+'N EERR PIEDEM'!E108</f>
        <v>0</v>
      </c>
      <c r="P71" s="30">
        <f>IF(AND(O4=0,O71&gt;=0), "",O71/O4)</f>
        <v>0</v>
      </c>
      <c r="Q71" s="47">
        <f>IF(AND(O124=0,O71&gt;=0),"",O71/O124)</f>
        <v>0</v>
      </c>
      <c r="R71" s="30" t="str">
        <f t="shared" si="20"/>
        <v/>
      </c>
      <c r="S71" s="130">
        <f t="shared" si="50"/>
        <v>0</v>
      </c>
      <c r="T71" s="30">
        <f>IF(AND(S4=0,S71&gt;=0), "",S71/S4)</f>
        <v>0</v>
      </c>
      <c r="U71" s="47">
        <f>IF(AND(S124=0,S71&gt;=0),"",S71/S124)</f>
        <v>0</v>
      </c>
      <c r="V71" s="131"/>
      <c r="W71" s="30" t="str">
        <f>IF(AND(V4=0,V71&gt;=0), "",V71/V4)</f>
        <v/>
      </c>
      <c r="X71" s="47" t="str">
        <f t="shared" si="21"/>
        <v/>
      </c>
      <c r="Y71" s="129">
        <f>+'N EERR PIEDEM'!F108</f>
        <v>0</v>
      </c>
      <c r="Z71" s="30">
        <f>IF(AND(Y4=0,Y71&gt;=0), "",Y71/Y4)</f>
        <v>0</v>
      </c>
      <c r="AA71" s="47">
        <f>IF(AND(Y124=0,Y71&gt;=0),"",Y71/Y124)</f>
        <v>0</v>
      </c>
      <c r="AB71" s="30" t="str">
        <f t="shared" si="22"/>
        <v/>
      </c>
      <c r="AC71" s="130">
        <f t="shared" si="51"/>
        <v>0</v>
      </c>
      <c r="AD71" s="30">
        <f>IF(AND(AC4=0,AC71&gt;=0), "",AC71/AC4)</f>
        <v>0</v>
      </c>
      <c r="AE71" s="47">
        <f>IF(AND(AC124=0,AC71&gt;=0),"",AC71/AC124)</f>
        <v>0</v>
      </c>
      <c r="AF71" s="129">
        <f>+'N EERR PIEDEM'!G108</f>
        <v>0</v>
      </c>
      <c r="AG71" s="30">
        <f>IF(AND(AF4=0,AF71&gt;=0), "",AF71/AF4)</f>
        <v>0</v>
      </c>
      <c r="AH71" s="47">
        <f>IF(AND(AF124=0,AF71&gt;=0),"",AF71/AF124)</f>
        <v>0</v>
      </c>
      <c r="AI71" s="30" t="str">
        <f t="shared" si="41"/>
        <v/>
      </c>
      <c r="AJ71" s="130">
        <f t="shared" ref="AJ71:AJ135" si="62">+AC71+AF71</f>
        <v>0</v>
      </c>
      <c r="AK71" s="30">
        <f>IF(AND(AJ4=0,AJ71&gt;=0), "",AJ71/AJ4)</f>
        <v>0</v>
      </c>
      <c r="AL71" s="47">
        <f>IF(AND(AJ124=0,AJ71&gt;=0),"",AJ71/AJ124)</f>
        <v>0</v>
      </c>
      <c r="AM71" s="129">
        <f>+'N EERR PIEDEM'!H108</f>
        <v>74</v>
      </c>
      <c r="AN71" s="30">
        <f>IF(AND(AM4=0,AM71&gt;=0), "",AM71/AM4)</f>
        <v>7.0483104945860417E-3</v>
      </c>
      <c r="AO71" s="47">
        <f>IF(AND(AM124=0,AM71&gt;=0),"",AM71/AM124)</f>
        <v>2.5526705573704404E-2</v>
      </c>
      <c r="AP71" s="30">
        <f t="shared" si="42"/>
        <v>1</v>
      </c>
      <c r="AQ71" s="130">
        <f t="shared" ref="AQ71:AQ135" si="63">+AJ71+AM71</f>
        <v>74</v>
      </c>
      <c r="AR71" s="30">
        <f>IF(AND(AQ4=0,AQ71&gt;=0), "",AQ71/AQ4)</f>
        <v>1.5175317095444747E-3</v>
      </c>
      <c r="AS71" s="47">
        <f>IF(AND(AQ124=0,AQ71&gt;=0),"",AQ71/AQ124)</f>
        <v>4.9201185436315081E-3</v>
      </c>
      <c r="AT71" s="131">
        <f t="shared" si="52"/>
        <v>0</v>
      </c>
      <c r="AU71" s="30" t="str">
        <f>IF(AND(AT4=0,AT71&gt;=0), "",AT71/AT4)</f>
        <v/>
      </c>
      <c r="AV71" s="47">
        <f t="shared" si="23"/>
        <v>1</v>
      </c>
      <c r="AW71" s="131">
        <f t="shared" si="40"/>
        <v>12.333333333333334</v>
      </c>
      <c r="AX71" s="30">
        <f>IF(AND(AW4=0,AW71&gt;=0), "",AW71/AW4)</f>
        <v>1.517531709544475E-3</v>
      </c>
      <c r="AY71" s="47">
        <f>IF(AND(AW124=0,AW71&gt;=0),"",AW71/AW124)</f>
        <v>4.9201185436315098E-3</v>
      </c>
      <c r="AZ71" s="131">
        <f t="shared" si="53"/>
        <v>0</v>
      </c>
      <c r="BA71" s="30" t="str">
        <f>IF(AND(AZ4=0,AZ71&gt;=0), "",AZ71/AZ4)</f>
        <v/>
      </c>
      <c r="BB71" s="47">
        <f t="shared" si="24"/>
        <v>1</v>
      </c>
      <c r="BC71" s="129">
        <f>+'N EERR PIEDEM'!I108</f>
        <v>0</v>
      </c>
      <c r="BD71" s="30" t="str">
        <f>IF(AND(BC4=0,BC71&gt;=0), "",BC71/BC4)</f>
        <v/>
      </c>
      <c r="BE71" s="47" t="str">
        <f>IF(AND(BC124=0,BC71&gt;=0),"",BC71/BC124)</f>
        <v/>
      </c>
      <c r="BF71" s="30">
        <f t="shared" si="25"/>
        <v>-1</v>
      </c>
      <c r="BG71" s="130">
        <f t="shared" si="54"/>
        <v>74</v>
      </c>
      <c r="BH71" s="30">
        <f>IF(AND(BG4=0,BG71&gt;=0), "",BG71/BG4)</f>
        <v>1.5175317095444747E-3</v>
      </c>
      <c r="BI71" s="47">
        <f>IF(AND(BG124=0,BG71&gt;=0),"",BG71/BG124)</f>
        <v>4.9201185436315081E-3</v>
      </c>
      <c r="BJ71" s="129">
        <f>+'N EERR PIEDEM'!J108</f>
        <v>0</v>
      </c>
      <c r="BK71" s="30" t="str">
        <f>IF(AND(BJ4=0,BJ71&gt;=0), "",BJ71/BJ4)</f>
        <v/>
      </c>
      <c r="BL71" s="47" t="str">
        <f>IF(AND(BJ124=0,BJ71&gt;=0),"",BJ71/BJ124)</f>
        <v/>
      </c>
      <c r="BM71" s="30" t="str">
        <f t="shared" si="43"/>
        <v/>
      </c>
      <c r="BN71" s="130">
        <f t="shared" si="55"/>
        <v>74</v>
      </c>
      <c r="BO71" s="30">
        <f>IF(AND(BN4=0,BN71&gt;=0), "",BN71/BN4)</f>
        <v>1.5175317095444747E-3</v>
      </c>
      <c r="BP71" s="47">
        <f>IF(AND(BN124=0,BN71&gt;=0),"",BN71/BN124)</f>
        <v>4.9201185436315081E-3</v>
      </c>
      <c r="BQ71" s="129">
        <f>+'N EERR PIEDEM'!K108</f>
        <v>0</v>
      </c>
      <c r="BR71" s="30" t="str">
        <f>IF(AND(BQ4=0,BQ71&gt;=0), "",BQ71/BQ4)</f>
        <v/>
      </c>
      <c r="BS71" s="47" t="str">
        <f>IF(AND(BQ124=0,BQ71&gt;=0),"",BQ71/BQ124)</f>
        <v/>
      </c>
      <c r="BT71" s="30" t="str">
        <f t="shared" si="44"/>
        <v/>
      </c>
      <c r="BU71" s="130">
        <f t="shared" si="56"/>
        <v>74</v>
      </c>
      <c r="BV71" s="30">
        <f>IF(AND(BU4=0,BU71&gt;=0), "",BU71/BU4)</f>
        <v>1.5175317095444747E-3</v>
      </c>
      <c r="BW71" s="47">
        <f>IF(AND(BU124=0,BU71&gt;=0),"",BU71/BU124)</f>
        <v>4.9201185436315081E-3</v>
      </c>
      <c r="BX71" s="131">
        <f t="shared" si="57"/>
        <v>0</v>
      </c>
      <c r="BY71" s="30" t="str">
        <f>IF(AND(BX4=0,BX71&gt;=0), "",BX71/BX4)</f>
        <v/>
      </c>
      <c r="BZ71" s="47">
        <f t="shared" si="45"/>
        <v>1</v>
      </c>
      <c r="CA71" s="129">
        <f>+'N EERR PIEDEM'!L108</f>
        <v>0</v>
      </c>
      <c r="CB71" s="30" t="str">
        <f>IF(AND(CA4=0,CA71&gt;=0), "",CA71/CA4)</f>
        <v/>
      </c>
      <c r="CC71" s="47" t="str">
        <f>IF(AND(CA124=0,CA71&gt;=0),"",CA71/CA124)</f>
        <v/>
      </c>
      <c r="CD71" s="30" t="str">
        <f t="shared" si="26"/>
        <v/>
      </c>
      <c r="CE71" s="130">
        <f t="shared" si="58"/>
        <v>74</v>
      </c>
      <c r="CF71" s="30">
        <f>IF(AND(CE4=0,CE71&gt;=0), "",CE71/CE4)</f>
        <v>1.5175317095444747E-3</v>
      </c>
      <c r="CG71" s="47">
        <f>IF(AND(CE124=0,CE71&gt;=0),"",CE71/CE124)</f>
        <v>4.9201185436315081E-3</v>
      </c>
      <c r="CH71" s="129">
        <f>+'N EERR PIEDEM'!M108</f>
        <v>0</v>
      </c>
      <c r="CI71" s="30" t="str">
        <f>IF(AND(CH4=0,CH71&gt;=0), "",CH71/CH4)</f>
        <v/>
      </c>
      <c r="CJ71" s="47" t="str">
        <f>IF(AND(CH124=0,CH71&gt;=0),"",CH71/CH124)</f>
        <v/>
      </c>
      <c r="CK71" s="30" t="str">
        <f t="shared" si="46"/>
        <v/>
      </c>
      <c r="CL71" s="130">
        <f t="shared" si="59"/>
        <v>74</v>
      </c>
      <c r="CM71" s="30">
        <f>IF(AND(CL4=0,CL71&gt;=0), "",CL71/CL4)</f>
        <v>1.5175317095444747E-3</v>
      </c>
      <c r="CN71" s="47">
        <f>IF(AND(CL124=0,CL71&gt;=0),"",CL71/CL124)</f>
        <v>4.9201185436315081E-3</v>
      </c>
      <c r="CO71" s="129">
        <f>+'N EERR PIEDEM'!N108</f>
        <v>0</v>
      </c>
      <c r="CP71" s="30" t="str">
        <f>IF(AND(CO4=0,CO71&gt;=0), "",CO71/CO4)</f>
        <v/>
      </c>
      <c r="CQ71" s="47" t="str">
        <f>IF(AND(CO124=0,CO71&gt;=0),"",CO71/CO124)</f>
        <v/>
      </c>
      <c r="CR71" s="30" t="str">
        <f t="shared" si="47"/>
        <v/>
      </c>
      <c r="CS71" s="130">
        <f t="shared" si="60"/>
        <v>74</v>
      </c>
      <c r="CT71" s="30">
        <f>IF(AND(CS4=0,CS71&gt;=0), "",CS71/CS4)</f>
        <v>1.5175317095444747E-3</v>
      </c>
      <c r="CU71" s="47">
        <f>IF(AND(CS124=0,CS71&gt;=0),"",CS71/CS124)</f>
        <v>4.9201185436315081E-3</v>
      </c>
      <c r="CV71" s="131">
        <f t="shared" si="61"/>
        <v>0</v>
      </c>
      <c r="CW71" s="30" t="str">
        <f>IF(AND(CV4=0,CV71&gt;=0), "",CV71/CV4)</f>
        <v/>
      </c>
      <c r="CX71" s="47">
        <f t="shared" si="48"/>
        <v>1</v>
      </c>
    </row>
    <row r="72" spans="1:102" hidden="1" outlineLevel="1" x14ac:dyDescent="0.3">
      <c r="A72" s="29" t="s">
        <v>65</v>
      </c>
      <c r="B72" s="129">
        <f>+'N EERR PIEDEM'!B109+'N EERR PIEDEM'!B110+'N EERR PIEDEM'!B111+'N EERR PIEDEM'!B112</f>
        <v>0</v>
      </c>
      <c r="C72" s="30" t="str">
        <f>IF(AND(B4=0,B72&gt;=0), "",B72/B4)</f>
        <v/>
      </c>
      <c r="D72" s="47" t="str">
        <f>IF(AND(B124=0,B72&gt;=0),"",B72/B124)</f>
        <v/>
      </c>
      <c r="E72" s="129">
        <f>+'N EERR PIEDEM'!C109+'N EERR PIEDEM'!C110+'N EERR PIEDEM'!C111+'N EERR PIEDEM'!C112</f>
        <v>0</v>
      </c>
      <c r="F72" s="30">
        <f>IF(AND(E4=0,E72&gt;=0), "",E72/E4)</f>
        <v>0</v>
      </c>
      <c r="G72" s="47">
        <f>IF(AND(E124=0,E72&gt;=0),"",E72/E124)</f>
        <v>0</v>
      </c>
      <c r="H72" s="129">
        <f>+'N EERR PIEDEM'!D109+'N EERR PIEDEM'!D110+'N EERR PIEDEM'!D111+'N EERR PIEDEM'!D112</f>
        <v>0</v>
      </c>
      <c r="I72" s="30">
        <f>IF(AND(H4=0,H72&gt;=0), "",H72/H4)</f>
        <v>0</v>
      </c>
      <c r="J72" s="47">
        <f>IF(AND(H124=0,H72&gt;=0),"",H72/H124)</f>
        <v>0</v>
      </c>
      <c r="K72" s="30" t="str">
        <f t="shared" si="19"/>
        <v/>
      </c>
      <c r="L72" s="130">
        <f t="shared" si="49"/>
        <v>0</v>
      </c>
      <c r="M72" s="30">
        <f>IF(AND(L4=0,L72&gt;=0), "",L72/L4)</f>
        <v>0</v>
      </c>
      <c r="N72" s="47">
        <f>IF(AND(L124=0,L72&gt;=0),"",L72/L124)</f>
        <v>0</v>
      </c>
      <c r="O72" s="129">
        <f>+'N EERR PIEDEM'!E109+'N EERR PIEDEM'!E110+'N EERR PIEDEM'!E111+'N EERR PIEDEM'!E112</f>
        <v>38.176774956818022</v>
      </c>
      <c r="P72" s="30">
        <f>IF(AND(O4=0,O72&gt;=0), "",O72/O4)</f>
        <v>5.006870327989384E-3</v>
      </c>
      <c r="Q72" s="47">
        <f>IF(AND(O124=0,O72&gt;=0),"",O72/O124)</f>
        <v>1.4702569209674533E-2</v>
      </c>
      <c r="R72" s="30">
        <f t="shared" si="20"/>
        <v>1</v>
      </c>
      <c r="S72" s="130">
        <f t="shared" si="50"/>
        <v>38.176774956818022</v>
      </c>
      <c r="T72" s="30">
        <f>IF(AND(S4=0,S72&gt;=0), "",S72/S4)</f>
        <v>1.7474460979572187E-3</v>
      </c>
      <c r="U72" s="47">
        <f>IF(AND(S124=0,S72&gt;=0),"",S72/S124)</f>
        <v>5.542161426781364E-3</v>
      </c>
      <c r="V72" s="131"/>
      <c r="W72" s="30" t="str">
        <f>IF(AND(V4=0,V72&gt;=0), "",V72/V4)</f>
        <v/>
      </c>
      <c r="X72" s="47">
        <f t="shared" si="21"/>
        <v>1</v>
      </c>
      <c r="Y72" s="129">
        <f>+'N EERR PIEDEM'!F109+'N EERR PIEDEM'!F110+'N EERR PIEDEM'!F111+'N EERR PIEDEM'!F112</f>
        <v>0</v>
      </c>
      <c r="Z72" s="30">
        <f>IF(AND(Y4=0,Y72&gt;=0), "",Y72/Y4)</f>
        <v>0</v>
      </c>
      <c r="AA72" s="47">
        <f>IF(AND(Y124=0,Y72&gt;=0),"",Y72/Y124)</f>
        <v>0</v>
      </c>
      <c r="AB72" s="30">
        <f t="shared" si="22"/>
        <v>-1</v>
      </c>
      <c r="AC72" s="130">
        <f t="shared" si="51"/>
        <v>38.176774956818022</v>
      </c>
      <c r="AD72" s="30">
        <f>IF(AND(AC4=0,AC72&gt;=0), "",AC72/AC4)</f>
        <v>1.3025864410255437E-3</v>
      </c>
      <c r="AE72" s="47">
        <f>IF(AND(AC124=0,AC72&gt;=0),"",AC72/AC124)</f>
        <v>3.9932811961234261E-3</v>
      </c>
      <c r="AF72" s="129">
        <f>+'N EERR PIEDEM'!G109+'N EERR PIEDEM'!G110+'N EERR PIEDEM'!G111+'N EERR PIEDEM'!G112</f>
        <v>57.836456980756857</v>
      </c>
      <c r="AG72" s="30">
        <f>IF(AND(AF4=0,AF72&gt;=0), "",AF72/AF4)</f>
        <v>6.4578537058426486E-3</v>
      </c>
      <c r="AH72" s="47">
        <f>IF(AND(AF124=0,AF72&gt;=0),"",AF72/AF124)</f>
        <v>2.2407581254911001E-2</v>
      </c>
      <c r="AI72" s="30">
        <f t="shared" si="41"/>
        <v>1</v>
      </c>
      <c r="AJ72" s="130">
        <f t="shared" si="62"/>
        <v>96.013231937574886</v>
      </c>
      <c r="AK72" s="30">
        <f>IF(AND(AJ4=0,AJ72&gt;=0), "",AJ72/AJ4)</f>
        <v>2.5092034904460967E-3</v>
      </c>
      <c r="AL72" s="47">
        <f>IF(AND(AJ124=0,AJ72&gt;=0),"",AJ72/AJ124)</f>
        <v>7.9079449503535303E-3</v>
      </c>
      <c r="AM72" s="129">
        <f>+'N EERR PIEDEM'!H109+'N EERR PIEDEM'!H110+'N EERR PIEDEM'!H111+'N EERR PIEDEM'!H112</f>
        <v>0</v>
      </c>
      <c r="AN72" s="30">
        <f>IF(AND(AM4=0,AM72&gt;=0), "",AM72/AM4)</f>
        <v>0</v>
      </c>
      <c r="AO72" s="47">
        <f>IF(AND(AM124=0,AM72&gt;=0),"",AM72/AM124)</f>
        <v>0</v>
      </c>
      <c r="AP72" s="30">
        <f t="shared" si="42"/>
        <v>-1</v>
      </c>
      <c r="AQ72" s="130">
        <f t="shared" si="63"/>
        <v>96.013231937574886</v>
      </c>
      <c r="AR72" s="30">
        <f>IF(AND(AQ4=0,AQ72&gt;=0), "",AQ72/AQ4)</f>
        <v>1.9689611351502456E-3</v>
      </c>
      <c r="AS72" s="47">
        <f>IF(AND(AQ124=0,AQ72&gt;=0),"",AQ72/AQ124)</f>
        <v>6.3837362552710162E-3</v>
      </c>
      <c r="AT72" s="131">
        <f t="shared" si="52"/>
        <v>0</v>
      </c>
      <c r="AU72" s="30" t="str">
        <f>IF(AND(AT4=0,AT72&gt;=0), "",AT72/AT4)</f>
        <v/>
      </c>
      <c r="AV72" s="47">
        <f t="shared" si="23"/>
        <v>1</v>
      </c>
      <c r="AW72" s="131">
        <f t="shared" si="40"/>
        <v>16.002205322929147</v>
      </c>
      <c r="AX72" s="30">
        <f>IF(AND(AW4=0,AW72&gt;=0), "",AW72/AW4)</f>
        <v>1.9689611351502456E-3</v>
      </c>
      <c r="AY72" s="47">
        <f>IF(AND(AW124=0,AW72&gt;=0),"",AW72/AW124)</f>
        <v>6.3837362552710171E-3</v>
      </c>
      <c r="AZ72" s="131">
        <f t="shared" si="53"/>
        <v>0</v>
      </c>
      <c r="BA72" s="30" t="str">
        <f>IF(AND(AZ4=0,AZ72&gt;=0), "",AZ72/AZ4)</f>
        <v/>
      </c>
      <c r="BB72" s="47">
        <f t="shared" si="24"/>
        <v>1</v>
      </c>
      <c r="BC72" s="129">
        <f>+'N EERR PIEDEM'!I109+'N EERR PIEDEM'!I110+'N EERR PIEDEM'!I111+'N EERR PIEDEM'!I112</f>
        <v>0</v>
      </c>
      <c r="BD72" s="30" t="str">
        <f>IF(AND(BC4=0,BC72&gt;=0), "",BC72/BC4)</f>
        <v/>
      </c>
      <c r="BE72" s="47" t="str">
        <f>IF(AND(BC124=0,BC72&gt;=0),"",BC72/BC124)</f>
        <v/>
      </c>
      <c r="BF72" s="30" t="str">
        <f t="shared" si="25"/>
        <v/>
      </c>
      <c r="BG72" s="130">
        <f t="shared" si="54"/>
        <v>96.013231937574886</v>
      </c>
      <c r="BH72" s="30">
        <f>IF(AND(BG4=0,BG72&gt;=0), "",BG72/BG4)</f>
        <v>1.9689611351502456E-3</v>
      </c>
      <c r="BI72" s="47">
        <f>IF(AND(BG124=0,BG72&gt;=0),"",BG72/BG124)</f>
        <v>6.3837362552710162E-3</v>
      </c>
      <c r="BJ72" s="129">
        <f>+'N EERR PIEDEM'!J109+'N EERR PIEDEM'!J110+'N EERR PIEDEM'!J111+'N EERR PIEDEM'!J112</f>
        <v>0</v>
      </c>
      <c r="BK72" s="30" t="str">
        <f>IF(AND(BJ4=0,BJ72&gt;=0), "",BJ72/BJ4)</f>
        <v/>
      </c>
      <c r="BL72" s="47" t="str">
        <f>IF(AND(BJ124=0,BJ72&gt;=0),"",BJ72/BJ124)</f>
        <v/>
      </c>
      <c r="BM72" s="30" t="str">
        <f t="shared" si="43"/>
        <v/>
      </c>
      <c r="BN72" s="130">
        <f t="shared" si="55"/>
        <v>96.013231937574886</v>
      </c>
      <c r="BO72" s="30">
        <f>IF(AND(BN4=0,BN72&gt;=0), "",BN72/BN4)</f>
        <v>1.9689611351502456E-3</v>
      </c>
      <c r="BP72" s="47">
        <f>IF(AND(BN124=0,BN72&gt;=0),"",BN72/BN124)</f>
        <v>6.3837362552710162E-3</v>
      </c>
      <c r="BQ72" s="129">
        <f>+'N EERR PIEDEM'!K109+'N EERR PIEDEM'!K110+'N EERR PIEDEM'!K111+'N EERR PIEDEM'!K112</f>
        <v>0</v>
      </c>
      <c r="BR72" s="30" t="str">
        <f>IF(AND(BQ4=0,BQ72&gt;=0), "",BQ72/BQ4)</f>
        <v/>
      </c>
      <c r="BS72" s="47" t="str">
        <f>IF(AND(BQ124=0,BQ72&gt;=0),"",BQ72/BQ124)</f>
        <v/>
      </c>
      <c r="BT72" s="30" t="str">
        <f t="shared" si="44"/>
        <v/>
      </c>
      <c r="BU72" s="130">
        <f t="shared" si="56"/>
        <v>96.013231937574886</v>
      </c>
      <c r="BV72" s="30">
        <f>IF(AND(BU4=0,BU72&gt;=0), "",BU72/BU4)</f>
        <v>1.9689611351502456E-3</v>
      </c>
      <c r="BW72" s="47">
        <f>IF(AND(BU124=0,BU72&gt;=0),"",BU72/BU124)</f>
        <v>6.3837362552710162E-3</v>
      </c>
      <c r="BX72" s="131">
        <f t="shared" si="57"/>
        <v>0</v>
      </c>
      <c r="BY72" s="30" t="str">
        <f>IF(AND(BX4=0,BX72&gt;=0), "",BX72/BX4)</f>
        <v/>
      </c>
      <c r="BZ72" s="47">
        <f t="shared" si="45"/>
        <v>1</v>
      </c>
      <c r="CA72" s="129">
        <f>+'N EERR PIEDEM'!L109+'N EERR PIEDEM'!L110+'N EERR PIEDEM'!L111+'N EERR PIEDEM'!L112</f>
        <v>0</v>
      </c>
      <c r="CB72" s="30" t="str">
        <f>IF(AND(CA4=0,CA72&gt;=0), "",CA72/CA4)</f>
        <v/>
      </c>
      <c r="CC72" s="47" t="str">
        <f>IF(AND(CA124=0,CA72&gt;=0),"",CA72/CA124)</f>
        <v/>
      </c>
      <c r="CD72" s="30" t="str">
        <f t="shared" si="26"/>
        <v/>
      </c>
      <c r="CE72" s="130">
        <f t="shared" si="58"/>
        <v>96.013231937574886</v>
      </c>
      <c r="CF72" s="30">
        <f>IF(AND(CE4=0,CE72&gt;=0), "",CE72/CE4)</f>
        <v>1.9689611351502456E-3</v>
      </c>
      <c r="CG72" s="47">
        <f>IF(AND(CE124=0,CE72&gt;=0),"",CE72/CE124)</f>
        <v>6.3837362552710162E-3</v>
      </c>
      <c r="CH72" s="129">
        <f>+'N EERR PIEDEM'!M109+'N EERR PIEDEM'!M110+'N EERR PIEDEM'!M111+'N EERR PIEDEM'!M112</f>
        <v>0</v>
      </c>
      <c r="CI72" s="30" t="str">
        <f>IF(AND(CH4=0,CH72&gt;=0), "",CH72/CH4)</f>
        <v/>
      </c>
      <c r="CJ72" s="47" t="str">
        <f>IF(AND(CH124=0,CH72&gt;=0),"",CH72/CH124)</f>
        <v/>
      </c>
      <c r="CK72" s="30" t="str">
        <f t="shared" si="46"/>
        <v/>
      </c>
      <c r="CL72" s="130">
        <f t="shared" si="59"/>
        <v>96.013231937574886</v>
      </c>
      <c r="CM72" s="30">
        <f>IF(AND(CL4=0,CL72&gt;=0), "",CL72/CL4)</f>
        <v>1.9689611351502456E-3</v>
      </c>
      <c r="CN72" s="47">
        <f>IF(AND(CL124=0,CL72&gt;=0),"",CL72/CL124)</f>
        <v>6.3837362552710162E-3</v>
      </c>
      <c r="CO72" s="129">
        <f>+'N EERR PIEDEM'!N109+'N EERR PIEDEM'!N110+'N EERR PIEDEM'!N111+'N EERR PIEDEM'!N112</f>
        <v>0</v>
      </c>
      <c r="CP72" s="30" t="str">
        <f>IF(AND(CO4=0,CO72&gt;=0), "",CO72/CO4)</f>
        <v/>
      </c>
      <c r="CQ72" s="47" t="str">
        <f>IF(AND(CO124=0,CO72&gt;=0),"",CO72/CO124)</f>
        <v/>
      </c>
      <c r="CR72" s="30" t="str">
        <f t="shared" si="47"/>
        <v/>
      </c>
      <c r="CS72" s="130">
        <f t="shared" si="60"/>
        <v>96.013231937574886</v>
      </c>
      <c r="CT72" s="30">
        <f>IF(AND(CS4=0,CS72&gt;=0), "",CS72/CS4)</f>
        <v>1.9689611351502456E-3</v>
      </c>
      <c r="CU72" s="47">
        <f>IF(AND(CS124=0,CS72&gt;=0),"",CS72/CS124)</f>
        <v>6.3837362552710162E-3</v>
      </c>
      <c r="CV72" s="131">
        <f t="shared" si="61"/>
        <v>0</v>
      </c>
      <c r="CW72" s="30" t="str">
        <f>IF(AND(CV4=0,CV72&gt;=0), "",CV72/CV4)</f>
        <v/>
      </c>
      <c r="CX72" s="47">
        <f t="shared" si="48"/>
        <v>1</v>
      </c>
    </row>
    <row r="73" spans="1:102" hidden="1" outlineLevel="1" x14ac:dyDescent="0.3">
      <c r="A73" s="29" t="s">
        <v>66</v>
      </c>
      <c r="B73" s="129">
        <f>+'N EERR PIEDEM'!B113+'N EERR PIEDEM'!B114+'N EERR PIEDEM'!B115+'N EERR PIEDEM'!B116</f>
        <v>0</v>
      </c>
      <c r="C73" s="30" t="str">
        <f>IF(AND(B4=0,B73&gt;=0), "",B73/B4)</f>
        <v/>
      </c>
      <c r="D73" s="47" t="str">
        <f>IF(AND(B124=0,B73&gt;=0),"",B73/B124)</f>
        <v/>
      </c>
      <c r="E73" s="129">
        <f>+'N EERR PIEDEM'!C113+'N EERR PIEDEM'!C114+'N EERR PIEDEM'!C115+'N EERR PIEDEM'!C116</f>
        <v>0</v>
      </c>
      <c r="F73" s="30">
        <f>IF(AND(E4=0,E73&gt;=0), "",E73/E4)</f>
        <v>0</v>
      </c>
      <c r="G73" s="47">
        <f>IF(AND(E124=0,E73&gt;=0),"",E73/E124)</f>
        <v>0</v>
      </c>
      <c r="H73" s="129">
        <f>+'N EERR PIEDEM'!D113+'N EERR PIEDEM'!D114+'N EERR PIEDEM'!D115+'N EERR PIEDEM'!D116</f>
        <v>0</v>
      </c>
      <c r="I73" s="30">
        <f>IF(AND(H4=0,H73&gt;=0), "",H73/H4)</f>
        <v>0</v>
      </c>
      <c r="J73" s="47">
        <f>IF(AND(H124=0,H73&gt;=0),"",H73/H124)</f>
        <v>0</v>
      </c>
      <c r="K73" s="30" t="str">
        <f t="shared" si="19"/>
        <v/>
      </c>
      <c r="L73" s="130">
        <f t="shared" si="49"/>
        <v>0</v>
      </c>
      <c r="M73" s="30">
        <f>IF(AND(L4=0,L73&gt;=0), "",L73/L4)</f>
        <v>0</v>
      </c>
      <c r="N73" s="47">
        <f>IF(AND(L124=0,L73&gt;=0),"",L73/L124)</f>
        <v>0</v>
      </c>
      <c r="O73" s="129">
        <f>+'N EERR PIEDEM'!E113+'N EERR PIEDEM'!E114+'N EERR PIEDEM'!E115+'N EERR PIEDEM'!E116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PIEDEM'!F113+'N EERR PIEDEM'!F114+'N EERR PIEDEM'!F115+'N EERR PIEDEM'!F116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PIEDEM'!G113+'N EERR PIEDEM'!G114+'N EERR PIEDEM'!G115+'N EERR PIEDEM'!G116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PIEDEM'!H113+'N EERR PIEDEM'!H114+'N EERR PIEDEM'!H115+'N EERR PIEDEM'!H116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PIEDEM'!I113+'N EERR PIEDEM'!I114+'N EERR PIEDEM'!I115+'N EERR PIEDEM'!I116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PIEDEM'!J113+'N EERR PIEDEM'!J114+'N EERR PIEDEM'!J115+'N EERR PIEDEM'!J116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PIEDEM'!K113+'N EERR PIEDEM'!K114+'N EERR PIEDEM'!K115+'N EERR PIEDEM'!K116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PIEDEM'!L113+'N EERR PIEDEM'!L114+'N EERR PIEDEM'!L115+'N EERR PIEDEM'!L116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PIEDEM'!M113+'N EERR PIEDEM'!M114+'N EERR PIEDEM'!M115+'N EERR PIEDEM'!M116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PIEDEM'!N113+'N EERR PIEDEM'!N114+'N EERR PIEDEM'!N115+'N EERR PIEDEM'!N116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PIEDEM'!B117+'N EERR PIEDEM'!B118+'N EERR PIEDEM'!B119+'N EERR PIEDEM'!B120+'N EERR PIEDEM'!B121+'N EERR PIEDEM'!B122+'N EERR PIEDEM'!B123+'N EERR PIEDEM'!B124</f>
        <v>0</v>
      </c>
      <c r="C74" s="30" t="str">
        <f>IF(AND(B4=0,B74&gt;=0), "",B74/B4)</f>
        <v/>
      </c>
      <c r="D74" s="47" t="str">
        <f>IF(AND(B124=0,B74&gt;=0),"",B74/B124)</f>
        <v/>
      </c>
      <c r="E74" s="129">
        <f>+'N EERR PIEDEM'!C117+'N EERR PIEDEM'!C118+'N EERR PIEDEM'!C119+'N EERR PIEDEM'!C120+'N EERR PIEDEM'!C121+'N EERR PIEDEM'!C122+'N EERR PIEDEM'!C123+'N EERR PIEDEM'!C124</f>
        <v>0</v>
      </c>
      <c r="F74" s="30">
        <f>IF(AND(E4=0,E74&gt;=0), "",E74/E4)</f>
        <v>0</v>
      </c>
      <c r="G74" s="47">
        <f>IF(AND(E124=0,E74&gt;=0),"",E74/E124)</f>
        <v>0</v>
      </c>
      <c r="H74" s="129">
        <f>+'N EERR PIEDEM'!D117+'N EERR PIEDEM'!D118+'N EERR PIEDEM'!D119+'N EERR PIEDEM'!D120+'N EERR PIEDEM'!D121+'N EERR PIEDEM'!D122+'N EERR PIEDEM'!D123+'N EERR PIEDEM'!D124</f>
        <v>0</v>
      </c>
      <c r="I74" s="30">
        <f>IF(AND(H4=0,H74&gt;=0), "",H74/H4)</f>
        <v>0</v>
      </c>
      <c r="J74" s="47">
        <f>IF(AND(H124=0,H74&gt;=0),"",H74/H124)</f>
        <v>0</v>
      </c>
      <c r="K74" s="30" t="str">
        <f t="shared" si="19"/>
        <v/>
      </c>
      <c r="L74" s="130">
        <f t="shared" si="49"/>
        <v>0</v>
      </c>
      <c r="M74" s="30">
        <f>IF(AND(L4=0,L74&gt;=0), "",L74/L4)</f>
        <v>0</v>
      </c>
      <c r="N74" s="47">
        <f>IF(AND(L124=0,L74&gt;=0),"",L74/L124)</f>
        <v>0</v>
      </c>
      <c r="O74" s="129">
        <f>+'N EERR PIEDEM'!E117+'N EERR PIEDEM'!E118+'N EERR PIEDEM'!E119+'N EERR PIEDEM'!E120+'N EERR PIEDEM'!E121+'N EERR PIEDEM'!E122+'N EERR PIEDEM'!E123+'N EERR PIEDEM'!E124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PIEDEM'!F117+'N EERR PIEDEM'!F118+'N EERR PIEDEM'!F119+'N EERR PIEDEM'!F120+'N EERR PIEDEM'!F121+'N EERR PIEDEM'!F122+'N EERR PIEDEM'!F123+'N EERR PIEDEM'!F124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PIEDEM'!G117+'N EERR PIEDEM'!G118+'N EERR PIEDEM'!G119+'N EERR PIEDEM'!G120+'N EERR PIEDEM'!G121+'N EERR PIEDEM'!G122+'N EERR PIEDEM'!G123+'N EERR PIEDEM'!G124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PIEDEM'!H117+'N EERR PIEDEM'!H118+'N EERR PIEDEM'!H119+'N EERR PIEDEM'!H120+'N EERR PIEDEM'!H121+'N EERR PIEDEM'!H122+'N EERR PIEDEM'!H123+'N EERR PIEDEM'!H124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PIEDEM'!I117+'N EERR PIEDEM'!I118+'N EERR PIEDEM'!I119+'N EERR PIEDEM'!I120+'N EERR PIEDEM'!I121+'N EERR PIEDEM'!I122+'N EERR PIEDEM'!I123+'N EERR PIEDEM'!I124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PIEDEM'!J117+'N EERR PIEDEM'!J118+'N EERR PIEDEM'!J119+'N EERR PIEDEM'!J120+'N EERR PIEDEM'!J121+'N EERR PIEDEM'!J122+'N EERR PIEDEM'!J123+'N EERR PIEDEM'!J124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PIEDEM'!K117+'N EERR PIEDEM'!K118+'N EERR PIEDEM'!K119+'N EERR PIEDEM'!K120+'N EERR PIEDEM'!K121+'N EERR PIEDEM'!K122+'N EERR PIEDEM'!K123+'N EERR PIEDEM'!K124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PIEDEM'!L117+'N EERR PIEDEM'!L118+'N EERR PIEDEM'!L119+'N EERR PIEDEM'!L120+'N EERR PIEDEM'!L121+'N EERR PIEDEM'!L122+'N EERR PIEDEM'!L123+'N EERR PIEDEM'!L124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PIEDEM'!M117+'N EERR PIEDEM'!M118+'N EERR PIEDEM'!M119+'N EERR PIEDEM'!M120+'N EERR PIEDEM'!M121+'N EERR PIEDEM'!M122+'N EERR PIEDEM'!M123+'N EERR PIEDEM'!M124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PIEDEM'!N117+'N EERR PIEDEM'!N118+'N EERR PIEDEM'!N119+'N EERR PIEDEM'!N120+'N EERR PIEDEM'!N121+'N EERR PIEDEM'!N122+'N EERR PIEDEM'!N123+'N EERR PIEDEM'!N124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PIEDEM'!B125+'N EERR PIEDEM'!B126+'N EERR PIEDEM'!B127+'N EERR PIEDEM'!B128</f>
        <v>0</v>
      </c>
      <c r="C75" s="30" t="str">
        <f>IF(AND(B4=0,B75&gt;=0), "",B75/B4)</f>
        <v/>
      </c>
      <c r="D75" s="47" t="str">
        <f>IF(AND(B124=0,B75&gt;=0),"",B75/B124)</f>
        <v/>
      </c>
      <c r="E75" s="129">
        <f>+'N EERR PIEDEM'!C125+'N EERR PIEDEM'!C126+'N EERR PIEDEM'!C127+'N EERR PIEDEM'!C128</f>
        <v>3.3451050750800801</v>
      </c>
      <c r="F75" s="30">
        <f>IF(AND(E4=0,E75&gt;=0), "",E75/E4)</f>
        <v>6.2246565270159492E-4</v>
      </c>
      <c r="G75" s="47">
        <f>IF(AND(E124=0,E75&gt;=0),"",E75/E124)</f>
        <v>1.6698872320717721E-3</v>
      </c>
      <c r="H75" s="129">
        <f>+'N EERR PIEDEM'!D125+'N EERR PIEDEM'!D126+'N EERR PIEDEM'!D127+'N EERR PIEDEM'!D128</f>
        <v>1.3286897729698954</v>
      </c>
      <c r="I75" s="30">
        <f>IF(AND(H4=0,H75&gt;=0), "",H75/H4)</f>
        <v>1.501625025724566E-4</v>
      </c>
      <c r="J75" s="47">
        <f>IF(AND(H124=0,H75&gt;=0),"",H75/H124)</f>
        <v>5.8056139913698177E-4</v>
      </c>
      <c r="K75" s="30">
        <f t="shared" si="19"/>
        <v>-0.60279580367498997</v>
      </c>
      <c r="L75" s="130">
        <f t="shared" si="49"/>
        <v>4.673794848049976</v>
      </c>
      <c r="M75" s="30">
        <f>IF(AND(L4=0,L75&gt;=0), "",L75/L4)</f>
        <v>3.2862428185534431E-4</v>
      </c>
      <c r="N75" s="47">
        <f>IF(AND(L124=0,L75&gt;=0),"",L75/L124)</f>
        <v>1.0890003123965194E-3</v>
      </c>
      <c r="O75" s="129">
        <f>+'N EERR PIEDEM'!E125+'N EERR PIEDEM'!E126+'N EERR PIEDEM'!E127+'N EERR PIEDEM'!E128</f>
        <v>1.4522960193707659</v>
      </c>
      <c r="P75" s="30">
        <f>IF(AND(O4=0,O75&gt;=0), "",O75/O4)</f>
        <v>1.9046810148498329E-4</v>
      </c>
      <c r="Q75" s="47">
        <f>IF(AND(O124=0,O75&gt;=0),"",O75/O124)</f>
        <v>5.5930556632626601E-4</v>
      </c>
      <c r="R75" s="30">
        <f t="shared" si="20"/>
        <v>9.3028672994588529E-2</v>
      </c>
      <c r="S75" s="130">
        <f t="shared" si="50"/>
        <v>6.1260908674207419</v>
      </c>
      <c r="T75" s="30">
        <f>IF(AND(S4=0,S75&gt;=0), "",S75/S4)</f>
        <v>2.8040644067274496E-4</v>
      </c>
      <c r="U75" s="47">
        <f>IF(AND(S124=0,S75&gt;=0),"",S75/S124)</f>
        <v>8.8933087042527528E-4</v>
      </c>
      <c r="V75" s="131"/>
      <c r="W75" s="30" t="str">
        <f>IF(AND(V4=0,V75&gt;=0), "",V75/V4)</f>
        <v/>
      </c>
      <c r="X75" s="47">
        <f t="shared" si="21"/>
        <v>1</v>
      </c>
      <c r="Y75" s="129">
        <f>+'N EERR PIEDEM'!F125+'N EERR PIEDEM'!F126+'N EERR PIEDEM'!F127+'N EERR PIEDEM'!F128</f>
        <v>4.3918293499416112</v>
      </c>
      <c r="Z75" s="30">
        <f>IF(AND(Y4=0,Y75&gt;=0), "",Y75/Y4)</f>
        <v>5.886179985841527E-4</v>
      </c>
      <c r="AA75" s="47">
        <f>IF(AND(Y124=0,Y75&gt;=0),"",Y75/Y124)</f>
        <v>1.6437563617047451E-3</v>
      </c>
      <c r="AB75" s="30">
        <f t="shared" si="22"/>
        <v>2.0240593455902003</v>
      </c>
      <c r="AC75" s="130">
        <f t="shared" si="51"/>
        <v>10.517920217362352</v>
      </c>
      <c r="AD75" s="30">
        <f>IF(AND(AC4=0,AC75&gt;=0), "",AC75/AC4)</f>
        <v>3.5887002708901827E-4</v>
      </c>
      <c r="AE75" s="47">
        <f>IF(AND(AC124=0,AC75&gt;=0),"",AC75/AC124)</f>
        <v>1.100171847250772E-3</v>
      </c>
      <c r="AF75" s="129">
        <f>+'N EERR PIEDEM'!G125+'N EERR PIEDEM'!G126+'N EERR PIEDEM'!G127+'N EERR PIEDEM'!G128</f>
        <v>1.3357350704802013</v>
      </c>
      <c r="AG75" s="30">
        <f>IF(AND(AF4=0,AF75&gt;=0), "",AF75/AF4)</f>
        <v>1.4914436542671635E-4</v>
      </c>
      <c r="AH75" s="47">
        <f>IF(AND(AF124=0,AF75&gt;=0),"",AF75/AF124)</f>
        <v>5.175039013329912E-4</v>
      </c>
      <c r="AI75" s="30">
        <f t="shared" si="41"/>
        <v>-0.69585906827232258</v>
      </c>
      <c r="AJ75" s="130">
        <f t="shared" si="62"/>
        <v>11.853655287842553</v>
      </c>
      <c r="AK75" s="30">
        <f>IF(AND(AJ4=0,AJ75&gt;=0), "",AJ75/AJ4)</f>
        <v>3.0978264789729797E-4</v>
      </c>
      <c r="AL75" s="47">
        <f>IF(AND(AJ124=0,AJ75&gt;=0),"",AJ75/AJ124)</f>
        <v>9.7630349051963791E-4</v>
      </c>
      <c r="AM75" s="129">
        <f>+'N EERR PIEDEM'!H125+'N EERR PIEDEM'!H126+'N EERR PIEDEM'!H127+'N EERR PIEDEM'!H128</f>
        <v>1.6240909275311362</v>
      </c>
      <c r="AN75" s="30">
        <f>IF(AND(AM4=0,AM75&gt;=0), "",AM75/AM4)</f>
        <v>1.5469050173891465E-4</v>
      </c>
      <c r="AO75" s="47">
        <f>IF(AND(AM124=0,AM75&gt;=0),"",AM75/AM124)</f>
        <v>5.6023906664880824E-4</v>
      </c>
      <c r="AP75" s="30">
        <f t="shared" si="42"/>
        <v>0.21587803107338485</v>
      </c>
      <c r="AQ75" s="130">
        <f t="shared" si="63"/>
        <v>13.477746215373688</v>
      </c>
      <c r="AR75" s="30">
        <f>IF(AND(AQ4=0,AQ75&gt;=0), "",AQ75/AQ4)</f>
        <v>2.7639063858138661E-4</v>
      </c>
      <c r="AS75" s="47">
        <f>IF(AND(AQ124=0,AQ75&gt;=0),"",AQ75/AQ124)</f>
        <v>8.9610958217053332E-4</v>
      </c>
      <c r="AT75" s="131">
        <f t="shared" si="52"/>
        <v>0</v>
      </c>
      <c r="AU75" s="30" t="str">
        <f>IF(AND(AT4=0,AT75&gt;=0), "",AT75/AT4)</f>
        <v/>
      </c>
      <c r="AV75" s="47">
        <f t="shared" si="23"/>
        <v>1</v>
      </c>
      <c r="AW75" s="131">
        <f t="shared" si="40"/>
        <v>2.2462910358956147</v>
      </c>
      <c r="AX75" s="30">
        <f>IF(AND(AW4=0,AW75&gt;=0), "",AW75/AW4)</f>
        <v>2.7639063858138661E-4</v>
      </c>
      <c r="AY75" s="47">
        <f>IF(AND(AW124=0,AW75&gt;=0),"",AW75/AW124)</f>
        <v>8.9610958217053354E-4</v>
      </c>
      <c r="AZ75" s="131">
        <f t="shared" si="53"/>
        <v>0</v>
      </c>
      <c r="BA75" s="30" t="str">
        <f>IF(AND(AZ4=0,AZ75&gt;=0), "",AZ75/AZ4)</f>
        <v/>
      </c>
      <c r="BB75" s="47">
        <f t="shared" si="24"/>
        <v>1</v>
      </c>
      <c r="BC75" s="129">
        <f>+'N EERR PIEDEM'!I125+'N EERR PIEDEM'!I126+'N EERR PIEDEM'!I127+'N EERR PIEDEM'!I128</f>
        <v>0</v>
      </c>
      <c r="BD75" s="30" t="str">
        <f>IF(AND(BC4=0,BC75&gt;=0), "",BC75/BC4)</f>
        <v/>
      </c>
      <c r="BE75" s="47" t="str">
        <f>IF(AND(BC124=0,BC75&gt;=0),"",BC75/BC124)</f>
        <v/>
      </c>
      <c r="BF75" s="30">
        <f t="shared" si="25"/>
        <v>-1</v>
      </c>
      <c r="BG75" s="130">
        <f t="shared" si="54"/>
        <v>13.477746215373688</v>
      </c>
      <c r="BH75" s="30">
        <f>IF(AND(BG4=0,BG75&gt;=0), "",BG75/BG4)</f>
        <v>2.7639063858138661E-4</v>
      </c>
      <c r="BI75" s="47">
        <f>IF(AND(BG124=0,BG75&gt;=0),"",BG75/BG124)</f>
        <v>8.9610958217053332E-4</v>
      </c>
      <c r="BJ75" s="129">
        <f>+'N EERR PIEDEM'!J125+'N EERR PIEDEM'!J126+'N EERR PIEDEM'!J127+'N EERR PIEDEM'!J128</f>
        <v>0</v>
      </c>
      <c r="BK75" s="30" t="str">
        <f>IF(AND(BJ4=0,BJ75&gt;=0), "",BJ75/BJ4)</f>
        <v/>
      </c>
      <c r="BL75" s="47" t="str">
        <f>IF(AND(BJ124=0,BJ75&gt;=0),"",BJ75/BJ124)</f>
        <v/>
      </c>
      <c r="BM75" s="30" t="str">
        <f t="shared" si="43"/>
        <v/>
      </c>
      <c r="BN75" s="130">
        <f t="shared" si="55"/>
        <v>13.477746215373688</v>
      </c>
      <c r="BO75" s="30">
        <f>IF(AND(BN4=0,BN75&gt;=0), "",BN75/BN4)</f>
        <v>2.7639063858138661E-4</v>
      </c>
      <c r="BP75" s="47">
        <f>IF(AND(BN124=0,BN75&gt;=0),"",BN75/BN124)</f>
        <v>8.9610958217053332E-4</v>
      </c>
      <c r="BQ75" s="129">
        <f>+'N EERR PIEDEM'!K125+'N EERR PIEDEM'!K126+'N EERR PIEDEM'!K127+'N EERR PIEDEM'!K128</f>
        <v>0</v>
      </c>
      <c r="BR75" s="30" t="str">
        <f>IF(AND(BQ4=0,BQ75&gt;=0), "",BQ75/BQ4)</f>
        <v/>
      </c>
      <c r="BS75" s="47" t="str">
        <f>IF(AND(BQ124=0,BQ75&gt;=0),"",BQ75/BQ124)</f>
        <v/>
      </c>
      <c r="BT75" s="30" t="str">
        <f t="shared" si="44"/>
        <v/>
      </c>
      <c r="BU75" s="130">
        <f t="shared" si="56"/>
        <v>13.477746215373688</v>
      </c>
      <c r="BV75" s="30">
        <f>IF(AND(BU4=0,BU75&gt;=0), "",BU75/BU4)</f>
        <v>2.7639063858138661E-4</v>
      </c>
      <c r="BW75" s="47">
        <f>IF(AND(BU124=0,BU75&gt;=0),"",BU75/BU124)</f>
        <v>8.9610958217053332E-4</v>
      </c>
      <c r="BX75" s="131">
        <f t="shared" si="57"/>
        <v>0</v>
      </c>
      <c r="BY75" s="30" t="str">
        <f>IF(AND(BX4=0,BX75&gt;=0), "",BX75/BX4)</f>
        <v/>
      </c>
      <c r="BZ75" s="47">
        <f t="shared" si="45"/>
        <v>1</v>
      </c>
      <c r="CA75" s="129">
        <f>+'N EERR PIEDEM'!L125+'N EERR PIEDEM'!L126+'N EERR PIEDEM'!L127+'N EERR PIEDEM'!L128</f>
        <v>0</v>
      </c>
      <c r="CB75" s="30" t="str">
        <f>IF(AND(CA4=0,CA75&gt;=0), "",CA75/CA4)</f>
        <v/>
      </c>
      <c r="CC75" s="47" t="str">
        <f>IF(AND(CA124=0,CA75&gt;=0),"",CA75/CA124)</f>
        <v/>
      </c>
      <c r="CD75" s="30" t="str">
        <f t="shared" si="26"/>
        <v/>
      </c>
      <c r="CE75" s="130">
        <f t="shared" si="58"/>
        <v>13.477746215373688</v>
      </c>
      <c r="CF75" s="30">
        <f>IF(AND(CE4=0,CE75&gt;=0), "",CE75/CE4)</f>
        <v>2.7639063858138661E-4</v>
      </c>
      <c r="CG75" s="47">
        <f>IF(AND(CE124=0,CE75&gt;=0),"",CE75/CE124)</f>
        <v>8.9610958217053332E-4</v>
      </c>
      <c r="CH75" s="129">
        <f>+'N EERR PIEDEM'!M125+'N EERR PIEDEM'!M126+'N EERR PIEDEM'!M127+'N EERR PIEDEM'!M128</f>
        <v>0</v>
      </c>
      <c r="CI75" s="30" t="str">
        <f>IF(AND(CH4=0,CH75&gt;=0), "",CH75/CH4)</f>
        <v/>
      </c>
      <c r="CJ75" s="47" t="str">
        <f>IF(AND(CH124=0,CH75&gt;=0),"",CH75/CH124)</f>
        <v/>
      </c>
      <c r="CK75" s="30" t="str">
        <f t="shared" si="46"/>
        <v/>
      </c>
      <c r="CL75" s="130">
        <f t="shared" si="59"/>
        <v>13.477746215373688</v>
      </c>
      <c r="CM75" s="30">
        <f>IF(AND(CL4=0,CL75&gt;=0), "",CL75/CL4)</f>
        <v>2.7639063858138661E-4</v>
      </c>
      <c r="CN75" s="47">
        <f>IF(AND(CL124=0,CL75&gt;=0),"",CL75/CL124)</f>
        <v>8.9610958217053332E-4</v>
      </c>
      <c r="CO75" s="129">
        <f>+'N EERR PIEDEM'!N125+'N EERR PIEDEM'!N126+'N EERR PIEDEM'!N127+'N EERR PIEDEM'!N128</f>
        <v>0</v>
      </c>
      <c r="CP75" s="30" t="str">
        <f>IF(AND(CO4=0,CO75&gt;=0), "",CO75/CO4)</f>
        <v/>
      </c>
      <c r="CQ75" s="47" t="str">
        <f>IF(AND(CO124=0,CO75&gt;=0),"",CO75/CO124)</f>
        <v/>
      </c>
      <c r="CR75" s="30" t="str">
        <f t="shared" si="47"/>
        <v/>
      </c>
      <c r="CS75" s="130">
        <f t="shared" si="60"/>
        <v>13.477746215373688</v>
      </c>
      <c r="CT75" s="30">
        <f>IF(AND(CS4=0,CS75&gt;=0), "",CS75/CS4)</f>
        <v>2.7639063858138661E-4</v>
      </c>
      <c r="CU75" s="47">
        <f>IF(AND(CS124=0,CS75&gt;=0),"",CS75/CS124)</f>
        <v>8.9610958217053332E-4</v>
      </c>
      <c r="CV75" s="131">
        <f t="shared" si="61"/>
        <v>0</v>
      </c>
      <c r="CW75" s="30" t="str">
        <f>IF(AND(CV4=0,CV75&gt;=0), "",CV75/CV4)</f>
        <v/>
      </c>
      <c r="CX75" s="47">
        <f t="shared" si="48"/>
        <v>1</v>
      </c>
    </row>
    <row r="76" spans="1:102" hidden="1" outlineLevel="1" x14ac:dyDescent="0.3">
      <c r="A76" s="29" t="s">
        <v>70</v>
      </c>
      <c r="B76" s="129">
        <f>+'N EERR PIEDEM'!B129</f>
        <v>0</v>
      </c>
      <c r="C76" s="30" t="str">
        <f>IF(AND(B4=0,B76&gt;=0), "",B76/B4)</f>
        <v/>
      </c>
      <c r="D76" s="47" t="str">
        <f>IF(AND(B124=0,B76&gt;=0),"",B76/B124)</f>
        <v/>
      </c>
      <c r="E76" s="129">
        <f>+'N EERR PIEDEM'!C129</f>
        <v>0</v>
      </c>
      <c r="F76" s="30">
        <f>IF(AND(E4=0,E76&gt;=0), "",E76/E4)</f>
        <v>0</v>
      </c>
      <c r="G76" s="47">
        <f>IF(AND(E124=0,E76&gt;=0),"",E76/E124)</f>
        <v>0</v>
      </c>
      <c r="H76" s="129">
        <f>+'N EERR PIEDEM'!D129</f>
        <v>0</v>
      </c>
      <c r="I76" s="30">
        <f>IF(AND(H4=0,H76&gt;=0), "",H76/H4)</f>
        <v>0</v>
      </c>
      <c r="J76" s="47">
        <f>IF(AND(H124=0,H76&gt;=0),"",H76/H124)</f>
        <v>0</v>
      </c>
      <c r="K76" s="30" t="str">
        <f t="shared" si="19"/>
        <v/>
      </c>
      <c r="L76" s="130">
        <f t="shared" si="49"/>
        <v>0</v>
      </c>
      <c r="M76" s="30">
        <f>IF(AND(L4=0,L76&gt;=0), "",L76/L4)</f>
        <v>0</v>
      </c>
      <c r="N76" s="47">
        <f>IF(AND(L124=0,L76&gt;=0),"",L76/L124)</f>
        <v>0</v>
      </c>
      <c r="O76" s="129">
        <f>+'N EERR PIEDEM'!E129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PIEDEM'!F129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PIEDEM'!G129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PIEDEM'!H129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PIEDEM'!I129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PIEDEM'!J129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PIEDEM'!K129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PIEDEM'!L129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PIEDEM'!M129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PIEDEM'!N129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PIEDEM'!B130</f>
        <v>0</v>
      </c>
      <c r="C77" s="30" t="str">
        <f>IF(AND(B4=0,B77&gt;=0), "",B77/B4)</f>
        <v/>
      </c>
      <c r="D77" s="47" t="str">
        <f>IF(AND(B124=0,B77&gt;=0),"",B77/B124)</f>
        <v/>
      </c>
      <c r="E77" s="129">
        <f>+'N EERR PIEDEM'!C130</f>
        <v>26.300733211131483</v>
      </c>
      <c r="F77" s="30">
        <f>IF(AND(E4=0,E77&gt;=0), "",E77/E4)</f>
        <v>4.8941072693824278E-3</v>
      </c>
      <c r="G77" s="47">
        <f>IF(AND(E124=0,E77&gt;=0),"",E77/E124)</f>
        <v>1.3129410765173969E-2</v>
      </c>
      <c r="H77" s="129">
        <f>+'N EERR PIEDEM'!D130</f>
        <v>0</v>
      </c>
      <c r="I77" s="30">
        <f>IF(AND(H4=0,H77&gt;=0), "",H77/H4)</f>
        <v>0</v>
      </c>
      <c r="J77" s="47">
        <f>IF(AND(H124=0,H77&gt;=0),"",H77/H124)</f>
        <v>0</v>
      </c>
      <c r="K77" s="30">
        <f t="shared" si="19"/>
        <v>-1</v>
      </c>
      <c r="L77" s="130">
        <f t="shared" si="49"/>
        <v>26.300733211131483</v>
      </c>
      <c r="M77" s="30">
        <f>IF(AND(L4=0,L77&gt;=0), "",L77/L4)</f>
        <v>1.8492595085518543E-3</v>
      </c>
      <c r="N77" s="47">
        <f>IF(AND(L124=0,L77&gt;=0),"",L77/L124)</f>
        <v>6.1281052366108134E-3</v>
      </c>
      <c r="O77" s="129">
        <f>+'N EERR PIEDEM'!E130</f>
        <v>29.821418261836595</v>
      </c>
      <c r="P77" s="30">
        <f>IF(AND(O4=0,O77&gt;=0), "",O77/O4)</f>
        <v>3.9110682974829083E-3</v>
      </c>
      <c r="Q77" s="47">
        <f>IF(AND(O124=0,O77&gt;=0),"",O77/O124)</f>
        <v>1.1484769638641285E-2</v>
      </c>
      <c r="R77" s="30">
        <f t="shared" si="20"/>
        <v>1</v>
      </c>
      <c r="S77" s="130">
        <f t="shared" si="50"/>
        <v>56.122151472968078</v>
      </c>
      <c r="T77" s="30">
        <f>IF(AND(S4=0,S77&gt;=0), "",S77/S4)</f>
        <v>2.5688506876584021E-3</v>
      </c>
      <c r="U77" s="47">
        <f>IF(AND(S124=0,S77&gt;=0),"",S77/S124)</f>
        <v>8.1473100709340048E-3</v>
      </c>
      <c r="V77" s="131"/>
      <c r="W77" s="30" t="str">
        <f>IF(AND(V4=0,V77&gt;=0), "",V77/V4)</f>
        <v/>
      </c>
      <c r="X77" s="47">
        <f t="shared" si="21"/>
        <v>1</v>
      </c>
      <c r="Y77" s="129">
        <f>+'N EERR PIEDEM'!F130</f>
        <v>0</v>
      </c>
      <c r="Z77" s="30">
        <f>IF(AND(Y4=0,Y77&gt;=0), "",Y77/Y4)</f>
        <v>0</v>
      </c>
      <c r="AA77" s="47">
        <f>IF(AND(Y124=0,Y77&gt;=0),"",Y77/Y124)</f>
        <v>0</v>
      </c>
      <c r="AB77" s="30">
        <f t="shared" si="22"/>
        <v>-1</v>
      </c>
      <c r="AC77" s="130">
        <f t="shared" si="51"/>
        <v>56.122151472968078</v>
      </c>
      <c r="AD77" s="30">
        <f>IF(AND(AC4=0,AC77&gt;=0), "",AC77/AC4)</f>
        <v>1.914880280813617E-3</v>
      </c>
      <c r="AE77" s="47">
        <f>IF(AND(AC124=0,AC77&gt;=0),"",AC77/AC124)</f>
        <v>5.8703631308953657E-3</v>
      </c>
      <c r="AF77" s="129">
        <f>+'N EERR PIEDEM'!G130</f>
        <v>0</v>
      </c>
      <c r="AG77" s="30">
        <f>IF(AND(AF4=0,AF77&gt;=0), "",AF77/AF4)</f>
        <v>0</v>
      </c>
      <c r="AH77" s="47">
        <f>IF(AND(AF124=0,AF77&gt;=0),"",AF77/AF124)</f>
        <v>0</v>
      </c>
      <c r="AI77" s="30" t="str">
        <f t="shared" si="41"/>
        <v/>
      </c>
      <c r="AJ77" s="130">
        <f t="shared" si="62"/>
        <v>56.122151472968078</v>
      </c>
      <c r="AK77" s="30">
        <f>IF(AND(AJ4=0,AJ77&gt;=0), "",AJ77/AJ4)</f>
        <v>1.466692616480971E-3</v>
      </c>
      <c r="AL77" s="47">
        <f>IF(AND(AJ124=0,AJ77&gt;=0),"",AJ77/AJ124)</f>
        <v>4.6223929284266493E-3</v>
      </c>
      <c r="AM77" s="129">
        <f>+'N EERR PIEDEM'!H130</f>
        <v>33.660080596086488</v>
      </c>
      <c r="AN77" s="30">
        <f>IF(AND(AM4=0,AM77&gt;=0), "",AM77/AM4)</f>
        <v>3.2060364772163292E-3</v>
      </c>
      <c r="AO77" s="47">
        <f>IF(AND(AM124=0,AM77&gt;=0),"",AM77/AM124)</f>
        <v>1.1611229283290005E-2</v>
      </c>
      <c r="AP77" s="30">
        <f t="shared" si="42"/>
        <v>1</v>
      </c>
      <c r="AQ77" s="130">
        <f t="shared" si="63"/>
        <v>89.782232069054572</v>
      </c>
      <c r="AR77" s="30">
        <f>IF(AND(AQ4=0,AQ77&gt;=0), "",AQ77/AQ4)</f>
        <v>1.8411808664658264E-3</v>
      </c>
      <c r="AS77" s="47">
        <f>IF(AND(AQ124=0,AQ77&gt;=0),"",AQ77/AQ124)</f>
        <v>5.9694489850213904E-3</v>
      </c>
      <c r="AT77" s="131">
        <f t="shared" si="52"/>
        <v>0</v>
      </c>
      <c r="AU77" s="30" t="str">
        <f>IF(AND(AT4=0,AT77&gt;=0), "",AT77/AT4)</f>
        <v/>
      </c>
      <c r="AV77" s="47">
        <f t="shared" si="23"/>
        <v>1</v>
      </c>
      <c r="AW77" s="131">
        <f t="shared" si="40"/>
        <v>14.963705344842429</v>
      </c>
      <c r="AX77" s="30">
        <f>IF(AND(AW4=0,AW77&gt;=0), "",AW77/AW4)</f>
        <v>1.8411808664658264E-3</v>
      </c>
      <c r="AY77" s="47">
        <f>IF(AND(AW124=0,AW77&gt;=0),"",AW77/AW124)</f>
        <v>5.9694489850213922E-3</v>
      </c>
      <c r="AZ77" s="131">
        <f t="shared" si="53"/>
        <v>0</v>
      </c>
      <c r="BA77" s="30" t="str">
        <f>IF(AND(AZ4=0,AZ77&gt;=0), "",AZ77/AZ4)</f>
        <v/>
      </c>
      <c r="BB77" s="47">
        <f t="shared" si="24"/>
        <v>1</v>
      </c>
      <c r="BC77" s="129">
        <f>+'N EERR PIEDEM'!I130</f>
        <v>0</v>
      </c>
      <c r="BD77" s="30" t="str">
        <f>IF(AND(BC4=0,BC77&gt;=0), "",BC77/BC4)</f>
        <v/>
      </c>
      <c r="BE77" s="47" t="str">
        <f>IF(AND(BC124=0,BC77&gt;=0),"",BC77/BC124)</f>
        <v/>
      </c>
      <c r="BF77" s="30">
        <f t="shared" si="25"/>
        <v>-1</v>
      </c>
      <c r="BG77" s="130">
        <f t="shared" si="54"/>
        <v>89.782232069054572</v>
      </c>
      <c r="BH77" s="30">
        <f>IF(AND(BG4=0,BG77&gt;=0), "",BG77/BG4)</f>
        <v>1.8411808664658264E-3</v>
      </c>
      <c r="BI77" s="47">
        <f>IF(AND(BG124=0,BG77&gt;=0),"",BG77/BG124)</f>
        <v>5.9694489850213904E-3</v>
      </c>
      <c r="BJ77" s="129">
        <f>+'N EERR PIEDEM'!J130</f>
        <v>0</v>
      </c>
      <c r="BK77" s="30" t="str">
        <f>IF(AND(BJ4=0,BJ77&gt;=0), "",BJ77/BJ4)</f>
        <v/>
      </c>
      <c r="BL77" s="47" t="str">
        <f>IF(AND(BJ124=0,BJ77&gt;=0),"",BJ77/BJ124)</f>
        <v/>
      </c>
      <c r="BM77" s="30" t="str">
        <f t="shared" si="43"/>
        <v/>
      </c>
      <c r="BN77" s="130">
        <f t="shared" si="55"/>
        <v>89.782232069054572</v>
      </c>
      <c r="BO77" s="30">
        <f>IF(AND(BN4=0,BN77&gt;=0), "",BN77/BN4)</f>
        <v>1.8411808664658264E-3</v>
      </c>
      <c r="BP77" s="47">
        <f>IF(AND(BN124=0,BN77&gt;=0),"",BN77/BN124)</f>
        <v>5.9694489850213904E-3</v>
      </c>
      <c r="BQ77" s="129">
        <f>+'N EERR PIEDEM'!K130</f>
        <v>0</v>
      </c>
      <c r="BR77" s="30" t="str">
        <f>IF(AND(BQ4=0,BQ77&gt;=0), "",BQ77/BQ4)</f>
        <v/>
      </c>
      <c r="BS77" s="47" t="str">
        <f>IF(AND(BQ124=0,BQ77&gt;=0),"",BQ77/BQ124)</f>
        <v/>
      </c>
      <c r="BT77" s="30" t="str">
        <f t="shared" si="44"/>
        <v/>
      </c>
      <c r="BU77" s="130">
        <f t="shared" si="56"/>
        <v>89.782232069054572</v>
      </c>
      <c r="BV77" s="30">
        <f>IF(AND(BU4=0,BU77&gt;=0), "",BU77/BU4)</f>
        <v>1.8411808664658264E-3</v>
      </c>
      <c r="BW77" s="47">
        <f>IF(AND(BU124=0,BU77&gt;=0),"",BU77/BU124)</f>
        <v>5.9694489850213904E-3</v>
      </c>
      <c r="BX77" s="131">
        <f t="shared" si="57"/>
        <v>0</v>
      </c>
      <c r="BY77" s="30" t="str">
        <f>IF(AND(BX4=0,BX77&gt;=0), "",BX77/BX4)</f>
        <v/>
      </c>
      <c r="BZ77" s="47">
        <f t="shared" si="45"/>
        <v>1</v>
      </c>
      <c r="CA77" s="129">
        <f>+'N EERR PIEDEM'!L130</f>
        <v>0</v>
      </c>
      <c r="CB77" s="30" t="str">
        <f>IF(AND(CA4=0,CA77&gt;=0), "",CA77/CA4)</f>
        <v/>
      </c>
      <c r="CC77" s="47" t="str">
        <f>IF(AND(CA124=0,CA77&gt;=0),"",CA77/CA124)</f>
        <v/>
      </c>
      <c r="CD77" s="30" t="str">
        <f t="shared" si="26"/>
        <v/>
      </c>
      <c r="CE77" s="130">
        <f t="shared" si="58"/>
        <v>89.782232069054572</v>
      </c>
      <c r="CF77" s="30">
        <f>IF(AND(CE4=0,CE77&gt;=0), "",CE77/CE4)</f>
        <v>1.8411808664658264E-3</v>
      </c>
      <c r="CG77" s="47">
        <f>IF(AND(CE124=0,CE77&gt;=0),"",CE77/CE124)</f>
        <v>5.9694489850213904E-3</v>
      </c>
      <c r="CH77" s="129">
        <f>+'N EERR PIEDEM'!M130</f>
        <v>0</v>
      </c>
      <c r="CI77" s="30" t="str">
        <f>IF(AND(CH4=0,CH77&gt;=0), "",CH77/CH4)</f>
        <v/>
      </c>
      <c r="CJ77" s="47" t="str">
        <f>IF(AND(CH124=0,CH77&gt;=0),"",CH77/CH124)</f>
        <v/>
      </c>
      <c r="CK77" s="30" t="str">
        <f t="shared" si="46"/>
        <v/>
      </c>
      <c r="CL77" s="130">
        <f t="shared" si="59"/>
        <v>89.782232069054572</v>
      </c>
      <c r="CM77" s="30">
        <f>IF(AND(CL4=0,CL77&gt;=0), "",CL77/CL4)</f>
        <v>1.8411808664658264E-3</v>
      </c>
      <c r="CN77" s="47">
        <f>IF(AND(CL124=0,CL77&gt;=0),"",CL77/CL124)</f>
        <v>5.9694489850213904E-3</v>
      </c>
      <c r="CO77" s="129">
        <f>+'N EERR PIEDEM'!N130</f>
        <v>0</v>
      </c>
      <c r="CP77" s="30" t="str">
        <f>IF(AND(CO4=0,CO77&gt;=0), "",CO77/CO4)</f>
        <v/>
      </c>
      <c r="CQ77" s="47" t="str">
        <f>IF(AND(CO124=0,CO77&gt;=0),"",CO77/CO124)</f>
        <v/>
      </c>
      <c r="CR77" s="30" t="str">
        <f t="shared" si="47"/>
        <v/>
      </c>
      <c r="CS77" s="130">
        <f t="shared" si="60"/>
        <v>89.782232069054572</v>
      </c>
      <c r="CT77" s="30">
        <f>IF(AND(CS4=0,CS77&gt;=0), "",CS77/CS4)</f>
        <v>1.8411808664658264E-3</v>
      </c>
      <c r="CU77" s="47">
        <f>IF(AND(CS124=0,CS77&gt;=0),"",CS77/CS124)</f>
        <v>5.9694489850213904E-3</v>
      </c>
      <c r="CV77" s="131">
        <f t="shared" si="61"/>
        <v>0</v>
      </c>
      <c r="CW77" s="30" t="str">
        <f>IF(AND(CV4=0,CV77&gt;=0), "",CV77/CV4)</f>
        <v/>
      </c>
      <c r="CX77" s="47">
        <f t="shared" si="48"/>
        <v>1</v>
      </c>
    </row>
    <row r="78" spans="1:102" hidden="1" outlineLevel="1" x14ac:dyDescent="0.3">
      <c r="A78" s="29" t="s">
        <v>72</v>
      </c>
      <c r="B78" s="129">
        <f>+'N EERR PIEDEM'!B131</f>
        <v>0</v>
      </c>
      <c r="C78" s="30" t="str">
        <f>IF(AND(B4=0,B78&gt;=0), "",B78/B4)</f>
        <v/>
      </c>
      <c r="D78" s="47" t="str">
        <f>IF(AND(B124=0,B78&gt;=0),"",B78/B124)</f>
        <v/>
      </c>
      <c r="E78" s="129">
        <f>+'N EERR PIEDEM'!C131</f>
        <v>0.85803810476031783</v>
      </c>
      <c r="F78" s="30">
        <f>IF(AND(E4=0,E78&gt;=0), "",E78/E4)</f>
        <v>1.5966591091602246E-4</v>
      </c>
      <c r="G78" s="47">
        <f>IF(AND(E124=0,E78&gt;=0),"",E78/E124)</f>
        <v>4.2833538666525001E-4</v>
      </c>
      <c r="H78" s="129">
        <f>+'N EERR PIEDEM'!D131</f>
        <v>47.628958792968476</v>
      </c>
      <c r="I78" s="30">
        <f>IF(AND(H4=0,H78&gt;=0), "",H78/H4)</f>
        <v>5.3828092853354156E-3</v>
      </c>
      <c r="J78" s="47">
        <f>IF(AND(H124=0,H78&gt;=0),"",H78/H124)</f>
        <v>2.0811129519328318E-2</v>
      </c>
      <c r="K78" s="30">
        <f t="shared" si="19"/>
        <v>54.509141760403551</v>
      </c>
      <c r="L78" s="130">
        <f t="shared" si="49"/>
        <v>48.486996897728794</v>
      </c>
      <c r="M78" s="30">
        <f>IF(AND(L4=0,L78&gt;=0), "",L78/L4)</f>
        <v>3.4092220674783141E-3</v>
      </c>
      <c r="N78" s="47">
        <f>IF(AND(L124=0,L78&gt;=0),"",L78/L124)</f>
        <v>1.129753369273925E-2</v>
      </c>
      <c r="O78" s="129">
        <f>+'N EERR PIEDEM'!E131</f>
        <v>47.939868600588383</v>
      </c>
      <c r="P78" s="30">
        <f>IF(AND(O4=0,O78&gt;=0), "",O78/O4)</f>
        <v>6.2872965538732341E-3</v>
      </c>
      <c r="Q78" s="47">
        <f>IF(AND(O124=0,O78&gt;=0),"",O78/O124)</f>
        <v>1.8462513839896156E-2</v>
      </c>
      <c r="R78" s="30">
        <f t="shared" si="20"/>
        <v>6.5277473096012235E-3</v>
      </c>
      <c r="S78" s="130">
        <f t="shared" si="50"/>
        <v>96.42686549831717</v>
      </c>
      <c r="T78" s="30">
        <f>IF(AND(S4=0,S78&gt;=0), "",S78/S4)</f>
        <v>4.4136978580268261E-3</v>
      </c>
      <c r="U78" s="47">
        <f>IF(AND(S124=0,S78&gt;=0),"",S78/S124)</f>
        <v>1.3998386586470079E-2</v>
      </c>
      <c r="V78" s="131"/>
      <c r="W78" s="30" t="str">
        <f>IF(AND(V4=0,V78&gt;=0), "",V78/V4)</f>
        <v/>
      </c>
      <c r="X78" s="47">
        <f t="shared" si="21"/>
        <v>1</v>
      </c>
      <c r="Y78" s="129">
        <f>+'N EERR PIEDEM'!F131</f>
        <v>57.078817905799923</v>
      </c>
      <c r="Z78" s="30">
        <f>IF(AND(Y4=0,Y78&gt;=0), "",Y78/Y4)</f>
        <v>7.6500284688219783E-3</v>
      </c>
      <c r="AA78" s="47">
        <f>IF(AND(Y124=0,Y78&gt;=0),"",Y78/Y124)</f>
        <v>2.1363232169413122E-2</v>
      </c>
      <c r="AB78" s="30">
        <f t="shared" si="22"/>
        <v>0.19063359103782304</v>
      </c>
      <c r="AC78" s="130">
        <f t="shared" si="51"/>
        <v>153.50568340411709</v>
      </c>
      <c r="AD78" s="30">
        <f>IF(AND(AC4=0,AC78&gt;=0), "",AC78/AC4)</f>
        <v>5.2375933286332426E-3</v>
      </c>
      <c r="AE78" s="47">
        <f>IF(AND(AC124=0,AC78&gt;=0),"",AC78/AC124)</f>
        <v>1.605665642865577E-2</v>
      </c>
      <c r="AF78" s="129">
        <f>+'N EERR PIEDEM'!G131</f>
        <v>85.395451248757098</v>
      </c>
      <c r="AG78" s="30">
        <f>IF(AND(AF4=0,AF78&gt;=0), "",AF78/AF4)</f>
        <v>9.5350123451091555E-3</v>
      </c>
      <c r="AH78" s="47">
        <f>IF(AND(AF124=0,AF78&gt;=0),"",AF78/AF124)</f>
        <v>3.3084763703505743E-2</v>
      </c>
      <c r="AI78" s="30">
        <f t="shared" si="41"/>
        <v>0.49609705284523509</v>
      </c>
      <c r="AJ78" s="130">
        <f t="shared" si="62"/>
        <v>238.90113465287419</v>
      </c>
      <c r="AK78" s="30">
        <f>IF(AND(AJ4=0,AJ78&gt;=0), "",AJ78/AJ4)</f>
        <v>6.2434265449190533E-3</v>
      </c>
      <c r="AL78" s="47">
        <f>IF(AND(AJ124=0,AJ78&gt;=0),"",AJ78/AJ124)</f>
        <v>1.9676631890073664E-2</v>
      </c>
      <c r="AM78" s="129">
        <f>+'N EERR PIEDEM'!H131</f>
        <v>54.136364251037861</v>
      </c>
      <c r="AN78" s="30">
        <f>IF(AND(AM4=0,AM78&gt;=0), "",AM78/AM4)</f>
        <v>5.1563500579638209E-3</v>
      </c>
      <c r="AO78" s="47">
        <f>IF(AND(AM124=0,AM78&gt;=0),"",AM78/AM124)</f>
        <v>1.8674635554960271E-2</v>
      </c>
      <c r="AP78" s="30">
        <f t="shared" si="42"/>
        <v>-0.36605096103610324</v>
      </c>
      <c r="AQ78" s="130">
        <f t="shared" si="63"/>
        <v>293.03749890391202</v>
      </c>
      <c r="AR78" s="30">
        <f>IF(AND(AQ4=0,AQ78&gt;=0), "",AQ78/AQ4)</f>
        <v>6.0093742793552807E-3</v>
      </c>
      <c r="AS78" s="47">
        <f>IF(AND(AQ124=0,AQ78&gt;=0),"",AQ78/AQ124)</f>
        <v>1.948350313968291E-2</v>
      </c>
      <c r="AT78" s="131">
        <f t="shared" si="52"/>
        <v>0</v>
      </c>
      <c r="AU78" s="30" t="str">
        <f>IF(AND(AT4=0,AT78&gt;=0), "",AT78/AT4)</f>
        <v/>
      </c>
      <c r="AV78" s="47">
        <f t="shared" si="23"/>
        <v>1</v>
      </c>
      <c r="AW78" s="131">
        <f t="shared" si="40"/>
        <v>48.839583150652004</v>
      </c>
      <c r="AX78" s="30">
        <f>IF(AND(AW4=0,AW78&gt;=0), "",AW78/AW4)</f>
        <v>6.0093742793552807E-3</v>
      </c>
      <c r="AY78" s="47">
        <f>IF(AND(AW124=0,AW78&gt;=0),"",AW78/AW124)</f>
        <v>1.9483503139682914E-2</v>
      </c>
      <c r="AZ78" s="131">
        <f t="shared" si="53"/>
        <v>0</v>
      </c>
      <c r="BA78" s="30" t="str">
        <f>IF(AND(AZ4=0,AZ78&gt;=0), "",AZ78/AZ4)</f>
        <v/>
      </c>
      <c r="BB78" s="47">
        <f t="shared" si="24"/>
        <v>1</v>
      </c>
      <c r="BC78" s="129">
        <f>+'N EERR PIEDEM'!I131</f>
        <v>0</v>
      </c>
      <c r="BD78" s="30" t="str">
        <f>IF(AND(BC4=0,BC78&gt;=0), "",BC78/BC4)</f>
        <v/>
      </c>
      <c r="BE78" s="47" t="str">
        <f>IF(AND(BC124=0,BC78&gt;=0),"",BC78/BC124)</f>
        <v/>
      </c>
      <c r="BF78" s="30">
        <f t="shared" si="25"/>
        <v>-1</v>
      </c>
      <c r="BG78" s="130">
        <f t="shared" si="54"/>
        <v>293.03749890391202</v>
      </c>
      <c r="BH78" s="30">
        <f>IF(AND(BG4=0,BG78&gt;=0), "",BG78/BG4)</f>
        <v>6.0093742793552807E-3</v>
      </c>
      <c r="BI78" s="47">
        <f>IF(AND(BG124=0,BG78&gt;=0),"",BG78/BG124)</f>
        <v>1.948350313968291E-2</v>
      </c>
      <c r="BJ78" s="129">
        <f>+'N EERR PIEDEM'!J131</f>
        <v>0</v>
      </c>
      <c r="BK78" s="30" t="str">
        <f>IF(AND(BJ4=0,BJ78&gt;=0), "",BJ78/BJ4)</f>
        <v/>
      </c>
      <c r="BL78" s="47" t="str">
        <f>IF(AND(BJ124=0,BJ78&gt;=0),"",BJ78/BJ124)</f>
        <v/>
      </c>
      <c r="BM78" s="30" t="str">
        <f t="shared" si="43"/>
        <v/>
      </c>
      <c r="BN78" s="130">
        <f t="shared" si="55"/>
        <v>293.03749890391202</v>
      </c>
      <c r="BO78" s="30">
        <f>IF(AND(BN4=0,BN78&gt;=0), "",BN78/BN4)</f>
        <v>6.0093742793552807E-3</v>
      </c>
      <c r="BP78" s="47">
        <f>IF(AND(BN124=0,BN78&gt;=0),"",BN78/BN124)</f>
        <v>1.948350313968291E-2</v>
      </c>
      <c r="BQ78" s="129">
        <f>+'N EERR PIEDEM'!K131</f>
        <v>0</v>
      </c>
      <c r="BR78" s="30" t="str">
        <f>IF(AND(BQ4=0,BQ78&gt;=0), "",BQ78/BQ4)</f>
        <v/>
      </c>
      <c r="BS78" s="47" t="str">
        <f>IF(AND(BQ124=0,BQ78&gt;=0),"",BQ78/BQ124)</f>
        <v/>
      </c>
      <c r="BT78" s="30" t="str">
        <f t="shared" si="44"/>
        <v/>
      </c>
      <c r="BU78" s="130">
        <f t="shared" si="56"/>
        <v>293.03749890391202</v>
      </c>
      <c r="BV78" s="30">
        <f>IF(AND(BU4=0,BU78&gt;=0), "",BU78/BU4)</f>
        <v>6.0093742793552807E-3</v>
      </c>
      <c r="BW78" s="47">
        <f>IF(AND(BU124=0,BU78&gt;=0),"",BU78/BU124)</f>
        <v>1.948350313968291E-2</v>
      </c>
      <c r="BX78" s="131">
        <f t="shared" si="57"/>
        <v>0</v>
      </c>
      <c r="BY78" s="30" t="str">
        <f>IF(AND(BX4=0,BX78&gt;=0), "",BX78/BX4)</f>
        <v/>
      </c>
      <c r="BZ78" s="47">
        <f t="shared" si="45"/>
        <v>1</v>
      </c>
      <c r="CA78" s="129">
        <f>+'N EERR PIEDEM'!L131</f>
        <v>0</v>
      </c>
      <c r="CB78" s="30" t="str">
        <f>IF(AND(CA4=0,CA78&gt;=0), "",CA78/CA4)</f>
        <v/>
      </c>
      <c r="CC78" s="47" t="str">
        <f>IF(AND(CA124=0,CA78&gt;=0),"",CA78/CA124)</f>
        <v/>
      </c>
      <c r="CD78" s="30" t="str">
        <f t="shared" si="26"/>
        <v/>
      </c>
      <c r="CE78" s="130">
        <f t="shared" si="58"/>
        <v>293.03749890391202</v>
      </c>
      <c r="CF78" s="30">
        <f>IF(AND(CE4=0,CE78&gt;=0), "",CE78/CE4)</f>
        <v>6.0093742793552807E-3</v>
      </c>
      <c r="CG78" s="47">
        <f>IF(AND(CE124=0,CE78&gt;=0),"",CE78/CE124)</f>
        <v>1.948350313968291E-2</v>
      </c>
      <c r="CH78" s="129">
        <f>+'N EERR PIEDEM'!M131</f>
        <v>0</v>
      </c>
      <c r="CI78" s="30" t="str">
        <f>IF(AND(CH4=0,CH78&gt;=0), "",CH78/CH4)</f>
        <v/>
      </c>
      <c r="CJ78" s="47" t="str">
        <f>IF(AND(CH124=0,CH78&gt;=0),"",CH78/CH124)</f>
        <v/>
      </c>
      <c r="CK78" s="30" t="str">
        <f t="shared" si="46"/>
        <v/>
      </c>
      <c r="CL78" s="130">
        <f t="shared" si="59"/>
        <v>293.03749890391202</v>
      </c>
      <c r="CM78" s="30">
        <f>IF(AND(CL4=0,CL78&gt;=0), "",CL78/CL4)</f>
        <v>6.0093742793552807E-3</v>
      </c>
      <c r="CN78" s="47">
        <f>IF(AND(CL124=0,CL78&gt;=0),"",CL78/CL124)</f>
        <v>1.948350313968291E-2</v>
      </c>
      <c r="CO78" s="129">
        <f>+'N EERR PIEDEM'!N131</f>
        <v>0</v>
      </c>
      <c r="CP78" s="30" t="str">
        <f>IF(AND(CO4=0,CO78&gt;=0), "",CO78/CO4)</f>
        <v/>
      </c>
      <c r="CQ78" s="47" t="str">
        <f>IF(AND(CO124=0,CO78&gt;=0),"",CO78/CO124)</f>
        <v/>
      </c>
      <c r="CR78" s="30" t="str">
        <f t="shared" si="47"/>
        <v/>
      </c>
      <c r="CS78" s="130">
        <f t="shared" si="60"/>
        <v>293.03749890391202</v>
      </c>
      <c r="CT78" s="30">
        <f>IF(AND(CS4=0,CS78&gt;=0), "",CS78/CS4)</f>
        <v>6.0093742793552807E-3</v>
      </c>
      <c r="CU78" s="47">
        <f>IF(AND(CS124=0,CS78&gt;=0),"",CS78/CS124)</f>
        <v>1.948350313968291E-2</v>
      </c>
      <c r="CV78" s="131">
        <f t="shared" si="61"/>
        <v>0</v>
      </c>
      <c r="CW78" s="30" t="str">
        <f>IF(AND(CV4=0,CV78&gt;=0), "",CV78/CV4)</f>
        <v/>
      </c>
      <c r="CX78" s="47">
        <f t="shared" si="48"/>
        <v>1</v>
      </c>
    </row>
    <row r="79" spans="1:102" hidden="1" outlineLevel="1" x14ac:dyDescent="0.3">
      <c r="A79" s="29" t="s">
        <v>73</v>
      </c>
      <c r="B79" s="129">
        <f>+'N EERR PIEDEM'!B132</f>
        <v>0</v>
      </c>
      <c r="C79" s="30" t="str">
        <f>IF(AND(B4=0,B79&gt;=0), "",B79/B4)</f>
        <v/>
      </c>
      <c r="D79" s="47" t="str">
        <f>IF(AND(B124=0,B79&gt;=0),"",B79/B124)</f>
        <v/>
      </c>
      <c r="E79" s="129">
        <f>+'N EERR PIEDEM'!C132</f>
        <v>0</v>
      </c>
      <c r="F79" s="30">
        <f>IF(AND(E4=0,E79&gt;=0), "",E79/E4)</f>
        <v>0</v>
      </c>
      <c r="G79" s="47">
        <f>IF(AND(E124=0,E79&gt;=0),"",E79/E124)</f>
        <v>0</v>
      </c>
      <c r="H79" s="129">
        <f>+'N EERR PIEDEM'!D132</f>
        <v>0</v>
      </c>
      <c r="I79" s="30">
        <f>IF(AND(H4=0,H79&gt;=0), "",H79/H4)</f>
        <v>0</v>
      </c>
      <c r="J79" s="47">
        <f>IF(AND(H124=0,H79&gt;=0),"",H79/H124)</f>
        <v>0</v>
      </c>
      <c r="K79" s="30" t="str">
        <f t="shared" si="19"/>
        <v/>
      </c>
      <c r="L79" s="130">
        <f t="shared" si="49"/>
        <v>0</v>
      </c>
      <c r="M79" s="30">
        <f>IF(AND(L4=0,L79&gt;=0), "",L79/L4)</f>
        <v>0</v>
      </c>
      <c r="N79" s="47">
        <f>IF(AND(L124=0,L79&gt;=0),"",L79/L124)</f>
        <v>0</v>
      </c>
      <c r="O79" s="129">
        <f>+'N EERR PIEDEM'!E132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PIEDEM'!F132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PIEDEM'!G132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PIEDEM'!H132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PIEDEM'!I132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PIEDEM'!J132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PIEDEM'!K132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PIEDEM'!L132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PIEDEM'!M132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PIEDEM'!N132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PIEDEM'!B133</f>
        <v>0</v>
      </c>
      <c r="C80" s="30" t="str">
        <f>IF(AND(B4=0,B80&gt;=0), "",B80/B4)</f>
        <v/>
      </c>
      <c r="D80" s="47" t="str">
        <f>IF(AND(B124=0,B80&gt;=0),"",B80/B124)</f>
        <v/>
      </c>
      <c r="E80" s="129">
        <f>+'N EERR PIEDEM'!C133</f>
        <v>53.360021848210494</v>
      </c>
      <c r="F80" s="30">
        <f>IF(AND(E4=0,E80&gt;=0), "",E80/E4)</f>
        <v>9.9293684600094551E-3</v>
      </c>
      <c r="G80" s="47">
        <f>IF(AND(E124=0,E80&gt;=0),"",E80/E124)</f>
        <v>2.6637494843196927E-2</v>
      </c>
      <c r="H80" s="129">
        <f>+'N EERR PIEDEM'!D133</f>
        <v>14.763219699665505</v>
      </c>
      <c r="I80" s="30">
        <f>IF(AND(H4=0,H80&gt;=0), "",H80/H4)</f>
        <v>1.6684722508050734E-3</v>
      </c>
      <c r="J80" s="47">
        <f>IF(AND(H124=0,H80&gt;=0),"",H80/H124)</f>
        <v>6.4506822126331317E-3</v>
      </c>
      <c r="K80" s="30">
        <f t="shared" si="19"/>
        <v>-0.72332807993105031</v>
      </c>
      <c r="L80" s="130">
        <f t="shared" si="49"/>
        <v>68.123241547876006</v>
      </c>
      <c r="M80" s="30">
        <f>IF(AND(L4=0,L80&gt;=0), "",L80/L4)</f>
        <v>4.7898874595810092E-3</v>
      </c>
      <c r="N80" s="47">
        <f>IF(AND(L124=0,L80&gt;=0),"",L80/L124)</f>
        <v>1.5872804378235145E-2</v>
      </c>
      <c r="O80" s="129">
        <f>+'N EERR PIEDEM'!E133</f>
        <v>13.112964058396235</v>
      </c>
      <c r="P80" s="30">
        <f>IF(AND(O4=0,O80&gt;=0), "",O80/O4)</f>
        <v>1.7197605279712083E-3</v>
      </c>
      <c r="Q80" s="47">
        <f>IF(AND(O124=0,O80&gt;=0),"",O80/O124)</f>
        <v>5.0500405503245372E-3</v>
      </c>
      <c r="R80" s="30">
        <f t="shared" si="20"/>
        <v>-0.11178155408109658</v>
      </c>
      <c r="S80" s="130">
        <f t="shared" si="50"/>
        <v>81.236205606272236</v>
      </c>
      <c r="T80" s="30">
        <f>IF(AND(S4=0,S80&gt;=0), "",S80/S4)</f>
        <v>3.7183835109198698E-3</v>
      </c>
      <c r="U80" s="47">
        <f>IF(AND(S124=0,S80&gt;=0),"",S80/S124)</f>
        <v>1.1793142969211339E-2</v>
      </c>
      <c r="V80" s="131"/>
      <c r="W80" s="30" t="str">
        <f>IF(AND(V4=0,V80&gt;=0), "",V80/V4)</f>
        <v/>
      </c>
      <c r="X80" s="47">
        <f t="shared" si="21"/>
        <v>1</v>
      </c>
      <c r="Y80" s="129">
        <f>+'N EERR PIEDEM'!F133</f>
        <v>47.13547683923705</v>
      </c>
      <c r="Z80" s="30">
        <f>IF(AND(Y4=0,Y80&gt;=0), "",Y80/Y4)</f>
        <v>6.3173652318231034E-3</v>
      </c>
      <c r="AA80" s="47">
        <f>IF(AND(Y124=0,Y80&gt;=0),"",Y80/Y124)</f>
        <v>1.7641678157989598E-2</v>
      </c>
      <c r="AB80" s="30">
        <f t="shared" si="22"/>
        <v>2.5945707339185597</v>
      </c>
      <c r="AC80" s="130">
        <f t="shared" si="51"/>
        <v>128.37168244550929</v>
      </c>
      <c r="AD80" s="30">
        <f>IF(AND(AC4=0,AC80&gt;=0), "",AC80/AC4)</f>
        <v>4.3800245870505121E-3</v>
      </c>
      <c r="AE80" s="47">
        <f>IF(AND(AC124=0,AC80&gt;=0),"",AC80/AC124)</f>
        <v>1.3427646159326246E-2</v>
      </c>
      <c r="AF80" s="129">
        <f>+'N EERR PIEDEM'!G133</f>
        <v>13.158898637187811</v>
      </c>
      <c r="AG80" s="30">
        <f>IF(AND(AF4=0,AF80&gt;=0), "",AF80/AF4)</f>
        <v>1.4692850628323369E-3</v>
      </c>
      <c r="AH80" s="47">
        <f>IF(AND(AF124=0,AF80&gt;=0),"",AF80/AF124)</f>
        <v>5.098152719417581E-3</v>
      </c>
      <c r="AI80" s="30">
        <f t="shared" si="41"/>
        <v>-0.72082814220659519</v>
      </c>
      <c r="AJ80" s="130">
        <f t="shared" si="62"/>
        <v>141.5305810826971</v>
      </c>
      <c r="AK80" s="30">
        <f>IF(AND(AJ4=0,AJ80&gt;=0), "",AJ80/AJ4)</f>
        <v>3.6987509001724138E-3</v>
      </c>
      <c r="AL80" s="47">
        <f>IF(AND(AJ124=0,AJ80&gt;=0),"",AJ80/AJ124)</f>
        <v>1.1656893757322932E-2</v>
      </c>
      <c r="AM80" s="129">
        <f>+'N EERR PIEDEM'!H133</f>
        <v>0</v>
      </c>
      <c r="AN80" s="30">
        <f>IF(AND(AM4=0,AM80&gt;=0), "",AM80/AM4)</f>
        <v>0</v>
      </c>
      <c r="AO80" s="47">
        <f>IF(AND(AM124=0,AM80&gt;=0),"",AM80/AM124)</f>
        <v>0</v>
      </c>
      <c r="AP80" s="30">
        <f t="shared" si="42"/>
        <v>-1</v>
      </c>
      <c r="AQ80" s="130">
        <f t="shared" si="63"/>
        <v>141.5305810826971</v>
      </c>
      <c r="AR80" s="30">
        <f>IF(AND(AQ4=0,AQ80&gt;=0), "",AQ80/AQ4)</f>
        <v>2.9023938468006518E-3</v>
      </c>
      <c r="AS80" s="47">
        <f>IF(AND(AQ124=0,AQ80&gt;=0),"",AQ80/AQ124)</f>
        <v>9.410097790215146E-3</v>
      </c>
      <c r="AT80" s="131">
        <f t="shared" si="52"/>
        <v>0</v>
      </c>
      <c r="AU80" s="30" t="str">
        <f>IF(AND(AT4=0,AT80&gt;=0), "",AT80/AT4)</f>
        <v/>
      </c>
      <c r="AV80" s="47">
        <f t="shared" si="23"/>
        <v>1</v>
      </c>
      <c r="AW80" s="131">
        <f t="shared" si="40"/>
        <v>23.588430180449517</v>
      </c>
      <c r="AX80" s="30">
        <f>IF(AND(AW4=0,AW80&gt;=0), "",AW80/AW4)</f>
        <v>2.9023938468006518E-3</v>
      </c>
      <c r="AY80" s="47">
        <f>IF(AND(AW124=0,AW80&gt;=0),"",AW80/AW124)</f>
        <v>9.4100977902151477E-3</v>
      </c>
      <c r="AZ80" s="131">
        <f t="shared" si="53"/>
        <v>0</v>
      </c>
      <c r="BA80" s="30" t="str">
        <f>IF(AND(AZ4=0,AZ80&gt;=0), "",AZ80/AZ4)</f>
        <v/>
      </c>
      <c r="BB80" s="47">
        <f t="shared" si="24"/>
        <v>1</v>
      </c>
      <c r="BC80" s="129">
        <f>+'N EERR PIEDEM'!I133</f>
        <v>0</v>
      </c>
      <c r="BD80" s="30" t="str">
        <f>IF(AND(BC4=0,BC80&gt;=0), "",BC80/BC4)</f>
        <v/>
      </c>
      <c r="BE80" s="47" t="str">
        <f>IF(AND(BC124=0,BC80&gt;=0),"",BC80/BC124)</f>
        <v/>
      </c>
      <c r="BF80" s="30" t="str">
        <f t="shared" si="25"/>
        <v/>
      </c>
      <c r="BG80" s="130">
        <f t="shared" si="54"/>
        <v>141.5305810826971</v>
      </c>
      <c r="BH80" s="30">
        <f>IF(AND(BG4=0,BG80&gt;=0), "",BG80/BG4)</f>
        <v>2.9023938468006518E-3</v>
      </c>
      <c r="BI80" s="47">
        <f>IF(AND(BG124=0,BG80&gt;=0),"",BG80/BG124)</f>
        <v>9.410097790215146E-3</v>
      </c>
      <c r="BJ80" s="129">
        <f>+'N EERR PIEDEM'!J133</f>
        <v>0</v>
      </c>
      <c r="BK80" s="30" t="str">
        <f>IF(AND(BJ4=0,BJ80&gt;=0), "",BJ80/BJ4)</f>
        <v/>
      </c>
      <c r="BL80" s="47" t="str">
        <f>IF(AND(BJ124=0,BJ80&gt;=0),"",BJ80/BJ124)</f>
        <v/>
      </c>
      <c r="BM80" s="30" t="str">
        <f t="shared" si="43"/>
        <v/>
      </c>
      <c r="BN80" s="130">
        <f t="shared" si="55"/>
        <v>141.5305810826971</v>
      </c>
      <c r="BO80" s="30">
        <f>IF(AND(BN4=0,BN80&gt;=0), "",BN80/BN4)</f>
        <v>2.9023938468006518E-3</v>
      </c>
      <c r="BP80" s="47">
        <f>IF(AND(BN124=0,BN80&gt;=0),"",BN80/BN124)</f>
        <v>9.410097790215146E-3</v>
      </c>
      <c r="BQ80" s="129">
        <f>+'N EERR PIEDEM'!K133</f>
        <v>0</v>
      </c>
      <c r="BR80" s="30" t="str">
        <f>IF(AND(BQ4=0,BQ80&gt;=0), "",BQ80/BQ4)</f>
        <v/>
      </c>
      <c r="BS80" s="47" t="str">
        <f>IF(AND(BQ124=0,BQ80&gt;=0),"",BQ80/BQ124)</f>
        <v/>
      </c>
      <c r="BT80" s="30" t="str">
        <f t="shared" si="44"/>
        <v/>
      </c>
      <c r="BU80" s="130">
        <f t="shared" si="56"/>
        <v>141.5305810826971</v>
      </c>
      <c r="BV80" s="30">
        <f>IF(AND(BU4=0,BU80&gt;=0), "",BU80/BU4)</f>
        <v>2.9023938468006518E-3</v>
      </c>
      <c r="BW80" s="47">
        <f>IF(AND(BU124=0,BU80&gt;=0),"",BU80/BU124)</f>
        <v>9.410097790215146E-3</v>
      </c>
      <c r="BX80" s="131">
        <f t="shared" si="57"/>
        <v>0</v>
      </c>
      <c r="BY80" s="30" t="str">
        <f>IF(AND(BX4=0,BX80&gt;=0), "",BX80/BX4)</f>
        <v/>
      </c>
      <c r="BZ80" s="47">
        <f t="shared" si="45"/>
        <v>1</v>
      </c>
      <c r="CA80" s="129">
        <f>+'N EERR PIEDEM'!L133</f>
        <v>0</v>
      </c>
      <c r="CB80" s="30" t="str">
        <f>IF(AND(CA4=0,CA80&gt;=0), "",CA80/CA4)</f>
        <v/>
      </c>
      <c r="CC80" s="47" t="str">
        <f>IF(AND(CA124=0,CA80&gt;=0),"",CA80/CA124)</f>
        <v/>
      </c>
      <c r="CD80" s="30" t="str">
        <f t="shared" si="26"/>
        <v/>
      </c>
      <c r="CE80" s="130">
        <f t="shared" si="58"/>
        <v>141.5305810826971</v>
      </c>
      <c r="CF80" s="30">
        <f>IF(AND(CE4=0,CE80&gt;=0), "",CE80/CE4)</f>
        <v>2.9023938468006518E-3</v>
      </c>
      <c r="CG80" s="47">
        <f>IF(AND(CE124=0,CE80&gt;=0),"",CE80/CE124)</f>
        <v>9.410097790215146E-3</v>
      </c>
      <c r="CH80" s="129">
        <f>+'N EERR PIEDEM'!M133</f>
        <v>0</v>
      </c>
      <c r="CI80" s="30" t="str">
        <f>IF(AND(CH4=0,CH80&gt;=0), "",CH80/CH4)</f>
        <v/>
      </c>
      <c r="CJ80" s="47" t="str">
        <f>IF(AND(CH124=0,CH80&gt;=0),"",CH80/CH124)</f>
        <v/>
      </c>
      <c r="CK80" s="30" t="str">
        <f t="shared" si="46"/>
        <v/>
      </c>
      <c r="CL80" s="130">
        <f t="shared" si="59"/>
        <v>141.5305810826971</v>
      </c>
      <c r="CM80" s="30">
        <f>IF(AND(CL4=0,CL80&gt;=0), "",CL80/CL4)</f>
        <v>2.9023938468006518E-3</v>
      </c>
      <c r="CN80" s="47">
        <f>IF(AND(CL124=0,CL80&gt;=0),"",CL80/CL124)</f>
        <v>9.410097790215146E-3</v>
      </c>
      <c r="CO80" s="129">
        <f>+'N EERR PIEDEM'!N133</f>
        <v>0</v>
      </c>
      <c r="CP80" s="30" t="str">
        <f>IF(AND(CO4=0,CO80&gt;=0), "",CO80/CO4)</f>
        <v/>
      </c>
      <c r="CQ80" s="47" t="str">
        <f>IF(AND(CO124=0,CO80&gt;=0),"",CO80/CO124)</f>
        <v/>
      </c>
      <c r="CR80" s="30" t="str">
        <f t="shared" si="47"/>
        <v/>
      </c>
      <c r="CS80" s="130">
        <f t="shared" si="60"/>
        <v>141.5305810826971</v>
      </c>
      <c r="CT80" s="30">
        <f>IF(AND(CS4=0,CS80&gt;=0), "",CS80/CS4)</f>
        <v>2.9023938468006518E-3</v>
      </c>
      <c r="CU80" s="47">
        <f>IF(AND(CS124=0,CS80&gt;=0),"",CS80/CS124)</f>
        <v>9.410097790215146E-3</v>
      </c>
      <c r="CV80" s="131">
        <f t="shared" si="61"/>
        <v>0</v>
      </c>
      <c r="CW80" s="30" t="str">
        <f>IF(AND(CV4=0,CV80&gt;=0), "",CV80/CV4)</f>
        <v/>
      </c>
      <c r="CX80" s="47">
        <f t="shared" si="48"/>
        <v>1</v>
      </c>
    </row>
    <row r="81" spans="1:102" hidden="1" outlineLevel="1" x14ac:dyDescent="0.3">
      <c r="A81" s="29" t="s">
        <v>27</v>
      </c>
      <c r="B81" s="129">
        <f>+'N EERR PIEDEM'!B134+'N EERR PIEDEM'!B135+'N EERR PIEDEM'!B136</f>
        <v>0</v>
      </c>
      <c r="C81" s="30" t="str">
        <f>IF(AND(B4=0,B81&gt;=0), "",B81/B4)</f>
        <v/>
      </c>
      <c r="D81" s="47" t="str">
        <f>IF(AND(B124=0,B81&gt;=0),"",B81/B124)</f>
        <v/>
      </c>
      <c r="E81" s="129">
        <f>+'N EERR PIEDEM'!C134+'N EERR PIEDEM'!C135+'N EERR PIEDEM'!C136</f>
        <v>106.6951730267178</v>
      </c>
      <c r="F81" s="30">
        <f>IF(AND(E4=0,E81&gt;=0), "",E81/E4)</f>
        <v>1.9854108922601057E-2</v>
      </c>
      <c r="G81" s="47">
        <f>IF(AND(E124=0,E81&gt;=0),"",E81/E124)</f>
        <v>5.3262574167939794E-2</v>
      </c>
      <c r="H81" s="129">
        <f>+'N EERR PIEDEM'!D134+'N EERR PIEDEM'!D135+'N EERR PIEDEM'!D136</f>
        <v>128.22910824852326</v>
      </c>
      <c r="I81" s="30">
        <f>IF(AND(H4=0,H81&gt;=0), "",H81/H4)</f>
        <v>1.4491873264135497E-2</v>
      </c>
      <c r="J81" s="47">
        <f>IF(AND(H124=0,H81&gt;=0),"",H81/H124)</f>
        <v>5.6028782646870633E-2</v>
      </c>
      <c r="K81" s="30">
        <f t="shared" si="19"/>
        <v>0.20182670509764392</v>
      </c>
      <c r="L81" s="130">
        <f t="shared" si="49"/>
        <v>234.92428127524107</v>
      </c>
      <c r="M81" s="30">
        <f>IF(AND(L4=0,L81&gt;=0), "",L81/L4)</f>
        <v>1.6518017100530104E-2</v>
      </c>
      <c r="N81" s="47">
        <f>IF(AND(L124=0,L81&gt;=0),"",L81/L124)</f>
        <v>5.4737664791813676E-2</v>
      </c>
      <c r="O81" s="129">
        <f>+'N EERR PIEDEM'!E134+'N EERR PIEDEM'!E135+'N EERR PIEDEM'!E136</f>
        <v>174.79818753992856</v>
      </c>
      <c r="P81" s="30">
        <f>IF(AND(O4=0,O81&gt;=0), "",O81/O4)</f>
        <v>2.2924719533536468E-2</v>
      </c>
      <c r="Q81" s="47">
        <f>IF(AND(O124=0,O81&gt;=0),"",O81/O124)</f>
        <v>6.7317955823622891E-2</v>
      </c>
      <c r="R81" s="30">
        <f t="shared" si="20"/>
        <v>0.36317088941419517</v>
      </c>
      <c r="S81" s="130">
        <f t="shared" si="50"/>
        <v>409.72246881516963</v>
      </c>
      <c r="T81" s="30">
        <f>IF(AND(S4=0,S81&gt;=0), "",S81/S4)</f>
        <v>1.8754018121915798E-2</v>
      </c>
      <c r="U81" s="47">
        <f>IF(AND(S124=0,S81&gt;=0),"",S81/S124)</f>
        <v>5.9479829423033252E-2</v>
      </c>
      <c r="V81" s="131"/>
      <c r="W81" s="30" t="str">
        <f>IF(AND(V4=0,V81&gt;=0), "",V81/V4)</f>
        <v/>
      </c>
      <c r="X81" s="47">
        <f t="shared" si="21"/>
        <v>1</v>
      </c>
      <c r="Y81" s="129">
        <f>+'N EERR PIEDEM'!F134+'N EERR PIEDEM'!F135+'N EERR PIEDEM'!F136</f>
        <v>139.5359750875827</v>
      </c>
      <c r="Z81" s="30">
        <f>IF(AND(Y4=0,Y81&gt;=0), "",Y81/Y4)</f>
        <v>1.8701406598968393E-2</v>
      </c>
      <c r="AA81" s="47">
        <f>IF(AND(Y124=0,Y81&gt;=0),"",Y81/Y124)</f>
        <v>5.2224967880397773E-2</v>
      </c>
      <c r="AB81" s="30">
        <f t="shared" si="22"/>
        <v>-0.20173099589085292</v>
      </c>
      <c r="AC81" s="130">
        <f t="shared" si="51"/>
        <v>549.25844390275233</v>
      </c>
      <c r="AD81" s="30">
        <f>IF(AND(AC4=0,AC81&gt;=0), "",AC81/AC4)</f>
        <v>1.8740624436081141E-2</v>
      </c>
      <c r="AE81" s="47">
        <f>IF(AND(AC124=0,AC81&gt;=0),"",AC81/AC124)</f>
        <v>5.7452297066207879E-2</v>
      </c>
      <c r="AF81" s="129">
        <f>+'N EERR PIEDEM'!G134+'N EERR PIEDEM'!G135+'N EERR PIEDEM'!G136</f>
        <v>125.2537857518863</v>
      </c>
      <c r="AG81" s="30">
        <f>IF(AND(AF4=0,AF81&gt;=0), "",AF81/AF4)</f>
        <v>1.3985480209442371E-2</v>
      </c>
      <c r="AH81" s="47">
        <f>IF(AND(AF124=0,AF81&gt;=0),"",AF81/AF124)</f>
        <v>4.8527080119282195E-2</v>
      </c>
      <c r="AI81" s="30">
        <f t="shared" si="41"/>
        <v>-0.10235488967437884</v>
      </c>
      <c r="AJ81" s="130">
        <f t="shared" si="62"/>
        <v>674.51222965463865</v>
      </c>
      <c r="AK81" s="30">
        <f>IF(AND(AJ4=0,AJ81&gt;=0), "",AJ81/AJ4)</f>
        <v>1.7627658259628289E-2</v>
      </c>
      <c r="AL81" s="47">
        <f>IF(AND(AJ124=0,AJ81&gt;=0),"",AJ81/AJ124)</f>
        <v>5.5554900848636374E-2</v>
      </c>
      <c r="AM81" s="129">
        <f>+'N EERR PIEDEM'!H134+'N EERR PIEDEM'!H135+'N EERR PIEDEM'!H136</f>
        <v>79.134626566958289</v>
      </c>
      <c r="AN81" s="30">
        <f>IF(AND(AM4=0,AM81&gt;=0), "",AM81/AM4)</f>
        <v>7.5373705259059393E-3</v>
      </c>
      <c r="AO81" s="47">
        <f>IF(AND(AM124=0,AM81&gt;=0),"",AM81/AM124)</f>
        <v>2.7297923149456633E-2</v>
      </c>
      <c r="AP81" s="30">
        <f t="shared" si="42"/>
        <v>-0.36820571057456813</v>
      </c>
      <c r="AQ81" s="130">
        <f t="shared" si="63"/>
        <v>753.64685622159698</v>
      </c>
      <c r="AR81" s="30">
        <f>IF(AND(AQ4=0,AQ81&gt;=0), "",AQ81/AQ4)</f>
        <v>1.5455175704253771E-2</v>
      </c>
      <c r="AS81" s="47">
        <f>IF(AND(AQ124=0,AQ81&gt;=0),"",AQ81/AQ124)</f>
        <v>5.0108538819533359E-2</v>
      </c>
      <c r="AT81" s="131">
        <f t="shared" si="52"/>
        <v>0</v>
      </c>
      <c r="AU81" s="30" t="str">
        <f>IF(AND(AT4=0,AT81&gt;=0), "",AT81/AT4)</f>
        <v/>
      </c>
      <c r="AV81" s="47">
        <f t="shared" si="23"/>
        <v>1</v>
      </c>
      <c r="AW81" s="131">
        <f t="shared" si="40"/>
        <v>125.60780937026617</v>
      </c>
      <c r="AX81" s="30">
        <f>IF(AND(AW4=0,AW81&gt;=0), "",AW81/AW4)</f>
        <v>1.5455175704253771E-2</v>
      </c>
      <c r="AY81" s="47">
        <f>IF(AND(AW124=0,AW81&gt;=0),"",AW81/AW124)</f>
        <v>5.0108538819533373E-2</v>
      </c>
      <c r="AZ81" s="131">
        <f t="shared" si="53"/>
        <v>0</v>
      </c>
      <c r="BA81" s="30" t="str">
        <f>IF(AND(AZ4=0,AZ81&gt;=0), "",AZ81/AZ4)</f>
        <v/>
      </c>
      <c r="BB81" s="47">
        <f t="shared" si="24"/>
        <v>1</v>
      </c>
      <c r="BC81" s="129">
        <f>+'N EERR PIEDEM'!I134+'N EERR PIEDEM'!I135+'N EERR PIEDEM'!I136</f>
        <v>0</v>
      </c>
      <c r="BD81" s="30" t="str">
        <f>IF(AND(BC4=0,BC81&gt;=0), "",BC81/BC4)</f>
        <v/>
      </c>
      <c r="BE81" s="47" t="str">
        <f>IF(AND(BC124=0,BC81&gt;=0),"",BC81/BC124)</f>
        <v/>
      </c>
      <c r="BF81" s="30">
        <f t="shared" si="25"/>
        <v>-1</v>
      </c>
      <c r="BG81" s="130">
        <f t="shared" si="54"/>
        <v>753.64685622159698</v>
      </c>
      <c r="BH81" s="30">
        <f>IF(AND(BG4=0,BG81&gt;=0), "",BG81/BG4)</f>
        <v>1.5455175704253771E-2</v>
      </c>
      <c r="BI81" s="47">
        <f>IF(AND(BG124=0,BG81&gt;=0),"",BG81/BG124)</f>
        <v>5.0108538819533359E-2</v>
      </c>
      <c r="BJ81" s="129">
        <f>+'N EERR PIEDEM'!J134+'N EERR PIEDEM'!J135+'N EERR PIEDEM'!J136</f>
        <v>0</v>
      </c>
      <c r="BK81" s="30" t="str">
        <f>IF(AND(BJ4=0,BJ81&gt;=0), "",BJ81/BJ4)</f>
        <v/>
      </c>
      <c r="BL81" s="47" t="str">
        <f>IF(AND(BJ124=0,BJ81&gt;=0),"",BJ81/BJ124)</f>
        <v/>
      </c>
      <c r="BM81" s="30" t="str">
        <f t="shared" si="43"/>
        <v/>
      </c>
      <c r="BN81" s="130">
        <f t="shared" si="55"/>
        <v>753.64685622159698</v>
      </c>
      <c r="BO81" s="30">
        <f>IF(AND(BN4=0,BN81&gt;=0), "",BN81/BN4)</f>
        <v>1.5455175704253771E-2</v>
      </c>
      <c r="BP81" s="47">
        <f>IF(AND(BN124=0,BN81&gt;=0),"",BN81/BN124)</f>
        <v>5.0108538819533359E-2</v>
      </c>
      <c r="BQ81" s="129">
        <f>+'N EERR PIEDEM'!K134+'N EERR PIEDEM'!K135+'N EERR PIEDEM'!K136</f>
        <v>0</v>
      </c>
      <c r="BR81" s="30" t="str">
        <f>IF(AND(BQ4=0,BQ81&gt;=0), "",BQ81/BQ4)</f>
        <v/>
      </c>
      <c r="BS81" s="47" t="str">
        <f>IF(AND(BQ124=0,BQ81&gt;=0),"",BQ81/BQ124)</f>
        <v/>
      </c>
      <c r="BT81" s="30" t="str">
        <f t="shared" si="44"/>
        <v/>
      </c>
      <c r="BU81" s="130">
        <f t="shared" si="56"/>
        <v>753.64685622159698</v>
      </c>
      <c r="BV81" s="30">
        <f>IF(AND(BU4=0,BU81&gt;=0), "",BU81/BU4)</f>
        <v>1.5455175704253771E-2</v>
      </c>
      <c r="BW81" s="47">
        <f>IF(AND(BU124=0,BU81&gt;=0),"",BU81/BU124)</f>
        <v>5.0108538819533359E-2</v>
      </c>
      <c r="BX81" s="131">
        <f t="shared" si="57"/>
        <v>0</v>
      </c>
      <c r="BY81" s="30" t="str">
        <f>IF(AND(BX4=0,BX81&gt;=0), "",BX81/BX4)</f>
        <v/>
      </c>
      <c r="BZ81" s="47">
        <f t="shared" si="45"/>
        <v>1</v>
      </c>
      <c r="CA81" s="129">
        <f>+'N EERR PIEDEM'!L134+'N EERR PIEDEM'!L135+'N EERR PIEDEM'!L136</f>
        <v>0</v>
      </c>
      <c r="CB81" s="30" t="str">
        <f>IF(AND(CA4=0,CA81&gt;=0), "",CA81/CA4)</f>
        <v/>
      </c>
      <c r="CC81" s="47" t="str">
        <f>IF(AND(CA124=0,CA81&gt;=0),"",CA81/CA124)</f>
        <v/>
      </c>
      <c r="CD81" s="30" t="str">
        <f t="shared" si="26"/>
        <v/>
      </c>
      <c r="CE81" s="130">
        <f t="shared" si="58"/>
        <v>753.64685622159698</v>
      </c>
      <c r="CF81" s="30">
        <f>IF(AND(CE4=0,CE81&gt;=0), "",CE81/CE4)</f>
        <v>1.5455175704253771E-2</v>
      </c>
      <c r="CG81" s="47">
        <f>IF(AND(CE124=0,CE81&gt;=0),"",CE81/CE124)</f>
        <v>5.0108538819533359E-2</v>
      </c>
      <c r="CH81" s="129">
        <f>+'N EERR PIEDEM'!M134+'N EERR PIEDEM'!M135+'N EERR PIEDEM'!M136</f>
        <v>0</v>
      </c>
      <c r="CI81" s="30" t="str">
        <f>IF(AND(CH4=0,CH81&gt;=0), "",CH81/CH4)</f>
        <v/>
      </c>
      <c r="CJ81" s="47" t="str">
        <f>IF(AND(CH124=0,CH81&gt;=0),"",CH81/CH124)</f>
        <v/>
      </c>
      <c r="CK81" s="30" t="str">
        <f t="shared" si="46"/>
        <v/>
      </c>
      <c r="CL81" s="130">
        <f t="shared" si="59"/>
        <v>753.64685622159698</v>
      </c>
      <c r="CM81" s="30">
        <f>IF(AND(CL4=0,CL81&gt;=0), "",CL81/CL4)</f>
        <v>1.5455175704253771E-2</v>
      </c>
      <c r="CN81" s="47">
        <f>IF(AND(CL124=0,CL81&gt;=0),"",CL81/CL124)</f>
        <v>5.0108538819533359E-2</v>
      </c>
      <c r="CO81" s="129">
        <f>+'N EERR PIEDEM'!N134+'N EERR PIEDEM'!N135+'N EERR PIEDEM'!N136</f>
        <v>0</v>
      </c>
      <c r="CP81" s="30" t="str">
        <f>IF(AND(CO4=0,CO81&gt;=0), "",CO81/CO4)</f>
        <v/>
      </c>
      <c r="CQ81" s="47" t="str">
        <f>IF(AND(CO124=0,CO81&gt;=0),"",CO81/CO124)</f>
        <v/>
      </c>
      <c r="CR81" s="30" t="str">
        <f t="shared" si="47"/>
        <v/>
      </c>
      <c r="CS81" s="130">
        <f t="shared" si="60"/>
        <v>753.64685622159698</v>
      </c>
      <c r="CT81" s="30">
        <f>IF(AND(CS4=0,CS81&gt;=0), "",CS81/CS4)</f>
        <v>1.5455175704253771E-2</v>
      </c>
      <c r="CU81" s="47">
        <f>IF(AND(CS124=0,CS81&gt;=0),"",CS81/CS124)</f>
        <v>5.0108538819533359E-2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330.07305911977642</v>
      </c>
      <c r="F83" s="38">
        <f>IF(AND(E4=0,E83&gt;=0), "",E83/E4)</f>
        <v>6.1420833597965574E-2</v>
      </c>
      <c r="G83" s="43">
        <f>IF(AND(E124=0,E83&gt;=0),"",E83/E124)</f>
        <v>0.16477353467343347</v>
      </c>
      <c r="H83" s="126">
        <f>SUM(H84:H92)+H110+H111</f>
        <v>363.82</v>
      </c>
      <c r="I83" s="38">
        <f>IF(AND(H4=0,H83&gt;=0), "",H83/H4)</f>
        <v>4.1117289225307357E-2</v>
      </c>
      <c r="J83" s="43">
        <f>IF(AND(H124=0,H83&gt;=0),"",H83/H124)</f>
        <v>0.15896852111828694</v>
      </c>
      <c r="K83" s="38">
        <f>IF(AND(E83=0,H83&gt;0),100%,IF(AND(E83&lt;0,H83&gt;=0),(E83-H83)/E83,IF(AND(E83&gt;0,H83&gt;0),(H83-E83)/E83,IF(AND(E83=0,H83&lt;=0),"",(H83-E83)/E83))))</f>
        <v>0.10224082198716357</v>
      </c>
      <c r="L83" s="127">
        <f>SUM(L84:L92)+L110+L111</f>
        <v>693.89305911977635</v>
      </c>
      <c r="M83" s="38">
        <f>IF(AND(L4=0,L83&gt;=0), "",L83/L4)</f>
        <v>4.878907090515202E-2</v>
      </c>
      <c r="N83" s="43">
        <f>IF(AND(L124=0,L83&gt;=0),"",L83/L124)</f>
        <v>0.16167799030941399</v>
      </c>
      <c r="O83" s="126">
        <f>SUM(O84:O92)+O110+O111</f>
        <v>454.44108755491413</v>
      </c>
      <c r="P83" s="38">
        <f>IF(AND(O4=0,O83&gt;=0), "",O83/O4)</f>
        <v>5.9599785463061293E-2</v>
      </c>
      <c r="Q83" s="43">
        <f>IF(AND(O124=0,O83&gt;=0),"",O83/O124)</f>
        <v>0.1750135140816195</v>
      </c>
      <c r="R83" s="38">
        <f>IF(AND(H83=0,O83&gt;0),100%,IF(AND(H83&lt;0,O83&gt;=0),(H83-O83)/H83,IF(AND(H83&gt;0,O83&gt;0),(O83-H83)/H83,IF(AND(H83=0,O83&lt;=0),"",(O83-H83)/H83))))</f>
        <v>0.24908220426286115</v>
      </c>
      <c r="S83" s="127">
        <f>SUM(S84:S92)+S110+S111</f>
        <v>1148.3341466746906</v>
      </c>
      <c r="T83" s="38">
        <f>IF(AND(S4=0,S83&gt;=0), "",S83/S4)</f>
        <v>5.2562114689558154E-2</v>
      </c>
      <c r="U83" s="43">
        <f>IF(AND(S124=0,S83&gt;=0),"",S83/S124)</f>
        <v>0.16670484135852251</v>
      </c>
      <c r="V83" s="128">
        <f>SUM(V84:V92)+V110+V111</f>
        <v>0</v>
      </c>
      <c r="W83" s="38" t="str">
        <f>IF(AND(V4=0,V83&gt;=0), "",V83/V4)</f>
        <v/>
      </c>
      <c r="X83" s="91">
        <f t="shared" si="21"/>
        <v>1</v>
      </c>
      <c r="Y83" s="126">
        <f>SUM(Y84:Y92)+Y110+Y111</f>
        <v>308.85556574542625</v>
      </c>
      <c r="Z83" s="38">
        <f>IF(AND(Y4=0,Y83&gt;=0), "",Y83/Y4)</f>
        <v>4.1394583093959686E-2</v>
      </c>
      <c r="AA83" s="43">
        <f>IF(AND(Y124=0,Y83&gt;=0),"",Y83/Y124)</f>
        <v>0.11559722853273252</v>
      </c>
      <c r="AB83" s="38">
        <f t="shared" si="22"/>
        <v>-0.32036170539244102</v>
      </c>
      <c r="AC83" s="127">
        <f>SUM(AC84:AC92)+AC110+AC111</f>
        <v>1457.1897124201168</v>
      </c>
      <c r="AD83" s="38">
        <f>IF(AND(AC4=0,AC83&gt;=0), "",AC83/AC4)</f>
        <v>4.9719117540633677E-2</v>
      </c>
      <c r="AE83" s="43">
        <f>IF(AND(AC124=0,AC83&gt;=0),"",AC83/AC124)</f>
        <v>0.15242168266894271</v>
      </c>
      <c r="AF83" s="126">
        <f>SUM(AF84:AF92)+AF110+AF111</f>
        <v>262.14787945253556</v>
      </c>
      <c r="AG83" s="38">
        <f>IF(AND(AF4=0,AF83&gt;=0), "",AF83/AF4)</f>
        <v>2.9270683979909225E-2</v>
      </c>
      <c r="AH83" s="43">
        <f>IF(AND(AF124=0,AF83&gt;=0),"",AF83/AF124)</f>
        <v>0.10156396529596746</v>
      </c>
      <c r="AI83" s="38">
        <f t="shared" si="41"/>
        <v>-0.15122824864807335</v>
      </c>
      <c r="AJ83" s="127">
        <f>SUM(AJ84:AJ92)+AJ110+AJ111</f>
        <v>1719.3375918726524</v>
      </c>
      <c r="AK83" s="38">
        <f>IF(AND(AJ4=0,AJ83&gt;=0), "",AJ83/AJ4)</f>
        <v>4.4933055577037515E-2</v>
      </c>
      <c r="AL83" s="43">
        <f>IF(AND(AJ124=0,AJ83&gt;=0),"",AJ83/AJ124)</f>
        <v>0.14160992972762709</v>
      </c>
      <c r="AM83" s="126">
        <f>SUM(AM84:AM92)+AM110+AM111</f>
        <v>378.06918660157669</v>
      </c>
      <c r="AN83" s="38">
        <f>IF(AND(AM4=0,AM83&gt;=0), "",AM83/AM4)</f>
        <v>3.6010121832479751E-2</v>
      </c>
      <c r="AO83" s="43">
        <f>IF(AND(AM124=0,AM83&gt;=0),"",AM83/AM124)</f>
        <v>0.13041703801173457</v>
      </c>
      <c r="AP83" s="38">
        <f t="shared" si="42"/>
        <v>0.44219814934657831</v>
      </c>
      <c r="AQ83" s="127">
        <f>SUM(AQ84:AQ92)+AQ110+AQ111</f>
        <v>2097.4067784742292</v>
      </c>
      <c r="AR83" s="38">
        <f>IF(AND(AQ4=0,AQ83&gt;=0), "",AQ83/AQ4)</f>
        <v>4.3011909380380631E-2</v>
      </c>
      <c r="AS83" s="43">
        <f>IF(AND(AQ124=0,AQ83&gt;=0),"",AQ83/AQ124)</f>
        <v>0.13945256735553349</v>
      </c>
      <c r="AT83" s="128">
        <f>SUM(AT84:AT92)+AT110+AT111</f>
        <v>0</v>
      </c>
      <c r="AU83" s="38" t="str">
        <f>IF(AND(AT4=0,AT83&gt;=0), "",AT83/AT4)</f>
        <v/>
      </c>
      <c r="AV83" s="91">
        <f t="shared" si="23"/>
        <v>1</v>
      </c>
      <c r="AW83" s="128">
        <f>SUM(AW84:AW92)+AW110+AW111</f>
        <v>349.56779641237154</v>
      </c>
      <c r="AX83" s="38">
        <f>IF(AND(AW4=0,AW83&gt;=0), "",AW83/AW4)</f>
        <v>4.3011909380380631E-2</v>
      </c>
      <c r="AY83" s="43">
        <f>IF(AND(AW124=0,AW83&gt;=0),"",AW83/AW124)</f>
        <v>0.13945256735553352</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2097.4067784742292</v>
      </c>
      <c r="BH83" s="38">
        <f>IF(AND(BG4=0,BG83&gt;=0), "",BG83/BG4)</f>
        <v>4.3011909380380631E-2</v>
      </c>
      <c r="BI83" s="43">
        <f>IF(AND(BG124=0,BG83&gt;=0),"",BG83/BG124)</f>
        <v>0.13945256735553349</v>
      </c>
      <c r="BJ83" s="126">
        <f>SUM(BJ84:BJ92)+BJ110+BJ111</f>
        <v>0</v>
      </c>
      <c r="BK83" s="38" t="str">
        <f>IF(AND(BJ4=0,BJ83&gt;=0), "",BJ83/BJ4)</f>
        <v/>
      </c>
      <c r="BL83" s="43" t="str">
        <f>IF(AND(BJ124=0,BJ83&gt;=0),"",BJ83/BJ124)</f>
        <v/>
      </c>
      <c r="BM83" s="38" t="str">
        <f t="shared" si="43"/>
        <v/>
      </c>
      <c r="BN83" s="127">
        <f>SUM(BN84:BN92)+BN110+BN111</f>
        <v>2097.4067784742292</v>
      </c>
      <c r="BO83" s="38">
        <f>IF(AND(BN4=0,BN83&gt;=0), "",BN83/BN4)</f>
        <v>4.3011909380380631E-2</v>
      </c>
      <c r="BP83" s="43">
        <f>IF(AND(BN124=0,BN83&gt;=0),"",BN83/BN124)</f>
        <v>0.13945256735553349</v>
      </c>
      <c r="BQ83" s="126">
        <f>SUM(BQ84:BQ92)+BQ110+BQ111</f>
        <v>0</v>
      </c>
      <c r="BR83" s="38" t="str">
        <f>IF(AND(BQ4=0,BQ83&gt;=0), "",BQ83/BQ4)</f>
        <v/>
      </c>
      <c r="BS83" s="43" t="str">
        <f>IF(AND(BQ124=0,BQ83&gt;=0),"",BQ83/BQ124)</f>
        <v/>
      </c>
      <c r="BT83" s="38" t="str">
        <f t="shared" si="44"/>
        <v/>
      </c>
      <c r="BU83" s="127">
        <f>SUM(BU84:BU92)+BU110+BU111</f>
        <v>2097.4067784742292</v>
      </c>
      <c r="BV83" s="38">
        <f>IF(AND(BU4=0,BU83&gt;=0), "",BU83/BU4)</f>
        <v>4.3011909380380631E-2</v>
      </c>
      <c r="BW83" s="43">
        <f>IF(AND(BU124=0,BU83&gt;=0),"",BU83/BU124)</f>
        <v>0.13945256735553349</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2097.4067784742292</v>
      </c>
      <c r="CF83" s="38">
        <f>IF(AND(CE4=0,CE83&gt;=0), "",CE83/CE4)</f>
        <v>4.3011909380380631E-2</v>
      </c>
      <c r="CG83" s="43">
        <f>IF(AND(CE124=0,CE83&gt;=0),"",CE83/CE124)</f>
        <v>0.13945256735553349</v>
      </c>
      <c r="CH83" s="126">
        <f>SUM(CH84:CH92)+CH110+CH111</f>
        <v>0</v>
      </c>
      <c r="CI83" s="38" t="str">
        <f>IF(AND(CH4=0,CH83&gt;=0), "",CH83/CH4)</f>
        <v/>
      </c>
      <c r="CJ83" s="43" t="str">
        <f>IF(AND(CH124=0,CH83&gt;=0),"",CH83/CH124)</f>
        <v/>
      </c>
      <c r="CK83" s="38" t="str">
        <f t="shared" si="46"/>
        <v/>
      </c>
      <c r="CL83" s="127">
        <f>SUM(CL84:CL92)+CL110+CL111</f>
        <v>2097.4067784742292</v>
      </c>
      <c r="CM83" s="38">
        <f>IF(AND(CL4=0,CL83&gt;=0), "",CL83/CL4)</f>
        <v>4.3011909380380631E-2</v>
      </c>
      <c r="CN83" s="43">
        <f>IF(AND(CL124=0,CL83&gt;=0),"",CL83/CL124)</f>
        <v>0.13945256735553349</v>
      </c>
      <c r="CO83" s="126">
        <f>SUM(CO84:CO92)+CO110+CO111</f>
        <v>0</v>
      </c>
      <c r="CP83" s="38" t="str">
        <f>IF(AND(CO4=0,CO83&gt;=0), "",CO83/CO4)</f>
        <v/>
      </c>
      <c r="CQ83" s="43" t="str">
        <f>IF(AND(CO124=0,CO83&gt;=0),"",CO83/CO124)</f>
        <v/>
      </c>
      <c r="CR83" s="38" t="str">
        <f t="shared" si="47"/>
        <v/>
      </c>
      <c r="CS83" s="127">
        <f>SUM(CS84:CS92)+CS110+CS111</f>
        <v>2097.4067784742292</v>
      </c>
      <c r="CT83" s="38">
        <f>IF(AND(CS4=0,CS83&gt;=0), "",CS83/CS4)</f>
        <v>4.3011909380380631E-2</v>
      </c>
      <c r="CU83" s="43">
        <f>IF(AND(CS124=0,CS83&gt;=0),"",CS83/CS124)</f>
        <v>0.13945256735553349</v>
      </c>
      <c r="CV83" s="128">
        <f>SUM(CV84:CV92)+CV110+CV111</f>
        <v>0</v>
      </c>
      <c r="CW83" s="38" t="str">
        <f>IF(AND(CV4=0,CV83&gt;=0), "",CV83/CV4)</f>
        <v/>
      </c>
      <c r="CX83" s="91">
        <f t="shared" si="48"/>
        <v>1</v>
      </c>
    </row>
    <row r="84" spans="1:102" hidden="1" outlineLevel="2" x14ac:dyDescent="0.3">
      <c r="A84" s="29" t="s">
        <v>76</v>
      </c>
      <c r="B84" s="129">
        <f>+'N EERR PIEDEM'!B140+'N EERR PIEDEM'!B141+'N EERR PIEDEM'!B142+'N EERR PIEDEM'!B143+'N EERR PIEDEM'!B144</f>
        <v>0</v>
      </c>
      <c r="C84" s="30" t="str">
        <f>IF(AND(B4=0,B84&gt;=0), "",B84/B4)</f>
        <v/>
      </c>
      <c r="D84" s="47" t="str">
        <f>IF(AND(B124=0,B84&gt;=0),"",B84/B124)</f>
        <v/>
      </c>
      <c r="E84" s="129">
        <f>+'N EERR PIEDEM'!C140+'N EERR PIEDEM'!C141+'N EERR PIEDEM'!C142+'N EERR PIEDEM'!C143+'N EERR PIEDEM'!C144</f>
        <v>0</v>
      </c>
      <c r="F84" s="30">
        <f>IF(AND(E4=0,E84&gt;=0), "",E84/E4)</f>
        <v>0</v>
      </c>
      <c r="G84" s="47">
        <f>IF(AND(E124=0,E84&gt;=0),"",E84/E124)</f>
        <v>0</v>
      </c>
      <c r="H84" s="129">
        <f>+'N EERR PIEDEM'!D140+'N EERR PIEDEM'!D141+'N EERR PIEDEM'!D142+'N EERR PIEDEM'!D143+'N EERR PIEDEM'!D144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PIEDEM'!E140+'N EERR PIEDEM'!E141+'N EERR PIEDEM'!E142+'N EERR PIEDEM'!E143+'N EERR PIEDEM'!E144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PIEDEM'!F140+'N EERR PIEDEM'!F141+'N EERR PIEDEM'!F142+'N EERR PIEDEM'!F143+'N EERR PIEDEM'!F144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PIEDEM'!G140+'N EERR PIEDEM'!G141+'N EERR PIEDEM'!G142+'N EERR PIEDEM'!G143+'N EERR PIEDEM'!G144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PIEDEM'!H140+'N EERR PIEDEM'!H141+'N EERR PIEDEM'!H142+'N EERR PIEDEM'!H143+'N EERR PIEDEM'!H144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PIEDEM'!I140+'N EERR PIEDEM'!I141+'N EERR PIEDEM'!I142+'N EERR PIEDEM'!I143+'N EERR PIEDEM'!I144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PIEDEM'!J140+'N EERR PIEDEM'!J141+'N EERR PIEDEM'!J142+'N EERR PIEDEM'!J143+'N EERR PIEDEM'!J144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PIEDEM'!K140+'N EERR PIEDEM'!K141+'N EERR PIEDEM'!K142+'N EERR PIEDEM'!K143+'N EERR PIEDEM'!K144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PIEDEM'!L140+'N EERR PIEDEM'!L141+'N EERR PIEDEM'!L142+'N EERR PIEDEM'!L143+'N EERR PIEDEM'!L144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PIEDEM'!M140+'N EERR PIEDEM'!M141+'N EERR PIEDEM'!M142+'N EERR PIEDEM'!M143+'N EERR PIEDEM'!M144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PIEDEM'!N140+'N EERR PIEDEM'!N141+'N EERR PIEDEM'!N142+'N EERR PIEDEM'!N143+'N EERR PIEDEM'!N144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PIEDEM'!B145</f>
        <v>0</v>
      </c>
      <c r="C85" s="30" t="str">
        <f>IF(AND(B4=0,B85&gt;=0), "",B85/B4)</f>
        <v/>
      </c>
      <c r="D85" s="47" t="str">
        <f>IF(AND(B124=0,B85&gt;=0),"",B85/B124)</f>
        <v/>
      </c>
      <c r="E85" s="129">
        <f>+'N EERR PIEDEM'!C145</f>
        <v>0</v>
      </c>
      <c r="F85" s="30">
        <f>IF(AND(E4=0,E85&gt;=0), "",E85/E4)</f>
        <v>0</v>
      </c>
      <c r="G85" s="47">
        <f>IF(AND(E124=0,E85&gt;=0),"",E85/E124)</f>
        <v>0</v>
      </c>
      <c r="H85" s="129">
        <f>+'N EERR PIEDEM'!D145</f>
        <v>0</v>
      </c>
      <c r="I85" s="30">
        <f>IF(AND(H4=0,H85&gt;=0), "",H85/H4)</f>
        <v>0</v>
      </c>
      <c r="J85" s="47">
        <f>IF(AND(H124=0,H85&gt;=0),"",H85/H124)</f>
        <v>0</v>
      </c>
      <c r="K85" s="30" t="str">
        <f t="shared" si="64"/>
        <v/>
      </c>
      <c r="L85" s="130">
        <f t="shared" si="65"/>
        <v>0</v>
      </c>
      <c r="M85" s="30">
        <f>IF(AND(L4=0,L85&gt;=0), "",L85/L4)</f>
        <v>0</v>
      </c>
      <c r="N85" s="47">
        <f>IF(AND(L124=0,L85&gt;=0),"",L85/L124)</f>
        <v>0</v>
      </c>
      <c r="O85" s="129">
        <f>+'N EERR PIEDEM'!E145</f>
        <v>0</v>
      </c>
      <c r="P85" s="30">
        <f>IF(AND(O4=0,O85&gt;=0), "",O85/O4)</f>
        <v>0</v>
      </c>
      <c r="Q85" s="47">
        <f>IF(AND(O124=0,O85&gt;=0),"",O85/O124)</f>
        <v>0</v>
      </c>
      <c r="R85" s="30" t="str">
        <f t="shared" si="66"/>
        <v/>
      </c>
      <c r="S85" s="130">
        <f t="shared" si="67"/>
        <v>0</v>
      </c>
      <c r="T85" s="30">
        <f>IF(AND(S4=0,S85&gt;=0), "",S85/S4)</f>
        <v>0</v>
      </c>
      <c r="U85" s="47">
        <f>IF(AND(S124=0,S85&gt;=0),"",S85/S124)</f>
        <v>0</v>
      </c>
      <c r="V85" s="131"/>
      <c r="W85" s="30" t="str">
        <f>IF(AND(V4=0,V85&gt;=0), "",V85/V4)</f>
        <v/>
      </c>
      <c r="X85" s="47" t="str">
        <f t="shared" si="21"/>
        <v/>
      </c>
      <c r="Y85" s="129">
        <f>+'N EERR PIEDEM'!F145</f>
        <v>0</v>
      </c>
      <c r="Z85" s="30">
        <f>IF(AND(Y4=0,Y85&gt;=0), "",Y85/Y4)</f>
        <v>0</v>
      </c>
      <c r="AA85" s="47">
        <f>IF(AND(Y124=0,Y85&gt;=0),"",Y85/Y124)</f>
        <v>0</v>
      </c>
      <c r="AB85" s="30" t="str">
        <f t="shared" si="22"/>
        <v/>
      </c>
      <c r="AC85" s="130">
        <f t="shared" si="68"/>
        <v>0</v>
      </c>
      <c r="AD85" s="30">
        <f>IF(AND(AC4=0,AC85&gt;=0), "",AC85/AC4)</f>
        <v>0</v>
      </c>
      <c r="AE85" s="47">
        <f>IF(AND(AC124=0,AC85&gt;=0),"",AC85/AC124)</f>
        <v>0</v>
      </c>
      <c r="AF85" s="129">
        <f>+'N EERR PIEDEM'!G145</f>
        <v>0</v>
      </c>
      <c r="AG85" s="30">
        <f>IF(AND(AF4=0,AF85&gt;=0), "",AF85/AF4)</f>
        <v>0</v>
      </c>
      <c r="AH85" s="47">
        <f>IF(AND(AF124=0,AF85&gt;=0),"",AF85/AF124)</f>
        <v>0</v>
      </c>
      <c r="AI85" s="30" t="str">
        <f t="shared" si="41"/>
        <v/>
      </c>
      <c r="AJ85" s="130">
        <f t="shared" si="62"/>
        <v>0</v>
      </c>
      <c r="AK85" s="30">
        <f>IF(AND(AJ4=0,AJ85&gt;=0), "",AJ85/AJ4)</f>
        <v>0</v>
      </c>
      <c r="AL85" s="47">
        <f>IF(AND(AJ124=0,AJ85&gt;=0),"",AJ85/AJ124)</f>
        <v>0</v>
      </c>
      <c r="AM85" s="129">
        <f>+'N EERR PIEDEM'!H145</f>
        <v>0</v>
      </c>
      <c r="AN85" s="30">
        <f>IF(AND(AM4=0,AM85&gt;=0), "",AM85/AM4)</f>
        <v>0</v>
      </c>
      <c r="AO85" s="47">
        <f>IF(AND(AM124=0,AM85&gt;=0),"",AM85/AM124)</f>
        <v>0</v>
      </c>
      <c r="AP85" s="30" t="str">
        <f t="shared" si="42"/>
        <v/>
      </c>
      <c r="AQ85" s="130">
        <f t="shared" si="63"/>
        <v>0</v>
      </c>
      <c r="AR85" s="30">
        <f>IF(AND(AQ4=0,AQ85&gt;=0), "",AQ85/AQ4)</f>
        <v>0</v>
      </c>
      <c r="AS85" s="47">
        <f>IF(AND(AQ124=0,AQ85&gt;=0),"",AQ85/AQ124)</f>
        <v>0</v>
      </c>
      <c r="AT85" s="131">
        <f t="shared" si="69"/>
        <v>0</v>
      </c>
      <c r="AU85" s="30" t="str">
        <f>IF(AND(AT4=0,AT85&gt;=0), "",AT85/AT4)</f>
        <v/>
      </c>
      <c r="AV85" s="47" t="str">
        <f t="shared" si="23"/>
        <v/>
      </c>
      <c r="AW85" s="131">
        <f t="shared" si="40"/>
        <v>0</v>
      </c>
      <c r="AX85" s="30">
        <f>IF(AND(AW4=0,AW85&gt;=0), "",AW85/AW4)</f>
        <v>0</v>
      </c>
      <c r="AY85" s="47">
        <f>IF(AND(AW124=0,AW85&gt;=0),"",AW85/AW124)</f>
        <v>0</v>
      </c>
      <c r="AZ85" s="131">
        <f t="shared" si="70"/>
        <v>0</v>
      </c>
      <c r="BA85" s="30" t="str">
        <f>IF(AND(AZ4=0,AZ85&gt;=0), "",AZ85/AZ4)</f>
        <v/>
      </c>
      <c r="BB85" s="47" t="str">
        <f t="shared" si="24"/>
        <v/>
      </c>
      <c r="BC85" s="129">
        <f>+'N EERR PIEDEM'!I145</f>
        <v>0</v>
      </c>
      <c r="BD85" s="30" t="str">
        <f>IF(AND(BC4=0,BC85&gt;=0), "",BC85/BC4)</f>
        <v/>
      </c>
      <c r="BE85" s="47" t="str">
        <f>IF(AND(BC124=0,BC85&gt;=0),"",BC85/BC124)</f>
        <v/>
      </c>
      <c r="BF85" s="30" t="str">
        <f t="shared" si="25"/>
        <v/>
      </c>
      <c r="BG85" s="130">
        <f t="shared" si="71"/>
        <v>0</v>
      </c>
      <c r="BH85" s="30">
        <f>IF(AND(BG4=0,BG85&gt;=0), "",BG85/BG4)</f>
        <v>0</v>
      </c>
      <c r="BI85" s="47">
        <f>IF(AND(BG124=0,BG85&gt;=0),"",BG85/BG124)</f>
        <v>0</v>
      </c>
      <c r="BJ85" s="129">
        <f>+'N EERR PIEDEM'!J145</f>
        <v>0</v>
      </c>
      <c r="BK85" s="30" t="str">
        <f>IF(AND(BJ4=0,BJ85&gt;=0), "",BJ85/BJ4)</f>
        <v/>
      </c>
      <c r="BL85" s="47" t="str">
        <f>IF(AND(BJ124=0,BJ85&gt;=0),"",BJ85/BJ124)</f>
        <v/>
      </c>
      <c r="BM85" s="30" t="str">
        <f t="shared" si="43"/>
        <v/>
      </c>
      <c r="BN85" s="130">
        <f t="shared" si="72"/>
        <v>0</v>
      </c>
      <c r="BO85" s="30">
        <f>IF(AND(BN4=0,BN85&gt;=0), "",BN85/BN4)</f>
        <v>0</v>
      </c>
      <c r="BP85" s="47">
        <f>IF(AND(BN124=0,BN85&gt;=0),"",BN85/BN124)</f>
        <v>0</v>
      </c>
      <c r="BQ85" s="129">
        <f>+'N EERR PIEDEM'!K145</f>
        <v>0</v>
      </c>
      <c r="BR85" s="30" t="str">
        <f>IF(AND(BQ4=0,BQ85&gt;=0), "",BQ85/BQ4)</f>
        <v/>
      </c>
      <c r="BS85" s="47" t="str">
        <f>IF(AND(BQ124=0,BQ85&gt;=0),"",BQ85/BQ124)</f>
        <v/>
      </c>
      <c r="BT85" s="30" t="str">
        <f t="shared" si="44"/>
        <v/>
      </c>
      <c r="BU85" s="130">
        <f t="shared" si="73"/>
        <v>0</v>
      </c>
      <c r="BV85" s="30">
        <f>IF(AND(BU4=0,BU85&gt;=0), "",BU85/BU4)</f>
        <v>0</v>
      </c>
      <c r="BW85" s="47">
        <f>IF(AND(BU124=0,BU85&gt;=0),"",BU85/BU124)</f>
        <v>0</v>
      </c>
      <c r="BX85" s="131">
        <f t="shared" si="74"/>
        <v>0</v>
      </c>
      <c r="BY85" s="30" t="str">
        <f>IF(AND(BX4=0,BX85&gt;=0), "",BX85/BX4)</f>
        <v/>
      </c>
      <c r="BZ85" s="47" t="str">
        <f t="shared" si="45"/>
        <v/>
      </c>
      <c r="CA85" s="129">
        <f>+'N EERR PIEDEM'!L145</f>
        <v>0</v>
      </c>
      <c r="CB85" s="30" t="str">
        <f>IF(AND(CA4=0,CA85&gt;=0), "",CA85/CA4)</f>
        <v/>
      </c>
      <c r="CC85" s="47" t="str">
        <f>IF(AND(CA124=0,CA85&gt;=0),"",CA85/CA124)</f>
        <v/>
      </c>
      <c r="CD85" s="30" t="str">
        <f t="shared" si="26"/>
        <v/>
      </c>
      <c r="CE85" s="130">
        <f t="shared" si="75"/>
        <v>0</v>
      </c>
      <c r="CF85" s="30">
        <f>IF(AND(CE4=0,CE85&gt;=0), "",CE85/CE4)</f>
        <v>0</v>
      </c>
      <c r="CG85" s="47">
        <f>IF(AND(CE124=0,CE85&gt;=0),"",CE85/CE124)</f>
        <v>0</v>
      </c>
      <c r="CH85" s="129">
        <f>+'N EERR PIEDEM'!M145</f>
        <v>0</v>
      </c>
      <c r="CI85" s="30" t="str">
        <f>IF(AND(CH4=0,CH85&gt;=0), "",CH85/CH4)</f>
        <v/>
      </c>
      <c r="CJ85" s="47" t="str">
        <f>IF(AND(CH124=0,CH85&gt;=0),"",CH85/CH124)</f>
        <v/>
      </c>
      <c r="CK85" s="30" t="str">
        <f t="shared" si="46"/>
        <v/>
      </c>
      <c r="CL85" s="130">
        <f t="shared" si="76"/>
        <v>0</v>
      </c>
      <c r="CM85" s="30">
        <f>IF(AND(CL4=0,CL85&gt;=0), "",CL85/CL4)</f>
        <v>0</v>
      </c>
      <c r="CN85" s="47">
        <f>IF(AND(CL124=0,CL85&gt;=0),"",CL85/CL124)</f>
        <v>0</v>
      </c>
      <c r="CO85" s="129">
        <f>+'N EERR PIEDEM'!N145</f>
        <v>0</v>
      </c>
      <c r="CP85" s="30" t="str">
        <f>IF(AND(CO4=0,CO85&gt;=0), "",CO85/CO4)</f>
        <v/>
      </c>
      <c r="CQ85" s="47" t="str">
        <f>IF(AND(CO124=0,CO85&gt;=0),"",CO85/CO124)</f>
        <v/>
      </c>
      <c r="CR85" s="30" t="str">
        <f t="shared" si="47"/>
        <v/>
      </c>
      <c r="CS85" s="130">
        <f t="shared" si="77"/>
        <v>0</v>
      </c>
      <c r="CT85" s="30">
        <f>IF(AND(CS4=0,CS85&gt;=0), "",CS85/CS4)</f>
        <v>0</v>
      </c>
      <c r="CU85" s="47">
        <f>IF(AND(CS124=0,CS85&gt;=0),"",CS85/CS124)</f>
        <v>0</v>
      </c>
      <c r="CV85" s="131">
        <f t="shared" si="78"/>
        <v>0</v>
      </c>
      <c r="CW85" s="30" t="str">
        <f>IF(AND(CV4=0,CV85&gt;=0), "",CV85/CV4)</f>
        <v/>
      </c>
      <c r="CX85" s="47" t="str">
        <f t="shared" si="48"/>
        <v/>
      </c>
    </row>
    <row r="86" spans="1:102" hidden="1" outlineLevel="2" x14ac:dyDescent="0.3">
      <c r="A86" s="29" t="s">
        <v>1</v>
      </c>
      <c r="B86" s="129">
        <f>+'N EERR PIEDEM'!B146+'N EERR PIEDEM'!B147+'N EERR PIEDEM'!B148+'N EERR PIEDEM'!B149+'N EERR PIEDEM'!B150+'N EERR PIEDEM'!B151+'N EERR PIEDEM'!B152+'N EERR PIEDEM'!B153</f>
        <v>0</v>
      </c>
      <c r="C86" s="30" t="str">
        <f>IF(AND(B4=0,B86&gt;=0), "",B86/B4)</f>
        <v/>
      </c>
      <c r="D86" s="47" t="str">
        <f>IF(AND(B124=0,B86&gt;=0),"",B86/B124)</f>
        <v/>
      </c>
      <c r="E86" s="129">
        <f>+'N EERR PIEDEM'!C146+'N EERR PIEDEM'!C147+'N EERR PIEDEM'!C148+'N EERR PIEDEM'!C149+'N EERR PIEDEM'!C150+'N EERR PIEDEM'!C151+'N EERR PIEDEM'!C152+'N EERR PIEDEM'!C153</f>
        <v>0</v>
      </c>
      <c r="F86" s="30">
        <f>IF(AND(E4=0,E86&gt;=0), "",E86/E4)</f>
        <v>0</v>
      </c>
      <c r="G86" s="47">
        <f>IF(AND(E124=0,E86&gt;=0),"",E86/E124)</f>
        <v>0</v>
      </c>
      <c r="H86" s="129">
        <f>+'N EERR PIEDEM'!D146+'N EERR PIEDEM'!D147+'N EERR PIEDEM'!D148+'N EERR PIEDEM'!D149+'N EERR PIEDEM'!D150+'N EERR PIEDEM'!D151+'N EERR PIEDEM'!D152+'N EERR PIEDEM'!D153</f>
        <v>0</v>
      </c>
      <c r="I86" s="30">
        <f>IF(AND(H4=0,H86&gt;=0), "",H86/H4)</f>
        <v>0</v>
      </c>
      <c r="J86" s="47">
        <f>IF(AND(H124=0,H86&gt;=0),"",H86/H124)</f>
        <v>0</v>
      </c>
      <c r="K86" s="30" t="str">
        <f t="shared" si="64"/>
        <v/>
      </c>
      <c r="L86" s="130">
        <f t="shared" si="65"/>
        <v>0</v>
      </c>
      <c r="M86" s="30">
        <f>IF(AND(L4=0,L86&gt;=0), "",L86/L4)</f>
        <v>0</v>
      </c>
      <c r="N86" s="47">
        <f>IF(AND(L124=0,L86&gt;=0),"",L86/L124)</f>
        <v>0</v>
      </c>
      <c r="O86" s="129">
        <f>+'N EERR PIEDEM'!E146+'N EERR PIEDEM'!E147+'N EERR PIEDEM'!E148+'N EERR PIEDEM'!E149+'N EERR PIEDEM'!E150+'N EERR PIEDEM'!E151+'N EERR PIEDEM'!E152+'N EERR PIEDEM'!E153</f>
        <v>43.639380387888544</v>
      </c>
      <c r="P86" s="30">
        <f>IF(AND(O4=0,O86&gt;=0), "",O86/O4)</f>
        <v>5.7232890688934286E-3</v>
      </c>
      <c r="Q86" s="47">
        <f>IF(AND(O124=0,O86&gt;=0),"",O86/O124)</f>
        <v>1.6806317745434882E-2</v>
      </c>
      <c r="R86" s="30">
        <f t="shared" si="66"/>
        <v>1</v>
      </c>
      <c r="S86" s="130">
        <f t="shared" si="67"/>
        <v>43.639380387888544</v>
      </c>
      <c r="T86" s="30">
        <f>IF(AND(S4=0,S86&gt;=0), "",S86/S4)</f>
        <v>1.9974831572950277E-3</v>
      </c>
      <c r="U86" s="47">
        <f>IF(AND(S124=0,S86&gt;=0),"",S86/S124)</f>
        <v>6.3351734385096795E-3</v>
      </c>
      <c r="V86" s="131"/>
      <c r="W86" s="30" t="str">
        <f>IF(AND(V4=0,V86&gt;=0), "",V86/V4)</f>
        <v/>
      </c>
      <c r="X86" s="47">
        <f t="shared" si="21"/>
        <v>1</v>
      </c>
      <c r="Y86" s="129">
        <f>+'N EERR PIEDEM'!F146+'N EERR PIEDEM'!F147+'N EERR PIEDEM'!F148+'N EERR PIEDEM'!F149+'N EERR PIEDEM'!F150+'N EERR PIEDEM'!F151+'N EERR PIEDEM'!F152+'N EERR PIEDEM'!F153</f>
        <v>0</v>
      </c>
      <c r="Z86" s="30">
        <f>IF(AND(Y4=0,Y86&gt;=0), "",Y86/Y4)</f>
        <v>0</v>
      </c>
      <c r="AA86" s="47">
        <f>IF(AND(Y124=0,Y86&gt;=0),"",Y86/Y124)</f>
        <v>0</v>
      </c>
      <c r="AB86" s="30">
        <f t="shared" si="22"/>
        <v>-1</v>
      </c>
      <c r="AC86" s="130">
        <f t="shared" si="68"/>
        <v>43.639380387888544</v>
      </c>
      <c r="AD86" s="30">
        <f>IF(AND(AC4=0,AC86&gt;=0), "",AC86/AC4)</f>
        <v>1.4889698056558289E-3</v>
      </c>
      <c r="AE86" s="47">
        <f>IF(AND(AC124=0,AC86&gt;=0),"",AC86/AC124)</f>
        <v>4.5646683699852629E-3</v>
      </c>
      <c r="AF86" s="129">
        <f>+'N EERR PIEDEM'!G146+'N EERR PIEDEM'!G147+'N EERR PIEDEM'!G148+'N EERR PIEDEM'!G149+'N EERR PIEDEM'!G150+'N EERR PIEDEM'!G151+'N EERR PIEDEM'!G152+'N EERR PIEDEM'!G153</f>
        <v>0</v>
      </c>
      <c r="AG86" s="30">
        <f>IF(AND(AF4=0,AF86&gt;=0), "",AF86/AF4)</f>
        <v>0</v>
      </c>
      <c r="AH86" s="47">
        <f>IF(AND(AF124=0,AF86&gt;=0),"",AF86/AF124)</f>
        <v>0</v>
      </c>
      <c r="AI86" s="30" t="str">
        <f t="shared" si="41"/>
        <v/>
      </c>
      <c r="AJ86" s="130">
        <f t="shared" si="62"/>
        <v>43.639380387888544</v>
      </c>
      <c r="AK86" s="30">
        <f>IF(AND(AJ4=0,AJ86&gt;=0), "",AJ86/AJ4)</f>
        <v>1.1404686977039659E-3</v>
      </c>
      <c r="AL86" s="47">
        <f>IF(AND(AJ124=0,AJ86&gt;=0),"",AJ86/AJ124)</f>
        <v>3.5942735267919428E-3</v>
      </c>
      <c r="AM86" s="129">
        <f>+'N EERR PIEDEM'!H146+'N EERR PIEDEM'!H147+'N EERR PIEDEM'!H148+'N EERR PIEDEM'!H149+'N EERR PIEDEM'!H150+'N EERR PIEDEM'!H151+'N EERR PIEDEM'!H152+'N EERR PIEDEM'!H153</f>
        <v>0</v>
      </c>
      <c r="AN86" s="30">
        <f>IF(AND(AM4=0,AM86&gt;=0), "",AM86/AM4)</f>
        <v>0</v>
      </c>
      <c r="AO86" s="47">
        <f>IF(AND(AM124=0,AM86&gt;=0),"",AM86/AM124)</f>
        <v>0</v>
      </c>
      <c r="AP86" s="30" t="str">
        <f t="shared" si="42"/>
        <v/>
      </c>
      <c r="AQ86" s="130">
        <f t="shared" si="63"/>
        <v>43.639380387888544</v>
      </c>
      <c r="AR86" s="30">
        <f>IF(AND(AQ4=0,AQ86&gt;=0), "",AQ86/AQ4)</f>
        <v>8.9492085842559634E-4</v>
      </c>
      <c r="AS86" s="47">
        <f>IF(AND(AQ124=0,AQ86&gt;=0),"",AQ86/AQ124)</f>
        <v>2.9014989821491838E-3</v>
      </c>
      <c r="AT86" s="131">
        <f t="shared" si="69"/>
        <v>0</v>
      </c>
      <c r="AU86" s="30" t="str">
        <f>IF(AND(AT4=0,AT86&gt;=0), "",AT86/AT4)</f>
        <v/>
      </c>
      <c r="AV86" s="47">
        <f t="shared" si="23"/>
        <v>1</v>
      </c>
      <c r="AW86" s="131">
        <f t="shared" si="40"/>
        <v>7.2732300646480903</v>
      </c>
      <c r="AX86" s="30">
        <f>IF(AND(AW4=0,AW86&gt;=0), "",AW86/AW4)</f>
        <v>8.9492085842559623E-4</v>
      </c>
      <c r="AY86" s="47">
        <f>IF(AND(AW124=0,AW86&gt;=0),"",AW86/AW124)</f>
        <v>2.9014989821491842E-3</v>
      </c>
      <c r="AZ86" s="131">
        <f t="shared" si="70"/>
        <v>0</v>
      </c>
      <c r="BA86" s="30" t="str">
        <f>IF(AND(AZ4=0,AZ86&gt;=0), "",AZ86/AZ4)</f>
        <v/>
      </c>
      <c r="BB86" s="47">
        <f t="shared" si="24"/>
        <v>1</v>
      </c>
      <c r="BC86" s="129">
        <f>+'N EERR PIEDEM'!I146+'N EERR PIEDEM'!I147+'N EERR PIEDEM'!I148+'N EERR PIEDEM'!I149+'N EERR PIEDEM'!I150+'N EERR PIEDEM'!I151+'N EERR PIEDEM'!I152+'N EERR PIEDEM'!I153</f>
        <v>0</v>
      </c>
      <c r="BD86" s="30" t="str">
        <f>IF(AND(BC4=0,BC86&gt;=0), "",BC86/BC4)</f>
        <v/>
      </c>
      <c r="BE86" s="47" t="str">
        <f>IF(AND(BC124=0,BC86&gt;=0),"",BC86/BC124)</f>
        <v/>
      </c>
      <c r="BF86" s="30" t="str">
        <f t="shared" si="25"/>
        <v/>
      </c>
      <c r="BG86" s="130">
        <f t="shared" si="71"/>
        <v>43.639380387888544</v>
      </c>
      <c r="BH86" s="30">
        <f>IF(AND(BG4=0,BG86&gt;=0), "",BG86/BG4)</f>
        <v>8.9492085842559634E-4</v>
      </c>
      <c r="BI86" s="47">
        <f>IF(AND(BG124=0,BG86&gt;=0),"",BG86/BG124)</f>
        <v>2.9014989821491838E-3</v>
      </c>
      <c r="BJ86" s="129">
        <f>+'N EERR PIEDEM'!J146+'N EERR PIEDEM'!J147+'N EERR PIEDEM'!J148+'N EERR PIEDEM'!J149+'N EERR PIEDEM'!J150+'N EERR PIEDEM'!J151+'N EERR PIEDEM'!J152+'N EERR PIEDEM'!J153</f>
        <v>0</v>
      </c>
      <c r="BK86" s="30" t="str">
        <f>IF(AND(BJ4=0,BJ86&gt;=0), "",BJ86/BJ4)</f>
        <v/>
      </c>
      <c r="BL86" s="47" t="str">
        <f>IF(AND(BJ124=0,BJ86&gt;=0),"",BJ86/BJ124)</f>
        <v/>
      </c>
      <c r="BM86" s="30" t="str">
        <f t="shared" si="43"/>
        <v/>
      </c>
      <c r="BN86" s="130">
        <f t="shared" si="72"/>
        <v>43.639380387888544</v>
      </c>
      <c r="BO86" s="30">
        <f>IF(AND(BN4=0,BN86&gt;=0), "",BN86/BN4)</f>
        <v>8.9492085842559634E-4</v>
      </c>
      <c r="BP86" s="47">
        <f>IF(AND(BN124=0,BN86&gt;=0),"",BN86/BN124)</f>
        <v>2.9014989821491838E-3</v>
      </c>
      <c r="BQ86" s="129">
        <f>+'N EERR PIEDEM'!K146+'N EERR PIEDEM'!K147+'N EERR PIEDEM'!K148+'N EERR PIEDEM'!K149+'N EERR PIEDEM'!K150+'N EERR PIEDEM'!K151+'N EERR PIEDEM'!K152+'N EERR PIEDEM'!K153</f>
        <v>0</v>
      </c>
      <c r="BR86" s="30" t="str">
        <f>IF(AND(BQ4=0,BQ86&gt;=0), "",BQ86/BQ4)</f>
        <v/>
      </c>
      <c r="BS86" s="47" t="str">
        <f>IF(AND(BQ124=0,BQ86&gt;=0),"",BQ86/BQ124)</f>
        <v/>
      </c>
      <c r="BT86" s="30" t="str">
        <f t="shared" si="44"/>
        <v/>
      </c>
      <c r="BU86" s="130">
        <f t="shared" si="73"/>
        <v>43.639380387888544</v>
      </c>
      <c r="BV86" s="30">
        <f>IF(AND(BU4=0,BU86&gt;=0), "",BU86/BU4)</f>
        <v>8.9492085842559634E-4</v>
      </c>
      <c r="BW86" s="47">
        <f>IF(AND(BU124=0,BU86&gt;=0),"",BU86/BU124)</f>
        <v>2.9014989821491838E-3</v>
      </c>
      <c r="BX86" s="131">
        <f t="shared" si="74"/>
        <v>0</v>
      </c>
      <c r="BY86" s="30" t="str">
        <f>IF(AND(BX4=0,BX86&gt;=0), "",BX86/BX4)</f>
        <v/>
      </c>
      <c r="BZ86" s="47">
        <f t="shared" si="45"/>
        <v>1</v>
      </c>
      <c r="CA86" s="129">
        <f>+'N EERR PIEDEM'!L146+'N EERR PIEDEM'!L147+'N EERR PIEDEM'!L148+'N EERR PIEDEM'!L149+'N EERR PIEDEM'!L150+'N EERR PIEDEM'!L151+'N EERR PIEDEM'!L152+'N EERR PIEDEM'!L153</f>
        <v>0</v>
      </c>
      <c r="CB86" s="30" t="str">
        <f>IF(AND(CA4=0,CA86&gt;=0), "",CA86/CA4)</f>
        <v/>
      </c>
      <c r="CC86" s="47" t="str">
        <f>IF(AND(CA124=0,CA86&gt;=0),"",CA86/CA124)</f>
        <v/>
      </c>
      <c r="CD86" s="30" t="str">
        <f t="shared" si="26"/>
        <v/>
      </c>
      <c r="CE86" s="130">
        <f t="shared" si="75"/>
        <v>43.639380387888544</v>
      </c>
      <c r="CF86" s="30">
        <f>IF(AND(CE4=0,CE86&gt;=0), "",CE86/CE4)</f>
        <v>8.9492085842559634E-4</v>
      </c>
      <c r="CG86" s="47">
        <f>IF(AND(CE124=0,CE86&gt;=0),"",CE86/CE124)</f>
        <v>2.9014989821491838E-3</v>
      </c>
      <c r="CH86" s="129">
        <f>+'N EERR PIEDEM'!M146+'N EERR PIEDEM'!M147+'N EERR PIEDEM'!M148+'N EERR PIEDEM'!M149+'N EERR PIEDEM'!M150+'N EERR PIEDEM'!M151+'N EERR PIEDEM'!M152+'N EERR PIEDEM'!M153</f>
        <v>0</v>
      </c>
      <c r="CI86" s="30" t="str">
        <f>IF(AND(CH4=0,CH86&gt;=0), "",CH86/CH4)</f>
        <v/>
      </c>
      <c r="CJ86" s="47" t="str">
        <f>IF(AND(CH124=0,CH86&gt;=0),"",CH86/CH124)</f>
        <v/>
      </c>
      <c r="CK86" s="30" t="str">
        <f t="shared" si="46"/>
        <v/>
      </c>
      <c r="CL86" s="130">
        <f t="shared" si="76"/>
        <v>43.639380387888544</v>
      </c>
      <c r="CM86" s="30">
        <f>IF(AND(CL4=0,CL86&gt;=0), "",CL86/CL4)</f>
        <v>8.9492085842559634E-4</v>
      </c>
      <c r="CN86" s="47">
        <f>IF(AND(CL124=0,CL86&gt;=0),"",CL86/CL124)</f>
        <v>2.9014989821491838E-3</v>
      </c>
      <c r="CO86" s="129">
        <f>+'N EERR PIEDEM'!N146+'N EERR PIEDEM'!N147+'N EERR PIEDEM'!N148+'N EERR PIEDEM'!N149+'N EERR PIEDEM'!N150+'N EERR PIEDEM'!N151+'N EERR PIEDEM'!N152+'N EERR PIEDEM'!N153</f>
        <v>0</v>
      </c>
      <c r="CP86" s="30" t="str">
        <f>IF(AND(CO4=0,CO86&gt;=0), "",CO86/CO4)</f>
        <v/>
      </c>
      <c r="CQ86" s="47" t="str">
        <f>IF(AND(CO124=0,CO86&gt;=0),"",CO86/CO124)</f>
        <v/>
      </c>
      <c r="CR86" s="30" t="str">
        <f t="shared" si="47"/>
        <v/>
      </c>
      <c r="CS86" s="130">
        <f t="shared" si="77"/>
        <v>43.639380387888544</v>
      </c>
      <c r="CT86" s="30">
        <f>IF(AND(CS4=0,CS86&gt;=0), "",CS86/CS4)</f>
        <v>8.9492085842559634E-4</v>
      </c>
      <c r="CU86" s="47">
        <f>IF(AND(CS124=0,CS86&gt;=0),"",CS86/CS124)</f>
        <v>2.9014989821491838E-3</v>
      </c>
      <c r="CV86" s="131">
        <f t="shared" si="78"/>
        <v>0</v>
      </c>
      <c r="CW86" s="30" t="str">
        <f>IF(AND(CV4=0,CV86&gt;=0), "",CV86/CV4)</f>
        <v/>
      </c>
      <c r="CX86" s="47">
        <f t="shared" si="48"/>
        <v>1</v>
      </c>
    </row>
    <row r="87" spans="1:102" hidden="1" outlineLevel="2" x14ac:dyDescent="0.3">
      <c r="A87" s="29" t="s">
        <v>78</v>
      </c>
      <c r="B87" s="129">
        <f>+'N EERR PIEDEM'!B157+'N EERR PIEDEM'!B158</f>
        <v>0</v>
      </c>
      <c r="C87" s="30" t="str">
        <f>IF(AND(B4=0,B87&gt;=0), "",B87/B4)</f>
        <v/>
      </c>
      <c r="D87" s="47" t="str">
        <f>IF(AND(B124=0,B87&gt;=0),"",B87/B124)</f>
        <v/>
      </c>
      <c r="E87" s="129">
        <f>+'N EERR PIEDEM'!C157+'N EERR PIEDEM'!C158</f>
        <v>0</v>
      </c>
      <c r="F87" s="30">
        <f>IF(AND(E4=0,E87&gt;=0), "",E87/E4)</f>
        <v>0</v>
      </c>
      <c r="G87" s="47">
        <f>IF(AND(E124=0,E87&gt;=0),"",E87/E124)</f>
        <v>0</v>
      </c>
      <c r="H87" s="129">
        <f>+'N EERR PIEDEM'!D157+'N EERR PIEDEM'!D158</f>
        <v>0</v>
      </c>
      <c r="I87" s="30">
        <f>IF(AND(H4=0,H87&gt;=0), "",H87/H4)</f>
        <v>0</v>
      </c>
      <c r="J87" s="47">
        <f>IF(AND(H124=0,H87&gt;=0),"",H87/H124)</f>
        <v>0</v>
      </c>
      <c r="K87" s="30" t="str">
        <f t="shared" si="64"/>
        <v/>
      </c>
      <c r="L87" s="130">
        <f t="shared" si="65"/>
        <v>0</v>
      </c>
      <c r="M87" s="30">
        <f>IF(AND(L4=0,L87&gt;=0), "",L87/L4)</f>
        <v>0</v>
      </c>
      <c r="N87" s="47">
        <f>IF(AND(L124=0,L87&gt;=0),"",L87/L124)</f>
        <v>0</v>
      </c>
      <c r="O87" s="129">
        <f>+'N EERR PIEDEM'!E157+'N EERR PIEDEM'!E158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PIEDEM'!F157+'N EERR PIEDEM'!F158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PIEDEM'!G157+'N EERR PIEDEM'!G158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PIEDEM'!H157+'N EERR PIEDEM'!H158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PIEDEM'!I157+'N EERR PIEDEM'!I158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PIEDEM'!J157+'N EERR PIEDEM'!J158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PIEDEM'!K157+'N EERR PIEDEM'!K158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PIEDEM'!L157+'N EERR PIEDEM'!L158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PIEDEM'!M157+'N EERR PIEDEM'!M158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PIEDEM'!N157+'N EERR PIEDEM'!N158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PIEDEM'!B159</f>
        <v>0</v>
      </c>
      <c r="C88" s="30" t="str">
        <f>IF(AND(B4=0,B88&gt;=0), "",B88/B4)</f>
        <v/>
      </c>
      <c r="D88" s="47" t="str">
        <f>IF(AND(B124=0,B88&gt;=0),"",B88/B124)</f>
        <v/>
      </c>
      <c r="E88" s="129">
        <f>+'N EERR PIEDEM'!C159</f>
        <v>0</v>
      </c>
      <c r="F88" s="30">
        <f>IF(AND(E4=0,E88&gt;=0), "",E88/E4)</f>
        <v>0</v>
      </c>
      <c r="G88" s="47">
        <f>IF(AND(E124=0,E88&gt;=0),"",E88/E124)</f>
        <v>0</v>
      </c>
      <c r="H88" s="129">
        <f>+'N EERR PIEDEM'!D159</f>
        <v>0</v>
      </c>
      <c r="I88" s="30">
        <f>IF(AND(H4=0,H88&gt;=0), "",H88/H4)</f>
        <v>0</v>
      </c>
      <c r="J88" s="47">
        <f>IF(AND(H124=0,H88&gt;=0),"",H88/H124)</f>
        <v>0</v>
      </c>
      <c r="K88" s="30" t="str">
        <f t="shared" si="64"/>
        <v/>
      </c>
      <c r="L88" s="130">
        <f t="shared" si="65"/>
        <v>0</v>
      </c>
      <c r="M88" s="30">
        <f>IF(AND(L4=0,L88&gt;=0), "",L88/L4)</f>
        <v>0</v>
      </c>
      <c r="N88" s="47">
        <f>IF(AND(L124=0,L88&gt;=0),"",L88/L124)</f>
        <v>0</v>
      </c>
      <c r="O88" s="129">
        <f>+'N EERR PIEDEM'!E159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PIEDEM'!F159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PIEDEM'!G159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PIEDEM'!H159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PIEDEM'!I159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PIEDEM'!J159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PIEDEM'!K159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PIEDEM'!L159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PIEDEM'!M159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PIEDEM'!N159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PIEDEM'!B160</f>
        <v>0</v>
      </c>
      <c r="C89" s="30" t="str">
        <f>IF(AND(B4=0,B89&gt;=0), "",B89/B4)</f>
        <v/>
      </c>
      <c r="D89" s="47" t="str">
        <f>IF(AND(B124=0,B89&gt;=0),"",B89/B124)</f>
        <v/>
      </c>
      <c r="E89" s="129">
        <f>+'N EERR PIEDEM'!C160</f>
        <v>0</v>
      </c>
      <c r="F89" s="30">
        <f>IF(AND(E4=0,E89&gt;=0), "",E89/E4)</f>
        <v>0</v>
      </c>
      <c r="G89" s="47">
        <f>IF(AND(E124=0,E89&gt;=0),"",E89/E124)</f>
        <v>0</v>
      </c>
      <c r="H89" s="129">
        <f>+'N EERR PIEDEM'!D160</f>
        <v>0</v>
      </c>
      <c r="I89" s="30">
        <f>IF(AND(H4=0,H89&gt;=0), "",H89/H4)</f>
        <v>0</v>
      </c>
      <c r="J89" s="47">
        <f>IF(AND(H124=0,H89&gt;=0),"",H89/H124)</f>
        <v>0</v>
      </c>
      <c r="K89" s="30" t="str">
        <f t="shared" si="64"/>
        <v/>
      </c>
      <c r="L89" s="130">
        <f t="shared" si="65"/>
        <v>0</v>
      </c>
      <c r="M89" s="30">
        <f>IF(AND(L4=0,L89&gt;=0), "",L89/L4)</f>
        <v>0</v>
      </c>
      <c r="N89" s="47">
        <f>IF(AND(L124=0,L89&gt;=0),"",L89/L124)</f>
        <v>0</v>
      </c>
      <c r="O89" s="129">
        <f>+'N EERR PIEDEM'!E160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PIEDEM'!F160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PIEDEM'!G160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PIEDEM'!H160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PIEDEM'!I160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PIEDEM'!J160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PIEDEM'!K160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PIEDEM'!L160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PIEDEM'!M160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PIEDEM'!N160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PIEDEM'!B161</f>
        <v>0</v>
      </c>
      <c r="C90" s="30" t="str">
        <f>IF(AND(B4=0,B90&gt;=0), "",B90/B4)</f>
        <v/>
      </c>
      <c r="D90" s="47" t="str">
        <f>IF(AND(B124=0,B90&gt;=0),"",B90/B124)</f>
        <v/>
      </c>
      <c r="E90" s="129">
        <f>+'N EERR PIEDEM'!C161</f>
        <v>0</v>
      </c>
      <c r="F90" s="30">
        <f>IF(AND(E4=0,E90&gt;=0), "",E90/E4)</f>
        <v>0</v>
      </c>
      <c r="G90" s="47">
        <f>IF(AND(E124=0,E90&gt;=0),"",E90/E124)</f>
        <v>0</v>
      </c>
      <c r="H90" s="129">
        <f>+'N EERR PIEDEM'!D161</f>
        <v>0</v>
      </c>
      <c r="I90" s="30">
        <f>IF(AND(H4=0,H90&gt;=0), "",H90/H4)</f>
        <v>0</v>
      </c>
      <c r="J90" s="47">
        <f>IF(AND(H124=0,H90&gt;=0),"",H90/H124)</f>
        <v>0</v>
      </c>
      <c r="K90" s="30" t="str">
        <f t="shared" si="64"/>
        <v/>
      </c>
      <c r="L90" s="130">
        <f t="shared" si="65"/>
        <v>0</v>
      </c>
      <c r="M90" s="30">
        <f>IF(AND(L4=0,L90&gt;=0), "",L90/L4)</f>
        <v>0</v>
      </c>
      <c r="N90" s="47">
        <f>IF(AND(L124=0,L90&gt;=0),"",L90/L124)</f>
        <v>0</v>
      </c>
      <c r="O90" s="129">
        <f>+'N EERR PIEDEM'!E161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PIEDEM'!F161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PIEDEM'!G161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PIEDEM'!H161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PIEDEM'!I161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PIEDEM'!J161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PIEDEM'!K161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PIEDEM'!L161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PIEDEM'!M161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PIEDEM'!N161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PIEDEM'!B162+'N EERR PIEDEM'!B163+'N EERR PIEDEM'!B164+'N EERR PIEDEM'!B165+'N EERR PIEDEM'!B166+'N EERR PIEDEM'!B167+'N EERR PIEDEM'!B168+'N EERR PIEDEM'!B169</f>
        <v>0</v>
      </c>
      <c r="C91" s="30" t="str">
        <f>IF(AND(B4=0,B91&gt;=0), "",B91/B4)</f>
        <v/>
      </c>
      <c r="D91" s="47" t="str">
        <f>IF(AND(B124=0,B91&gt;=0),"",B91/B124)</f>
        <v/>
      </c>
      <c r="E91" s="129">
        <f>+'N EERR PIEDEM'!C162+'N EERR PIEDEM'!C163+'N EERR PIEDEM'!C164+'N EERR PIEDEM'!C165+'N EERR PIEDEM'!C166+'N EERR PIEDEM'!C167+'N EERR PIEDEM'!C168+'N EERR PIEDEM'!C169</f>
        <v>0</v>
      </c>
      <c r="F91" s="30">
        <f>IF(AND(E4=0,E91&gt;=0), "",E91/E4)</f>
        <v>0</v>
      </c>
      <c r="G91" s="47">
        <f>IF(AND(E124=0,E91&gt;=0),"",E91/E124)</f>
        <v>0</v>
      </c>
      <c r="H91" s="129">
        <f>+'N EERR PIEDEM'!D162+'N EERR PIEDEM'!D163+'N EERR PIEDEM'!D164+'N EERR PIEDEM'!D165+'N EERR PIEDEM'!D166+'N EERR PIEDEM'!D167+'N EERR PIEDEM'!D168+'N EERR PIEDEM'!D169</f>
        <v>0</v>
      </c>
      <c r="I91" s="30">
        <f>IF(AND(H4=0,H91&gt;=0), "",H91/H4)</f>
        <v>0</v>
      </c>
      <c r="J91" s="47">
        <f>IF(AND(H124=0,H91&gt;=0),"",H91/H124)</f>
        <v>0</v>
      </c>
      <c r="K91" s="30" t="str">
        <f t="shared" si="64"/>
        <v/>
      </c>
      <c r="L91" s="130">
        <f t="shared" si="65"/>
        <v>0</v>
      </c>
      <c r="M91" s="30">
        <f>IF(AND(L4=0,L91&gt;=0), "",L91/L4)</f>
        <v>0</v>
      </c>
      <c r="N91" s="47">
        <f>IF(AND(L124=0,L91&gt;=0),"",L91/L124)</f>
        <v>0</v>
      </c>
      <c r="O91" s="129">
        <f>+'N EERR PIEDEM'!E162+'N EERR PIEDEM'!E163+'N EERR PIEDEM'!E164+'N EERR PIEDEM'!E165+'N EERR PIEDEM'!E166+'N EERR PIEDEM'!E167+'N EERR PIEDEM'!E168+'N EERR PIEDEM'!E169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PIEDEM'!F162+'N EERR PIEDEM'!F163+'N EERR PIEDEM'!F164+'N EERR PIEDEM'!F165+'N EERR PIEDEM'!F166+'N EERR PIEDEM'!F167+'N EERR PIEDEM'!F168+'N EERR PIEDEM'!F169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PIEDEM'!G162+'N EERR PIEDEM'!G163+'N EERR PIEDEM'!G164+'N EERR PIEDEM'!G165+'N EERR PIEDEM'!G166+'N EERR PIEDEM'!G167+'N EERR PIEDEM'!G168+'N EERR PIEDEM'!G169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PIEDEM'!H162+'N EERR PIEDEM'!H163+'N EERR PIEDEM'!H164+'N EERR PIEDEM'!H165+'N EERR PIEDEM'!H166+'N EERR PIEDEM'!H167+'N EERR PIEDEM'!H168+'N EERR PIEDEM'!H169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PIEDEM'!I162+'N EERR PIEDEM'!I163+'N EERR PIEDEM'!I164+'N EERR PIEDEM'!I165+'N EERR PIEDEM'!I166+'N EERR PIEDEM'!I167+'N EERR PIEDEM'!I168+'N EERR PIEDEM'!I169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PIEDEM'!J162+'N EERR PIEDEM'!J163+'N EERR PIEDEM'!J164+'N EERR PIEDEM'!J165+'N EERR PIEDEM'!J166+'N EERR PIEDEM'!J167+'N EERR PIEDEM'!J168+'N EERR PIEDEM'!J169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PIEDEM'!K162+'N EERR PIEDEM'!K163+'N EERR PIEDEM'!K164+'N EERR PIEDEM'!K165+'N EERR PIEDEM'!K166+'N EERR PIEDEM'!K167+'N EERR PIEDEM'!K168+'N EERR PIEDEM'!K169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PIEDEM'!L162+'N EERR PIEDEM'!L163+'N EERR PIEDEM'!L164+'N EERR PIEDEM'!L165+'N EERR PIEDEM'!L166+'N EERR PIEDEM'!L167+'N EERR PIEDEM'!L168+'N EERR PIEDEM'!L169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PIEDEM'!M162+'N EERR PIEDEM'!M163+'N EERR PIEDEM'!M164+'N EERR PIEDEM'!M165+'N EERR PIEDEM'!M166+'N EERR PIEDEM'!M167+'N EERR PIEDEM'!M168+'N EERR PIEDEM'!M169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PIEDEM'!N162+'N EERR PIEDEM'!N163+'N EERR PIEDEM'!N164+'N EERR PIEDEM'!N165+'N EERR PIEDEM'!N166+'N EERR PIEDEM'!N167+'N EERR PIEDEM'!N168+'N EERR PIEDEM'!N169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19.026062322946181</v>
      </c>
      <c r="F93" s="38">
        <f>IF(AND(E4=0,E93&gt;=0), "",E93/E4)</f>
        <v>3.540418024659629E-3</v>
      </c>
      <c r="G93" s="43">
        <f>IF(AND(E124=0,E93&gt;=0),"",E93/E124)</f>
        <v>9.4978716173598939E-3</v>
      </c>
      <c r="H93" s="126">
        <f>SUM(H94:H103)</f>
        <v>0</v>
      </c>
      <c r="I93" s="38">
        <f>IF(AND(H4=0,H93&gt;=0), "",H93/H4)</f>
        <v>0</v>
      </c>
      <c r="J93" s="43">
        <f>IF(AND(H124=0,H93&gt;=0),"",H93/H124)</f>
        <v>0</v>
      </c>
      <c r="K93" s="38">
        <f t="shared" si="64"/>
        <v>-1</v>
      </c>
      <c r="L93" s="127">
        <f>SUM(L94:L103)</f>
        <v>19.026062322946181</v>
      </c>
      <c r="M93" s="38">
        <f>IF(AND(L4=0,L93&gt;=0), "",L93/L4)</f>
        <v>1.3377621976758097E-3</v>
      </c>
      <c r="N93" s="43">
        <f>IF(AND(L124=0,L93&gt;=0),"",L93/L124)</f>
        <v>4.4330974052078226E-3</v>
      </c>
      <c r="O93" s="126">
        <f>SUM(O94:O103)</f>
        <v>20.444943962015635</v>
      </c>
      <c r="P93" s="38">
        <f>IF(AND(O4=0,O93&gt;=0), "",O93/O4)</f>
        <v>2.6813470597400559E-3</v>
      </c>
      <c r="Q93" s="43">
        <f>IF(AND(O124=0,O93&gt;=0),"",O93/O124)</f>
        <v>7.8737191376027724E-3</v>
      </c>
      <c r="R93" s="38">
        <f t="shared" si="66"/>
        <v>1</v>
      </c>
      <c r="S93" s="127">
        <f>SUM(S94:S103)</f>
        <v>39.471006284961817</v>
      </c>
      <c r="T93" s="38">
        <f>IF(AND(S4=0,S93&gt;=0), "",S93/S4)</f>
        <v>1.806686290110091E-3</v>
      </c>
      <c r="U93" s="43">
        <f>IF(AND(S124=0,S93&gt;=0),"",S93/S124)</f>
        <v>5.7300463110410696E-3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39.471006284961817</v>
      </c>
      <c r="AD93" s="38">
        <f>IF(AND(AC4=0,AC93&gt;=0), "",AC93/AC4)</f>
        <v>1.3467454403516381E-3</v>
      </c>
      <c r="AE93" s="43">
        <f>IF(AND(AC124=0,AC93&gt;=0),"",AC93/AC124)</f>
        <v>4.1286574721958883E-3</v>
      </c>
      <c r="AF93" s="126">
        <f>SUM(AF94:AF103)</f>
        <v>40.17127814821314</v>
      </c>
      <c r="AG93" s="38">
        <f>IF(AND(AF4=0,AF93&gt;=0), "",AF93/AF4)</f>
        <v>4.4854102585189029E-3</v>
      </c>
      <c r="AH93" s="43">
        <f>IF(AND(AF124=0,AF93&gt;=0),"",AF93/AF124)</f>
        <v>1.55635601869459E-2</v>
      </c>
      <c r="AI93" s="38">
        <f t="shared" si="41"/>
        <v>1</v>
      </c>
      <c r="AJ93" s="127">
        <f>SUM(AJ94:AJ103)</f>
        <v>79.64228443317495</v>
      </c>
      <c r="AK93" s="38">
        <f>IF(AND(AJ4=0,AJ93&gt;=0), "",AJ93/AJ4)</f>
        <v>2.0813662247798608E-3</v>
      </c>
      <c r="AL93" s="43">
        <f>IF(AND(AJ124=0,AJ93&gt;=0),"",AJ93/AJ124)</f>
        <v>6.559583385625724E-3</v>
      </c>
      <c r="AM93" s="126">
        <f>SUM(AM94:AM103)</f>
        <v>0</v>
      </c>
      <c r="AN93" s="38">
        <f>IF(AND(AM4=0,AM93&gt;=0), "",AM93/AM4)</f>
        <v>0</v>
      </c>
      <c r="AO93" s="43">
        <f>IF(AND(AM124=0,AM93&gt;=0),"",AM93/AM124)</f>
        <v>0</v>
      </c>
      <c r="AP93" s="38">
        <f t="shared" si="42"/>
        <v>-1</v>
      </c>
      <c r="AQ93" s="127">
        <f>SUM(AQ94:AQ103)</f>
        <v>79.64228443317495</v>
      </c>
      <c r="AR93" s="38">
        <f>IF(AND(AQ4=0,AQ93&gt;=0), "",AQ93/AQ4)</f>
        <v>1.6332390817284229E-3</v>
      </c>
      <c r="AS93" s="43">
        <f>IF(AND(AQ124=0,AQ93&gt;=0),"",AQ93/AQ124)</f>
        <v>5.2952632499572846E-3</v>
      </c>
      <c r="AT93" s="128">
        <f>SUM(AT94:AT103)</f>
        <v>0</v>
      </c>
      <c r="AU93" s="38" t="str">
        <f>IF(AND(AT4=0,AT93&gt;=0), "",AT93/AT4)</f>
        <v/>
      </c>
      <c r="AV93" s="91">
        <f t="shared" si="23"/>
        <v>1</v>
      </c>
      <c r="AW93" s="128">
        <f>SUM(AW94:AW103)</f>
        <v>13.273714072195824</v>
      </c>
      <c r="AX93" s="38">
        <f>IF(AND(AW4=0,AW93&gt;=0), "",AW93/AW4)</f>
        <v>1.6332390817284227E-3</v>
      </c>
      <c r="AY93" s="43">
        <f>IF(AND(AW124=0,AW93&gt;=0),"",AW93/AW124)</f>
        <v>5.2952632499572863E-3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79.64228443317495</v>
      </c>
      <c r="BH93" s="38">
        <f>IF(AND(BG4=0,BG93&gt;=0), "",BG93/BG4)</f>
        <v>1.6332390817284229E-3</v>
      </c>
      <c r="BI93" s="43">
        <f>IF(AND(BG124=0,BG93&gt;=0),"",BG93/BG124)</f>
        <v>5.2952632499572846E-3</v>
      </c>
      <c r="BJ93" s="126">
        <f>SUM(BJ94:BJ103)</f>
        <v>0</v>
      </c>
      <c r="BK93" s="38" t="str">
        <f>IF(AND(BJ4=0,BJ93&gt;=0), "",BJ93/BJ4)</f>
        <v/>
      </c>
      <c r="BL93" s="43" t="str">
        <f>IF(AND(BJ124=0,BJ93&gt;=0),"",BJ93/BJ124)</f>
        <v/>
      </c>
      <c r="BM93" s="38" t="str">
        <f t="shared" si="43"/>
        <v/>
      </c>
      <c r="BN93" s="127">
        <f>SUM(BN94:BN103)</f>
        <v>79.64228443317495</v>
      </c>
      <c r="BO93" s="38">
        <f>IF(AND(BN4=0,BN93&gt;=0), "",BN93/BN4)</f>
        <v>1.6332390817284229E-3</v>
      </c>
      <c r="BP93" s="43">
        <f>IF(AND(BN124=0,BN93&gt;=0),"",BN93/BN124)</f>
        <v>5.2952632499572846E-3</v>
      </c>
      <c r="BQ93" s="126">
        <f>SUM(BQ94:BQ103)</f>
        <v>0</v>
      </c>
      <c r="BR93" s="38" t="str">
        <f>IF(AND(BQ4=0,BQ93&gt;=0), "",BQ93/BQ4)</f>
        <v/>
      </c>
      <c r="BS93" s="43" t="str">
        <f>IF(AND(BQ124=0,BQ93&gt;=0),"",BQ93/BQ124)</f>
        <v/>
      </c>
      <c r="BT93" s="38" t="str">
        <f t="shared" si="44"/>
        <v/>
      </c>
      <c r="BU93" s="127">
        <f>SUM(BU94:BU103)</f>
        <v>79.64228443317495</v>
      </c>
      <c r="BV93" s="38">
        <f>IF(AND(BU4=0,BU93&gt;=0), "",BU93/BU4)</f>
        <v>1.6332390817284229E-3</v>
      </c>
      <c r="BW93" s="43">
        <f>IF(AND(BU124=0,BU93&gt;=0),"",BU93/BU124)</f>
        <v>5.2952632499572846E-3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79.64228443317495</v>
      </c>
      <c r="CF93" s="38">
        <f>IF(AND(CE4=0,CE93&gt;=0), "",CE93/CE4)</f>
        <v>1.6332390817284229E-3</v>
      </c>
      <c r="CG93" s="43">
        <f>IF(AND(CE124=0,CE93&gt;=0),"",CE93/CE124)</f>
        <v>5.2952632499572846E-3</v>
      </c>
      <c r="CH93" s="126">
        <f>SUM(CH94:CH103)</f>
        <v>0</v>
      </c>
      <c r="CI93" s="38" t="str">
        <f>IF(AND(CH4=0,CH93&gt;=0), "",CH93/CH4)</f>
        <v/>
      </c>
      <c r="CJ93" s="43" t="str">
        <f>IF(AND(CH124=0,CH93&gt;=0),"",CH93/CH124)</f>
        <v/>
      </c>
      <c r="CK93" s="38" t="str">
        <f t="shared" si="46"/>
        <v/>
      </c>
      <c r="CL93" s="127">
        <f>SUM(CL94:CL103)</f>
        <v>79.64228443317495</v>
      </c>
      <c r="CM93" s="38">
        <f>IF(AND(CL4=0,CL93&gt;=0), "",CL93/CL4)</f>
        <v>1.6332390817284229E-3</v>
      </c>
      <c r="CN93" s="43">
        <f>IF(AND(CL124=0,CL93&gt;=0),"",CL93/CL124)</f>
        <v>5.2952632499572846E-3</v>
      </c>
      <c r="CO93" s="126">
        <f>SUM(CO94:CO103)</f>
        <v>0</v>
      </c>
      <c r="CP93" s="38" t="str">
        <f>IF(AND(CO4=0,CO93&gt;=0), "",CO93/CO4)</f>
        <v/>
      </c>
      <c r="CQ93" s="43" t="str">
        <f>IF(AND(CO124=0,CO93&gt;=0),"",CO93/CO124)</f>
        <v/>
      </c>
      <c r="CR93" s="38" t="str">
        <f t="shared" si="47"/>
        <v/>
      </c>
      <c r="CS93" s="127">
        <f>SUM(CS94:CS103)</f>
        <v>79.64228443317495</v>
      </c>
      <c r="CT93" s="38">
        <f>IF(AND(CS4=0,CS93&gt;=0), "",CS93/CS4)</f>
        <v>1.6332390817284229E-3</v>
      </c>
      <c r="CU93" s="43">
        <f>IF(AND(CS124=0,CS93&gt;=0),"",CS93/CS124)</f>
        <v>5.2952632499572846E-3</v>
      </c>
      <c r="CV93" s="128">
        <f>SUM(CV94:CV103)</f>
        <v>0</v>
      </c>
      <c r="CW93" s="38" t="str">
        <f>IF(AND(CV4=0,CV93&gt;=0), "",CV93/CV4)</f>
        <v/>
      </c>
      <c r="CX93" s="91">
        <f t="shared" si="48"/>
        <v>1</v>
      </c>
    </row>
    <row r="94" spans="1:102" hidden="1" outlineLevel="1" x14ac:dyDescent="0.3">
      <c r="A94" s="29" t="s">
        <v>83</v>
      </c>
      <c r="B94" s="129">
        <f>+'N EERR PIEDEM'!B173</f>
        <v>0</v>
      </c>
      <c r="C94" s="30" t="str">
        <f>IF(AND(B4=0,B94&gt;=0), "",B94/B4)</f>
        <v/>
      </c>
      <c r="D94" s="47" t="str">
        <f>IF(AND(B124=0,B94&gt;=0),"",B94/B124)</f>
        <v/>
      </c>
      <c r="E94" s="129">
        <f>+'N EERR PIEDEM'!C173</f>
        <v>0</v>
      </c>
      <c r="F94" s="30">
        <f>IF(AND(E4=0,E94&gt;=0), "",E94/E4)</f>
        <v>0</v>
      </c>
      <c r="G94" s="47">
        <f>IF(AND(E124=0,E94&gt;=0),"",E94/E124)</f>
        <v>0</v>
      </c>
      <c r="H94" s="129">
        <f>+'N EERR PIEDEM'!D173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PIEDEM'!E173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PIEDEM'!F173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PIEDEM'!G173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PIEDEM'!H173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PIEDEM'!I173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PIEDEM'!J173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PIEDEM'!K173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PIEDEM'!L173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PIEDEM'!M173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PIEDEM'!N173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PIEDEM'!B174</f>
        <v>0</v>
      </c>
      <c r="C95" s="30" t="str">
        <f>IF(AND(B4=0,B95&gt;=0), "",B95/B4)</f>
        <v/>
      </c>
      <c r="D95" s="47" t="str">
        <f>IF(AND(B124=0,B95&gt;=0),"",B95/B124)</f>
        <v/>
      </c>
      <c r="E95" s="129">
        <f>+'N EERR PIEDEM'!C174</f>
        <v>0</v>
      </c>
      <c r="F95" s="30">
        <f>IF(AND(E4=0,E95&gt;=0), "",E95/E4)</f>
        <v>0</v>
      </c>
      <c r="G95" s="47">
        <f>IF(AND(E124=0,E95&gt;=0),"",E95/E124)</f>
        <v>0</v>
      </c>
      <c r="H95" s="129">
        <f>+'N EERR PIEDEM'!D174</f>
        <v>0</v>
      </c>
      <c r="I95" s="30">
        <f>IF(AND(H4=0,H95&gt;=0), "",H95/H4)</f>
        <v>0</v>
      </c>
      <c r="J95" s="47">
        <f>IF(AND(H124=0,H95&gt;=0),"",H95/H124)</f>
        <v>0</v>
      </c>
      <c r="K95" s="30" t="str">
        <f t="shared" si="64"/>
        <v/>
      </c>
      <c r="L95" s="130">
        <f t="shared" si="79"/>
        <v>0</v>
      </c>
      <c r="M95" s="30">
        <f>IF(AND(L4=0,L95&gt;=0), "",L95/L4)</f>
        <v>0</v>
      </c>
      <c r="N95" s="47">
        <f>IF(AND(L124=0,L95&gt;=0),"",L95/L124)</f>
        <v>0</v>
      </c>
      <c r="O95" s="129">
        <f>+'N EERR PIEDEM'!E174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PIEDEM'!F174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PIEDEM'!G174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PIEDEM'!H174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PIEDEM'!I174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PIEDEM'!J174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PIEDEM'!K174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PIEDEM'!L174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PIEDEM'!M174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PIEDEM'!N174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PIEDEM'!B175+'N EERR PIEDEM'!B176+'N EERR PIEDEM'!B177+'N EERR PIEDEM'!B178</f>
        <v>0</v>
      </c>
      <c r="C96" s="30" t="str">
        <f>IF(AND(B4=0,B96&gt;=0), "",B96/B4)</f>
        <v/>
      </c>
      <c r="D96" s="47" t="str">
        <f>IF(AND(B124=0,B96&gt;=0),"",B96/B124)</f>
        <v/>
      </c>
      <c r="E96" s="129">
        <f>+'N EERR PIEDEM'!C175+'N EERR PIEDEM'!C176+'N EERR PIEDEM'!C177+'N EERR PIEDEM'!C178</f>
        <v>19.026062322946181</v>
      </c>
      <c r="F96" s="30">
        <f>IF(AND(E4=0,E96&gt;=0), "",E96/E4)</f>
        <v>3.540418024659629E-3</v>
      </c>
      <c r="G96" s="47">
        <f>IF(AND(E124=0,E96&gt;=0),"",E96/E124)</f>
        <v>9.4978716173598939E-3</v>
      </c>
      <c r="H96" s="129">
        <f>+'N EERR PIEDEM'!D175+'N EERR PIEDEM'!D176+'N EERR PIEDEM'!D177+'N EERR PIEDEM'!D178</f>
        <v>0</v>
      </c>
      <c r="I96" s="30">
        <f>IF(AND(H4=0,H96&gt;=0), "",H96/H4)</f>
        <v>0</v>
      </c>
      <c r="J96" s="47">
        <f>IF(AND(H124=0,H96&gt;=0),"",H96/H124)</f>
        <v>0</v>
      </c>
      <c r="K96" s="30">
        <f t="shared" si="64"/>
        <v>-1</v>
      </c>
      <c r="L96" s="130">
        <f t="shared" si="79"/>
        <v>19.026062322946181</v>
      </c>
      <c r="M96" s="30">
        <f>IF(AND(L4=0,L96&gt;=0), "",L96/L4)</f>
        <v>1.3377621976758097E-3</v>
      </c>
      <c r="N96" s="47">
        <f>IF(AND(L124=0,L96&gt;=0),"",L96/L124)</f>
        <v>4.4330974052078226E-3</v>
      </c>
      <c r="O96" s="129">
        <f>+'N EERR PIEDEM'!E175+'N EERR PIEDEM'!E176+'N EERR PIEDEM'!E177+'N EERR PIEDEM'!E178</f>
        <v>20.444943962015635</v>
      </c>
      <c r="P96" s="30">
        <f>IF(AND(O4=0,O96&gt;=0), "",O96/O4)</f>
        <v>2.6813470597400559E-3</v>
      </c>
      <c r="Q96" s="47">
        <f>IF(AND(O124=0,O96&gt;=0),"",O96/O124)</f>
        <v>7.8737191376027724E-3</v>
      </c>
      <c r="R96" s="30">
        <f t="shared" si="66"/>
        <v>1</v>
      </c>
      <c r="S96" s="130">
        <f t="shared" si="80"/>
        <v>39.471006284961817</v>
      </c>
      <c r="T96" s="30">
        <f>IF(AND(S4=0,S96&gt;=0), "",S96/S4)</f>
        <v>1.806686290110091E-3</v>
      </c>
      <c r="U96" s="47">
        <f>IF(AND(S124=0,S96&gt;=0),"",S96/S124)</f>
        <v>5.7300463110410696E-3</v>
      </c>
      <c r="V96" s="131"/>
      <c r="W96" s="30" t="str">
        <f>IF(AND(V4=0,V96&gt;=0), "",V96/V4)</f>
        <v/>
      </c>
      <c r="X96" s="47">
        <f t="shared" si="21"/>
        <v>1</v>
      </c>
      <c r="Y96" s="129">
        <f>+'N EERR PIEDEM'!F175+'N EERR PIEDEM'!F176+'N EERR PIEDEM'!F177+'N EERR PIEDEM'!F178</f>
        <v>0</v>
      </c>
      <c r="Z96" s="30">
        <f>IF(AND(Y4=0,Y96&gt;=0), "",Y96/Y4)</f>
        <v>0</v>
      </c>
      <c r="AA96" s="47">
        <f>IF(AND(Y124=0,Y96&gt;=0),"",Y96/Y124)</f>
        <v>0</v>
      </c>
      <c r="AB96" s="30">
        <f t="shared" si="22"/>
        <v>-1</v>
      </c>
      <c r="AC96" s="130">
        <f t="shared" si="81"/>
        <v>39.471006284961817</v>
      </c>
      <c r="AD96" s="30">
        <f>IF(AND(AC4=0,AC96&gt;=0), "",AC96/AC4)</f>
        <v>1.3467454403516381E-3</v>
      </c>
      <c r="AE96" s="47">
        <f>IF(AND(AC124=0,AC96&gt;=0),"",AC96/AC124)</f>
        <v>4.1286574721958883E-3</v>
      </c>
      <c r="AF96" s="129">
        <f>+'N EERR PIEDEM'!G175+'N EERR PIEDEM'!G176+'N EERR PIEDEM'!G177+'N EERR PIEDEM'!G178</f>
        <v>40.17127814821314</v>
      </c>
      <c r="AG96" s="30">
        <f>IF(AND(AF4=0,AF96&gt;=0), "",AF96/AF4)</f>
        <v>4.4854102585189029E-3</v>
      </c>
      <c r="AH96" s="47">
        <f>IF(AND(AF124=0,AF96&gt;=0),"",AF96/AF124)</f>
        <v>1.55635601869459E-2</v>
      </c>
      <c r="AI96" s="30">
        <f t="shared" si="41"/>
        <v>1</v>
      </c>
      <c r="AJ96" s="130">
        <f t="shared" si="62"/>
        <v>79.64228443317495</v>
      </c>
      <c r="AK96" s="30">
        <f>IF(AND(AJ4=0,AJ96&gt;=0), "",AJ96/AJ4)</f>
        <v>2.0813662247798608E-3</v>
      </c>
      <c r="AL96" s="47">
        <f>IF(AND(AJ124=0,AJ96&gt;=0),"",AJ96/AJ124)</f>
        <v>6.559583385625724E-3</v>
      </c>
      <c r="AM96" s="129">
        <f>+'N EERR PIEDEM'!H175+'N EERR PIEDEM'!H176+'N EERR PIEDEM'!H177+'N EERR PIEDEM'!H178</f>
        <v>0</v>
      </c>
      <c r="AN96" s="30">
        <f>IF(AND(AM4=0,AM96&gt;=0), "",AM96/AM4)</f>
        <v>0</v>
      </c>
      <c r="AO96" s="47">
        <f>IF(AND(AM124=0,AM96&gt;=0),"",AM96/AM124)</f>
        <v>0</v>
      </c>
      <c r="AP96" s="30">
        <f t="shared" si="42"/>
        <v>-1</v>
      </c>
      <c r="AQ96" s="130">
        <f t="shared" si="63"/>
        <v>79.64228443317495</v>
      </c>
      <c r="AR96" s="30">
        <f>IF(AND(AQ4=0,AQ96&gt;=0), "",AQ96/AQ4)</f>
        <v>1.6332390817284229E-3</v>
      </c>
      <c r="AS96" s="47">
        <f>IF(AND(AQ124=0,AQ96&gt;=0),"",AQ96/AQ124)</f>
        <v>5.2952632499572846E-3</v>
      </c>
      <c r="AT96" s="131">
        <f t="shared" si="82"/>
        <v>0</v>
      </c>
      <c r="AU96" s="30" t="str">
        <f>IF(AND(AT4=0,AT96&gt;=0), "",AT96/AT4)</f>
        <v/>
      </c>
      <c r="AV96" s="47">
        <f t="shared" si="23"/>
        <v>1</v>
      </c>
      <c r="AW96" s="131">
        <f t="shared" si="40"/>
        <v>13.273714072195824</v>
      </c>
      <c r="AX96" s="30">
        <f>IF(AND(AW4=0,AW96&gt;=0), "",AW96/AW4)</f>
        <v>1.6332390817284227E-3</v>
      </c>
      <c r="AY96" s="47">
        <f>IF(AND(AW124=0,AW96&gt;=0),"",AW96/AW124)</f>
        <v>5.2952632499572863E-3</v>
      </c>
      <c r="AZ96" s="131">
        <f t="shared" si="70"/>
        <v>0</v>
      </c>
      <c r="BA96" s="30" t="str">
        <f>IF(AND(AZ4=0,AZ96&gt;=0), "",AZ96/AZ4)</f>
        <v/>
      </c>
      <c r="BB96" s="47">
        <f t="shared" si="24"/>
        <v>1</v>
      </c>
      <c r="BC96" s="129">
        <f>+'N EERR PIEDEM'!I175+'N EERR PIEDEM'!I176+'N EERR PIEDEM'!I177+'N EERR PIEDEM'!I178</f>
        <v>0</v>
      </c>
      <c r="BD96" s="30" t="str">
        <f>IF(AND(BC4=0,BC96&gt;=0), "",BC96/BC4)</f>
        <v/>
      </c>
      <c r="BE96" s="47" t="str">
        <f>IF(AND(BC124=0,BC96&gt;=0),"",BC96/BC124)</f>
        <v/>
      </c>
      <c r="BF96" s="30" t="str">
        <f t="shared" si="25"/>
        <v/>
      </c>
      <c r="BG96" s="130">
        <f t="shared" si="83"/>
        <v>79.64228443317495</v>
      </c>
      <c r="BH96" s="30">
        <f>IF(AND(BG4=0,BG96&gt;=0), "",BG96/BG4)</f>
        <v>1.6332390817284229E-3</v>
      </c>
      <c r="BI96" s="47">
        <f>IF(AND(BG124=0,BG96&gt;=0),"",BG96/BG124)</f>
        <v>5.2952632499572846E-3</v>
      </c>
      <c r="BJ96" s="129">
        <f>+'N EERR PIEDEM'!J175+'N EERR PIEDEM'!J176+'N EERR PIEDEM'!J177+'N EERR PIEDEM'!J178</f>
        <v>0</v>
      </c>
      <c r="BK96" s="30" t="str">
        <f>IF(AND(BJ4=0,BJ96&gt;=0), "",BJ96/BJ4)</f>
        <v/>
      </c>
      <c r="BL96" s="47" t="str">
        <f>IF(AND(BJ124=0,BJ96&gt;=0),"",BJ96/BJ124)</f>
        <v/>
      </c>
      <c r="BM96" s="30" t="str">
        <f t="shared" si="43"/>
        <v/>
      </c>
      <c r="BN96" s="130">
        <f t="shared" si="84"/>
        <v>79.64228443317495</v>
      </c>
      <c r="BO96" s="30">
        <f>IF(AND(BN4=0,BN96&gt;=0), "",BN96/BN4)</f>
        <v>1.6332390817284229E-3</v>
      </c>
      <c r="BP96" s="47">
        <f>IF(AND(BN124=0,BN96&gt;=0),"",BN96/BN124)</f>
        <v>5.2952632499572846E-3</v>
      </c>
      <c r="BQ96" s="129">
        <f>+'N EERR PIEDEM'!K175+'N EERR PIEDEM'!K176+'N EERR PIEDEM'!K177+'N EERR PIEDEM'!K178</f>
        <v>0</v>
      </c>
      <c r="BR96" s="30" t="str">
        <f>IF(AND(BQ4=0,BQ96&gt;=0), "",BQ96/BQ4)</f>
        <v/>
      </c>
      <c r="BS96" s="47" t="str">
        <f>IF(AND(BQ124=0,BQ96&gt;=0),"",BQ96/BQ124)</f>
        <v/>
      </c>
      <c r="BT96" s="30" t="str">
        <f t="shared" si="44"/>
        <v/>
      </c>
      <c r="BU96" s="130">
        <f t="shared" si="85"/>
        <v>79.64228443317495</v>
      </c>
      <c r="BV96" s="30">
        <f>IF(AND(BU4=0,BU96&gt;=0), "",BU96/BU4)</f>
        <v>1.6332390817284229E-3</v>
      </c>
      <c r="BW96" s="47">
        <f>IF(AND(BU124=0,BU96&gt;=0),"",BU96/BU124)</f>
        <v>5.2952632499572846E-3</v>
      </c>
      <c r="BX96" s="131">
        <f t="shared" si="86"/>
        <v>0</v>
      </c>
      <c r="BY96" s="30" t="str">
        <f>IF(AND(BX4=0,BX96&gt;=0), "",BX96/BX4)</f>
        <v/>
      </c>
      <c r="BZ96" s="47">
        <f t="shared" si="45"/>
        <v>1</v>
      </c>
      <c r="CA96" s="129">
        <f>+'N EERR PIEDEM'!L175+'N EERR PIEDEM'!L176+'N EERR PIEDEM'!L177+'N EERR PIEDEM'!L178</f>
        <v>0</v>
      </c>
      <c r="CB96" s="30" t="str">
        <f>IF(AND(CA4=0,CA96&gt;=0), "",CA96/CA4)</f>
        <v/>
      </c>
      <c r="CC96" s="47" t="str">
        <f>IF(AND(CA124=0,CA96&gt;=0),"",CA96/CA124)</f>
        <v/>
      </c>
      <c r="CD96" s="30" t="str">
        <f t="shared" si="26"/>
        <v/>
      </c>
      <c r="CE96" s="130">
        <f t="shared" si="87"/>
        <v>79.64228443317495</v>
      </c>
      <c r="CF96" s="30">
        <f>IF(AND(CE4=0,CE96&gt;=0), "",CE96/CE4)</f>
        <v>1.6332390817284229E-3</v>
      </c>
      <c r="CG96" s="47">
        <f>IF(AND(CE124=0,CE96&gt;=0),"",CE96/CE124)</f>
        <v>5.2952632499572846E-3</v>
      </c>
      <c r="CH96" s="129">
        <f>+'N EERR PIEDEM'!M175+'N EERR PIEDEM'!M176+'N EERR PIEDEM'!M177+'N EERR PIEDEM'!M178</f>
        <v>0</v>
      </c>
      <c r="CI96" s="30" t="str">
        <f>IF(AND(CH4=0,CH96&gt;=0), "",CH96/CH4)</f>
        <v/>
      </c>
      <c r="CJ96" s="47" t="str">
        <f>IF(AND(CH124=0,CH96&gt;=0),"",CH96/CH124)</f>
        <v/>
      </c>
      <c r="CK96" s="30" t="str">
        <f t="shared" si="46"/>
        <v/>
      </c>
      <c r="CL96" s="130">
        <f t="shared" si="88"/>
        <v>79.64228443317495</v>
      </c>
      <c r="CM96" s="30">
        <f>IF(AND(CL4=0,CL96&gt;=0), "",CL96/CL4)</f>
        <v>1.6332390817284229E-3</v>
      </c>
      <c r="CN96" s="47">
        <f>IF(AND(CL124=0,CL96&gt;=0),"",CL96/CL124)</f>
        <v>5.2952632499572846E-3</v>
      </c>
      <c r="CO96" s="129">
        <f>+'N EERR PIEDEM'!N175+'N EERR PIEDEM'!N176+'N EERR PIEDEM'!N177+'N EERR PIEDEM'!N178</f>
        <v>0</v>
      </c>
      <c r="CP96" s="30" t="str">
        <f>IF(AND(CO4=0,CO96&gt;=0), "",CO96/CO4)</f>
        <v/>
      </c>
      <c r="CQ96" s="47" t="str">
        <f>IF(AND(CO124=0,CO96&gt;=0),"",CO96/CO124)</f>
        <v/>
      </c>
      <c r="CR96" s="30" t="str">
        <f t="shared" si="47"/>
        <v/>
      </c>
      <c r="CS96" s="130">
        <f t="shared" si="89"/>
        <v>79.64228443317495</v>
      </c>
      <c r="CT96" s="30">
        <f>IF(AND(CS4=0,CS96&gt;=0), "",CS96/CS4)</f>
        <v>1.6332390817284229E-3</v>
      </c>
      <c r="CU96" s="47">
        <f>IF(AND(CS124=0,CS96&gt;=0),"",CS96/CS124)</f>
        <v>5.2952632499572846E-3</v>
      </c>
      <c r="CV96" s="131">
        <f t="shared" si="90"/>
        <v>0</v>
      </c>
      <c r="CW96" s="30" t="str">
        <f>IF(AND(CV4=0,CV96&gt;=0), "",CV96/CV4)</f>
        <v/>
      </c>
      <c r="CX96" s="47">
        <f t="shared" si="48"/>
        <v>1</v>
      </c>
    </row>
    <row r="97" spans="1:219" hidden="1" outlineLevel="1" x14ac:dyDescent="0.3">
      <c r="A97" s="29" t="s">
        <v>85</v>
      </c>
      <c r="B97" s="129">
        <f>+'N EERR PIEDEM'!B179+'N EERR PIEDEM'!B180</f>
        <v>0</v>
      </c>
      <c r="C97" s="30" t="str">
        <f>IF(AND(B4=0,B97&gt;=0), "",B97/B4)</f>
        <v/>
      </c>
      <c r="D97" s="47" t="str">
        <f>IF(AND(B124=0,B97&gt;=0),"",B97/B124)</f>
        <v/>
      </c>
      <c r="E97" s="129">
        <f>+'N EERR PIEDEM'!C179+'N EERR PIEDEM'!C180</f>
        <v>0</v>
      </c>
      <c r="F97" s="30">
        <f>IF(AND(E4=0,E97&gt;=0), "",E97/E4)</f>
        <v>0</v>
      </c>
      <c r="G97" s="47">
        <f>IF(AND(E124=0,E97&gt;=0),"",E97/E124)</f>
        <v>0</v>
      </c>
      <c r="H97" s="129">
        <f>+'N EERR PIEDEM'!D179+'N EERR PIEDEM'!D180</f>
        <v>0</v>
      </c>
      <c r="I97" s="30">
        <f>IF(AND(H4=0,H97&gt;=0), "",H97/H4)</f>
        <v>0</v>
      </c>
      <c r="J97" s="47">
        <f>IF(AND(H124=0,H97&gt;=0),"",H97/H124)</f>
        <v>0</v>
      </c>
      <c r="K97" s="30" t="str">
        <f t="shared" si="64"/>
        <v/>
      </c>
      <c r="L97" s="130">
        <f t="shared" si="79"/>
        <v>0</v>
      </c>
      <c r="M97" s="30">
        <f>IF(AND(L4=0,L97&gt;=0), "",L97/L4)</f>
        <v>0</v>
      </c>
      <c r="N97" s="47">
        <f>IF(AND(L124=0,L97&gt;=0),"",L97/L124)</f>
        <v>0</v>
      </c>
      <c r="O97" s="129">
        <f>+'N EERR PIEDEM'!E179+'N EERR PIEDEM'!E180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PIEDEM'!F179+'N EERR PIEDEM'!F180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PIEDEM'!G179+'N EERR PIEDEM'!G180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PIEDEM'!H179+'N EERR PIEDEM'!H180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PIEDEM'!I179+'N EERR PIEDEM'!I180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PIEDEM'!J179+'N EERR PIEDEM'!J180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PIEDEM'!K179+'N EERR PIEDEM'!K180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PIEDEM'!L179+'N EERR PIEDEM'!L180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PIEDEM'!M179+'N EERR PIEDEM'!M180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PIEDEM'!N179+'N EERR PIEDEM'!N180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PIEDEM'!B181</f>
        <v>0</v>
      </c>
      <c r="C98" s="30" t="str">
        <f>IF(AND(B4=0,B98&gt;=0), "",B98/B4)</f>
        <v/>
      </c>
      <c r="D98" s="47" t="str">
        <f>IF(AND(B124=0,B98&gt;=0),"",B98/B124)</f>
        <v/>
      </c>
      <c r="E98" s="129">
        <f>+'N EERR PIEDEM'!C181</f>
        <v>0</v>
      </c>
      <c r="F98" s="30">
        <f>IF(AND(E4=0,E98&gt;=0), "",E98/E4)</f>
        <v>0</v>
      </c>
      <c r="G98" s="47">
        <f>IF(AND(E124=0,E98&gt;=0),"",E98/E124)</f>
        <v>0</v>
      </c>
      <c r="H98" s="129">
        <f>+'N EERR PIEDEM'!D181</f>
        <v>0</v>
      </c>
      <c r="I98" s="30">
        <f>IF(AND(H4=0,H98&gt;=0), "",H98/H4)</f>
        <v>0</v>
      </c>
      <c r="J98" s="47">
        <f>IF(AND(H124=0,H98&gt;=0),"",H98/H124)</f>
        <v>0</v>
      </c>
      <c r="K98" s="30" t="str">
        <f t="shared" si="64"/>
        <v/>
      </c>
      <c r="L98" s="130">
        <f t="shared" si="79"/>
        <v>0</v>
      </c>
      <c r="M98" s="30">
        <f>IF(AND(L4=0,L98&gt;=0), "",L98/L4)</f>
        <v>0</v>
      </c>
      <c r="N98" s="47">
        <f>IF(AND(L124=0,L98&gt;=0),"",L98/L124)</f>
        <v>0</v>
      </c>
      <c r="O98" s="129">
        <f>+'N EERR PIEDEM'!E181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PIEDEM'!F181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PIEDEM'!G181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PIEDEM'!H181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PIEDEM'!I181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PIEDEM'!J181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PIEDEM'!K181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PIEDEM'!L181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PIEDEM'!M181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PIEDEM'!N181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PIEDEM'!B182</f>
        <v>0</v>
      </c>
      <c r="C99" s="30" t="str">
        <f>IF(AND(B4=0,B99&gt;=0), "",B99/B4)</f>
        <v/>
      </c>
      <c r="D99" s="47" t="str">
        <f>IF(AND(B124=0,B99&gt;=0),"",B99/B124)</f>
        <v/>
      </c>
      <c r="E99" s="129">
        <f>+'N EERR PIEDEM'!C182</f>
        <v>0</v>
      </c>
      <c r="F99" s="30">
        <f>IF(AND(E4=0,E99&gt;=0), "",E99/E4)</f>
        <v>0</v>
      </c>
      <c r="G99" s="47">
        <f>IF(AND(E124=0,E99&gt;=0),"",E99/E124)</f>
        <v>0</v>
      </c>
      <c r="H99" s="129">
        <f>+'N EERR PIEDEM'!D182</f>
        <v>0</v>
      </c>
      <c r="I99" s="30">
        <f>IF(AND(H4=0,H99&gt;=0), "",H99/H4)</f>
        <v>0</v>
      </c>
      <c r="J99" s="47">
        <f>IF(AND(H124=0,H99&gt;=0),"",H99/H124)</f>
        <v>0</v>
      </c>
      <c r="K99" s="30" t="str">
        <f t="shared" si="64"/>
        <v/>
      </c>
      <c r="L99" s="130">
        <f t="shared" si="79"/>
        <v>0</v>
      </c>
      <c r="M99" s="30">
        <f>IF(AND(L4=0,L99&gt;=0), "",L99/L4)</f>
        <v>0</v>
      </c>
      <c r="N99" s="47">
        <f>IF(AND(L124=0,L99&gt;=0),"",L99/L124)</f>
        <v>0</v>
      </c>
      <c r="O99" s="129">
        <f>+'N EERR PIEDEM'!E182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PIEDEM'!F182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PIEDEM'!G182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PIEDEM'!H182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PIEDEM'!I182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PIEDEM'!J182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PIEDEM'!K182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PIEDEM'!L182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PIEDEM'!M182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PIEDEM'!N182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PIEDEM'!B183</f>
        <v>0</v>
      </c>
      <c r="C100" s="30" t="str">
        <f>IF(AND(B4=0,B100&gt;=0), "",B100/B4)</f>
        <v/>
      </c>
      <c r="D100" s="47" t="str">
        <f>IF(AND(B124=0,B100&gt;=0),"",B100/B124)</f>
        <v/>
      </c>
      <c r="E100" s="129">
        <f>+'N EERR PIEDEM'!C183</f>
        <v>0</v>
      </c>
      <c r="F100" s="30">
        <f>IF(AND(E4=0,E100&gt;=0), "",E100/E4)</f>
        <v>0</v>
      </c>
      <c r="G100" s="47">
        <f>IF(AND(E124=0,E100&gt;=0),"",E100/E124)</f>
        <v>0</v>
      </c>
      <c r="H100" s="129">
        <f>+'N EERR PIEDEM'!D183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PIEDEM'!E183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PIEDEM'!F183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PIEDEM'!G183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PIEDEM'!H183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PIEDEM'!I183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PIEDEM'!J183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PIEDEM'!K183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PIEDEM'!L183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PIEDEM'!M183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PIEDEM'!N183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PIEDEM'!B184</f>
        <v>0</v>
      </c>
      <c r="C101" s="30" t="str">
        <f>IF(AND(B4=0,B101&gt;=0), "",B101/B4)</f>
        <v/>
      </c>
      <c r="D101" s="47" t="str">
        <f>IF(AND(B124=0,B101&gt;=0),"",B101/B124)</f>
        <v/>
      </c>
      <c r="E101" s="129">
        <f>+'N EERR PIEDEM'!C184</f>
        <v>0</v>
      </c>
      <c r="F101" s="30">
        <f>IF(AND(E4=0,E101&gt;=0), "",E101/E4)</f>
        <v>0</v>
      </c>
      <c r="G101" s="47">
        <f>IF(AND(E124=0,E101&gt;=0),"",E101/E124)</f>
        <v>0</v>
      </c>
      <c r="H101" s="129">
        <f>+'N EERR PIEDEM'!D184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PIEDEM'!E184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PIEDEM'!F184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PIEDEM'!G184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PIEDEM'!H184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PIEDEM'!I184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PIEDEM'!J184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PIEDEM'!K184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PIEDEM'!L184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PIEDEM'!M184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PIEDEM'!N184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PIEDEM'!B185</f>
        <v>0</v>
      </c>
      <c r="C102" s="30" t="str">
        <f>IF(AND(B4=0,B102&gt;=0), "",B102/B4)</f>
        <v/>
      </c>
      <c r="D102" s="47" t="str">
        <f>IF(AND(B124=0,B102&gt;=0),"",B102/B124)</f>
        <v/>
      </c>
      <c r="E102" s="129">
        <f>+'N EERR PIEDEM'!C185</f>
        <v>0</v>
      </c>
      <c r="F102" s="30">
        <f>IF(AND(E4=0,E102&gt;=0), "",E102/E4)</f>
        <v>0</v>
      </c>
      <c r="G102" s="47">
        <f>IF(AND(E124=0,E102&gt;=0),"",E102/E124)</f>
        <v>0</v>
      </c>
      <c r="H102" s="129">
        <f>+'N EERR PIEDEM'!D185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PIEDEM'!E185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PIEDEM'!F185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PIEDEM'!G185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PIEDEM'!H185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PIEDEM'!I185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PIEDEM'!J185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PIEDEM'!K185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PIEDEM'!L185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PIEDEM'!M185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PIEDEM'!N185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PIEDEM'!B189+'N EERR PIEDEM'!B190</f>
        <v>0</v>
      </c>
      <c r="C105" s="30" t="str">
        <f>IF(AND(B4=0,B105&gt;=0), "",B105/B4)</f>
        <v/>
      </c>
      <c r="D105" s="47" t="str">
        <f>IF(AND(B124=0,B105&gt;=0),"",B105/B124)</f>
        <v/>
      </c>
      <c r="E105" s="129">
        <f>+'N EERR PIEDEM'!C189+'N EERR PIEDEM'!C190</f>
        <v>0</v>
      </c>
      <c r="F105" s="30">
        <f>IF(AND(E4=0,E105&gt;=0), "",E105/E4)</f>
        <v>0</v>
      </c>
      <c r="G105" s="47">
        <f>IF(AND(E124=0,E105&gt;=0),"",E105/E124)</f>
        <v>0</v>
      </c>
      <c r="H105" s="129">
        <f>+'N EERR PIEDEM'!D189+'N EERR PIEDEM'!D190</f>
        <v>0</v>
      </c>
      <c r="I105" s="30">
        <f>IF(AND(H4=0,H105&gt;=0), "",H105/H4)</f>
        <v>0</v>
      </c>
      <c r="J105" s="47">
        <f>IF(AND(H124=0,H105&gt;=0),"",H105/H124)</f>
        <v>0</v>
      </c>
      <c r="K105" s="30" t="str">
        <f t="shared" si="64"/>
        <v/>
      </c>
      <c r="L105" s="130">
        <f>+E105+H105</f>
        <v>0</v>
      </c>
      <c r="M105" s="30">
        <f>IF(AND(L4=0,L105&gt;=0), "",L105/L4)</f>
        <v>0</v>
      </c>
      <c r="N105" s="47">
        <f>IF(AND(L124=0,L105&gt;=0),"",L105/L124)</f>
        <v>0</v>
      </c>
      <c r="O105" s="129">
        <f>+'N EERR PIEDEM'!E189+'N EERR PIEDEM'!E190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PIEDEM'!F189+'N EERR PIEDEM'!F190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PIEDEM'!G189+'N EERR PIEDEM'!G190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PIEDEM'!H189+'N EERR PIEDEM'!H190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PIEDEM'!I189+'N EERR PIEDEM'!I190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PIEDEM'!J189+'N EERR PIEDEM'!J190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PIEDEM'!K189+'N EERR PIEDEM'!K190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PIEDEM'!L189+'N EERR PIEDEM'!L190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PIEDEM'!M189+'N EERR PIEDEM'!M190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PIEDEM'!N189+'N EERR PIEDEM'!N190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PIEDEM'!B191</f>
        <v>0</v>
      </c>
      <c r="C106" s="30" t="str">
        <f>IF(AND(B4=0,B106&gt;=0), "",B106/B4)</f>
        <v/>
      </c>
      <c r="D106" s="47" t="str">
        <f>IF(AND(B124=0,B106&gt;=0),"",B106/B124)</f>
        <v/>
      </c>
      <c r="E106" s="129">
        <f>+'N EERR PIEDEM'!C191</f>
        <v>0</v>
      </c>
      <c r="F106" s="30">
        <f>IF(AND(E4=0,E106&gt;=0), "",E106/E4)</f>
        <v>0</v>
      </c>
      <c r="G106" s="47">
        <f>IF(AND(E124=0,E106&gt;=0),"",E106/E124)</f>
        <v>0</v>
      </c>
      <c r="H106" s="129">
        <f>+'N EERR PIEDEM'!D191</f>
        <v>0</v>
      </c>
      <c r="I106" s="30">
        <f>IF(AND(H4=0,H106&gt;=0), "",H106/H4)</f>
        <v>0</v>
      </c>
      <c r="J106" s="47">
        <f>IF(AND(H124=0,H106&gt;=0),"",H106/H124)</f>
        <v>0</v>
      </c>
      <c r="K106" s="30" t="str">
        <f t="shared" si="64"/>
        <v/>
      </c>
      <c r="L106" s="130">
        <f>+E106+H106</f>
        <v>0</v>
      </c>
      <c r="M106" s="30">
        <f>IF(AND(L4=0,L106&gt;=0), "",L106/L4)</f>
        <v>0</v>
      </c>
      <c r="N106" s="47">
        <f>IF(AND(L124=0,L106&gt;=0),"",L106/L124)</f>
        <v>0</v>
      </c>
      <c r="O106" s="129">
        <f>+'N EERR PIEDEM'!E191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PIEDEM'!F191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PIEDEM'!G191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PIEDEM'!H191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PIEDEM'!I191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PIEDEM'!J191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PIEDEM'!K191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PIEDEM'!L191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PIEDEM'!M191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PIEDEM'!N191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818.71968418989377</v>
      </c>
      <c r="F109" s="162">
        <f>IF(AND(E4=0,E109&lt;=0), "",E109/E4)</f>
        <v>0.1523494393032499</v>
      </c>
      <c r="G109" s="163"/>
      <c r="H109" s="161">
        <f>+H36-H38+H110+H111</f>
        <v>1333.1262097337565</v>
      </c>
      <c r="I109" s="162">
        <f>IF(AND(H4=0,H109&lt;=0), "",H109/H4)</f>
        <v>0.15066388856978896</v>
      </c>
      <c r="J109" s="163"/>
      <c r="K109" s="162">
        <f>IF(AND(E109=0,H109&gt;0),100%,IF(AND(E109&lt;0,H109&gt;=0),(E109-H109)/E109,IF(AND(E109&gt;0,H109&gt;0),(H109-E109)/E109,IF(AND(E109=0,H109&lt;=0),"",(H109-E109)/E109))))</f>
        <v>0.62830604354267772</v>
      </c>
      <c r="L109" s="164">
        <f>+L36-L38+L110+L111</f>
        <v>2151.8458939236521</v>
      </c>
      <c r="M109" s="162">
        <f>IF(AND(L4=0,L109&lt;=0), "",L109/L4)</f>
        <v>0.15130078117336959</v>
      </c>
      <c r="N109" s="163"/>
      <c r="O109" s="161">
        <f>+O36-O38+O110+O111</f>
        <v>803.36821914132997</v>
      </c>
      <c r="P109" s="162">
        <f>IF(AND(O4=0,O109&lt;=0), "",O109/O4)</f>
        <v>0.10536145348626524</v>
      </c>
      <c r="Q109" s="163"/>
      <c r="R109" s="162">
        <f>IF(AND(H109=0,O109&gt;0),100%,IF(AND(H109&lt;0,O109&gt;=0),(H109-O109)/H109,IF(AND(H109&gt;0,O109&gt;0),(O109-H109)/H109,IF(AND(H109=0,O109&lt;=0),"",(O109-H109)/H109))))</f>
        <v>-0.39738022306097065</v>
      </c>
      <c r="S109" s="164">
        <f>+S36-S38+S110+S111</f>
        <v>2955.2141130649848</v>
      </c>
      <c r="T109" s="162">
        <f>IF(AND(S4=0,S109&lt;=0), "",S109/S4)</f>
        <v>0.13526751215482788</v>
      </c>
      <c r="U109" s="163"/>
      <c r="V109" s="165">
        <f>+V36-V38+V110+V111</f>
        <v>0</v>
      </c>
      <c r="W109" s="162" t="str">
        <f>IF(AND(V4=0,V109&lt;=0), "",V109/V4)</f>
        <v/>
      </c>
      <c r="X109" s="163">
        <f t="shared" si="91"/>
        <v>1</v>
      </c>
      <c r="Y109" s="161">
        <f>+Y36-Y38+Y110+Y111</f>
        <v>294.48270924864164</v>
      </c>
      <c r="Z109" s="162">
        <f>IF(AND(Y4=0,Y109&lt;=0), "",Y109/Y4)</f>
        <v>3.9468250955123949E-2</v>
      </c>
      <c r="AA109" s="163"/>
      <c r="AB109" s="162">
        <f t="shared" si="92"/>
        <v>-0.63343993173716062</v>
      </c>
      <c r="AC109" s="164">
        <f>+AC36-AC38+AC110+AC111</f>
        <v>3249.6968223136269</v>
      </c>
      <c r="AD109" s="162">
        <f>IF(AND(AC4=0,AC109&lt;=0), "",AC109/AC4)</f>
        <v>0.11087921970825219</v>
      </c>
      <c r="AE109" s="163"/>
      <c r="AF109" s="161">
        <f>+AF36-AF38+AF110+AF111</f>
        <v>810.43233642627229</v>
      </c>
      <c r="AG109" s="162">
        <f>IF(AND(AF4=0,AF109&lt;=0), "",AF109/AF4)</f>
        <v>9.0490561495951277E-2</v>
      </c>
      <c r="AH109" s="163"/>
      <c r="AI109" s="162">
        <f t="shared" si="41"/>
        <v>1.7520540628482097</v>
      </c>
      <c r="AJ109" s="164">
        <f>+AJ36-AJ38+AJ110+AJ111</f>
        <v>4060.1291587398996</v>
      </c>
      <c r="AK109" s="162">
        <f>IF(AND(AJ4=0,AJ109&lt;=0), "",AJ109/AJ4)</f>
        <v>0.10610714847507562</v>
      </c>
      <c r="AL109" s="163"/>
      <c r="AM109" s="161">
        <f>+AM36-AM38+AM110+AM111</f>
        <v>1720.800856718412</v>
      </c>
      <c r="AN109" s="162">
        <f>IF(AND(AM4=0,AM109&lt;=0), "",AM109/AM4)</f>
        <v>0.16390187483109506</v>
      </c>
      <c r="AO109" s="163"/>
      <c r="AP109" s="162">
        <f t="shared" si="42"/>
        <v>1.1233121870562959</v>
      </c>
      <c r="AQ109" s="164">
        <f>+AQ36-AQ38+AQ110+AQ111</f>
        <v>5780.9300154583107</v>
      </c>
      <c r="AR109" s="162">
        <f>IF(AND(AQ4=0,AQ109&lt;=0), "",AQ109/AQ4)</f>
        <v>0.11855060282588402</v>
      </c>
      <c r="AS109" s="163"/>
      <c r="AT109" s="165">
        <f>+AT36-AT38+AT110+AT111</f>
        <v>0</v>
      </c>
      <c r="AU109" s="162" t="str">
        <f>IF(AND(AT4=0,AT109&lt;=0), "",AT109/AT4)</f>
        <v/>
      </c>
      <c r="AV109" s="163">
        <f t="shared" si="93"/>
        <v>1</v>
      </c>
      <c r="AW109" s="165">
        <f>+AW36-AW38+AW110+AW111</f>
        <v>963.4883359097189</v>
      </c>
      <c r="AX109" s="162">
        <f>IF(AND(AW4=0,AW109&lt;=0), "",AW109/AW4)</f>
        <v>0.11855060282588407</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5780.9300154583107</v>
      </c>
      <c r="BH109" s="162">
        <f>IF(AND(BG4=0,BG109&lt;=0), "",BG109/BG4)</f>
        <v>0.11855060282588402</v>
      </c>
      <c r="BI109" s="163"/>
      <c r="BJ109" s="161">
        <f>+BJ36-BJ38+BJ110+BJ111</f>
        <v>0</v>
      </c>
      <c r="BK109" s="162" t="str">
        <f>IF(AND(BJ4=0,BJ109&lt;=0), "",BJ109/BJ4)</f>
        <v/>
      </c>
      <c r="BL109" s="163"/>
      <c r="BM109" s="162" t="str">
        <f t="shared" si="43"/>
        <v/>
      </c>
      <c r="BN109" s="164">
        <f>+BN36-BN38+BN110+BN111</f>
        <v>5780.9300154583107</v>
      </c>
      <c r="BO109" s="162">
        <f>IF(AND(BN4=0,BN109&lt;=0), "",BN109/BN4)</f>
        <v>0.11855060282588402</v>
      </c>
      <c r="BP109" s="163"/>
      <c r="BQ109" s="161">
        <f>+BQ36-BQ38+BQ110+BQ111</f>
        <v>0</v>
      </c>
      <c r="BR109" s="162" t="str">
        <f>IF(AND(BQ4=0,BQ109&lt;=0), "",BQ109/BQ4)</f>
        <v/>
      </c>
      <c r="BS109" s="163"/>
      <c r="BT109" s="162" t="str">
        <f t="shared" si="44"/>
        <v/>
      </c>
      <c r="BU109" s="164">
        <f>+BU36-BU38+BU110+BU111</f>
        <v>5780.9300154583107</v>
      </c>
      <c r="BV109" s="162">
        <f>IF(AND(BU4=0,BU109&lt;=0), "",BU109/BU4)</f>
        <v>0.11855060282588402</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5780.9300154583107</v>
      </c>
      <c r="CF109" s="162">
        <f>IF(AND(CE4=0,CE109&lt;=0), "",CE109/CE4)</f>
        <v>0.11855060282588402</v>
      </c>
      <c r="CG109" s="163"/>
      <c r="CH109" s="161">
        <f>+CH36-CH38+CH110+CH111</f>
        <v>0</v>
      </c>
      <c r="CI109" s="162" t="str">
        <f>IF(AND(CH4=0,CH109&lt;=0), "",CH109/CH4)</f>
        <v/>
      </c>
      <c r="CJ109" s="163"/>
      <c r="CK109" s="162" t="str">
        <f t="shared" si="46"/>
        <v/>
      </c>
      <c r="CL109" s="164">
        <f>+CL36-CL38+CL110+CL111</f>
        <v>5780.9300154583107</v>
      </c>
      <c r="CM109" s="162">
        <f>IF(AND(CL4=0,CL109&lt;=0), "",CL109/CL4)</f>
        <v>0.11855060282588402</v>
      </c>
      <c r="CN109" s="163"/>
      <c r="CO109" s="161">
        <f>+CO36-CO38+CO110+CO111</f>
        <v>0</v>
      </c>
      <c r="CP109" s="162" t="str">
        <f>IF(AND(CO4=0,CO109&lt;=0), "",CO109/CO4)</f>
        <v/>
      </c>
      <c r="CQ109" s="163"/>
      <c r="CR109" s="162" t="str">
        <f t="shared" si="47"/>
        <v/>
      </c>
      <c r="CS109" s="164">
        <f>+CS36-CS38+CS110+CS111</f>
        <v>5780.9300154583107</v>
      </c>
      <c r="CT109" s="162">
        <f>IF(AND(CS4=0,CS109&lt;=0), "",CS109/CS4)</f>
        <v>0.11855060282588402</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PIEDEM'!B154+'N EERR PIEDEM'!B156</f>
        <v>0</v>
      </c>
      <c r="C110" s="30" t="str">
        <f>IF(AND(B4=0,B110&gt;=0), "",B110/B4)</f>
        <v/>
      </c>
      <c r="D110" s="47" t="str">
        <f>IF(AND(B124=0,B110&gt;=0),"",B110/B124)</f>
        <v/>
      </c>
      <c r="E110" s="129">
        <f>+'N EERR PIEDEM'!C154+'N EERR PIEDEM'!C156</f>
        <v>330.07305911977642</v>
      </c>
      <c r="F110" s="30">
        <f>IF(AND(E4=0,E110&gt;=0), "",E110/E4)</f>
        <v>6.1420833597965574E-2</v>
      </c>
      <c r="G110" s="47">
        <f>IF(AND(E124=0,E110&gt;=0),"",E110/E124)</f>
        <v>0.16477353467343347</v>
      </c>
      <c r="H110" s="129">
        <f>+'N EERR PIEDEM'!D154+'N EERR PIEDEM'!D156</f>
        <v>363.82</v>
      </c>
      <c r="I110" s="30">
        <f>IF(AND(H4=0,H110&gt;=0), "",H110/H4)</f>
        <v>4.1117289225307357E-2</v>
      </c>
      <c r="J110" s="47">
        <f>IF(AND(H124=0,H110&gt;=0),"",H110/H124)</f>
        <v>0.15896852111828694</v>
      </c>
      <c r="K110" s="30">
        <f>IF(AND(E110=0,H110&gt;0),100%,IF(AND(E110&lt;0,H110=0),(E110-H110)/E110,IF(AND(E110&gt;0,H110&gt;0),(H110-E110)/E110,IF(AND(E110=0,H110=0),"",(H110-E110)/E110))))</f>
        <v>0.10224082198716357</v>
      </c>
      <c r="L110" s="130">
        <f>+E110+H110</f>
        <v>693.89305911977635</v>
      </c>
      <c r="M110" s="30">
        <f>IF(AND(L4=0,L110&gt;=0), "",L110/L4)</f>
        <v>4.878907090515202E-2</v>
      </c>
      <c r="N110" s="47">
        <f>IF(AND(L124=0,L110&gt;=0),"",L110/L124)</f>
        <v>0.16167799030941399</v>
      </c>
      <c r="O110" s="129">
        <f>+'N EERR PIEDEM'!E154+'N EERR PIEDEM'!E156</f>
        <v>410.8017071670256</v>
      </c>
      <c r="P110" s="30">
        <f>IF(AND(O4=0,O110&gt;=0), "",O110/O4)</f>
        <v>5.3876496394167868E-2</v>
      </c>
      <c r="Q110" s="47">
        <f>IF(AND(O124=0,O110&gt;=0),"",O110/O124)</f>
        <v>0.1582071963361846</v>
      </c>
      <c r="R110" s="30">
        <f>IF(AND(H110=0,O110&gt;0),100%,IF(AND(H110&lt;0,O110=0),(H110-O110)/H110,IF(AND(H110&gt;0,O110&gt;0),(O110-H110)/H110,IF(AND(H110=0,O110=0),"",(O110-H110)/H110))))</f>
        <v>0.12913448179601342</v>
      </c>
      <c r="S110" s="130">
        <f>+L110+O110</f>
        <v>1104.694766286802</v>
      </c>
      <c r="T110" s="30">
        <f>IF(AND(S4=0,S110&gt;=0), "",S110/S4)</f>
        <v>5.0564631532263121E-2</v>
      </c>
      <c r="U110" s="47">
        <f>IF(AND(S124=0,S110&gt;=0),"",S110/S124)</f>
        <v>0.16036966792001281</v>
      </c>
      <c r="V110" s="131"/>
      <c r="W110" s="30" t="str">
        <f>IF(AND(V4=0,V110&gt;=0), "",V110/V4)</f>
        <v/>
      </c>
      <c r="X110" s="47">
        <f t="shared" si="91"/>
        <v>1</v>
      </c>
      <c r="Y110" s="129">
        <f>+'N EERR PIEDEM'!F154+'N EERR PIEDEM'!F156</f>
        <v>308.85556574542625</v>
      </c>
      <c r="Z110" s="30">
        <f>IF(AND(Y4=0,Y110&gt;=0), "",Y110/Y4)</f>
        <v>4.1394583093959686E-2</v>
      </c>
      <c r="AA110" s="47">
        <f>IF(AND(Y124=0,Y110&gt;=0),"",Y110/Y124)</f>
        <v>0.11559722853273252</v>
      </c>
      <c r="AB110" s="30">
        <f t="shared" si="92"/>
        <v>-0.24816386992313455</v>
      </c>
      <c r="AC110" s="130">
        <f>+S110+Y110</f>
        <v>1413.5503320322282</v>
      </c>
      <c r="AD110" s="30">
        <f>IF(AND(AC4=0,AC110&gt;=0), "",AC110/AC4)</f>
        <v>4.8230147734977843E-2</v>
      </c>
      <c r="AE110" s="47">
        <f>IF(AND(AC124=0,AC110&gt;=0),"",AC110/AC124)</f>
        <v>0.14785701429895742</v>
      </c>
      <c r="AF110" s="129">
        <f>+'N EERR PIEDEM'!G154+'N EERR PIEDEM'!G156</f>
        <v>262.14787945253556</v>
      </c>
      <c r="AG110" s="30">
        <f>IF(AND(AF4=0,AF110&gt;=0), "",AF110/AF4)</f>
        <v>2.9270683979909225E-2</v>
      </c>
      <c r="AH110" s="47">
        <f>IF(AND(AF124=0,AF110&gt;=0),"",AF110/AF124)</f>
        <v>0.10156396529596746</v>
      </c>
      <c r="AI110" s="30">
        <f t="shared" si="41"/>
        <v>-0.15122824864807335</v>
      </c>
      <c r="AJ110" s="130">
        <f t="shared" si="62"/>
        <v>1675.6982114847638</v>
      </c>
      <c r="AK110" s="30">
        <f>IF(AND(AJ4=0,AJ110&gt;=0), "",AJ110/AJ4)</f>
        <v>4.3792586879333545E-2</v>
      </c>
      <c r="AL110" s="47">
        <f>IF(AND(AJ124=0,AJ110&gt;=0),"",AJ110/AJ124)</f>
        <v>0.13801565620083514</v>
      </c>
      <c r="AM110" s="129">
        <f>+'N EERR PIEDEM'!H154+'N EERR PIEDEM'!H156</f>
        <v>378.06918660157669</v>
      </c>
      <c r="AN110" s="30">
        <f>IF(AND(AM4=0,AM110&gt;=0), "",AM110/AM4)</f>
        <v>3.6010121832479751E-2</v>
      </c>
      <c r="AO110" s="47">
        <f>IF(AND(AM124=0,AM110&gt;=0),"",AM110/AM124)</f>
        <v>0.13041703801173457</v>
      </c>
      <c r="AP110" s="30">
        <f t="shared" si="42"/>
        <v>0.44219814934657831</v>
      </c>
      <c r="AQ110" s="130">
        <f t="shared" si="63"/>
        <v>2053.7673980863406</v>
      </c>
      <c r="AR110" s="30">
        <f>IF(AND(AQ4=0,AQ110&gt;=0), "",AQ110/AQ4)</f>
        <v>4.2116988521955029E-2</v>
      </c>
      <c r="AS110" s="47">
        <f>IF(AND(AQ124=0,AQ110&gt;=0),"",AQ110/AQ124)</f>
        <v>0.13655106837338429</v>
      </c>
      <c r="AT110" s="131">
        <f>+V110*2</f>
        <v>0</v>
      </c>
      <c r="AU110" s="30" t="str">
        <f>IF(AND(AT4=0,AT110&gt;=0), "",AT110/AT4)</f>
        <v/>
      </c>
      <c r="AV110" s="47">
        <f t="shared" si="93"/>
        <v>1</v>
      </c>
      <c r="AW110" s="131">
        <f>+AQ110/6</f>
        <v>342.29456634772345</v>
      </c>
      <c r="AX110" s="30">
        <f>IF(AND(AW4=0,AW110&gt;=0), "",AW110/AW4)</f>
        <v>4.2116988521955036E-2</v>
      </c>
      <c r="AY110" s="47">
        <f>IF(AND(AW124=0,AW110&gt;=0),"",AW110/AW124)</f>
        <v>0.13655106837338435</v>
      </c>
      <c r="AZ110" s="131">
        <f>+AT110/6</f>
        <v>0</v>
      </c>
      <c r="BA110" s="30" t="str">
        <f>IF(AND(AZ4=0,AZ110&gt;=0), "",AZ110/AZ4)</f>
        <v/>
      </c>
      <c r="BB110" s="47">
        <f t="shared" si="94"/>
        <v>1</v>
      </c>
      <c r="BC110" s="129">
        <f>+'N EERR PIEDEM'!I154+'N EERR PIEDEM'!I156</f>
        <v>0</v>
      </c>
      <c r="BD110" s="30" t="str">
        <f>IF(AND(BC4=0,BC110&gt;=0), "",BC110/BC4)</f>
        <v/>
      </c>
      <c r="BE110" s="47" t="str">
        <f>IF(AND(BC124=0,BC110&gt;=0),"",BC110/BC124)</f>
        <v/>
      </c>
      <c r="BF110" s="30">
        <f t="shared" si="95"/>
        <v>-1</v>
      </c>
      <c r="BG110" s="130">
        <f>+AQ110+BC110</f>
        <v>2053.7673980863406</v>
      </c>
      <c r="BH110" s="30">
        <f>IF(AND(BG4=0,BG110&gt;=0), "",BG110/BG4)</f>
        <v>4.2116988521955029E-2</v>
      </c>
      <c r="BI110" s="47">
        <f>IF(AND(BG124=0,BG110&gt;=0),"",BG110/BG124)</f>
        <v>0.13655106837338429</v>
      </c>
      <c r="BJ110" s="129">
        <f>+'N EERR PIEDEM'!J154+'N EERR PIEDEM'!J156</f>
        <v>0</v>
      </c>
      <c r="BK110" s="30" t="str">
        <f>IF(AND(BJ4=0,BJ110&gt;=0), "",BJ110/BJ4)</f>
        <v/>
      </c>
      <c r="BL110" s="47" t="str">
        <f>IF(AND(BJ124=0,BJ110&gt;=0),"",BJ110/BJ124)</f>
        <v/>
      </c>
      <c r="BM110" s="30" t="str">
        <f t="shared" si="43"/>
        <v/>
      </c>
      <c r="BN110" s="130">
        <f>+BG110+BJ110</f>
        <v>2053.7673980863406</v>
      </c>
      <c r="BO110" s="30">
        <f>IF(AND(BN4=0,BN110&gt;=0), "",BN110/BN4)</f>
        <v>4.2116988521955029E-2</v>
      </c>
      <c r="BP110" s="47">
        <f>IF(AND(BN124=0,BN110&gt;=0),"",BN110/BN124)</f>
        <v>0.13655106837338429</v>
      </c>
      <c r="BQ110" s="129">
        <f>+'N EERR PIEDEM'!K154+'N EERR PIEDEM'!K156</f>
        <v>0</v>
      </c>
      <c r="BR110" s="30" t="str">
        <f>IF(AND(BQ4=0,BQ110&gt;=0), "",BQ110/BQ4)</f>
        <v/>
      </c>
      <c r="BS110" s="47" t="str">
        <f>IF(AND(BQ124=0,BQ110&gt;=0),"",BQ110/BQ124)</f>
        <v/>
      </c>
      <c r="BT110" s="30" t="str">
        <f t="shared" si="44"/>
        <v/>
      </c>
      <c r="BU110" s="130">
        <f>+BN110+BQ110</f>
        <v>2053.7673980863406</v>
      </c>
      <c r="BV110" s="30">
        <f>IF(AND(BU4=0,BU110&gt;=0), "",BU110/BU4)</f>
        <v>4.2116988521955029E-2</v>
      </c>
      <c r="BW110" s="47">
        <f>IF(AND(BU124=0,BU110&gt;=0),"",BU110/BU124)</f>
        <v>0.13655106837338429</v>
      </c>
      <c r="BX110" s="131">
        <f>+AZ110*9</f>
        <v>0</v>
      </c>
      <c r="BY110" s="30" t="str">
        <f>IF(AND(BX4=0,BX110&gt;=0), "",BX110/BX4)</f>
        <v/>
      </c>
      <c r="BZ110" s="47">
        <f t="shared" si="45"/>
        <v>1</v>
      </c>
      <c r="CA110" s="129">
        <f>+'N EERR PIEDEM'!L154+'N EERR PIEDEM'!L156</f>
        <v>0</v>
      </c>
      <c r="CB110" s="30" t="str">
        <f>IF(AND(CA4=0,CA110&gt;=0), "",CA110/CA4)</f>
        <v/>
      </c>
      <c r="CC110" s="47" t="str">
        <f>IF(AND(CA124=0,CA110&gt;=0),"",CA110/CA124)</f>
        <v/>
      </c>
      <c r="CD110" s="30" t="str">
        <f t="shared" si="96"/>
        <v/>
      </c>
      <c r="CE110" s="130">
        <f>+BU110+CA110</f>
        <v>2053.7673980863406</v>
      </c>
      <c r="CF110" s="30">
        <f>IF(AND(CE4=0,CE110&gt;=0), "",CE110/CE4)</f>
        <v>4.2116988521955029E-2</v>
      </c>
      <c r="CG110" s="47">
        <f>IF(AND(CE124=0,CE110&gt;=0),"",CE110/CE124)</f>
        <v>0.13655106837338429</v>
      </c>
      <c r="CH110" s="129">
        <f>+'N EERR PIEDEM'!M154+'N EERR PIEDEM'!M156</f>
        <v>0</v>
      </c>
      <c r="CI110" s="30" t="str">
        <f>IF(AND(CH4=0,CH110&gt;=0), "",CH110/CH4)</f>
        <v/>
      </c>
      <c r="CJ110" s="47" t="str">
        <f>IF(AND(CH124=0,CH110&gt;=0),"",CH110/CH124)</f>
        <v/>
      </c>
      <c r="CK110" s="30" t="str">
        <f t="shared" si="46"/>
        <v/>
      </c>
      <c r="CL110" s="130">
        <f>+CE110+CH110</f>
        <v>2053.7673980863406</v>
      </c>
      <c r="CM110" s="30">
        <f>IF(AND(CL4=0,CL110&gt;=0), "",CL110/CL4)</f>
        <v>4.2116988521955029E-2</v>
      </c>
      <c r="CN110" s="47">
        <f>IF(AND(CL124=0,CL110&gt;=0),"",CL110/CL124)</f>
        <v>0.13655106837338429</v>
      </c>
      <c r="CO110" s="129">
        <f>+'N EERR PIEDEM'!N154+'N EERR PIEDEM'!N156</f>
        <v>0</v>
      </c>
      <c r="CP110" s="30" t="str">
        <f>IF(AND(CO4=0,CO110&gt;=0), "",CO110/CO4)</f>
        <v/>
      </c>
      <c r="CQ110" s="47" t="str">
        <f>IF(AND(CO124=0,CO110&gt;=0),"",CO110/CO124)</f>
        <v/>
      </c>
      <c r="CR110" s="30" t="str">
        <f t="shared" si="47"/>
        <v/>
      </c>
      <c r="CS110" s="130">
        <f>+CL110+CO110</f>
        <v>2053.7673980863406</v>
      </c>
      <c r="CT110" s="30">
        <f>IF(AND(CS4=0,CS110&gt;=0), "",CS110/CS4)</f>
        <v>4.2116988521955029E-2</v>
      </c>
      <c r="CU110" s="47">
        <f>IF(AND(CS124=0,CS110&gt;=0),"",CS110/CS124)</f>
        <v>0.13655106837338429</v>
      </c>
      <c r="CV110" s="131">
        <f>+AZ110*12</f>
        <v>0</v>
      </c>
      <c r="CW110" s="30" t="str">
        <f>IF(AND(CV4=0,CV110&gt;=0), "",CV110/CV4)</f>
        <v/>
      </c>
      <c r="CX110" s="47">
        <f t="shared" si="48"/>
        <v>1</v>
      </c>
    </row>
    <row r="111" spans="1:219" s="3" customFormat="1" x14ac:dyDescent="0.3">
      <c r="A111" s="29" t="s">
        <v>200</v>
      </c>
      <c r="B111" s="129">
        <f>+'N EERR PIEDEM'!B155</f>
        <v>0</v>
      </c>
      <c r="C111" s="30" t="str">
        <f>IF(AND(B4=0,B111&gt;=0), "",B111/B4)</f>
        <v/>
      </c>
      <c r="D111" s="47" t="str">
        <f>IF(AND(B124=0,B111&gt;=0),"",B111/B124)</f>
        <v/>
      </c>
      <c r="E111" s="129">
        <f>+'N EERR PIEDEM'!C155</f>
        <v>0</v>
      </c>
      <c r="F111" s="30">
        <f>IF(AND(E4=0,E111&gt;=0), "",E111/E4)</f>
        <v>0</v>
      </c>
      <c r="G111" s="47">
        <f>IF(AND(E124=0,E111&gt;=0),"",E111/E124)</f>
        <v>0</v>
      </c>
      <c r="H111" s="129">
        <f>+'N EERR PIEDEM'!D155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PIEDEM'!E155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PIEDEM'!F155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PIEDEM'!G155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PIEDEM'!H155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PIEDEM'!I155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PIEDEM'!J155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PIEDEM'!K155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PIEDEM'!L155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PIEDEM'!M155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PIEDEM'!N155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488.64662507011735</v>
      </c>
      <c r="F112" s="150">
        <f>IF(AND(E4=0,E112&lt;=0), "",E112/E4)</f>
        <v>9.0928605705284327E-2</v>
      </c>
      <c r="G112" s="151"/>
      <c r="H112" s="149">
        <f>+H109-H110-H111</f>
        <v>969.30620973375653</v>
      </c>
      <c r="I112" s="150">
        <f>IF(AND(H4=0,H112&lt;=0), "",H112/H4)</f>
        <v>0.10954659934448162</v>
      </c>
      <c r="J112" s="151"/>
      <c r="K112" s="150">
        <f>IF(AND(E112=0,H112&gt;0),100%,IF(AND(E112&lt;0,H112&gt;=0),(E112-H112)/E112,IF(AND(E112&gt;0,H112&gt;0),(H112-E112)/E112,IF(AND(E112=0,H112&lt;=0),"",(H112-E112)/E112))))</f>
        <v>0.98365477218770914</v>
      </c>
      <c r="L112" s="152">
        <f>+L109-L110-L111</f>
        <v>1457.9528348038757</v>
      </c>
      <c r="M112" s="150">
        <f>IF(AND(L4=0,L112&lt;=0), "",L112/L4)</f>
        <v>0.10251171026821757</v>
      </c>
      <c r="N112" s="151"/>
      <c r="O112" s="149">
        <f>+O109-O110-O111</f>
        <v>392.56651197430438</v>
      </c>
      <c r="P112" s="150">
        <f>IF(AND(O4=0,O112&lt;=0), "",O112/O4)</f>
        <v>5.1484957092097383E-2</v>
      </c>
      <c r="Q112" s="151"/>
      <c r="R112" s="150">
        <f>IF(AND(H112=0,O112&gt;0),100%,IF(AND(H112&lt;0,O112&gt;=0),(H112-O112)/H112,IF(AND(H112&gt;0,O112&gt;0),(O112-H112)/H112,IF(AND(H112=0,O112&lt;=0),"",(O112-H112)/H112))))</f>
        <v>-0.59500258222617564</v>
      </c>
      <c r="S112" s="152">
        <f>+S109-S110-S111</f>
        <v>1850.5193467781828</v>
      </c>
      <c r="T112" s="150">
        <f>IF(AND(S4=0,S112&lt;=0), "",S112/S4)</f>
        <v>8.4702880622564758E-2</v>
      </c>
      <c r="U112" s="151"/>
      <c r="V112" s="153">
        <f>+V109-V110-V111</f>
        <v>0</v>
      </c>
      <c r="W112" s="150" t="str">
        <f>IF(AND(V4=0,V112&lt;=0), "",V112/V4)</f>
        <v/>
      </c>
      <c r="X112" s="151">
        <f t="shared" si="91"/>
        <v>1</v>
      </c>
      <c r="Y112" s="149">
        <f>+Y109-Y110-Y111</f>
        <v>-14.372856496784607</v>
      </c>
      <c r="Z112" s="150">
        <f>IF(AND(Y4=0,Y112&lt;=0), "",Y112/Y4)</f>
        <v>-1.9263321388357376E-3</v>
      </c>
      <c r="AA112" s="151"/>
      <c r="AB112" s="150">
        <f t="shared" si="92"/>
        <v>-1.0366125384065501</v>
      </c>
      <c r="AC112" s="152">
        <f>+AC109-AC110-AC111</f>
        <v>1836.1464902813987</v>
      </c>
      <c r="AD112" s="150">
        <f>IF(AND(AC4=0,AC112&lt;=0), "",AC112/AC4)</f>
        <v>6.2649071973274351E-2</v>
      </c>
      <c r="AE112" s="151"/>
      <c r="AF112" s="149">
        <f>+AF109-AF110-AF111</f>
        <v>548.28445697373672</v>
      </c>
      <c r="AG112" s="150">
        <f>IF(AND(AF4=0,AF112&lt;=0), "",AF112/AF4)</f>
        <v>6.1219877516042048E-2</v>
      </c>
      <c r="AH112" s="151"/>
      <c r="AI112" s="150">
        <f t="shared" si="41"/>
        <v>-39.147215697616893</v>
      </c>
      <c r="AJ112" s="152">
        <f>+AJ109-AJ110-AJ111</f>
        <v>2384.4309472551358</v>
      </c>
      <c r="AK112" s="150">
        <f>IF(AND(AJ4=0,AJ112&lt;=0), "",AJ112/AJ4)</f>
        <v>6.2314561595742064E-2</v>
      </c>
      <c r="AL112" s="151"/>
      <c r="AM112" s="149">
        <f>+AM109-AM110-AM111</f>
        <v>1342.7316701168352</v>
      </c>
      <c r="AN112" s="150">
        <f>IF(AND(AM4=0,AM112&lt;=0), "",AM112/AM4)</f>
        <v>0.1278917529986153</v>
      </c>
      <c r="AO112" s="151"/>
      <c r="AP112" s="150">
        <f t="shared" si="42"/>
        <v>1.4489690580106178</v>
      </c>
      <c r="AQ112" s="152">
        <f>+AQ109-AQ110-AQ111</f>
        <v>3727.1626173719701</v>
      </c>
      <c r="AR112" s="150">
        <f>IF(AND(AQ4=0,AQ112&lt;=0), "",AQ112/AQ4)</f>
        <v>7.643361430392899E-2</v>
      </c>
      <c r="AS112" s="151"/>
      <c r="AT112" s="153">
        <f>+AT109-AT110-AT111</f>
        <v>0</v>
      </c>
      <c r="AU112" s="150" t="str">
        <f>IF(AND(AT4=0,AT112&lt;=0), "",AT112/AT4)</f>
        <v/>
      </c>
      <c r="AV112" s="151">
        <f t="shared" si="93"/>
        <v>1</v>
      </c>
      <c r="AW112" s="153">
        <f>+AW109-AW110-AW111</f>
        <v>621.1937695619954</v>
      </c>
      <c r="AX112" s="150">
        <f>IF(AND(AW4=0,AW112&lt;=0), "",AW112/AW4)</f>
        <v>7.6433614303929032E-2</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3727.1626173719701</v>
      </c>
      <c r="BH112" s="150">
        <f>IF(AND(BG4=0,BG112&lt;=0), "",BG112/BG4)</f>
        <v>7.643361430392899E-2</v>
      </c>
      <c r="BI112" s="151"/>
      <c r="BJ112" s="149">
        <f>+BJ109-BJ110-BJ111</f>
        <v>0</v>
      </c>
      <c r="BK112" s="150" t="str">
        <f>IF(AND(BJ4=0,BJ112&lt;=0), "",BJ112/BJ4)</f>
        <v/>
      </c>
      <c r="BL112" s="151"/>
      <c r="BM112" s="150" t="str">
        <f t="shared" si="43"/>
        <v/>
      </c>
      <c r="BN112" s="152">
        <f>+BN109-BN110-BN111</f>
        <v>3727.1626173719701</v>
      </c>
      <c r="BO112" s="150">
        <f>IF(AND(BN4=0,BN112&lt;=0), "",BN112/BN4)</f>
        <v>7.643361430392899E-2</v>
      </c>
      <c r="BP112" s="151"/>
      <c r="BQ112" s="149">
        <f>+BQ109-BQ110-BQ111</f>
        <v>0</v>
      </c>
      <c r="BR112" s="150" t="str">
        <f>IF(AND(BQ4=0,BQ112&lt;=0), "",BQ112/BQ4)</f>
        <v/>
      </c>
      <c r="BS112" s="151"/>
      <c r="BT112" s="150" t="str">
        <f t="shared" si="44"/>
        <v/>
      </c>
      <c r="BU112" s="152">
        <f>+BU109-BU110-BU111</f>
        <v>3727.1626173719701</v>
      </c>
      <c r="BV112" s="150">
        <f>IF(AND(BU4=0,BU112&lt;=0), "",BU112/BU4)</f>
        <v>7.643361430392899E-2</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3727.1626173719701</v>
      </c>
      <c r="CF112" s="150">
        <f>IF(AND(CE4=0,CE112&lt;=0), "",CE112/CE4)</f>
        <v>7.643361430392899E-2</v>
      </c>
      <c r="CG112" s="151"/>
      <c r="CH112" s="149">
        <f>+CH109-CH110-CH111</f>
        <v>0</v>
      </c>
      <c r="CI112" s="150" t="str">
        <f>IF(AND(CH4=0,CH112&lt;=0), "",CH112/CH4)</f>
        <v/>
      </c>
      <c r="CJ112" s="151"/>
      <c r="CK112" s="150" t="str">
        <f t="shared" si="46"/>
        <v/>
      </c>
      <c r="CL112" s="152">
        <f>+CL109-CL110-CL111</f>
        <v>3727.1626173719701</v>
      </c>
      <c r="CM112" s="150">
        <f>IF(AND(CL4=0,CL112&lt;=0), "",CL112/CL4)</f>
        <v>7.643361430392899E-2</v>
      </c>
      <c r="CN112" s="151"/>
      <c r="CO112" s="149">
        <f>+CO109-CO110-CO111</f>
        <v>0</v>
      </c>
      <c r="CP112" s="150" t="str">
        <f>IF(AND(CO4=0,CO112&lt;=0), "",CO112/CO4)</f>
        <v/>
      </c>
      <c r="CQ112" s="151"/>
      <c r="CR112" s="150" t="str">
        <f t="shared" si="47"/>
        <v/>
      </c>
      <c r="CS112" s="152">
        <f>+CS109-CS110-CS111</f>
        <v>3727.1626173719701</v>
      </c>
      <c r="CT112" s="150">
        <f>IF(AND(CS4=0,CS112&lt;=0), "",CS112/CS4)</f>
        <v>7.643361430392899E-2</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524.52878378440573</v>
      </c>
      <c r="F113" s="150">
        <f>IF(AND(E4=0,E113&lt;=0), "",E113/E4)</f>
        <v>9.7605648979895668E-2</v>
      </c>
      <c r="G113" s="151"/>
      <c r="H113" s="149">
        <f>+H36-H38+H66+H63+H64</f>
        <v>1019.4870965033815</v>
      </c>
      <c r="I113" s="150">
        <f>IF(AND(H4=0,H113&lt;=0), "",H113/H4)</f>
        <v>0.11521781597602762</v>
      </c>
      <c r="J113" s="151"/>
      <c r="K113" s="150">
        <f>IF(AND(E113=0,H113&gt;0),100%,IF(AND(E113&lt;0,H113=0),(E113-H113)/E113,IF(AND(E113&gt;0,H113&gt;0),(H113-E113)/E113,IF(AND(E113=0,H113=0),"",(H113-E113)/E113))))</f>
        <v>0.94362469328740561</v>
      </c>
      <c r="L113" s="152">
        <f>+L36-L38+L66+L63+L64</f>
        <v>1544.0158802877891</v>
      </c>
      <c r="M113" s="150">
        <f>IF(AND(L4=0,L113&lt;=0), "",L113/L4)</f>
        <v>0.10856298282850869</v>
      </c>
      <c r="N113" s="151"/>
      <c r="O113" s="149">
        <f>+O36-O38+O66+O63+O64</f>
        <v>421.01318400421235</v>
      </c>
      <c r="P113" s="150">
        <f>IF(AND(O4=0,O113&lt;=0), "",O113/O4)</f>
        <v>5.5215727914873634E-2</v>
      </c>
      <c r="Q113" s="151"/>
      <c r="R113" s="150">
        <f>IF(AND(H113=0,O113&gt;0),100%,IF(AND(H113&lt;0,O113=0),(H113-O113)/H113,IF(AND(H113&gt;0,O113&gt;0),(O113-H113)/H113,IF(AND(H113=0,O113=0),"",(O113-H113)/H113))))</f>
        <v>-0.58703431809171902</v>
      </c>
      <c r="S113" s="152">
        <f>+S36-S38+S66+S63+S64</f>
        <v>1965.029064292004</v>
      </c>
      <c r="T113" s="150">
        <f>IF(AND(S4=0,S113&lt;=0), "",S113/S4)</f>
        <v>8.994427566638509E-2</v>
      </c>
      <c r="U113" s="151"/>
      <c r="V113" s="153">
        <f>+V36-V38+V66+V63+V64</f>
        <v>0</v>
      </c>
      <c r="W113" s="150" t="str">
        <f>IF(AND(V4=0,V113&lt;=0), "",V113/V4)</f>
        <v/>
      </c>
      <c r="X113" s="151">
        <f t="shared" si="91"/>
        <v>1</v>
      </c>
      <c r="Y113" s="149">
        <f>+Y36-Y38+Y66+Y63+Y64</f>
        <v>23.425306835251206</v>
      </c>
      <c r="Z113" s="150">
        <f>IF(AND(Y4=0,Y113&lt;=0), "",Y113/Y4)</f>
        <v>3.1395931232547896E-3</v>
      </c>
      <c r="AA113" s="151"/>
      <c r="AB113" s="150">
        <f t="shared" si="92"/>
        <v>-0.94435968343685683</v>
      </c>
      <c r="AC113" s="152">
        <f>+AC36-AC38+AC66+AC63+AC64</f>
        <v>1988.4543711272559</v>
      </c>
      <c r="AD113" s="150">
        <f>IF(AND(AC4=0,AC113&lt;=0), "",AC113/AC4)</f>
        <v>6.7845796439276324E-2</v>
      </c>
      <c r="AE113" s="151"/>
      <c r="AF113" s="149">
        <f>+AF36-AF38+AF66+AF63+AF64</f>
        <v>597.01970511668583</v>
      </c>
      <c r="AG113" s="150">
        <f>IF(AND(AF4=0,AF113&lt;=0), "",AF113/AF4)</f>
        <v>6.6661516220325387E-2</v>
      </c>
      <c r="AH113" s="151"/>
      <c r="AI113" s="150">
        <f t="shared" si="41"/>
        <v>24.486099683367652</v>
      </c>
      <c r="AJ113" s="152">
        <f>+AJ36-AJ38+AJ66+AJ63+AJ64</f>
        <v>2585.4740762439419</v>
      </c>
      <c r="AK113" s="150">
        <f>IF(AND(AJ4=0,AJ113&lt;=0), "",AJ113/AJ4)</f>
        <v>6.7568609509855632E-2</v>
      </c>
      <c r="AL113" s="151"/>
      <c r="AM113" s="149">
        <f>+AM36-AM38+AM66+AM63+AM64</f>
        <v>1440.8299466317305</v>
      </c>
      <c r="AN113" s="150">
        <f>IF(AND(AM4=0,AM113&lt;=0), "",AM113/AM4)</f>
        <v>0.13723536261835503</v>
      </c>
      <c r="AO113" s="151"/>
      <c r="AP113" s="150">
        <f t="shared" si="42"/>
        <v>1.4133708389911928</v>
      </c>
      <c r="AQ113" s="152">
        <f>+AQ36-AQ38+AQ66+AQ63+AQ64</f>
        <v>4026.3040228756722</v>
      </c>
      <c r="AR113" s="150">
        <f>IF(AND(AQ4=0,AQ113&lt;=0), "",AQ113/AQ4)</f>
        <v>8.256816252676101E-2</v>
      </c>
      <c r="AS113" s="151"/>
      <c r="AT113" s="153">
        <f>+AT36-AT38+AT66+AT63+AT64</f>
        <v>0</v>
      </c>
      <c r="AU113" s="150" t="str">
        <f>IF(AND(AT4=0,AT113&lt;=0), "",AT113/AT4)</f>
        <v/>
      </c>
      <c r="AV113" s="151">
        <f t="shared" si="93"/>
        <v>1</v>
      </c>
      <c r="AW113" s="153">
        <f>+AW36-AW38+AW66+AW63+AW64</f>
        <v>671.05067047927901</v>
      </c>
      <c r="AX113" s="150">
        <f>IF(AND(AW4=0,AW113&lt;=0), "",AW113/AW4)</f>
        <v>8.2568162526761052E-2</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4026.3040228756722</v>
      </c>
      <c r="BH113" s="150">
        <f>IF(AND(BG4=0,BG113&lt;=0), "",BG113/BG4)</f>
        <v>8.256816252676101E-2</v>
      </c>
      <c r="BI113" s="151"/>
      <c r="BJ113" s="149">
        <f>+BJ36-BJ38+BJ66+BJ63+BJ64</f>
        <v>0</v>
      </c>
      <c r="BK113" s="150" t="str">
        <f>IF(AND(BJ4=0,BJ113&lt;=0), "",BJ113/BJ4)</f>
        <v/>
      </c>
      <c r="BL113" s="151"/>
      <c r="BM113" s="150" t="str">
        <f t="shared" si="43"/>
        <v/>
      </c>
      <c r="BN113" s="152">
        <f>+BN36-BN38+BN66+BN63+BN64</f>
        <v>4026.3040228756722</v>
      </c>
      <c r="BO113" s="150">
        <f>IF(AND(BN4=0,BN113&lt;=0), "",BN113/BN4)</f>
        <v>8.256816252676101E-2</v>
      </c>
      <c r="BP113" s="151"/>
      <c r="BQ113" s="149">
        <f>+BQ36-BQ38+BQ66+BQ63+BQ64</f>
        <v>0</v>
      </c>
      <c r="BR113" s="150" t="str">
        <f>IF(AND(BQ4=0,BQ113&lt;=0), "",BQ113/BQ4)</f>
        <v/>
      </c>
      <c r="BS113" s="151"/>
      <c r="BT113" s="150" t="str">
        <f t="shared" si="44"/>
        <v/>
      </c>
      <c r="BU113" s="152">
        <f>+BU36-BU38+BU66+BU63+BU64</f>
        <v>4026.3040228756722</v>
      </c>
      <c r="BV113" s="150">
        <f>IF(AND(BU4=0,BU113&lt;=0), "",BU113/BU4)</f>
        <v>8.256816252676101E-2</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4026.3040228756722</v>
      </c>
      <c r="CF113" s="150">
        <f>IF(AND(CE4=0,CE113&lt;=0), "",CE113/CE4)</f>
        <v>8.256816252676101E-2</v>
      </c>
      <c r="CG113" s="151"/>
      <c r="CH113" s="149">
        <f>+CH36-CH38+CH66+CH63+CH64</f>
        <v>0</v>
      </c>
      <c r="CI113" s="150" t="str">
        <f>IF(AND(CH4=0,CH113&lt;=0), "",CH113/CH4)</f>
        <v/>
      </c>
      <c r="CJ113" s="151"/>
      <c r="CK113" s="150" t="str">
        <f t="shared" si="46"/>
        <v/>
      </c>
      <c r="CL113" s="152">
        <f>+CL36-CL38+CL66+CL63+CL64</f>
        <v>4026.3040228756722</v>
      </c>
      <c r="CM113" s="150">
        <f>IF(AND(CL4=0,CL113&lt;=0), "",CL113/CL4)</f>
        <v>8.256816252676101E-2</v>
      </c>
      <c r="CN113" s="151"/>
      <c r="CO113" s="149">
        <f>+CO36-CO38+CO66+CO63+CO64</f>
        <v>0</v>
      </c>
      <c r="CP113" s="150" t="str">
        <f>IF(AND(CO4=0,CO113&lt;=0), "",CO113/CO4)</f>
        <v/>
      </c>
      <c r="CQ113" s="151"/>
      <c r="CR113" s="150" t="str">
        <f t="shared" si="47"/>
        <v/>
      </c>
      <c r="CS113" s="152">
        <f>+CS36-CS38+CS66+CS63+CS64</f>
        <v>4026.3040228756722</v>
      </c>
      <c r="CT113" s="150">
        <f>IF(AND(CS4=0,CS113&lt;=0), "",CS113/CS4)</f>
        <v>8.256816252676101E-2</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524.52878378440573</v>
      </c>
      <c r="F114" s="162">
        <f>IF(AND(E4=0,E114&lt;=0), "",E114/E4)</f>
        <v>9.7605648979895668E-2</v>
      </c>
      <c r="G114" s="163"/>
      <c r="H114" s="161">
        <f>+H36-H38+H66+H63</f>
        <v>1019.4870965033815</v>
      </c>
      <c r="I114" s="162">
        <f>IF(AND(H4=0,H114&lt;=0), "",H114/H4)</f>
        <v>0.11521781597602762</v>
      </c>
      <c r="J114" s="163"/>
      <c r="K114" s="162">
        <f>IF(AND(E114=0,H114&gt;0),100%,IF(AND(E114&lt;0,H114=0),(E114-H114)/E114,IF(AND(E114&gt;0,H114&gt;0),(H114-E114)/E114,IF(AND(E114=0,H114=0),"",(H114-E114)/E114))))</f>
        <v>0.94362469328740561</v>
      </c>
      <c r="L114" s="164">
        <f>+L36-L38+L66+L63</f>
        <v>1544.0158802877891</v>
      </c>
      <c r="M114" s="162">
        <f>IF(AND(L4=0,L114&lt;=0), "",L114/L4)</f>
        <v>0.10856298282850869</v>
      </c>
      <c r="N114" s="163"/>
      <c r="O114" s="161">
        <f>+O36-O38+O66+O63</f>
        <v>421.01318400421235</v>
      </c>
      <c r="P114" s="162">
        <f>IF(AND(O4=0,O114&lt;=0), "",O114/O4)</f>
        <v>5.5215727914873634E-2</v>
      </c>
      <c r="Q114" s="163"/>
      <c r="R114" s="162">
        <f>IF(AND(H114=0,O114&gt;0),100%,IF(AND(H114&lt;0,O114=0),(H114-O114)/H114,IF(AND(H114&gt;0,O114&gt;0),(O114-H114)/H114,IF(AND(H114=0,O114=0),"",(O114-H114)/H114))))</f>
        <v>-0.58703431809171902</v>
      </c>
      <c r="S114" s="164">
        <f>+S36-S38+S66+S63</f>
        <v>1965.029064292004</v>
      </c>
      <c r="T114" s="162">
        <f>IF(AND(S4=0,S114&lt;=0), "",S114/S4)</f>
        <v>8.994427566638509E-2</v>
      </c>
      <c r="U114" s="163"/>
      <c r="V114" s="165">
        <f>+V36-V38+V66+V63</f>
        <v>0</v>
      </c>
      <c r="W114" s="162" t="str">
        <f>IF(AND(V4=0,V114&lt;=0), "",V114/V4)</f>
        <v/>
      </c>
      <c r="X114" s="163">
        <f t="shared" si="91"/>
        <v>1</v>
      </c>
      <c r="Y114" s="161">
        <f>+Y36-Y38+Y66+Y63</f>
        <v>23.425306835251206</v>
      </c>
      <c r="Z114" s="162">
        <f>IF(AND(Y4=0,Y114&lt;=0), "",Y114/Y4)</f>
        <v>3.1395931232547896E-3</v>
      </c>
      <c r="AA114" s="163"/>
      <c r="AB114" s="162">
        <f t="shared" si="92"/>
        <v>-0.94435968343685683</v>
      </c>
      <c r="AC114" s="164">
        <f>+AC36-AC38+AC66+AC63</f>
        <v>1988.4543711272559</v>
      </c>
      <c r="AD114" s="162">
        <f>IF(AND(AC4=0,AC114&lt;=0), "",AC114/AC4)</f>
        <v>6.7845796439276324E-2</v>
      </c>
      <c r="AE114" s="163"/>
      <c r="AF114" s="161">
        <f>+AF36-AF38+AF66+AF63</f>
        <v>597.01970511668583</v>
      </c>
      <c r="AG114" s="162">
        <f>IF(AND(AF4=0,AF114&lt;=0), "",AF114/AF4)</f>
        <v>6.6661516220325387E-2</v>
      </c>
      <c r="AH114" s="163"/>
      <c r="AI114" s="162">
        <f t="shared" si="41"/>
        <v>24.486099683367652</v>
      </c>
      <c r="AJ114" s="164">
        <f>+AJ36-AJ38+AJ66+AJ63</f>
        <v>2585.4740762439419</v>
      </c>
      <c r="AK114" s="162">
        <f>IF(AND(AJ4=0,AJ114&lt;=0), "",AJ114/AJ4)</f>
        <v>6.7568609509855632E-2</v>
      </c>
      <c r="AL114" s="163"/>
      <c r="AM114" s="161">
        <f>+AM36-AM38+AM66+AM63</f>
        <v>1440.8299466317305</v>
      </c>
      <c r="AN114" s="162">
        <f>IF(AND(AM4=0,AM114&lt;=0), "",AM114/AM4)</f>
        <v>0.13723536261835503</v>
      </c>
      <c r="AO114" s="163"/>
      <c r="AP114" s="162">
        <f t="shared" si="42"/>
        <v>1.4133708389911928</v>
      </c>
      <c r="AQ114" s="164">
        <f>+AQ36-AQ38+AQ66+AQ63</f>
        <v>4026.3040228756722</v>
      </c>
      <c r="AR114" s="162">
        <f>IF(AND(AQ4=0,AQ114&lt;=0), "",AQ114/AQ4)</f>
        <v>8.256816252676101E-2</v>
      </c>
      <c r="AS114" s="163"/>
      <c r="AT114" s="165">
        <f>+AT36-AT38+AT66+AT63</f>
        <v>0</v>
      </c>
      <c r="AU114" s="162" t="str">
        <f>IF(AND(AT4=0,AT114&lt;=0), "",AT114/AT4)</f>
        <v/>
      </c>
      <c r="AV114" s="163">
        <f t="shared" si="93"/>
        <v>1</v>
      </c>
      <c r="AW114" s="165">
        <f>+AW36-AW38+AW66+AW63</f>
        <v>671.05067047927901</v>
      </c>
      <c r="AX114" s="162">
        <f>IF(AND(AW4=0,AW114&lt;=0), "",AW114/AW4)</f>
        <v>8.2568162526761052E-2</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4026.3040228756722</v>
      </c>
      <c r="BH114" s="162">
        <f>IF(AND(BG4=0,BG114&lt;=0), "",BG114/BG4)</f>
        <v>8.256816252676101E-2</v>
      </c>
      <c r="BI114" s="163"/>
      <c r="BJ114" s="161">
        <f>+BJ36-BJ38+BJ66+BJ63</f>
        <v>0</v>
      </c>
      <c r="BK114" s="162" t="str">
        <f>IF(AND(BJ4=0,BJ114&lt;=0), "",BJ114/BJ4)</f>
        <v/>
      </c>
      <c r="BL114" s="163"/>
      <c r="BM114" s="162" t="str">
        <f t="shared" si="43"/>
        <v/>
      </c>
      <c r="BN114" s="164">
        <f>+BN36-BN38+BN66+BN63</f>
        <v>4026.3040228756722</v>
      </c>
      <c r="BO114" s="162">
        <f>IF(AND(BN4=0,BN114&lt;=0), "",BN114/BN4)</f>
        <v>8.256816252676101E-2</v>
      </c>
      <c r="BP114" s="163"/>
      <c r="BQ114" s="161">
        <f>+BQ36-BQ38+BQ66+BQ63</f>
        <v>0</v>
      </c>
      <c r="BR114" s="162" t="str">
        <f>IF(AND(BQ4=0,BQ114&lt;=0), "",BQ114/BQ4)</f>
        <v/>
      </c>
      <c r="BS114" s="163"/>
      <c r="BT114" s="162" t="str">
        <f t="shared" si="44"/>
        <v/>
      </c>
      <c r="BU114" s="164">
        <f>+BU36-BU38+BU66+BU63</f>
        <v>4026.3040228756722</v>
      </c>
      <c r="BV114" s="162">
        <f>IF(AND(BU4=0,BU114&lt;=0), "",BU114/BU4)</f>
        <v>8.256816252676101E-2</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4026.3040228756722</v>
      </c>
      <c r="CF114" s="162">
        <f>IF(AND(CE4=0,CE114&lt;=0), "",CE114/CE4)</f>
        <v>8.256816252676101E-2</v>
      </c>
      <c r="CG114" s="163"/>
      <c r="CH114" s="161">
        <f>+CH36-CH38+CH66+CH63</f>
        <v>0</v>
      </c>
      <c r="CI114" s="162" t="str">
        <f>IF(AND(CH4=0,CH114&lt;=0), "",CH114/CH4)</f>
        <v/>
      </c>
      <c r="CJ114" s="163"/>
      <c r="CK114" s="162" t="str">
        <f t="shared" si="46"/>
        <v/>
      </c>
      <c r="CL114" s="164">
        <f>+CL36-CL38+CL66+CL63</f>
        <v>4026.3040228756722</v>
      </c>
      <c r="CM114" s="162">
        <f>IF(AND(CL4=0,CL114&lt;=0), "",CL114/CL4)</f>
        <v>8.256816252676101E-2</v>
      </c>
      <c r="CN114" s="163"/>
      <c r="CO114" s="161">
        <f>+CO36-CO38+CO66+CO63</f>
        <v>0</v>
      </c>
      <c r="CP114" s="162" t="str">
        <f>IF(AND(CO4=0,CO114&lt;=0), "",CO114/CO4)</f>
        <v/>
      </c>
      <c r="CQ114" s="163"/>
      <c r="CR114" s="162" t="str">
        <f t="shared" si="47"/>
        <v/>
      </c>
      <c r="CS114" s="164">
        <f>+CS36-CS38+CS66+CS63</f>
        <v>4026.3040228756722</v>
      </c>
      <c r="CT114" s="162">
        <f>IF(AND(CS4=0,CS114&lt;=0), "",CS114/CS4)</f>
        <v>8.256816252676101E-2</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67.889536373567367</v>
      </c>
      <c r="F116" s="36">
        <f>IF(AND(E4=0,E116&gt;=0), "",E116/E4)</f>
        <v>1.2633057444202891E-2</v>
      </c>
      <c r="G116" s="42">
        <f>IF(AND(E124=0,E116&gt;=0),"",E116/E124)</f>
        <v>3.3890675311231688E-2</v>
      </c>
      <c r="H116" s="123">
        <f>SUM(H117:H123)</f>
        <v>4.3094541313785504</v>
      </c>
      <c r="I116" s="36">
        <f>IF(AND(H4=0,H116&gt;=0), "",H116/H4)</f>
        <v>4.8703499511595721E-4</v>
      </c>
      <c r="J116" s="42">
        <f>IF(AND(H124=0,H116&gt;=0),"",H116/H124)</f>
        <v>1.882984855401957E-3</v>
      </c>
      <c r="K116" s="36">
        <f t="shared" ref="K116:K139" si="97">IF(AND(E116=0,H116&gt;0),100%,IF(AND(E116&lt;0,H116=0),(E116-H116)/E116,IF(AND(E116&gt;0,H116&gt;0),(H116-E116)/E116,IF(AND(E116=0,H116=0),"",(H116-E116)/E116))))</f>
        <v>-0.93652255764915748</v>
      </c>
      <c r="L116" s="124">
        <f>SUM(L117:L123)</f>
        <v>72.198990504945925</v>
      </c>
      <c r="M116" s="36">
        <f>IF(AND(L4=0,L116&gt;=0), "",L116/L4)</f>
        <v>5.0764618851997538E-3</v>
      </c>
      <c r="N116" s="42">
        <f>IF(AND(L124=0,L116&gt;=0),"",L116/L124)</f>
        <v>1.6822459215856182E-2</v>
      </c>
      <c r="O116" s="123">
        <f>SUM(O117:O123)</f>
        <v>0.32429911112162729</v>
      </c>
      <c r="P116" s="36">
        <f>IF(AND(O4=0,O116&gt;=0), "",O116/O4)</f>
        <v>4.2531711982083638E-5</v>
      </c>
      <c r="Q116" s="42">
        <f>IF(AND(O124=0,O116&gt;=0),"",O116/O124)</f>
        <v>1.248934759757681E-4</v>
      </c>
      <c r="R116" s="36">
        <f t="shared" ref="R116:R139" si="98">IF(AND(H116=0,O116&gt;0),100%,IF(AND(H116&lt;0,O116=0),(H116-O116)/H116,IF(AND(H116&gt;0,O116&gt;0),(O116-H116)/H116,IF(AND(H116=0,O116=0),"",(O116-H116)/H116))))</f>
        <v>-0.9247470558370029</v>
      </c>
      <c r="S116" s="124">
        <f>SUM(S117:S123)</f>
        <v>72.523289616067544</v>
      </c>
      <c r="T116" s="36">
        <f>IF(AND(S4=0,S116&gt;=0), "",S116/S4)</f>
        <v>3.3195716399293594E-3</v>
      </c>
      <c r="U116" s="42">
        <f>IF(AND(S124=0,S116&gt;=0),"",S116/S124)</f>
        <v>1.0528280052678493E-2</v>
      </c>
      <c r="V116" s="125">
        <f>SUM(V117:V123)</f>
        <v>0</v>
      </c>
      <c r="W116" s="36" t="str">
        <f>IF(AND(V4=0,V116&gt;=0), "",V116/V4)</f>
        <v/>
      </c>
      <c r="X116" s="42">
        <f t="shared" ref="X116:X139" si="99">IF(AND(V116=0,S116&gt;0),100%,IF(AND(V116&lt;0,S116=0),(V116-S116)/V116,IF(AND(V116&gt;0,S116&gt;0),(S116-V116)/V116,IF(AND(V116=0,S116=0),"",(S116-V116)/V116))))</f>
        <v>1</v>
      </c>
      <c r="Y116" s="123">
        <f>SUM(Y117:Y123)</f>
        <v>41.496528921759435</v>
      </c>
      <c r="Z116" s="36">
        <f>IF(AND(Y4=0,Y116&gt;=0), "",Y116/Y4)</f>
        <v>5.5616012954693194E-3</v>
      </c>
      <c r="AA116" s="42">
        <f>IF(AND(Y124=0,Y116&gt;=0),"",Y116/Y124)</f>
        <v>1.5531155235964225E-2</v>
      </c>
      <c r="AB116" s="36">
        <f t="shared" ref="AB116:AB139" si="100">IF(AND(O116=0,Y116&gt;0),100%,IF(AND(O116&lt;0,Y116=0),(O116-Y116)/O116,IF(AND(O116&gt;0,Y116&gt;0),(Y116-O116)/O116,IF(AND(O116=0,Y116=0),"",(Y116-O116)/O116))))</f>
        <v>126.95757835486728</v>
      </c>
      <c r="AC116" s="124">
        <f>SUM(AC117:AC123)</f>
        <v>114.01981853782698</v>
      </c>
      <c r="AD116" s="36">
        <f>IF(AND(AC4=0,AC116&gt;=0), "",AC116/AC4)</f>
        <v>3.8903409154796066E-3</v>
      </c>
      <c r="AE116" s="42">
        <f>IF(AND(AC124=0,AC116&gt;=0),"",AC116/AC124)</f>
        <v>1.1926444752536514E-2</v>
      </c>
      <c r="AF116" s="123">
        <f>SUM(AF117:AF123)</f>
        <v>7.9380827045680533</v>
      </c>
      <c r="AG116" s="36">
        <f>IF(AND(AF4=0,AF116&gt;=0), "",AF116/AF4)</f>
        <v>8.8634365739305703E-4</v>
      </c>
      <c r="AH116" s="42">
        <f>IF(AND(AF124=0,AF116&gt;=0),"",AF116/AF124)</f>
        <v>3.0754517564932048E-3</v>
      </c>
      <c r="AI116" s="36">
        <f t="shared" si="41"/>
        <v>-0.80870489867875239</v>
      </c>
      <c r="AJ116" s="124">
        <f>SUM(AJ117:AJ123)</f>
        <v>121.95790124239502</v>
      </c>
      <c r="AK116" s="36">
        <f>IF(AND(AJ4=0,AJ116&gt;=0), "",AJ116/AJ4)</f>
        <v>3.1872397721582975E-3</v>
      </c>
      <c r="AL116" s="42">
        <f>IF(AND(AJ124=0,AJ116&gt;=0),"",AJ116/AJ124)</f>
        <v>1.0044827674508048E-2</v>
      </c>
      <c r="AM116" s="123">
        <f>SUM(AM117:AM123)</f>
        <v>13.0165374785325</v>
      </c>
      <c r="AN116" s="36">
        <f>IF(AND(AM4=0,AM116&gt;=0), "",AM116/AM4)</f>
        <v>1.2397918609880155E-3</v>
      </c>
      <c r="AO116" s="42">
        <f>IF(AND(AM124=0,AM116&gt;=0),"",AM116/AM124)</f>
        <v>4.4901259432917279E-3</v>
      </c>
      <c r="AP116" s="36">
        <f t="shared" si="42"/>
        <v>0.63975836016951504</v>
      </c>
      <c r="AQ116" s="124">
        <f>SUM(AQ117:AQ123)</f>
        <v>134.97443872092754</v>
      </c>
      <c r="AR116" s="36">
        <f>IF(AND(AQ4=0,AQ116&gt;=0), "",AQ116/AQ4)</f>
        <v>2.7679458207699342E-3</v>
      </c>
      <c r="AS116" s="42">
        <f>IF(AND(AQ124=0,AQ116&gt;=0),"",AQ116/AQ124)</f>
        <v>8.9741924171228421E-3</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22.495739786821257</v>
      </c>
      <c r="AX116" s="36">
        <f>IF(AND(AW4=0,AW116&gt;=0), "",AW116/AW4)</f>
        <v>2.7679458207699342E-3</v>
      </c>
      <c r="AY116" s="42">
        <f>IF(AND(AW124=0,AW116&gt;=0),"",AW116/AW124)</f>
        <v>8.9741924171228438E-3</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134.97443872092754</v>
      </c>
      <c r="BH116" s="36">
        <f>IF(AND(BG4=0,BG116&gt;=0), "",BG116/BG4)</f>
        <v>2.7679458207699342E-3</v>
      </c>
      <c r="BI116" s="42">
        <f>IF(AND(BG124=0,BG116&gt;=0),"",BG116/BG124)</f>
        <v>8.9741924171228421E-3</v>
      </c>
      <c r="BJ116" s="123">
        <f>SUM(BJ117:BJ123)</f>
        <v>0</v>
      </c>
      <c r="BK116" s="36" t="str">
        <f>IF(AND(BJ4=0,BJ116&gt;=0), "",BJ116/BJ4)</f>
        <v/>
      </c>
      <c r="BL116" s="42" t="str">
        <f>IF(AND(BJ124=0,BJ116&gt;=0),"",BJ116/BJ124)</f>
        <v/>
      </c>
      <c r="BM116" s="36" t="str">
        <f t="shared" si="43"/>
        <v/>
      </c>
      <c r="BN116" s="124">
        <f>SUM(BN117:BN123)</f>
        <v>134.97443872092754</v>
      </c>
      <c r="BO116" s="36">
        <f>IF(AND(BN4=0,BN116&gt;=0), "",BN116/BN4)</f>
        <v>2.7679458207699342E-3</v>
      </c>
      <c r="BP116" s="42">
        <f>IF(AND(BN124=0,BN116&gt;=0),"",BN116/BN124)</f>
        <v>8.9741924171228421E-3</v>
      </c>
      <c r="BQ116" s="123">
        <f>SUM(BQ117:BQ123)</f>
        <v>0</v>
      </c>
      <c r="BR116" s="36" t="str">
        <f>IF(AND(BQ4=0,BQ116&gt;=0), "",BQ116/BQ4)</f>
        <v/>
      </c>
      <c r="BS116" s="42" t="str">
        <f>IF(AND(BQ124=0,BQ116&gt;=0),"",BQ116/BQ124)</f>
        <v/>
      </c>
      <c r="BT116" s="36" t="str">
        <f t="shared" si="44"/>
        <v/>
      </c>
      <c r="BU116" s="124">
        <f>SUM(BU117:BU123)</f>
        <v>134.97443872092754</v>
      </c>
      <c r="BV116" s="36">
        <f>IF(AND(BU4=0,BU116&gt;=0), "",BU116/BU4)</f>
        <v>2.7679458207699342E-3</v>
      </c>
      <c r="BW116" s="42">
        <f>IF(AND(BU124=0,BU116&gt;=0),"",BU116/BU124)</f>
        <v>8.9741924171228421E-3</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134.97443872092754</v>
      </c>
      <c r="CF116" s="36">
        <f>IF(AND(CE4=0,CE116&gt;=0), "",CE116/CE4)</f>
        <v>2.7679458207699342E-3</v>
      </c>
      <c r="CG116" s="42">
        <f>IF(AND(CE124=0,CE116&gt;=0),"",CE116/CE124)</f>
        <v>8.9741924171228421E-3</v>
      </c>
      <c r="CH116" s="123">
        <f>SUM(CH117:CH123)</f>
        <v>0</v>
      </c>
      <c r="CI116" s="36" t="str">
        <f>IF(AND(CH4=0,CH116&gt;=0), "",CH116/CH4)</f>
        <v/>
      </c>
      <c r="CJ116" s="42" t="str">
        <f>IF(AND(CH124=0,CH116&gt;=0),"",CH116/CH124)</f>
        <v/>
      </c>
      <c r="CK116" s="36" t="str">
        <f t="shared" si="46"/>
        <v/>
      </c>
      <c r="CL116" s="124">
        <f>SUM(CL117:CL123)</f>
        <v>134.97443872092754</v>
      </c>
      <c r="CM116" s="36">
        <f>IF(AND(CL4=0,CL116&gt;=0), "",CL116/CL4)</f>
        <v>2.7679458207699342E-3</v>
      </c>
      <c r="CN116" s="42">
        <f>IF(AND(CL124=0,CL116&gt;=0),"",CL116/CL124)</f>
        <v>8.9741924171228421E-3</v>
      </c>
      <c r="CO116" s="123">
        <f>SUM(CO117:CO123)</f>
        <v>0</v>
      </c>
      <c r="CP116" s="36" t="str">
        <f>IF(AND(CO4=0,CO116&gt;=0), "",CO116/CO4)</f>
        <v/>
      </c>
      <c r="CQ116" s="42" t="str">
        <f>IF(AND(CO124=0,CO116&gt;=0),"",CO116/CO124)</f>
        <v/>
      </c>
      <c r="CR116" s="36" t="str">
        <f t="shared" si="47"/>
        <v/>
      </c>
      <c r="CS116" s="124">
        <f>SUM(CS117:CS123)</f>
        <v>134.97443872092754</v>
      </c>
      <c r="CT116" s="36">
        <f>IF(AND(CS4=0,CS116&gt;=0), "",CS116/CS4)</f>
        <v>2.7679458207699342E-3</v>
      </c>
      <c r="CU116" s="42">
        <f>IF(AND(CS124=0,CS116&gt;=0),"",CS116/CS124)</f>
        <v>8.9741924171228421E-3</v>
      </c>
      <c r="CV116" s="125">
        <f>SUM(CV117:CV123)</f>
        <v>0</v>
      </c>
      <c r="CW116" s="36" t="str">
        <f>IF(AND(CV4=0,CV116&gt;=0), "",CV116/CV4)</f>
        <v/>
      </c>
      <c r="CX116" s="42">
        <f t="shared" si="48"/>
        <v>1</v>
      </c>
    </row>
    <row r="117" spans="1:102" hidden="1" outlineLevel="1" x14ac:dyDescent="0.3">
      <c r="A117" s="29" t="s">
        <v>95</v>
      </c>
      <c r="B117" s="129">
        <f>+'N EERR PIEDEM'!B194</f>
        <v>0</v>
      </c>
      <c r="C117" s="30" t="str">
        <f>IF(AND(B4=0,B117&gt;=0), "",B117/B4)</f>
        <v/>
      </c>
      <c r="D117" s="47" t="str">
        <f>IF(AND(B124=0,B117&gt;=0),"",B117/B124)</f>
        <v/>
      </c>
      <c r="E117" s="129">
        <f>+'N EERR PIEDEM'!C194</f>
        <v>0.32953637356736848</v>
      </c>
      <c r="F117" s="30">
        <f>IF(AND(E4=0,E117&gt;=0), "",E117/E4)</f>
        <v>6.1320965786588346E-5</v>
      </c>
      <c r="G117" s="47">
        <f>IF(AND(E124=0,E117&gt;=0),"",E117/E124)</f>
        <v>1.6450561951636416E-4</v>
      </c>
      <c r="H117" s="129">
        <f>+'N EERR PIEDEM'!D194</f>
        <v>4.3094541313785504</v>
      </c>
      <c r="I117" s="30">
        <f>IF(AND(H4=0,H117&gt;=0), "",H117/H4)</f>
        <v>4.8703499511595721E-4</v>
      </c>
      <c r="J117" s="47">
        <f>IF(AND(H124=0,H117&gt;=0),"",H117/H124)</f>
        <v>1.882984855401957E-3</v>
      </c>
      <c r="K117" s="30">
        <f t="shared" si="97"/>
        <v>12.077324620426312</v>
      </c>
      <c r="L117" s="130">
        <f t="shared" ref="L117:L123" si="105">+E117+H117</f>
        <v>4.6389905049459186</v>
      </c>
      <c r="M117" s="30">
        <f>IF(AND(L4=0,L117&gt;=0), "",L117/L4)</f>
        <v>3.2617711576657388E-4</v>
      </c>
      <c r="N117" s="47">
        <f>IF(AND(L124=0,L117&gt;=0),"",L117/L124)</f>
        <v>1.0808908549330863E-3</v>
      </c>
      <c r="O117" s="129">
        <f>+'N EERR PIEDEM'!E194</f>
        <v>0.32429911112162729</v>
      </c>
      <c r="P117" s="30">
        <f>IF(AND(O4=0,O117&gt;=0), "",O117/O4)</f>
        <v>4.2531711982083638E-5</v>
      </c>
      <c r="Q117" s="47">
        <f>IF(AND(O124=0,O117&gt;=0),"",O117/O124)</f>
        <v>1.248934759757681E-4</v>
      </c>
      <c r="R117" s="30">
        <f t="shared" si="98"/>
        <v>-0.9247470558370029</v>
      </c>
      <c r="S117" s="130">
        <f t="shared" ref="S117:S123" si="106">+L117+O117</f>
        <v>4.9632896160675459</v>
      </c>
      <c r="T117" s="30">
        <f>IF(AND(S4=0,S117&gt;=0), "",S117/S4)</f>
        <v>2.2718213056076604E-4</v>
      </c>
      <c r="U117" s="47">
        <f>IF(AND(S124=0,S117&gt;=0),"",S117/S124)</f>
        <v>7.2052582469912059E-4</v>
      </c>
      <c r="V117" s="131"/>
      <c r="W117" s="30" t="str">
        <f>IF(AND(V4=0,V117&gt;=0), "",V117/V4)</f>
        <v/>
      </c>
      <c r="X117" s="47">
        <f t="shared" si="99"/>
        <v>1</v>
      </c>
      <c r="Y117" s="129">
        <f>+'N EERR PIEDEM'!F194</f>
        <v>2.9403559361619305</v>
      </c>
      <c r="Z117" s="30">
        <f>IF(AND(Y4=0,Y117&gt;=0), "",Y117/Y4)</f>
        <v>3.9408325969944125E-4</v>
      </c>
      <c r="AA117" s="47">
        <f>IF(AND(Y124=0,Y117&gt;=0),"",Y117/Y124)</f>
        <v>1.1005046850936367E-3</v>
      </c>
      <c r="AB117" s="30">
        <f t="shared" si="100"/>
        <v>8.0668023294678708</v>
      </c>
      <c r="AC117" s="130">
        <f t="shared" ref="AC117:AC123" si="107">+S117+Y117</f>
        <v>7.9036455522294764</v>
      </c>
      <c r="AD117" s="30">
        <f>IF(AND(AC4=0,AC117&gt;=0), "",AC117/AC4)</f>
        <v>2.6967132615709165E-4</v>
      </c>
      <c r="AE117" s="47">
        <f>IF(AND(AC124=0,AC117&gt;=0),"",AC117/AC124)</f>
        <v>8.2671936537965542E-4</v>
      </c>
      <c r="AF117" s="129">
        <f>+'N EERR PIEDEM'!G194</f>
        <v>7.9380827045680533</v>
      </c>
      <c r="AG117" s="30">
        <f>IF(AND(AF4=0,AF117&gt;=0), "",AF117/AF4)</f>
        <v>8.8634365739305703E-4</v>
      </c>
      <c r="AH117" s="47">
        <f>IF(AND(AF124=0,AF117&gt;=0),"",AF117/AF124)</f>
        <v>3.0754517564932048E-3</v>
      </c>
      <c r="AI117" s="30">
        <f t="shared" si="41"/>
        <v>1.699701286820974</v>
      </c>
      <c r="AJ117" s="130">
        <f t="shared" si="62"/>
        <v>15.841728256797531</v>
      </c>
      <c r="AK117" s="30">
        <f>IF(AND(AJ4=0,AJ117&gt;=0), "",AJ117/AJ4)</f>
        <v>4.1400668464633433E-4</v>
      </c>
      <c r="AL117" s="47">
        <f>IF(AND(AJ124=0,AJ117&gt;=0),"",AJ117/AJ124)</f>
        <v>1.3047734405468767E-3</v>
      </c>
      <c r="AM117" s="129">
        <f>+'N EERR PIEDEM'!H194</f>
        <v>3.9965374785325007</v>
      </c>
      <c r="AN117" s="30">
        <f>IF(AND(AM4=0,AM117&gt;=0), "",AM117/AM4)</f>
        <v>3.8065996016144676E-4</v>
      </c>
      <c r="AO117" s="47">
        <f>IF(AND(AM124=0,AM117&gt;=0),"",AM117/AM124)</f>
        <v>1.3786275071455965E-3</v>
      </c>
      <c r="AP117" s="30">
        <f t="shared" si="42"/>
        <v>-0.49653617538745837</v>
      </c>
      <c r="AQ117" s="130">
        <f t="shared" si="63"/>
        <v>19.838265735330033</v>
      </c>
      <c r="AR117" s="30">
        <f>IF(AND(AQ4=0,AQ117&gt;=0), "",AQ117/AQ4)</f>
        <v>4.0682699075314814E-4</v>
      </c>
      <c r="AS117" s="47">
        <f>IF(AND(AQ124=0,AQ117&gt;=0),"",AQ117/AQ124)</f>
        <v>1.3190083664579306E-3</v>
      </c>
      <c r="AT117" s="131">
        <f t="shared" ref="AT117:AT123" si="108">+V117*2</f>
        <v>0</v>
      </c>
      <c r="AU117" s="30" t="str">
        <f>IF(AND(AT4=0,AT117&gt;=0), "",AT117/AT4)</f>
        <v/>
      </c>
      <c r="AV117" s="47">
        <f t="shared" si="101"/>
        <v>1</v>
      </c>
      <c r="AW117" s="131">
        <f>+AQ117/6</f>
        <v>3.3063776225550057</v>
      </c>
      <c r="AX117" s="30">
        <f>IF(AND(AW4=0,AW117&gt;=0), "",AW117/AW4)</f>
        <v>4.0682699075314814E-4</v>
      </c>
      <c r="AY117" s="47">
        <f>IF(AND(AW124=0,AW117&gt;=0),"",AW117/AW124)</f>
        <v>1.3190083664579308E-3</v>
      </c>
      <c r="AZ117" s="131">
        <f t="shared" ref="AZ117:AZ123" si="109">+AT117/6</f>
        <v>0</v>
      </c>
      <c r="BA117" s="30" t="str">
        <f>IF(AND(AZ4=0,AZ117&gt;=0), "",AZ117/AZ4)</f>
        <v/>
      </c>
      <c r="BB117" s="47">
        <f t="shared" si="102"/>
        <v>1</v>
      </c>
      <c r="BC117" s="129">
        <f>+'N EERR PIEDEM'!I194</f>
        <v>0</v>
      </c>
      <c r="BD117" s="30" t="str">
        <f>IF(AND(BC4=0,BC117&gt;=0), "",BC117/BC4)</f>
        <v/>
      </c>
      <c r="BE117" s="47" t="str">
        <f>IF(AND(BC124=0,BC117&gt;=0),"",BC117/BC124)</f>
        <v/>
      </c>
      <c r="BF117" s="30">
        <f t="shared" si="103"/>
        <v>-1</v>
      </c>
      <c r="BG117" s="130">
        <f t="shared" ref="BG117:BG123" si="110">+AQ117+BC117</f>
        <v>19.838265735330033</v>
      </c>
      <c r="BH117" s="30">
        <f>IF(AND(BG4=0,BG117&gt;=0), "",BG117/BG4)</f>
        <v>4.0682699075314814E-4</v>
      </c>
      <c r="BI117" s="47">
        <f>IF(AND(BG124=0,BG117&gt;=0),"",BG117/BG124)</f>
        <v>1.3190083664579306E-3</v>
      </c>
      <c r="BJ117" s="129">
        <f>+'N EERR PIEDEM'!J194</f>
        <v>0</v>
      </c>
      <c r="BK117" s="30" t="str">
        <f>IF(AND(BJ4=0,BJ117&gt;=0), "",BJ117/BJ4)</f>
        <v/>
      </c>
      <c r="BL117" s="47" t="str">
        <f>IF(AND(BJ124=0,BJ117&gt;=0),"",BJ117/BJ124)</f>
        <v/>
      </c>
      <c r="BM117" s="30" t="str">
        <f t="shared" si="43"/>
        <v/>
      </c>
      <c r="BN117" s="130">
        <f t="shared" ref="BN117:BN123" si="111">+BG117+BJ117</f>
        <v>19.838265735330033</v>
      </c>
      <c r="BO117" s="30">
        <f>IF(AND(BN4=0,BN117&gt;=0), "",BN117/BN4)</f>
        <v>4.0682699075314814E-4</v>
      </c>
      <c r="BP117" s="47">
        <f>IF(AND(BN124=0,BN117&gt;=0),"",BN117/BN124)</f>
        <v>1.3190083664579306E-3</v>
      </c>
      <c r="BQ117" s="129">
        <f>+'N EERR PIEDEM'!K194</f>
        <v>0</v>
      </c>
      <c r="BR117" s="30" t="str">
        <f>IF(AND(BQ4=0,BQ117&gt;=0), "",BQ117/BQ4)</f>
        <v/>
      </c>
      <c r="BS117" s="47" t="str">
        <f>IF(AND(BQ124=0,BQ117&gt;=0),"",BQ117/BQ124)</f>
        <v/>
      </c>
      <c r="BT117" s="30" t="str">
        <f t="shared" si="44"/>
        <v/>
      </c>
      <c r="BU117" s="130">
        <f t="shared" ref="BU117:BU123" si="112">+BN117+BQ117</f>
        <v>19.838265735330033</v>
      </c>
      <c r="BV117" s="30">
        <f>IF(AND(BU4=0,BU117&gt;=0), "",BU117/BU4)</f>
        <v>4.0682699075314814E-4</v>
      </c>
      <c r="BW117" s="47">
        <f>IF(AND(BU124=0,BU117&gt;=0),"",BU117/BU124)</f>
        <v>1.3190083664579306E-3</v>
      </c>
      <c r="BX117" s="131">
        <f t="shared" ref="BX117:BX123" si="113">+AZ117*9</f>
        <v>0</v>
      </c>
      <c r="BY117" s="30" t="str">
        <f>IF(AND(BX4=0,BX117&gt;=0), "",BX117/BX4)</f>
        <v/>
      </c>
      <c r="BZ117" s="47">
        <f t="shared" si="45"/>
        <v>1</v>
      </c>
      <c r="CA117" s="129">
        <f>+'N EERR PIEDEM'!L194</f>
        <v>0</v>
      </c>
      <c r="CB117" s="30" t="str">
        <f>IF(AND(CA4=0,CA117&gt;=0), "",CA117/CA4)</f>
        <v/>
      </c>
      <c r="CC117" s="47" t="str">
        <f>IF(AND(CA124=0,CA117&gt;=0),"",CA117/CA124)</f>
        <v/>
      </c>
      <c r="CD117" s="30" t="str">
        <f t="shared" si="104"/>
        <v/>
      </c>
      <c r="CE117" s="130">
        <f t="shared" ref="CE117:CE123" si="114">+BU117+CA117</f>
        <v>19.838265735330033</v>
      </c>
      <c r="CF117" s="30">
        <f>IF(AND(CE4=0,CE117&gt;=0), "",CE117/CE4)</f>
        <v>4.0682699075314814E-4</v>
      </c>
      <c r="CG117" s="47">
        <f>IF(AND(CE124=0,CE117&gt;=0),"",CE117/CE124)</f>
        <v>1.3190083664579306E-3</v>
      </c>
      <c r="CH117" s="129">
        <f>+'N EERR PIEDEM'!M194</f>
        <v>0</v>
      </c>
      <c r="CI117" s="30" t="str">
        <f>IF(AND(CH4=0,CH117&gt;=0), "",CH117/CH4)</f>
        <v/>
      </c>
      <c r="CJ117" s="47" t="str">
        <f>IF(AND(CH124=0,CH117&gt;=0),"",CH117/CH124)</f>
        <v/>
      </c>
      <c r="CK117" s="30" t="str">
        <f t="shared" si="46"/>
        <v/>
      </c>
      <c r="CL117" s="130">
        <f t="shared" ref="CL117:CL123" si="115">+CE117+CH117</f>
        <v>19.838265735330033</v>
      </c>
      <c r="CM117" s="30">
        <f>IF(AND(CL4=0,CL117&gt;=0), "",CL117/CL4)</f>
        <v>4.0682699075314814E-4</v>
      </c>
      <c r="CN117" s="47">
        <f>IF(AND(CL124=0,CL117&gt;=0),"",CL117/CL124)</f>
        <v>1.3190083664579306E-3</v>
      </c>
      <c r="CO117" s="129">
        <f>+'N EERR PIEDEM'!N194</f>
        <v>0</v>
      </c>
      <c r="CP117" s="30" t="str">
        <f>IF(AND(CO4=0,CO117&gt;=0), "",CO117/CO4)</f>
        <v/>
      </c>
      <c r="CQ117" s="47" t="str">
        <f>IF(AND(CO124=0,CO117&gt;=0),"",CO117/CO124)</f>
        <v/>
      </c>
      <c r="CR117" s="30" t="str">
        <f t="shared" si="47"/>
        <v/>
      </c>
      <c r="CS117" s="130">
        <f t="shared" ref="CS117:CS123" si="116">+CL117+CO117</f>
        <v>19.838265735330033</v>
      </c>
      <c r="CT117" s="30">
        <f>IF(AND(CS4=0,CS117&gt;=0), "",CS117/CS4)</f>
        <v>4.0682699075314814E-4</v>
      </c>
      <c r="CU117" s="47">
        <f>IF(AND(CS124=0,CS117&gt;=0),"",CS117/CS124)</f>
        <v>1.3190083664579306E-3</v>
      </c>
      <c r="CV117" s="131">
        <f t="shared" ref="CV117:CV123" si="117">+AZ117*12</f>
        <v>0</v>
      </c>
      <c r="CW117" s="30" t="str">
        <f>IF(AND(CV4=0,CV117&gt;=0), "",CV117/CV4)</f>
        <v/>
      </c>
      <c r="CX117" s="47">
        <f t="shared" si="48"/>
        <v>1</v>
      </c>
    </row>
    <row r="118" spans="1:102" hidden="1" outlineLevel="1" x14ac:dyDescent="0.3">
      <c r="A118" s="29" t="s">
        <v>96</v>
      </c>
      <c r="B118" s="129">
        <f>+'N EERR PIEDEM'!B195</f>
        <v>0</v>
      </c>
      <c r="C118" s="30" t="str">
        <f>IF(AND(B4=0,B118&gt;=0), "",B118/B4)</f>
        <v/>
      </c>
      <c r="D118" s="47" t="str">
        <f>IF(AND(B124=0,B118&gt;=0),"",B118/B124)</f>
        <v/>
      </c>
      <c r="E118" s="129">
        <f>+'N EERR PIEDEM'!C195</f>
        <v>0</v>
      </c>
      <c r="F118" s="30">
        <f>IF(AND(E4=0,E118&gt;=0), "",E118/E4)</f>
        <v>0</v>
      </c>
      <c r="G118" s="47">
        <f>IF(AND(E124=0,E118&gt;=0),"",E118/E124)</f>
        <v>0</v>
      </c>
      <c r="H118" s="129">
        <f>+'N EERR PIEDEM'!D195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PIEDEM'!E195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PIEDEM'!F195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PIEDEM'!G195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PIEDEM'!H195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PIEDEM'!I195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PIEDEM'!J195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PIEDEM'!K195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PIEDEM'!L195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PIEDEM'!M195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PIEDEM'!N195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PIEDEM'!B196</f>
        <v>0</v>
      </c>
      <c r="C119" s="30" t="str">
        <f>IF(AND(B4=0,B119&gt;=0), "",B119/B4)</f>
        <v/>
      </c>
      <c r="D119" s="47" t="str">
        <f>IF(AND(B124=0,B119&gt;=0),"",B119/B124)</f>
        <v/>
      </c>
      <c r="E119" s="129">
        <f>+'N EERR PIEDEM'!C196</f>
        <v>0</v>
      </c>
      <c r="F119" s="30">
        <f>IF(AND(E4=0,E119&gt;=0), "",E119/E4)</f>
        <v>0</v>
      </c>
      <c r="G119" s="47">
        <f>IF(AND(E124=0,E119&gt;=0),"",E119/E124)</f>
        <v>0</v>
      </c>
      <c r="H119" s="129">
        <f>+'N EERR PIEDEM'!D196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PIEDEM'!E196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PIEDEM'!F196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PIEDEM'!G196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PIEDEM'!H196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PIEDEM'!I196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PIEDEM'!J196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PIEDEM'!K196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PIEDEM'!L196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PIEDEM'!M196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PIEDEM'!N196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PIEDEM'!B197</f>
        <v>0</v>
      </c>
      <c r="C120" s="30" t="str">
        <f>IF(AND(B4=0,B120&gt;=0), "",B120/B4)</f>
        <v/>
      </c>
      <c r="D120" s="47" t="str">
        <f>IF(AND(B124=0,B120&gt;=0),"",B120/B124)</f>
        <v/>
      </c>
      <c r="E120" s="129">
        <f>+'N EERR PIEDEM'!C197</f>
        <v>0</v>
      </c>
      <c r="F120" s="30">
        <f>IF(AND(E4=0,E120&gt;=0), "",E120/E4)</f>
        <v>0</v>
      </c>
      <c r="G120" s="47">
        <f>IF(AND(E124=0,E120&gt;=0),"",E120/E124)</f>
        <v>0</v>
      </c>
      <c r="H120" s="129">
        <f>+'N EERR PIEDEM'!D197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PIEDEM'!E197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PIEDEM'!F197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PIEDEM'!G197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PIEDEM'!H197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PIEDEM'!I197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PIEDEM'!J197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PIEDEM'!K197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PIEDEM'!L197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PIEDEM'!M197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PIEDEM'!N197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PIEDEM'!B198</f>
        <v>0</v>
      </c>
      <c r="C121" s="30" t="str">
        <f>IF(AND(B4=0,B121&gt;=0), "",B121/B4)</f>
        <v/>
      </c>
      <c r="D121" s="47" t="str">
        <f>IF(AND(B124=0,B121&gt;=0),"",B121/B124)</f>
        <v/>
      </c>
      <c r="E121" s="129">
        <f>+'N EERR PIEDEM'!C198</f>
        <v>0</v>
      </c>
      <c r="F121" s="30">
        <f>IF(AND(E4=0,E121&gt;=0), "",E121/E4)</f>
        <v>0</v>
      </c>
      <c r="G121" s="47">
        <f>IF(AND(E124=0,E121&gt;=0),"",E121/E124)</f>
        <v>0</v>
      </c>
      <c r="H121" s="129">
        <f>+'N EERR PIEDEM'!D198</f>
        <v>0</v>
      </c>
      <c r="I121" s="30">
        <f>IF(AND(H4=0,H121&gt;=0), "",H121/H4)</f>
        <v>0</v>
      </c>
      <c r="J121" s="47">
        <f>IF(AND(H124=0,H121&gt;=0),"",H121/H124)</f>
        <v>0</v>
      </c>
      <c r="K121" s="30" t="str">
        <f t="shared" si="97"/>
        <v/>
      </c>
      <c r="L121" s="130">
        <f t="shared" si="105"/>
        <v>0</v>
      </c>
      <c r="M121" s="30">
        <f>IF(AND(L4=0,L121&gt;=0), "",L121/L4)</f>
        <v>0</v>
      </c>
      <c r="N121" s="47">
        <f>IF(AND(L124=0,L121&gt;=0),"",L121/L124)</f>
        <v>0</v>
      </c>
      <c r="O121" s="129">
        <f>+'N EERR PIEDEM'!E198</f>
        <v>0</v>
      </c>
      <c r="P121" s="30">
        <f>IF(AND(O4=0,O121&gt;=0), "",O121/O4)</f>
        <v>0</v>
      </c>
      <c r="Q121" s="47">
        <f>IF(AND(O124=0,O121&gt;=0),"",O121/O124)</f>
        <v>0</v>
      </c>
      <c r="R121" s="30" t="str">
        <f t="shared" si="98"/>
        <v/>
      </c>
      <c r="S121" s="130">
        <f t="shared" si="106"/>
        <v>0</v>
      </c>
      <c r="T121" s="30">
        <f>IF(AND(S4=0,S121&gt;=0), "",S121/S4)</f>
        <v>0</v>
      </c>
      <c r="U121" s="47">
        <f>IF(AND(S124=0,S121&gt;=0),"",S121/S124)</f>
        <v>0</v>
      </c>
      <c r="V121" s="131"/>
      <c r="W121" s="30" t="str">
        <f>IF(AND(V4=0,V121&gt;=0), "",V121/V4)</f>
        <v/>
      </c>
      <c r="X121" s="47" t="str">
        <f t="shared" si="99"/>
        <v/>
      </c>
      <c r="Y121" s="129">
        <f>+'N EERR PIEDEM'!F198</f>
        <v>0.54617298559750871</v>
      </c>
      <c r="Z121" s="30">
        <f>IF(AND(Y4=0,Y121&gt;=0), "",Y121/Y4)</f>
        <v>7.3201216178267703E-5</v>
      </c>
      <c r="AA121" s="47">
        <f>IF(AND(Y124=0,Y121&gt;=0),"",Y121/Y124)</f>
        <v>2.0441944532273662E-4</v>
      </c>
      <c r="AB121" s="30">
        <f t="shared" si="100"/>
        <v>1</v>
      </c>
      <c r="AC121" s="130">
        <f t="shared" si="107"/>
        <v>0.54617298559750871</v>
      </c>
      <c r="AD121" s="30">
        <f>IF(AND(AC4=0,AC121&gt;=0), "",AC121/AC4)</f>
        <v>1.8635349012546647E-5</v>
      </c>
      <c r="AE121" s="47">
        <f>IF(AND(AC124=0,AC121&gt;=0),"",AC121/AC124)</f>
        <v>5.7129558892391766E-5</v>
      </c>
      <c r="AF121" s="129">
        <f>+'N EERR PIEDEM'!G198</f>
        <v>0</v>
      </c>
      <c r="AG121" s="30">
        <f>IF(AND(AF4=0,AF121&gt;=0), "",AF121/AF4)</f>
        <v>0</v>
      </c>
      <c r="AH121" s="47">
        <f>IF(AND(AF124=0,AF121&gt;=0),"",AF121/AF124)</f>
        <v>0</v>
      </c>
      <c r="AI121" s="30">
        <f t="shared" si="41"/>
        <v>-1</v>
      </c>
      <c r="AJ121" s="130">
        <f t="shared" si="62"/>
        <v>0.54617298559750871</v>
      </c>
      <c r="AK121" s="30">
        <f>IF(AND(AJ4=0,AJ121&gt;=0), "",AJ121/AJ4)</f>
        <v>1.4273648893932336E-5</v>
      </c>
      <c r="AL121" s="47">
        <f>IF(AND(AJ124=0,AJ121&gt;=0),"",AJ121/AJ124)</f>
        <v>4.4984486162110361E-5</v>
      </c>
      <c r="AM121" s="129">
        <f>+'N EERR PIEDEM'!H198</f>
        <v>0</v>
      </c>
      <c r="AN121" s="30">
        <f>IF(AND(AM4=0,AM121&gt;=0), "",AM121/AM4)</f>
        <v>0</v>
      </c>
      <c r="AO121" s="47">
        <f>IF(AND(AM124=0,AM121&gt;=0),"",AM121/AM124)</f>
        <v>0</v>
      </c>
      <c r="AP121" s="30" t="str">
        <f t="shared" si="42"/>
        <v/>
      </c>
      <c r="AQ121" s="130">
        <f t="shared" si="63"/>
        <v>0.54617298559750871</v>
      </c>
      <c r="AR121" s="30">
        <f>IF(AND(AQ4=0,AQ121&gt;=0), "",AQ121/AQ4)</f>
        <v>1.1200470601902665E-5</v>
      </c>
      <c r="AS121" s="47">
        <f>IF(AND(AQ124=0,AQ121&gt;=0),"",AQ121/AQ124)</f>
        <v>3.631399776309307E-5</v>
      </c>
      <c r="AT121" s="131">
        <f t="shared" si="108"/>
        <v>0</v>
      </c>
      <c r="AU121" s="30" t="str">
        <f>IF(AND(AT4=0,AT121&gt;=0), "",AT121/AT4)</f>
        <v/>
      </c>
      <c r="AV121" s="47">
        <f t="shared" si="101"/>
        <v>1</v>
      </c>
      <c r="AW121" s="131">
        <f t="shared" si="118"/>
        <v>9.1028830932918123E-2</v>
      </c>
      <c r="AX121" s="30">
        <f>IF(AND(AW4=0,AW121&gt;=0), "",AW121/AW4)</f>
        <v>1.1200470601902665E-5</v>
      </c>
      <c r="AY121" s="47">
        <f>IF(AND(AW124=0,AW121&gt;=0),"",AW121/AW124)</f>
        <v>3.6313997763093083E-5</v>
      </c>
      <c r="AZ121" s="131">
        <f t="shared" si="109"/>
        <v>0</v>
      </c>
      <c r="BA121" s="30" t="str">
        <f>IF(AND(AZ4=0,AZ121&gt;=0), "",AZ121/AZ4)</f>
        <v/>
      </c>
      <c r="BB121" s="47">
        <f t="shared" si="102"/>
        <v>1</v>
      </c>
      <c r="BC121" s="129">
        <f>+'N EERR PIEDEM'!I198</f>
        <v>0</v>
      </c>
      <c r="BD121" s="30" t="str">
        <f>IF(AND(BC4=0,BC121&gt;=0), "",BC121/BC4)</f>
        <v/>
      </c>
      <c r="BE121" s="47" t="str">
        <f>IF(AND(BC124=0,BC121&gt;=0),"",BC121/BC124)</f>
        <v/>
      </c>
      <c r="BF121" s="30" t="str">
        <f t="shared" si="103"/>
        <v/>
      </c>
      <c r="BG121" s="130">
        <f t="shared" si="110"/>
        <v>0.54617298559750871</v>
      </c>
      <c r="BH121" s="30">
        <f>IF(AND(BG4=0,BG121&gt;=0), "",BG121/BG4)</f>
        <v>1.1200470601902665E-5</v>
      </c>
      <c r="BI121" s="47">
        <f>IF(AND(BG124=0,BG121&gt;=0),"",BG121/BG124)</f>
        <v>3.631399776309307E-5</v>
      </c>
      <c r="BJ121" s="129">
        <f>+'N EERR PIEDEM'!J198</f>
        <v>0</v>
      </c>
      <c r="BK121" s="30" t="str">
        <f>IF(AND(BJ4=0,BJ121&gt;=0), "",BJ121/BJ4)</f>
        <v/>
      </c>
      <c r="BL121" s="47" t="str">
        <f>IF(AND(BJ124=0,BJ121&gt;=0),"",BJ121/BJ124)</f>
        <v/>
      </c>
      <c r="BM121" s="30" t="str">
        <f t="shared" si="43"/>
        <v/>
      </c>
      <c r="BN121" s="130">
        <f t="shared" si="111"/>
        <v>0.54617298559750871</v>
      </c>
      <c r="BO121" s="30">
        <f>IF(AND(BN4=0,BN121&gt;=0), "",BN121/BN4)</f>
        <v>1.1200470601902665E-5</v>
      </c>
      <c r="BP121" s="47">
        <f>IF(AND(BN124=0,BN121&gt;=0),"",BN121/BN124)</f>
        <v>3.631399776309307E-5</v>
      </c>
      <c r="BQ121" s="129">
        <f>+'N EERR PIEDEM'!K198</f>
        <v>0</v>
      </c>
      <c r="BR121" s="30" t="str">
        <f>IF(AND(BQ4=0,BQ121&gt;=0), "",BQ121/BQ4)</f>
        <v/>
      </c>
      <c r="BS121" s="47" t="str">
        <f>IF(AND(BQ124=0,BQ121&gt;=0),"",BQ121/BQ124)</f>
        <v/>
      </c>
      <c r="BT121" s="30" t="str">
        <f t="shared" si="44"/>
        <v/>
      </c>
      <c r="BU121" s="130">
        <f t="shared" si="112"/>
        <v>0.54617298559750871</v>
      </c>
      <c r="BV121" s="30">
        <f>IF(AND(BU4=0,BU121&gt;=0), "",BU121/BU4)</f>
        <v>1.1200470601902665E-5</v>
      </c>
      <c r="BW121" s="47">
        <f>IF(AND(BU124=0,BU121&gt;=0),"",BU121/BU124)</f>
        <v>3.631399776309307E-5</v>
      </c>
      <c r="BX121" s="131">
        <f t="shared" si="113"/>
        <v>0</v>
      </c>
      <c r="BY121" s="30" t="str">
        <f>IF(AND(BX4=0,BX121&gt;=0), "",BX121/BX4)</f>
        <v/>
      </c>
      <c r="BZ121" s="47">
        <f t="shared" si="45"/>
        <v>1</v>
      </c>
      <c r="CA121" s="129">
        <f>+'N EERR PIEDEM'!L198</f>
        <v>0</v>
      </c>
      <c r="CB121" s="30" t="str">
        <f>IF(AND(CA4=0,CA121&gt;=0), "",CA121/CA4)</f>
        <v/>
      </c>
      <c r="CC121" s="47" t="str">
        <f>IF(AND(CA124=0,CA121&gt;=0),"",CA121/CA124)</f>
        <v/>
      </c>
      <c r="CD121" s="30" t="str">
        <f t="shared" si="104"/>
        <v/>
      </c>
      <c r="CE121" s="130">
        <f t="shared" si="114"/>
        <v>0.54617298559750871</v>
      </c>
      <c r="CF121" s="30">
        <f>IF(AND(CE4=0,CE121&gt;=0), "",CE121/CE4)</f>
        <v>1.1200470601902665E-5</v>
      </c>
      <c r="CG121" s="47">
        <f>IF(AND(CE124=0,CE121&gt;=0),"",CE121/CE124)</f>
        <v>3.631399776309307E-5</v>
      </c>
      <c r="CH121" s="129">
        <f>+'N EERR PIEDEM'!M198</f>
        <v>0</v>
      </c>
      <c r="CI121" s="30" t="str">
        <f>IF(AND(CH4=0,CH121&gt;=0), "",CH121/CH4)</f>
        <v/>
      </c>
      <c r="CJ121" s="47" t="str">
        <f>IF(AND(CH124=0,CH121&gt;=0),"",CH121/CH124)</f>
        <v/>
      </c>
      <c r="CK121" s="30" t="str">
        <f t="shared" si="46"/>
        <v/>
      </c>
      <c r="CL121" s="130">
        <f t="shared" si="115"/>
        <v>0.54617298559750871</v>
      </c>
      <c r="CM121" s="30">
        <f>IF(AND(CL4=0,CL121&gt;=0), "",CL121/CL4)</f>
        <v>1.1200470601902665E-5</v>
      </c>
      <c r="CN121" s="47">
        <f>IF(AND(CL124=0,CL121&gt;=0),"",CL121/CL124)</f>
        <v>3.631399776309307E-5</v>
      </c>
      <c r="CO121" s="129">
        <f>+'N EERR PIEDEM'!N198</f>
        <v>0</v>
      </c>
      <c r="CP121" s="30" t="str">
        <f>IF(AND(CO4=0,CO121&gt;=0), "",CO121/CO4)</f>
        <v/>
      </c>
      <c r="CQ121" s="47" t="str">
        <f>IF(AND(CO124=0,CO121&gt;=0),"",CO121/CO124)</f>
        <v/>
      </c>
      <c r="CR121" s="30" t="str">
        <f t="shared" si="47"/>
        <v/>
      </c>
      <c r="CS121" s="130">
        <f t="shared" si="116"/>
        <v>0.54617298559750871</v>
      </c>
      <c r="CT121" s="30">
        <f>IF(AND(CS4=0,CS121&gt;=0), "",CS121/CS4)</f>
        <v>1.1200470601902665E-5</v>
      </c>
      <c r="CU121" s="47">
        <f>IF(AND(CS124=0,CS121&gt;=0),"",CS121/CS124)</f>
        <v>3.631399776309307E-5</v>
      </c>
      <c r="CV121" s="131">
        <f t="shared" si="117"/>
        <v>0</v>
      </c>
      <c r="CW121" s="30" t="str">
        <f>IF(AND(CV4=0,CV121&gt;=0), "",CV121/CV4)</f>
        <v/>
      </c>
      <c r="CX121" s="47">
        <f t="shared" si="48"/>
        <v>1</v>
      </c>
    </row>
    <row r="122" spans="1:102" hidden="1" outlineLevel="1" x14ac:dyDescent="0.3">
      <c r="A122" s="29" t="s">
        <v>32</v>
      </c>
      <c r="B122" s="129">
        <f>+'N EERR PIEDEM'!B199</f>
        <v>0</v>
      </c>
      <c r="C122" s="30" t="str">
        <f>IF(AND(B4=0,B122&gt;=0), "",B122/B4)</f>
        <v/>
      </c>
      <c r="D122" s="47" t="str">
        <f>IF(AND(B124=0,B122&gt;=0),"",B122/B124)</f>
        <v/>
      </c>
      <c r="E122" s="129">
        <f>+'N EERR PIEDEM'!C199</f>
        <v>0</v>
      </c>
      <c r="F122" s="30">
        <f>IF(AND(E4=0,E122&gt;=0), "",E122/E4)</f>
        <v>0</v>
      </c>
      <c r="G122" s="47">
        <f>IF(AND(E124=0,E122&gt;=0),"",E122/E124)</f>
        <v>0</v>
      </c>
      <c r="H122" s="129">
        <f>+'N EERR PIEDEM'!D199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PIEDEM'!E199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PIEDEM'!F199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PIEDEM'!G199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PIEDEM'!H199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PIEDEM'!I199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PIEDEM'!J199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PIEDEM'!K199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PIEDEM'!L199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PIEDEM'!M199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PIEDEM'!N199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PIEDEM'!B200+'N EERR PIEDEM'!B201</f>
        <v>0</v>
      </c>
      <c r="C123" s="30" t="str">
        <f>IF(AND(B4=0,B123&gt;=0), "",B123/B4)</f>
        <v/>
      </c>
      <c r="D123" s="47" t="str">
        <f>IF(AND(B124=0,B123&gt;=0),"",B123/B124)</f>
        <v/>
      </c>
      <c r="E123" s="129">
        <f>+'N EERR PIEDEM'!C200+'N EERR PIEDEM'!C201</f>
        <v>67.56</v>
      </c>
      <c r="F123" s="30">
        <f>IF(AND(E4=0,E123&gt;=0), "",E123/E4)</f>
        <v>1.2571736478416303E-2</v>
      </c>
      <c r="G123" s="47">
        <f>IF(AND(E124=0,E123&gt;=0),"",E123/E124)</f>
        <v>3.3726169691715331E-2</v>
      </c>
      <c r="H123" s="129">
        <f>+'N EERR PIEDEM'!D200+'N EERR PIEDEM'!D201</f>
        <v>0</v>
      </c>
      <c r="I123" s="30">
        <f>IF(AND(H4=0,H123&gt;=0), "",H123/H4)</f>
        <v>0</v>
      </c>
      <c r="J123" s="47">
        <f>IF(AND(H124=0,H123&gt;=0),"",H123/H124)</f>
        <v>0</v>
      </c>
      <c r="K123" s="30">
        <f t="shared" si="97"/>
        <v>-1</v>
      </c>
      <c r="L123" s="130">
        <f t="shared" si="105"/>
        <v>67.56</v>
      </c>
      <c r="M123" s="30">
        <f>IF(AND(L4=0,L123&gt;=0), "",L123/L4)</f>
        <v>4.7502847694331791E-3</v>
      </c>
      <c r="N123" s="47">
        <f>IF(AND(L124=0,L123&gt;=0),"",L123/L124)</f>
        <v>1.5741568360923094E-2</v>
      </c>
      <c r="O123" s="129">
        <f>+'N EERR PIEDEM'!E200+'N EERR PIEDEM'!E201</f>
        <v>0</v>
      </c>
      <c r="P123" s="30">
        <f>IF(AND(O4=0,O123&gt;=0), "",O123/O4)</f>
        <v>0</v>
      </c>
      <c r="Q123" s="47">
        <f>IF(AND(O124=0,O123&gt;=0),"",O123/O124)</f>
        <v>0</v>
      </c>
      <c r="R123" s="30" t="str">
        <f t="shared" si="98"/>
        <v/>
      </c>
      <c r="S123" s="130">
        <f t="shared" si="106"/>
        <v>67.56</v>
      </c>
      <c r="T123" s="30">
        <f>IF(AND(S4=0,S123&gt;=0), "",S123/S4)</f>
        <v>3.0923895093685938E-3</v>
      </c>
      <c r="U123" s="47">
        <f>IF(AND(S124=0,S123&gt;=0),"",S123/S124)</f>
        <v>9.8077542279793734E-3</v>
      </c>
      <c r="V123" s="131"/>
      <c r="W123" s="30" t="str">
        <f>IF(AND(V4=0,V123&gt;=0), "",V123/V4)</f>
        <v/>
      </c>
      <c r="X123" s="47">
        <f t="shared" si="99"/>
        <v>1</v>
      </c>
      <c r="Y123" s="129">
        <f>+'N EERR PIEDEM'!F200+'N EERR PIEDEM'!F201</f>
        <v>38.01</v>
      </c>
      <c r="Z123" s="30">
        <f>IF(AND(Y4=0,Y123&gt;=0), "",Y123/Y4)</f>
        <v>5.0943168195916114E-3</v>
      </c>
      <c r="AA123" s="47">
        <f>IF(AND(Y124=0,Y123&gt;=0),"",Y123/Y124)</f>
        <v>1.4226231105547854E-2</v>
      </c>
      <c r="AB123" s="30">
        <f t="shared" si="100"/>
        <v>1</v>
      </c>
      <c r="AC123" s="130">
        <f t="shared" si="107"/>
        <v>105.57</v>
      </c>
      <c r="AD123" s="30">
        <f>IF(AND(AC4=0,AC123&gt;=0), "",AC123/AC4)</f>
        <v>3.6020342403099682E-3</v>
      </c>
      <c r="AE123" s="47">
        <f>IF(AND(AC124=0,AC123&gt;=0),"",AC123/AC124)</f>
        <v>1.1042595828264466E-2</v>
      </c>
      <c r="AF123" s="129">
        <f>+'N EERR PIEDEM'!G200+'N EERR PIEDEM'!G201</f>
        <v>0</v>
      </c>
      <c r="AG123" s="30">
        <f>IF(AND(AF4=0,AF123&gt;=0), "",AF123/AF4)</f>
        <v>0</v>
      </c>
      <c r="AH123" s="47">
        <f>IF(AND(AF124=0,AF123&gt;=0),"",AF123/AF124)</f>
        <v>0</v>
      </c>
      <c r="AI123" s="30">
        <f t="shared" si="41"/>
        <v>-1</v>
      </c>
      <c r="AJ123" s="130">
        <f t="shared" si="62"/>
        <v>105.57</v>
      </c>
      <c r="AK123" s="30">
        <f>IF(AND(AJ4=0,AJ123&gt;=0), "",AJ123/AJ4)</f>
        <v>2.7589594386180308E-3</v>
      </c>
      <c r="AL123" s="47">
        <f>IF(AND(AJ124=0,AJ123&gt;=0),"",AJ123/AJ124)</f>
        <v>8.695069747799062E-3</v>
      </c>
      <c r="AM123" s="129">
        <f>+'N EERR PIEDEM'!H200+'N EERR PIEDEM'!H201</f>
        <v>9.02</v>
      </c>
      <c r="AN123" s="30">
        <f>IF(AND(AM4=0,AM123&gt;=0), "",AM123/AM4)</f>
        <v>8.5913190082656879E-4</v>
      </c>
      <c r="AO123" s="47">
        <f>IF(AND(AM124=0,AM123&gt;=0),"",AM123/AM124)</f>
        <v>3.1114984361461312E-3</v>
      </c>
      <c r="AP123" s="30">
        <f t="shared" si="42"/>
        <v>1</v>
      </c>
      <c r="AQ123" s="130">
        <f t="shared" si="63"/>
        <v>114.58999999999999</v>
      </c>
      <c r="AR123" s="30">
        <f>IF(AND(AQ4=0,AQ123&gt;=0), "",AQ123/AQ4)</f>
        <v>2.3499183594148832E-3</v>
      </c>
      <c r="AS123" s="47">
        <f>IF(AND(AQ124=0,AQ123&gt;=0),"",AQ123/AQ124)</f>
        <v>7.6188700529018173E-3</v>
      </c>
      <c r="AT123" s="131">
        <f t="shared" si="108"/>
        <v>0</v>
      </c>
      <c r="AU123" s="30" t="str">
        <f>IF(AND(AT4=0,AT123&gt;=0), "",AT123/AT4)</f>
        <v/>
      </c>
      <c r="AV123" s="47">
        <f t="shared" si="101"/>
        <v>1</v>
      </c>
      <c r="AW123" s="131">
        <f t="shared" si="118"/>
        <v>19.098333333333333</v>
      </c>
      <c r="AX123" s="30">
        <f>IF(AND(AW4=0,AW123&gt;=0), "",AW123/AW4)</f>
        <v>2.3499183594148832E-3</v>
      </c>
      <c r="AY123" s="47">
        <f>IF(AND(AW124=0,AW123&gt;=0),"",AW123/AW124)</f>
        <v>7.6188700529018199E-3</v>
      </c>
      <c r="AZ123" s="131">
        <f t="shared" si="109"/>
        <v>0</v>
      </c>
      <c r="BA123" s="30" t="str">
        <f>IF(AND(AZ4=0,AZ123&gt;=0), "",AZ123/AZ4)</f>
        <v/>
      </c>
      <c r="BB123" s="47">
        <f t="shared" si="102"/>
        <v>1</v>
      </c>
      <c r="BC123" s="129">
        <f>+'N EERR PIEDEM'!I200+'N EERR PIEDEM'!I201</f>
        <v>0</v>
      </c>
      <c r="BD123" s="30" t="str">
        <f>IF(AND(BC4=0,BC123&gt;=0), "",BC123/BC4)</f>
        <v/>
      </c>
      <c r="BE123" s="47" t="str">
        <f>IF(AND(BC124=0,BC123&gt;=0),"",BC123/BC124)</f>
        <v/>
      </c>
      <c r="BF123" s="30">
        <f t="shared" si="103"/>
        <v>-1</v>
      </c>
      <c r="BG123" s="130">
        <f t="shared" si="110"/>
        <v>114.58999999999999</v>
      </c>
      <c r="BH123" s="30">
        <f>IF(AND(BG4=0,BG123&gt;=0), "",BG123/BG4)</f>
        <v>2.3499183594148832E-3</v>
      </c>
      <c r="BI123" s="47">
        <f>IF(AND(BG124=0,BG123&gt;=0),"",BG123/BG124)</f>
        <v>7.6188700529018173E-3</v>
      </c>
      <c r="BJ123" s="129">
        <f>+'N EERR PIEDEM'!J200+'N EERR PIEDEM'!J201</f>
        <v>0</v>
      </c>
      <c r="BK123" s="30" t="str">
        <f>IF(AND(BJ4=0,BJ123&gt;=0), "",BJ123/BJ4)</f>
        <v/>
      </c>
      <c r="BL123" s="47" t="str">
        <f>IF(AND(BJ124=0,BJ123&gt;=0),"",BJ123/BJ124)</f>
        <v/>
      </c>
      <c r="BM123" s="30" t="str">
        <f t="shared" si="43"/>
        <v/>
      </c>
      <c r="BN123" s="130">
        <f t="shared" si="111"/>
        <v>114.58999999999999</v>
      </c>
      <c r="BO123" s="30">
        <f>IF(AND(BN4=0,BN123&gt;=0), "",BN123/BN4)</f>
        <v>2.3499183594148832E-3</v>
      </c>
      <c r="BP123" s="47">
        <f>IF(AND(BN124=0,BN123&gt;=0),"",BN123/BN124)</f>
        <v>7.6188700529018173E-3</v>
      </c>
      <c r="BQ123" s="129">
        <f>+'N EERR PIEDEM'!K200+'N EERR PIEDEM'!K201</f>
        <v>0</v>
      </c>
      <c r="BR123" s="30" t="str">
        <f>IF(AND(BQ4=0,BQ123&gt;=0), "",BQ123/BQ4)</f>
        <v/>
      </c>
      <c r="BS123" s="47" t="str">
        <f>IF(AND(BQ124=0,BQ123&gt;=0),"",BQ123/BQ124)</f>
        <v/>
      </c>
      <c r="BT123" s="30" t="str">
        <f t="shared" si="44"/>
        <v/>
      </c>
      <c r="BU123" s="130">
        <f t="shared" si="112"/>
        <v>114.58999999999999</v>
      </c>
      <c r="BV123" s="30">
        <f>IF(AND(BU4=0,BU123&gt;=0), "",BU123/BU4)</f>
        <v>2.3499183594148832E-3</v>
      </c>
      <c r="BW123" s="47">
        <f>IF(AND(BU124=0,BU123&gt;=0),"",BU123/BU124)</f>
        <v>7.6188700529018173E-3</v>
      </c>
      <c r="BX123" s="131">
        <f t="shared" si="113"/>
        <v>0</v>
      </c>
      <c r="BY123" s="30" t="str">
        <f>IF(AND(BX4=0,BX123&gt;=0), "",BX123/BX4)</f>
        <v/>
      </c>
      <c r="BZ123" s="47">
        <f t="shared" si="45"/>
        <v>1</v>
      </c>
      <c r="CA123" s="129">
        <f>+'N EERR PIEDEM'!L200+'N EERR PIEDEM'!L201</f>
        <v>0</v>
      </c>
      <c r="CB123" s="30" t="str">
        <f>IF(AND(CA4=0,CA123&gt;=0), "",CA123/CA4)</f>
        <v/>
      </c>
      <c r="CC123" s="47" t="str">
        <f>IF(AND(CA124=0,CA123&gt;=0),"",CA123/CA124)</f>
        <v/>
      </c>
      <c r="CD123" s="30" t="str">
        <f t="shared" si="104"/>
        <v/>
      </c>
      <c r="CE123" s="130">
        <f t="shared" si="114"/>
        <v>114.58999999999999</v>
      </c>
      <c r="CF123" s="30">
        <f>IF(AND(CE4=0,CE123&gt;=0), "",CE123/CE4)</f>
        <v>2.3499183594148832E-3</v>
      </c>
      <c r="CG123" s="47">
        <f>IF(AND(CE124=0,CE123&gt;=0),"",CE123/CE124)</f>
        <v>7.6188700529018173E-3</v>
      </c>
      <c r="CH123" s="129">
        <f>+'N EERR PIEDEM'!M200+'N EERR PIEDEM'!M201</f>
        <v>0</v>
      </c>
      <c r="CI123" s="30" t="str">
        <f>IF(AND(CH4=0,CH123&gt;=0), "",CH123/CH4)</f>
        <v/>
      </c>
      <c r="CJ123" s="47" t="str">
        <f>IF(AND(CH124=0,CH123&gt;=0),"",CH123/CH124)</f>
        <v/>
      </c>
      <c r="CK123" s="30" t="str">
        <f t="shared" si="46"/>
        <v/>
      </c>
      <c r="CL123" s="130">
        <f t="shared" si="115"/>
        <v>114.58999999999999</v>
      </c>
      <c r="CM123" s="30">
        <f>IF(AND(CL4=0,CL123&gt;=0), "",CL123/CL4)</f>
        <v>2.3499183594148832E-3</v>
      </c>
      <c r="CN123" s="47">
        <f>IF(AND(CL124=0,CL123&gt;=0),"",CL123/CL124)</f>
        <v>7.6188700529018173E-3</v>
      </c>
      <c r="CO123" s="129">
        <f>+'N EERR PIEDEM'!N200+'N EERR PIEDEM'!N201</f>
        <v>0</v>
      </c>
      <c r="CP123" s="30" t="str">
        <f>IF(AND(CO4=0,CO123&gt;=0), "",CO123/CO4)</f>
        <v/>
      </c>
      <c r="CQ123" s="47" t="str">
        <f>IF(AND(CO124=0,CO123&gt;=0),"",CO123/CO124)</f>
        <v/>
      </c>
      <c r="CR123" s="30" t="str">
        <f t="shared" si="47"/>
        <v/>
      </c>
      <c r="CS123" s="130">
        <f t="shared" si="116"/>
        <v>114.58999999999999</v>
      </c>
      <c r="CT123" s="30">
        <f>IF(AND(CS4=0,CS123&gt;=0), "",CS123/CS4)</f>
        <v>2.3499183594148832E-3</v>
      </c>
      <c r="CU123" s="47">
        <f>IF(AND(CS124=0,CS123&gt;=0),"",CS123/CS124)</f>
        <v>7.6188700529018173E-3</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2003.1921981521605</v>
      </c>
      <c r="F124" s="168">
        <f>IF(AND(E4=0,E124&gt;=0), "",E124/E4)</f>
        <v>0.37275909459426371</v>
      </c>
      <c r="G124" s="169">
        <f>IF(AND(E124=0,E124&gt;=0),"",E124/E124)</f>
        <v>1</v>
      </c>
      <c r="H124" s="167">
        <f>+H38+H116</f>
        <v>2288.6292043270946</v>
      </c>
      <c r="I124" s="168">
        <f>IF(AND(H4=0,H124&gt;=0), "",H124/H4)</f>
        <v>0.25865051103238468</v>
      </c>
      <c r="J124" s="169">
        <f>IF(AND(H124=0,H124&gt;=0),"",H124/H124)</f>
        <v>1</v>
      </c>
      <c r="K124" s="168">
        <f t="shared" si="97"/>
        <v>0.14249107321715548</v>
      </c>
      <c r="L124" s="170">
        <f>+L38+L116</f>
        <v>4291.8214024792542</v>
      </c>
      <c r="M124" s="168">
        <f>IF(AND(L4=0,L124&gt;=0), "",L124/L4)</f>
        <v>0.30176693074784705</v>
      </c>
      <c r="N124" s="169">
        <f>IF(AND(L124=0,L124&gt;=0),"",L124/L124)</f>
        <v>1</v>
      </c>
      <c r="O124" s="167">
        <f>+O38+O116</f>
        <v>2596.6056960777355</v>
      </c>
      <c r="P124" s="168">
        <f>IF(AND(O4=0,O124&gt;=0), "",O124/O4)</f>
        <v>0.34054390471393126</v>
      </c>
      <c r="Q124" s="169">
        <f>IF(AND(O124=0,O124&gt;=0),"",O124/O124)</f>
        <v>1</v>
      </c>
      <c r="R124" s="168">
        <f t="shared" si="98"/>
        <v>0.13456810354790194</v>
      </c>
      <c r="S124" s="170">
        <f>+S38+S116</f>
        <v>6888.4270985569901</v>
      </c>
      <c r="T124" s="168">
        <f>IF(AND(S4=0,S124&gt;=0), "",S124/S4)</f>
        <v>0.3153004691478386</v>
      </c>
      <c r="U124" s="169">
        <f>IF(AND(S124=0,S124&gt;=0),"",S124/S124)</f>
        <v>1</v>
      </c>
      <c r="V124" s="171">
        <f>+V38+V116</f>
        <v>0</v>
      </c>
      <c r="W124" s="168" t="str">
        <f>IF(AND(V4=0,V124&gt;=0), "",V124/V4)</f>
        <v/>
      </c>
      <c r="X124" s="169">
        <f t="shared" si="99"/>
        <v>1</v>
      </c>
      <c r="Y124" s="167">
        <f>+Y38+Y116</f>
        <v>2671.8250053717393</v>
      </c>
      <c r="Z124" s="168">
        <f>IF(AND(Y4=0,Y124&gt;=0), "",Y124/Y4)</f>
        <v>0.35809321399291499</v>
      </c>
      <c r="AA124" s="169">
        <f>IF(AND(Y124=0,Y124&gt;=0),"",Y124/Y124)</f>
        <v>1</v>
      </c>
      <c r="AB124" s="168">
        <f t="shared" si="100"/>
        <v>2.8968321762378169E-2</v>
      </c>
      <c r="AC124" s="170">
        <f>+AC38+AC116</f>
        <v>9560.2521039287312</v>
      </c>
      <c r="AD124" s="168">
        <f>IF(AND(AC4=0,AC124&gt;=0), "",AC124/AC4)</f>
        <v>0.32619451950693101</v>
      </c>
      <c r="AE124" s="169">
        <f>IF(AND(AC124=0,AC124&gt;=0),"",AC124/AC124)</f>
        <v>1</v>
      </c>
      <c r="AF124" s="167">
        <f>+AF38+AF116</f>
        <v>2581.1111124758731</v>
      </c>
      <c r="AG124" s="168">
        <f>IF(AND(AF4=0,AF124&gt;=0), "",AF124/AF4)</f>
        <v>0.28819949964154656</v>
      </c>
      <c r="AH124" s="169">
        <f>IF(AND(AF124=0,AF124&gt;=0),"",AF124/AF124)</f>
        <v>1</v>
      </c>
      <c r="AI124" s="168">
        <f t="shared" si="41"/>
        <v>-3.3952033802170677E-2</v>
      </c>
      <c r="AJ124" s="170">
        <f>+AJ38+AJ116</f>
        <v>12141.363216404605</v>
      </c>
      <c r="AK124" s="168">
        <f>IF(AND(AJ4=0,AJ124&gt;=0), "",AJ124/AJ4)</f>
        <v>0.31730158798512137</v>
      </c>
      <c r="AL124" s="169">
        <f>IF(AND(AJ124=0,AJ124&gt;=0),"",AJ124/AJ124)</f>
        <v>1</v>
      </c>
      <c r="AM124" s="167">
        <f>+AM38+AM116</f>
        <v>2898.9248058797275</v>
      </c>
      <c r="AN124" s="168">
        <f>IF(AND(AM4=0,AM124&gt;=0), "",AM124/AM4)</f>
        <v>0.27611516394997143</v>
      </c>
      <c r="AO124" s="169">
        <f>IF(AND(AM124=0,AM124&gt;=0),"",AM124/AM124)</f>
        <v>1</v>
      </c>
      <c r="AP124" s="168">
        <f t="shared" si="42"/>
        <v>0.12313057421964244</v>
      </c>
      <c r="AQ124" s="170">
        <f>+AQ38+AQ116</f>
        <v>15040.288022284331</v>
      </c>
      <c r="AR124" s="168">
        <f>IF(AND(AQ4=0,AQ124&gt;=0), "",AQ124/AQ4)</f>
        <v>0.3084339728986274</v>
      </c>
      <c r="AS124" s="169">
        <f>IF(AND(AQ124=0,AQ124&gt;=0),"",AQ124/AQ124)</f>
        <v>1</v>
      </c>
      <c r="AT124" s="171">
        <f>+AT38+AT116</f>
        <v>0</v>
      </c>
      <c r="AU124" s="168" t="str">
        <f>IF(AND(AT4=0,AT124&gt;=0), "",AT124/AT4)</f>
        <v/>
      </c>
      <c r="AV124" s="169">
        <f t="shared" si="101"/>
        <v>1</v>
      </c>
      <c r="AW124" s="171">
        <f>+AW38+AW116</f>
        <v>2506.7146703807211</v>
      </c>
      <c r="AX124" s="168">
        <f>IF(AND(AW4=0,AW124&gt;=0), "",AW124/AW4)</f>
        <v>0.30843397289862734</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15040.288022284331</v>
      </c>
      <c r="BH124" s="168">
        <f>IF(AND(BG4=0,BG124&gt;=0), "",BG124/BG4)</f>
        <v>0.3084339728986274</v>
      </c>
      <c r="BI124" s="169">
        <f>IF(AND(BG124=0,BG124&gt;=0),"",BG124/BG124)</f>
        <v>1</v>
      </c>
      <c r="BJ124" s="167">
        <f>+BJ38+BJ116</f>
        <v>0</v>
      </c>
      <c r="BK124" s="168" t="str">
        <f>IF(AND(BJ4=0,BJ124&gt;=0), "",BJ124/BJ4)</f>
        <v/>
      </c>
      <c r="BL124" s="169" t="str">
        <f>IF(AND(BJ124=0,BJ124&gt;=0),"",BJ124/BJ124)</f>
        <v/>
      </c>
      <c r="BM124" s="168" t="str">
        <f t="shared" si="43"/>
        <v/>
      </c>
      <c r="BN124" s="170">
        <f>+BN38+BN116</f>
        <v>15040.288022284331</v>
      </c>
      <c r="BO124" s="168">
        <f>IF(AND(BN4=0,BN124&gt;=0), "",BN124/BN4)</f>
        <v>0.3084339728986274</v>
      </c>
      <c r="BP124" s="169">
        <f>IF(AND(BN124=0,BN124&gt;=0),"",BN124/BN124)</f>
        <v>1</v>
      </c>
      <c r="BQ124" s="167">
        <f>+BQ38+BQ116</f>
        <v>0</v>
      </c>
      <c r="BR124" s="168" t="str">
        <f>IF(AND(BQ4=0,BQ124&gt;=0), "",BQ124/BQ4)</f>
        <v/>
      </c>
      <c r="BS124" s="169" t="str">
        <f>IF(AND(BQ124=0,BQ124&gt;=0),"",BQ124/BQ124)</f>
        <v/>
      </c>
      <c r="BT124" s="168" t="str">
        <f t="shared" si="44"/>
        <v/>
      </c>
      <c r="BU124" s="170">
        <f>+BU38+BU116</f>
        <v>15040.288022284331</v>
      </c>
      <c r="BV124" s="168">
        <f>IF(AND(BU4=0,BU124&gt;=0), "",BU124/BU4)</f>
        <v>0.3084339728986274</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15040.288022284331</v>
      </c>
      <c r="CF124" s="168">
        <f>IF(AND(CE4=0,CE124&gt;=0), "",CE124/CE4)</f>
        <v>0.3084339728986274</v>
      </c>
      <c r="CG124" s="169">
        <f>IF(AND(CE124=0,CE124&gt;=0),"",CE124/CE124)</f>
        <v>1</v>
      </c>
      <c r="CH124" s="167">
        <f>+CH38+CH116</f>
        <v>0</v>
      </c>
      <c r="CI124" s="168" t="str">
        <f>IF(AND(CH4=0,CH124&gt;=0), "",CH124/CH4)</f>
        <v/>
      </c>
      <c r="CJ124" s="169" t="str">
        <f>IF(AND(CH124=0,CH124&gt;=0),"",CH124/CH124)</f>
        <v/>
      </c>
      <c r="CK124" s="168" t="str">
        <f t="shared" si="46"/>
        <v/>
      </c>
      <c r="CL124" s="170">
        <f>+CL38+CL116</f>
        <v>15040.288022284331</v>
      </c>
      <c r="CM124" s="168">
        <f>IF(AND(CL4=0,CL124&gt;=0), "",CL124/CL4)</f>
        <v>0.3084339728986274</v>
      </c>
      <c r="CN124" s="169">
        <f>IF(AND(CL124=0,CL124&gt;=0),"",CL124/CL124)</f>
        <v>1</v>
      </c>
      <c r="CO124" s="167">
        <f>+CO38+CO116</f>
        <v>0</v>
      </c>
      <c r="CP124" s="168" t="str">
        <f>IF(AND(CO4=0,CO124&gt;=0), "",CO124/CO4)</f>
        <v/>
      </c>
      <c r="CQ124" s="169" t="str">
        <f>IF(AND(CO124=0,CO124&gt;=0),"",CO124/CO124)</f>
        <v/>
      </c>
      <c r="CR124" s="168" t="str">
        <f t="shared" si="47"/>
        <v/>
      </c>
      <c r="CS124" s="170">
        <f>+CS38+CS116</f>
        <v>15040.288022284331</v>
      </c>
      <c r="CT124" s="168">
        <f>IF(AND(CS4=0,CS124&gt;=0), "",CS124/CS4)</f>
        <v>0.3084339728986274</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0.16165935307078455</v>
      </c>
      <c r="F125" s="38">
        <f>IF(AND(E4=0,E125&gt;=0), "",E125/E4)</f>
        <v>3.0081983216062209E-5</v>
      </c>
      <c r="G125" s="43"/>
      <c r="H125" s="126">
        <f>SUM(H126:H135)</f>
        <v>0.12654188313999004</v>
      </c>
      <c r="I125" s="38">
        <f>IF(AND(H4=0,H125&gt;=0), "",H125/H4)</f>
        <v>1.4301190721186342E-5</v>
      </c>
      <c r="J125" s="43"/>
      <c r="K125" s="38">
        <f t="shared" si="97"/>
        <v>-0.21723129075877157</v>
      </c>
      <c r="L125" s="127">
        <f>SUM(L126:L135)</f>
        <v>0.28820123621077459</v>
      </c>
      <c r="M125" s="38">
        <f>IF(AND(L4=0,L125&gt;=0), "",L125/L4)</f>
        <v>2.0264031126463241E-5</v>
      </c>
      <c r="N125" s="43"/>
      <c r="O125" s="126">
        <f>SUM(O126:O135)</f>
        <v>0.71909802900882569</v>
      </c>
      <c r="P125" s="38">
        <f>IF(AND(O4=0,O125&gt;=0), "",O125/O4)</f>
        <v>9.4309448308098497E-5</v>
      </c>
      <c r="Q125" s="43"/>
      <c r="R125" s="38">
        <f t="shared" si="98"/>
        <v>4.682687906685457</v>
      </c>
      <c r="S125" s="127">
        <f>SUM(S126:S135)</f>
        <v>1.0072992652196004</v>
      </c>
      <c r="T125" s="38">
        <f>IF(AND(S4=0,S125&gt;=0), "",S125/S4)</f>
        <v>4.6106596811127667E-5</v>
      </c>
      <c r="U125" s="43"/>
      <c r="V125" s="128">
        <f>SUM(V126:V135)</f>
        <v>0</v>
      </c>
      <c r="W125" s="38" t="str">
        <f>IF(AND(V4=0,V125&gt;=0), "",V125/V4)</f>
        <v/>
      </c>
      <c r="X125" s="91">
        <f t="shared" si="99"/>
        <v>1</v>
      </c>
      <c r="Y125" s="126">
        <f>SUM(Y126:Y135)</f>
        <v>3.7483926819774225</v>
      </c>
      <c r="Z125" s="38">
        <f>IF(AND(Y4=0,Y125&gt;=0), "",Y125/Y4)</f>
        <v>5.023809493878372E-4</v>
      </c>
      <c r="AA125" s="43"/>
      <c r="AB125" s="38">
        <f t="shared" si="100"/>
        <v>4.212631005461172</v>
      </c>
      <c r="AC125" s="127">
        <f>SUM(AC126:AC135)</f>
        <v>4.7556919471970227</v>
      </c>
      <c r="AD125" s="38">
        <f>IF(AND(AC4=0,AC125&gt;=0), "",AC125/AC4)</f>
        <v>1.6226357137605441E-4</v>
      </c>
      <c r="AE125" s="43"/>
      <c r="AF125" s="126">
        <f>SUM(AF126:AF135)</f>
        <v>1.1601813183599461</v>
      </c>
      <c r="AG125" s="38">
        <f>IF(AND(AF4=0,AF125&gt;=0), "",AF125/AF4)</f>
        <v>1.2954253454206216E-4</v>
      </c>
      <c r="AH125" s="43"/>
      <c r="AI125" s="38">
        <f t="shared" si="41"/>
        <v>-0.69048565163991693</v>
      </c>
      <c r="AJ125" s="127">
        <f>SUM(AJ126:AJ135)</f>
        <v>5.9158732655569688</v>
      </c>
      <c r="AK125" s="38">
        <f>IF(AND(AJ4=0,AJ125&gt;=0), "",AJ125/AJ4)</f>
        <v>1.5460504294474258E-4</v>
      </c>
      <c r="AL125" s="43"/>
      <c r="AM125" s="126">
        <f>SUM(AM126:AM135)</f>
        <v>0.81204546376556785</v>
      </c>
      <c r="AN125" s="38">
        <f>IF(AND(AM4=0,AM125&gt;=0), "",AM125/AM4)</f>
        <v>7.7345250869457314E-5</v>
      </c>
      <c r="AO125" s="43"/>
      <c r="AP125" s="38">
        <f t="shared" si="42"/>
        <v>-0.30007021237551867</v>
      </c>
      <c r="AQ125" s="127">
        <f>SUM(AQ126:AQ135)</f>
        <v>6.7279187293225364</v>
      </c>
      <c r="AR125" s="38">
        <f>IF(AND(AQ4=0,AQ125&gt;=0), "",AQ125/AQ4)</f>
        <v>1.3797067582412324E-4</v>
      </c>
      <c r="AS125" s="43"/>
      <c r="AT125" s="128">
        <f>SUM(AT126:AT135)</f>
        <v>0</v>
      </c>
      <c r="AU125" s="38" t="str">
        <f>IF(AND(AT4=0,AT125&gt;=0), "",AT125/AT4)</f>
        <v/>
      </c>
      <c r="AV125" s="91">
        <f t="shared" si="101"/>
        <v>1</v>
      </c>
      <c r="AW125" s="128">
        <f>SUM(AW126:AW135)</f>
        <v>1.1213197882204227</v>
      </c>
      <c r="AX125" s="38">
        <f>IF(AND(AW4=0,AW125&gt;=0), "",AW125/AW4)</f>
        <v>1.3797067582412324E-4</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6.7279187293225364</v>
      </c>
      <c r="BH125" s="38">
        <f>IF(AND(BG4=0,BG125&gt;=0), "",BG125/BG4)</f>
        <v>1.3797067582412324E-4</v>
      </c>
      <c r="BI125" s="43"/>
      <c r="BJ125" s="126">
        <f>SUM(BJ126:BJ135)</f>
        <v>0</v>
      </c>
      <c r="BK125" s="38" t="str">
        <f>IF(AND(BJ4=0,BJ125&gt;=0), "",BJ125/BJ4)</f>
        <v/>
      </c>
      <c r="BL125" s="43"/>
      <c r="BM125" s="38" t="str">
        <f t="shared" si="43"/>
        <v/>
      </c>
      <c r="BN125" s="127">
        <f>SUM(BN126:BN135)</f>
        <v>6.7279187293225364</v>
      </c>
      <c r="BO125" s="38">
        <f>IF(AND(BN4=0,BN125&gt;=0), "",BN125/BN4)</f>
        <v>1.3797067582412324E-4</v>
      </c>
      <c r="BP125" s="43"/>
      <c r="BQ125" s="126">
        <f>SUM(BQ126:BQ135)</f>
        <v>0</v>
      </c>
      <c r="BR125" s="38" t="str">
        <f>IF(AND(BQ4=0,BQ125&gt;=0), "",BQ125/BQ4)</f>
        <v/>
      </c>
      <c r="BS125" s="43"/>
      <c r="BT125" s="38" t="str">
        <f t="shared" si="44"/>
        <v/>
      </c>
      <c r="BU125" s="127">
        <f>SUM(BU126:BU135)</f>
        <v>6.7279187293225364</v>
      </c>
      <c r="BV125" s="38">
        <f>IF(AND(BU4=0,BU125&gt;=0), "",BU125/BU4)</f>
        <v>1.3797067582412324E-4</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6.7279187293225364</v>
      </c>
      <c r="CF125" s="38">
        <f>IF(AND(CE4=0,CE125&gt;=0), "",CE125/CE4)</f>
        <v>1.3797067582412324E-4</v>
      </c>
      <c r="CG125" s="43"/>
      <c r="CH125" s="126">
        <f>SUM(CH126:CH135)</f>
        <v>0</v>
      </c>
      <c r="CI125" s="38" t="str">
        <f>IF(AND(CH4=0,CH125&gt;=0), "",CH125/CH4)</f>
        <v/>
      </c>
      <c r="CJ125" s="43"/>
      <c r="CK125" s="38" t="str">
        <f t="shared" si="46"/>
        <v/>
      </c>
      <c r="CL125" s="127">
        <f>SUM(CL126:CL135)</f>
        <v>6.7279187293225364</v>
      </c>
      <c r="CM125" s="38">
        <f>IF(AND(CL4=0,CL125&gt;=0), "",CL125/CL4)</f>
        <v>1.3797067582412324E-4</v>
      </c>
      <c r="CN125" s="43"/>
      <c r="CO125" s="126">
        <f>SUM(CO126:CO135)</f>
        <v>0</v>
      </c>
      <c r="CP125" s="38" t="str">
        <f>IF(AND(CO4=0,CO125&gt;=0), "",CO125/CO4)</f>
        <v/>
      </c>
      <c r="CQ125" s="43"/>
      <c r="CR125" s="38" t="str">
        <f t="shared" si="47"/>
        <v/>
      </c>
      <c r="CS125" s="127">
        <f>SUM(CS126:CS135)</f>
        <v>6.7279187293225364</v>
      </c>
      <c r="CT125" s="38">
        <f>IF(AND(CS4=0,CS125&gt;=0), "",CS125/CS4)</f>
        <v>1.3797067582412324E-4</v>
      </c>
      <c r="CU125" s="43"/>
      <c r="CV125" s="128">
        <f>SUM(CV126:CV135)</f>
        <v>0</v>
      </c>
      <c r="CW125" s="38" t="str">
        <f>IF(AND(CV4=0,CV125&gt;=0), "",CV125/CV4)</f>
        <v/>
      </c>
      <c r="CX125" s="91">
        <f t="shared" si="48"/>
        <v>1</v>
      </c>
    </row>
    <row r="126" spans="1:102" s="6" customFormat="1" hidden="1" outlineLevel="1" x14ac:dyDescent="0.3">
      <c r="A126" s="29" t="s">
        <v>104</v>
      </c>
      <c r="B126" s="129">
        <f>+'N EERR PIEDEM'!B19</f>
        <v>0</v>
      </c>
      <c r="C126" s="30" t="str">
        <f>IF(AND(B4=0,B126&gt;=0), "",B126/B4)</f>
        <v/>
      </c>
      <c r="D126" s="46"/>
      <c r="E126" s="129">
        <f>+'N EERR PIEDEM'!C19</f>
        <v>0</v>
      </c>
      <c r="F126" s="30">
        <f>IF(AND(E4=0,E126&gt;=0), "",E126/E4)</f>
        <v>0</v>
      </c>
      <c r="G126" s="46"/>
      <c r="H126" s="129">
        <f>+'N EERR PIEDEM'!D19</f>
        <v>0</v>
      </c>
      <c r="I126" s="30">
        <f>IF(AND(H4=0,H126&gt;=0), "",H126/H4)</f>
        <v>0</v>
      </c>
      <c r="J126" s="46"/>
      <c r="K126" s="30" t="str">
        <f t="shared" si="97"/>
        <v/>
      </c>
      <c r="L126" s="130">
        <f t="shared" ref="L126:L134" si="119">+E126+H126</f>
        <v>0</v>
      </c>
      <c r="M126" s="30">
        <f>IF(AND(L4=0,L126&gt;=0), "",L126/L4)</f>
        <v>0</v>
      </c>
      <c r="N126" s="46"/>
      <c r="O126" s="129">
        <f>+'N EERR PIEDEM'!E19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PIEDEM'!F19</f>
        <v>0</v>
      </c>
      <c r="Z126" s="30">
        <f>IF(AND(Y4=0,Y126&gt;=0), "",Y126/Y4)</f>
        <v>0</v>
      </c>
      <c r="AA126" s="46"/>
      <c r="AB126" s="30" t="str">
        <f t="shared" si="100"/>
        <v/>
      </c>
      <c r="AC126" s="130">
        <f t="shared" ref="AC126:AC134" si="121">+S126+Y126</f>
        <v>0</v>
      </c>
      <c r="AD126" s="30">
        <f>IF(AND(AC4=0,AC126&gt;=0), "",AC126/AC4)</f>
        <v>0</v>
      </c>
      <c r="AE126" s="46"/>
      <c r="AF126" s="129">
        <f>+'N EERR PIEDEM'!G19</f>
        <v>0</v>
      </c>
      <c r="AG126" s="30">
        <f>IF(AND(AF4=0,AF126&gt;=0), "",AF126/AF4)</f>
        <v>0</v>
      </c>
      <c r="AH126" s="46"/>
      <c r="AI126" s="30" t="str">
        <f t="shared" si="41"/>
        <v/>
      </c>
      <c r="AJ126" s="130">
        <f t="shared" si="62"/>
        <v>0</v>
      </c>
      <c r="AK126" s="30">
        <f>IF(AND(AJ4=0,AJ126&gt;=0), "",AJ126/AJ4)</f>
        <v>0</v>
      </c>
      <c r="AL126" s="46"/>
      <c r="AM126" s="129">
        <f>+'N EERR PIEDEM'!H19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PIEDEM'!I19</f>
        <v>0</v>
      </c>
      <c r="BD126" s="30" t="str">
        <f>IF(AND(BC4=0,BC126&gt;=0), "",BC126/BC4)</f>
        <v/>
      </c>
      <c r="BE126" s="46"/>
      <c r="BF126" s="30" t="str">
        <f t="shared" si="103"/>
        <v/>
      </c>
      <c r="BG126" s="130">
        <f>+AQ126+BC126</f>
        <v>0</v>
      </c>
      <c r="BH126" s="30">
        <f>IF(AND(BG4=0,BG126&gt;=0), "",BG126/BG4)</f>
        <v>0</v>
      </c>
      <c r="BI126" s="46"/>
      <c r="BJ126" s="129">
        <f>+'N EERR PIEDEM'!J19</f>
        <v>0</v>
      </c>
      <c r="BK126" s="30" t="str">
        <f>IF(AND(BJ4=0,BJ126&gt;=0), "",BJ126/BJ4)</f>
        <v/>
      </c>
      <c r="BL126" s="46"/>
      <c r="BM126" s="30" t="str">
        <f t="shared" si="43"/>
        <v/>
      </c>
      <c r="BN126" s="130">
        <f>+BG126+BJ126</f>
        <v>0</v>
      </c>
      <c r="BO126" s="30">
        <f>IF(AND(BN4=0,BN126&gt;=0), "",BN126/BN4)</f>
        <v>0</v>
      </c>
      <c r="BP126" s="46"/>
      <c r="BQ126" s="129">
        <f>+'N EERR PIEDEM'!K19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PIEDEM'!L19</f>
        <v>0</v>
      </c>
      <c r="CB126" s="30" t="str">
        <f>IF(AND(CA4=0,CA126&gt;=0), "",CA126/CA4)</f>
        <v/>
      </c>
      <c r="CC126" s="46"/>
      <c r="CD126" s="30" t="str">
        <f t="shared" si="104"/>
        <v/>
      </c>
      <c r="CE126" s="130">
        <f t="shared" ref="CE126:CE134" si="126">+BU126+CA126</f>
        <v>0</v>
      </c>
      <c r="CF126" s="30">
        <f>IF(AND(CE4=0,CE126&gt;=0), "",CE126/CE4)</f>
        <v>0</v>
      </c>
      <c r="CG126" s="46"/>
      <c r="CH126" s="129">
        <f>+'N EERR PIEDEM'!M19</f>
        <v>0</v>
      </c>
      <c r="CI126" s="30" t="str">
        <f>IF(AND(CH4=0,CH126&gt;=0), "",CH126/CH4)</f>
        <v/>
      </c>
      <c r="CJ126" s="46"/>
      <c r="CK126" s="30" t="str">
        <f t="shared" si="46"/>
        <v/>
      </c>
      <c r="CL126" s="130">
        <f t="shared" ref="CL126:CL136" si="127">+CE126+CH126</f>
        <v>0</v>
      </c>
      <c r="CM126" s="30">
        <f>IF(AND(CL4=0,CL126&gt;=0), "",CL126/CL4)</f>
        <v>0</v>
      </c>
      <c r="CN126" s="46"/>
      <c r="CO126" s="129">
        <f>+'N EERR PIEDEM'!N19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PIEDEM'!B20</f>
        <v>0</v>
      </c>
      <c r="C127" s="30" t="str">
        <f>IF(AND(B4=0,B127&gt;=0), "",B127/B4)</f>
        <v/>
      </c>
      <c r="D127" s="46"/>
      <c r="E127" s="129">
        <f>+'N EERR PIEDEM'!C20</f>
        <v>0</v>
      </c>
      <c r="F127" s="30">
        <f>IF(AND(E4=0,E127&gt;=0), "",E127/E4)</f>
        <v>0</v>
      </c>
      <c r="G127" s="46"/>
      <c r="H127" s="129">
        <f>+'N EERR PIEDEM'!D20</f>
        <v>0</v>
      </c>
      <c r="I127" s="30">
        <f>IF(AND(H4=0,H127&gt;=0), "",H127/H4)</f>
        <v>0</v>
      </c>
      <c r="J127" s="46"/>
      <c r="K127" s="30" t="str">
        <f t="shared" si="97"/>
        <v/>
      </c>
      <c r="L127" s="130">
        <f t="shared" si="119"/>
        <v>0</v>
      </c>
      <c r="M127" s="30">
        <f>IF(AND(L4=0,L127&gt;=0), "",L127/L4)</f>
        <v>0</v>
      </c>
      <c r="N127" s="46"/>
      <c r="O127" s="129">
        <f>+'N EERR PIEDEM'!E20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PIEDEM'!F20</f>
        <v>0</v>
      </c>
      <c r="Z127" s="30">
        <f>IF(AND(Y4=0,Y127&gt;=0), "",Y127/Y4)</f>
        <v>0</v>
      </c>
      <c r="AA127" s="46"/>
      <c r="AB127" s="30" t="str">
        <f t="shared" si="100"/>
        <v/>
      </c>
      <c r="AC127" s="130">
        <f t="shared" si="121"/>
        <v>0</v>
      </c>
      <c r="AD127" s="30">
        <f>IF(AND(AC4=0,AC127&gt;=0), "",AC127/AC4)</f>
        <v>0</v>
      </c>
      <c r="AE127" s="46"/>
      <c r="AF127" s="129">
        <f>+'N EERR PIEDEM'!G20</f>
        <v>0</v>
      </c>
      <c r="AG127" s="30">
        <f>IF(AND(AF4=0,AF127&gt;=0), "",AF127/AF4)</f>
        <v>0</v>
      </c>
      <c r="AH127" s="46"/>
      <c r="AI127" s="30" t="str">
        <f t="shared" si="41"/>
        <v/>
      </c>
      <c r="AJ127" s="130">
        <f t="shared" si="62"/>
        <v>0</v>
      </c>
      <c r="AK127" s="30">
        <f>IF(AND(AJ4=0,AJ127&gt;=0), "",AJ127/AJ4)</f>
        <v>0</v>
      </c>
      <c r="AL127" s="46"/>
      <c r="AM127" s="129">
        <f>+'N EERR PIEDEM'!H20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PIEDEM'!I20</f>
        <v>0</v>
      </c>
      <c r="BD127" s="30" t="str">
        <f>IF(AND(BC4=0,BC127&gt;=0), "",BC127/BC4)</f>
        <v/>
      </c>
      <c r="BE127" s="46"/>
      <c r="BF127" s="30" t="str">
        <f t="shared" si="103"/>
        <v/>
      </c>
      <c r="BG127" s="130">
        <f t="shared" ref="BG127:BG136" si="131">+AQ127+BC127</f>
        <v>0</v>
      </c>
      <c r="BH127" s="30">
        <f>IF(AND(BG4=0,BG127&gt;=0), "",BG127/BG4)</f>
        <v>0</v>
      </c>
      <c r="BI127" s="46"/>
      <c r="BJ127" s="129">
        <f>+'N EERR PIEDEM'!J20</f>
        <v>0</v>
      </c>
      <c r="BK127" s="30" t="str">
        <f>IF(AND(BJ4=0,BJ127&gt;=0), "",BJ127/BJ4)</f>
        <v/>
      </c>
      <c r="BL127" s="46"/>
      <c r="BM127" s="30" t="str">
        <f t="shared" si="43"/>
        <v/>
      </c>
      <c r="BN127" s="130">
        <f t="shared" ref="BN127:BN136" si="132">+BG127+BJ127</f>
        <v>0</v>
      </c>
      <c r="BO127" s="30">
        <f>IF(AND(BN4=0,BN127&gt;=0), "",BN127/BN4)</f>
        <v>0</v>
      </c>
      <c r="BP127" s="46"/>
      <c r="BQ127" s="129">
        <f>+'N EERR PIEDEM'!K20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PIEDEM'!L20</f>
        <v>0</v>
      </c>
      <c r="CB127" s="30" t="str">
        <f>IF(AND(CA4=0,CA127&gt;=0), "",CA127/CA4)</f>
        <v/>
      </c>
      <c r="CC127" s="46"/>
      <c r="CD127" s="30" t="str">
        <f t="shared" si="104"/>
        <v/>
      </c>
      <c r="CE127" s="130">
        <f t="shared" si="126"/>
        <v>0</v>
      </c>
      <c r="CF127" s="30">
        <f>IF(AND(CE4=0,CE127&gt;=0), "",CE127/CE4)</f>
        <v>0</v>
      </c>
      <c r="CG127" s="46"/>
      <c r="CH127" s="129">
        <f>+'N EERR PIEDEM'!M20</f>
        <v>0</v>
      </c>
      <c r="CI127" s="30" t="str">
        <f>IF(AND(CH4=0,CH127&gt;=0), "",CH127/CH4)</f>
        <v/>
      </c>
      <c r="CJ127" s="46"/>
      <c r="CK127" s="30" t="str">
        <f t="shared" si="46"/>
        <v/>
      </c>
      <c r="CL127" s="130">
        <f t="shared" si="127"/>
        <v>0</v>
      </c>
      <c r="CM127" s="30">
        <f>IF(AND(CL4=0,CL127&gt;=0), "",CL127/CL4)</f>
        <v>0</v>
      </c>
      <c r="CN127" s="46"/>
      <c r="CO127" s="129">
        <f>+'N EERR PIEDEM'!N20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PIEDEM'!B21</f>
        <v>0</v>
      </c>
      <c r="C128" s="30" t="str">
        <f>IF(AND(B4=0,B128&gt;=0), "",B128/B4)</f>
        <v/>
      </c>
      <c r="D128" s="46"/>
      <c r="E128" s="129">
        <f>+'N EERR PIEDEM'!C21</f>
        <v>0</v>
      </c>
      <c r="F128" s="30">
        <f>IF(AND(E4=0,E128&gt;=0), "",E128/E4)</f>
        <v>0</v>
      </c>
      <c r="G128" s="46"/>
      <c r="H128" s="129">
        <f>+'N EERR PIEDEM'!D21</f>
        <v>0</v>
      </c>
      <c r="I128" s="30">
        <f>IF(AND(H4=0,H128&gt;=0), "",H128/H4)</f>
        <v>0</v>
      </c>
      <c r="J128" s="46"/>
      <c r="K128" s="30" t="str">
        <f t="shared" si="97"/>
        <v/>
      </c>
      <c r="L128" s="130">
        <f t="shared" si="119"/>
        <v>0</v>
      </c>
      <c r="M128" s="30">
        <f>IF(AND(L4=0,L128&gt;=0), "",L128/L4)</f>
        <v>0</v>
      </c>
      <c r="N128" s="46"/>
      <c r="O128" s="129">
        <f>+'N EERR PIEDEM'!E21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PIEDEM'!F21</f>
        <v>0</v>
      </c>
      <c r="Z128" s="30">
        <f>IF(AND(Y4=0,Y128&gt;=0), "",Y128/Y4)</f>
        <v>0</v>
      </c>
      <c r="AA128" s="46"/>
      <c r="AB128" s="30" t="str">
        <f t="shared" si="100"/>
        <v/>
      </c>
      <c r="AC128" s="130">
        <f t="shared" si="121"/>
        <v>0</v>
      </c>
      <c r="AD128" s="30">
        <f>IF(AND(AC4=0,AC128&gt;=0), "",AC128/AC4)</f>
        <v>0</v>
      </c>
      <c r="AE128" s="46"/>
      <c r="AF128" s="129">
        <f>+'N EERR PIEDEM'!G21</f>
        <v>0</v>
      </c>
      <c r="AG128" s="30">
        <f>IF(AND(AF4=0,AF128&gt;=0), "",AF128/AF4)</f>
        <v>0</v>
      </c>
      <c r="AH128" s="46"/>
      <c r="AI128" s="30" t="str">
        <f t="shared" si="41"/>
        <v/>
      </c>
      <c r="AJ128" s="130">
        <f t="shared" si="62"/>
        <v>0</v>
      </c>
      <c r="AK128" s="30">
        <f>IF(AND(AJ4=0,AJ128&gt;=0), "",AJ128/AJ4)</f>
        <v>0</v>
      </c>
      <c r="AL128" s="46"/>
      <c r="AM128" s="129">
        <f>+'N EERR PIEDEM'!H21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PIEDEM'!I21</f>
        <v>0</v>
      </c>
      <c r="BD128" s="30" t="str">
        <f>IF(AND(BC4=0,BC128&gt;=0), "",BC128/BC4)</f>
        <v/>
      </c>
      <c r="BE128" s="46"/>
      <c r="BF128" s="30" t="str">
        <f t="shared" si="103"/>
        <v/>
      </c>
      <c r="BG128" s="130">
        <f t="shared" si="131"/>
        <v>0</v>
      </c>
      <c r="BH128" s="30">
        <f>IF(AND(BG4=0,BG128&gt;=0), "",BG128/BG4)</f>
        <v>0</v>
      </c>
      <c r="BI128" s="46"/>
      <c r="BJ128" s="129">
        <f>+'N EERR PIEDEM'!J21</f>
        <v>0</v>
      </c>
      <c r="BK128" s="30" t="str">
        <f>IF(AND(BJ4=0,BJ128&gt;=0), "",BJ128/BJ4)</f>
        <v/>
      </c>
      <c r="BL128" s="46"/>
      <c r="BM128" s="30" t="str">
        <f t="shared" si="43"/>
        <v/>
      </c>
      <c r="BN128" s="130">
        <f t="shared" si="132"/>
        <v>0</v>
      </c>
      <c r="BO128" s="30">
        <f>IF(AND(BN4=0,BN128&gt;=0), "",BN128/BN4)</f>
        <v>0</v>
      </c>
      <c r="BP128" s="46"/>
      <c r="BQ128" s="129">
        <f>+'N EERR PIEDEM'!K21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PIEDEM'!L21</f>
        <v>0</v>
      </c>
      <c r="CB128" s="30" t="str">
        <f>IF(AND(CA4=0,CA128&gt;=0), "",CA128/CA4)</f>
        <v/>
      </c>
      <c r="CC128" s="46"/>
      <c r="CD128" s="30" t="str">
        <f t="shared" si="104"/>
        <v/>
      </c>
      <c r="CE128" s="130">
        <f t="shared" si="126"/>
        <v>0</v>
      </c>
      <c r="CF128" s="30">
        <f>IF(AND(CE4=0,CE128&gt;=0), "",CE128/CE4)</f>
        <v>0</v>
      </c>
      <c r="CG128" s="46"/>
      <c r="CH128" s="129">
        <f>+'N EERR PIEDEM'!M21</f>
        <v>0</v>
      </c>
      <c r="CI128" s="30" t="str">
        <f>IF(AND(CH4=0,CH128&gt;=0), "",CH128/CH4)</f>
        <v/>
      </c>
      <c r="CJ128" s="46"/>
      <c r="CK128" s="30" t="str">
        <f t="shared" si="46"/>
        <v/>
      </c>
      <c r="CL128" s="130">
        <f t="shared" si="127"/>
        <v>0</v>
      </c>
      <c r="CM128" s="30">
        <f>IF(AND(CL4=0,CL128&gt;=0), "",CL128/CL4)</f>
        <v>0</v>
      </c>
      <c r="CN128" s="46"/>
      <c r="CO128" s="129">
        <f>+'N EERR PIEDEM'!N21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PIEDEM'!B22</f>
        <v>0</v>
      </c>
      <c r="C129" s="30" t="str">
        <f>IF(AND(B4=0,B129&gt;=0), "",B129/B4)</f>
        <v/>
      </c>
      <c r="D129" s="46"/>
      <c r="E129" s="129">
        <f>+'N EERR PIEDEM'!C22</f>
        <v>0</v>
      </c>
      <c r="F129" s="30">
        <f>IF(AND(E4=0,E129&gt;=0), "",E129/E4)</f>
        <v>0</v>
      </c>
      <c r="G129" s="46"/>
      <c r="H129" s="129">
        <f>+'N EERR PIEDEM'!D22</f>
        <v>0</v>
      </c>
      <c r="I129" s="30">
        <f>IF(AND(H4=0,H129&gt;=0), "",H129/H4)</f>
        <v>0</v>
      </c>
      <c r="J129" s="46"/>
      <c r="K129" s="30" t="str">
        <f t="shared" si="97"/>
        <v/>
      </c>
      <c r="L129" s="130">
        <f t="shared" si="119"/>
        <v>0</v>
      </c>
      <c r="M129" s="30">
        <f>IF(AND(L4=0,L129&gt;=0), "",L129/L4)</f>
        <v>0</v>
      </c>
      <c r="N129" s="46"/>
      <c r="O129" s="129">
        <f>+'N EERR PIEDEM'!E22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PIEDEM'!F22</f>
        <v>0</v>
      </c>
      <c r="Z129" s="30">
        <f>IF(AND(Y4=0,Y129&gt;=0), "",Y129/Y4)</f>
        <v>0</v>
      </c>
      <c r="AA129" s="46"/>
      <c r="AB129" s="30" t="str">
        <f t="shared" si="100"/>
        <v/>
      </c>
      <c r="AC129" s="130">
        <f t="shared" si="121"/>
        <v>0</v>
      </c>
      <c r="AD129" s="30">
        <f>IF(AND(AC4=0,AC129&gt;=0), "",AC129/AC4)</f>
        <v>0</v>
      </c>
      <c r="AE129" s="46"/>
      <c r="AF129" s="129">
        <f>+'N EERR PIEDEM'!G22</f>
        <v>0</v>
      </c>
      <c r="AG129" s="30">
        <f>IF(AND(AF4=0,AF129&gt;=0), "",AF129/AF4)</f>
        <v>0</v>
      </c>
      <c r="AH129" s="46"/>
      <c r="AI129" s="30" t="str">
        <f t="shared" si="41"/>
        <v/>
      </c>
      <c r="AJ129" s="130">
        <f t="shared" si="62"/>
        <v>0</v>
      </c>
      <c r="AK129" s="30">
        <f>IF(AND(AJ4=0,AJ129&gt;=0), "",AJ129/AJ4)</f>
        <v>0</v>
      </c>
      <c r="AL129" s="46"/>
      <c r="AM129" s="129">
        <f>+'N EERR PIEDEM'!H22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PIEDEM'!I22</f>
        <v>0</v>
      </c>
      <c r="BD129" s="30" t="str">
        <f>IF(AND(BC4=0,BC129&gt;=0), "",BC129/BC4)</f>
        <v/>
      </c>
      <c r="BE129" s="46"/>
      <c r="BF129" s="30" t="str">
        <f t="shared" si="103"/>
        <v/>
      </c>
      <c r="BG129" s="130">
        <f t="shared" si="131"/>
        <v>0</v>
      </c>
      <c r="BH129" s="30">
        <f>IF(AND(BG4=0,BG129&gt;=0), "",BG129/BG4)</f>
        <v>0</v>
      </c>
      <c r="BI129" s="46"/>
      <c r="BJ129" s="129">
        <f>+'N EERR PIEDEM'!J22</f>
        <v>0</v>
      </c>
      <c r="BK129" s="30" t="str">
        <f>IF(AND(BJ4=0,BJ129&gt;=0), "",BJ129/BJ4)</f>
        <v/>
      </c>
      <c r="BL129" s="46"/>
      <c r="BM129" s="30" t="str">
        <f t="shared" si="43"/>
        <v/>
      </c>
      <c r="BN129" s="130">
        <f t="shared" si="132"/>
        <v>0</v>
      </c>
      <c r="BO129" s="30">
        <f>IF(AND(BN4=0,BN129&gt;=0), "",BN129/BN4)</f>
        <v>0</v>
      </c>
      <c r="BP129" s="46"/>
      <c r="BQ129" s="129">
        <f>+'N EERR PIEDEM'!K22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PIEDEM'!L22</f>
        <v>0</v>
      </c>
      <c r="CB129" s="30" t="str">
        <f>IF(AND(CA4=0,CA129&gt;=0), "",CA129/CA4)</f>
        <v/>
      </c>
      <c r="CC129" s="46"/>
      <c r="CD129" s="30" t="str">
        <f t="shared" si="104"/>
        <v/>
      </c>
      <c r="CE129" s="130">
        <f t="shared" si="126"/>
        <v>0</v>
      </c>
      <c r="CF129" s="30">
        <f>IF(AND(CE4=0,CE129&gt;=0), "",CE129/CE4)</f>
        <v>0</v>
      </c>
      <c r="CG129" s="46"/>
      <c r="CH129" s="129">
        <f>+'N EERR PIEDEM'!M22</f>
        <v>0</v>
      </c>
      <c r="CI129" s="30" t="str">
        <f>IF(AND(CH4=0,CH129&gt;=0), "",CH129/CH4)</f>
        <v/>
      </c>
      <c r="CJ129" s="46"/>
      <c r="CK129" s="30" t="str">
        <f t="shared" si="46"/>
        <v/>
      </c>
      <c r="CL129" s="130">
        <f t="shared" si="127"/>
        <v>0</v>
      </c>
      <c r="CM129" s="30">
        <f>IF(AND(CL4=0,CL129&gt;=0), "",CL129/CL4)</f>
        <v>0</v>
      </c>
      <c r="CN129" s="46"/>
      <c r="CO129" s="129">
        <f>+'N EERR PIEDEM'!N22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PIEDEM'!B23</f>
        <v>0</v>
      </c>
      <c r="C130" s="30" t="str">
        <f>IF(AND(B4=0,B130&gt;=0), "",B130/B4)</f>
        <v/>
      </c>
      <c r="D130" s="46"/>
      <c r="E130" s="129">
        <f>+'N EERR PIEDEM'!C23</f>
        <v>0.16165935307078455</v>
      </c>
      <c r="F130" s="30">
        <f>IF(AND(E4=0,E130&gt;=0), "",E130/E4)</f>
        <v>3.0081983216062209E-5</v>
      </c>
      <c r="G130" s="46"/>
      <c r="H130" s="129">
        <f>+'N EERR PIEDEM'!D23</f>
        <v>0.12654188313999004</v>
      </c>
      <c r="I130" s="30">
        <f>IF(AND(H4=0,H130&gt;=0), "",H130/H4)</f>
        <v>1.4301190721186342E-5</v>
      </c>
      <c r="J130" s="46"/>
      <c r="K130" s="30">
        <f t="shared" si="97"/>
        <v>-0.21723129075877157</v>
      </c>
      <c r="L130" s="130">
        <f t="shared" si="119"/>
        <v>0.28820123621077459</v>
      </c>
      <c r="M130" s="30">
        <f>IF(AND(L4=0,L130&gt;=0), "",L130/L4)</f>
        <v>2.0264031126463241E-5</v>
      </c>
      <c r="N130" s="46"/>
      <c r="O130" s="129">
        <f>+'N EERR PIEDEM'!E23</f>
        <v>0.70499806765571149</v>
      </c>
      <c r="P130" s="30">
        <f>IF(AND(O4=0,O130&gt;=0), "",O130/O4)</f>
        <v>9.2460243439312253E-5</v>
      </c>
      <c r="Q130" s="46"/>
      <c r="R130" s="30">
        <f t="shared" si="98"/>
        <v>4.5712626536131928</v>
      </c>
      <c r="S130" s="130">
        <f t="shared" si="120"/>
        <v>0.99319930386648614</v>
      </c>
      <c r="T130" s="30">
        <f>IF(AND(S4=0,S130&gt;=0), "",S130/S4)</f>
        <v>4.5461206453358672E-5</v>
      </c>
      <c r="U130" s="46"/>
      <c r="V130" s="131"/>
      <c r="W130" s="30" t="str">
        <f>IF(AND(V4=0,V130&gt;=0), "",V130/V4)</f>
        <v/>
      </c>
      <c r="X130" s="47">
        <f t="shared" si="99"/>
        <v>1</v>
      </c>
      <c r="Y130" s="129">
        <f>+'N EERR PIEDEM'!F23</f>
        <v>0</v>
      </c>
      <c r="Z130" s="30">
        <f>IF(AND(Y4=0,Y130&gt;=0), "",Y130/Y4)</f>
        <v>0</v>
      </c>
      <c r="AA130" s="46"/>
      <c r="AB130" s="30">
        <f t="shared" si="100"/>
        <v>-1</v>
      </c>
      <c r="AC130" s="130">
        <f t="shared" si="121"/>
        <v>0.99319930386648614</v>
      </c>
      <c r="AD130" s="30">
        <f>IF(AND(AC4=0,AC130&gt;=0), "",AC130/AC4)</f>
        <v>3.3887827033997421E-5</v>
      </c>
      <c r="AE130" s="46"/>
      <c r="AF130" s="129">
        <f>+'N EERR PIEDEM'!G23</f>
        <v>7.6327718313154358E-3</v>
      </c>
      <c r="AG130" s="30">
        <f>IF(AND(AF4=0,AF130&gt;=0), "",AF130/AF4)</f>
        <v>8.5225351672409334E-7</v>
      </c>
      <c r="AH130" s="46"/>
      <c r="AI130" s="30">
        <f t="shared" si="41"/>
        <v>1</v>
      </c>
      <c r="AJ130" s="130">
        <f t="shared" si="62"/>
        <v>1.0008320756978015</v>
      </c>
      <c r="AK130" s="30">
        <f>IF(AND(AJ4=0,AJ130&gt;=0), "",AJ130/AJ4)</f>
        <v>2.6155679660112962E-5</v>
      </c>
      <c r="AL130" s="46"/>
      <c r="AM130" s="129">
        <f>+'N EERR PIEDEM'!H23</f>
        <v>0.26272059121827201</v>
      </c>
      <c r="AN130" s="30">
        <f>IF(AND(AM4=0,AM130&gt;=0), "",AM130/AM4)</f>
        <v>2.5023463516589136E-5</v>
      </c>
      <c r="AO130" s="46"/>
      <c r="AP130" s="30">
        <f t="shared" si="42"/>
        <v>33.420076614945089</v>
      </c>
      <c r="AQ130" s="130">
        <f t="shared" si="63"/>
        <v>1.2635526669160735</v>
      </c>
      <c r="AR130" s="30">
        <f>IF(AND(AQ4=0,AQ130&gt;=0), "",AQ130/AQ4)</f>
        <v>2.5911908631413911E-5</v>
      </c>
      <c r="AS130" s="46"/>
      <c r="AT130" s="131">
        <f t="shared" si="122"/>
        <v>0</v>
      </c>
      <c r="AU130" s="30" t="str">
        <f>IF(AND(AT4=0,AT130&gt;=0), "",AT130/AT4)</f>
        <v/>
      </c>
      <c r="AV130" s="47">
        <f t="shared" si="101"/>
        <v>1</v>
      </c>
      <c r="AW130" s="131">
        <f t="shared" si="130"/>
        <v>0.21059211115267892</v>
      </c>
      <c r="AX130" s="30">
        <f>IF(AND(AW4=0,AW130&gt;=0), "",AW130/AW4)</f>
        <v>2.5911908631413911E-5</v>
      </c>
      <c r="AY130" s="46"/>
      <c r="AZ130" s="131">
        <f t="shared" si="123"/>
        <v>0</v>
      </c>
      <c r="BA130" s="30" t="str">
        <f>IF(AND(AZ4=0,AZ130&gt;=0), "",AZ130/AZ4)</f>
        <v/>
      </c>
      <c r="BB130" s="47">
        <f t="shared" si="102"/>
        <v>1</v>
      </c>
      <c r="BC130" s="129">
        <f>+'N EERR PIEDEM'!I23</f>
        <v>0</v>
      </c>
      <c r="BD130" s="30" t="str">
        <f>IF(AND(BC4=0,BC130&gt;=0), "",BC130/BC4)</f>
        <v/>
      </c>
      <c r="BE130" s="46"/>
      <c r="BF130" s="30">
        <f t="shared" si="103"/>
        <v>-1</v>
      </c>
      <c r="BG130" s="130">
        <f t="shared" si="131"/>
        <v>1.2635526669160735</v>
      </c>
      <c r="BH130" s="30">
        <f>IF(AND(BG4=0,BG130&gt;=0), "",BG130/BG4)</f>
        <v>2.5911908631413911E-5</v>
      </c>
      <c r="BI130" s="46"/>
      <c r="BJ130" s="129">
        <f>+'N EERR PIEDEM'!J23</f>
        <v>0</v>
      </c>
      <c r="BK130" s="30" t="str">
        <f>IF(AND(BJ4=0,BJ130&gt;=0), "",BJ130/BJ4)</f>
        <v/>
      </c>
      <c r="BL130" s="46"/>
      <c r="BM130" s="30" t="str">
        <f t="shared" si="43"/>
        <v/>
      </c>
      <c r="BN130" s="130">
        <f t="shared" si="132"/>
        <v>1.2635526669160735</v>
      </c>
      <c r="BO130" s="30">
        <f>IF(AND(BN4=0,BN130&gt;=0), "",BN130/BN4)</f>
        <v>2.5911908631413911E-5</v>
      </c>
      <c r="BP130" s="46"/>
      <c r="BQ130" s="129">
        <f>+'N EERR PIEDEM'!K23</f>
        <v>0</v>
      </c>
      <c r="BR130" s="30" t="str">
        <f>IF(AND(BQ4=0,BQ130&gt;=0), "",BQ130/BQ4)</f>
        <v/>
      </c>
      <c r="BS130" s="46"/>
      <c r="BT130" s="30" t="str">
        <f t="shared" si="44"/>
        <v/>
      </c>
      <c r="BU130" s="130">
        <f t="shared" si="124"/>
        <v>1.2635526669160735</v>
      </c>
      <c r="BV130" s="30">
        <f>IF(AND(BU4=0,BU130&gt;=0), "",BU130/BU4)</f>
        <v>2.5911908631413911E-5</v>
      </c>
      <c r="BW130" s="46"/>
      <c r="BX130" s="131">
        <f t="shared" si="125"/>
        <v>0</v>
      </c>
      <c r="BY130" s="30" t="str">
        <f>IF(AND(BX4=0,BX130&gt;=0), "",BX130/BX4)</f>
        <v/>
      </c>
      <c r="BZ130" s="47">
        <f t="shared" si="45"/>
        <v>1</v>
      </c>
      <c r="CA130" s="129">
        <f>+'N EERR PIEDEM'!L23</f>
        <v>0</v>
      </c>
      <c r="CB130" s="30" t="str">
        <f>IF(AND(CA4=0,CA130&gt;=0), "",CA130/CA4)</f>
        <v/>
      </c>
      <c r="CC130" s="46"/>
      <c r="CD130" s="30" t="str">
        <f t="shared" si="104"/>
        <v/>
      </c>
      <c r="CE130" s="130">
        <f t="shared" si="126"/>
        <v>1.2635526669160735</v>
      </c>
      <c r="CF130" s="30">
        <f>IF(AND(CE4=0,CE130&gt;=0), "",CE130/CE4)</f>
        <v>2.5911908631413911E-5</v>
      </c>
      <c r="CG130" s="46"/>
      <c r="CH130" s="129">
        <f>+'N EERR PIEDEM'!M23</f>
        <v>0</v>
      </c>
      <c r="CI130" s="30" t="str">
        <f>IF(AND(CH4=0,CH130&gt;=0), "",CH130/CH4)</f>
        <v/>
      </c>
      <c r="CJ130" s="46"/>
      <c r="CK130" s="30" t="str">
        <f t="shared" si="46"/>
        <v/>
      </c>
      <c r="CL130" s="130">
        <f t="shared" si="127"/>
        <v>1.2635526669160735</v>
      </c>
      <c r="CM130" s="30">
        <f>IF(AND(CL4=0,CL130&gt;=0), "",CL130/CL4)</f>
        <v>2.5911908631413911E-5</v>
      </c>
      <c r="CN130" s="46"/>
      <c r="CO130" s="129">
        <f>+'N EERR PIEDEM'!N23</f>
        <v>0</v>
      </c>
      <c r="CP130" s="30" t="str">
        <f>IF(AND(CO4=0,CO130&gt;=0), "",CO130/CO4)</f>
        <v/>
      </c>
      <c r="CQ130" s="46"/>
      <c r="CR130" s="30" t="str">
        <f t="shared" si="47"/>
        <v/>
      </c>
      <c r="CS130" s="130">
        <f t="shared" si="128"/>
        <v>1.2635526669160735</v>
      </c>
      <c r="CT130" s="30">
        <f>IF(AND(CS4=0,CS130&gt;=0), "",CS130/CS4)</f>
        <v>2.5911908631413911E-5</v>
      </c>
      <c r="CU130" s="46"/>
      <c r="CV130" s="131">
        <f t="shared" si="129"/>
        <v>0</v>
      </c>
      <c r="CW130" s="30" t="str">
        <f>IF(AND(CV4=0,CV130&gt;=0), "",CV130/CV4)</f>
        <v/>
      </c>
      <c r="CX130" s="47">
        <f t="shared" si="48"/>
        <v>1</v>
      </c>
    </row>
    <row r="131" spans="1:219" s="6" customFormat="1" hidden="1" outlineLevel="1" x14ac:dyDescent="0.3">
      <c r="A131" s="29" t="s">
        <v>109</v>
      </c>
      <c r="B131" s="129">
        <f>+'N EERR PIEDEM'!B24</f>
        <v>0</v>
      </c>
      <c r="C131" s="30" t="str">
        <f>IF(AND(B4=0,B131&gt;=0), "",B131/B4)</f>
        <v/>
      </c>
      <c r="D131" s="46"/>
      <c r="E131" s="129">
        <f>+'N EERR PIEDEM'!C24</f>
        <v>0</v>
      </c>
      <c r="F131" s="30">
        <f>IF(AND(E4=0,E131&gt;=0), "",E131/E4)</f>
        <v>0</v>
      </c>
      <c r="G131" s="46"/>
      <c r="H131" s="129">
        <f>+'N EERR PIEDEM'!D24</f>
        <v>0</v>
      </c>
      <c r="I131" s="30">
        <f>IF(AND(H4=0,H131&gt;=0), "",H131/H4)</f>
        <v>0</v>
      </c>
      <c r="J131" s="46"/>
      <c r="K131" s="30" t="str">
        <f t="shared" si="97"/>
        <v/>
      </c>
      <c r="L131" s="130">
        <f t="shared" si="119"/>
        <v>0</v>
      </c>
      <c r="M131" s="30">
        <f>IF(AND(L4=0,L131&gt;=0), "",L131/L4)</f>
        <v>0</v>
      </c>
      <c r="N131" s="46"/>
      <c r="O131" s="129">
        <f>+'N EERR PIEDEM'!E24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PIEDEM'!F24</f>
        <v>0</v>
      </c>
      <c r="Z131" s="30">
        <f>IF(AND(Y4=0,Y131&gt;=0), "",Y131/Y4)</f>
        <v>0</v>
      </c>
      <c r="AA131" s="46"/>
      <c r="AB131" s="30" t="str">
        <f t="shared" si="100"/>
        <v/>
      </c>
      <c r="AC131" s="130">
        <f t="shared" si="121"/>
        <v>0</v>
      </c>
      <c r="AD131" s="30">
        <f>IF(AND(AC4=0,AC131&gt;=0), "",AC131/AC4)</f>
        <v>0</v>
      </c>
      <c r="AE131" s="46"/>
      <c r="AF131" s="129">
        <f>+'N EERR PIEDEM'!G24</f>
        <v>0</v>
      </c>
      <c r="AG131" s="30">
        <f>IF(AND(AF4=0,AF131&gt;=0), "",AF131/AF4)</f>
        <v>0</v>
      </c>
      <c r="AH131" s="46"/>
      <c r="AI131" s="30" t="str">
        <f t="shared" si="41"/>
        <v/>
      </c>
      <c r="AJ131" s="130">
        <f t="shared" si="62"/>
        <v>0</v>
      </c>
      <c r="AK131" s="30">
        <f>IF(AND(AJ4=0,AJ131&gt;=0), "",AJ131/AJ4)</f>
        <v>0</v>
      </c>
      <c r="AL131" s="46"/>
      <c r="AM131" s="129">
        <f>+'N EERR PIEDEM'!H24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PIEDEM'!I24</f>
        <v>0</v>
      </c>
      <c r="BD131" s="30" t="str">
        <f>IF(AND(BC4=0,BC131&gt;=0), "",BC131/BC4)</f>
        <v/>
      </c>
      <c r="BE131" s="46"/>
      <c r="BF131" s="30" t="str">
        <f t="shared" si="103"/>
        <v/>
      </c>
      <c r="BG131" s="130">
        <f t="shared" si="131"/>
        <v>0</v>
      </c>
      <c r="BH131" s="30">
        <f>IF(AND(BG4=0,BG131&gt;=0), "",BG131/BG4)</f>
        <v>0</v>
      </c>
      <c r="BI131" s="46"/>
      <c r="BJ131" s="129">
        <f>+'N EERR PIEDEM'!J24</f>
        <v>0</v>
      </c>
      <c r="BK131" s="30" t="str">
        <f>IF(AND(BJ4=0,BJ131&gt;=0), "",BJ131/BJ4)</f>
        <v/>
      </c>
      <c r="BL131" s="46"/>
      <c r="BM131" s="30" t="str">
        <f t="shared" si="43"/>
        <v/>
      </c>
      <c r="BN131" s="130">
        <f t="shared" si="132"/>
        <v>0</v>
      </c>
      <c r="BO131" s="30">
        <f>IF(AND(BN4=0,BN131&gt;=0), "",BN131/BN4)</f>
        <v>0</v>
      </c>
      <c r="BP131" s="46"/>
      <c r="BQ131" s="129">
        <f>+'N EERR PIEDEM'!K24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PIEDEM'!L24</f>
        <v>0</v>
      </c>
      <c r="CB131" s="30" t="str">
        <f>IF(AND(CA4=0,CA131&gt;=0), "",CA131/CA4)</f>
        <v/>
      </c>
      <c r="CC131" s="46"/>
      <c r="CD131" s="30" t="str">
        <f t="shared" si="104"/>
        <v/>
      </c>
      <c r="CE131" s="130">
        <f t="shared" si="126"/>
        <v>0</v>
      </c>
      <c r="CF131" s="30">
        <f>IF(AND(CE4=0,CE131&gt;=0), "",CE131/CE4)</f>
        <v>0</v>
      </c>
      <c r="CG131" s="46"/>
      <c r="CH131" s="129">
        <f>+'N EERR PIEDEM'!M24</f>
        <v>0</v>
      </c>
      <c r="CI131" s="30" t="str">
        <f>IF(AND(CH4=0,CH131&gt;=0), "",CH131/CH4)</f>
        <v/>
      </c>
      <c r="CJ131" s="46"/>
      <c r="CK131" s="30" t="str">
        <f t="shared" si="46"/>
        <v/>
      </c>
      <c r="CL131" s="130">
        <f t="shared" si="127"/>
        <v>0</v>
      </c>
      <c r="CM131" s="30">
        <f>IF(AND(CL4=0,CL131&gt;=0), "",CL131/CL4)</f>
        <v>0</v>
      </c>
      <c r="CN131" s="46"/>
      <c r="CO131" s="129">
        <f>+'N EERR PIEDEM'!N24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PIEDEM'!B25</f>
        <v>0</v>
      </c>
      <c r="C132" s="30" t="str">
        <f>IF(AND(B4=0,B132&gt;=0), "",B132/B4)</f>
        <v/>
      </c>
      <c r="D132" s="46"/>
      <c r="E132" s="129">
        <f>+'N EERR PIEDEM'!C25</f>
        <v>0</v>
      </c>
      <c r="F132" s="30">
        <f>IF(AND(E4=0,E132&gt;=0), "",E132/E4)</f>
        <v>0</v>
      </c>
      <c r="G132" s="46"/>
      <c r="H132" s="129">
        <f>+'N EERR PIEDEM'!D25</f>
        <v>0</v>
      </c>
      <c r="I132" s="30">
        <f>IF(AND(H4=0,H132&gt;=0), "",H132/H4)</f>
        <v>0</v>
      </c>
      <c r="J132" s="46"/>
      <c r="K132" s="30" t="str">
        <f t="shared" si="97"/>
        <v/>
      </c>
      <c r="L132" s="130">
        <f t="shared" si="119"/>
        <v>0</v>
      </c>
      <c r="M132" s="30">
        <f>IF(AND(L4=0,L132&gt;=0), "",L132/L4)</f>
        <v>0</v>
      </c>
      <c r="N132" s="46"/>
      <c r="O132" s="129">
        <f>+'N EERR PIEDEM'!E25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PIEDEM'!F25</f>
        <v>0</v>
      </c>
      <c r="Z132" s="30">
        <f>IF(AND(Y4=0,Y132&gt;=0), "",Y132/Y4)</f>
        <v>0</v>
      </c>
      <c r="AA132" s="46"/>
      <c r="AB132" s="30" t="str">
        <f t="shared" si="100"/>
        <v/>
      </c>
      <c r="AC132" s="130">
        <f t="shared" si="121"/>
        <v>0</v>
      </c>
      <c r="AD132" s="30">
        <f>IF(AND(AC4=0,AC132&gt;=0), "",AC132/AC4)</f>
        <v>0</v>
      </c>
      <c r="AE132" s="46"/>
      <c r="AF132" s="129">
        <f>+'N EERR PIEDEM'!G25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PIEDEM'!H25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PIEDEM'!I25</f>
        <v>0</v>
      </c>
      <c r="BD132" s="30" t="str">
        <f>IF(AND(BC4=0,BC132&gt;=0), "",BC132/BC4)</f>
        <v/>
      </c>
      <c r="BE132" s="46"/>
      <c r="BF132" s="30" t="str">
        <f t="shared" si="103"/>
        <v/>
      </c>
      <c r="BG132" s="130">
        <f t="shared" si="131"/>
        <v>0</v>
      </c>
      <c r="BH132" s="30">
        <f>IF(AND(BG4=0,BG132&gt;=0), "",BG132/BG4)</f>
        <v>0</v>
      </c>
      <c r="BI132" s="46"/>
      <c r="BJ132" s="129">
        <f>+'N EERR PIEDEM'!J25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PIEDEM'!K25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PIEDEM'!L25</f>
        <v>0</v>
      </c>
      <c r="CB132" s="30" t="str">
        <f>IF(AND(CA4=0,CA132&gt;=0), "",CA132/CA4)</f>
        <v/>
      </c>
      <c r="CC132" s="46"/>
      <c r="CD132" s="30" t="str">
        <f t="shared" si="104"/>
        <v/>
      </c>
      <c r="CE132" s="130">
        <f t="shared" si="126"/>
        <v>0</v>
      </c>
      <c r="CF132" s="30">
        <f>IF(AND(CE4=0,CE132&gt;=0), "",CE132/CE4)</f>
        <v>0</v>
      </c>
      <c r="CG132" s="46"/>
      <c r="CH132" s="129">
        <f>+'N EERR PIEDEM'!M25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PIEDEM'!N25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PIEDEM'!B26</f>
        <v>0</v>
      </c>
      <c r="C133" s="30" t="str">
        <f>IF(AND(B4=0,B133&gt;=0), "",B133/B4)</f>
        <v/>
      </c>
      <c r="D133" s="46"/>
      <c r="E133" s="129">
        <f>+'N EERR PIEDEM'!C26</f>
        <v>0</v>
      </c>
      <c r="F133" s="30">
        <f>IF(AND(E4=0,E133&gt;=0), "",E133/E4)</f>
        <v>0</v>
      </c>
      <c r="G133" s="46"/>
      <c r="H133" s="129">
        <f>+'N EERR PIEDEM'!D26</f>
        <v>0</v>
      </c>
      <c r="I133" s="30">
        <f>IF(AND(H4=0,H133&gt;=0), "",H133/H4)</f>
        <v>0</v>
      </c>
      <c r="J133" s="46"/>
      <c r="K133" s="30" t="str">
        <f t="shared" si="97"/>
        <v/>
      </c>
      <c r="L133" s="130">
        <f t="shared" si="119"/>
        <v>0</v>
      </c>
      <c r="M133" s="30">
        <f>IF(AND(L4=0,L133&gt;=0), "",L133/L4)</f>
        <v>0</v>
      </c>
      <c r="N133" s="46"/>
      <c r="O133" s="129">
        <f>+'N EERR PIEDEM'!E26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PIEDEM'!F26</f>
        <v>0</v>
      </c>
      <c r="Z133" s="30">
        <f>IF(AND(Y4=0,Y133&gt;=0), "",Y133/Y4)</f>
        <v>0</v>
      </c>
      <c r="AA133" s="46"/>
      <c r="AB133" s="30" t="str">
        <f t="shared" si="100"/>
        <v/>
      </c>
      <c r="AC133" s="130">
        <f t="shared" si="121"/>
        <v>0</v>
      </c>
      <c r="AD133" s="30">
        <f>IF(AND(AC4=0,AC133&gt;=0), "",AC133/AC4)</f>
        <v>0</v>
      </c>
      <c r="AE133" s="46"/>
      <c r="AF133" s="129">
        <f>+'N EERR PIEDEM'!G26</f>
        <v>0</v>
      </c>
      <c r="AG133" s="30">
        <f>IF(AND(AF4=0,AF133&gt;=0), "",AF133/AF4)</f>
        <v>0</v>
      </c>
      <c r="AH133" s="46"/>
      <c r="AI133" s="30" t="str">
        <f t="shared" si="133"/>
        <v/>
      </c>
      <c r="AJ133" s="130">
        <f t="shared" si="62"/>
        <v>0</v>
      </c>
      <c r="AK133" s="30">
        <f>IF(AND(AJ4=0,AJ133&gt;=0), "",AJ133/AJ4)</f>
        <v>0</v>
      </c>
      <c r="AL133" s="46"/>
      <c r="AM133" s="129">
        <f>+'N EERR PIEDEM'!H26</f>
        <v>0</v>
      </c>
      <c r="AN133" s="30">
        <f>IF(AND(AM4=0,AM133&gt;=0), "",AM133/AM4)</f>
        <v>0</v>
      </c>
      <c r="AO133" s="46"/>
      <c r="AP133" s="30" t="str">
        <f t="shared" si="134"/>
        <v/>
      </c>
      <c r="AQ133" s="130">
        <f t="shared" si="63"/>
        <v>0</v>
      </c>
      <c r="AR133" s="30">
        <f>IF(AND(AQ4=0,AQ133&gt;=0), "",AQ133/AQ4)</f>
        <v>0</v>
      </c>
      <c r="AS133" s="46"/>
      <c r="AT133" s="131">
        <f t="shared" si="122"/>
        <v>0</v>
      </c>
      <c r="AU133" s="30" t="str">
        <f>IF(AND(AT4=0,AT133&gt;=0), "",AT133/AT4)</f>
        <v/>
      </c>
      <c r="AV133" s="47" t="str">
        <f t="shared" si="101"/>
        <v/>
      </c>
      <c r="AW133" s="131">
        <f t="shared" si="130"/>
        <v>0</v>
      </c>
      <c r="AX133" s="30">
        <f>IF(AND(AW4=0,AW133&gt;=0), "",AW133/AW4)</f>
        <v>0</v>
      </c>
      <c r="AY133" s="46"/>
      <c r="AZ133" s="131">
        <f t="shared" si="123"/>
        <v>0</v>
      </c>
      <c r="BA133" s="30" t="str">
        <f>IF(AND(AZ4=0,AZ133&gt;=0), "",AZ133/AZ4)</f>
        <v/>
      </c>
      <c r="BB133" s="47" t="str">
        <f t="shared" si="102"/>
        <v/>
      </c>
      <c r="BC133" s="129">
        <f>+'N EERR PIEDEM'!I26</f>
        <v>0</v>
      </c>
      <c r="BD133" s="30" t="str">
        <f>IF(AND(BC4=0,BC133&gt;=0), "",BC133/BC4)</f>
        <v/>
      </c>
      <c r="BE133" s="46"/>
      <c r="BF133" s="30" t="str">
        <f t="shared" si="103"/>
        <v/>
      </c>
      <c r="BG133" s="130">
        <f t="shared" si="131"/>
        <v>0</v>
      </c>
      <c r="BH133" s="30">
        <f>IF(AND(BG4=0,BG133&gt;=0), "",BG133/BG4)</f>
        <v>0</v>
      </c>
      <c r="BI133" s="46"/>
      <c r="BJ133" s="129">
        <f>+'N EERR PIEDEM'!J26</f>
        <v>0</v>
      </c>
      <c r="BK133" s="30" t="str">
        <f>IF(AND(BJ4=0,BJ133&gt;=0), "",BJ133/BJ4)</f>
        <v/>
      </c>
      <c r="BL133" s="46"/>
      <c r="BM133" s="30" t="str">
        <f t="shared" si="135"/>
        <v/>
      </c>
      <c r="BN133" s="130">
        <f t="shared" si="132"/>
        <v>0</v>
      </c>
      <c r="BO133" s="30">
        <f>IF(AND(BN4=0,BN133&gt;=0), "",BN133/BN4)</f>
        <v>0</v>
      </c>
      <c r="BP133" s="46"/>
      <c r="BQ133" s="129">
        <f>+'N EERR PIEDEM'!K26</f>
        <v>0</v>
      </c>
      <c r="BR133" s="30" t="str">
        <f>IF(AND(BQ4=0,BQ133&gt;=0), "",BQ133/BQ4)</f>
        <v/>
      </c>
      <c r="BS133" s="46"/>
      <c r="BT133" s="30" t="str">
        <f t="shared" si="136"/>
        <v/>
      </c>
      <c r="BU133" s="130">
        <f t="shared" si="124"/>
        <v>0</v>
      </c>
      <c r="BV133" s="30">
        <f>IF(AND(BU4=0,BU133&gt;=0), "",BU133/BU4)</f>
        <v>0</v>
      </c>
      <c r="BW133" s="46"/>
      <c r="BX133" s="131">
        <f t="shared" si="125"/>
        <v>0</v>
      </c>
      <c r="BY133" s="30" t="str">
        <f>IF(AND(BX4=0,BX133&gt;=0), "",BX133/BX4)</f>
        <v/>
      </c>
      <c r="BZ133" s="47" t="str">
        <f t="shared" si="137"/>
        <v/>
      </c>
      <c r="CA133" s="129">
        <f>+'N EERR PIEDEM'!L26</f>
        <v>0</v>
      </c>
      <c r="CB133" s="30" t="str">
        <f>IF(AND(CA4=0,CA133&gt;=0), "",CA133/CA4)</f>
        <v/>
      </c>
      <c r="CC133" s="46"/>
      <c r="CD133" s="30" t="str">
        <f t="shared" si="104"/>
        <v/>
      </c>
      <c r="CE133" s="130">
        <f t="shared" si="126"/>
        <v>0</v>
      </c>
      <c r="CF133" s="30">
        <f>IF(AND(CE4=0,CE133&gt;=0), "",CE133/CE4)</f>
        <v>0</v>
      </c>
      <c r="CG133" s="46"/>
      <c r="CH133" s="129">
        <f>+'N EERR PIEDEM'!M26</f>
        <v>0</v>
      </c>
      <c r="CI133" s="30" t="str">
        <f>IF(AND(CH4=0,CH133&gt;=0), "",CH133/CH4)</f>
        <v/>
      </c>
      <c r="CJ133" s="46"/>
      <c r="CK133" s="30" t="str">
        <f t="shared" si="138"/>
        <v/>
      </c>
      <c r="CL133" s="130">
        <f t="shared" si="127"/>
        <v>0</v>
      </c>
      <c r="CM133" s="30">
        <f>IF(AND(CL4=0,CL133&gt;=0), "",CL133/CL4)</f>
        <v>0</v>
      </c>
      <c r="CN133" s="46"/>
      <c r="CO133" s="129">
        <f>+'N EERR PIEDEM'!N26</f>
        <v>0</v>
      </c>
      <c r="CP133" s="30" t="str">
        <f>IF(AND(CO4=0,CO133&gt;=0), "",CO133/CO4)</f>
        <v/>
      </c>
      <c r="CQ133" s="46"/>
      <c r="CR133" s="30" t="str">
        <f t="shared" si="139"/>
        <v/>
      </c>
      <c r="CS133" s="130">
        <f t="shared" si="128"/>
        <v>0</v>
      </c>
      <c r="CT133" s="30">
        <f>IF(AND(CS4=0,CS133&gt;=0), "",CS133/CS4)</f>
        <v>0</v>
      </c>
      <c r="CU133" s="46"/>
      <c r="CV133" s="131">
        <f t="shared" si="129"/>
        <v>0</v>
      </c>
      <c r="CW133" s="30" t="str">
        <f>IF(AND(CV4=0,CV133&gt;=0), "",CV133/CV4)</f>
        <v/>
      </c>
      <c r="CX133" s="47" t="str">
        <f t="shared" si="140"/>
        <v/>
      </c>
    </row>
    <row r="134" spans="1:219" s="6" customFormat="1" hidden="1" outlineLevel="1" x14ac:dyDescent="0.3">
      <c r="A134" s="29" t="s">
        <v>112</v>
      </c>
      <c r="B134" s="129">
        <f>+'N EERR PIEDEM'!B27</f>
        <v>0</v>
      </c>
      <c r="C134" s="30" t="str">
        <f>IF(AND(B4=0,B134&gt;=0), "",B134/B4)</f>
        <v/>
      </c>
      <c r="D134" s="46"/>
      <c r="E134" s="129">
        <f>+'N EERR PIEDEM'!C27</f>
        <v>0</v>
      </c>
      <c r="F134" s="30">
        <f>IF(AND(E4=0,E134&gt;=0), "",E134/E4)</f>
        <v>0</v>
      </c>
      <c r="G134" s="46"/>
      <c r="H134" s="129">
        <f>+'N EERR PIEDEM'!D27</f>
        <v>0</v>
      </c>
      <c r="I134" s="30">
        <f>IF(AND(H4=0,H134&gt;=0), "",H134/H4)</f>
        <v>0</v>
      </c>
      <c r="J134" s="46"/>
      <c r="K134" s="30" t="str">
        <f t="shared" si="97"/>
        <v/>
      </c>
      <c r="L134" s="130">
        <f t="shared" si="119"/>
        <v>0</v>
      </c>
      <c r="M134" s="30">
        <f>IF(AND(L4=0,L134&gt;=0), "",L134/L4)</f>
        <v>0</v>
      </c>
      <c r="N134" s="46"/>
      <c r="O134" s="129">
        <f>+'N EERR PIEDEM'!E27</f>
        <v>1.409996135311423E-2</v>
      </c>
      <c r="P134" s="30">
        <f>IF(AND(O4=0,O134&gt;=0), "",O134/O4)</f>
        <v>1.8492048687862451E-6</v>
      </c>
      <c r="Q134" s="46"/>
      <c r="R134" s="30">
        <f t="shared" si="98"/>
        <v>1</v>
      </c>
      <c r="S134" s="130">
        <f t="shared" si="120"/>
        <v>1.409996135311423E-2</v>
      </c>
      <c r="T134" s="30">
        <f>IF(AND(S4=0,S134&gt;=0), "",S134/S4)</f>
        <v>6.453903577689912E-7</v>
      </c>
      <c r="U134" s="46"/>
      <c r="V134" s="131"/>
      <c r="W134" s="30" t="str">
        <f>IF(AND(V4=0,V134&gt;=0), "",V134/V4)</f>
        <v/>
      </c>
      <c r="X134" s="47">
        <f t="shared" si="99"/>
        <v>1</v>
      </c>
      <c r="Y134" s="129">
        <f>+'N EERR PIEDEM'!F27</f>
        <v>3.7483926819774225</v>
      </c>
      <c r="Z134" s="30">
        <f>IF(AND(Y4=0,Y134&gt;=0), "",Y134/Y4)</f>
        <v>5.023809493878372E-4</v>
      </c>
      <c r="AA134" s="46"/>
      <c r="AB134" s="30">
        <f t="shared" si="100"/>
        <v>264.84418127851978</v>
      </c>
      <c r="AC134" s="130">
        <f t="shared" si="121"/>
        <v>3.7624926433305368</v>
      </c>
      <c r="AD134" s="30">
        <f>IF(AND(AC4=0,AC134&gt;=0), "",AC134/AC4)</f>
        <v>1.2837574434205697E-4</v>
      </c>
      <c r="AE134" s="46"/>
      <c r="AF134" s="129">
        <f>+'N EERR PIEDEM'!G27</f>
        <v>1.1525485465286307</v>
      </c>
      <c r="AG134" s="30">
        <f>IF(AND(AF4=0,AF134&gt;=0), "",AF134/AF4)</f>
        <v>1.2869028102533808E-4</v>
      </c>
      <c r="AH134" s="46"/>
      <c r="AI134" s="30">
        <f t="shared" si="133"/>
        <v>-0.69252193024754904</v>
      </c>
      <c r="AJ134" s="130">
        <f t="shared" si="62"/>
        <v>4.915041189859167</v>
      </c>
      <c r="AK134" s="30">
        <f>IF(AND(AJ4=0,AJ134&gt;=0), "",AJ134/AJ4)</f>
        <v>1.2844936328462961E-4</v>
      </c>
      <c r="AL134" s="46"/>
      <c r="AM134" s="129">
        <f>+'N EERR PIEDEM'!H27</f>
        <v>0.54932487254729589</v>
      </c>
      <c r="AN134" s="30">
        <f>IF(AND(AM4=0,AM134&gt;=0), "",AM134/AM4)</f>
        <v>5.2321787352868182E-5</v>
      </c>
      <c r="AO134" s="46"/>
      <c r="AP134" s="30">
        <f t="shared" si="134"/>
        <v>-0.52338244302002601</v>
      </c>
      <c r="AQ134" s="130">
        <f t="shared" si="63"/>
        <v>5.4643660624064632</v>
      </c>
      <c r="AR134" s="30">
        <f>IF(AND(AQ4=0,AQ134&gt;=0), "",AQ134/AQ4)</f>
        <v>1.1205876719270932E-4</v>
      </c>
      <c r="AS134" s="46"/>
      <c r="AT134" s="131">
        <f t="shared" si="122"/>
        <v>0</v>
      </c>
      <c r="AU134" s="30" t="str">
        <f>IF(AND(AT4=0,AT134&gt;=0), "",AT134/AT4)</f>
        <v/>
      </c>
      <c r="AV134" s="47">
        <f t="shared" si="101"/>
        <v>1</v>
      </c>
      <c r="AW134" s="131">
        <f t="shared" si="130"/>
        <v>0.91072767706774382</v>
      </c>
      <c r="AX134" s="30">
        <f>IF(AND(AW4=0,AW134&gt;=0), "",AW134/AW4)</f>
        <v>1.1205876719270932E-4</v>
      </c>
      <c r="AY134" s="46"/>
      <c r="AZ134" s="131">
        <f t="shared" si="123"/>
        <v>0</v>
      </c>
      <c r="BA134" s="30" t="str">
        <f>IF(AND(AZ4=0,AZ134&gt;=0), "",AZ134/AZ4)</f>
        <v/>
      </c>
      <c r="BB134" s="47">
        <f t="shared" si="102"/>
        <v>1</v>
      </c>
      <c r="BC134" s="129">
        <f>+'N EERR PIEDEM'!I27</f>
        <v>0</v>
      </c>
      <c r="BD134" s="30" t="str">
        <f>IF(AND(BC4=0,BC134&gt;=0), "",BC134/BC4)</f>
        <v/>
      </c>
      <c r="BE134" s="46"/>
      <c r="BF134" s="30">
        <f t="shared" si="103"/>
        <v>-1</v>
      </c>
      <c r="BG134" s="130">
        <f t="shared" si="131"/>
        <v>5.4643660624064632</v>
      </c>
      <c r="BH134" s="30">
        <f>IF(AND(BG4=0,BG134&gt;=0), "",BG134/BG4)</f>
        <v>1.1205876719270932E-4</v>
      </c>
      <c r="BI134" s="46"/>
      <c r="BJ134" s="129">
        <f>+'N EERR PIEDEM'!J27</f>
        <v>0</v>
      </c>
      <c r="BK134" s="30" t="str">
        <f>IF(AND(BJ4=0,BJ134&gt;=0), "",BJ134/BJ4)</f>
        <v/>
      </c>
      <c r="BL134" s="46"/>
      <c r="BM134" s="30" t="str">
        <f t="shared" si="135"/>
        <v/>
      </c>
      <c r="BN134" s="130">
        <f t="shared" si="132"/>
        <v>5.4643660624064632</v>
      </c>
      <c r="BO134" s="30">
        <f>IF(AND(BN4=0,BN134&gt;=0), "",BN134/BN4)</f>
        <v>1.1205876719270932E-4</v>
      </c>
      <c r="BP134" s="46"/>
      <c r="BQ134" s="129">
        <f>+'N EERR PIEDEM'!K27</f>
        <v>0</v>
      </c>
      <c r="BR134" s="30" t="str">
        <f>IF(AND(BQ4=0,BQ134&gt;=0), "",BQ134/BQ4)</f>
        <v/>
      </c>
      <c r="BS134" s="46"/>
      <c r="BT134" s="30" t="str">
        <f t="shared" si="136"/>
        <v/>
      </c>
      <c r="BU134" s="130">
        <f t="shared" si="124"/>
        <v>5.4643660624064632</v>
      </c>
      <c r="BV134" s="30">
        <f>IF(AND(BU4=0,BU134&gt;=0), "",BU134/BU4)</f>
        <v>1.1205876719270932E-4</v>
      </c>
      <c r="BW134" s="46"/>
      <c r="BX134" s="131">
        <f t="shared" si="125"/>
        <v>0</v>
      </c>
      <c r="BY134" s="30" t="str">
        <f>IF(AND(BX4=0,BX134&gt;=0), "",BX134/BX4)</f>
        <v/>
      </c>
      <c r="BZ134" s="47">
        <f t="shared" si="137"/>
        <v>1</v>
      </c>
      <c r="CA134" s="129">
        <f>+'N EERR PIEDEM'!L27</f>
        <v>0</v>
      </c>
      <c r="CB134" s="30" t="str">
        <f>IF(AND(CA4=0,CA134&gt;=0), "",CA134/CA4)</f>
        <v/>
      </c>
      <c r="CC134" s="46"/>
      <c r="CD134" s="30" t="str">
        <f t="shared" si="104"/>
        <v/>
      </c>
      <c r="CE134" s="130">
        <f t="shared" si="126"/>
        <v>5.4643660624064632</v>
      </c>
      <c r="CF134" s="30">
        <f>IF(AND(CE4=0,CE134&gt;=0), "",CE134/CE4)</f>
        <v>1.1205876719270932E-4</v>
      </c>
      <c r="CG134" s="46"/>
      <c r="CH134" s="129">
        <f>+'N EERR PIEDEM'!M27</f>
        <v>0</v>
      </c>
      <c r="CI134" s="30" t="str">
        <f>IF(AND(CH4=0,CH134&gt;=0), "",CH134/CH4)</f>
        <v/>
      </c>
      <c r="CJ134" s="46"/>
      <c r="CK134" s="30" t="str">
        <f t="shared" si="138"/>
        <v/>
      </c>
      <c r="CL134" s="130">
        <f t="shared" si="127"/>
        <v>5.4643660624064632</v>
      </c>
      <c r="CM134" s="30">
        <f>IF(AND(CL4=0,CL134&gt;=0), "",CL134/CL4)</f>
        <v>1.1205876719270932E-4</v>
      </c>
      <c r="CN134" s="46"/>
      <c r="CO134" s="129">
        <f>+'N EERR PIEDEM'!N27</f>
        <v>0</v>
      </c>
      <c r="CP134" s="30" t="str">
        <f>IF(AND(CO4=0,CO134&gt;=0), "",CO134/CO4)</f>
        <v/>
      </c>
      <c r="CQ134" s="46"/>
      <c r="CR134" s="30" t="str">
        <f t="shared" si="139"/>
        <v/>
      </c>
      <c r="CS134" s="130">
        <f t="shared" si="128"/>
        <v>5.4643660624064632</v>
      </c>
      <c r="CT134" s="30">
        <f>IF(AND(CS4=0,CS134&gt;=0), "",CS134/CS4)</f>
        <v>1.1205876719270932E-4</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420.91874804962077</v>
      </c>
      <c r="F137" s="162">
        <f>IF(AND(E4=0,E137&lt;=0), "",E137/E4)</f>
        <v>7.8325630244297492E-2</v>
      </c>
      <c r="G137" s="163"/>
      <c r="H137" s="161">
        <f>+H112-H116+H125</f>
        <v>965.12329748551804</v>
      </c>
      <c r="I137" s="162">
        <f>IF(AND(H4=0,H137&lt;=0), "",H137/H4)</f>
        <v>0.10907386554008686</v>
      </c>
      <c r="J137" s="163"/>
      <c r="K137" s="162">
        <f t="shared" si="97"/>
        <v>1.2928969117140456</v>
      </c>
      <c r="L137" s="164">
        <f>+L112-L116+L125</f>
        <v>1386.0420455351407</v>
      </c>
      <c r="M137" s="162">
        <f>IF(AND(L4=0,L137&lt;=0), "",L137/L4)</f>
        <v>9.7455512414144282E-2</v>
      </c>
      <c r="N137" s="163"/>
      <c r="O137" s="161">
        <f>+O112-O116+O125</f>
        <v>392.96131089219159</v>
      </c>
      <c r="P137" s="162">
        <f>IF(AND(O4=0,O137&lt;=0), "",O137/O4)</f>
        <v>5.15367348284234E-2</v>
      </c>
      <c r="Q137" s="163"/>
      <c r="R137" s="162">
        <f t="shared" si="98"/>
        <v>-0.59283822915062512</v>
      </c>
      <c r="S137" s="164">
        <f>+S112-S116+S125</f>
        <v>1779.0033564273349</v>
      </c>
      <c r="T137" s="162">
        <f>IF(AND(S4=0,S137&lt;=0), "",S137/S4)</f>
        <v>8.1429415579446524E-2</v>
      </c>
      <c r="U137" s="163"/>
      <c r="V137" s="165">
        <f>+V112-V116+V125</f>
        <v>0</v>
      </c>
      <c r="W137" s="162" t="str">
        <f>IF(AND(V4=0,V137&lt;=0), "",V137/V4)</f>
        <v/>
      </c>
      <c r="X137" s="163">
        <f t="shared" si="99"/>
        <v>1</v>
      </c>
      <c r="Y137" s="161">
        <f>+Y112-Y116+Y125</f>
        <v>-52.12099273656662</v>
      </c>
      <c r="Z137" s="162">
        <f>IF(AND(Y4=0,Y137&lt;=0), "",Y137/Y4)</f>
        <v>-6.98555248491722E-3</v>
      </c>
      <c r="AA137" s="163"/>
      <c r="AB137" s="162">
        <f t="shared" si="100"/>
        <v>-1.1326364486575777</v>
      </c>
      <c r="AC137" s="164">
        <f>+AC112-AC116+AC125</f>
        <v>1726.8823636907687</v>
      </c>
      <c r="AD137" s="162">
        <f>IF(AND(AC4=0,AC137&lt;=0), "",AC137/AC4)</f>
        <v>5.8920994629170796E-2</v>
      </c>
      <c r="AE137" s="163"/>
      <c r="AF137" s="161">
        <f>+AF112-AF116+AF125</f>
        <v>541.50655558752862</v>
      </c>
      <c r="AG137" s="162">
        <f>IF(AND(AF4=0,AF137&lt;=0), "",AF137/AF4)</f>
        <v>6.0463076393191054E-2</v>
      </c>
      <c r="AH137" s="163"/>
      <c r="AI137" s="162">
        <f t="shared" si="133"/>
        <v>-11.389413692184393</v>
      </c>
      <c r="AJ137" s="164">
        <f>+AJ112-AJ116+AJ125</f>
        <v>2268.3889192782976</v>
      </c>
      <c r="AK137" s="162">
        <f>IF(AND(AJ4=0,AJ137&lt;=0), "",AJ137/AJ4)</f>
        <v>5.9281926866528507E-2</v>
      </c>
      <c r="AL137" s="163"/>
      <c r="AM137" s="161">
        <f>+AM112-AM116+AM125</f>
        <v>1330.5271781020683</v>
      </c>
      <c r="AN137" s="162">
        <f>IF(AND(AM4=0,AM137&lt;=0), "",AM137/AM4)</f>
        <v>0.12672930638849675</v>
      </c>
      <c r="AO137" s="163"/>
      <c r="AP137" s="162">
        <f t="shared" si="134"/>
        <v>1.4570841559959713</v>
      </c>
      <c r="AQ137" s="164">
        <f>+AQ112-AQ116+AQ125</f>
        <v>3598.916097380365</v>
      </c>
      <c r="AR137" s="162">
        <f>IF(AND(AQ4=0,AQ137&lt;=0), "",AQ137/AQ4)</f>
        <v>7.3803639158983178E-2</v>
      </c>
      <c r="AS137" s="163"/>
      <c r="AT137" s="165">
        <f>+AT112-AT116+AT125</f>
        <v>0</v>
      </c>
      <c r="AU137" s="162" t="str">
        <f>IF(AND(AT4=0,AT137&lt;=0), "",AT137/AT4)</f>
        <v/>
      </c>
      <c r="AV137" s="163">
        <f t="shared" si="101"/>
        <v>1</v>
      </c>
      <c r="AW137" s="165">
        <f>+AW112-AW116+AW125</f>
        <v>599.81934956339455</v>
      </c>
      <c r="AX137" s="162">
        <f>IF(AND(AW4=0,AW137&lt;=0), "",AW137/AW4)</f>
        <v>7.380363915898322E-2</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3598.916097380365</v>
      </c>
      <c r="BH137" s="162">
        <f>IF(AND(BG4=0,BG137&lt;=0), "",BG137/BG4)</f>
        <v>7.3803639158983178E-2</v>
      </c>
      <c r="BI137" s="163"/>
      <c r="BJ137" s="161">
        <f>+BJ112-BJ116+BJ125</f>
        <v>0</v>
      </c>
      <c r="BK137" s="162" t="str">
        <f>IF(AND(BJ4=0,BJ137&lt;=0), "",BJ137/BJ4)</f>
        <v/>
      </c>
      <c r="BL137" s="163"/>
      <c r="BM137" s="162" t="str">
        <f t="shared" si="135"/>
        <v/>
      </c>
      <c r="BN137" s="164">
        <f>+BN112-BN116+BN125</f>
        <v>3598.916097380365</v>
      </c>
      <c r="BO137" s="162">
        <f>IF(AND(BN4=0,BN137&lt;=0), "",BN137/BN4)</f>
        <v>7.3803639158983178E-2</v>
      </c>
      <c r="BP137" s="163"/>
      <c r="BQ137" s="161">
        <f>+BQ112-BQ116+BQ125</f>
        <v>0</v>
      </c>
      <c r="BR137" s="162" t="str">
        <f>IF(AND(BQ4=0,BQ137&lt;=0), "",BQ137/BQ4)</f>
        <v/>
      </c>
      <c r="BS137" s="163"/>
      <c r="BT137" s="162" t="str">
        <f t="shared" si="136"/>
        <v/>
      </c>
      <c r="BU137" s="164">
        <f>+BU112-BU116+BU125</f>
        <v>3598.916097380365</v>
      </c>
      <c r="BV137" s="162">
        <f>IF(AND(BU4=0,BU137&lt;=0), "",BU137/BU4)</f>
        <v>7.3803639158983178E-2</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3598.916097380365</v>
      </c>
      <c r="CF137" s="162">
        <f>IF(AND(CE4=0,CE137&lt;=0), "",CE137/CE4)</f>
        <v>7.3803639158983178E-2</v>
      </c>
      <c r="CG137" s="163"/>
      <c r="CH137" s="161">
        <f>+CH112-CH116+CH125</f>
        <v>0</v>
      </c>
      <c r="CI137" s="162" t="str">
        <f>IF(AND(CH4=0,CH137&lt;=0), "",CH137/CH4)</f>
        <v/>
      </c>
      <c r="CJ137" s="163"/>
      <c r="CK137" s="162" t="str">
        <f t="shared" si="138"/>
        <v/>
      </c>
      <c r="CL137" s="164">
        <f>+CL112-CL116+CL125</f>
        <v>3598.916097380365</v>
      </c>
      <c r="CM137" s="162">
        <f>IF(AND(CL4=0,CL137&lt;=0), "",CL137/CL4)</f>
        <v>7.3803639158983178E-2</v>
      </c>
      <c r="CN137" s="163"/>
      <c r="CO137" s="161">
        <f>+CO112-CO116+CO125</f>
        <v>0</v>
      </c>
      <c r="CP137" s="162" t="str">
        <f>IF(AND(CO4=0,CO137&lt;=0), "",CO137/CO4)</f>
        <v/>
      </c>
      <c r="CQ137" s="163"/>
      <c r="CR137" s="162" t="str">
        <f t="shared" si="139"/>
        <v/>
      </c>
      <c r="CS137" s="164">
        <f>+CS112-CS116+CS125</f>
        <v>3598.916097380365</v>
      </c>
      <c r="CT137" s="162">
        <f>IF(AND(CS4=0,CS137&lt;=0), "",CS137/CS4)</f>
        <v>7.3803639158983178E-2</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PIEDEM'!B205</f>
        <v>0</v>
      </c>
      <c r="C138" s="11" t="str">
        <f>IF(AND(B4=0,B138&gt;=0), "",B138/B4)</f>
        <v/>
      </c>
      <c r="D138" s="48" t="str">
        <f>IF(AND(B124=0,B138&gt;=0),"",B138/B124)</f>
        <v/>
      </c>
      <c r="E138" s="173">
        <f>+'N EERR PIEDEM'!C205</f>
        <v>0</v>
      </c>
      <c r="F138" s="11">
        <f>IF(AND(E4=0,E138&gt;=0), "",E138/E4)</f>
        <v>0</v>
      </c>
      <c r="G138" s="48">
        <f>IF(AND(E124=0,E138&gt;=0),"",E138/E124)</f>
        <v>0</v>
      </c>
      <c r="H138" s="173">
        <f>+'N EERR PIEDEM'!D205</f>
        <v>0</v>
      </c>
      <c r="I138" s="11">
        <f>IF(AND(H4=0,H138&gt;=0), "",H138/H4)</f>
        <v>0</v>
      </c>
      <c r="J138" s="48">
        <f>IF(AND(H124=0,H138&gt;=0),"",H138/H124)</f>
        <v>0</v>
      </c>
      <c r="K138" s="11" t="str">
        <f t="shared" si="97"/>
        <v/>
      </c>
      <c r="L138" s="174">
        <f>+E138+H138</f>
        <v>0</v>
      </c>
      <c r="M138" s="11">
        <f>IF(AND(L4=0,L138&gt;=0), "",L138/L4)</f>
        <v>0</v>
      </c>
      <c r="N138" s="48">
        <f>IF(AND(L124=0,L138&gt;=0),"",L138/L124)</f>
        <v>0</v>
      </c>
      <c r="O138" s="173">
        <f>+'N EERR PIEDEM'!E205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PIEDEM'!F205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PIEDEM'!G205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PIEDEM'!H205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PIEDEM'!I205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PIEDEM'!J205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PIEDEM'!K205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PIEDEM'!L205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PIEDEM'!M205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PIEDEM'!N205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420.91874804962077</v>
      </c>
      <c r="F139" s="178">
        <f>IF(AND(E4=0,E139&lt;=0), "",E139/E4)</f>
        <v>7.8325630244297492E-2</v>
      </c>
      <c r="G139" s="179"/>
      <c r="H139" s="177">
        <f>+H137-H138</f>
        <v>965.12329748551804</v>
      </c>
      <c r="I139" s="178">
        <f>IF(AND(H4=0,H139&lt;=0), "",H139/H4)</f>
        <v>0.10907386554008686</v>
      </c>
      <c r="J139" s="179"/>
      <c r="K139" s="178">
        <f t="shared" si="97"/>
        <v>1.2928969117140456</v>
      </c>
      <c r="L139" s="180">
        <f>+L137-L138</f>
        <v>1386.0420455351407</v>
      </c>
      <c r="M139" s="178">
        <f>IF(AND(L4=0,L139&lt;=0), "",L139/L4)</f>
        <v>9.7455512414144282E-2</v>
      </c>
      <c r="N139" s="179"/>
      <c r="O139" s="177">
        <f>+O137-O138</f>
        <v>392.96131089219159</v>
      </c>
      <c r="P139" s="178">
        <f>IF(AND(O4=0,O139&lt;=0), "",O139/O4)</f>
        <v>5.15367348284234E-2</v>
      </c>
      <c r="Q139" s="179"/>
      <c r="R139" s="178">
        <f t="shared" si="98"/>
        <v>-0.59283822915062512</v>
      </c>
      <c r="S139" s="180">
        <f>+S137-S138</f>
        <v>1779.0033564273349</v>
      </c>
      <c r="T139" s="178">
        <f>IF(AND(S4=0,S139&lt;=0), "",S139/S4)</f>
        <v>8.1429415579446524E-2</v>
      </c>
      <c r="U139" s="179"/>
      <c r="V139" s="181">
        <f>+V137-V138</f>
        <v>0</v>
      </c>
      <c r="W139" s="178" t="str">
        <f>IF(AND(V4=0,V139&lt;=0), "",V139/V4)</f>
        <v/>
      </c>
      <c r="X139" s="179">
        <f t="shared" si="99"/>
        <v>1</v>
      </c>
      <c r="Y139" s="177">
        <f>+Y137-Y138</f>
        <v>-52.12099273656662</v>
      </c>
      <c r="Z139" s="178">
        <f>IF(AND(Y4=0,Y139&lt;=0), "",Y139/Y4)</f>
        <v>-6.98555248491722E-3</v>
      </c>
      <c r="AA139" s="179"/>
      <c r="AB139" s="178">
        <f t="shared" si="100"/>
        <v>-1.1326364486575777</v>
      </c>
      <c r="AC139" s="180">
        <f>+AC137-AC138</f>
        <v>1726.8823636907687</v>
      </c>
      <c r="AD139" s="178">
        <f>IF(AND(AC4=0,AC139&lt;=0), "",AC139/AC4)</f>
        <v>5.8920994629170796E-2</v>
      </c>
      <c r="AE139" s="179"/>
      <c r="AF139" s="181">
        <f>+AF137-AF138</f>
        <v>541.50655558752862</v>
      </c>
      <c r="AG139" s="178">
        <f>IF(AND(AF4=0,AF139&lt;=0), "",AF139/AF4)</f>
        <v>6.0463076393191054E-2</v>
      </c>
      <c r="AH139" s="179"/>
      <c r="AI139" s="178">
        <f t="shared" si="133"/>
        <v>-11.389413692184393</v>
      </c>
      <c r="AJ139" s="180">
        <f>+AJ137-AJ138</f>
        <v>2268.3889192782976</v>
      </c>
      <c r="AK139" s="178">
        <f>IF(AND(AJ4=0,AJ139&lt;=0), "",AJ139/AJ4)</f>
        <v>5.9281926866528507E-2</v>
      </c>
      <c r="AL139" s="179"/>
      <c r="AM139" s="181">
        <f>+AM137-AM138</f>
        <v>1330.5271781020683</v>
      </c>
      <c r="AN139" s="178">
        <f>IF(AND(AM4=0,AM139&lt;=0), "",AM139/AM4)</f>
        <v>0.12672930638849675</v>
      </c>
      <c r="AO139" s="179"/>
      <c r="AP139" s="178">
        <f t="shared" si="134"/>
        <v>1.4570841559959713</v>
      </c>
      <c r="AQ139" s="180">
        <f>+AQ137-AQ138</f>
        <v>3598.916097380365</v>
      </c>
      <c r="AR139" s="178">
        <f>IF(AND(AQ4=0,AQ139&lt;=0), "",AQ139/AQ4)</f>
        <v>7.3803639158983178E-2</v>
      </c>
      <c r="AS139" s="179"/>
      <c r="AT139" s="181">
        <f>+AT137-AT138</f>
        <v>0</v>
      </c>
      <c r="AU139" s="178" t="str">
        <f>IF(AND(AT4=0,AT139&lt;=0), "",AT139/AT4)</f>
        <v/>
      </c>
      <c r="AV139" s="179">
        <f t="shared" si="101"/>
        <v>1</v>
      </c>
      <c r="AW139" s="181">
        <f>+AW137-AW138</f>
        <v>599.81934956339455</v>
      </c>
      <c r="AX139" s="178">
        <f>IF(AND(AW4=0,AW139&lt;=0), "",AW139/AW4)</f>
        <v>7.380363915898322E-2</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3598.916097380365</v>
      </c>
      <c r="BH139" s="178">
        <f>IF(AND(BG4=0,BG139&lt;=0), "",BG139/BG4)</f>
        <v>7.3803639158983178E-2</v>
      </c>
      <c r="BI139" s="179"/>
      <c r="BJ139" s="181">
        <f>+BJ137-BJ138</f>
        <v>0</v>
      </c>
      <c r="BK139" s="178" t="str">
        <f>IF(AND(BJ4=0,BJ139&lt;=0), "",BJ139/BJ4)</f>
        <v/>
      </c>
      <c r="BL139" s="179"/>
      <c r="BM139" s="178" t="str">
        <f t="shared" si="135"/>
        <v/>
      </c>
      <c r="BN139" s="180">
        <f>+BN137-BN138</f>
        <v>3598.916097380365</v>
      </c>
      <c r="BO139" s="178">
        <f>IF(AND(BN4=0,BN139&lt;=0), "",BN139/BN4)</f>
        <v>7.3803639158983178E-2</v>
      </c>
      <c r="BP139" s="179"/>
      <c r="BQ139" s="181">
        <f>+BQ137-BQ138</f>
        <v>0</v>
      </c>
      <c r="BR139" s="178" t="str">
        <f>IF(AND(BQ4=0,BQ139&lt;=0), "",BQ139/BQ4)</f>
        <v/>
      </c>
      <c r="BS139" s="179"/>
      <c r="BT139" s="178" t="str">
        <f t="shared" si="136"/>
        <v/>
      </c>
      <c r="BU139" s="180">
        <f>+BU137-BU138</f>
        <v>3598.916097380365</v>
      </c>
      <c r="BV139" s="178">
        <f>IF(AND(BU4=0,BU139&lt;=0), "",BU139/BU4)</f>
        <v>7.3803639158983178E-2</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3598.916097380365</v>
      </c>
      <c r="CF139" s="178">
        <f>IF(AND(CE4=0,CE139&lt;=0), "",CE139/CE4)</f>
        <v>7.3803639158983178E-2</v>
      </c>
      <c r="CG139" s="179"/>
      <c r="CH139" s="181">
        <f>+CH137-CH138</f>
        <v>0</v>
      </c>
      <c r="CI139" s="178" t="str">
        <f>IF(AND(CH4=0,CH139&lt;=0), "",CH139/CH4)</f>
        <v/>
      </c>
      <c r="CJ139" s="179"/>
      <c r="CK139" s="178" t="str">
        <f t="shared" si="138"/>
        <v/>
      </c>
      <c r="CL139" s="180">
        <f>+CL137-CL138</f>
        <v>3598.916097380365</v>
      </c>
      <c r="CM139" s="178">
        <f>IF(AND(CL4=0,CL139&lt;=0), "",CL139/CL4)</f>
        <v>7.3803639158983178E-2</v>
      </c>
      <c r="CN139" s="179"/>
      <c r="CO139" s="181">
        <f>+CO137-CO138</f>
        <v>0</v>
      </c>
      <c r="CP139" s="178" t="str">
        <f>IF(AND(CO4=0,CO139&lt;=0), "",CO139/CO4)</f>
        <v/>
      </c>
      <c r="CQ139" s="179"/>
      <c r="CR139" s="178" t="str">
        <f t="shared" si="139"/>
        <v/>
      </c>
      <c r="CS139" s="180">
        <f>+CS137-CS138</f>
        <v>3598.916097380365</v>
      </c>
      <c r="CT139" s="178">
        <f>IF(AND(CS4=0,CS139&lt;=0), "",CS139/CS4)</f>
        <v>7.3803639158983178E-2</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599.81934956339421</v>
      </c>
      <c r="AR140" s="15"/>
      <c r="AS140" s="15"/>
      <c r="AT140" s="118"/>
      <c r="AU140" s="15"/>
      <c r="AV140" s="15"/>
      <c r="AW140" s="118"/>
      <c r="AX140" s="15"/>
      <c r="AY140" s="15"/>
      <c r="AZ140" s="118"/>
      <c r="BA140" s="15"/>
      <c r="BB140" s="15"/>
      <c r="BC140" s="118"/>
      <c r="BD140" s="15"/>
      <c r="BE140" s="15"/>
      <c r="BF140" s="15"/>
      <c r="BG140" s="118">
        <f>+BG139/6</f>
        <v>599.81934956339421</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7.8325630244297506E-2</v>
      </c>
      <c r="G141" s="15">
        <f>+G40+G41+G42+G43+G44+G45+G46+G47+G48+G49+G50+G51+G52+G53+G54+G55+G56+G57+G58+G59+G60+G61+G62+G63+G64+G65+G66+G67+G69+G70+G71+G72+G73+G74+G75+G76+G77+G78+G79+G80+G81+G82+G84+G85+G86+G87+G88+G89+G90+G92+G94+G95+G96+G97+G98+G99+G100+G101+G102+G103+G105+G106+G107+G110+G117+G118+G119+G120+G121+G122+G123</f>
        <v>0.99999999999999978</v>
      </c>
      <c r="H141" s="118"/>
      <c r="I141" s="15">
        <f>+I4-I22-I38-I116+I125-I138</f>
        <v>0.10907386554008686</v>
      </c>
      <c r="J141" s="15">
        <f>+J40+J41+J42+J43+J44+J45+J46+J47+J48+J49+J50+J51+J52+J53+J54+J55+J56+J57+J58+J59+J60+J61+J62+J63+J64+J65+J66+J67+J69+J70+J71+J72+J73+J74+J75+J76+J77+J78+J79+J80+J81+J82+J84+J85+J86+J87+J88+J89+J90+J92+J94+J95+J96+J97+J98+J99+J100+J101+J102+J103+J105+J106+J107+J110+J117+J118+J119+J120+J121+J122+J123</f>
        <v>0.99999999999999967</v>
      </c>
      <c r="K141" s="15"/>
      <c r="L141" s="118"/>
      <c r="M141" s="15">
        <f>+M4-M22-M38-M116+M125-M138</f>
        <v>9.7455512414144255E-2</v>
      </c>
      <c r="N141" s="15">
        <f>+N40+N41+N42+N43+N44+N45+N46+N47+N48+N49+N50+N51+N52+N53+N54+N55+N56+N57+N58+N59+N60+N61+N62+N63+N64+N65+N66+N67+N69+N70+N71+N72+N73+N74+N75+N76+N77+N78+N79+N80+N81+N82+N84+N85+N86+N87+N88+N89+N90+N92+N94+N95+N96+N97+N98+N99+N100+N101+N102+N103+N105+N106+N107+N110+N117+N118+N119+N120+N121+N122+N123</f>
        <v>1</v>
      </c>
      <c r="O141" s="118"/>
      <c r="P141" s="15">
        <f>+P4-P22-P38-P116+P125-P138</f>
        <v>5.15367348284234E-2</v>
      </c>
      <c r="Q141" s="15">
        <f>+Q40+Q41+Q42+Q43+Q44+Q45+Q46+Q47+Q48+Q49+Q50+Q51+Q52+Q53+Q54+Q55+Q56+Q57+Q58+Q59+Q60+Q61+Q62+Q63+Q64+Q65+Q66+Q67+Q69+Q70+Q71+Q72+Q73+Q74+Q75+Q76+Q77+Q78+Q79+Q80+Q81+Q82+Q84+Q85+Q86+Q87+Q88+Q89+Q90+Q92+Q94+Q95+Q96+Q97+Q98+Q99+Q100+Q101+Q102+Q103+Q105+Q106+Q107+Q110+Q117+Q118+Q119+Q120+Q121+Q122+Q123</f>
        <v>0.99999999999999989</v>
      </c>
      <c r="R141" s="15"/>
      <c r="S141" s="118"/>
      <c r="T141" s="15">
        <f>+T4-T22-T38-T116+T125-T138</f>
        <v>8.1429415579446537E-2</v>
      </c>
      <c r="U141" s="15">
        <f>+U40+U41+U42+U43+U44+U45+U46+U47+U48+U49+U50+U51+U52+U53+U54+U55+U56+U57+U58+U59+U60+U61+U62+U63+U64+U65+U66+U67+U69+U70+U71+U72+U73+U74+U75+U76+U77+U78+U79+U80+U81+U82+U84+U85+U86+U87+U88+U89+U90+U92+U94+U95+U96+U97+U98+U99+U100+U101+U102+U103+U105+U106+U107+U110+U117+U118+U119+U120+U121+U122+U123</f>
        <v>1</v>
      </c>
      <c r="V141" s="118"/>
      <c r="W141" s="15" t="e">
        <f>+W4-W22-W38-W116+W125-W138</f>
        <v>#VALUE!</v>
      </c>
      <c r="X141" s="15"/>
      <c r="Y141" s="118"/>
      <c r="Z141" s="15">
        <f>+Z4-Z22-Z38-Z116+Z125-Z138</f>
        <v>-6.9855524849172339E-3</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1.0000000000000002</v>
      </c>
      <c r="AB141" s="15"/>
      <c r="AC141" s="118"/>
      <c r="AD141" s="15">
        <f>+AD4-AD22-AD38-AD116+AD125-AD138</f>
        <v>5.8920994629170796E-2</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0.99999999999999989</v>
      </c>
      <c r="AF141" s="118"/>
      <c r="AG141" s="15">
        <f>+AG4-AG22-AG38-AG116+AG125-AG138</f>
        <v>6.0463076393191081E-2</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v>
      </c>
      <c r="AI141" s="15"/>
      <c r="AJ141" s="118"/>
      <c r="AK141" s="15">
        <f>+AK4-AK22-AK38-AK116+AK125-AK138</f>
        <v>5.92819268665285E-2</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1</v>
      </c>
      <c r="AM141" s="118"/>
      <c r="AN141" s="15">
        <f>+AN4-AN22-AN38-AN116+AN125-AN138</f>
        <v>0.12672930638849672</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v>
      </c>
      <c r="AP141" s="15"/>
      <c r="AQ141" s="118"/>
      <c r="AR141" s="15">
        <f>+AR4-AR22-AR38-AR116+AR125-AR138</f>
        <v>7.3803639158983164E-2</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v>
      </c>
      <c r="AT141" s="118">
        <f>+AT139/6</f>
        <v>0</v>
      </c>
      <c r="AU141" s="15" t="e">
        <f>+AU4-AU22-AU38-AU116+AU125-AU138</f>
        <v>#VALUE!</v>
      </c>
      <c r="AV141" s="15"/>
      <c r="AW141" s="118"/>
      <c r="AX141" s="15">
        <f>+AX4-AX22-AX38-AX116+AX125-AX138</f>
        <v>7.380363915898322E-2</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1.0000000000000004</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7.3803639158983164E-2</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7.3803639158983164E-2</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7.3803639158983164E-2</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7.3803639158983164E-2</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7.3803639158983164E-2</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7.3803639158983164E-2</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v>
      </c>
      <c r="CV141" s="118">
        <f>+AZ139*12</f>
        <v>0</v>
      </c>
      <c r="CW141" s="15" t="e">
        <f>+CW4-CW22-CW38-CW116+CW125-CW138</f>
        <v>#VALUE!</v>
      </c>
      <c r="CX141" s="15"/>
    </row>
    <row r="142" spans="1:219" s="3" customFormat="1" x14ac:dyDescent="0.3">
      <c r="B142" s="12"/>
      <c r="C142" s="15" t="e">
        <f>+C4-C22-C124+C125-C138</f>
        <v>#VALUE!</v>
      </c>
      <c r="D142" s="15"/>
      <c r="E142" s="12"/>
      <c r="F142" s="15">
        <f>+F4-F22-F124+F125-F138</f>
        <v>7.8325630244297492E-2</v>
      </c>
      <c r="G142" s="15"/>
      <c r="H142" s="118"/>
      <c r="I142" s="15">
        <f>+I4-I22-I124+I125-I138</f>
        <v>0.10907386554008688</v>
      </c>
      <c r="J142" s="15"/>
      <c r="K142" s="15"/>
      <c r="L142" s="118"/>
      <c r="M142" s="15">
        <f>+M4-M22-M124+M125-M138</f>
        <v>9.7455512414144282E-2</v>
      </c>
      <c r="N142" s="15"/>
      <c r="O142" s="118"/>
      <c r="P142" s="15">
        <f>+P4-P22-P124+P125-P138</f>
        <v>5.1536734828423442E-2</v>
      </c>
      <c r="Q142" s="15"/>
      <c r="R142" s="15"/>
      <c r="S142" s="118"/>
      <c r="T142" s="15">
        <f>+T4-T22-T124+T125-T138</f>
        <v>8.1429415579446482E-2</v>
      </c>
      <c r="U142" s="15"/>
      <c r="V142" s="118"/>
      <c r="W142" s="15" t="e">
        <f>+W4-W22-W124+W125-W138</f>
        <v>#VALUE!</v>
      </c>
      <c r="X142" s="15"/>
      <c r="Y142" s="118"/>
      <c r="Z142" s="15">
        <f>+Z4-Z22-Z124+Z125-Z138</f>
        <v>-6.9855524849172009E-3</v>
      </c>
      <c r="AA142" s="15"/>
      <c r="AB142" s="15"/>
      <c r="AC142" s="118"/>
      <c r="AD142" s="15">
        <f>+AD4-AD22-AD124+AD125-AD138</f>
        <v>5.8920994629170775E-2</v>
      </c>
      <c r="AE142" s="15"/>
      <c r="AF142" s="118"/>
      <c r="AG142" s="15">
        <f>+AG4-AG22-AG124+AG125-AG138</f>
        <v>6.0463076393191095E-2</v>
      </c>
      <c r="AH142" s="15"/>
      <c r="AI142" s="15"/>
      <c r="AJ142" s="118"/>
      <c r="AK142" s="15">
        <f>+AK4-AK22-AK124+AK125-AK138</f>
        <v>5.9281926866528507E-2</v>
      </c>
      <c r="AL142" s="15"/>
      <c r="AM142" s="118"/>
      <c r="AN142" s="15">
        <f>+AN4-AN22-AN124+AN125-AN138</f>
        <v>0.12672930638849675</v>
      </c>
      <c r="AO142" s="15"/>
      <c r="AP142" s="15"/>
      <c r="AQ142" s="118"/>
      <c r="AR142" s="15">
        <f>+AR4-AR22-AR124+AR125-AR138</f>
        <v>7.380363915898315E-2</v>
      </c>
      <c r="AS142" s="15"/>
      <c r="AT142" s="118"/>
      <c r="AU142" s="15" t="e">
        <f>+AU4-AU22-AU124+AU125-AU138</f>
        <v>#VALUE!</v>
      </c>
      <c r="AV142" s="15"/>
      <c r="AW142" s="118"/>
      <c r="AX142" s="15">
        <f>+AX4-AX22-AX124+AX125-AX138</f>
        <v>7.3803639158983206E-2</v>
      </c>
      <c r="AY142" s="15"/>
      <c r="AZ142" s="118"/>
      <c r="BA142" s="15" t="e">
        <f>+BA4-BA22-BA124+BA125-BA138</f>
        <v>#VALUE!</v>
      </c>
      <c r="BB142" s="15"/>
      <c r="BC142" s="118"/>
      <c r="BD142" s="15" t="e">
        <f>+BD4-BD22-BD124+BD125-BD138</f>
        <v>#VALUE!</v>
      </c>
      <c r="BE142" s="15"/>
      <c r="BF142" s="15"/>
      <c r="BG142" s="118"/>
      <c r="BH142" s="15">
        <f>+BH4-BH22-BH124+BH125-BH138</f>
        <v>7.380363915898315E-2</v>
      </c>
      <c r="BI142" s="15"/>
      <c r="BJ142" s="118"/>
      <c r="BK142" s="15" t="e">
        <f>+BK4-BK22-BK124+BK125-BK138</f>
        <v>#VALUE!</v>
      </c>
      <c r="BL142" s="15"/>
      <c r="BM142" s="15"/>
      <c r="BN142" s="118"/>
      <c r="BO142" s="15">
        <f>+BO4-BO22-BO124+BO125-BO138</f>
        <v>7.380363915898315E-2</v>
      </c>
      <c r="BP142" s="15"/>
      <c r="BQ142" s="118"/>
      <c r="BR142" s="15" t="e">
        <f>+BR4-BR22-BR124+BR125-BR138</f>
        <v>#VALUE!</v>
      </c>
      <c r="BS142" s="15"/>
      <c r="BT142" s="15"/>
      <c r="BU142" s="118"/>
      <c r="BV142" s="15">
        <f>+BV4-BV22-BV124+BV125-BV138</f>
        <v>7.380363915898315E-2</v>
      </c>
      <c r="BW142" s="15"/>
      <c r="BX142" s="118"/>
      <c r="BY142" s="15" t="e">
        <f>+BY4-BY22-BY124+BY125-BY138</f>
        <v>#VALUE!</v>
      </c>
      <c r="BZ142" s="15"/>
      <c r="CA142" s="118"/>
      <c r="CB142" s="15" t="e">
        <f>+CB4-CB22-CB124+CB125-CB138</f>
        <v>#VALUE!</v>
      </c>
      <c r="CC142" s="15"/>
      <c r="CD142" s="15"/>
      <c r="CE142" s="118"/>
      <c r="CF142" s="15">
        <f>+CF4-CF22-CF124+CF125-CF138</f>
        <v>7.380363915898315E-2</v>
      </c>
      <c r="CG142" s="15"/>
      <c r="CH142" s="118"/>
      <c r="CI142" s="15" t="e">
        <f>+CI4-CI22-CI124+CI125-CI138</f>
        <v>#VALUE!</v>
      </c>
      <c r="CJ142" s="15"/>
      <c r="CK142" s="15"/>
      <c r="CL142" s="118"/>
      <c r="CM142" s="15">
        <f>+CM4-CM22-CM124+CM125-CM138</f>
        <v>7.380363915898315E-2</v>
      </c>
      <c r="CN142" s="15"/>
      <c r="CO142" s="118"/>
      <c r="CP142" s="15" t="e">
        <f>+CP4-CP22-CP124+CP125-CP138</f>
        <v>#VALUE!</v>
      </c>
      <c r="CQ142" s="15"/>
      <c r="CR142" s="15"/>
      <c r="CS142" s="118"/>
      <c r="CT142" s="15">
        <f>+CT4-CT22-CT124+CT125-CT138</f>
        <v>7.380363915898315E-2</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14408" priority="5773">
      <formula>B9&lt;0</formula>
    </cfRule>
  </conditionalFormatting>
  <conditionalFormatting sqref="C9:C20">
    <cfRule type="expression" dxfId="14407"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4406" priority="5750">
      <formula>B10&lt;0</formula>
    </cfRule>
  </conditionalFormatting>
  <conditionalFormatting sqref="C11:C14">
    <cfRule type="colorScale" priority="5770">
      <colorScale>
        <cfvo type="min"/>
        <cfvo type="max"/>
        <color theme="0"/>
        <color theme="0"/>
      </colorScale>
    </cfRule>
    <cfRule type="expression" dxfId="14405" priority="5771">
      <formula>B11&lt;0</formula>
    </cfRule>
  </conditionalFormatting>
  <conditionalFormatting sqref="C15">
    <cfRule type="colorScale" priority="5747">
      <colorScale>
        <cfvo type="min"/>
        <cfvo type="max"/>
        <color theme="0"/>
        <color theme="0"/>
      </colorScale>
    </cfRule>
    <cfRule type="expression" dxfId="14404" priority="5748">
      <formula>B15&lt;0</formula>
    </cfRule>
  </conditionalFormatting>
  <conditionalFormatting sqref="C16:C17">
    <cfRule type="colorScale" priority="5768">
      <colorScale>
        <cfvo type="min"/>
        <cfvo type="max"/>
        <color theme="0"/>
        <color theme="0"/>
      </colorScale>
    </cfRule>
    <cfRule type="expression" dxfId="14403" priority="5769">
      <formula>B16&lt;0</formula>
    </cfRule>
  </conditionalFormatting>
  <conditionalFormatting sqref="C18">
    <cfRule type="colorScale" priority="5744">
      <colorScale>
        <cfvo type="min"/>
        <cfvo type="max"/>
        <color theme="0"/>
        <color theme="0"/>
      </colorScale>
    </cfRule>
    <cfRule type="expression" dxfId="14402" priority="5746">
      <formula>B18&lt;0</formula>
    </cfRule>
  </conditionalFormatting>
  <conditionalFormatting sqref="C19:C20">
    <cfRule type="colorScale" priority="5766">
      <colorScale>
        <cfvo type="min"/>
        <cfvo type="max"/>
        <color theme="0"/>
        <color theme="0"/>
      </colorScale>
    </cfRule>
    <cfRule type="expression" dxfId="14401" priority="5767">
      <formula>B19&lt;0</formula>
    </cfRule>
  </conditionalFormatting>
  <conditionalFormatting sqref="C23">
    <cfRule type="colorScale" priority="5741">
      <colorScale>
        <cfvo type="min"/>
        <cfvo type="max"/>
        <color theme="0"/>
        <color theme="0"/>
      </colorScale>
    </cfRule>
    <cfRule type="expression" dxfId="14400" priority="5742">
      <formula>B23&lt;0</formula>
    </cfRule>
  </conditionalFormatting>
  <conditionalFormatting sqref="C23:C31">
    <cfRule type="expression" dxfId="14399"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4398" priority="5765">
      <formula>B24&lt;0</formula>
    </cfRule>
  </conditionalFormatting>
  <conditionalFormatting sqref="C25">
    <cfRule type="colorScale" priority="5762">
      <colorScale>
        <cfvo type="min"/>
        <cfvo type="max"/>
        <color theme="0"/>
        <color theme="0"/>
      </colorScale>
    </cfRule>
    <cfRule type="expression" dxfId="14397" priority="5763">
      <formula>B25&lt;0</formula>
    </cfRule>
  </conditionalFormatting>
  <conditionalFormatting sqref="C26">
    <cfRule type="colorScale" priority="5739">
      <colorScale>
        <cfvo type="min"/>
        <cfvo type="max"/>
        <color theme="0"/>
        <color theme="0"/>
      </colorScale>
    </cfRule>
    <cfRule type="expression" dxfId="14396" priority="5740">
      <formula>B26&lt;0</formula>
    </cfRule>
  </conditionalFormatting>
  <conditionalFormatting sqref="C27">
    <cfRule type="colorScale" priority="5760">
      <colorScale>
        <cfvo type="min"/>
        <cfvo type="max"/>
        <color theme="0"/>
        <color theme="0"/>
      </colorScale>
    </cfRule>
    <cfRule type="expression" dxfId="14395" priority="5761">
      <formula>B27&lt;0</formula>
    </cfRule>
  </conditionalFormatting>
  <conditionalFormatting sqref="C28">
    <cfRule type="colorScale" priority="5758">
      <colorScale>
        <cfvo type="min"/>
        <cfvo type="max"/>
        <color theme="0"/>
        <color theme="0"/>
      </colorScale>
    </cfRule>
    <cfRule type="expression" dxfId="14394" priority="5759">
      <formula>B28&lt;0</formula>
    </cfRule>
  </conditionalFormatting>
  <conditionalFormatting sqref="C29">
    <cfRule type="colorScale" priority="5736">
      <colorScale>
        <cfvo type="min"/>
        <cfvo type="max"/>
        <color theme="0"/>
        <color theme="0"/>
      </colorScale>
    </cfRule>
    <cfRule type="expression" dxfId="14393" priority="5738">
      <formula>B29&lt;0</formula>
    </cfRule>
  </conditionalFormatting>
  <conditionalFormatting sqref="C30">
    <cfRule type="colorScale" priority="5756">
      <colorScale>
        <cfvo type="min"/>
        <cfvo type="max"/>
        <color theme="0"/>
        <color theme="0"/>
      </colorScale>
    </cfRule>
    <cfRule type="expression" dxfId="14392" priority="5757">
      <formula>B30&lt;0</formula>
    </cfRule>
  </conditionalFormatting>
  <conditionalFormatting sqref="C31">
    <cfRule type="colorScale" priority="5754">
      <colorScale>
        <cfvo type="min"/>
        <cfvo type="max"/>
        <color theme="0"/>
        <color theme="0"/>
      </colorScale>
    </cfRule>
    <cfRule type="expression" dxfId="14391"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4390" priority="5734">
      <formula>B39&lt;0</formula>
    </cfRule>
  </conditionalFormatting>
  <conditionalFormatting sqref="C39:C107">
    <cfRule type="expression" dxfId="14389"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4388"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4387"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4386" priority="5778">
      <formula>B69&lt;0</formula>
    </cfRule>
  </conditionalFormatting>
  <conditionalFormatting sqref="C82 C92 C103 C107">
    <cfRule type="expression" dxfId="14385"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4384"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4383"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4382"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4381"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4380"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4379" priority="5787">
      <formula>B105&lt;0</formula>
    </cfRule>
  </conditionalFormatting>
  <conditionalFormatting sqref="C110">
    <cfRule type="colorScale" priority="5788">
      <colorScale>
        <cfvo type="min"/>
        <cfvo type="max"/>
        <color theme="0"/>
        <color theme="0"/>
      </colorScale>
    </cfRule>
    <cfRule type="expression" dxfId="14378"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4377"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4376"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4375" priority="5722">
      <formula>B125&lt;0</formula>
    </cfRule>
  </conditionalFormatting>
  <conditionalFormatting sqref="C125:C135">
    <cfRule type="expression" dxfId="14374" priority="5719">
      <formula>IF(C125="Validar","Rojo","Verde")</formula>
    </cfRule>
  </conditionalFormatting>
  <conditionalFormatting sqref="C126:C132">
    <cfRule type="colorScale" priority="5796">
      <colorScale>
        <cfvo type="min"/>
        <cfvo type="max"/>
        <color theme="0"/>
        <color theme="0"/>
      </colorScale>
    </cfRule>
    <cfRule type="expression" dxfId="14373"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4372"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4371" priority="5792">
      <formula>B135&lt;0</formula>
    </cfRule>
  </conditionalFormatting>
  <conditionalFormatting sqref="C110:D111">
    <cfRule type="expression" dxfId="14370" priority="5566">
      <formula>IF(C110="Validar","Rojo","Verde")</formula>
    </cfRule>
  </conditionalFormatting>
  <conditionalFormatting sqref="C117:D123">
    <cfRule type="expression" dxfId="14369"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4368" priority="5713">
      <formula>C40&lt;0</formula>
    </cfRule>
  </conditionalFormatting>
  <conditionalFormatting sqref="D40:D67">
    <cfRule type="expression" dxfId="14367"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4366" priority="5716">
      <formula>C67&lt;0</formula>
    </cfRule>
  </conditionalFormatting>
  <conditionalFormatting sqref="D69">
    <cfRule type="colorScale" priority="5708">
      <colorScale>
        <cfvo type="min"/>
        <cfvo type="max"/>
        <color theme="0"/>
        <color theme="0"/>
      </colorScale>
    </cfRule>
    <cfRule type="expression" dxfId="14365" priority="5709">
      <formula>C69&lt;0</formula>
    </cfRule>
  </conditionalFormatting>
  <conditionalFormatting sqref="D69:D81">
    <cfRule type="expression" priority="5706">
      <formula>#REF!</formula>
    </cfRule>
  </conditionalFormatting>
  <conditionalFormatting sqref="D69:D82">
    <cfRule type="expression" dxfId="14364" priority="5704">
      <formula>IF(D69="Validar","Rojo","Verde")</formula>
    </cfRule>
  </conditionalFormatting>
  <conditionalFormatting sqref="D70:D78">
    <cfRule type="colorScale" priority="5705">
      <colorScale>
        <cfvo type="min"/>
        <cfvo type="max"/>
        <color theme="0"/>
        <color theme="0"/>
      </colorScale>
    </cfRule>
    <cfRule type="expression" dxfId="14363" priority="5707">
      <formula>C70&lt;0</formula>
    </cfRule>
  </conditionalFormatting>
  <conditionalFormatting sqref="D79:D81">
    <cfRule type="colorScale" priority="5717">
      <colorScale>
        <cfvo type="min"/>
        <cfvo type="max"/>
        <color theme="0"/>
        <color theme="0"/>
      </colorScale>
    </cfRule>
    <cfRule type="expression" dxfId="14362"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4361" priority="5703">
      <formula>C84&lt;0</formula>
    </cfRule>
  </conditionalFormatting>
  <conditionalFormatting sqref="D84:D91">
    <cfRule type="expression" priority="5700">
      <formula>#REF!</formula>
    </cfRule>
  </conditionalFormatting>
  <conditionalFormatting sqref="D84:D92">
    <cfRule type="expression" dxfId="14360" priority="5698">
      <formula>IF(D84="Validar","Rojo","Verde")</formula>
    </cfRule>
  </conditionalFormatting>
  <conditionalFormatting sqref="D85:D91">
    <cfRule type="colorScale" priority="5699">
      <colorScale>
        <cfvo type="min"/>
        <cfvo type="max"/>
        <color theme="0"/>
        <color theme="0"/>
      </colorScale>
    </cfRule>
    <cfRule type="expression" dxfId="14359" priority="5701">
      <formula>C85&lt;0</formula>
    </cfRule>
  </conditionalFormatting>
  <conditionalFormatting sqref="D94">
    <cfRule type="colorScale" priority="5696">
      <colorScale>
        <cfvo type="min"/>
        <cfvo type="max"/>
        <color theme="0"/>
        <color theme="0"/>
      </colorScale>
    </cfRule>
    <cfRule type="expression" dxfId="14358" priority="5697">
      <formula>C94&lt;0</formula>
    </cfRule>
  </conditionalFormatting>
  <conditionalFormatting sqref="D94:D102">
    <cfRule type="expression" priority="5690">
      <formula>#REF!</formula>
    </cfRule>
  </conditionalFormatting>
  <conditionalFormatting sqref="D94:D103">
    <cfRule type="expression" dxfId="14357" priority="5688">
      <formula>IF(D94="Validar","Rojo","Verde")</formula>
    </cfRule>
  </conditionalFormatting>
  <conditionalFormatting sqref="D95:D100">
    <cfRule type="colorScale" priority="5694">
      <colorScale>
        <cfvo type="min"/>
        <cfvo type="max"/>
        <color theme="0"/>
        <color theme="0"/>
      </colorScale>
    </cfRule>
    <cfRule type="expression" dxfId="14356" priority="5695">
      <formula>C95&lt;0</formula>
    </cfRule>
  </conditionalFormatting>
  <conditionalFormatting sqref="D101">
    <cfRule type="colorScale" priority="5692">
      <colorScale>
        <cfvo type="min"/>
        <cfvo type="max"/>
        <color theme="0"/>
        <color theme="0"/>
      </colorScale>
    </cfRule>
    <cfRule type="expression" dxfId="14355" priority="5693">
      <formula>C101&lt;0</formula>
    </cfRule>
  </conditionalFormatting>
  <conditionalFormatting sqref="D102">
    <cfRule type="colorScale" priority="5689">
      <colorScale>
        <cfvo type="min"/>
        <cfvo type="max"/>
        <color theme="0"/>
        <color theme="0"/>
      </colorScale>
    </cfRule>
    <cfRule type="expression" dxfId="14354" priority="5691">
      <formula>C102&lt;0</formula>
    </cfRule>
  </conditionalFormatting>
  <conditionalFormatting sqref="D105">
    <cfRule type="colorScale" priority="5686">
      <colorScale>
        <cfvo type="min"/>
        <cfvo type="max"/>
        <color theme="0"/>
        <color theme="0"/>
      </colorScale>
    </cfRule>
    <cfRule type="expression" dxfId="14353" priority="5687">
      <formula>C105&lt;0</formula>
    </cfRule>
  </conditionalFormatting>
  <conditionalFormatting sqref="D105:D106">
    <cfRule type="expression" priority="5684">
      <formula>#REF!</formula>
    </cfRule>
  </conditionalFormatting>
  <conditionalFormatting sqref="D105:D107">
    <cfRule type="expression" dxfId="14352" priority="5682">
      <formula>IF(D105="Validar","Rojo","Verde")</formula>
    </cfRule>
  </conditionalFormatting>
  <conditionalFormatting sqref="D106">
    <cfRule type="colorScale" priority="5683">
      <colorScale>
        <cfvo type="min"/>
        <cfvo type="max"/>
        <color theme="0"/>
        <color theme="0"/>
      </colorScale>
    </cfRule>
    <cfRule type="expression" dxfId="14351" priority="5685">
      <formula>C106&lt;0</formula>
    </cfRule>
  </conditionalFormatting>
  <conditionalFormatting sqref="D110">
    <cfRule type="colorScale" priority="5674">
      <colorScale>
        <cfvo type="min"/>
        <cfvo type="max"/>
        <color theme="0"/>
        <color theme="0"/>
      </colorScale>
    </cfRule>
    <cfRule type="expression" dxfId="14350"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4349" priority="5569">
      <formula>C111&lt;0</formula>
    </cfRule>
  </conditionalFormatting>
  <conditionalFormatting sqref="D117">
    <cfRule type="colorScale" priority="5680">
      <colorScale>
        <cfvo type="min"/>
        <cfvo type="max"/>
        <color theme="0"/>
        <color theme="0"/>
      </colorScale>
    </cfRule>
    <cfRule type="expression" dxfId="14348"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4347" priority="5679">
      <formula>C118&lt;0</formula>
    </cfRule>
  </conditionalFormatting>
  <conditionalFormatting sqref="D126:D135">
    <cfRule type="expression" dxfId="14346" priority="5801">
      <formula>IF(D126="Validar","Rojo","Verde")</formula>
    </cfRule>
    <cfRule type="colorScale" priority="5802">
      <colorScale>
        <cfvo type="min"/>
        <cfvo type="max"/>
        <color theme="0"/>
        <color theme="0"/>
      </colorScale>
    </cfRule>
    <cfRule type="expression" priority="5803">
      <formula>$F$23</formula>
    </cfRule>
    <cfRule type="expression" dxfId="14345" priority="5804">
      <formula>C126&lt;0</formula>
    </cfRule>
  </conditionalFormatting>
  <conditionalFormatting sqref="K83">
    <cfRule type="expression" dxfId="14344" priority="5583">
      <formula>IF(K83="Validar","Rojo","Verde")</formula>
    </cfRule>
    <cfRule type="colorScale" priority="5584">
      <colorScale>
        <cfvo type="min"/>
        <cfvo type="max"/>
        <color theme="0"/>
        <color theme="0"/>
      </colorScale>
    </cfRule>
    <cfRule type="expression" priority="5585">
      <formula>#REF!</formula>
    </cfRule>
    <cfRule type="expression" dxfId="14343" priority="5586">
      <formula>J83&lt;0</formula>
    </cfRule>
  </conditionalFormatting>
  <conditionalFormatting sqref="K111">
    <cfRule type="expression" dxfId="14342" priority="5562">
      <formula>IF(K111="Validar","Rojo","Verde")</formula>
    </cfRule>
    <cfRule type="colorScale" priority="5563">
      <colorScale>
        <cfvo type="min"/>
        <cfvo type="max"/>
        <color theme="0"/>
        <color theme="0"/>
      </colorScale>
    </cfRule>
    <cfRule type="expression" priority="5564">
      <formula>#REF!</formula>
    </cfRule>
    <cfRule type="expression" dxfId="14341" priority="5565">
      <formula>J111&lt;0</formula>
    </cfRule>
  </conditionalFormatting>
  <conditionalFormatting sqref="K146">
    <cfRule type="expression" dxfId="14340" priority="5670">
      <formula>IF(K146="Validar","Rojo","Verde")</formula>
    </cfRule>
    <cfRule type="colorScale" priority="5671">
      <colorScale>
        <cfvo type="min"/>
        <cfvo type="max"/>
        <color theme="0"/>
        <color theme="0"/>
      </colorScale>
    </cfRule>
    <cfRule type="expression" priority="5672">
      <formula>#REF!</formula>
    </cfRule>
    <cfRule type="expression" dxfId="14339" priority="5673">
      <formula>J146&lt;0</formula>
    </cfRule>
  </conditionalFormatting>
  <conditionalFormatting sqref="R110:R111">
    <cfRule type="expression" dxfId="14338" priority="5557">
      <formula>IF(R110="Validar","Rojo","Verde")</formula>
    </cfRule>
  </conditionalFormatting>
  <conditionalFormatting sqref="R117:R123">
    <cfRule type="expression" dxfId="14337" priority="5638">
      <formula>IF(R117="Validar","Rojo","Verde")</formula>
    </cfRule>
  </conditionalFormatting>
  <conditionalFormatting sqref="R117:R123">
    <cfRule type="expression" priority="5640">
      <formula>#REF!</formula>
    </cfRule>
  </conditionalFormatting>
  <conditionalFormatting sqref="R6:R16">
    <cfRule type="expression" dxfId="14336"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4335" priority="5667">
      <formula>Q6&lt;0</formula>
    </cfRule>
  </conditionalFormatting>
  <conditionalFormatting sqref="R10">
    <cfRule type="colorScale" priority="5634">
      <colorScale>
        <cfvo type="min"/>
        <cfvo type="max"/>
        <color theme="0"/>
        <color theme="0"/>
      </colorScale>
    </cfRule>
    <cfRule type="expression" dxfId="14334" priority="5635">
      <formula>Q10&lt;0</formula>
    </cfRule>
  </conditionalFormatting>
  <conditionalFormatting sqref="R11:R14">
    <cfRule type="colorScale" priority="5664">
      <colorScale>
        <cfvo type="min"/>
        <cfvo type="max"/>
        <color theme="0"/>
        <color theme="0"/>
      </colorScale>
    </cfRule>
    <cfRule type="expression" dxfId="14333" priority="5665">
      <formula>Q11&lt;0</formula>
    </cfRule>
  </conditionalFormatting>
  <conditionalFormatting sqref="R15">
    <cfRule type="colorScale" priority="5631">
      <colorScale>
        <cfvo type="min"/>
        <cfvo type="max"/>
        <color theme="0"/>
        <color theme="0"/>
      </colorScale>
    </cfRule>
    <cfRule type="expression" dxfId="14332" priority="5633">
      <formula>Q15&lt;0</formula>
    </cfRule>
  </conditionalFormatting>
  <conditionalFormatting sqref="R16">
    <cfRule type="colorScale" priority="5662">
      <colorScale>
        <cfvo type="min"/>
        <cfvo type="max"/>
        <color theme="0"/>
        <color theme="0"/>
      </colorScale>
    </cfRule>
    <cfRule type="expression" dxfId="14331" priority="5663">
      <formula>Q16&lt;0</formula>
    </cfRule>
  </conditionalFormatting>
  <conditionalFormatting sqref="R18">
    <cfRule type="colorScale" priority="5627">
      <colorScale>
        <cfvo type="min"/>
        <cfvo type="max"/>
        <color theme="0"/>
        <color theme="0"/>
      </colorScale>
    </cfRule>
    <cfRule type="expression" dxfId="14330" priority="5629">
      <formula>Q18&lt;0</formula>
    </cfRule>
  </conditionalFormatting>
  <conditionalFormatting sqref="R18:R19">
    <cfRule type="expression" dxfId="14329"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4328" priority="5661">
      <formula>Q19&lt;0</formula>
    </cfRule>
  </conditionalFormatting>
  <conditionalFormatting sqref="R23">
    <cfRule type="colorScale" priority="5623">
      <colorScale>
        <cfvo type="min"/>
        <cfvo type="max"/>
        <color theme="0"/>
        <color theme="0"/>
      </colorScale>
    </cfRule>
    <cfRule type="expression" dxfId="14327" priority="5625">
      <formula>Q23&lt;0</formula>
    </cfRule>
  </conditionalFormatting>
  <conditionalFormatting sqref="R23:R24">
    <cfRule type="expression" dxfId="14326"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4325" priority="5657">
      <formula>Q24&lt;0</formula>
    </cfRule>
  </conditionalFormatting>
  <conditionalFormatting sqref="R26">
    <cfRule type="colorScale" priority="5619">
      <colorScale>
        <cfvo type="min"/>
        <cfvo type="max"/>
        <color theme="0"/>
        <color theme="0"/>
      </colorScale>
    </cfRule>
    <cfRule type="expression" dxfId="14324" priority="5621">
      <formula>Q26&lt;0</formula>
    </cfRule>
  </conditionalFormatting>
  <conditionalFormatting sqref="R26:R27">
    <cfRule type="expression" dxfId="14323"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4322" priority="5655">
      <formula>Q27&lt;0</formula>
    </cfRule>
  </conditionalFormatting>
  <conditionalFormatting sqref="R29">
    <cfRule type="colorScale" priority="5615">
      <colorScale>
        <cfvo type="min"/>
        <cfvo type="max"/>
        <color theme="0"/>
        <color theme="0"/>
      </colorScale>
    </cfRule>
    <cfRule type="expression" dxfId="14321" priority="5617">
      <formula>Q29&lt;0</formula>
    </cfRule>
  </conditionalFormatting>
  <conditionalFormatting sqref="R29:R30">
    <cfRule type="expression" dxfId="14320"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4319" priority="5653">
      <formula>Q30&lt;0</formula>
    </cfRule>
  </conditionalFormatting>
  <conditionalFormatting sqref="R39">
    <cfRule type="colorScale" priority="5611">
      <colorScale>
        <cfvo type="min"/>
        <cfvo type="max"/>
        <color theme="0"/>
        <color theme="0"/>
      </colorScale>
    </cfRule>
    <cfRule type="expression" dxfId="14318" priority="5613">
      <formula>Q39&lt;0</formula>
    </cfRule>
  </conditionalFormatting>
  <conditionalFormatting sqref="R39:R66">
    <cfRule type="expression" dxfId="14317"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4316" priority="5651">
      <formula>Q40&lt;0</formula>
    </cfRule>
  </conditionalFormatting>
  <conditionalFormatting sqref="R68">
    <cfRule type="colorScale" priority="5607">
      <colorScale>
        <cfvo type="min"/>
        <cfvo type="max"/>
        <color theme="0"/>
        <color theme="0"/>
      </colorScale>
    </cfRule>
    <cfRule type="expression" dxfId="14315" priority="5609">
      <formula>Q68&lt;0</formula>
    </cfRule>
  </conditionalFormatting>
  <conditionalFormatting sqref="R68:R81">
    <cfRule type="expression" dxfId="14314"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4313" priority="5669">
      <formula>Q69&lt;0</formula>
    </cfRule>
  </conditionalFormatting>
  <conditionalFormatting sqref="R83">
    <cfRule type="colorScale" priority="5579">
      <colorScale>
        <cfvo type="min"/>
        <cfvo type="max"/>
        <color theme="0"/>
        <color theme="0"/>
      </colorScale>
    </cfRule>
    <cfRule type="expression" dxfId="14312" priority="5581">
      <formula>Q83&lt;0</formula>
    </cfRule>
  </conditionalFormatting>
  <conditionalFormatting sqref="R83:R91">
    <cfRule type="expression" dxfId="14311"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4310" priority="5649">
      <formula>Q84&lt;0</formula>
    </cfRule>
  </conditionalFormatting>
  <conditionalFormatting sqref="R93">
    <cfRule type="colorScale" priority="5603">
      <colorScale>
        <cfvo type="min"/>
        <cfvo type="max"/>
        <color theme="0"/>
        <color theme="0"/>
      </colorScale>
    </cfRule>
    <cfRule type="expression" dxfId="14309" priority="5605">
      <formula>Q93&lt;0</formula>
    </cfRule>
  </conditionalFormatting>
  <conditionalFormatting sqref="R93:R102">
    <cfRule type="expression" dxfId="14308"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4307" priority="5647">
      <formula>Q94&lt;0</formula>
    </cfRule>
  </conditionalFormatting>
  <conditionalFormatting sqref="R104">
    <cfRule type="colorScale" priority="5599">
      <colorScale>
        <cfvo type="min"/>
        <cfvo type="max"/>
        <color theme="0"/>
        <color theme="0"/>
      </colorScale>
    </cfRule>
    <cfRule type="expression" dxfId="14306" priority="5601">
      <formula>Q104&lt;0</formula>
    </cfRule>
  </conditionalFormatting>
  <conditionalFormatting sqref="R104:R106">
    <cfRule type="expression" dxfId="14305"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4304" priority="5645">
      <formula>Q105&lt;0</formula>
    </cfRule>
  </conditionalFormatting>
  <conditionalFormatting sqref="R110">
    <cfRule type="colorScale" priority="5642">
      <colorScale>
        <cfvo type="min"/>
        <cfvo type="max"/>
        <color theme="0"/>
        <color theme="0"/>
      </colorScale>
    </cfRule>
    <cfRule type="expression" dxfId="14303"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4302" priority="5560">
      <formula>Q111&lt;0</formula>
    </cfRule>
  </conditionalFormatting>
  <conditionalFormatting sqref="R117:R123">
    <cfRule type="colorScale" priority="5639">
      <colorScale>
        <cfvo type="min"/>
        <cfvo type="max"/>
        <color theme="0"/>
        <color theme="0"/>
      </colorScale>
    </cfRule>
    <cfRule type="expression" dxfId="14301" priority="5641">
      <formula>Q117&lt;0</formula>
    </cfRule>
  </conditionalFormatting>
  <conditionalFormatting sqref="R125">
    <cfRule type="colorScale" priority="5595">
      <colorScale>
        <cfvo type="min"/>
        <cfvo type="max"/>
        <color theme="0"/>
        <color theme="0"/>
      </colorScale>
    </cfRule>
    <cfRule type="expression" dxfId="14300" priority="5597">
      <formula>Q125&lt;0</formula>
    </cfRule>
  </conditionalFormatting>
  <conditionalFormatting sqref="R125:R134">
    <cfRule type="expression" dxfId="14299"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4298" priority="5637">
      <formula>Q126&lt;0</formula>
    </cfRule>
  </conditionalFormatting>
  <conditionalFormatting sqref="X110:X111">
    <cfRule type="expression" dxfId="14297" priority="5379">
      <formula>IF(X110="Validar","Rojo","Verde")</formula>
    </cfRule>
  </conditionalFormatting>
  <conditionalFormatting sqref="X117:X123">
    <cfRule type="expression" dxfId="14296" priority="5435">
      <formula>IF(X117="Validar","Rojo","Verde")</formula>
    </cfRule>
  </conditionalFormatting>
  <conditionalFormatting sqref="X6:X16">
    <cfRule type="expression" dxfId="14295"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4294" priority="5464">
      <formula>W6&lt;0</formula>
    </cfRule>
  </conditionalFormatting>
  <conditionalFormatting sqref="X10">
    <cfRule type="colorScale" priority="5431">
      <colorScale>
        <cfvo type="min"/>
        <cfvo type="max"/>
        <color theme="0"/>
        <color theme="0"/>
      </colorScale>
    </cfRule>
    <cfRule type="expression" dxfId="14293" priority="5432">
      <formula>W10&lt;0</formula>
    </cfRule>
  </conditionalFormatting>
  <conditionalFormatting sqref="X11:X14">
    <cfRule type="colorScale" priority="5461">
      <colorScale>
        <cfvo type="min"/>
        <cfvo type="max"/>
        <color theme="0"/>
        <color theme="0"/>
      </colorScale>
    </cfRule>
    <cfRule type="expression" dxfId="14292" priority="5462">
      <formula>W11&lt;0</formula>
    </cfRule>
  </conditionalFormatting>
  <conditionalFormatting sqref="X15">
    <cfRule type="colorScale" priority="5428">
      <colorScale>
        <cfvo type="min"/>
        <cfvo type="max"/>
        <color theme="0"/>
        <color theme="0"/>
      </colorScale>
    </cfRule>
    <cfRule type="expression" dxfId="14291" priority="5430">
      <formula>W15&lt;0</formula>
    </cfRule>
  </conditionalFormatting>
  <conditionalFormatting sqref="X16">
    <cfRule type="colorScale" priority="5459">
      <colorScale>
        <cfvo type="min"/>
        <cfvo type="max"/>
        <color theme="0"/>
        <color theme="0"/>
      </colorScale>
    </cfRule>
    <cfRule type="expression" dxfId="14290" priority="5460">
      <formula>W16&lt;0</formula>
    </cfRule>
  </conditionalFormatting>
  <conditionalFormatting sqref="X18">
    <cfRule type="colorScale" priority="5424">
      <colorScale>
        <cfvo type="min"/>
        <cfvo type="max"/>
        <color theme="0"/>
        <color theme="0"/>
      </colorScale>
    </cfRule>
    <cfRule type="expression" dxfId="14289" priority="5426">
      <formula>W18&lt;0</formula>
    </cfRule>
  </conditionalFormatting>
  <conditionalFormatting sqref="X18:X19">
    <cfRule type="expression" dxfId="14288"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4287" priority="5458">
      <formula>W19&lt;0</formula>
    </cfRule>
  </conditionalFormatting>
  <conditionalFormatting sqref="X23">
    <cfRule type="colorScale" priority="5420">
      <colorScale>
        <cfvo type="min"/>
        <cfvo type="max"/>
        <color theme="0"/>
        <color theme="0"/>
      </colorScale>
    </cfRule>
    <cfRule type="expression" dxfId="14286" priority="5422">
      <formula>W23&lt;0</formula>
    </cfRule>
  </conditionalFormatting>
  <conditionalFormatting sqref="X23:X24">
    <cfRule type="expression" dxfId="14285"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4284" priority="5454">
      <formula>W24&lt;0</formula>
    </cfRule>
  </conditionalFormatting>
  <conditionalFormatting sqref="X26">
    <cfRule type="colorScale" priority="5416">
      <colorScale>
        <cfvo type="min"/>
        <cfvo type="max"/>
        <color theme="0"/>
        <color theme="0"/>
      </colorScale>
    </cfRule>
    <cfRule type="expression" dxfId="14283" priority="5418">
      <formula>W26&lt;0</formula>
    </cfRule>
  </conditionalFormatting>
  <conditionalFormatting sqref="X26:X27">
    <cfRule type="expression" dxfId="14282"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4281" priority="5452">
      <formula>W27&lt;0</formula>
    </cfRule>
  </conditionalFormatting>
  <conditionalFormatting sqref="X29">
    <cfRule type="colorScale" priority="5412">
      <colorScale>
        <cfvo type="min"/>
        <cfvo type="max"/>
        <color theme="0"/>
        <color theme="0"/>
      </colorScale>
    </cfRule>
    <cfRule type="expression" dxfId="14280" priority="5414">
      <formula>W29&lt;0</formula>
    </cfRule>
  </conditionalFormatting>
  <conditionalFormatting sqref="X29:X30">
    <cfRule type="expression" dxfId="14279"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4278" priority="5450">
      <formula>W30&lt;0</formula>
    </cfRule>
  </conditionalFormatting>
  <conditionalFormatting sqref="X39">
    <cfRule type="colorScale" priority="5408">
      <colorScale>
        <cfvo type="min"/>
        <cfvo type="max"/>
        <color theme="0"/>
        <color theme="0"/>
      </colorScale>
    </cfRule>
    <cfRule type="expression" dxfId="14277" priority="5410">
      <formula>W39&lt;0</formula>
    </cfRule>
  </conditionalFormatting>
  <conditionalFormatting sqref="X39:X66">
    <cfRule type="expression" dxfId="14276"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4275" priority="5448">
      <formula>W40&lt;0</formula>
    </cfRule>
  </conditionalFormatting>
  <conditionalFormatting sqref="X68">
    <cfRule type="colorScale" priority="5404">
      <colorScale>
        <cfvo type="min"/>
        <cfvo type="max"/>
        <color theme="0"/>
        <color theme="0"/>
      </colorScale>
    </cfRule>
    <cfRule type="expression" dxfId="14274" priority="5406">
      <formula>W68&lt;0</formula>
    </cfRule>
  </conditionalFormatting>
  <conditionalFormatting sqref="X68:X81">
    <cfRule type="expression" dxfId="14273"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4272" priority="5466">
      <formula>W69&lt;0</formula>
    </cfRule>
  </conditionalFormatting>
  <conditionalFormatting sqref="X83">
    <cfRule type="colorScale" priority="5387">
      <colorScale>
        <cfvo type="min"/>
        <cfvo type="max"/>
        <color theme="0"/>
        <color theme="0"/>
      </colorScale>
    </cfRule>
    <cfRule type="expression" dxfId="14271" priority="5389">
      <formula>W83&lt;0</formula>
    </cfRule>
  </conditionalFormatting>
  <conditionalFormatting sqref="X83:X91">
    <cfRule type="expression" dxfId="14270"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4269" priority="5446">
      <formula>W84&lt;0</formula>
    </cfRule>
  </conditionalFormatting>
  <conditionalFormatting sqref="X93">
    <cfRule type="colorScale" priority="5400">
      <colorScale>
        <cfvo type="min"/>
        <cfvo type="max"/>
        <color theme="0"/>
        <color theme="0"/>
      </colorScale>
    </cfRule>
    <cfRule type="expression" dxfId="14268" priority="5402">
      <formula>W93&lt;0</formula>
    </cfRule>
  </conditionalFormatting>
  <conditionalFormatting sqref="X93:X102">
    <cfRule type="expression" dxfId="14267"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4266" priority="5444">
      <formula>W94&lt;0</formula>
    </cfRule>
  </conditionalFormatting>
  <conditionalFormatting sqref="X104">
    <cfRule type="colorScale" priority="5396">
      <colorScale>
        <cfvo type="min"/>
        <cfvo type="max"/>
        <color theme="0"/>
        <color theme="0"/>
      </colorScale>
    </cfRule>
    <cfRule type="expression" dxfId="14265" priority="5398">
      <formula>W104&lt;0</formula>
    </cfRule>
  </conditionalFormatting>
  <conditionalFormatting sqref="X104:X106">
    <cfRule type="expression" dxfId="14264"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4263" priority="5442">
      <formula>W105&lt;0</formula>
    </cfRule>
  </conditionalFormatting>
  <conditionalFormatting sqref="X110">
    <cfRule type="colorScale" priority="5439">
      <colorScale>
        <cfvo type="min"/>
        <cfvo type="max"/>
        <color theme="0"/>
        <color theme="0"/>
      </colorScale>
    </cfRule>
    <cfRule type="expression" dxfId="14262"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4261"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4260" priority="5438">
      <formula>W117&lt;0</formula>
    </cfRule>
  </conditionalFormatting>
  <conditionalFormatting sqref="X125">
    <cfRule type="colorScale" priority="5392">
      <colorScale>
        <cfvo type="min"/>
        <cfvo type="max"/>
        <color theme="0"/>
        <color theme="0"/>
      </colorScale>
    </cfRule>
    <cfRule type="expression" dxfId="14259" priority="5394">
      <formula>W125&lt;0</formula>
    </cfRule>
  </conditionalFormatting>
  <conditionalFormatting sqref="X125:X134">
    <cfRule type="expression" dxfId="14258"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4257" priority="5434">
      <formula>W126&lt;0</formula>
    </cfRule>
  </conditionalFormatting>
  <conditionalFormatting sqref="AB110:AB111">
    <cfRule type="expression" dxfId="14256" priority="5468">
      <formula>IF(AB110="Validar","Rojo","Verde")</formula>
    </cfRule>
  </conditionalFormatting>
  <conditionalFormatting sqref="AB117:AB123">
    <cfRule type="expression" dxfId="14255" priority="5524">
      <formula>IF(AB117="Validar","Rojo","Verde")</formula>
    </cfRule>
  </conditionalFormatting>
  <conditionalFormatting sqref="AB117:AB123">
    <cfRule type="expression" priority="5526">
      <formula>#REF!</formula>
    </cfRule>
  </conditionalFormatting>
  <conditionalFormatting sqref="AB6:AB16">
    <cfRule type="expression" dxfId="14254"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4253" priority="5553">
      <formula>AA6&lt;0</formula>
    </cfRule>
  </conditionalFormatting>
  <conditionalFormatting sqref="AB10">
    <cfRule type="colorScale" priority="5520">
      <colorScale>
        <cfvo type="min"/>
        <cfvo type="max"/>
        <color theme="0"/>
        <color theme="0"/>
      </colorScale>
    </cfRule>
    <cfRule type="expression" dxfId="14252" priority="5521">
      <formula>AA10&lt;0</formula>
    </cfRule>
  </conditionalFormatting>
  <conditionalFormatting sqref="AB11:AB14">
    <cfRule type="colorScale" priority="5550">
      <colorScale>
        <cfvo type="min"/>
        <cfvo type="max"/>
        <color theme="0"/>
        <color theme="0"/>
      </colorScale>
    </cfRule>
    <cfRule type="expression" dxfId="14251" priority="5551">
      <formula>AA11&lt;0</formula>
    </cfRule>
  </conditionalFormatting>
  <conditionalFormatting sqref="AB15">
    <cfRule type="colorScale" priority="5517">
      <colorScale>
        <cfvo type="min"/>
        <cfvo type="max"/>
        <color theme="0"/>
        <color theme="0"/>
      </colorScale>
    </cfRule>
    <cfRule type="expression" dxfId="14250" priority="5519">
      <formula>AA15&lt;0</formula>
    </cfRule>
  </conditionalFormatting>
  <conditionalFormatting sqref="AB16">
    <cfRule type="colorScale" priority="5548">
      <colorScale>
        <cfvo type="min"/>
        <cfvo type="max"/>
        <color theme="0"/>
        <color theme="0"/>
      </colorScale>
    </cfRule>
    <cfRule type="expression" dxfId="14249" priority="5549">
      <formula>AA16&lt;0</formula>
    </cfRule>
  </conditionalFormatting>
  <conditionalFormatting sqref="AB18">
    <cfRule type="colorScale" priority="5513">
      <colorScale>
        <cfvo type="min"/>
        <cfvo type="max"/>
        <color theme="0"/>
        <color theme="0"/>
      </colorScale>
    </cfRule>
    <cfRule type="expression" dxfId="14248" priority="5515">
      <formula>AA18&lt;0</formula>
    </cfRule>
  </conditionalFormatting>
  <conditionalFormatting sqref="AB18:AB19">
    <cfRule type="expression" dxfId="14247"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4246" priority="5547">
      <formula>AA19&lt;0</formula>
    </cfRule>
  </conditionalFormatting>
  <conditionalFormatting sqref="AB23">
    <cfRule type="colorScale" priority="5509">
      <colorScale>
        <cfvo type="min"/>
        <cfvo type="max"/>
        <color theme="0"/>
        <color theme="0"/>
      </colorScale>
    </cfRule>
    <cfRule type="expression" dxfId="14245" priority="5511">
      <formula>AA23&lt;0</formula>
    </cfRule>
  </conditionalFormatting>
  <conditionalFormatting sqref="AB23:AB24">
    <cfRule type="expression" dxfId="14244"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4243" priority="5543">
      <formula>AA24&lt;0</formula>
    </cfRule>
  </conditionalFormatting>
  <conditionalFormatting sqref="AB26">
    <cfRule type="colorScale" priority="5505">
      <colorScale>
        <cfvo type="min"/>
        <cfvo type="max"/>
        <color theme="0"/>
        <color theme="0"/>
      </colorScale>
    </cfRule>
    <cfRule type="expression" dxfId="14242" priority="5507">
      <formula>AA26&lt;0</formula>
    </cfRule>
  </conditionalFormatting>
  <conditionalFormatting sqref="AB26:AB27">
    <cfRule type="expression" dxfId="14241"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4240" priority="5541">
      <formula>AA27&lt;0</formula>
    </cfRule>
  </conditionalFormatting>
  <conditionalFormatting sqref="AB29">
    <cfRule type="colorScale" priority="5501">
      <colorScale>
        <cfvo type="min"/>
        <cfvo type="max"/>
        <color theme="0"/>
        <color theme="0"/>
      </colorScale>
    </cfRule>
    <cfRule type="expression" dxfId="14239" priority="5503">
      <formula>AA29&lt;0</formula>
    </cfRule>
  </conditionalFormatting>
  <conditionalFormatting sqref="AB29:AB30">
    <cfRule type="expression" dxfId="14238"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4237" priority="5539">
      <formula>AA30&lt;0</formula>
    </cfRule>
  </conditionalFormatting>
  <conditionalFormatting sqref="AB39">
    <cfRule type="colorScale" priority="5497">
      <colorScale>
        <cfvo type="min"/>
        <cfvo type="max"/>
        <color theme="0"/>
        <color theme="0"/>
      </colorScale>
    </cfRule>
    <cfRule type="expression" dxfId="14236" priority="5499">
      <formula>AA39&lt;0</formula>
    </cfRule>
  </conditionalFormatting>
  <conditionalFormatting sqref="AB39:AB66">
    <cfRule type="expression" dxfId="14235"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4234" priority="5537">
      <formula>AA40&lt;0</formula>
    </cfRule>
  </conditionalFormatting>
  <conditionalFormatting sqref="AB68">
    <cfRule type="colorScale" priority="5493">
      <colorScale>
        <cfvo type="min"/>
        <cfvo type="max"/>
        <color theme="0"/>
        <color theme="0"/>
      </colorScale>
    </cfRule>
    <cfRule type="expression" dxfId="14233" priority="5495">
      <formula>AA68&lt;0</formula>
    </cfRule>
  </conditionalFormatting>
  <conditionalFormatting sqref="AB68:AB81">
    <cfRule type="expression" dxfId="14232"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4231" priority="5555">
      <formula>AA69&lt;0</formula>
    </cfRule>
  </conditionalFormatting>
  <conditionalFormatting sqref="AB83">
    <cfRule type="colorScale" priority="5476">
      <colorScale>
        <cfvo type="min"/>
        <cfvo type="max"/>
        <color theme="0"/>
        <color theme="0"/>
      </colorScale>
    </cfRule>
    <cfRule type="expression" dxfId="14230" priority="5478">
      <formula>AA83&lt;0</formula>
    </cfRule>
  </conditionalFormatting>
  <conditionalFormatting sqref="AB83:AB91">
    <cfRule type="expression" dxfId="14229"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4228" priority="5535">
      <formula>AA84&lt;0</formula>
    </cfRule>
  </conditionalFormatting>
  <conditionalFormatting sqref="AB93">
    <cfRule type="colorScale" priority="5489">
      <colorScale>
        <cfvo type="min"/>
        <cfvo type="max"/>
        <color theme="0"/>
        <color theme="0"/>
      </colorScale>
    </cfRule>
    <cfRule type="expression" dxfId="14227" priority="5491">
      <formula>AA93&lt;0</formula>
    </cfRule>
  </conditionalFormatting>
  <conditionalFormatting sqref="AB93:AB102">
    <cfRule type="expression" dxfId="14226"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4225" priority="5533">
      <formula>AA94&lt;0</formula>
    </cfRule>
  </conditionalFormatting>
  <conditionalFormatting sqref="AB104">
    <cfRule type="colorScale" priority="5485">
      <colorScale>
        <cfvo type="min"/>
        <cfvo type="max"/>
        <color theme="0"/>
        <color theme="0"/>
      </colorScale>
    </cfRule>
    <cfRule type="expression" dxfId="14224" priority="5487">
      <formula>AA104&lt;0</formula>
    </cfRule>
  </conditionalFormatting>
  <conditionalFormatting sqref="AB104:AB106">
    <cfRule type="expression" dxfId="14223"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4222" priority="5531">
      <formula>AA105&lt;0</formula>
    </cfRule>
  </conditionalFormatting>
  <conditionalFormatting sqref="AB110">
    <cfRule type="colorScale" priority="5528">
      <colorScale>
        <cfvo type="min"/>
        <cfvo type="max"/>
        <color theme="0"/>
        <color theme="0"/>
      </colorScale>
    </cfRule>
    <cfRule type="expression" dxfId="14221"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4220" priority="5471">
      <formula>AA111&lt;0</formula>
    </cfRule>
  </conditionalFormatting>
  <conditionalFormatting sqref="AB117:AB123">
    <cfRule type="colorScale" priority="5525">
      <colorScale>
        <cfvo type="min"/>
        <cfvo type="max"/>
        <color theme="0"/>
        <color theme="0"/>
      </colorScale>
    </cfRule>
    <cfRule type="expression" dxfId="14219" priority="5527">
      <formula>AA117&lt;0</formula>
    </cfRule>
  </conditionalFormatting>
  <conditionalFormatting sqref="AB125">
    <cfRule type="colorScale" priority="5481">
      <colorScale>
        <cfvo type="min"/>
        <cfvo type="max"/>
        <color theme="0"/>
        <color theme="0"/>
      </colorScale>
    </cfRule>
    <cfRule type="expression" dxfId="14218" priority="5483">
      <formula>AA125&lt;0</formula>
    </cfRule>
  </conditionalFormatting>
  <conditionalFormatting sqref="AB125:AB134">
    <cfRule type="expression" dxfId="14217"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4216" priority="5523">
      <formula>AA126&lt;0</formula>
    </cfRule>
  </conditionalFormatting>
  <conditionalFormatting sqref="AV110:AV111">
    <cfRule type="expression" dxfId="14215" priority="5290">
      <formula>IF(AV110="Validar","Rojo","Verde")</formula>
    </cfRule>
  </conditionalFormatting>
  <conditionalFormatting sqref="AV117:AV123">
    <cfRule type="expression" dxfId="14214" priority="5346">
      <formula>IF(AV117="Validar","Rojo","Verde")</formula>
    </cfRule>
  </conditionalFormatting>
  <conditionalFormatting sqref="AV6:AV16">
    <cfRule type="expression" dxfId="14213"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4212" priority="5375">
      <formula>AU6&lt;0</formula>
    </cfRule>
  </conditionalFormatting>
  <conditionalFormatting sqref="AV10">
    <cfRule type="colorScale" priority="5342">
      <colorScale>
        <cfvo type="min"/>
        <cfvo type="max"/>
        <color theme="0"/>
        <color theme="0"/>
      </colorScale>
    </cfRule>
    <cfRule type="expression" dxfId="14211" priority="5343">
      <formula>AU10&lt;0</formula>
    </cfRule>
  </conditionalFormatting>
  <conditionalFormatting sqref="AV11:AV14">
    <cfRule type="colorScale" priority="5372">
      <colorScale>
        <cfvo type="min"/>
        <cfvo type="max"/>
        <color theme="0"/>
        <color theme="0"/>
      </colorScale>
    </cfRule>
    <cfRule type="expression" dxfId="14210" priority="5373">
      <formula>AU11&lt;0</formula>
    </cfRule>
  </conditionalFormatting>
  <conditionalFormatting sqref="AV15">
    <cfRule type="colorScale" priority="5339">
      <colorScale>
        <cfvo type="min"/>
        <cfvo type="max"/>
        <color theme="0"/>
        <color theme="0"/>
      </colorScale>
    </cfRule>
    <cfRule type="expression" dxfId="14209" priority="5341">
      <formula>AU15&lt;0</formula>
    </cfRule>
  </conditionalFormatting>
  <conditionalFormatting sqref="AV16">
    <cfRule type="colorScale" priority="5370">
      <colorScale>
        <cfvo type="min"/>
        <cfvo type="max"/>
        <color theme="0"/>
        <color theme="0"/>
      </colorScale>
    </cfRule>
    <cfRule type="expression" dxfId="14208" priority="5371">
      <formula>AU16&lt;0</formula>
    </cfRule>
  </conditionalFormatting>
  <conditionalFormatting sqref="AV18">
    <cfRule type="colorScale" priority="5335">
      <colorScale>
        <cfvo type="min"/>
        <cfvo type="max"/>
        <color theme="0"/>
        <color theme="0"/>
      </colorScale>
    </cfRule>
    <cfRule type="expression" dxfId="14207" priority="5337">
      <formula>AU18&lt;0</formula>
    </cfRule>
  </conditionalFormatting>
  <conditionalFormatting sqref="AV18:AV19">
    <cfRule type="expression" dxfId="14206"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4205" priority="5369">
      <formula>AU19&lt;0</formula>
    </cfRule>
  </conditionalFormatting>
  <conditionalFormatting sqref="AV23">
    <cfRule type="colorScale" priority="5331">
      <colorScale>
        <cfvo type="min"/>
        <cfvo type="max"/>
        <color theme="0"/>
        <color theme="0"/>
      </colorScale>
    </cfRule>
    <cfRule type="expression" dxfId="14204" priority="5333">
      <formula>AU23&lt;0</formula>
    </cfRule>
  </conditionalFormatting>
  <conditionalFormatting sqref="AV23:AV24">
    <cfRule type="expression" dxfId="14203"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4202" priority="5365">
      <formula>AU24&lt;0</formula>
    </cfRule>
  </conditionalFormatting>
  <conditionalFormatting sqref="AV26">
    <cfRule type="colorScale" priority="5327">
      <colorScale>
        <cfvo type="min"/>
        <cfvo type="max"/>
        <color theme="0"/>
        <color theme="0"/>
      </colorScale>
    </cfRule>
    <cfRule type="expression" dxfId="14201" priority="5329">
      <formula>AU26&lt;0</formula>
    </cfRule>
  </conditionalFormatting>
  <conditionalFormatting sqref="AV26:AV27">
    <cfRule type="expression" dxfId="14200"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4199" priority="5363">
      <formula>AU27&lt;0</formula>
    </cfRule>
  </conditionalFormatting>
  <conditionalFormatting sqref="AV29">
    <cfRule type="colorScale" priority="5323">
      <colorScale>
        <cfvo type="min"/>
        <cfvo type="max"/>
        <color theme="0"/>
        <color theme="0"/>
      </colorScale>
    </cfRule>
    <cfRule type="expression" dxfId="14198" priority="5325">
      <formula>AU29&lt;0</formula>
    </cfRule>
  </conditionalFormatting>
  <conditionalFormatting sqref="AV29:AV30">
    <cfRule type="expression" dxfId="14197"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4196" priority="5361">
      <formula>AU30&lt;0</formula>
    </cfRule>
  </conditionalFormatting>
  <conditionalFormatting sqref="AV39">
    <cfRule type="colorScale" priority="5319">
      <colorScale>
        <cfvo type="min"/>
        <cfvo type="max"/>
        <color theme="0"/>
        <color theme="0"/>
      </colorScale>
    </cfRule>
    <cfRule type="expression" dxfId="14195" priority="5321">
      <formula>AU39&lt;0</formula>
    </cfRule>
  </conditionalFormatting>
  <conditionalFormatting sqref="AV39:AV66">
    <cfRule type="expression" dxfId="14194"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4193" priority="5359">
      <formula>AU40&lt;0</formula>
    </cfRule>
  </conditionalFormatting>
  <conditionalFormatting sqref="AV68">
    <cfRule type="colorScale" priority="5315">
      <colorScale>
        <cfvo type="min"/>
        <cfvo type="max"/>
        <color theme="0"/>
        <color theme="0"/>
      </colorScale>
    </cfRule>
    <cfRule type="expression" dxfId="14192" priority="5317">
      <formula>AU68&lt;0</formula>
    </cfRule>
  </conditionalFormatting>
  <conditionalFormatting sqref="AV68:AV81">
    <cfRule type="expression" dxfId="14191"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4190" priority="5377">
      <formula>AU69&lt;0</formula>
    </cfRule>
  </conditionalFormatting>
  <conditionalFormatting sqref="AV83">
    <cfRule type="colorScale" priority="5298">
      <colorScale>
        <cfvo type="min"/>
        <cfvo type="max"/>
        <color theme="0"/>
        <color theme="0"/>
      </colorScale>
    </cfRule>
    <cfRule type="expression" dxfId="14189" priority="5300">
      <formula>AU83&lt;0</formula>
    </cfRule>
  </conditionalFormatting>
  <conditionalFormatting sqref="AV83:AV91">
    <cfRule type="expression" dxfId="14188"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4187" priority="5357">
      <formula>AU84&lt;0</formula>
    </cfRule>
  </conditionalFormatting>
  <conditionalFormatting sqref="AV93">
    <cfRule type="colorScale" priority="5311">
      <colorScale>
        <cfvo type="min"/>
        <cfvo type="max"/>
        <color theme="0"/>
        <color theme="0"/>
      </colorScale>
    </cfRule>
    <cfRule type="expression" dxfId="14186" priority="5313">
      <formula>AU93&lt;0</formula>
    </cfRule>
  </conditionalFormatting>
  <conditionalFormatting sqref="AV93:AV102">
    <cfRule type="expression" dxfId="14185"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4184" priority="5355">
      <formula>AU94&lt;0</formula>
    </cfRule>
  </conditionalFormatting>
  <conditionalFormatting sqref="AV104">
    <cfRule type="colorScale" priority="5307">
      <colorScale>
        <cfvo type="min"/>
        <cfvo type="max"/>
        <color theme="0"/>
        <color theme="0"/>
      </colorScale>
    </cfRule>
    <cfRule type="expression" dxfId="14183" priority="5309">
      <formula>AU104&lt;0</formula>
    </cfRule>
  </conditionalFormatting>
  <conditionalFormatting sqref="AV104:AV106">
    <cfRule type="expression" dxfId="14182"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4181" priority="5353">
      <formula>AU105&lt;0</formula>
    </cfRule>
  </conditionalFormatting>
  <conditionalFormatting sqref="AV110">
    <cfRule type="colorScale" priority="5350">
      <colorScale>
        <cfvo type="min"/>
        <cfvo type="max"/>
        <color theme="0"/>
        <color theme="0"/>
      </colorScale>
    </cfRule>
    <cfRule type="expression" dxfId="14180"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4179"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4178" priority="5349">
      <formula>AU117&lt;0</formula>
    </cfRule>
  </conditionalFormatting>
  <conditionalFormatting sqref="AV125">
    <cfRule type="colorScale" priority="5303">
      <colorScale>
        <cfvo type="min"/>
        <cfvo type="max"/>
        <color theme="0"/>
        <color theme="0"/>
      </colorScale>
    </cfRule>
    <cfRule type="expression" dxfId="14177" priority="5305">
      <formula>AU125&lt;0</formula>
    </cfRule>
  </conditionalFormatting>
  <conditionalFormatting sqref="AV125:AV134">
    <cfRule type="expression" dxfId="14176"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4175" priority="5345">
      <formula>AU126&lt;0</formula>
    </cfRule>
  </conditionalFormatting>
  <conditionalFormatting sqref="BB110:BB111">
    <cfRule type="expression" dxfId="14174" priority="5201">
      <formula>IF(BB110="Validar","Rojo","Verde")</formula>
    </cfRule>
  </conditionalFormatting>
  <conditionalFormatting sqref="BB117:BB123">
    <cfRule type="expression" dxfId="14173" priority="5257">
      <formula>IF(BB117="Validar","Rojo","Verde")</formula>
    </cfRule>
  </conditionalFormatting>
  <conditionalFormatting sqref="BB6:BB16">
    <cfRule type="expression" dxfId="14172"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4171" priority="5286">
      <formula>BA6&lt;0</formula>
    </cfRule>
  </conditionalFormatting>
  <conditionalFormatting sqref="BB10">
    <cfRule type="colorScale" priority="5253">
      <colorScale>
        <cfvo type="min"/>
        <cfvo type="max"/>
        <color theme="0"/>
        <color theme="0"/>
      </colorScale>
    </cfRule>
    <cfRule type="expression" dxfId="14170" priority="5254">
      <formula>BA10&lt;0</formula>
    </cfRule>
  </conditionalFormatting>
  <conditionalFormatting sqref="BB11:BB14">
    <cfRule type="colorScale" priority="5283">
      <colorScale>
        <cfvo type="min"/>
        <cfvo type="max"/>
        <color theme="0"/>
        <color theme="0"/>
      </colorScale>
    </cfRule>
    <cfRule type="expression" dxfId="14169" priority="5284">
      <formula>BA11&lt;0</formula>
    </cfRule>
  </conditionalFormatting>
  <conditionalFormatting sqref="BB15">
    <cfRule type="colorScale" priority="5250">
      <colorScale>
        <cfvo type="min"/>
        <cfvo type="max"/>
        <color theme="0"/>
        <color theme="0"/>
      </colorScale>
    </cfRule>
    <cfRule type="expression" dxfId="14168" priority="5252">
      <formula>BA15&lt;0</formula>
    </cfRule>
  </conditionalFormatting>
  <conditionalFormatting sqref="BB16">
    <cfRule type="colorScale" priority="5281">
      <colorScale>
        <cfvo type="min"/>
        <cfvo type="max"/>
        <color theme="0"/>
        <color theme="0"/>
      </colorScale>
    </cfRule>
    <cfRule type="expression" dxfId="14167" priority="5282">
      <formula>BA16&lt;0</formula>
    </cfRule>
  </conditionalFormatting>
  <conditionalFormatting sqref="BB18">
    <cfRule type="colorScale" priority="5246">
      <colorScale>
        <cfvo type="min"/>
        <cfvo type="max"/>
        <color theme="0"/>
        <color theme="0"/>
      </colorScale>
    </cfRule>
    <cfRule type="expression" dxfId="14166" priority="5248">
      <formula>BA18&lt;0</formula>
    </cfRule>
  </conditionalFormatting>
  <conditionalFormatting sqref="BB18:BB19">
    <cfRule type="expression" dxfId="14165"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4164" priority="5280">
      <formula>BA19&lt;0</formula>
    </cfRule>
  </conditionalFormatting>
  <conditionalFormatting sqref="BB23">
    <cfRule type="colorScale" priority="5242">
      <colorScale>
        <cfvo type="min"/>
        <cfvo type="max"/>
        <color theme="0"/>
        <color theme="0"/>
      </colorScale>
    </cfRule>
    <cfRule type="expression" dxfId="14163" priority="5244">
      <formula>BA23&lt;0</formula>
    </cfRule>
  </conditionalFormatting>
  <conditionalFormatting sqref="BB23:BB24">
    <cfRule type="expression" dxfId="14162"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4161" priority="5276">
      <formula>BA24&lt;0</formula>
    </cfRule>
  </conditionalFormatting>
  <conditionalFormatting sqref="BB26">
    <cfRule type="colorScale" priority="5238">
      <colorScale>
        <cfvo type="min"/>
        <cfvo type="max"/>
        <color theme="0"/>
        <color theme="0"/>
      </colorScale>
    </cfRule>
    <cfRule type="expression" dxfId="14160" priority="5240">
      <formula>BA26&lt;0</formula>
    </cfRule>
  </conditionalFormatting>
  <conditionalFormatting sqref="BB26:BB27">
    <cfRule type="expression" dxfId="14159"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4158" priority="5274">
      <formula>BA27&lt;0</formula>
    </cfRule>
  </conditionalFormatting>
  <conditionalFormatting sqref="BB29">
    <cfRule type="colorScale" priority="5234">
      <colorScale>
        <cfvo type="min"/>
        <cfvo type="max"/>
        <color theme="0"/>
        <color theme="0"/>
      </colorScale>
    </cfRule>
    <cfRule type="expression" dxfId="14157" priority="5236">
      <formula>BA29&lt;0</formula>
    </cfRule>
  </conditionalFormatting>
  <conditionalFormatting sqref="BB29:BB30">
    <cfRule type="expression" dxfId="14156"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4155" priority="5272">
      <formula>BA30&lt;0</formula>
    </cfRule>
  </conditionalFormatting>
  <conditionalFormatting sqref="BB39">
    <cfRule type="colorScale" priority="5230">
      <colorScale>
        <cfvo type="min"/>
        <cfvo type="max"/>
        <color theme="0"/>
        <color theme="0"/>
      </colorScale>
    </cfRule>
    <cfRule type="expression" dxfId="14154" priority="5232">
      <formula>BA39&lt;0</formula>
    </cfRule>
  </conditionalFormatting>
  <conditionalFormatting sqref="BB39:BB66">
    <cfRule type="expression" dxfId="14153"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4152" priority="5270">
      <formula>BA40&lt;0</formula>
    </cfRule>
  </conditionalFormatting>
  <conditionalFormatting sqref="BB68">
    <cfRule type="colorScale" priority="5226">
      <colorScale>
        <cfvo type="min"/>
        <cfvo type="max"/>
        <color theme="0"/>
        <color theme="0"/>
      </colorScale>
    </cfRule>
    <cfRule type="expression" dxfId="14151" priority="5228">
      <formula>BA68&lt;0</formula>
    </cfRule>
  </conditionalFormatting>
  <conditionalFormatting sqref="BB68:BB81">
    <cfRule type="expression" dxfId="14150"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4149" priority="5288">
      <formula>BA69&lt;0</formula>
    </cfRule>
  </conditionalFormatting>
  <conditionalFormatting sqref="BB83">
    <cfRule type="colorScale" priority="5209">
      <colorScale>
        <cfvo type="min"/>
        <cfvo type="max"/>
        <color theme="0"/>
        <color theme="0"/>
      </colorScale>
    </cfRule>
    <cfRule type="expression" dxfId="14148" priority="5211">
      <formula>BA83&lt;0</formula>
    </cfRule>
  </conditionalFormatting>
  <conditionalFormatting sqref="BB83:BB91">
    <cfRule type="expression" dxfId="14147"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4146" priority="5268">
      <formula>BA84&lt;0</formula>
    </cfRule>
  </conditionalFormatting>
  <conditionalFormatting sqref="BB93">
    <cfRule type="colorScale" priority="5222">
      <colorScale>
        <cfvo type="min"/>
        <cfvo type="max"/>
        <color theme="0"/>
        <color theme="0"/>
      </colorScale>
    </cfRule>
    <cfRule type="expression" dxfId="14145" priority="5224">
      <formula>BA93&lt;0</formula>
    </cfRule>
  </conditionalFormatting>
  <conditionalFormatting sqref="BB93:BB102">
    <cfRule type="expression" dxfId="14144"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4143" priority="5266">
      <formula>BA94&lt;0</formula>
    </cfRule>
  </conditionalFormatting>
  <conditionalFormatting sqref="BB104">
    <cfRule type="colorScale" priority="5218">
      <colorScale>
        <cfvo type="min"/>
        <cfvo type="max"/>
        <color theme="0"/>
        <color theme="0"/>
      </colorScale>
    </cfRule>
    <cfRule type="expression" dxfId="14142" priority="5220">
      <formula>BA104&lt;0</formula>
    </cfRule>
  </conditionalFormatting>
  <conditionalFormatting sqref="BB104:BB106">
    <cfRule type="expression" dxfId="14141"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4140" priority="5264">
      <formula>BA105&lt;0</formula>
    </cfRule>
  </conditionalFormatting>
  <conditionalFormatting sqref="BB110">
    <cfRule type="colorScale" priority="5261">
      <colorScale>
        <cfvo type="min"/>
        <cfvo type="max"/>
        <color theme="0"/>
        <color theme="0"/>
      </colorScale>
    </cfRule>
    <cfRule type="expression" dxfId="14139"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4138"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4137" priority="5260">
      <formula>BA117&lt;0</formula>
    </cfRule>
  </conditionalFormatting>
  <conditionalFormatting sqref="BB125">
    <cfRule type="colorScale" priority="5214">
      <colorScale>
        <cfvo type="min"/>
        <cfvo type="max"/>
        <color theme="0"/>
        <color theme="0"/>
      </colorScale>
    </cfRule>
    <cfRule type="expression" dxfId="14136" priority="5216">
      <formula>BA125&lt;0</formula>
    </cfRule>
  </conditionalFormatting>
  <conditionalFormatting sqref="BB125:BB134">
    <cfRule type="expression" dxfId="14135"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4134" priority="5256">
      <formula>BA126&lt;0</formula>
    </cfRule>
  </conditionalFormatting>
  <conditionalFormatting sqref="BF110:BF111">
    <cfRule type="expression" dxfId="14133" priority="5112">
      <formula>IF(BF110="Validar","Rojo","Verde")</formula>
    </cfRule>
  </conditionalFormatting>
  <conditionalFormatting sqref="BF117:BF123">
    <cfRule type="expression" dxfId="14132" priority="5168">
      <formula>IF(BF117="Validar","Rojo","Verde")</formula>
    </cfRule>
  </conditionalFormatting>
  <conditionalFormatting sqref="BF117:BF123">
    <cfRule type="expression" priority="5170">
      <formula>#REF!</formula>
    </cfRule>
  </conditionalFormatting>
  <conditionalFormatting sqref="BF6:BF16">
    <cfRule type="expression" dxfId="14131"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4130" priority="5197">
      <formula>BE6&lt;0</formula>
    </cfRule>
  </conditionalFormatting>
  <conditionalFormatting sqref="BF10">
    <cfRule type="colorScale" priority="5164">
      <colorScale>
        <cfvo type="min"/>
        <cfvo type="max"/>
        <color theme="0"/>
        <color theme="0"/>
      </colorScale>
    </cfRule>
    <cfRule type="expression" dxfId="14129" priority="5165">
      <formula>BE10&lt;0</formula>
    </cfRule>
  </conditionalFormatting>
  <conditionalFormatting sqref="BF11:BF14">
    <cfRule type="colorScale" priority="5194">
      <colorScale>
        <cfvo type="min"/>
        <cfvo type="max"/>
        <color theme="0"/>
        <color theme="0"/>
      </colorScale>
    </cfRule>
    <cfRule type="expression" dxfId="14128" priority="5195">
      <formula>BE11&lt;0</formula>
    </cfRule>
  </conditionalFormatting>
  <conditionalFormatting sqref="BF15">
    <cfRule type="colorScale" priority="5161">
      <colorScale>
        <cfvo type="min"/>
        <cfvo type="max"/>
        <color theme="0"/>
        <color theme="0"/>
      </colorScale>
    </cfRule>
    <cfRule type="expression" dxfId="14127" priority="5163">
      <formula>BE15&lt;0</formula>
    </cfRule>
  </conditionalFormatting>
  <conditionalFormatting sqref="BF16">
    <cfRule type="colorScale" priority="5192">
      <colorScale>
        <cfvo type="min"/>
        <cfvo type="max"/>
        <color theme="0"/>
        <color theme="0"/>
      </colorScale>
    </cfRule>
    <cfRule type="expression" dxfId="14126" priority="5193">
      <formula>BE16&lt;0</formula>
    </cfRule>
  </conditionalFormatting>
  <conditionalFormatting sqref="BF18">
    <cfRule type="colorScale" priority="5157">
      <colorScale>
        <cfvo type="min"/>
        <cfvo type="max"/>
        <color theme="0"/>
        <color theme="0"/>
      </colorScale>
    </cfRule>
    <cfRule type="expression" dxfId="14125" priority="5159">
      <formula>BE18&lt;0</formula>
    </cfRule>
  </conditionalFormatting>
  <conditionalFormatting sqref="BF18:BF19">
    <cfRule type="expression" dxfId="14124"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4123" priority="5191">
      <formula>BE19&lt;0</formula>
    </cfRule>
  </conditionalFormatting>
  <conditionalFormatting sqref="BF23">
    <cfRule type="colorScale" priority="5153">
      <colorScale>
        <cfvo type="min"/>
        <cfvo type="max"/>
        <color theme="0"/>
        <color theme="0"/>
      </colorScale>
    </cfRule>
    <cfRule type="expression" dxfId="14122" priority="5155">
      <formula>BE23&lt;0</formula>
    </cfRule>
  </conditionalFormatting>
  <conditionalFormatting sqref="BF23:BF24">
    <cfRule type="expression" dxfId="14121"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4120" priority="5187">
      <formula>BE24&lt;0</formula>
    </cfRule>
  </conditionalFormatting>
  <conditionalFormatting sqref="BF26">
    <cfRule type="colorScale" priority="5149">
      <colorScale>
        <cfvo type="min"/>
        <cfvo type="max"/>
        <color theme="0"/>
        <color theme="0"/>
      </colorScale>
    </cfRule>
    <cfRule type="expression" dxfId="14119" priority="5151">
      <formula>BE26&lt;0</formula>
    </cfRule>
  </conditionalFormatting>
  <conditionalFormatting sqref="BF26:BF27">
    <cfRule type="expression" dxfId="14118"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4117" priority="5185">
      <formula>BE27&lt;0</formula>
    </cfRule>
  </conditionalFormatting>
  <conditionalFormatting sqref="BF29">
    <cfRule type="colorScale" priority="5145">
      <colorScale>
        <cfvo type="min"/>
        <cfvo type="max"/>
        <color theme="0"/>
        <color theme="0"/>
      </colorScale>
    </cfRule>
    <cfRule type="expression" dxfId="14116" priority="5147">
      <formula>BE29&lt;0</formula>
    </cfRule>
  </conditionalFormatting>
  <conditionalFormatting sqref="BF29:BF30">
    <cfRule type="expression" dxfId="14115"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4114" priority="5183">
      <formula>BE30&lt;0</formula>
    </cfRule>
  </conditionalFormatting>
  <conditionalFormatting sqref="BF39">
    <cfRule type="colorScale" priority="5141">
      <colorScale>
        <cfvo type="min"/>
        <cfvo type="max"/>
        <color theme="0"/>
        <color theme="0"/>
      </colorScale>
    </cfRule>
    <cfRule type="expression" dxfId="14113" priority="5143">
      <formula>BE39&lt;0</formula>
    </cfRule>
  </conditionalFormatting>
  <conditionalFormatting sqref="BF39:BF66">
    <cfRule type="expression" dxfId="14112"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4111" priority="5181">
      <formula>BE40&lt;0</formula>
    </cfRule>
  </conditionalFormatting>
  <conditionalFormatting sqref="BF68">
    <cfRule type="colorScale" priority="5137">
      <colorScale>
        <cfvo type="min"/>
        <cfvo type="max"/>
        <color theme="0"/>
        <color theme="0"/>
      </colorScale>
    </cfRule>
    <cfRule type="expression" dxfId="14110" priority="5139">
      <formula>BE68&lt;0</formula>
    </cfRule>
  </conditionalFormatting>
  <conditionalFormatting sqref="BF68:BF81">
    <cfRule type="expression" dxfId="14109"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4108" priority="5199">
      <formula>BE69&lt;0</formula>
    </cfRule>
  </conditionalFormatting>
  <conditionalFormatting sqref="BF83">
    <cfRule type="colorScale" priority="5120">
      <colorScale>
        <cfvo type="min"/>
        <cfvo type="max"/>
        <color theme="0"/>
        <color theme="0"/>
      </colorScale>
    </cfRule>
    <cfRule type="expression" dxfId="14107" priority="5122">
      <formula>BE83&lt;0</formula>
    </cfRule>
  </conditionalFormatting>
  <conditionalFormatting sqref="BF83:BF91">
    <cfRule type="expression" dxfId="14106"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4105" priority="5179">
      <formula>BE84&lt;0</formula>
    </cfRule>
  </conditionalFormatting>
  <conditionalFormatting sqref="BF93">
    <cfRule type="colorScale" priority="5133">
      <colorScale>
        <cfvo type="min"/>
        <cfvo type="max"/>
        <color theme="0"/>
        <color theme="0"/>
      </colorScale>
    </cfRule>
    <cfRule type="expression" dxfId="14104" priority="5135">
      <formula>BE93&lt;0</formula>
    </cfRule>
  </conditionalFormatting>
  <conditionalFormatting sqref="BF93:BF102">
    <cfRule type="expression" dxfId="14103"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4102" priority="5177">
      <formula>BE94&lt;0</formula>
    </cfRule>
  </conditionalFormatting>
  <conditionalFormatting sqref="BF104">
    <cfRule type="colorScale" priority="5129">
      <colorScale>
        <cfvo type="min"/>
        <cfvo type="max"/>
        <color theme="0"/>
        <color theme="0"/>
      </colorScale>
    </cfRule>
    <cfRule type="expression" dxfId="14101" priority="5131">
      <formula>BE104&lt;0</formula>
    </cfRule>
  </conditionalFormatting>
  <conditionalFormatting sqref="BF104:BF106">
    <cfRule type="expression" dxfId="14100"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4099" priority="5175">
      <formula>BE105&lt;0</formula>
    </cfRule>
  </conditionalFormatting>
  <conditionalFormatting sqref="BF110">
    <cfRule type="colorScale" priority="5172">
      <colorScale>
        <cfvo type="min"/>
        <cfvo type="max"/>
        <color theme="0"/>
        <color theme="0"/>
      </colorScale>
    </cfRule>
    <cfRule type="expression" dxfId="14098"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4097" priority="5115">
      <formula>BE111&lt;0</formula>
    </cfRule>
  </conditionalFormatting>
  <conditionalFormatting sqref="BF117:BF123">
    <cfRule type="colorScale" priority="5169">
      <colorScale>
        <cfvo type="min"/>
        <cfvo type="max"/>
        <color theme="0"/>
        <color theme="0"/>
      </colorScale>
    </cfRule>
    <cfRule type="expression" dxfId="14096" priority="5171">
      <formula>BE117&lt;0</formula>
    </cfRule>
  </conditionalFormatting>
  <conditionalFormatting sqref="BF125">
    <cfRule type="colorScale" priority="5125">
      <colorScale>
        <cfvo type="min"/>
        <cfvo type="max"/>
        <color theme="0"/>
        <color theme="0"/>
      </colorScale>
    </cfRule>
    <cfRule type="expression" dxfId="14095" priority="5127">
      <formula>BE125&lt;0</formula>
    </cfRule>
  </conditionalFormatting>
  <conditionalFormatting sqref="BF125:BF134">
    <cfRule type="expression" dxfId="14094"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4093" priority="5167">
      <formula>BE126&lt;0</formula>
    </cfRule>
  </conditionalFormatting>
  <conditionalFormatting sqref="BM110:BM111">
    <cfRule type="expression" dxfId="14092" priority="4578">
      <formula>IF(BM110="Validar","Rojo","Verde")</formula>
    </cfRule>
  </conditionalFormatting>
  <conditionalFormatting sqref="BZ110:BZ111">
    <cfRule type="expression" dxfId="14091" priority="5023">
      <formula>IF(BZ110="Validar","Rojo","Verde")</formula>
    </cfRule>
  </conditionalFormatting>
  <conditionalFormatting sqref="BZ117:BZ123">
    <cfRule type="expression" dxfId="14090" priority="5079">
      <formula>IF(BZ117="Validar","Rojo","Verde")</formula>
    </cfRule>
  </conditionalFormatting>
  <conditionalFormatting sqref="BZ6:BZ16">
    <cfRule type="expression" dxfId="14089"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4088" priority="5108">
      <formula>BY6&lt;0</formula>
    </cfRule>
  </conditionalFormatting>
  <conditionalFormatting sqref="BZ10">
    <cfRule type="colorScale" priority="5075">
      <colorScale>
        <cfvo type="min"/>
        <cfvo type="max"/>
        <color theme="0"/>
        <color theme="0"/>
      </colorScale>
    </cfRule>
    <cfRule type="expression" dxfId="14087" priority="5076">
      <formula>BY10&lt;0</formula>
    </cfRule>
  </conditionalFormatting>
  <conditionalFormatting sqref="BZ11:BZ14">
    <cfRule type="colorScale" priority="5105">
      <colorScale>
        <cfvo type="min"/>
        <cfvo type="max"/>
        <color theme="0"/>
        <color theme="0"/>
      </colorScale>
    </cfRule>
    <cfRule type="expression" dxfId="14086" priority="5106">
      <formula>BY11&lt;0</formula>
    </cfRule>
  </conditionalFormatting>
  <conditionalFormatting sqref="BZ15">
    <cfRule type="colorScale" priority="5072">
      <colorScale>
        <cfvo type="min"/>
        <cfvo type="max"/>
        <color theme="0"/>
        <color theme="0"/>
      </colorScale>
    </cfRule>
    <cfRule type="expression" dxfId="14085" priority="5074">
      <formula>BY15&lt;0</formula>
    </cfRule>
  </conditionalFormatting>
  <conditionalFormatting sqref="BZ16">
    <cfRule type="colorScale" priority="5103">
      <colorScale>
        <cfvo type="min"/>
        <cfvo type="max"/>
        <color theme="0"/>
        <color theme="0"/>
      </colorScale>
    </cfRule>
    <cfRule type="expression" dxfId="14084" priority="5104">
      <formula>BY16&lt;0</formula>
    </cfRule>
  </conditionalFormatting>
  <conditionalFormatting sqref="BZ18">
    <cfRule type="colorScale" priority="5068">
      <colorScale>
        <cfvo type="min"/>
        <cfvo type="max"/>
        <color theme="0"/>
        <color theme="0"/>
      </colorScale>
    </cfRule>
    <cfRule type="expression" dxfId="14083" priority="5070">
      <formula>BY18&lt;0</formula>
    </cfRule>
  </conditionalFormatting>
  <conditionalFormatting sqref="BZ18:BZ19">
    <cfRule type="expression" dxfId="14082"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4081" priority="5102">
      <formula>BY19&lt;0</formula>
    </cfRule>
  </conditionalFormatting>
  <conditionalFormatting sqref="BZ23">
    <cfRule type="colorScale" priority="5064">
      <colorScale>
        <cfvo type="min"/>
        <cfvo type="max"/>
        <color theme="0"/>
        <color theme="0"/>
      </colorScale>
    </cfRule>
    <cfRule type="expression" dxfId="14080" priority="5066">
      <formula>BY23&lt;0</formula>
    </cfRule>
  </conditionalFormatting>
  <conditionalFormatting sqref="BZ23:BZ24">
    <cfRule type="expression" dxfId="14079"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4078" priority="5098">
      <formula>BY24&lt;0</formula>
    </cfRule>
  </conditionalFormatting>
  <conditionalFormatting sqref="BZ26">
    <cfRule type="colorScale" priority="5060">
      <colorScale>
        <cfvo type="min"/>
        <cfvo type="max"/>
        <color theme="0"/>
        <color theme="0"/>
      </colorScale>
    </cfRule>
    <cfRule type="expression" dxfId="14077" priority="5062">
      <formula>BY26&lt;0</formula>
    </cfRule>
  </conditionalFormatting>
  <conditionalFormatting sqref="BZ26:BZ27">
    <cfRule type="expression" dxfId="14076"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4075" priority="5096">
      <formula>BY27&lt;0</formula>
    </cfRule>
  </conditionalFormatting>
  <conditionalFormatting sqref="BZ29">
    <cfRule type="colorScale" priority="5056">
      <colorScale>
        <cfvo type="min"/>
        <cfvo type="max"/>
        <color theme="0"/>
        <color theme="0"/>
      </colorScale>
    </cfRule>
    <cfRule type="expression" dxfId="14074" priority="5058">
      <formula>BY29&lt;0</formula>
    </cfRule>
  </conditionalFormatting>
  <conditionalFormatting sqref="BZ29:BZ30">
    <cfRule type="expression" dxfId="14073"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4072" priority="5094">
      <formula>BY30&lt;0</formula>
    </cfRule>
  </conditionalFormatting>
  <conditionalFormatting sqref="BZ39">
    <cfRule type="colorScale" priority="5052">
      <colorScale>
        <cfvo type="min"/>
        <cfvo type="max"/>
        <color theme="0"/>
        <color theme="0"/>
      </colorScale>
    </cfRule>
    <cfRule type="expression" dxfId="14071" priority="5054">
      <formula>BY39&lt;0</formula>
    </cfRule>
  </conditionalFormatting>
  <conditionalFormatting sqref="BZ39:BZ66">
    <cfRule type="expression" dxfId="14070"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4069" priority="5092">
      <formula>BY40&lt;0</formula>
    </cfRule>
  </conditionalFormatting>
  <conditionalFormatting sqref="BZ68">
    <cfRule type="colorScale" priority="5048">
      <colorScale>
        <cfvo type="min"/>
        <cfvo type="max"/>
        <color theme="0"/>
        <color theme="0"/>
      </colorScale>
    </cfRule>
    <cfRule type="expression" dxfId="14068" priority="5050">
      <formula>BY68&lt;0</formula>
    </cfRule>
  </conditionalFormatting>
  <conditionalFormatting sqref="BZ68:BZ81">
    <cfRule type="expression" dxfId="14067"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4066" priority="5110">
      <formula>BY69&lt;0</formula>
    </cfRule>
  </conditionalFormatting>
  <conditionalFormatting sqref="BZ83">
    <cfRule type="colorScale" priority="5031">
      <colorScale>
        <cfvo type="min"/>
        <cfvo type="max"/>
        <color theme="0"/>
        <color theme="0"/>
      </colorScale>
    </cfRule>
    <cfRule type="expression" dxfId="14065" priority="5033">
      <formula>BY83&lt;0</formula>
    </cfRule>
  </conditionalFormatting>
  <conditionalFormatting sqref="BZ83:BZ91">
    <cfRule type="expression" dxfId="14064"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4063" priority="5090">
      <formula>BY84&lt;0</formula>
    </cfRule>
  </conditionalFormatting>
  <conditionalFormatting sqref="BZ93">
    <cfRule type="colorScale" priority="5044">
      <colorScale>
        <cfvo type="min"/>
        <cfvo type="max"/>
        <color theme="0"/>
        <color theme="0"/>
      </colorScale>
    </cfRule>
    <cfRule type="expression" dxfId="14062" priority="5046">
      <formula>BY93&lt;0</formula>
    </cfRule>
  </conditionalFormatting>
  <conditionalFormatting sqref="BZ93:BZ102">
    <cfRule type="expression" dxfId="14061"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4060" priority="5088">
      <formula>BY94&lt;0</formula>
    </cfRule>
  </conditionalFormatting>
  <conditionalFormatting sqref="BZ104">
    <cfRule type="colorScale" priority="5040">
      <colorScale>
        <cfvo type="min"/>
        <cfvo type="max"/>
        <color theme="0"/>
        <color theme="0"/>
      </colorScale>
    </cfRule>
    <cfRule type="expression" dxfId="14059" priority="5042">
      <formula>BY104&lt;0</formula>
    </cfRule>
  </conditionalFormatting>
  <conditionalFormatting sqref="BZ104:BZ106">
    <cfRule type="expression" dxfId="14058"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4057" priority="5086">
      <formula>BY105&lt;0</formula>
    </cfRule>
  </conditionalFormatting>
  <conditionalFormatting sqref="BZ110">
    <cfRule type="colorScale" priority="5083">
      <colorScale>
        <cfvo type="min"/>
        <cfvo type="max"/>
        <color theme="0"/>
        <color theme="0"/>
      </colorScale>
    </cfRule>
    <cfRule type="expression" dxfId="14056"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4055"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4054" priority="5082">
      <formula>BY117&lt;0</formula>
    </cfRule>
  </conditionalFormatting>
  <conditionalFormatting sqref="BZ125">
    <cfRule type="colorScale" priority="5036">
      <colorScale>
        <cfvo type="min"/>
        <cfvo type="max"/>
        <color theme="0"/>
        <color theme="0"/>
      </colorScale>
    </cfRule>
    <cfRule type="expression" dxfId="14053" priority="5038">
      <formula>BY125&lt;0</formula>
    </cfRule>
  </conditionalFormatting>
  <conditionalFormatting sqref="BZ125:BZ134">
    <cfRule type="expression" dxfId="14052"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4051" priority="5078">
      <formula>BY126&lt;0</formula>
    </cfRule>
  </conditionalFormatting>
  <conditionalFormatting sqref="BT117:BT123">
    <cfRule type="expression" dxfId="14050" priority="4545">
      <formula>IF(BT117="Validar","Rojo","Verde")</formula>
    </cfRule>
  </conditionalFormatting>
  <conditionalFormatting sqref="AP117:AP123">
    <cfRule type="expression" dxfId="14049" priority="4723">
      <formula>IF(AP117="Validar","Rojo","Verde")</formula>
    </cfRule>
  </conditionalFormatting>
  <conditionalFormatting sqref="AI29:AI30">
    <cfRule type="expression" dxfId="14048" priority="4788">
      <formula>IF(AI29="Validar","Rojo","Verde")</formula>
    </cfRule>
    <cfRule type="expression" priority="4790">
      <formula>#REF!</formula>
    </cfRule>
  </conditionalFormatting>
  <conditionalFormatting sqref="CX110:CX111">
    <cfRule type="expression" dxfId="14047" priority="4934">
      <formula>IF(CX110="Validar","Rojo","Verde")</formula>
    </cfRule>
  </conditionalFormatting>
  <conditionalFormatting sqref="CX117:CX123">
    <cfRule type="expression" dxfId="14046" priority="4990">
      <formula>IF(CX117="Validar","Rojo","Verde")</formula>
    </cfRule>
  </conditionalFormatting>
  <conditionalFormatting sqref="CX6:CX16">
    <cfRule type="expression" dxfId="14045"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4044" priority="5019">
      <formula>CW6&lt;0</formula>
    </cfRule>
  </conditionalFormatting>
  <conditionalFormatting sqref="CX10">
    <cfRule type="colorScale" priority="4986">
      <colorScale>
        <cfvo type="min"/>
        <cfvo type="max"/>
        <color theme="0"/>
        <color theme="0"/>
      </colorScale>
    </cfRule>
    <cfRule type="expression" dxfId="14043" priority="4987">
      <formula>CW10&lt;0</formula>
    </cfRule>
  </conditionalFormatting>
  <conditionalFormatting sqref="CX11:CX14">
    <cfRule type="colorScale" priority="5016">
      <colorScale>
        <cfvo type="min"/>
        <cfvo type="max"/>
        <color theme="0"/>
        <color theme="0"/>
      </colorScale>
    </cfRule>
    <cfRule type="expression" dxfId="14042" priority="5017">
      <formula>CW11&lt;0</formula>
    </cfRule>
  </conditionalFormatting>
  <conditionalFormatting sqref="CX15">
    <cfRule type="colorScale" priority="4983">
      <colorScale>
        <cfvo type="min"/>
        <cfvo type="max"/>
        <color theme="0"/>
        <color theme="0"/>
      </colorScale>
    </cfRule>
    <cfRule type="expression" dxfId="14041" priority="4985">
      <formula>CW15&lt;0</formula>
    </cfRule>
  </conditionalFormatting>
  <conditionalFormatting sqref="CX16">
    <cfRule type="colorScale" priority="5014">
      <colorScale>
        <cfvo type="min"/>
        <cfvo type="max"/>
        <color theme="0"/>
        <color theme="0"/>
      </colorScale>
    </cfRule>
    <cfRule type="expression" dxfId="14040" priority="5015">
      <formula>CW16&lt;0</formula>
    </cfRule>
  </conditionalFormatting>
  <conditionalFormatting sqref="CX18">
    <cfRule type="colorScale" priority="4979">
      <colorScale>
        <cfvo type="min"/>
        <cfvo type="max"/>
        <color theme="0"/>
        <color theme="0"/>
      </colorScale>
    </cfRule>
    <cfRule type="expression" dxfId="14039" priority="4981">
      <formula>CW18&lt;0</formula>
    </cfRule>
  </conditionalFormatting>
  <conditionalFormatting sqref="CX18:CX19">
    <cfRule type="expression" dxfId="14038"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4037" priority="5013">
      <formula>CW19&lt;0</formula>
    </cfRule>
  </conditionalFormatting>
  <conditionalFormatting sqref="CX23">
    <cfRule type="colorScale" priority="4975">
      <colorScale>
        <cfvo type="min"/>
        <cfvo type="max"/>
        <color theme="0"/>
        <color theme="0"/>
      </colorScale>
    </cfRule>
    <cfRule type="expression" dxfId="14036" priority="4977">
      <formula>CW23&lt;0</formula>
    </cfRule>
  </conditionalFormatting>
  <conditionalFormatting sqref="CX23:CX24">
    <cfRule type="expression" dxfId="14035"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4034" priority="5009">
      <formula>CW24&lt;0</formula>
    </cfRule>
  </conditionalFormatting>
  <conditionalFormatting sqref="CX26">
    <cfRule type="colorScale" priority="4971">
      <colorScale>
        <cfvo type="min"/>
        <cfvo type="max"/>
        <color theme="0"/>
        <color theme="0"/>
      </colorScale>
    </cfRule>
    <cfRule type="expression" dxfId="14033" priority="4973">
      <formula>CW26&lt;0</formula>
    </cfRule>
  </conditionalFormatting>
  <conditionalFormatting sqref="CX26:CX27">
    <cfRule type="expression" dxfId="14032"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4031" priority="5007">
      <formula>CW27&lt;0</formula>
    </cfRule>
  </conditionalFormatting>
  <conditionalFormatting sqref="CX29">
    <cfRule type="colorScale" priority="4967">
      <colorScale>
        <cfvo type="min"/>
        <cfvo type="max"/>
        <color theme="0"/>
        <color theme="0"/>
      </colorScale>
    </cfRule>
    <cfRule type="expression" dxfId="14030" priority="4969">
      <formula>CW29&lt;0</formula>
    </cfRule>
  </conditionalFormatting>
  <conditionalFormatting sqref="CX29:CX30">
    <cfRule type="expression" dxfId="14029"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4028" priority="5005">
      <formula>CW30&lt;0</formula>
    </cfRule>
  </conditionalFormatting>
  <conditionalFormatting sqref="CX39">
    <cfRule type="colorScale" priority="4963">
      <colorScale>
        <cfvo type="min"/>
        <cfvo type="max"/>
        <color theme="0"/>
        <color theme="0"/>
      </colorScale>
    </cfRule>
    <cfRule type="expression" dxfId="14027" priority="4965">
      <formula>CW39&lt;0</formula>
    </cfRule>
  </conditionalFormatting>
  <conditionalFormatting sqref="CX39:CX66">
    <cfRule type="expression" dxfId="14026"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4025" priority="5003">
      <formula>CW40&lt;0</formula>
    </cfRule>
  </conditionalFormatting>
  <conditionalFormatting sqref="CX68">
    <cfRule type="colorScale" priority="4959">
      <colorScale>
        <cfvo type="min"/>
        <cfvo type="max"/>
        <color theme="0"/>
        <color theme="0"/>
      </colorScale>
    </cfRule>
    <cfRule type="expression" dxfId="14024" priority="4961">
      <formula>CW68&lt;0</formula>
    </cfRule>
  </conditionalFormatting>
  <conditionalFormatting sqref="CX68:CX81">
    <cfRule type="expression" dxfId="14023"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4022" priority="5021">
      <formula>CW69&lt;0</formula>
    </cfRule>
  </conditionalFormatting>
  <conditionalFormatting sqref="CX83">
    <cfRule type="colorScale" priority="4942">
      <colorScale>
        <cfvo type="min"/>
        <cfvo type="max"/>
        <color theme="0"/>
        <color theme="0"/>
      </colorScale>
    </cfRule>
    <cfRule type="expression" dxfId="14021" priority="4944">
      <formula>CW83&lt;0</formula>
    </cfRule>
  </conditionalFormatting>
  <conditionalFormatting sqref="CX83:CX91">
    <cfRule type="expression" dxfId="14020"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4019" priority="5001">
      <formula>CW84&lt;0</formula>
    </cfRule>
  </conditionalFormatting>
  <conditionalFormatting sqref="CX93">
    <cfRule type="colorScale" priority="4955">
      <colorScale>
        <cfvo type="min"/>
        <cfvo type="max"/>
        <color theme="0"/>
        <color theme="0"/>
      </colorScale>
    </cfRule>
    <cfRule type="expression" dxfId="14018" priority="4957">
      <formula>CW93&lt;0</formula>
    </cfRule>
  </conditionalFormatting>
  <conditionalFormatting sqref="CX93:CX102">
    <cfRule type="expression" dxfId="14017"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4016" priority="4999">
      <formula>CW94&lt;0</formula>
    </cfRule>
  </conditionalFormatting>
  <conditionalFormatting sqref="CX104">
    <cfRule type="colorScale" priority="4951">
      <colorScale>
        <cfvo type="min"/>
        <cfvo type="max"/>
        <color theme="0"/>
        <color theme="0"/>
      </colorScale>
    </cfRule>
    <cfRule type="expression" dxfId="14015" priority="4953">
      <formula>CW104&lt;0</formula>
    </cfRule>
  </conditionalFormatting>
  <conditionalFormatting sqref="CX104:CX106">
    <cfRule type="expression" dxfId="14014"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4013" priority="4997">
      <formula>CW105&lt;0</formula>
    </cfRule>
  </conditionalFormatting>
  <conditionalFormatting sqref="CX110">
    <cfRule type="colorScale" priority="4994">
      <colorScale>
        <cfvo type="min"/>
        <cfvo type="max"/>
        <color theme="0"/>
        <color theme="0"/>
      </colorScale>
    </cfRule>
    <cfRule type="expression" dxfId="14012"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4011"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4010" priority="4993">
      <formula>CW117&lt;0</formula>
    </cfRule>
  </conditionalFormatting>
  <conditionalFormatting sqref="CX125">
    <cfRule type="colorScale" priority="4947">
      <colorScale>
        <cfvo type="min"/>
        <cfvo type="max"/>
        <color theme="0"/>
        <color theme="0"/>
      </colorScale>
    </cfRule>
    <cfRule type="expression" dxfId="14009" priority="4949">
      <formula>CW125&lt;0</formula>
    </cfRule>
  </conditionalFormatting>
  <conditionalFormatting sqref="CX125:CX134">
    <cfRule type="expression" dxfId="14008"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4007" priority="4989">
      <formula>CW126&lt;0</formula>
    </cfRule>
  </conditionalFormatting>
  <conditionalFormatting sqref="CD110:CD111">
    <cfRule type="expression" dxfId="14006" priority="4845">
      <formula>IF(CD110="Validar","Rojo","Verde")</formula>
    </cfRule>
  </conditionalFormatting>
  <conditionalFormatting sqref="CD117:CD123">
    <cfRule type="expression" dxfId="14005" priority="4901">
      <formula>IF(CD117="Validar","Rojo","Verde")</formula>
    </cfRule>
  </conditionalFormatting>
  <conditionalFormatting sqref="CD117:CD123">
    <cfRule type="expression" priority="4903">
      <formula>#REF!</formula>
    </cfRule>
  </conditionalFormatting>
  <conditionalFormatting sqref="CD6:CD16">
    <cfRule type="expression" dxfId="14004"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4003" priority="4930">
      <formula>CC6&lt;0</formula>
    </cfRule>
  </conditionalFormatting>
  <conditionalFormatting sqref="CD10">
    <cfRule type="colorScale" priority="4897">
      <colorScale>
        <cfvo type="min"/>
        <cfvo type="max"/>
        <color theme="0"/>
        <color theme="0"/>
      </colorScale>
    </cfRule>
    <cfRule type="expression" dxfId="14002" priority="4898">
      <formula>CC10&lt;0</formula>
    </cfRule>
  </conditionalFormatting>
  <conditionalFormatting sqref="CD11:CD14">
    <cfRule type="colorScale" priority="4927">
      <colorScale>
        <cfvo type="min"/>
        <cfvo type="max"/>
        <color theme="0"/>
        <color theme="0"/>
      </colorScale>
    </cfRule>
    <cfRule type="expression" dxfId="14001" priority="4928">
      <formula>CC11&lt;0</formula>
    </cfRule>
  </conditionalFormatting>
  <conditionalFormatting sqref="CD15">
    <cfRule type="colorScale" priority="4894">
      <colorScale>
        <cfvo type="min"/>
        <cfvo type="max"/>
        <color theme="0"/>
        <color theme="0"/>
      </colorScale>
    </cfRule>
    <cfRule type="expression" dxfId="14000" priority="4896">
      <formula>CC15&lt;0</formula>
    </cfRule>
  </conditionalFormatting>
  <conditionalFormatting sqref="CD16">
    <cfRule type="colorScale" priority="4925">
      <colorScale>
        <cfvo type="min"/>
        <cfvo type="max"/>
        <color theme="0"/>
        <color theme="0"/>
      </colorScale>
    </cfRule>
    <cfRule type="expression" dxfId="13999" priority="4926">
      <formula>CC16&lt;0</formula>
    </cfRule>
  </conditionalFormatting>
  <conditionalFormatting sqref="CD18">
    <cfRule type="colorScale" priority="4890">
      <colorScale>
        <cfvo type="min"/>
        <cfvo type="max"/>
        <color theme="0"/>
        <color theme="0"/>
      </colorScale>
    </cfRule>
    <cfRule type="expression" dxfId="13998" priority="4892">
      <formula>CC18&lt;0</formula>
    </cfRule>
  </conditionalFormatting>
  <conditionalFormatting sqref="CD18:CD19">
    <cfRule type="expression" dxfId="13997"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3996" priority="4924">
      <formula>CC19&lt;0</formula>
    </cfRule>
  </conditionalFormatting>
  <conditionalFormatting sqref="CD23">
    <cfRule type="colorScale" priority="4886">
      <colorScale>
        <cfvo type="min"/>
        <cfvo type="max"/>
        <color theme="0"/>
        <color theme="0"/>
      </colorScale>
    </cfRule>
    <cfRule type="expression" dxfId="13995" priority="4888">
      <formula>CC23&lt;0</formula>
    </cfRule>
  </conditionalFormatting>
  <conditionalFormatting sqref="CD23:CD24">
    <cfRule type="expression" dxfId="13994"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3993" priority="4920">
      <formula>CC24&lt;0</formula>
    </cfRule>
  </conditionalFormatting>
  <conditionalFormatting sqref="CD26">
    <cfRule type="colorScale" priority="4882">
      <colorScale>
        <cfvo type="min"/>
        <cfvo type="max"/>
        <color theme="0"/>
        <color theme="0"/>
      </colorScale>
    </cfRule>
    <cfRule type="expression" dxfId="13992" priority="4884">
      <formula>CC26&lt;0</formula>
    </cfRule>
  </conditionalFormatting>
  <conditionalFormatting sqref="CD26:CD27">
    <cfRule type="expression" dxfId="13991"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3990" priority="4918">
      <formula>CC27&lt;0</formula>
    </cfRule>
  </conditionalFormatting>
  <conditionalFormatting sqref="CD29">
    <cfRule type="colorScale" priority="4878">
      <colorScale>
        <cfvo type="min"/>
        <cfvo type="max"/>
        <color theme="0"/>
        <color theme="0"/>
      </colorScale>
    </cfRule>
    <cfRule type="expression" dxfId="13989" priority="4880">
      <formula>CC29&lt;0</formula>
    </cfRule>
  </conditionalFormatting>
  <conditionalFormatting sqref="CD29:CD30">
    <cfRule type="expression" dxfId="13988"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3987" priority="4916">
      <formula>CC30&lt;0</formula>
    </cfRule>
  </conditionalFormatting>
  <conditionalFormatting sqref="CD39">
    <cfRule type="colorScale" priority="4874">
      <colorScale>
        <cfvo type="min"/>
        <cfvo type="max"/>
        <color theme="0"/>
        <color theme="0"/>
      </colorScale>
    </cfRule>
    <cfRule type="expression" dxfId="13986" priority="4876">
      <formula>CC39&lt;0</formula>
    </cfRule>
  </conditionalFormatting>
  <conditionalFormatting sqref="CD39:CD66">
    <cfRule type="expression" dxfId="13985"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3984" priority="4914">
      <formula>CC40&lt;0</formula>
    </cfRule>
  </conditionalFormatting>
  <conditionalFormatting sqref="CD68">
    <cfRule type="colorScale" priority="4870">
      <colorScale>
        <cfvo type="min"/>
        <cfvo type="max"/>
        <color theme="0"/>
        <color theme="0"/>
      </colorScale>
    </cfRule>
    <cfRule type="expression" dxfId="13983" priority="4872">
      <formula>CC68&lt;0</formula>
    </cfRule>
  </conditionalFormatting>
  <conditionalFormatting sqref="CD68:CD81">
    <cfRule type="expression" dxfId="13982"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3981" priority="4932">
      <formula>CC69&lt;0</formula>
    </cfRule>
  </conditionalFormatting>
  <conditionalFormatting sqref="CD83">
    <cfRule type="colorScale" priority="4853">
      <colorScale>
        <cfvo type="min"/>
        <cfvo type="max"/>
        <color theme="0"/>
        <color theme="0"/>
      </colorScale>
    </cfRule>
    <cfRule type="expression" dxfId="13980" priority="4855">
      <formula>CC83&lt;0</formula>
    </cfRule>
  </conditionalFormatting>
  <conditionalFormatting sqref="CD83:CD91">
    <cfRule type="expression" dxfId="13979"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3978" priority="4912">
      <formula>CC84&lt;0</formula>
    </cfRule>
  </conditionalFormatting>
  <conditionalFormatting sqref="CD93">
    <cfRule type="colorScale" priority="4866">
      <colorScale>
        <cfvo type="min"/>
        <cfvo type="max"/>
        <color theme="0"/>
        <color theme="0"/>
      </colorScale>
    </cfRule>
    <cfRule type="expression" dxfId="13977" priority="4868">
      <formula>CC93&lt;0</formula>
    </cfRule>
  </conditionalFormatting>
  <conditionalFormatting sqref="CD93:CD102">
    <cfRule type="expression" dxfId="13976"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3975" priority="4910">
      <formula>CC94&lt;0</formula>
    </cfRule>
  </conditionalFormatting>
  <conditionalFormatting sqref="CD104">
    <cfRule type="colorScale" priority="4862">
      <colorScale>
        <cfvo type="min"/>
        <cfvo type="max"/>
        <color theme="0"/>
        <color theme="0"/>
      </colorScale>
    </cfRule>
    <cfRule type="expression" dxfId="13974" priority="4864">
      <formula>CC104&lt;0</formula>
    </cfRule>
  </conditionalFormatting>
  <conditionalFormatting sqref="CD104:CD106">
    <cfRule type="expression" dxfId="13973"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3972" priority="4908">
      <formula>CC105&lt;0</formula>
    </cfRule>
  </conditionalFormatting>
  <conditionalFormatting sqref="CD110">
    <cfRule type="colorScale" priority="4905">
      <colorScale>
        <cfvo type="min"/>
        <cfvo type="max"/>
        <color theme="0"/>
        <color theme="0"/>
      </colorScale>
    </cfRule>
    <cfRule type="expression" dxfId="13971"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3970" priority="4848">
      <formula>CC111&lt;0</formula>
    </cfRule>
  </conditionalFormatting>
  <conditionalFormatting sqref="CD117:CD123">
    <cfRule type="colorScale" priority="4902">
      <colorScale>
        <cfvo type="min"/>
        <cfvo type="max"/>
        <color theme="0"/>
        <color theme="0"/>
      </colorScale>
    </cfRule>
    <cfRule type="expression" dxfId="13969" priority="4904">
      <formula>CC117&lt;0</formula>
    </cfRule>
  </conditionalFormatting>
  <conditionalFormatting sqref="CD125">
    <cfRule type="colorScale" priority="4858">
      <colorScale>
        <cfvo type="min"/>
        <cfvo type="max"/>
        <color theme="0"/>
        <color theme="0"/>
      </colorScale>
    </cfRule>
    <cfRule type="expression" dxfId="13968" priority="4860">
      <formula>CC125&lt;0</formula>
    </cfRule>
  </conditionalFormatting>
  <conditionalFormatting sqref="CD125:CD134">
    <cfRule type="expression" dxfId="13967"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3966" priority="4900">
      <formula>CC126&lt;0</formula>
    </cfRule>
  </conditionalFormatting>
  <conditionalFormatting sqref="J94:J103">
    <cfRule type="expression" dxfId="13965" priority="4030">
      <formula>IF(J94="Validar","Rojo","Verde")</formula>
    </cfRule>
  </conditionalFormatting>
  <conditionalFormatting sqref="AI110:AI111">
    <cfRule type="expression" dxfId="13964" priority="4756">
      <formula>IF(AI110="Validar","Rojo","Verde")</formula>
    </cfRule>
  </conditionalFormatting>
  <conditionalFormatting sqref="AI117:AI123">
    <cfRule type="expression" dxfId="13963" priority="4812">
      <formula>IF(AI117="Validar","Rojo","Verde")</formula>
    </cfRule>
  </conditionalFormatting>
  <conditionalFormatting sqref="AI117:AI123">
    <cfRule type="expression" priority="4814">
      <formula>#REF!</formula>
    </cfRule>
  </conditionalFormatting>
  <conditionalFormatting sqref="AI6:AI16">
    <cfRule type="expression" dxfId="13962"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3961" priority="4841">
      <formula>AH6&lt;0</formula>
    </cfRule>
  </conditionalFormatting>
  <conditionalFormatting sqref="AI10">
    <cfRule type="colorScale" priority="4808">
      <colorScale>
        <cfvo type="min"/>
        <cfvo type="max"/>
        <color theme="0"/>
        <color theme="0"/>
      </colorScale>
    </cfRule>
    <cfRule type="expression" dxfId="13960" priority="4809">
      <formula>AH10&lt;0</formula>
    </cfRule>
  </conditionalFormatting>
  <conditionalFormatting sqref="AI11:AI14">
    <cfRule type="colorScale" priority="4838">
      <colorScale>
        <cfvo type="min"/>
        <cfvo type="max"/>
        <color theme="0"/>
        <color theme="0"/>
      </colorScale>
    </cfRule>
    <cfRule type="expression" dxfId="13959" priority="4839">
      <formula>AH11&lt;0</formula>
    </cfRule>
  </conditionalFormatting>
  <conditionalFormatting sqref="AI15">
    <cfRule type="colorScale" priority="4805">
      <colorScale>
        <cfvo type="min"/>
        <cfvo type="max"/>
        <color theme="0"/>
        <color theme="0"/>
      </colorScale>
    </cfRule>
    <cfRule type="expression" dxfId="13958" priority="4807">
      <formula>AH15&lt;0</formula>
    </cfRule>
  </conditionalFormatting>
  <conditionalFormatting sqref="AI16">
    <cfRule type="colorScale" priority="4836">
      <colorScale>
        <cfvo type="min"/>
        <cfvo type="max"/>
        <color theme="0"/>
        <color theme="0"/>
      </colorScale>
    </cfRule>
    <cfRule type="expression" dxfId="13957" priority="4837">
      <formula>AH16&lt;0</formula>
    </cfRule>
  </conditionalFormatting>
  <conditionalFormatting sqref="AI18">
    <cfRule type="colorScale" priority="4801">
      <colorScale>
        <cfvo type="min"/>
        <cfvo type="max"/>
        <color theme="0"/>
        <color theme="0"/>
      </colorScale>
    </cfRule>
    <cfRule type="expression" dxfId="13956" priority="4803">
      <formula>AH18&lt;0</formula>
    </cfRule>
  </conditionalFormatting>
  <conditionalFormatting sqref="AI18:AI19">
    <cfRule type="expression" dxfId="13955"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3954" priority="4835">
      <formula>AH19&lt;0</formula>
    </cfRule>
  </conditionalFormatting>
  <conditionalFormatting sqref="AI23">
    <cfRule type="colorScale" priority="4797">
      <colorScale>
        <cfvo type="min"/>
        <cfvo type="max"/>
        <color theme="0"/>
        <color theme="0"/>
      </colorScale>
    </cfRule>
    <cfRule type="expression" dxfId="13953" priority="4799">
      <formula>AH23&lt;0</formula>
    </cfRule>
  </conditionalFormatting>
  <conditionalFormatting sqref="AI23:AI24">
    <cfRule type="expression" dxfId="13952"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3951" priority="4831">
      <formula>AH24&lt;0</formula>
    </cfRule>
  </conditionalFormatting>
  <conditionalFormatting sqref="AI26">
    <cfRule type="colorScale" priority="4793">
      <colorScale>
        <cfvo type="min"/>
        <cfvo type="max"/>
        <color theme="0"/>
        <color theme="0"/>
      </colorScale>
    </cfRule>
    <cfRule type="expression" dxfId="13950" priority="4795">
      <formula>AH26&lt;0</formula>
    </cfRule>
  </conditionalFormatting>
  <conditionalFormatting sqref="AI26:AI27">
    <cfRule type="expression" dxfId="13949"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3948" priority="4829">
      <formula>AH27&lt;0</formula>
    </cfRule>
  </conditionalFormatting>
  <conditionalFormatting sqref="AI29">
    <cfRule type="colorScale" priority="4789">
      <colorScale>
        <cfvo type="min"/>
        <cfvo type="max"/>
        <color theme="0"/>
        <color theme="0"/>
      </colorScale>
    </cfRule>
    <cfRule type="expression" dxfId="13947" priority="4791">
      <formula>AH29&lt;0</formula>
    </cfRule>
  </conditionalFormatting>
  <conditionalFormatting sqref="AI30">
    <cfRule type="colorScale" priority="4826">
      <colorScale>
        <cfvo type="min"/>
        <cfvo type="max"/>
        <color theme="0"/>
        <color theme="0"/>
      </colorScale>
    </cfRule>
    <cfRule type="expression" dxfId="13946" priority="4827">
      <formula>AH30&lt;0</formula>
    </cfRule>
  </conditionalFormatting>
  <conditionalFormatting sqref="AI39">
    <cfRule type="colorScale" priority="4785">
      <colorScale>
        <cfvo type="min"/>
        <cfvo type="max"/>
        <color theme="0"/>
        <color theme="0"/>
      </colorScale>
    </cfRule>
    <cfRule type="expression" dxfId="13945" priority="4787">
      <formula>AH39&lt;0</formula>
    </cfRule>
  </conditionalFormatting>
  <conditionalFormatting sqref="AI39:AI66">
    <cfRule type="expression" dxfId="13944"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3943" priority="4825">
      <formula>AH40&lt;0</formula>
    </cfRule>
  </conditionalFormatting>
  <conditionalFormatting sqref="AI68">
    <cfRule type="colorScale" priority="4781">
      <colorScale>
        <cfvo type="min"/>
        <cfvo type="max"/>
        <color theme="0"/>
        <color theme="0"/>
      </colorScale>
    </cfRule>
    <cfRule type="expression" dxfId="13942" priority="4783">
      <formula>AH68&lt;0</formula>
    </cfRule>
  </conditionalFormatting>
  <conditionalFormatting sqref="AI68:AI81">
    <cfRule type="expression" dxfId="13941"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3940" priority="4843">
      <formula>AH69&lt;0</formula>
    </cfRule>
  </conditionalFormatting>
  <conditionalFormatting sqref="AI83">
    <cfRule type="colorScale" priority="4764">
      <colorScale>
        <cfvo type="min"/>
        <cfvo type="max"/>
        <color theme="0"/>
        <color theme="0"/>
      </colorScale>
    </cfRule>
    <cfRule type="expression" dxfId="13939" priority="4766">
      <formula>AH83&lt;0</formula>
    </cfRule>
  </conditionalFormatting>
  <conditionalFormatting sqref="AI83:AI91">
    <cfRule type="expression" dxfId="13938"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3937" priority="4823">
      <formula>AH84&lt;0</formula>
    </cfRule>
  </conditionalFormatting>
  <conditionalFormatting sqref="AI93">
    <cfRule type="colorScale" priority="4777">
      <colorScale>
        <cfvo type="min"/>
        <cfvo type="max"/>
        <color theme="0"/>
        <color theme="0"/>
      </colorScale>
    </cfRule>
    <cfRule type="expression" dxfId="13936" priority="4779">
      <formula>AH93&lt;0</formula>
    </cfRule>
  </conditionalFormatting>
  <conditionalFormatting sqref="AI93:AI102">
    <cfRule type="expression" dxfId="13935"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3934" priority="4821">
      <formula>AH94&lt;0</formula>
    </cfRule>
  </conditionalFormatting>
  <conditionalFormatting sqref="AI104">
    <cfRule type="colorScale" priority="4773">
      <colorScale>
        <cfvo type="min"/>
        <cfvo type="max"/>
        <color theme="0"/>
        <color theme="0"/>
      </colorScale>
    </cfRule>
    <cfRule type="expression" dxfId="13933" priority="4775">
      <formula>AH104&lt;0</formula>
    </cfRule>
  </conditionalFormatting>
  <conditionalFormatting sqref="AI104:AI106">
    <cfRule type="expression" dxfId="13932"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3931" priority="4819">
      <formula>AH105&lt;0</formula>
    </cfRule>
  </conditionalFormatting>
  <conditionalFormatting sqref="AI110">
    <cfRule type="colorScale" priority="4816">
      <colorScale>
        <cfvo type="min"/>
        <cfvo type="max"/>
        <color theme="0"/>
        <color theme="0"/>
      </colorScale>
    </cfRule>
    <cfRule type="expression" dxfId="13930"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3929" priority="4759">
      <formula>AH111&lt;0</formula>
    </cfRule>
  </conditionalFormatting>
  <conditionalFormatting sqref="AI117:AI123">
    <cfRule type="colorScale" priority="4813">
      <colorScale>
        <cfvo type="min"/>
        <cfvo type="max"/>
        <color theme="0"/>
        <color theme="0"/>
      </colorScale>
    </cfRule>
    <cfRule type="expression" dxfId="13928" priority="4815">
      <formula>AH117&lt;0</formula>
    </cfRule>
  </conditionalFormatting>
  <conditionalFormatting sqref="AI125">
    <cfRule type="colorScale" priority="4769">
      <colorScale>
        <cfvo type="min"/>
        <cfvo type="max"/>
        <color theme="0"/>
        <color theme="0"/>
      </colorScale>
    </cfRule>
    <cfRule type="expression" dxfId="13927" priority="4771">
      <formula>AH125&lt;0</formula>
    </cfRule>
  </conditionalFormatting>
  <conditionalFormatting sqref="AI125:AI134">
    <cfRule type="expression" dxfId="13926"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3925" priority="4811">
      <formula>AH126&lt;0</formula>
    </cfRule>
  </conditionalFormatting>
  <conditionalFormatting sqref="AP110:AP111">
    <cfRule type="expression" dxfId="13924" priority="4667">
      <formula>IF(AP110="Validar","Rojo","Verde")</formula>
    </cfRule>
  </conditionalFormatting>
  <conditionalFormatting sqref="AP117:AP123">
    <cfRule type="expression" priority="4725">
      <formula>#REF!</formula>
    </cfRule>
  </conditionalFormatting>
  <conditionalFormatting sqref="AP6:AP16">
    <cfRule type="expression" dxfId="13923"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3922" priority="4752">
      <formula>AO6&lt;0</formula>
    </cfRule>
  </conditionalFormatting>
  <conditionalFormatting sqref="AP10">
    <cfRule type="colorScale" priority="4719">
      <colorScale>
        <cfvo type="min"/>
        <cfvo type="max"/>
        <color theme="0"/>
        <color theme="0"/>
      </colorScale>
    </cfRule>
    <cfRule type="expression" dxfId="13921" priority="4720">
      <formula>AO10&lt;0</formula>
    </cfRule>
  </conditionalFormatting>
  <conditionalFormatting sqref="AP11:AP14">
    <cfRule type="colorScale" priority="4749">
      <colorScale>
        <cfvo type="min"/>
        <cfvo type="max"/>
        <color theme="0"/>
        <color theme="0"/>
      </colorScale>
    </cfRule>
    <cfRule type="expression" dxfId="13920" priority="4750">
      <formula>AO11&lt;0</formula>
    </cfRule>
  </conditionalFormatting>
  <conditionalFormatting sqref="AP15">
    <cfRule type="colorScale" priority="4716">
      <colorScale>
        <cfvo type="min"/>
        <cfvo type="max"/>
        <color theme="0"/>
        <color theme="0"/>
      </colorScale>
    </cfRule>
    <cfRule type="expression" dxfId="13919" priority="4718">
      <formula>AO15&lt;0</formula>
    </cfRule>
  </conditionalFormatting>
  <conditionalFormatting sqref="AP16">
    <cfRule type="colorScale" priority="4747">
      <colorScale>
        <cfvo type="min"/>
        <cfvo type="max"/>
        <color theme="0"/>
        <color theme="0"/>
      </colorScale>
    </cfRule>
    <cfRule type="expression" dxfId="13918" priority="4748">
      <formula>AO16&lt;0</formula>
    </cfRule>
  </conditionalFormatting>
  <conditionalFormatting sqref="AP18">
    <cfRule type="colorScale" priority="4712">
      <colorScale>
        <cfvo type="min"/>
        <cfvo type="max"/>
        <color theme="0"/>
        <color theme="0"/>
      </colorScale>
    </cfRule>
    <cfRule type="expression" dxfId="13917" priority="4714">
      <formula>AO18&lt;0</formula>
    </cfRule>
  </conditionalFormatting>
  <conditionalFormatting sqref="AP18:AP19">
    <cfRule type="expression" dxfId="13916"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3915" priority="4746">
      <formula>AO19&lt;0</formula>
    </cfRule>
  </conditionalFormatting>
  <conditionalFormatting sqref="AP23">
    <cfRule type="colorScale" priority="4708">
      <colorScale>
        <cfvo type="min"/>
        <cfvo type="max"/>
        <color theme="0"/>
        <color theme="0"/>
      </colorScale>
    </cfRule>
    <cfRule type="expression" dxfId="13914" priority="4710">
      <formula>AO23&lt;0</formula>
    </cfRule>
  </conditionalFormatting>
  <conditionalFormatting sqref="AP23:AP24">
    <cfRule type="expression" dxfId="13913"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3912" priority="4742">
      <formula>AO24&lt;0</formula>
    </cfRule>
  </conditionalFormatting>
  <conditionalFormatting sqref="AP26">
    <cfRule type="colorScale" priority="4704">
      <colorScale>
        <cfvo type="min"/>
        <cfvo type="max"/>
        <color theme="0"/>
        <color theme="0"/>
      </colorScale>
    </cfRule>
    <cfRule type="expression" dxfId="13911" priority="4706">
      <formula>AO26&lt;0</formula>
    </cfRule>
  </conditionalFormatting>
  <conditionalFormatting sqref="AP26:AP27">
    <cfRule type="expression" dxfId="13910"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3909" priority="4740">
      <formula>AO27&lt;0</formula>
    </cfRule>
  </conditionalFormatting>
  <conditionalFormatting sqref="AP29">
    <cfRule type="colorScale" priority="4700">
      <colorScale>
        <cfvo type="min"/>
        <cfvo type="max"/>
        <color theme="0"/>
        <color theme="0"/>
      </colorScale>
    </cfRule>
    <cfRule type="expression" dxfId="13908" priority="4702">
      <formula>AO29&lt;0</formula>
    </cfRule>
  </conditionalFormatting>
  <conditionalFormatting sqref="AP29:AP30">
    <cfRule type="expression" dxfId="13907"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3906" priority="4738">
      <formula>AO30&lt;0</formula>
    </cfRule>
  </conditionalFormatting>
  <conditionalFormatting sqref="AP39">
    <cfRule type="colorScale" priority="4696">
      <colorScale>
        <cfvo type="min"/>
        <cfvo type="max"/>
        <color theme="0"/>
        <color theme="0"/>
      </colorScale>
    </cfRule>
    <cfRule type="expression" dxfId="13905" priority="4698">
      <formula>AO39&lt;0</formula>
    </cfRule>
  </conditionalFormatting>
  <conditionalFormatting sqref="AP39:AP66">
    <cfRule type="expression" dxfId="13904"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3903" priority="4736">
      <formula>AO40&lt;0</formula>
    </cfRule>
  </conditionalFormatting>
  <conditionalFormatting sqref="AP68">
    <cfRule type="colorScale" priority="4692">
      <colorScale>
        <cfvo type="min"/>
        <cfvo type="max"/>
        <color theme="0"/>
        <color theme="0"/>
      </colorScale>
    </cfRule>
    <cfRule type="expression" dxfId="13902" priority="4694">
      <formula>AO68&lt;0</formula>
    </cfRule>
  </conditionalFormatting>
  <conditionalFormatting sqref="AP68:AP81">
    <cfRule type="expression" dxfId="13901"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3900" priority="4754">
      <formula>AO69&lt;0</formula>
    </cfRule>
  </conditionalFormatting>
  <conditionalFormatting sqref="AP83">
    <cfRule type="colorScale" priority="4675">
      <colorScale>
        <cfvo type="min"/>
        <cfvo type="max"/>
        <color theme="0"/>
        <color theme="0"/>
      </colorScale>
    </cfRule>
    <cfRule type="expression" dxfId="13899" priority="4677">
      <formula>AO83&lt;0</formula>
    </cfRule>
  </conditionalFormatting>
  <conditionalFormatting sqref="AP83:AP91">
    <cfRule type="expression" dxfId="13898"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3897" priority="4734">
      <formula>AO84&lt;0</formula>
    </cfRule>
  </conditionalFormatting>
  <conditionalFormatting sqref="AP93">
    <cfRule type="colorScale" priority="4688">
      <colorScale>
        <cfvo type="min"/>
        <cfvo type="max"/>
        <color theme="0"/>
        <color theme="0"/>
      </colorScale>
    </cfRule>
    <cfRule type="expression" dxfId="13896" priority="4690">
      <formula>AO93&lt;0</formula>
    </cfRule>
  </conditionalFormatting>
  <conditionalFormatting sqref="AP93:AP102">
    <cfRule type="expression" dxfId="13895"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3894" priority="4732">
      <formula>AO94&lt;0</formula>
    </cfRule>
  </conditionalFormatting>
  <conditionalFormatting sqref="AP104">
    <cfRule type="colorScale" priority="4684">
      <colorScale>
        <cfvo type="min"/>
        <cfvo type="max"/>
        <color theme="0"/>
        <color theme="0"/>
      </colorScale>
    </cfRule>
    <cfRule type="expression" dxfId="13893" priority="4686">
      <formula>AO104&lt;0</formula>
    </cfRule>
  </conditionalFormatting>
  <conditionalFormatting sqref="AP104:AP106">
    <cfRule type="expression" dxfId="13892"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3891" priority="4730">
      <formula>AO105&lt;0</formula>
    </cfRule>
  </conditionalFormatting>
  <conditionalFormatting sqref="AP110">
    <cfRule type="colorScale" priority="4727">
      <colorScale>
        <cfvo type="min"/>
        <cfvo type="max"/>
        <color theme="0"/>
        <color theme="0"/>
      </colorScale>
    </cfRule>
    <cfRule type="expression" dxfId="13890"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3889" priority="4670">
      <formula>AO111&lt;0</formula>
    </cfRule>
  </conditionalFormatting>
  <conditionalFormatting sqref="AP117:AP123">
    <cfRule type="colorScale" priority="4724">
      <colorScale>
        <cfvo type="min"/>
        <cfvo type="max"/>
        <color theme="0"/>
        <color theme="0"/>
      </colorScale>
    </cfRule>
    <cfRule type="expression" dxfId="13888" priority="4726">
      <formula>AO117&lt;0</formula>
    </cfRule>
  </conditionalFormatting>
  <conditionalFormatting sqref="AP125">
    <cfRule type="colorScale" priority="4680">
      <colorScale>
        <cfvo type="min"/>
        <cfvo type="max"/>
        <color theme="0"/>
        <color theme="0"/>
      </colorScale>
    </cfRule>
    <cfRule type="expression" dxfId="13887" priority="4682">
      <formula>AO125&lt;0</formula>
    </cfRule>
  </conditionalFormatting>
  <conditionalFormatting sqref="AP125:AP134">
    <cfRule type="expression" dxfId="13886"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3885" priority="4722">
      <formula>AO126&lt;0</formula>
    </cfRule>
  </conditionalFormatting>
  <conditionalFormatting sqref="BM117:BM123">
    <cfRule type="expression" dxfId="13884" priority="4634">
      <formula>IF(BM117="Validar","Rojo","Verde")</formula>
    </cfRule>
  </conditionalFormatting>
  <conditionalFormatting sqref="BM117:BM123">
    <cfRule type="expression" priority="4636">
      <formula>#REF!</formula>
    </cfRule>
  </conditionalFormatting>
  <conditionalFormatting sqref="BM6:BM16">
    <cfRule type="expression" dxfId="13883"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3882" priority="4663">
      <formula>BL6&lt;0</formula>
    </cfRule>
  </conditionalFormatting>
  <conditionalFormatting sqref="BM10">
    <cfRule type="colorScale" priority="4630">
      <colorScale>
        <cfvo type="min"/>
        <cfvo type="max"/>
        <color theme="0"/>
        <color theme="0"/>
      </colorScale>
    </cfRule>
    <cfRule type="expression" dxfId="13881" priority="4631">
      <formula>BL10&lt;0</formula>
    </cfRule>
  </conditionalFormatting>
  <conditionalFormatting sqref="BM11:BM14">
    <cfRule type="colorScale" priority="4660">
      <colorScale>
        <cfvo type="min"/>
        <cfvo type="max"/>
        <color theme="0"/>
        <color theme="0"/>
      </colorScale>
    </cfRule>
    <cfRule type="expression" dxfId="13880" priority="4661">
      <formula>BL11&lt;0</formula>
    </cfRule>
  </conditionalFormatting>
  <conditionalFormatting sqref="BM15">
    <cfRule type="colorScale" priority="4627">
      <colorScale>
        <cfvo type="min"/>
        <cfvo type="max"/>
        <color theme="0"/>
        <color theme="0"/>
      </colorScale>
    </cfRule>
    <cfRule type="expression" dxfId="13879" priority="4629">
      <formula>BL15&lt;0</formula>
    </cfRule>
  </conditionalFormatting>
  <conditionalFormatting sqref="BM16">
    <cfRule type="colorScale" priority="4658">
      <colorScale>
        <cfvo type="min"/>
        <cfvo type="max"/>
        <color theme="0"/>
        <color theme="0"/>
      </colorScale>
    </cfRule>
    <cfRule type="expression" dxfId="13878" priority="4659">
      <formula>BL16&lt;0</formula>
    </cfRule>
  </conditionalFormatting>
  <conditionalFormatting sqref="BM18">
    <cfRule type="colorScale" priority="4623">
      <colorScale>
        <cfvo type="min"/>
        <cfvo type="max"/>
        <color theme="0"/>
        <color theme="0"/>
      </colorScale>
    </cfRule>
    <cfRule type="expression" dxfId="13877" priority="4625">
      <formula>BL18&lt;0</formula>
    </cfRule>
  </conditionalFormatting>
  <conditionalFormatting sqref="BM18:BM19">
    <cfRule type="expression" dxfId="13876"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3875" priority="4657">
      <formula>BL19&lt;0</formula>
    </cfRule>
  </conditionalFormatting>
  <conditionalFormatting sqref="BM23">
    <cfRule type="colorScale" priority="4619">
      <colorScale>
        <cfvo type="min"/>
        <cfvo type="max"/>
        <color theme="0"/>
        <color theme="0"/>
      </colorScale>
    </cfRule>
    <cfRule type="expression" dxfId="13874" priority="4621">
      <formula>BL23&lt;0</formula>
    </cfRule>
  </conditionalFormatting>
  <conditionalFormatting sqref="BM23:BM24">
    <cfRule type="expression" dxfId="13873"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3872" priority="4653">
      <formula>BL24&lt;0</formula>
    </cfRule>
  </conditionalFormatting>
  <conditionalFormatting sqref="BM26">
    <cfRule type="colorScale" priority="4615">
      <colorScale>
        <cfvo type="min"/>
        <cfvo type="max"/>
        <color theme="0"/>
        <color theme="0"/>
      </colorScale>
    </cfRule>
    <cfRule type="expression" dxfId="13871" priority="4617">
      <formula>BL26&lt;0</formula>
    </cfRule>
  </conditionalFormatting>
  <conditionalFormatting sqref="BM26:BM27">
    <cfRule type="expression" dxfId="13870"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3869" priority="4651">
      <formula>BL27&lt;0</formula>
    </cfRule>
  </conditionalFormatting>
  <conditionalFormatting sqref="BM29">
    <cfRule type="colorScale" priority="4611">
      <colorScale>
        <cfvo type="min"/>
        <cfvo type="max"/>
        <color theme="0"/>
        <color theme="0"/>
      </colorScale>
    </cfRule>
    <cfRule type="expression" dxfId="13868" priority="4613">
      <formula>BL29&lt;0</formula>
    </cfRule>
  </conditionalFormatting>
  <conditionalFormatting sqref="BM29:BM30">
    <cfRule type="expression" dxfId="13867"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3866" priority="4649">
      <formula>BL30&lt;0</formula>
    </cfRule>
  </conditionalFormatting>
  <conditionalFormatting sqref="BM39">
    <cfRule type="colorScale" priority="4607">
      <colorScale>
        <cfvo type="min"/>
        <cfvo type="max"/>
        <color theme="0"/>
        <color theme="0"/>
      </colorScale>
    </cfRule>
    <cfRule type="expression" dxfId="13865" priority="4609">
      <formula>BL39&lt;0</formula>
    </cfRule>
  </conditionalFormatting>
  <conditionalFormatting sqref="BM39:BM66">
    <cfRule type="expression" dxfId="13864"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3863" priority="4647">
      <formula>BL40&lt;0</formula>
    </cfRule>
  </conditionalFormatting>
  <conditionalFormatting sqref="BM68">
    <cfRule type="colorScale" priority="4603">
      <colorScale>
        <cfvo type="min"/>
        <cfvo type="max"/>
        <color theme="0"/>
        <color theme="0"/>
      </colorScale>
    </cfRule>
    <cfRule type="expression" dxfId="13862" priority="4605">
      <formula>BL68&lt;0</formula>
    </cfRule>
  </conditionalFormatting>
  <conditionalFormatting sqref="BM68:BM81">
    <cfRule type="expression" dxfId="13861"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3860" priority="4665">
      <formula>BL69&lt;0</formula>
    </cfRule>
  </conditionalFormatting>
  <conditionalFormatting sqref="BM83">
    <cfRule type="colorScale" priority="4586">
      <colorScale>
        <cfvo type="min"/>
        <cfvo type="max"/>
        <color theme="0"/>
        <color theme="0"/>
      </colorScale>
    </cfRule>
    <cfRule type="expression" dxfId="13859" priority="4588">
      <formula>BL83&lt;0</formula>
    </cfRule>
  </conditionalFormatting>
  <conditionalFormatting sqref="BM83:BM91">
    <cfRule type="expression" dxfId="13858"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3857" priority="4645">
      <formula>BL84&lt;0</formula>
    </cfRule>
  </conditionalFormatting>
  <conditionalFormatting sqref="BM93">
    <cfRule type="colorScale" priority="4599">
      <colorScale>
        <cfvo type="min"/>
        <cfvo type="max"/>
        <color theme="0"/>
        <color theme="0"/>
      </colorScale>
    </cfRule>
    <cfRule type="expression" dxfId="13856" priority="4601">
      <formula>BL93&lt;0</formula>
    </cfRule>
  </conditionalFormatting>
  <conditionalFormatting sqref="BM93:BM102">
    <cfRule type="expression" dxfId="13855"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3854" priority="4643">
      <formula>BL94&lt;0</formula>
    </cfRule>
  </conditionalFormatting>
  <conditionalFormatting sqref="BM104">
    <cfRule type="colorScale" priority="4595">
      <colorScale>
        <cfvo type="min"/>
        <cfvo type="max"/>
        <color theme="0"/>
        <color theme="0"/>
      </colorScale>
    </cfRule>
    <cfRule type="expression" dxfId="13853" priority="4597">
      <formula>BL104&lt;0</formula>
    </cfRule>
  </conditionalFormatting>
  <conditionalFormatting sqref="BM104:BM106">
    <cfRule type="expression" dxfId="13852"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3851" priority="4641">
      <formula>BL105&lt;0</formula>
    </cfRule>
  </conditionalFormatting>
  <conditionalFormatting sqref="BM110">
    <cfRule type="colorScale" priority="4638">
      <colorScale>
        <cfvo type="min"/>
        <cfvo type="max"/>
        <color theme="0"/>
        <color theme="0"/>
      </colorScale>
    </cfRule>
    <cfRule type="expression" dxfId="13850"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3849" priority="4581">
      <formula>BL111&lt;0</formula>
    </cfRule>
  </conditionalFormatting>
  <conditionalFormatting sqref="BM117:BM123">
    <cfRule type="colorScale" priority="4635">
      <colorScale>
        <cfvo type="min"/>
        <cfvo type="max"/>
        <color theme="0"/>
        <color theme="0"/>
      </colorScale>
    </cfRule>
    <cfRule type="expression" dxfId="13848" priority="4637">
      <formula>BL117&lt;0</formula>
    </cfRule>
  </conditionalFormatting>
  <conditionalFormatting sqref="BM125">
    <cfRule type="colorScale" priority="4591">
      <colorScale>
        <cfvo type="min"/>
        <cfvo type="max"/>
        <color theme="0"/>
        <color theme="0"/>
      </colorScale>
    </cfRule>
    <cfRule type="expression" dxfId="13847" priority="4593">
      <formula>BL125&lt;0</formula>
    </cfRule>
  </conditionalFormatting>
  <conditionalFormatting sqref="BM125:BM134">
    <cfRule type="expression" dxfId="13846"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3845" priority="4633">
      <formula>BL126&lt;0</formula>
    </cfRule>
  </conditionalFormatting>
  <conditionalFormatting sqref="BT110:BT111">
    <cfRule type="expression" dxfId="13844" priority="4489">
      <formula>IF(BT110="Validar","Rojo","Verde")</formula>
    </cfRule>
  </conditionalFormatting>
  <conditionalFormatting sqref="BT117:BT123">
    <cfRule type="expression" priority="4547">
      <formula>#REF!</formula>
    </cfRule>
  </conditionalFormatting>
  <conditionalFormatting sqref="BT6:BT16">
    <cfRule type="expression" dxfId="13843"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3842" priority="4574">
      <formula>BS6&lt;0</formula>
    </cfRule>
  </conditionalFormatting>
  <conditionalFormatting sqref="BT10">
    <cfRule type="colorScale" priority="4541">
      <colorScale>
        <cfvo type="min"/>
        <cfvo type="max"/>
        <color theme="0"/>
        <color theme="0"/>
      </colorScale>
    </cfRule>
    <cfRule type="expression" dxfId="13841" priority="4542">
      <formula>BS10&lt;0</formula>
    </cfRule>
  </conditionalFormatting>
  <conditionalFormatting sqref="BT11:BT14">
    <cfRule type="colorScale" priority="4571">
      <colorScale>
        <cfvo type="min"/>
        <cfvo type="max"/>
        <color theme="0"/>
        <color theme="0"/>
      </colorScale>
    </cfRule>
    <cfRule type="expression" dxfId="13840" priority="4572">
      <formula>BS11&lt;0</formula>
    </cfRule>
  </conditionalFormatting>
  <conditionalFormatting sqref="BT15">
    <cfRule type="colorScale" priority="4538">
      <colorScale>
        <cfvo type="min"/>
        <cfvo type="max"/>
        <color theme="0"/>
        <color theme="0"/>
      </colorScale>
    </cfRule>
    <cfRule type="expression" dxfId="13839" priority="4540">
      <formula>BS15&lt;0</formula>
    </cfRule>
  </conditionalFormatting>
  <conditionalFormatting sqref="BT16">
    <cfRule type="colorScale" priority="4569">
      <colorScale>
        <cfvo type="min"/>
        <cfvo type="max"/>
        <color theme="0"/>
        <color theme="0"/>
      </colorScale>
    </cfRule>
    <cfRule type="expression" dxfId="13838" priority="4570">
      <formula>BS16&lt;0</formula>
    </cfRule>
  </conditionalFormatting>
  <conditionalFormatting sqref="BT18">
    <cfRule type="colorScale" priority="4534">
      <colorScale>
        <cfvo type="min"/>
        <cfvo type="max"/>
        <color theme="0"/>
        <color theme="0"/>
      </colorScale>
    </cfRule>
    <cfRule type="expression" dxfId="13837" priority="4536">
      <formula>BS18&lt;0</formula>
    </cfRule>
  </conditionalFormatting>
  <conditionalFormatting sqref="BT18:BT19">
    <cfRule type="expression" dxfId="13836"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3835" priority="4568">
      <formula>BS19&lt;0</formula>
    </cfRule>
  </conditionalFormatting>
  <conditionalFormatting sqref="BT23">
    <cfRule type="colorScale" priority="4530">
      <colorScale>
        <cfvo type="min"/>
        <cfvo type="max"/>
        <color theme="0"/>
        <color theme="0"/>
      </colorScale>
    </cfRule>
    <cfRule type="expression" dxfId="13834" priority="4532">
      <formula>BS23&lt;0</formula>
    </cfRule>
  </conditionalFormatting>
  <conditionalFormatting sqref="BT23:BT24">
    <cfRule type="expression" dxfId="13833"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3832" priority="4564">
      <formula>BS24&lt;0</formula>
    </cfRule>
  </conditionalFormatting>
  <conditionalFormatting sqref="BT26">
    <cfRule type="colorScale" priority="4526">
      <colorScale>
        <cfvo type="min"/>
        <cfvo type="max"/>
        <color theme="0"/>
        <color theme="0"/>
      </colorScale>
    </cfRule>
    <cfRule type="expression" dxfId="13831" priority="4528">
      <formula>BS26&lt;0</formula>
    </cfRule>
  </conditionalFormatting>
  <conditionalFormatting sqref="BT26:BT27">
    <cfRule type="expression" dxfId="13830"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3829" priority="4562">
      <formula>BS27&lt;0</formula>
    </cfRule>
  </conditionalFormatting>
  <conditionalFormatting sqref="BT29">
    <cfRule type="colorScale" priority="4522">
      <colorScale>
        <cfvo type="min"/>
        <cfvo type="max"/>
        <color theme="0"/>
        <color theme="0"/>
      </colorScale>
    </cfRule>
    <cfRule type="expression" dxfId="13828" priority="4524">
      <formula>BS29&lt;0</formula>
    </cfRule>
  </conditionalFormatting>
  <conditionalFormatting sqref="BT29:BT30">
    <cfRule type="expression" dxfId="13827"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3826" priority="4560">
      <formula>BS30&lt;0</formula>
    </cfRule>
  </conditionalFormatting>
  <conditionalFormatting sqref="BT39">
    <cfRule type="colorScale" priority="4518">
      <colorScale>
        <cfvo type="min"/>
        <cfvo type="max"/>
        <color theme="0"/>
        <color theme="0"/>
      </colorScale>
    </cfRule>
    <cfRule type="expression" dxfId="13825" priority="4520">
      <formula>BS39&lt;0</formula>
    </cfRule>
  </conditionalFormatting>
  <conditionalFormatting sqref="BT39:BT66">
    <cfRule type="expression" dxfId="13824"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3823" priority="4558">
      <formula>BS40&lt;0</formula>
    </cfRule>
  </conditionalFormatting>
  <conditionalFormatting sqref="BT68">
    <cfRule type="colorScale" priority="4514">
      <colorScale>
        <cfvo type="min"/>
        <cfvo type="max"/>
        <color theme="0"/>
        <color theme="0"/>
      </colorScale>
    </cfRule>
    <cfRule type="expression" dxfId="13822" priority="4516">
      <formula>BS68&lt;0</formula>
    </cfRule>
  </conditionalFormatting>
  <conditionalFormatting sqref="BT68:BT81">
    <cfRule type="expression" dxfId="13821"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3820" priority="4576">
      <formula>BS69&lt;0</formula>
    </cfRule>
  </conditionalFormatting>
  <conditionalFormatting sqref="BT83">
    <cfRule type="colorScale" priority="4497">
      <colorScale>
        <cfvo type="min"/>
        <cfvo type="max"/>
        <color theme="0"/>
        <color theme="0"/>
      </colorScale>
    </cfRule>
    <cfRule type="expression" dxfId="13819" priority="4499">
      <formula>BS83&lt;0</formula>
    </cfRule>
  </conditionalFormatting>
  <conditionalFormatting sqref="BT83:BT91">
    <cfRule type="expression" dxfId="13818"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3817" priority="4556">
      <formula>BS84&lt;0</formula>
    </cfRule>
  </conditionalFormatting>
  <conditionalFormatting sqref="BT93">
    <cfRule type="colorScale" priority="4510">
      <colorScale>
        <cfvo type="min"/>
        <cfvo type="max"/>
        <color theme="0"/>
        <color theme="0"/>
      </colorScale>
    </cfRule>
    <cfRule type="expression" dxfId="13816" priority="4512">
      <formula>BS93&lt;0</formula>
    </cfRule>
  </conditionalFormatting>
  <conditionalFormatting sqref="BT93:BT102">
    <cfRule type="expression" dxfId="13815"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3814" priority="4554">
      <formula>BS94&lt;0</formula>
    </cfRule>
  </conditionalFormatting>
  <conditionalFormatting sqref="BT104">
    <cfRule type="colorScale" priority="4506">
      <colorScale>
        <cfvo type="min"/>
        <cfvo type="max"/>
        <color theme="0"/>
        <color theme="0"/>
      </colorScale>
    </cfRule>
    <cfRule type="expression" dxfId="13813" priority="4508">
      <formula>BS104&lt;0</formula>
    </cfRule>
  </conditionalFormatting>
  <conditionalFormatting sqref="BT104:BT106">
    <cfRule type="expression" dxfId="13812"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3811" priority="4552">
      <formula>BS105&lt;0</formula>
    </cfRule>
  </conditionalFormatting>
  <conditionalFormatting sqref="BT110">
    <cfRule type="colorScale" priority="4549">
      <colorScale>
        <cfvo type="min"/>
        <cfvo type="max"/>
        <color theme="0"/>
        <color theme="0"/>
      </colorScale>
    </cfRule>
    <cfRule type="expression" dxfId="13810"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3809" priority="4492">
      <formula>BS111&lt;0</formula>
    </cfRule>
  </conditionalFormatting>
  <conditionalFormatting sqref="BT117:BT123">
    <cfRule type="colorScale" priority="4546">
      <colorScale>
        <cfvo type="min"/>
        <cfvo type="max"/>
        <color theme="0"/>
        <color theme="0"/>
      </colorScale>
    </cfRule>
    <cfRule type="expression" dxfId="13808" priority="4548">
      <formula>BS117&lt;0</formula>
    </cfRule>
  </conditionalFormatting>
  <conditionalFormatting sqref="BT125">
    <cfRule type="colorScale" priority="4502">
      <colorScale>
        <cfvo type="min"/>
        <cfvo type="max"/>
        <color theme="0"/>
        <color theme="0"/>
      </colorScale>
    </cfRule>
    <cfRule type="expression" dxfId="13807" priority="4504">
      <formula>BS125&lt;0</formula>
    </cfRule>
  </conditionalFormatting>
  <conditionalFormatting sqref="BT125:BT134">
    <cfRule type="expression" dxfId="13806"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3805" priority="4544">
      <formula>BS126&lt;0</formula>
    </cfRule>
  </conditionalFormatting>
  <conditionalFormatting sqref="CK110:CK111">
    <cfRule type="expression" dxfId="13804" priority="4400">
      <formula>IF(CK110="Validar","Rojo","Verde")</formula>
    </cfRule>
  </conditionalFormatting>
  <conditionalFormatting sqref="CK117:CK123">
    <cfRule type="expression" dxfId="13803" priority="4456">
      <formula>IF(CK117="Validar","Rojo","Verde")</formula>
    </cfRule>
  </conditionalFormatting>
  <conditionalFormatting sqref="CK117:CK123">
    <cfRule type="expression" priority="4458">
      <formula>#REF!</formula>
    </cfRule>
  </conditionalFormatting>
  <conditionalFormatting sqref="CK6:CK16">
    <cfRule type="expression" dxfId="13802"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3801" priority="4485">
      <formula>CJ6&lt;0</formula>
    </cfRule>
  </conditionalFormatting>
  <conditionalFormatting sqref="CK10">
    <cfRule type="colorScale" priority="4452">
      <colorScale>
        <cfvo type="min"/>
        <cfvo type="max"/>
        <color theme="0"/>
        <color theme="0"/>
      </colorScale>
    </cfRule>
    <cfRule type="expression" dxfId="13800" priority="4453">
      <formula>CJ10&lt;0</formula>
    </cfRule>
  </conditionalFormatting>
  <conditionalFormatting sqref="CK11:CK14">
    <cfRule type="colorScale" priority="4482">
      <colorScale>
        <cfvo type="min"/>
        <cfvo type="max"/>
        <color theme="0"/>
        <color theme="0"/>
      </colorScale>
    </cfRule>
    <cfRule type="expression" dxfId="13799" priority="4483">
      <formula>CJ11&lt;0</formula>
    </cfRule>
  </conditionalFormatting>
  <conditionalFormatting sqref="CK15">
    <cfRule type="colorScale" priority="4449">
      <colorScale>
        <cfvo type="min"/>
        <cfvo type="max"/>
        <color theme="0"/>
        <color theme="0"/>
      </colorScale>
    </cfRule>
    <cfRule type="expression" dxfId="13798" priority="4451">
      <formula>CJ15&lt;0</formula>
    </cfRule>
  </conditionalFormatting>
  <conditionalFormatting sqref="CK16">
    <cfRule type="colorScale" priority="4480">
      <colorScale>
        <cfvo type="min"/>
        <cfvo type="max"/>
        <color theme="0"/>
        <color theme="0"/>
      </colorScale>
    </cfRule>
    <cfRule type="expression" dxfId="13797" priority="4481">
      <formula>CJ16&lt;0</formula>
    </cfRule>
  </conditionalFormatting>
  <conditionalFormatting sqref="CK18">
    <cfRule type="colorScale" priority="4445">
      <colorScale>
        <cfvo type="min"/>
        <cfvo type="max"/>
        <color theme="0"/>
        <color theme="0"/>
      </colorScale>
    </cfRule>
    <cfRule type="expression" dxfId="13796" priority="4447">
      <formula>CJ18&lt;0</formula>
    </cfRule>
  </conditionalFormatting>
  <conditionalFormatting sqref="CK18:CK19">
    <cfRule type="expression" dxfId="13795"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3794" priority="4479">
      <formula>CJ19&lt;0</formula>
    </cfRule>
  </conditionalFormatting>
  <conditionalFormatting sqref="CK23">
    <cfRule type="colorScale" priority="4441">
      <colorScale>
        <cfvo type="min"/>
        <cfvo type="max"/>
        <color theme="0"/>
        <color theme="0"/>
      </colorScale>
    </cfRule>
    <cfRule type="expression" dxfId="13793" priority="4443">
      <formula>CJ23&lt;0</formula>
    </cfRule>
  </conditionalFormatting>
  <conditionalFormatting sqref="CK23:CK24">
    <cfRule type="expression" dxfId="13792"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3791" priority="4475">
      <formula>CJ24&lt;0</formula>
    </cfRule>
  </conditionalFormatting>
  <conditionalFormatting sqref="CK26">
    <cfRule type="colorScale" priority="4437">
      <colorScale>
        <cfvo type="min"/>
        <cfvo type="max"/>
        <color theme="0"/>
        <color theme="0"/>
      </colorScale>
    </cfRule>
    <cfRule type="expression" dxfId="13790" priority="4439">
      <formula>CJ26&lt;0</formula>
    </cfRule>
  </conditionalFormatting>
  <conditionalFormatting sqref="CK26:CK27">
    <cfRule type="expression" dxfId="13789"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3788" priority="4473">
      <formula>CJ27&lt;0</formula>
    </cfRule>
  </conditionalFormatting>
  <conditionalFormatting sqref="CK29">
    <cfRule type="colorScale" priority="4433">
      <colorScale>
        <cfvo type="min"/>
        <cfvo type="max"/>
        <color theme="0"/>
        <color theme="0"/>
      </colorScale>
    </cfRule>
    <cfRule type="expression" dxfId="13787" priority="4435">
      <formula>CJ29&lt;0</formula>
    </cfRule>
  </conditionalFormatting>
  <conditionalFormatting sqref="CK29:CK30">
    <cfRule type="expression" dxfId="13786"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3785" priority="4471">
      <formula>CJ30&lt;0</formula>
    </cfRule>
  </conditionalFormatting>
  <conditionalFormatting sqref="CK39">
    <cfRule type="colorScale" priority="4429">
      <colorScale>
        <cfvo type="min"/>
        <cfvo type="max"/>
        <color theme="0"/>
        <color theme="0"/>
      </colorScale>
    </cfRule>
    <cfRule type="expression" dxfId="13784" priority="4431">
      <formula>CJ39&lt;0</formula>
    </cfRule>
  </conditionalFormatting>
  <conditionalFormatting sqref="CK39:CK66">
    <cfRule type="expression" dxfId="13783"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3782" priority="4469">
      <formula>CJ40&lt;0</formula>
    </cfRule>
  </conditionalFormatting>
  <conditionalFormatting sqref="CK68">
    <cfRule type="colorScale" priority="4425">
      <colorScale>
        <cfvo type="min"/>
        <cfvo type="max"/>
        <color theme="0"/>
        <color theme="0"/>
      </colorScale>
    </cfRule>
    <cfRule type="expression" dxfId="13781" priority="4427">
      <formula>CJ68&lt;0</formula>
    </cfRule>
  </conditionalFormatting>
  <conditionalFormatting sqref="CK68:CK81">
    <cfRule type="expression" dxfId="13780"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3779" priority="4487">
      <formula>CJ69&lt;0</formula>
    </cfRule>
  </conditionalFormatting>
  <conditionalFormatting sqref="CK83">
    <cfRule type="colorScale" priority="4408">
      <colorScale>
        <cfvo type="min"/>
        <cfvo type="max"/>
        <color theme="0"/>
        <color theme="0"/>
      </colorScale>
    </cfRule>
    <cfRule type="expression" dxfId="13778" priority="4410">
      <formula>CJ83&lt;0</formula>
    </cfRule>
  </conditionalFormatting>
  <conditionalFormatting sqref="CK83:CK91">
    <cfRule type="expression" dxfId="13777"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3776" priority="4467">
      <formula>CJ84&lt;0</formula>
    </cfRule>
  </conditionalFormatting>
  <conditionalFormatting sqref="CK93">
    <cfRule type="colorScale" priority="4421">
      <colorScale>
        <cfvo type="min"/>
        <cfvo type="max"/>
        <color theme="0"/>
        <color theme="0"/>
      </colorScale>
    </cfRule>
    <cfRule type="expression" dxfId="13775" priority="4423">
      <formula>CJ93&lt;0</formula>
    </cfRule>
  </conditionalFormatting>
  <conditionalFormatting sqref="CK93:CK102">
    <cfRule type="expression" dxfId="13774"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3773" priority="4465">
      <formula>CJ94&lt;0</formula>
    </cfRule>
  </conditionalFormatting>
  <conditionalFormatting sqref="CK104">
    <cfRule type="colorScale" priority="4417">
      <colorScale>
        <cfvo type="min"/>
        <cfvo type="max"/>
        <color theme="0"/>
        <color theme="0"/>
      </colorScale>
    </cfRule>
    <cfRule type="expression" dxfId="13772" priority="4419">
      <formula>CJ104&lt;0</formula>
    </cfRule>
  </conditionalFormatting>
  <conditionalFormatting sqref="CK104:CK106">
    <cfRule type="expression" dxfId="13771"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3770" priority="4463">
      <formula>CJ105&lt;0</formula>
    </cfRule>
  </conditionalFormatting>
  <conditionalFormatting sqref="CK110">
    <cfRule type="colorScale" priority="4460">
      <colorScale>
        <cfvo type="min"/>
        <cfvo type="max"/>
        <color theme="0"/>
        <color theme="0"/>
      </colorScale>
    </cfRule>
    <cfRule type="expression" dxfId="13769"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3768" priority="4403">
      <formula>CJ111&lt;0</formula>
    </cfRule>
  </conditionalFormatting>
  <conditionalFormatting sqref="CK117:CK123">
    <cfRule type="colorScale" priority="4457">
      <colorScale>
        <cfvo type="min"/>
        <cfvo type="max"/>
        <color theme="0"/>
        <color theme="0"/>
      </colorScale>
    </cfRule>
    <cfRule type="expression" dxfId="13767" priority="4459">
      <formula>CJ117&lt;0</formula>
    </cfRule>
  </conditionalFormatting>
  <conditionalFormatting sqref="CK125">
    <cfRule type="colorScale" priority="4413">
      <colorScale>
        <cfvo type="min"/>
        <cfvo type="max"/>
        <color theme="0"/>
        <color theme="0"/>
      </colorScale>
    </cfRule>
    <cfRule type="expression" dxfId="13766" priority="4415">
      <formula>CJ125&lt;0</formula>
    </cfRule>
  </conditionalFormatting>
  <conditionalFormatting sqref="CK125:CK134">
    <cfRule type="expression" dxfId="13765"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3764" priority="4455">
      <formula>CJ126&lt;0</formula>
    </cfRule>
  </conditionalFormatting>
  <conditionalFormatting sqref="CR110:CR111">
    <cfRule type="expression" dxfId="13763" priority="4311">
      <formula>IF(CR110="Validar","Rojo","Verde")</formula>
    </cfRule>
  </conditionalFormatting>
  <conditionalFormatting sqref="CR117:CR123">
    <cfRule type="expression" dxfId="13762" priority="4367">
      <formula>IF(CR117="Validar","Rojo","Verde")</formula>
    </cfRule>
  </conditionalFormatting>
  <conditionalFormatting sqref="CR117:CR123">
    <cfRule type="expression" priority="4369">
      <formula>#REF!</formula>
    </cfRule>
  </conditionalFormatting>
  <conditionalFormatting sqref="CR6:CR16">
    <cfRule type="expression" dxfId="13761"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3760" priority="4396">
      <formula>CQ6&lt;0</formula>
    </cfRule>
  </conditionalFormatting>
  <conditionalFormatting sqref="CR10">
    <cfRule type="colorScale" priority="4363">
      <colorScale>
        <cfvo type="min"/>
        <cfvo type="max"/>
        <color theme="0"/>
        <color theme="0"/>
      </colorScale>
    </cfRule>
    <cfRule type="expression" dxfId="13759" priority="4364">
      <formula>CQ10&lt;0</formula>
    </cfRule>
  </conditionalFormatting>
  <conditionalFormatting sqref="CR11:CR14">
    <cfRule type="colorScale" priority="4393">
      <colorScale>
        <cfvo type="min"/>
        <cfvo type="max"/>
        <color theme="0"/>
        <color theme="0"/>
      </colorScale>
    </cfRule>
    <cfRule type="expression" dxfId="13758" priority="4394">
      <formula>CQ11&lt;0</formula>
    </cfRule>
  </conditionalFormatting>
  <conditionalFormatting sqref="CR15">
    <cfRule type="colorScale" priority="4360">
      <colorScale>
        <cfvo type="min"/>
        <cfvo type="max"/>
        <color theme="0"/>
        <color theme="0"/>
      </colorScale>
    </cfRule>
    <cfRule type="expression" dxfId="13757" priority="4362">
      <formula>CQ15&lt;0</formula>
    </cfRule>
  </conditionalFormatting>
  <conditionalFormatting sqref="CR16">
    <cfRule type="colorScale" priority="4391">
      <colorScale>
        <cfvo type="min"/>
        <cfvo type="max"/>
        <color theme="0"/>
        <color theme="0"/>
      </colorScale>
    </cfRule>
    <cfRule type="expression" dxfId="13756" priority="4392">
      <formula>CQ16&lt;0</formula>
    </cfRule>
  </conditionalFormatting>
  <conditionalFormatting sqref="CR18">
    <cfRule type="colorScale" priority="4356">
      <colorScale>
        <cfvo type="min"/>
        <cfvo type="max"/>
        <color theme="0"/>
        <color theme="0"/>
      </colorScale>
    </cfRule>
    <cfRule type="expression" dxfId="13755" priority="4358">
      <formula>CQ18&lt;0</formula>
    </cfRule>
  </conditionalFormatting>
  <conditionalFormatting sqref="CR18:CR19">
    <cfRule type="expression" dxfId="13754"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3753" priority="4390">
      <formula>CQ19&lt;0</formula>
    </cfRule>
  </conditionalFormatting>
  <conditionalFormatting sqref="CR23">
    <cfRule type="colorScale" priority="4352">
      <colorScale>
        <cfvo type="min"/>
        <cfvo type="max"/>
        <color theme="0"/>
        <color theme="0"/>
      </colorScale>
    </cfRule>
    <cfRule type="expression" dxfId="13752" priority="4354">
      <formula>CQ23&lt;0</formula>
    </cfRule>
  </conditionalFormatting>
  <conditionalFormatting sqref="CR23:CR24">
    <cfRule type="expression" dxfId="13751"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3750" priority="4386">
      <formula>CQ24&lt;0</formula>
    </cfRule>
  </conditionalFormatting>
  <conditionalFormatting sqref="CR26">
    <cfRule type="colorScale" priority="4348">
      <colorScale>
        <cfvo type="min"/>
        <cfvo type="max"/>
        <color theme="0"/>
        <color theme="0"/>
      </colorScale>
    </cfRule>
    <cfRule type="expression" dxfId="13749" priority="4350">
      <formula>CQ26&lt;0</formula>
    </cfRule>
  </conditionalFormatting>
  <conditionalFormatting sqref="CR26:CR27">
    <cfRule type="expression" dxfId="13748"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3747" priority="4384">
      <formula>CQ27&lt;0</formula>
    </cfRule>
  </conditionalFormatting>
  <conditionalFormatting sqref="CR29">
    <cfRule type="colorScale" priority="4344">
      <colorScale>
        <cfvo type="min"/>
        <cfvo type="max"/>
        <color theme="0"/>
        <color theme="0"/>
      </colorScale>
    </cfRule>
    <cfRule type="expression" dxfId="13746" priority="4346">
      <formula>CQ29&lt;0</formula>
    </cfRule>
  </conditionalFormatting>
  <conditionalFormatting sqref="CR29:CR30">
    <cfRule type="expression" dxfId="13745"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3744" priority="4382">
      <formula>CQ30&lt;0</formula>
    </cfRule>
  </conditionalFormatting>
  <conditionalFormatting sqref="CR39">
    <cfRule type="colorScale" priority="4340">
      <colorScale>
        <cfvo type="min"/>
        <cfvo type="max"/>
        <color theme="0"/>
        <color theme="0"/>
      </colorScale>
    </cfRule>
    <cfRule type="expression" dxfId="13743" priority="4342">
      <formula>CQ39&lt;0</formula>
    </cfRule>
  </conditionalFormatting>
  <conditionalFormatting sqref="CR39:CR66">
    <cfRule type="expression" dxfId="13742"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3741" priority="4380">
      <formula>CQ40&lt;0</formula>
    </cfRule>
  </conditionalFormatting>
  <conditionalFormatting sqref="CR68">
    <cfRule type="colorScale" priority="4336">
      <colorScale>
        <cfvo type="min"/>
        <cfvo type="max"/>
        <color theme="0"/>
        <color theme="0"/>
      </colorScale>
    </cfRule>
    <cfRule type="expression" dxfId="13740" priority="4338">
      <formula>CQ68&lt;0</formula>
    </cfRule>
  </conditionalFormatting>
  <conditionalFormatting sqref="CR68:CR81">
    <cfRule type="expression" dxfId="13739"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3738" priority="4398">
      <formula>CQ69&lt;0</formula>
    </cfRule>
  </conditionalFormatting>
  <conditionalFormatting sqref="CR83">
    <cfRule type="colorScale" priority="4319">
      <colorScale>
        <cfvo type="min"/>
        <cfvo type="max"/>
        <color theme="0"/>
        <color theme="0"/>
      </colorScale>
    </cfRule>
    <cfRule type="expression" dxfId="13737" priority="4321">
      <formula>CQ83&lt;0</formula>
    </cfRule>
  </conditionalFormatting>
  <conditionalFormatting sqref="CR83:CR90">
    <cfRule type="expression" dxfId="13736"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3735" priority="4378">
      <formula>CQ84&lt;0</formula>
    </cfRule>
  </conditionalFormatting>
  <conditionalFormatting sqref="CR93">
    <cfRule type="colorScale" priority="4332">
      <colorScale>
        <cfvo type="min"/>
        <cfvo type="max"/>
        <color theme="0"/>
        <color theme="0"/>
      </colorScale>
    </cfRule>
    <cfRule type="expression" dxfId="13734" priority="4334">
      <formula>CQ93&lt;0</formula>
    </cfRule>
  </conditionalFormatting>
  <conditionalFormatting sqref="CR93:CR102">
    <cfRule type="expression" dxfId="13733"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3732" priority="4376">
      <formula>CQ94&lt;0</formula>
    </cfRule>
  </conditionalFormatting>
  <conditionalFormatting sqref="CR104">
    <cfRule type="colorScale" priority="4328">
      <colorScale>
        <cfvo type="min"/>
        <cfvo type="max"/>
        <color theme="0"/>
        <color theme="0"/>
      </colorScale>
    </cfRule>
    <cfRule type="expression" dxfId="13731" priority="4330">
      <formula>CQ104&lt;0</formula>
    </cfRule>
  </conditionalFormatting>
  <conditionalFormatting sqref="CR104:CR106">
    <cfRule type="expression" dxfId="13730"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3729" priority="4374">
      <formula>CQ105&lt;0</formula>
    </cfRule>
  </conditionalFormatting>
  <conditionalFormatting sqref="CR110">
    <cfRule type="colorScale" priority="4371">
      <colorScale>
        <cfvo type="min"/>
        <cfvo type="max"/>
        <color theme="0"/>
        <color theme="0"/>
      </colorScale>
    </cfRule>
    <cfRule type="expression" dxfId="13728"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3727" priority="4314">
      <formula>CQ111&lt;0</formula>
    </cfRule>
  </conditionalFormatting>
  <conditionalFormatting sqref="CR117:CR123">
    <cfRule type="colorScale" priority="4368">
      <colorScale>
        <cfvo type="min"/>
        <cfvo type="max"/>
        <color theme="0"/>
        <color theme="0"/>
      </colorScale>
    </cfRule>
    <cfRule type="expression" dxfId="13726" priority="4370">
      <formula>CQ117&lt;0</formula>
    </cfRule>
  </conditionalFormatting>
  <conditionalFormatting sqref="CR125">
    <cfRule type="colorScale" priority="4324">
      <colorScale>
        <cfvo type="min"/>
        <cfvo type="max"/>
        <color theme="0"/>
        <color theme="0"/>
      </colorScale>
    </cfRule>
    <cfRule type="expression" dxfId="13725" priority="4326">
      <formula>CQ125&lt;0</formula>
    </cfRule>
  </conditionalFormatting>
  <conditionalFormatting sqref="CR125:CR134">
    <cfRule type="expression" dxfId="13724"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3723" priority="4366">
      <formula>CQ126&lt;0</formula>
    </cfRule>
  </conditionalFormatting>
  <conditionalFormatting sqref="BR117:BS123">
    <cfRule type="expression" dxfId="13722" priority="1668">
      <formula>IF(BR117="Validar","Rojo","Verde")</formula>
    </cfRule>
  </conditionalFormatting>
  <conditionalFormatting sqref="BO39:BO107">
    <cfRule type="expression" dxfId="13721" priority="1812">
      <formula>IF(BO39="Validar","Rojo","Verde")</formula>
    </cfRule>
  </conditionalFormatting>
  <conditionalFormatting sqref="AA69:AA82">
    <cfRule type="expression" dxfId="13720" priority="3346">
      <formula>IF(AA69="Validar","Rojo","Verde")</formula>
    </cfRule>
  </conditionalFormatting>
  <conditionalFormatting sqref="CR91">
    <cfRule type="expression" dxfId="13719"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3718" priority="4309">
      <formula>CQ91&lt;0</formula>
    </cfRule>
  </conditionalFormatting>
  <conditionalFormatting sqref="C6">
    <cfRule type="colorScale" priority="4303">
      <colorScale>
        <cfvo type="min"/>
        <cfvo type="max"/>
        <color theme="0"/>
        <color theme="0"/>
      </colorScale>
    </cfRule>
    <cfRule type="expression" dxfId="13717" priority="4304">
      <formula>B6&lt;0</formula>
    </cfRule>
  </conditionalFormatting>
  <conditionalFormatting sqref="C6">
    <cfRule type="expression" dxfId="13716"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3715" priority="4300">
      <formula>B7&lt;0</formula>
    </cfRule>
  </conditionalFormatting>
  <conditionalFormatting sqref="C7:C8">
    <cfRule type="expression" dxfId="13714"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3713" priority="4265">
      <formula>E9&lt;0</formula>
    </cfRule>
  </conditionalFormatting>
  <conditionalFormatting sqref="F9:F20">
    <cfRule type="expression" dxfId="13712"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3711" priority="4242">
      <formula>E10&lt;0</formula>
    </cfRule>
  </conditionalFormatting>
  <conditionalFormatting sqref="F11:F14">
    <cfRule type="colorScale" priority="4262">
      <colorScale>
        <cfvo type="min"/>
        <cfvo type="max"/>
        <color theme="0"/>
        <color theme="0"/>
      </colorScale>
    </cfRule>
    <cfRule type="expression" dxfId="13710" priority="4263">
      <formula>E11&lt;0</formula>
    </cfRule>
  </conditionalFormatting>
  <conditionalFormatting sqref="F15">
    <cfRule type="colorScale" priority="4239">
      <colorScale>
        <cfvo type="min"/>
        <cfvo type="max"/>
        <color theme="0"/>
        <color theme="0"/>
      </colorScale>
    </cfRule>
    <cfRule type="expression" dxfId="13709" priority="4240">
      <formula>E15&lt;0</formula>
    </cfRule>
  </conditionalFormatting>
  <conditionalFormatting sqref="F16:F17">
    <cfRule type="colorScale" priority="4260">
      <colorScale>
        <cfvo type="min"/>
        <cfvo type="max"/>
        <color theme="0"/>
        <color theme="0"/>
      </colorScale>
    </cfRule>
    <cfRule type="expression" dxfId="13708" priority="4261">
      <formula>E16&lt;0</formula>
    </cfRule>
  </conditionalFormatting>
  <conditionalFormatting sqref="F18">
    <cfRule type="colorScale" priority="4236">
      <colorScale>
        <cfvo type="min"/>
        <cfvo type="max"/>
        <color theme="0"/>
        <color theme="0"/>
      </colorScale>
    </cfRule>
    <cfRule type="expression" dxfId="13707" priority="4238">
      <formula>E18&lt;0</formula>
    </cfRule>
  </conditionalFormatting>
  <conditionalFormatting sqref="F19:F20">
    <cfRule type="colorScale" priority="4258">
      <colorScale>
        <cfvo type="min"/>
        <cfvo type="max"/>
        <color theme="0"/>
        <color theme="0"/>
      </colorScale>
    </cfRule>
    <cfRule type="expression" dxfId="13706" priority="4259">
      <formula>E19&lt;0</formula>
    </cfRule>
  </conditionalFormatting>
  <conditionalFormatting sqref="F23">
    <cfRule type="colorScale" priority="4233">
      <colorScale>
        <cfvo type="min"/>
        <cfvo type="max"/>
        <color theme="0"/>
        <color theme="0"/>
      </colorScale>
    </cfRule>
    <cfRule type="expression" dxfId="13705" priority="4234">
      <formula>E23&lt;0</formula>
    </cfRule>
  </conditionalFormatting>
  <conditionalFormatting sqref="F23:F31">
    <cfRule type="expression" dxfId="13704"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3703" priority="4257">
      <formula>E24&lt;0</formula>
    </cfRule>
  </conditionalFormatting>
  <conditionalFormatting sqref="F25">
    <cfRule type="colorScale" priority="4254">
      <colorScale>
        <cfvo type="min"/>
        <cfvo type="max"/>
        <color theme="0"/>
        <color theme="0"/>
      </colorScale>
    </cfRule>
    <cfRule type="expression" dxfId="13702" priority="4255">
      <formula>E25&lt;0</formula>
    </cfRule>
  </conditionalFormatting>
  <conditionalFormatting sqref="F26">
    <cfRule type="colorScale" priority="4231">
      <colorScale>
        <cfvo type="min"/>
        <cfvo type="max"/>
        <color theme="0"/>
        <color theme="0"/>
      </colorScale>
    </cfRule>
    <cfRule type="expression" dxfId="13701" priority="4232">
      <formula>E26&lt;0</formula>
    </cfRule>
  </conditionalFormatting>
  <conditionalFormatting sqref="F27">
    <cfRule type="colorScale" priority="4252">
      <colorScale>
        <cfvo type="min"/>
        <cfvo type="max"/>
        <color theme="0"/>
        <color theme="0"/>
      </colorScale>
    </cfRule>
    <cfRule type="expression" dxfId="13700" priority="4253">
      <formula>E27&lt;0</formula>
    </cfRule>
  </conditionalFormatting>
  <conditionalFormatting sqref="F28">
    <cfRule type="colorScale" priority="4250">
      <colorScale>
        <cfvo type="min"/>
        <cfvo type="max"/>
        <color theme="0"/>
        <color theme="0"/>
      </colorScale>
    </cfRule>
    <cfRule type="expression" dxfId="13699" priority="4251">
      <formula>E28&lt;0</formula>
    </cfRule>
  </conditionalFormatting>
  <conditionalFormatting sqref="F29">
    <cfRule type="colorScale" priority="4228">
      <colorScale>
        <cfvo type="min"/>
        <cfvo type="max"/>
        <color theme="0"/>
        <color theme="0"/>
      </colorScale>
    </cfRule>
    <cfRule type="expression" dxfId="13698" priority="4230">
      <formula>E29&lt;0</formula>
    </cfRule>
  </conditionalFormatting>
  <conditionalFormatting sqref="F30">
    <cfRule type="colorScale" priority="4248">
      <colorScale>
        <cfvo type="min"/>
        <cfvo type="max"/>
        <color theme="0"/>
        <color theme="0"/>
      </colorScale>
    </cfRule>
    <cfRule type="expression" dxfId="13697" priority="4249">
      <formula>E30&lt;0</formula>
    </cfRule>
  </conditionalFormatting>
  <conditionalFormatting sqref="F31">
    <cfRule type="colorScale" priority="4246">
      <colorScale>
        <cfvo type="min"/>
        <cfvo type="max"/>
        <color theme="0"/>
        <color theme="0"/>
      </colorScale>
    </cfRule>
    <cfRule type="expression" dxfId="13696"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3695" priority="4226">
      <formula>E39&lt;0</formula>
    </cfRule>
  </conditionalFormatting>
  <conditionalFormatting sqref="F39:F107">
    <cfRule type="expression" dxfId="13694"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3693"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3692"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3691" priority="4270">
      <formula>E69&lt;0</formula>
    </cfRule>
  </conditionalFormatting>
  <conditionalFormatting sqref="F82 F92 F103 F107">
    <cfRule type="expression" dxfId="13690"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3689"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3688"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3687"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3686"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3685"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3684" priority="4279">
      <formula>E105&lt;0</formula>
    </cfRule>
  </conditionalFormatting>
  <conditionalFormatting sqref="F110">
    <cfRule type="colorScale" priority="4280">
      <colorScale>
        <cfvo type="min"/>
        <cfvo type="max"/>
        <color theme="0"/>
        <color theme="0"/>
      </colorScale>
    </cfRule>
    <cfRule type="expression" dxfId="13683"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3682"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3681"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3680" priority="4214">
      <formula>E125&lt;0</formula>
    </cfRule>
  </conditionalFormatting>
  <conditionalFormatting sqref="F125:F135">
    <cfRule type="expression" dxfId="13679" priority="4211">
      <formula>IF(F125="Validar","Rojo","Verde")</formula>
    </cfRule>
  </conditionalFormatting>
  <conditionalFormatting sqref="F126:F132">
    <cfRule type="colorScale" priority="4288">
      <colorScale>
        <cfvo type="min"/>
        <cfvo type="max"/>
        <color theme="0"/>
        <color theme="0"/>
      </colorScale>
    </cfRule>
    <cfRule type="expression" dxfId="13678"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3677"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3676" priority="4284">
      <formula>E135&lt;0</formula>
    </cfRule>
  </conditionalFormatting>
  <conditionalFormatting sqref="F110:G111">
    <cfRule type="expression" dxfId="13675" priority="4155">
      <formula>IF(F110="Validar","Rojo","Verde")</formula>
    </cfRule>
  </conditionalFormatting>
  <conditionalFormatting sqref="F117:G123">
    <cfRule type="expression" dxfId="13674"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3673" priority="4205">
      <formula>F40&lt;0</formula>
    </cfRule>
  </conditionalFormatting>
  <conditionalFormatting sqref="G40:G67">
    <cfRule type="expression" dxfId="13672"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3671" priority="4208">
      <formula>F67&lt;0</formula>
    </cfRule>
  </conditionalFormatting>
  <conditionalFormatting sqref="G69">
    <cfRule type="colorScale" priority="4200">
      <colorScale>
        <cfvo type="min"/>
        <cfvo type="max"/>
        <color theme="0"/>
        <color theme="0"/>
      </colorScale>
    </cfRule>
    <cfRule type="expression" dxfId="13670" priority="4201">
      <formula>F69&lt;0</formula>
    </cfRule>
  </conditionalFormatting>
  <conditionalFormatting sqref="G69:G81">
    <cfRule type="expression" priority="4198">
      <formula>#REF!</formula>
    </cfRule>
  </conditionalFormatting>
  <conditionalFormatting sqref="G69:G82">
    <cfRule type="expression" dxfId="13669" priority="4196">
      <formula>IF(G69="Validar","Rojo","Verde")</formula>
    </cfRule>
  </conditionalFormatting>
  <conditionalFormatting sqref="G70:G78">
    <cfRule type="colorScale" priority="4197">
      <colorScale>
        <cfvo type="min"/>
        <cfvo type="max"/>
        <color theme="0"/>
        <color theme="0"/>
      </colorScale>
    </cfRule>
    <cfRule type="expression" dxfId="13668" priority="4199">
      <formula>F70&lt;0</formula>
    </cfRule>
  </conditionalFormatting>
  <conditionalFormatting sqref="G79:G81">
    <cfRule type="colorScale" priority="4209">
      <colorScale>
        <cfvo type="min"/>
        <cfvo type="max"/>
        <color theme="0"/>
        <color theme="0"/>
      </colorScale>
    </cfRule>
    <cfRule type="expression" dxfId="13667"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3666" priority="4195">
      <formula>F84&lt;0</formula>
    </cfRule>
  </conditionalFormatting>
  <conditionalFormatting sqref="G84:G91">
    <cfRule type="expression" priority="4192">
      <formula>#REF!</formula>
    </cfRule>
  </conditionalFormatting>
  <conditionalFormatting sqref="G84:G92">
    <cfRule type="expression" dxfId="13665" priority="4190">
      <formula>IF(G84="Validar","Rojo","Verde")</formula>
    </cfRule>
  </conditionalFormatting>
  <conditionalFormatting sqref="G85:G91">
    <cfRule type="colorScale" priority="4191">
      <colorScale>
        <cfvo type="min"/>
        <cfvo type="max"/>
        <color theme="0"/>
        <color theme="0"/>
      </colorScale>
    </cfRule>
    <cfRule type="expression" dxfId="13664" priority="4193">
      <formula>F85&lt;0</formula>
    </cfRule>
  </conditionalFormatting>
  <conditionalFormatting sqref="G94">
    <cfRule type="colorScale" priority="4188">
      <colorScale>
        <cfvo type="min"/>
        <cfvo type="max"/>
        <color theme="0"/>
        <color theme="0"/>
      </colorScale>
    </cfRule>
    <cfRule type="expression" dxfId="13663" priority="4189">
      <formula>F94&lt;0</formula>
    </cfRule>
  </conditionalFormatting>
  <conditionalFormatting sqref="G94:G102">
    <cfRule type="expression" priority="4182">
      <formula>#REF!</formula>
    </cfRule>
  </conditionalFormatting>
  <conditionalFormatting sqref="G94:G103">
    <cfRule type="expression" dxfId="13662" priority="4180">
      <formula>IF(G94="Validar","Rojo","Verde")</formula>
    </cfRule>
  </conditionalFormatting>
  <conditionalFormatting sqref="G95:G100">
    <cfRule type="colorScale" priority="4186">
      <colorScale>
        <cfvo type="min"/>
        <cfvo type="max"/>
        <color theme="0"/>
        <color theme="0"/>
      </colorScale>
    </cfRule>
    <cfRule type="expression" dxfId="13661" priority="4187">
      <formula>F95&lt;0</formula>
    </cfRule>
  </conditionalFormatting>
  <conditionalFormatting sqref="G101">
    <cfRule type="colorScale" priority="4184">
      <colorScale>
        <cfvo type="min"/>
        <cfvo type="max"/>
        <color theme="0"/>
        <color theme="0"/>
      </colorScale>
    </cfRule>
    <cfRule type="expression" dxfId="13660" priority="4185">
      <formula>F101&lt;0</formula>
    </cfRule>
  </conditionalFormatting>
  <conditionalFormatting sqref="G102">
    <cfRule type="colorScale" priority="4181">
      <colorScale>
        <cfvo type="min"/>
        <cfvo type="max"/>
        <color theme="0"/>
        <color theme="0"/>
      </colorScale>
    </cfRule>
    <cfRule type="expression" dxfId="13659" priority="4183">
      <formula>F102&lt;0</formula>
    </cfRule>
  </conditionalFormatting>
  <conditionalFormatting sqref="G105">
    <cfRule type="colorScale" priority="4178">
      <colorScale>
        <cfvo type="min"/>
        <cfvo type="max"/>
        <color theme="0"/>
        <color theme="0"/>
      </colorScale>
    </cfRule>
    <cfRule type="expression" dxfId="13658" priority="4179">
      <formula>F105&lt;0</formula>
    </cfRule>
  </conditionalFormatting>
  <conditionalFormatting sqref="G105:G106">
    <cfRule type="expression" priority="4176">
      <formula>#REF!</formula>
    </cfRule>
  </conditionalFormatting>
  <conditionalFormatting sqref="G105:G107">
    <cfRule type="expression" dxfId="13657" priority="4174">
      <formula>IF(G105="Validar","Rojo","Verde")</formula>
    </cfRule>
  </conditionalFormatting>
  <conditionalFormatting sqref="G106">
    <cfRule type="colorScale" priority="4175">
      <colorScale>
        <cfvo type="min"/>
        <cfvo type="max"/>
        <color theme="0"/>
        <color theme="0"/>
      </colorScale>
    </cfRule>
    <cfRule type="expression" dxfId="13656" priority="4177">
      <formula>F106&lt;0</formula>
    </cfRule>
  </conditionalFormatting>
  <conditionalFormatting sqref="G110">
    <cfRule type="colorScale" priority="4166">
      <colorScale>
        <cfvo type="min"/>
        <cfvo type="max"/>
        <color theme="0"/>
        <color theme="0"/>
      </colorScale>
    </cfRule>
    <cfRule type="expression" dxfId="13655"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3654" priority="4158">
      <formula>F111&lt;0</formula>
    </cfRule>
  </conditionalFormatting>
  <conditionalFormatting sqref="G117">
    <cfRule type="colorScale" priority="4172">
      <colorScale>
        <cfvo type="min"/>
        <cfvo type="max"/>
        <color theme="0"/>
        <color theme="0"/>
      </colorScale>
    </cfRule>
    <cfRule type="expression" dxfId="13653"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3652" priority="4171">
      <formula>F118&lt;0</formula>
    </cfRule>
  </conditionalFormatting>
  <conditionalFormatting sqref="G126:G135">
    <cfRule type="expression" dxfId="13651" priority="4293">
      <formula>IF(G126="Validar","Rojo","Verde")</formula>
    </cfRule>
    <cfRule type="colorScale" priority="4294">
      <colorScale>
        <cfvo type="min"/>
        <cfvo type="max"/>
        <color theme="0"/>
        <color theme="0"/>
      </colorScale>
    </cfRule>
    <cfRule type="expression" priority="4295">
      <formula>$F$23</formula>
    </cfRule>
    <cfRule type="expression" dxfId="13650" priority="4296">
      <formula>F126&lt;0</formula>
    </cfRule>
  </conditionalFormatting>
  <conditionalFormatting sqref="F6">
    <cfRule type="colorScale" priority="4153">
      <colorScale>
        <cfvo type="min"/>
        <cfvo type="max"/>
        <color theme="0"/>
        <color theme="0"/>
      </colorScale>
    </cfRule>
    <cfRule type="expression" dxfId="13649" priority="4154">
      <formula>E6&lt;0</formula>
    </cfRule>
  </conditionalFormatting>
  <conditionalFormatting sqref="F6">
    <cfRule type="expression" dxfId="13648"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3647" priority="4150">
      <formula>E7&lt;0</formula>
    </cfRule>
  </conditionalFormatting>
  <conditionalFormatting sqref="F7:F8">
    <cfRule type="expression" dxfId="13646"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3645" priority="4115">
      <formula>H9&lt;0</formula>
    </cfRule>
  </conditionalFormatting>
  <conditionalFormatting sqref="I9:I20">
    <cfRule type="expression" dxfId="13644"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3643" priority="4092">
      <formula>H10&lt;0</formula>
    </cfRule>
  </conditionalFormatting>
  <conditionalFormatting sqref="I11:I14">
    <cfRule type="colorScale" priority="4112">
      <colorScale>
        <cfvo type="min"/>
        <cfvo type="max"/>
        <color theme="0"/>
        <color theme="0"/>
      </colorScale>
    </cfRule>
    <cfRule type="expression" dxfId="13642" priority="4113">
      <formula>H11&lt;0</formula>
    </cfRule>
  </conditionalFormatting>
  <conditionalFormatting sqref="I15">
    <cfRule type="colorScale" priority="4089">
      <colorScale>
        <cfvo type="min"/>
        <cfvo type="max"/>
        <color theme="0"/>
        <color theme="0"/>
      </colorScale>
    </cfRule>
    <cfRule type="expression" dxfId="13641" priority="4090">
      <formula>H15&lt;0</formula>
    </cfRule>
  </conditionalFormatting>
  <conditionalFormatting sqref="I16:I17">
    <cfRule type="colorScale" priority="4110">
      <colorScale>
        <cfvo type="min"/>
        <cfvo type="max"/>
        <color theme="0"/>
        <color theme="0"/>
      </colorScale>
    </cfRule>
    <cfRule type="expression" dxfId="13640" priority="4111">
      <formula>H16&lt;0</formula>
    </cfRule>
  </conditionalFormatting>
  <conditionalFormatting sqref="I18">
    <cfRule type="colorScale" priority="4086">
      <colorScale>
        <cfvo type="min"/>
        <cfvo type="max"/>
        <color theme="0"/>
        <color theme="0"/>
      </colorScale>
    </cfRule>
    <cfRule type="expression" dxfId="13639" priority="4088">
      <formula>H18&lt;0</formula>
    </cfRule>
  </conditionalFormatting>
  <conditionalFormatting sqref="I19:I20">
    <cfRule type="colorScale" priority="4108">
      <colorScale>
        <cfvo type="min"/>
        <cfvo type="max"/>
        <color theme="0"/>
        <color theme="0"/>
      </colorScale>
    </cfRule>
    <cfRule type="expression" dxfId="13638" priority="4109">
      <formula>H19&lt;0</formula>
    </cfRule>
  </conditionalFormatting>
  <conditionalFormatting sqref="I23">
    <cfRule type="colorScale" priority="4083">
      <colorScale>
        <cfvo type="min"/>
        <cfvo type="max"/>
        <color theme="0"/>
        <color theme="0"/>
      </colorScale>
    </cfRule>
    <cfRule type="expression" dxfId="13637" priority="4084">
      <formula>H23&lt;0</formula>
    </cfRule>
  </conditionalFormatting>
  <conditionalFormatting sqref="I23:I31">
    <cfRule type="expression" dxfId="13636"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3635" priority="4107">
      <formula>H24&lt;0</formula>
    </cfRule>
  </conditionalFormatting>
  <conditionalFormatting sqref="I25">
    <cfRule type="colorScale" priority="4104">
      <colorScale>
        <cfvo type="min"/>
        <cfvo type="max"/>
        <color theme="0"/>
        <color theme="0"/>
      </colorScale>
    </cfRule>
    <cfRule type="expression" dxfId="13634" priority="4105">
      <formula>H25&lt;0</formula>
    </cfRule>
  </conditionalFormatting>
  <conditionalFormatting sqref="I26">
    <cfRule type="colorScale" priority="4081">
      <colorScale>
        <cfvo type="min"/>
        <cfvo type="max"/>
        <color theme="0"/>
        <color theme="0"/>
      </colorScale>
    </cfRule>
    <cfRule type="expression" dxfId="13633" priority="4082">
      <formula>H26&lt;0</formula>
    </cfRule>
  </conditionalFormatting>
  <conditionalFormatting sqref="I27">
    <cfRule type="colorScale" priority="4102">
      <colorScale>
        <cfvo type="min"/>
        <cfvo type="max"/>
        <color theme="0"/>
        <color theme="0"/>
      </colorScale>
    </cfRule>
    <cfRule type="expression" dxfId="13632" priority="4103">
      <formula>H27&lt;0</formula>
    </cfRule>
  </conditionalFormatting>
  <conditionalFormatting sqref="I28">
    <cfRule type="colorScale" priority="4100">
      <colorScale>
        <cfvo type="min"/>
        <cfvo type="max"/>
        <color theme="0"/>
        <color theme="0"/>
      </colorScale>
    </cfRule>
    <cfRule type="expression" dxfId="13631" priority="4101">
      <formula>H28&lt;0</formula>
    </cfRule>
  </conditionalFormatting>
  <conditionalFormatting sqref="I29">
    <cfRule type="colorScale" priority="4078">
      <colorScale>
        <cfvo type="min"/>
        <cfvo type="max"/>
        <color theme="0"/>
        <color theme="0"/>
      </colorScale>
    </cfRule>
    <cfRule type="expression" dxfId="13630" priority="4080">
      <formula>H29&lt;0</formula>
    </cfRule>
  </conditionalFormatting>
  <conditionalFormatting sqref="I30">
    <cfRule type="colorScale" priority="4098">
      <colorScale>
        <cfvo type="min"/>
        <cfvo type="max"/>
        <color theme="0"/>
        <color theme="0"/>
      </colorScale>
    </cfRule>
    <cfRule type="expression" dxfId="13629" priority="4099">
      <formula>H30&lt;0</formula>
    </cfRule>
  </conditionalFormatting>
  <conditionalFormatting sqref="I31">
    <cfRule type="colorScale" priority="4096">
      <colorScale>
        <cfvo type="min"/>
        <cfvo type="max"/>
        <color theme="0"/>
        <color theme="0"/>
      </colorScale>
    </cfRule>
    <cfRule type="expression" dxfId="13628"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3627" priority="4076">
      <formula>H39&lt;0</formula>
    </cfRule>
  </conditionalFormatting>
  <conditionalFormatting sqref="I39:I107">
    <cfRule type="expression" dxfId="13626"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3625"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3624"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3623" priority="4120">
      <formula>H69&lt;0</formula>
    </cfRule>
  </conditionalFormatting>
  <conditionalFormatting sqref="I82 I92 I103 I107">
    <cfRule type="expression" dxfId="13622"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3621"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3620"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3619"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3618"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3617"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3616" priority="4129">
      <formula>H105&lt;0</formula>
    </cfRule>
  </conditionalFormatting>
  <conditionalFormatting sqref="I110">
    <cfRule type="colorScale" priority="4130">
      <colorScale>
        <cfvo type="min"/>
        <cfvo type="max"/>
        <color theme="0"/>
        <color theme="0"/>
      </colorScale>
    </cfRule>
    <cfRule type="expression" dxfId="13615"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3614"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3613"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3612" priority="4064">
      <formula>H125&lt;0</formula>
    </cfRule>
  </conditionalFormatting>
  <conditionalFormatting sqref="I125:I135">
    <cfRule type="expression" dxfId="13611" priority="4061">
      <formula>IF(I125="Validar","Rojo","Verde")</formula>
    </cfRule>
  </conditionalFormatting>
  <conditionalFormatting sqref="I126:I132">
    <cfRule type="colorScale" priority="4138">
      <colorScale>
        <cfvo type="min"/>
        <cfvo type="max"/>
        <color theme="0"/>
        <color theme="0"/>
      </colorScale>
    </cfRule>
    <cfRule type="expression" dxfId="13610"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3609"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3608" priority="4134">
      <formula>H135&lt;0</formula>
    </cfRule>
  </conditionalFormatting>
  <conditionalFormatting sqref="I110:J111">
    <cfRule type="expression" dxfId="13607" priority="4005">
      <formula>IF(I110="Validar","Rojo","Verde")</formula>
    </cfRule>
  </conditionalFormatting>
  <conditionalFormatting sqref="I117:J123">
    <cfRule type="expression" dxfId="13606"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3605" priority="4055">
      <formula>I40&lt;0</formula>
    </cfRule>
  </conditionalFormatting>
  <conditionalFormatting sqref="J40:J67">
    <cfRule type="expression" dxfId="13604"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3603" priority="4058">
      <formula>I67&lt;0</formula>
    </cfRule>
  </conditionalFormatting>
  <conditionalFormatting sqref="J69">
    <cfRule type="colorScale" priority="4050">
      <colorScale>
        <cfvo type="min"/>
        <cfvo type="max"/>
        <color theme="0"/>
        <color theme="0"/>
      </colorScale>
    </cfRule>
    <cfRule type="expression" dxfId="13602" priority="4051">
      <formula>I69&lt;0</formula>
    </cfRule>
  </conditionalFormatting>
  <conditionalFormatting sqref="J69:J81">
    <cfRule type="expression" priority="4048">
      <formula>#REF!</formula>
    </cfRule>
  </conditionalFormatting>
  <conditionalFormatting sqref="J69:J82">
    <cfRule type="expression" dxfId="13601" priority="4046">
      <formula>IF(J69="Validar","Rojo","Verde")</formula>
    </cfRule>
  </conditionalFormatting>
  <conditionalFormatting sqref="J70:J78">
    <cfRule type="colorScale" priority="4047">
      <colorScale>
        <cfvo type="min"/>
        <cfvo type="max"/>
        <color theme="0"/>
        <color theme="0"/>
      </colorScale>
    </cfRule>
    <cfRule type="expression" dxfId="13600" priority="4049">
      <formula>I70&lt;0</formula>
    </cfRule>
  </conditionalFormatting>
  <conditionalFormatting sqref="J79:J81">
    <cfRule type="colorScale" priority="4059">
      <colorScale>
        <cfvo type="min"/>
        <cfvo type="max"/>
        <color theme="0"/>
        <color theme="0"/>
      </colorScale>
    </cfRule>
    <cfRule type="expression" dxfId="13599"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3598" priority="4045">
      <formula>I84&lt;0</formula>
    </cfRule>
  </conditionalFormatting>
  <conditionalFormatting sqref="J84:J91">
    <cfRule type="expression" priority="4042">
      <formula>#REF!</formula>
    </cfRule>
  </conditionalFormatting>
  <conditionalFormatting sqref="J84:J92">
    <cfRule type="expression" dxfId="13597" priority="4040">
      <formula>IF(J84="Validar","Rojo","Verde")</formula>
    </cfRule>
  </conditionalFormatting>
  <conditionalFormatting sqref="J85:J91">
    <cfRule type="colorScale" priority="4041">
      <colorScale>
        <cfvo type="min"/>
        <cfvo type="max"/>
        <color theme="0"/>
        <color theme="0"/>
      </colorScale>
    </cfRule>
    <cfRule type="expression" dxfId="13596" priority="4043">
      <formula>I85&lt;0</formula>
    </cfRule>
  </conditionalFormatting>
  <conditionalFormatting sqref="J94">
    <cfRule type="colorScale" priority="4038">
      <colorScale>
        <cfvo type="min"/>
        <cfvo type="max"/>
        <color theme="0"/>
        <color theme="0"/>
      </colorScale>
    </cfRule>
    <cfRule type="expression" dxfId="13595"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3594" priority="4037">
      <formula>I95&lt;0</formula>
    </cfRule>
  </conditionalFormatting>
  <conditionalFormatting sqref="J101">
    <cfRule type="colorScale" priority="4034">
      <colorScale>
        <cfvo type="min"/>
        <cfvo type="max"/>
        <color theme="0"/>
        <color theme="0"/>
      </colorScale>
    </cfRule>
    <cfRule type="expression" dxfId="13593" priority="4035">
      <formula>I101&lt;0</formula>
    </cfRule>
  </conditionalFormatting>
  <conditionalFormatting sqref="J102">
    <cfRule type="colorScale" priority="4031">
      <colorScale>
        <cfvo type="min"/>
        <cfvo type="max"/>
        <color theme="0"/>
        <color theme="0"/>
      </colorScale>
    </cfRule>
    <cfRule type="expression" dxfId="13592" priority="4033">
      <formula>I102&lt;0</formula>
    </cfRule>
  </conditionalFormatting>
  <conditionalFormatting sqref="J105">
    <cfRule type="colorScale" priority="4028">
      <colorScale>
        <cfvo type="min"/>
        <cfvo type="max"/>
        <color theme="0"/>
        <color theme="0"/>
      </colorScale>
    </cfRule>
    <cfRule type="expression" dxfId="13591" priority="4029">
      <formula>I105&lt;0</formula>
    </cfRule>
  </conditionalFormatting>
  <conditionalFormatting sqref="J105:J106">
    <cfRule type="expression" priority="4026">
      <formula>#REF!</formula>
    </cfRule>
  </conditionalFormatting>
  <conditionalFormatting sqref="J105:J107">
    <cfRule type="expression" dxfId="13590" priority="4024">
      <formula>IF(J105="Validar","Rojo","Verde")</formula>
    </cfRule>
  </conditionalFormatting>
  <conditionalFormatting sqref="J106">
    <cfRule type="colorScale" priority="4025">
      <colorScale>
        <cfvo type="min"/>
        <cfvo type="max"/>
        <color theme="0"/>
        <color theme="0"/>
      </colorScale>
    </cfRule>
    <cfRule type="expression" dxfId="13589" priority="4027">
      <formula>I106&lt;0</formula>
    </cfRule>
  </conditionalFormatting>
  <conditionalFormatting sqref="J110">
    <cfRule type="colorScale" priority="4016">
      <colorScale>
        <cfvo type="min"/>
        <cfvo type="max"/>
        <color theme="0"/>
        <color theme="0"/>
      </colorScale>
    </cfRule>
    <cfRule type="expression" dxfId="13588"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3587" priority="4008">
      <formula>I111&lt;0</formula>
    </cfRule>
  </conditionalFormatting>
  <conditionalFormatting sqref="J117">
    <cfRule type="colorScale" priority="4022">
      <colorScale>
        <cfvo type="min"/>
        <cfvo type="max"/>
        <color theme="0"/>
        <color theme="0"/>
      </colorScale>
    </cfRule>
    <cfRule type="expression" dxfId="13586"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3585" priority="4021">
      <formula>I118&lt;0</formula>
    </cfRule>
  </conditionalFormatting>
  <conditionalFormatting sqref="J126:J135">
    <cfRule type="expression" dxfId="13584" priority="4143">
      <formula>IF(J126="Validar","Rojo","Verde")</formula>
    </cfRule>
    <cfRule type="colorScale" priority="4144">
      <colorScale>
        <cfvo type="min"/>
        <cfvo type="max"/>
        <color theme="0"/>
        <color theme="0"/>
      </colorScale>
    </cfRule>
    <cfRule type="expression" priority="4145">
      <formula>$F$23</formula>
    </cfRule>
    <cfRule type="expression" dxfId="13583" priority="4146">
      <formula>I126&lt;0</formula>
    </cfRule>
  </conditionalFormatting>
  <conditionalFormatting sqref="I6">
    <cfRule type="colorScale" priority="4003">
      <colorScale>
        <cfvo type="min"/>
        <cfvo type="max"/>
        <color theme="0"/>
        <color theme="0"/>
      </colorScale>
    </cfRule>
    <cfRule type="expression" dxfId="13582" priority="4004">
      <formula>H6&lt;0</formula>
    </cfRule>
  </conditionalFormatting>
  <conditionalFormatting sqref="I6">
    <cfRule type="expression" dxfId="13581"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3580" priority="4000">
      <formula>H7&lt;0</formula>
    </cfRule>
  </conditionalFormatting>
  <conditionalFormatting sqref="I7:I8">
    <cfRule type="expression" dxfId="13579"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3578" priority="3965">
      <formula>O9&lt;0</formula>
    </cfRule>
  </conditionalFormatting>
  <conditionalFormatting sqref="P9:P20">
    <cfRule type="expression" dxfId="13577"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3576" priority="3942">
      <formula>O10&lt;0</formula>
    </cfRule>
  </conditionalFormatting>
  <conditionalFormatting sqref="P11:P14">
    <cfRule type="colorScale" priority="3962">
      <colorScale>
        <cfvo type="min"/>
        <cfvo type="max"/>
        <color theme="0"/>
        <color theme="0"/>
      </colorScale>
    </cfRule>
    <cfRule type="expression" dxfId="13575" priority="3963">
      <formula>O11&lt;0</formula>
    </cfRule>
  </conditionalFormatting>
  <conditionalFormatting sqref="P15">
    <cfRule type="colorScale" priority="3939">
      <colorScale>
        <cfvo type="min"/>
        <cfvo type="max"/>
        <color theme="0"/>
        <color theme="0"/>
      </colorScale>
    </cfRule>
    <cfRule type="expression" dxfId="13574" priority="3940">
      <formula>O15&lt;0</formula>
    </cfRule>
  </conditionalFormatting>
  <conditionalFormatting sqref="P16:P17">
    <cfRule type="colorScale" priority="3960">
      <colorScale>
        <cfvo type="min"/>
        <cfvo type="max"/>
        <color theme="0"/>
        <color theme="0"/>
      </colorScale>
    </cfRule>
    <cfRule type="expression" dxfId="13573" priority="3961">
      <formula>O16&lt;0</formula>
    </cfRule>
  </conditionalFormatting>
  <conditionalFormatting sqref="P18">
    <cfRule type="colorScale" priority="3936">
      <colorScale>
        <cfvo type="min"/>
        <cfvo type="max"/>
        <color theme="0"/>
        <color theme="0"/>
      </colorScale>
    </cfRule>
    <cfRule type="expression" dxfId="13572" priority="3938">
      <formula>O18&lt;0</formula>
    </cfRule>
  </conditionalFormatting>
  <conditionalFormatting sqref="P19:P20">
    <cfRule type="colorScale" priority="3958">
      <colorScale>
        <cfvo type="min"/>
        <cfvo type="max"/>
        <color theme="0"/>
        <color theme="0"/>
      </colorScale>
    </cfRule>
    <cfRule type="expression" dxfId="13571" priority="3959">
      <formula>O19&lt;0</formula>
    </cfRule>
  </conditionalFormatting>
  <conditionalFormatting sqref="P23">
    <cfRule type="colorScale" priority="3933">
      <colorScale>
        <cfvo type="min"/>
        <cfvo type="max"/>
        <color theme="0"/>
        <color theme="0"/>
      </colorScale>
    </cfRule>
    <cfRule type="expression" dxfId="13570" priority="3934">
      <formula>O23&lt;0</formula>
    </cfRule>
  </conditionalFormatting>
  <conditionalFormatting sqref="P23:P31">
    <cfRule type="expression" dxfId="13569"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3568" priority="3957">
      <formula>O24&lt;0</formula>
    </cfRule>
  </conditionalFormatting>
  <conditionalFormatting sqref="P25">
    <cfRule type="colorScale" priority="3954">
      <colorScale>
        <cfvo type="min"/>
        <cfvo type="max"/>
        <color theme="0"/>
        <color theme="0"/>
      </colorScale>
    </cfRule>
    <cfRule type="expression" dxfId="13567" priority="3955">
      <formula>O25&lt;0</formula>
    </cfRule>
  </conditionalFormatting>
  <conditionalFormatting sqref="P26">
    <cfRule type="colorScale" priority="3931">
      <colorScale>
        <cfvo type="min"/>
        <cfvo type="max"/>
        <color theme="0"/>
        <color theme="0"/>
      </colorScale>
    </cfRule>
    <cfRule type="expression" dxfId="13566" priority="3932">
      <formula>O26&lt;0</formula>
    </cfRule>
  </conditionalFormatting>
  <conditionalFormatting sqref="P27">
    <cfRule type="colorScale" priority="3952">
      <colorScale>
        <cfvo type="min"/>
        <cfvo type="max"/>
        <color theme="0"/>
        <color theme="0"/>
      </colorScale>
    </cfRule>
    <cfRule type="expression" dxfId="13565" priority="3953">
      <formula>O27&lt;0</formula>
    </cfRule>
  </conditionalFormatting>
  <conditionalFormatting sqref="P28">
    <cfRule type="colorScale" priority="3950">
      <colorScale>
        <cfvo type="min"/>
        <cfvo type="max"/>
        <color theme="0"/>
        <color theme="0"/>
      </colorScale>
    </cfRule>
    <cfRule type="expression" dxfId="13564" priority="3951">
      <formula>O28&lt;0</formula>
    </cfRule>
  </conditionalFormatting>
  <conditionalFormatting sqref="P29">
    <cfRule type="colorScale" priority="3928">
      <colorScale>
        <cfvo type="min"/>
        <cfvo type="max"/>
        <color theme="0"/>
        <color theme="0"/>
      </colorScale>
    </cfRule>
    <cfRule type="expression" dxfId="13563" priority="3930">
      <formula>O29&lt;0</formula>
    </cfRule>
  </conditionalFormatting>
  <conditionalFormatting sqref="P30">
    <cfRule type="colorScale" priority="3948">
      <colorScale>
        <cfvo type="min"/>
        <cfvo type="max"/>
        <color theme="0"/>
        <color theme="0"/>
      </colorScale>
    </cfRule>
    <cfRule type="expression" dxfId="13562" priority="3949">
      <formula>O30&lt;0</formula>
    </cfRule>
  </conditionalFormatting>
  <conditionalFormatting sqref="P31">
    <cfRule type="colorScale" priority="3946">
      <colorScale>
        <cfvo type="min"/>
        <cfvo type="max"/>
        <color theme="0"/>
        <color theme="0"/>
      </colorScale>
    </cfRule>
    <cfRule type="expression" dxfId="13561"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3560" priority="3926">
      <formula>O39&lt;0</formula>
    </cfRule>
  </conditionalFormatting>
  <conditionalFormatting sqref="P39:P107">
    <cfRule type="expression" dxfId="13559"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3558"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3557"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3556" priority="3970">
      <formula>O69&lt;0</formula>
    </cfRule>
  </conditionalFormatting>
  <conditionalFormatting sqref="P82 P92 P103 P107">
    <cfRule type="expression" dxfId="13555"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3554"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3553"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3552"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3551"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3550"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3549" priority="3979">
      <formula>O105&lt;0</formula>
    </cfRule>
  </conditionalFormatting>
  <conditionalFormatting sqref="P110">
    <cfRule type="colorScale" priority="3980">
      <colorScale>
        <cfvo type="min"/>
        <cfvo type="max"/>
        <color theme="0"/>
        <color theme="0"/>
      </colorScale>
    </cfRule>
    <cfRule type="expression" dxfId="13548"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3547"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3546"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3545" priority="3914">
      <formula>O125&lt;0</formula>
    </cfRule>
  </conditionalFormatting>
  <conditionalFormatting sqref="P125:P135">
    <cfRule type="expression" dxfId="13544" priority="3911">
      <formula>IF(P125="Validar","Rojo","Verde")</formula>
    </cfRule>
  </conditionalFormatting>
  <conditionalFormatting sqref="P126:P132">
    <cfRule type="colorScale" priority="3988">
      <colorScale>
        <cfvo type="min"/>
        <cfvo type="max"/>
        <color theme="0"/>
        <color theme="0"/>
      </colorScale>
    </cfRule>
    <cfRule type="expression" dxfId="13543"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3542"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3541" priority="3984">
      <formula>O135&lt;0</formula>
    </cfRule>
  </conditionalFormatting>
  <conditionalFormatting sqref="P110:Q111">
    <cfRule type="expression" dxfId="13540" priority="3855">
      <formula>IF(P110="Validar","Rojo","Verde")</formula>
    </cfRule>
  </conditionalFormatting>
  <conditionalFormatting sqref="P117:Q123">
    <cfRule type="expression" dxfId="13539"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3538" priority="3905">
      <formula>P40&lt;0</formula>
    </cfRule>
  </conditionalFormatting>
  <conditionalFormatting sqref="Q40:Q67">
    <cfRule type="expression" dxfId="13537"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3536" priority="3908">
      <formula>P67&lt;0</formula>
    </cfRule>
  </conditionalFormatting>
  <conditionalFormatting sqref="Q69">
    <cfRule type="colorScale" priority="3900">
      <colorScale>
        <cfvo type="min"/>
        <cfvo type="max"/>
        <color theme="0"/>
        <color theme="0"/>
      </colorScale>
    </cfRule>
    <cfRule type="expression" dxfId="13535" priority="3901">
      <formula>P69&lt;0</formula>
    </cfRule>
  </conditionalFormatting>
  <conditionalFormatting sqref="Q69:Q81">
    <cfRule type="expression" priority="3898">
      <formula>#REF!</formula>
    </cfRule>
  </conditionalFormatting>
  <conditionalFormatting sqref="Q69:Q82">
    <cfRule type="expression" dxfId="13534" priority="3896">
      <formula>IF(Q69="Validar","Rojo","Verde")</formula>
    </cfRule>
  </conditionalFormatting>
  <conditionalFormatting sqref="Q70:Q78">
    <cfRule type="colorScale" priority="3897">
      <colorScale>
        <cfvo type="min"/>
        <cfvo type="max"/>
        <color theme="0"/>
        <color theme="0"/>
      </colorScale>
    </cfRule>
    <cfRule type="expression" dxfId="13533" priority="3899">
      <formula>P70&lt;0</formula>
    </cfRule>
  </conditionalFormatting>
  <conditionalFormatting sqref="Q79:Q81">
    <cfRule type="colorScale" priority="3909">
      <colorScale>
        <cfvo type="min"/>
        <cfvo type="max"/>
        <color theme="0"/>
        <color theme="0"/>
      </colorScale>
    </cfRule>
    <cfRule type="expression" dxfId="13532"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3531" priority="3895">
      <formula>P84&lt;0</formula>
    </cfRule>
  </conditionalFormatting>
  <conditionalFormatting sqref="Q84:Q91">
    <cfRule type="expression" priority="3892">
      <formula>#REF!</formula>
    </cfRule>
  </conditionalFormatting>
  <conditionalFormatting sqref="Q84:Q92">
    <cfRule type="expression" dxfId="13530" priority="3890">
      <formula>IF(Q84="Validar","Rojo","Verde")</formula>
    </cfRule>
  </conditionalFormatting>
  <conditionalFormatting sqref="Q85:Q91">
    <cfRule type="colorScale" priority="3891">
      <colorScale>
        <cfvo type="min"/>
        <cfvo type="max"/>
        <color theme="0"/>
        <color theme="0"/>
      </colorScale>
    </cfRule>
    <cfRule type="expression" dxfId="13529" priority="3893">
      <formula>P85&lt;0</formula>
    </cfRule>
  </conditionalFormatting>
  <conditionalFormatting sqref="Q94">
    <cfRule type="colorScale" priority="3888">
      <colorScale>
        <cfvo type="min"/>
        <cfvo type="max"/>
        <color theme="0"/>
        <color theme="0"/>
      </colorScale>
    </cfRule>
    <cfRule type="expression" dxfId="13528" priority="3889">
      <formula>P94&lt;0</formula>
    </cfRule>
  </conditionalFormatting>
  <conditionalFormatting sqref="Q94:Q102">
    <cfRule type="expression" priority="3882">
      <formula>#REF!</formula>
    </cfRule>
  </conditionalFormatting>
  <conditionalFormatting sqref="Q94:Q103">
    <cfRule type="expression" dxfId="13527" priority="3880">
      <formula>IF(Q94="Validar","Rojo","Verde")</formula>
    </cfRule>
  </conditionalFormatting>
  <conditionalFormatting sqref="Q95:Q100">
    <cfRule type="colorScale" priority="3886">
      <colorScale>
        <cfvo type="min"/>
        <cfvo type="max"/>
        <color theme="0"/>
        <color theme="0"/>
      </colorScale>
    </cfRule>
    <cfRule type="expression" dxfId="13526" priority="3887">
      <formula>P95&lt;0</formula>
    </cfRule>
  </conditionalFormatting>
  <conditionalFormatting sqref="Q101">
    <cfRule type="colorScale" priority="3884">
      <colorScale>
        <cfvo type="min"/>
        <cfvo type="max"/>
        <color theme="0"/>
        <color theme="0"/>
      </colorScale>
    </cfRule>
    <cfRule type="expression" dxfId="13525" priority="3885">
      <formula>P101&lt;0</formula>
    </cfRule>
  </conditionalFormatting>
  <conditionalFormatting sqref="Q102">
    <cfRule type="colorScale" priority="3881">
      <colorScale>
        <cfvo type="min"/>
        <cfvo type="max"/>
        <color theme="0"/>
        <color theme="0"/>
      </colorScale>
    </cfRule>
    <cfRule type="expression" dxfId="13524" priority="3883">
      <formula>P102&lt;0</formula>
    </cfRule>
  </conditionalFormatting>
  <conditionalFormatting sqref="Q105">
    <cfRule type="colorScale" priority="3878">
      <colorScale>
        <cfvo type="min"/>
        <cfvo type="max"/>
        <color theme="0"/>
        <color theme="0"/>
      </colorScale>
    </cfRule>
    <cfRule type="expression" dxfId="13523" priority="3879">
      <formula>P105&lt;0</formula>
    </cfRule>
  </conditionalFormatting>
  <conditionalFormatting sqref="Q105:Q106">
    <cfRule type="expression" priority="3876">
      <formula>#REF!</formula>
    </cfRule>
  </conditionalFormatting>
  <conditionalFormatting sqref="Q105:Q107">
    <cfRule type="expression" dxfId="13522" priority="3874">
      <formula>IF(Q105="Validar","Rojo","Verde")</formula>
    </cfRule>
  </conditionalFormatting>
  <conditionalFormatting sqref="Q106">
    <cfRule type="colorScale" priority="3875">
      <colorScale>
        <cfvo type="min"/>
        <cfvo type="max"/>
        <color theme="0"/>
        <color theme="0"/>
      </colorScale>
    </cfRule>
    <cfRule type="expression" dxfId="13521" priority="3877">
      <formula>P106&lt;0</formula>
    </cfRule>
  </conditionalFormatting>
  <conditionalFormatting sqref="Q110">
    <cfRule type="colorScale" priority="3866">
      <colorScale>
        <cfvo type="min"/>
        <cfvo type="max"/>
        <color theme="0"/>
        <color theme="0"/>
      </colorScale>
    </cfRule>
    <cfRule type="expression" dxfId="13520"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3519" priority="3858">
      <formula>P111&lt;0</formula>
    </cfRule>
  </conditionalFormatting>
  <conditionalFormatting sqref="Q117">
    <cfRule type="colorScale" priority="3872">
      <colorScale>
        <cfvo type="min"/>
        <cfvo type="max"/>
        <color theme="0"/>
        <color theme="0"/>
      </colorScale>
    </cfRule>
    <cfRule type="expression" dxfId="13518"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3517" priority="3871">
      <formula>P118&lt;0</formula>
    </cfRule>
  </conditionalFormatting>
  <conditionalFormatting sqref="Q126:Q135">
    <cfRule type="expression" dxfId="13516" priority="3993">
      <formula>IF(Q126="Validar","Rojo","Verde")</formula>
    </cfRule>
    <cfRule type="colorScale" priority="3994">
      <colorScale>
        <cfvo type="min"/>
        <cfvo type="max"/>
        <color theme="0"/>
        <color theme="0"/>
      </colorScale>
    </cfRule>
    <cfRule type="expression" priority="3995">
      <formula>$F$23</formula>
    </cfRule>
    <cfRule type="expression" dxfId="13515" priority="3996">
      <formula>P126&lt;0</formula>
    </cfRule>
  </conditionalFormatting>
  <conditionalFormatting sqref="P6">
    <cfRule type="colorScale" priority="3853">
      <colorScale>
        <cfvo type="min"/>
        <cfvo type="max"/>
        <color theme="0"/>
        <color theme="0"/>
      </colorScale>
    </cfRule>
    <cfRule type="expression" dxfId="13514" priority="3854">
      <formula>O6&lt;0</formula>
    </cfRule>
  </conditionalFormatting>
  <conditionalFormatting sqref="P6">
    <cfRule type="expression" dxfId="13513"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3512" priority="3850">
      <formula>O7&lt;0</formula>
    </cfRule>
  </conditionalFormatting>
  <conditionalFormatting sqref="P7:P8">
    <cfRule type="expression" dxfId="13511"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3510" priority="3815">
      <formula>L9&lt;0</formula>
    </cfRule>
  </conditionalFormatting>
  <conditionalFormatting sqref="M9:M20">
    <cfRule type="expression" dxfId="13509"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3508" priority="3792">
      <formula>L10&lt;0</formula>
    </cfRule>
  </conditionalFormatting>
  <conditionalFormatting sqref="M11:M14">
    <cfRule type="colorScale" priority="3812">
      <colorScale>
        <cfvo type="min"/>
        <cfvo type="max"/>
        <color theme="0"/>
        <color theme="0"/>
      </colorScale>
    </cfRule>
    <cfRule type="expression" dxfId="13507" priority="3813">
      <formula>L11&lt;0</formula>
    </cfRule>
  </conditionalFormatting>
  <conditionalFormatting sqref="M15">
    <cfRule type="colorScale" priority="3789">
      <colorScale>
        <cfvo type="min"/>
        <cfvo type="max"/>
        <color theme="0"/>
        <color theme="0"/>
      </colorScale>
    </cfRule>
    <cfRule type="expression" dxfId="13506" priority="3790">
      <formula>L15&lt;0</formula>
    </cfRule>
  </conditionalFormatting>
  <conditionalFormatting sqref="M16:M17">
    <cfRule type="colorScale" priority="3810">
      <colorScale>
        <cfvo type="min"/>
        <cfvo type="max"/>
        <color theme="0"/>
        <color theme="0"/>
      </colorScale>
    </cfRule>
    <cfRule type="expression" dxfId="13505" priority="3811">
      <formula>L16&lt;0</formula>
    </cfRule>
  </conditionalFormatting>
  <conditionalFormatting sqref="M18">
    <cfRule type="colorScale" priority="3786">
      <colorScale>
        <cfvo type="min"/>
        <cfvo type="max"/>
        <color theme="0"/>
        <color theme="0"/>
      </colorScale>
    </cfRule>
    <cfRule type="expression" dxfId="13504" priority="3788">
      <formula>L18&lt;0</formula>
    </cfRule>
  </conditionalFormatting>
  <conditionalFormatting sqref="M19:M20">
    <cfRule type="colorScale" priority="3808">
      <colorScale>
        <cfvo type="min"/>
        <cfvo type="max"/>
        <color theme="0"/>
        <color theme="0"/>
      </colorScale>
    </cfRule>
    <cfRule type="expression" dxfId="13503" priority="3809">
      <formula>L19&lt;0</formula>
    </cfRule>
  </conditionalFormatting>
  <conditionalFormatting sqref="M23">
    <cfRule type="colorScale" priority="3783">
      <colorScale>
        <cfvo type="min"/>
        <cfvo type="max"/>
        <color theme="0"/>
        <color theme="0"/>
      </colorScale>
    </cfRule>
    <cfRule type="expression" dxfId="13502" priority="3784">
      <formula>L23&lt;0</formula>
    </cfRule>
  </conditionalFormatting>
  <conditionalFormatting sqref="M23:M31">
    <cfRule type="expression" dxfId="13501"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3500" priority="3807">
      <formula>L24&lt;0</formula>
    </cfRule>
  </conditionalFormatting>
  <conditionalFormatting sqref="M25">
    <cfRule type="colorScale" priority="3804">
      <colorScale>
        <cfvo type="min"/>
        <cfvo type="max"/>
        <color theme="0"/>
        <color theme="0"/>
      </colorScale>
    </cfRule>
    <cfRule type="expression" dxfId="13499" priority="3805">
      <formula>L25&lt;0</formula>
    </cfRule>
  </conditionalFormatting>
  <conditionalFormatting sqref="M26">
    <cfRule type="colorScale" priority="3781">
      <colorScale>
        <cfvo type="min"/>
        <cfvo type="max"/>
        <color theme="0"/>
        <color theme="0"/>
      </colorScale>
    </cfRule>
    <cfRule type="expression" dxfId="13498" priority="3782">
      <formula>L26&lt;0</formula>
    </cfRule>
  </conditionalFormatting>
  <conditionalFormatting sqref="M27">
    <cfRule type="colorScale" priority="3802">
      <colorScale>
        <cfvo type="min"/>
        <cfvo type="max"/>
        <color theme="0"/>
        <color theme="0"/>
      </colorScale>
    </cfRule>
    <cfRule type="expression" dxfId="13497" priority="3803">
      <formula>L27&lt;0</formula>
    </cfRule>
  </conditionalFormatting>
  <conditionalFormatting sqref="M28">
    <cfRule type="colorScale" priority="3800">
      <colorScale>
        <cfvo type="min"/>
        <cfvo type="max"/>
        <color theme="0"/>
        <color theme="0"/>
      </colorScale>
    </cfRule>
    <cfRule type="expression" dxfId="13496" priority="3801">
      <formula>L28&lt;0</formula>
    </cfRule>
  </conditionalFormatting>
  <conditionalFormatting sqref="M29">
    <cfRule type="colorScale" priority="3778">
      <colorScale>
        <cfvo type="min"/>
        <cfvo type="max"/>
        <color theme="0"/>
        <color theme="0"/>
      </colorScale>
    </cfRule>
    <cfRule type="expression" dxfId="13495" priority="3780">
      <formula>L29&lt;0</formula>
    </cfRule>
  </conditionalFormatting>
  <conditionalFormatting sqref="M30">
    <cfRule type="colorScale" priority="3798">
      <colorScale>
        <cfvo type="min"/>
        <cfvo type="max"/>
        <color theme="0"/>
        <color theme="0"/>
      </colorScale>
    </cfRule>
    <cfRule type="expression" dxfId="13494" priority="3799">
      <formula>L30&lt;0</formula>
    </cfRule>
  </conditionalFormatting>
  <conditionalFormatting sqref="M31">
    <cfRule type="colorScale" priority="3796">
      <colorScale>
        <cfvo type="min"/>
        <cfvo type="max"/>
        <color theme="0"/>
        <color theme="0"/>
      </colorScale>
    </cfRule>
    <cfRule type="expression" dxfId="13493"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3492" priority="3776">
      <formula>L39&lt;0</formula>
    </cfRule>
  </conditionalFormatting>
  <conditionalFormatting sqref="M39:M107">
    <cfRule type="expression" dxfId="13491"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3490"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3489"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3488" priority="3820">
      <formula>L69&lt;0</formula>
    </cfRule>
  </conditionalFormatting>
  <conditionalFormatting sqref="M82 M92 M103 M107">
    <cfRule type="expression" dxfId="13487"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3486"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3485"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3484"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3483"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3482"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3481" priority="3829">
      <formula>L105&lt;0</formula>
    </cfRule>
  </conditionalFormatting>
  <conditionalFormatting sqref="M110">
    <cfRule type="colorScale" priority="3830">
      <colorScale>
        <cfvo type="min"/>
        <cfvo type="max"/>
        <color theme="0"/>
        <color theme="0"/>
      </colorScale>
    </cfRule>
    <cfRule type="expression" dxfId="13480"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3479"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3478"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3477" priority="3764">
      <formula>L125&lt;0</formula>
    </cfRule>
  </conditionalFormatting>
  <conditionalFormatting sqref="M125:M135">
    <cfRule type="expression" dxfId="13476" priority="3761">
      <formula>IF(M125="Validar","Rojo","Verde")</formula>
    </cfRule>
  </conditionalFormatting>
  <conditionalFormatting sqref="M126:M132">
    <cfRule type="colorScale" priority="3838">
      <colorScale>
        <cfvo type="min"/>
        <cfvo type="max"/>
        <color theme="0"/>
        <color theme="0"/>
      </colorScale>
    </cfRule>
    <cfRule type="expression" dxfId="13475"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3474"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3473" priority="3834">
      <formula>L135&lt;0</formula>
    </cfRule>
  </conditionalFormatting>
  <conditionalFormatting sqref="M110:N111">
    <cfRule type="expression" dxfId="13472" priority="3705">
      <formula>IF(M110="Validar","Rojo","Verde")</formula>
    </cfRule>
  </conditionalFormatting>
  <conditionalFormatting sqref="M117:N123">
    <cfRule type="expression" dxfId="13471"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3470" priority="3755">
      <formula>M40&lt;0</formula>
    </cfRule>
  </conditionalFormatting>
  <conditionalFormatting sqref="N40:N67">
    <cfRule type="expression" dxfId="13469"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3468" priority="3758">
      <formula>M67&lt;0</formula>
    </cfRule>
  </conditionalFormatting>
  <conditionalFormatting sqref="N69">
    <cfRule type="colorScale" priority="3750">
      <colorScale>
        <cfvo type="min"/>
        <cfvo type="max"/>
        <color theme="0"/>
        <color theme="0"/>
      </colorScale>
    </cfRule>
    <cfRule type="expression" dxfId="13467" priority="3751">
      <formula>M69&lt;0</formula>
    </cfRule>
  </conditionalFormatting>
  <conditionalFormatting sqref="N69:N81">
    <cfRule type="expression" priority="3748">
      <formula>#REF!</formula>
    </cfRule>
  </conditionalFormatting>
  <conditionalFormatting sqref="N69:N82">
    <cfRule type="expression" dxfId="13466" priority="3746">
      <formula>IF(N69="Validar","Rojo","Verde")</formula>
    </cfRule>
  </conditionalFormatting>
  <conditionalFormatting sqref="N70:N78">
    <cfRule type="colorScale" priority="3747">
      <colorScale>
        <cfvo type="min"/>
        <cfvo type="max"/>
        <color theme="0"/>
        <color theme="0"/>
      </colorScale>
    </cfRule>
    <cfRule type="expression" dxfId="13465" priority="3749">
      <formula>M70&lt;0</formula>
    </cfRule>
  </conditionalFormatting>
  <conditionalFormatting sqref="N79:N81">
    <cfRule type="colorScale" priority="3759">
      <colorScale>
        <cfvo type="min"/>
        <cfvo type="max"/>
        <color theme="0"/>
        <color theme="0"/>
      </colorScale>
    </cfRule>
    <cfRule type="expression" dxfId="13464"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3463" priority="3745">
      <formula>M84&lt;0</formula>
    </cfRule>
  </conditionalFormatting>
  <conditionalFormatting sqref="N84:N91">
    <cfRule type="expression" priority="3742">
      <formula>#REF!</formula>
    </cfRule>
  </conditionalFormatting>
  <conditionalFormatting sqref="N84:N92">
    <cfRule type="expression" dxfId="13462" priority="3740">
      <formula>IF(N84="Validar","Rojo","Verde")</formula>
    </cfRule>
  </conditionalFormatting>
  <conditionalFormatting sqref="N85:N91">
    <cfRule type="colorScale" priority="3741">
      <colorScale>
        <cfvo type="min"/>
        <cfvo type="max"/>
        <color theme="0"/>
        <color theme="0"/>
      </colorScale>
    </cfRule>
    <cfRule type="expression" dxfId="13461" priority="3743">
      <formula>M85&lt;0</formula>
    </cfRule>
  </conditionalFormatting>
  <conditionalFormatting sqref="N94">
    <cfRule type="colorScale" priority="3738">
      <colorScale>
        <cfvo type="min"/>
        <cfvo type="max"/>
        <color theme="0"/>
        <color theme="0"/>
      </colorScale>
    </cfRule>
    <cfRule type="expression" dxfId="13460" priority="3739">
      <formula>M94&lt;0</formula>
    </cfRule>
  </conditionalFormatting>
  <conditionalFormatting sqref="N94:N102">
    <cfRule type="expression" priority="3732">
      <formula>#REF!</formula>
    </cfRule>
  </conditionalFormatting>
  <conditionalFormatting sqref="N94:N103">
    <cfRule type="expression" dxfId="13459" priority="3730">
      <formula>IF(N94="Validar","Rojo","Verde")</formula>
    </cfRule>
  </conditionalFormatting>
  <conditionalFormatting sqref="N95:N100">
    <cfRule type="colorScale" priority="3736">
      <colorScale>
        <cfvo type="min"/>
        <cfvo type="max"/>
        <color theme="0"/>
        <color theme="0"/>
      </colorScale>
    </cfRule>
    <cfRule type="expression" dxfId="13458" priority="3737">
      <formula>M95&lt;0</formula>
    </cfRule>
  </conditionalFormatting>
  <conditionalFormatting sqref="N101">
    <cfRule type="colorScale" priority="3734">
      <colorScale>
        <cfvo type="min"/>
        <cfvo type="max"/>
        <color theme="0"/>
        <color theme="0"/>
      </colorScale>
    </cfRule>
    <cfRule type="expression" dxfId="13457" priority="3735">
      <formula>M101&lt;0</formula>
    </cfRule>
  </conditionalFormatting>
  <conditionalFormatting sqref="N102">
    <cfRule type="colorScale" priority="3731">
      <colorScale>
        <cfvo type="min"/>
        <cfvo type="max"/>
        <color theme="0"/>
        <color theme="0"/>
      </colorScale>
    </cfRule>
    <cfRule type="expression" dxfId="13456" priority="3733">
      <formula>M102&lt;0</formula>
    </cfRule>
  </conditionalFormatting>
  <conditionalFormatting sqref="N105">
    <cfRule type="colorScale" priority="3728">
      <colorScale>
        <cfvo type="min"/>
        <cfvo type="max"/>
        <color theme="0"/>
        <color theme="0"/>
      </colorScale>
    </cfRule>
    <cfRule type="expression" dxfId="13455" priority="3729">
      <formula>M105&lt;0</formula>
    </cfRule>
  </conditionalFormatting>
  <conditionalFormatting sqref="N105:N106">
    <cfRule type="expression" priority="3726">
      <formula>#REF!</formula>
    </cfRule>
  </conditionalFormatting>
  <conditionalFormatting sqref="N105:N107">
    <cfRule type="expression" dxfId="13454" priority="3724">
      <formula>IF(N105="Validar","Rojo","Verde")</formula>
    </cfRule>
  </conditionalFormatting>
  <conditionalFormatting sqref="N106">
    <cfRule type="colorScale" priority="3725">
      <colorScale>
        <cfvo type="min"/>
        <cfvo type="max"/>
        <color theme="0"/>
        <color theme="0"/>
      </colorScale>
    </cfRule>
    <cfRule type="expression" dxfId="13453" priority="3727">
      <formula>M106&lt;0</formula>
    </cfRule>
  </conditionalFormatting>
  <conditionalFormatting sqref="N110">
    <cfRule type="colorScale" priority="3716">
      <colorScale>
        <cfvo type="min"/>
        <cfvo type="max"/>
        <color theme="0"/>
        <color theme="0"/>
      </colorScale>
    </cfRule>
    <cfRule type="expression" dxfId="13452"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3451" priority="3708">
      <formula>M111&lt;0</formula>
    </cfRule>
  </conditionalFormatting>
  <conditionalFormatting sqref="N117">
    <cfRule type="colorScale" priority="3722">
      <colorScale>
        <cfvo type="min"/>
        <cfvo type="max"/>
        <color theme="0"/>
        <color theme="0"/>
      </colorScale>
    </cfRule>
    <cfRule type="expression" dxfId="13450"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3449" priority="3721">
      <formula>M118&lt;0</formula>
    </cfRule>
  </conditionalFormatting>
  <conditionalFormatting sqref="N126:N135">
    <cfRule type="expression" dxfId="13448" priority="3843">
      <formula>IF(N126="Validar","Rojo","Verde")</formula>
    </cfRule>
    <cfRule type="colorScale" priority="3844">
      <colorScale>
        <cfvo type="min"/>
        <cfvo type="max"/>
        <color theme="0"/>
        <color theme="0"/>
      </colorScale>
    </cfRule>
    <cfRule type="expression" priority="3845">
      <formula>$F$23</formula>
    </cfRule>
    <cfRule type="expression" dxfId="13447" priority="3846">
      <formula>M126&lt;0</formula>
    </cfRule>
  </conditionalFormatting>
  <conditionalFormatting sqref="M6">
    <cfRule type="colorScale" priority="3703">
      <colorScale>
        <cfvo type="min"/>
        <cfvo type="max"/>
        <color theme="0"/>
        <color theme="0"/>
      </colorScale>
    </cfRule>
    <cfRule type="expression" dxfId="13446" priority="3704">
      <formula>L6&lt;0</formula>
    </cfRule>
  </conditionalFormatting>
  <conditionalFormatting sqref="M6">
    <cfRule type="expression" dxfId="13445"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3444" priority="3700">
      <formula>L7&lt;0</formula>
    </cfRule>
  </conditionalFormatting>
  <conditionalFormatting sqref="M7:M8">
    <cfRule type="expression" dxfId="13443"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3442" priority="3665">
      <formula>S9&lt;0</formula>
    </cfRule>
  </conditionalFormatting>
  <conditionalFormatting sqref="T9:T20">
    <cfRule type="expression" dxfId="13441"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3440" priority="3642">
      <formula>S10&lt;0</formula>
    </cfRule>
  </conditionalFormatting>
  <conditionalFormatting sqref="T11:T14">
    <cfRule type="colorScale" priority="3662">
      <colorScale>
        <cfvo type="min"/>
        <cfvo type="max"/>
        <color theme="0"/>
        <color theme="0"/>
      </colorScale>
    </cfRule>
    <cfRule type="expression" dxfId="13439" priority="3663">
      <formula>S11&lt;0</formula>
    </cfRule>
  </conditionalFormatting>
  <conditionalFormatting sqref="T15">
    <cfRule type="colorScale" priority="3639">
      <colorScale>
        <cfvo type="min"/>
        <cfvo type="max"/>
        <color theme="0"/>
        <color theme="0"/>
      </colorScale>
    </cfRule>
    <cfRule type="expression" dxfId="13438" priority="3640">
      <formula>S15&lt;0</formula>
    </cfRule>
  </conditionalFormatting>
  <conditionalFormatting sqref="T16:T17">
    <cfRule type="colorScale" priority="3660">
      <colorScale>
        <cfvo type="min"/>
        <cfvo type="max"/>
        <color theme="0"/>
        <color theme="0"/>
      </colorScale>
    </cfRule>
    <cfRule type="expression" dxfId="13437" priority="3661">
      <formula>S16&lt;0</formula>
    </cfRule>
  </conditionalFormatting>
  <conditionalFormatting sqref="T18">
    <cfRule type="colorScale" priority="3636">
      <colorScale>
        <cfvo type="min"/>
        <cfvo type="max"/>
        <color theme="0"/>
        <color theme="0"/>
      </colorScale>
    </cfRule>
    <cfRule type="expression" dxfId="13436" priority="3638">
      <formula>S18&lt;0</formula>
    </cfRule>
  </conditionalFormatting>
  <conditionalFormatting sqref="T19:T20">
    <cfRule type="colorScale" priority="3658">
      <colorScale>
        <cfvo type="min"/>
        <cfvo type="max"/>
        <color theme="0"/>
        <color theme="0"/>
      </colorScale>
    </cfRule>
    <cfRule type="expression" dxfId="13435" priority="3659">
      <formula>S19&lt;0</formula>
    </cfRule>
  </conditionalFormatting>
  <conditionalFormatting sqref="T23">
    <cfRule type="colorScale" priority="3633">
      <colorScale>
        <cfvo type="min"/>
        <cfvo type="max"/>
        <color theme="0"/>
        <color theme="0"/>
      </colorScale>
    </cfRule>
    <cfRule type="expression" dxfId="13434" priority="3634">
      <formula>S23&lt;0</formula>
    </cfRule>
  </conditionalFormatting>
  <conditionalFormatting sqref="T23:T31">
    <cfRule type="expression" dxfId="13433"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3432" priority="3657">
      <formula>S24&lt;0</formula>
    </cfRule>
  </conditionalFormatting>
  <conditionalFormatting sqref="T25">
    <cfRule type="colorScale" priority="3654">
      <colorScale>
        <cfvo type="min"/>
        <cfvo type="max"/>
        <color theme="0"/>
        <color theme="0"/>
      </colorScale>
    </cfRule>
    <cfRule type="expression" dxfId="13431" priority="3655">
      <formula>S25&lt;0</formula>
    </cfRule>
  </conditionalFormatting>
  <conditionalFormatting sqref="T26">
    <cfRule type="colorScale" priority="3631">
      <colorScale>
        <cfvo type="min"/>
        <cfvo type="max"/>
        <color theme="0"/>
        <color theme="0"/>
      </colorScale>
    </cfRule>
    <cfRule type="expression" dxfId="13430" priority="3632">
      <formula>S26&lt;0</formula>
    </cfRule>
  </conditionalFormatting>
  <conditionalFormatting sqref="T27">
    <cfRule type="colorScale" priority="3652">
      <colorScale>
        <cfvo type="min"/>
        <cfvo type="max"/>
        <color theme="0"/>
        <color theme="0"/>
      </colorScale>
    </cfRule>
    <cfRule type="expression" dxfId="13429" priority="3653">
      <formula>S27&lt;0</formula>
    </cfRule>
  </conditionalFormatting>
  <conditionalFormatting sqref="T28">
    <cfRule type="colorScale" priority="3650">
      <colorScale>
        <cfvo type="min"/>
        <cfvo type="max"/>
        <color theme="0"/>
        <color theme="0"/>
      </colorScale>
    </cfRule>
    <cfRule type="expression" dxfId="13428" priority="3651">
      <formula>S28&lt;0</formula>
    </cfRule>
  </conditionalFormatting>
  <conditionalFormatting sqref="T29">
    <cfRule type="colorScale" priority="3628">
      <colorScale>
        <cfvo type="min"/>
        <cfvo type="max"/>
        <color theme="0"/>
        <color theme="0"/>
      </colorScale>
    </cfRule>
    <cfRule type="expression" dxfId="13427" priority="3630">
      <formula>S29&lt;0</formula>
    </cfRule>
  </conditionalFormatting>
  <conditionalFormatting sqref="T30">
    <cfRule type="colorScale" priority="3648">
      <colorScale>
        <cfvo type="min"/>
        <cfvo type="max"/>
        <color theme="0"/>
        <color theme="0"/>
      </colorScale>
    </cfRule>
    <cfRule type="expression" dxfId="13426" priority="3649">
      <formula>S30&lt;0</formula>
    </cfRule>
  </conditionalFormatting>
  <conditionalFormatting sqref="T31">
    <cfRule type="colorScale" priority="3646">
      <colorScale>
        <cfvo type="min"/>
        <cfvo type="max"/>
        <color theme="0"/>
        <color theme="0"/>
      </colorScale>
    </cfRule>
    <cfRule type="expression" dxfId="13425"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3424" priority="3626">
      <formula>S39&lt;0</formula>
    </cfRule>
  </conditionalFormatting>
  <conditionalFormatting sqref="T39:T107">
    <cfRule type="expression" dxfId="13423"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3422"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3421"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3420" priority="3670">
      <formula>S69&lt;0</formula>
    </cfRule>
  </conditionalFormatting>
  <conditionalFormatting sqref="T82 T92 T103 T107">
    <cfRule type="expression" dxfId="13419"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3418"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3417"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3416"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3415"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3414"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3413" priority="3679">
      <formula>S105&lt;0</formula>
    </cfRule>
  </conditionalFormatting>
  <conditionalFormatting sqref="T110">
    <cfRule type="colorScale" priority="3680">
      <colorScale>
        <cfvo type="min"/>
        <cfvo type="max"/>
        <color theme="0"/>
        <color theme="0"/>
      </colorScale>
    </cfRule>
    <cfRule type="expression" dxfId="13412"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3411"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3410"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3409" priority="3614">
      <formula>S125&lt;0</formula>
    </cfRule>
  </conditionalFormatting>
  <conditionalFormatting sqref="T125:T135">
    <cfRule type="expression" dxfId="13408" priority="3611">
      <formula>IF(T125="Validar","Rojo","Verde")</formula>
    </cfRule>
  </conditionalFormatting>
  <conditionalFormatting sqref="T126:T132">
    <cfRule type="colorScale" priority="3688">
      <colorScale>
        <cfvo type="min"/>
        <cfvo type="max"/>
        <color theme="0"/>
        <color theme="0"/>
      </colorScale>
    </cfRule>
    <cfRule type="expression" dxfId="13407"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3406"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3405" priority="3684">
      <formula>S135&lt;0</formula>
    </cfRule>
  </conditionalFormatting>
  <conditionalFormatting sqref="T110:U111">
    <cfRule type="expression" dxfId="13404" priority="3555">
      <formula>IF(T110="Validar","Rojo","Verde")</formula>
    </cfRule>
  </conditionalFormatting>
  <conditionalFormatting sqref="T117:U123">
    <cfRule type="expression" dxfId="13403"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3402" priority="3605">
      <formula>T40&lt;0</formula>
    </cfRule>
  </conditionalFormatting>
  <conditionalFormatting sqref="U40:U67">
    <cfRule type="expression" dxfId="13401"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3400" priority="3608">
      <formula>T67&lt;0</formula>
    </cfRule>
  </conditionalFormatting>
  <conditionalFormatting sqref="U69">
    <cfRule type="colorScale" priority="3600">
      <colorScale>
        <cfvo type="min"/>
        <cfvo type="max"/>
        <color theme="0"/>
        <color theme="0"/>
      </colorScale>
    </cfRule>
    <cfRule type="expression" dxfId="13399" priority="3601">
      <formula>T69&lt;0</formula>
    </cfRule>
  </conditionalFormatting>
  <conditionalFormatting sqref="U69:U81">
    <cfRule type="expression" priority="3598">
      <formula>#REF!</formula>
    </cfRule>
  </conditionalFormatting>
  <conditionalFormatting sqref="U69:U82">
    <cfRule type="expression" dxfId="13398" priority="3596">
      <formula>IF(U69="Validar","Rojo","Verde")</formula>
    </cfRule>
  </conditionalFormatting>
  <conditionalFormatting sqref="U70:U78">
    <cfRule type="colorScale" priority="3597">
      <colorScale>
        <cfvo type="min"/>
        <cfvo type="max"/>
        <color theme="0"/>
        <color theme="0"/>
      </colorScale>
    </cfRule>
    <cfRule type="expression" dxfId="13397" priority="3599">
      <formula>T70&lt;0</formula>
    </cfRule>
  </conditionalFormatting>
  <conditionalFormatting sqref="U79:U81">
    <cfRule type="colorScale" priority="3609">
      <colorScale>
        <cfvo type="min"/>
        <cfvo type="max"/>
        <color theme="0"/>
        <color theme="0"/>
      </colorScale>
    </cfRule>
    <cfRule type="expression" dxfId="13396"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3395" priority="3595">
      <formula>T84&lt;0</formula>
    </cfRule>
  </conditionalFormatting>
  <conditionalFormatting sqref="U84:U91">
    <cfRule type="expression" priority="3592">
      <formula>#REF!</formula>
    </cfRule>
  </conditionalFormatting>
  <conditionalFormatting sqref="U84:U92">
    <cfRule type="expression" dxfId="13394" priority="3590">
      <formula>IF(U84="Validar","Rojo","Verde")</formula>
    </cfRule>
  </conditionalFormatting>
  <conditionalFormatting sqref="U85:U91">
    <cfRule type="colorScale" priority="3591">
      <colorScale>
        <cfvo type="min"/>
        <cfvo type="max"/>
        <color theme="0"/>
        <color theme="0"/>
      </colorScale>
    </cfRule>
    <cfRule type="expression" dxfId="13393" priority="3593">
      <formula>T85&lt;0</formula>
    </cfRule>
  </conditionalFormatting>
  <conditionalFormatting sqref="U94">
    <cfRule type="colorScale" priority="3588">
      <colorScale>
        <cfvo type="min"/>
        <cfvo type="max"/>
        <color theme="0"/>
        <color theme="0"/>
      </colorScale>
    </cfRule>
    <cfRule type="expression" dxfId="13392" priority="3589">
      <formula>T94&lt;0</formula>
    </cfRule>
  </conditionalFormatting>
  <conditionalFormatting sqref="U94:U102">
    <cfRule type="expression" priority="3582">
      <formula>#REF!</formula>
    </cfRule>
  </conditionalFormatting>
  <conditionalFormatting sqref="U94:U103">
    <cfRule type="expression" dxfId="13391" priority="3580">
      <formula>IF(U94="Validar","Rojo","Verde")</formula>
    </cfRule>
  </conditionalFormatting>
  <conditionalFormatting sqref="U95:U100">
    <cfRule type="colorScale" priority="3586">
      <colorScale>
        <cfvo type="min"/>
        <cfvo type="max"/>
        <color theme="0"/>
        <color theme="0"/>
      </colorScale>
    </cfRule>
    <cfRule type="expression" dxfId="13390" priority="3587">
      <formula>T95&lt;0</formula>
    </cfRule>
  </conditionalFormatting>
  <conditionalFormatting sqref="U101">
    <cfRule type="colorScale" priority="3584">
      <colorScale>
        <cfvo type="min"/>
        <cfvo type="max"/>
        <color theme="0"/>
        <color theme="0"/>
      </colorScale>
    </cfRule>
    <cfRule type="expression" dxfId="13389" priority="3585">
      <formula>T101&lt;0</formula>
    </cfRule>
  </conditionalFormatting>
  <conditionalFormatting sqref="U102">
    <cfRule type="colorScale" priority="3581">
      <colorScale>
        <cfvo type="min"/>
        <cfvo type="max"/>
        <color theme="0"/>
        <color theme="0"/>
      </colorScale>
    </cfRule>
    <cfRule type="expression" dxfId="13388" priority="3583">
      <formula>T102&lt;0</formula>
    </cfRule>
  </conditionalFormatting>
  <conditionalFormatting sqref="U105">
    <cfRule type="colorScale" priority="3578">
      <colorScale>
        <cfvo type="min"/>
        <cfvo type="max"/>
        <color theme="0"/>
        <color theme="0"/>
      </colorScale>
    </cfRule>
    <cfRule type="expression" dxfId="13387" priority="3579">
      <formula>T105&lt;0</formula>
    </cfRule>
  </conditionalFormatting>
  <conditionalFormatting sqref="U105:U106">
    <cfRule type="expression" priority="3576">
      <formula>#REF!</formula>
    </cfRule>
  </conditionalFormatting>
  <conditionalFormatting sqref="U105:U107">
    <cfRule type="expression" dxfId="13386" priority="3574">
      <formula>IF(U105="Validar","Rojo","Verde")</formula>
    </cfRule>
  </conditionalFormatting>
  <conditionalFormatting sqref="U106">
    <cfRule type="colorScale" priority="3575">
      <colorScale>
        <cfvo type="min"/>
        <cfvo type="max"/>
        <color theme="0"/>
        <color theme="0"/>
      </colorScale>
    </cfRule>
    <cfRule type="expression" dxfId="13385" priority="3577">
      <formula>T106&lt;0</formula>
    </cfRule>
  </conditionalFormatting>
  <conditionalFormatting sqref="U110">
    <cfRule type="colorScale" priority="3566">
      <colorScale>
        <cfvo type="min"/>
        <cfvo type="max"/>
        <color theme="0"/>
        <color theme="0"/>
      </colorScale>
    </cfRule>
    <cfRule type="expression" dxfId="13384"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3383" priority="3558">
      <formula>T111&lt;0</formula>
    </cfRule>
  </conditionalFormatting>
  <conditionalFormatting sqref="U117">
    <cfRule type="colorScale" priority="3572">
      <colorScale>
        <cfvo type="min"/>
        <cfvo type="max"/>
        <color theme="0"/>
        <color theme="0"/>
      </colorScale>
    </cfRule>
    <cfRule type="expression" dxfId="13382"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3381" priority="3571">
      <formula>T118&lt;0</formula>
    </cfRule>
  </conditionalFormatting>
  <conditionalFormatting sqref="U126:U135">
    <cfRule type="expression" dxfId="13380" priority="3693">
      <formula>IF(U126="Validar","Rojo","Verde")</formula>
    </cfRule>
    <cfRule type="colorScale" priority="3694">
      <colorScale>
        <cfvo type="min"/>
        <cfvo type="max"/>
        <color theme="0"/>
        <color theme="0"/>
      </colorScale>
    </cfRule>
    <cfRule type="expression" priority="3695">
      <formula>$F$23</formula>
    </cfRule>
    <cfRule type="expression" dxfId="13379" priority="3696">
      <formula>T126&lt;0</formula>
    </cfRule>
  </conditionalFormatting>
  <conditionalFormatting sqref="T6">
    <cfRule type="colorScale" priority="3553">
      <colorScale>
        <cfvo type="min"/>
        <cfvo type="max"/>
        <color theme="0"/>
        <color theme="0"/>
      </colorScale>
    </cfRule>
    <cfRule type="expression" dxfId="13378" priority="3554">
      <formula>S6&lt;0</formula>
    </cfRule>
  </conditionalFormatting>
  <conditionalFormatting sqref="T6">
    <cfRule type="expression" dxfId="13377"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3376" priority="3550">
      <formula>S7&lt;0</formula>
    </cfRule>
  </conditionalFormatting>
  <conditionalFormatting sqref="T7:T8">
    <cfRule type="expression" dxfId="13375"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3374" priority="3519">
      <formula>V9&lt;0</formula>
    </cfRule>
  </conditionalFormatting>
  <conditionalFormatting sqref="W9:W20">
    <cfRule type="expression" dxfId="13373"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3372" priority="3496">
      <formula>V10&lt;0</formula>
    </cfRule>
  </conditionalFormatting>
  <conditionalFormatting sqref="W11:W14">
    <cfRule type="colorScale" priority="3516">
      <colorScale>
        <cfvo type="min"/>
        <cfvo type="max"/>
        <color theme="0"/>
        <color theme="0"/>
      </colorScale>
    </cfRule>
    <cfRule type="expression" dxfId="13371" priority="3517">
      <formula>V11&lt;0</formula>
    </cfRule>
  </conditionalFormatting>
  <conditionalFormatting sqref="W15">
    <cfRule type="colorScale" priority="3493">
      <colorScale>
        <cfvo type="min"/>
        <cfvo type="max"/>
        <color theme="0"/>
        <color theme="0"/>
      </colorScale>
    </cfRule>
    <cfRule type="expression" dxfId="13370" priority="3494">
      <formula>V15&lt;0</formula>
    </cfRule>
  </conditionalFormatting>
  <conditionalFormatting sqref="W16:W17">
    <cfRule type="colorScale" priority="3514">
      <colorScale>
        <cfvo type="min"/>
        <cfvo type="max"/>
        <color theme="0"/>
        <color theme="0"/>
      </colorScale>
    </cfRule>
    <cfRule type="expression" dxfId="13369" priority="3515">
      <formula>V16&lt;0</formula>
    </cfRule>
  </conditionalFormatting>
  <conditionalFormatting sqref="W18">
    <cfRule type="colorScale" priority="3490">
      <colorScale>
        <cfvo type="min"/>
        <cfvo type="max"/>
        <color theme="0"/>
        <color theme="0"/>
      </colorScale>
    </cfRule>
    <cfRule type="expression" dxfId="13368" priority="3492">
      <formula>V18&lt;0</formula>
    </cfRule>
  </conditionalFormatting>
  <conditionalFormatting sqref="W19:W20">
    <cfRule type="colorScale" priority="3512">
      <colorScale>
        <cfvo type="min"/>
        <cfvo type="max"/>
        <color theme="0"/>
        <color theme="0"/>
      </colorScale>
    </cfRule>
    <cfRule type="expression" dxfId="13367" priority="3513">
      <formula>V19&lt;0</formula>
    </cfRule>
  </conditionalFormatting>
  <conditionalFormatting sqref="W23">
    <cfRule type="colorScale" priority="3487">
      <colorScale>
        <cfvo type="min"/>
        <cfvo type="max"/>
        <color theme="0"/>
        <color theme="0"/>
      </colorScale>
    </cfRule>
    <cfRule type="expression" dxfId="13366" priority="3488">
      <formula>V23&lt;0</formula>
    </cfRule>
  </conditionalFormatting>
  <conditionalFormatting sqref="W23:W31">
    <cfRule type="expression" dxfId="13365"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3364" priority="3511">
      <formula>V24&lt;0</formula>
    </cfRule>
  </conditionalFormatting>
  <conditionalFormatting sqref="W25">
    <cfRule type="colorScale" priority="3508">
      <colorScale>
        <cfvo type="min"/>
        <cfvo type="max"/>
        <color theme="0"/>
        <color theme="0"/>
      </colorScale>
    </cfRule>
    <cfRule type="expression" dxfId="13363" priority="3509">
      <formula>V25&lt;0</formula>
    </cfRule>
  </conditionalFormatting>
  <conditionalFormatting sqref="W26">
    <cfRule type="colorScale" priority="3485">
      <colorScale>
        <cfvo type="min"/>
        <cfvo type="max"/>
        <color theme="0"/>
        <color theme="0"/>
      </colorScale>
    </cfRule>
    <cfRule type="expression" dxfId="13362" priority="3486">
      <formula>V26&lt;0</formula>
    </cfRule>
  </conditionalFormatting>
  <conditionalFormatting sqref="W27">
    <cfRule type="colorScale" priority="3506">
      <colorScale>
        <cfvo type="min"/>
        <cfvo type="max"/>
        <color theme="0"/>
        <color theme="0"/>
      </colorScale>
    </cfRule>
    <cfRule type="expression" dxfId="13361" priority="3507">
      <formula>V27&lt;0</formula>
    </cfRule>
  </conditionalFormatting>
  <conditionalFormatting sqref="W28">
    <cfRule type="colorScale" priority="3504">
      <colorScale>
        <cfvo type="min"/>
        <cfvo type="max"/>
        <color theme="0"/>
        <color theme="0"/>
      </colorScale>
    </cfRule>
    <cfRule type="expression" dxfId="13360" priority="3505">
      <formula>V28&lt;0</formula>
    </cfRule>
  </conditionalFormatting>
  <conditionalFormatting sqref="W29">
    <cfRule type="colorScale" priority="3482">
      <colorScale>
        <cfvo type="min"/>
        <cfvo type="max"/>
        <color theme="0"/>
        <color theme="0"/>
      </colorScale>
    </cfRule>
    <cfRule type="expression" dxfId="13359" priority="3484">
      <formula>V29&lt;0</formula>
    </cfRule>
  </conditionalFormatting>
  <conditionalFormatting sqref="W30">
    <cfRule type="colorScale" priority="3502">
      <colorScale>
        <cfvo type="min"/>
        <cfvo type="max"/>
        <color theme="0"/>
        <color theme="0"/>
      </colorScale>
    </cfRule>
    <cfRule type="expression" dxfId="13358" priority="3503">
      <formula>V30&lt;0</formula>
    </cfRule>
  </conditionalFormatting>
  <conditionalFormatting sqref="W31">
    <cfRule type="colorScale" priority="3500">
      <colorScale>
        <cfvo type="min"/>
        <cfvo type="max"/>
        <color theme="0"/>
        <color theme="0"/>
      </colorScale>
    </cfRule>
    <cfRule type="expression" dxfId="13357"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3356" priority="3480">
      <formula>V39&lt;0</formula>
    </cfRule>
  </conditionalFormatting>
  <conditionalFormatting sqref="W39:W107">
    <cfRule type="expression" dxfId="13355"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3354"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3353"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3352" priority="3524">
      <formula>V69&lt;0</formula>
    </cfRule>
  </conditionalFormatting>
  <conditionalFormatting sqref="W82 W92 W103 W107">
    <cfRule type="expression" dxfId="13351"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3350"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3349"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3348"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3347"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3346"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3345" priority="3533">
      <formula>V105&lt;0</formula>
    </cfRule>
  </conditionalFormatting>
  <conditionalFormatting sqref="W110">
    <cfRule type="colorScale" priority="3534">
      <colorScale>
        <cfvo type="min"/>
        <cfvo type="max"/>
        <color theme="0"/>
        <color theme="0"/>
      </colorScale>
    </cfRule>
    <cfRule type="expression" dxfId="13344"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3343"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3342"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3341" priority="3468">
      <formula>V125&lt;0</formula>
    </cfRule>
  </conditionalFormatting>
  <conditionalFormatting sqref="W125:W135">
    <cfRule type="expression" dxfId="13340" priority="3465">
      <formula>IF(W125="Validar","Rojo","Verde")</formula>
    </cfRule>
  </conditionalFormatting>
  <conditionalFormatting sqref="W126:W132">
    <cfRule type="colorScale" priority="3542">
      <colorScale>
        <cfvo type="min"/>
        <cfvo type="max"/>
        <color theme="0"/>
        <color theme="0"/>
      </colorScale>
    </cfRule>
    <cfRule type="expression" dxfId="13339"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3338"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3337" priority="3538">
      <formula>V135&lt;0</formula>
    </cfRule>
  </conditionalFormatting>
  <conditionalFormatting sqref="W110:W111">
    <cfRule type="expression" dxfId="13336" priority="3455">
      <formula>IF(W110="Validar","Rojo","Verde")</formula>
    </cfRule>
  </conditionalFormatting>
  <conditionalFormatting sqref="W117:W123">
    <cfRule type="expression" dxfId="13335"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3334" priority="3454">
      <formula>V6&lt;0</formula>
    </cfRule>
  </conditionalFormatting>
  <conditionalFormatting sqref="W6">
    <cfRule type="expression" dxfId="13333"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3332" priority="3450">
      <formula>V7&lt;0</formula>
    </cfRule>
  </conditionalFormatting>
  <conditionalFormatting sqref="W7:W8">
    <cfRule type="expression" dxfId="13331"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3330" priority="3415">
      <formula>Y9&lt;0</formula>
    </cfRule>
  </conditionalFormatting>
  <conditionalFormatting sqref="Z9:Z20">
    <cfRule type="expression" dxfId="13329"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3328" priority="3392">
      <formula>Y10&lt;0</formula>
    </cfRule>
  </conditionalFormatting>
  <conditionalFormatting sqref="Z11:Z14">
    <cfRule type="colorScale" priority="3412">
      <colorScale>
        <cfvo type="min"/>
        <cfvo type="max"/>
        <color theme="0"/>
        <color theme="0"/>
      </colorScale>
    </cfRule>
    <cfRule type="expression" dxfId="13327" priority="3413">
      <formula>Y11&lt;0</formula>
    </cfRule>
  </conditionalFormatting>
  <conditionalFormatting sqref="Z15">
    <cfRule type="colorScale" priority="3389">
      <colorScale>
        <cfvo type="min"/>
        <cfvo type="max"/>
        <color theme="0"/>
        <color theme="0"/>
      </colorScale>
    </cfRule>
    <cfRule type="expression" dxfId="13326" priority="3390">
      <formula>Y15&lt;0</formula>
    </cfRule>
  </conditionalFormatting>
  <conditionalFormatting sqref="Z16:Z17">
    <cfRule type="colorScale" priority="3410">
      <colorScale>
        <cfvo type="min"/>
        <cfvo type="max"/>
        <color theme="0"/>
        <color theme="0"/>
      </colorScale>
    </cfRule>
    <cfRule type="expression" dxfId="13325" priority="3411">
      <formula>Y16&lt;0</formula>
    </cfRule>
  </conditionalFormatting>
  <conditionalFormatting sqref="Z18">
    <cfRule type="colorScale" priority="3386">
      <colorScale>
        <cfvo type="min"/>
        <cfvo type="max"/>
        <color theme="0"/>
        <color theme="0"/>
      </colorScale>
    </cfRule>
    <cfRule type="expression" dxfId="13324" priority="3388">
      <formula>Y18&lt;0</formula>
    </cfRule>
  </conditionalFormatting>
  <conditionalFormatting sqref="Z19:Z20">
    <cfRule type="colorScale" priority="3408">
      <colorScale>
        <cfvo type="min"/>
        <cfvo type="max"/>
        <color theme="0"/>
        <color theme="0"/>
      </colorScale>
    </cfRule>
    <cfRule type="expression" dxfId="13323" priority="3409">
      <formula>Y19&lt;0</formula>
    </cfRule>
  </conditionalFormatting>
  <conditionalFormatting sqref="Z23">
    <cfRule type="colorScale" priority="3383">
      <colorScale>
        <cfvo type="min"/>
        <cfvo type="max"/>
        <color theme="0"/>
        <color theme="0"/>
      </colorScale>
    </cfRule>
    <cfRule type="expression" dxfId="13322" priority="3384">
      <formula>Y23&lt;0</formula>
    </cfRule>
  </conditionalFormatting>
  <conditionalFormatting sqref="Z23:Z31">
    <cfRule type="expression" dxfId="13321"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3320" priority="3407">
      <formula>Y24&lt;0</formula>
    </cfRule>
  </conditionalFormatting>
  <conditionalFormatting sqref="Z25">
    <cfRule type="colorScale" priority="3404">
      <colorScale>
        <cfvo type="min"/>
        <cfvo type="max"/>
        <color theme="0"/>
        <color theme="0"/>
      </colorScale>
    </cfRule>
    <cfRule type="expression" dxfId="13319" priority="3405">
      <formula>Y25&lt;0</formula>
    </cfRule>
  </conditionalFormatting>
  <conditionalFormatting sqref="Z26">
    <cfRule type="colorScale" priority="3381">
      <colorScale>
        <cfvo type="min"/>
        <cfvo type="max"/>
        <color theme="0"/>
        <color theme="0"/>
      </colorScale>
    </cfRule>
    <cfRule type="expression" dxfId="13318" priority="3382">
      <formula>Y26&lt;0</formula>
    </cfRule>
  </conditionalFormatting>
  <conditionalFormatting sqref="Z27">
    <cfRule type="colorScale" priority="3402">
      <colorScale>
        <cfvo type="min"/>
        <cfvo type="max"/>
        <color theme="0"/>
        <color theme="0"/>
      </colorScale>
    </cfRule>
    <cfRule type="expression" dxfId="13317" priority="3403">
      <formula>Y27&lt;0</formula>
    </cfRule>
  </conditionalFormatting>
  <conditionalFormatting sqref="Z28">
    <cfRule type="colorScale" priority="3400">
      <colorScale>
        <cfvo type="min"/>
        <cfvo type="max"/>
        <color theme="0"/>
        <color theme="0"/>
      </colorScale>
    </cfRule>
    <cfRule type="expression" dxfId="13316" priority="3401">
      <formula>Y28&lt;0</formula>
    </cfRule>
  </conditionalFormatting>
  <conditionalFormatting sqref="Z29">
    <cfRule type="colorScale" priority="3378">
      <colorScale>
        <cfvo type="min"/>
        <cfvo type="max"/>
        <color theme="0"/>
        <color theme="0"/>
      </colorScale>
    </cfRule>
    <cfRule type="expression" dxfId="13315" priority="3380">
      <formula>Y29&lt;0</formula>
    </cfRule>
  </conditionalFormatting>
  <conditionalFormatting sqref="Z30">
    <cfRule type="colorScale" priority="3398">
      <colorScale>
        <cfvo type="min"/>
        <cfvo type="max"/>
        <color theme="0"/>
        <color theme="0"/>
      </colorScale>
    </cfRule>
    <cfRule type="expression" dxfId="13314" priority="3399">
      <formula>Y30&lt;0</formula>
    </cfRule>
  </conditionalFormatting>
  <conditionalFormatting sqref="Z31">
    <cfRule type="colorScale" priority="3396">
      <colorScale>
        <cfvo type="min"/>
        <cfvo type="max"/>
        <color theme="0"/>
        <color theme="0"/>
      </colorScale>
    </cfRule>
    <cfRule type="expression" dxfId="13313"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3312" priority="3376">
      <formula>Y39&lt;0</formula>
    </cfRule>
  </conditionalFormatting>
  <conditionalFormatting sqref="Z39:Z107">
    <cfRule type="expression" dxfId="13311"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3310"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3309"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3308" priority="3420">
      <formula>Y69&lt;0</formula>
    </cfRule>
  </conditionalFormatting>
  <conditionalFormatting sqref="Z82 Z92 Z103 Z107">
    <cfRule type="expression" dxfId="13307"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3306"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3305"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3304"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3303"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3302"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3301" priority="3429">
      <formula>Y105&lt;0</formula>
    </cfRule>
  </conditionalFormatting>
  <conditionalFormatting sqref="Z110">
    <cfRule type="colorScale" priority="3430">
      <colorScale>
        <cfvo type="min"/>
        <cfvo type="max"/>
        <color theme="0"/>
        <color theme="0"/>
      </colorScale>
    </cfRule>
    <cfRule type="expression" dxfId="13300"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3299"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3298"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3297" priority="3364">
      <formula>Y125&lt;0</formula>
    </cfRule>
  </conditionalFormatting>
  <conditionalFormatting sqref="Z125:Z135">
    <cfRule type="expression" dxfId="13296" priority="3361">
      <formula>IF(Z125="Validar","Rojo","Verde")</formula>
    </cfRule>
  </conditionalFormatting>
  <conditionalFormatting sqref="Z126:Z132">
    <cfRule type="colorScale" priority="3438">
      <colorScale>
        <cfvo type="min"/>
        <cfvo type="max"/>
        <color theme="0"/>
        <color theme="0"/>
      </colorScale>
    </cfRule>
    <cfRule type="expression" dxfId="13295"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3294"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3293" priority="3434">
      <formula>Y135&lt;0</formula>
    </cfRule>
  </conditionalFormatting>
  <conditionalFormatting sqref="Z110:AA111">
    <cfRule type="expression" dxfId="13292" priority="3305">
      <formula>IF(Z110="Validar","Rojo","Verde")</formula>
    </cfRule>
  </conditionalFormatting>
  <conditionalFormatting sqref="Z117:AA123">
    <cfRule type="expression" dxfId="13291"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3290" priority="3355">
      <formula>Z40&lt;0</formula>
    </cfRule>
  </conditionalFormatting>
  <conditionalFormatting sqref="AA40:AA67">
    <cfRule type="expression" dxfId="13289"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3288" priority="3358">
      <formula>Z67&lt;0</formula>
    </cfRule>
  </conditionalFormatting>
  <conditionalFormatting sqref="AA69">
    <cfRule type="colorScale" priority="3350">
      <colorScale>
        <cfvo type="min"/>
        <cfvo type="max"/>
        <color theme="0"/>
        <color theme="0"/>
      </colorScale>
    </cfRule>
    <cfRule type="expression" dxfId="13287"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3286" priority="3349">
      <formula>Z70&lt;0</formula>
    </cfRule>
  </conditionalFormatting>
  <conditionalFormatting sqref="AA79:AA81">
    <cfRule type="colorScale" priority="3359">
      <colorScale>
        <cfvo type="min"/>
        <cfvo type="max"/>
        <color theme="0"/>
        <color theme="0"/>
      </colorScale>
    </cfRule>
    <cfRule type="expression" dxfId="13285"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3284" priority="3345">
      <formula>Z84&lt;0</formula>
    </cfRule>
  </conditionalFormatting>
  <conditionalFormatting sqref="AA84:AA91">
    <cfRule type="expression" priority="3342">
      <formula>#REF!</formula>
    </cfRule>
  </conditionalFormatting>
  <conditionalFormatting sqref="AA84:AA92">
    <cfRule type="expression" dxfId="13283" priority="3340">
      <formula>IF(AA84="Validar","Rojo","Verde")</formula>
    </cfRule>
  </conditionalFormatting>
  <conditionalFormatting sqref="AA85:AA91">
    <cfRule type="colorScale" priority="3341">
      <colorScale>
        <cfvo type="min"/>
        <cfvo type="max"/>
        <color theme="0"/>
        <color theme="0"/>
      </colorScale>
    </cfRule>
    <cfRule type="expression" dxfId="13282" priority="3343">
      <formula>Z85&lt;0</formula>
    </cfRule>
  </conditionalFormatting>
  <conditionalFormatting sqref="AA94">
    <cfRule type="colorScale" priority="3338">
      <colorScale>
        <cfvo type="min"/>
        <cfvo type="max"/>
        <color theme="0"/>
        <color theme="0"/>
      </colorScale>
    </cfRule>
    <cfRule type="expression" dxfId="13281" priority="3339">
      <formula>Z94&lt;0</formula>
    </cfRule>
  </conditionalFormatting>
  <conditionalFormatting sqref="AA94:AA102">
    <cfRule type="expression" priority="3332">
      <formula>#REF!</formula>
    </cfRule>
  </conditionalFormatting>
  <conditionalFormatting sqref="AA94:AA103">
    <cfRule type="expression" dxfId="13280" priority="3330">
      <formula>IF(AA94="Validar","Rojo","Verde")</formula>
    </cfRule>
  </conditionalFormatting>
  <conditionalFormatting sqref="AA95:AA100">
    <cfRule type="colorScale" priority="3336">
      <colorScale>
        <cfvo type="min"/>
        <cfvo type="max"/>
        <color theme="0"/>
        <color theme="0"/>
      </colorScale>
    </cfRule>
    <cfRule type="expression" dxfId="13279" priority="3337">
      <formula>Z95&lt;0</formula>
    </cfRule>
  </conditionalFormatting>
  <conditionalFormatting sqref="AA101">
    <cfRule type="colorScale" priority="3334">
      <colorScale>
        <cfvo type="min"/>
        <cfvo type="max"/>
        <color theme="0"/>
        <color theme="0"/>
      </colorScale>
    </cfRule>
    <cfRule type="expression" dxfId="13278" priority="3335">
      <formula>Z101&lt;0</formula>
    </cfRule>
  </conditionalFormatting>
  <conditionalFormatting sqref="AA102">
    <cfRule type="colorScale" priority="3331">
      <colorScale>
        <cfvo type="min"/>
        <cfvo type="max"/>
        <color theme="0"/>
        <color theme="0"/>
      </colorScale>
    </cfRule>
    <cfRule type="expression" dxfId="13277" priority="3333">
      <formula>Z102&lt;0</formula>
    </cfRule>
  </conditionalFormatting>
  <conditionalFormatting sqref="AA105">
    <cfRule type="colorScale" priority="3328">
      <colorScale>
        <cfvo type="min"/>
        <cfvo type="max"/>
        <color theme="0"/>
        <color theme="0"/>
      </colorScale>
    </cfRule>
    <cfRule type="expression" dxfId="13276" priority="3329">
      <formula>Z105&lt;0</formula>
    </cfRule>
  </conditionalFormatting>
  <conditionalFormatting sqref="AA105:AA106">
    <cfRule type="expression" priority="3326">
      <formula>#REF!</formula>
    </cfRule>
  </conditionalFormatting>
  <conditionalFormatting sqref="AA105:AA107">
    <cfRule type="expression" dxfId="13275" priority="3324">
      <formula>IF(AA105="Validar","Rojo","Verde")</formula>
    </cfRule>
  </conditionalFormatting>
  <conditionalFormatting sqref="AA106">
    <cfRule type="colorScale" priority="3325">
      <colorScale>
        <cfvo type="min"/>
        <cfvo type="max"/>
        <color theme="0"/>
        <color theme="0"/>
      </colorScale>
    </cfRule>
    <cfRule type="expression" dxfId="13274" priority="3327">
      <formula>Z106&lt;0</formula>
    </cfRule>
  </conditionalFormatting>
  <conditionalFormatting sqref="AA110">
    <cfRule type="colorScale" priority="3316">
      <colorScale>
        <cfvo type="min"/>
        <cfvo type="max"/>
        <color theme="0"/>
        <color theme="0"/>
      </colorScale>
    </cfRule>
    <cfRule type="expression" dxfId="13273"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3272" priority="3308">
      <formula>Z111&lt;0</formula>
    </cfRule>
  </conditionalFormatting>
  <conditionalFormatting sqref="AA117">
    <cfRule type="colorScale" priority="3322">
      <colorScale>
        <cfvo type="min"/>
        <cfvo type="max"/>
        <color theme="0"/>
        <color theme="0"/>
      </colorScale>
    </cfRule>
    <cfRule type="expression" dxfId="13271"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3270" priority="3321">
      <formula>Z118&lt;0</formula>
    </cfRule>
  </conditionalFormatting>
  <conditionalFormatting sqref="AA126:AA135">
    <cfRule type="expression" dxfId="13269" priority="3443">
      <formula>IF(AA126="Validar","Rojo","Verde")</formula>
    </cfRule>
    <cfRule type="colorScale" priority="3444">
      <colorScale>
        <cfvo type="min"/>
        <cfvo type="max"/>
        <color theme="0"/>
        <color theme="0"/>
      </colorScale>
    </cfRule>
    <cfRule type="expression" priority="3445">
      <formula>$F$23</formula>
    </cfRule>
    <cfRule type="expression" dxfId="13268" priority="3446">
      <formula>Z126&lt;0</formula>
    </cfRule>
  </conditionalFormatting>
  <conditionalFormatting sqref="Z6">
    <cfRule type="colorScale" priority="3303">
      <colorScale>
        <cfvo type="min"/>
        <cfvo type="max"/>
        <color theme="0"/>
        <color theme="0"/>
      </colorScale>
    </cfRule>
    <cfRule type="expression" dxfId="13267" priority="3304">
      <formula>Y6&lt;0</formula>
    </cfRule>
  </conditionalFormatting>
  <conditionalFormatting sqref="Z6">
    <cfRule type="expression" dxfId="13266"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3265" priority="3300">
      <formula>Y7&lt;0</formula>
    </cfRule>
  </conditionalFormatting>
  <conditionalFormatting sqref="Z7:Z8">
    <cfRule type="expression" dxfId="13264"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3263" priority="3265">
      <formula>AC9&lt;0</formula>
    </cfRule>
  </conditionalFormatting>
  <conditionalFormatting sqref="AD9:AD20">
    <cfRule type="expression" dxfId="13262"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3261" priority="3242">
      <formula>AC10&lt;0</formula>
    </cfRule>
  </conditionalFormatting>
  <conditionalFormatting sqref="AD11:AD14">
    <cfRule type="colorScale" priority="3262">
      <colorScale>
        <cfvo type="min"/>
        <cfvo type="max"/>
        <color theme="0"/>
        <color theme="0"/>
      </colorScale>
    </cfRule>
    <cfRule type="expression" dxfId="13260" priority="3263">
      <formula>AC11&lt;0</formula>
    </cfRule>
  </conditionalFormatting>
  <conditionalFormatting sqref="AD15">
    <cfRule type="colorScale" priority="3239">
      <colorScale>
        <cfvo type="min"/>
        <cfvo type="max"/>
        <color theme="0"/>
        <color theme="0"/>
      </colorScale>
    </cfRule>
    <cfRule type="expression" dxfId="13259" priority="3240">
      <formula>AC15&lt;0</formula>
    </cfRule>
  </conditionalFormatting>
  <conditionalFormatting sqref="AD16:AD17">
    <cfRule type="colorScale" priority="3260">
      <colorScale>
        <cfvo type="min"/>
        <cfvo type="max"/>
        <color theme="0"/>
        <color theme="0"/>
      </colorScale>
    </cfRule>
    <cfRule type="expression" dxfId="13258" priority="3261">
      <formula>AC16&lt;0</formula>
    </cfRule>
  </conditionalFormatting>
  <conditionalFormatting sqref="AD18">
    <cfRule type="colorScale" priority="3236">
      <colorScale>
        <cfvo type="min"/>
        <cfvo type="max"/>
        <color theme="0"/>
        <color theme="0"/>
      </colorScale>
    </cfRule>
    <cfRule type="expression" dxfId="13257" priority="3238">
      <formula>AC18&lt;0</formula>
    </cfRule>
  </conditionalFormatting>
  <conditionalFormatting sqref="AD19:AD20">
    <cfRule type="colorScale" priority="3258">
      <colorScale>
        <cfvo type="min"/>
        <cfvo type="max"/>
        <color theme="0"/>
        <color theme="0"/>
      </colorScale>
    </cfRule>
    <cfRule type="expression" dxfId="13256" priority="3259">
      <formula>AC19&lt;0</formula>
    </cfRule>
  </conditionalFormatting>
  <conditionalFormatting sqref="AD23">
    <cfRule type="colorScale" priority="3233">
      <colorScale>
        <cfvo type="min"/>
        <cfvo type="max"/>
        <color theme="0"/>
        <color theme="0"/>
      </colorScale>
    </cfRule>
    <cfRule type="expression" dxfId="13255" priority="3234">
      <formula>AC23&lt;0</formula>
    </cfRule>
  </conditionalFormatting>
  <conditionalFormatting sqref="AD23:AD31">
    <cfRule type="expression" dxfId="13254"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3253" priority="3257">
      <formula>AC24&lt;0</formula>
    </cfRule>
  </conditionalFormatting>
  <conditionalFormatting sqref="AD25">
    <cfRule type="colorScale" priority="3254">
      <colorScale>
        <cfvo type="min"/>
        <cfvo type="max"/>
        <color theme="0"/>
        <color theme="0"/>
      </colorScale>
    </cfRule>
    <cfRule type="expression" dxfId="13252" priority="3255">
      <formula>AC25&lt;0</formula>
    </cfRule>
  </conditionalFormatting>
  <conditionalFormatting sqref="AD26">
    <cfRule type="colorScale" priority="3231">
      <colorScale>
        <cfvo type="min"/>
        <cfvo type="max"/>
        <color theme="0"/>
        <color theme="0"/>
      </colorScale>
    </cfRule>
    <cfRule type="expression" dxfId="13251" priority="3232">
      <formula>AC26&lt;0</formula>
    </cfRule>
  </conditionalFormatting>
  <conditionalFormatting sqref="AD27">
    <cfRule type="colorScale" priority="3252">
      <colorScale>
        <cfvo type="min"/>
        <cfvo type="max"/>
        <color theme="0"/>
        <color theme="0"/>
      </colorScale>
    </cfRule>
    <cfRule type="expression" dxfId="13250" priority="3253">
      <formula>AC27&lt;0</formula>
    </cfRule>
  </conditionalFormatting>
  <conditionalFormatting sqref="AD28">
    <cfRule type="colorScale" priority="3250">
      <colorScale>
        <cfvo type="min"/>
        <cfvo type="max"/>
        <color theme="0"/>
        <color theme="0"/>
      </colorScale>
    </cfRule>
    <cfRule type="expression" dxfId="13249" priority="3251">
      <formula>AC28&lt;0</formula>
    </cfRule>
  </conditionalFormatting>
  <conditionalFormatting sqref="AD29">
    <cfRule type="colorScale" priority="3228">
      <colorScale>
        <cfvo type="min"/>
        <cfvo type="max"/>
        <color theme="0"/>
        <color theme="0"/>
      </colorScale>
    </cfRule>
    <cfRule type="expression" dxfId="13248" priority="3230">
      <formula>AC29&lt;0</formula>
    </cfRule>
  </conditionalFormatting>
  <conditionalFormatting sqref="AD30">
    <cfRule type="colorScale" priority="3248">
      <colorScale>
        <cfvo type="min"/>
        <cfvo type="max"/>
        <color theme="0"/>
        <color theme="0"/>
      </colorScale>
    </cfRule>
    <cfRule type="expression" dxfId="13247" priority="3249">
      <formula>AC30&lt;0</formula>
    </cfRule>
  </conditionalFormatting>
  <conditionalFormatting sqref="AD31">
    <cfRule type="colorScale" priority="3246">
      <colorScale>
        <cfvo type="min"/>
        <cfvo type="max"/>
        <color theme="0"/>
        <color theme="0"/>
      </colorScale>
    </cfRule>
    <cfRule type="expression" dxfId="13246"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3245" priority="3226">
      <formula>AC39&lt;0</formula>
    </cfRule>
  </conditionalFormatting>
  <conditionalFormatting sqref="AD39:AD107">
    <cfRule type="expression" dxfId="13244"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3243"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3242"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3241" priority="3270">
      <formula>AC69&lt;0</formula>
    </cfRule>
  </conditionalFormatting>
  <conditionalFormatting sqref="AD82 AD92 AD103 AD107">
    <cfRule type="expression" dxfId="13240"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3239"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3238"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3237"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3236"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3235"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3234" priority="3279">
      <formula>AC105&lt;0</formula>
    </cfRule>
  </conditionalFormatting>
  <conditionalFormatting sqref="AD110">
    <cfRule type="colorScale" priority="3280">
      <colorScale>
        <cfvo type="min"/>
        <cfvo type="max"/>
        <color theme="0"/>
        <color theme="0"/>
      </colorScale>
    </cfRule>
    <cfRule type="expression" dxfId="13233"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3232"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3231"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3230" priority="3214">
      <formula>AC125&lt;0</formula>
    </cfRule>
  </conditionalFormatting>
  <conditionalFormatting sqref="AD125:AD135">
    <cfRule type="expression" dxfId="13229" priority="3211">
      <formula>IF(AD125="Validar","Rojo","Verde")</formula>
    </cfRule>
  </conditionalFormatting>
  <conditionalFormatting sqref="AD126:AD132">
    <cfRule type="colorScale" priority="3288">
      <colorScale>
        <cfvo type="min"/>
        <cfvo type="max"/>
        <color theme="0"/>
        <color theme="0"/>
      </colorScale>
    </cfRule>
    <cfRule type="expression" dxfId="13228"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3227"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3226" priority="3284">
      <formula>AC135&lt;0</formula>
    </cfRule>
  </conditionalFormatting>
  <conditionalFormatting sqref="AD110:AE111">
    <cfRule type="expression" dxfId="13225" priority="3155">
      <formula>IF(AD110="Validar","Rojo","Verde")</formula>
    </cfRule>
  </conditionalFormatting>
  <conditionalFormatting sqref="AD117:AE123">
    <cfRule type="expression" dxfId="13224"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3223" priority="3205">
      <formula>AD40&lt;0</formula>
    </cfRule>
  </conditionalFormatting>
  <conditionalFormatting sqref="AE40:AE67">
    <cfRule type="expression" dxfId="13222"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3221" priority="3208">
      <formula>AD67&lt;0</formula>
    </cfRule>
  </conditionalFormatting>
  <conditionalFormatting sqref="AE69">
    <cfRule type="colorScale" priority="3200">
      <colorScale>
        <cfvo type="min"/>
        <cfvo type="max"/>
        <color theme="0"/>
        <color theme="0"/>
      </colorScale>
    </cfRule>
    <cfRule type="expression" dxfId="13220" priority="3201">
      <formula>AD69&lt;0</formula>
    </cfRule>
  </conditionalFormatting>
  <conditionalFormatting sqref="AE69:AE81">
    <cfRule type="expression" priority="3198">
      <formula>#REF!</formula>
    </cfRule>
  </conditionalFormatting>
  <conditionalFormatting sqref="AE69:AE82">
    <cfRule type="expression" dxfId="13219" priority="3196">
      <formula>IF(AE69="Validar","Rojo","Verde")</formula>
    </cfRule>
  </conditionalFormatting>
  <conditionalFormatting sqref="AE70:AE78">
    <cfRule type="colorScale" priority="3197">
      <colorScale>
        <cfvo type="min"/>
        <cfvo type="max"/>
        <color theme="0"/>
        <color theme="0"/>
      </colorScale>
    </cfRule>
    <cfRule type="expression" dxfId="13218" priority="3199">
      <formula>AD70&lt;0</formula>
    </cfRule>
  </conditionalFormatting>
  <conditionalFormatting sqref="AE79:AE81">
    <cfRule type="colorScale" priority="3209">
      <colorScale>
        <cfvo type="min"/>
        <cfvo type="max"/>
        <color theme="0"/>
        <color theme="0"/>
      </colorScale>
    </cfRule>
    <cfRule type="expression" dxfId="13217"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3216" priority="3195">
      <formula>AD84&lt;0</formula>
    </cfRule>
  </conditionalFormatting>
  <conditionalFormatting sqref="AE84:AE91">
    <cfRule type="expression" priority="3192">
      <formula>#REF!</formula>
    </cfRule>
  </conditionalFormatting>
  <conditionalFormatting sqref="AE84:AE92">
    <cfRule type="expression" dxfId="13215" priority="3190">
      <formula>IF(AE84="Validar","Rojo","Verde")</formula>
    </cfRule>
  </conditionalFormatting>
  <conditionalFormatting sqref="AE85:AE91">
    <cfRule type="colorScale" priority="3191">
      <colorScale>
        <cfvo type="min"/>
        <cfvo type="max"/>
        <color theme="0"/>
        <color theme="0"/>
      </colorScale>
    </cfRule>
    <cfRule type="expression" dxfId="13214" priority="3193">
      <formula>AD85&lt;0</formula>
    </cfRule>
  </conditionalFormatting>
  <conditionalFormatting sqref="AE94">
    <cfRule type="colorScale" priority="3188">
      <colorScale>
        <cfvo type="min"/>
        <cfvo type="max"/>
        <color theme="0"/>
        <color theme="0"/>
      </colorScale>
    </cfRule>
    <cfRule type="expression" dxfId="13213" priority="3189">
      <formula>AD94&lt;0</formula>
    </cfRule>
  </conditionalFormatting>
  <conditionalFormatting sqref="AE94:AE102">
    <cfRule type="expression" priority="3182">
      <formula>#REF!</formula>
    </cfRule>
  </conditionalFormatting>
  <conditionalFormatting sqref="AE94:AE103">
    <cfRule type="expression" dxfId="13212" priority="3180">
      <formula>IF(AE94="Validar","Rojo","Verde")</formula>
    </cfRule>
  </conditionalFormatting>
  <conditionalFormatting sqref="AE95:AE100">
    <cfRule type="colorScale" priority="3186">
      <colorScale>
        <cfvo type="min"/>
        <cfvo type="max"/>
        <color theme="0"/>
        <color theme="0"/>
      </colorScale>
    </cfRule>
    <cfRule type="expression" dxfId="13211" priority="3187">
      <formula>AD95&lt;0</formula>
    </cfRule>
  </conditionalFormatting>
  <conditionalFormatting sqref="AE101">
    <cfRule type="colorScale" priority="3184">
      <colorScale>
        <cfvo type="min"/>
        <cfvo type="max"/>
        <color theme="0"/>
        <color theme="0"/>
      </colorScale>
    </cfRule>
    <cfRule type="expression" dxfId="13210" priority="3185">
      <formula>AD101&lt;0</formula>
    </cfRule>
  </conditionalFormatting>
  <conditionalFormatting sqref="AE102">
    <cfRule type="colorScale" priority="3181">
      <colorScale>
        <cfvo type="min"/>
        <cfvo type="max"/>
        <color theme="0"/>
        <color theme="0"/>
      </colorScale>
    </cfRule>
    <cfRule type="expression" dxfId="13209" priority="3183">
      <formula>AD102&lt;0</formula>
    </cfRule>
  </conditionalFormatting>
  <conditionalFormatting sqref="AE105">
    <cfRule type="colorScale" priority="3178">
      <colorScale>
        <cfvo type="min"/>
        <cfvo type="max"/>
        <color theme="0"/>
        <color theme="0"/>
      </colorScale>
    </cfRule>
    <cfRule type="expression" dxfId="13208" priority="3179">
      <formula>AD105&lt;0</formula>
    </cfRule>
  </conditionalFormatting>
  <conditionalFormatting sqref="AE105:AE106">
    <cfRule type="expression" priority="3176">
      <formula>#REF!</formula>
    </cfRule>
  </conditionalFormatting>
  <conditionalFormatting sqref="AE105:AE107">
    <cfRule type="expression" dxfId="13207" priority="3174">
      <formula>IF(AE105="Validar","Rojo","Verde")</formula>
    </cfRule>
  </conditionalFormatting>
  <conditionalFormatting sqref="AE106">
    <cfRule type="colorScale" priority="3175">
      <colorScale>
        <cfvo type="min"/>
        <cfvo type="max"/>
        <color theme="0"/>
        <color theme="0"/>
      </colorScale>
    </cfRule>
    <cfRule type="expression" dxfId="13206" priority="3177">
      <formula>AD106&lt;0</formula>
    </cfRule>
  </conditionalFormatting>
  <conditionalFormatting sqref="AE110">
    <cfRule type="colorScale" priority="3166">
      <colorScale>
        <cfvo type="min"/>
        <cfvo type="max"/>
        <color theme="0"/>
        <color theme="0"/>
      </colorScale>
    </cfRule>
    <cfRule type="expression" dxfId="13205"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3204" priority="3158">
      <formula>AD111&lt;0</formula>
    </cfRule>
  </conditionalFormatting>
  <conditionalFormatting sqref="AE117">
    <cfRule type="colorScale" priority="3172">
      <colorScale>
        <cfvo type="min"/>
        <cfvo type="max"/>
        <color theme="0"/>
        <color theme="0"/>
      </colorScale>
    </cfRule>
    <cfRule type="expression" dxfId="13203"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3202" priority="3171">
      <formula>AD118&lt;0</formula>
    </cfRule>
  </conditionalFormatting>
  <conditionalFormatting sqref="AE126:AE135">
    <cfRule type="expression" dxfId="13201" priority="3293">
      <formula>IF(AE126="Validar","Rojo","Verde")</formula>
    </cfRule>
    <cfRule type="colorScale" priority="3294">
      <colorScale>
        <cfvo type="min"/>
        <cfvo type="max"/>
        <color theme="0"/>
        <color theme="0"/>
      </colorScale>
    </cfRule>
    <cfRule type="expression" priority="3295">
      <formula>$F$23</formula>
    </cfRule>
    <cfRule type="expression" dxfId="13200" priority="3296">
      <formula>AD126&lt;0</formula>
    </cfRule>
  </conditionalFormatting>
  <conditionalFormatting sqref="AD6">
    <cfRule type="colorScale" priority="3153">
      <colorScale>
        <cfvo type="min"/>
        <cfvo type="max"/>
        <color theme="0"/>
        <color theme="0"/>
      </colorScale>
    </cfRule>
    <cfRule type="expression" dxfId="13199" priority="3154">
      <formula>AC6&lt;0</formula>
    </cfRule>
  </conditionalFormatting>
  <conditionalFormatting sqref="AD6">
    <cfRule type="expression" dxfId="13198"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3197" priority="3150">
      <formula>AC7&lt;0</formula>
    </cfRule>
  </conditionalFormatting>
  <conditionalFormatting sqref="AD7:AD8">
    <cfRule type="expression" dxfId="13196"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3195" priority="3115">
      <formula>AF9&lt;0</formula>
    </cfRule>
  </conditionalFormatting>
  <conditionalFormatting sqref="AG9:AG20">
    <cfRule type="expression" dxfId="13194"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3193" priority="3092">
      <formula>AF10&lt;0</formula>
    </cfRule>
  </conditionalFormatting>
  <conditionalFormatting sqref="AG11:AG14">
    <cfRule type="colorScale" priority="3112">
      <colorScale>
        <cfvo type="min"/>
        <cfvo type="max"/>
        <color theme="0"/>
        <color theme="0"/>
      </colorScale>
    </cfRule>
    <cfRule type="expression" dxfId="13192" priority="3113">
      <formula>AF11&lt;0</formula>
    </cfRule>
  </conditionalFormatting>
  <conditionalFormatting sqref="AG15">
    <cfRule type="colorScale" priority="3089">
      <colorScale>
        <cfvo type="min"/>
        <cfvo type="max"/>
        <color theme="0"/>
        <color theme="0"/>
      </colorScale>
    </cfRule>
    <cfRule type="expression" dxfId="13191" priority="3090">
      <formula>AF15&lt;0</formula>
    </cfRule>
  </conditionalFormatting>
  <conditionalFormatting sqref="AG16:AG17">
    <cfRule type="colorScale" priority="3110">
      <colorScale>
        <cfvo type="min"/>
        <cfvo type="max"/>
        <color theme="0"/>
        <color theme="0"/>
      </colorScale>
    </cfRule>
    <cfRule type="expression" dxfId="13190" priority="3111">
      <formula>AF16&lt;0</formula>
    </cfRule>
  </conditionalFormatting>
  <conditionalFormatting sqref="AG18">
    <cfRule type="colorScale" priority="3086">
      <colorScale>
        <cfvo type="min"/>
        <cfvo type="max"/>
        <color theme="0"/>
        <color theme="0"/>
      </colorScale>
    </cfRule>
    <cfRule type="expression" dxfId="13189" priority="3088">
      <formula>AF18&lt;0</formula>
    </cfRule>
  </conditionalFormatting>
  <conditionalFormatting sqref="AG19:AG20">
    <cfRule type="colorScale" priority="3108">
      <colorScale>
        <cfvo type="min"/>
        <cfvo type="max"/>
        <color theme="0"/>
        <color theme="0"/>
      </colorScale>
    </cfRule>
    <cfRule type="expression" dxfId="13188" priority="3109">
      <formula>AF19&lt;0</formula>
    </cfRule>
  </conditionalFormatting>
  <conditionalFormatting sqref="AG23">
    <cfRule type="colorScale" priority="3083">
      <colorScale>
        <cfvo type="min"/>
        <cfvo type="max"/>
        <color theme="0"/>
        <color theme="0"/>
      </colorScale>
    </cfRule>
    <cfRule type="expression" dxfId="13187" priority="3084">
      <formula>AF23&lt;0</formula>
    </cfRule>
  </conditionalFormatting>
  <conditionalFormatting sqref="AG23:AG31">
    <cfRule type="expression" dxfId="13186"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3185" priority="3107">
      <formula>AF24&lt;0</formula>
    </cfRule>
  </conditionalFormatting>
  <conditionalFormatting sqref="AG25">
    <cfRule type="colorScale" priority="3104">
      <colorScale>
        <cfvo type="min"/>
        <cfvo type="max"/>
        <color theme="0"/>
        <color theme="0"/>
      </colorScale>
    </cfRule>
    <cfRule type="expression" dxfId="13184" priority="3105">
      <formula>AF25&lt;0</formula>
    </cfRule>
  </conditionalFormatting>
  <conditionalFormatting sqref="AG26">
    <cfRule type="colorScale" priority="3081">
      <colorScale>
        <cfvo type="min"/>
        <cfvo type="max"/>
        <color theme="0"/>
        <color theme="0"/>
      </colorScale>
    </cfRule>
    <cfRule type="expression" dxfId="13183" priority="3082">
      <formula>AF26&lt;0</formula>
    </cfRule>
  </conditionalFormatting>
  <conditionalFormatting sqref="AG27">
    <cfRule type="colorScale" priority="3102">
      <colorScale>
        <cfvo type="min"/>
        <cfvo type="max"/>
        <color theme="0"/>
        <color theme="0"/>
      </colorScale>
    </cfRule>
    <cfRule type="expression" dxfId="13182" priority="3103">
      <formula>AF27&lt;0</formula>
    </cfRule>
  </conditionalFormatting>
  <conditionalFormatting sqref="AG28">
    <cfRule type="colorScale" priority="3100">
      <colorScale>
        <cfvo type="min"/>
        <cfvo type="max"/>
        <color theme="0"/>
        <color theme="0"/>
      </colorScale>
    </cfRule>
    <cfRule type="expression" dxfId="13181" priority="3101">
      <formula>AF28&lt;0</formula>
    </cfRule>
  </conditionalFormatting>
  <conditionalFormatting sqref="AG29">
    <cfRule type="colorScale" priority="3078">
      <colorScale>
        <cfvo type="min"/>
        <cfvo type="max"/>
        <color theme="0"/>
        <color theme="0"/>
      </colorScale>
    </cfRule>
    <cfRule type="expression" dxfId="13180" priority="3080">
      <formula>AF29&lt;0</formula>
    </cfRule>
  </conditionalFormatting>
  <conditionalFormatting sqref="AG30">
    <cfRule type="colorScale" priority="3098">
      <colorScale>
        <cfvo type="min"/>
        <cfvo type="max"/>
        <color theme="0"/>
        <color theme="0"/>
      </colorScale>
    </cfRule>
    <cfRule type="expression" dxfId="13179" priority="3099">
      <formula>AF30&lt;0</formula>
    </cfRule>
  </conditionalFormatting>
  <conditionalFormatting sqref="AG31">
    <cfRule type="colorScale" priority="3096">
      <colorScale>
        <cfvo type="min"/>
        <cfvo type="max"/>
        <color theme="0"/>
        <color theme="0"/>
      </colorScale>
    </cfRule>
    <cfRule type="expression" dxfId="13178"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3177" priority="3076">
      <formula>AF39&lt;0</formula>
    </cfRule>
  </conditionalFormatting>
  <conditionalFormatting sqref="AG39:AG107">
    <cfRule type="expression" dxfId="13176"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3175"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3174"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3173" priority="3120">
      <formula>AF69&lt;0</formula>
    </cfRule>
  </conditionalFormatting>
  <conditionalFormatting sqref="AG82 AG92 AG103 AG107">
    <cfRule type="expression" dxfId="13172"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3171"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3170"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3169"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3168"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3167"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3166" priority="3129">
      <formula>AF105&lt;0</formula>
    </cfRule>
  </conditionalFormatting>
  <conditionalFormatting sqref="AG110">
    <cfRule type="colorScale" priority="3130">
      <colorScale>
        <cfvo type="min"/>
        <cfvo type="max"/>
        <color theme="0"/>
        <color theme="0"/>
      </colorScale>
    </cfRule>
    <cfRule type="expression" dxfId="13165"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3164"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3163"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3162" priority="3064">
      <formula>AF125&lt;0</formula>
    </cfRule>
  </conditionalFormatting>
  <conditionalFormatting sqref="AG125:AG135">
    <cfRule type="expression" dxfId="13161" priority="3061">
      <formula>IF(AG125="Validar","Rojo","Verde")</formula>
    </cfRule>
  </conditionalFormatting>
  <conditionalFormatting sqref="AG126:AG132">
    <cfRule type="colorScale" priority="3138">
      <colorScale>
        <cfvo type="min"/>
        <cfvo type="max"/>
        <color theme="0"/>
        <color theme="0"/>
      </colorScale>
    </cfRule>
    <cfRule type="expression" dxfId="13160"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3159"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3158" priority="3134">
      <formula>AF135&lt;0</formula>
    </cfRule>
  </conditionalFormatting>
  <conditionalFormatting sqref="AG110:AH111">
    <cfRule type="expression" dxfId="13157" priority="3005">
      <formula>IF(AG110="Validar","Rojo","Verde")</formula>
    </cfRule>
  </conditionalFormatting>
  <conditionalFormatting sqref="AG117:AH123">
    <cfRule type="expression" dxfId="13156"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3155" priority="3055">
      <formula>AG40&lt;0</formula>
    </cfRule>
  </conditionalFormatting>
  <conditionalFormatting sqref="AH40:AH67">
    <cfRule type="expression" dxfId="13154"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3153" priority="3058">
      <formula>AG67&lt;0</formula>
    </cfRule>
  </conditionalFormatting>
  <conditionalFormatting sqref="AH69">
    <cfRule type="colorScale" priority="3050">
      <colorScale>
        <cfvo type="min"/>
        <cfvo type="max"/>
        <color theme="0"/>
        <color theme="0"/>
      </colorScale>
    </cfRule>
    <cfRule type="expression" dxfId="13152" priority="3051">
      <formula>AG69&lt;0</formula>
    </cfRule>
  </conditionalFormatting>
  <conditionalFormatting sqref="AH69:AH81">
    <cfRule type="expression" priority="3048">
      <formula>#REF!</formula>
    </cfRule>
  </conditionalFormatting>
  <conditionalFormatting sqref="AH69:AH82">
    <cfRule type="expression" dxfId="13151" priority="3046">
      <formula>IF(AH69="Validar","Rojo","Verde")</formula>
    </cfRule>
  </conditionalFormatting>
  <conditionalFormatting sqref="AH70:AH78">
    <cfRule type="colorScale" priority="3047">
      <colorScale>
        <cfvo type="min"/>
        <cfvo type="max"/>
        <color theme="0"/>
        <color theme="0"/>
      </colorScale>
    </cfRule>
    <cfRule type="expression" dxfId="13150" priority="3049">
      <formula>AG70&lt;0</formula>
    </cfRule>
  </conditionalFormatting>
  <conditionalFormatting sqref="AH79:AH81">
    <cfRule type="colorScale" priority="3059">
      <colorScale>
        <cfvo type="min"/>
        <cfvo type="max"/>
        <color theme="0"/>
        <color theme="0"/>
      </colorScale>
    </cfRule>
    <cfRule type="expression" dxfId="13149"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3148" priority="3045">
      <formula>AG84&lt;0</formula>
    </cfRule>
  </conditionalFormatting>
  <conditionalFormatting sqref="AH84:AH91">
    <cfRule type="expression" priority="3042">
      <formula>#REF!</formula>
    </cfRule>
  </conditionalFormatting>
  <conditionalFormatting sqref="AH84:AH92">
    <cfRule type="expression" dxfId="13147" priority="3040">
      <formula>IF(AH84="Validar","Rojo","Verde")</formula>
    </cfRule>
  </conditionalFormatting>
  <conditionalFormatting sqref="AH85:AH91">
    <cfRule type="colorScale" priority="3041">
      <colorScale>
        <cfvo type="min"/>
        <cfvo type="max"/>
        <color theme="0"/>
        <color theme="0"/>
      </colorScale>
    </cfRule>
    <cfRule type="expression" dxfId="13146" priority="3043">
      <formula>AG85&lt;0</formula>
    </cfRule>
  </conditionalFormatting>
  <conditionalFormatting sqref="AH94">
    <cfRule type="colorScale" priority="3038">
      <colorScale>
        <cfvo type="min"/>
        <cfvo type="max"/>
        <color theme="0"/>
        <color theme="0"/>
      </colorScale>
    </cfRule>
    <cfRule type="expression" dxfId="13145" priority="3039">
      <formula>AG94&lt;0</formula>
    </cfRule>
  </conditionalFormatting>
  <conditionalFormatting sqref="AH94:AH102">
    <cfRule type="expression" priority="3032">
      <formula>#REF!</formula>
    </cfRule>
  </conditionalFormatting>
  <conditionalFormatting sqref="AH94:AH103">
    <cfRule type="expression" dxfId="13144" priority="3030">
      <formula>IF(AH94="Validar","Rojo","Verde")</formula>
    </cfRule>
  </conditionalFormatting>
  <conditionalFormatting sqref="AH95:AH100">
    <cfRule type="colorScale" priority="3036">
      <colorScale>
        <cfvo type="min"/>
        <cfvo type="max"/>
        <color theme="0"/>
        <color theme="0"/>
      </colorScale>
    </cfRule>
    <cfRule type="expression" dxfId="13143" priority="3037">
      <formula>AG95&lt;0</formula>
    </cfRule>
  </conditionalFormatting>
  <conditionalFormatting sqref="AH101">
    <cfRule type="colorScale" priority="3034">
      <colorScale>
        <cfvo type="min"/>
        <cfvo type="max"/>
        <color theme="0"/>
        <color theme="0"/>
      </colorScale>
    </cfRule>
    <cfRule type="expression" dxfId="13142" priority="3035">
      <formula>AG101&lt;0</formula>
    </cfRule>
  </conditionalFormatting>
  <conditionalFormatting sqref="AH102">
    <cfRule type="colorScale" priority="3031">
      <colorScale>
        <cfvo type="min"/>
        <cfvo type="max"/>
        <color theme="0"/>
        <color theme="0"/>
      </colorScale>
    </cfRule>
    <cfRule type="expression" dxfId="13141" priority="3033">
      <formula>AG102&lt;0</formula>
    </cfRule>
  </conditionalFormatting>
  <conditionalFormatting sqref="AH105">
    <cfRule type="colorScale" priority="3028">
      <colorScale>
        <cfvo type="min"/>
        <cfvo type="max"/>
        <color theme="0"/>
        <color theme="0"/>
      </colorScale>
    </cfRule>
    <cfRule type="expression" dxfId="13140" priority="3029">
      <formula>AG105&lt;0</formula>
    </cfRule>
  </conditionalFormatting>
  <conditionalFormatting sqref="AH105:AH106">
    <cfRule type="expression" priority="3026">
      <formula>#REF!</formula>
    </cfRule>
  </conditionalFormatting>
  <conditionalFormatting sqref="AH105:AH107">
    <cfRule type="expression" dxfId="13139" priority="3024">
      <formula>IF(AH105="Validar","Rojo","Verde")</formula>
    </cfRule>
  </conditionalFormatting>
  <conditionalFormatting sqref="AH106">
    <cfRule type="colorScale" priority="3025">
      <colorScale>
        <cfvo type="min"/>
        <cfvo type="max"/>
        <color theme="0"/>
        <color theme="0"/>
      </colorScale>
    </cfRule>
    <cfRule type="expression" dxfId="13138" priority="3027">
      <formula>AG106&lt;0</formula>
    </cfRule>
  </conditionalFormatting>
  <conditionalFormatting sqref="AH110">
    <cfRule type="colorScale" priority="3016">
      <colorScale>
        <cfvo type="min"/>
        <cfvo type="max"/>
        <color theme="0"/>
        <color theme="0"/>
      </colorScale>
    </cfRule>
    <cfRule type="expression" dxfId="13137"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3136" priority="3008">
      <formula>AG111&lt;0</formula>
    </cfRule>
  </conditionalFormatting>
  <conditionalFormatting sqref="AH117">
    <cfRule type="colorScale" priority="3022">
      <colorScale>
        <cfvo type="min"/>
        <cfvo type="max"/>
        <color theme="0"/>
        <color theme="0"/>
      </colorScale>
    </cfRule>
    <cfRule type="expression" dxfId="13135"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3134" priority="3021">
      <formula>AG118&lt;0</formula>
    </cfRule>
  </conditionalFormatting>
  <conditionalFormatting sqref="AH126:AH135">
    <cfRule type="expression" dxfId="13133" priority="3143">
      <formula>IF(AH126="Validar","Rojo","Verde")</formula>
    </cfRule>
    <cfRule type="colorScale" priority="3144">
      <colorScale>
        <cfvo type="min"/>
        <cfvo type="max"/>
        <color theme="0"/>
        <color theme="0"/>
      </colorScale>
    </cfRule>
    <cfRule type="expression" priority="3145">
      <formula>$F$23</formula>
    </cfRule>
    <cfRule type="expression" dxfId="13132" priority="3146">
      <formula>AG126&lt;0</formula>
    </cfRule>
  </conditionalFormatting>
  <conditionalFormatting sqref="AG6">
    <cfRule type="colorScale" priority="3003">
      <colorScale>
        <cfvo type="min"/>
        <cfvo type="max"/>
        <color theme="0"/>
        <color theme="0"/>
      </colorScale>
    </cfRule>
    <cfRule type="expression" dxfId="13131" priority="3004">
      <formula>AF6&lt;0</formula>
    </cfRule>
  </conditionalFormatting>
  <conditionalFormatting sqref="AG6">
    <cfRule type="expression" dxfId="13130"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3129" priority="3000">
      <formula>AF7&lt;0</formula>
    </cfRule>
  </conditionalFormatting>
  <conditionalFormatting sqref="AG7:AG8">
    <cfRule type="expression" dxfId="13128"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3127" priority="2965">
      <formula>AJ9&lt;0</formula>
    </cfRule>
  </conditionalFormatting>
  <conditionalFormatting sqref="AK9:AK20">
    <cfRule type="expression" dxfId="13126"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3125" priority="2942">
      <formula>AJ10&lt;0</formula>
    </cfRule>
  </conditionalFormatting>
  <conditionalFormatting sqref="AK11:AK14">
    <cfRule type="colorScale" priority="2962">
      <colorScale>
        <cfvo type="min"/>
        <cfvo type="max"/>
        <color theme="0"/>
        <color theme="0"/>
      </colorScale>
    </cfRule>
    <cfRule type="expression" dxfId="13124" priority="2963">
      <formula>AJ11&lt;0</formula>
    </cfRule>
  </conditionalFormatting>
  <conditionalFormatting sqref="AK15">
    <cfRule type="colorScale" priority="2939">
      <colorScale>
        <cfvo type="min"/>
        <cfvo type="max"/>
        <color theme="0"/>
        <color theme="0"/>
      </colorScale>
    </cfRule>
    <cfRule type="expression" dxfId="13123" priority="2940">
      <formula>AJ15&lt;0</formula>
    </cfRule>
  </conditionalFormatting>
  <conditionalFormatting sqref="AK16:AK17">
    <cfRule type="colorScale" priority="2960">
      <colorScale>
        <cfvo type="min"/>
        <cfvo type="max"/>
        <color theme="0"/>
        <color theme="0"/>
      </colorScale>
    </cfRule>
    <cfRule type="expression" dxfId="13122" priority="2961">
      <formula>AJ16&lt;0</formula>
    </cfRule>
  </conditionalFormatting>
  <conditionalFormatting sqref="AK18">
    <cfRule type="colorScale" priority="2936">
      <colorScale>
        <cfvo type="min"/>
        <cfvo type="max"/>
        <color theme="0"/>
        <color theme="0"/>
      </colorScale>
    </cfRule>
    <cfRule type="expression" dxfId="13121" priority="2938">
      <formula>AJ18&lt;0</formula>
    </cfRule>
  </conditionalFormatting>
  <conditionalFormatting sqref="AK19:AK20">
    <cfRule type="colorScale" priority="2958">
      <colorScale>
        <cfvo type="min"/>
        <cfvo type="max"/>
        <color theme="0"/>
        <color theme="0"/>
      </colorScale>
    </cfRule>
    <cfRule type="expression" dxfId="13120" priority="2959">
      <formula>AJ19&lt;0</formula>
    </cfRule>
  </conditionalFormatting>
  <conditionalFormatting sqref="AK23">
    <cfRule type="colorScale" priority="2933">
      <colorScale>
        <cfvo type="min"/>
        <cfvo type="max"/>
        <color theme="0"/>
        <color theme="0"/>
      </colorScale>
    </cfRule>
    <cfRule type="expression" dxfId="13119" priority="2934">
      <formula>AJ23&lt;0</formula>
    </cfRule>
  </conditionalFormatting>
  <conditionalFormatting sqref="AK23:AK31">
    <cfRule type="expression" dxfId="13118"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3117" priority="2957">
      <formula>AJ24&lt;0</formula>
    </cfRule>
  </conditionalFormatting>
  <conditionalFormatting sqref="AK25">
    <cfRule type="colorScale" priority="2954">
      <colorScale>
        <cfvo type="min"/>
        <cfvo type="max"/>
        <color theme="0"/>
        <color theme="0"/>
      </colorScale>
    </cfRule>
    <cfRule type="expression" dxfId="13116" priority="2955">
      <formula>AJ25&lt;0</formula>
    </cfRule>
  </conditionalFormatting>
  <conditionalFormatting sqref="AK26">
    <cfRule type="colorScale" priority="2931">
      <colorScale>
        <cfvo type="min"/>
        <cfvo type="max"/>
        <color theme="0"/>
        <color theme="0"/>
      </colorScale>
    </cfRule>
    <cfRule type="expression" dxfId="13115" priority="2932">
      <formula>AJ26&lt;0</formula>
    </cfRule>
  </conditionalFormatting>
  <conditionalFormatting sqref="AK27">
    <cfRule type="colorScale" priority="2952">
      <colorScale>
        <cfvo type="min"/>
        <cfvo type="max"/>
        <color theme="0"/>
        <color theme="0"/>
      </colorScale>
    </cfRule>
    <cfRule type="expression" dxfId="13114" priority="2953">
      <formula>AJ27&lt;0</formula>
    </cfRule>
  </conditionalFormatting>
  <conditionalFormatting sqref="AK28">
    <cfRule type="colorScale" priority="2950">
      <colorScale>
        <cfvo type="min"/>
        <cfvo type="max"/>
        <color theme="0"/>
        <color theme="0"/>
      </colorScale>
    </cfRule>
    <cfRule type="expression" dxfId="13113" priority="2951">
      <formula>AJ28&lt;0</formula>
    </cfRule>
  </conditionalFormatting>
  <conditionalFormatting sqref="AK29">
    <cfRule type="colorScale" priority="2928">
      <colorScale>
        <cfvo type="min"/>
        <cfvo type="max"/>
        <color theme="0"/>
        <color theme="0"/>
      </colorScale>
    </cfRule>
    <cfRule type="expression" dxfId="13112" priority="2930">
      <formula>AJ29&lt;0</formula>
    </cfRule>
  </conditionalFormatting>
  <conditionalFormatting sqref="AK30">
    <cfRule type="colorScale" priority="2948">
      <colorScale>
        <cfvo type="min"/>
        <cfvo type="max"/>
        <color theme="0"/>
        <color theme="0"/>
      </colorScale>
    </cfRule>
    <cfRule type="expression" dxfId="13111" priority="2949">
      <formula>AJ30&lt;0</formula>
    </cfRule>
  </conditionalFormatting>
  <conditionalFormatting sqref="AK31">
    <cfRule type="colorScale" priority="2946">
      <colorScale>
        <cfvo type="min"/>
        <cfvo type="max"/>
        <color theme="0"/>
        <color theme="0"/>
      </colorScale>
    </cfRule>
    <cfRule type="expression" dxfId="13110"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3109" priority="2926">
      <formula>AJ39&lt;0</formula>
    </cfRule>
  </conditionalFormatting>
  <conditionalFormatting sqref="AK39:AK107">
    <cfRule type="expression" dxfId="13108"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3107"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3106"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3105" priority="2970">
      <formula>AJ69&lt;0</formula>
    </cfRule>
  </conditionalFormatting>
  <conditionalFormatting sqref="AK82 AK92 AK103 AK107">
    <cfRule type="expression" dxfId="13104"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3103"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3102"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3101"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3100"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3099"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3098" priority="2979">
      <formula>AJ105&lt;0</formula>
    </cfRule>
  </conditionalFormatting>
  <conditionalFormatting sqref="AK110">
    <cfRule type="colorScale" priority="2980">
      <colorScale>
        <cfvo type="min"/>
        <cfvo type="max"/>
        <color theme="0"/>
        <color theme="0"/>
      </colorScale>
    </cfRule>
    <cfRule type="expression" dxfId="13097"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3096"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3095"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3094" priority="2914">
      <formula>AJ125&lt;0</formula>
    </cfRule>
  </conditionalFormatting>
  <conditionalFormatting sqref="AK125:AK135">
    <cfRule type="expression" dxfId="13093" priority="2911">
      <formula>IF(AK125="Validar","Rojo","Verde")</formula>
    </cfRule>
  </conditionalFormatting>
  <conditionalFormatting sqref="AK126:AK132">
    <cfRule type="colorScale" priority="2988">
      <colorScale>
        <cfvo type="min"/>
        <cfvo type="max"/>
        <color theme="0"/>
        <color theme="0"/>
      </colorScale>
    </cfRule>
    <cfRule type="expression" dxfId="13092"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3091"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3090" priority="2984">
      <formula>AJ135&lt;0</formula>
    </cfRule>
  </conditionalFormatting>
  <conditionalFormatting sqref="AK110:AL111">
    <cfRule type="expression" dxfId="13089" priority="2855">
      <formula>IF(AK110="Validar","Rojo","Verde")</formula>
    </cfRule>
  </conditionalFormatting>
  <conditionalFormatting sqref="AK117:AL123">
    <cfRule type="expression" dxfId="13088"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3087" priority="2905">
      <formula>AK40&lt;0</formula>
    </cfRule>
  </conditionalFormatting>
  <conditionalFormatting sqref="AL40:AL67">
    <cfRule type="expression" dxfId="13086"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3085" priority="2908">
      <formula>AK67&lt;0</formula>
    </cfRule>
  </conditionalFormatting>
  <conditionalFormatting sqref="AL69">
    <cfRule type="colorScale" priority="2900">
      <colorScale>
        <cfvo type="min"/>
        <cfvo type="max"/>
        <color theme="0"/>
        <color theme="0"/>
      </colorScale>
    </cfRule>
    <cfRule type="expression" dxfId="13084" priority="2901">
      <formula>AK69&lt;0</formula>
    </cfRule>
  </conditionalFormatting>
  <conditionalFormatting sqref="AL69:AL81">
    <cfRule type="expression" priority="2898">
      <formula>#REF!</formula>
    </cfRule>
  </conditionalFormatting>
  <conditionalFormatting sqref="AL69:AL82">
    <cfRule type="expression" dxfId="13083" priority="2896">
      <formula>IF(AL69="Validar","Rojo","Verde")</formula>
    </cfRule>
  </conditionalFormatting>
  <conditionalFormatting sqref="AL70:AL78">
    <cfRule type="colorScale" priority="2897">
      <colorScale>
        <cfvo type="min"/>
        <cfvo type="max"/>
        <color theme="0"/>
        <color theme="0"/>
      </colorScale>
    </cfRule>
    <cfRule type="expression" dxfId="13082" priority="2899">
      <formula>AK70&lt;0</formula>
    </cfRule>
  </conditionalFormatting>
  <conditionalFormatting sqref="AL79:AL81">
    <cfRule type="colorScale" priority="2909">
      <colorScale>
        <cfvo type="min"/>
        <cfvo type="max"/>
        <color theme="0"/>
        <color theme="0"/>
      </colorScale>
    </cfRule>
    <cfRule type="expression" dxfId="13081"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3080" priority="2895">
      <formula>AK84&lt;0</formula>
    </cfRule>
  </conditionalFormatting>
  <conditionalFormatting sqref="AL84:AL91">
    <cfRule type="expression" priority="2892">
      <formula>#REF!</formula>
    </cfRule>
  </conditionalFormatting>
  <conditionalFormatting sqref="AL84:AL92">
    <cfRule type="expression" dxfId="13079" priority="2890">
      <formula>IF(AL84="Validar","Rojo","Verde")</formula>
    </cfRule>
  </conditionalFormatting>
  <conditionalFormatting sqref="AL85:AL91">
    <cfRule type="colorScale" priority="2891">
      <colorScale>
        <cfvo type="min"/>
        <cfvo type="max"/>
        <color theme="0"/>
        <color theme="0"/>
      </colorScale>
    </cfRule>
    <cfRule type="expression" dxfId="13078" priority="2893">
      <formula>AK85&lt;0</formula>
    </cfRule>
  </conditionalFormatting>
  <conditionalFormatting sqref="AL94">
    <cfRule type="colorScale" priority="2888">
      <colorScale>
        <cfvo type="min"/>
        <cfvo type="max"/>
        <color theme="0"/>
        <color theme="0"/>
      </colorScale>
    </cfRule>
    <cfRule type="expression" dxfId="13077" priority="2889">
      <formula>AK94&lt;0</formula>
    </cfRule>
  </conditionalFormatting>
  <conditionalFormatting sqref="AL94:AL102">
    <cfRule type="expression" priority="2882">
      <formula>#REF!</formula>
    </cfRule>
  </conditionalFormatting>
  <conditionalFormatting sqref="AL94:AL103">
    <cfRule type="expression" dxfId="13076" priority="2880">
      <formula>IF(AL94="Validar","Rojo","Verde")</formula>
    </cfRule>
  </conditionalFormatting>
  <conditionalFormatting sqref="AL95:AL100">
    <cfRule type="colorScale" priority="2886">
      <colorScale>
        <cfvo type="min"/>
        <cfvo type="max"/>
        <color theme="0"/>
        <color theme="0"/>
      </colorScale>
    </cfRule>
    <cfRule type="expression" dxfId="13075" priority="2887">
      <formula>AK95&lt;0</formula>
    </cfRule>
  </conditionalFormatting>
  <conditionalFormatting sqref="AL101">
    <cfRule type="colorScale" priority="2884">
      <colorScale>
        <cfvo type="min"/>
        <cfvo type="max"/>
        <color theme="0"/>
        <color theme="0"/>
      </colorScale>
    </cfRule>
    <cfRule type="expression" dxfId="13074" priority="2885">
      <formula>AK101&lt;0</formula>
    </cfRule>
  </conditionalFormatting>
  <conditionalFormatting sqref="AL102">
    <cfRule type="colorScale" priority="2881">
      <colorScale>
        <cfvo type="min"/>
        <cfvo type="max"/>
        <color theme="0"/>
        <color theme="0"/>
      </colorScale>
    </cfRule>
    <cfRule type="expression" dxfId="13073" priority="2883">
      <formula>AK102&lt;0</formula>
    </cfRule>
  </conditionalFormatting>
  <conditionalFormatting sqref="AL105">
    <cfRule type="colorScale" priority="2878">
      <colorScale>
        <cfvo type="min"/>
        <cfvo type="max"/>
        <color theme="0"/>
        <color theme="0"/>
      </colorScale>
    </cfRule>
    <cfRule type="expression" dxfId="13072" priority="2879">
      <formula>AK105&lt;0</formula>
    </cfRule>
  </conditionalFormatting>
  <conditionalFormatting sqref="AL105:AL106">
    <cfRule type="expression" priority="2876">
      <formula>#REF!</formula>
    </cfRule>
  </conditionalFormatting>
  <conditionalFormatting sqref="AL105:AL107">
    <cfRule type="expression" dxfId="13071" priority="2874">
      <formula>IF(AL105="Validar","Rojo","Verde")</formula>
    </cfRule>
  </conditionalFormatting>
  <conditionalFormatting sqref="AL106">
    <cfRule type="colorScale" priority="2875">
      <colorScale>
        <cfvo type="min"/>
        <cfvo type="max"/>
        <color theme="0"/>
        <color theme="0"/>
      </colorScale>
    </cfRule>
    <cfRule type="expression" dxfId="13070" priority="2877">
      <formula>AK106&lt;0</formula>
    </cfRule>
  </conditionalFormatting>
  <conditionalFormatting sqref="AL110">
    <cfRule type="colorScale" priority="2866">
      <colorScale>
        <cfvo type="min"/>
        <cfvo type="max"/>
        <color theme="0"/>
        <color theme="0"/>
      </colorScale>
    </cfRule>
    <cfRule type="expression" dxfId="13069"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3068" priority="2858">
      <formula>AK111&lt;0</formula>
    </cfRule>
  </conditionalFormatting>
  <conditionalFormatting sqref="AL117">
    <cfRule type="colorScale" priority="2872">
      <colorScale>
        <cfvo type="min"/>
        <cfvo type="max"/>
        <color theme="0"/>
        <color theme="0"/>
      </colorScale>
    </cfRule>
    <cfRule type="expression" dxfId="13067"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3066" priority="2871">
      <formula>AK118&lt;0</formula>
    </cfRule>
  </conditionalFormatting>
  <conditionalFormatting sqref="AL126:AL135">
    <cfRule type="expression" dxfId="13065" priority="2993">
      <formula>IF(AL126="Validar","Rojo","Verde")</formula>
    </cfRule>
    <cfRule type="colorScale" priority="2994">
      <colorScale>
        <cfvo type="min"/>
        <cfvo type="max"/>
        <color theme="0"/>
        <color theme="0"/>
      </colorScale>
    </cfRule>
    <cfRule type="expression" priority="2995">
      <formula>$F$23</formula>
    </cfRule>
    <cfRule type="expression" dxfId="13064" priority="2996">
      <formula>AK126&lt;0</formula>
    </cfRule>
  </conditionalFormatting>
  <conditionalFormatting sqref="AK6">
    <cfRule type="colorScale" priority="2853">
      <colorScale>
        <cfvo type="min"/>
        <cfvo type="max"/>
        <color theme="0"/>
        <color theme="0"/>
      </colorScale>
    </cfRule>
    <cfRule type="expression" dxfId="13063" priority="2854">
      <formula>AJ6&lt;0</formula>
    </cfRule>
  </conditionalFormatting>
  <conditionalFormatting sqref="AK6">
    <cfRule type="expression" dxfId="13062"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3061" priority="2850">
      <formula>AJ7&lt;0</formula>
    </cfRule>
  </conditionalFormatting>
  <conditionalFormatting sqref="AK7:AK8">
    <cfRule type="expression" dxfId="13060"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3059" priority="2815">
      <formula>AM9&lt;0</formula>
    </cfRule>
  </conditionalFormatting>
  <conditionalFormatting sqref="AN9:AN20">
    <cfRule type="expression" dxfId="13058"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3057" priority="2792">
      <formula>AM10&lt;0</formula>
    </cfRule>
  </conditionalFormatting>
  <conditionalFormatting sqref="AN11:AN14">
    <cfRule type="colorScale" priority="2812">
      <colorScale>
        <cfvo type="min"/>
        <cfvo type="max"/>
        <color theme="0"/>
        <color theme="0"/>
      </colorScale>
    </cfRule>
    <cfRule type="expression" dxfId="13056" priority="2813">
      <formula>AM11&lt;0</formula>
    </cfRule>
  </conditionalFormatting>
  <conditionalFormatting sqref="AN15">
    <cfRule type="colorScale" priority="2789">
      <colorScale>
        <cfvo type="min"/>
        <cfvo type="max"/>
        <color theme="0"/>
        <color theme="0"/>
      </colorScale>
    </cfRule>
    <cfRule type="expression" dxfId="13055" priority="2790">
      <formula>AM15&lt;0</formula>
    </cfRule>
  </conditionalFormatting>
  <conditionalFormatting sqref="AN16:AN17">
    <cfRule type="colorScale" priority="2810">
      <colorScale>
        <cfvo type="min"/>
        <cfvo type="max"/>
        <color theme="0"/>
        <color theme="0"/>
      </colorScale>
    </cfRule>
    <cfRule type="expression" dxfId="13054" priority="2811">
      <formula>AM16&lt;0</formula>
    </cfRule>
  </conditionalFormatting>
  <conditionalFormatting sqref="AN18">
    <cfRule type="colorScale" priority="2786">
      <colorScale>
        <cfvo type="min"/>
        <cfvo type="max"/>
        <color theme="0"/>
        <color theme="0"/>
      </colorScale>
    </cfRule>
    <cfRule type="expression" dxfId="13053" priority="2788">
      <formula>AM18&lt;0</formula>
    </cfRule>
  </conditionalFormatting>
  <conditionalFormatting sqref="AN19:AN20">
    <cfRule type="colorScale" priority="2808">
      <colorScale>
        <cfvo type="min"/>
        <cfvo type="max"/>
        <color theme="0"/>
        <color theme="0"/>
      </colorScale>
    </cfRule>
    <cfRule type="expression" dxfId="13052" priority="2809">
      <formula>AM19&lt;0</formula>
    </cfRule>
  </conditionalFormatting>
  <conditionalFormatting sqref="AN23">
    <cfRule type="colorScale" priority="2783">
      <colorScale>
        <cfvo type="min"/>
        <cfvo type="max"/>
        <color theme="0"/>
        <color theme="0"/>
      </colorScale>
    </cfRule>
    <cfRule type="expression" dxfId="13051" priority="2784">
      <formula>AM23&lt;0</formula>
    </cfRule>
  </conditionalFormatting>
  <conditionalFormatting sqref="AN23:AN31">
    <cfRule type="expression" dxfId="13050"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3049" priority="2807">
      <formula>AM24&lt;0</formula>
    </cfRule>
  </conditionalFormatting>
  <conditionalFormatting sqref="AN25">
    <cfRule type="colorScale" priority="2804">
      <colorScale>
        <cfvo type="min"/>
        <cfvo type="max"/>
        <color theme="0"/>
        <color theme="0"/>
      </colorScale>
    </cfRule>
    <cfRule type="expression" dxfId="13048" priority="2805">
      <formula>AM25&lt;0</formula>
    </cfRule>
  </conditionalFormatting>
  <conditionalFormatting sqref="AN26">
    <cfRule type="colorScale" priority="2781">
      <colorScale>
        <cfvo type="min"/>
        <cfvo type="max"/>
        <color theme="0"/>
        <color theme="0"/>
      </colorScale>
    </cfRule>
    <cfRule type="expression" dxfId="13047" priority="2782">
      <formula>AM26&lt;0</formula>
    </cfRule>
  </conditionalFormatting>
  <conditionalFormatting sqref="AN27">
    <cfRule type="colorScale" priority="2802">
      <colorScale>
        <cfvo type="min"/>
        <cfvo type="max"/>
        <color theme="0"/>
        <color theme="0"/>
      </colorScale>
    </cfRule>
    <cfRule type="expression" dxfId="13046" priority="2803">
      <formula>AM27&lt;0</formula>
    </cfRule>
  </conditionalFormatting>
  <conditionalFormatting sqref="AN28">
    <cfRule type="colorScale" priority="2800">
      <colorScale>
        <cfvo type="min"/>
        <cfvo type="max"/>
        <color theme="0"/>
        <color theme="0"/>
      </colorScale>
    </cfRule>
    <cfRule type="expression" dxfId="13045" priority="2801">
      <formula>AM28&lt;0</formula>
    </cfRule>
  </conditionalFormatting>
  <conditionalFormatting sqref="AN29">
    <cfRule type="colorScale" priority="2778">
      <colorScale>
        <cfvo type="min"/>
        <cfvo type="max"/>
        <color theme="0"/>
        <color theme="0"/>
      </colorScale>
    </cfRule>
    <cfRule type="expression" dxfId="13044" priority="2780">
      <formula>AM29&lt;0</formula>
    </cfRule>
  </conditionalFormatting>
  <conditionalFormatting sqref="AN30">
    <cfRule type="colorScale" priority="2798">
      <colorScale>
        <cfvo type="min"/>
        <cfvo type="max"/>
        <color theme="0"/>
        <color theme="0"/>
      </colorScale>
    </cfRule>
    <cfRule type="expression" dxfId="13043" priority="2799">
      <formula>AM30&lt;0</formula>
    </cfRule>
  </conditionalFormatting>
  <conditionalFormatting sqref="AN31">
    <cfRule type="colorScale" priority="2796">
      <colorScale>
        <cfvo type="min"/>
        <cfvo type="max"/>
        <color theme="0"/>
        <color theme="0"/>
      </colorScale>
    </cfRule>
    <cfRule type="expression" dxfId="13042"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3041" priority="2776">
      <formula>AM39&lt;0</formula>
    </cfRule>
  </conditionalFormatting>
  <conditionalFormatting sqref="AN39:AN107">
    <cfRule type="expression" dxfId="13040"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3039"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3038"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3037" priority="2820">
      <formula>AM69&lt;0</formula>
    </cfRule>
  </conditionalFormatting>
  <conditionalFormatting sqref="AN82 AN92 AN103 AN107">
    <cfRule type="expression" dxfId="13036"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3035"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3034"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3033"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3032"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3031"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3030" priority="2829">
      <formula>AM105&lt;0</formula>
    </cfRule>
  </conditionalFormatting>
  <conditionalFormatting sqref="AN110">
    <cfRule type="colorScale" priority="2830">
      <colorScale>
        <cfvo type="min"/>
        <cfvo type="max"/>
        <color theme="0"/>
        <color theme="0"/>
      </colorScale>
    </cfRule>
    <cfRule type="expression" dxfId="13029"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3028"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3027"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3026" priority="2764">
      <formula>AM125&lt;0</formula>
    </cfRule>
  </conditionalFormatting>
  <conditionalFormatting sqref="AN125:AN135">
    <cfRule type="expression" dxfId="13025" priority="2761">
      <formula>IF(AN125="Validar","Rojo","Verde")</formula>
    </cfRule>
  </conditionalFormatting>
  <conditionalFormatting sqref="AN126:AN132">
    <cfRule type="colorScale" priority="2838">
      <colorScale>
        <cfvo type="min"/>
        <cfvo type="max"/>
        <color theme="0"/>
        <color theme="0"/>
      </colorScale>
    </cfRule>
    <cfRule type="expression" dxfId="13024"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3023"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3022" priority="2834">
      <formula>AM135&lt;0</formula>
    </cfRule>
  </conditionalFormatting>
  <conditionalFormatting sqref="AN110:AO111">
    <cfRule type="expression" dxfId="13021" priority="2705">
      <formula>IF(AN110="Validar","Rojo","Verde")</formula>
    </cfRule>
  </conditionalFormatting>
  <conditionalFormatting sqref="AN117:AO123">
    <cfRule type="expression" dxfId="13020"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3019" priority="2755">
      <formula>AN40&lt;0</formula>
    </cfRule>
  </conditionalFormatting>
  <conditionalFormatting sqref="AO40:AO67">
    <cfRule type="expression" dxfId="13018"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3017" priority="2758">
      <formula>AN67&lt;0</formula>
    </cfRule>
  </conditionalFormatting>
  <conditionalFormatting sqref="AO69">
    <cfRule type="colorScale" priority="2750">
      <colorScale>
        <cfvo type="min"/>
        <cfvo type="max"/>
        <color theme="0"/>
        <color theme="0"/>
      </colorScale>
    </cfRule>
    <cfRule type="expression" dxfId="13016" priority="2751">
      <formula>AN69&lt;0</formula>
    </cfRule>
  </conditionalFormatting>
  <conditionalFormatting sqref="AO69:AO81">
    <cfRule type="expression" priority="2748">
      <formula>#REF!</formula>
    </cfRule>
  </conditionalFormatting>
  <conditionalFormatting sqref="AO69:AO82">
    <cfRule type="expression" dxfId="13015" priority="2746">
      <formula>IF(AO69="Validar","Rojo","Verde")</formula>
    </cfRule>
  </conditionalFormatting>
  <conditionalFormatting sqref="AO70:AO78">
    <cfRule type="colorScale" priority="2747">
      <colorScale>
        <cfvo type="min"/>
        <cfvo type="max"/>
        <color theme="0"/>
        <color theme="0"/>
      </colorScale>
    </cfRule>
    <cfRule type="expression" dxfId="13014" priority="2749">
      <formula>AN70&lt;0</formula>
    </cfRule>
  </conditionalFormatting>
  <conditionalFormatting sqref="AO79:AO81">
    <cfRule type="colorScale" priority="2759">
      <colorScale>
        <cfvo type="min"/>
        <cfvo type="max"/>
        <color theme="0"/>
        <color theme="0"/>
      </colorScale>
    </cfRule>
    <cfRule type="expression" dxfId="13013"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3012" priority="2745">
      <formula>AN84&lt;0</formula>
    </cfRule>
  </conditionalFormatting>
  <conditionalFormatting sqref="AO84:AO91">
    <cfRule type="expression" priority="2742">
      <formula>#REF!</formula>
    </cfRule>
  </conditionalFormatting>
  <conditionalFormatting sqref="AO84:AO92">
    <cfRule type="expression" dxfId="13011" priority="2740">
      <formula>IF(AO84="Validar","Rojo","Verde")</formula>
    </cfRule>
  </conditionalFormatting>
  <conditionalFormatting sqref="AO85:AO91">
    <cfRule type="colorScale" priority="2741">
      <colorScale>
        <cfvo type="min"/>
        <cfvo type="max"/>
        <color theme="0"/>
        <color theme="0"/>
      </colorScale>
    </cfRule>
    <cfRule type="expression" dxfId="13010" priority="2743">
      <formula>AN85&lt;0</formula>
    </cfRule>
  </conditionalFormatting>
  <conditionalFormatting sqref="AO94">
    <cfRule type="colorScale" priority="2738">
      <colorScale>
        <cfvo type="min"/>
        <cfvo type="max"/>
        <color theme="0"/>
        <color theme="0"/>
      </colorScale>
    </cfRule>
    <cfRule type="expression" dxfId="13009" priority="2739">
      <formula>AN94&lt;0</formula>
    </cfRule>
  </conditionalFormatting>
  <conditionalFormatting sqref="AO94:AO102">
    <cfRule type="expression" priority="2732">
      <formula>#REF!</formula>
    </cfRule>
  </conditionalFormatting>
  <conditionalFormatting sqref="AO94:AO103">
    <cfRule type="expression" dxfId="13008" priority="2730">
      <formula>IF(AO94="Validar","Rojo","Verde")</formula>
    </cfRule>
  </conditionalFormatting>
  <conditionalFormatting sqref="AO95:AO100">
    <cfRule type="colorScale" priority="2736">
      <colorScale>
        <cfvo type="min"/>
        <cfvo type="max"/>
        <color theme="0"/>
        <color theme="0"/>
      </colorScale>
    </cfRule>
    <cfRule type="expression" dxfId="13007" priority="2737">
      <formula>AN95&lt;0</formula>
    </cfRule>
  </conditionalFormatting>
  <conditionalFormatting sqref="AO101">
    <cfRule type="colorScale" priority="2734">
      <colorScale>
        <cfvo type="min"/>
        <cfvo type="max"/>
        <color theme="0"/>
        <color theme="0"/>
      </colorScale>
    </cfRule>
    <cfRule type="expression" dxfId="13006" priority="2735">
      <formula>AN101&lt;0</formula>
    </cfRule>
  </conditionalFormatting>
  <conditionalFormatting sqref="AO102">
    <cfRule type="colorScale" priority="2731">
      <colorScale>
        <cfvo type="min"/>
        <cfvo type="max"/>
        <color theme="0"/>
        <color theme="0"/>
      </colorScale>
    </cfRule>
    <cfRule type="expression" dxfId="13005" priority="2733">
      <formula>AN102&lt;0</formula>
    </cfRule>
  </conditionalFormatting>
  <conditionalFormatting sqref="AO105">
    <cfRule type="colorScale" priority="2728">
      <colorScale>
        <cfvo type="min"/>
        <cfvo type="max"/>
        <color theme="0"/>
        <color theme="0"/>
      </colorScale>
    </cfRule>
    <cfRule type="expression" dxfId="13004" priority="2729">
      <formula>AN105&lt;0</formula>
    </cfRule>
  </conditionalFormatting>
  <conditionalFormatting sqref="AO105:AO106">
    <cfRule type="expression" priority="2726">
      <formula>#REF!</formula>
    </cfRule>
  </conditionalFormatting>
  <conditionalFormatting sqref="AO105:AO107">
    <cfRule type="expression" dxfId="13003" priority="2724">
      <formula>IF(AO105="Validar","Rojo","Verde")</formula>
    </cfRule>
  </conditionalFormatting>
  <conditionalFormatting sqref="AO106">
    <cfRule type="colorScale" priority="2725">
      <colorScale>
        <cfvo type="min"/>
        <cfvo type="max"/>
        <color theme="0"/>
        <color theme="0"/>
      </colorScale>
    </cfRule>
    <cfRule type="expression" dxfId="13002" priority="2727">
      <formula>AN106&lt;0</formula>
    </cfRule>
  </conditionalFormatting>
  <conditionalFormatting sqref="AO110">
    <cfRule type="colorScale" priority="2716">
      <colorScale>
        <cfvo type="min"/>
        <cfvo type="max"/>
        <color theme="0"/>
        <color theme="0"/>
      </colorScale>
    </cfRule>
    <cfRule type="expression" dxfId="13001"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3000" priority="2708">
      <formula>AN111&lt;0</formula>
    </cfRule>
  </conditionalFormatting>
  <conditionalFormatting sqref="AO117">
    <cfRule type="colorScale" priority="2722">
      <colorScale>
        <cfvo type="min"/>
        <cfvo type="max"/>
        <color theme="0"/>
        <color theme="0"/>
      </colorScale>
    </cfRule>
    <cfRule type="expression" dxfId="12999"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2998" priority="2721">
      <formula>AN118&lt;0</formula>
    </cfRule>
  </conditionalFormatting>
  <conditionalFormatting sqref="AO126:AO135">
    <cfRule type="expression" dxfId="12997" priority="2843">
      <formula>IF(AO126="Validar","Rojo","Verde")</formula>
    </cfRule>
    <cfRule type="colorScale" priority="2844">
      <colorScale>
        <cfvo type="min"/>
        <cfvo type="max"/>
        <color theme="0"/>
        <color theme="0"/>
      </colorScale>
    </cfRule>
    <cfRule type="expression" priority="2845">
      <formula>$F$23</formula>
    </cfRule>
    <cfRule type="expression" dxfId="12996" priority="2846">
      <formula>AN126&lt;0</formula>
    </cfRule>
  </conditionalFormatting>
  <conditionalFormatting sqref="AN6">
    <cfRule type="colorScale" priority="2703">
      <colorScale>
        <cfvo type="min"/>
        <cfvo type="max"/>
        <color theme="0"/>
        <color theme="0"/>
      </colorScale>
    </cfRule>
    <cfRule type="expression" dxfId="12995" priority="2704">
      <formula>AM6&lt;0</formula>
    </cfRule>
  </conditionalFormatting>
  <conditionalFormatting sqref="AN6">
    <cfRule type="expression" dxfId="12994"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2993" priority="2700">
      <formula>AM7&lt;0</formula>
    </cfRule>
  </conditionalFormatting>
  <conditionalFormatting sqref="AN7:AN8">
    <cfRule type="expression" dxfId="12992"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2991" priority="2665">
      <formula>AQ9&lt;0</formula>
    </cfRule>
  </conditionalFormatting>
  <conditionalFormatting sqref="AR9:AR20">
    <cfRule type="expression" dxfId="12990"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2989" priority="2642">
      <formula>AQ10&lt;0</formula>
    </cfRule>
  </conditionalFormatting>
  <conditionalFormatting sqref="AR11:AR14">
    <cfRule type="colorScale" priority="2662">
      <colorScale>
        <cfvo type="min"/>
        <cfvo type="max"/>
        <color theme="0"/>
        <color theme="0"/>
      </colorScale>
    </cfRule>
    <cfRule type="expression" dxfId="12988" priority="2663">
      <formula>AQ11&lt;0</formula>
    </cfRule>
  </conditionalFormatting>
  <conditionalFormatting sqref="AR15">
    <cfRule type="colorScale" priority="2639">
      <colorScale>
        <cfvo type="min"/>
        <cfvo type="max"/>
        <color theme="0"/>
        <color theme="0"/>
      </colorScale>
    </cfRule>
    <cfRule type="expression" dxfId="12987" priority="2640">
      <formula>AQ15&lt;0</formula>
    </cfRule>
  </conditionalFormatting>
  <conditionalFormatting sqref="AR16:AR17">
    <cfRule type="colorScale" priority="2660">
      <colorScale>
        <cfvo type="min"/>
        <cfvo type="max"/>
        <color theme="0"/>
        <color theme="0"/>
      </colorScale>
    </cfRule>
    <cfRule type="expression" dxfId="12986" priority="2661">
      <formula>AQ16&lt;0</formula>
    </cfRule>
  </conditionalFormatting>
  <conditionalFormatting sqref="AR18">
    <cfRule type="colorScale" priority="2636">
      <colorScale>
        <cfvo type="min"/>
        <cfvo type="max"/>
        <color theme="0"/>
        <color theme="0"/>
      </colorScale>
    </cfRule>
    <cfRule type="expression" dxfId="12985" priority="2638">
      <formula>AQ18&lt;0</formula>
    </cfRule>
  </conditionalFormatting>
  <conditionalFormatting sqref="AR19:AR20">
    <cfRule type="colorScale" priority="2658">
      <colorScale>
        <cfvo type="min"/>
        <cfvo type="max"/>
        <color theme="0"/>
        <color theme="0"/>
      </colorScale>
    </cfRule>
    <cfRule type="expression" dxfId="12984" priority="2659">
      <formula>AQ19&lt;0</formula>
    </cfRule>
  </conditionalFormatting>
  <conditionalFormatting sqref="AR23">
    <cfRule type="colorScale" priority="2633">
      <colorScale>
        <cfvo type="min"/>
        <cfvo type="max"/>
        <color theme="0"/>
        <color theme="0"/>
      </colorScale>
    </cfRule>
    <cfRule type="expression" dxfId="12983" priority="2634">
      <formula>AQ23&lt;0</formula>
    </cfRule>
  </conditionalFormatting>
  <conditionalFormatting sqref="AR23:AR31">
    <cfRule type="expression" dxfId="12982"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2981" priority="2657">
      <formula>AQ24&lt;0</formula>
    </cfRule>
  </conditionalFormatting>
  <conditionalFormatting sqref="AR25">
    <cfRule type="colorScale" priority="2654">
      <colorScale>
        <cfvo type="min"/>
        <cfvo type="max"/>
        <color theme="0"/>
        <color theme="0"/>
      </colorScale>
    </cfRule>
    <cfRule type="expression" dxfId="12980" priority="2655">
      <formula>AQ25&lt;0</formula>
    </cfRule>
  </conditionalFormatting>
  <conditionalFormatting sqref="AR26">
    <cfRule type="colorScale" priority="2631">
      <colorScale>
        <cfvo type="min"/>
        <cfvo type="max"/>
        <color theme="0"/>
        <color theme="0"/>
      </colorScale>
    </cfRule>
    <cfRule type="expression" dxfId="12979" priority="2632">
      <formula>AQ26&lt;0</formula>
    </cfRule>
  </conditionalFormatting>
  <conditionalFormatting sqref="AR27">
    <cfRule type="colorScale" priority="2652">
      <colorScale>
        <cfvo type="min"/>
        <cfvo type="max"/>
        <color theme="0"/>
        <color theme="0"/>
      </colorScale>
    </cfRule>
    <cfRule type="expression" dxfId="12978" priority="2653">
      <formula>AQ27&lt;0</formula>
    </cfRule>
  </conditionalFormatting>
  <conditionalFormatting sqref="AR28">
    <cfRule type="colorScale" priority="2650">
      <colorScale>
        <cfvo type="min"/>
        <cfvo type="max"/>
        <color theme="0"/>
        <color theme="0"/>
      </colorScale>
    </cfRule>
    <cfRule type="expression" dxfId="12977" priority="2651">
      <formula>AQ28&lt;0</formula>
    </cfRule>
  </conditionalFormatting>
  <conditionalFormatting sqref="AR29">
    <cfRule type="colorScale" priority="2628">
      <colorScale>
        <cfvo type="min"/>
        <cfvo type="max"/>
        <color theme="0"/>
        <color theme="0"/>
      </colorScale>
    </cfRule>
    <cfRule type="expression" dxfId="12976" priority="2630">
      <formula>AQ29&lt;0</formula>
    </cfRule>
  </conditionalFormatting>
  <conditionalFormatting sqref="AR30">
    <cfRule type="colorScale" priority="2648">
      <colorScale>
        <cfvo type="min"/>
        <cfvo type="max"/>
        <color theme="0"/>
        <color theme="0"/>
      </colorScale>
    </cfRule>
    <cfRule type="expression" dxfId="12975" priority="2649">
      <formula>AQ30&lt;0</formula>
    </cfRule>
  </conditionalFormatting>
  <conditionalFormatting sqref="AR31">
    <cfRule type="colorScale" priority="2646">
      <colorScale>
        <cfvo type="min"/>
        <cfvo type="max"/>
        <color theme="0"/>
        <color theme="0"/>
      </colorScale>
    </cfRule>
    <cfRule type="expression" dxfId="12974"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2973" priority="2626">
      <formula>AQ39&lt;0</formula>
    </cfRule>
  </conditionalFormatting>
  <conditionalFormatting sqref="AR39:AR107">
    <cfRule type="expression" dxfId="12972"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2971"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2970"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2969" priority="2670">
      <formula>AQ69&lt;0</formula>
    </cfRule>
  </conditionalFormatting>
  <conditionalFormatting sqref="AR82 AR92 AR103 AR107">
    <cfRule type="expression" dxfId="12968"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2967"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2966"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2965"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2964"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2963"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2962" priority="2679">
      <formula>AQ105&lt;0</formula>
    </cfRule>
  </conditionalFormatting>
  <conditionalFormatting sqref="AR110">
    <cfRule type="colorScale" priority="2680">
      <colorScale>
        <cfvo type="min"/>
        <cfvo type="max"/>
        <color theme="0"/>
        <color theme="0"/>
      </colorScale>
    </cfRule>
    <cfRule type="expression" dxfId="12961"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2960"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2959"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2958" priority="2614">
      <formula>AQ125&lt;0</formula>
    </cfRule>
  </conditionalFormatting>
  <conditionalFormatting sqref="AR125:AR135">
    <cfRule type="expression" dxfId="12957" priority="2611">
      <formula>IF(AR125="Validar","Rojo","Verde")</formula>
    </cfRule>
  </conditionalFormatting>
  <conditionalFormatting sqref="AR126:AR132">
    <cfRule type="colorScale" priority="2688">
      <colorScale>
        <cfvo type="min"/>
        <cfvo type="max"/>
        <color theme="0"/>
        <color theme="0"/>
      </colorScale>
    </cfRule>
    <cfRule type="expression" dxfId="12956"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2955"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2954" priority="2684">
      <formula>AQ135&lt;0</formula>
    </cfRule>
  </conditionalFormatting>
  <conditionalFormatting sqref="AR110:AS111">
    <cfRule type="expression" dxfId="12953" priority="2555">
      <formula>IF(AR110="Validar","Rojo","Verde")</formula>
    </cfRule>
  </conditionalFormatting>
  <conditionalFormatting sqref="AR117:AS123">
    <cfRule type="expression" dxfId="12952"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2951" priority="2605">
      <formula>AR40&lt;0</formula>
    </cfRule>
  </conditionalFormatting>
  <conditionalFormatting sqref="AS40:AS67">
    <cfRule type="expression" dxfId="12950"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2949" priority="2608">
      <formula>AR67&lt;0</formula>
    </cfRule>
  </conditionalFormatting>
  <conditionalFormatting sqref="AS69">
    <cfRule type="colorScale" priority="2600">
      <colorScale>
        <cfvo type="min"/>
        <cfvo type="max"/>
        <color theme="0"/>
        <color theme="0"/>
      </colorScale>
    </cfRule>
    <cfRule type="expression" dxfId="12948" priority="2601">
      <formula>AR69&lt;0</formula>
    </cfRule>
  </conditionalFormatting>
  <conditionalFormatting sqref="AS69:AS81">
    <cfRule type="expression" priority="2598">
      <formula>#REF!</formula>
    </cfRule>
  </conditionalFormatting>
  <conditionalFormatting sqref="AS69:AS82">
    <cfRule type="expression" dxfId="12947" priority="2596">
      <formula>IF(AS69="Validar","Rojo","Verde")</formula>
    </cfRule>
  </conditionalFormatting>
  <conditionalFormatting sqref="AS70:AS78">
    <cfRule type="colorScale" priority="2597">
      <colorScale>
        <cfvo type="min"/>
        <cfvo type="max"/>
        <color theme="0"/>
        <color theme="0"/>
      </colorScale>
    </cfRule>
    <cfRule type="expression" dxfId="12946" priority="2599">
      <formula>AR70&lt;0</formula>
    </cfRule>
  </conditionalFormatting>
  <conditionalFormatting sqref="AS79:AS81">
    <cfRule type="colorScale" priority="2609">
      <colorScale>
        <cfvo type="min"/>
        <cfvo type="max"/>
        <color theme="0"/>
        <color theme="0"/>
      </colorScale>
    </cfRule>
    <cfRule type="expression" dxfId="12945"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2944" priority="2595">
      <formula>AR84&lt;0</formula>
    </cfRule>
  </conditionalFormatting>
  <conditionalFormatting sqref="AS84:AS91">
    <cfRule type="expression" priority="2592">
      <formula>#REF!</formula>
    </cfRule>
  </conditionalFormatting>
  <conditionalFormatting sqref="AS84:AS92">
    <cfRule type="expression" dxfId="12943" priority="2590">
      <formula>IF(AS84="Validar","Rojo","Verde")</formula>
    </cfRule>
  </conditionalFormatting>
  <conditionalFormatting sqref="AS85:AS91">
    <cfRule type="colorScale" priority="2591">
      <colorScale>
        <cfvo type="min"/>
        <cfvo type="max"/>
        <color theme="0"/>
        <color theme="0"/>
      </colorScale>
    </cfRule>
    <cfRule type="expression" dxfId="12942" priority="2593">
      <formula>AR85&lt;0</formula>
    </cfRule>
  </conditionalFormatting>
  <conditionalFormatting sqref="AS94">
    <cfRule type="colorScale" priority="2588">
      <colorScale>
        <cfvo type="min"/>
        <cfvo type="max"/>
        <color theme="0"/>
        <color theme="0"/>
      </colorScale>
    </cfRule>
    <cfRule type="expression" dxfId="12941" priority="2589">
      <formula>AR94&lt;0</formula>
    </cfRule>
  </conditionalFormatting>
  <conditionalFormatting sqref="AS94:AS102">
    <cfRule type="expression" priority="2582">
      <formula>#REF!</formula>
    </cfRule>
  </conditionalFormatting>
  <conditionalFormatting sqref="AS94:AS103">
    <cfRule type="expression" dxfId="12940" priority="2580">
      <formula>IF(AS94="Validar","Rojo","Verde")</formula>
    </cfRule>
  </conditionalFormatting>
  <conditionalFormatting sqref="AS95:AS100">
    <cfRule type="colorScale" priority="2586">
      <colorScale>
        <cfvo type="min"/>
        <cfvo type="max"/>
        <color theme="0"/>
        <color theme="0"/>
      </colorScale>
    </cfRule>
    <cfRule type="expression" dxfId="12939" priority="2587">
      <formula>AR95&lt;0</formula>
    </cfRule>
  </conditionalFormatting>
  <conditionalFormatting sqref="AS101">
    <cfRule type="colorScale" priority="2584">
      <colorScale>
        <cfvo type="min"/>
        <cfvo type="max"/>
        <color theme="0"/>
        <color theme="0"/>
      </colorScale>
    </cfRule>
    <cfRule type="expression" dxfId="12938" priority="2585">
      <formula>AR101&lt;0</formula>
    </cfRule>
  </conditionalFormatting>
  <conditionalFormatting sqref="AS102">
    <cfRule type="colorScale" priority="2581">
      <colorScale>
        <cfvo type="min"/>
        <cfvo type="max"/>
        <color theme="0"/>
        <color theme="0"/>
      </colorScale>
    </cfRule>
    <cfRule type="expression" dxfId="12937" priority="2583">
      <formula>AR102&lt;0</formula>
    </cfRule>
  </conditionalFormatting>
  <conditionalFormatting sqref="AS105">
    <cfRule type="colorScale" priority="2578">
      <colorScale>
        <cfvo type="min"/>
        <cfvo type="max"/>
        <color theme="0"/>
        <color theme="0"/>
      </colorScale>
    </cfRule>
    <cfRule type="expression" dxfId="12936" priority="2579">
      <formula>AR105&lt;0</formula>
    </cfRule>
  </conditionalFormatting>
  <conditionalFormatting sqref="AS105:AS106">
    <cfRule type="expression" priority="2576">
      <formula>#REF!</formula>
    </cfRule>
  </conditionalFormatting>
  <conditionalFormatting sqref="AS105:AS107">
    <cfRule type="expression" dxfId="12935" priority="2574">
      <formula>IF(AS105="Validar","Rojo","Verde")</formula>
    </cfRule>
  </conditionalFormatting>
  <conditionalFormatting sqref="AS106">
    <cfRule type="colorScale" priority="2575">
      <colorScale>
        <cfvo type="min"/>
        <cfvo type="max"/>
        <color theme="0"/>
        <color theme="0"/>
      </colorScale>
    </cfRule>
    <cfRule type="expression" dxfId="12934" priority="2577">
      <formula>AR106&lt;0</formula>
    </cfRule>
  </conditionalFormatting>
  <conditionalFormatting sqref="AS110">
    <cfRule type="colorScale" priority="2566">
      <colorScale>
        <cfvo type="min"/>
        <cfvo type="max"/>
        <color theme="0"/>
        <color theme="0"/>
      </colorScale>
    </cfRule>
    <cfRule type="expression" dxfId="12933"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2932" priority="2558">
      <formula>AR111&lt;0</formula>
    </cfRule>
  </conditionalFormatting>
  <conditionalFormatting sqref="AS117">
    <cfRule type="colorScale" priority="2572">
      <colorScale>
        <cfvo type="min"/>
        <cfvo type="max"/>
        <color theme="0"/>
        <color theme="0"/>
      </colorScale>
    </cfRule>
    <cfRule type="expression" dxfId="12931"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2930" priority="2571">
      <formula>AR118&lt;0</formula>
    </cfRule>
  </conditionalFormatting>
  <conditionalFormatting sqref="AS126:AS135">
    <cfRule type="expression" dxfId="12929" priority="2693">
      <formula>IF(AS126="Validar","Rojo","Verde")</formula>
    </cfRule>
    <cfRule type="colorScale" priority="2694">
      <colorScale>
        <cfvo type="min"/>
        <cfvo type="max"/>
        <color theme="0"/>
        <color theme="0"/>
      </colorScale>
    </cfRule>
    <cfRule type="expression" priority="2695">
      <formula>$F$23</formula>
    </cfRule>
    <cfRule type="expression" dxfId="12928" priority="2696">
      <formula>AR126&lt;0</formula>
    </cfRule>
  </conditionalFormatting>
  <conditionalFormatting sqref="AR6">
    <cfRule type="colorScale" priority="2553">
      <colorScale>
        <cfvo type="min"/>
        <cfvo type="max"/>
        <color theme="0"/>
        <color theme="0"/>
      </colorScale>
    </cfRule>
    <cfRule type="expression" dxfId="12927" priority="2554">
      <formula>AQ6&lt;0</formula>
    </cfRule>
  </conditionalFormatting>
  <conditionalFormatting sqref="AR6">
    <cfRule type="expression" dxfId="12926"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2925" priority="2550">
      <formula>AQ7&lt;0</formula>
    </cfRule>
  </conditionalFormatting>
  <conditionalFormatting sqref="AR7:AR8">
    <cfRule type="expression" dxfId="12924"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2923" priority="2515">
      <formula>AW9&lt;0</formula>
    </cfRule>
  </conditionalFormatting>
  <conditionalFormatting sqref="AX9:AX20">
    <cfRule type="expression" dxfId="12922"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2921" priority="2492">
      <formula>AW10&lt;0</formula>
    </cfRule>
  </conditionalFormatting>
  <conditionalFormatting sqref="AX11:AX14">
    <cfRule type="colorScale" priority="2512">
      <colorScale>
        <cfvo type="min"/>
        <cfvo type="max"/>
        <color theme="0"/>
        <color theme="0"/>
      </colorScale>
    </cfRule>
    <cfRule type="expression" dxfId="12920" priority="2513">
      <formula>AW11&lt;0</formula>
    </cfRule>
  </conditionalFormatting>
  <conditionalFormatting sqref="AX15">
    <cfRule type="colorScale" priority="2489">
      <colorScale>
        <cfvo type="min"/>
        <cfvo type="max"/>
        <color theme="0"/>
        <color theme="0"/>
      </colorScale>
    </cfRule>
    <cfRule type="expression" dxfId="12919" priority="2490">
      <formula>AW15&lt;0</formula>
    </cfRule>
  </conditionalFormatting>
  <conditionalFormatting sqref="AX16:AX17">
    <cfRule type="colorScale" priority="2510">
      <colorScale>
        <cfvo type="min"/>
        <cfvo type="max"/>
        <color theme="0"/>
        <color theme="0"/>
      </colorScale>
    </cfRule>
    <cfRule type="expression" dxfId="12918" priority="2511">
      <formula>AW16&lt;0</formula>
    </cfRule>
  </conditionalFormatting>
  <conditionalFormatting sqref="AX18">
    <cfRule type="colorScale" priority="2486">
      <colorScale>
        <cfvo type="min"/>
        <cfvo type="max"/>
        <color theme="0"/>
        <color theme="0"/>
      </colorScale>
    </cfRule>
    <cfRule type="expression" dxfId="12917" priority="2488">
      <formula>AW18&lt;0</formula>
    </cfRule>
  </conditionalFormatting>
  <conditionalFormatting sqref="AX19:AX20">
    <cfRule type="colorScale" priority="2508">
      <colorScale>
        <cfvo type="min"/>
        <cfvo type="max"/>
        <color theme="0"/>
        <color theme="0"/>
      </colorScale>
    </cfRule>
    <cfRule type="expression" dxfId="12916" priority="2509">
      <formula>AW19&lt;0</formula>
    </cfRule>
  </conditionalFormatting>
  <conditionalFormatting sqref="AX23">
    <cfRule type="colorScale" priority="2483">
      <colorScale>
        <cfvo type="min"/>
        <cfvo type="max"/>
        <color theme="0"/>
        <color theme="0"/>
      </colorScale>
    </cfRule>
    <cfRule type="expression" dxfId="12915" priority="2484">
      <formula>AW23&lt;0</formula>
    </cfRule>
  </conditionalFormatting>
  <conditionalFormatting sqref="AX23:AX31">
    <cfRule type="expression" dxfId="12914"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2913" priority="2507">
      <formula>AW24&lt;0</formula>
    </cfRule>
  </conditionalFormatting>
  <conditionalFormatting sqref="AX25">
    <cfRule type="colorScale" priority="2504">
      <colorScale>
        <cfvo type="min"/>
        <cfvo type="max"/>
        <color theme="0"/>
        <color theme="0"/>
      </colorScale>
    </cfRule>
    <cfRule type="expression" dxfId="12912" priority="2505">
      <formula>AW25&lt;0</formula>
    </cfRule>
  </conditionalFormatting>
  <conditionalFormatting sqref="AX26">
    <cfRule type="colorScale" priority="2481">
      <colorScale>
        <cfvo type="min"/>
        <cfvo type="max"/>
        <color theme="0"/>
        <color theme="0"/>
      </colorScale>
    </cfRule>
    <cfRule type="expression" dxfId="12911" priority="2482">
      <formula>AW26&lt;0</formula>
    </cfRule>
  </conditionalFormatting>
  <conditionalFormatting sqref="AX27">
    <cfRule type="colorScale" priority="2502">
      <colorScale>
        <cfvo type="min"/>
        <cfvo type="max"/>
        <color theme="0"/>
        <color theme="0"/>
      </colorScale>
    </cfRule>
    <cfRule type="expression" dxfId="12910" priority="2503">
      <formula>AW27&lt;0</formula>
    </cfRule>
  </conditionalFormatting>
  <conditionalFormatting sqref="AX28">
    <cfRule type="colorScale" priority="2500">
      <colorScale>
        <cfvo type="min"/>
        <cfvo type="max"/>
        <color theme="0"/>
        <color theme="0"/>
      </colorScale>
    </cfRule>
    <cfRule type="expression" dxfId="12909" priority="2501">
      <formula>AW28&lt;0</formula>
    </cfRule>
  </conditionalFormatting>
  <conditionalFormatting sqref="AX29">
    <cfRule type="colorScale" priority="2478">
      <colorScale>
        <cfvo type="min"/>
        <cfvo type="max"/>
        <color theme="0"/>
        <color theme="0"/>
      </colorScale>
    </cfRule>
    <cfRule type="expression" dxfId="12908" priority="2480">
      <formula>AW29&lt;0</formula>
    </cfRule>
  </conditionalFormatting>
  <conditionalFormatting sqref="AX30">
    <cfRule type="colorScale" priority="2498">
      <colorScale>
        <cfvo type="min"/>
        <cfvo type="max"/>
        <color theme="0"/>
        <color theme="0"/>
      </colorScale>
    </cfRule>
    <cfRule type="expression" dxfId="12907" priority="2499">
      <formula>AW30&lt;0</formula>
    </cfRule>
  </conditionalFormatting>
  <conditionalFormatting sqref="AX31">
    <cfRule type="colorScale" priority="2496">
      <colorScale>
        <cfvo type="min"/>
        <cfvo type="max"/>
        <color theme="0"/>
        <color theme="0"/>
      </colorScale>
    </cfRule>
    <cfRule type="expression" dxfId="12906"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2905" priority="2476">
      <formula>AW39&lt;0</formula>
    </cfRule>
  </conditionalFormatting>
  <conditionalFormatting sqref="AX39:AX107">
    <cfRule type="expression" dxfId="12904"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2903"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2902"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2901" priority="2520">
      <formula>AW69&lt;0</formula>
    </cfRule>
  </conditionalFormatting>
  <conditionalFormatting sqref="AX82 AX92 AX103 AX107">
    <cfRule type="expression" dxfId="12900"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2899"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2898"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2897"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2896"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2895"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2894" priority="2529">
      <formula>AW105&lt;0</formula>
    </cfRule>
  </conditionalFormatting>
  <conditionalFormatting sqref="AX110">
    <cfRule type="colorScale" priority="2530">
      <colorScale>
        <cfvo type="min"/>
        <cfvo type="max"/>
        <color theme="0"/>
        <color theme="0"/>
      </colorScale>
    </cfRule>
    <cfRule type="expression" dxfId="12893"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2892"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2891"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2890" priority="2464">
      <formula>AW125&lt;0</formula>
    </cfRule>
  </conditionalFormatting>
  <conditionalFormatting sqref="AX125:AX135">
    <cfRule type="expression" dxfId="12889" priority="2461">
      <formula>IF(AX125="Validar","Rojo","Verde")</formula>
    </cfRule>
  </conditionalFormatting>
  <conditionalFormatting sqref="AX126:AX132">
    <cfRule type="colorScale" priority="2538">
      <colorScale>
        <cfvo type="min"/>
        <cfvo type="max"/>
        <color theme="0"/>
        <color theme="0"/>
      </colorScale>
    </cfRule>
    <cfRule type="expression" dxfId="12888"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2887"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2886" priority="2534">
      <formula>AW135&lt;0</formula>
    </cfRule>
  </conditionalFormatting>
  <conditionalFormatting sqref="AX110:AY111">
    <cfRule type="expression" dxfId="12885" priority="2405">
      <formula>IF(AX110="Validar","Rojo","Verde")</formula>
    </cfRule>
  </conditionalFormatting>
  <conditionalFormatting sqref="AX117:AY123">
    <cfRule type="expression" dxfId="12884"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2883" priority="2455">
      <formula>AX40&lt;0</formula>
    </cfRule>
  </conditionalFormatting>
  <conditionalFormatting sqref="AY40:AY67">
    <cfRule type="expression" dxfId="12882"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2881" priority="2458">
      <formula>AX67&lt;0</formula>
    </cfRule>
  </conditionalFormatting>
  <conditionalFormatting sqref="AY69">
    <cfRule type="colorScale" priority="2450">
      <colorScale>
        <cfvo type="min"/>
        <cfvo type="max"/>
        <color theme="0"/>
        <color theme="0"/>
      </colorScale>
    </cfRule>
    <cfRule type="expression" dxfId="12880" priority="2451">
      <formula>AX69&lt;0</formula>
    </cfRule>
  </conditionalFormatting>
  <conditionalFormatting sqref="AY69:AY81">
    <cfRule type="expression" priority="2448">
      <formula>#REF!</formula>
    </cfRule>
  </conditionalFormatting>
  <conditionalFormatting sqref="AY69:AY82">
    <cfRule type="expression" dxfId="12879" priority="2446">
      <formula>IF(AY69="Validar","Rojo","Verde")</formula>
    </cfRule>
  </conditionalFormatting>
  <conditionalFormatting sqref="AY70:AY78">
    <cfRule type="colorScale" priority="2447">
      <colorScale>
        <cfvo type="min"/>
        <cfvo type="max"/>
        <color theme="0"/>
        <color theme="0"/>
      </colorScale>
    </cfRule>
    <cfRule type="expression" dxfId="12878" priority="2449">
      <formula>AX70&lt;0</formula>
    </cfRule>
  </conditionalFormatting>
  <conditionalFormatting sqref="AY79:AY81">
    <cfRule type="colorScale" priority="2459">
      <colorScale>
        <cfvo type="min"/>
        <cfvo type="max"/>
        <color theme="0"/>
        <color theme="0"/>
      </colorScale>
    </cfRule>
    <cfRule type="expression" dxfId="12877"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2876" priority="2445">
      <formula>AX84&lt;0</formula>
    </cfRule>
  </conditionalFormatting>
  <conditionalFormatting sqref="AY84:AY91">
    <cfRule type="expression" priority="2442">
      <formula>#REF!</formula>
    </cfRule>
  </conditionalFormatting>
  <conditionalFormatting sqref="AY84:AY92">
    <cfRule type="expression" dxfId="12875" priority="2440">
      <formula>IF(AY84="Validar","Rojo","Verde")</formula>
    </cfRule>
  </conditionalFormatting>
  <conditionalFormatting sqref="AY85:AY91">
    <cfRule type="colorScale" priority="2441">
      <colorScale>
        <cfvo type="min"/>
        <cfvo type="max"/>
        <color theme="0"/>
        <color theme="0"/>
      </colorScale>
    </cfRule>
    <cfRule type="expression" dxfId="12874" priority="2443">
      <formula>AX85&lt;0</formula>
    </cfRule>
  </conditionalFormatting>
  <conditionalFormatting sqref="AY94">
    <cfRule type="colorScale" priority="2438">
      <colorScale>
        <cfvo type="min"/>
        <cfvo type="max"/>
        <color theme="0"/>
        <color theme="0"/>
      </colorScale>
    </cfRule>
    <cfRule type="expression" dxfId="12873" priority="2439">
      <formula>AX94&lt;0</formula>
    </cfRule>
  </conditionalFormatting>
  <conditionalFormatting sqref="AY94:AY102">
    <cfRule type="expression" priority="2432">
      <formula>#REF!</formula>
    </cfRule>
  </conditionalFormatting>
  <conditionalFormatting sqref="AY94:AY103">
    <cfRule type="expression" dxfId="12872" priority="2430">
      <formula>IF(AY94="Validar","Rojo","Verde")</formula>
    </cfRule>
  </conditionalFormatting>
  <conditionalFormatting sqref="AY95:AY100">
    <cfRule type="colorScale" priority="2436">
      <colorScale>
        <cfvo type="min"/>
        <cfvo type="max"/>
        <color theme="0"/>
        <color theme="0"/>
      </colorScale>
    </cfRule>
    <cfRule type="expression" dxfId="12871" priority="2437">
      <formula>AX95&lt;0</formula>
    </cfRule>
  </conditionalFormatting>
  <conditionalFormatting sqref="AY101">
    <cfRule type="colorScale" priority="2434">
      <colorScale>
        <cfvo type="min"/>
        <cfvo type="max"/>
        <color theme="0"/>
        <color theme="0"/>
      </colorScale>
    </cfRule>
    <cfRule type="expression" dxfId="12870" priority="2435">
      <formula>AX101&lt;0</formula>
    </cfRule>
  </conditionalFormatting>
  <conditionalFormatting sqref="AY102">
    <cfRule type="colorScale" priority="2431">
      <colorScale>
        <cfvo type="min"/>
        <cfvo type="max"/>
        <color theme="0"/>
        <color theme="0"/>
      </colorScale>
    </cfRule>
    <cfRule type="expression" dxfId="12869" priority="2433">
      <formula>AX102&lt;0</formula>
    </cfRule>
  </conditionalFormatting>
  <conditionalFormatting sqref="AY105">
    <cfRule type="colorScale" priority="2428">
      <colorScale>
        <cfvo type="min"/>
        <cfvo type="max"/>
        <color theme="0"/>
        <color theme="0"/>
      </colorScale>
    </cfRule>
    <cfRule type="expression" dxfId="12868" priority="2429">
      <formula>AX105&lt;0</formula>
    </cfRule>
  </conditionalFormatting>
  <conditionalFormatting sqref="AY105:AY106">
    <cfRule type="expression" priority="2426">
      <formula>#REF!</formula>
    </cfRule>
  </conditionalFormatting>
  <conditionalFormatting sqref="AY105:AY107">
    <cfRule type="expression" dxfId="12867" priority="2424">
      <formula>IF(AY105="Validar","Rojo","Verde")</formula>
    </cfRule>
  </conditionalFormatting>
  <conditionalFormatting sqref="AY106">
    <cfRule type="colorScale" priority="2425">
      <colorScale>
        <cfvo type="min"/>
        <cfvo type="max"/>
        <color theme="0"/>
        <color theme="0"/>
      </colorScale>
    </cfRule>
    <cfRule type="expression" dxfId="12866" priority="2427">
      <formula>AX106&lt;0</formula>
    </cfRule>
  </conditionalFormatting>
  <conditionalFormatting sqref="AY110">
    <cfRule type="colorScale" priority="2416">
      <colorScale>
        <cfvo type="min"/>
        <cfvo type="max"/>
        <color theme="0"/>
        <color theme="0"/>
      </colorScale>
    </cfRule>
    <cfRule type="expression" dxfId="12865"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2864" priority="2408">
      <formula>AX111&lt;0</formula>
    </cfRule>
  </conditionalFormatting>
  <conditionalFormatting sqref="AY117">
    <cfRule type="colorScale" priority="2422">
      <colorScale>
        <cfvo type="min"/>
        <cfvo type="max"/>
        <color theme="0"/>
        <color theme="0"/>
      </colorScale>
    </cfRule>
    <cfRule type="expression" dxfId="12863"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2862" priority="2421">
      <formula>AX118&lt;0</formula>
    </cfRule>
  </conditionalFormatting>
  <conditionalFormatting sqref="AY126:AY135">
    <cfRule type="expression" dxfId="12861" priority="2543">
      <formula>IF(AY126="Validar","Rojo","Verde")</formula>
    </cfRule>
    <cfRule type="colorScale" priority="2544">
      <colorScale>
        <cfvo type="min"/>
        <cfvo type="max"/>
        <color theme="0"/>
        <color theme="0"/>
      </colorScale>
    </cfRule>
    <cfRule type="expression" priority="2545">
      <formula>$F$23</formula>
    </cfRule>
    <cfRule type="expression" dxfId="12860" priority="2546">
      <formula>AX126&lt;0</formula>
    </cfRule>
  </conditionalFormatting>
  <conditionalFormatting sqref="AX6">
    <cfRule type="colorScale" priority="2403">
      <colorScale>
        <cfvo type="min"/>
        <cfvo type="max"/>
        <color theme="0"/>
        <color theme="0"/>
      </colorScale>
    </cfRule>
    <cfRule type="expression" dxfId="12859" priority="2404">
      <formula>AW6&lt;0</formula>
    </cfRule>
  </conditionalFormatting>
  <conditionalFormatting sqref="AX6">
    <cfRule type="expression" dxfId="12858"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2857" priority="2400">
      <formula>AW7&lt;0</formula>
    </cfRule>
  </conditionalFormatting>
  <conditionalFormatting sqref="AX7:AX8">
    <cfRule type="expression" dxfId="12856"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2855" priority="2365">
      <formula>BC9&lt;0</formula>
    </cfRule>
  </conditionalFormatting>
  <conditionalFormatting sqref="BD9:BD20">
    <cfRule type="expression" dxfId="12854"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2853" priority="2342">
      <formula>BC10&lt;0</formula>
    </cfRule>
  </conditionalFormatting>
  <conditionalFormatting sqref="BD11:BD14">
    <cfRule type="colorScale" priority="2362">
      <colorScale>
        <cfvo type="min"/>
        <cfvo type="max"/>
        <color theme="0"/>
        <color theme="0"/>
      </colorScale>
    </cfRule>
    <cfRule type="expression" dxfId="12852" priority="2363">
      <formula>BC11&lt;0</formula>
    </cfRule>
  </conditionalFormatting>
  <conditionalFormatting sqref="BD15">
    <cfRule type="colorScale" priority="2339">
      <colorScale>
        <cfvo type="min"/>
        <cfvo type="max"/>
        <color theme="0"/>
        <color theme="0"/>
      </colorScale>
    </cfRule>
    <cfRule type="expression" dxfId="12851" priority="2340">
      <formula>BC15&lt;0</formula>
    </cfRule>
  </conditionalFormatting>
  <conditionalFormatting sqref="BD16:BD17">
    <cfRule type="colorScale" priority="2360">
      <colorScale>
        <cfvo type="min"/>
        <cfvo type="max"/>
        <color theme="0"/>
        <color theme="0"/>
      </colorScale>
    </cfRule>
    <cfRule type="expression" dxfId="12850" priority="2361">
      <formula>BC16&lt;0</formula>
    </cfRule>
  </conditionalFormatting>
  <conditionalFormatting sqref="BD18">
    <cfRule type="colorScale" priority="2336">
      <colorScale>
        <cfvo type="min"/>
        <cfvo type="max"/>
        <color theme="0"/>
        <color theme="0"/>
      </colorScale>
    </cfRule>
    <cfRule type="expression" dxfId="12849" priority="2338">
      <formula>BC18&lt;0</formula>
    </cfRule>
  </conditionalFormatting>
  <conditionalFormatting sqref="BD19:BD20">
    <cfRule type="colorScale" priority="2358">
      <colorScale>
        <cfvo type="min"/>
        <cfvo type="max"/>
        <color theme="0"/>
        <color theme="0"/>
      </colorScale>
    </cfRule>
    <cfRule type="expression" dxfId="12848" priority="2359">
      <formula>BC19&lt;0</formula>
    </cfRule>
  </conditionalFormatting>
  <conditionalFormatting sqref="BD23">
    <cfRule type="colorScale" priority="2333">
      <colorScale>
        <cfvo type="min"/>
        <cfvo type="max"/>
        <color theme="0"/>
        <color theme="0"/>
      </colorScale>
    </cfRule>
    <cfRule type="expression" dxfId="12847" priority="2334">
      <formula>BC23&lt;0</formula>
    </cfRule>
  </conditionalFormatting>
  <conditionalFormatting sqref="BD23:BD31">
    <cfRule type="expression" dxfId="12846"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2845" priority="2357">
      <formula>BC24&lt;0</formula>
    </cfRule>
  </conditionalFormatting>
  <conditionalFormatting sqref="BD25">
    <cfRule type="colorScale" priority="2354">
      <colorScale>
        <cfvo type="min"/>
        <cfvo type="max"/>
        <color theme="0"/>
        <color theme="0"/>
      </colorScale>
    </cfRule>
    <cfRule type="expression" dxfId="12844" priority="2355">
      <formula>BC25&lt;0</formula>
    </cfRule>
  </conditionalFormatting>
  <conditionalFormatting sqref="BD26">
    <cfRule type="colorScale" priority="2331">
      <colorScale>
        <cfvo type="min"/>
        <cfvo type="max"/>
        <color theme="0"/>
        <color theme="0"/>
      </colorScale>
    </cfRule>
    <cfRule type="expression" dxfId="12843" priority="2332">
      <formula>BC26&lt;0</formula>
    </cfRule>
  </conditionalFormatting>
  <conditionalFormatting sqref="BD27">
    <cfRule type="colorScale" priority="2352">
      <colorScale>
        <cfvo type="min"/>
        <cfvo type="max"/>
        <color theme="0"/>
        <color theme="0"/>
      </colorScale>
    </cfRule>
    <cfRule type="expression" dxfId="12842" priority="2353">
      <formula>BC27&lt;0</formula>
    </cfRule>
  </conditionalFormatting>
  <conditionalFormatting sqref="BD28">
    <cfRule type="colorScale" priority="2350">
      <colorScale>
        <cfvo type="min"/>
        <cfvo type="max"/>
        <color theme="0"/>
        <color theme="0"/>
      </colorScale>
    </cfRule>
    <cfRule type="expression" dxfId="12841" priority="2351">
      <formula>BC28&lt;0</formula>
    </cfRule>
  </conditionalFormatting>
  <conditionalFormatting sqref="BD29">
    <cfRule type="colorScale" priority="2328">
      <colorScale>
        <cfvo type="min"/>
        <cfvo type="max"/>
        <color theme="0"/>
        <color theme="0"/>
      </colorScale>
    </cfRule>
    <cfRule type="expression" dxfId="12840" priority="2330">
      <formula>BC29&lt;0</formula>
    </cfRule>
  </conditionalFormatting>
  <conditionalFormatting sqref="BD30">
    <cfRule type="colorScale" priority="2348">
      <colorScale>
        <cfvo type="min"/>
        <cfvo type="max"/>
        <color theme="0"/>
        <color theme="0"/>
      </colorScale>
    </cfRule>
    <cfRule type="expression" dxfId="12839" priority="2349">
      <formula>BC30&lt;0</formula>
    </cfRule>
  </conditionalFormatting>
  <conditionalFormatting sqref="BD31">
    <cfRule type="colorScale" priority="2346">
      <colorScale>
        <cfvo type="min"/>
        <cfvo type="max"/>
        <color theme="0"/>
        <color theme="0"/>
      </colorScale>
    </cfRule>
    <cfRule type="expression" dxfId="12838"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2837" priority="2326">
      <formula>BC39&lt;0</formula>
    </cfRule>
  </conditionalFormatting>
  <conditionalFormatting sqref="BD39:BD107">
    <cfRule type="expression" dxfId="12836"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2835"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2834"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2833" priority="2370">
      <formula>BC69&lt;0</formula>
    </cfRule>
  </conditionalFormatting>
  <conditionalFormatting sqref="BD82 BD92 BD103 BD107">
    <cfRule type="expression" dxfId="12832"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2831"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2830"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2829"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2828"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2827"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2826" priority="2379">
      <formula>BC105&lt;0</formula>
    </cfRule>
  </conditionalFormatting>
  <conditionalFormatting sqref="BD110">
    <cfRule type="colorScale" priority="2380">
      <colorScale>
        <cfvo type="min"/>
        <cfvo type="max"/>
        <color theme="0"/>
        <color theme="0"/>
      </colorScale>
    </cfRule>
    <cfRule type="expression" dxfId="12825"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2824"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2823"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2822" priority="2314">
      <formula>BC125&lt;0</formula>
    </cfRule>
  </conditionalFormatting>
  <conditionalFormatting sqref="BD125:BD135">
    <cfRule type="expression" dxfId="12821" priority="2311">
      <formula>IF(BD125="Validar","Rojo","Verde")</formula>
    </cfRule>
  </conditionalFormatting>
  <conditionalFormatting sqref="BD126:BD132">
    <cfRule type="colorScale" priority="2388">
      <colorScale>
        <cfvo type="min"/>
        <cfvo type="max"/>
        <color theme="0"/>
        <color theme="0"/>
      </colorScale>
    </cfRule>
    <cfRule type="expression" dxfId="12820"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2819"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2818" priority="2384">
      <formula>BC135&lt;0</formula>
    </cfRule>
  </conditionalFormatting>
  <conditionalFormatting sqref="BD110:BE111">
    <cfRule type="expression" dxfId="12817" priority="2255">
      <formula>IF(BD110="Validar","Rojo","Verde")</formula>
    </cfRule>
  </conditionalFormatting>
  <conditionalFormatting sqref="BD117:BE123">
    <cfRule type="expression" dxfId="12816"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2815" priority="2305">
      <formula>BD40&lt;0</formula>
    </cfRule>
  </conditionalFormatting>
  <conditionalFormatting sqref="BE40:BE67">
    <cfRule type="expression" dxfId="12814"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2813" priority="2308">
      <formula>BD67&lt;0</formula>
    </cfRule>
  </conditionalFormatting>
  <conditionalFormatting sqref="BE69">
    <cfRule type="colorScale" priority="2300">
      <colorScale>
        <cfvo type="min"/>
        <cfvo type="max"/>
        <color theme="0"/>
        <color theme="0"/>
      </colorScale>
    </cfRule>
    <cfRule type="expression" dxfId="12812" priority="2301">
      <formula>BD69&lt;0</formula>
    </cfRule>
  </conditionalFormatting>
  <conditionalFormatting sqref="BE69:BE81">
    <cfRule type="expression" priority="2298">
      <formula>#REF!</formula>
    </cfRule>
  </conditionalFormatting>
  <conditionalFormatting sqref="BE69:BE82">
    <cfRule type="expression" dxfId="12811" priority="2296">
      <formula>IF(BE69="Validar","Rojo","Verde")</formula>
    </cfRule>
  </conditionalFormatting>
  <conditionalFormatting sqref="BE70:BE78">
    <cfRule type="colorScale" priority="2297">
      <colorScale>
        <cfvo type="min"/>
        <cfvo type="max"/>
        <color theme="0"/>
        <color theme="0"/>
      </colorScale>
    </cfRule>
    <cfRule type="expression" dxfId="12810" priority="2299">
      <formula>BD70&lt;0</formula>
    </cfRule>
  </conditionalFormatting>
  <conditionalFormatting sqref="BE79:BE81">
    <cfRule type="colorScale" priority="2309">
      <colorScale>
        <cfvo type="min"/>
        <cfvo type="max"/>
        <color theme="0"/>
        <color theme="0"/>
      </colorScale>
    </cfRule>
    <cfRule type="expression" dxfId="12809"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2808" priority="2295">
      <formula>BD84&lt;0</formula>
    </cfRule>
  </conditionalFormatting>
  <conditionalFormatting sqref="BE84:BE91">
    <cfRule type="expression" priority="2292">
      <formula>#REF!</formula>
    </cfRule>
  </conditionalFormatting>
  <conditionalFormatting sqref="BE84:BE92">
    <cfRule type="expression" dxfId="12807" priority="2290">
      <formula>IF(BE84="Validar","Rojo","Verde")</formula>
    </cfRule>
  </conditionalFormatting>
  <conditionalFormatting sqref="BE85:BE91">
    <cfRule type="colorScale" priority="2291">
      <colorScale>
        <cfvo type="min"/>
        <cfvo type="max"/>
        <color theme="0"/>
        <color theme="0"/>
      </colorScale>
    </cfRule>
    <cfRule type="expression" dxfId="12806" priority="2293">
      <formula>BD85&lt;0</formula>
    </cfRule>
  </conditionalFormatting>
  <conditionalFormatting sqref="BE94">
    <cfRule type="colorScale" priority="2288">
      <colorScale>
        <cfvo type="min"/>
        <cfvo type="max"/>
        <color theme="0"/>
        <color theme="0"/>
      </colorScale>
    </cfRule>
    <cfRule type="expression" dxfId="12805" priority="2289">
      <formula>BD94&lt;0</formula>
    </cfRule>
  </conditionalFormatting>
  <conditionalFormatting sqref="BE94:BE102">
    <cfRule type="expression" priority="2282">
      <formula>#REF!</formula>
    </cfRule>
  </conditionalFormatting>
  <conditionalFormatting sqref="BE94:BE103">
    <cfRule type="expression" dxfId="12804" priority="2280">
      <formula>IF(BE94="Validar","Rojo","Verde")</formula>
    </cfRule>
  </conditionalFormatting>
  <conditionalFormatting sqref="BE95:BE100">
    <cfRule type="colorScale" priority="2286">
      <colorScale>
        <cfvo type="min"/>
        <cfvo type="max"/>
        <color theme="0"/>
        <color theme="0"/>
      </colorScale>
    </cfRule>
    <cfRule type="expression" dxfId="12803" priority="2287">
      <formula>BD95&lt;0</formula>
    </cfRule>
  </conditionalFormatting>
  <conditionalFormatting sqref="BE101">
    <cfRule type="colorScale" priority="2284">
      <colorScale>
        <cfvo type="min"/>
        <cfvo type="max"/>
        <color theme="0"/>
        <color theme="0"/>
      </colorScale>
    </cfRule>
    <cfRule type="expression" dxfId="12802" priority="2285">
      <formula>BD101&lt;0</formula>
    </cfRule>
  </conditionalFormatting>
  <conditionalFormatting sqref="BE102">
    <cfRule type="colorScale" priority="2281">
      <colorScale>
        <cfvo type="min"/>
        <cfvo type="max"/>
        <color theme="0"/>
        <color theme="0"/>
      </colorScale>
    </cfRule>
    <cfRule type="expression" dxfId="12801" priority="2283">
      <formula>BD102&lt;0</formula>
    </cfRule>
  </conditionalFormatting>
  <conditionalFormatting sqref="BE105">
    <cfRule type="colorScale" priority="2278">
      <colorScale>
        <cfvo type="min"/>
        <cfvo type="max"/>
        <color theme="0"/>
        <color theme="0"/>
      </colorScale>
    </cfRule>
    <cfRule type="expression" dxfId="12800" priority="2279">
      <formula>BD105&lt;0</formula>
    </cfRule>
  </conditionalFormatting>
  <conditionalFormatting sqref="BE105:BE106">
    <cfRule type="expression" priority="2276">
      <formula>#REF!</formula>
    </cfRule>
  </conditionalFormatting>
  <conditionalFormatting sqref="BE105:BE107">
    <cfRule type="expression" dxfId="12799" priority="2274">
      <formula>IF(BE105="Validar","Rojo","Verde")</formula>
    </cfRule>
  </conditionalFormatting>
  <conditionalFormatting sqref="BE106">
    <cfRule type="colorScale" priority="2275">
      <colorScale>
        <cfvo type="min"/>
        <cfvo type="max"/>
        <color theme="0"/>
        <color theme="0"/>
      </colorScale>
    </cfRule>
    <cfRule type="expression" dxfId="12798" priority="2277">
      <formula>BD106&lt;0</formula>
    </cfRule>
  </conditionalFormatting>
  <conditionalFormatting sqref="BE110">
    <cfRule type="colorScale" priority="2266">
      <colorScale>
        <cfvo type="min"/>
        <cfvo type="max"/>
        <color theme="0"/>
        <color theme="0"/>
      </colorScale>
    </cfRule>
    <cfRule type="expression" dxfId="12797"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2796" priority="2258">
      <formula>BD111&lt;0</formula>
    </cfRule>
  </conditionalFormatting>
  <conditionalFormatting sqref="BE117">
    <cfRule type="colorScale" priority="2272">
      <colorScale>
        <cfvo type="min"/>
        <cfvo type="max"/>
        <color theme="0"/>
        <color theme="0"/>
      </colorScale>
    </cfRule>
    <cfRule type="expression" dxfId="12795"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2794" priority="2271">
      <formula>BD118&lt;0</formula>
    </cfRule>
  </conditionalFormatting>
  <conditionalFormatting sqref="BE126:BE135">
    <cfRule type="expression" dxfId="12793" priority="2393">
      <formula>IF(BE126="Validar","Rojo","Verde")</formula>
    </cfRule>
    <cfRule type="colorScale" priority="2394">
      <colorScale>
        <cfvo type="min"/>
        <cfvo type="max"/>
        <color theme="0"/>
        <color theme="0"/>
      </colorScale>
    </cfRule>
    <cfRule type="expression" priority="2395">
      <formula>$F$23</formula>
    </cfRule>
    <cfRule type="expression" dxfId="12792" priority="2396">
      <formula>BD126&lt;0</formula>
    </cfRule>
  </conditionalFormatting>
  <conditionalFormatting sqref="BD6">
    <cfRule type="colorScale" priority="2253">
      <colorScale>
        <cfvo type="min"/>
        <cfvo type="max"/>
        <color theme="0"/>
        <color theme="0"/>
      </colorScale>
    </cfRule>
    <cfRule type="expression" dxfId="12791" priority="2254">
      <formula>BC6&lt;0</formula>
    </cfRule>
  </conditionalFormatting>
  <conditionalFormatting sqref="BD6">
    <cfRule type="expression" dxfId="12790"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2789" priority="2250">
      <formula>BC7&lt;0</formula>
    </cfRule>
  </conditionalFormatting>
  <conditionalFormatting sqref="BD7:BD8">
    <cfRule type="expression" dxfId="12788"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2787" priority="2215">
      <formula>BG9&lt;0</formula>
    </cfRule>
  </conditionalFormatting>
  <conditionalFormatting sqref="BH9:BH20">
    <cfRule type="expression" dxfId="12786"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2785" priority="2192">
      <formula>BG10&lt;0</formula>
    </cfRule>
  </conditionalFormatting>
  <conditionalFormatting sqref="BH11:BH14">
    <cfRule type="colorScale" priority="2212">
      <colorScale>
        <cfvo type="min"/>
        <cfvo type="max"/>
        <color theme="0"/>
        <color theme="0"/>
      </colorScale>
    </cfRule>
    <cfRule type="expression" dxfId="12784" priority="2213">
      <formula>BG11&lt;0</formula>
    </cfRule>
  </conditionalFormatting>
  <conditionalFormatting sqref="BH15">
    <cfRule type="colorScale" priority="2189">
      <colorScale>
        <cfvo type="min"/>
        <cfvo type="max"/>
        <color theme="0"/>
        <color theme="0"/>
      </colorScale>
    </cfRule>
    <cfRule type="expression" dxfId="12783" priority="2190">
      <formula>BG15&lt;0</formula>
    </cfRule>
  </conditionalFormatting>
  <conditionalFormatting sqref="BH16:BH17">
    <cfRule type="colorScale" priority="2210">
      <colorScale>
        <cfvo type="min"/>
        <cfvo type="max"/>
        <color theme="0"/>
        <color theme="0"/>
      </colorScale>
    </cfRule>
    <cfRule type="expression" dxfId="12782" priority="2211">
      <formula>BG16&lt;0</formula>
    </cfRule>
  </conditionalFormatting>
  <conditionalFormatting sqref="BH18">
    <cfRule type="colorScale" priority="2186">
      <colorScale>
        <cfvo type="min"/>
        <cfvo type="max"/>
        <color theme="0"/>
        <color theme="0"/>
      </colorScale>
    </cfRule>
    <cfRule type="expression" dxfId="12781" priority="2188">
      <formula>BG18&lt;0</formula>
    </cfRule>
  </conditionalFormatting>
  <conditionalFormatting sqref="BH19:BH20">
    <cfRule type="colorScale" priority="2208">
      <colorScale>
        <cfvo type="min"/>
        <cfvo type="max"/>
        <color theme="0"/>
        <color theme="0"/>
      </colorScale>
    </cfRule>
    <cfRule type="expression" dxfId="12780" priority="2209">
      <formula>BG19&lt;0</formula>
    </cfRule>
  </conditionalFormatting>
  <conditionalFormatting sqref="BH23">
    <cfRule type="colorScale" priority="2183">
      <colorScale>
        <cfvo type="min"/>
        <cfvo type="max"/>
        <color theme="0"/>
        <color theme="0"/>
      </colorScale>
    </cfRule>
    <cfRule type="expression" dxfId="12779" priority="2184">
      <formula>BG23&lt;0</formula>
    </cfRule>
  </conditionalFormatting>
  <conditionalFormatting sqref="BH23:BH31">
    <cfRule type="expression" dxfId="12778"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2777" priority="2207">
      <formula>BG24&lt;0</formula>
    </cfRule>
  </conditionalFormatting>
  <conditionalFormatting sqref="BH25">
    <cfRule type="colorScale" priority="2204">
      <colorScale>
        <cfvo type="min"/>
        <cfvo type="max"/>
        <color theme="0"/>
        <color theme="0"/>
      </colorScale>
    </cfRule>
    <cfRule type="expression" dxfId="12776" priority="2205">
      <formula>BG25&lt;0</formula>
    </cfRule>
  </conditionalFormatting>
  <conditionalFormatting sqref="BH26">
    <cfRule type="colorScale" priority="2181">
      <colorScale>
        <cfvo type="min"/>
        <cfvo type="max"/>
        <color theme="0"/>
        <color theme="0"/>
      </colorScale>
    </cfRule>
    <cfRule type="expression" dxfId="12775" priority="2182">
      <formula>BG26&lt;0</formula>
    </cfRule>
  </conditionalFormatting>
  <conditionalFormatting sqref="BH27">
    <cfRule type="colorScale" priority="2202">
      <colorScale>
        <cfvo type="min"/>
        <cfvo type="max"/>
        <color theme="0"/>
        <color theme="0"/>
      </colorScale>
    </cfRule>
    <cfRule type="expression" dxfId="12774" priority="2203">
      <formula>BG27&lt;0</formula>
    </cfRule>
  </conditionalFormatting>
  <conditionalFormatting sqref="BH28">
    <cfRule type="colorScale" priority="2200">
      <colorScale>
        <cfvo type="min"/>
        <cfvo type="max"/>
        <color theme="0"/>
        <color theme="0"/>
      </colorScale>
    </cfRule>
    <cfRule type="expression" dxfId="12773" priority="2201">
      <formula>BG28&lt;0</formula>
    </cfRule>
  </conditionalFormatting>
  <conditionalFormatting sqref="BH29">
    <cfRule type="colorScale" priority="2178">
      <colorScale>
        <cfvo type="min"/>
        <cfvo type="max"/>
        <color theme="0"/>
        <color theme="0"/>
      </colorScale>
    </cfRule>
    <cfRule type="expression" dxfId="12772" priority="2180">
      <formula>BG29&lt;0</formula>
    </cfRule>
  </conditionalFormatting>
  <conditionalFormatting sqref="BH30">
    <cfRule type="colorScale" priority="2198">
      <colorScale>
        <cfvo type="min"/>
        <cfvo type="max"/>
        <color theme="0"/>
        <color theme="0"/>
      </colorScale>
    </cfRule>
    <cfRule type="expression" dxfId="12771" priority="2199">
      <formula>BG30&lt;0</formula>
    </cfRule>
  </conditionalFormatting>
  <conditionalFormatting sqref="BH31">
    <cfRule type="colorScale" priority="2196">
      <colorScale>
        <cfvo type="min"/>
        <cfvo type="max"/>
        <color theme="0"/>
        <color theme="0"/>
      </colorScale>
    </cfRule>
    <cfRule type="expression" dxfId="12770"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2769" priority="2176">
      <formula>BG39&lt;0</formula>
    </cfRule>
  </conditionalFormatting>
  <conditionalFormatting sqref="BH39:BH107">
    <cfRule type="expression" dxfId="12768"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2767"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2766"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2765" priority="2220">
      <formula>BG69&lt;0</formula>
    </cfRule>
  </conditionalFormatting>
  <conditionalFormatting sqref="BH82 BH92 BH103 BH107">
    <cfRule type="expression" dxfId="12764"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2763"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2762"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2761"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2760"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2759"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2758" priority="2229">
      <formula>BG105&lt;0</formula>
    </cfRule>
  </conditionalFormatting>
  <conditionalFormatting sqref="BH110">
    <cfRule type="colorScale" priority="2230">
      <colorScale>
        <cfvo type="min"/>
        <cfvo type="max"/>
        <color theme="0"/>
        <color theme="0"/>
      </colorScale>
    </cfRule>
    <cfRule type="expression" dxfId="12757"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2756"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2755"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2754" priority="2164">
      <formula>BG125&lt;0</formula>
    </cfRule>
  </conditionalFormatting>
  <conditionalFormatting sqref="BH125:BH135">
    <cfRule type="expression" dxfId="12753" priority="2161">
      <formula>IF(BH125="Validar","Rojo","Verde")</formula>
    </cfRule>
  </conditionalFormatting>
  <conditionalFormatting sqref="BH126:BH132">
    <cfRule type="colorScale" priority="2238">
      <colorScale>
        <cfvo type="min"/>
        <cfvo type="max"/>
        <color theme="0"/>
        <color theme="0"/>
      </colorScale>
    </cfRule>
    <cfRule type="expression" dxfId="12752"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2751"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2750" priority="2234">
      <formula>BG135&lt;0</formula>
    </cfRule>
  </conditionalFormatting>
  <conditionalFormatting sqref="BH110:BI111">
    <cfRule type="expression" dxfId="12749" priority="2105">
      <formula>IF(BH110="Validar","Rojo","Verde")</formula>
    </cfRule>
  </conditionalFormatting>
  <conditionalFormatting sqref="BH117:BI123">
    <cfRule type="expression" dxfId="12748"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2747" priority="2155">
      <formula>BH40&lt;0</formula>
    </cfRule>
  </conditionalFormatting>
  <conditionalFormatting sqref="BI40:BI67">
    <cfRule type="expression" dxfId="12746"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2745" priority="2158">
      <formula>BH67&lt;0</formula>
    </cfRule>
  </conditionalFormatting>
  <conditionalFormatting sqref="BI69">
    <cfRule type="colorScale" priority="2150">
      <colorScale>
        <cfvo type="min"/>
        <cfvo type="max"/>
        <color theme="0"/>
        <color theme="0"/>
      </colorScale>
    </cfRule>
    <cfRule type="expression" dxfId="12744" priority="2151">
      <formula>BH69&lt;0</formula>
    </cfRule>
  </conditionalFormatting>
  <conditionalFormatting sqref="BI69:BI81">
    <cfRule type="expression" priority="2148">
      <formula>#REF!</formula>
    </cfRule>
  </conditionalFormatting>
  <conditionalFormatting sqref="BI69:BI82">
    <cfRule type="expression" dxfId="12743" priority="2146">
      <formula>IF(BI69="Validar","Rojo","Verde")</formula>
    </cfRule>
  </conditionalFormatting>
  <conditionalFormatting sqref="BI70:BI78">
    <cfRule type="colorScale" priority="2147">
      <colorScale>
        <cfvo type="min"/>
        <cfvo type="max"/>
        <color theme="0"/>
        <color theme="0"/>
      </colorScale>
    </cfRule>
    <cfRule type="expression" dxfId="12742" priority="2149">
      <formula>BH70&lt;0</formula>
    </cfRule>
  </conditionalFormatting>
  <conditionalFormatting sqref="BI79:BI81">
    <cfRule type="colorScale" priority="2159">
      <colorScale>
        <cfvo type="min"/>
        <cfvo type="max"/>
        <color theme="0"/>
        <color theme="0"/>
      </colorScale>
    </cfRule>
    <cfRule type="expression" dxfId="12741"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2740" priority="2145">
      <formula>BH84&lt;0</formula>
    </cfRule>
  </conditionalFormatting>
  <conditionalFormatting sqref="BI84:BI91">
    <cfRule type="expression" priority="2142">
      <formula>#REF!</formula>
    </cfRule>
  </conditionalFormatting>
  <conditionalFormatting sqref="BI84:BI92">
    <cfRule type="expression" dxfId="12739" priority="2140">
      <formula>IF(BI84="Validar","Rojo","Verde")</formula>
    </cfRule>
  </conditionalFormatting>
  <conditionalFormatting sqref="BI85:BI91">
    <cfRule type="colorScale" priority="2141">
      <colorScale>
        <cfvo type="min"/>
        <cfvo type="max"/>
        <color theme="0"/>
        <color theme="0"/>
      </colorScale>
    </cfRule>
    <cfRule type="expression" dxfId="12738" priority="2143">
      <formula>BH85&lt;0</formula>
    </cfRule>
  </conditionalFormatting>
  <conditionalFormatting sqref="BI94">
    <cfRule type="colorScale" priority="2138">
      <colorScale>
        <cfvo type="min"/>
        <cfvo type="max"/>
        <color theme="0"/>
        <color theme="0"/>
      </colorScale>
    </cfRule>
    <cfRule type="expression" dxfId="12737" priority="2139">
      <formula>BH94&lt;0</formula>
    </cfRule>
  </conditionalFormatting>
  <conditionalFormatting sqref="BI94:BI102">
    <cfRule type="expression" priority="2132">
      <formula>#REF!</formula>
    </cfRule>
  </conditionalFormatting>
  <conditionalFormatting sqref="BI94:BI103">
    <cfRule type="expression" dxfId="12736" priority="2130">
      <formula>IF(BI94="Validar","Rojo","Verde")</formula>
    </cfRule>
  </conditionalFormatting>
  <conditionalFormatting sqref="BI95:BI100">
    <cfRule type="colorScale" priority="2136">
      <colorScale>
        <cfvo type="min"/>
        <cfvo type="max"/>
        <color theme="0"/>
        <color theme="0"/>
      </colorScale>
    </cfRule>
    <cfRule type="expression" dxfId="12735" priority="2137">
      <formula>BH95&lt;0</formula>
    </cfRule>
  </conditionalFormatting>
  <conditionalFormatting sqref="BI101">
    <cfRule type="colorScale" priority="2134">
      <colorScale>
        <cfvo type="min"/>
        <cfvo type="max"/>
        <color theme="0"/>
        <color theme="0"/>
      </colorScale>
    </cfRule>
    <cfRule type="expression" dxfId="12734" priority="2135">
      <formula>BH101&lt;0</formula>
    </cfRule>
  </conditionalFormatting>
  <conditionalFormatting sqref="BI102">
    <cfRule type="colorScale" priority="2131">
      <colorScale>
        <cfvo type="min"/>
        <cfvo type="max"/>
        <color theme="0"/>
        <color theme="0"/>
      </colorScale>
    </cfRule>
    <cfRule type="expression" dxfId="12733" priority="2133">
      <formula>BH102&lt;0</formula>
    </cfRule>
  </conditionalFormatting>
  <conditionalFormatting sqref="BI105">
    <cfRule type="colorScale" priority="2128">
      <colorScale>
        <cfvo type="min"/>
        <cfvo type="max"/>
        <color theme="0"/>
        <color theme="0"/>
      </colorScale>
    </cfRule>
    <cfRule type="expression" dxfId="12732" priority="2129">
      <formula>BH105&lt;0</formula>
    </cfRule>
  </conditionalFormatting>
  <conditionalFormatting sqref="BI105:BI106">
    <cfRule type="expression" priority="2126">
      <formula>#REF!</formula>
    </cfRule>
  </conditionalFormatting>
  <conditionalFormatting sqref="BI105:BI107">
    <cfRule type="expression" dxfId="12731" priority="2124">
      <formula>IF(BI105="Validar","Rojo","Verde")</formula>
    </cfRule>
  </conditionalFormatting>
  <conditionalFormatting sqref="BI106">
    <cfRule type="colorScale" priority="2125">
      <colorScale>
        <cfvo type="min"/>
        <cfvo type="max"/>
        <color theme="0"/>
        <color theme="0"/>
      </colorScale>
    </cfRule>
    <cfRule type="expression" dxfId="12730" priority="2127">
      <formula>BH106&lt;0</formula>
    </cfRule>
  </conditionalFormatting>
  <conditionalFormatting sqref="BI110">
    <cfRule type="colorScale" priority="2116">
      <colorScale>
        <cfvo type="min"/>
        <cfvo type="max"/>
        <color theme="0"/>
        <color theme="0"/>
      </colorScale>
    </cfRule>
    <cfRule type="expression" dxfId="12729"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2728" priority="2108">
      <formula>BH111&lt;0</formula>
    </cfRule>
  </conditionalFormatting>
  <conditionalFormatting sqref="BI117">
    <cfRule type="colorScale" priority="2122">
      <colorScale>
        <cfvo type="min"/>
        <cfvo type="max"/>
        <color theme="0"/>
        <color theme="0"/>
      </colorScale>
    </cfRule>
    <cfRule type="expression" dxfId="12727"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2726" priority="2121">
      <formula>BH118&lt;0</formula>
    </cfRule>
  </conditionalFormatting>
  <conditionalFormatting sqref="BI126:BI135">
    <cfRule type="expression" dxfId="12725" priority="2243">
      <formula>IF(BI126="Validar","Rojo","Verde")</formula>
    </cfRule>
    <cfRule type="colorScale" priority="2244">
      <colorScale>
        <cfvo type="min"/>
        <cfvo type="max"/>
        <color theme="0"/>
        <color theme="0"/>
      </colorScale>
    </cfRule>
    <cfRule type="expression" priority="2245">
      <formula>$F$23</formula>
    </cfRule>
    <cfRule type="expression" dxfId="12724" priority="2246">
      <formula>BH126&lt;0</formula>
    </cfRule>
  </conditionalFormatting>
  <conditionalFormatting sqref="BH6">
    <cfRule type="colorScale" priority="2103">
      <colorScale>
        <cfvo type="min"/>
        <cfvo type="max"/>
        <color theme="0"/>
        <color theme="0"/>
      </colorScale>
    </cfRule>
    <cfRule type="expression" dxfId="12723" priority="2104">
      <formula>BG6&lt;0</formula>
    </cfRule>
  </conditionalFormatting>
  <conditionalFormatting sqref="BH6">
    <cfRule type="expression" dxfId="12722"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2721" priority="2100">
      <formula>BG7&lt;0</formula>
    </cfRule>
  </conditionalFormatting>
  <conditionalFormatting sqref="BH7:BH8">
    <cfRule type="expression" dxfId="12720"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2719" priority="2065">
      <formula>BJ9&lt;0</formula>
    </cfRule>
  </conditionalFormatting>
  <conditionalFormatting sqref="BK9:BK20">
    <cfRule type="expression" dxfId="12718"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2717" priority="2042">
      <formula>BJ10&lt;0</formula>
    </cfRule>
  </conditionalFormatting>
  <conditionalFormatting sqref="BK11:BK14">
    <cfRule type="colorScale" priority="2062">
      <colorScale>
        <cfvo type="min"/>
        <cfvo type="max"/>
        <color theme="0"/>
        <color theme="0"/>
      </colorScale>
    </cfRule>
    <cfRule type="expression" dxfId="12716" priority="2063">
      <formula>BJ11&lt;0</formula>
    </cfRule>
  </conditionalFormatting>
  <conditionalFormatting sqref="BK15">
    <cfRule type="colorScale" priority="2039">
      <colorScale>
        <cfvo type="min"/>
        <cfvo type="max"/>
        <color theme="0"/>
        <color theme="0"/>
      </colorScale>
    </cfRule>
    <cfRule type="expression" dxfId="12715" priority="2040">
      <formula>BJ15&lt;0</formula>
    </cfRule>
  </conditionalFormatting>
  <conditionalFormatting sqref="BK16:BK17">
    <cfRule type="colorScale" priority="2060">
      <colorScale>
        <cfvo type="min"/>
        <cfvo type="max"/>
        <color theme="0"/>
        <color theme="0"/>
      </colorScale>
    </cfRule>
    <cfRule type="expression" dxfId="12714" priority="2061">
      <formula>BJ16&lt;0</formula>
    </cfRule>
  </conditionalFormatting>
  <conditionalFormatting sqref="BK18">
    <cfRule type="colorScale" priority="2036">
      <colorScale>
        <cfvo type="min"/>
        <cfvo type="max"/>
        <color theme="0"/>
        <color theme="0"/>
      </colorScale>
    </cfRule>
    <cfRule type="expression" dxfId="12713" priority="2038">
      <formula>BJ18&lt;0</formula>
    </cfRule>
  </conditionalFormatting>
  <conditionalFormatting sqref="BK19:BK20">
    <cfRule type="colorScale" priority="2058">
      <colorScale>
        <cfvo type="min"/>
        <cfvo type="max"/>
        <color theme="0"/>
        <color theme="0"/>
      </colorScale>
    </cfRule>
    <cfRule type="expression" dxfId="12712" priority="2059">
      <formula>BJ19&lt;0</formula>
    </cfRule>
  </conditionalFormatting>
  <conditionalFormatting sqref="BK23">
    <cfRule type="colorScale" priority="2033">
      <colorScale>
        <cfvo type="min"/>
        <cfvo type="max"/>
        <color theme="0"/>
        <color theme="0"/>
      </colorScale>
    </cfRule>
    <cfRule type="expression" dxfId="12711" priority="2034">
      <formula>BJ23&lt;0</formula>
    </cfRule>
  </conditionalFormatting>
  <conditionalFormatting sqref="BK23:BK31">
    <cfRule type="expression" dxfId="12710"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2709" priority="2057">
      <formula>BJ24&lt;0</formula>
    </cfRule>
  </conditionalFormatting>
  <conditionalFormatting sqref="BK25">
    <cfRule type="colorScale" priority="2054">
      <colorScale>
        <cfvo type="min"/>
        <cfvo type="max"/>
        <color theme="0"/>
        <color theme="0"/>
      </colorScale>
    </cfRule>
    <cfRule type="expression" dxfId="12708" priority="2055">
      <formula>BJ25&lt;0</formula>
    </cfRule>
  </conditionalFormatting>
  <conditionalFormatting sqref="BK26">
    <cfRule type="colorScale" priority="2031">
      <colorScale>
        <cfvo type="min"/>
        <cfvo type="max"/>
        <color theme="0"/>
        <color theme="0"/>
      </colorScale>
    </cfRule>
    <cfRule type="expression" dxfId="12707" priority="2032">
      <formula>BJ26&lt;0</formula>
    </cfRule>
  </conditionalFormatting>
  <conditionalFormatting sqref="BK27">
    <cfRule type="colorScale" priority="2052">
      <colorScale>
        <cfvo type="min"/>
        <cfvo type="max"/>
        <color theme="0"/>
        <color theme="0"/>
      </colorScale>
    </cfRule>
    <cfRule type="expression" dxfId="12706" priority="2053">
      <formula>BJ27&lt;0</formula>
    </cfRule>
  </conditionalFormatting>
  <conditionalFormatting sqref="BK28">
    <cfRule type="colorScale" priority="2050">
      <colorScale>
        <cfvo type="min"/>
        <cfvo type="max"/>
        <color theme="0"/>
        <color theme="0"/>
      </colorScale>
    </cfRule>
    <cfRule type="expression" dxfId="12705" priority="2051">
      <formula>BJ28&lt;0</formula>
    </cfRule>
  </conditionalFormatting>
  <conditionalFormatting sqref="BK29">
    <cfRule type="colorScale" priority="2028">
      <colorScale>
        <cfvo type="min"/>
        <cfvo type="max"/>
        <color theme="0"/>
        <color theme="0"/>
      </colorScale>
    </cfRule>
    <cfRule type="expression" dxfId="12704" priority="2030">
      <formula>BJ29&lt;0</formula>
    </cfRule>
  </conditionalFormatting>
  <conditionalFormatting sqref="BK30">
    <cfRule type="colorScale" priority="2048">
      <colorScale>
        <cfvo type="min"/>
        <cfvo type="max"/>
        <color theme="0"/>
        <color theme="0"/>
      </colorScale>
    </cfRule>
    <cfRule type="expression" dxfId="12703" priority="2049">
      <formula>BJ30&lt;0</formula>
    </cfRule>
  </conditionalFormatting>
  <conditionalFormatting sqref="BK31">
    <cfRule type="colorScale" priority="2046">
      <colorScale>
        <cfvo type="min"/>
        <cfvo type="max"/>
        <color theme="0"/>
        <color theme="0"/>
      </colorScale>
    </cfRule>
    <cfRule type="expression" dxfId="12702"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2701" priority="2026">
      <formula>BJ39&lt;0</formula>
    </cfRule>
  </conditionalFormatting>
  <conditionalFormatting sqref="BK39:BK107">
    <cfRule type="expression" dxfId="12700"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2699"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2698"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2697" priority="2070">
      <formula>BJ69&lt;0</formula>
    </cfRule>
  </conditionalFormatting>
  <conditionalFormatting sqref="BK82 BK92 BK103 BK107">
    <cfRule type="expression" dxfId="12696"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2695"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2694"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2693"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2692"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2691"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2690" priority="2079">
      <formula>BJ105&lt;0</formula>
    </cfRule>
  </conditionalFormatting>
  <conditionalFormatting sqref="BK110">
    <cfRule type="colorScale" priority="2080">
      <colorScale>
        <cfvo type="min"/>
        <cfvo type="max"/>
        <color theme="0"/>
        <color theme="0"/>
      </colorScale>
    </cfRule>
    <cfRule type="expression" dxfId="12689"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2688"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2687"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2686" priority="2014">
      <formula>BJ125&lt;0</formula>
    </cfRule>
  </conditionalFormatting>
  <conditionalFormatting sqref="BK125:BK135">
    <cfRule type="expression" dxfId="12685" priority="2011">
      <formula>IF(BK125="Validar","Rojo","Verde")</formula>
    </cfRule>
  </conditionalFormatting>
  <conditionalFormatting sqref="BK126:BK132">
    <cfRule type="colorScale" priority="2088">
      <colorScale>
        <cfvo type="min"/>
        <cfvo type="max"/>
        <color theme="0"/>
        <color theme="0"/>
      </colorScale>
    </cfRule>
    <cfRule type="expression" dxfId="12684"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2683"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2682" priority="2084">
      <formula>BJ135&lt;0</formula>
    </cfRule>
  </conditionalFormatting>
  <conditionalFormatting sqref="BK110:BL111">
    <cfRule type="expression" dxfId="12681" priority="1955">
      <formula>IF(BK110="Validar","Rojo","Verde")</formula>
    </cfRule>
  </conditionalFormatting>
  <conditionalFormatting sqref="BK117:BL123">
    <cfRule type="expression" dxfId="12680"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2679" priority="2005">
      <formula>BK40&lt;0</formula>
    </cfRule>
  </conditionalFormatting>
  <conditionalFormatting sqref="BL40:BL67">
    <cfRule type="expression" dxfId="12678"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2677" priority="2008">
      <formula>BK67&lt;0</formula>
    </cfRule>
  </conditionalFormatting>
  <conditionalFormatting sqref="BL69">
    <cfRule type="colorScale" priority="2000">
      <colorScale>
        <cfvo type="min"/>
        <cfvo type="max"/>
        <color theme="0"/>
        <color theme="0"/>
      </colorScale>
    </cfRule>
    <cfRule type="expression" dxfId="12676" priority="2001">
      <formula>BK69&lt;0</formula>
    </cfRule>
  </conditionalFormatting>
  <conditionalFormatting sqref="BL69:BL81">
    <cfRule type="expression" priority="1998">
      <formula>#REF!</formula>
    </cfRule>
  </conditionalFormatting>
  <conditionalFormatting sqref="BL69:BL82">
    <cfRule type="expression" dxfId="12675" priority="1996">
      <formula>IF(BL69="Validar","Rojo","Verde")</formula>
    </cfRule>
  </conditionalFormatting>
  <conditionalFormatting sqref="BL70:BL78">
    <cfRule type="colorScale" priority="1997">
      <colorScale>
        <cfvo type="min"/>
        <cfvo type="max"/>
        <color theme="0"/>
        <color theme="0"/>
      </colorScale>
    </cfRule>
    <cfRule type="expression" dxfId="12674" priority="1999">
      <formula>BK70&lt;0</formula>
    </cfRule>
  </conditionalFormatting>
  <conditionalFormatting sqref="BL79:BL81">
    <cfRule type="colorScale" priority="2009">
      <colorScale>
        <cfvo type="min"/>
        <cfvo type="max"/>
        <color theme="0"/>
        <color theme="0"/>
      </colorScale>
    </cfRule>
    <cfRule type="expression" dxfId="12673"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2672" priority="1995">
      <formula>BK84&lt;0</formula>
    </cfRule>
  </conditionalFormatting>
  <conditionalFormatting sqref="BL84:BL91">
    <cfRule type="expression" priority="1992">
      <formula>#REF!</formula>
    </cfRule>
  </conditionalFormatting>
  <conditionalFormatting sqref="BL84:BL92">
    <cfRule type="expression" dxfId="12671" priority="1990">
      <formula>IF(BL84="Validar","Rojo","Verde")</formula>
    </cfRule>
  </conditionalFormatting>
  <conditionalFormatting sqref="BL85:BL91">
    <cfRule type="colorScale" priority="1991">
      <colorScale>
        <cfvo type="min"/>
        <cfvo type="max"/>
        <color theme="0"/>
        <color theme="0"/>
      </colorScale>
    </cfRule>
    <cfRule type="expression" dxfId="12670" priority="1993">
      <formula>BK85&lt;0</formula>
    </cfRule>
  </conditionalFormatting>
  <conditionalFormatting sqref="BL94">
    <cfRule type="colorScale" priority="1988">
      <colorScale>
        <cfvo type="min"/>
        <cfvo type="max"/>
        <color theme="0"/>
        <color theme="0"/>
      </colorScale>
    </cfRule>
    <cfRule type="expression" dxfId="12669" priority="1989">
      <formula>BK94&lt;0</formula>
    </cfRule>
  </conditionalFormatting>
  <conditionalFormatting sqref="BL94:BL102">
    <cfRule type="expression" priority="1982">
      <formula>#REF!</formula>
    </cfRule>
  </conditionalFormatting>
  <conditionalFormatting sqref="BL94:BL103">
    <cfRule type="expression" dxfId="12668" priority="1980">
      <formula>IF(BL94="Validar","Rojo","Verde")</formula>
    </cfRule>
  </conditionalFormatting>
  <conditionalFormatting sqref="BL95:BL100">
    <cfRule type="colorScale" priority="1986">
      <colorScale>
        <cfvo type="min"/>
        <cfvo type="max"/>
        <color theme="0"/>
        <color theme="0"/>
      </colorScale>
    </cfRule>
    <cfRule type="expression" dxfId="12667" priority="1987">
      <formula>BK95&lt;0</formula>
    </cfRule>
  </conditionalFormatting>
  <conditionalFormatting sqref="BL101">
    <cfRule type="colorScale" priority="1984">
      <colorScale>
        <cfvo type="min"/>
        <cfvo type="max"/>
        <color theme="0"/>
        <color theme="0"/>
      </colorScale>
    </cfRule>
    <cfRule type="expression" dxfId="12666" priority="1985">
      <formula>BK101&lt;0</formula>
    </cfRule>
  </conditionalFormatting>
  <conditionalFormatting sqref="BL102">
    <cfRule type="colorScale" priority="1981">
      <colorScale>
        <cfvo type="min"/>
        <cfvo type="max"/>
        <color theme="0"/>
        <color theme="0"/>
      </colorScale>
    </cfRule>
    <cfRule type="expression" dxfId="12665" priority="1983">
      <formula>BK102&lt;0</formula>
    </cfRule>
  </conditionalFormatting>
  <conditionalFormatting sqref="BL105">
    <cfRule type="colorScale" priority="1978">
      <colorScale>
        <cfvo type="min"/>
        <cfvo type="max"/>
        <color theme="0"/>
        <color theme="0"/>
      </colorScale>
    </cfRule>
    <cfRule type="expression" dxfId="12664" priority="1979">
      <formula>BK105&lt;0</formula>
    </cfRule>
  </conditionalFormatting>
  <conditionalFormatting sqref="BL105:BL106">
    <cfRule type="expression" priority="1976">
      <formula>#REF!</formula>
    </cfRule>
  </conditionalFormatting>
  <conditionalFormatting sqref="BL105:BL107">
    <cfRule type="expression" dxfId="12663" priority="1974">
      <formula>IF(BL105="Validar","Rojo","Verde")</formula>
    </cfRule>
  </conditionalFormatting>
  <conditionalFormatting sqref="BL106">
    <cfRule type="colorScale" priority="1975">
      <colorScale>
        <cfvo type="min"/>
        <cfvo type="max"/>
        <color theme="0"/>
        <color theme="0"/>
      </colorScale>
    </cfRule>
    <cfRule type="expression" dxfId="12662" priority="1977">
      <formula>BK106&lt;0</formula>
    </cfRule>
  </conditionalFormatting>
  <conditionalFormatting sqref="BL110">
    <cfRule type="colorScale" priority="1966">
      <colorScale>
        <cfvo type="min"/>
        <cfvo type="max"/>
        <color theme="0"/>
        <color theme="0"/>
      </colorScale>
    </cfRule>
    <cfRule type="expression" dxfId="12661"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2660" priority="1958">
      <formula>BK111&lt;0</formula>
    </cfRule>
  </conditionalFormatting>
  <conditionalFormatting sqref="BL117">
    <cfRule type="colorScale" priority="1972">
      <colorScale>
        <cfvo type="min"/>
        <cfvo type="max"/>
        <color theme="0"/>
        <color theme="0"/>
      </colorScale>
    </cfRule>
    <cfRule type="expression" dxfId="12659"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2658" priority="1971">
      <formula>BK118&lt;0</formula>
    </cfRule>
  </conditionalFormatting>
  <conditionalFormatting sqref="BL126:BL135">
    <cfRule type="expression" dxfId="12657" priority="2093">
      <formula>IF(BL126="Validar","Rojo","Verde")</formula>
    </cfRule>
    <cfRule type="colorScale" priority="2094">
      <colorScale>
        <cfvo type="min"/>
        <cfvo type="max"/>
        <color theme="0"/>
        <color theme="0"/>
      </colorScale>
    </cfRule>
    <cfRule type="expression" priority="2095">
      <formula>$F$23</formula>
    </cfRule>
    <cfRule type="expression" dxfId="12656" priority="2096">
      <formula>BK126&lt;0</formula>
    </cfRule>
  </conditionalFormatting>
  <conditionalFormatting sqref="BK6">
    <cfRule type="colorScale" priority="1953">
      <colorScale>
        <cfvo type="min"/>
        <cfvo type="max"/>
        <color theme="0"/>
        <color theme="0"/>
      </colorScale>
    </cfRule>
    <cfRule type="expression" dxfId="12655" priority="1954">
      <formula>BJ6&lt;0</formula>
    </cfRule>
  </conditionalFormatting>
  <conditionalFormatting sqref="BK6">
    <cfRule type="expression" dxfId="12654"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2653" priority="1950">
      <formula>BJ7&lt;0</formula>
    </cfRule>
  </conditionalFormatting>
  <conditionalFormatting sqref="BK7:BK8">
    <cfRule type="expression" dxfId="12652"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2651" priority="1915">
      <formula>BN9&lt;0</formula>
    </cfRule>
  </conditionalFormatting>
  <conditionalFormatting sqref="BO9:BO20">
    <cfRule type="expression" dxfId="12650"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2649" priority="1892">
      <formula>BN10&lt;0</formula>
    </cfRule>
  </conditionalFormatting>
  <conditionalFormatting sqref="BO11:BO14">
    <cfRule type="colorScale" priority="1912">
      <colorScale>
        <cfvo type="min"/>
        <cfvo type="max"/>
        <color theme="0"/>
        <color theme="0"/>
      </colorScale>
    </cfRule>
    <cfRule type="expression" dxfId="12648" priority="1913">
      <formula>BN11&lt;0</formula>
    </cfRule>
  </conditionalFormatting>
  <conditionalFormatting sqref="BO15">
    <cfRule type="colorScale" priority="1889">
      <colorScale>
        <cfvo type="min"/>
        <cfvo type="max"/>
        <color theme="0"/>
        <color theme="0"/>
      </colorScale>
    </cfRule>
    <cfRule type="expression" dxfId="12647" priority="1890">
      <formula>BN15&lt;0</formula>
    </cfRule>
  </conditionalFormatting>
  <conditionalFormatting sqref="BO16:BO17">
    <cfRule type="colorScale" priority="1910">
      <colorScale>
        <cfvo type="min"/>
        <cfvo type="max"/>
        <color theme="0"/>
        <color theme="0"/>
      </colorScale>
    </cfRule>
    <cfRule type="expression" dxfId="12646" priority="1911">
      <formula>BN16&lt;0</formula>
    </cfRule>
  </conditionalFormatting>
  <conditionalFormatting sqref="BO18">
    <cfRule type="colorScale" priority="1886">
      <colorScale>
        <cfvo type="min"/>
        <cfvo type="max"/>
        <color theme="0"/>
        <color theme="0"/>
      </colorScale>
    </cfRule>
    <cfRule type="expression" dxfId="12645" priority="1888">
      <formula>BN18&lt;0</formula>
    </cfRule>
  </conditionalFormatting>
  <conditionalFormatting sqref="BO19:BO20">
    <cfRule type="colorScale" priority="1908">
      <colorScale>
        <cfvo type="min"/>
        <cfvo type="max"/>
        <color theme="0"/>
        <color theme="0"/>
      </colorScale>
    </cfRule>
    <cfRule type="expression" dxfId="12644" priority="1909">
      <formula>BN19&lt;0</formula>
    </cfRule>
  </conditionalFormatting>
  <conditionalFormatting sqref="BO23">
    <cfRule type="colorScale" priority="1883">
      <colorScale>
        <cfvo type="min"/>
        <cfvo type="max"/>
        <color theme="0"/>
        <color theme="0"/>
      </colorScale>
    </cfRule>
    <cfRule type="expression" dxfId="12643" priority="1884">
      <formula>BN23&lt;0</formula>
    </cfRule>
  </conditionalFormatting>
  <conditionalFormatting sqref="BO23:BO31">
    <cfRule type="expression" dxfId="12642"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2641" priority="1907">
      <formula>BN24&lt;0</formula>
    </cfRule>
  </conditionalFormatting>
  <conditionalFormatting sqref="BO25">
    <cfRule type="colorScale" priority="1904">
      <colorScale>
        <cfvo type="min"/>
        <cfvo type="max"/>
        <color theme="0"/>
        <color theme="0"/>
      </colorScale>
    </cfRule>
    <cfRule type="expression" dxfId="12640" priority="1905">
      <formula>BN25&lt;0</formula>
    </cfRule>
  </conditionalFormatting>
  <conditionalFormatting sqref="BO26">
    <cfRule type="colorScale" priority="1881">
      <colorScale>
        <cfvo type="min"/>
        <cfvo type="max"/>
        <color theme="0"/>
        <color theme="0"/>
      </colorScale>
    </cfRule>
    <cfRule type="expression" dxfId="12639" priority="1882">
      <formula>BN26&lt;0</formula>
    </cfRule>
  </conditionalFormatting>
  <conditionalFormatting sqref="BO27">
    <cfRule type="colorScale" priority="1902">
      <colorScale>
        <cfvo type="min"/>
        <cfvo type="max"/>
        <color theme="0"/>
        <color theme="0"/>
      </colorScale>
    </cfRule>
    <cfRule type="expression" dxfId="12638" priority="1903">
      <formula>BN27&lt;0</formula>
    </cfRule>
  </conditionalFormatting>
  <conditionalFormatting sqref="BO28">
    <cfRule type="colorScale" priority="1900">
      <colorScale>
        <cfvo type="min"/>
        <cfvo type="max"/>
        <color theme="0"/>
        <color theme="0"/>
      </colorScale>
    </cfRule>
    <cfRule type="expression" dxfId="12637" priority="1901">
      <formula>BN28&lt;0</formula>
    </cfRule>
  </conditionalFormatting>
  <conditionalFormatting sqref="BO29">
    <cfRule type="colorScale" priority="1878">
      <colorScale>
        <cfvo type="min"/>
        <cfvo type="max"/>
        <color theme="0"/>
        <color theme="0"/>
      </colorScale>
    </cfRule>
    <cfRule type="expression" dxfId="12636" priority="1880">
      <formula>BN29&lt;0</formula>
    </cfRule>
  </conditionalFormatting>
  <conditionalFormatting sqref="BO30">
    <cfRule type="colorScale" priority="1898">
      <colorScale>
        <cfvo type="min"/>
        <cfvo type="max"/>
        <color theme="0"/>
        <color theme="0"/>
      </colorScale>
    </cfRule>
    <cfRule type="expression" dxfId="12635" priority="1899">
      <formula>BN30&lt;0</formula>
    </cfRule>
  </conditionalFormatting>
  <conditionalFormatting sqref="BO31">
    <cfRule type="colorScale" priority="1896">
      <colorScale>
        <cfvo type="min"/>
        <cfvo type="max"/>
        <color theme="0"/>
        <color theme="0"/>
      </colorScale>
    </cfRule>
    <cfRule type="expression" dxfId="12634"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2633"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2632"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2631"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2630" priority="1920">
      <formula>BN69&lt;0</formula>
    </cfRule>
  </conditionalFormatting>
  <conditionalFormatting sqref="BO82 BO92 BO103 BO107">
    <cfRule type="expression" dxfId="12629"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2628"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2627"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2626"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2625"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2624"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2623" priority="1929">
      <formula>BN105&lt;0</formula>
    </cfRule>
  </conditionalFormatting>
  <conditionalFormatting sqref="BO110">
    <cfRule type="colorScale" priority="1930">
      <colorScale>
        <cfvo type="min"/>
        <cfvo type="max"/>
        <color theme="0"/>
        <color theme="0"/>
      </colorScale>
    </cfRule>
    <cfRule type="expression" dxfId="12622"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2621"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2620"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2619" priority="1864">
      <formula>BN125&lt;0</formula>
    </cfRule>
  </conditionalFormatting>
  <conditionalFormatting sqref="BO125:BO135">
    <cfRule type="expression" dxfId="12618" priority="1861">
      <formula>IF(BO125="Validar","Rojo","Verde")</formula>
    </cfRule>
  </conditionalFormatting>
  <conditionalFormatting sqref="BO126:BO132">
    <cfRule type="colorScale" priority="1938">
      <colorScale>
        <cfvo type="min"/>
        <cfvo type="max"/>
        <color theme="0"/>
        <color theme="0"/>
      </colorScale>
    </cfRule>
    <cfRule type="expression" dxfId="12617"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2616"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2615" priority="1934">
      <formula>BN135&lt;0</formula>
    </cfRule>
  </conditionalFormatting>
  <conditionalFormatting sqref="BO110:BP111">
    <cfRule type="expression" dxfId="12614" priority="1805">
      <formula>IF(BO110="Validar","Rojo","Verde")</formula>
    </cfRule>
  </conditionalFormatting>
  <conditionalFormatting sqref="BO117:BP123">
    <cfRule type="expression" dxfId="12613"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2612" priority="1855">
      <formula>BO40&lt;0</formula>
    </cfRule>
  </conditionalFormatting>
  <conditionalFormatting sqref="BP40:BP67">
    <cfRule type="expression" dxfId="12611"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2610" priority="1858">
      <formula>BO67&lt;0</formula>
    </cfRule>
  </conditionalFormatting>
  <conditionalFormatting sqref="BP69">
    <cfRule type="colorScale" priority="1850">
      <colorScale>
        <cfvo type="min"/>
        <cfvo type="max"/>
        <color theme="0"/>
        <color theme="0"/>
      </colorScale>
    </cfRule>
    <cfRule type="expression" dxfId="12609" priority="1851">
      <formula>BO69&lt;0</formula>
    </cfRule>
  </conditionalFormatting>
  <conditionalFormatting sqref="BP69:BP81">
    <cfRule type="expression" priority="1848">
      <formula>#REF!</formula>
    </cfRule>
  </conditionalFormatting>
  <conditionalFormatting sqref="BP69:BP82">
    <cfRule type="expression" dxfId="12608" priority="1846">
      <formula>IF(BP69="Validar","Rojo","Verde")</formula>
    </cfRule>
  </conditionalFormatting>
  <conditionalFormatting sqref="BP70:BP78">
    <cfRule type="colorScale" priority="1847">
      <colorScale>
        <cfvo type="min"/>
        <cfvo type="max"/>
        <color theme="0"/>
        <color theme="0"/>
      </colorScale>
    </cfRule>
    <cfRule type="expression" dxfId="12607" priority="1849">
      <formula>BO70&lt;0</formula>
    </cfRule>
  </conditionalFormatting>
  <conditionalFormatting sqref="BP79:BP81">
    <cfRule type="colorScale" priority="1859">
      <colorScale>
        <cfvo type="min"/>
        <cfvo type="max"/>
        <color theme="0"/>
        <color theme="0"/>
      </colorScale>
    </cfRule>
    <cfRule type="expression" dxfId="12606"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2605" priority="1845">
      <formula>BO84&lt;0</formula>
    </cfRule>
  </conditionalFormatting>
  <conditionalFormatting sqref="BP84:BP91">
    <cfRule type="expression" priority="1842">
      <formula>#REF!</formula>
    </cfRule>
  </conditionalFormatting>
  <conditionalFormatting sqref="BP84:BP92">
    <cfRule type="expression" dxfId="12604" priority="1840">
      <formula>IF(BP84="Validar","Rojo","Verde")</formula>
    </cfRule>
  </conditionalFormatting>
  <conditionalFormatting sqref="BP85:BP91">
    <cfRule type="colorScale" priority="1841">
      <colorScale>
        <cfvo type="min"/>
        <cfvo type="max"/>
        <color theme="0"/>
        <color theme="0"/>
      </colorScale>
    </cfRule>
    <cfRule type="expression" dxfId="12603" priority="1843">
      <formula>BO85&lt;0</formula>
    </cfRule>
  </conditionalFormatting>
  <conditionalFormatting sqref="BP94">
    <cfRule type="colorScale" priority="1838">
      <colorScale>
        <cfvo type="min"/>
        <cfvo type="max"/>
        <color theme="0"/>
        <color theme="0"/>
      </colorScale>
    </cfRule>
    <cfRule type="expression" dxfId="12602" priority="1839">
      <formula>BO94&lt;0</formula>
    </cfRule>
  </conditionalFormatting>
  <conditionalFormatting sqref="BP94:BP102">
    <cfRule type="expression" priority="1832">
      <formula>#REF!</formula>
    </cfRule>
  </conditionalFormatting>
  <conditionalFormatting sqref="BP94:BP103">
    <cfRule type="expression" dxfId="12601" priority="1830">
      <formula>IF(BP94="Validar","Rojo","Verde")</formula>
    </cfRule>
  </conditionalFormatting>
  <conditionalFormatting sqref="BP95:BP100">
    <cfRule type="colorScale" priority="1836">
      <colorScale>
        <cfvo type="min"/>
        <cfvo type="max"/>
        <color theme="0"/>
        <color theme="0"/>
      </colorScale>
    </cfRule>
    <cfRule type="expression" dxfId="12600" priority="1837">
      <formula>BO95&lt;0</formula>
    </cfRule>
  </conditionalFormatting>
  <conditionalFormatting sqref="BP101">
    <cfRule type="colorScale" priority="1834">
      <colorScale>
        <cfvo type="min"/>
        <cfvo type="max"/>
        <color theme="0"/>
        <color theme="0"/>
      </colorScale>
    </cfRule>
    <cfRule type="expression" dxfId="12599" priority="1835">
      <formula>BO101&lt;0</formula>
    </cfRule>
  </conditionalFormatting>
  <conditionalFormatting sqref="BP102">
    <cfRule type="colorScale" priority="1831">
      <colorScale>
        <cfvo type="min"/>
        <cfvo type="max"/>
        <color theme="0"/>
        <color theme="0"/>
      </colorScale>
    </cfRule>
    <cfRule type="expression" dxfId="12598" priority="1833">
      <formula>BO102&lt;0</formula>
    </cfRule>
  </conditionalFormatting>
  <conditionalFormatting sqref="BP105">
    <cfRule type="colorScale" priority="1828">
      <colorScale>
        <cfvo type="min"/>
        <cfvo type="max"/>
        <color theme="0"/>
        <color theme="0"/>
      </colorScale>
    </cfRule>
    <cfRule type="expression" dxfId="12597" priority="1829">
      <formula>BO105&lt;0</formula>
    </cfRule>
  </conditionalFormatting>
  <conditionalFormatting sqref="BP105:BP106">
    <cfRule type="expression" priority="1826">
      <formula>#REF!</formula>
    </cfRule>
  </conditionalFormatting>
  <conditionalFormatting sqref="BP105:BP107">
    <cfRule type="expression" dxfId="12596" priority="1824">
      <formula>IF(BP105="Validar","Rojo","Verde")</formula>
    </cfRule>
  </conditionalFormatting>
  <conditionalFormatting sqref="BP106">
    <cfRule type="colorScale" priority="1825">
      <colorScale>
        <cfvo type="min"/>
        <cfvo type="max"/>
        <color theme="0"/>
        <color theme="0"/>
      </colorScale>
    </cfRule>
    <cfRule type="expression" dxfId="12595" priority="1827">
      <formula>BO106&lt;0</formula>
    </cfRule>
  </conditionalFormatting>
  <conditionalFormatting sqref="BP110">
    <cfRule type="colorScale" priority="1816">
      <colorScale>
        <cfvo type="min"/>
        <cfvo type="max"/>
        <color theme="0"/>
        <color theme="0"/>
      </colorScale>
    </cfRule>
    <cfRule type="expression" dxfId="12594"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2593" priority="1808">
      <formula>BO111&lt;0</formula>
    </cfRule>
  </conditionalFormatting>
  <conditionalFormatting sqref="BP117">
    <cfRule type="colorScale" priority="1822">
      <colorScale>
        <cfvo type="min"/>
        <cfvo type="max"/>
        <color theme="0"/>
        <color theme="0"/>
      </colorScale>
    </cfRule>
    <cfRule type="expression" dxfId="12592"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2591" priority="1821">
      <formula>BO118&lt;0</formula>
    </cfRule>
  </conditionalFormatting>
  <conditionalFormatting sqref="BP126:BP135">
    <cfRule type="expression" dxfId="12590" priority="1943">
      <formula>IF(BP126="Validar","Rojo","Verde")</formula>
    </cfRule>
    <cfRule type="colorScale" priority="1944">
      <colorScale>
        <cfvo type="min"/>
        <cfvo type="max"/>
        <color theme="0"/>
        <color theme="0"/>
      </colorScale>
    </cfRule>
    <cfRule type="expression" priority="1945">
      <formula>$F$23</formula>
    </cfRule>
    <cfRule type="expression" dxfId="12589" priority="1946">
      <formula>BO126&lt;0</formula>
    </cfRule>
  </conditionalFormatting>
  <conditionalFormatting sqref="BO6">
    <cfRule type="colorScale" priority="1803">
      <colorScale>
        <cfvo type="min"/>
        <cfvo type="max"/>
        <color theme="0"/>
        <color theme="0"/>
      </colorScale>
    </cfRule>
    <cfRule type="expression" dxfId="12588" priority="1804">
      <formula>BN6&lt;0</formula>
    </cfRule>
  </conditionalFormatting>
  <conditionalFormatting sqref="BO6">
    <cfRule type="expression" dxfId="12587"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2586" priority="1800">
      <formula>BN7&lt;0</formula>
    </cfRule>
  </conditionalFormatting>
  <conditionalFormatting sqref="BO7:BO8">
    <cfRule type="expression" dxfId="12585"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2584" priority="1765">
      <formula>BQ9&lt;0</formula>
    </cfRule>
  </conditionalFormatting>
  <conditionalFormatting sqref="BR9:BR20">
    <cfRule type="expression" dxfId="12583"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2582" priority="1742">
      <formula>BQ10&lt;0</formula>
    </cfRule>
  </conditionalFormatting>
  <conditionalFormatting sqref="BR11:BR14">
    <cfRule type="colorScale" priority="1762">
      <colorScale>
        <cfvo type="min"/>
        <cfvo type="max"/>
        <color theme="0"/>
        <color theme="0"/>
      </colorScale>
    </cfRule>
    <cfRule type="expression" dxfId="12581" priority="1763">
      <formula>BQ11&lt;0</formula>
    </cfRule>
  </conditionalFormatting>
  <conditionalFormatting sqref="BR15">
    <cfRule type="colorScale" priority="1739">
      <colorScale>
        <cfvo type="min"/>
        <cfvo type="max"/>
        <color theme="0"/>
        <color theme="0"/>
      </colorScale>
    </cfRule>
    <cfRule type="expression" dxfId="12580" priority="1740">
      <formula>BQ15&lt;0</formula>
    </cfRule>
  </conditionalFormatting>
  <conditionalFormatting sqref="BR16:BR17">
    <cfRule type="colorScale" priority="1760">
      <colorScale>
        <cfvo type="min"/>
        <cfvo type="max"/>
        <color theme="0"/>
        <color theme="0"/>
      </colorScale>
    </cfRule>
    <cfRule type="expression" dxfId="12579" priority="1761">
      <formula>BQ16&lt;0</formula>
    </cfRule>
  </conditionalFormatting>
  <conditionalFormatting sqref="BR18">
    <cfRule type="colorScale" priority="1736">
      <colorScale>
        <cfvo type="min"/>
        <cfvo type="max"/>
        <color theme="0"/>
        <color theme="0"/>
      </colorScale>
    </cfRule>
    <cfRule type="expression" dxfId="12578" priority="1738">
      <formula>BQ18&lt;0</formula>
    </cfRule>
  </conditionalFormatting>
  <conditionalFormatting sqref="BR19:BR20">
    <cfRule type="colorScale" priority="1758">
      <colorScale>
        <cfvo type="min"/>
        <cfvo type="max"/>
        <color theme="0"/>
        <color theme="0"/>
      </colorScale>
    </cfRule>
    <cfRule type="expression" dxfId="12577" priority="1759">
      <formula>BQ19&lt;0</formula>
    </cfRule>
  </conditionalFormatting>
  <conditionalFormatting sqref="BR23">
    <cfRule type="colorScale" priority="1733">
      <colorScale>
        <cfvo type="min"/>
        <cfvo type="max"/>
        <color theme="0"/>
        <color theme="0"/>
      </colorScale>
    </cfRule>
    <cfRule type="expression" dxfId="12576" priority="1734">
      <formula>BQ23&lt;0</formula>
    </cfRule>
  </conditionalFormatting>
  <conditionalFormatting sqref="BR23:BR31">
    <cfRule type="expression" dxfId="12575"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2574" priority="1757">
      <formula>BQ24&lt;0</formula>
    </cfRule>
  </conditionalFormatting>
  <conditionalFormatting sqref="BR25">
    <cfRule type="colorScale" priority="1754">
      <colorScale>
        <cfvo type="min"/>
        <cfvo type="max"/>
        <color theme="0"/>
        <color theme="0"/>
      </colorScale>
    </cfRule>
    <cfRule type="expression" dxfId="12573" priority="1755">
      <formula>BQ25&lt;0</formula>
    </cfRule>
  </conditionalFormatting>
  <conditionalFormatting sqref="BR26">
    <cfRule type="colorScale" priority="1731">
      <colorScale>
        <cfvo type="min"/>
        <cfvo type="max"/>
        <color theme="0"/>
        <color theme="0"/>
      </colorScale>
    </cfRule>
    <cfRule type="expression" dxfId="12572" priority="1732">
      <formula>BQ26&lt;0</formula>
    </cfRule>
  </conditionalFormatting>
  <conditionalFormatting sqref="BR27">
    <cfRule type="colorScale" priority="1752">
      <colorScale>
        <cfvo type="min"/>
        <cfvo type="max"/>
        <color theme="0"/>
        <color theme="0"/>
      </colorScale>
    </cfRule>
    <cfRule type="expression" dxfId="12571" priority="1753">
      <formula>BQ27&lt;0</formula>
    </cfRule>
  </conditionalFormatting>
  <conditionalFormatting sqref="BR28">
    <cfRule type="colorScale" priority="1750">
      <colorScale>
        <cfvo type="min"/>
        <cfvo type="max"/>
        <color theme="0"/>
        <color theme="0"/>
      </colorScale>
    </cfRule>
    <cfRule type="expression" dxfId="12570" priority="1751">
      <formula>BQ28&lt;0</formula>
    </cfRule>
  </conditionalFormatting>
  <conditionalFormatting sqref="BR29">
    <cfRule type="colorScale" priority="1728">
      <colorScale>
        <cfvo type="min"/>
        <cfvo type="max"/>
        <color theme="0"/>
        <color theme="0"/>
      </colorScale>
    </cfRule>
    <cfRule type="expression" dxfId="12569" priority="1730">
      <formula>BQ29&lt;0</formula>
    </cfRule>
  </conditionalFormatting>
  <conditionalFormatting sqref="BR30">
    <cfRule type="colorScale" priority="1748">
      <colorScale>
        <cfvo type="min"/>
        <cfvo type="max"/>
        <color theme="0"/>
        <color theme="0"/>
      </colorScale>
    </cfRule>
    <cfRule type="expression" dxfId="12568" priority="1749">
      <formula>BQ30&lt;0</formula>
    </cfRule>
  </conditionalFormatting>
  <conditionalFormatting sqref="BR31">
    <cfRule type="colorScale" priority="1746">
      <colorScale>
        <cfvo type="min"/>
        <cfvo type="max"/>
        <color theme="0"/>
        <color theme="0"/>
      </colorScale>
    </cfRule>
    <cfRule type="expression" dxfId="12567"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2566" priority="1726">
      <formula>BQ39&lt;0</formula>
    </cfRule>
  </conditionalFormatting>
  <conditionalFormatting sqref="BR39:BR107">
    <cfRule type="expression" dxfId="12565"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2564"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2563"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2562" priority="1770">
      <formula>BQ69&lt;0</formula>
    </cfRule>
  </conditionalFormatting>
  <conditionalFormatting sqref="BR82 BR92 BR103 BR107">
    <cfRule type="expression" dxfId="12561"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2560"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2559"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2558"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2557"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2556"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2555" priority="1779">
      <formula>BQ105&lt;0</formula>
    </cfRule>
  </conditionalFormatting>
  <conditionalFormatting sqref="BR110">
    <cfRule type="colorScale" priority="1780">
      <colorScale>
        <cfvo type="min"/>
        <cfvo type="max"/>
        <color theme="0"/>
        <color theme="0"/>
      </colorScale>
    </cfRule>
    <cfRule type="expression" dxfId="12554"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2553"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2552"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2551" priority="1714">
      <formula>BQ125&lt;0</formula>
    </cfRule>
  </conditionalFormatting>
  <conditionalFormatting sqref="BR125:BR135">
    <cfRule type="expression" dxfId="12550" priority="1711">
      <formula>IF(BR125="Validar","Rojo","Verde")</formula>
    </cfRule>
  </conditionalFormatting>
  <conditionalFormatting sqref="BR126:BR132">
    <cfRule type="colorScale" priority="1788">
      <colorScale>
        <cfvo type="min"/>
        <cfvo type="max"/>
        <color theme="0"/>
        <color theme="0"/>
      </colorScale>
    </cfRule>
    <cfRule type="expression" dxfId="12549"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2548"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2547" priority="1784">
      <formula>BQ135&lt;0</formula>
    </cfRule>
  </conditionalFormatting>
  <conditionalFormatting sqref="BR110:BS111">
    <cfRule type="expression" dxfId="12546"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2545" priority="1705">
      <formula>BR40&lt;0</formula>
    </cfRule>
  </conditionalFormatting>
  <conditionalFormatting sqref="BS40:BS67">
    <cfRule type="expression" dxfId="12544"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2543" priority="1708">
      <formula>BR67&lt;0</formula>
    </cfRule>
  </conditionalFormatting>
  <conditionalFormatting sqref="BS69">
    <cfRule type="colorScale" priority="1700">
      <colorScale>
        <cfvo type="min"/>
        <cfvo type="max"/>
        <color theme="0"/>
        <color theme="0"/>
      </colorScale>
    </cfRule>
    <cfRule type="expression" dxfId="12542" priority="1701">
      <formula>BR69&lt;0</formula>
    </cfRule>
  </conditionalFormatting>
  <conditionalFormatting sqref="BS69:BS81">
    <cfRule type="expression" priority="1698">
      <formula>#REF!</formula>
    </cfRule>
  </conditionalFormatting>
  <conditionalFormatting sqref="BS69:BS82">
    <cfRule type="expression" dxfId="12541" priority="1696">
      <formula>IF(BS69="Validar","Rojo","Verde")</formula>
    </cfRule>
  </conditionalFormatting>
  <conditionalFormatting sqref="BS70:BS78">
    <cfRule type="colorScale" priority="1697">
      <colorScale>
        <cfvo type="min"/>
        <cfvo type="max"/>
        <color theme="0"/>
        <color theme="0"/>
      </colorScale>
    </cfRule>
    <cfRule type="expression" dxfId="12540" priority="1699">
      <formula>BR70&lt;0</formula>
    </cfRule>
  </conditionalFormatting>
  <conditionalFormatting sqref="BS79:BS81">
    <cfRule type="colorScale" priority="1709">
      <colorScale>
        <cfvo type="min"/>
        <cfvo type="max"/>
        <color theme="0"/>
        <color theme="0"/>
      </colorScale>
    </cfRule>
    <cfRule type="expression" dxfId="12539"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2538" priority="1695">
      <formula>BR84&lt;0</formula>
    </cfRule>
  </conditionalFormatting>
  <conditionalFormatting sqref="BS84:BS91">
    <cfRule type="expression" priority="1692">
      <formula>#REF!</formula>
    </cfRule>
  </conditionalFormatting>
  <conditionalFormatting sqref="BS84:BS92">
    <cfRule type="expression" dxfId="12537" priority="1690">
      <formula>IF(BS84="Validar","Rojo","Verde")</formula>
    </cfRule>
  </conditionalFormatting>
  <conditionalFormatting sqref="BS85:BS91">
    <cfRule type="colorScale" priority="1691">
      <colorScale>
        <cfvo type="min"/>
        <cfvo type="max"/>
        <color theme="0"/>
        <color theme="0"/>
      </colorScale>
    </cfRule>
    <cfRule type="expression" dxfId="12536" priority="1693">
      <formula>BR85&lt;0</formula>
    </cfRule>
  </conditionalFormatting>
  <conditionalFormatting sqref="BS94">
    <cfRule type="colorScale" priority="1688">
      <colorScale>
        <cfvo type="min"/>
        <cfvo type="max"/>
        <color theme="0"/>
        <color theme="0"/>
      </colorScale>
    </cfRule>
    <cfRule type="expression" dxfId="12535" priority="1689">
      <formula>BR94&lt;0</formula>
    </cfRule>
  </conditionalFormatting>
  <conditionalFormatting sqref="BS94:BS102">
    <cfRule type="expression" priority="1682">
      <formula>#REF!</formula>
    </cfRule>
  </conditionalFormatting>
  <conditionalFormatting sqref="BS94:BS103">
    <cfRule type="expression" dxfId="12534" priority="1680">
      <formula>IF(BS94="Validar","Rojo","Verde")</formula>
    </cfRule>
  </conditionalFormatting>
  <conditionalFormatting sqref="BS95:BS100">
    <cfRule type="colorScale" priority="1686">
      <colorScale>
        <cfvo type="min"/>
        <cfvo type="max"/>
        <color theme="0"/>
        <color theme="0"/>
      </colorScale>
    </cfRule>
    <cfRule type="expression" dxfId="12533" priority="1687">
      <formula>BR95&lt;0</formula>
    </cfRule>
  </conditionalFormatting>
  <conditionalFormatting sqref="BS101">
    <cfRule type="colorScale" priority="1684">
      <colorScale>
        <cfvo type="min"/>
        <cfvo type="max"/>
        <color theme="0"/>
        <color theme="0"/>
      </colorScale>
    </cfRule>
    <cfRule type="expression" dxfId="12532" priority="1685">
      <formula>BR101&lt;0</formula>
    </cfRule>
  </conditionalFormatting>
  <conditionalFormatting sqref="BS102">
    <cfRule type="colorScale" priority="1681">
      <colorScale>
        <cfvo type="min"/>
        <cfvo type="max"/>
        <color theme="0"/>
        <color theme="0"/>
      </colorScale>
    </cfRule>
    <cfRule type="expression" dxfId="12531" priority="1683">
      <formula>BR102&lt;0</formula>
    </cfRule>
  </conditionalFormatting>
  <conditionalFormatting sqref="BS105">
    <cfRule type="colorScale" priority="1678">
      <colorScale>
        <cfvo type="min"/>
        <cfvo type="max"/>
        <color theme="0"/>
        <color theme="0"/>
      </colorScale>
    </cfRule>
    <cfRule type="expression" dxfId="12530" priority="1679">
      <formula>BR105&lt;0</formula>
    </cfRule>
  </conditionalFormatting>
  <conditionalFormatting sqref="BS105:BS106">
    <cfRule type="expression" priority="1676">
      <formula>#REF!</formula>
    </cfRule>
  </conditionalFormatting>
  <conditionalFormatting sqref="BS105:BS107">
    <cfRule type="expression" dxfId="12529" priority="1674">
      <formula>IF(BS105="Validar","Rojo","Verde")</formula>
    </cfRule>
  </conditionalFormatting>
  <conditionalFormatting sqref="BS106">
    <cfRule type="colorScale" priority="1675">
      <colorScale>
        <cfvo type="min"/>
        <cfvo type="max"/>
        <color theme="0"/>
        <color theme="0"/>
      </colorScale>
    </cfRule>
    <cfRule type="expression" dxfId="12528" priority="1677">
      <formula>BR106&lt;0</formula>
    </cfRule>
  </conditionalFormatting>
  <conditionalFormatting sqref="BS110">
    <cfRule type="colorScale" priority="1666">
      <colorScale>
        <cfvo type="min"/>
        <cfvo type="max"/>
        <color theme="0"/>
        <color theme="0"/>
      </colorScale>
    </cfRule>
    <cfRule type="expression" dxfId="12527"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2526" priority="1658">
      <formula>BR111&lt;0</formula>
    </cfRule>
  </conditionalFormatting>
  <conditionalFormatting sqref="BS117">
    <cfRule type="colorScale" priority="1672">
      <colorScale>
        <cfvo type="min"/>
        <cfvo type="max"/>
        <color theme="0"/>
        <color theme="0"/>
      </colorScale>
    </cfRule>
    <cfRule type="expression" dxfId="12525"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2524" priority="1671">
      <formula>BR118&lt;0</formula>
    </cfRule>
  </conditionalFormatting>
  <conditionalFormatting sqref="BS126:BS135">
    <cfRule type="expression" dxfId="12523" priority="1793">
      <formula>IF(BS126="Validar","Rojo","Verde")</formula>
    </cfRule>
    <cfRule type="colorScale" priority="1794">
      <colorScale>
        <cfvo type="min"/>
        <cfvo type="max"/>
        <color theme="0"/>
        <color theme="0"/>
      </colorScale>
    </cfRule>
    <cfRule type="expression" priority="1795">
      <formula>$F$23</formula>
    </cfRule>
    <cfRule type="expression" dxfId="12522" priority="1796">
      <formula>BR126&lt;0</formula>
    </cfRule>
  </conditionalFormatting>
  <conditionalFormatting sqref="BR6">
    <cfRule type="colorScale" priority="1653">
      <colorScale>
        <cfvo type="min"/>
        <cfvo type="max"/>
        <color theme="0"/>
        <color theme="0"/>
      </colorScale>
    </cfRule>
    <cfRule type="expression" dxfId="12521" priority="1654">
      <formula>BQ6&lt;0</formula>
    </cfRule>
  </conditionalFormatting>
  <conditionalFormatting sqref="BR6">
    <cfRule type="expression" dxfId="12520"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2519" priority="1650">
      <formula>BQ7&lt;0</formula>
    </cfRule>
  </conditionalFormatting>
  <conditionalFormatting sqref="BR7:BR8">
    <cfRule type="expression" dxfId="12518"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2517" priority="1615">
      <formula>BU9&lt;0</formula>
    </cfRule>
  </conditionalFormatting>
  <conditionalFormatting sqref="BV9:BV20">
    <cfRule type="expression" dxfId="12516"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2515" priority="1592">
      <formula>BU10&lt;0</formula>
    </cfRule>
  </conditionalFormatting>
  <conditionalFormatting sqref="BV11:BV14">
    <cfRule type="colorScale" priority="1612">
      <colorScale>
        <cfvo type="min"/>
        <cfvo type="max"/>
        <color theme="0"/>
        <color theme="0"/>
      </colorScale>
    </cfRule>
    <cfRule type="expression" dxfId="12514" priority="1613">
      <formula>BU11&lt;0</formula>
    </cfRule>
  </conditionalFormatting>
  <conditionalFormatting sqref="BV15">
    <cfRule type="colorScale" priority="1589">
      <colorScale>
        <cfvo type="min"/>
        <cfvo type="max"/>
        <color theme="0"/>
        <color theme="0"/>
      </colorScale>
    </cfRule>
    <cfRule type="expression" dxfId="12513" priority="1590">
      <formula>BU15&lt;0</formula>
    </cfRule>
  </conditionalFormatting>
  <conditionalFormatting sqref="BV16:BV17">
    <cfRule type="colorScale" priority="1610">
      <colorScale>
        <cfvo type="min"/>
        <cfvo type="max"/>
        <color theme="0"/>
        <color theme="0"/>
      </colorScale>
    </cfRule>
    <cfRule type="expression" dxfId="12512" priority="1611">
      <formula>BU16&lt;0</formula>
    </cfRule>
  </conditionalFormatting>
  <conditionalFormatting sqref="BV18">
    <cfRule type="colorScale" priority="1586">
      <colorScale>
        <cfvo type="min"/>
        <cfvo type="max"/>
        <color theme="0"/>
        <color theme="0"/>
      </colorScale>
    </cfRule>
    <cfRule type="expression" dxfId="12511" priority="1588">
      <formula>BU18&lt;0</formula>
    </cfRule>
  </conditionalFormatting>
  <conditionalFormatting sqref="BV19:BV20">
    <cfRule type="colorScale" priority="1608">
      <colorScale>
        <cfvo type="min"/>
        <cfvo type="max"/>
        <color theme="0"/>
        <color theme="0"/>
      </colorScale>
    </cfRule>
    <cfRule type="expression" dxfId="12510" priority="1609">
      <formula>BU19&lt;0</formula>
    </cfRule>
  </conditionalFormatting>
  <conditionalFormatting sqref="BV23">
    <cfRule type="colorScale" priority="1583">
      <colorScale>
        <cfvo type="min"/>
        <cfvo type="max"/>
        <color theme="0"/>
        <color theme="0"/>
      </colorScale>
    </cfRule>
    <cfRule type="expression" dxfId="12509" priority="1584">
      <formula>BU23&lt;0</formula>
    </cfRule>
  </conditionalFormatting>
  <conditionalFormatting sqref="BV23:BV31">
    <cfRule type="expression" dxfId="12508"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2507" priority="1607">
      <formula>BU24&lt;0</formula>
    </cfRule>
  </conditionalFormatting>
  <conditionalFormatting sqref="BV25">
    <cfRule type="colorScale" priority="1604">
      <colorScale>
        <cfvo type="min"/>
        <cfvo type="max"/>
        <color theme="0"/>
        <color theme="0"/>
      </colorScale>
    </cfRule>
    <cfRule type="expression" dxfId="12506" priority="1605">
      <formula>BU25&lt;0</formula>
    </cfRule>
  </conditionalFormatting>
  <conditionalFormatting sqref="BV26">
    <cfRule type="colorScale" priority="1581">
      <colorScale>
        <cfvo type="min"/>
        <cfvo type="max"/>
        <color theme="0"/>
        <color theme="0"/>
      </colorScale>
    </cfRule>
    <cfRule type="expression" dxfId="12505" priority="1582">
      <formula>BU26&lt;0</formula>
    </cfRule>
  </conditionalFormatting>
  <conditionalFormatting sqref="BV27">
    <cfRule type="colorScale" priority="1602">
      <colorScale>
        <cfvo type="min"/>
        <cfvo type="max"/>
        <color theme="0"/>
        <color theme="0"/>
      </colorScale>
    </cfRule>
    <cfRule type="expression" dxfId="12504" priority="1603">
      <formula>BU27&lt;0</formula>
    </cfRule>
  </conditionalFormatting>
  <conditionalFormatting sqref="BV28">
    <cfRule type="colorScale" priority="1600">
      <colorScale>
        <cfvo type="min"/>
        <cfvo type="max"/>
        <color theme="0"/>
        <color theme="0"/>
      </colorScale>
    </cfRule>
    <cfRule type="expression" dxfId="12503" priority="1601">
      <formula>BU28&lt;0</formula>
    </cfRule>
  </conditionalFormatting>
  <conditionalFormatting sqref="BV29">
    <cfRule type="colorScale" priority="1578">
      <colorScale>
        <cfvo type="min"/>
        <cfvo type="max"/>
        <color theme="0"/>
        <color theme="0"/>
      </colorScale>
    </cfRule>
    <cfRule type="expression" dxfId="12502" priority="1580">
      <formula>BU29&lt;0</formula>
    </cfRule>
  </conditionalFormatting>
  <conditionalFormatting sqref="BV30">
    <cfRule type="colorScale" priority="1598">
      <colorScale>
        <cfvo type="min"/>
        <cfvo type="max"/>
        <color theme="0"/>
        <color theme="0"/>
      </colorScale>
    </cfRule>
    <cfRule type="expression" dxfId="12501" priority="1599">
      <formula>BU30&lt;0</formula>
    </cfRule>
  </conditionalFormatting>
  <conditionalFormatting sqref="BV31">
    <cfRule type="colorScale" priority="1596">
      <colorScale>
        <cfvo type="min"/>
        <cfvo type="max"/>
        <color theme="0"/>
        <color theme="0"/>
      </colorScale>
    </cfRule>
    <cfRule type="expression" dxfId="12500"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2499" priority="1576">
      <formula>BU39&lt;0</formula>
    </cfRule>
  </conditionalFormatting>
  <conditionalFormatting sqref="BV39:BV107">
    <cfRule type="expression" dxfId="12498"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2497"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2496"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2495" priority="1620">
      <formula>BU69&lt;0</formula>
    </cfRule>
  </conditionalFormatting>
  <conditionalFormatting sqref="BV82 BV92 BV103 BV107">
    <cfRule type="expression" dxfId="12494"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2493"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2492"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2491"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2490"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2489"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2488" priority="1629">
      <formula>BU105&lt;0</formula>
    </cfRule>
  </conditionalFormatting>
  <conditionalFormatting sqref="BV110">
    <cfRule type="colorScale" priority="1630">
      <colorScale>
        <cfvo type="min"/>
        <cfvo type="max"/>
        <color theme="0"/>
        <color theme="0"/>
      </colorScale>
    </cfRule>
    <cfRule type="expression" dxfId="12487"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2486"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2485"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2484" priority="1564">
      <formula>BU125&lt;0</formula>
    </cfRule>
  </conditionalFormatting>
  <conditionalFormatting sqref="BV125:BV135">
    <cfRule type="expression" dxfId="12483" priority="1561">
      <formula>IF(BV125="Validar","Rojo","Verde")</formula>
    </cfRule>
  </conditionalFormatting>
  <conditionalFormatting sqref="BV126:BV132">
    <cfRule type="colorScale" priority="1638">
      <colorScale>
        <cfvo type="min"/>
        <cfvo type="max"/>
        <color theme="0"/>
        <color theme="0"/>
      </colorScale>
    </cfRule>
    <cfRule type="expression" dxfId="12482"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2481"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2480" priority="1634">
      <formula>BU135&lt;0</formula>
    </cfRule>
  </conditionalFormatting>
  <conditionalFormatting sqref="BV110:BW111">
    <cfRule type="expression" dxfId="12479" priority="1505">
      <formula>IF(BV110="Validar","Rojo","Verde")</formula>
    </cfRule>
  </conditionalFormatting>
  <conditionalFormatting sqref="BV117:BW123">
    <cfRule type="expression" dxfId="12478"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2477" priority="1555">
      <formula>BV40&lt;0</formula>
    </cfRule>
  </conditionalFormatting>
  <conditionalFormatting sqref="BW40:BW67">
    <cfRule type="expression" dxfId="12476"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2475" priority="1558">
      <formula>BV67&lt;0</formula>
    </cfRule>
  </conditionalFormatting>
  <conditionalFormatting sqref="BW69">
    <cfRule type="colorScale" priority="1550">
      <colorScale>
        <cfvo type="min"/>
        <cfvo type="max"/>
        <color theme="0"/>
        <color theme="0"/>
      </colorScale>
    </cfRule>
    <cfRule type="expression" dxfId="12474" priority="1551">
      <formula>BV69&lt;0</formula>
    </cfRule>
  </conditionalFormatting>
  <conditionalFormatting sqref="BW69:BW81">
    <cfRule type="expression" priority="1548">
      <formula>#REF!</formula>
    </cfRule>
  </conditionalFormatting>
  <conditionalFormatting sqref="BW69:BW82">
    <cfRule type="expression" dxfId="12473" priority="1546">
      <formula>IF(BW69="Validar","Rojo","Verde")</formula>
    </cfRule>
  </conditionalFormatting>
  <conditionalFormatting sqref="BW70:BW78">
    <cfRule type="colorScale" priority="1547">
      <colorScale>
        <cfvo type="min"/>
        <cfvo type="max"/>
        <color theme="0"/>
        <color theme="0"/>
      </colorScale>
    </cfRule>
    <cfRule type="expression" dxfId="12472" priority="1549">
      <formula>BV70&lt;0</formula>
    </cfRule>
  </conditionalFormatting>
  <conditionalFormatting sqref="BW79:BW81">
    <cfRule type="colorScale" priority="1559">
      <colorScale>
        <cfvo type="min"/>
        <cfvo type="max"/>
        <color theme="0"/>
        <color theme="0"/>
      </colorScale>
    </cfRule>
    <cfRule type="expression" dxfId="12471"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2470" priority="1545">
      <formula>BV84&lt;0</formula>
    </cfRule>
  </conditionalFormatting>
  <conditionalFormatting sqref="BW84:BW91">
    <cfRule type="expression" priority="1542">
      <formula>#REF!</formula>
    </cfRule>
  </conditionalFormatting>
  <conditionalFormatting sqref="BW84:BW92">
    <cfRule type="expression" dxfId="12469" priority="1540">
      <formula>IF(BW84="Validar","Rojo","Verde")</formula>
    </cfRule>
  </conditionalFormatting>
  <conditionalFormatting sqref="BW85:BW91">
    <cfRule type="colorScale" priority="1541">
      <colorScale>
        <cfvo type="min"/>
        <cfvo type="max"/>
        <color theme="0"/>
        <color theme="0"/>
      </colorScale>
    </cfRule>
    <cfRule type="expression" dxfId="12468" priority="1543">
      <formula>BV85&lt;0</formula>
    </cfRule>
  </conditionalFormatting>
  <conditionalFormatting sqref="BW94">
    <cfRule type="colorScale" priority="1538">
      <colorScale>
        <cfvo type="min"/>
        <cfvo type="max"/>
        <color theme="0"/>
        <color theme="0"/>
      </colorScale>
    </cfRule>
    <cfRule type="expression" dxfId="12467" priority="1539">
      <formula>BV94&lt;0</formula>
    </cfRule>
  </conditionalFormatting>
  <conditionalFormatting sqref="BW94:BW102">
    <cfRule type="expression" priority="1532">
      <formula>#REF!</formula>
    </cfRule>
  </conditionalFormatting>
  <conditionalFormatting sqref="BW94:BW103">
    <cfRule type="expression" dxfId="12466" priority="1530">
      <formula>IF(BW94="Validar","Rojo","Verde")</formula>
    </cfRule>
  </conditionalFormatting>
  <conditionalFormatting sqref="BW95:BW100">
    <cfRule type="colorScale" priority="1536">
      <colorScale>
        <cfvo type="min"/>
        <cfvo type="max"/>
        <color theme="0"/>
        <color theme="0"/>
      </colorScale>
    </cfRule>
    <cfRule type="expression" dxfId="12465" priority="1537">
      <formula>BV95&lt;0</formula>
    </cfRule>
  </conditionalFormatting>
  <conditionalFormatting sqref="BW101">
    <cfRule type="colorScale" priority="1534">
      <colorScale>
        <cfvo type="min"/>
        <cfvo type="max"/>
        <color theme="0"/>
        <color theme="0"/>
      </colorScale>
    </cfRule>
    <cfRule type="expression" dxfId="12464" priority="1535">
      <formula>BV101&lt;0</formula>
    </cfRule>
  </conditionalFormatting>
  <conditionalFormatting sqref="BW102">
    <cfRule type="colorScale" priority="1531">
      <colorScale>
        <cfvo type="min"/>
        <cfvo type="max"/>
        <color theme="0"/>
        <color theme="0"/>
      </colorScale>
    </cfRule>
    <cfRule type="expression" dxfId="12463" priority="1533">
      <formula>BV102&lt;0</formula>
    </cfRule>
  </conditionalFormatting>
  <conditionalFormatting sqref="BW105">
    <cfRule type="colorScale" priority="1528">
      <colorScale>
        <cfvo type="min"/>
        <cfvo type="max"/>
        <color theme="0"/>
        <color theme="0"/>
      </colorScale>
    </cfRule>
    <cfRule type="expression" dxfId="12462" priority="1529">
      <formula>BV105&lt;0</formula>
    </cfRule>
  </conditionalFormatting>
  <conditionalFormatting sqref="BW105:BW106">
    <cfRule type="expression" priority="1526">
      <formula>#REF!</formula>
    </cfRule>
  </conditionalFormatting>
  <conditionalFormatting sqref="BW105:BW107">
    <cfRule type="expression" dxfId="12461" priority="1524">
      <formula>IF(BW105="Validar","Rojo","Verde")</formula>
    </cfRule>
  </conditionalFormatting>
  <conditionalFormatting sqref="BW106">
    <cfRule type="colorScale" priority="1525">
      <colorScale>
        <cfvo type="min"/>
        <cfvo type="max"/>
        <color theme="0"/>
        <color theme="0"/>
      </colorScale>
    </cfRule>
    <cfRule type="expression" dxfId="12460" priority="1527">
      <formula>BV106&lt;0</formula>
    </cfRule>
  </conditionalFormatting>
  <conditionalFormatting sqref="BW110">
    <cfRule type="colorScale" priority="1516">
      <colorScale>
        <cfvo type="min"/>
        <cfvo type="max"/>
        <color theme="0"/>
        <color theme="0"/>
      </colorScale>
    </cfRule>
    <cfRule type="expression" dxfId="12459"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2458" priority="1508">
      <formula>BV111&lt;0</formula>
    </cfRule>
  </conditionalFormatting>
  <conditionalFormatting sqref="BW117">
    <cfRule type="colorScale" priority="1522">
      <colorScale>
        <cfvo type="min"/>
        <cfvo type="max"/>
        <color theme="0"/>
        <color theme="0"/>
      </colorScale>
    </cfRule>
    <cfRule type="expression" dxfId="12457"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2456" priority="1521">
      <formula>BV118&lt;0</formula>
    </cfRule>
  </conditionalFormatting>
  <conditionalFormatting sqref="BW126:BW135">
    <cfRule type="expression" dxfId="12455" priority="1643">
      <formula>IF(BW126="Validar","Rojo","Verde")</formula>
    </cfRule>
    <cfRule type="colorScale" priority="1644">
      <colorScale>
        <cfvo type="min"/>
        <cfvo type="max"/>
        <color theme="0"/>
        <color theme="0"/>
      </colorScale>
    </cfRule>
    <cfRule type="expression" priority="1645">
      <formula>$F$23</formula>
    </cfRule>
    <cfRule type="expression" dxfId="12454" priority="1646">
      <formula>BV126&lt;0</formula>
    </cfRule>
  </conditionalFormatting>
  <conditionalFormatting sqref="BV6">
    <cfRule type="colorScale" priority="1503">
      <colorScale>
        <cfvo type="min"/>
        <cfvo type="max"/>
        <color theme="0"/>
        <color theme="0"/>
      </colorScale>
    </cfRule>
    <cfRule type="expression" dxfId="12453" priority="1504">
      <formula>BU6&lt;0</formula>
    </cfRule>
  </conditionalFormatting>
  <conditionalFormatting sqref="BV6">
    <cfRule type="expression" dxfId="12452"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2451" priority="1500">
      <formula>BU7&lt;0</formula>
    </cfRule>
  </conditionalFormatting>
  <conditionalFormatting sqref="BV7:BV8">
    <cfRule type="expression" dxfId="12450"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2449" priority="1465">
      <formula>CA9&lt;0</formula>
    </cfRule>
  </conditionalFormatting>
  <conditionalFormatting sqref="CB9:CB20">
    <cfRule type="expression" dxfId="12448"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2447" priority="1442">
      <formula>CA10&lt;0</formula>
    </cfRule>
  </conditionalFormatting>
  <conditionalFormatting sqref="CB11:CB14">
    <cfRule type="colorScale" priority="1462">
      <colorScale>
        <cfvo type="min"/>
        <cfvo type="max"/>
        <color theme="0"/>
        <color theme="0"/>
      </colorScale>
    </cfRule>
    <cfRule type="expression" dxfId="12446" priority="1463">
      <formula>CA11&lt;0</formula>
    </cfRule>
  </conditionalFormatting>
  <conditionalFormatting sqref="CB15">
    <cfRule type="colorScale" priority="1439">
      <colorScale>
        <cfvo type="min"/>
        <cfvo type="max"/>
        <color theme="0"/>
        <color theme="0"/>
      </colorScale>
    </cfRule>
    <cfRule type="expression" dxfId="12445" priority="1440">
      <formula>CA15&lt;0</formula>
    </cfRule>
  </conditionalFormatting>
  <conditionalFormatting sqref="CB16:CB17">
    <cfRule type="colorScale" priority="1460">
      <colorScale>
        <cfvo type="min"/>
        <cfvo type="max"/>
        <color theme="0"/>
        <color theme="0"/>
      </colorScale>
    </cfRule>
    <cfRule type="expression" dxfId="12444" priority="1461">
      <formula>CA16&lt;0</formula>
    </cfRule>
  </conditionalFormatting>
  <conditionalFormatting sqref="CB18">
    <cfRule type="colorScale" priority="1436">
      <colorScale>
        <cfvo type="min"/>
        <cfvo type="max"/>
        <color theme="0"/>
        <color theme="0"/>
      </colorScale>
    </cfRule>
    <cfRule type="expression" dxfId="12443" priority="1438">
      <formula>CA18&lt;0</formula>
    </cfRule>
  </conditionalFormatting>
  <conditionalFormatting sqref="CB19:CB20">
    <cfRule type="colorScale" priority="1458">
      <colorScale>
        <cfvo type="min"/>
        <cfvo type="max"/>
        <color theme="0"/>
        <color theme="0"/>
      </colorScale>
    </cfRule>
    <cfRule type="expression" dxfId="12442" priority="1459">
      <formula>CA19&lt;0</formula>
    </cfRule>
  </conditionalFormatting>
  <conditionalFormatting sqref="CB23">
    <cfRule type="colorScale" priority="1433">
      <colorScale>
        <cfvo type="min"/>
        <cfvo type="max"/>
        <color theme="0"/>
        <color theme="0"/>
      </colorScale>
    </cfRule>
    <cfRule type="expression" dxfId="12441" priority="1434">
      <formula>CA23&lt;0</formula>
    </cfRule>
  </conditionalFormatting>
  <conditionalFormatting sqref="CB23:CB31">
    <cfRule type="expression" dxfId="12440"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2439" priority="1457">
      <formula>CA24&lt;0</formula>
    </cfRule>
  </conditionalFormatting>
  <conditionalFormatting sqref="CB25">
    <cfRule type="colorScale" priority="1454">
      <colorScale>
        <cfvo type="min"/>
        <cfvo type="max"/>
        <color theme="0"/>
        <color theme="0"/>
      </colorScale>
    </cfRule>
    <cfRule type="expression" dxfId="12438" priority="1455">
      <formula>CA25&lt;0</formula>
    </cfRule>
  </conditionalFormatting>
  <conditionalFormatting sqref="CB26">
    <cfRule type="colorScale" priority="1431">
      <colorScale>
        <cfvo type="min"/>
        <cfvo type="max"/>
        <color theme="0"/>
        <color theme="0"/>
      </colorScale>
    </cfRule>
    <cfRule type="expression" dxfId="12437" priority="1432">
      <formula>CA26&lt;0</formula>
    </cfRule>
  </conditionalFormatting>
  <conditionalFormatting sqref="CB27">
    <cfRule type="colorScale" priority="1452">
      <colorScale>
        <cfvo type="min"/>
        <cfvo type="max"/>
        <color theme="0"/>
        <color theme="0"/>
      </colorScale>
    </cfRule>
    <cfRule type="expression" dxfId="12436" priority="1453">
      <formula>CA27&lt;0</formula>
    </cfRule>
  </conditionalFormatting>
  <conditionalFormatting sqref="CB28">
    <cfRule type="colorScale" priority="1450">
      <colorScale>
        <cfvo type="min"/>
        <cfvo type="max"/>
        <color theme="0"/>
        <color theme="0"/>
      </colorScale>
    </cfRule>
    <cfRule type="expression" dxfId="12435" priority="1451">
      <formula>CA28&lt;0</formula>
    </cfRule>
  </conditionalFormatting>
  <conditionalFormatting sqref="CB29">
    <cfRule type="colorScale" priority="1428">
      <colorScale>
        <cfvo type="min"/>
        <cfvo type="max"/>
        <color theme="0"/>
        <color theme="0"/>
      </colorScale>
    </cfRule>
    <cfRule type="expression" dxfId="12434" priority="1430">
      <formula>CA29&lt;0</formula>
    </cfRule>
  </conditionalFormatting>
  <conditionalFormatting sqref="CB30">
    <cfRule type="colorScale" priority="1448">
      <colorScale>
        <cfvo type="min"/>
        <cfvo type="max"/>
        <color theme="0"/>
        <color theme="0"/>
      </colorScale>
    </cfRule>
    <cfRule type="expression" dxfId="12433" priority="1449">
      <formula>CA30&lt;0</formula>
    </cfRule>
  </conditionalFormatting>
  <conditionalFormatting sqref="CB31">
    <cfRule type="colorScale" priority="1446">
      <colorScale>
        <cfvo type="min"/>
        <cfvo type="max"/>
        <color theme="0"/>
        <color theme="0"/>
      </colorScale>
    </cfRule>
    <cfRule type="expression" dxfId="12432"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2431" priority="1426">
      <formula>CA39&lt;0</formula>
    </cfRule>
  </conditionalFormatting>
  <conditionalFormatting sqref="CB39:CB107">
    <cfRule type="expression" dxfId="12430"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2429"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2428"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2427" priority="1470">
      <formula>CA69&lt;0</formula>
    </cfRule>
  </conditionalFormatting>
  <conditionalFormatting sqref="CB82 CB92 CB103 CB107">
    <cfRule type="expression" dxfId="12426"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2425"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2424"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2423"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2422"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2421"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2420" priority="1479">
      <formula>CA105&lt;0</formula>
    </cfRule>
  </conditionalFormatting>
  <conditionalFormatting sqref="CB110">
    <cfRule type="colorScale" priority="1480">
      <colorScale>
        <cfvo type="min"/>
        <cfvo type="max"/>
        <color theme="0"/>
        <color theme="0"/>
      </colorScale>
    </cfRule>
    <cfRule type="expression" dxfId="12419"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2418"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2417"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2416" priority="1414">
      <formula>CA125&lt;0</formula>
    </cfRule>
  </conditionalFormatting>
  <conditionalFormatting sqref="CB125:CB135">
    <cfRule type="expression" dxfId="12415" priority="1411">
      <formula>IF(CB125="Validar","Rojo","Verde")</formula>
    </cfRule>
  </conditionalFormatting>
  <conditionalFormatting sqref="CB126:CB132">
    <cfRule type="colorScale" priority="1488">
      <colorScale>
        <cfvo type="min"/>
        <cfvo type="max"/>
        <color theme="0"/>
        <color theme="0"/>
      </colorScale>
    </cfRule>
    <cfRule type="expression" dxfId="12414"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2413"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2412" priority="1484">
      <formula>CA135&lt;0</formula>
    </cfRule>
  </conditionalFormatting>
  <conditionalFormatting sqref="CB110:CC111">
    <cfRule type="expression" dxfId="12411" priority="1355">
      <formula>IF(CB110="Validar","Rojo","Verde")</formula>
    </cfRule>
  </conditionalFormatting>
  <conditionalFormatting sqref="CB117:CC123">
    <cfRule type="expression" dxfId="12410"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2409" priority="1405">
      <formula>CB40&lt;0</formula>
    </cfRule>
  </conditionalFormatting>
  <conditionalFormatting sqref="CC40:CC67">
    <cfRule type="expression" dxfId="12408"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2407" priority="1408">
      <formula>CB67&lt;0</formula>
    </cfRule>
  </conditionalFormatting>
  <conditionalFormatting sqref="CC69">
    <cfRule type="colorScale" priority="1400">
      <colorScale>
        <cfvo type="min"/>
        <cfvo type="max"/>
        <color theme="0"/>
        <color theme="0"/>
      </colorScale>
    </cfRule>
    <cfRule type="expression" dxfId="12406" priority="1401">
      <formula>CB69&lt;0</formula>
    </cfRule>
  </conditionalFormatting>
  <conditionalFormatting sqref="CC69:CC81">
    <cfRule type="expression" priority="1398">
      <formula>#REF!</formula>
    </cfRule>
  </conditionalFormatting>
  <conditionalFormatting sqref="CC69:CC82">
    <cfRule type="expression" dxfId="12405" priority="1396">
      <formula>IF(CC69="Validar","Rojo","Verde")</formula>
    </cfRule>
  </conditionalFormatting>
  <conditionalFormatting sqref="CC70:CC78">
    <cfRule type="colorScale" priority="1397">
      <colorScale>
        <cfvo type="min"/>
        <cfvo type="max"/>
        <color theme="0"/>
        <color theme="0"/>
      </colorScale>
    </cfRule>
    <cfRule type="expression" dxfId="12404" priority="1399">
      <formula>CB70&lt;0</formula>
    </cfRule>
  </conditionalFormatting>
  <conditionalFormatting sqref="CC79:CC81">
    <cfRule type="colorScale" priority="1409">
      <colorScale>
        <cfvo type="min"/>
        <cfvo type="max"/>
        <color theme="0"/>
        <color theme="0"/>
      </colorScale>
    </cfRule>
    <cfRule type="expression" dxfId="12403"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2402" priority="1395">
      <formula>CB84&lt;0</formula>
    </cfRule>
  </conditionalFormatting>
  <conditionalFormatting sqref="CC84:CC91">
    <cfRule type="expression" priority="1392">
      <formula>#REF!</formula>
    </cfRule>
  </conditionalFormatting>
  <conditionalFormatting sqref="CC84:CC92">
    <cfRule type="expression" dxfId="12401" priority="1390">
      <formula>IF(CC84="Validar","Rojo","Verde")</formula>
    </cfRule>
  </conditionalFormatting>
  <conditionalFormatting sqref="CC85:CC91">
    <cfRule type="colorScale" priority="1391">
      <colorScale>
        <cfvo type="min"/>
        <cfvo type="max"/>
        <color theme="0"/>
        <color theme="0"/>
      </colorScale>
    </cfRule>
    <cfRule type="expression" dxfId="12400" priority="1393">
      <formula>CB85&lt;0</formula>
    </cfRule>
  </conditionalFormatting>
  <conditionalFormatting sqref="CC94">
    <cfRule type="colorScale" priority="1388">
      <colorScale>
        <cfvo type="min"/>
        <cfvo type="max"/>
        <color theme="0"/>
        <color theme="0"/>
      </colorScale>
    </cfRule>
    <cfRule type="expression" dxfId="12399" priority="1389">
      <formula>CB94&lt;0</formula>
    </cfRule>
  </conditionalFormatting>
  <conditionalFormatting sqref="CC94:CC102">
    <cfRule type="expression" priority="1382">
      <formula>#REF!</formula>
    </cfRule>
  </conditionalFormatting>
  <conditionalFormatting sqref="CC94:CC103">
    <cfRule type="expression" dxfId="12398" priority="1380">
      <formula>IF(CC94="Validar","Rojo","Verde")</formula>
    </cfRule>
  </conditionalFormatting>
  <conditionalFormatting sqref="CC95:CC100">
    <cfRule type="colorScale" priority="1386">
      <colorScale>
        <cfvo type="min"/>
        <cfvo type="max"/>
        <color theme="0"/>
        <color theme="0"/>
      </colorScale>
    </cfRule>
    <cfRule type="expression" dxfId="12397" priority="1387">
      <formula>CB95&lt;0</formula>
    </cfRule>
  </conditionalFormatting>
  <conditionalFormatting sqref="CC101">
    <cfRule type="colorScale" priority="1384">
      <colorScale>
        <cfvo type="min"/>
        <cfvo type="max"/>
        <color theme="0"/>
        <color theme="0"/>
      </colorScale>
    </cfRule>
    <cfRule type="expression" dxfId="12396" priority="1385">
      <formula>CB101&lt;0</formula>
    </cfRule>
  </conditionalFormatting>
  <conditionalFormatting sqref="CC102">
    <cfRule type="colorScale" priority="1381">
      <colorScale>
        <cfvo type="min"/>
        <cfvo type="max"/>
        <color theme="0"/>
        <color theme="0"/>
      </colorScale>
    </cfRule>
    <cfRule type="expression" dxfId="12395" priority="1383">
      <formula>CB102&lt;0</formula>
    </cfRule>
  </conditionalFormatting>
  <conditionalFormatting sqref="CC105">
    <cfRule type="colorScale" priority="1378">
      <colorScale>
        <cfvo type="min"/>
        <cfvo type="max"/>
        <color theme="0"/>
        <color theme="0"/>
      </colorScale>
    </cfRule>
    <cfRule type="expression" dxfId="12394" priority="1379">
      <formula>CB105&lt;0</formula>
    </cfRule>
  </conditionalFormatting>
  <conditionalFormatting sqref="CC105:CC106">
    <cfRule type="expression" priority="1376">
      <formula>#REF!</formula>
    </cfRule>
  </conditionalFormatting>
  <conditionalFormatting sqref="CC105:CC107">
    <cfRule type="expression" dxfId="12393" priority="1374">
      <formula>IF(CC105="Validar","Rojo","Verde")</formula>
    </cfRule>
  </conditionalFormatting>
  <conditionalFormatting sqref="CC106">
    <cfRule type="colorScale" priority="1375">
      <colorScale>
        <cfvo type="min"/>
        <cfvo type="max"/>
        <color theme="0"/>
        <color theme="0"/>
      </colorScale>
    </cfRule>
    <cfRule type="expression" dxfId="12392" priority="1377">
      <formula>CB106&lt;0</formula>
    </cfRule>
  </conditionalFormatting>
  <conditionalFormatting sqref="CC110">
    <cfRule type="colorScale" priority="1366">
      <colorScale>
        <cfvo type="min"/>
        <cfvo type="max"/>
        <color theme="0"/>
        <color theme="0"/>
      </colorScale>
    </cfRule>
    <cfRule type="expression" dxfId="12391"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2390" priority="1358">
      <formula>CB111&lt;0</formula>
    </cfRule>
  </conditionalFormatting>
  <conditionalFormatting sqref="CC117">
    <cfRule type="colorScale" priority="1372">
      <colorScale>
        <cfvo type="min"/>
        <cfvo type="max"/>
        <color theme="0"/>
        <color theme="0"/>
      </colorScale>
    </cfRule>
    <cfRule type="expression" dxfId="12389"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2388" priority="1371">
      <formula>CB118&lt;0</formula>
    </cfRule>
  </conditionalFormatting>
  <conditionalFormatting sqref="CC126:CC135">
    <cfRule type="expression" dxfId="12387" priority="1493">
      <formula>IF(CC126="Validar","Rojo","Verde")</formula>
    </cfRule>
    <cfRule type="colorScale" priority="1494">
      <colorScale>
        <cfvo type="min"/>
        <cfvo type="max"/>
        <color theme="0"/>
        <color theme="0"/>
      </colorScale>
    </cfRule>
    <cfRule type="expression" priority="1495">
      <formula>$F$23</formula>
    </cfRule>
    <cfRule type="expression" dxfId="12386" priority="1496">
      <formula>CB126&lt;0</formula>
    </cfRule>
  </conditionalFormatting>
  <conditionalFormatting sqref="CB6">
    <cfRule type="colorScale" priority="1353">
      <colorScale>
        <cfvo type="min"/>
        <cfvo type="max"/>
        <color theme="0"/>
        <color theme="0"/>
      </colorScale>
    </cfRule>
    <cfRule type="expression" dxfId="12385" priority="1354">
      <formula>CA6&lt;0</formula>
    </cfRule>
  </conditionalFormatting>
  <conditionalFormatting sqref="CB6">
    <cfRule type="expression" dxfId="12384"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2383" priority="1350">
      <formula>CA7&lt;0</formula>
    </cfRule>
  </conditionalFormatting>
  <conditionalFormatting sqref="CB7:CB8">
    <cfRule type="expression" dxfId="12382"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2381" priority="1315">
      <formula>CE9&lt;0</formula>
    </cfRule>
  </conditionalFormatting>
  <conditionalFormatting sqref="CF9:CF20">
    <cfRule type="expression" dxfId="12380"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2379" priority="1292">
      <formula>CE10&lt;0</formula>
    </cfRule>
  </conditionalFormatting>
  <conditionalFormatting sqref="CF11:CF14">
    <cfRule type="colorScale" priority="1312">
      <colorScale>
        <cfvo type="min"/>
        <cfvo type="max"/>
        <color theme="0"/>
        <color theme="0"/>
      </colorScale>
    </cfRule>
    <cfRule type="expression" dxfId="12378" priority="1313">
      <formula>CE11&lt;0</formula>
    </cfRule>
  </conditionalFormatting>
  <conditionalFormatting sqref="CF15">
    <cfRule type="colorScale" priority="1289">
      <colorScale>
        <cfvo type="min"/>
        <cfvo type="max"/>
        <color theme="0"/>
        <color theme="0"/>
      </colorScale>
    </cfRule>
    <cfRule type="expression" dxfId="12377" priority="1290">
      <formula>CE15&lt;0</formula>
    </cfRule>
  </conditionalFormatting>
  <conditionalFormatting sqref="CF16:CF17">
    <cfRule type="colorScale" priority="1310">
      <colorScale>
        <cfvo type="min"/>
        <cfvo type="max"/>
        <color theme="0"/>
        <color theme="0"/>
      </colorScale>
    </cfRule>
    <cfRule type="expression" dxfId="12376" priority="1311">
      <formula>CE16&lt;0</formula>
    </cfRule>
  </conditionalFormatting>
  <conditionalFormatting sqref="CF18">
    <cfRule type="colorScale" priority="1286">
      <colorScale>
        <cfvo type="min"/>
        <cfvo type="max"/>
        <color theme="0"/>
        <color theme="0"/>
      </colorScale>
    </cfRule>
    <cfRule type="expression" dxfId="12375" priority="1288">
      <formula>CE18&lt;0</formula>
    </cfRule>
  </conditionalFormatting>
  <conditionalFormatting sqref="CF19:CF20">
    <cfRule type="colorScale" priority="1308">
      <colorScale>
        <cfvo type="min"/>
        <cfvo type="max"/>
        <color theme="0"/>
        <color theme="0"/>
      </colorScale>
    </cfRule>
    <cfRule type="expression" dxfId="12374" priority="1309">
      <formula>CE19&lt;0</formula>
    </cfRule>
  </conditionalFormatting>
  <conditionalFormatting sqref="CF23">
    <cfRule type="colorScale" priority="1283">
      <colorScale>
        <cfvo type="min"/>
        <cfvo type="max"/>
        <color theme="0"/>
        <color theme="0"/>
      </colorScale>
    </cfRule>
    <cfRule type="expression" dxfId="12373" priority="1284">
      <formula>CE23&lt;0</formula>
    </cfRule>
  </conditionalFormatting>
  <conditionalFormatting sqref="CF23:CF31">
    <cfRule type="expression" dxfId="12372"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2371" priority="1307">
      <formula>CE24&lt;0</formula>
    </cfRule>
  </conditionalFormatting>
  <conditionalFormatting sqref="CF25">
    <cfRule type="colorScale" priority="1304">
      <colorScale>
        <cfvo type="min"/>
        <cfvo type="max"/>
        <color theme="0"/>
        <color theme="0"/>
      </colorScale>
    </cfRule>
    <cfRule type="expression" dxfId="12370" priority="1305">
      <formula>CE25&lt;0</formula>
    </cfRule>
  </conditionalFormatting>
  <conditionalFormatting sqref="CF26">
    <cfRule type="colorScale" priority="1281">
      <colorScale>
        <cfvo type="min"/>
        <cfvo type="max"/>
        <color theme="0"/>
        <color theme="0"/>
      </colorScale>
    </cfRule>
    <cfRule type="expression" dxfId="12369" priority="1282">
      <formula>CE26&lt;0</formula>
    </cfRule>
  </conditionalFormatting>
  <conditionalFormatting sqref="CF27">
    <cfRule type="colorScale" priority="1302">
      <colorScale>
        <cfvo type="min"/>
        <cfvo type="max"/>
        <color theme="0"/>
        <color theme="0"/>
      </colorScale>
    </cfRule>
    <cfRule type="expression" dxfId="12368" priority="1303">
      <formula>CE27&lt;0</formula>
    </cfRule>
  </conditionalFormatting>
  <conditionalFormatting sqref="CF28">
    <cfRule type="colorScale" priority="1300">
      <colorScale>
        <cfvo type="min"/>
        <cfvo type="max"/>
        <color theme="0"/>
        <color theme="0"/>
      </colorScale>
    </cfRule>
    <cfRule type="expression" dxfId="12367" priority="1301">
      <formula>CE28&lt;0</formula>
    </cfRule>
  </conditionalFormatting>
  <conditionalFormatting sqref="CF29">
    <cfRule type="colorScale" priority="1278">
      <colorScale>
        <cfvo type="min"/>
        <cfvo type="max"/>
        <color theme="0"/>
        <color theme="0"/>
      </colorScale>
    </cfRule>
    <cfRule type="expression" dxfId="12366" priority="1280">
      <formula>CE29&lt;0</formula>
    </cfRule>
  </conditionalFormatting>
  <conditionalFormatting sqref="CF30">
    <cfRule type="colorScale" priority="1298">
      <colorScale>
        <cfvo type="min"/>
        <cfvo type="max"/>
        <color theme="0"/>
        <color theme="0"/>
      </colorScale>
    </cfRule>
    <cfRule type="expression" dxfId="12365" priority="1299">
      <formula>CE30&lt;0</formula>
    </cfRule>
  </conditionalFormatting>
  <conditionalFormatting sqref="CF31">
    <cfRule type="colorScale" priority="1296">
      <colorScale>
        <cfvo type="min"/>
        <cfvo type="max"/>
        <color theme="0"/>
        <color theme="0"/>
      </colorScale>
    </cfRule>
    <cfRule type="expression" dxfId="12364"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2363" priority="1276">
      <formula>CE39&lt;0</formula>
    </cfRule>
  </conditionalFormatting>
  <conditionalFormatting sqref="CF39:CF107">
    <cfRule type="expression" dxfId="12362"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2361"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2360"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2359" priority="1320">
      <formula>CE69&lt;0</formula>
    </cfRule>
  </conditionalFormatting>
  <conditionalFormatting sqref="CF82 CF92 CF103 CF107">
    <cfRule type="expression" dxfId="12358"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2357"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2356"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2355"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2354"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2353"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2352" priority="1329">
      <formula>CE105&lt;0</formula>
    </cfRule>
  </conditionalFormatting>
  <conditionalFormatting sqref="CF110">
    <cfRule type="colorScale" priority="1330">
      <colorScale>
        <cfvo type="min"/>
        <cfvo type="max"/>
        <color theme="0"/>
        <color theme="0"/>
      </colorScale>
    </cfRule>
    <cfRule type="expression" dxfId="12351"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2350"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2349"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2348" priority="1264">
      <formula>CE125&lt;0</formula>
    </cfRule>
  </conditionalFormatting>
  <conditionalFormatting sqref="CF125:CF135">
    <cfRule type="expression" dxfId="12347" priority="1261">
      <formula>IF(CF125="Validar","Rojo","Verde")</formula>
    </cfRule>
  </conditionalFormatting>
  <conditionalFormatting sqref="CF126:CF132">
    <cfRule type="colorScale" priority="1338">
      <colorScale>
        <cfvo type="min"/>
        <cfvo type="max"/>
        <color theme="0"/>
        <color theme="0"/>
      </colorScale>
    </cfRule>
    <cfRule type="expression" dxfId="12346"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2345"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2344" priority="1334">
      <formula>CE135&lt;0</formula>
    </cfRule>
  </conditionalFormatting>
  <conditionalFormatting sqref="CF110:CG111">
    <cfRule type="expression" dxfId="12343" priority="1205">
      <formula>IF(CF110="Validar","Rojo","Verde")</formula>
    </cfRule>
  </conditionalFormatting>
  <conditionalFormatting sqref="CF117:CG123">
    <cfRule type="expression" dxfId="12342"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2341" priority="1255">
      <formula>CF40&lt;0</formula>
    </cfRule>
  </conditionalFormatting>
  <conditionalFormatting sqref="CG40:CG67">
    <cfRule type="expression" dxfId="12340"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2339" priority="1258">
      <formula>CF67&lt;0</formula>
    </cfRule>
  </conditionalFormatting>
  <conditionalFormatting sqref="CG69">
    <cfRule type="colorScale" priority="1250">
      <colorScale>
        <cfvo type="min"/>
        <cfvo type="max"/>
        <color theme="0"/>
        <color theme="0"/>
      </colorScale>
    </cfRule>
    <cfRule type="expression" dxfId="12338" priority="1251">
      <formula>CF69&lt;0</formula>
    </cfRule>
  </conditionalFormatting>
  <conditionalFormatting sqref="CG69:CG81">
    <cfRule type="expression" priority="1248">
      <formula>#REF!</formula>
    </cfRule>
  </conditionalFormatting>
  <conditionalFormatting sqref="CG69:CG82">
    <cfRule type="expression" dxfId="12337" priority="1246">
      <formula>IF(CG69="Validar","Rojo","Verde")</formula>
    </cfRule>
  </conditionalFormatting>
  <conditionalFormatting sqref="CG70:CG78">
    <cfRule type="colorScale" priority="1247">
      <colorScale>
        <cfvo type="min"/>
        <cfvo type="max"/>
        <color theme="0"/>
        <color theme="0"/>
      </colorScale>
    </cfRule>
    <cfRule type="expression" dxfId="12336" priority="1249">
      <formula>CF70&lt;0</formula>
    </cfRule>
  </conditionalFormatting>
  <conditionalFormatting sqref="CG79:CG81">
    <cfRule type="colorScale" priority="1259">
      <colorScale>
        <cfvo type="min"/>
        <cfvo type="max"/>
        <color theme="0"/>
        <color theme="0"/>
      </colorScale>
    </cfRule>
    <cfRule type="expression" dxfId="12335"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2334" priority="1245">
      <formula>CF84&lt;0</formula>
    </cfRule>
  </conditionalFormatting>
  <conditionalFormatting sqref="CG84:CG91">
    <cfRule type="expression" priority="1242">
      <formula>#REF!</formula>
    </cfRule>
  </conditionalFormatting>
  <conditionalFormatting sqref="CG84:CG92">
    <cfRule type="expression" dxfId="12333" priority="1240">
      <formula>IF(CG84="Validar","Rojo","Verde")</formula>
    </cfRule>
  </conditionalFormatting>
  <conditionalFormatting sqref="CG85:CG91">
    <cfRule type="colorScale" priority="1241">
      <colorScale>
        <cfvo type="min"/>
        <cfvo type="max"/>
        <color theme="0"/>
        <color theme="0"/>
      </colorScale>
    </cfRule>
    <cfRule type="expression" dxfId="12332" priority="1243">
      <formula>CF85&lt;0</formula>
    </cfRule>
  </conditionalFormatting>
  <conditionalFormatting sqref="CG94">
    <cfRule type="colorScale" priority="1238">
      <colorScale>
        <cfvo type="min"/>
        <cfvo type="max"/>
        <color theme="0"/>
        <color theme="0"/>
      </colorScale>
    </cfRule>
    <cfRule type="expression" dxfId="12331" priority="1239">
      <formula>CF94&lt;0</formula>
    </cfRule>
  </conditionalFormatting>
  <conditionalFormatting sqref="CG94:CG102">
    <cfRule type="expression" priority="1232">
      <formula>#REF!</formula>
    </cfRule>
  </conditionalFormatting>
  <conditionalFormatting sqref="CG94:CG103">
    <cfRule type="expression" dxfId="12330" priority="1230">
      <formula>IF(CG94="Validar","Rojo","Verde")</formula>
    </cfRule>
  </conditionalFormatting>
  <conditionalFormatting sqref="CG95:CG100">
    <cfRule type="colorScale" priority="1236">
      <colorScale>
        <cfvo type="min"/>
        <cfvo type="max"/>
        <color theme="0"/>
        <color theme="0"/>
      </colorScale>
    </cfRule>
    <cfRule type="expression" dxfId="12329" priority="1237">
      <formula>CF95&lt;0</formula>
    </cfRule>
  </conditionalFormatting>
  <conditionalFormatting sqref="CG101">
    <cfRule type="colorScale" priority="1234">
      <colorScale>
        <cfvo type="min"/>
        <cfvo type="max"/>
        <color theme="0"/>
        <color theme="0"/>
      </colorScale>
    </cfRule>
    <cfRule type="expression" dxfId="12328" priority="1235">
      <formula>CF101&lt;0</formula>
    </cfRule>
  </conditionalFormatting>
  <conditionalFormatting sqref="CG102">
    <cfRule type="colorScale" priority="1231">
      <colorScale>
        <cfvo type="min"/>
        <cfvo type="max"/>
        <color theme="0"/>
        <color theme="0"/>
      </colorScale>
    </cfRule>
    <cfRule type="expression" dxfId="12327" priority="1233">
      <formula>CF102&lt;0</formula>
    </cfRule>
  </conditionalFormatting>
  <conditionalFormatting sqref="CG105">
    <cfRule type="colorScale" priority="1228">
      <colorScale>
        <cfvo type="min"/>
        <cfvo type="max"/>
        <color theme="0"/>
        <color theme="0"/>
      </colorScale>
    </cfRule>
    <cfRule type="expression" dxfId="12326" priority="1229">
      <formula>CF105&lt;0</formula>
    </cfRule>
  </conditionalFormatting>
  <conditionalFormatting sqref="CG105:CG106">
    <cfRule type="expression" priority="1226">
      <formula>#REF!</formula>
    </cfRule>
  </conditionalFormatting>
  <conditionalFormatting sqref="CG105:CG107">
    <cfRule type="expression" dxfId="12325" priority="1224">
      <formula>IF(CG105="Validar","Rojo","Verde")</formula>
    </cfRule>
  </conditionalFormatting>
  <conditionalFormatting sqref="CG106">
    <cfRule type="colorScale" priority="1225">
      <colorScale>
        <cfvo type="min"/>
        <cfvo type="max"/>
        <color theme="0"/>
        <color theme="0"/>
      </colorScale>
    </cfRule>
    <cfRule type="expression" dxfId="12324" priority="1227">
      <formula>CF106&lt;0</formula>
    </cfRule>
  </conditionalFormatting>
  <conditionalFormatting sqref="CG110">
    <cfRule type="colorScale" priority="1216">
      <colorScale>
        <cfvo type="min"/>
        <cfvo type="max"/>
        <color theme="0"/>
        <color theme="0"/>
      </colorScale>
    </cfRule>
    <cfRule type="expression" dxfId="12323"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2322" priority="1208">
      <formula>CF111&lt;0</formula>
    </cfRule>
  </conditionalFormatting>
  <conditionalFormatting sqref="CG117">
    <cfRule type="colorScale" priority="1222">
      <colorScale>
        <cfvo type="min"/>
        <cfvo type="max"/>
        <color theme="0"/>
        <color theme="0"/>
      </colorScale>
    </cfRule>
    <cfRule type="expression" dxfId="12321"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2320" priority="1221">
      <formula>CF118&lt;0</formula>
    </cfRule>
  </conditionalFormatting>
  <conditionalFormatting sqref="CG126:CG135">
    <cfRule type="expression" dxfId="12319" priority="1343">
      <formula>IF(CG126="Validar","Rojo","Verde")</formula>
    </cfRule>
    <cfRule type="colorScale" priority="1344">
      <colorScale>
        <cfvo type="min"/>
        <cfvo type="max"/>
        <color theme="0"/>
        <color theme="0"/>
      </colorScale>
    </cfRule>
    <cfRule type="expression" priority="1345">
      <formula>$F$23</formula>
    </cfRule>
    <cfRule type="expression" dxfId="12318" priority="1346">
      <formula>CF126&lt;0</formula>
    </cfRule>
  </conditionalFormatting>
  <conditionalFormatting sqref="CF6">
    <cfRule type="colorScale" priority="1203">
      <colorScale>
        <cfvo type="min"/>
        <cfvo type="max"/>
        <color theme="0"/>
        <color theme="0"/>
      </colorScale>
    </cfRule>
    <cfRule type="expression" dxfId="12317" priority="1204">
      <formula>CE6&lt;0</formula>
    </cfRule>
  </conditionalFormatting>
  <conditionalFormatting sqref="CF6">
    <cfRule type="expression" dxfId="12316"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2315" priority="1200">
      <formula>CE7&lt;0</formula>
    </cfRule>
  </conditionalFormatting>
  <conditionalFormatting sqref="CF7:CF8">
    <cfRule type="expression" dxfId="12314"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2313" priority="1165">
      <formula>CH9&lt;0</formula>
    </cfRule>
  </conditionalFormatting>
  <conditionalFormatting sqref="CI9:CI20">
    <cfRule type="expression" dxfId="12312"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2311" priority="1142">
      <formula>CH10&lt;0</formula>
    </cfRule>
  </conditionalFormatting>
  <conditionalFormatting sqref="CI11:CI14">
    <cfRule type="colorScale" priority="1162">
      <colorScale>
        <cfvo type="min"/>
        <cfvo type="max"/>
        <color theme="0"/>
        <color theme="0"/>
      </colorScale>
    </cfRule>
    <cfRule type="expression" dxfId="12310" priority="1163">
      <formula>CH11&lt;0</formula>
    </cfRule>
  </conditionalFormatting>
  <conditionalFormatting sqref="CI15">
    <cfRule type="colorScale" priority="1139">
      <colorScale>
        <cfvo type="min"/>
        <cfvo type="max"/>
        <color theme="0"/>
        <color theme="0"/>
      </colorScale>
    </cfRule>
    <cfRule type="expression" dxfId="12309" priority="1140">
      <formula>CH15&lt;0</formula>
    </cfRule>
  </conditionalFormatting>
  <conditionalFormatting sqref="CI16:CI17">
    <cfRule type="colorScale" priority="1160">
      <colorScale>
        <cfvo type="min"/>
        <cfvo type="max"/>
        <color theme="0"/>
        <color theme="0"/>
      </colorScale>
    </cfRule>
    <cfRule type="expression" dxfId="12308" priority="1161">
      <formula>CH16&lt;0</formula>
    </cfRule>
  </conditionalFormatting>
  <conditionalFormatting sqref="CI18">
    <cfRule type="colorScale" priority="1136">
      <colorScale>
        <cfvo type="min"/>
        <cfvo type="max"/>
        <color theme="0"/>
        <color theme="0"/>
      </colorScale>
    </cfRule>
    <cfRule type="expression" dxfId="12307" priority="1138">
      <formula>CH18&lt;0</formula>
    </cfRule>
  </conditionalFormatting>
  <conditionalFormatting sqref="CI19:CI20">
    <cfRule type="colorScale" priority="1158">
      <colorScale>
        <cfvo type="min"/>
        <cfvo type="max"/>
        <color theme="0"/>
        <color theme="0"/>
      </colorScale>
    </cfRule>
    <cfRule type="expression" dxfId="12306" priority="1159">
      <formula>CH19&lt;0</formula>
    </cfRule>
  </conditionalFormatting>
  <conditionalFormatting sqref="CI23">
    <cfRule type="colorScale" priority="1133">
      <colorScale>
        <cfvo type="min"/>
        <cfvo type="max"/>
        <color theme="0"/>
        <color theme="0"/>
      </colorScale>
    </cfRule>
    <cfRule type="expression" dxfId="12305" priority="1134">
      <formula>CH23&lt;0</formula>
    </cfRule>
  </conditionalFormatting>
  <conditionalFormatting sqref="CI23:CI31">
    <cfRule type="expression" dxfId="12304"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2303" priority="1157">
      <formula>CH24&lt;0</formula>
    </cfRule>
  </conditionalFormatting>
  <conditionalFormatting sqref="CI25">
    <cfRule type="colorScale" priority="1154">
      <colorScale>
        <cfvo type="min"/>
        <cfvo type="max"/>
        <color theme="0"/>
        <color theme="0"/>
      </colorScale>
    </cfRule>
    <cfRule type="expression" dxfId="12302" priority="1155">
      <formula>CH25&lt;0</formula>
    </cfRule>
  </conditionalFormatting>
  <conditionalFormatting sqref="CI26">
    <cfRule type="colorScale" priority="1131">
      <colorScale>
        <cfvo type="min"/>
        <cfvo type="max"/>
        <color theme="0"/>
        <color theme="0"/>
      </colorScale>
    </cfRule>
    <cfRule type="expression" dxfId="12301" priority="1132">
      <formula>CH26&lt;0</formula>
    </cfRule>
  </conditionalFormatting>
  <conditionalFormatting sqref="CI27">
    <cfRule type="colorScale" priority="1152">
      <colorScale>
        <cfvo type="min"/>
        <cfvo type="max"/>
        <color theme="0"/>
        <color theme="0"/>
      </colorScale>
    </cfRule>
    <cfRule type="expression" dxfId="12300" priority="1153">
      <formula>CH27&lt;0</formula>
    </cfRule>
  </conditionalFormatting>
  <conditionalFormatting sqref="CI28">
    <cfRule type="colorScale" priority="1150">
      <colorScale>
        <cfvo type="min"/>
        <cfvo type="max"/>
        <color theme="0"/>
        <color theme="0"/>
      </colorScale>
    </cfRule>
    <cfRule type="expression" dxfId="12299" priority="1151">
      <formula>CH28&lt;0</formula>
    </cfRule>
  </conditionalFormatting>
  <conditionalFormatting sqref="CI29">
    <cfRule type="colorScale" priority="1128">
      <colorScale>
        <cfvo type="min"/>
        <cfvo type="max"/>
        <color theme="0"/>
        <color theme="0"/>
      </colorScale>
    </cfRule>
    <cfRule type="expression" dxfId="12298" priority="1130">
      <formula>CH29&lt;0</formula>
    </cfRule>
  </conditionalFormatting>
  <conditionalFormatting sqref="CI30">
    <cfRule type="colorScale" priority="1148">
      <colorScale>
        <cfvo type="min"/>
        <cfvo type="max"/>
        <color theme="0"/>
        <color theme="0"/>
      </colorScale>
    </cfRule>
    <cfRule type="expression" dxfId="12297" priority="1149">
      <formula>CH30&lt;0</formula>
    </cfRule>
  </conditionalFormatting>
  <conditionalFormatting sqref="CI31">
    <cfRule type="colorScale" priority="1146">
      <colorScale>
        <cfvo type="min"/>
        <cfvo type="max"/>
        <color theme="0"/>
        <color theme="0"/>
      </colorScale>
    </cfRule>
    <cfRule type="expression" dxfId="12296"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2295" priority="1126">
      <formula>CH39&lt;0</formula>
    </cfRule>
  </conditionalFormatting>
  <conditionalFormatting sqref="CI39:CI107">
    <cfRule type="expression" dxfId="12294"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2293"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2292"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2291" priority="1170">
      <formula>CH69&lt;0</formula>
    </cfRule>
  </conditionalFormatting>
  <conditionalFormatting sqref="CI82 CI92 CI103 CI107">
    <cfRule type="expression" dxfId="12290"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2289"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2288"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2287"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2286"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2285"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2284" priority="1179">
      <formula>CH105&lt;0</formula>
    </cfRule>
  </conditionalFormatting>
  <conditionalFormatting sqref="CI110">
    <cfRule type="colorScale" priority="1180">
      <colorScale>
        <cfvo type="min"/>
        <cfvo type="max"/>
        <color theme="0"/>
        <color theme="0"/>
      </colorScale>
    </cfRule>
    <cfRule type="expression" dxfId="12283"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2282"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2281"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2280" priority="1114">
      <formula>CH125&lt;0</formula>
    </cfRule>
  </conditionalFormatting>
  <conditionalFormatting sqref="CI125:CI135">
    <cfRule type="expression" dxfId="12279" priority="1111">
      <formula>IF(CI125="Validar","Rojo","Verde")</formula>
    </cfRule>
  </conditionalFormatting>
  <conditionalFormatting sqref="CI126:CI132">
    <cfRule type="colorScale" priority="1188">
      <colorScale>
        <cfvo type="min"/>
        <cfvo type="max"/>
        <color theme="0"/>
        <color theme="0"/>
      </colorScale>
    </cfRule>
    <cfRule type="expression" dxfId="12278"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2277"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2276" priority="1184">
      <formula>CH135&lt;0</formula>
    </cfRule>
  </conditionalFormatting>
  <conditionalFormatting sqref="CI110:CJ111">
    <cfRule type="expression" dxfId="12275" priority="1055">
      <formula>IF(CI110="Validar","Rojo","Verde")</formula>
    </cfRule>
  </conditionalFormatting>
  <conditionalFormatting sqref="CI117:CJ123">
    <cfRule type="expression" dxfId="12274"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2273" priority="1105">
      <formula>CI40&lt;0</formula>
    </cfRule>
  </conditionalFormatting>
  <conditionalFormatting sqref="CJ40:CJ67">
    <cfRule type="expression" dxfId="12272"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2271" priority="1108">
      <formula>CI67&lt;0</formula>
    </cfRule>
  </conditionalFormatting>
  <conditionalFormatting sqref="CJ69">
    <cfRule type="colorScale" priority="1100">
      <colorScale>
        <cfvo type="min"/>
        <cfvo type="max"/>
        <color theme="0"/>
        <color theme="0"/>
      </colorScale>
    </cfRule>
    <cfRule type="expression" dxfId="12270" priority="1101">
      <formula>CI69&lt;0</formula>
    </cfRule>
  </conditionalFormatting>
  <conditionalFormatting sqref="CJ69:CJ81">
    <cfRule type="expression" priority="1098">
      <formula>#REF!</formula>
    </cfRule>
  </conditionalFormatting>
  <conditionalFormatting sqref="CJ69:CJ82">
    <cfRule type="expression" dxfId="12269" priority="1096">
      <formula>IF(CJ69="Validar","Rojo","Verde")</formula>
    </cfRule>
  </conditionalFormatting>
  <conditionalFormatting sqref="CJ70:CJ78">
    <cfRule type="colorScale" priority="1097">
      <colorScale>
        <cfvo type="min"/>
        <cfvo type="max"/>
        <color theme="0"/>
        <color theme="0"/>
      </colorScale>
    </cfRule>
    <cfRule type="expression" dxfId="12268" priority="1099">
      <formula>CI70&lt;0</formula>
    </cfRule>
  </conditionalFormatting>
  <conditionalFormatting sqref="CJ79:CJ81">
    <cfRule type="colorScale" priority="1109">
      <colorScale>
        <cfvo type="min"/>
        <cfvo type="max"/>
        <color theme="0"/>
        <color theme="0"/>
      </colorScale>
    </cfRule>
    <cfRule type="expression" dxfId="12267"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2266" priority="1095">
      <formula>CI84&lt;0</formula>
    </cfRule>
  </conditionalFormatting>
  <conditionalFormatting sqref="CJ84:CJ91">
    <cfRule type="expression" priority="1092">
      <formula>#REF!</formula>
    </cfRule>
  </conditionalFormatting>
  <conditionalFormatting sqref="CJ84:CJ92">
    <cfRule type="expression" dxfId="12265" priority="1090">
      <formula>IF(CJ84="Validar","Rojo","Verde")</formula>
    </cfRule>
  </conditionalFormatting>
  <conditionalFormatting sqref="CJ85:CJ91">
    <cfRule type="colorScale" priority="1091">
      <colorScale>
        <cfvo type="min"/>
        <cfvo type="max"/>
        <color theme="0"/>
        <color theme="0"/>
      </colorScale>
    </cfRule>
    <cfRule type="expression" dxfId="12264" priority="1093">
      <formula>CI85&lt;0</formula>
    </cfRule>
  </conditionalFormatting>
  <conditionalFormatting sqref="CJ94">
    <cfRule type="colorScale" priority="1088">
      <colorScale>
        <cfvo type="min"/>
        <cfvo type="max"/>
        <color theme="0"/>
        <color theme="0"/>
      </colorScale>
    </cfRule>
    <cfRule type="expression" dxfId="12263" priority="1089">
      <formula>CI94&lt;0</formula>
    </cfRule>
  </conditionalFormatting>
  <conditionalFormatting sqref="CJ94:CJ102">
    <cfRule type="expression" priority="1082">
      <formula>#REF!</formula>
    </cfRule>
  </conditionalFormatting>
  <conditionalFormatting sqref="CJ94:CJ103">
    <cfRule type="expression" dxfId="12262" priority="1080">
      <formula>IF(CJ94="Validar","Rojo","Verde")</formula>
    </cfRule>
  </conditionalFormatting>
  <conditionalFormatting sqref="CJ95:CJ100">
    <cfRule type="colorScale" priority="1086">
      <colorScale>
        <cfvo type="min"/>
        <cfvo type="max"/>
        <color theme="0"/>
        <color theme="0"/>
      </colorScale>
    </cfRule>
    <cfRule type="expression" dxfId="12261" priority="1087">
      <formula>CI95&lt;0</formula>
    </cfRule>
  </conditionalFormatting>
  <conditionalFormatting sqref="CJ101">
    <cfRule type="colorScale" priority="1084">
      <colorScale>
        <cfvo type="min"/>
        <cfvo type="max"/>
        <color theme="0"/>
        <color theme="0"/>
      </colorScale>
    </cfRule>
    <cfRule type="expression" dxfId="12260" priority="1085">
      <formula>CI101&lt;0</formula>
    </cfRule>
  </conditionalFormatting>
  <conditionalFormatting sqref="CJ102">
    <cfRule type="colorScale" priority="1081">
      <colorScale>
        <cfvo type="min"/>
        <cfvo type="max"/>
        <color theme="0"/>
        <color theme="0"/>
      </colorScale>
    </cfRule>
    <cfRule type="expression" dxfId="12259" priority="1083">
      <formula>CI102&lt;0</formula>
    </cfRule>
  </conditionalFormatting>
  <conditionalFormatting sqref="CJ105">
    <cfRule type="colorScale" priority="1078">
      <colorScale>
        <cfvo type="min"/>
        <cfvo type="max"/>
        <color theme="0"/>
        <color theme="0"/>
      </colorScale>
    </cfRule>
    <cfRule type="expression" dxfId="12258" priority="1079">
      <formula>CI105&lt;0</formula>
    </cfRule>
  </conditionalFormatting>
  <conditionalFormatting sqref="CJ105:CJ106">
    <cfRule type="expression" priority="1076">
      <formula>#REF!</formula>
    </cfRule>
  </conditionalFormatting>
  <conditionalFormatting sqref="CJ105:CJ107">
    <cfRule type="expression" dxfId="12257" priority="1074">
      <formula>IF(CJ105="Validar","Rojo","Verde")</formula>
    </cfRule>
  </conditionalFormatting>
  <conditionalFormatting sqref="CJ106">
    <cfRule type="colorScale" priority="1075">
      <colorScale>
        <cfvo type="min"/>
        <cfvo type="max"/>
        <color theme="0"/>
        <color theme="0"/>
      </colorScale>
    </cfRule>
    <cfRule type="expression" dxfId="12256" priority="1077">
      <formula>CI106&lt;0</formula>
    </cfRule>
  </conditionalFormatting>
  <conditionalFormatting sqref="CJ110">
    <cfRule type="colorScale" priority="1066">
      <colorScale>
        <cfvo type="min"/>
        <cfvo type="max"/>
        <color theme="0"/>
        <color theme="0"/>
      </colorScale>
    </cfRule>
    <cfRule type="expression" dxfId="12255"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2254" priority="1058">
      <formula>CI111&lt;0</formula>
    </cfRule>
  </conditionalFormatting>
  <conditionalFormatting sqref="CJ117">
    <cfRule type="colorScale" priority="1072">
      <colorScale>
        <cfvo type="min"/>
        <cfvo type="max"/>
        <color theme="0"/>
        <color theme="0"/>
      </colorScale>
    </cfRule>
    <cfRule type="expression" dxfId="12253"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2252" priority="1071">
      <formula>CI118&lt;0</formula>
    </cfRule>
  </conditionalFormatting>
  <conditionalFormatting sqref="CJ126:CJ135">
    <cfRule type="expression" dxfId="12251" priority="1193">
      <formula>IF(CJ126="Validar","Rojo","Verde")</formula>
    </cfRule>
    <cfRule type="colorScale" priority="1194">
      <colorScale>
        <cfvo type="min"/>
        <cfvo type="max"/>
        <color theme="0"/>
        <color theme="0"/>
      </colorScale>
    </cfRule>
    <cfRule type="expression" priority="1195">
      <formula>$F$23</formula>
    </cfRule>
    <cfRule type="expression" dxfId="12250" priority="1196">
      <formula>CI126&lt;0</formula>
    </cfRule>
  </conditionalFormatting>
  <conditionalFormatting sqref="CI6">
    <cfRule type="colorScale" priority="1053">
      <colorScale>
        <cfvo type="min"/>
        <cfvo type="max"/>
        <color theme="0"/>
        <color theme="0"/>
      </colorScale>
    </cfRule>
    <cfRule type="expression" dxfId="12249" priority="1054">
      <formula>CH6&lt;0</formula>
    </cfRule>
  </conditionalFormatting>
  <conditionalFormatting sqref="CI6">
    <cfRule type="expression" dxfId="12248"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2247" priority="1050">
      <formula>CH7&lt;0</formula>
    </cfRule>
  </conditionalFormatting>
  <conditionalFormatting sqref="CI7:CI8">
    <cfRule type="expression" dxfId="12246"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2245" priority="1015">
      <formula>CL9&lt;0</formula>
    </cfRule>
  </conditionalFormatting>
  <conditionalFormatting sqref="CM9:CM20">
    <cfRule type="expression" dxfId="12244"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2243" priority="992">
      <formula>CL10&lt;0</formula>
    </cfRule>
  </conditionalFormatting>
  <conditionalFormatting sqref="CM11:CM14">
    <cfRule type="colorScale" priority="1012">
      <colorScale>
        <cfvo type="min"/>
        <cfvo type="max"/>
        <color theme="0"/>
        <color theme="0"/>
      </colorScale>
    </cfRule>
    <cfRule type="expression" dxfId="12242" priority="1013">
      <formula>CL11&lt;0</formula>
    </cfRule>
  </conditionalFormatting>
  <conditionalFormatting sqref="CM15">
    <cfRule type="colorScale" priority="989">
      <colorScale>
        <cfvo type="min"/>
        <cfvo type="max"/>
        <color theme="0"/>
        <color theme="0"/>
      </colorScale>
    </cfRule>
    <cfRule type="expression" dxfId="12241" priority="990">
      <formula>CL15&lt;0</formula>
    </cfRule>
  </conditionalFormatting>
  <conditionalFormatting sqref="CM16:CM17">
    <cfRule type="colorScale" priority="1010">
      <colorScale>
        <cfvo type="min"/>
        <cfvo type="max"/>
        <color theme="0"/>
        <color theme="0"/>
      </colorScale>
    </cfRule>
    <cfRule type="expression" dxfId="12240" priority="1011">
      <formula>CL16&lt;0</formula>
    </cfRule>
  </conditionalFormatting>
  <conditionalFormatting sqref="CM18">
    <cfRule type="colorScale" priority="986">
      <colorScale>
        <cfvo type="min"/>
        <cfvo type="max"/>
        <color theme="0"/>
        <color theme="0"/>
      </colorScale>
    </cfRule>
    <cfRule type="expression" dxfId="12239" priority="988">
      <formula>CL18&lt;0</formula>
    </cfRule>
  </conditionalFormatting>
  <conditionalFormatting sqref="CM19:CM20">
    <cfRule type="colorScale" priority="1008">
      <colorScale>
        <cfvo type="min"/>
        <cfvo type="max"/>
        <color theme="0"/>
        <color theme="0"/>
      </colorScale>
    </cfRule>
    <cfRule type="expression" dxfId="12238" priority="1009">
      <formula>CL19&lt;0</formula>
    </cfRule>
  </conditionalFormatting>
  <conditionalFormatting sqref="CM23">
    <cfRule type="colorScale" priority="983">
      <colorScale>
        <cfvo type="min"/>
        <cfvo type="max"/>
        <color theme="0"/>
        <color theme="0"/>
      </colorScale>
    </cfRule>
    <cfRule type="expression" dxfId="12237" priority="984">
      <formula>CL23&lt;0</formula>
    </cfRule>
  </conditionalFormatting>
  <conditionalFormatting sqref="CM23:CM31">
    <cfRule type="expression" dxfId="12236"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2235" priority="1007">
      <formula>CL24&lt;0</formula>
    </cfRule>
  </conditionalFormatting>
  <conditionalFormatting sqref="CM25">
    <cfRule type="colorScale" priority="1004">
      <colorScale>
        <cfvo type="min"/>
        <cfvo type="max"/>
        <color theme="0"/>
        <color theme="0"/>
      </colorScale>
    </cfRule>
    <cfRule type="expression" dxfId="12234" priority="1005">
      <formula>CL25&lt;0</formula>
    </cfRule>
  </conditionalFormatting>
  <conditionalFormatting sqref="CM26">
    <cfRule type="colorScale" priority="981">
      <colorScale>
        <cfvo type="min"/>
        <cfvo type="max"/>
        <color theme="0"/>
        <color theme="0"/>
      </colorScale>
    </cfRule>
    <cfRule type="expression" dxfId="12233" priority="982">
      <formula>CL26&lt;0</formula>
    </cfRule>
  </conditionalFormatting>
  <conditionalFormatting sqref="CM27">
    <cfRule type="colorScale" priority="1002">
      <colorScale>
        <cfvo type="min"/>
        <cfvo type="max"/>
        <color theme="0"/>
        <color theme="0"/>
      </colorScale>
    </cfRule>
    <cfRule type="expression" dxfId="12232" priority="1003">
      <formula>CL27&lt;0</formula>
    </cfRule>
  </conditionalFormatting>
  <conditionalFormatting sqref="CM28">
    <cfRule type="colorScale" priority="1000">
      <colorScale>
        <cfvo type="min"/>
        <cfvo type="max"/>
        <color theme="0"/>
        <color theme="0"/>
      </colorScale>
    </cfRule>
    <cfRule type="expression" dxfId="12231" priority="1001">
      <formula>CL28&lt;0</formula>
    </cfRule>
  </conditionalFormatting>
  <conditionalFormatting sqref="CM29">
    <cfRule type="colorScale" priority="978">
      <colorScale>
        <cfvo type="min"/>
        <cfvo type="max"/>
        <color theme="0"/>
        <color theme="0"/>
      </colorScale>
    </cfRule>
    <cfRule type="expression" dxfId="12230" priority="980">
      <formula>CL29&lt;0</formula>
    </cfRule>
  </conditionalFormatting>
  <conditionalFormatting sqref="CM30">
    <cfRule type="colorScale" priority="998">
      <colorScale>
        <cfvo type="min"/>
        <cfvo type="max"/>
        <color theme="0"/>
        <color theme="0"/>
      </colorScale>
    </cfRule>
    <cfRule type="expression" dxfId="12229" priority="999">
      <formula>CL30&lt;0</formula>
    </cfRule>
  </conditionalFormatting>
  <conditionalFormatting sqref="CM31">
    <cfRule type="colorScale" priority="996">
      <colorScale>
        <cfvo type="min"/>
        <cfvo type="max"/>
        <color theme="0"/>
        <color theme="0"/>
      </colorScale>
    </cfRule>
    <cfRule type="expression" dxfId="12228"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2227" priority="976">
      <formula>CL39&lt;0</formula>
    </cfRule>
  </conditionalFormatting>
  <conditionalFormatting sqref="CM39:CM107">
    <cfRule type="expression" dxfId="12226"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2225"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2224"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2223" priority="1020">
      <formula>CL69&lt;0</formula>
    </cfRule>
  </conditionalFormatting>
  <conditionalFormatting sqref="CM82 CM92 CM103 CM107">
    <cfRule type="expression" dxfId="12222"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2221"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2220"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2219"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2218"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2217"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2216" priority="1029">
      <formula>CL105&lt;0</formula>
    </cfRule>
  </conditionalFormatting>
  <conditionalFormatting sqref="CM110">
    <cfRule type="colorScale" priority="1030">
      <colorScale>
        <cfvo type="min"/>
        <cfvo type="max"/>
        <color theme="0"/>
        <color theme="0"/>
      </colorScale>
    </cfRule>
    <cfRule type="expression" dxfId="12215"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2214"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2213"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2212" priority="964">
      <formula>CL125&lt;0</formula>
    </cfRule>
  </conditionalFormatting>
  <conditionalFormatting sqref="CM125:CM135">
    <cfRule type="expression" dxfId="12211" priority="961">
      <formula>IF(CM125="Validar","Rojo","Verde")</formula>
    </cfRule>
  </conditionalFormatting>
  <conditionalFormatting sqref="CM126:CM132">
    <cfRule type="colorScale" priority="1038">
      <colorScale>
        <cfvo type="min"/>
        <cfvo type="max"/>
        <color theme="0"/>
        <color theme="0"/>
      </colorScale>
    </cfRule>
    <cfRule type="expression" dxfId="12210"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2209"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2208" priority="1034">
      <formula>CL135&lt;0</formula>
    </cfRule>
  </conditionalFormatting>
  <conditionalFormatting sqref="CM110:CN111">
    <cfRule type="expression" dxfId="12207" priority="905">
      <formula>IF(CM110="Validar","Rojo","Verde")</formula>
    </cfRule>
  </conditionalFormatting>
  <conditionalFormatting sqref="CM117:CN123">
    <cfRule type="expression" dxfId="12206"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2205" priority="955">
      <formula>CM40&lt;0</formula>
    </cfRule>
  </conditionalFormatting>
  <conditionalFormatting sqref="CN40:CN67">
    <cfRule type="expression" dxfId="12204"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2203" priority="958">
      <formula>CM67&lt;0</formula>
    </cfRule>
  </conditionalFormatting>
  <conditionalFormatting sqref="CN69">
    <cfRule type="colorScale" priority="950">
      <colorScale>
        <cfvo type="min"/>
        <cfvo type="max"/>
        <color theme="0"/>
        <color theme="0"/>
      </colorScale>
    </cfRule>
    <cfRule type="expression" dxfId="12202" priority="951">
      <formula>CM69&lt;0</formula>
    </cfRule>
  </conditionalFormatting>
  <conditionalFormatting sqref="CN69:CN81">
    <cfRule type="expression" priority="948">
      <formula>#REF!</formula>
    </cfRule>
  </conditionalFormatting>
  <conditionalFormatting sqref="CN69:CN82">
    <cfRule type="expression" dxfId="12201" priority="946">
      <formula>IF(CN69="Validar","Rojo","Verde")</formula>
    </cfRule>
  </conditionalFormatting>
  <conditionalFormatting sqref="CN70:CN78">
    <cfRule type="colorScale" priority="947">
      <colorScale>
        <cfvo type="min"/>
        <cfvo type="max"/>
        <color theme="0"/>
        <color theme="0"/>
      </colorScale>
    </cfRule>
    <cfRule type="expression" dxfId="12200" priority="949">
      <formula>CM70&lt;0</formula>
    </cfRule>
  </conditionalFormatting>
  <conditionalFormatting sqref="CN79:CN81">
    <cfRule type="colorScale" priority="959">
      <colorScale>
        <cfvo type="min"/>
        <cfvo type="max"/>
        <color theme="0"/>
        <color theme="0"/>
      </colorScale>
    </cfRule>
    <cfRule type="expression" dxfId="12199"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2198" priority="945">
      <formula>CM84&lt;0</formula>
    </cfRule>
  </conditionalFormatting>
  <conditionalFormatting sqref="CN84:CN91">
    <cfRule type="expression" priority="942">
      <formula>#REF!</formula>
    </cfRule>
  </conditionalFormatting>
  <conditionalFormatting sqref="CN84:CN92">
    <cfRule type="expression" dxfId="12197" priority="940">
      <formula>IF(CN84="Validar","Rojo","Verde")</formula>
    </cfRule>
  </conditionalFormatting>
  <conditionalFormatting sqref="CN85:CN91">
    <cfRule type="colorScale" priority="941">
      <colorScale>
        <cfvo type="min"/>
        <cfvo type="max"/>
        <color theme="0"/>
        <color theme="0"/>
      </colorScale>
    </cfRule>
    <cfRule type="expression" dxfId="12196" priority="943">
      <formula>CM85&lt;0</formula>
    </cfRule>
  </conditionalFormatting>
  <conditionalFormatting sqref="CN94">
    <cfRule type="colorScale" priority="938">
      <colorScale>
        <cfvo type="min"/>
        <cfvo type="max"/>
        <color theme="0"/>
        <color theme="0"/>
      </colorScale>
    </cfRule>
    <cfRule type="expression" dxfId="12195" priority="939">
      <formula>CM94&lt;0</formula>
    </cfRule>
  </conditionalFormatting>
  <conditionalFormatting sqref="CN94:CN102">
    <cfRule type="expression" priority="932">
      <formula>#REF!</formula>
    </cfRule>
  </conditionalFormatting>
  <conditionalFormatting sqref="CN94:CN103">
    <cfRule type="expression" dxfId="12194" priority="930">
      <formula>IF(CN94="Validar","Rojo","Verde")</formula>
    </cfRule>
  </conditionalFormatting>
  <conditionalFormatting sqref="CN95:CN100">
    <cfRule type="colorScale" priority="936">
      <colorScale>
        <cfvo type="min"/>
        <cfvo type="max"/>
        <color theme="0"/>
        <color theme="0"/>
      </colorScale>
    </cfRule>
    <cfRule type="expression" dxfId="12193" priority="937">
      <formula>CM95&lt;0</formula>
    </cfRule>
  </conditionalFormatting>
  <conditionalFormatting sqref="CN101">
    <cfRule type="colorScale" priority="934">
      <colorScale>
        <cfvo type="min"/>
        <cfvo type="max"/>
        <color theme="0"/>
        <color theme="0"/>
      </colorScale>
    </cfRule>
    <cfRule type="expression" dxfId="12192" priority="935">
      <formula>CM101&lt;0</formula>
    </cfRule>
  </conditionalFormatting>
  <conditionalFormatting sqref="CN102">
    <cfRule type="colorScale" priority="931">
      <colorScale>
        <cfvo type="min"/>
        <cfvo type="max"/>
        <color theme="0"/>
        <color theme="0"/>
      </colorScale>
    </cfRule>
    <cfRule type="expression" dxfId="12191" priority="933">
      <formula>CM102&lt;0</formula>
    </cfRule>
  </conditionalFormatting>
  <conditionalFormatting sqref="CN105">
    <cfRule type="colorScale" priority="928">
      <colorScale>
        <cfvo type="min"/>
        <cfvo type="max"/>
        <color theme="0"/>
        <color theme="0"/>
      </colorScale>
    </cfRule>
    <cfRule type="expression" dxfId="12190" priority="929">
      <formula>CM105&lt;0</formula>
    </cfRule>
  </conditionalFormatting>
  <conditionalFormatting sqref="CN105:CN106">
    <cfRule type="expression" priority="926">
      <formula>#REF!</formula>
    </cfRule>
  </conditionalFormatting>
  <conditionalFormatting sqref="CN105:CN107">
    <cfRule type="expression" dxfId="12189" priority="924">
      <formula>IF(CN105="Validar","Rojo","Verde")</formula>
    </cfRule>
  </conditionalFormatting>
  <conditionalFormatting sqref="CN106">
    <cfRule type="colorScale" priority="925">
      <colorScale>
        <cfvo type="min"/>
        <cfvo type="max"/>
        <color theme="0"/>
        <color theme="0"/>
      </colorScale>
    </cfRule>
    <cfRule type="expression" dxfId="12188" priority="927">
      <formula>CM106&lt;0</formula>
    </cfRule>
  </conditionalFormatting>
  <conditionalFormatting sqref="CN110">
    <cfRule type="colorScale" priority="916">
      <colorScale>
        <cfvo type="min"/>
        <cfvo type="max"/>
        <color theme="0"/>
        <color theme="0"/>
      </colorScale>
    </cfRule>
    <cfRule type="expression" dxfId="12187"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2186" priority="908">
      <formula>CM111&lt;0</formula>
    </cfRule>
  </conditionalFormatting>
  <conditionalFormatting sqref="CN117">
    <cfRule type="colorScale" priority="922">
      <colorScale>
        <cfvo type="min"/>
        <cfvo type="max"/>
        <color theme="0"/>
        <color theme="0"/>
      </colorScale>
    </cfRule>
    <cfRule type="expression" dxfId="12185"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2184" priority="921">
      <formula>CM118&lt;0</formula>
    </cfRule>
  </conditionalFormatting>
  <conditionalFormatting sqref="CN126:CN135">
    <cfRule type="expression" dxfId="12183" priority="1043">
      <formula>IF(CN126="Validar","Rojo","Verde")</formula>
    </cfRule>
    <cfRule type="colorScale" priority="1044">
      <colorScale>
        <cfvo type="min"/>
        <cfvo type="max"/>
        <color theme="0"/>
        <color theme="0"/>
      </colorScale>
    </cfRule>
    <cfRule type="expression" priority="1045">
      <formula>$F$23</formula>
    </cfRule>
    <cfRule type="expression" dxfId="12182" priority="1046">
      <formula>CM126&lt;0</formula>
    </cfRule>
  </conditionalFormatting>
  <conditionalFormatting sqref="CM6">
    <cfRule type="colorScale" priority="903">
      <colorScale>
        <cfvo type="min"/>
        <cfvo type="max"/>
        <color theme="0"/>
        <color theme="0"/>
      </colorScale>
    </cfRule>
    <cfRule type="expression" dxfId="12181" priority="904">
      <formula>CL6&lt;0</formula>
    </cfRule>
  </conditionalFormatting>
  <conditionalFormatting sqref="CM6">
    <cfRule type="expression" dxfId="12180"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2179" priority="900">
      <formula>CL7&lt;0</formula>
    </cfRule>
  </conditionalFormatting>
  <conditionalFormatting sqref="CM7:CM8">
    <cfRule type="expression" dxfId="12178"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2177" priority="865">
      <formula>CO9&lt;0</formula>
    </cfRule>
  </conditionalFormatting>
  <conditionalFormatting sqref="CP9:CP20">
    <cfRule type="expression" dxfId="12176"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2175" priority="842">
      <formula>CO10&lt;0</formula>
    </cfRule>
  </conditionalFormatting>
  <conditionalFormatting sqref="CP11:CP14">
    <cfRule type="colorScale" priority="862">
      <colorScale>
        <cfvo type="min"/>
        <cfvo type="max"/>
        <color theme="0"/>
        <color theme="0"/>
      </colorScale>
    </cfRule>
    <cfRule type="expression" dxfId="12174" priority="863">
      <formula>CO11&lt;0</formula>
    </cfRule>
  </conditionalFormatting>
  <conditionalFormatting sqref="CP15">
    <cfRule type="colorScale" priority="839">
      <colorScale>
        <cfvo type="min"/>
        <cfvo type="max"/>
        <color theme="0"/>
        <color theme="0"/>
      </colorScale>
    </cfRule>
    <cfRule type="expression" dxfId="12173" priority="840">
      <formula>CO15&lt;0</formula>
    </cfRule>
  </conditionalFormatting>
  <conditionalFormatting sqref="CP16:CP17">
    <cfRule type="colorScale" priority="860">
      <colorScale>
        <cfvo type="min"/>
        <cfvo type="max"/>
        <color theme="0"/>
        <color theme="0"/>
      </colorScale>
    </cfRule>
    <cfRule type="expression" dxfId="12172" priority="861">
      <formula>CO16&lt;0</formula>
    </cfRule>
  </conditionalFormatting>
  <conditionalFormatting sqref="CP18">
    <cfRule type="colorScale" priority="836">
      <colorScale>
        <cfvo type="min"/>
        <cfvo type="max"/>
        <color theme="0"/>
        <color theme="0"/>
      </colorScale>
    </cfRule>
    <cfRule type="expression" dxfId="12171" priority="838">
      <formula>CO18&lt;0</formula>
    </cfRule>
  </conditionalFormatting>
  <conditionalFormatting sqref="CP19:CP20">
    <cfRule type="colorScale" priority="858">
      <colorScale>
        <cfvo type="min"/>
        <cfvo type="max"/>
        <color theme="0"/>
        <color theme="0"/>
      </colorScale>
    </cfRule>
    <cfRule type="expression" dxfId="12170" priority="859">
      <formula>CO19&lt;0</formula>
    </cfRule>
  </conditionalFormatting>
  <conditionalFormatting sqref="CP23">
    <cfRule type="colorScale" priority="833">
      <colorScale>
        <cfvo type="min"/>
        <cfvo type="max"/>
        <color theme="0"/>
        <color theme="0"/>
      </colorScale>
    </cfRule>
    <cfRule type="expression" dxfId="12169" priority="834">
      <formula>CO23&lt;0</formula>
    </cfRule>
  </conditionalFormatting>
  <conditionalFormatting sqref="CP23:CP31">
    <cfRule type="expression" dxfId="12168"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2167" priority="857">
      <formula>CO24&lt;0</formula>
    </cfRule>
  </conditionalFormatting>
  <conditionalFormatting sqref="CP25">
    <cfRule type="colorScale" priority="854">
      <colorScale>
        <cfvo type="min"/>
        <cfvo type="max"/>
        <color theme="0"/>
        <color theme="0"/>
      </colorScale>
    </cfRule>
    <cfRule type="expression" dxfId="12166" priority="855">
      <formula>CO25&lt;0</formula>
    </cfRule>
  </conditionalFormatting>
  <conditionalFormatting sqref="CP26">
    <cfRule type="colorScale" priority="831">
      <colorScale>
        <cfvo type="min"/>
        <cfvo type="max"/>
        <color theme="0"/>
        <color theme="0"/>
      </colorScale>
    </cfRule>
    <cfRule type="expression" dxfId="12165" priority="832">
      <formula>CO26&lt;0</formula>
    </cfRule>
  </conditionalFormatting>
  <conditionalFormatting sqref="CP27">
    <cfRule type="colorScale" priority="852">
      <colorScale>
        <cfvo type="min"/>
        <cfvo type="max"/>
        <color theme="0"/>
        <color theme="0"/>
      </colorScale>
    </cfRule>
    <cfRule type="expression" dxfId="12164" priority="853">
      <formula>CO27&lt;0</formula>
    </cfRule>
  </conditionalFormatting>
  <conditionalFormatting sqref="CP28">
    <cfRule type="colorScale" priority="850">
      <colorScale>
        <cfvo type="min"/>
        <cfvo type="max"/>
        <color theme="0"/>
        <color theme="0"/>
      </colorScale>
    </cfRule>
    <cfRule type="expression" dxfId="12163" priority="851">
      <formula>CO28&lt;0</formula>
    </cfRule>
  </conditionalFormatting>
  <conditionalFormatting sqref="CP29">
    <cfRule type="colorScale" priority="828">
      <colorScale>
        <cfvo type="min"/>
        <cfvo type="max"/>
        <color theme="0"/>
        <color theme="0"/>
      </colorScale>
    </cfRule>
    <cfRule type="expression" dxfId="12162" priority="830">
      <formula>CO29&lt;0</formula>
    </cfRule>
  </conditionalFormatting>
  <conditionalFormatting sqref="CP30">
    <cfRule type="colorScale" priority="848">
      <colorScale>
        <cfvo type="min"/>
        <cfvo type="max"/>
        <color theme="0"/>
        <color theme="0"/>
      </colorScale>
    </cfRule>
    <cfRule type="expression" dxfId="12161" priority="849">
      <formula>CO30&lt;0</formula>
    </cfRule>
  </conditionalFormatting>
  <conditionalFormatting sqref="CP31">
    <cfRule type="colorScale" priority="846">
      <colorScale>
        <cfvo type="min"/>
        <cfvo type="max"/>
        <color theme="0"/>
        <color theme="0"/>
      </colorScale>
    </cfRule>
    <cfRule type="expression" dxfId="12160"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2159" priority="826">
      <formula>CO39&lt;0</formula>
    </cfRule>
  </conditionalFormatting>
  <conditionalFormatting sqref="CP39:CP107">
    <cfRule type="expression" dxfId="12158"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2157"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2156"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2155" priority="870">
      <formula>CO69&lt;0</formula>
    </cfRule>
  </conditionalFormatting>
  <conditionalFormatting sqref="CP82 CP92 CP103 CP107">
    <cfRule type="expression" dxfId="12154"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2153"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2152"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2151"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2150"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2149"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2148" priority="879">
      <formula>CO105&lt;0</formula>
    </cfRule>
  </conditionalFormatting>
  <conditionalFormatting sqref="CP110">
    <cfRule type="colorScale" priority="880">
      <colorScale>
        <cfvo type="min"/>
        <cfvo type="max"/>
        <color theme="0"/>
        <color theme="0"/>
      </colorScale>
    </cfRule>
    <cfRule type="expression" dxfId="12147"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2146"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2145"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2144" priority="814">
      <formula>CO125&lt;0</formula>
    </cfRule>
  </conditionalFormatting>
  <conditionalFormatting sqref="CP125:CP135">
    <cfRule type="expression" dxfId="12143" priority="811">
      <formula>IF(CP125="Validar","Rojo","Verde")</formula>
    </cfRule>
  </conditionalFormatting>
  <conditionalFormatting sqref="CP126:CP132">
    <cfRule type="colorScale" priority="888">
      <colorScale>
        <cfvo type="min"/>
        <cfvo type="max"/>
        <color theme="0"/>
        <color theme="0"/>
      </colorScale>
    </cfRule>
    <cfRule type="expression" dxfId="12142"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2141"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2140" priority="884">
      <formula>CO135&lt;0</formula>
    </cfRule>
  </conditionalFormatting>
  <conditionalFormatting sqref="CP110:CQ111">
    <cfRule type="expression" dxfId="12139" priority="755">
      <formula>IF(CP110="Validar","Rojo","Verde")</formula>
    </cfRule>
  </conditionalFormatting>
  <conditionalFormatting sqref="CP117:CQ123">
    <cfRule type="expression" dxfId="12138"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2137" priority="805">
      <formula>CP40&lt;0</formula>
    </cfRule>
  </conditionalFormatting>
  <conditionalFormatting sqref="CQ40:CQ67">
    <cfRule type="expression" dxfId="12136"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2135" priority="808">
      <formula>CP67&lt;0</formula>
    </cfRule>
  </conditionalFormatting>
  <conditionalFormatting sqref="CQ69">
    <cfRule type="colorScale" priority="800">
      <colorScale>
        <cfvo type="min"/>
        <cfvo type="max"/>
        <color theme="0"/>
        <color theme="0"/>
      </colorScale>
    </cfRule>
    <cfRule type="expression" dxfId="12134" priority="801">
      <formula>CP69&lt;0</formula>
    </cfRule>
  </conditionalFormatting>
  <conditionalFormatting sqref="CQ69:CQ81">
    <cfRule type="expression" priority="798">
      <formula>#REF!</formula>
    </cfRule>
  </conditionalFormatting>
  <conditionalFormatting sqref="CQ69:CQ82">
    <cfRule type="expression" dxfId="12133" priority="796">
      <formula>IF(CQ69="Validar","Rojo","Verde")</formula>
    </cfRule>
  </conditionalFormatting>
  <conditionalFormatting sqref="CQ70:CQ78">
    <cfRule type="colorScale" priority="797">
      <colorScale>
        <cfvo type="min"/>
        <cfvo type="max"/>
        <color theme="0"/>
        <color theme="0"/>
      </colorScale>
    </cfRule>
    <cfRule type="expression" dxfId="12132" priority="799">
      <formula>CP70&lt;0</formula>
    </cfRule>
  </conditionalFormatting>
  <conditionalFormatting sqref="CQ79:CQ81">
    <cfRule type="colorScale" priority="809">
      <colorScale>
        <cfvo type="min"/>
        <cfvo type="max"/>
        <color theme="0"/>
        <color theme="0"/>
      </colorScale>
    </cfRule>
    <cfRule type="expression" dxfId="12131"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2130" priority="795">
      <formula>CP84&lt;0</formula>
    </cfRule>
  </conditionalFormatting>
  <conditionalFormatting sqref="CQ84:CQ91">
    <cfRule type="expression" priority="792">
      <formula>#REF!</formula>
    </cfRule>
  </conditionalFormatting>
  <conditionalFormatting sqref="CQ84:CQ92">
    <cfRule type="expression" dxfId="12129" priority="790">
      <formula>IF(CQ84="Validar","Rojo","Verde")</formula>
    </cfRule>
  </conditionalFormatting>
  <conditionalFormatting sqref="CQ85:CQ91">
    <cfRule type="colorScale" priority="791">
      <colorScale>
        <cfvo type="min"/>
        <cfvo type="max"/>
        <color theme="0"/>
        <color theme="0"/>
      </colorScale>
    </cfRule>
    <cfRule type="expression" dxfId="12128" priority="793">
      <formula>CP85&lt;0</formula>
    </cfRule>
  </conditionalFormatting>
  <conditionalFormatting sqref="CQ94">
    <cfRule type="colorScale" priority="788">
      <colorScale>
        <cfvo type="min"/>
        <cfvo type="max"/>
        <color theme="0"/>
        <color theme="0"/>
      </colorScale>
    </cfRule>
    <cfRule type="expression" dxfId="12127" priority="789">
      <formula>CP94&lt;0</formula>
    </cfRule>
  </conditionalFormatting>
  <conditionalFormatting sqref="CQ94:CQ102">
    <cfRule type="expression" priority="782">
      <formula>#REF!</formula>
    </cfRule>
  </conditionalFormatting>
  <conditionalFormatting sqref="CQ94:CQ103">
    <cfRule type="expression" dxfId="12126" priority="780">
      <formula>IF(CQ94="Validar","Rojo","Verde")</formula>
    </cfRule>
  </conditionalFormatting>
  <conditionalFormatting sqref="CQ95:CQ100">
    <cfRule type="colorScale" priority="786">
      <colorScale>
        <cfvo type="min"/>
        <cfvo type="max"/>
        <color theme="0"/>
        <color theme="0"/>
      </colorScale>
    </cfRule>
    <cfRule type="expression" dxfId="12125" priority="787">
      <formula>CP95&lt;0</formula>
    </cfRule>
  </conditionalFormatting>
  <conditionalFormatting sqref="CQ101">
    <cfRule type="colorScale" priority="784">
      <colorScale>
        <cfvo type="min"/>
        <cfvo type="max"/>
        <color theme="0"/>
        <color theme="0"/>
      </colorScale>
    </cfRule>
    <cfRule type="expression" dxfId="12124" priority="785">
      <formula>CP101&lt;0</formula>
    </cfRule>
  </conditionalFormatting>
  <conditionalFormatting sqref="CQ102">
    <cfRule type="colorScale" priority="781">
      <colorScale>
        <cfvo type="min"/>
        <cfvo type="max"/>
        <color theme="0"/>
        <color theme="0"/>
      </colorScale>
    </cfRule>
    <cfRule type="expression" dxfId="12123" priority="783">
      <formula>CP102&lt;0</formula>
    </cfRule>
  </conditionalFormatting>
  <conditionalFormatting sqref="CQ105">
    <cfRule type="colorScale" priority="778">
      <colorScale>
        <cfvo type="min"/>
        <cfvo type="max"/>
        <color theme="0"/>
        <color theme="0"/>
      </colorScale>
    </cfRule>
    <cfRule type="expression" dxfId="12122" priority="779">
      <formula>CP105&lt;0</formula>
    </cfRule>
  </conditionalFormatting>
  <conditionalFormatting sqref="CQ105:CQ106">
    <cfRule type="expression" priority="776">
      <formula>#REF!</formula>
    </cfRule>
  </conditionalFormatting>
  <conditionalFormatting sqref="CQ105:CQ107">
    <cfRule type="expression" dxfId="12121" priority="774">
      <formula>IF(CQ105="Validar","Rojo","Verde")</formula>
    </cfRule>
  </conditionalFormatting>
  <conditionalFormatting sqref="CQ106">
    <cfRule type="colorScale" priority="775">
      <colorScale>
        <cfvo type="min"/>
        <cfvo type="max"/>
        <color theme="0"/>
        <color theme="0"/>
      </colorScale>
    </cfRule>
    <cfRule type="expression" dxfId="12120" priority="777">
      <formula>CP106&lt;0</formula>
    </cfRule>
  </conditionalFormatting>
  <conditionalFormatting sqref="CQ110">
    <cfRule type="colorScale" priority="766">
      <colorScale>
        <cfvo type="min"/>
        <cfvo type="max"/>
        <color theme="0"/>
        <color theme="0"/>
      </colorScale>
    </cfRule>
    <cfRule type="expression" dxfId="12119"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2118" priority="758">
      <formula>CP111&lt;0</formula>
    </cfRule>
  </conditionalFormatting>
  <conditionalFormatting sqref="CQ117">
    <cfRule type="colorScale" priority="772">
      <colorScale>
        <cfvo type="min"/>
        <cfvo type="max"/>
        <color theme="0"/>
        <color theme="0"/>
      </colorScale>
    </cfRule>
    <cfRule type="expression" dxfId="12117"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2116" priority="771">
      <formula>CP118&lt;0</formula>
    </cfRule>
  </conditionalFormatting>
  <conditionalFormatting sqref="CQ126:CQ135">
    <cfRule type="expression" dxfId="12115" priority="893">
      <formula>IF(CQ126="Validar","Rojo","Verde")</formula>
    </cfRule>
    <cfRule type="colorScale" priority="894">
      <colorScale>
        <cfvo type="min"/>
        <cfvo type="max"/>
        <color theme="0"/>
        <color theme="0"/>
      </colorScale>
    </cfRule>
    <cfRule type="expression" priority="895">
      <formula>$F$23</formula>
    </cfRule>
    <cfRule type="expression" dxfId="12114" priority="896">
      <formula>CP126&lt;0</formula>
    </cfRule>
  </conditionalFormatting>
  <conditionalFormatting sqref="CP6">
    <cfRule type="colorScale" priority="753">
      <colorScale>
        <cfvo type="min"/>
        <cfvo type="max"/>
        <color theme="0"/>
        <color theme="0"/>
      </colorScale>
    </cfRule>
    <cfRule type="expression" dxfId="12113" priority="754">
      <formula>CO6&lt;0</formula>
    </cfRule>
  </conditionalFormatting>
  <conditionalFormatting sqref="CP6">
    <cfRule type="expression" dxfId="12112"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2111" priority="750">
      <formula>CO7&lt;0</formula>
    </cfRule>
  </conditionalFormatting>
  <conditionalFormatting sqref="CP7:CP8">
    <cfRule type="expression" dxfId="12110"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2109" priority="715">
      <formula>CS9&lt;0</formula>
    </cfRule>
  </conditionalFormatting>
  <conditionalFormatting sqref="CT9:CT20">
    <cfRule type="expression" dxfId="12108"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2107" priority="692">
      <formula>CS10&lt;0</formula>
    </cfRule>
  </conditionalFormatting>
  <conditionalFormatting sqref="CT11:CT14">
    <cfRule type="colorScale" priority="712">
      <colorScale>
        <cfvo type="min"/>
        <cfvo type="max"/>
        <color theme="0"/>
        <color theme="0"/>
      </colorScale>
    </cfRule>
    <cfRule type="expression" dxfId="12106" priority="713">
      <formula>CS11&lt;0</formula>
    </cfRule>
  </conditionalFormatting>
  <conditionalFormatting sqref="CT15">
    <cfRule type="colorScale" priority="689">
      <colorScale>
        <cfvo type="min"/>
        <cfvo type="max"/>
        <color theme="0"/>
        <color theme="0"/>
      </colorScale>
    </cfRule>
    <cfRule type="expression" dxfId="12105" priority="690">
      <formula>CS15&lt;0</formula>
    </cfRule>
  </conditionalFormatting>
  <conditionalFormatting sqref="CT16:CT17">
    <cfRule type="colorScale" priority="710">
      <colorScale>
        <cfvo type="min"/>
        <cfvo type="max"/>
        <color theme="0"/>
        <color theme="0"/>
      </colorScale>
    </cfRule>
    <cfRule type="expression" dxfId="12104" priority="711">
      <formula>CS16&lt;0</formula>
    </cfRule>
  </conditionalFormatting>
  <conditionalFormatting sqref="CT18">
    <cfRule type="colorScale" priority="686">
      <colorScale>
        <cfvo type="min"/>
        <cfvo type="max"/>
        <color theme="0"/>
        <color theme="0"/>
      </colorScale>
    </cfRule>
    <cfRule type="expression" dxfId="12103" priority="688">
      <formula>CS18&lt;0</formula>
    </cfRule>
  </conditionalFormatting>
  <conditionalFormatting sqref="CT19:CT20">
    <cfRule type="colorScale" priority="708">
      <colorScale>
        <cfvo type="min"/>
        <cfvo type="max"/>
        <color theme="0"/>
        <color theme="0"/>
      </colorScale>
    </cfRule>
    <cfRule type="expression" dxfId="12102" priority="709">
      <formula>CS19&lt;0</formula>
    </cfRule>
  </conditionalFormatting>
  <conditionalFormatting sqref="CT23">
    <cfRule type="colorScale" priority="683">
      <colorScale>
        <cfvo type="min"/>
        <cfvo type="max"/>
        <color theme="0"/>
        <color theme="0"/>
      </colorScale>
    </cfRule>
    <cfRule type="expression" dxfId="12101" priority="684">
      <formula>CS23&lt;0</formula>
    </cfRule>
  </conditionalFormatting>
  <conditionalFormatting sqref="CT23:CT31">
    <cfRule type="expression" dxfId="12100"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2099" priority="707">
      <formula>CS24&lt;0</formula>
    </cfRule>
  </conditionalFormatting>
  <conditionalFormatting sqref="CT25">
    <cfRule type="colorScale" priority="704">
      <colorScale>
        <cfvo type="min"/>
        <cfvo type="max"/>
        <color theme="0"/>
        <color theme="0"/>
      </colorScale>
    </cfRule>
    <cfRule type="expression" dxfId="12098" priority="705">
      <formula>CS25&lt;0</formula>
    </cfRule>
  </conditionalFormatting>
  <conditionalFormatting sqref="CT26">
    <cfRule type="colorScale" priority="681">
      <colorScale>
        <cfvo type="min"/>
        <cfvo type="max"/>
        <color theme="0"/>
        <color theme="0"/>
      </colorScale>
    </cfRule>
    <cfRule type="expression" dxfId="12097" priority="682">
      <formula>CS26&lt;0</formula>
    </cfRule>
  </conditionalFormatting>
  <conditionalFormatting sqref="CT27">
    <cfRule type="colorScale" priority="702">
      <colorScale>
        <cfvo type="min"/>
        <cfvo type="max"/>
        <color theme="0"/>
        <color theme="0"/>
      </colorScale>
    </cfRule>
    <cfRule type="expression" dxfId="12096" priority="703">
      <formula>CS27&lt;0</formula>
    </cfRule>
  </conditionalFormatting>
  <conditionalFormatting sqref="CT28">
    <cfRule type="colorScale" priority="700">
      <colorScale>
        <cfvo type="min"/>
        <cfvo type="max"/>
        <color theme="0"/>
        <color theme="0"/>
      </colorScale>
    </cfRule>
    <cfRule type="expression" dxfId="12095" priority="701">
      <formula>CS28&lt;0</formula>
    </cfRule>
  </conditionalFormatting>
  <conditionalFormatting sqref="CT29">
    <cfRule type="colorScale" priority="678">
      <colorScale>
        <cfvo type="min"/>
        <cfvo type="max"/>
        <color theme="0"/>
        <color theme="0"/>
      </colorScale>
    </cfRule>
    <cfRule type="expression" dxfId="12094" priority="680">
      <formula>CS29&lt;0</formula>
    </cfRule>
  </conditionalFormatting>
  <conditionalFormatting sqref="CT30">
    <cfRule type="colorScale" priority="698">
      <colorScale>
        <cfvo type="min"/>
        <cfvo type="max"/>
        <color theme="0"/>
        <color theme="0"/>
      </colorScale>
    </cfRule>
    <cfRule type="expression" dxfId="12093" priority="699">
      <formula>CS30&lt;0</formula>
    </cfRule>
  </conditionalFormatting>
  <conditionalFormatting sqref="CT31">
    <cfRule type="colorScale" priority="696">
      <colorScale>
        <cfvo type="min"/>
        <cfvo type="max"/>
        <color theme="0"/>
        <color theme="0"/>
      </colorScale>
    </cfRule>
    <cfRule type="expression" dxfId="12092"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2091" priority="676">
      <formula>CS39&lt;0</formula>
    </cfRule>
  </conditionalFormatting>
  <conditionalFormatting sqref="CT39:CT107">
    <cfRule type="expression" dxfId="12090"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2089"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2088"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2087" priority="720">
      <formula>CS69&lt;0</formula>
    </cfRule>
  </conditionalFormatting>
  <conditionalFormatting sqref="CT82 CT92 CT103 CT107">
    <cfRule type="expression" dxfId="12086"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2085"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2084"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2083"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2082"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2081"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2080" priority="729">
      <formula>CS105&lt;0</formula>
    </cfRule>
  </conditionalFormatting>
  <conditionalFormatting sqref="CT110">
    <cfRule type="colorScale" priority="730">
      <colorScale>
        <cfvo type="min"/>
        <cfvo type="max"/>
        <color theme="0"/>
        <color theme="0"/>
      </colorScale>
    </cfRule>
    <cfRule type="expression" dxfId="12079"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2078"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2077"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2076" priority="664">
      <formula>CS125&lt;0</formula>
    </cfRule>
  </conditionalFormatting>
  <conditionalFormatting sqref="CT125:CT135">
    <cfRule type="expression" dxfId="12075" priority="661">
      <formula>IF(CT125="Validar","Rojo","Verde")</formula>
    </cfRule>
  </conditionalFormatting>
  <conditionalFormatting sqref="CT126:CT132">
    <cfRule type="colorScale" priority="738">
      <colorScale>
        <cfvo type="min"/>
        <cfvo type="max"/>
        <color theme="0"/>
        <color theme="0"/>
      </colorScale>
    </cfRule>
    <cfRule type="expression" dxfId="12074"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2073"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2072" priority="734">
      <formula>CS135&lt;0</formula>
    </cfRule>
  </conditionalFormatting>
  <conditionalFormatting sqref="CT110:CU111">
    <cfRule type="expression" dxfId="12071" priority="605">
      <formula>IF(CT110="Validar","Rojo","Verde")</formula>
    </cfRule>
  </conditionalFormatting>
  <conditionalFormatting sqref="CT117:CU123">
    <cfRule type="expression" dxfId="12070"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2069" priority="655">
      <formula>CT40&lt;0</formula>
    </cfRule>
  </conditionalFormatting>
  <conditionalFormatting sqref="CU40:CU67">
    <cfRule type="expression" dxfId="12068"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2067" priority="658">
      <formula>CT67&lt;0</formula>
    </cfRule>
  </conditionalFormatting>
  <conditionalFormatting sqref="CU69">
    <cfRule type="colorScale" priority="650">
      <colorScale>
        <cfvo type="min"/>
        <cfvo type="max"/>
        <color theme="0"/>
        <color theme="0"/>
      </colorScale>
    </cfRule>
    <cfRule type="expression" dxfId="12066" priority="651">
      <formula>CT69&lt;0</formula>
    </cfRule>
  </conditionalFormatting>
  <conditionalFormatting sqref="CU69:CU81">
    <cfRule type="expression" priority="648">
      <formula>#REF!</formula>
    </cfRule>
  </conditionalFormatting>
  <conditionalFormatting sqref="CU69:CU82">
    <cfRule type="expression" dxfId="12065" priority="646">
      <formula>IF(CU69="Validar","Rojo","Verde")</formula>
    </cfRule>
  </conditionalFormatting>
  <conditionalFormatting sqref="CU70:CU78">
    <cfRule type="colorScale" priority="647">
      <colorScale>
        <cfvo type="min"/>
        <cfvo type="max"/>
        <color theme="0"/>
        <color theme="0"/>
      </colorScale>
    </cfRule>
    <cfRule type="expression" dxfId="12064" priority="649">
      <formula>CT70&lt;0</formula>
    </cfRule>
  </conditionalFormatting>
  <conditionalFormatting sqref="CU79:CU81">
    <cfRule type="colorScale" priority="659">
      <colorScale>
        <cfvo type="min"/>
        <cfvo type="max"/>
        <color theme="0"/>
        <color theme="0"/>
      </colorScale>
    </cfRule>
    <cfRule type="expression" dxfId="12063"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2062" priority="645">
      <formula>CT84&lt;0</formula>
    </cfRule>
  </conditionalFormatting>
  <conditionalFormatting sqref="CU84:CU91">
    <cfRule type="expression" priority="642">
      <formula>#REF!</formula>
    </cfRule>
  </conditionalFormatting>
  <conditionalFormatting sqref="CU84:CU92">
    <cfRule type="expression" dxfId="12061" priority="640">
      <formula>IF(CU84="Validar","Rojo","Verde")</formula>
    </cfRule>
  </conditionalFormatting>
  <conditionalFormatting sqref="CU85:CU91">
    <cfRule type="colorScale" priority="641">
      <colorScale>
        <cfvo type="min"/>
        <cfvo type="max"/>
        <color theme="0"/>
        <color theme="0"/>
      </colorScale>
    </cfRule>
    <cfRule type="expression" dxfId="12060" priority="643">
      <formula>CT85&lt;0</formula>
    </cfRule>
  </conditionalFormatting>
  <conditionalFormatting sqref="CU94">
    <cfRule type="colorScale" priority="638">
      <colorScale>
        <cfvo type="min"/>
        <cfvo type="max"/>
        <color theme="0"/>
        <color theme="0"/>
      </colorScale>
    </cfRule>
    <cfRule type="expression" dxfId="12059" priority="639">
      <formula>CT94&lt;0</formula>
    </cfRule>
  </conditionalFormatting>
  <conditionalFormatting sqref="CU94:CU102">
    <cfRule type="expression" priority="632">
      <formula>#REF!</formula>
    </cfRule>
  </conditionalFormatting>
  <conditionalFormatting sqref="CU94:CU103">
    <cfRule type="expression" dxfId="12058" priority="630">
      <formula>IF(CU94="Validar","Rojo","Verde")</formula>
    </cfRule>
  </conditionalFormatting>
  <conditionalFormatting sqref="CU95:CU100">
    <cfRule type="colorScale" priority="636">
      <colorScale>
        <cfvo type="min"/>
        <cfvo type="max"/>
        <color theme="0"/>
        <color theme="0"/>
      </colorScale>
    </cfRule>
    <cfRule type="expression" dxfId="12057" priority="637">
      <formula>CT95&lt;0</formula>
    </cfRule>
  </conditionalFormatting>
  <conditionalFormatting sqref="CU101">
    <cfRule type="colorScale" priority="634">
      <colorScale>
        <cfvo type="min"/>
        <cfvo type="max"/>
        <color theme="0"/>
        <color theme="0"/>
      </colorScale>
    </cfRule>
    <cfRule type="expression" dxfId="12056" priority="635">
      <formula>CT101&lt;0</formula>
    </cfRule>
  </conditionalFormatting>
  <conditionalFormatting sqref="CU102">
    <cfRule type="colorScale" priority="631">
      <colorScale>
        <cfvo type="min"/>
        <cfvo type="max"/>
        <color theme="0"/>
        <color theme="0"/>
      </colorScale>
    </cfRule>
    <cfRule type="expression" dxfId="12055" priority="633">
      <formula>CT102&lt;0</formula>
    </cfRule>
  </conditionalFormatting>
  <conditionalFormatting sqref="CU105">
    <cfRule type="colorScale" priority="628">
      <colorScale>
        <cfvo type="min"/>
        <cfvo type="max"/>
        <color theme="0"/>
        <color theme="0"/>
      </colorScale>
    </cfRule>
    <cfRule type="expression" dxfId="12054" priority="629">
      <formula>CT105&lt;0</formula>
    </cfRule>
  </conditionalFormatting>
  <conditionalFormatting sqref="CU105:CU106">
    <cfRule type="expression" priority="626">
      <formula>#REF!</formula>
    </cfRule>
  </conditionalFormatting>
  <conditionalFormatting sqref="CU105:CU107">
    <cfRule type="expression" dxfId="12053" priority="624">
      <formula>IF(CU105="Validar","Rojo","Verde")</formula>
    </cfRule>
  </conditionalFormatting>
  <conditionalFormatting sqref="CU106">
    <cfRule type="colorScale" priority="625">
      <colorScale>
        <cfvo type="min"/>
        <cfvo type="max"/>
        <color theme="0"/>
        <color theme="0"/>
      </colorScale>
    </cfRule>
    <cfRule type="expression" dxfId="12052" priority="627">
      <formula>CT106&lt;0</formula>
    </cfRule>
  </conditionalFormatting>
  <conditionalFormatting sqref="CU110">
    <cfRule type="colorScale" priority="616">
      <colorScale>
        <cfvo type="min"/>
        <cfvo type="max"/>
        <color theme="0"/>
        <color theme="0"/>
      </colorScale>
    </cfRule>
    <cfRule type="expression" dxfId="12051"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2050" priority="608">
      <formula>CT111&lt;0</formula>
    </cfRule>
  </conditionalFormatting>
  <conditionalFormatting sqref="CU117">
    <cfRule type="colorScale" priority="622">
      <colorScale>
        <cfvo type="min"/>
        <cfvo type="max"/>
        <color theme="0"/>
        <color theme="0"/>
      </colorScale>
    </cfRule>
    <cfRule type="expression" dxfId="12049"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2048" priority="621">
      <formula>CT118&lt;0</formula>
    </cfRule>
  </conditionalFormatting>
  <conditionalFormatting sqref="CU126:CU135">
    <cfRule type="expression" dxfId="12047" priority="743">
      <formula>IF(CU126="Validar","Rojo","Verde")</formula>
    </cfRule>
    <cfRule type="colorScale" priority="744">
      <colorScale>
        <cfvo type="min"/>
        <cfvo type="max"/>
        <color theme="0"/>
        <color theme="0"/>
      </colorScale>
    </cfRule>
    <cfRule type="expression" priority="745">
      <formula>$F$23</formula>
    </cfRule>
    <cfRule type="expression" dxfId="12046" priority="746">
      <formula>CT126&lt;0</formula>
    </cfRule>
  </conditionalFormatting>
  <conditionalFormatting sqref="CT6">
    <cfRule type="colorScale" priority="603">
      <colorScale>
        <cfvo type="min"/>
        <cfvo type="max"/>
        <color theme="0"/>
        <color theme="0"/>
      </colorScale>
    </cfRule>
    <cfRule type="expression" dxfId="12045" priority="604">
      <formula>CS6&lt;0</formula>
    </cfRule>
  </conditionalFormatting>
  <conditionalFormatting sqref="CT6">
    <cfRule type="expression" dxfId="12044"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2043" priority="600">
      <formula>CS7&lt;0</formula>
    </cfRule>
  </conditionalFormatting>
  <conditionalFormatting sqref="CT7:CT8">
    <cfRule type="expression" dxfId="12042"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2041" priority="569">
      <formula>CV9&lt;0</formula>
    </cfRule>
  </conditionalFormatting>
  <conditionalFormatting sqref="CW9:CW20">
    <cfRule type="expression" dxfId="12040"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2039" priority="546">
      <formula>CV10&lt;0</formula>
    </cfRule>
  </conditionalFormatting>
  <conditionalFormatting sqref="CW11:CW14">
    <cfRule type="colorScale" priority="566">
      <colorScale>
        <cfvo type="min"/>
        <cfvo type="max"/>
        <color theme="0"/>
        <color theme="0"/>
      </colorScale>
    </cfRule>
    <cfRule type="expression" dxfId="12038" priority="567">
      <formula>CV11&lt;0</formula>
    </cfRule>
  </conditionalFormatting>
  <conditionalFormatting sqref="CW15">
    <cfRule type="colorScale" priority="543">
      <colorScale>
        <cfvo type="min"/>
        <cfvo type="max"/>
        <color theme="0"/>
        <color theme="0"/>
      </colorScale>
    </cfRule>
    <cfRule type="expression" dxfId="12037" priority="544">
      <formula>CV15&lt;0</formula>
    </cfRule>
  </conditionalFormatting>
  <conditionalFormatting sqref="CW16:CW17">
    <cfRule type="colorScale" priority="564">
      <colorScale>
        <cfvo type="min"/>
        <cfvo type="max"/>
        <color theme="0"/>
        <color theme="0"/>
      </colorScale>
    </cfRule>
    <cfRule type="expression" dxfId="12036" priority="565">
      <formula>CV16&lt;0</formula>
    </cfRule>
  </conditionalFormatting>
  <conditionalFormatting sqref="CW18">
    <cfRule type="colorScale" priority="540">
      <colorScale>
        <cfvo type="min"/>
        <cfvo type="max"/>
        <color theme="0"/>
        <color theme="0"/>
      </colorScale>
    </cfRule>
    <cfRule type="expression" dxfId="12035" priority="542">
      <formula>CV18&lt;0</formula>
    </cfRule>
  </conditionalFormatting>
  <conditionalFormatting sqref="CW19:CW20">
    <cfRule type="colorScale" priority="562">
      <colorScale>
        <cfvo type="min"/>
        <cfvo type="max"/>
        <color theme="0"/>
        <color theme="0"/>
      </colorScale>
    </cfRule>
    <cfRule type="expression" dxfId="12034" priority="563">
      <formula>CV19&lt;0</formula>
    </cfRule>
  </conditionalFormatting>
  <conditionalFormatting sqref="CW23">
    <cfRule type="colorScale" priority="537">
      <colorScale>
        <cfvo type="min"/>
        <cfvo type="max"/>
        <color theme="0"/>
        <color theme="0"/>
      </colorScale>
    </cfRule>
    <cfRule type="expression" dxfId="12033" priority="538">
      <formula>CV23&lt;0</formula>
    </cfRule>
  </conditionalFormatting>
  <conditionalFormatting sqref="CW23:CW31">
    <cfRule type="expression" dxfId="12032"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2031" priority="561">
      <formula>CV24&lt;0</formula>
    </cfRule>
  </conditionalFormatting>
  <conditionalFormatting sqref="CW25">
    <cfRule type="colorScale" priority="558">
      <colorScale>
        <cfvo type="min"/>
        <cfvo type="max"/>
        <color theme="0"/>
        <color theme="0"/>
      </colorScale>
    </cfRule>
    <cfRule type="expression" dxfId="12030" priority="559">
      <formula>CV25&lt;0</formula>
    </cfRule>
  </conditionalFormatting>
  <conditionalFormatting sqref="CW26">
    <cfRule type="colorScale" priority="535">
      <colorScale>
        <cfvo type="min"/>
        <cfvo type="max"/>
        <color theme="0"/>
        <color theme="0"/>
      </colorScale>
    </cfRule>
    <cfRule type="expression" dxfId="12029" priority="536">
      <formula>CV26&lt;0</formula>
    </cfRule>
  </conditionalFormatting>
  <conditionalFormatting sqref="CW27">
    <cfRule type="colorScale" priority="556">
      <colorScale>
        <cfvo type="min"/>
        <cfvo type="max"/>
        <color theme="0"/>
        <color theme="0"/>
      </colorScale>
    </cfRule>
    <cfRule type="expression" dxfId="12028" priority="557">
      <formula>CV27&lt;0</formula>
    </cfRule>
  </conditionalFormatting>
  <conditionalFormatting sqref="CW28">
    <cfRule type="colorScale" priority="554">
      <colorScale>
        <cfvo type="min"/>
        <cfvo type="max"/>
        <color theme="0"/>
        <color theme="0"/>
      </colorScale>
    </cfRule>
    <cfRule type="expression" dxfId="12027" priority="555">
      <formula>CV28&lt;0</formula>
    </cfRule>
  </conditionalFormatting>
  <conditionalFormatting sqref="CW29">
    <cfRule type="colorScale" priority="532">
      <colorScale>
        <cfvo type="min"/>
        <cfvo type="max"/>
        <color theme="0"/>
        <color theme="0"/>
      </colorScale>
    </cfRule>
    <cfRule type="expression" dxfId="12026" priority="534">
      <formula>CV29&lt;0</formula>
    </cfRule>
  </conditionalFormatting>
  <conditionalFormatting sqref="CW30">
    <cfRule type="colorScale" priority="552">
      <colorScale>
        <cfvo type="min"/>
        <cfvo type="max"/>
        <color theme="0"/>
        <color theme="0"/>
      </colorScale>
    </cfRule>
    <cfRule type="expression" dxfId="12025" priority="553">
      <formula>CV30&lt;0</formula>
    </cfRule>
  </conditionalFormatting>
  <conditionalFormatting sqref="CW31">
    <cfRule type="colorScale" priority="550">
      <colorScale>
        <cfvo type="min"/>
        <cfvo type="max"/>
        <color theme="0"/>
        <color theme="0"/>
      </colorScale>
    </cfRule>
    <cfRule type="expression" dxfId="12024"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2023" priority="530">
      <formula>CV39&lt;0</formula>
    </cfRule>
  </conditionalFormatting>
  <conditionalFormatting sqref="CW39:CW107">
    <cfRule type="expression" dxfId="12022"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2021"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2020"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2019" priority="574">
      <formula>CV69&lt;0</formula>
    </cfRule>
  </conditionalFormatting>
  <conditionalFormatting sqref="CW82 CW92 CW103 CW107">
    <cfRule type="expression" dxfId="12018"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2017"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2016"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2015"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2014"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2013"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2012" priority="583">
      <formula>CV105&lt;0</formula>
    </cfRule>
  </conditionalFormatting>
  <conditionalFormatting sqref="CW110">
    <cfRule type="colorScale" priority="584">
      <colorScale>
        <cfvo type="min"/>
        <cfvo type="max"/>
        <color theme="0"/>
        <color theme="0"/>
      </colorScale>
    </cfRule>
    <cfRule type="expression" dxfId="12011"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2010"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2009"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2008" priority="518">
      <formula>CV125&lt;0</formula>
    </cfRule>
  </conditionalFormatting>
  <conditionalFormatting sqref="CW125:CW135">
    <cfRule type="expression" dxfId="12007" priority="515">
      <formula>IF(CW125="Validar","Rojo","Verde")</formula>
    </cfRule>
  </conditionalFormatting>
  <conditionalFormatting sqref="CW126:CW132">
    <cfRule type="colorScale" priority="592">
      <colorScale>
        <cfvo type="min"/>
        <cfvo type="max"/>
        <color theme="0"/>
        <color theme="0"/>
      </colorScale>
    </cfRule>
    <cfRule type="expression" dxfId="12006"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2005"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2004" priority="588">
      <formula>CV135&lt;0</formula>
    </cfRule>
  </conditionalFormatting>
  <conditionalFormatting sqref="CW110:CW111">
    <cfRule type="expression" dxfId="12003" priority="505">
      <formula>IF(CW110="Validar","Rojo","Verde")</formula>
    </cfRule>
  </conditionalFormatting>
  <conditionalFormatting sqref="CW117:CW123">
    <cfRule type="expression" dxfId="12002"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2001" priority="504">
      <formula>CV6&lt;0</formula>
    </cfRule>
  </conditionalFormatting>
  <conditionalFormatting sqref="CW6">
    <cfRule type="expression" dxfId="12000"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1999" priority="500">
      <formula>CV7&lt;0</formula>
    </cfRule>
  </conditionalFormatting>
  <conditionalFormatting sqref="CW7:CW8">
    <cfRule type="expression" dxfId="11998"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1997" priority="469">
      <formula>AT9&lt;0</formula>
    </cfRule>
  </conditionalFormatting>
  <conditionalFormatting sqref="AU9:AU20">
    <cfRule type="expression" dxfId="11996"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1995" priority="446">
      <formula>AT10&lt;0</formula>
    </cfRule>
  </conditionalFormatting>
  <conditionalFormatting sqref="AU11:AU14">
    <cfRule type="colorScale" priority="466">
      <colorScale>
        <cfvo type="min"/>
        <cfvo type="max"/>
        <color theme="0"/>
        <color theme="0"/>
      </colorScale>
    </cfRule>
    <cfRule type="expression" dxfId="11994" priority="467">
      <formula>AT11&lt;0</formula>
    </cfRule>
  </conditionalFormatting>
  <conditionalFormatting sqref="AU15">
    <cfRule type="colorScale" priority="443">
      <colorScale>
        <cfvo type="min"/>
        <cfvo type="max"/>
        <color theme="0"/>
        <color theme="0"/>
      </colorScale>
    </cfRule>
    <cfRule type="expression" dxfId="11993" priority="444">
      <formula>AT15&lt;0</formula>
    </cfRule>
  </conditionalFormatting>
  <conditionalFormatting sqref="AU16:AU17">
    <cfRule type="colorScale" priority="464">
      <colorScale>
        <cfvo type="min"/>
        <cfvo type="max"/>
        <color theme="0"/>
        <color theme="0"/>
      </colorScale>
    </cfRule>
    <cfRule type="expression" dxfId="11992" priority="465">
      <formula>AT16&lt;0</formula>
    </cfRule>
  </conditionalFormatting>
  <conditionalFormatting sqref="AU18">
    <cfRule type="colorScale" priority="440">
      <colorScale>
        <cfvo type="min"/>
        <cfvo type="max"/>
        <color theme="0"/>
        <color theme="0"/>
      </colorScale>
    </cfRule>
    <cfRule type="expression" dxfId="11991" priority="442">
      <formula>AT18&lt;0</formula>
    </cfRule>
  </conditionalFormatting>
  <conditionalFormatting sqref="AU19:AU20">
    <cfRule type="colorScale" priority="462">
      <colorScale>
        <cfvo type="min"/>
        <cfvo type="max"/>
        <color theme="0"/>
        <color theme="0"/>
      </colorScale>
    </cfRule>
    <cfRule type="expression" dxfId="11990" priority="463">
      <formula>AT19&lt;0</formula>
    </cfRule>
  </conditionalFormatting>
  <conditionalFormatting sqref="AU23">
    <cfRule type="colorScale" priority="437">
      <colorScale>
        <cfvo type="min"/>
        <cfvo type="max"/>
        <color theme="0"/>
        <color theme="0"/>
      </colorScale>
    </cfRule>
    <cfRule type="expression" dxfId="11989" priority="438">
      <formula>AT23&lt;0</formula>
    </cfRule>
  </conditionalFormatting>
  <conditionalFormatting sqref="AU23:AU31">
    <cfRule type="expression" dxfId="11988"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1987" priority="461">
      <formula>AT24&lt;0</formula>
    </cfRule>
  </conditionalFormatting>
  <conditionalFormatting sqref="AU25">
    <cfRule type="colorScale" priority="458">
      <colorScale>
        <cfvo type="min"/>
        <cfvo type="max"/>
        <color theme="0"/>
        <color theme="0"/>
      </colorScale>
    </cfRule>
    <cfRule type="expression" dxfId="11986" priority="459">
      <formula>AT25&lt;0</formula>
    </cfRule>
  </conditionalFormatting>
  <conditionalFormatting sqref="AU26">
    <cfRule type="colorScale" priority="435">
      <colorScale>
        <cfvo type="min"/>
        <cfvo type="max"/>
        <color theme="0"/>
        <color theme="0"/>
      </colorScale>
    </cfRule>
    <cfRule type="expression" dxfId="11985" priority="436">
      <formula>AT26&lt;0</formula>
    </cfRule>
  </conditionalFormatting>
  <conditionalFormatting sqref="AU27">
    <cfRule type="colorScale" priority="456">
      <colorScale>
        <cfvo type="min"/>
        <cfvo type="max"/>
        <color theme="0"/>
        <color theme="0"/>
      </colorScale>
    </cfRule>
    <cfRule type="expression" dxfId="11984" priority="457">
      <formula>AT27&lt;0</formula>
    </cfRule>
  </conditionalFormatting>
  <conditionalFormatting sqref="AU28">
    <cfRule type="colorScale" priority="454">
      <colorScale>
        <cfvo type="min"/>
        <cfvo type="max"/>
        <color theme="0"/>
        <color theme="0"/>
      </colorScale>
    </cfRule>
    <cfRule type="expression" dxfId="11983" priority="455">
      <formula>AT28&lt;0</formula>
    </cfRule>
  </conditionalFormatting>
  <conditionalFormatting sqref="AU29">
    <cfRule type="colorScale" priority="432">
      <colorScale>
        <cfvo type="min"/>
        <cfvo type="max"/>
        <color theme="0"/>
        <color theme="0"/>
      </colorScale>
    </cfRule>
    <cfRule type="expression" dxfId="11982" priority="434">
      <formula>AT29&lt;0</formula>
    </cfRule>
  </conditionalFormatting>
  <conditionalFormatting sqref="AU30">
    <cfRule type="colorScale" priority="452">
      <colorScale>
        <cfvo type="min"/>
        <cfvo type="max"/>
        <color theme="0"/>
        <color theme="0"/>
      </colorScale>
    </cfRule>
    <cfRule type="expression" dxfId="11981" priority="453">
      <formula>AT30&lt;0</formula>
    </cfRule>
  </conditionalFormatting>
  <conditionalFormatting sqref="AU31">
    <cfRule type="colorScale" priority="450">
      <colorScale>
        <cfvo type="min"/>
        <cfvo type="max"/>
        <color theme="0"/>
        <color theme="0"/>
      </colorScale>
    </cfRule>
    <cfRule type="expression" dxfId="11980"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1979" priority="430">
      <formula>AT39&lt;0</formula>
    </cfRule>
  </conditionalFormatting>
  <conditionalFormatting sqref="AU39:AU107">
    <cfRule type="expression" dxfId="11978"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1977"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1976"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1975" priority="474">
      <formula>AT69&lt;0</formula>
    </cfRule>
  </conditionalFormatting>
  <conditionalFormatting sqref="AU82 AU92 AU103 AU107">
    <cfRule type="expression" dxfId="11974"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1973"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1972"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1971"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1970"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1969"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1968" priority="483">
      <formula>AT105&lt;0</formula>
    </cfRule>
  </conditionalFormatting>
  <conditionalFormatting sqref="AU110">
    <cfRule type="colorScale" priority="484">
      <colorScale>
        <cfvo type="min"/>
        <cfvo type="max"/>
        <color theme="0"/>
        <color theme="0"/>
      </colorScale>
    </cfRule>
    <cfRule type="expression" dxfId="11967"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1966"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1965"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1964" priority="418">
      <formula>AT125&lt;0</formula>
    </cfRule>
  </conditionalFormatting>
  <conditionalFormatting sqref="AU125:AU135">
    <cfRule type="expression" dxfId="11963" priority="415">
      <formula>IF(AU125="Validar","Rojo","Verde")</formula>
    </cfRule>
  </conditionalFormatting>
  <conditionalFormatting sqref="AU126:AU132">
    <cfRule type="colorScale" priority="492">
      <colorScale>
        <cfvo type="min"/>
        <cfvo type="max"/>
        <color theme="0"/>
        <color theme="0"/>
      </colorScale>
    </cfRule>
    <cfRule type="expression" dxfId="11962"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1961"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1960" priority="488">
      <formula>AT135&lt;0</formula>
    </cfRule>
  </conditionalFormatting>
  <conditionalFormatting sqref="AU110:AU111">
    <cfRule type="expression" dxfId="11959" priority="405">
      <formula>IF(AU110="Validar","Rojo","Verde")</formula>
    </cfRule>
  </conditionalFormatting>
  <conditionalFormatting sqref="AU117:AU123">
    <cfRule type="expression" dxfId="11958"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1957" priority="404">
      <formula>AT6&lt;0</formula>
    </cfRule>
  </conditionalFormatting>
  <conditionalFormatting sqref="AU6">
    <cfRule type="expression" dxfId="11956"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1955" priority="400">
      <formula>AT7&lt;0</formula>
    </cfRule>
  </conditionalFormatting>
  <conditionalFormatting sqref="AU7:AU8">
    <cfRule type="expression" dxfId="11954"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1953" priority="369">
      <formula>AZ9&lt;0</formula>
    </cfRule>
  </conditionalFormatting>
  <conditionalFormatting sqref="BA9:BA20">
    <cfRule type="expression" dxfId="11952"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1951" priority="346">
      <formula>AZ10&lt;0</formula>
    </cfRule>
  </conditionalFormatting>
  <conditionalFormatting sqref="BA11:BA14">
    <cfRule type="colorScale" priority="366">
      <colorScale>
        <cfvo type="min"/>
        <cfvo type="max"/>
        <color theme="0"/>
        <color theme="0"/>
      </colorScale>
    </cfRule>
    <cfRule type="expression" dxfId="11950" priority="367">
      <formula>AZ11&lt;0</formula>
    </cfRule>
  </conditionalFormatting>
  <conditionalFormatting sqref="BA15">
    <cfRule type="colorScale" priority="343">
      <colorScale>
        <cfvo type="min"/>
        <cfvo type="max"/>
        <color theme="0"/>
        <color theme="0"/>
      </colorScale>
    </cfRule>
    <cfRule type="expression" dxfId="11949" priority="344">
      <formula>AZ15&lt;0</formula>
    </cfRule>
  </conditionalFormatting>
  <conditionalFormatting sqref="BA16:BA17">
    <cfRule type="colorScale" priority="364">
      <colorScale>
        <cfvo type="min"/>
        <cfvo type="max"/>
        <color theme="0"/>
        <color theme="0"/>
      </colorScale>
    </cfRule>
    <cfRule type="expression" dxfId="11948" priority="365">
      <formula>AZ16&lt;0</formula>
    </cfRule>
  </conditionalFormatting>
  <conditionalFormatting sqref="BA18">
    <cfRule type="colorScale" priority="340">
      <colorScale>
        <cfvo type="min"/>
        <cfvo type="max"/>
        <color theme="0"/>
        <color theme="0"/>
      </colorScale>
    </cfRule>
    <cfRule type="expression" dxfId="11947" priority="342">
      <formula>AZ18&lt;0</formula>
    </cfRule>
  </conditionalFormatting>
  <conditionalFormatting sqref="BA19:BA20">
    <cfRule type="colorScale" priority="362">
      <colorScale>
        <cfvo type="min"/>
        <cfvo type="max"/>
        <color theme="0"/>
        <color theme="0"/>
      </colorScale>
    </cfRule>
    <cfRule type="expression" dxfId="11946" priority="363">
      <formula>AZ19&lt;0</formula>
    </cfRule>
  </conditionalFormatting>
  <conditionalFormatting sqref="BA23">
    <cfRule type="colorScale" priority="337">
      <colorScale>
        <cfvo type="min"/>
        <cfvo type="max"/>
        <color theme="0"/>
        <color theme="0"/>
      </colorScale>
    </cfRule>
    <cfRule type="expression" dxfId="11945" priority="338">
      <formula>AZ23&lt;0</formula>
    </cfRule>
  </conditionalFormatting>
  <conditionalFormatting sqref="BA23:BA31">
    <cfRule type="expression" dxfId="11944"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1943" priority="361">
      <formula>AZ24&lt;0</formula>
    </cfRule>
  </conditionalFormatting>
  <conditionalFormatting sqref="BA25">
    <cfRule type="colorScale" priority="358">
      <colorScale>
        <cfvo type="min"/>
        <cfvo type="max"/>
        <color theme="0"/>
        <color theme="0"/>
      </colorScale>
    </cfRule>
    <cfRule type="expression" dxfId="11942" priority="359">
      <formula>AZ25&lt;0</formula>
    </cfRule>
  </conditionalFormatting>
  <conditionalFormatting sqref="BA26">
    <cfRule type="colorScale" priority="335">
      <colorScale>
        <cfvo type="min"/>
        <cfvo type="max"/>
        <color theme="0"/>
        <color theme="0"/>
      </colorScale>
    </cfRule>
    <cfRule type="expression" dxfId="11941" priority="336">
      <formula>AZ26&lt;0</formula>
    </cfRule>
  </conditionalFormatting>
  <conditionalFormatting sqref="BA27">
    <cfRule type="colorScale" priority="356">
      <colorScale>
        <cfvo type="min"/>
        <cfvo type="max"/>
        <color theme="0"/>
        <color theme="0"/>
      </colorScale>
    </cfRule>
    <cfRule type="expression" dxfId="11940" priority="357">
      <formula>AZ27&lt;0</formula>
    </cfRule>
  </conditionalFormatting>
  <conditionalFormatting sqref="BA28">
    <cfRule type="colorScale" priority="354">
      <colorScale>
        <cfvo type="min"/>
        <cfvo type="max"/>
        <color theme="0"/>
        <color theme="0"/>
      </colorScale>
    </cfRule>
    <cfRule type="expression" dxfId="11939" priority="355">
      <formula>AZ28&lt;0</formula>
    </cfRule>
  </conditionalFormatting>
  <conditionalFormatting sqref="BA29">
    <cfRule type="colorScale" priority="332">
      <colorScale>
        <cfvo type="min"/>
        <cfvo type="max"/>
        <color theme="0"/>
        <color theme="0"/>
      </colorScale>
    </cfRule>
    <cfRule type="expression" dxfId="11938" priority="334">
      <formula>AZ29&lt;0</formula>
    </cfRule>
  </conditionalFormatting>
  <conditionalFormatting sqref="BA30">
    <cfRule type="colorScale" priority="352">
      <colorScale>
        <cfvo type="min"/>
        <cfvo type="max"/>
        <color theme="0"/>
        <color theme="0"/>
      </colorScale>
    </cfRule>
    <cfRule type="expression" dxfId="11937" priority="353">
      <formula>AZ30&lt;0</formula>
    </cfRule>
  </conditionalFormatting>
  <conditionalFormatting sqref="BA31">
    <cfRule type="colorScale" priority="350">
      <colorScale>
        <cfvo type="min"/>
        <cfvo type="max"/>
        <color theme="0"/>
        <color theme="0"/>
      </colorScale>
    </cfRule>
    <cfRule type="expression" dxfId="11936"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1935" priority="330">
      <formula>AZ39&lt;0</formula>
    </cfRule>
  </conditionalFormatting>
  <conditionalFormatting sqref="BA39:BA107">
    <cfRule type="expression" dxfId="11934"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1933"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1932"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1931" priority="374">
      <formula>AZ69&lt;0</formula>
    </cfRule>
  </conditionalFormatting>
  <conditionalFormatting sqref="BA82 BA92 BA103 BA107">
    <cfRule type="expression" dxfId="11930"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1929"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1928"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1927"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1926"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1925"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1924" priority="383">
      <formula>AZ105&lt;0</formula>
    </cfRule>
  </conditionalFormatting>
  <conditionalFormatting sqref="BA110">
    <cfRule type="colorScale" priority="384">
      <colorScale>
        <cfvo type="min"/>
        <cfvo type="max"/>
        <color theme="0"/>
        <color theme="0"/>
      </colorScale>
    </cfRule>
    <cfRule type="expression" dxfId="11923"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1922"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1921"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1920" priority="318">
      <formula>AZ125&lt;0</formula>
    </cfRule>
  </conditionalFormatting>
  <conditionalFormatting sqref="BA125:BA135">
    <cfRule type="expression" dxfId="11919" priority="315">
      <formula>IF(BA125="Validar","Rojo","Verde")</formula>
    </cfRule>
  </conditionalFormatting>
  <conditionalFormatting sqref="BA126:BA132">
    <cfRule type="colorScale" priority="392">
      <colorScale>
        <cfvo type="min"/>
        <cfvo type="max"/>
        <color theme="0"/>
        <color theme="0"/>
      </colorScale>
    </cfRule>
    <cfRule type="expression" dxfId="11918"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1917"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1916" priority="388">
      <formula>AZ135&lt;0</formula>
    </cfRule>
  </conditionalFormatting>
  <conditionalFormatting sqref="BA110:BA111">
    <cfRule type="expression" dxfId="11915" priority="305">
      <formula>IF(BA110="Validar","Rojo","Verde")</formula>
    </cfRule>
  </conditionalFormatting>
  <conditionalFormatting sqref="BA117:BA123">
    <cfRule type="expression" dxfId="11914"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1913" priority="304">
      <formula>AZ6&lt;0</formula>
    </cfRule>
  </conditionalFormatting>
  <conditionalFormatting sqref="BA6">
    <cfRule type="expression" dxfId="11912"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1911" priority="300">
      <formula>AZ7&lt;0</formula>
    </cfRule>
  </conditionalFormatting>
  <conditionalFormatting sqref="BA7:BA8">
    <cfRule type="expression" dxfId="11910"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1909" priority="269">
      <formula>BX9&lt;0</formula>
    </cfRule>
  </conditionalFormatting>
  <conditionalFormatting sqref="BY9:BY20">
    <cfRule type="expression" dxfId="11908"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1907" priority="246">
      <formula>BX10&lt;0</formula>
    </cfRule>
  </conditionalFormatting>
  <conditionalFormatting sqref="BY11:BY14">
    <cfRule type="colorScale" priority="266">
      <colorScale>
        <cfvo type="min"/>
        <cfvo type="max"/>
        <color theme="0"/>
        <color theme="0"/>
      </colorScale>
    </cfRule>
    <cfRule type="expression" dxfId="11906" priority="267">
      <formula>BX11&lt;0</formula>
    </cfRule>
  </conditionalFormatting>
  <conditionalFormatting sqref="BY15">
    <cfRule type="colorScale" priority="243">
      <colorScale>
        <cfvo type="min"/>
        <cfvo type="max"/>
        <color theme="0"/>
        <color theme="0"/>
      </colorScale>
    </cfRule>
    <cfRule type="expression" dxfId="11905" priority="244">
      <formula>BX15&lt;0</formula>
    </cfRule>
  </conditionalFormatting>
  <conditionalFormatting sqref="BY16:BY17">
    <cfRule type="colorScale" priority="264">
      <colorScale>
        <cfvo type="min"/>
        <cfvo type="max"/>
        <color theme="0"/>
        <color theme="0"/>
      </colorScale>
    </cfRule>
    <cfRule type="expression" dxfId="11904" priority="265">
      <formula>BX16&lt;0</formula>
    </cfRule>
  </conditionalFormatting>
  <conditionalFormatting sqref="BY18">
    <cfRule type="colorScale" priority="240">
      <colorScale>
        <cfvo type="min"/>
        <cfvo type="max"/>
        <color theme="0"/>
        <color theme="0"/>
      </colorScale>
    </cfRule>
    <cfRule type="expression" dxfId="11903" priority="242">
      <formula>BX18&lt;0</formula>
    </cfRule>
  </conditionalFormatting>
  <conditionalFormatting sqref="BY19:BY20">
    <cfRule type="colorScale" priority="262">
      <colorScale>
        <cfvo type="min"/>
        <cfvo type="max"/>
        <color theme="0"/>
        <color theme="0"/>
      </colorScale>
    </cfRule>
    <cfRule type="expression" dxfId="11902" priority="263">
      <formula>BX19&lt;0</formula>
    </cfRule>
  </conditionalFormatting>
  <conditionalFormatting sqref="BY23">
    <cfRule type="colorScale" priority="237">
      <colorScale>
        <cfvo type="min"/>
        <cfvo type="max"/>
        <color theme="0"/>
        <color theme="0"/>
      </colorScale>
    </cfRule>
    <cfRule type="expression" dxfId="11901" priority="238">
      <formula>BX23&lt;0</formula>
    </cfRule>
  </conditionalFormatting>
  <conditionalFormatting sqref="BY23:BY31">
    <cfRule type="expression" dxfId="11900"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1899" priority="261">
      <formula>BX24&lt;0</formula>
    </cfRule>
  </conditionalFormatting>
  <conditionalFormatting sqref="BY25">
    <cfRule type="colorScale" priority="258">
      <colorScale>
        <cfvo type="min"/>
        <cfvo type="max"/>
        <color theme="0"/>
        <color theme="0"/>
      </colorScale>
    </cfRule>
    <cfRule type="expression" dxfId="11898" priority="259">
      <formula>BX25&lt;0</formula>
    </cfRule>
  </conditionalFormatting>
  <conditionalFormatting sqref="BY26">
    <cfRule type="colorScale" priority="235">
      <colorScale>
        <cfvo type="min"/>
        <cfvo type="max"/>
        <color theme="0"/>
        <color theme="0"/>
      </colorScale>
    </cfRule>
    <cfRule type="expression" dxfId="11897" priority="236">
      <formula>BX26&lt;0</formula>
    </cfRule>
  </conditionalFormatting>
  <conditionalFormatting sqref="BY27">
    <cfRule type="colorScale" priority="256">
      <colorScale>
        <cfvo type="min"/>
        <cfvo type="max"/>
        <color theme="0"/>
        <color theme="0"/>
      </colorScale>
    </cfRule>
    <cfRule type="expression" dxfId="11896" priority="257">
      <formula>BX27&lt;0</formula>
    </cfRule>
  </conditionalFormatting>
  <conditionalFormatting sqref="BY28">
    <cfRule type="colorScale" priority="254">
      <colorScale>
        <cfvo type="min"/>
        <cfvo type="max"/>
        <color theme="0"/>
        <color theme="0"/>
      </colorScale>
    </cfRule>
    <cfRule type="expression" dxfId="11895" priority="255">
      <formula>BX28&lt;0</formula>
    </cfRule>
  </conditionalFormatting>
  <conditionalFormatting sqref="BY29">
    <cfRule type="colorScale" priority="232">
      <colorScale>
        <cfvo type="min"/>
        <cfvo type="max"/>
        <color theme="0"/>
        <color theme="0"/>
      </colorScale>
    </cfRule>
    <cfRule type="expression" dxfId="11894" priority="234">
      <formula>BX29&lt;0</formula>
    </cfRule>
  </conditionalFormatting>
  <conditionalFormatting sqref="BY30">
    <cfRule type="colorScale" priority="252">
      <colorScale>
        <cfvo type="min"/>
        <cfvo type="max"/>
        <color theme="0"/>
        <color theme="0"/>
      </colorScale>
    </cfRule>
    <cfRule type="expression" dxfId="11893" priority="253">
      <formula>BX30&lt;0</formula>
    </cfRule>
  </conditionalFormatting>
  <conditionalFormatting sqref="BY31">
    <cfRule type="colorScale" priority="250">
      <colorScale>
        <cfvo type="min"/>
        <cfvo type="max"/>
        <color theme="0"/>
        <color theme="0"/>
      </colorScale>
    </cfRule>
    <cfRule type="expression" dxfId="11892"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1891" priority="230">
      <formula>BX39&lt;0</formula>
    </cfRule>
  </conditionalFormatting>
  <conditionalFormatting sqref="BY39:BY107">
    <cfRule type="expression" dxfId="11890"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1889"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1888"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1887" priority="274">
      <formula>BX69&lt;0</formula>
    </cfRule>
  </conditionalFormatting>
  <conditionalFormatting sqref="BY82 BY92 BY103 BY107">
    <cfRule type="expression" dxfId="11886"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1885"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1884"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1883"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1882"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1881"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1880" priority="283">
      <formula>BX105&lt;0</formula>
    </cfRule>
  </conditionalFormatting>
  <conditionalFormatting sqref="BY110">
    <cfRule type="colorScale" priority="284">
      <colorScale>
        <cfvo type="min"/>
        <cfvo type="max"/>
        <color theme="0"/>
        <color theme="0"/>
      </colorScale>
    </cfRule>
    <cfRule type="expression" dxfId="11879"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1878"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1877"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1876" priority="218">
      <formula>BX125&lt;0</formula>
    </cfRule>
  </conditionalFormatting>
  <conditionalFormatting sqref="BY125:BY135">
    <cfRule type="expression" dxfId="11875" priority="215">
      <formula>IF(BY125="Validar","Rojo","Verde")</formula>
    </cfRule>
  </conditionalFormatting>
  <conditionalFormatting sqref="BY126:BY132">
    <cfRule type="colorScale" priority="292">
      <colorScale>
        <cfvo type="min"/>
        <cfvo type="max"/>
        <color theme="0"/>
        <color theme="0"/>
      </colorScale>
    </cfRule>
    <cfRule type="expression" dxfId="11874"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1873"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1872" priority="288">
      <formula>BX135&lt;0</formula>
    </cfRule>
  </conditionalFormatting>
  <conditionalFormatting sqref="BY110:BY111">
    <cfRule type="expression" dxfId="11871" priority="205">
      <formula>IF(BY110="Validar","Rojo","Verde")</formula>
    </cfRule>
  </conditionalFormatting>
  <conditionalFormatting sqref="BY117:BY123">
    <cfRule type="expression" dxfId="11870"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1869" priority="204">
      <formula>BX6&lt;0</formula>
    </cfRule>
  </conditionalFormatting>
  <conditionalFormatting sqref="BY6">
    <cfRule type="expression" dxfId="11868"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1867" priority="200">
      <formula>BX7&lt;0</formula>
    </cfRule>
  </conditionalFormatting>
  <conditionalFormatting sqref="BY7:BY8">
    <cfRule type="expression" dxfId="11866"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1865" priority="196">
      <formula>B5&lt;0</formula>
    </cfRule>
  </conditionalFormatting>
  <conditionalFormatting sqref="C5">
    <cfRule type="expression" dxfId="11864"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1863" priority="192">
      <formula>Q5&lt;0</formula>
    </cfRule>
  </conditionalFormatting>
  <conditionalFormatting sqref="R5">
    <cfRule type="expression" dxfId="11862"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1861" priority="181">
      <formula>W5&lt;0</formula>
    </cfRule>
  </conditionalFormatting>
  <conditionalFormatting sqref="X5">
    <cfRule type="expression" dxfId="11860"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1859" priority="186">
      <formula>AA5&lt;0</formula>
    </cfRule>
  </conditionalFormatting>
  <conditionalFormatting sqref="AB5">
    <cfRule type="expression" dxfId="11858"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1857" priority="176">
      <formula>AU5&lt;0</formula>
    </cfRule>
  </conditionalFormatting>
  <conditionalFormatting sqref="AV5">
    <cfRule type="expression" dxfId="11856"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1855" priority="171">
      <formula>BA5&lt;0</formula>
    </cfRule>
  </conditionalFormatting>
  <conditionalFormatting sqref="BB5">
    <cfRule type="expression" dxfId="11854"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1853" priority="166">
      <formula>BE5&lt;0</formula>
    </cfRule>
  </conditionalFormatting>
  <conditionalFormatting sqref="BF5">
    <cfRule type="expression" dxfId="11852"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1851" priority="161">
      <formula>BY5&lt;0</formula>
    </cfRule>
  </conditionalFormatting>
  <conditionalFormatting sqref="BZ5">
    <cfRule type="expression" dxfId="11850"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1849" priority="156">
      <formula>CW5&lt;0</formula>
    </cfRule>
  </conditionalFormatting>
  <conditionalFormatting sqref="CX5">
    <cfRule type="expression" dxfId="11848"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1847" priority="151">
      <formula>CC5&lt;0</formula>
    </cfRule>
  </conditionalFormatting>
  <conditionalFormatting sqref="CD5">
    <cfRule type="expression" dxfId="11846"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1845" priority="146">
      <formula>AH5&lt;0</formula>
    </cfRule>
  </conditionalFormatting>
  <conditionalFormatting sqref="AI5">
    <cfRule type="expression" dxfId="11844"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1843" priority="141">
      <formula>AO5&lt;0</formula>
    </cfRule>
  </conditionalFormatting>
  <conditionalFormatting sqref="AP5">
    <cfRule type="expression" dxfId="11842"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1841" priority="136">
      <formula>BL5&lt;0</formula>
    </cfRule>
  </conditionalFormatting>
  <conditionalFormatting sqref="BM5">
    <cfRule type="expression" dxfId="11840"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1839" priority="131">
      <formula>BS5&lt;0</formula>
    </cfRule>
  </conditionalFormatting>
  <conditionalFormatting sqref="BT5">
    <cfRule type="expression" dxfId="11838"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1837" priority="126">
      <formula>CJ5&lt;0</formula>
    </cfRule>
  </conditionalFormatting>
  <conditionalFormatting sqref="CK5">
    <cfRule type="expression" dxfId="11836"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1835" priority="121">
      <formula>CQ5&lt;0</formula>
    </cfRule>
  </conditionalFormatting>
  <conditionalFormatting sqref="CR5">
    <cfRule type="expression" dxfId="11834"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1833" priority="116">
      <formula>E5&lt;0</formula>
    </cfRule>
  </conditionalFormatting>
  <conditionalFormatting sqref="F5">
    <cfRule type="expression" dxfId="11832"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1831" priority="112">
      <formula>H5&lt;0</formula>
    </cfRule>
  </conditionalFormatting>
  <conditionalFormatting sqref="I5">
    <cfRule type="expression" dxfId="11830"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1829" priority="108">
      <formula>O5&lt;0</formula>
    </cfRule>
  </conditionalFormatting>
  <conditionalFormatting sqref="P5">
    <cfRule type="expression" dxfId="11828"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1827" priority="104">
      <formula>L5&lt;0</formula>
    </cfRule>
  </conditionalFormatting>
  <conditionalFormatting sqref="M5">
    <cfRule type="expression" dxfId="11826"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1825" priority="100">
      <formula>S5&lt;0</formula>
    </cfRule>
  </conditionalFormatting>
  <conditionalFormatting sqref="T5">
    <cfRule type="expression" dxfId="11824"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1823" priority="96">
      <formula>V5&lt;0</formula>
    </cfRule>
  </conditionalFormatting>
  <conditionalFormatting sqref="W5">
    <cfRule type="expression" dxfId="11822"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1821" priority="92">
      <formula>Y5&lt;0</formula>
    </cfRule>
  </conditionalFormatting>
  <conditionalFormatting sqref="Z5">
    <cfRule type="expression" dxfId="11820"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1819" priority="88">
      <formula>AC5&lt;0</formula>
    </cfRule>
  </conditionalFormatting>
  <conditionalFormatting sqref="AD5">
    <cfRule type="expression" dxfId="11818"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1817" priority="84">
      <formula>AF5&lt;0</formula>
    </cfRule>
  </conditionalFormatting>
  <conditionalFormatting sqref="AG5">
    <cfRule type="expression" dxfId="11816"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1815" priority="80">
      <formula>AJ5&lt;0</formula>
    </cfRule>
  </conditionalFormatting>
  <conditionalFormatting sqref="AK5">
    <cfRule type="expression" dxfId="11814"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1813" priority="76">
      <formula>AM5&lt;0</formula>
    </cfRule>
  </conditionalFormatting>
  <conditionalFormatting sqref="AN5">
    <cfRule type="expression" dxfId="11812"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1811" priority="72">
      <formula>AQ5&lt;0</formula>
    </cfRule>
  </conditionalFormatting>
  <conditionalFormatting sqref="AR5">
    <cfRule type="expression" dxfId="11810"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1809" priority="68">
      <formula>AW5&lt;0</formula>
    </cfRule>
  </conditionalFormatting>
  <conditionalFormatting sqref="AX5">
    <cfRule type="expression" dxfId="11808"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1807" priority="64">
      <formula>BC5&lt;0</formula>
    </cfRule>
  </conditionalFormatting>
  <conditionalFormatting sqref="BD5">
    <cfRule type="expression" dxfId="11806"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1805" priority="60">
      <formula>BG5&lt;0</formula>
    </cfRule>
  </conditionalFormatting>
  <conditionalFormatting sqref="BH5">
    <cfRule type="expression" dxfId="11804"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1803" priority="56">
      <formula>BJ5&lt;0</formula>
    </cfRule>
  </conditionalFormatting>
  <conditionalFormatting sqref="BK5">
    <cfRule type="expression" dxfId="11802"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1801" priority="52">
      <formula>BN5&lt;0</formula>
    </cfRule>
  </conditionalFormatting>
  <conditionalFormatting sqref="BO5">
    <cfRule type="expression" dxfId="11800"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1799" priority="48">
      <formula>BQ5&lt;0</formula>
    </cfRule>
  </conditionalFormatting>
  <conditionalFormatting sqref="BR5">
    <cfRule type="expression" dxfId="11798"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1797" priority="44">
      <formula>BU5&lt;0</formula>
    </cfRule>
  </conditionalFormatting>
  <conditionalFormatting sqref="BV5">
    <cfRule type="expression" dxfId="11796"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1795" priority="40">
      <formula>CA5&lt;0</formula>
    </cfRule>
  </conditionalFormatting>
  <conditionalFormatting sqref="CB5">
    <cfRule type="expression" dxfId="11794"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1793" priority="36">
      <formula>CE5&lt;0</formula>
    </cfRule>
  </conditionalFormatting>
  <conditionalFormatting sqref="CF5">
    <cfRule type="expression" dxfId="11792"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1791" priority="32">
      <formula>CH5&lt;0</formula>
    </cfRule>
  </conditionalFormatting>
  <conditionalFormatting sqref="CI5">
    <cfRule type="expression" dxfId="11790"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1789" priority="28">
      <formula>CL5&lt;0</formula>
    </cfRule>
  </conditionalFormatting>
  <conditionalFormatting sqref="CM5">
    <cfRule type="expression" dxfId="11788"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1787" priority="24">
      <formula>CO5&lt;0</formula>
    </cfRule>
  </conditionalFormatting>
  <conditionalFormatting sqref="CP5">
    <cfRule type="expression" dxfId="11786"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1785" priority="20">
      <formula>CS5&lt;0</formula>
    </cfRule>
  </conditionalFormatting>
  <conditionalFormatting sqref="CT5">
    <cfRule type="expression" dxfId="11784"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1783" priority="16">
      <formula>CV5&lt;0</formula>
    </cfRule>
  </conditionalFormatting>
  <conditionalFormatting sqref="CW5">
    <cfRule type="expression" dxfId="11782"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1781" priority="12">
      <formula>AT5&lt;0</formula>
    </cfRule>
  </conditionalFormatting>
  <conditionalFormatting sqref="AU5">
    <cfRule type="expression" dxfId="11780"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1779" priority="8">
      <formula>AZ5&lt;0</formula>
    </cfRule>
  </conditionalFormatting>
  <conditionalFormatting sqref="BA5">
    <cfRule type="expression" dxfId="11778"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1777" priority="4">
      <formula>BX5&lt;0</formula>
    </cfRule>
  </conditionalFormatting>
  <conditionalFormatting sqref="BY5">
    <cfRule type="expression" dxfId="11776"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8BF8B186-EEC5-419D-BAEE-BA42988AF4FB}">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DB90FC5A-34DF-4450-BC79-ED49710B8490}">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30F23A4D-67A1-4E41-9266-14A45C2FC127}">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90755194-C4AE-45A8-8101-ED58C0486C51}">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D28A23B0-0F3F-4ED6-9F01-52DD1C0CD7C3}">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88D77611-CB52-4B19-A0DF-D69E76008369}">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32A77235-B101-4DB6-B6C0-87D59AD8D19F}">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0A5F1896-5597-4E9C-8B6B-A62B98D95A56}">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622E9EE3-EA44-4E85-BB41-6C5C43EFAC63}">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F890A778-F0CD-4135-A2F2-ED4E1B01E504}">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83E98EB6-4C9B-44EB-B951-92A46A7C8A64}">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5AFED2B4-B2CC-4971-A714-E6F035D5FEDF}">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06FBF44E-F514-4F35-B311-230A52FE9833}">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240A68AF-3979-4499-B6EA-7E10AC627CD5}">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B9536E76-7744-426A-9410-CF9CE2F9C682}">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1D097BE9-CC29-4171-BD6F-DDCE281B366A}">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0A45A772-24E8-4ABF-8A4A-301A3F6136A9}">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3CAB8A4D-32CD-4324-8A5E-F4FEC89C318B}">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E1D7481C-C837-460C-B95E-9591CC3E4E07}">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6F8BD7F6-663A-4E6B-B642-A2D0B3B6C825}">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A7D947B7-D3A0-481F-B25D-0F25F7DDB213}">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34E827DB-C4A1-4CE5-BB12-F779284502E2}">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280414BF-9FB2-4441-B676-953F4AF10A95}">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8DFDC74C-E15B-4D90-9D6C-5D07CE5E8023}">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E1933220-0F6B-49E0-ABB8-6AEB2C8FFE13}">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E5C5C141-D8C3-443E-ACF6-88C5D0D517EC}">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8DC65E1F-6D7F-4498-B64D-3F8F8A270010}">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27C73C85-28C7-43FD-B0BE-5E8EEB0A67E8}">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77A8EA23-61EC-4B02-A3B0-CAEB854D1FFD}">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23F5F3E2-38B6-4F30-968E-B578D617BC6F}">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93543E83-8AEF-4B11-B725-119EBB6E97A8}">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D7BC1668-AAFC-4F50-880C-B10007B8F619}">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88E61C8F-69EF-466C-B601-BC7C73D6F6F0}">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9146D9A-EAC8-4C2B-B608-34A68E8D5C20}">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5E6E140F-9AF9-4407-B250-8D10806175BF}">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233CDE9-AF4D-4E4A-B702-FBAD6549C5C5}">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0B7A30EC-2170-4F6B-AEED-4FCF47D8B285}">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E9614309-9ACD-496B-8D0A-3FB97D6B0089}">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90971699-4B6C-4FDD-B6C1-60BF64351A03}">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C156FB61-140A-4577-997F-A2778F3E1195}">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0AC5BDA9-EF22-4538-9464-F0142BAB4FF8}">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0294714D-1AB4-4E65-9699-337FCDBB162C}">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D15096A2-4791-4B80-9CE6-40FD2EB50BCB}">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073BA6AE-2B16-46B3-8ADA-1A6AC0235C50}">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7FD618EF-8F25-4FA9-8B85-20E359E08959}">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2608444-4EF2-4123-BC78-5B98035F2C17}">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F7227EEC-C281-4BCC-ACC0-D53E093A1FA1}">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5A18F960-C0F8-4E75-A58C-1DEC864BF9CB}">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43988EC9-FDD5-4053-ACEE-66692D33B626}">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71A5E4E0-B165-41EB-AEED-6F1E8368AC11}">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5A962C7B-A154-4A54-8E24-98C5BECEDEA2}">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5C413A3E-76ED-4E18-8BEA-3C1338D85876}">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FC922270-1CE7-460B-A2F8-9FE01B1274B7}">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B24471E4-5275-4043-94DC-9A2FA2C272E7}">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BC8F5C8C-B7A8-4B4E-BE3F-0694F0A70B3A}">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0FAE502D-EC69-48F6-926C-0C5446CFEF6D}">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DBF0F3B8-6BD4-4E14-B7C7-423F49F2586D}">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F70FE1D6-3549-4B6A-9941-8A4B86ED6231}">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C157AE14-F829-4324-8A76-3313535B0836}">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0FFBAAE4-8F30-460E-ACD5-6C0E9DCA9503}">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5251C573-3199-45CC-8184-F70ED21B40BE}">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F9C4258D-075B-4106-BA02-02A01C449FF3}">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34A82469-7774-41EC-9597-7BFFE219B573}">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4E5952A8-9046-4904-AB17-FB29F0B6584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C3969F8F-FFDA-4FBC-ACA7-2051956F4225}">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1B563D66-B268-4237-AC0E-4C2BBD285E74}">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FF508831-F5D4-4461-BD6D-1E2A6B936AB6}">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E38E1E16-DB70-4866-8D07-EA5E1EB3679B}">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E83FF1CC-00ED-443D-9FC8-089E4CCFD37C}">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36BBE8D9-D76B-46DB-B8CA-56ED1DF13C41}">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112A237D-FD00-4617-85AF-37A772A2C408}">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B01F5C33-0315-4871-A176-5DC32F1474C1}">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047794D6-5022-456D-8761-8B25E4DAFF13}">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27006E19-E16E-4F0F-B644-27C8840DD9F2}">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6E8B045C-9093-4BF2-A897-0D4BE42DC68F}">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14617205-935C-4ACA-89B8-20F5A5B0B688}">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BEED68AA-5600-462C-B3B1-57B4B73C8A1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A5ACCEDE-78C0-47AF-98B4-50CE1FE52097}">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A8F1A75D-CD32-41FF-9BA1-5C44E7023F6B}">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D3302612-0649-4D78-895E-3585E6085C5D}">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B064D23B-6EF6-4FC8-8F2C-C60320536C20}">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9D5FB437-D621-442B-BD3B-CFEB1ED18A89}">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85190873-F6EE-471E-8387-CDC40E0A4590}">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31784061-564A-49ED-A262-5961F3522B87}">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7F7D09C5-EFFD-4D72-9585-9716A77646D2}">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987035D5-AAF2-4B42-859A-CAA359CDF38A}">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54F183E3-B263-4462-9161-4EF37377DB3D}">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15264ADC-CE3F-4000-AB47-C26CE6D2F777}">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143F3E56-1954-499C-9534-BA4EE451F0D2}">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4A13708C-6BA5-4103-9322-CA5E7016F32A}">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1541BEE7-4D16-4E80-B616-7C17C94DA6C7}">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19CCC2D9-BE45-4A34-8B40-44C177034F2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07D40E5E-CBBB-4884-B565-834EA930539B}">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5F112A2F-544D-4023-8540-E5CF3F4E6E38}">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7A2B877F-5734-4391-AD51-79A23A5BE009}">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B86A34A-C700-425B-A8C7-B5D86DB8A7D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8C535E0E-410D-457C-ABEC-5C4A8526D3D0}">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F6C4F2CF-AD83-4B61-AE1C-F0508CE6DA25}">
            <x14:iconSet iconSet="3Triangles">
              <x14:cfvo type="percent">
                <xm:f>0</xm:f>
              </x14:cfvo>
              <x14:cfvo type="num">
                <xm:f>0</xm:f>
              </x14:cfvo>
              <x14:cfvo type="num" gte="0">
                <xm:f>0</xm:f>
              </x14:cfvo>
            </x14:iconSet>
          </x14:cfRule>
          <xm:sqref>CR5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EB314"/>
  <sheetViews>
    <sheetView showGridLines="0" zoomScale="70" zoomScaleNormal="70" workbookViewId="0">
      <pane xSplit="1" ySplit="3" topLeftCell="B108" activePane="bottomRight" state="frozen"/>
      <selection activeCell="E217" sqref="E217"/>
      <selection pane="topRight" activeCell="E217" sqref="E217"/>
      <selection pane="bottomLeft" activeCell="E217" sqref="E217"/>
      <selection pane="bottomRight" activeCell="P135" sqref="P135:AA13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3.5546875" style="130" customWidth="1"/>
    <col min="6" max="6" width="12.21875" style="130" customWidth="1"/>
    <col min="7" max="7" width="13.44140625" style="130" customWidth="1"/>
    <col min="8" max="8" width="12.77734375" style="130" bestFit="1" customWidth="1"/>
    <col min="9" max="9" width="11.21875" style="130" bestFit="1" customWidth="1"/>
    <col min="10" max="11" width="11.44140625" style="130" bestFit="1" customWidth="1"/>
    <col min="12" max="12" width="11.21875" style="130" bestFit="1" customWidth="1"/>
    <col min="13" max="13" width="11.44140625" style="130" bestFit="1" customWidth="1"/>
    <col min="14" max="14" width="12.21875" style="130" bestFit="1" customWidth="1"/>
    <col min="15" max="15" width="13.6640625" style="130"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M4" si="0">+B5+B18</f>
        <v>0</v>
      </c>
      <c r="C4" s="184">
        <f t="shared" si="0"/>
        <v>5374.1209462017814</v>
      </c>
      <c r="D4" s="184">
        <f t="shared" si="0"/>
        <v>8848.4725018126137</v>
      </c>
      <c r="E4" s="184">
        <f t="shared" si="0"/>
        <v>7625.597006969927</v>
      </c>
      <c r="F4" s="184">
        <f t="shared" si="0"/>
        <v>7465.0040126351732</v>
      </c>
      <c r="G4" s="184">
        <f t="shared" si="0"/>
        <v>8957.1476680634023</v>
      </c>
      <c r="H4" s="184">
        <f t="shared" si="0"/>
        <v>10499.781983981795</v>
      </c>
      <c r="I4" s="184">
        <f t="shared" si="0"/>
        <v>0</v>
      </c>
      <c r="J4" s="184">
        <f t="shared" si="0"/>
        <v>0</v>
      </c>
      <c r="K4" s="184">
        <f t="shared" si="0"/>
        <v>0</v>
      </c>
      <c r="L4" s="184">
        <f t="shared" si="0"/>
        <v>0</v>
      </c>
      <c r="M4" s="184">
        <f t="shared" si="0"/>
        <v>0</v>
      </c>
      <c r="N4" s="184">
        <f t="shared" ref="N4:O4" si="1">+N5+N18</f>
        <v>0</v>
      </c>
      <c r="O4" s="201">
        <f t="shared" si="1"/>
        <v>48770.124119664695</v>
      </c>
    </row>
    <row r="5" spans="1:27" s="187" customFormat="1" ht="15.6" outlineLevel="1" x14ac:dyDescent="0.3">
      <c r="A5" s="224" t="s">
        <v>236</v>
      </c>
      <c r="B5" s="186">
        <f>+B6+B10+B11+B12+B13+B14+B15+B7+B8+B9</f>
        <v>0</v>
      </c>
      <c r="C5" s="186">
        <f>+C6+C10+C11+C12+C13+C14+C15+C7+C8+C9</f>
        <v>5373.9592868487107</v>
      </c>
      <c r="D5" s="186">
        <f t="shared" ref="D5:N5" si="2">+D6+D10+D11+D12+D13+D14+D15+D7+D8+D9</f>
        <v>8848.3459599294729</v>
      </c>
      <c r="E5" s="186">
        <f t="shared" si="2"/>
        <v>7624.8779089409181</v>
      </c>
      <c r="F5" s="186">
        <f t="shared" si="2"/>
        <v>7461.2556199531955</v>
      </c>
      <c r="G5" s="186">
        <f t="shared" si="2"/>
        <v>8955.9874867450417</v>
      </c>
      <c r="H5" s="186">
        <f t="shared" si="2"/>
        <v>10498.96993851803</v>
      </c>
      <c r="I5" s="186">
        <f t="shared" si="2"/>
        <v>0</v>
      </c>
      <c r="J5" s="186">
        <f t="shared" si="2"/>
        <v>0</v>
      </c>
      <c r="K5" s="186">
        <f t="shared" si="2"/>
        <v>0</v>
      </c>
      <c r="L5" s="186">
        <f t="shared" si="2"/>
        <v>0</v>
      </c>
      <c r="M5" s="186">
        <f t="shared" si="2"/>
        <v>0</v>
      </c>
      <c r="N5" s="186">
        <f t="shared" si="2"/>
        <v>0</v>
      </c>
      <c r="O5" s="210">
        <f>+SUM(C5:N5)</f>
        <v>48763.396200935371</v>
      </c>
    </row>
    <row r="6" spans="1:27" outlineLevel="1" x14ac:dyDescent="0.3">
      <c r="A6" s="202" t="s">
        <v>237</v>
      </c>
      <c r="B6" s="131"/>
      <c r="C6" s="131">
        <f>+('[1]N EERR PIEDEM'!C6*P6)+((('[1]N EERR PIEDEM'!C6*(100%-P6))/(1+TASAS!$B$9)))</f>
        <v>5373.9592868487107</v>
      </c>
      <c r="D6" s="131">
        <f>+('[1]N EERR PIEDEM'!D6*Q6)+((('[1]N EERR PIEDEM'!D6*(100%-Q6))/(1+TASAS!$C$9)))</f>
        <v>8848.3459599294729</v>
      </c>
      <c r="E6" s="131">
        <f>+('[1]N EERR PIEDEM'!E6*R6)+((('[1]N EERR PIEDEM'!E6*(100%-R6))/(1+TASAS!$D$9)))</f>
        <v>7624.8779089409181</v>
      </c>
      <c r="F6" s="131">
        <f>+('[1]N EERR PIEDEM'!F6*S6)+((('[1]N EERR PIEDEM'!F6*(100%-S6))/(1+TASAS!$E$9)))</f>
        <v>7461.2556199531955</v>
      </c>
      <c r="G6" s="131">
        <f>+('[1]N EERR PIEDEM'!G6*T6)+((('[1]N EERR PIEDEM'!G6*(100%-T6))/(1+TASAS!$F$9)))</f>
        <v>8955.9874867450417</v>
      </c>
      <c r="H6" s="131">
        <f>+('[1]N EERR PIEDEM'!H6*U6)+((('[1]N EERR PIEDEM'!H6*(100%-U6))/(1+TASAS!$G$9)))</f>
        <v>10498.96993851803</v>
      </c>
      <c r="I6" s="131">
        <f>+('[1]N EERR PIEDEM'!I6*V6)+((('[1]N EERR PIEDEM'!I6*(100%-V6))/(1+TASAS!$H$9)))</f>
        <v>0</v>
      </c>
      <c r="J6" s="131">
        <f>+('[1]N EERR PIEDEM'!J6*W6)+((('[1]N EERR PIEDEM'!J6*(100%-W6))/(1+TASAS!$I$9)))</f>
        <v>0</v>
      </c>
      <c r="K6" s="131">
        <f>+('[1]N EERR PIEDEM'!K6*X6)+((('[1]N EERR PIEDEM'!K6*(100%-X6))/(1+TASAS!$J$9)))</f>
        <v>0</v>
      </c>
      <c r="L6" s="131">
        <f>+('[1]N EERR PIEDEM'!L6*Y6)+((('[1]N EERR PIEDEM'!L6*(100%-Y6))/(1+TASAS!$K$9)))</f>
        <v>0</v>
      </c>
      <c r="M6" s="131">
        <f>+('[1]N EERR PIEDEM'!M6*Z6)+((('[1]N EERR PIEDEM'!M6*(100%-Z6))/(1+TASAS!$L$9)))</f>
        <v>0</v>
      </c>
      <c r="N6" s="131">
        <f>+('[1]N EERR PIEDEM'!N6*AA6)+((('[1]N EERR PIEDEM'!N6*(100%-AA6))/(1+TASAS!$M$9)))</f>
        <v>0</v>
      </c>
      <c r="O6" s="194">
        <f t="shared" ref="O6:O94" si="3">+SUM(C6:N6)</f>
        <v>48763.396200935371</v>
      </c>
      <c r="P6" s="311">
        <v>0.3543</v>
      </c>
      <c r="Q6" s="311">
        <v>0.30470000000000003</v>
      </c>
      <c r="R6" s="311">
        <v>0.2145</v>
      </c>
      <c r="S6" s="311">
        <v>0.39069999999999999</v>
      </c>
      <c r="T6" s="311">
        <v>0.21759999999999999</v>
      </c>
      <c r="U6" s="311">
        <v>0.25800000000000001</v>
      </c>
      <c r="V6" s="303"/>
      <c r="W6" s="303"/>
      <c r="X6" s="303"/>
      <c r="Y6" s="303"/>
      <c r="Z6" s="303"/>
      <c r="AA6" s="303"/>
    </row>
    <row r="7" spans="1:27" outlineLevel="1" x14ac:dyDescent="0.3">
      <c r="A7" s="202" t="s">
        <v>238</v>
      </c>
      <c r="B7" s="131"/>
      <c r="C7" s="131">
        <f>+('[1]N EERR PIEDEM'!C7*P7)+((('[1]N EERR PIEDEM'!C7*(100%-P7))/(1+TASAS!$B$9)))</f>
        <v>0</v>
      </c>
      <c r="D7" s="131">
        <f>+('[1]N EERR PIEDEM'!D7*Q7)+((('[1]N EERR PIEDEM'!D7*(100%-Q7))/(1+TASAS!$C$9)))</f>
        <v>0</v>
      </c>
      <c r="E7" s="131">
        <f>+('[1]N EERR PIEDEM'!E7*R7)+((('[1]N EERR PIEDEM'!E7*(100%-R7))/(1+TASAS!$D$9)))</f>
        <v>0</v>
      </c>
      <c r="F7" s="131">
        <f>+('[1]N EERR PIEDEM'!F7*S7)+((('[1]N EERR PIEDEM'!F7*(100%-S7))/(1+TASAS!$E$9)))</f>
        <v>0</v>
      </c>
      <c r="G7" s="131">
        <f>+('[1]N EERR PIEDEM'!G7*T7)+((('[1]N EERR PIEDEM'!G7*(100%-T7))/(1+TASAS!$F$9)))</f>
        <v>0</v>
      </c>
      <c r="H7" s="131">
        <f>+('[1]N EERR PIEDEM'!H7*U7)+((('[1]N EERR PIEDEM'!H7*(100%-U7))/(1+TASAS!$G$9)))</f>
        <v>0</v>
      </c>
      <c r="I7" s="131">
        <f>+('[1]N EERR PIEDEM'!I7*V7)+((('[1]N EERR PIEDEM'!I7*(100%-V7))/(1+TASAS!$H$9)))</f>
        <v>0</v>
      </c>
      <c r="J7" s="131">
        <f>+('[1]N EERR PIEDEM'!J7*W7)+((('[1]N EERR PIEDEM'!J7*(100%-W7))/(1+TASAS!$I$9)))</f>
        <v>0</v>
      </c>
      <c r="K7" s="131">
        <f>+('[1]N EERR PIEDEM'!K7*X7)+((('[1]N EERR PIEDEM'!K7*(100%-X7))/(1+TASAS!$J$9)))</f>
        <v>0</v>
      </c>
      <c r="L7" s="131">
        <f>+('[1]N EERR PIEDEM'!L7*Y7)+((('[1]N EERR PIEDEM'!L7*(100%-Y7))/(1+TASAS!$K$9)))</f>
        <v>0</v>
      </c>
      <c r="M7" s="131">
        <f>+('[1]N EERR PIEDEM'!M7*Z7)+((('[1]N EERR PIEDEM'!M7*(100%-Z7))/(1+TASAS!$L$9)))</f>
        <v>0</v>
      </c>
      <c r="N7" s="131">
        <f>+('[1]N EERR PIEDEM'!N7*AA7)+((('[1]N EERR PIEDEM'!N7*(100%-AA7))/(1+TASAS!$M$9)))</f>
        <v>0</v>
      </c>
      <c r="O7" s="194">
        <f t="shared" si="3"/>
        <v>0</v>
      </c>
      <c r="P7" s="311">
        <v>0.3543</v>
      </c>
      <c r="Q7" s="311">
        <v>0.30470000000000003</v>
      </c>
      <c r="R7" s="311">
        <v>0.2145</v>
      </c>
      <c r="S7" s="311">
        <v>0.39069999999999999</v>
      </c>
      <c r="T7" s="311">
        <v>0.21759999999999999</v>
      </c>
      <c r="U7" s="311">
        <v>0.25800000000000001</v>
      </c>
      <c r="V7" s="303"/>
      <c r="W7" s="303"/>
      <c r="X7" s="303"/>
      <c r="Y7" s="303"/>
      <c r="Z7" s="303"/>
      <c r="AA7" s="303"/>
    </row>
    <row r="8" spans="1:27" outlineLevel="1" x14ac:dyDescent="0.3">
      <c r="A8" s="202" t="s">
        <v>53</v>
      </c>
      <c r="B8" s="131"/>
      <c r="C8" s="131">
        <f>+('[1]N EERR PIEDEM'!C8*P8)+((('[1]N EERR PIEDEM'!C8*(100%-P8))/(1+TASAS!$B$9)))</f>
        <v>0</v>
      </c>
      <c r="D8" s="131">
        <f>+('[1]N EERR PIEDEM'!D8*Q8)+((('[1]N EERR PIEDEM'!D8*(100%-Q8))/(1+TASAS!$C$9)))</f>
        <v>0</v>
      </c>
      <c r="E8" s="131">
        <f>+('[1]N EERR PIEDEM'!E8*R8)+((('[1]N EERR PIEDEM'!E8*(100%-R8))/(1+TASAS!$D$9)))</f>
        <v>0</v>
      </c>
      <c r="F8" s="131">
        <f>+('[1]N EERR PIEDEM'!F8*S8)+((('[1]N EERR PIEDEM'!F8*(100%-S8))/(1+TASAS!$E$9)))</f>
        <v>0</v>
      </c>
      <c r="G8" s="131">
        <f>+('[1]N EERR PIEDEM'!G8*T8)+((('[1]N EERR PIEDEM'!G8*(100%-T8))/(1+TASAS!$F$9)))</f>
        <v>0</v>
      </c>
      <c r="H8" s="131">
        <f>+('[1]N EERR PIEDEM'!H8*U8)+((('[1]N EERR PIEDEM'!H8*(100%-U8))/(1+TASAS!$G$9)))</f>
        <v>0</v>
      </c>
      <c r="I8" s="131">
        <f>+('[1]N EERR PIEDEM'!I8*V8)+((('[1]N EERR PIEDEM'!I8*(100%-V8))/(1+TASAS!$H$9)))</f>
        <v>0</v>
      </c>
      <c r="J8" s="131">
        <f>+('[1]N EERR PIEDEM'!J8*W8)+((('[1]N EERR PIEDEM'!J8*(100%-W8))/(1+TASAS!$I$9)))</f>
        <v>0</v>
      </c>
      <c r="K8" s="131">
        <f>+('[1]N EERR PIEDEM'!K8*X8)+((('[1]N EERR PIEDEM'!K8*(100%-X8))/(1+TASAS!$J$9)))</f>
        <v>0</v>
      </c>
      <c r="L8" s="131">
        <f>+('[1]N EERR PIEDEM'!L8*Y8)+((('[1]N EERR PIEDEM'!L8*(100%-Y8))/(1+TASAS!$K$9)))</f>
        <v>0</v>
      </c>
      <c r="M8" s="131">
        <f>+('[1]N EERR PIEDEM'!M8*Z8)+((('[1]N EERR PIEDEM'!M8*(100%-Z8))/(1+TASAS!$L$9)))</f>
        <v>0</v>
      </c>
      <c r="N8" s="131">
        <f>+('[1]N EERR PIEDEM'!N8*AA8)+((('[1]N EERR PIEDEM'!N8*(100%-AA8))/(1+TASAS!$M$9)))</f>
        <v>0</v>
      </c>
      <c r="O8" s="194">
        <f t="shared" si="3"/>
        <v>0</v>
      </c>
      <c r="P8" s="311">
        <v>0.3543</v>
      </c>
      <c r="Q8" s="311">
        <v>0.30470000000000003</v>
      </c>
      <c r="R8" s="311">
        <v>0.2145</v>
      </c>
      <c r="S8" s="311">
        <v>0.39069999999999999</v>
      </c>
      <c r="T8" s="311">
        <v>0.21759999999999999</v>
      </c>
      <c r="U8" s="311">
        <v>0.25800000000000001</v>
      </c>
      <c r="V8" s="303"/>
      <c r="W8" s="303"/>
      <c r="X8" s="303"/>
      <c r="Y8" s="303"/>
      <c r="Z8" s="303"/>
      <c r="AA8" s="303"/>
    </row>
    <row r="9" spans="1:27" outlineLevel="1" x14ac:dyDescent="0.3">
      <c r="A9" s="202" t="s">
        <v>239</v>
      </c>
      <c r="B9" s="131"/>
      <c r="C9" s="131">
        <f>+('[1]N EERR PIEDEM'!C9*P9)+((('[1]N EERR PIEDEM'!C9*(100%-P9))/(1+TASAS!$B$9)))</f>
        <v>0</v>
      </c>
      <c r="D9" s="131">
        <f>+('[1]N EERR PIEDEM'!D9*Q9)+((('[1]N EERR PIEDEM'!D9*(100%-Q9))/(1+TASAS!$C$9)))</f>
        <v>0</v>
      </c>
      <c r="E9" s="131">
        <f>+('[1]N EERR PIEDEM'!E9*R9)+((('[1]N EERR PIEDEM'!E9*(100%-R9))/(1+TASAS!$D$9)))</f>
        <v>0</v>
      </c>
      <c r="F9" s="131">
        <f>+('[1]N EERR PIEDEM'!F9*S9)+((('[1]N EERR PIEDEM'!F9*(100%-S9))/(1+TASAS!$E$9)))</f>
        <v>0</v>
      </c>
      <c r="G9" s="131">
        <f>+('[1]N EERR PIEDEM'!G9*T9)+((('[1]N EERR PIEDEM'!G9*(100%-T9))/(1+TASAS!$F$9)))</f>
        <v>0</v>
      </c>
      <c r="H9" s="131">
        <f>+('[1]N EERR PIEDEM'!H9*U9)+((('[1]N EERR PIEDEM'!H9*(100%-U9))/(1+TASAS!$G$9)))</f>
        <v>0</v>
      </c>
      <c r="I9" s="131">
        <f>+('[1]N EERR PIEDEM'!I9*V9)+((('[1]N EERR PIEDEM'!I9*(100%-V9))/(1+TASAS!$H$9)))</f>
        <v>0</v>
      </c>
      <c r="J9" s="131">
        <f>+('[1]N EERR PIEDEM'!J9*W9)+((('[1]N EERR PIEDEM'!J9*(100%-W9))/(1+TASAS!$I$9)))</f>
        <v>0</v>
      </c>
      <c r="K9" s="131">
        <f>+('[1]N EERR PIEDEM'!K9*X9)+((('[1]N EERR PIEDEM'!K9*(100%-X9))/(1+TASAS!$J$9)))</f>
        <v>0</v>
      </c>
      <c r="L9" s="131">
        <f>+('[1]N EERR PIEDEM'!L9*Y9)+((('[1]N EERR PIEDEM'!L9*(100%-Y9))/(1+TASAS!$K$9)))</f>
        <v>0</v>
      </c>
      <c r="M9" s="131">
        <f>+('[1]N EERR PIEDEM'!M9*Z9)+((('[1]N EERR PIEDEM'!M9*(100%-Z9))/(1+TASAS!$L$9)))</f>
        <v>0</v>
      </c>
      <c r="N9" s="131">
        <f>+('[1]N EERR PIEDEM'!N9*AA9)+((('[1]N EERR PIEDEM'!N9*(100%-AA9))/(1+TASAS!$M$9)))</f>
        <v>0</v>
      </c>
      <c r="O9" s="194">
        <f t="shared" si="3"/>
        <v>0</v>
      </c>
      <c r="P9" s="311">
        <v>0.3543</v>
      </c>
      <c r="Q9" s="311">
        <v>0.30470000000000003</v>
      </c>
      <c r="R9" s="311">
        <v>0.2145</v>
      </c>
      <c r="S9" s="311">
        <v>0.39069999999999999</v>
      </c>
      <c r="T9" s="311">
        <v>0.21759999999999999</v>
      </c>
      <c r="U9" s="311">
        <v>0.25800000000000001</v>
      </c>
      <c r="V9" s="303"/>
      <c r="W9" s="303"/>
      <c r="X9" s="303"/>
      <c r="Y9" s="303"/>
      <c r="Z9" s="303"/>
      <c r="AA9" s="303"/>
    </row>
    <row r="10" spans="1:27" outlineLevel="1" x14ac:dyDescent="0.3">
      <c r="A10" s="202" t="s">
        <v>40</v>
      </c>
      <c r="B10" s="131"/>
      <c r="C10" s="131">
        <f>+('[1]N EERR PIEDEM'!C10*P10)+((('[1]N EERR PIEDEM'!C10*(100%-P10))/(1+TASAS!$B$9)))</f>
        <v>0</v>
      </c>
      <c r="D10" s="131">
        <f>+('[1]N EERR PIEDEM'!D10*Q10)+((('[1]N EERR PIEDEM'!D10*(100%-Q10))/(1+TASAS!$C$9)))</f>
        <v>0</v>
      </c>
      <c r="E10" s="131">
        <f>+('[1]N EERR PIEDEM'!E10*R10)+((('[1]N EERR PIEDEM'!E10*(100%-R10))/(1+TASAS!$D$9)))</f>
        <v>0</v>
      </c>
      <c r="F10" s="131">
        <f>+('[1]N EERR PIEDEM'!F10*S10)+((('[1]N EERR PIEDEM'!F10*(100%-S10))/(1+TASAS!$E$9)))</f>
        <v>0</v>
      </c>
      <c r="G10" s="131">
        <f>+('[1]N EERR PIEDEM'!G10*T10)+((('[1]N EERR PIEDEM'!G10*(100%-T10))/(1+TASAS!$F$9)))</f>
        <v>0</v>
      </c>
      <c r="H10" s="131">
        <f>+('[1]N EERR PIEDEM'!H10*U10)+((('[1]N EERR PIEDEM'!H10*(100%-U10))/(1+TASAS!$G$9)))</f>
        <v>0</v>
      </c>
      <c r="I10" s="131">
        <f>+('[1]N EERR PIEDEM'!I10*V10)+((('[1]N EERR PIEDEM'!I10*(100%-V10))/(1+TASAS!$H$9)))</f>
        <v>0</v>
      </c>
      <c r="J10" s="131">
        <f>+('[1]N EERR PIEDEM'!J10*W10)+((('[1]N EERR PIEDEM'!J10*(100%-W10))/(1+TASAS!$I$9)))</f>
        <v>0</v>
      </c>
      <c r="K10" s="131">
        <f>+('[1]N EERR PIEDEM'!K10*X10)+((('[1]N EERR PIEDEM'!K10*(100%-X10))/(1+TASAS!$J$9)))</f>
        <v>0</v>
      </c>
      <c r="L10" s="131">
        <f>+('[1]N EERR PIEDEM'!L10*Y10)+((('[1]N EERR PIEDEM'!L10*(100%-Y10))/(1+TASAS!$K$9)))</f>
        <v>0</v>
      </c>
      <c r="M10" s="131">
        <f>+('[1]N EERR PIEDEM'!M10*Z10)+((('[1]N EERR PIEDEM'!M10*(100%-Z10))/(1+TASAS!$L$9)))</f>
        <v>0</v>
      </c>
      <c r="N10" s="131">
        <f>+('[1]N EERR PIEDEM'!N10*AA10)+((('[1]N EERR PIEDEM'!N10*(100%-AA10))/(1+TASAS!$M$9)))</f>
        <v>0</v>
      </c>
      <c r="O10" s="194">
        <f t="shared" si="3"/>
        <v>0</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PIEDEM'!C11*P11)+((('[1]N EERR PIEDEM'!C11*(100%-P11))/(1+TASAS!$B$9)))</f>
        <v>0</v>
      </c>
      <c r="D11" s="131">
        <f>+('[1]N EERR PIEDEM'!D11*Q11)+((('[1]N EERR PIEDEM'!D11*(100%-Q11))/(1+TASAS!$C$9)))</f>
        <v>0</v>
      </c>
      <c r="E11" s="131">
        <f>+('[1]N EERR PIEDEM'!E11*R11)+((('[1]N EERR PIEDEM'!E11*(100%-R11))/(1+TASAS!$D$9)))</f>
        <v>0</v>
      </c>
      <c r="F11" s="131">
        <f>+('[1]N EERR PIEDEM'!F11*S11)+((('[1]N EERR PIEDEM'!F11*(100%-S11))/(1+TASAS!$E$9)))</f>
        <v>0</v>
      </c>
      <c r="G11" s="131">
        <f>+('[1]N EERR PIEDEM'!G11*T11)+((('[1]N EERR PIEDEM'!G11*(100%-T11))/(1+TASAS!$F$9)))</f>
        <v>0</v>
      </c>
      <c r="H11" s="131">
        <f>+('[1]N EERR PIEDEM'!H11*U11)+((('[1]N EERR PIEDEM'!H11*(100%-U11))/(1+TASAS!$G$9)))</f>
        <v>0</v>
      </c>
      <c r="I11" s="131">
        <f>+('[1]N EERR PIEDEM'!I11*V11)+((('[1]N EERR PIEDEM'!I11*(100%-V11))/(1+TASAS!$H$9)))</f>
        <v>0</v>
      </c>
      <c r="J11" s="131">
        <f>+('[1]N EERR PIEDEM'!J11*W11)+((('[1]N EERR PIEDEM'!J11*(100%-W11))/(1+TASAS!$I$9)))</f>
        <v>0</v>
      </c>
      <c r="K11" s="131">
        <f>+('[1]N EERR PIEDEM'!K11*X11)+((('[1]N EERR PIEDEM'!K11*(100%-X11))/(1+TASAS!$J$9)))</f>
        <v>0</v>
      </c>
      <c r="L11" s="131">
        <f>+('[1]N EERR PIEDEM'!L11*Y11)+((('[1]N EERR PIEDEM'!L11*(100%-Y11))/(1+TASAS!$K$9)))</f>
        <v>0</v>
      </c>
      <c r="M11" s="131">
        <f>+('[1]N EERR PIEDEM'!M11*Z11)+((('[1]N EERR PIEDEM'!M11*(100%-Z11))/(1+TASAS!$L$9)))</f>
        <v>0</v>
      </c>
      <c r="N11" s="131">
        <f>+('[1]N EERR PIEDEM'!N11*AA11)+((('[1]N EERR PIEDEM'!N11*(100%-AA11))/(1+TASAS!$M$9)))</f>
        <v>0</v>
      </c>
      <c r="O11" s="194">
        <f t="shared" si="3"/>
        <v>0</v>
      </c>
      <c r="P11" s="311">
        <v>0.3543</v>
      </c>
      <c r="Q11" s="311">
        <v>0.30470000000000003</v>
      </c>
      <c r="R11" s="311">
        <v>0.2145</v>
      </c>
      <c r="S11" s="311">
        <v>0.39069999999999999</v>
      </c>
      <c r="T11" s="311">
        <v>0.21759999999999999</v>
      </c>
      <c r="U11" s="311">
        <v>0.25800000000000001</v>
      </c>
      <c r="V11" s="303"/>
      <c r="W11" s="303"/>
      <c r="X11" s="303"/>
      <c r="Y11" s="303"/>
      <c r="Z11" s="303"/>
      <c r="AA11" s="303"/>
    </row>
    <row r="12" spans="1:27" outlineLevel="1" x14ac:dyDescent="0.3">
      <c r="A12" s="202" t="s">
        <v>241</v>
      </c>
      <c r="B12" s="131"/>
      <c r="C12" s="131">
        <f>+('[1]N EERR PIEDEM'!C12*P12)+((('[1]N EERR PIEDEM'!C12*(100%-P12))/(1+TASAS!$B$9)))</f>
        <v>0</v>
      </c>
      <c r="D12" s="131">
        <f>+('[1]N EERR PIEDEM'!D12*Q12)+((('[1]N EERR PIEDEM'!D12*(100%-Q12))/(1+TASAS!$C$9)))</f>
        <v>0</v>
      </c>
      <c r="E12" s="131">
        <f>+('[1]N EERR PIEDEM'!E12*R12)+((('[1]N EERR PIEDEM'!E12*(100%-R12))/(1+TASAS!$D$9)))</f>
        <v>0</v>
      </c>
      <c r="F12" s="131">
        <f>+('[1]N EERR PIEDEM'!F12*S12)+((('[1]N EERR PIEDEM'!F12*(100%-S12))/(1+TASAS!$E$9)))</f>
        <v>0</v>
      </c>
      <c r="G12" s="131">
        <f>+('[1]N EERR PIEDEM'!G12*T12)+((('[1]N EERR PIEDEM'!G12*(100%-T12))/(1+TASAS!$F$9)))</f>
        <v>0</v>
      </c>
      <c r="H12" s="131">
        <f>+('[1]N EERR PIEDEM'!H12*U12)+((('[1]N EERR PIEDEM'!H12*(100%-U12))/(1+TASAS!$G$9)))</f>
        <v>0</v>
      </c>
      <c r="I12" s="131">
        <f>+('[1]N EERR PIEDEM'!I12*V12)+((('[1]N EERR PIEDEM'!I12*(100%-V12))/(1+TASAS!$H$9)))</f>
        <v>0</v>
      </c>
      <c r="J12" s="131">
        <f>+('[1]N EERR PIEDEM'!J12*W12)+((('[1]N EERR PIEDEM'!J12*(100%-W12))/(1+TASAS!$I$9)))</f>
        <v>0</v>
      </c>
      <c r="K12" s="131">
        <f>+('[1]N EERR PIEDEM'!K12*X12)+((('[1]N EERR PIEDEM'!K12*(100%-X12))/(1+TASAS!$J$9)))</f>
        <v>0</v>
      </c>
      <c r="L12" s="131">
        <f>+('[1]N EERR PIEDEM'!L12*Y12)+((('[1]N EERR PIEDEM'!L12*(100%-Y12))/(1+TASAS!$K$9)))</f>
        <v>0</v>
      </c>
      <c r="M12" s="131">
        <f>+('[1]N EERR PIEDEM'!M12*Z12)+((('[1]N EERR PIEDEM'!M12*(100%-Z12))/(1+TASAS!$L$9)))</f>
        <v>0</v>
      </c>
      <c r="N12" s="131">
        <f>+('[1]N EERR PIEDEM'!N12*AA12)+((('[1]N EERR PIEDEM'!N12*(100%-AA12))/(1+TASAS!$M$9)))</f>
        <v>0</v>
      </c>
      <c r="O12" s="194">
        <f t="shared" si="3"/>
        <v>0</v>
      </c>
      <c r="P12" s="311">
        <v>0.3543</v>
      </c>
      <c r="Q12" s="311">
        <v>0.30470000000000003</v>
      </c>
      <c r="R12" s="311">
        <v>0.2145</v>
      </c>
      <c r="S12" s="311">
        <v>0.39069999999999999</v>
      </c>
      <c r="T12" s="311">
        <v>0.21759999999999999</v>
      </c>
      <c r="U12" s="311">
        <v>0.25800000000000001</v>
      </c>
      <c r="V12" s="303"/>
      <c r="W12" s="303"/>
      <c r="X12" s="303"/>
      <c r="Y12" s="303"/>
      <c r="Z12" s="303"/>
      <c r="AA12" s="303"/>
    </row>
    <row r="13" spans="1:27" outlineLevel="1" x14ac:dyDescent="0.3">
      <c r="A13" s="202" t="s">
        <v>242</v>
      </c>
      <c r="B13" s="131"/>
      <c r="C13" s="131">
        <f>+('[1]N EERR PIEDEM'!C13*P13)+((('[1]N EERR PIEDEM'!C13*(100%-P13))/(1+TASAS!$B$9)))</f>
        <v>0</v>
      </c>
      <c r="D13" s="131">
        <f>+('[1]N EERR PIEDEM'!D13*Q13)+((('[1]N EERR PIEDEM'!D13*(100%-Q13))/(1+TASAS!$C$9)))</f>
        <v>0</v>
      </c>
      <c r="E13" s="131">
        <f>+('[1]N EERR PIEDEM'!E13*R13)+((('[1]N EERR PIEDEM'!E13*(100%-R13))/(1+TASAS!$D$9)))</f>
        <v>0</v>
      </c>
      <c r="F13" s="131">
        <f>+('[1]N EERR PIEDEM'!F13*S13)+((('[1]N EERR PIEDEM'!F13*(100%-S13))/(1+TASAS!$E$9)))</f>
        <v>0</v>
      </c>
      <c r="G13" s="131">
        <f>+('[1]N EERR PIEDEM'!G13*T13)+((('[1]N EERR PIEDEM'!G13*(100%-T13))/(1+TASAS!$F$9)))</f>
        <v>0</v>
      </c>
      <c r="H13" s="131">
        <f>+('[1]N EERR PIEDEM'!H13*U13)+((('[1]N EERR PIEDEM'!H13*(100%-U13))/(1+TASAS!$G$9)))</f>
        <v>0</v>
      </c>
      <c r="I13" s="131">
        <f>+('[1]N EERR PIEDEM'!I13*V13)+((('[1]N EERR PIEDEM'!I13*(100%-V13))/(1+TASAS!$H$9)))</f>
        <v>0</v>
      </c>
      <c r="J13" s="131">
        <f>+('[1]N EERR PIEDEM'!J13*W13)+((('[1]N EERR PIEDEM'!J13*(100%-W13))/(1+TASAS!$I$9)))</f>
        <v>0</v>
      </c>
      <c r="K13" s="131">
        <f>+('[1]N EERR PIEDEM'!K13*X13)+((('[1]N EERR PIEDEM'!K13*(100%-X13))/(1+TASAS!$J$9)))</f>
        <v>0</v>
      </c>
      <c r="L13" s="131">
        <f>+('[1]N EERR PIEDEM'!L13*Y13)+((('[1]N EERR PIEDEM'!L13*(100%-Y13))/(1+TASAS!$K$9)))</f>
        <v>0</v>
      </c>
      <c r="M13" s="131">
        <f>+('[1]N EERR PIEDEM'!M13*Z13)+((('[1]N EERR PIEDEM'!M13*(100%-Z13))/(1+TASAS!$L$9)))</f>
        <v>0</v>
      </c>
      <c r="N13" s="131">
        <f>+('[1]N EERR PIEDEM'!N13*AA13)+((('[1]N EERR PIEDEM'!N13*(100%-AA13))/(1+TASAS!$M$9)))</f>
        <v>0</v>
      </c>
      <c r="O13" s="194">
        <f t="shared" si="3"/>
        <v>0</v>
      </c>
      <c r="P13" s="311">
        <v>0.3543</v>
      </c>
      <c r="Q13" s="311">
        <v>0.30470000000000003</v>
      </c>
      <c r="R13" s="311">
        <v>0.2145</v>
      </c>
      <c r="S13" s="311">
        <v>0.39069999999999999</v>
      </c>
      <c r="T13" s="311">
        <v>0.21759999999999999</v>
      </c>
      <c r="U13" s="311">
        <v>0.25800000000000001</v>
      </c>
      <c r="V13" s="303"/>
      <c r="W13" s="303"/>
      <c r="X13" s="303"/>
      <c r="Y13" s="303"/>
      <c r="Z13" s="303"/>
      <c r="AA13" s="303"/>
    </row>
    <row r="14" spans="1:27" outlineLevel="1" x14ac:dyDescent="0.3">
      <c r="A14" s="202" t="s">
        <v>45</v>
      </c>
      <c r="B14" s="131"/>
      <c r="C14" s="131">
        <f>+('[1]N EERR PIEDEM'!C14*P14)+((('[1]N EERR PIEDEM'!C14*(100%-P14))/(1+TASAS!$B$9)))</f>
        <v>0</v>
      </c>
      <c r="D14" s="131">
        <f>+('[1]N EERR PIEDEM'!D14*Q14)+((('[1]N EERR PIEDEM'!D14*(100%-Q14))/(1+TASAS!$C$9)))</f>
        <v>0</v>
      </c>
      <c r="E14" s="131">
        <f>+('[1]N EERR PIEDEM'!E14*R14)+((('[1]N EERR PIEDEM'!E14*(100%-R14))/(1+TASAS!$D$9)))</f>
        <v>0</v>
      </c>
      <c r="F14" s="131">
        <f>+('[1]N EERR PIEDEM'!F14*S14)+((('[1]N EERR PIEDEM'!F14*(100%-S14))/(1+TASAS!$E$9)))</f>
        <v>0</v>
      </c>
      <c r="G14" s="131">
        <f>+('[1]N EERR PIEDEM'!G14*T14)+((('[1]N EERR PIEDEM'!G14*(100%-T14))/(1+TASAS!$F$9)))</f>
        <v>0</v>
      </c>
      <c r="H14" s="131">
        <f>+('[1]N EERR PIEDEM'!H14*U14)+((('[1]N EERR PIEDEM'!H14*(100%-U14))/(1+TASAS!$G$9)))</f>
        <v>0</v>
      </c>
      <c r="I14" s="131">
        <f>+('[1]N EERR PIEDEM'!I14*V14)+((('[1]N EERR PIEDEM'!I14*(100%-V14))/(1+TASAS!$H$9)))</f>
        <v>0</v>
      </c>
      <c r="J14" s="131">
        <f>+('[1]N EERR PIEDEM'!J14*W14)+((('[1]N EERR PIEDEM'!J14*(100%-W14))/(1+TASAS!$I$9)))</f>
        <v>0</v>
      </c>
      <c r="K14" s="131">
        <f>+('[1]N EERR PIEDEM'!K14*X14)+((('[1]N EERR PIEDEM'!K14*(100%-X14))/(1+TASAS!$J$9)))</f>
        <v>0</v>
      </c>
      <c r="L14" s="131">
        <f>+('[1]N EERR PIEDEM'!L14*Y14)+((('[1]N EERR PIEDEM'!L14*(100%-Y14))/(1+TASAS!$K$9)))</f>
        <v>0</v>
      </c>
      <c r="M14" s="131">
        <f>+('[1]N EERR PIEDEM'!M14*Z14)+((('[1]N EERR PIEDEM'!M14*(100%-Z14))/(1+TASAS!$L$9)))</f>
        <v>0</v>
      </c>
      <c r="N14" s="131">
        <f>+('[1]N EERR PIEDEM'!N14*AA14)+((('[1]N EERR PIEDEM'!N14*(100%-AA14))/(1+TASAS!$M$9)))</f>
        <v>0</v>
      </c>
      <c r="O14" s="194">
        <f t="shared" si="3"/>
        <v>0</v>
      </c>
      <c r="P14" s="311">
        <v>0.3543</v>
      </c>
      <c r="Q14" s="311">
        <v>0.30470000000000003</v>
      </c>
      <c r="R14" s="311">
        <v>0.2145</v>
      </c>
      <c r="S14" s="311">
        <v>0.39069999999999999</v>
      </c>
      <c r="T14" s="311">
        <v>0.21759999999999999</v>
      </c>
      <c r="U14" s="311">
        <v>0.25800000000000001</v>
      </c>
      <c r="V14" s="303"/>
      <c r="W14" s="303"/>
      <c r="X14" s="303"/>
      <c r="Y14" s="303"/>
      <c r="Z14" s="303"/>
      <c r="AA14" s="303"/>
    </row>
    <row r="15" spans="1:27" s="3" customFormat="1" outlineLevel="1" x14ac:dyDescent="0.3">
      <c r="A15" s="202" t="s">
        <v>243</v>
      </c>
      <c r="B15" s="133"/>
      <c r="C15" s="131">
        <f>+('[1]N EERR PIEDEM'!C15*P15)+((('[1]N EERR PIEDEM'!C15*(100%-P15))/(1+TASAS!$B$9)))</f>
        <v>0</v>
      </c>
      <c r="D15" s="131">
        <f>+('[1]N EERR PIEDEM'!D15*Q15)+((('[1]N EERR PIEDEM'!D15*(100%-Q15))/(1+TASAS!$C$9)))</f>
        <v>0</v>
      </c>
      <c r="E15" s="131">
        <f>+('[1]N EERR PIEDEM'!E15*R15)+((('[1]N EERR PIEDEM'!E15*(100%-R15))/(1+TASAS!$D$9)))</f>
        <v>0</v>
      </c>
      <c r="F15" s="131">
        <f>+('[1]N EERR PIEDEM'!F15*S15)+((('[1]N EERR PIEDEM'!F15*(100%-S15))/(1+TASAS!$E$9)))</f>
        <v>0</v>
      </c>
      <c r="G15" s="131">
        <f>+('[1]N EERR PIEDEM'!G15*T15)+((('[1]N EERR PIEDEM'!G15*(100%-T15))/(1+TASAS!$F$9)))</f>
        <v>0</v>
      </c>
      <c r="H15" s="131">
        <f>+('[1]N EERR PIEDEM'!H15*U15)+((('[1]N EERR PIEDEM'!H15*(100%-U15))/(1+TASAS!$G$9)))</f>
        <v>0</v>
      </c>
      <c r="I15" s="131">
        <f>+('[1]N EERR PIEDEM'!I15*V15)+((('[1]N EERR PIEDEM'!I15*(100%-V15))/(1+TASAS!$H$9)))</f>
        <v>0</v>
      </c>
      <c r="J15" s="131">
        <f>+('[1]N EERR PIEDEM'!J15*W15)+((('[1]N EERR PIEDEM'!J15*(100%-W15))/(1+TASAS!$I$9)))</f>
        <v>0</v>
      </c>
      <c r="K15" s="131">
        <f>+('[1]N EERR PIEDEM'!K15*X15)+((('[1]N EERR PIEDEM'!K15*(100%-X15))/(1+TASAS!$J$9)))</f>
        <v>0</v>
      </c>
      <c r="L15" s="131">
        <f>+('[1]N EERR PIEDEM'!L15*Y15)+((('[1]N EERR PIEDEM'!L15*(100%-Y15))/(1+TASAS!$K$9)))</f>
        <v>0</v>
      </c>
      <c r="M15" s="131">
        <f>+('[1]N EERR PIEDEM'!M15*Z15)+((('[1]N EERR PIEDEM'!M15*(100%-Z15))/(1+TASAS!$L$9)))</f>
        <v>0</v>
      </c>
      <c r="N15" s="131">
        <f>+('[1]N EERR PIEDEM'!N15*AA15)+((('[1]N EERR PIEDEM'!N15*(100%-AA15))/(1+TASAS!$M$9)))</f>
        <v>0</v>
      </c>
      <c r="O15" s="194">
        <f t="shared" si="3"/>
        <v>0</v>
      </c>
      <c r="P15" s="311">
        <v>0.3543</v>
      </c>
      <c r="Q15" s="311">
        <v>0.30470000000000003</v>
      </c>
      <c r="R15" s="311">
        <v>0.2145</v>
      </c>
      <c r="S15" s="311">
        <v>0.39069999999999999</v>
      </c>
      <c r="T15" s="311">
        <v>0.21759999999999999</v>
      </c>
      <c r="U15" s="311">
        <v>0.25800000000000001</v>
      </c>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c r="Q16" s="311"/>
      <c r="R16" s="311"/>
      <c r="S16" s="311"/>
      <c r="T16" s="311"/>
      <c r="U16" s="311"/>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N18" si="4">SUM(C19:C28)</f>
        <v>0.16165935307078455</v>
      </c>
      <c r="D18" s="186">
        <f t="shared" si="4"/>
        <v>0.12654188313999004</v>
      </c>
      <c r="E18" s="186">
        <f t="shared" si="4"/>
        <v>0.71909802900882569</v>
      </c>
      <c r="F18" s="186">
        <f t="shared" si="4"/>
        <v>3.7483926819774225</v>
      </c>
      <c r="G18" s="186">
        <f t="shared" si="4"/>
        <v>1.1601813183599461</v>
      </c>
      <c r="H18" s="186">
        <f t="shared" si="4"/>
        <v>0.81204546376556785</v>
      </c>
      <c r="I18" s="186">
        <f t="shared" si="4"/>
        <v>0</v>
      </c>
      <c r="J18" s="186">
        <f t="shared" si="4"/>
        <v>0</v>
      </c>
      <c r="K18" s="186">
        <f t="shared" si="4"/>
        <v>0</v>
      </c>
      <c r="L18" s="186">
        <f t="shared" si="4"/>
        <v>0</v>
      </c>
      <c r="M18" s="186">
        <f t="shared" si="4"/>
        <v>0</v>
      </c>
      <c r="N18" s="186">
        <f t="shared" si="4"/>
        <v>0</v>
      </c>
      <c r="O18" s="210">
        <f t="shared" ref="O18" si="5">SUM(O19:O28)</f>
        <v>6.7279187293225364</v>
      </c>
      <c r="P18" s="305"/>
      <c r="Q18" s="305"/>
      <c r="R18" s="305"/>
      <c r="S18" s="305"/>
      <c r="T18" s="305"/>
      <c r="U18" s="305"/>
      <c r="V18" s="305"/>
      <c r="W18" s="305"/>
      <c r="X18" s="305"/>
      <c r="Y18" s="305"/>
      <c r="Z18" s="305"/>
      <c r="AA18" s="305"/>
    </row>
    <row r="19" spans="1:27" s="3" customFormat="1" outlineLevel="1" x14ac:dyDescent="0.3">
      <c r="A19" s="202" t="s">
        <v>104</v>
      </c>
      <c r="B19" s="131"/>
      <c r="C19" s="131">
        <f>+('[1]N EERR PIEDEM'!C19*P19)+((('[1]N EERR PIEDEM'!C19*(100%-P19))/(1+TASAS!$B$9)))</f>
        <v>0</v>
      </c>
      <c r="D19" s="131">
        <f>+('[1]N EERR PIEDEM'!D19*Q19)+((('[1]N EERR PIEDEM'!D19*(100%-Q19))/(1+TASAS!$C$9)))</f>
        <v>0</v>
      </c>
      <c r="E19" s="131">
        <f>+('[1]N EERR PIEDEM'!E19*R19)+((('[1]N EERR PIEDEM'!E19*(100%-R19))/(1+TASAS!$D$9)))</f>
        <v>0</v>
      </c>
      <c r="F19" s="131">
        <f>+('[1]N EERR PIEDEM'!F19*S19)+((('[1]N EERR PIEDEM'!F19*(100%-S19))/(1+TASAS!$E$9)))</f>
        <v>0</v>
      </c>
      <c r="G19" s="131">
        <f>+('[1]N EERR PIEDEM'!G19*T19)+((('[1]N EERR PIEDEM'!G19*(100%-T19))/(1+TASAS!$F$9)))</f>
        <v>0</v>
      </c>
      <c r="H19" s="131">
        <f>+('[1]N EERR PIEDEM'!H19*U19)+((('[1]N EERR PIEDEM'!H19*(100%-U19))/(1+TASAS!$G$9)))</f>
        <v>0</v>
      </c>
      <c r="I19" s="131">
        <f>+('[1]N EERR PIEDEM'!I19*V19)+((('[1]N EERR PIEDEM'!I19*(100%-V19))/(1+TASAS!$H$9)))</f>
        <v>0</v>
      </c>
      <c r="J19" s="131">
        <f>+('[1]N EERR PIEDEM'!J19*W19)+((('[1]N EERR PIEDEM'!J19*(100%-W19))/(1+TASAS!$I$9)))</f>
        <v>0</v>
      </c>
      <c r="K19" s="131">
        <f>+('[1]N EERR PIEDEM'!K19*X19)+((('[1]N EERR PIEDEM'!K19*(100%-X19))/(1+TASAS!$J$9)))</f>
        <v>0</v>
      </c>
      <c r="L19" s="131">
        <f>+('[1]N EERR PIEDEM'!L19*Y19)+((('[1]N EERR PIEDEM'!L19*(100%-Y19))/(1+TASAS!$K$9)))</f>
        <v>0</v>
      </c>
      <c r="M19" s="131">
        <f>+('[1]N EERR PIEDEM'!M19*Z19)+((('[1]N EERR PIEDEM'!M19*(100%-Z19))/(1+TASAS!$L$9)))</f>
        <v>0</v>
      </c>
      <c r="N19" s="131">
        <f>+('[1]N EERR PIEDEM'!N19*AA19)+((('[1]N EERR PIEDEM'!N19*(100%-AA19))/(1+TASAS!$M$9)))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PIEDEM'!C20*P20)+((('[1]N EERR PIEDEM'!C20*(100%-P20))/(1+TASAS!$B$9)))</f>
        <v>0</v>
      </c>
      <c r="D20" s="131">
        <f>+('[1]N EERR PIEDEM'!D20*Q20)+((('[1]N EERR PIEDEM'!D20*(100%-Q20))/(1+TASAS!$C$9)))</f>
        <v>0</v>
      </c>
      <c r="E20" s="131">
        <f>+('[1]N EERR PIEDEM'!E20*R20)+((('[1]N EERR PIEDEM'!E20*(100%-R20))/(1+TASAS!$D$9)))</f>
        <v>0</v>
      </c>
      <c r="F20" s="131">
        <f>+('[1]N EERR PIEDEM'!F20*S20)+((('[1]N EERR PIEDEM'!F20*(100%-S20))/(1+TASAS!$E$9)))</f>
        <v>0</v>
      </c>
      <c r="G20" s="131">
        <f>+('[1]N EERR PIEDEM'!G20*T20)+((('[1]N EERR PIEDEM'!G20*(100%-T20))/(1+TASAS!$F$9)))</f>
        <v>0</v>
      </c>
      <c r="H20" s="131">
        <f>+('[1]N EERR PIEDEM'!H20*U20)+((('[1]N EERR PIEDEM'!H20*(100%-U20))/(1+TASAS!$G$9)))</f>
        <v>0</v>
      </c>
      <c r="I20" s="131">
        <f>+('[1]N EERR PIEDEM'!I20*V20)+((('[1]N EERR PIEDEM'!I20*(100%-V20))/(1+TASAS!$H$9)))</f>
        <v>0</v>
      </c>
      <c r="J20" s="131">
        <f>+('[1]N EERR PIEDEM'!J20*W20)+((('[1]N EERR PIEDEM'!J20*(100%-W20))/(1+TASAS!$I$9)))</f>
        <v>0</v>
      </c>
      <c r="K20" s="131">
        <f>+('[1]N EERR PIEDEM'!K20*X20)+((('[1]N EERR PIEDEM'!K20*(100%-X20))/(1+TASAS!$J$9)))</f>
        <v>0</v>
      </c>
      <c r="L20" s="131">
        <f>+('[1]N EERR PIEDEM'!L20*Y20)+((('[1]N EERR PIEDEM'!L20*(100%-Y20))/(1+TASAS!$K$9)))</f>
        <v>0</v>
      </c>
      <c r="M20" s="131">
        <f>+('[1]N EERR PIEDEM'!M20*Z20)+((('[1]N EERR PIEDEM'!M20*(100%-Z20))/(1+TASAS!$L$9)))</f>
        <v>0</v>
      </c>
      <c r="N20" s="131">
        <f>+('[1]N EERR PIEDEM'!N20*AA20)+((('[1]N EERR PIEDEM'!N20*(100%-AA20))/(1+TASAS!$M$9)))</f>
        <v>0</v>
      </c>
      <c r="O20" s="194">
        <f t="shared" ref="O20:O28" si="6">+SUM(C20:N20)</f>
        <v>0</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PIEDEM'!C21*P21)+((('[1]N EERR PIEDEM'!C21*(100%-P21))/(1+TASAS!$B$9)))</f>
        <v>0</v>
      </c>
      <c r="D21" s="131">
        <f>+('[1]N EERR PIEDEM'!D21*Q21)+((('[1]N EERR PIEDEM'!D21*(100%-Q21))/(1+TASAS!$C$9)))</f>
        <v>0</v>
      </c>
      <c r="E21" s="131">
        <f>+('[1]N EERR PIEDEM'!E21*R21)+((('[1]N EERR PIEDEM'!E21*(100%-R21))/(1+TASAS!$D$9)))</f>
        <v>0</v>
      </c>
      <c r="F21" s="131">
        <f>+('[1]N EERR PIEDEM'!F21*S21)+((('[1]N EERR PIEDEM'!F21*(100%-S21))/(1+TASAS!$E$9)))</f>
        <v>0</v>
      </c>
      <c r="G21" s="131">
        <f>+('[1]N EERR PIEDEM'!G21*T21)+((('[1]N EERR PIEDEM'!G21*(100%-T21))/(1+TASAS!$F$9)))</f>
        <v>0</v>
      </c>
      <c r="H21" s="131">
        <f>+('[1]N EERR PIEDEM'!H21*U21)+((('[1]N EERR PIEDEM'!H21*(100%-U21))/(1+TASAS!$G$9)))</f>
        <v>0</v>
      </c>
      <c r="I21" s="131">
        <f>+('[1]N EERR PIEDEM'!I21*V21)+((('[1]N EERR PIEDEM'!I21*(100%-V21))/(1+TASAS!$H$9)))</f>
        <v>0</v>
      </c>
      <c r="J21" s="131">
        <f>+('[1]N EERR PIEDEM'!J21*W21)+((('[1]N EERR PIEDEM'!J21*(100%-W21))/(1+TASAS!$I$9)))</f>
        <v>0</v>
      </c>
      <c r="K21" s="131">
        <f>+('[1]N EERR PIEDEM'!K21*X21)+((('[1]N EERR PIEDEM'!K21*(100%-X21))/(1+TASAS!$J$9)))</f>
        <v>0</v>
      </c>
      <c r="L21" s="131">
        <f>+('[1]N EERR PIEDEM'!L21*Y21)+((('[1]N EERR PIEDEM'!L21*(100%-Y21))/(1+TASAS!$K$9)))</f>
        <v>0</v>
      </c>
      <c r="M21" s="131">
        <f>+('[1]N EERR PIEDEM'!M21*Z21)+((('[1]N EERR PIEDEM'!M21*(100%-Z21))/(1+TASAS!$L$9)))</f>
        <v>0</v>
      </c>
      <c r="N21" s="131">
        <f>+('[1]N EERR PIEDEM'!N21*AA21)+((('[1]N EERR PIEDEM'!N21*(100%-AA21))/(1+TASAS!$M$9)))</f>
        <v>0</v>
      </c>
      <c r="O21" s="194">
        <f t="shared" si="6"/>
        <v>0</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PIEDEM'!C22*P22)+((('[1]N EERR PIEDEM'!C22*(100%-P22))/(1+TASAS!$B$9)))</f>
        <v>0</v>
      </c>
      <c r="D22" s="131">
        <f>+('[1]N EERR PIEDEM'!D22*Q22)+((('[1]N EERR PIEDEM'!D22*(100%-Q22))/(1+TASAS!$C$9)))</f>
        <v>0</v>
      </c>
      <c r="E22" s="131">
        <f>+('[1]N EERR PIEDEM'!E22*R22)+((('[1]N EERR PIEDEM'!E22*(100%-R22))/(1+TASAS!$D$9)))</f>
        <v>0</v>
      </c>
      <c r="F22" s="131">
        <f>+('[1]N EERR PIEDEM'!F22*S22)+((('[1]N EERR PIEDEM'!F22*(100%-S22))/(1+TASAS!$E$9)))</f>
        <v>0</v>
      </c>
      <c r="G22" s="131">
        <f>+('[1]N EERR PIEDEM'!G22*T22)+((('[1]N EERR PIEDEM'!G22*(100%-T22))/(1+TASAS!$F$9)))</f>
        <v>0</v>
      </c>
      <c r="H22" s="131">
        <f>+('[1]N EERR PIEDEM'!H22*U22)+((('[1]N EERR PIEDEM'!H22*(100%-U22))/(1+TASAS!$G$9)))</f>
        <v>0</v>
      </c>
      <c r="I22" s="131">
        <f>+('[1]N EERR PIEDEM'!I22*V22)+((('[1]N EERR PIEDEM'!I22*(100%-V22))/(1+TASAS!$H$9)))</f>
        <v>0</v>
      </c>
      <c r="J22" s="131">
        <f>+('[1]N EERR PIEDEM'!J22*W22)+((('[1]N EERR PIEDEM'!J22*(100%-W22))/(1+TASAS!$I$9)))</f>
        <v>0</v>
      </c>
      <c r="K22" s="131">
        <f>+('[1]N EERR PIEDEM'!K22*X22)+((('[1]N EERR PIEDEM'!K22*(100%-X22))/(1+TASAS!$J$9)))</f>
        <v>0</v>
      </c>
      <c r="L22" s="131">
        <f>+('[1]N EERR PIEDEM'!L22*Y22)+((('[1]N EERR PIEDEM'!L22*(100%-Y22))/(1+TASAS!$K$9)))</f>
        <v>0</v>
      </c>
      <c r="M22" s="131">
        <f>+('[1]N EERR PIEDEM'!M22*Z22)+((('[1]N EERR PIEDEM'!M22*(100%-Z22))/(1+TASAS!$L$9)))</f>
        <v>0</v>
      </c>
      <c r="N22" s="131">
        <f>+('[1]N EERR PIEDEM'!N22*AA22)+((('[1]N EERR PIEDEM'!N22*(100%-AA22))/(1+TASAS!$M$9)))</f>
        <v>0</v>
      </c>
      <c r="O22" s="194">
        <f t="shared" si="6"/>
        <v>0</v>
      </c>
      <c r="P22" s="303">
        <v>0</v>
      </c>
      <c r="Q22" s="303">
        <v>0</v>
      </c>
      <c r="R22" s="303">
        <v>0</v>
      </c>
      <c r="S22" s="303">
        <v>0</v>
      </c>
      <c r="T22" s="303">
        <v>0</v>
      </c>
      <c r="U22" s="303">
        <v>0</v>
      </c>
      <c r="V22" s="303">
        <v>0</v>
      </c>
      <c r="W22" s="303">
        <v>0</v>
      </c>
      <c r="X22" s="303">
        <v>0</v>
      </c>
      <c r="Y22" s="303">
        <v>0</v>
      </c>
      <c r="Z22" s="303">
        <v>0</v>
      </c>
      <c r="AA22" s="303">
        <v>0</v>
      </c>
    </row>
    <row r="23" spans="1:27" s="3" customFormat="1" outlineLevel="1" x14ac:dyDescent="0.3">
      <c r="A23" s="202" t="s">
        <v>108</v>
      </c>
      <c r="B23" s="131"/>
      <c r="C23" s="131">
        <f>+('[1]N EERR PIEDEM'!C23*P23)+((('[1]N EERR PIEDEM'!C23*(100%-P23))/(1+TASAS!$B$9)))</f>
        <v>0.16165935307078455</v>
      </c>
      <c r="D23" s="131">
        <f>+('[1]N EERR PIEDEM'!D23*Q23)+((('[1]N EERR PIEDEM'!D23*(100%-Q23))/(1+TASAS!$C$9)))</f>
        <v>0.12654188313999004</v>
      </c>
      <c r="E23" s="131">
        <f>+('[1]N EERR PIEDEM'!E23*R23)+((('[1]N EERR PIEDEM'!E23*(100%-R23))/(1+TASAS!$D$9)))</f>
        <v>0.70499806765571149</v>
      </c>
      <c r="F23" s="131">
        <f>+('[1]N EERR PIEDEM'!F23*S23)+((('[1]N EERR PIEDEM'!F23*(100%-S23))/(1+TASAS!$E$9)))</f>
        <v>0</v>
      </c>
      <c r="G23" s="131">
        <f>+('[1]N EERR PIEDEM'!G23*T23)+((('[1]N EERR PIEDEM'!G23*(100%-T23))/(1+TASAS!$F$9)))</f>
        <v>7.6327718313154358E-3</v>
      </c>
      <c r="H23" s="131">
        <f>+('[1]N EERR PIEDEM'!H23*U23)+((('[1]N EERR PIEDEM'!H23*(100%-U23))/(1+TASAS!$G$9)))</f>
        <v>0.26272059121827201</v>
      </c>
      <c r="I23" s="131">
        <f>+('[1]N EERR PIEDEM'!I23*V23)+((('[1]N EERR PIEDEM'!I23*(100%-V23))/(1+TASAS!$H$9)))</f>
        <v>0</v>
      </c>
      <c r="J23" s="131">
        <f>+('[1]N EERR PIEDEM'!J23*W23)+((('[1]N EERR PIEDEM'!J23*(100%-W23))/(1+TASAS!$I$9)))</f>
        <v>0</v>
      </c>
      <c r="K23" s="131">
        <f>+('[1]N EERR PIEDEM'!K23*X23)+((('[1]N EERR PIEDEM'!K23*(100%-X23))/(1+TASAS!$J$9)))</f>
        <v>0</v>
      </c>
      <c r="L23" s="131">
        <f>+('[1]N EERR PIEDEM'!L23*Y23)+((('[1]N EERR PIEDEM'!L23*(100%-Y23))/(1+TASAS!$K$9)))</f>
        <v>0</v>
      </c>
      <c r="M23" s="131">
        <f>+('[1]N EERR PIEDEM'!M23*Z23)+((('[1]N EERR PIEDEM'!M23*(100%-Z23))/(1+TASAS!$L$9)))</f>
        <v>0</v>
      </c>
      <c r="N23" s="131">
        <f>+('[1]N EERR PIEDEM'!N23*AA23)+((('[1]N EERR PIEDEM'!N23*(100%-AA23))/(1+TASAS!$M$9)))</f>
        <v>0</v>
      </c>
      <c r="O23" s="194">
        <f t="shared" si="6"/>
        <v>1.2635526669160735</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PIEDEM'!C24*P24)+((('[1]N EERR PIEDEM'!C24*(100%-P24))/(1+TASAS!$B$9)))</f>
        <v>0</v>
      </c>
      <c r="D24" s="131">
        <f>+('[1]N EERR PIEDEM'!D24*Q24)+((('[1]N EERR PIEDEM'!D24*(100%-Q24))/(1+TASAS!$C$9)))</f>
        <v>0</v>
      </c>
      <c r="E24" s="131">
        <f>+('[1]N EERR PIEDEM'!E24*R24)+((('[1]N EERR PIEDEM'!E24*(100%-R24))/(1+TASAS!$D$9)))</f>
        <v>0</v>
      </c>
      <c r="F24" s="131">
        <f>+('[1]N EERR PIEDEM'!F24*S24)+((('[1]N EERR PIEDEM'!F24*(100%-S24))/(1+TASAS!$E$9)))</f>
        <v>0</v>
      </c>
      <c r="G24" s="131">
        <f>+('[1]N EERR PIEDEM'!G24*T24)+((('[1]N EERR PIEDEM'!G24*(100%-T24))/(1+TASAS!$F$9)))</f>
        <v>0</v>
      </c>
      <c r="H24" s="131">
        <f>+('[1]N EERR PIEDEM'!H24*U24)+((('[1]N EERR PIEDEM'!H24*(100%-U24))/(1+TASAS!$G$9)))</f>
        <v>0</v>
      </c>
      <c r="I24" s="131">
        <f>+('[1]N EERR PIEDEM'!I24*V24)+((('[1]N EERR PIEDEM'!I24*(100%-V24))/(1+TASAS!$H$9)))</f>
        <v>0</v>
      </c>
      <c r="J24" s="131">
        <f>+('[1]N EERR PIEDEM'!J24*W24)+((('[1]N EERR PIEDEM'!J24*(100%-W24))/(1+TASAS!$I$9)))</f>
        <v>0</v>
      </c>
      <c r="K24" s="131">
        <f>+('[1]N EERR PIEDEM'!K24*X24)+((('[1]N EERR PIEDEM'!K24*(100%-X24))/(1+TASAS!$J$9)))</f>
        <v>0</v>
      </c>
      <c r="L24" s="131">
        <f>+('[1]N EERR PIEDEM'!L24*Y24)+((('[1]N EERR PIEDEM'!L24*(100%-Y24))/(1+TASAS!$K$9)))</f>
        <v>0</v>
      </c>
      <c r="M24" s="131">
        <f>+('[1]N EERR PIEDEM'!M24*Z24)+((('[1]N EERR PIEDEM'!M24*(100%-Z24))/(1+TASAS!$L$9)))</f>
        <v>0</v>
      </c>
      <c r="N24" s="131">
        <f>+('[1]N EERR PIEDEM'!N24*AA24)+((('[1]N EERR PIEDEM'!N24*(100%-AA24))/(1+TASAS!$M$9)))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PIEDEM'!C25*P25)+((('[1]N EERR PIEDEM'!C25*(100%-P25))/(1+TASAS!$B$9)))</f>
        <v>0</v>
      </c>
      <c r="D25" s="131">
        <f>+('[1]N EERR PIEDEM'!D25*Q25)+((('[1]N EERR PIEDEM'!D25*(100%-Q25))/(1+TASAS!$C$9)))</f>
        <v>0</v>
      </c>
      <c r="E25" s="131">
        <f>+('[1]N EERR PIEDEM'!E25*R25)+((('[1]N EERR PIEDEM'!E25*(100%-R25))/(1+TASAS!$D$9)))</f>
        <v>0</v>
      </c>
      <c r="F25" s="131">
        <f>+('[1]N EERR PIEDEM'!F25*S25)+((('[1]N EERR PIEDEM'!F25*(100%-S25))/(1+TASAS!$E$9)))</f>
        <v>0</v>
      </c>
      <c r="G25" s="131">
        <f>+('[1]N EERR PIEDEM'!G25*T25)+((('[1]N EERR PIEDEM'!G25*(100%-T25))/(1+TASAS!$F$9)))</f>
        <v>0</v>
      </c>
      <c r="H25" s="131">
        <f>+('[1]N EERR PIEDEM'!H25*U25)+((('[1]N EERR PIEDEM'!H25*(100%-U25))/(1+TASAS!$G$9)))</f>
        <v>0</v>
      </c>
      <c r="I25" s="131">
        <f>+('[1]N EERR PIEDEM'!I25*V25)+((('[1]N EERR PIEDEM'!I25*(100%-V25))/(1+TASAS!$H$9)))</f>
        <v>0</v>
      </c>
      <c r="J25" s="131">
        <f>+('[1]N EERR PIEDEM'!J25*W25)+((('[1]N EERR PIEDEM'!J25*(100%-W25))/(1+TASAS!$I$9)))</f>
        <v>0</v>
      </c>
      <c r="K25" s="131">
        <f>+('[1]N EERR PIEDEM'!K25*X25)+((('[1]N EERR PIEDEM'!K25*(100%-X25))/(1+TASAS!$J$9)))</f>
        <v>0</v>
      </c>
      <c r="L25" s="131">
        <f>+('[1]N EERR PIEDEM'!L25*Y25)+((('[1]N EERR PIEDEM'!L25*(100%-Y25))/(1+TASAS!$K$9)))</f>
        <v>0</v>
      </c>
      <c r="M25" s="131">
        <f>+('[1]N EERR PIEDEM'!M25*Z25)+((('[1]N EERR PIEDEM'!M25*(100%-Z25))/(1+TASAS!$L$9)))</f>
        <v>0</v>
      </c>
      <c r="N25" s="131">
        <f>+('[1]N EERR PIEDEM'!N25*AA25)+((('[1]N EERR PIEDEM'!N25*(100%-AA25))/(1+TASAS!$M$9)))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c r="D26" s="131"/>
      <c r="E26" s="131"/>
      <c r="F26" s="131"/>
      <c r="G26" s="131"/>
      <c r="H26" s="131"/>
      <c r="I26" s="131">
        <f>+('[1]N EERR PIEDEM'!I26*V26)+((('[1]N EERR PIEDEM'!I26*(100%-V26))/(1+TASAS!$H$9)))</f>
        <v>0</v>
      </c>
      <c r="J26" s="131">
        <f>+('[1]N EERR PIEDEM'!J26*W26)+((('[1]N EERR PIEDEM'!J26*(100%-W26))/(1+TASAS!$I$9)))</f>
        <v>0</v>
      </c>
      <c r="K26" s="131">
        <f>+('[1]N EERR PIEDEM'!K26*X26)+((('[1]N EERR PIEDEM'!K26*(100%-X26))/(1+TASAS!$J$9)))</f>
        <v>0</v>
      </c>
      <c r="L26" s="131">
        <f>+('[1]N EERR PIEDEM'!L26*Y26)+((('[1]N EERR PIEDEM'!L26*(100%-Y26))/(1+TASAS!$K$9)))</f>
        <v>0</v>
      </c>
      <c r="M26" s="131">
        <f>+('[1]N EERR PIEDEM'!M26*Z26)+((('[1]N EERR PIEDEM'!M26*(100%-Z26))/(1+TASAS!$L$9)))</f>
        <v>0</v>
      </c>
      <c r="N26" s="131">
        <f>+('[1]N EERR PIEDEM'!N26*AA26)+((('[1]N EERR PIEDEM'!N26*(100%-AA26))/(1+TASAS!$M$9)))</f>
        <v>0</v>
      </c>
      <c r="O26" s="194">
        <f t="shared" si="6"/>
        <v>0</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PIEDEM'!C27*P27)+((('[1]N EERR PIEDEM'!C27*(100%-P27))/(1+TASAS!$B$9)))</f>
        <v>0</v>
      </c>
      <c r="D27" s="131">
        <f>+('[1]N EERR PIEDEM'!D27*Q27)+((('[1]N EERR PIEDEM'!D27*(100%-Q27))/(1+TASAS!$C$9)))</f>
        <v>0</v>
      </c>
      <c r="E27" s="131">
        <f>+('[1]N EERR PIEDEM'!E27*R27)+((('[1]N EERR PIEDEM'!E27*(100%-R27))/(1+TASAS!$D$9)))</f>
        <v>1.409996135311423E-2</v>
      </c>
      <c r="F27" s="131">
        <f>+('[1]N EERR PIEDEM'!F27*S27)+((('[1]N EERR PIEDEM'!F27*(100%-S27))/(1+TASAS!$E$9)))</f>
        <v>3.7483926819774225</v>
      </c>
      <c r="G27" s="131">
        <f>+('[1]N EERR PIEDEM'!G27*T27)+((('[1]N EERR PIEDEM'!G27*(100%-T27))/(1+TASAS!$F$9)))</f>
        <v>1.1525485465286307</v>
      </c>
      <c r="H27" s="131">
        <f>+('[1]N EERR PIEDEM'!H27*U27)+((('[1]N EERR PIEDEM'!H27*(100%-U27))/(1+TASAS!$G$9)))</f>
        <v>0.54932487254729589</v>
      </c>
      <c r="I27" s="131">
        <f>+('[1]N EERR PIEDEM'!I27*V27)+((('[1]N EERR PIEDEM'!I27*(100%-V27))/(1+TASAS!$H$9)))</f>
        <v>0</v>
      </c>
      <c r="J27" s="131">
        <f>+('[1]N EERR PIEDEM'!J27*W27)+((('[1]N EERR PIEDEM'!J27*(100%-W27))/(1+TASAS!$I$9)))</f>
        <v>0</v>
      </c>
      <c r="K27" s="131">
        <f>+('[1]N EERR PIEDEM'!K27*X27)+((('[1]N EERR PIEDEM'!K27*(100%-X27))/(1+TASAS!$J$9)))</f>
        <v>0</v>
      </c>
      <c r="L27" s="131">
        <f>+('[1]N EERR PIEDEM'!L27*Y27)+((('[1]N EERR PIEDEM'!L27*(100%-Y27))/(1+TASAS!$K$9)))</f>
        <v>0</v>
      </c>
      <c r="M27" s="131">
        <f>+('[1]N EERR PIEDEM'!M27*Z27)+((('[1]N EERR PIEDEM'!M27*(100%-Z27))/(1+TASAS!$L$9)))</f>
        <v>0</v>
      </c>
      <c r="N27" s="131">
        <f>+('[1]N EERR PIEDEM'!N27*AA27)+((('[1]N EERR PIEDEM'!N27*(100%-AA27))/(1+TASAS!$M$9)))</f>
        <v>0</v>
      </c>
      <c r="O27" s="194">
        <f t="shared" si="6"/>
        <v>5.4643660624064632</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N29" si="7">+SUM(C30:C33)</f>
        <v>2950.01</v>
      </c>
      <c r="D29" s="184">
        <f t="shared" si="7"/>
        <v>5594.72</v>
      </c>
      <c r="E29" s="184">
        <f t="shared" si="7"/>
        <v>4636.03</v>
      </c>
      <c r="F29" s="184">
        <f t="shared" si="7"/>
        <v>4845.3</v>
      </c>
      <c r="G29" s="184">
        <f t="shared" si="7"/>
        <v>5834.53</v>
      </c>
      <c r="H29" s="184">
        <f t="shared" si="7"/>
        <v>6270.33</v>
      </c>
      <c r="I29" s="184">
        <f t="shared" si="7"/>
        <v>0</v>
      </c>
      <c r="J29" s="184">
        <f t="shared" si="7"/>
        <v>0</v>
      </c>
      <c r="K29" s="184">
        <f t="shared" si="7"/>
        <v>0</v>
      </c>
      <c r="L29" s="184">
        <f t="shared" si="7"/>
        <v>0</v>
      </c>
      <c r="M29" s="184">
        <f t="shared" si="7"/>
        <v>0</v>
      </c>
      <c r="N29" s="184">
        <f t="shared" si="7"/>
        <v>0</v>
      </c>
      <c r="O29" s="201">
        <f t="shared" ref="O29" si="8">+SUM(O30:O33)</f>
        <v>30130.92</v>
      </c>
      <c r="P29" s="306"/>
      <c r="Q29" s="306"/>
      <c r="R29" s="306"/>
      <c r="S29" s="306"/>
      <c r="T29" s="306"/>
      <c r="U29" s="306"/>
      <c r="V29" s="306"/>
      <c r="W29" s="306"/>
      <c r="X29" s="306"/>
      <c r="Y29" s="306"/>
      <c r="Z29" s="306"/>
      <c r="AA29" s="306"/>
    </row>
    <row r="30" spans="1:27" outlineLevel="1" x14ac:dyDescent="0.3">
      <c r="A30" s="202" t="s">
        <v>245</v>
      </c>
      <c r="B30" s="131"/>
      <c r="C30" s="131">
        <f>+('[1]N EERR PIEDEM'!C30*P30)+((('[1]N EERR PIEDEM'!C30*(100%-P30))/(1+TASAS!$B$9)))</f>
        <v>2950.01</v>
      </c>
      <c r="D30" s="131">
        <f>+('[1]N EERR PIEDEM'!D30*Q30)+((('[1]N EERR PIEDEM'!D30*(100%-Q30))/(1+TASAS!$C$9)))</f>
        <v>5594.72</v>
      </c>
      <c r="E30" s="131">
        <f>+('[1]N EERR PIEDEM'!E30*R30)+((('[1]N EERR PIEDEM'!E30*(100%-R30))/(1+TASAS!$D$9)))</f>
        <v>4636.03</v>
      </c>
      <c r="F30" s="131">
        <f>+('[1]N EERR PIEDEM'!F30*S30)+((('[1]N EERR PIEDEM'!F30*(100%-S30))/(1+TASAS!$E$9)))</f>
        <v>4845.3</v>
      </c>
      <c r="G30" s="131">
        <f>+('[1]N EERR PIEDEM'!G30*T30)+((('[1]N EERR PIEDEM'!G30*(100%-T30))/(1+TASAS!$F$9)))</f>
        <v>5834.53</v>
      </c>
      <c r="H30" s="131">
        <f>+('[1]N EERR PIEDEM'!H30*U30)+((('[1]N EERR PIEDEM'!H30*(100%-U30))/(1+TASAS!$G$9)))</f>
        <v>6270.33</v>
      </c>
      <c r="I30" s="131">
        <f>+('[1]N EERR PIEDEM'!I30*V30)+((('[1]N EERR PIEDEM'!I30*(100%-V30))/(1+TASAS!$H$9)))</f>
        <v>0</v>
      </c>
      <c r="J30" s="131">
        <f>+('[1]N EERR PIEDEM'!J30*W30)+((('[1]N EERR PIEDEM'!J30*(100%-W30))/(1+TASAS!$I$9)))</f>
        <v>0</v>
      </c>
      <c r="K30" s="131">
        <f>+('[1]N EERR PIEDEM'!K30*X30)+((('[1]N EERR PIEDEM'!K30*(100%-X30))/(1+TASAS!$J$9)))</f>
        <v>0</v>
      </c>
      <c r="L30" s="131">
        <f>+('[1]N EERR PIEDEM'!L30*Y30)+((('[1]N EERR PIEDEM'!L30*(100%-Y30))/(1+TASAS!$K$9)))</f>
        <v>0</v>
      </c>
      <c r="M30" s="131">
        <f>+('[1]N EERR PIEDEM'!M30*Z30)+((('[1]N EERR PIEDEM'!M30*(100%-Z30))/(1+TASAS!$L$9)))</f>
        <v>0</v>
      </c>
      <c r="N30" s="131">
        <f>+('[1]N EERR PIEDEM'!N30*AA30)+((('[1]N EERR PIEDEM'!N30*(100%-AA30))/(1+TASAS!$M$9)))</f>
        <v>0</v>
      </c>
      <c r="O30" s="194">
        <f t="shared" si="3"/>
        <v>30130.92</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PIEDEM'!C31*P31)+((('[1]N EERR PIEDEM'!C31*(100%-P31))/(1+TASAS!$B$9)))</f>
        <v>0</v>
      </c>
      <c r="D31" s="131">
        <f>+('[1]N EERR PIEDEM'!D31*Q31)+((('[1]N EERR PIEDEM'!D31*(100%-Q31))/(1+TASAS!$C$9)))</f>
        <v>0</v>
      </c>
      <c r="E31" s="131">
        <f>+('[1]N EERR PIEDEM'!E31*R31)+((('[1]N EERR PIEDEM'!E31*(100%-R31))/(1+TASAS!$D$9)))</f>
        <v>0</v>
      </c>
      <c r="F31" s="131">
        <f>+('[1]N EERR PIEDEM'!F31*S31)+((('[1]N EERR PIEDEM'!F31*(100%-S31))/(1+TASAS!$E$9)))</f>
        <v>0</v>
      </c>
      <c r="G31" s="131">
        <f>+('[1]N EERR PIEDEM'!G31*T31)+((('[1]N EERR PIEDEM'!G31*(100%-T31))/(1+TASAS!$F$9)))</f>
        <v>0</v>
      </c>
      <c r="H31" s="131">
        <f>+('[1]N EERR PIEDEM'!H31*U31)+((('[1]N EERR PIEDEM'!H31*(100%-U31))/(1+TASAS!$G$9)))</f>
        <v>0</v>
      </c>
      <c r="I31" s="131">
        <f>+('[1]N EERR PIEDEM'!I31*V31)+((('[1]N EERR PIEDEM'!I31*(100%-V31))/(1+TASAS!$H$9)))</f>
        <v>0</v>
      </c>
      <c r="J31" s="131">
        <f>+('[1]N EERR PIEDEM'!J31*W31)+((('[1]N EERR PIEDEM'!J31*(100%-W31))/(1+TASAS!$I$9)))</f>
        <v>0</v>
      </c>
      <c r="K31" s="131">
        <f>+('[1]N EERR PIEDEM'!K31*X31)+((('[1]N EERR PIEDEM'!K31*(100%-X31))/(1+TASAS!$J$9)))</f>
        <v>0</v>
      </c>
      <c r="L31" s="131">
        <f>+('[1]N EERR PIEDEM'!L31*Y31)+((('[1]N EERR PIEDEM'!L31*(100%-Y31))/(1+TASAS!$K$9)))</f>
        <v>0</v>
      </c>
      <c r="M31" s="131">
        <f>+('[1]N EERR PIEDEM'!M31*Z31)+((('[1]N EERR PIEDEM'!M31*(100%-Z31))/(1+TASAS!$L$9)))</f>
        <v>0</v>
      </c>
      <c r="N31" s="131">
        <f>+('[1]N EERR PIEDEM'!N31*AA31)+((('[1]N EERR PIEDEM'!N31*(100%-AA31))/(1+TASAS!$M$9)))</f>
        <v>0</v>
      </c>
      <c r="O31" s="194">
        <f t="shared" si="3"/>
        <v>0</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PIEDEM'!C32*P32)+((('[1]N EERR PIEDEM'!C32*(100%-P32))/(1+TASAS!$B$9)))</f>
        <v>0</v>
      </c>
      <c r="D32" s="131">
        <f>+('[1]N EERR PIEDEM'!D32*Q32)+((('[1]N EERR PIEDEM'!D32*(100%-Q32))/(1+TASAS!$C$9)))</f>
        <v>0</v>
      </c>
      <c r="E32" s="131">
        <f>+('[1]N EERR PIEDEM'!E32*R32)+((('[1]N EERR PIEDEM'!E32*(100%-R32))/(1+TASAS!$D$9)))</f>
        <v>0</v>
      </c>
      <c r="F32" s="131">
        <f>+('[1]N EERR PIEDEM'!F32*S32)+((('[1]N EERR PIEDEM'!F32*(100%-S32))/(1+TASAS!$E$9)))</f>
        <v>0</v>
      </c>
      <c r="G32" s="131">
        <f>+('[1]N EERR PIEDEM'!G32*T32)+((('[1]N EERR PIEDEM'!G32*(100%-T32))/(1+TASAS!$F$9)))</f>
        <v>0</v>
      </c>
      <c r="H32" s="131">
        <f>+('[1]N EERR PIEDEM'!H32*U32)+((('[1]N EERR PIEDEM'!H32*(100%-U32))/(1+TASAS!$G$9)))</f>
        <v>0</v>
      </c>
      <c r="I32" s="131">
        <f>+('[1]N EERR PIEDEM'!I32*V32)+((('[1]N EERR PIEDEM'!I32*(100%-V32))/(1+TASAS!$H$9)))</f>
        <v>0</v>
      </c>
      <c r="J32" s="131">
        <f>+('[1]N EERR PIEDEM'!J32*W32)+((('[1]N EERR PIEDEM'!J32*(100%-W32))/(1+TASAS!$I$9)))</f>
        <v>0</v>
      </c>
      <c r="K32" s="131">
        <f>+('[1]N EERR PIEDEM'!K32*X32)+((('[1]N EERR PIEDEM'!K32*(100%-X32))/(1+TASAS!$J$9)))</f>
        <v>0</v>
      </c>
      <c r="L32" s="131">
        <f>+('[1]N EERR PIEDEM'!L32*Y32)+((('[1]N EERR PIEDEM'!L32*(100%-Y32))/(1+TASAS!$K$9)))</f>
        <v>0</v>
      </c>
      <c r="M32" s="131">
        <f>+('[1]N EERR PIEDEM'!M32*Z32)+((('[1]N EERR PIEDEM'!M32*(100%-Z32))/(1+TASAS!$L$9)))</f>
        <v>0</v>
      </c>
      <c r="N32" s="131">
        <f>+('[1]N EERR PIEDEM'!N32*AA32)+((('[1]N EERR PIEDEM'!N32*(100%-AA32))/(1+TASAS!$M$9)))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6"/>
      <c r="G33" s="136"/>
      <c r="H33" s="136"/>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2424.1109462017812</v>
      </c>
      <c r="D34" s="181">
        <f t="shared" si="9"/>
        <v>3253.7525018126134</v>
      </c>
      <c r="E34" s="181">
        <f t="shared" si="9"/>
        <v>2989.5670069699272</v>
      </c>
      <c r="F34" s="181">
        <f t="shared" si="9"/>
        <v>2619.7040126351731</v>
      </c>
      <c r="G34" s="181">
        <f t="shared" si="9"/>
        <v>3122.6176680634026</v>
      </c>
      <c r="H34" s="181">
        <f t="shared" si="9"/>
        <v>4229.4519839817949</v>
      </c>
      <c r="I34" s="181">
        <f t="shared" si="9"/>
        <v>0</v>
      </c>
      <c r="J34" s="181">
        <f t="shared" si="9"/>
        <v>0</v>
      </c>
      <c r="K34" s="181">
        <f t="shared" si="9"/>
        <v>0</v>
      </c>
      <c r="L34" s="181">
        <f t="shared" si="9"/>
        <v>0</v>
      </c>
      <c r="M34" s="181">
        <f t="shared" si="9"/>
        <v>0</v>
      </c>
      <c r="N34" s="181">
        <f t="shared" si="9"/>
        <v>0</v>
      </c>
      <c r="O34" s="219">
        <f>+O4-O29</f>
        <v>18639.204119664697</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N36" si="10">+C37+C193</f>
        <v>2003.1921981521605</v>
      </c>
      <c r="D36" s="184">
        <f t="shared" si="10"/>
        <v>2288.6292043270946</v>
      </c>
      <c r="E36" s="184">
        <f t="shared" si="10"/>
        <v>2596.6056960777355</v>
      </c>
      <c r="F36" s="184">
        <f t="shared" si="10"/>
        <v>2671.8250053717393</v>
      </c>
      <c r="G36" s="184">
        <f t="shared" si="10"/>
        <v>2581.1111124758731</v>
      </c>
      <c r="H36" s="184">
        <f t="shared" si="10"/>
        <v>2898.924805879727</v>
      </c>
      <c r="I36" s="184">
        <f t="shared" si="10"/>
        <v>0</v>
      </c>
      <c r="J36" s="184">
        <f t="shared" si="10"/>
        <v>0</v>
      </c>
      <c r="K36" s="184">
        <f t="shared" si="10"/>
        <v>0</v>
      </c>
      <c r="L36" s="184">
        <f t="shared" si="10"/>
        <v>0</v>
      </c>
      <c r="M36" s="184">
        <f t="shared" si="10"/>
        <v>0</v>
      </c>
      <c r="N36" s="184">
        <f t="shared" si="10"/>
        <v>0</v>
      </c>
      <c r="O36" s="201">
        <f t="shared" ref="O36" si="11">+O37+O193</f>
        <v>15040.288022284331</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2">+C38+C95+C139+C172+C188</f>
        <v>1935.3026617785931</v>
      </c>
      <c r="D37" s="189">
        <f t="shared" si="12"/>
        <v>2284.3197501957161</v>
      </c>
      <c r="E37" s="189">
        <f t="shared" si="12"/>
        <v>2596.281396966614</v>
      </c>
      <c r="F37" s="189">
        <f t="shared" si="12"/>
        <v>2630.3284764499799</v>
      </c>
      <c r="G37" s="189">
        <f t="shared" si="12"/>
        <v>2573.1730297713052</v>
      </c>
      <c r="H37" s="189">
        <f t="shared" si="12"/>
        <v>2885.9082684011946</v>
      </c>
      <c r="I37" s="189">
        <f t="shared" si="12"/>
        <v>0</v>
      </c>
      <c r="J37" s="189">
        <f t="shared" si="12"/>
        <v>0</v>
      </c>
      <c r="K37" s="189">
        <f t="shared" si="12"/>
        <v>0</v>
      </c>
      <c r="L37" s="189">
        <f t="shared" si="12"/>
        <v>0</v>
      </c>
      <c r="M37" s="189">
        <f t="shared" si="12"/>
        <v>0</v>
      </c>
      <c r="N37" s="189">
        <f t="shared" si="12"/>
        <v>0</v>
      </c>
      <c r="O37" s="208">
        <f t="shared" ref="O37" si="13">+O38+O95+O139+O172+O188</f>
        <v>14905.313583563402</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N38" si="14">+SUM(C39:C94)</f>
        <v>900.8426926993651</v>
      </c>
      <c r="D38" s="186">
        <f t="shared" si="14"/>
        <v>1231.5534324959081</v>
      </c>
      <c r="E38" s="186">
        <f t="shared" si="14"/>
        <v>1240.5210652343658</v>
      </c>
      <c r="F38" s="186">
        <f t="shared" si="14"/>
        <v>1642.4595785130396</v>
      </c>
      <c r="G38" s="186">
        <f t="shared" si="14"/>
        <v>1232.2585786980173</v>
      </c>
      <c r="H38" s="186">
        <f t="shared" si="14"/>
        <v>1670.8507175215348</v>
      </c>
      <c r="I38" s="186">
        <f t="shared" si="14"/>
        <v>0</v>
      </c>
      <c r="J38" s="186">
        <f t="shared" si="14"/>
        <v>0</v>
      </c>
      <c r="K38" s="186">
        <f t="shared" si="14"/>
        <v>0</v>
      </c>
      <c r="L38" s="186">
        <f t="shared" si="14"/>
        <v>0</v>
      </c>
      <c r="M38" s="186">
        <f t="shared" si="14"/>
        <v>0</v>
      </c>
      <c r="N38" s="186">
        <f t="shared" si="14"/>
        <v>0</v>
      </c>
      <c r="O38" s="210">
        <f t="shared" ref="O38" si="15">+SUM(O39:O94)</f>
        <v>7918.4860651622303</v>
      </c>
      <c r="P38" s="305"/>
      <c r="Q38" s="305"/>
      <c r="R38" s="305"/>
      <c r="S38" s="305"/>
      <c r="T38" s="305"/>
      <c r="U38" s="305"/>
      <c r="V38" s="305"/>
      <c r="W38" s="305"/>
      <c r="X38" s="305"/>
      <c r="Y38" s="305"/>
      <c r="Z38" s="305"/>
      <c r="AA38" s="305"/>
    </row>
    <row r="39" spans="1:27" outlineLevel="1" x14ac:dyDescent="0.3">
      <c r="A39" s="203" t="s">
        <v>61</v>
      </c>
      <c r="B39" s="131"/>
      <c r="C39" s="131">
        <f>+('[1]N EERR PIEDEM'!C39*P39)+((('[1]N EERR PIEDEM'!C39*(100%-P39))/(1+TASAS!$B$9)))</f>
        <v>8.107838323242424</v>
      </c>
      <c r="D39" s="131">
        <f>+('[1]N EERR PIEDEM'!D39*Q39)+((('[1]N EERR PIEDEM'!D39*(100%-Q39))/(1+TASAS!$C$9)))</f>
        <v>27.558010106042278</v>
      </c>
      <c r="E39" s="131">
        <f>+('[1]N EERR PIEDEM'!E39*R39)+((('[1]N EERR PIEDEM'!E39*(100%-R39))/(1+TASAS!$D$9)))</f>
        <v>18.414549527167186</v>
      </c>
      <c r="F39" s="131">
        <f>+('[1]N EERR PIEDEM'!F39*S39)+((('[1]N EERR PIEDEM'!F39*(100%-S39))/(1+TASAS!$E$9)))</f>
        <v>20.791982561307901</v>
      </c>
      <c r="G39" s="131">
        <f>+('[1]N EERR PIEDEM'!G39*T39)+((('[1]N EERR PIEDEM'!G39*(100%-T39))/(1+TASAS!$F$9)))</f>
        <v>18.127833099374161</v>
      </c>
      <c r="H39" s="131">
        <f>+('[1]N EERR PIEDEM'!H39*U39)+((('[1]N EERR PIEDEM'!H39*(100%-U39))/(1+TASAS!$G$9)))</f>
        <v>17.3156753302952</v>
      </c>
      <c r="I39" s="131">
        <f>+('[1]N EERR PIEDEM'!I39*V39)+((('[1]N EERR PIEDEM'!I39*(100%-V39))/(1+TASAS!$H$9)))</f>
        <v>0</v>
      </c>
      <c r="J39" s="131">
        <f>+('[1]N EERR PIEDEM'!J39*W39)+((('[1]N EERR PIEDEM'!J39*(100%-W39))/(1+TASAS!$I$9)))</f>
        <v>0</v>
      </c>
      <c r="K39" s="131">
        <f>+('[1]N EERR PIEDEM'!K39*X39)+((('[1]N EERR PIEDEM'!K39*(100%-X39))/(1+TASAS!$J$9)))</f>
        <v>0</v>
      </c>
      <c r="L39" s="131">
        <f>+('[1]N EERR PIEDEM'!L39*Y39)+((('[1]N EERR PIEDEM'!L39*(100%-Y39))/(1+TASAS!$K$9)))</f>
        <v>0</v>
      </c>
      <c r="M39" s="131">
        <f>+('[1]N EERR PIEDEM'!M39*Z39)+((('[1]N EERR PIEDEM'!M39*(100%-Z39))/(1+TASAS!$L$9)))</f>
        <v>0</v>
      </c>
      <c r="N39" s="131">
        <f>+('[1]N EERR PIEDEM'!N39*AA39)+((('[1]N EERR PIEDEM'!N39*(100%-AA39))/(1+TASAS!$M$9)))</f>
        <v>0</v>
      </c>
      <c r="O39" s="194">
        <f t="shared" si="3"/>
        <v>110.31588894742916</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PIEDEM'!C40*P40)+((('[1]N EERR PIEDEM'!C40*(100%-P40))/(1+TASAS!$B$9)))</f>
        <v>32.157775926234521</v>
      </c>
      <c r="D40" s="131">
        <f>+('[1]N EERR PIEDEM'!D40*Q40)+((('[1]N EERR PIEDEM'!D40*(100%-Q40))/(1+TASAS!$C$9)))</f>
        <v>36.183948473418262</v>
      </c>
      <c r="E40" s="131">
        <f>+('[1]N EERR PIEDEM'!E40*R40)+((('[1]N EERR PIEDEM'!E40*(100%-R40))/(1+TASAS!$D$9)))</f>
        <v>36.30035050359259</v>
      </c>
      <c r="F40" s="131">
        <f>+('[1]N EERR PIEDEM'!F40*S40)+((('[1]N EERR PIEDEM'!F40*(100%-S40))/(1+TASAS!$E$9)))</f>
        <v>38.695981938497468</v>
      </c>
      <c r="G40" s="131">
        <f>+('[1]N EERR PIEDEM'!G40*T40)+((('[1]N EERR PIEDEM'!G40*(100%-T40))/(1+TASAS!$F$9)))</f>
        <v>39.476695911563432</v>
      </c>
      <c r="H40" s="131">
        <f>+('[1]N EERR PIEDEM'!H40*U40)+((('[1]N EERR PIEDEM'!H40*(100%-U40))/(1+TASAS!$G$9)))</f>
        <v>41.175481750936449</v>
      </c>
      <c r="I40" s="131">
        <f>+('[1]N EERR PIEDEM'!I40*V40)+((('[1]N EERR PIEDEM'!I40*(100%-V40))/(1+TASAS!$H$9)))</f>
        <v>0</v>
      </c>
      <c r="J40" s="131">
        <f>+('[1]N EERR PIEDEM'!J40*W40)+((('[1]N EERR PIEDEM'!J40*(100%-W40))/(1+TASAS!$I$9)))</f>
        <v>0</v>
      </c>
      <c r="K40" s="131">
        <f>+('[1]N EERR PIEDEM'!K40*X40)+((('[1]N EERR PIEDEM'!K40*(100%-X40))/(1+TASAS!$J$9)))</f>
        <v>0</v>
      </c>
      <c r="L40" s="131">
        <f>+('[1]N EERR PIEDEM'!L40*Y40)+((('[1]N EERR PIEDEM'!L40*(100%-Y40))/(1+TASAS!$K$9)))</f>
        <v>0</v>
      </c>
      <c r="M40" s="131">
        <f>+('[1]N EERR PIEDEM'!M40*Z40)+((('[1]N EERR PIEDEM'!M40*(100%-Z40))/(1+TASAS!$L$9)))</f>
        <v>0</v>
      </c>
      <c r="N40" s="131">
        <f>+('[1]N EERR PIEDEM'!N40*AA40)+((('[1]N EERR PIEDEM'!N40*(100%-AA40))/(1+TASAS!$M$9)))</f>
        <v>0</v>
      </c>
      <c r="O40" s="194">
        <f t="shared" si="3"/>
        <v>223.99023450424275</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PIEDEM'!C41*P41)+((('[1]N EERR PIEDEM'!C41*(100%-P41))/(1+TASAS!$B$9)))</f>
        <v>143.00635079338633</v>
      </c>
      <c r="D41" s="131">
        <f>+('[1]N EERR PIEDEM'!D41*Q41)+((('[1]N EERR PIEDEM'!D41*(100%-Q41))/(1+TASAS!$C$9)))</f>
        <v>161.69240623443173</v>
      </c>
      <c r="E41" s="131">
        <f>+('[1]N EERR PIEDEM'!E41*R41)+((('[1]N EERR PIEDEM'!E41*(100%-R41))/(1+TASAS!$D$9)))</f>
        <v>162.14955556081364</v>
      </c>
      <c r="F41" s="131">
        <f>+('[1]N EERR PIEDEM'!F41*S41)+((('[1]N EERR PIEDEM'!F41*(100%-S41))/(1+TASAS!$E$9)))</f>
        <v>172.08189957181781</v>
      </c>
      <c r="G41" s="131">
        <f>+('[1]N EERR PIEDEM'!G41*T41)+((('[1]N EERR PIEDEM'!G41*(100%-T41))/(1+TASAS!$F$9)))</f>
        <v>175.55375212025501</v>
      </c>
      <c r="H41" s="131">
        <f>+('[1]N EERR PIEDEM'!H41*U41)+((('[1]N EERR PIEDEM'!H41*(100%-U41))/(1+TASAS!$G$9)))</f>
        <v>183.10829084909867</v>
      </c>
      <c r="I41" s="131">
        <f>+('[1]N EERR PIEDEM'!I41*V41)+((('[1]N EERR PIEDEM'!I41*(100%-V41))/(1+TASAS!$H$9)))</f>
        <v>0</v>
      </c>
      <c r="J41" s="131">
        <f>+('[1]N EERR PIEDEM'!J41*W41)+((('[1]N EERR PIEDEM'!J41*(100%-W41))/(1+TASAS!$I$9)))</f>
        <v>0</v>
      </c>
      <c r="K41" s="131">
        <f>+('[1]N EERR PIEDEM'!K41*X41)+((('[1]N EERR PIEDEM'!K41*(100%-X41))/(1+TASAS!$J$9)))</f>
        <v>0</v>
      </c>
      <c r="L41" s="131">
        <f>+('[1]N EERR PIEDEM'!L41*Y41)+((('[1]N EERR PIEDEM'!L41*(100%-Y41))/(1+TASAS!$K$9)))</f>
        <v>0</v>
      </c>
      <c r="M41" s="131">
        <f>+('[1]N EERR PIEDEM'!M41*Z41)+((('[1]N EERR PIEDEM'!M41*(100%-Z41))/(1+TASAS!$L$9)))</f>
        <v>0</v>
      </c>
      <c r="N41" s="131">
        <f>+('[1]N EERR PIEDEM'!N41*AA41)+((('[1]N EERR PIEDEM'!N41*(100%-AA41))/(1+TASAS!$M$9)))</f>
        <v>0</v>
      </c>
      <c r="O41" s="194">
        <f t="shared" si="3"/>
        <v>997.59225512980311</v>
      </c>
      <c r="P41" s="303">
        <v>0</v>
      </c>
      <c r="Q41" s="303">
        <v>0</v>
      </c>
      <c r="R41" s="303">
        <v>0</v>
      </c>
      <c r="S41" s="303">
        <v>0</v>
      </c>
      <c r="T41" s="303">
        <v>0</v>
      </c>
      <c r="U41" s="303">
        <v>0</v>
      </c>
      <c r="V41" s="303">
        <v>0</v>
      </c>
      <c r="W41" s="303">
        <v>0</v>
      </c>
      <c r="X41" s="303">
        <v>0</v>
      </c>
      <c r="Y41" s="303">
        <v>0</v>
      </c>
      <c r="Z41" s="303">
        <v>0</v>
      </c>
      <c r="AA41" s="303">
        <v>0</v>
      </c>
    </row>
    <row r="42" spans="1:27" outlineLevel="1" x14ac:dyDescent="0.3">
      <c r="A42" s="203" t="s">
        <v>5</v>
      </c>
      <c r="B42" s="131"/>
      <c r="C42" s="131">
        <f>+('[1]N EERR PIEDEM'!C42*P42)+((('[1]N EERR PIEDEM'!C42*(100%-P42))/(1+TASAS!$B$9)))</f>
        <v>0</v>
      </c>
      <c r="D42" s="131">
        <f>+('[1]N EERR PIEDEM'!D42*Q42)+((('[1]N EERR PIEDEM'!D42*(100%-Q42))/(1+TASAS!$C$9)))</f>
        <v>137.71974948402251</v>
      </c>
      <c r="E42" s="131">
        <f>+('[1]N EERR PIEDEM'!E42*R42)+((('[1]N EERR PIEDEM'!E42*(100%-R42))/(1+TASAS!$D$9)))</f>
        <v>140.46381499972398</v>
      </c>
      <c r="F42" s="131">
        <f>+('[1]N EERR PIEDEM'!F42*S42)+((('[1]N EERR PIEDEM'!F42*(100%-S42))/(1+TASAS!$E$9)))</f>
        <v>312.84489342156479</v>
      </c>
      <c r="G42" s="131">
        <f>+('[1]N EERR PIEDEM'!G42*T42)+((('[1]N EERR PIEDEM'!G42*(100%-T42))/(1+TASAS!$F$9)))</f>
        <v>0</v>
      </c>
      <c r="H42" s="131">
        <f>+('[1]N EERR PIEDEM'!H42*U42)+((('[1]N EERR PIEDEM'!H42*(100%-U42))/(1+TASAS!$G$9)))</f>
        <v>197.79676026721114</v>
      </c>
      <c r="I42" s="131">
        <f>+('[1]N EERR PIEDEM'!I42*V42)+((('[1]N EERR PIEDEM'!I42*(100%-V42))/(1+TASAS!$H$9)))</f>
        <v>0</v>
      </c>
      <c r="J42" s="131">
        <f>+('[1]N EERR PIEDEM'!J42*W42)+((('[1]N EERR PIEDEM'!J42*(100%-W42))/(1+TASAS!$I$9)))</f>
        <v>0</v>
      </c>
      <c r="K42" s="131">
        <f>+('[1]N EERR PIEDEM'!K42*X42)+((('[1]N EERR PIEDEM'!K42*(100%-X42))/(1+TASAS!$J$9)))</f>
        <v>0</v>
      </c>
      <c r="L42" s="131">
        <f>+('[1]N EERR PIEDEM'!L42*Y42)+((('[1]N EERR PIEDEM'!L42*(100%-Y42))/(1+TASAS!$K$9)))</f>
        <v>0</v>
      </c>
      <c r="M42" s="131">
        <f>+('[1]N EERR PIEDEM'!M42*Z42)+((('[1]N EERR PIEDEM'!M42*(100%-Z42))/(1+TASAS!$L$9)))</f>
        <v>0</v>
      </c>
      <c r="N42" s="131">
        <f>+('[1]N EERR PIEDEM'!N42*AA42)+((('[1]N EERR PIEDEM'!N42*(100%-AA42))/(1+TASAS!$M$9)))</f>
        <v>0</v>
      </c>
      <c r="O42" s="194">
        <f t="shared" si="3"/>
        <v>788.82521817252245</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PIEDEM'!C43*P43)+((('[1]N EERR PIEDEM'!C43*(100%-P43))/(1+TASAS!$B$9)))</f>
        <v>482.86</v>
      </c>
      <c r="D43" s="131">
        <f>+('[1]N EERR PIEDEM'!D43*Q43)+((('[1]N EERR PIEDEM'!D43*(100%-Q43))/(1+TASAS!$C$9)))</f>
        <v>681.04</v>
      </c>
      <c r="E43" s="131">
        <f>+('[1]N EERR PIEDEM'!E43*R43)+((('[1]N EERR PIEDEM'!E43*(100%-R43))/(1+TASAS!$D$9)))</f>
        <v>717.06</v>
      </c>
      <c r="F43" s="131">
        <f>+('[1]N EERR PIEDEM'!F43*S43)+((('[1]N EERR PIEDEM'!F43*(100%-S43))/(1+TASAS!$E$9)))</f>
        <v>746.07</v>
      </c>
      <c r="G43" s="131">
        <f>+('[1]N EERR PIEDEM'!G43*T43)+((('[1]N EERR PIEDEM'!G43*(100%-T43))/(1+TASAS!$F$9)))</f>
        <v>854.07</v>
      </c>
      <c r="H43" s="131">
        <f>+('[1]N EERR PIEDEM'!H43*U43)+((('[1]N EERR PIEDEM'!H43*(100%-U43))/(1+TASAS!$G$9)))</f>
        <v>881.24</v>
      </c>
      <c r="I43" s="131">
        <f>+('[1]N EERR PIEDEM'!I43*V43)+((('[1]N EERR PIEDEM'!I43*(100%-V43))/(1+TASAS!$H$9)))</f>
        <v>0</v>
      </c>
      <c r="J43" s="131">
        <f>+('[1]N EERR PIEDEM'!J43*W43)+((('[1]N EERR PIEDEM'!J43*(100%-W43))/(1+TASAS!$I$9)))</f>
        <v>0</v>
      </c>
      <c r="K43" s="131">
        <f>+('[1]N EERR PIEDEM'!K43*X43)+((('[1]N EERR PIEDEM'!K43*(100%-X43))/(1+TASAS!$J$9)))</f>
        <v>0</v>
      </c>
      <c r="L43" s="131">
        <f>+('[1]N EERR PIEDEM'!L43*Y43)+((('[1]N EERR PIEDEM'!L43*(100%-Y43))/(1+TASAS!$K$9)))</f>
        <v>0</v>
      </c>
      <c r="M43" s="131">
        <f>+('[1]N EERR PIEDEM'!M43*Z43)+((('[1]N EERR PIEDEM'!M43*(100%-Z43))/(1+TASAS!$L$9)))</f>
        <v>0</v>
      </c>
      <c r="N43" s="131">
        <f>+('[1]N EERR PIEDEM'!N43*AA43)+((('[1]N EERR PIEDEM'!N43*(100%-AA43))/(1+TASAS!$M$9)))</f>
        <v>0</v>
      </c>
      <c r="O43" s="194">
        <f t="shared" si="3"/>
        <v>4362.34</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PIEDEM'!C44*P44)+((('[1]N EERR PIEDEM'!C44*(100%-P44))/(1+TASAS!$B$9)))</f>
        <v>28.601270158677263</v>
      </c>
      <c r="D44" s="131">
        <f>+('[1]N EERR PIEDEM'!D44*Q44)+((('[1]N EERR PIEDEM'!D44*(100%-Q44))/(1+TASAS!$C$9)))</f>
        <v>31.572199843427516</v>
      </c>
      <c r="E44" s="131">
        <f>+('[1]N EERR PIEDEM'!E44*R44)+((('[1]N EERR PIEDEM'!E44*(100%-R44))/(1+TASAS!$D$9)))</f>
        <v>32.429911112162728</v>
      </c>
      <c r="F44" s="131">
        <f>+('[1]N EERR PIEDEM'!F44*S44)+((('[1]N EERR PIEDEM'!F44*(100%-S44))/(1+TASAS!$E$9)))</f>
        <v>34.41637991436356</v>
      </c>
      <c r="G44" s="131">
        <f>+('[1]N EERR PIEDEM'!G44*T44)+((('[1]N EERR PIEDEM'!G44*(100%-T44))/(1+TASAS!$F$9)))</f>
        <v>35.110750424051005</v>
      </c>
      <c r="H44" s="131">
        <f>+('[1]N EERR PIEDEM'!H44*U44)+((('[1]N EERR PIEDEM'!H44*(100%-U44))/(1+TASAS!$G$9)))</f>
        <v>36.621658169819732</v>
      </c>
      <c r="I44" s="131">
        <f>+('[1]N EERR PIEDEM'!I44*V44)+((('[1]N EERR PIEDEM'!I44*(100%-V44))/(1+TASAS!$H$9)))</f>
        <v>0</v>
      </c>
      <c r="J44" s="131">
        <f>+('[1]N EERR PIEDEM'!J44*W44)+((('[1]N EERR PIEDEM'!J44*(100%-W44))/(1+TASAS!$I$9)))</f>
        <v>0</v>
      </c>
      <c r="K44" s="131">
        <f>+('[1]N EERR PIEDEM'!K44*X44)+((('[1]N EERR PIEDEM'!K44*(100%-X44))/(1+TASAS!$J$9)))</f>
        <v>0</v>
      </c>
      <c r="L44" s="131">
        <f>+('[1]N EERR PIEDEM'!L44*Y44)+((('[1]N EERR PIEDEM'!L44*(100%-Y44))/(1+TASAS!$K$9)))</f>
        <v>0</v>
      </c>
      <c r="M44" s="131">
        <f>+('[1]N EERR PIEDEM'!M44*Z44)+((('[1]N EERR PIEDEM'!M44*(100%-Z44))/(1+TASAS!$L$9)))</f>
        <v>0</v>
      </c>
      <c r="N44" s="131">
        <f>+('[1]N EERR PIEDEM'!N44*AA44)+((('[1]N EERR PIEDEM'!N44*(100%-AA44))/(1+TASAS!$M$9)))</f>
        <v>0</v>
      </c>
      <c r="O44" s="194">
        <f t="shared" si="3"/>
        <v>198.75216962250181</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PIEDEM'!C45*P45)+((('[1]N EERR PIEDEM'!C45*(100%-P45))/(1+TASAS!$B$9)))</f>
        <v>24.970152382010411</v>
      </c>
      <c r="D45" s="131">
        <f>+('[1]N EERR PIEDEM'!D45*Q45)+((('[1]N EERR PIEDEM'!D45*(100%-Q45))/(1+TASAS!$C$9)))</f>
        <v>0</v>
      </c>
      <c r="E45" s="131">
        <f>+('[1]N EERR PIEDEM'!E45*R45)+((('[1]N EERR PIEDEM'!E45*(100%-R45))/(1+TASAS!$D$9)))</f>
        <v>0</v>
      </c>
      <c r="F45" s="131">
        <f>+('[1]N EERR PIEDEM'!F45*S45)+((('[1]N EERR PIEDEM'!F45*(100%-S45))/(1+TASAS!$E$9)))</f>
        <v>13.983524795640326</v>
      </c>
      <c r="G45" s="131">
        <f>+('[1]N EERR PIEDEM'!G45*T45)+((('[1]N EERR PIEDEM'!G45*(100%-T45))/(1+TASAS!$F$9)))</f>
        <v>0</v>
      </c>
      <c r="H45" s="131">
        <f>+('[1]N EERR PIEDEM'!H45*U45)+((('[1]N EERR PIEDEM'!H45*(100%-U45))/(1+TASAS!$G$9)))</f>
        <v>2.4042914711490346</v>
      </c>
      <c r="I45" s="131">
        <f>+('[1]N EERR PIEDEM'!I45*V45)+((('[1]N EERR PIEDEM'!I45*(100%-V45))/(1+TASAS!$H$9)))</f>
        <v>0</v>
      </c>
      <c r="J45" s="131">
        <f>+('[1]N EERR PIEDEM'!J45*W45)+((('[1]N EERR PIEDEM'!J45*(100%-W45))/(1+TASAS!$I$9)))</f>
        <v>0</v>
      </c>
      <c r="K45" s="131">
        <f>+('[1]N EERR PIEDEM'!K45*X45)+((('[1]N EERR PIEDEM'!K45*(100%-X45))/(1+TASAS!$J$9)))</f>
        <v>0</v>
      </c>
      <c r="L45" s="131">
        <f>+('[1]N EERR PIEDEM'!L45*Y45)+((('[1]N EERR PIEDEM'!L45*(100%-Y45))/(1+TASAS!$K$9)))</f>
        <v>0</v>
      </c>
      <c r="M45" s="131">
        <f>+('[1]N EERR PIEDEM'!M45*Z45)+((('[1]N EERR PIEDEM'!M45*(100%-Z45))/(1+TASAS!$L$9)))</f>
        <v>0</v>
      </c>
      <c r="N45" s="131">
        <f>+('[1]N EERR PIEDEM'!N45*AA45)+((('[1]N EERR PIEDEM'!N45*(100%-AA45))/(1+TASAS!$M$9)))</f>
        <v>0</v>
      </c>
      <c r="O45" s="194">
        <f t="shared" si="3"/>
        <v>41.357968648799776</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PIEDEM'!C46*P46)+((('[1]N EERR PIEDEM'!C46*(100%-P46))/(1+TASAS!$B$9)))</f>
        <v>35.229303634579431</v>
      </c>
      <c r="D46" s="131">
        <f>+('[1]N EERR PIEDEM'!D46*Q46)+((('[1]N EERR PIEDEM'!D46*(100%-Q46))/(1+TASAS!$C$9)))</f>
        <v>0</v>
      </c>
      <c r="E46" s="131">
        <f>+('[1]N EERR PIEDEM'!E46*R46)+((('[1]N EERR PIEDEM'!E46*(100%-R46))/(1+TASAS!$D$9)))</f>
        <v>0</v>
      </c>
      <c r="F46" s="131">
        <f>+('[1]N EERR PIEDEM'!F46*S46)+((('[1]N EERR PIEDEM'!F46*(100%-S46))/(1+TASAS!$E$9)))</f>
        <v>38.37426360451537</v>
      </c>
      <c r="G46" s="131">
        <f>+('[1]N EERR PIEDEM'!G46*T46)+((('[1]N EERR PIEDEM'!G46*(100%-T46))/(1+TASAS!$F$9)))</f>
        <v>0</v>
      </c>
      <c r="H46" s="131">
        <f>+('[1]N EERR PIEDEM'!H46*U46)+((('[1]N EERR PIEDEM'!H46*(100%-U46))/(1+TASAS!$G$9)))</f>
        <v>0</v>
      </c>
      <c r="I46" s="131">
        <f>+('[1]N EERR PIEDEM'!I46*V46)+((('[1]N EERR PIEDEM'!I46*(100%-V46))/(1+TASAS!$H$9)))</f>
        <v>0</v>
      </c>
      <c r="J46" s="131">
        <f>+('[1]N EERR PIEDEM'!J46*W46)+((('[1]N EERR PIEDEM'!J46*(100%-W46))/(1+TASAS!$I$9)))</f>
        <v>0</v>
      </c>
      <c r="K46" s="131">
        <f>+('[1]N EERR PIEDEM'!K46*X46)+((('[1]N EERR PIEDEM'!K46*(100%-X46))/(1+TASAS!$J$9)))</f>
        <v>0</v>
      </c>
      <c r="L46" s="131">
        <f>+('[1]N EERR PIEDEM'!L46*Y46)+((('[1]N EERR PIEDEM'!L46*(100%-Y46))/(1+TASAS!$K$9)))</f>
        <v>0</v>
      </c>
      <c r="M46" s="131">
        <f>+('[1]N EERR PIEDEM'!M46*Z46)+((('[1]N EERR PIEDEM'!M46*(100%-Z46))/(1+TASAS!$L$9)))</f>
        <v>0</v>
      </c>
      <c r="N46" s="131">
        <f>+('[1]N EERR PIEDEM'!N46*AA46)+((('[1]N EERR PIEDEM'!N46*(100%-AA46))/(1+TASAS!$M$9)))</f>
        <v>0</v>
      </c>
      <c r="O46" s="194">
        <f t="shared" si="3"/>
        <v>73.603567239094801</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PIEDEM'!C47*P47)+((('[1]N EERR PIEDEM'!C47*(100%-P47))/(1+TASAS!$B$9)))</f>
        <v>23.83231924308912</v>
      </c>
      <c r="D47" s="131">
        <f>+('[1]N EERR PIEDEM'!D47*Q47)+((('[1]N EERR PIEDEM'!D47*(100%-Q47))/(1+TASAS!$C$9)))</f>
        <v>4.9210732332218354</v>
      </c>
      <c r="E47" s="131">
        <f>+('[1]N EERR PIEDEM'!E47*R47)+((('[1]N EERR PIEDEM'!E47*(100%-R47))/(1+TASAS!$D$9)))</f>
        <v>4.9349864735899809</v>
      </c>
      <c r="F47" s="131">
        <f>+('[1]N EERR PIEDEM'!F47*S47)+((('[1]N EERR PIEDEM'!F47*(100%-S47))/(1+TASAS!$E$9)))</f>
        <v>31.850115064227325</v>
      </c>
      <c r="G47" s="131">
        <f>+('[1]N EERR PIEDEM'!G47*T47)+((('[1]N EERR PIEDEM'!G47*(100%-T47))/(1+TASAS!$F$9)))</f>
        <v>2.2898315493946306</v>
      </c>
      <c r="H47" s="131">
        <f>+('[1]N EERR PIEDEM'!H47*U47)+((('[1]N EERR PIEDEM'!H47*(100%-U47))/(1+TASAS!$G$9)))</f>
        <v>2.7864305129210667</v>
      </c>
      <c r="I47" s="131">
        <f>+('[1]N EERR PIEDEM'!I47*V47)+((('[1]N EERR PIEDEM'!I47*(100%-V47))/(1+TASAS!$H$9)))</f>
        <v>0</v>
      </c>
      <c r="J47" s="131">
        <f>+('[1]N EERR PIEDEM'!J47*W47)+((('[1]N EERR PIEDEM'!J47*(100%-W47))/(1+TASAS!$I$9)))</f>
        <v>0</v>
      </c>
      <c r="K47" s="131">
        <f>+('[1]N EERR PIEDEM'!K47*X47)+((('[1]N EERR PIEDEM'!K47*(100%-X47))/(1+TASAS!$J$9)))</f>
        <v>0</v>
      </c>
      <c r="L47" s="131">
        <f>+('[1]N EERR PIEDEM'!L47*Y47)+((('[1]N EERR PIEDEM'!L47*(100%-Y47))/(1+TASAS!$K$9)))</f>
        <v>0</v>
      </c>
      <c r="M47" s="131">
        <f>+('[1]N EERR PIEDEM'!M47*Z47)+((('[1]N EERR PIEDEM'!M47*(100%-Z47))/(1+TASAS!$L$9)))</f>
        <v>0</v>
      </c>
      <c r="N47" s="131">
        <f>+('[1]N EERR PIEDEM'!N47*AA47)+((('[1]N EERR PIEDEM'!N47*(100%-AA47))/(1+TASAS!$M$9)))</f>
        <v>0</v>
      </c>
      <c r="O47" s="194">
        <f t="shared" si="3"/>
        <v>70.614756076443967</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PIEDEM'!C48*P48)+((('[1]N EERR PIEDEM'!C48*(100%-P48))/(1+TASAS!$B$9)))</f>
        <v>0</v>
      </c>
      <c r="D48" s="131">
        <f>+('[1]N EERR PIEDEM'!D48*Q48)+((('[1]N EERR PIEDEM'!D48*(100%-Q48))/(1+TASAS!$C$9)))</f>
        <v>0</v>
      </c>
      <c r="E48" s="131">
        <f>+('[1]N EERR PIEDEM'!E48*R48)+((('[1]N EERR PIEDEM'!E48*(100%-R48))/(1+TASAS!$D$9)))</f>
        <v>0</v>
      </c>
      <c r="F48" s="131">
        <f>+('[1]N EERR PIEDEM'!F48*S48)+((('[1]N EERR PIEDEM'!F48*(100%-S48))/(1+TASAS!$E$9)))</f>
        <v>0</v>
      </c>
      <c r="G48" s="131">
        <f>+('[1]N EERR PIEDEM'!G48*T48)+((('[1]N EERR PIEDEM'!G48*(100%-T48))/(1+TASAS!$F$9)))</f>
        <v>0</v>
      </c>
      <c r="H48" s="131">
        <f>+('[1]N EERR PIEDEM'!H48*U48)+((('[1]N EERR PIEDEM'!H48*(100%-U48))/(1+TASAS!$G$9)))</f>
        <v>0</v>
      </c>
      <c r="I48" s="131">
        <f>+('[1]N EERR PIEDEM'!I48*V48)+((('[1]N EERR PIEDEM'!I48*(100%-V48))/(1+TASAS!$H$9)))</f>
        <v>0</v>
      </c>
      <c r="J48" s="131">
        <f>+('[1]N EERR PIEDEM'!J48*W48)+((('[1]N EERR PIEDEM'!J48*(100%-W48))/(1+TASAS!$I$9)))</f>
        <v>0</v>
      </c>
      <c r="K48" s="131">
        <f>+('[1]N EERR PIEDEM'!K48*X48)+((('[1]N EERR PIEDEM'!K48*(100%-X48))/(1+TASAS!$J$9)))</f>
        <v>0</v>
      </c>
      <c r="L48" s="131">
        <f>+('[1]N EERR PIEDEM'!L48*Y48)+((('[1]N EERR PIEDEM'!L48*(100%-Y48))/(1+TASAS!$K$9)))</f>
        <v>0</v>
      </c>
      <c r="M48" s="131">
        <f>+('[1]N EERR PIEDEM'!M48*Z48)+((('[1]N EERR PIEDEM'!M48*(100%-Z48))/(1+TASAS!$L$9)))</f>
        <v>0</v>
      </c>
      <c r="N48" s="131">
        <f>+('[1]N EERR PIEDEM'!N48*AA48)+((('[1]N EERR PIEDEM'!N48*(100%-AA48))/(1+TASAS!$M$9)))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PIEDEM'!C49*P49)+((('[1]N EERR PIEDEM'!C49*(100%-P49))/(1+TASAS!$B$9)))</f>
        <v>0</v>
      </c>
      <c r="D49" s="131">
        <f>+('[1]N EERR PIEDEM'!D49*Q49)+((('[1]N EERR PIEDEM'!D49*(100%-Q49))/(1+TASAS!$C$9)))</f>
        <v>0</v>
      </c>
      <c r="E49" s="131">
        <f>+('[1]N EERR PIEDEM'!E49*R49)+((('[1]N EERR PIEDEM'!E49*(100%-R49))/(1+TASAS!$D$9)))</f>
        <v>0</v>
      </c>
      <c r="F49" s="131">
        <f>+('[1]N EERR PIEDEM'!F49*S49)+((('[1]N EERR PIEDEM'!F49*(100%-S49))/(1+TASAS!$E$9)))</f>
        <v>0</v>
      </c>
      <c r="G49" s="131">
        <f>+('[1]N EERR PIEDEM'!G49*T49)+((('[1]N EERR PIEDEM'!G49*(100%-T49))/(1+TASAS!$F$9)))</f>
        <v>0</v>
      </c>
      <c r="H49" s="131">
        <f>+('[1]N EERR PIEDEM'!H49*U49)+((('[1]N EERR PIEDEM'!H49*(100%-U49))/(1+TASAS!$G$9)))</f>
        <v>0</v>
      </c>
      <c r="I49" s="131">
        <f>+('[1]N EERR PIEDEM'!I49*V49)+((('[1]N EERR PIEDEM'!I49*(100%-V49))/(1+TASAS!$H$9)))</f>
        <v>0</v>
      </c>
      <c r="J49" s="131">
        <f>+('[1]N EERR PIEDEM'!J49*W49)+((('[1]N EERR PIEDEM'!J49*(100%-W49))/(1+TASAS!$I$9)))</f>
        <v>0</v>
      </c>
      <c r="K49" s="131">
        <f>+('[1]N EERR PIEDEM'!K49*X49)+((('[1]N EERR PIEDEM'!K49*(100%-X49))/(1+TASAS!$J$9)))</f>
        <v>0</v>
      </c>
      <c r="L49" s="131">
        <f>+('[1]N EERR PIEDEM'!L49*Y49)+((('[1]N EERR PIEDEM'!L49*(100%-Y49))/(1+TASAS!$K$9)))</f>
        <v>0</v>
      </c>
      <c r="M49" s="131">
        <f>+('[1]N EERR PIEDEM'!M49*Z49)+((('[1]N EERR PIEDEM'!M49*(100%-Z49))/(1+TASAS!$L$9)))</f>
        <v>0</v>
      </c>
      <c r="N49" s="131">
        <f>+('[1]N EERR PIEDEM'!N49*AA49)+((('[1]N EERR PIEDEM'!N49*(100%-AA49))/(1+TASAS!$M$9)))</f>
        <v>0</v>
      </c>
      <c r="O49" s="194">
        <f t="shared" si="3"/>
        <v>0</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PIEDEM'!C50*P50)+((('[1]N EERR PIEDEM'!C50*(100%-P50))/(1+TASAS!$B$9)))</f>
        <v>0</v>
      </c>
      <c r="D50" s="131">
        <f>+('[1]N EERR PIEDEM'!D50*Q50)+((('[1]N EERR PIEDEM'!D50*(100%-Q50))/(1+TASAS!$C$9)))</f>
        <v>0</v>
      </c>
      <c r="E50" s="131">
        <f>+('[1]N EERR PIEDEM'!E50*R50)+((('[1]N EERR PIEDEM'!E50*(100%-R50))/(1+TASAS!$D$9)))</f>
        <v>0</v>
      </c>
      <c r="F50" s="131">
        <f>+('[1]N EERR PIEDEM'!F50*S50)+((('[1]N EERR PIEDEM'!F50*(100%-S50))/(1+TASAS!$E$9)))</f>
        <v>0</v>
      </c>
      <c r="G50" s="131">
        <f>+('[1]N EERR PIEDEM'!G50*T50)+((('[1]N EERR PIEDEM'!G50*(100%-T50))/(1+TASAS!$F$9)))</f>
        <v>0</v>
      </c>
      <c r="H50" s="131">
        <f>+('[1]N EERR PIEDEM'!H50*U50)+((('[1]N EERR PIEDEM'!H50*(100%-U50))/(1+TASAS!$G$9)))</f>
        <v>0</v>
      </c>
      <c r="I50" s="131">
        <f>+('[1]N EERR PIEDEM'!I50*V50)+((('[1]N EERR PIEDEM'!I50*(100%-V50))/(1+TASAS!$H$9)))</f>
        <v>0</v>
      </c>
      <c r="J50" s="131">
        <f>+('[1]N EERR PIEDEM'!J50*W50)+((('[1]N EERR PIEDEM'!J50*(100%-W50))/(1+TASAS!$I$9)))</f>
        <v>0</v>
      </c>
      <c r="K50" s="131">
        <f>+('[1]N EERR PIEDEM'!K50*X50)+((('[1]N EERR PIEDEM'!K50*(100%-X50))/(1+TASAS!$J$9)))</f>
        <v>0</v>
      </c>
      <c r="L50" s="131">
        <f>+('[1]N EERR PIEDEM'!L50*Y50)+((('[1]N EERR PIEDEM'!L50*(100%-Y50))/(1+TASAS!$K$9)))</f>
        <v>0</v>
      </c>
      <c r="M50" s="131">
        <f>+('[1]N EERR PIEDEM'!M50*Z50)+((('[1]N EERR PIEDEM'!M50*(100%-Z50))/(1+TASAS!$L$9)))</f>
        <v>0</v>
      </c>
      <c r="N50" s="131">
        <f>+('[1]N EERR PIEDEM'!N50*AA50)+((('[1]N EERR PIEDEM'!N50*(100%-AA50))/(1+TASAS!$M$9)))</f>
        <v>0</v>
      </c>
      <c r="O50" s="194">
        <f t="shared" si="3"/>
        <v>0</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PIEDEM'!C51*P51)+((('[1]N EERR PIEDEM'!C51*(100%-P51))/(1+TASAS!$B$9)))</f>
        <v>0</v>
      </c>
      <c r="D51" s="131">
        <f>+('[1]N EERR PIEDEM'!D51*Q51)+((('[1]N EERR PIEDEM'!D51*(100%-Q51))/(1+TASAS!$C$9)))</f>
        <v>0</v>
      </c>
      <c r="E51" s="131">
        <f>+('[1]N EERR PIEDEM'!E51*R51)+((('[1]N EERR PIEDEM'!E51*(100%-R51))/(1+TASAS!$D$9)))</f>
        <v>0</v>
      </c>
      <c r="F51" s="131">
        <f>+('[1]N EERR PIEDEM'!F51*S51)+((('[1]N EERR PIEDEM'!F51*(100%-S51))/(1+TASAS!$E$9)))</f>
        <v>0</v>
      </c>
      <c r="G51" s="131">
        <f>+('[1]N EERR PIEDEM'!G51*T51)+((('[1]N EERR PIEDEM'!G51*(100%-T51))/(1+TASAS!$F$9)))</f>
        <v>0</v>
      </c>
      <c r="H51" s="131">
        <f>+('[1]N EERR PIEDEM'!H51*U51)+((('[1]N EERR PIEDEM'!H51*(100%-U51))/(1+TASAS!$G$9)))</f>
        <v>0</v>
      </c>
      <c r="I51" s="131">
        <f>+('[1]N EERR PIEDEM'!I51*V51)+((('[1]N EERR PIEDEM'!I51*(100%-V51))/(1+TASAS!$H$9)))</f>
        <v>0</v>
      </c>
      <c r="J51" s="131">
        <f>+('[1]N EERR PIEDEM'!J51*W51)+((('[1]N EERR PIEDEM'!J51*(100%-W51))/(1+TASAS!$I$9)))</f>
        <v>0</v>
      </c>
      <c r="K51" s="131">
        <f>+('[1]N EERR PIEDEM'!K51*X51)+((('[1]N EERR PIEDEM'!K51*(100%-X51))/(1+TASAS!$J$9)))</f>
        <v>0</v>
      </c>
      <c r="L51" s="131">
        <f>+('[1]N EERR PIEDEM'!L51*Y51)+((('[1]N EERR PIEDEM'!L51*(100%-Y51))/(1+TASAS!$K$9)))</f>
        <v>0</v>
      </c>
      <c r="M51" s="131">
        <f>+('[1]N EERR PIEDEM'!M51*Z51)+((('[1]N EERR PIEDEM'!M51*(100%-Z51))/(1+TASAS!$L$9)))</f>
        <v>0</v>
      </c>
      <c r="N51" s="131">
        <f>+('[1]N EERR PIEDEM'!N51*AA51)+((('[1]N EERR PIEDEM'!N51*(100%-AA51))/(1+TASAS!$M$9)))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PIEDEM'!C52*P52)+((('[1]N EERR PIEDEM'!C52*(100%-P52))/(1+TASAS!$B$9)))</f>
        <v>0</v>
      </c>
      <c r="D52" s="131">
        <f>+('[1]N EERR PIEDEM'!D52*Q52)+((('[1]N EERR PIEDEM'!D52*(100%-Q52))/(1+TASAS!$C$9)))</f>
        <v>0</v>
      </c>
      <c r="E52" s="131">
        <f>+('[1]N EERR PIEDEM'!E52*R52)+((('[1]N EERR PIEDEM'!E52*(100%-R52))/(1+TASAS!$D$9)))</f>
        <v>0</v>
      </c>
      <c r="F52" s="131">
        <f>+('[1]N EERR PIEDEM'!F52*S52)+((('[1]N EERR PIEDEM'!F52*(100%-S52))/(1+TASAS!$E$9)))</f>
        <v>0</v>
      </c>
      <c r="G52" s="131">
        <f>+('[1]N EERR PIEDEM'!G52*T52)+((('[1]N EERR PIEDEM'!G52*(100%-T52))/(1+TASAS!$F$9)))</f>
        <v>0</v>
      </c>
      <c r="H52" s="131">
        <f>+('[1]N EERR PIEDEM'!H52*U52)+((('[1]N EERR PIEDEM'!H52*(100%-U52))/(1+TASAS!$G$9)))</f>
        <v>2.4281751612597864</v>
      </c>
      <c r="I52" s="131">
        <f>+('[1]N EERR PIEDEM'!I52*V52)+((('[1]N EERR PIEDEM'!I52*(100%-V52))/(1+TASAS!$H$9)))</f>
        <v>0</v>
      </c>
      <c r="J52" s="131">
        <f>+('[1]N EERR PIEDEM'!J52*W52)+((('[1]N EERR PIEDEM'!J52*(100%-W52))/(1+TASAS!$I$9)))</f>
        <v>0</v>
      </c>
      <c r="K52" s="131">
        <f>+('[1]N EERR PIEDEM'!K52*X52)+((('[1]N EERR PIEDEM'!K52*(100%-X52))/(1+TASAS!$J$9)))</f>
        <v>0</v>
      </c>
      <c r="L52" s="131">
        <f>+('[1]N EERR PIEDEM'!L52*Y52)+((('[1]N EERR PIEDEM'!L52*(100%-Y52))/(1+TASAS!$K$9)))</f>
        <v>0</v>
      </c>
      <c r="M52" s="131">
        <f>+('[1]N EERR PIEDEM'!M52*Z52)+((('[1]N EERR PIEDEM'!M52*(100%-Z52))/(1+TASAS!$L$9)))</f>
        <v>0</v>
      </c>
      <c r="N52" s="131">
        <f>+('[1]N EERR PIEDEM'!N52*AA52)+((('[1]N EERR PIEDEM'!N52*(100%-AA52))/(1+TASAS!$M$9)))</f>
        <v>0</v>
      </c>
      <c r="O52" s="194">
        <f t="shared" si="3"/>
        <v>2.4281751612597864</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PIEDEM'!C53*P53)+((('[1]N EERR PIEDEM'!C53*(100%-P53))/(1+TASAS!$B$9)))</f>
        <v>0</v>
      </c>
      <c r="D53" s="131">
        <f>+('[1]N EERR PIEDEM'!D53*Q53)+((('[1]N EERR PIEDEM'!D53*(100%-Q53))/(1+TASAS!$C$9)))</f>
        <v>0</v>
      </c>
      <c r="E53" s="131">
        <f>+('[1]N EERR PIEDEM'!E53*R53)+((('[1]N EERR PIEDEM'!E53*(100%-R53))/(1+TASAS!$D$9)))</f>
        <v>0</v>
      </c>
      <c r="F53" s="131">
        <f>+('[1]N EERR PIEDEM'!F53*S53)+((('[1]N EERR PIEDEM'!F53*(100%-S53))/(1+TASAS!$E$9)))</f>
        <v>0</v>
      </c>
      <c r="G53" s="131">
        <f>+('[1]N EERR PIEDEM'!G53*T53)+((('[1]N EERR PIEDEM'!G53*(100%-T53))/(1+TASAS!$F$9)))</f>
        <v>1.1449157746973153</v>
      </c>
      <c r="H53" s="131">
        <f>+('[1]N EERR PIEDEM'!H53*U53)+((('[1]N EERR PIEDEM'!H53*(100%-U53))/(1+TASAS!$G$9)))</f>
        <v>0</v>
      </c>
      <c r="I53" s="131">
        <f>+('[1]N EERR PIEDEM'!I53*V53)+((('[1]N EERR PIEDEM'!I53*(100%-V53))/(1+TASAS!$H$9)))</f>
        <v>0</v>
      </c>
      <c r="J53" s="131">
        <f>+('[1]N EERR PIEDEM'!J53*W53)+((('[1]N EERR PIEDEM'!J53*(100%-W53))/(1+TASAS!$I$9)))</f>
        <v>0</v>
      </c>
      <c r="K53" s="131">
        <f>+('[1]N EERR PIEDEM'!K53*X53)+((('[1]N EERR PIEDEM'!K53*(100%-X53))/(1+TASAS!$J$9)))</f>
        <v>0</v>
      </c>
      <c r="L53" s="131">
        <f>+('[1]N EERR PIEDEM'!L53*Y53)+((('[1]N EERR PIEDEM'!L53*(100%-Y53))/(1+TASAS!$K$9)))</f>
        <v>0</v>
      </c>
      <c r="M53" s="131">
        <f>+('[1]N EERR PIEDEM'!M53*Z53)+((('[1]N EERR PIEDEM'!M53*(100%-Z53))/(1+TASAS!$L$9)))</f>
        <v>0</v>
      </c>
      <c r="N53" s="131">
        <f>+('[1]N EERR PIEDEM'!N53*AA53)+((('[1]N EERR PIEDEM'!N53*(100%-AA53))/(1+TASAS!$M$9)))</f>
        <v>0</v>
      </c>
      <c r="O53" s="194">
        <f t="shared" si="3"/>
        <v>1.1449157746973153</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PIEDEM'!C54*P54)+((('[1]N EERR PIEDEM'!C54*(100%-P54))/(1+TASAS!$B$9)))</f>
        <v>0</v>
      </c>
      <c r="D54" s="131">
        <f>+('[1]N EERR PIEDEM'!D54*Q54)+((('[1]N EERR PIEDEM'!D54*(100%-Q54))/(1+TASAS!$C$9)))</f>
        <v>0</v>
      </c>
      <c r="E54" s="131">
        <f>+('[1]N EERR PIEDEM'!E54*R54)+((('[1]N EERR PIEDEM'!E54*(100%-R54))/(1+TASAS!$D$9)))</f>
        <v>0</v>
      </c>
      <c r="F54" s="131">
        <f>+('[1]N EERR PIEDEM'!F54*S54)+((('[1]N EERR PIEDEM'!F54*(100%-S54))/(1+TASAS!$E$9)))</f>
        <v>0</v>
      </c>
      <c r="G54" s="131">
        <f>+('[1]N EERR PIEDEM'!G54*T54)+((('[1]N EERR PIEDEM'!G54*(100%-T54))/(1+TASAS!$F$9)))</f>
        <v>0</v>
      </c>
      <c r="H54" s="131">
        <f>+('[1]N EERR PIEDEM'!H54*U54)+((('[1]N EERR PIEDEM'!H54*(100%-U54))/(1+TASAS!$G$9)))</f>
        <v>0</v>
      </c>
      <c r="I54" s="131">
        <f>+('[1]N EERR PIEDEM'!I54*V54)+((('[1]N EERR PIEDEM'!I54*(100%-V54))/(1+TASAS!$H$9)))</f>
        <v>0</v>
      </c>
      <c r="J54" s="131">
        <f>+('[1]N EERR PIEDEM'!J54*W54)+((('[1]N EERR PIEDEM'!J54*(100%-W54))/(1+TASAS!$I$9)))</f>
        <v>0</v>
      </c>
      <c r="K54" s="131">
        <f>+('[1]N EERR PIEDEM'!K54*X54)+((('[1]N EERR PIEDEM'!K54*(100%-X54))/(1+TASAS!$J$9)))</f>
        <v>0</v>
      </c>
      <c r="L54" s="131">
        <f>+('[1]N EERR PIEDEM'!L54*Y54)+((('[1]N EERR PIEDEM'!L54*(100%-Y54))/(1+TASAS!$K$9)))</f>
        <v>0</v>
      </c>
      <c r="M54" s="131">
        <f>+('[1]N EERR PIEDEM'!M54*Z54)+((('[1]N EERR PIEDEM'!M54*(100%-Z54))/(1+TASAS!$L$9)))</f>
        <v>0</v>
      </c>
      <c r="N54" s="131">
        <f>+('[1]N EERR PIEDEM'!N54*AA54)+((('[1]N EERR PIEDEM'!N54*(100%-AA54))/(1+TASAS!$M$9)))</f>
        <v>0</v>
      </c>
      <c r="O54" s="194">
        <f t="shared" si="3"/>
        <v>0</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PIEDEM'!C55*P55)+((('[1]N EERR PIEDEM'!C55*(100%-P55))/(1+TASAS!$B$9)))</f>
        <v>0</v>
      </c>
      <c r="D55" s="131">
        <f>+('[1]N EERR PIEDEM'!D55*Q55)+((('[1]N EERR PIEDEM'!D55*(100%-Q55))/(1+TASAS!$C$9)))</f>
        <v>0</v>
      </c>
      <c r="E55" s="131">
        <f>+('[1]N EERR PIEDEM'!E55*R55)+((('[1]N EERR PIEDEM'!E55*(100%-R55))/(1+TASAS!$D$9)))</f>
        <v>0</v>
      </c>
      <c r="F55" s="131">
        <f>+('[1]N EERR PIEDEM'!F55*S55)+((('[1]N EERR PIEDEM'!F55*(100%-S55))/(1+TASAS!$E$9)))</f>
        <v>0</v>
      </c>
      <c r="G55" s="131">
        <f>+('[1]N EERR PIEDEM'!G55*T55)+((('[1]N EERR PIEDEM'!G55*(100%-T55))/(1+TASAS!$F$9)))</f>
        <v>0</v>
      </c>
      <c r="H55" s="131">
        <f>+('[1]N EERR PIEDEM'!H55*U55)+((('[1]N EERR PIEDEM'!H55*(100%-U55))/(1+TASAS!$G$9)))</f>
        <v>0</v>
      </c>
      <c r="I55" s="131">
        <f>+('[1]N EERR PIEDEM'!I55*V55)+((('[1]N EERR PIEDEM'!I55*(100%-V55))/(1+TASAS!$H$9)))</f>
        <v>0</v>
      </c>
      <c r="J55" s="131">
        <f>+('[1]N EERR PIEDEM'!J55*W55)+((('[1]N EERR PIEDEM'!J55*(100%-W55))/(1+TASAS!$I$9)))</f>
        <v>0</v>
      </c>
      <c r="K55" s="131">
        <f>+('[1]N EERR PIEDEM'!K55*X55)+((('[1]N EERR PIEDEM'!K55*(100%-X55))/(1+TASAS!$J$9)))</f>
        <v>0</v>
      </c>
      <c r="L55" s="131">
        <f>+('[1]N EERR PIEDEM'!L55*Y55)+((('[1]N EERR PIEDEM'!L55*(100%-Y55))/(1+TASAS!$K$9)))</f>
        <v>0</v>
      </c>
      <c r="M55" s="131">
        <f>+('[1]N EERR PIEDEM'!M55*Z55)+((('[1]N EERR PIEDEM'!M55*(100%-Z55))/(1+TASAS!$L$9)))</f>
        <v>0</v>
      </c>
      <c r="N55" s="131">
        <f>+('[1]N EERR PIEDEM'!N55*AA55)+((('[1]N EERR PIEDEM'!N55*(100%-AA55))/(1+TASAS!$M$9)))</f>
        <v>0</v>
      </c>
      <c r="O55" s="194">
        <f t="shared" si="3"/>
        <v>0</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PIEDEM'!C56*P56)+((('[1]N EERR PIEDEM'!C56*(100%-P56))/(1+TASAS!$B$9)))</f>
        <v>0</v>
      </c>
      <c r="D56" s="131">
        <f>+('[1]N EERR PIEDEM'!D56*Q56)+((('[1]N EERR PIEDEM'!D56*(100%-Q56))/(1+TASAS!$C$9)))</f>
        <v>0</v>
      </c>
      <c r="E56" s="131">
        <f>+('[1]N EERR PIEDEM'!E56*R56)+((('[1]N EERR PIEDEM'!E56*(100%-R56))/(1+TASAS!$D$9)))</f>
        <v>0</v>
      </c>
      <c r="F56" s="131">
        <f>+('[1]N EERR PIEDEM'!F56*S56)+((('[1]N EERR PIEDEM'!F56*(100%-S56))/(1+TASAS!$E$9)))</f>
        <v>0</v>
      </c>
      <c r="G56" s="131">
        <f>+('[1]N EERR PIEDEM'!G56*T56)+((('[1]N EERR PIEDEM'!G56*(100%-T56))/(1+TASAS!$F$9)))</f>
        <v>0</v>
      </c>
      <c r="H56" s="131">
        <f>+('[1]N EERR PIEDEM'!H56*U56)+((('[1]N EERR PIEDEM'!H56*(100%-U56))/(1+TASAS!$G$9)))</f>
        <v>0</v>
      </c>
      <c r="I56" s="131">
        <f>+('[1]N EERR PIEDEM'!I56*V56)+((('[1]N EERR PIEDEM'!I56*(100%-V56))/(1+TASAS!$H$9)))</f>
        <v>0</v>
      </c>
      <c r="J56" s="131">
        <f>+('[1]N EERR PIEDEM'!J56*W56)+((('[1]N EERR PIEDEM'!J56*(100%-W56))/(1+TASAS!$I$9)))</f>
        <v>0</v>
      </c>
      <c r="K56" s="131">
        <f>+('[1]N EERR PIEDEM'!K56*X56)+((('[1]N EERR PIEDEM'!K56*(100%-X56))/(1+TASAS!$J$9)))</f>
        <v>0</v>
      </c>
      <c r="L56" s="131">
        <f>+('[1]N EERR PIEDEM'!L56*Y56)+((('[1]N EERR PIEDEM'!L56*(100%-Y56))/(1+TASAS!$K$9)))</f>
        <v>0</v>
      </c>
      <c r="M56" s="131">
        <f>+('[1]N EERR PIEDEM'!M56*Z56)+((('[1]N EERR PIEDEM'!M56*(100%-Z56))/(1+TASAS!$L$9)))</f>
        <v>0</v>
      </c>
      <c r="N56" s="131">
        <f>+('[1]N EERR PIEDEM'!N56*AA56)+((('[1]N EERR PIEDEM'!N56*(100%-AA56))/(1+TASAS!$M$9)))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PIEDEM'!C57*P57)+((('[1]N EERR PIEDEM'!C57*(100%-P57))/(1+TASAS!$B$9)))</f>
        <v>21.830230331981713</v>
      </c>
      <c r="D57" s="131">
        <f>+('[1]N EERR PIEDEM'!D57*Q57)+((('[1]N EERR PIEDEM'!D57*(100%-Q57))/(1+TASAS!$C$9)))</f>
        <v>25.505219557326885</v>
      </c>
      <c r="E57" s="131">
        <f>+('[1]N EERR PIEDEM'!E57*R57)+((('[1]N EERR PIEDEM'!E57*(100%-R57))/(1+TASAS!$D$9)))</f>
        <v>25.5138800684602</v>
      </c>
      <c r="F57" s="131">
        <f>+('[1]N EERR PIEDEM'!F57*S57)+((('[1]N EERR PIEDEM'!F57*(100%-S57))/(1+TASAS!$E$9)))</f>
        <v>27.054267341377962</v>
      </c>
      <c r="G57" s="131">
        <f>+('[1]N EERR PIEDEM'!G57*T57)+((('[1]N EERR PIEDEM'!G57*(100%-T57))/(1+TASAS!$F$9)))</f>
        <v>29.569358074516</v>
      </c>
      <c r="H57" s="131">
        <f>+('[1]N EERR PIEDEM'!H57*U57)+((('[1]N EERR PIEDEM'!H57*(100%-U57))/(1+TASAS!$G$9)))</f>
        <v>30.746270402574737</v>
      </c>
      <c r="I57" s="131">
        <f>+('[1]N EERR PIEDEM'!I57*V57)+((('[1]N EERR PIEDEM'!I57*(100%-V57))/(1+TASAS!$H$9)))</f>
        <v>0</v>
      </c>
      <c r="J57" s="131">
        <f>+('[1]N EERR PIEDEM'!J57*W57)+((('[1]N EERR PIEDEM'!J57*(100%-W57))/(1+TASAS!$I$9)))</f>
        <v>0</v>
      </c>
      <c r="K57" s="131">
        <f>+('[1]N EERR PIEDEM'!K57*X57)+((('[1]N EERR PIEDEM'!K57*(100%-X57))/(1+TASAS!$J$9)))</f>
        <v>0</v>
      </c>
      <c r="L57" s="131">
        <f>+('[1]N EERR PIEDEM'!L57*Y57)+((('[1]N EERR PIEDEM'!L57*(100%-Y57))/(1+TASAS!$K$9)))</f>
        <v>0</v>
      </c>
      <c r="M57" s="131">
        <f>+('[1]N EERR PIEDEM'!M57*Z57)+((('[1]N EERR PIEDEM'!M57*(100%-Z57))/(1+TASAS!$L$9)))</f>
        <v>0</v>
      </c>
      <c r="N57" s="131">
        <f>+('[1]N EERR PIEDEM'!N57*AA57)+((('[1]N EERR PIEDEM'!N57*(100%-AA57))/(1+TASAS!$M$9)))</f>
        <v>0</v>
      </c>
      <c r="O57" s="194">
        <f t="shared" si="3"/>
        <v>160.21922577623749</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PIEDEM'!C58*P58)+((('[1]N EERR PIEDEM'!C58*(100%-P58))/(1+TASAS!$B$9)))</f>
        <v>0.29223036901257204</v>
      </c>
      <c r="D58" s="131">
        <f>+('[1]N EERR PIEDEM'!D58*Q58)+((('[1]N EERR PIEDEM'!D58*(100%-Q58))/(1+TASAS!$C$9)))</f>
        <v>0</v>
      </c>
      <c r="E58" s="131">
        <f>+('[1]N EERR PIEDEM'!E58*R58)+((('[1]N EERR PIEDEM'!E58*(100%-R58))/(1+TASAS!$D$9)))</f>
        <v>0</v>
      </c>
      <c r="F58" s="131">
        <f>+('[1]N EERR PIEDEM'!F58*S58)+((('[1]N EERR PIEDEM'!F58*(100%-S58))/(1+TASAS!$E$9)))</f>
        <v>0.96515500194628256</v>
      </c>
      <c r="G58" s="131">
        <f>+('[1]N EERR PIEDEM'!G58*T58)+((('[1]N EERR PIEDEM'!G58*(100%-T58))/(1+TASAS!$F$9)))</f>
        <v>0</v>
      </c>
      <c r="H58" s="131">
        <f>+('[1]N EERR PIEDEM'!H58*U58)+((('[1]N EERR PIEDEM'!H58*(100%-U58))/(1+TASAS!$G$9)))</f>
        <v>5.1588770639224322</v>
      </c>
      <c r="I58" s="131">
        <f>+('[1]N EERR PIEDEM'!I58*V58)+((('[1]N EERR PIEDEM'!I58*(100%-V58))/(1+TASAS!$H$9)))</f>
        <v>0</v>
      </c>
      <c r="J58" s="131">
        <f>+('[1]N EERR PIEDEM'!J58*W58)+((('[1]N EERR PIEDEM'!J58*(100%-W58))/(1+TASAS!$I$9)))</f>
        <v>0</v>
      </c>
      <c r="K58" s="131">
        <f>+('[1]N EERR PIEDEM'!K58*X58)+((('[1]N EERR PIEDEM'!K58*(100%-X58))/(1+TASAS!$J$9)))</f>
        <v>0</v>
      </c>
      <c r="L58" s="131">
        <f>+('[1]N EERR PIEDEM'!L58*Y58)+((('[1]N EERR PIEDEM'!L58*(100%-Y58))/(1+TASAS!$K$9)))</f>
        <v>0</v>
      </c>
      <c r="M58" s="131">
        <f>+('[1]N EERR PIEDEM'!M58*Z58)+((('[1]N EERR PIEDEM'!M58*(100%-Z58))/(1+TASAS!$L$9)))</f>
        <v>0</v>
      </c>
      <c r="N58" s="131">
        <f>+('[1]N EERR PIEDEM'!N58*AA58)+((('[1]N EERR PIEDEM'!N58*(100%-AA58))/(1+TASAS!$M$9)))</f>
        <v>0</v>
      </c>
      <c r="O58" s="194">
        <f t="shared" si="3"/>
        <v>6.4162624348812862</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PIEDEM'!C59*P59)+((('[1]N EERR PIEDEM'!C59*(100%-P59))/(1+TASAS!$B$9)))</f>
        <v>9.3265011386991077</v>
      </c>
      <c r="D59" s="131">
        <f>+('[1]N EERR PIEDEM'!D59*Q59)+((('[1]N EERR PIEDEM'!D59*(100%-Q59))/(1+TASAS!$C$9)))</f>
        <v>0</v>
      </c>
      <c r="E59" s="131">
        <f>+('[1]N EERR PIEDEM'!E59*R59)+((('[1]N EERR PIEDEM'!E59*(100%-R59))/(1+TASAS!$D$9)))</f>
        <v>0</v>
      </c>
      <c r="F59" s="131">
        <f>+('[1]N EERR PIEDEM'!F59*S59)+((('[1]N EERR PIEDEM'!F59*(100%-S59))/(1+TASAS!$E$9)))</f>
        <v>102.41117571039314</v>
      </c>
      <c r="G59" s="131">
        <f>+('[1]N EERR PIEDEM'!G59*T59)+((('[1]N EERR PIEDEM'!G59*(100%-T59))/(1+TASAS!$F$9)))</f>
        <v>0</v>
      </c>
      <c r="H59" s="131">
        <f>+('[1]N EERR PIEDEM'!H59*U59)+((('[1]N EERR PIEDEM'!H59*(100%-U59))/(1+TASAS!$G$9)))</f>
        <v>0</v>
      </c>
      <c r="I59" s="131">
        <f>+('[1]N EERR PIEDEM'!I59*V59)+((('[1]N EERR PIEDEM'!I59*(100%-V59))/(1+TASAS!$H$9)))</f>
        <v>0</v>
      </c>
      <c r="J59" s="131">
        <f>+('[1]N EERR PIEDEM'!J59*W59)+((('[1]N EERR PIEDEM'!J59*(100%-W59))/(1+TASAS!$I$9)))</f>
        <v>0</v>
      </c>
      <c r="K59" s="131">
        <f>+('[1]N EERR PIEDEM'!K59*X59)+((('[1]N EERR PIEDEM'!K59*(100%-X59))/(1+TASAS!$J$9)))</f>
        <v>0</v>
      </c>
      <c r="L59" s="131">
        <f>+('[1]N EERR PIEDEM'!L59*Y59)+((('[1]N EERR PIEDEM'!L59*(100%-Y59))/(1+TASAS!$K$9)))</f>
        <v>0</v>
      </c>
      <c r="M59" s="131">
        <f>+('[1]N EERR PIEDEM'!M59*Z59)+((('[1]N EERR PIEDEM'!M59*(100%-Z59))/(1+TASAS!$L$9)))</f>
        <v>0</v>
      </c>
      <c r="N59" s="131">
        <f>+('[1]N EERR PIEDEM'!N59*AA59)+((('[1]N EERR PIEDEM'!N59*(100%-AA59))/(1+TASAS!$M$9)))</f>
        <v>0</v>
      </c>
      <c r="O59" s="194">
        <f t="shared" si="3"/>
        <v>111.73767684909225</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PIEDEM'!C60*P60)+((('[1]N EERR PIEDEM'!C60*(100%-P60))/(1+TASAS!$B$9)))</f>
        <v>0</v>
      </c>
      <c r="D60" s="131">
        <f>+('[1]N EERR PIEDEM'!D60*Q60)+((('[1]N EERR PIEDEM'!D60*(100%-Q60))/(1+TASAS!$C$9)))</f>
        <v>0</v>
      </c>
      <c r="E60" s="131">
        <f>+('[1]N EERR PIEDEM'!E60*R60)+((('[1]N EERR PIEDEM'!E60*(100%-R60))/(1+TASAS!$D$9)))</f>
        <v>0</v>
      </c>
      <c r="F60" s="131">
        <f>+('[1]N EERR PIEDEM'!F60*S60)+((('[1]N EERR PIEDEM'!F60*(100%-S60))/(1+TASAS!$E$9)))</f>
        <v>0</v>
      </c>
      <c r="G60" s="131">
        <f>+('[1]N EERR PIEDEM'!G60*T60)+((('[1]N EERR PIEDEM'!G60*(100%-T60))/(1+TASAS!$F$9)))</f>
        <v>0</v>
      </c>
      <c r="H60" s="131">
        <f>+('[1]N EERR PIEDEM'!H60*U60)+((('[1]N EERR PIEDEM'!H60*(100%-U60))/(1+TASAS!$G$9)))</f>
        <v>0</v>
      </c>
      <c r="I60" s="131">
        <f>+('[1]N EERR PIEDEM'!I60*V60)+((('[1]N EERR PIEDEM'!I60*(100%-V60))/(1+TASAS!$H$9)))</f>
        <v>0</v>
      </c>
      <c r="J60" s="131">
        <f>+('[1]N EERR PIEDEM'!J60*W60)+((('[1]N EERR PIEDEM'!J60*(100%-W60))/(1+TASAS!$I$9)))</f>
        <v>0</v>
      </c>
      <c r="K60" s="131">
        <f>+('[1]N EERR PIEDEM'!K60*X60)+((('[1]N EERR PIEDEM'!K60*(100%-X60))/(1+TASAS!$J$9)))</f>
        <v>0</v>
      </c>
      <c r="L60" s="131">
        <f>+('[1]N EERR PIEDEM'!L60*Y60)+((('[1]N EERR PIEDEM'!L60*(100%-Y60))/(1+TASAS!$K$9)))</f>
        <v>0</v>
      </c>
      <c r="M60" s="131">
        <f>+('[1]N EERR PIEDEM'!M60*Z60)+((('[1]N EERR PIEDEM'!M60*(100%-Z60))/(1+TASAS!$L$9)))</f>
        <v>0</v>
      </c>
      <c r="N60" s="131">
        <f>+('[1]N EERR PIEDEM'!N60*AA60)+((('[1]N EERR PIEDEM'!N60*(100%-AA60))/(1+TASAS!$M$9)))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PIEDEM'!C61*P61)+((('[1]N EERR PIEDEM'!C61*(100%-P61))/(1+TASAS!$B$9)))</f>
        <v>0</v>
      </c>
      <c r="D61" s="131">
        <f>+('[1]N EERR PIEDEM'!D61*Q61)+((('[1]N EERR PIEDEM'!D61*(100%-Q61))/(1+TASAS!$C$9)))</f>
        <v>0</v>
      </c>
      <c r="E61" s="131">
        <f>+('[1]N EERR PIEDEM'!E61*R61)+((('[1]N EERR PIEDEM'!E61*(100%-R61))/(1+TASAS!$D$9)))</f>
        <v>0</v>
      </c>
      <c r="F61" s="131">
        <f>+('[1]N EERR PIEDEM'!F61*S61)+((('[1]N EERR PIEDEM'!F61*(100%-S61))/(1+TASAS!$E$9)))</f>
        <v>0</v>
      </c>
      <c r="G61" s="131">
        <f>+('[1]N EERR PIEDEM'!G61*T61)+((('[1]N EERR PIEDEM'!G61*(100%-T61))/(1+TASAS!$F$9)))</f>
        <v>0</v>
      </c>
      <c r="H61" s="131">
        <f>+('[1]N EERR PIEDEM'!H61*U61)+((('[1]N EERR PIEDEM'!H61*(100%-U61))/(1+TASAS!$G$9)))</f>
        <v>0</v>
      </c>
      <c r="I61" s="131">
        <f>+('[1]N EERR PIEDEM'!I61*V61)+((('[1]N EERR PIEDEM'!I61*(100%-V61))/(1+TASAS!$H$9)))</f>
        <v>0</v>
      </c>
      <c r="J61" s="131">
        <f>+('[1]N EERR PIEDEM'!J61*W61)+((('[1]N EERR PIEDEM'!J61*(100%-W61))/(1+TASAS!$I$9)))</f>
        <v>0</v>
      </c>
      <c r="K61" s="131">
        <f>+('[1]N EERR PIEDEM'!K61*X61)+((('[1]N EERR PIEDEM'!K61*(100%-X61))/(1+TASAS!$J$9)))</f>
        <v>0</v>
      </c>
      <c r="L61" s="131">
        <f>+('[1]N EERR PIEDEM'!L61*Y61)+((('[1]N EERR PIEDEM'!L61*(100%-Y61))/(1+TASAS!$K$9)))</f>
        <v>0</v>
      </c>
      <c r="M61" s="131">
        <f>+('[1]N EERR PIEDEM'!M61*Z61)+((('[1]N EERR PIEDEM'!M61*(100%-Z61))/(1+TASAS!$L$9)))</f>
        <v>0</v>
      </c>
      <c r="N61" s="131">
        <f>+('[1]N EERR PIEDEM'!N61*AA61)+((('[1]N EERR PIEDEM'!N61*(100%-AA61))/(1+TASAS!$M$9)))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PIEDEM'!C62*P62)+((('[1]N EERR PIEDEM'!C62*(100%-P62))/(1+TASAS!$B$9)))</f>
        <v>0</v>
      </c>
      <c r="D62" s="131">
        <f>+('[1]N EERR PIEDEM'!D62*Q62)+((('[1]N EERR PIEDEM'!D62*(100%-Q62))/(1+TASAS!$C$9)))</f>
        <v>0</v>
      </c>
      <c r="E62" s="131">
        <f>+('[1]N EERR PIEDEM'!E62*R62)+((('[1]N EERR PIEDEM'!E62*(100%-R62))/(1+TASAS!$D$9)))</f>
        <v>0</v>
      </c>
      <c r="F62" s="131">
        <f>+('[1]N EERR PIEDEM'!F62*S62)+((('[1]N EERR PIEDEM'!F62*(100%-S62))/(1+TASAS!$E$9)))</f>
        <v>0</v>
      </c>
      <c r="G62" s="131">
        <f>+('[1]N EERR PIEDEM'!G62*T62)+((('[1]N EERR PIEDEM'!G62*(100%-T62))/(1+TASAS!$F$9)))</f>
        <v>0</v>
      </c>
      <c r="H62" s="131">
        <f>+('[1]N EERR PIEDEM'!H62*U62)+((('[1]N EERR PIEDEM'!H62*(100%-U62))/(1+TASAS!$G$9)))</f>
        <v>62.933523441831518</v>
      </c>
      <c r="I62" s="131">
        <f>+('[1]N EERR PIEDEM'!I62*V62)+((('[1]N EERR PIEDEM'!I62*(100%-V62))/(1+TASAS!$H$9)))</f>
        <v>0</v>
      </c>
      <c r="J62" s="131">
        <f>+('[1]N EERR PIEDEM'!J62*W62)+((('[1]N EERR PIEDEM'!J62*(100%-W62))/(1+TASAS!$I$9)))</f>
        <v>0</v>
      </c>
      <c r="K62" s="131">
        <f>+('[1]N EERR PIEDEM'!K62*X62)+((('[1]N EERR PIEDEM'!K62*(100%-X62))/(1+TASAS!$J$9)))</f>
        <v>0</v>
      </c>
      <c r="L62" s="131">
        <f>+('[1]N EERR PIEDEM'!L62*Y62)+((('[1]N EERR PIEDEM'!L62*(100%-Y62))/(1+TASAS!$K$9)))</f>
        <v>0</v>
      </c>
      <c r="M62" s="131">
        <f>+('[1]N EERR PIEDEM'!M62*Z62)+((('[1]N EERR PIEDEM'!M62*(100%-Z62))/(1+TASAS!$L$9)))</f>
        <v>0</v>
      </c>
      <c r="N62" s="131">
        <f>+('[1]N EERR PIEDEM'!N62*AA62)+((('[1]N EERR PIEDEM'!N62*(100%-AA62))/(1+TASAS!$M$9)))</f>
        <v>0</v>
      </c>
      <c r="O62" s="194">
        <f t="shared" si="3"/>
        <v>62.933523441831518</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PIEDEM'!C63*P63)+((('[1]N EERR PIEDEM'!C63*(100%-P63))/(1+TASAS!$B$9)))</f>
        <v>0</v>
      </c>
      <c r="D63" s="131">
        <f>+('[1]N EERR PIEDEM'!D63*Q63)+((('[1]N EERR PIEDEM'!D63*(100%-Q63))/(1+TASAS!$C$9)))</f>
        <v>0</v>
      </c>
      <c r="E63" s="131">
        <f>+('[1]N EERR PIEDEM'!E63*R63)+((('[1]N EERR PIEDEM'!E63*(100%-R63))/(1+TASAS!$D$9)))</f>
        <v>0</v>
      </c>
      <c r="F63" s="131">
        <f>+('[1]N EERR PIEDEM'!F63*S63)+((('[1]N EERR PIEDEM'!F63*(100%-S63))/(1+TASAS!$E$9)))</f>
        <v>0</v>
      </c>
      <c r="G63" s="131">
        <f>+('[1]N EERR PIEDEM'!G63*T63)+((('[1]N EERR PIEDEM'!G63*(100%-T63))/(1+TASAS!$F$9)))</f>
        <v>0</v>
      </c>
      <c r="H63" s="131">
        <f>+('[1]N EERR PIEDEM'!H63*U63)+((('[1]N EERR PIEDEM'!H63*(100%-U63))/(1+TASAS!$G$9)))</f>
        <v>0</v>
      </c>
      <c r="I63" s="131">
        <f>+('[1]N EERR PIEDEM'!I63*V63)+((('[1]N EERR PIEDEM'!I63*(100%-V63))/(1+TASAS!$H$9)))</f>
        <v>0</v>
      </c>
      <c r="J63" s="131">
        <f>+('[1]N EERR PIEDEM'!J63*W63)+((('[1]N EERR PIEDEM'!J63*(100%-W63))/(1+TASAS!$I$9)))</f>
        <v>0</v>
      </c>
      <c r="K63" s="131">
        <f>+('[1]N EERR PIEDEM'!K63*X63)+((('[1]N EERR PIEDEM'!K63*(100%-X63))/(1+TASAS!$J$9)))</f>
        <v>0</v>
      </c>
      <c r="L63" s="131">
        <f>+('[1]N EERR PIEDEM'!L63*Y63)+((('[1]N EERR PIEDEM'!L63*(100%-Y63))/(1+TASAS!$K$9)))</f>
        <v>0</v>
      </c>
      <c r="M63" s="131">
        <f>+('[1]N EERR PIEDEM'!M63*Z63)+((('[1]N EERR PIEDEM'!M63*(100%-Z63))/(1+TASAS!$L$9)))</f>
        <v>0</v>
      </c>
      <c r="N63" s="131">
        <f>+('[1]N EERR PIEDEM'!N63*AA63)+((('[1]N EERR PIEDEM'!N63*(100%-AA63))/(1+TASAS!$M$9)))</f>
        <v>0</v>
      </c>
      <c r="O63" s="194">
        <f t="shared" si="3"/>
        <v>0</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PIEDEM'!C64*P64)+((('[1]N EERR PIEDEM'!C64*(100%-P64))/(1+TASAS!$B$9)))</f>
        <v>0</v>
      </c>
      <c r="D64" s="131">
        <f>+('[1]N EERR PIEDEM'!D64*Q64)+((('[1]N EERR PIEDEM'!D64*(100%-Q64))/(1+TASAS!$C$9)))</f>
        <v>0</v>
      </c>
      <c r="E64" s="131">
        <f>+('[1]N EERR PIEDEM'!E64*R64)+((('[1]N EERR PIEDEM'!E64*(100%-R64))/(1+TASAS!$D$9)))</f>
        <v>0</v>
      </c>
      <c r="F64" s="131">
        <f>+('[1]N EERR PIEDEM'!F64*S64)+((('[1]N EERR PIEDEM'!F64*(100%-S64))/(1+TASAS!$E$9)))</f>
        <v>0</v>
      </c>
      <c r="G64" s="131">
        <f>+('[1]N EERR PIEDEM'!G64*T64)+((('[1]N EERR PIEDEM'!G64*(100%-T64))/(1+TASAS!$F$9)))</f>
        <v>0</v>
      </c>
      <c r="H64" s="131">
        <f>+('[1]N EERR PIEDEM'!H64*U64)+((('[1]N EERR PIEDEM'!H64*(100%-U64))/(1+TASAS!$G$9)))</f>
        <v>0</v>
      </c>
      <c r="I64" s="131">
        <f>+('[1]N EERR PIEDEM'!I64*V64)+((('[1]N EERR PIEDEM'!I64*(100%-V64))/(1+TASAS!$H$9)))</f>
        <v>0</v>
      </c>
      <c r="J64" s="131">
        <f>+('[1]N EERR PIEDEM'!J64*W64)+((('[1]N EERR PIEDEM'!J64*(100%-W64))/(1+TASAS!$I$9)))</f>
        <v>0</v>
      </c>
      <c r="K64" s="131">
        <f>+('[1]N EERR PIEDEM'!K64*X64)+((('[1]N EERR PIEDEM'!K64*(100%-X64))/(1+TASAS!$J$9)))</f>
        <v>0</v>
      </c>
      <c r="L64" s="131">
        <f>+('[1]N EERR PIEDEM'!L64*Y64)+((('[1]N EERR PIEDEM'!L64*(100%-Y64))/(1+TASAS!$K$9)))</f>
        <v>0</v>
      </c>
      <c r="M64" s="131">
        <f>+('[1]N EERR PIEDEM'!M64*Z64)+((('[1]N EERR PIEDEM'!M64*(100%-Z64))/(1+TASAS!$L$9)))</f>
        <v>0</v>
      </c>
      <c r="N64" s="131">
        <f>+('[1]N EERR PIEDEM'!N64*AA64)+((('[1]N EERR PIEDEM'!N64*(100%-AA64))/(1+TASAS!$M$9)))</f>
        <v>0</v>
      </c>
      <c r="O64" s="194">
        <f t="shared" si="3"/>
        <v>0</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PIEDEM'!C65*P65)+((('[1]N EERR PIEDEM'!C65*(100%-P65))/(1+TASAS!$B$9)))</f>
        <v>0</v>
      </c>
      <c r="D65" s="131">
        <f>+('[1]N EERR PIEDEM'!D65*Q65)+((('[1]N EERR PIEDEM'!D65*(100%-Q65))/(1+TASAS!$C$9)))</f>
        <v>0</v>
      </c>
      <c r="E65" s="131">
        <f>+('[1]N EERR PIEDEM'!E65*R65)+((('[1]N EERR PIEDEM'!E65*(100%-R65))/(1+TASAS!$D$9)))</f>
        <v>0</v>
      </c>
      <c r="F65" s="131">
        <f>+('[1]N EERR PIEDEM'!F65*S65)+((('[1]N EERR PIEDEM'!F65*(100%-S65))/(1+TASAS!$E$9)))</f>
        <v>0</v>
      </c>
      <c r="G65" s="131">
        <f>+('[1]N EERR PIEDEM'!G65*T65)+((('[1]N EERR PIEDEM'!G65*(100%-T65))/(1+TASAS!$F$9)))</f>
        <v>0</v>
      </c>
      <c r="H65" s="131">
        <f>+('[1]N EERR PIEDEM'!H65*U65)+((('[1]N EERR PIEDEM'!H65*(100%-U65))/(1+TASAS!$G$9)))</f>
        <v>0</v>
      </c>
      <c r="I65" s="131">
        <f>+('[1]N EERR PIEDEM'!I65*V65)+((('[1]N EERR PIEDEM'!I65*(100%-V65))/(1+TASAS!$H$9)))</f>
        <v>0</v>
      </c>
      <c r="J65" s="131">
        <f>+('[1]N EERR PIEDEM'!J65*W65)+((('[1]N EERR PIEDEM'!J65*(100%-W65))/(1+TASAS!$I$9)))</f>
        <v>0</v>
      </c>
      <c r="K65" s="131">
        <f>+('[1]N EERR PIEDEM'!K65*X65)+((('[1]N EERR PIEDEM'!K65*(100%-X65))/(1+TASAS!$J$9)))</f>
        <v>0</v>
      </c>
      <c r="L65" s="131">
        <f>+('[1]N EERR PIEDEM'!L65*Y65)+((('[1]N EERR PIEDEM'!L65*(100%-Y65))/(1+TASAS!$K$9)))</f>
        <v>0</v>
      </c>
      <c r="M65" s="131">
        <f>+('[1]N EERR PIEDEM'!M65*Z65)+((('[1]N EERR PIEDEM'!M65*(100%-Z65))/(1+TASAS!$L$9)))</f>
        <v>0</v>
      </c>
      <c r="N65" s="131">
        <f>+('[1]N EERR PIEDEM'!N65*AA65)+((('[1]N EERR PIEDEM'!N65*(100%-AA65))/(1+TASAS!$M$9)))</f>
        <v>0</v>
      </c>
      <c r="O65" s="194">
        <f t="shared" si="3"/>
        <v>0</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PIEDEM'!C66*P66)+((('[1]N EERR PIEDEM'!C66*(100%-P66))/(1+TASAS!$B$9)))</f>
        <v>0</v>
      </c>
      <c r="D66" s="131">
        <f>+('[1]N EERR PIEDEM'!D66*Q66)+((('[1]N EERR PIEDEM'!D66*(100%-Q66))/(1+TASAS!$C$9)))</f>
        <v>0</v>
      </c>
      <c r="E66" s="131">
        <f>+('[1]N EERR PIEDEM'!E66*R66)+((('[1]N EERR PIEDEM'!E66*(100%-R66))/(1+TASAS!$D$9)))</f>
        <v>0</v>
      </c>
      <c r="F66" s="131">
        <f>+('[1]N EERR PIEDEM'!F66*S66)+((('[1]N EERR PIEDEM'!F66*(100%-S66))/(1+TASAS!$E$9)))</f>
        <v>0</v>
      </c>
      <c r="G66" s="131">
        <f>+('[1]N EERR PIEDEM'!G66*T66)+((('[1]N EERR PIEDEM'!G66*(100%-T66))/(1+TASAS!$F$9)))</f>
        <v>0</v>
      </c>
      <c r="H66" s="131">
        <f>+('[1]N EERR PIEDEM'!H66*U66)+((('[1]N EERR PIEDEM'!H66*(100%-U66))/(1+TASAS!$G$9)))</f>
        <v>0</v>
      </c>
      <c r="I66" s="131">
        <f>+('[1]N EERR PIEDEM'!I66*V66)+((('[1]N EERR PIEDEM'!I66*(100%-V66))/(1+TASAS!$H$9)))</f>
        <v>0</v>
      </c>
      <c r="J66" s="131">
        <f>+('[1]N EERR PIEDEM'!J66*W66)+((('[1]N EERR PIEDEM'!J66*(100%-W66))/(1+TASAS!$I$9)))</f>
        <v>0</v>
      </c>
      <c r="K66" s="131">
        <f>+('[1]N EERR PIEDEM'!K66*X66)+((('[1]N EERR PIEDEM'!K66*(100%-X66))/(1+TASAS!$J$9)))</f>
        <v>0</v>
      </c>
      <c r="L66" s="131">
        <f>+('[1]N EERR PIEDEM'!L66*Y66)+((('[1]N EERR PIEDEM'!L66*(100%-Y66))/(1+TASAS!$K$9)))</f>
        <v>0</v>
      </c>
      <c r="M66" s="131">
        <f>+('[1]N EERR PIEDEM'!M66*Z66)+((('[1]N EERR PIEDEM'!M66*(100%-Z66))/(1+TASAS!$L$9)))</f>
        <v>0</v>
      </c>
      <c r="N66" s="131">
        <f>+('[1]N EERR PIEDEM'!N66*AA66)+((('[1]N EERR PIEDEM'!N66*(100%-AA66))/(1+TASAS!$M$9)))</f>
        <v>0</v>
      </c>
      <c r="O66" s="194">
        <f t="shared" si="3"/>
        <v>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PIEDEM'!C67*P67)+((('[1]N EERR PIEDEM'!C67*(100%-P67))/(1+TASAS!$B$9)))</f>
        <v>0</v>
      </c>
      <c r="D67" s="131">
        <f>+('[1]N EERR PIEDEM'!D67*Q67)+((('[1]N EERR PIEDEM'!D67*(100%-Q67))/(1+TASAS!$C$9)))</f>
        <v>0</v>
      </c>
      <c r="E67" s="131">
        <f>+('[1]N EERR PIEDEM'!E67*R67)+((('[1]N EERR PIEDEM'!E67*(100%-R67))/(1+TASAS!$D$9)))</f>
        <v>0</v>
      </c>
      <c r="F67" s="131">
        <f>+('[1]N EERR PIEDEM'!F67*S67)+((('[1]N EERR PIEDEM'!F67*(100%-S67))/(1+TASAS!$E$9)))</f>
        <v>0</v>
      </c>
      <c r="G67" s="131">
        <f>+('[1]N EERR PIEDEM'!G67*T67)+((('[1]N EERR PIEDEM'!G67*(100%-T67))/(1+TASAS!$F$9)))</f>
        <v>0</v>
      </c>
      <c r="H67" s="131">
        <f>+('[1]N EERR PIEDEM'!H67*U67)+((('[1]N EERR PIEDEM'!H67*(100%-U67))/(1+TASAS!$G$9)))</f>
        <v>0</v>
      </c>
      <c r="I67" s="131">
        <f>+('[1]N EERR PIEDEM'!I67*V67)+((('[1]N EERR PIEDEM'!I67*(100%-V67))/(1+TASAS!$H$9)))</f>
        <v>0</v>
      </c>
      <c r="J67" s="131">
        <f>+('[1]N EERR PIEDEM'!J67*W67)+((('[1]N EERR PIEDEM'!J67*(100%-W67))/(1+TASAS!$I$9)))</f>
        <v>0</v>
      </c>
      <c r="K67" s="131">
        <f>+('[1]N EERR PIEDEM'!K67*X67)+((('[1]N EERR PIEDEM'!K67*(100%-X67))/(1+TASAS!$J$9)))</f>
        <v>0</v>
      </c>
      <c r="L67" s="131">
        <f>+('[1]N EERR PIEDEM'!L67*Y67)+((('[1]N EERR PIEDEM'!L67*(100%-Y67))/(1+TASAS!$K$9)))</f>
        <v>0</v>
      </c>
      <c r="M67" s="131">
        <f>+('[1]N EERR PIEDEM'!M67*Z67)+((('[1]N EERR PIEDEM'!M67*(100%-Z67))/(1+TASAS!$L$9)))</f>
        <v>0</v>
      </c>
      <c r="N67" s="131">
        <f>+('[1]N EERR PIEDEM'!N67*AA67)+((('[1]N EERR PIEDEM'!N67*(100%-AA67))/(1+TASAS!$M$9)))</f>
        <v>0</v>
      </c>
      <c r="O67" s="194">
        <f t="shared" si="3"/>
        <v>0</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PIEDEM'!C68*P68)+((('[1]N EERR PIEDEM'!C68*(100%-P68))/(1+TASAS!$B$9)))</f>
        <v>0</v>
      </c>
      <c r="D68" s="131">
        <f>+('[1]N EERR PIEDEM'!D68*Q68)+((('[1]N EERR PIEDEM'!D68*(100%-Q68))/(1+TASAS!$C$9)))</f>
        <v>0</v>
      </c>
      <c r="E68" s="131">
        <f>+('[1]N EERR PIEDEM'!E68*R68)+((('[1]N EERR PIEDEM'!E68*(100%-R68))/(1+TASAS!$D$9)))</f>
        <v>0</v>
      </c>
      <c r="F68" s="131">
        <f>+('[1]N EERR PIEDEM'!F68*S68)+((('[1]N EERR PIEDEM'!F68*(100%-S68))/(1+TASAS!$E$9)))</f>
        <v>0</v>
      </c>
      <c r="G68" s="131">
        <f>+('[1]N EERR PIEDEM'!G68*T68)+((('[1]N EERR PIEDEM'!G68*(100%-T68))/(1+TASAS!$F$9)))</f>
        <v>0</v>
      </c>
      <c r="H68" s="131">
        <f>+('[1]N EERR PIEDEM'!H68*U68)+((('[1]N EERR PIEDEM'!H68*(100%-U68))/(1+TASAS!$G$9)))</f>
        <v>0</v>
      </c>
      <c r="I68" s="131">
        <f>+('[1]N EERR PIEDEM'!I68*V68)+((('[1]N EERR PIEDEM'!I68*(100%-V68))/(1+TASAS!$H$9)))</f>
        <v>0</v>
      </c>
      <c r="J68" s="131">
        <f>+('[1]N EERR PIEDEM'!J68*W68)+((('[1]N EERR PIEDEM'!J68*(100%-W68))/(1+TASAS!$I$9)))</f>
        <v>0</v>
      </c>
      <c r="K68" s="131">
        <f>+('[1]N EERR PIEDEM'!K68*X68)+((('[1]N EERR PIEDEM'!K68*(100%-X68))/(1+TASAS!$J$9)))</f>
        <v>0</v>
      </c>
      <c r="L68" s="131">
        <f>+('[1]N EERR PIEDEM'!L68*Y68)+((('[1]N EERR PIEDEM'!L68*(100%-Y68))/(1+TASAS!$K$9)))</f>
        <v>0</v>
      </c>
      <c r="M68" s="131">
        <f>+('[1]N EERR PIEDEM'!M68*Z68)+((('[1]N EERR PIEDEM'!M68*(100%-Z68))/(1+TASAS!$L$9)))</f>
        <v>0</v>
      </c>
      <c r="N68" s="131">
        <f>+('[1]N EERR PIEDEM'!N68*AA68)+((('[1]N EERR PIEDEM'!N68*(100%-AA68))/(1+TASAS!$M$9)))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PIEDEM'!C69*P69)+((('[1]N EERR PIEDEM'!C69*(100%-P69))/(1+TASAS!$B$9)))</f>
        <v>0</v>
      </c>
      <c r="D69" s="131">
        <f>+('[1]N EERR PIEDEM'!D69*Q69)+((('[1]N EERR PIEDEM'!D69*(100%-Q69))/(1+TASAS!$C$9)))</f>
        <v>0</v>
      </c>
      <c r="E69" s="131">
        <f>+('[1]N EERR PIEDEM'!E69*R69)+((('[1]N EERR PIEDEM'!E69*(100%-R69))/(1+TASAS!$D$9)))</f>
        <v>0</v>
      </c>
      <c r="F69" s="131">
        <f>+('[1]N EERR PIEDEM'!F69*S69)+((('[1]N EERR PIEDEM'!F69*(100%-S69))/(1+TASAS!$E$9)))</f>
        <v>0</v>
      </c>
      <c r="G69" s="131">
        <f>+('[1]N EERR PIEDEM'!G69*T69)+((('[1]N EERR PIEDEM'!G69*(100%-T69))/(1+TASAS!$F$9)))</f>
        <v>0</v>
      </c>
      <c r="H69" s="131">
        <f>+('[1]N EERR PIEDEM'!H69*U69)+((('[1]N EERR PIEDEM'!H69*(100%-U69))/(1+TASAS!$G$9)))</f>
        <v>0</v>
      </c>
      <c r="I69" s="131">
        <f>+('[1]N EERR PIEDEM'!I69*V69)+((('[1]N EERR PIEDEM'!I69*(100%-V69))/(1+TASAS!$H$9)))</f>
        <v>0</v>
      </c>
      <c r="J69" s="131">
        <f>+('[1]N EERR PIEDEM'!J69*W69)+((('[1]N EERR PIEDEM'!J69*(100%-W69))/(1+TASAS!$I$9)))</f>
        <v>0</v>
      </c>
      <c r="K69" s="131">
        <f>+('[1]N EERR PIEDEM'!K69*X69)+((('[1]N EERR PIEDEM'!K69*(100%-X69))/(1+TASAS!$J$9)))</f>
        <v>0</v>
      </c>
      <c r="L69" s="131">
        <f>+('[1]N EERR PIEDEM'!L69*Y69)+((('[1]N EERR PIEDEM'!L69*(100%-Y69))/(1+TASAS!$K$9)))</f>
        <v>0</v>
      </c>
      <c r="M69" s="131">
        <f>+('[1]N EERR PIEDEM'!M69*Z69)+((('[1]N EERR PIEDEM'!M69*(100%-Z69))/(1+TASAS!$L$9)))</f>
        <v>0</v>
      </c>
      <c r="N69" s="131">
        <f>+('[1]N EERR PIEDEM'!N69*AA69)+((('[1]N EERR PIEDEM'!N69*(100%-AA69))/(1+TASAS!$M$9)))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PIEDEM'!C70*P70)+((('[1]N EERR PIEDEM'!C70*(100%-P70))/(1+TASAS!$B$9)))</f>
        <v>0</v>
      </c>
      <c r="D70" s="131">
        <f>+('[1]N EERR PIEDEM'!D70*Q70)+((('[1]N EERR PIEDEM'!D70*(100%-Q70))/(1+TASAS!$C$9)))</f>
        <v>0</v>
      </c>
      <c r="E70" s="131">
        <f>+('[1]N EERR PIEDEM'!E70*R70)+((('[1]N EERR PIEDEM'!E70*(100%-R70))/(1+TASAS!$D$9)))</f>
        <v>0</v>
      </c>
      <c r="F70" s="131">
        <f>+('[1]N EERR PIEDEM'!F70*S70)+((('[1]N EERR PIEDEM'!F70*(100%-S70))/(1+TASAS!$E$9)))</f>
        <v>0</v>
      </c>
      <c r="G70" s="131">
        <f>+('[1]N EERR PIEDEM'!G70*T70)+((('[1]N EERR PIEDEM'!G70*(100%-T70))/(1+TASAS!$F$9)))</f>
        <v>0</v>
      </c>
      <c r="H70" s="131">
        <f>+('[1]N EERR PIEDEM'!H70*U70)+((('[1]N EERR PIEDEM'!H70*(100%-U70))/(1+TASAS!$G$9)))</f>
        <v>0</v>
      </c>
      <c r="I70" s="131">
        <f>+('[1]N EERR PIEDEM'!I70*V70)+((('[1]N EERR PIEDEM'!I70*(100%-V70))/(1+TASAS!$H$9)))</f>
        <v>0</v>
      </c>
      <c r="J70" s="131">
        <f>+('[1]N EERR PIEDEM'!J70*W70)+((('[1]N EERR PIEDEM'!J70*(100%-W70))/(1+TASAS!$I$9)))</f>
        <v>0</v>
      </c>
      <c r="K70" s="131">
        <f>+('[1]N EERR PIEDEM'!K70*X70)+((('[1]N EERR PIEDEM'!K70*(100%-X70))/(1+TASAS!$J$9)))</f>
        <v>0</v>
      </c>
      <c r="L70" s="131">
        <f>+('[1]N EERR PIEDEM'!L70*Y70)+((('[1]N EERR PIEDEM'!L70*(100%-Y70))/(1+TASAS!$K$9)))</f>
        <v>0</v>
      </c>
      <c r="M70" s="131">
        <f>+('[1]N EERR PIEDEM'!M70*Z70)+((('[1]N EERR PIEDEM'!M70*(100%-Z70))/(1+TASAS!$L$9)))</f>
        <v>0</v>
      </c>
      <c r="N70" s="131">
        <f>+('[1]N EERR PIEDEM'!N70*AA70)+((('[1]N EERR PIEDEM'!N70*(100%-AA70))/(1+TASAS!$M$9)))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PIEDEM'!C71*P71)+((('[1]N EERR PIEDEM'!C71*(100%-P71))/(1+TASAS!$B$9)))</f>
        <v>0</v>
      </c>
      <c r="D71" s="131">
        <f>+('[1]N EERR PIEDEM'!D71*Q71)+((('[1]N EERR PIEDEM'!D71*(100%-Q71))/(1+TASAS!$C$9)))</f>
        <v>0</v>
      </c>
      <c r="E71" s="131">
        <f>+('[1]N EERR PIEDEM'!E71*R71)+((('[1]N EERR PIEDEM'!E71*(100%-R71))/(1+TASAS!$D$9)))</f>
        <v>0</v>
      </c>
      <c r="F71" s="131">
        <f>+('[1]N EERR PIEDEM'!F71*S71)+((('[1]N EERR PIEDEM'!F71*(100%-S71))/(1+TASAS!$E$9)))</f>
        <v>0</v>
      </c>
      <c r="G71" s="131">
        <f>+('[1]N EERR PIEDEM'!G71*T71)+((('[1]N EERR PIEDEM'!G71*(100%-T71))/(1+TASAS!$F$9)))</f>
        <v>0</v>
      </c>
      <c r="H71" s="131">
        <f>+('[1]N EERR PIEDEM'!H71*U71)+((('[1]N EERR PIEDEM'!H71*(100%-U71))/(1+TASAS!$G$9)))</f>
        <v>0</v>
      </c>
      <c r="I71" s="131">
        <f>+('[1]N EERR PIEDEM'!I71*V71)+((('[1]N EERR PIEDEM'!I71*(100%-V71))/(1+TASAS!$H$9)))</f>
        <v>0</v>
      </c>
      <c r="J71" s="131">
        <f>+('[1]N EERR PIEDEM'!J71*W71)+((('[1]N EERR PIEDEM'!J71*(100%-W71))/(1+TASAS!$I$9)))</f>
        <v>0</v>
      </c>
      <c r="K71" s="131">
        <f>+('[1]N EERR PIEDEM'!K71*X71)+((('[1]N EERR PIEDEM'!K71*(100%-X71))/(1+TASAS!$J$9)))</f>
        <v>0</v>
      </c>
      <c r="L71" s="131">
        <f>+('[1]N EERR PIEDEM'!L71*Y71)+((('[1]N EERR PIEDEM'!L71*(100%-Y71))/(1+TASAS!$K$9)))</f>
        <v>0</v>
      </c>
      <c r="M71" s="131">
        <f>+('[1]N EERR PIEDEM'!M71*Z71)+((('[1]N EERR PIEDEM'!M71*(100%-Z71))/(1+TASAS!$L$9)))</f>
        <v>0</v>
      </c>
      <c r="N71" s="131">
        <f>+('[1]N EERR PIEDEM'!N71*AA71)+((('[1]N EERR PIEDEM'!N71*(100%-AA71))/(1+TASAS!$M$9)))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PIEDEM'!C72*P72)+((('[1]N EERR PIEDEM'!C72*(100%-P72))/(1+TASAS!$B$9)))</f>
        <v>0</v>
      </c>
      <c r="D72" s="131">
        <f>+('[1]N EERR PIEDEM'!D72*Q72)+((('[1]N EERR PIEDEM'!D72*(100%-Q72))/(1+TASAS!$C$9)))</f>
        <v>0</v>
      </c>
      <c r="E72" s="131">
        <f>+('[1]N EERR PIEDEM'!E72*R72)+((('[1]N EERR PIEDEM'!E72*(100%-R72))/(1+TASAS!$D$9)))</f>
        <v>0</v>
      </c>
      <c r="F72" s="131">
        <f>+('[1]N EERR PIEDEM'!F72*S72)+((('[1]N EERR PIEDEM'!F72*(100%-S72))/(1+TASAS!$E$9)))</f>
        <v>0</v>
      </c>
      <c r="G72" s="131">
        <f>+('[1]N EERR PIEDEM'!G72*T72)+((('[1]N EERR PIEDEM'!G72*(100%-T72))/(1+TASAS!$F$9)))</f>
        <v>0</v>
      </c>
      <c r="H72" s="131">
        <f>+('[1]N EERR PIEDEM'!H72*U72)+((('[1]N EERR PIEDEM'!H72*(100%-U72))/(1+TASAS!$G$9)))</f>
        <v>0</v>
      </c>
      <c r="I72" s="131">
        <f>+('[1]N EERR PIEDEM'!I72*V72)+((('[1]N EERR PIEDEM'!I72*(100%-V72))/(1+TASAS!$H$9)))</f>
        <v>0</v>
      </c>
      <c r="J72" s="131">
        <f>+('[1]N EERR PIEDEM'!J72*W72)+((('[1]N EERR PIEDEM'!J72*(100%-W72))/(1+TASAS!$I$9)))</f>
        <v>0</v>
      </c>
      <c r="K72" s="131">
        <f>+('[1]N EERR PIEDEM'!K72*X72)+((('[1]N EERR PIEDEM'!K72*(100%-X72))/(1+TASAS!$J$9)))</f>
        <v>0</v>
      </c>
      <c r="L72" s="131">
        <f>+('[1]N EERR PIEDEM'!L72*Y72)+((('[1]N EERR PIEDEM'!L72*(100%-Y72))/(1+TASAS!$K$9)))</f>
        <v>0</v>
      </c>
      <c r="M72" s="131">
        <f>+('[1]N EERR PIEDEM'!M72*Z72)+((('[1]N EERR PIEDEM'!M72*(100%-Z72))/(1+TASAS!$L$9)))</f>
        <v>0</v>
      </c>
      <c r="N72" s="131">
        <f>+('[1]N EERR PIEDEM'!N72*AA72)+((('[1]N EERR PIEDEM'!N72*(100%-AA72))/(1+TASAS!$M$9)))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PIEDEM'!C73*P73)+((('[1]N EERR PIEDEM'!C73*(100%-P73))/(1+TASAS!$B$9)))</f>
        <v>10.849829658019962</v>
      </c>
      <c r="D73" s="131">
        <f>+('[1]N EERR PIEDEM'!D73*Q73)+((('[1]N EERR PIEDEM'!D73*(100%-Q73))/(1+TASAS!$C$9)))</f>
        <v>0</v>
      </c>
      <c r="E73" s="131">
        <f>+('[1]N EERR PIEDEM'!E73*R73)+((('[1]N EERR PIEDEM'!E73*(100%-R73))/(1+TASAS!$D$9)))</f>
        <v>0</v>
      </c>
      <c r="F73" s="131">
        <f>+('[1]N EERR PIEDEM'!F73*S73)+((('[1]N EERR PIEDEM'!F73*(100%-S73))/(1+TASAS!$E$9)))</f>
        <v>0</v>
      </c>
      <c r="G73" s="131">
        <f>+('[1]N EERR PIEDEM'!G73*T73)+((('[1]N EERR PIEDEM'!G73*(100%-T73))/(1+TASAS!$F$9)))</f>
        <v>0</v>
      </c>
      <c r="H73" s="131">
        <f>+('[1]N EERR PIEDEM'!H73*U73)+((('[1]N EERR PIEDEM'!H73*(100%-U73))/(1+TASAS!$G$9)))</f>
        <v>0</v>
      </c>
      <c r="I73" s="131">
        <f>+('[1]N EERR PIEDEM'!I73*V73)+((('[1]N EERR PIEDEM'!I73*(100%-V73))/(1+TASAS!$H$9)))</f>
        <v>0</v>
      </c>
      <c r="J73" s="131">
        <f>+('[1]N EERR PIEDEM'!J73*W73)+((('[1]N EERR PIEDEM'!J73*(100%-W73))/(1+TASAS!$I$9)))</f>
        <v>0</v>
      </c>
      <c r="K73" s="131">
        <f>+('[1]N EERR PIEDEM'!K73*X73)+((('[1]N EERR PIEDEM'!K73*(100%-X73))/(1+TASAS!$J$9)))</f>
        <v>0</v>
      </c>
      <c r="L73" s="131">
        <f>+('[1]N EERR PIEDEM'!L73*Y73)+((('[1]N EERR PIEDEM'!L73*(100%-Y73))/(1+TASAS!$K$9)))</f>
        <v>0</v>
      </c>
      <c r="M73" s="131">
        <f>+('[1]N EERR PIEDEM'!M73*Z73)+((('[1]N EERR PIEDEM'!M73*(100%-Z73))/(1+TASAS!$L$9)))</f>
        <v>0</v>
      </c>
      <c r="N73" s="131">
        <f>+('[1]N EERR PIEDEM'!N73*AA73)+((('[1]N EERR PIEDEM'!N73*(100%-AA73))/(1+TASAS!$M$9)))</f>
        <v>0</v>
      </c>
      <c r="O73" s="194">
        <f t="shared" si="3"/>
        <v>10.849829658019962</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PIEDEM'!C74*P74)+((('[1]N EERR PIEDEM'!C74*(100%-P74))/(1+TASAS!$B$9)))</f>
        <v>0</v>
      </c>
      <c r="D74" s="131">
        <f>+('[1]N EERR PIEDEM'!D74*Q74)+((('[1]N EERR PIEDEM'!D74*(100%-Q74))/(1+TASAS!$C$9)))</f>
        <v>22.039377980214933</v>
      </c>
      <c r="E74" s="131">
        <f>+('[1]N EERR PIEDEM'!E74*R74)+((('[1]N EERR PIEDEM'!E74*(100%-R74))/(1+TASAS!$D$9)))</f>
        <v>0</v>
      </c>
      <c r="F74" s="131">
        <f>+('[1]N EERR PIEDEM'!F74*S74)+((('[1]N EERR PIEDEM'!F74*(100%-S74))/(1+TASAS!$E$9)))</f>
        <v>0</v>
      </c>
      <c r="G74" s="131">
        <f>+('[1]N EERR PIEDEM'!G74*T74)+((('[1]N EERR PIEDEM'!G74*(100%-T74))/(1+TASAS!$F$9)))</f>
        <v>0</v>
      </c>
      <c r="H74" s="131">
        <f>+('[1]N EERR PIEDEM'!H74*U74)+((('[1]N EERR PIEDEM'!H74*(100%-U74))/(1+TASAS!$G$9)))</f>
        <v>0</v>
      </c>
      <c r="I74" s="131">
        <f>+('[1]N EERR PIEDEM'!I74*V74)+((('[1]N EERR PIEDEM'!I74*(100%-V74))/(1+TASAS!$H$9)))</f>
        <v>0</v>
      </c>
      <c r="J74" s="131">
        <f>+('[1]N EERR PIEDEM'!J74*W74)+((('[1]N EERR PIEDEM'!J74*(100%-W74))/(1+TASAS!$I$9)))</f>
        <v>0</v>
      </c>
      <c r="K74" s="131">
        <f>+('[1]N EERR PIEDEM'!K74*X74)+((('[1]N EERR PIEDEM'!K74*(100%-X74))/(1+TASAS!$J$9)))</f>
        <v>0</v>
      </c>
      <c r="L74" s="131">
        <f>+('[1]N EERR PIEDEM'!L74*Y74)+((('[1]N EERR PIEDEM'!L74*(100%-Y74))/(1+TASAS!$K$9)))</f>
        <v>0</v>
      </c>
      <c r="M74" s="131">
        <f>+('[1]N EERR PIEDEM'!M74*Z74)+((('[1]N EERR PIEDEM'!M74*(100%-Z74))/(1+TASAS!$L$9)))</f>
        <v>0</v>
      </c>
      <c r="N74" s="131">
        <f>+('[1]N EERR PIEDEM'!N74*AA74)+((('[1]N EERR PIEDEM'!N74*(100%-AA74))/(1+TASAS!$M$9)))</f>
        <v>0</v>
      </c>
      <c r="O74" s="194">
        <f t="shared" si="3"/>
        <v>22.039377980214933</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PIEDEM'!C75*P75)+((('[1]N EERR PIEDEM'!C75*(100%-P75))/(1+TASAS!$B$9)))</f>
        <v>0</v>
      </c>
      <c r="D75" s="131">
        <f>+('[1]N EERR PIEDEM'!D75*Q75)+((('[1]N EERR PIEDEM'!D75*(100%-Q75))/(1+TASAS!$C$9)))</f>
        <v>0</v>
      </c>
      <c r="E75" s="131">
        <f>+('[1]N EERR PIEDEM'!E75*R75)+((('[1]N EERR PIEDEM'!E75*(100%-R75))/(1+TASAS!$D$9)))</f>
        <v>0</v>
      </c>
      <c r="F75" s="131">
        <f>+('[1]N EERR PIEDEM'!F75*S75)+((('[1]N EERR PIEDEM'!F75*(100%-S75))/(1+TASAS!$E$9)))</f>
        <v>0</v>
      </c>
      <c r="G75" s="131">
        <f>+('[1]N EERR PIEDEM'!G75*T75)+((('[1]N EERR PIEDEM'!G75*(100%-T75))/(1+TASAS!$F$9)))</f>
        <v>0</v>
      </c>
      <c r="H75" s="131">
        <f>+('[1]N EERR PIEDEM'!H75*U75)+((('[1]N EERR PIEDEM'!H75*(100%-U75))/(1+TASAS!$G$9)))</f>
        <v>0</v>
      </c>
      <c r="I75" s="131">
        <f>+('[1]N EERR PIEDEM'!I75*V75)+((('[1]N EERR PIEDEM'!I75*(100%-V75))/(1+TASAS!$H$9)))</f>
        <v>0</v>
      </c>
      <c r="J75" s="131">
        <f>+('[1]N EERR PIEDEM'!J75*W75)+((('[1]N EERR PIEDEM'!J75*(100%-W75))/(1+TASAS!$I$9)))</f>
        <v>0</v>
      </c>
      <c r="K75" s="131">
        <f>+('[1]N EERR PIEDEM'!K75*X75)+((('[1]N EERR PIEDEM'!K75*(100%-X75))/(1+TASAS!$J$9)))</f>
        <v>0</v>
      </c>
      <c r="L75" s="131">
        <f>+('[1]N EERR PIEDEM'!L75*Y75)+((('[1]N EERR PIEDEM'!L75*(100%-Y75))/(1+TASAS!$K$9)))</f>
        <v>0</v>
      </c>
      <c r="M75" s="131">
        <f>+('[1]N EERR PIEDEM'!M75*Z75)+((('[1]N EERR PIEDEM'!M75*(100%-Z75))/(1+TASAS!$L$9)))</f>
        <v>0</v>
      </c>
      <c r="N75" s="131">
        <f>+('[1]N EERR PIEDEM'!N75*AA75)+((('[1]N EERR PIEDEM'!N75*(100%-AA75))/(1+TASAS!$M$9)))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PIEDEM'!C76*P76)+((('[1]N EERR PIEDEM'!C76*(100%-P76))/(1+TASAS!$B$9)))</f>
        <v>25.032329056268406</v>
      </c>
      <c r="D76" s="131">
        <f>+('[1]N EERR PIEDEM'!D76*Q76)+((('[1]N EERR PIEDEM'!D76*(100%-Q76))/(1+TASAS!$C$9)))</f>
        <v>28.141508789410011</v>
      </c>
      <c r="E76" s="131">
        <f>+('[1]N EERR PIEDEM'!E76*R76)+((('[1]N EERR PIEDEM'!E76*(100%-R76))/(1+TASAS!$D$9)))</f>
        <v>28.446672029907962</v>
      </c>
      <c r="F76" s="131">
        <f>+('[1]N EERR PIEDEM'!F76*S76)+((('[1]N EERR PIEDEM'!F76*(100%-S76))/(1+TASAS!$E$9)))</f>
        <v>37.798163332035813</v>
      </c>
      <c r="G76" s="131">
        <f>+('[1]N EERR PIEDEM'!G76*T76)+((('[1]N EERR PIEDEM'!G76*(100%-T76))/(1+TASAS!$F$9)))</f>
        <v>46.514111540036261</v>
      </c>
      <c r="H76" s="131">
        <f>+('[1]N EERR PIEDEM'!H76*U76)+((('[1]N EERR PIEDEM'!H76*(100%-U76))/(1+TASAS!$G$9)))</f>
        <v>50.330896293391376</v>
      </c>
      <c r="I76" s="131">
        <f>+('[1]N EERR PIEDEM'!I76*V76)+((('[1]N EERR PIEDEM'!I76*(100%-V76))/(1+TASAS!$H$9)))</f>
        <v>0</v>
      </c>
      <c r="J76" s="131">
        <f>+('[1]N EERR PIEDEM'!J76*W76)+((('[1]N EERR PIEDEM'!J76*(100%-W76))/(1+TASAS!$I$9)))</f>
        <v>0</v>
      </c>
      <c r="K76" s="131">
        <f>+('[1]N EERR PIEDEM'!K76*X76)+((('[1]N EERR PIEDEM'!K76*(100%-X76))/(1+TASAS!$J$9)))</f>
        <v>0</v>
      </c>
      <c r="L76" s="131">
        <f>+('[1]N EERR PIEDEM'!L76*Y76)+((('[1]N EERR PIEDEM'!L76*(100%-Y76))/(1+TASAS!$K$9)))</f>
        <v>0</v>
      </c>
      <c r="M76" s="131">
        <f>+('[1]N EERR PIEDEM'!M76*Z76)+((('[1]N EERR PIEDEM'!M76*(100%-Z76))/(1+TASAS!$L$9)))</f>
        <v>0</v>
      </c>
      <c r="N76" s="131">
        <f>+('[1]N EERR PIEDEM'!N76*AA76)+((('[1]N EERR PIEDEM'!N76*(100%-AA76))/(1+TASAS!$M$9)))</f>
        <v>0</v>
      </c>
      <c r="O76" s="194">
        <f t="shared" si="3"/>
        <v>216.26368104104984</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PIEDEM'!C77*P77)+((('[1]N EERR PIEDEM'!C77*(100%-P77))/(1+TASAS!$B$9)))</f>
        <v>0</v>
      </c>
      <c r="D77" s="131">
        <f>+('[1]N EERR PIEDEM'!D77*Q77)+((('[1]N EERR PIEDEM'!D77*(100%-Q77))/(1+TASAS!$C$9)))</f>
        <v>0</v>
      </c>
      <c r="E77" s="131">
        <f>+('[1]N EERR PIEDEM'!E77*R77)+((('[1]N EERR PIEDEM'!E77*(100%-R77))/(1+TASAS!$D$9)))</f>
        <v>0</v>
      </c>
      <c r="F77" s="131">
        <f>+('[1]N EERR PIEDEM'!F77*S77)+((('[1]N EERR PIEDEM'!F77*(100%-S77))/(1+TASAS!$E$9)))</f>
        <v>0</v>
      </c>
      <c r="G77" s="131">
        <f>+('[1]N EERR PIEDEM'!G77*T77)+((('[1]N EERR PIEDEM'!G77*(100%-T77))/(1+TASAS!$F$9)))</f>
        <v>2.2211366029127917</v>
      </c>
      <c r="H77" s="131">
        <f>+('[1]N EERR PIEDEM'!H77*U77)+((('[1]N EERR PIEDEM'!H77*(100%-U77))/(1+TASAS!$G$9)))</f>
        <v>47.767380221503998</v>
      </c>
      <c r="I77" s="131">
        <f>+('[1]N EERR PIEDEM'!I77*V77)+((('[1]N EERR PIEDEM'!I77*(100%-V77))/(1+TASAS!$H$9)))</f>
        <v>0</v>
      </c>
      <c r="J77" s="131">
        <f>+('[1]N EERR PIEDEM'!J77*W77)+((('[1]N EERR PIEDEM'!J77*(100%-W77))/(1+TASAS!$I$9)))</f>
        <v>0</v>
      </c>
      <c r="K77" s="131">
        <f>+('[1]N EERR PIEDEM'!K77*X77)+((('[1]N EERR PIEDEM'!K77*(100%-X77))/(1+TASAS!$J$9)))</f>
        <v>0</v>
      </c>
      <c r="L77" s="131">
        <f>+('[1]N EERR PIEDEM'!L77*Y77)+((('[1]N EERR PIEDEM'!L77*(100%-Y77))/(1+TASAS!$K$9)))</f>
        <v>0</v>
      </c>
      <c r="M77" s="131">
        <f>+('[1]N EERR PIEDEM'!M77*Z77)+((('[1]N EERR PIEDEM'!M77*(100%-Z77))/(1+TASAS!$L$9)))</f>
        <v>0</v>
      </c>
      <c r="N77" s="131">
        <f>+('[1]N EERR PIEDEM'!N77*AA77)+((('[1]N EERR PIEDEM'!N77*(100%-AA77))/(1+TASAS!$M$9)))</f>
        <v>0</v>
      </c>
      <c r="O77" s="194">
        <f t="shared" si="3"/>
        <v>49.988516824416791</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PIEDEM'!C78*P78)+((('[1]N EERR PIEDEM'!C78*(100%-P78))/(1+TASAS!$B$9)))</f>
        <v>0</v>
      </c>
      <c r="D78" s="131">
        <f>+('[1]N EERR PIEDEM'!D78*Q78)+((('[1]N EERR PIEDEM'!D78*(100%-Q78))/(1+TASAS!$C$9)))</f>
        <v>0</v>
      </c>
      <c r="E78" s="131">
        <f>+('[1]N EERR PIEDEM'!E78*R78)+((('[1]N EERR PIEDEM'!E78*(100%-R78))/(1+TASAS!$D$9)))</f>
        <v>0</v>
      </c>
      <c r="F78" s="131">
        <f>+('[1]N EERR PIEDEM'!F78*S78)+((('[1]N EERR PIEDEM'!F78*(100%-S78))/(1+TASAS!$E$9)))</f>
        <v>0</v>
      </c>
      <c r="G78" s="131">
        <f>+('[1]N EERR PIEDEM'!G78*T78)+((('[1]N EERR PIEDEM'!G78*(100%-T78))/(1+TASAS!$F$9)))</f>
        <v>0</v>
      </c>
      <c r="H78" s="131">
        <f>+('[1]N EERR PIEDEM'!H78*U78)+((('[1]N EERR PIEDEM'!H78*(100%-U78))/(1+TASAS!$G$9)))</f>
        <v>0</v>
      </c>
      <c r="I78" s="131">
        <f>+('[1]N EERR PIEDEM'!I78*V78)+((('[1]N EERR PIEDEM'!I78*(100%-V78))/(1+TASAS!$H$9)))</f>
        <v>0</v>
      </c>
      <c r="J78" s="131">
        <f>+('[1]N EERR PIEDEM'!J78*W78)+((('[1]N EERR PIEDEM'!J78*(100%-W78))/(1+TASAS!$I$9)))</f>
        <v>0</v>
      </c>
      <c r="K78" s="131">
        <f>+('[1]N EERR PIEDEM'!K78*X78)+((('[1]N EERR PIEDEM'!K78*(100%-X78))/(1+TASAS!$J$9)))</f>
        <v>0</v>
      </c>
      <c r="L78" s="131">
        <f>+('[1]N EERR PIEDEM'!L78*Y78)+((('[1]N EERR PIEDEM'!L78*(100%-Y78))/(1+TASAS!$K$9)))</f>
        <v>0</v>
      </c>
      <c r="M78" s="131">
        <f>+('[1]N EERR PIEDEM'!M78*Z78)+((('[1]N EERR PIEDEM'!M78*(100%-Z78))/(1+TASAS!$L$9)))</f>
        <v>0</v>
      </c>
      <c r="N78" s="131">
        <f>+('[1]N EERR PIEDEM'!N78*AA78)+((('[1]N EERR PIEDEM'!N78*(100%-AA78))/(1+TASAS!$M$9)))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PIEDEM'!C79*P79)+((('[1]N EERR PIEDEM'!C79*(100%-P79))/(1+TASAS!$B$9)))</f>
        <v>0</v>
      </c>
      <c r="D79" s="131">
        <f>+('[1]N EERR PIEDEM'!D79*Q79)+((('[1]N EERR PIEDEM'!D79*(100%-Q79))/(1+TASAS!$C$9)))</f>
        <v>0</v>
      </c>
      <c r="E79" s="131">
        <f>+('[1]N EERR PIEDEM'!E79*R79)+((('[1]N EERR PIEDEM'!E79*(100%-R79))/(1+TASAS!$D$9)))</f>
        <v>0</v>
      </c>
      <c r="F79" s="131">
        <f>+('[1]N EERR PIEDEM'!F79*S79)+((('[1]N EERR PIEDEM'!F79*(100%-S79))/(1+TASAS!$E$9)))</f>
        <v>0</v>
      </c>
      <c r="G79" s="131">
        <f>+('[1]N EERR PIEDEM'!G79*T79)+((('[1]N EERR PIEDEM'!G79*(100%-T79))/(1+TASAS!$F$9)))</f>
        <v>0</v>
      </c>
      <c r="H79" s="131">
        <f>+('[1]N EERR PIEDEM'!H79*U79)+((('[1]N EERR PIEDEM'!H79*(100%-U79))/(1+TASAS!$G$9)))</f>
        <v>0</v>
      </c>
      <c r="I79" s="131">
        <f>+('[1]N EERR PIEDEM'!I79*V79)+((('[1]N EERR PIEDEM'!I79*(100%-V79))/(1+TASAS!$H$9)))</f>
        <v>0</v>
      </c>
      <c r="J79" s="131">
        <f>+('[1]N EERR PIEDEM'!J79*W79)+((('[1]N EERR PIEDEM'!J79*(100%-W79))/(1+TASAS!$I$9)))</f>
        <v>0</v>
      </c>
      <c r="K79" s="131">
        <f>+('[1]N EERR PIEDEM'!K79*X79)+((('[1]N EERR PIEDEM'!K79*(100%-X79))/(1+TASAS!$J$9)))</f>
        <v>0</v>
      </c>
      <c r="L79" s="131">
        <f>+('[1]N EERR PIEDEM'!L79*Y79)+((('[1]N EERR PIEDEM'!L79*(100%-Y79))/(1+TASAS!$K$9)))</f>
        <v>0</v>
      </c>
      <c r="M79" s="131">
        <f>+('[1]N EERR PIEDEM'!M79*Z79)+((('[1]N EERR PIEDEM'!M79*(100%-Z79))/(1+TASAS!$L$9)))</f>
        <v>0</v>
      </c>
      <c r="N79" s="131">
        <f>+('[1]N EERR PIEDEM'!N79*AA79)+((('[1]N EERR PIEDEM'!N79*(100%-AA79))/(1+TASAS!$M$9)))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PIEDEM'!C80*P80)+((('[1]N EERR PIEDEM'!C80*(100%-P80))/(1+TASAS!$B$9)))</f>
        <v>0</v>
      </c>
      <c r="D80" s="131">
        <f>+('[1]N EERR PIEDEM'!D80*Q80)+((('[1]N EERR PIEDEM'!D80*(100%-Q80))/(1+TASAS!$C$9)))</f>
        <v>0</v>
      </c>
      <c r="E80" s="131">
        <f>+('[1]N EERR PIEDEM'!E80*R80)+((('[1]N EERR PIEDEM'!E80*(100%-R80))/(1+TASAS!$D$9)))</f>
        <v>0</v>
      </c>
      <c r="F80" s="131">
        <f>+('[1]N EERR PIEDEM'!F80*S80)+((('[1]N EERR PIEDEM'!F80*(100%-S80))/(1+TASAS!$E$9)))</f>
        <v>0</v>
      </c>
      <c r="G80" s="131">
        <f>+('[1]N EERR PIEDEM'!G80*T80)+((('[1]N EERR PIEDEM'!G80*(100%-T80))/(1+TASAS!$F$9)))</f>
        <v>0</v>
      </c>
      <c r="H80" s="131">
        <f>+('[1]N EERR PIEDEM'!H80*U80)+((('[1]N EERR PIEDEM'!H80*(100%-U80))/(1+TASAS!$G$9)))</f>
        <v>0</v>
      </c>
      <c r="I80" s="131">
        <f>+('[1]N EERR PIEDEM'!I80*V80)+((('[1]N EERR PIEDEM'!I80*(100%-V80))/(1+TASAS!$H$9)))</f>
        <v>0</v>
      </c>
      <c r="J80" s="131">
        <f>+('[1]N EERR PIEDEM'!J80*W80)+((('[1]N EERR PIEDEM'!J80*(100%-W80))/(1+TASAS!$I$9)))</f>
        <v>0</v>
      </c>
      <c r="K80" s="131">
        <f>+('[1]N EERR PIEDEM'!K80*X80)+((('[1]N EERR PIEDEM'!K80*(100%-X80))/(1+TASAS!$J$9)))</f>
        <v>0</v>
      </c>
      <c r="L80" s="131">
        <f>+('[1]N EERR PIEDEM'!L80*Y80)+((('[1]N EERR PIEDEM'!L80*(100%-Y80))/(1+TASAS!$K$9)))</f>
        <v>0</v>
      </c>
      <c r="M80" s="131">
        <f>+('[1]N EERR PIEDEM'!M80*Z80)+((('[1]N EERR PIEDEM'!M80*(100%-Z80))/(1+TASAS!$L$9)))</f>
        <v>0</v>
      </c>
      <c r="N80" s="131">
        <f>+('[1]N EERR PIEDEM'!N80*AA80)+((('[1]N EERR PIEDEM'!N80*(100%-AA80))/(1+TASAS!$M$9)))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PIEDEM'!C81*P81)+((('[1]N EERR PIEDEM'!C81*(100%-P81))/(1+TASAS!$B$9)))</f>
        <v>0</v>
      </c>
      <c r="D81" s="131">
        <f>+('[1]N EERR PIEDEM'!D81*Q81)+((('[1]N EERR PIEDEM'!D81*(100%-Q81))/(1+TASAS!$C$9)))</f>
        <v>0</v>
      </c>
      <c r="E81" s="131">
        <f>+('[1]N EERR PIEDEM'!E81*R81)+((('[1]N EERR PIEDEM'!E81*(100%-R81))/(1+TASAS!$D$9)))</f>
        <v>0</v>
      </c>
      <c r="F81" s="131">
        <f>+('[1]N EERR PIEDEM'!F81*S81)+((('[1]N EERR PIEDEM'!F81*(100%-S81))/(1+TASAS!$E$9)))</f>
        <v>0</v>
      </c>
      <c r="G81" s="131">
        <f>+('[1]N EERR PIEDEM'!G81*T81)+((('[1]N EERR PIEDEM'!G81*(100%-T81))/(1+TASAS!$F$9)))</f>
        <v>0</v>
      </c>
      <c r="H81" s="131">
        <f>+('[1]N EERR PIEDEM'!H81*U81)+((('[1]N EERR PIEDEM'!H81*(100%-U81))/(1+TASAS!$G$9)))</f>
        <v>0</v>
      </c>
      <c r="I81" s="131">
        <f>+('[1]N EERR PIEDEM'!I81*V81)+((('[1]N EERR PIEDEM'!I81*(100%-V81))/(1+TASAS!$H$9)))</f>
        <v>0</v>
      </c>
      <c r="J81" s="131">
        <f>+('[1]N EERR PIEDEM'!J81*W81)+((('[1]N EERR PIEDEM'!J81*(100%-W81))/(1+TASAS!$I$9)))</f>
        <v>0</v>
      </c>
      <c r="K81" s="131">
        <f>+('[1]N EERR PIEDEM'!K81*X81)+((('[1]N EERR PIEDEM'!K81*(100%-X81))/(1+TASAS!$J$9)))</f>
        <v>0</v>
      </c>
      <c r="L81" s="131">
        <f>+('[1]N EERR PIEDEM'!L81*Y81)+((('[1]N EERR PIEDEM'!L81*(100%-Y81))/(1+TASAS!$K$9)))</f>
        <v>0</v>
      </c>
      <c r="M81" s="131">
        <f>+('[1]N EERR PIEDEM'!M81*Z81)+((('[1]N EERR PIEDEM'!M81*(100%-Z81))/(1+TASAS!$L$9)))</f>
        <v>0</v>
      </c>
      <c r="N81" s="131">
        <f>+('[1]N EERR PIEDEM'!N81*AA81)+((('[1]N EERR PIEDEM'!N81*(100%-AA81))/(1+TASAS!$M$9)))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PIEDEM'!C82*P82)+((('[1]N EERR PIEDEM'!C82*(100%-P82))/(1+TASAS!$B$9)))</f>
        <v>0</v>
      </c>
      <c r="D82" s="131">
        <f>+('[1]N EERR PIEDEM'!D82*Q82)+((('[1]N EERR PIEDEM'!D82*(100%-Q82))/(1+TASAS!$C$9)))</f>
        <v>0</v>
      </c>
      <c r="E82" s="131">
        <f>+('[1]N EERR PIEDEM'!E82*R82)+((('[1]N EERR PIEDEM'!E82*(100%-R82))/(1+TASAS!$D$9)))</f>
        <v>0</v>
      </c>
      <c r="F82" s="131">
        <f>+('[1]N EERR PIEDEM'!F82*S82)+((('[1]N EERR PIEDEM'!F82*(100%-S82))/(1+TASAS!$E$9)))</f>
        <v>0</v>
      </c>
      <c r="G82" s="131">
        <f>+('[1]N EERR PIEDEM'!G82*T82)+((('[1]N EERR PIEDEM'!G82*(100%-T82))/(1+TASAS!$F$9)))</f>
        <v>0</v>
      </c>
      <c r="H82" s="131">
        <f>+('[1]N EERR PIEDEM'!H82*U82)+((('[1]N EERR PIEDEM'!H82*(100%-U82))/(1+TASAS!$G$9)))</f>
        <v>0</v>
      </c>
      <c r="I82" s="131">
        <f>+('[1]N EERR PIEDEM'!I82*V82)+((('[1]N EERR PIEDEM'!I82*(100%-V82))/(1+TASAS!$H$9)))</f>
        <v>0</v>
      </c>
      <c r="J82" s="131">
        <f>+('[1]N EERR PIEDEM'!J82*W82)+((('[1]N EERR PIEDEM'!J82*(100%-W82))/(1+TASAS!$I$9)))</f>
        <v>0</v>
      </c>
      <c r="K82" s="131">
        <f>+('[1]N EERR PIEDEM'!K82*X82)+((('[1]N EERR PIEDEM'!K82*(100%-X82))/(1+TASAS!$J$9)))</f>
        <v>0</v>
      </c>
      <c r="L82" s="131">
        <f>+('[1]N EERR PIEDEM'!L82*Y82)+((('[1]N EERR PIEDEM'!L82*(100%-Y82))/(1+TASAS!$K$9)))</f>
        <v>0</v>
      </c>
      <c r="M82" s="131">
        <f>+('[1]N EERR PIEDEM'!M82*Z82)+((('[1]N EERR PIEDEM'!M82*(100%-Z82))/(1+TASAS!$L$9)))</f>
        <v>0</v>
      </c>
      <c r="N82" s="131">
        <f>+('[1]N EERR PIEDEM'!N82*AA82)+((('[1]N EERR PIEDEM'!N82*(100%-AA82))/(1+TASAS!$M$9)))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PIEDEM'!C83*P83)+((('[1]N EERR PIEDEM'!C83*(100%-P83))/(1+TASAS!$B$9)))</f>
        <v>0</v>
      </c>
      <c r="D83" s="131">
        <f>+('[1]N EERR PIEDEM'!D83*Q83)+((('[1]N EERR PIEDEM'!D83*(100%-Q83))/(1+TASAS!$C$9)))</f>
        <v>0</v>
      </c>
      <c r="E83" s="131">
        <f>+('[1]N EERR PIEDEM'!E83*R83)+((('[1]N EERR PIEDEM'!E83*(100%-R83))/(1+TASAS!$D$9)))</f>
        <v>0</v>
      </c>
      <c r="F83" s="131">
        <f>+('[1]N EERR PIEDEM'!F83*S83)+((('[1]N EERR PIEDEM'!F83*(100%-S83))/(1+TASAS!$E$9)))</f>
        <v>0</v>
      </c>
      <c r="G83" s="131">
        <f>+('[1]N EERR PIEDEM'!G83*T83)+((('[1]N EERR PIEDEM'!G83*(100%-T83))/(1+TASAS!$F$9)))</f>
        <v>0</v>
      </c>
      <c r="H83" s="131">
        <f>+('[1]N EERR PIEDEM'!H83*U83)+((('[1]N EERR PIEDEM'!H83*(100%-U83))/(1+TASAS!$G$9)))</f>
        <v>0</v>
      </c>
      <c r="I83" s="131">
        <f>+('[1]N EERR PIEDEM'!I83*V83)+((('[1]N EERR PIEDEM'!I83*(100%-V83))/(1+TASAS!$H$9)))</f>
        <v>0</v>
      </c>
      <c r="J83" s="131">
        <f>+('[1]N EERR PIEDEM'!J83*W83)+((('[1]N EERR PIEDEM'!J83*(100%-W83))/(1+TASAS!$I$9)))</f>
        <v>0</v>
      </c>
      <c r="K83" s="131">
        <f>+('[1]N EERR PIEDEM'!K83*X83)+((('[1]N EERR PIEDEM'!K83*(100%-X83))/(1+TASAS!$J$9)))</f>
        <v>0</v>
      </c>
      <c r="L83" s="131">
        <f>+('[1]N EERR PIEDEM'!L83*Y83)+((('[1]N EERR PIEDEM'!L83*(100%-Y83))/(1+TASAS!$K$9)))</f>
        <v>0</v>
      </c>
      <c r="M83" s="131">
        <f>+('[1]N EERR PIEDEM'!M83*Z83)+((('[1]N EERR PIEDEM'!M83*(100%-Z83))/(1+TASAS!$L$9)))</f>
        <v>0</v>
      </c>
      <c r="N83" s="131">
        <f>+('[1]N EERR PIEDEM'!N83*AA83)+((('[1]N EERR PIEDEM'!N83*(100%-AA83))/(1+TASAS!$M$9)))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PIEDEM'!C84*P84)+((('[1]N EERR PIEDEM'!C84*(100%-P84))/(1+TASAS!$B$9)))</f>
        <v>0</v>
      </c>
      <c r="D84" s="131">
        <f>+('[1]N EERR PIEDEM'!D84*Q84)+((('[1]N EERR PIEDEM'!D84*(100%-Q84))/(1+TASAS!$C$9)))</f>
        <v>0</v>
      </c>
      <c r="E84" s="131">
        <f>+('[1]N EERR PIEDEM'!E84*R84)+((('[1]N EERR PIEDEM'!E84*(100%-R84))/(1+TASAS!$D$9)))</f>
        <v>0</v>
      </c>
      <c r="F84" s="131">
        <f>+('[1]N EERR PIEDEM'!F84*S84)+((('[1]N EERR PIEDEM'!F84*(100%-S84))/(1+TASAS!$E$9)))</f>
        <v>0</v>
      </c>
      <c r="G84" s="131">
        <f>+('[1]N EERR PIEDEM'!G84*T84)+((('[1]N EERR PIEDEM'!G84*(100%-T84))/(1+TASAS!$F$9)))</f>
        <v>0</v>
      </c>
      <c r="H84" s="131">
        <f>+('[1]N EERR PIEDEM'!H84*U84)+((('[1]N EERR PIEDEM'!H84*(100%-U84))/(1+TASAS!$G$9)))</f>
        <v>0</v>
      </c>
      <c r="I84" s="131">
        <f>+('[1]N EERR PIEDEM'!I84*V84)+((('[1]N EERR PIEDEM'!I84*(100%-V84))/(1+TASAS!$H$9)))</f>
        <v>0</v>
      </c>
      <c r="J84" s="131">
        <f>+('[1]N EERR PIEDEM'!J84*W84)+((('[1]N EERR PIEDEM'!J84*(100%-W84))/(1+TASAS!$I$9)))</f>
        <v>0</v>
      </c>
      <c r="K84" s="131">
        <f>+('[1]N EERR PIEDEM'!K84*X84)+((('[1]N EERR PIEDEM'!K84*(100%-X84))/(1+TASAS!$J$9)))</f>
        <v>0</v>
      </c>
      <c r="L84" s="131">
        <f>+('[1]N EERR PIEDEM'!L84*Y84)+((('[1]N EERR PIEDEM'!L84*(100%-Y84))/(1+TASAS!$K$9)))</f>
        <v>0</v>
      </c>
      <c r="M84" s="131">
        <f>+('[1]N EERR PIEDEM'!M84*Z84)+((('[1]N EERR PIEDEM'!M84*(100%-Z84))/(1+TASAS!$L$9)))</f>
        <v>0</v>
      </c>
      <c r="N84" s="131">
        <f>+('[1]N EERR PIEDEM'!N84*AA84)+((('[1]N EERR PIEDEM'!N84*(100%-AA84))/(1+TASAS!$M$9)))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PIEDEM'!C85*P85)+((('[1]N EERR PIEDEM'!C85*(100%-P85))/(1+TASAS!$B$9)))</f>
        <v>0</v>
      </c>
      <c r="D85" s="131">
        <f>+('[1]N EERR PIEDEM'!D85*Q85)+((('[1]N EERR PIEDEM'!D85*(100%-Q85))/(1+TASAS!$C$9)))</f>
        <v>0</v>
      </c>
      <c r="E85" s="131">
        <f>+('[1]N EERR PIEDEM'!E85*R85)+((('[1]N EERR PIEDEM'!E85*(100%-R85))/(1+TASAS!$D$9)))</f>
        <v>0</v>
      </c>
      <c r="F85" s="131">
        <f>+('[1]N EERR PIEDEM'!F85*S85)+((('[1]N EERR PIEDEM'!F85*(100%-S85))/(1+TASAS!$E$9)))</f>
        <v>0</v>
      </c>
      <c r="G85" s="131">
        <f>+('[1]N EERR PIEDEM'!G85*T85)+((('[1]N EERR PIEDEM'!G85*(100%-T85))/(1+TASAS!$F$9)))</f>
        <v>0</v>
      </c>
      <c r="H85" s="131">
        <f>+('[1]N EERR PIEDEM'!H85*U85)+((('[1]N EERR PIEDEM'!H85*(100%-U85))/(1+TASAS!$G$9)))</f>
        <v>0</v>
      </c>
      <c r="I85" s="131">
        <f>+('[1]N EERR PIEDEM'!I85*V85)+((('[1]N EERR PIEDEM'!I85*(100%-V85))/(1+TASAS!$H$9)))</f>
        <v>0</v>
      </c>
      <c r="J85" s="131">
        <f>+('[1]N EERR PIEDEM'!J85*W85)+((('[1]N EERR PIEDEM'!J85*(100%-W85))/(1+TASAS!$I$9)))</f>
        <v>0</v>
      </c>
      <c r="K85" s="131">
        <f>+('[1]N EERR PIEDEM'!K85*X85)+((('[1]N EERR PIEDEM'!K85*(100%-X85))/(1+TASAS!$J$9)))</f>
        <v>0</v>
      </c>
      <c r="L85" s="131">
        <f>+('[1]N EERR PIEDEM'!L85*Y85)+((('[1]N EERR PIEDEM'!L85*(100%-Y85))/(1+TASAS!$K$9)))</f>
        <v>0</v>
      </c>
      <c r="M85" s="131">
        <f>+('[1]N EERR PIEDEM'!M85*Z85)+((('[1]N EERR PIEDEM'!M85*(100%-Z85))/(1+TASAS!$L$9)))</f>
        <v>0</v>
      </c>
      <c r="N85" s="131">
        <f>+('[1]N EERR PIEDEM'!N85*AA85)+((('[1]N EERR PIEDEM'!N85*(100%-AA85))/(1+TASAS!$M$9)))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PIEDEM'!C86*P86)+((('[1]N EERR PIEDEM'!C86*(100%-P86))/(1+TASAS!$B$9)))</f>
        <v>0</v>
      </c>
      <c r="D86" s="131">
        <f>+('[1]N EERR PIEDEM'!D86*Q86)+((('[1]N EERR PIEDEM'!D86*(100%-Q86))/(1+TASAS!$C$9)))</f>
        <v>0</v>
      </c>
      <c r="E86" s="131">
        <f>+('[1]N EERR PIEDEM'!E86*R86)+((('[1]N EERR PIEDEM'!E86*(100%-R86))/(1+TASAS!$D$9)))</f>
        <v>0</v>
      </c>
      <c r="F86" s="131">
        <f>+('[1]N EERR PIEDEM'!F86*S86)+((('[1]N EERR PIEDEM'!F86*(100%-S86))/(1+TASAS!$E$9)))</f>
        <v>0</v>
      </c>
      <c r="G86" s="131">
        <f>+('[1]N EERR PIEDEM'!G86*T86)+((('[1]N EERR PIEDEM'!G86*(100%-T86))/(1+TASAS!$F$9)))</f>
        <v>0</v>
      </c>
      <c r="H86" s="131">
        <f>+('[1]N EERR PIEDEM'!H86*U86)+((('[1]N EERR PIEDEM'!H86*(100%-U86))/(1+TASAS!$G$9)))</f>
        <v>0</v>
      </c>
      <c r="I86" s="131">
        <f>+('[1]N EERR PIEDEM'!I86*V86)+((('[1]N EERR PIEDEM'!I86*(100%-V86))/(1+TASAS!$H$9)))</f>
        <v>0</v>
      </c>
      <c r="J86" s="131">
        <f>+('[1]N EERR PIEDEM'!J86*W86)+((('[1]N EERR PIEDEM'!J86*(100%-W86))/(1+TASAS!$I$9)))</f>
        <v>0</v>
      </c>
      <c r="K86" s="131">
        <f>+('[1]N EERR PIEDEM'!K86*X86)+((('[1]N EERR PIEDEM'!K86*(100%-X86))/(1+TASAS!$J$9)))</f>
        <v>0</v>
      </c>
      <c r="L86" s="131">
        <f>+('[1]N EERR PIEDEM'!L86*Y86)+((('[1]N EERR PIEDEM'!L86*(100%-Y86))/(1+TASAS!$K$9)))</f>
        <v>0</v>
      </c>
      <c r="M86" s="131">
        <f>+('[1]N EERR PIEDEM'!M86*Z86)+((('[1]N EERR PIEDEM'!M86*(100%-Z86))/(1+TASAS!$L$9)))</f>
        <v>0</v>
      </c>
      <c r="N86" s="131">
        <f>+('[1]N EERR PIEDEM'!N86*AA86)+((('[1]N EERR PIEDEM'!N86*(100%-AA86))/(1+TASAS!$M$9)))</f>
        <v>0</v>
      </c>
      <c r="O86" s="194">
        <f t="shared" si="3"/>
        <v>0</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PIEDEM'!C87*P87)+((('[1]N EERR PIEDEM'!C87*(100%-P87))/(1+TASAS!$B$9)))</f>
        <v>0</v>
      </c>
      <c r="D87" s="131">
        <f>+('[1]N EERR PIEDEM'!D87*Q87)+((('[1]N EERR PIEDEM'!D87*(100%-Q87))/(1+TASAS!$C$9)))</f>
        <v>0</v>
      </c>
      <c r="E87" s="131">
        <f>+('[1]N EERR PIEDEM'!E87*R87)+((('[1]N EERR PIEDEM'!E87*(100%-R87))/(1+TASAS!$D$9)))</f>
        <v>0</v>
      </c>
      <c r="F87" s="131">
        <f>+('[1]N EERR PIEDEM'!F87*S87)+((('[1]N EERR PIEDEM'!F87*(100%-S87))/(1+TASAS!$E$9)))</f>
        <v>0</v>
      </c>
      <c r="G87" s="131">
        <f>+('[1]N EERR PIEDEM'!G87*T87)+((('[1]N EERR PIEDEM'!G87*(100%-T87))/(1+TASAS!$F$9)))</f>
        <v>0</v>
      </c>
      <c r="H87" s="131">
        <f>+('[1]N EERR PIEDEM'!H87*U87)+((('[1]N EERR PIEDEM'!H87*(100%-U87))/(1+TASAS!$G$9)))</f>
        <v>0</v>
      </c>
      <c r="I87" s="131">
        <f>+('[1]N EERR PIEDEM'!I87*V87)+((('[1]N EERR PIEDEM'!I87*(100%-V87))/(1+TASAS!$H$9)))</f>
        <v>0</v>
      </c>
      <c r="J87" s="131">
        <f>+('[1]N EERR PIEDEM'!J87*W87)+((('[1]N EERR PIEDEM'!J87*(100%-W87))/(1+TASAS!$I$9)))</f>
        <v>0</v>
      </c>
      <c r="K87" s="131">
        <f>+('[1]N EERR PIEDEM'!K87*X87)+((('[1]N EERR PIEDEM'!K87*(100%-X87))/(1+TASAS!$J$9)))</f>
        <v>0</v>
      </c>
      <c r="L87" s="131">
        <f>+('[1]N EERR PIEDEM'!L87*Y87)+((('[1]N EERR PIEDEM'!L87*(100%-Y87))/(1+TASAS!$K$9)))</f>
        <v>0</v>
      </c>
      <c r="M87" s="131">
        <f>+('[1]N EERR PIEDEM'!M87*Z87)+((('[1]N EERR PIEDEM'!M87*(100%-Z87))/(1+TASAS!$L$9)))</f>
        <v>0</v>
      </c>
      <c r="N87" s="131">
        <f>+('[1]N EERR PIEDEM'!N87*AA87)+((('[1]N EERR PIEDEM'!N87*(100%-AA87))/(1+TASAS!$M$9)))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PIEDEM'!C88*P88)+((('[1]N EERR PIEDEM'!C88*(100%-P88))/(1+TASAS!$B$9)))</f>
        <v>54.746561684163765</v>
      </c>
      <c r="D88" s="131">
        <f>+('[1]N EERR PIEDEM'!D88*Q88)+((('[1]N EERR PIEDEM'!D88*(100%-Q88))/(1+TASAS!$C$9)))</f>
        <v>75.179938794391859</v>
      </c>
      <c r="E88" s="131">
        <f>+('[1]N EERR PIEDEM'!E88*R88)+((('[1]N EERR PIEDEM'!E88*(100%-R88))/(1+TASAS!$D$9)))</f>
        <v>74.807344958947553</v>
      </c>
      <c r="F88" s="131">
        <f>+('[1]N EERR PIEDEM'!F88*S88)+((('[1]N EERR PIEDEM'!F88*(100%-S88))/(1+TASAS!$E$9)))</f>
        <v>65.121776255352273</v>
      </c>
      <c r="G88" s="131">
        <f>+('[1]N EERR PIEDEM'!G88*T88)+((('[1]N EERR PIEDEM'!G88*(100%-T88))/(1+TASAS!$F$9)))</f>
        <v>28.18019360121659</v>
      </c>
      <c r="H88" s="131">
        <f>+('[1]N EERR PIEDEM'!H88*U88)+((('[1]N EERR PIEDEM'!H88*(100%-U88))/(1+TASAS!$G$9)))</f>
        <v>109.03700658561979</v>
      </c>
      <c r="I88" s="131">
        <f>+('[1]N EERR PIEDEM'!I88*V88)+((('[1]N EERR PIEDEM'!I88*(100%-V88))/(1+TASAS!$H$9)))</f>
        <v>0</v>
      </c>
      <c r="J88" s="131">
        <f>+('[1]N EERR PIEDEM'!J88*W88)+((('[1]N EERR PIEDEM'!J88*(100%-W88))/(1+TASAS!$I$9)))</f>
        <v>0</v>
      </c>
      <c r="K88" s="131">
        <f>+('[1]N EERR PIEDEM'!K88*X88)+((('[1]N EERR PIEDEM'!K88*(100%-X88))/(1+TASAS!$J$9)))</f>
        <v>0</v>
      </c>
      <c r="L88" s="131">
        <f>+('[1]N EERR PIEDEM'!L88*Y88)+((('[1]N EERR PIEDEM'!L88*(100%-Y88))/(1+TASAS!$K$9)))</f>
        <v>0</v>
      </c>
      <c r="M88" s="131">
        <f>+('[1]N EERR PIEDEM'!M88*Z88)+((('[1]N EERR PIEDEM'!M88*(100%-Z88))/(1+TASAS!$L$9)))</f>
        <v>0</v>
      </c>
      <c r="N88" s="131">
        <f>+('[1]N EERR PIEDEM'!N88*AA88)+((('[1]N EERR PIEDEM'!N88*(100%-AA88))/(1+TASAS!$M$9)))</f>
        <v>0</v>
      </c>
      <c r="O88" s="194">
        <f t="shared" si="3"/>
        <v>407.0728218796919</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PIEDEM'!C89*P89)+((('[1]N EERR PIEDEM'!C89*(100%-P89))/(1+TASAS!$B$9)))</f>
        <v>0</v>
      </c>
      <c r="D89" s="131">
        <f>+('[1]N EERR PIEDEM'!D89*Q89)+((('[1]N EERR PIEDEM'!D89*(100%-Q89))/(1+TASAS!$C$9)))</f>
        <v>0</v>
      </c>
      <c r="E89" s="131">
        <f>+('[1]N EERR PIEDEM'!E89*R89)+((('[1]N EERR PIEDEM'!E89*(100%-R89))/(1+TASAS!$D$9)))</f>
        <v>0</v>
      </c>
      <c r="F89" s="131">
        <f>+('[1]N EERR PIEDEM'!F89*S89)+((('[1]N EERR PIEDEM'!F89*(100%-S89))/(1+TASAS!$E$9)))</f>
        <v>0</v>
      </c>
      <c r="G89" s="131">
        <f>+('[1]N EERR PIEDEM'!G89*T89)+((('[1]N EERR PIEDEM'!G89*(100%-T89))/(1+TASAS!$F$9)))</f>
        <v>0</v>
      </c>
      <c r="H89" s="131">
        <f>+('[1]N EERR PIEDEM'!H89*U89)+((('[1]N EERR PIEDEM'!H89*(100%-U89))/(1+TASAS!$G$9)))</f>
        <v>0</v>
      </c>
      <c r="I89" s="131">
        <f>+('[1]N EERR PIEDEM'!I89*V89)+((('[1]N EERR PIEDEM'!I89*(100%-V89))/(1+TASAS!$H$9)))</f>
        <v>0</v>
      </c>
      <c r="J89" s="131">
        <f>+('[1]N EERR PIEDEM'!J89*W89)+((('[1]N EERR PIEDEM'!J89*(100%-W89))/(1+TASAS!$I$9)))</f>
        <v>0</v>
      </c>
      <c r="K89" s="131">
        <f>+('[1]N EERR PIEDEM'!K89*X89)+((('[1]N EERR PIEDEM'!K89*(100%-X89))/(1+TASAS!$J$9)))</f>
        <v>0</v>
      </c>
      <c r="L89" s="131">
        <f>+('[1]N EERR PIEDEM'!L89*Y89)+((('[1]N EERR PIEDEM'!L89*(100%-Y89))/(1+TASAS!$K$9)))</f>
        <v>0</v>
      </c>
      <c r="M89" s="131">
        <f>+('[1]N EERR PIEDEM'!M89*Z89)+((('[1]N EERR PIEDEM'!M89*(100%-Z89))/(1+TASAS!$L$9)))</f>
        <v>0</v>
      </c>
      <c r="N89" s="131">
        <f>+('[1]N EERR PIEDEM'!N89*AA89)+((('[1]N EERR PIEDEM'!N89*(100%-AA89))/(1+TASAS!$M$9)))</f>
        <v>0</v>
      </c>
      <c r="O89" s="194">
        <f t="shared" si="3"/>
        <v>0</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PIEDEM'!C90*P90)+((('[1]N EERR PIEDEM'!C90*(100%-P90))/(1+TASAS!$B$9)))</f>
        <v>0</v>
      </c>
      <c r="D90" s="131">
        <f>+('[1]N EERR PIEDEM'!D90*Q90)+((('[1]N EERR PIEDEM'!D90*(100%-Q90))/(1+TASAS!$C$9)))</f>
        <v>0</v>
      </c>
      <c r="E90" s="131">
        <f>+('[1]N EERR PIEDEM'!E90*R90)+((('[1]N EERR PIEDEM'!E90*(100%-R90))/(1+TASAS!$D$9)))</f>
        <v>0</v>
      </c>
      <c r="F90" s="131">
        <f>+('[1]N EERR PIEDEM'!F90*S90)+((('[1]N EERR PIEDEM'!F90*(100%-S90))/(1+TASAS!$E$9)))</f>
        <v>0</v>
      </c>
      <c r="G90" s="131">
        <f>+('[1]N EERR PIEDEM'!G90*T90)+((('[1]N EERR PIEDEM'!G90*(100%-T90))/(1+TASAS!$F$9)))</f>
        <v>0</v>
      </c>
      <c r="H90" s="131">
        <f>+('[1]N EERR PIEDEM'!H90*U90)+((('[1]N EERR PIEDEM'!H90*(100%-U90))/(1+TASAS!$G$9)))</f>
        <v>0</v>
      </c>
      <c r="I90" s="131">
        <f>+('[1]N EERR PIEDEM'!I90*V90)+((('[1]N EERR PIEDEM'!I90*(100%-V90))/(1+TASAS!$H$9)))</f>
        <v>0</v>
      </c>
      <c r="J90" s="131">
        <f>+('[1]N EERR PIEDEM'!J90*W90)+((('[1]N EERR PIEDEM'!J90*(100%-W90))/(1+TASAS!$I$9)))</f>
        <v>0</v>
      </c>
      <c r="K90" s="131">
        <f>+('[1]N EERR PIEDEM'!K90*X90)+((('[1]N EERR PIEDEM'!K90*(100%-X90))/(1+TASAS!$J$9)))</f>
        <v>0</v>
      </c>
      <c r="L90" s="131">
        <f>+('[1]N EERR PIEDEM'!L90*Y90)+((('[1]N EERR PIEDEM'!L90*(100%-Y90))/(1+TASAS!$K$9)))</f>
        <v>0</v>
      </c>
      <c r="M90" s="131">
        <f>+('[1]N EERR PIEDEM'!M90*Z90)+((('[1]N EERR PIEDEM'!M90*(100%-Z90))/(1+TASAS!$L$9)))</f>
        <v>0</v>
      </c>
      <c r="N90" s="131">
        <f>+('[1]N EERR PIEDEM'!N90*AA90)+((('[1]N EERR PIEDEM'!N90*(100%-AA90))/(1+TASAS!$M$9)))</f>
        <v>0</v>
      </c>
      <c r="O90" s="194">
        <f t="shared" si="3"/>
        <v>0</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PIEDEM'!C91*P91)+((('[1]N EERR PIEDEM'!C91*(100%-P91))/(1+TASAS!$B$9)))</f>
        <v>0</v>
      </c>
      <c r="D91" s="131">
        <f>+('[1]N EERR PIEDEM'!D91*Q91)+((('[1]N EERR PIEDEM'!D91*(100%-Q91))/(1+TASAS!$C$9)))</f>
        <v>0</v>
      </c>
      <c r="E91" s="131">
        <f>+('[1]N EERR PIEDEM'!E91*R91)+((('[1]N EERR PIEDEM'!E91*(100%-R91))/(1+TASAS!$D$9)))</f>
        <v>0</v>
      </c>
      <c r="F91" s="131">
        <f>+('[1]N EERR PIEDEM'!F91*S91)+((('[1]N EERR PIEDEM'!F91*(100%-S91))/(1+TASAS!$E$9)))</f>
        <v>0</v>
      </c>
      <c r="G91" s="131">
        <f>+('[1]N EERR PIEDEM'!G91*T91)+((('[1]N EERR PIEDEM'!G91*(100%-T91))/(1+TASAS!$F$9)))</f>
        <v>0</v>
      </c>
      <c r="H91" s="131">
        <f>+('[1]N EERR PIEDEM'!H91*U91)+((('[1]N EERR PIEDEM'!H91*(100%-U91))/(1+TASAS!$G$9)))</f>
        <v>0</v>
      </c>
      <c r="I91" s="131">
        <f>+('[1]N EERR PIEDEM'!I91*V91)+((('[1]N EERR PIEDEM'!I91*(100%-V91))/(1+TASAS!$H$9)))</f>
        <v>0</v>
      </c>
      <c r="J91" s="131">
        <f>+('[1]N EERR PIEDEM'!J91*W91)+((('[1]N EERR PIEDEM'!J91*(100%-W91))/(1+TASAS!$I$9)))</f>
        <v>0</v>
      </c>
      <c r="K91" s="131">
        <f>+('[1]N EERR PIEDEM'!K91*X91)+((('[1]N EERR PIEDEM'!K91*(100%-X91))/(1+TASAS!$J$9)))</f>
        <v>0</v>
      </c>
      <c r="L91" s="131">
        <f>+('[1]N EERR PIEDEM'!L91*Y91)+((('[1]N EERR PIEDEM'!L91*(100%-Y91))/(1+TASAS!$K$9)))</f>
        <v>0</v>
      </c>
      <c r="M91" s="131">
        <f>+('[1]N EERR PIEDEM'!M91*Z91)+((('[1]N EERR PIEDEM'!M91*(100%-Z91))/(1+TASAS!$L$9)))</f>
        <v>0</v>
      </c>
      <c r="N91" s="131">
        <f>+('[1]N EERR PIEDEM'!N91*AA91)+((('[1]N EERR PIEDEM'!N91*(100%-AA91))/(1+TASAS!$M$9)))</f>
        <v>0</v>
      </c>
      <c r="O91" s="194">
        <f t="shared" si="3"/>
        <v>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PIEDEM'!C92*P92)+((('[1]N EERR PIEDEM'!C92*(100%-P92))/(1+TASAS!$B$9)))</f>
        <v>0</v>
      </c>
      <c r="D92" s="131">
        <f>+('[1]N EERR PIEDEM'!D92*Q92)+((('[1]N EERR PIEDEM'!D92*(100%-Q92))/(1+TASAS!$C$9)))</f>
        <v>0</v>
      </c>
      <c r="E92" s="131">
        <f>+('[1]N EERR PIEDEM'!E92*R92)+((('[1]N EERR PIEDEM'!E92*(100%-R92))/(1+TASAS!$D$9)))</f>
        <v>0</v>
      </c>
      <c r="F92" s="131">
        <f>+('[1]N EERR PIEDEM'!F92*S92)+((('[1]N EERR PIEDEM'!F92*(100%-S92))/(1+TASAS!$E$9)))</f>
        <v>0</v>
      </c>
      <c r="G92" s="131">
        <f>+('[1]N EERR PIEDEM'!G92*T92)+((('[1]N EERR PIEDEM'!G92*(100%-T92))/(1+TASAS!$F$9)))</f>
        <v>0</v>
      </c>
      <c r="H92" s="131">
        <f>+('[1]N EERR PIEDEM'!H92*U92)+((('[1]N EERR PIEDEM'!H92*(100%-U92))/(1+TASAS!$G$9)))</f>
        <v>0</v>
      </c>
      <c r="I92" s="131">
        <f>+('[1]N EERR PIEDEM'!I92*V92)+((('[1]N EERR PIEDEM'!I92*(100%-V92))/(1+TASAS!$H$9)))</f>
        <v>0</v>
      </c>
      <c r="J92" s="131">
        <f>+('[1]N EERR PIEDEM'!J92*W92)+((('[1]N EERR PIEDEM'!J92*(100%-W92))/(1+TASAS!$I$9)))</f>
        <v>0</v>
      </c>
      <c r="K92" s="131">
        <f>+('[1]N EERR PIEDEM'!K92*X92)+((('[1]N EERR PIEDEM'!K92*(100%-X92))/(1+TASAS!$J$9)))</f>
        <v>0</v>
      </c>
      <c r="L92" s="131">
        <f>+('[1]N EERR PIEDEM'!L92*Y92)+((('[1]N EERR PIEDEM'!L92*(100%-Y92))/(1+TASAS!$K$9)))</f>
        <v>0</v>
      </c>
      <c r="M92" s="131">
        <f>+('[1]N EERR PIEDEM'!M92*Z92)+((('[1]N EERR PIEDEM'!M92*(100%-Z92))/(1+TASAS!$L$9)))</f>
        <v>0</v>
      </c>
      <c r="N92" s="131">
        <f>+('[1]N EERR PIEDEM'!N92*AA92)+((('[1]N EERR PIEDEM'!N92*(100%-AA92))/(1+TASAS!$M$9)))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v>0</v>
      </c>
      <c r="D93" s="131">
        <v>0</v>
      </c>
      <c r="E93" s="131">
        <v>0</v>
      </c>
      <c r="F93" s="131"/>
      <c r="G93" s="131"/>
      <c r="H93" s="131"/>
      <c r="I93" s="131"/>
      <c r="J93" s="131"/>
      <c r="K93" s="131"/>
      <c r="L93" s="131"/>
      <c r="M93" s="131"/>
      <c r="N93" s="131"/>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6">SUM(C96:C138)</f>
        <v>685.36084763650524</v>
      </c>
      <c r="D95" s="186">
        <f t="shared" si="16"/>
        <v>688.94631769980788</v>
      </c>
      <c r="E95" s="186">
        <f t="shared" si="16"/>
        <v>880.87430021531827</v>
      </c>
      <c r="F95" s="186">
        <f t="shared" si="16"/>
        <v>679.01333219151411</v>
      </c>
      <c r="G95" s="186">
        <f t="shared" si="16"/>
        <v>1038.595293472539</v>
      </c>
      <c r="H95" s="186">
        <f t="shared" si="16"/>
        <v>836.98836427808328</v>
      </c>
      <c r="I95" s="186">
        <f t="shared" si="16"/>
        <v>0</v>
      </c>
      <c r="J95" s="186">
        <f t="shared" si="16"/>
        <v>0</v>
      </c>
      <c r="K95" s="186">
        <f t="shared" si="16"/>
        <v>0</v>
      </c>
      <c r="L95" s="186">
        <f t="shared" si="16"/>
        <v>0</v>
      </c>
      <c r="M95" s="186">
        <f t="shared" si="16"/>
        <v>0</v>
      </c>
      <c r="N95" s="186">
        <f t="shared" si="16"/>
        <v>0</v>
      </c>
      <c r="O95" s="210">
        <f>SUM(O96:O138)</f>
        <v>4809.778455493768</v>
      </c>
      <c r="P95" s="305"/>
      <c r="Q95" s="305"/>
      <c r="R95" s="305"/>
      <c r="S95" s="305"/>
      <c r="T95" s="305"/>
      <c r="U95" s="305"/>
      <c r="V95" s="305"/>
      <c r="W95" s="305"/>
      <c r="X95" s="305"/>
      <c r="Y95" s="305"/>
      <c r="Z95" s="305"/>
      <c r="AA95" s="305"/>
    </row>
    <row r="96" spans="1:27" outlineLevel="1" x14ac:dyDescent="0.3">
      <c r="A96" s="203" t="s">
        <v>284</v>
      </c>
      <c r="B96" s="131"/>
      <c r="C96" s="131">
        <f>+('[1]N EERR PIEDEM'!C96*P96)+((('[1]N EERR PIEDEM'!C96*(100%-P96))/(1+TASAS!$B$9)))</f>
        <v>34.899767261012066</v>
      </c>
      <c r="D96" s="131">
        <f>+('[1]N EERR PIEDEM'!D96*Q96)+((('[1]N EERR PIEDEM'!D96*(100%-Q96))/(1+TASAS!$C$9)))</f>
        <v>48.360089673332865</v>
      </c>
      <c r="E96" s="131">
        <f>+('[1]N EERR PIEDEM'!E96*R96)+((('[1]N EERR PIEDEM'!E96*(100%-R96))/(1+TASAS!$D$9)))</f>
        <v>43.928429595627385</v>
      </c>
      <c r="F96" s="131">
        <f>+('[1]N EERR PIEDEM'!F96*S96)+((('[1]N EERR PIEDEM'!F96*(100%-S96))/(1+TASAS!$E$9)))</f>
        <v>27.159012845465156</v>
      </c>
      <c r="G96" s="131">
        <f>+('[1]N EERR PIEDEM'!G96*T96)+((('[1]N EERR PIEDEM'!G96*(100%-T96))/(1+TASAS!$F$9)))</f>
        <v>219.50325232496928</v>
      </c>
      <c r="H96" s="131">
        <f>+('[1]N EERR PIEDEM'!H96*U96)+((('[1]N EERR PIEDEM'!H96*(100%-U96))/(1+TASAS!$G$9)))</f>
        <v>508.45191753776237</v>
      </c>
      <c r="I96" s="131">
        <f>+('[1]N EERR PIEDEM'!I96*V96)+((('[1]N EERR PIEDEM'!I96*(100%-V96))/(1+TASAS!$H$9)))</f>
        <v>0</v>
      </c>
      <c r="J96" s="131">
        <f>+('[1]N EERR PIEDEM'!J96*W96)+((('[1]N EERR PIEDEM'!J96*(100%-W96))/(1+TASAS!$I$9)))</f>
        <v>0</v>
      </c>
      <c r="K96" s="131">
        <f>+('[1]N EERR PIEDEM'!K96*X96)+((('[1]N EERR PIEDEM'!K96*(100%-X96))/(1+TASAS!$J$9)))</f>
        <v>0</v>
      </c>
      <c r="L96" s="131">
        <f>+('[1]N EERR PIEDEM'!L96*Y96)+((('[1]N EERR PIEDEM'!L96*(100%-Y96))/(1+TASAS!$K$9)))</f>
        <v>0</v>
      </c>
      <c r="M96" s="131">
        <f>+('[1]N EERR PIEDEM'!M96*Z96)+((('[1]N EERR PIEDEM'!M96*(100%-Z96))/(1+TASAS!$L$9)))</f>
        <v>0</v>
      </c>
      <c r="N96" s="131">
        <f>+('[1]N EERR PIEDEM'!N96*AA96)+((('[1]N EERR PIEDEM'!N96*(100%-AA96))/(1+TASAS!$M$9)))</f>
        <v>0</v>
      </c>
      <c r="O96" s="194">
        <f t="shared" ref="O96:O203" si="17">+SUM(C96:N96)</f>
        <v>882.30246923816912</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PIEDEM'!C97*P97)+((('[1]N EERR PIEDEM'!C97*(100%-P97))/(1+TASAS!$B$9)))</f>
        <v>0</v>
      </c>
      <c r="D97" s="131">
        <f>+('[1]N EERR PIEDEM'!D97*Q97)+((('[1]N EERR PIEDEM'!D97*(100%-Q97))/(1+TASAS!$C$9)))</f>
        <v>0</v>
      </c>
      <c r="E97" s="131">
        <f>+('[1]N EERR PIEDEM'!E97*R97)+((('[1]N EERR PIEDEM'!E97*(100%-R97))/(1+TASAS!$D$9)))</f>
        <v>0</v>
      </c>
      <c r="F97" s="131">
        <f>+('[1]N EERR PIEDEM'!F97*S97)+((('[1]N EERR PIEDEM'!F97*(100%-S97))/(1+TASAS!$E$9)))</f>
        <v>0</v>
      </c>
      <c r="G97" s="131">
        <f>+('[1]N EERR PIEDEM'!G97*T97)+((('[1]N EERR PIEDEM'!G97*(100%-T97))/(1+TASAS!$F$9)))</f>
        <v>0</v>
      </c>
      <c r="H97" s="131">
        <f>+('[1]N EERR PIEDEM'!H97*U97)+((('[1]N EERR PIEDEM'!H97*(100%-U97))/(1+TASAS!$G$9)))</f>
        <v>0</v>
      </c>
      <c r="I97" s="131">
        <f>+('[1]N EERR PIEDEM'!I97*V97)+((('[1]N EERR PIEDEM'!I97*(100%-V97))/(1+TASAS!$H$9)))</f>
        <v>0</v>
      </c>
      <c r="J97" s="131">
        <f>+('[1]N EERR PIEDEM'!J97*W97)+((('[1]N EERR PIEDEM'!J97*(100%-W97))/(1+TASAS!$I$9)))</f>
        <v>0</v>
      </c>
      <c r="K97" s="131">
        <f>+('[1]N EERR PIEDEM'!K97*X97)+((('[1]N EERR PIEDEM'!K97*(100%-X97))/(1+TASAS!$J$9)))</f>
        <v>0</v>
      </c>
      <c r="L97" s="131">
        <f>+('[1]N EERR PIEDEM'!L97*Y97)+((('[1]N EERR PIEDEM'!L97*(100%-Y97))/(1+TASAS!$K$9)))</f>
        <v>0</v>
      </c>
      <c r="M97" s="131">
        <f>+('[1]N EERR PIEDEM'!M97*Z97)+((('[1]N EERR PIEDEM'!M97*(100%-Z97))/(1+TASAS!$L$9)))</f>
        <v>0</v>
      </c>
      <c r="N97" s="131">
        <f>+('[1]N EERR PIEDEM'!N97*AA97)+((('[1]N EERR PIEDEM'!N97*(100%-AA97))/(1+TASAS!$M$9)))</f>
        <v>0</v>
      </c>
      <c r="O97" s="194">
        <f t="shared" si="17"/>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PIEDEM'!C98*P98)+((('[1]N EERR PIEDEM'!C98*(100%-P98))/(1+TASAS!$B$9)))</f>
        <v>0</v>
      </c>
      <c r="D98" s="131">
        <f>+('[1]N EERR PIEDEM'!D98*Q98)+((('[1]N EERR PIEDEM'!D98*(100%-Q98))/(1+TASAS!$C$9)))</f>
        <v>0</v>
      </c>
      <c r="E98" s="131">
        <f>+('[1]N EERR PIEDEM'!E98*R98)+((('[1]N EERR PIEDEM'!E98*(100%-R98))/(1+TASAS!$D$9)))</f>
        <v>0</v>
      </c>
      <c r="F98" s="131">
        <f>+('[1]N EERR PIEDEM'!F98*S98)+((('[1]N EERR PIEDEM'!F98*(100%-S98))/(1+TASAS!$E$9)))</f>
        <v>0</v>
      </c>
      <c r="G98" s="131">
        <f>+('[1]N EERR PIEDEM'!G98*T98)+((('[1]N EERR PIEDEM'!G98*(100%-T98))/(1+TASAS!$F$9)))</f>
        <v>0</v>
      </c>
      <c r="H98" s="131">
        <f>+('[1]N EERR PIEDEM'!H98*U98)+((('[1]N EERR PIEDEM'!H98*(100%-U98))/(1+TASAS!$G$9)))</f>
        <v>0</v>
      </c>
      <c r="I98" s="131">
        <f>+('[1]N EERR PIEDEM'!I98*V98)+((('[1]N EERR PIEDEM'!I98*(100%-V98))/(1+TASAS!$H$9)))</f>
        <v>0</v>
      </c>
      <c r="J98" s="131">
        <f>+('[1]N EERR PIEDEM'!J98*W98)+((('[1]N EERR PIEDEM'!J98*(100%-W98))/(1+TASAS!$I$9)))</f>
        <v>0</v>
      </c>
      <c r="K98" s="131">
        <f>+('[1]N EERR PIEDEM'!K98*X98)+((('[1]N EERR PIEDEM'!K98*(100%-X98))/(1+TASAS!$J$9)))</f>
        <v>0</v>
      </c>
      <c r="L98" s="131">
        <f>+('[1]N EERR PIEDEM'!L98*Y98)+((('[1]N EERR PIEDEM'!L98*(100%-Y98))/(1+TASAS!$K$9)))</f>
        <v>0</v>
      </c>
      <c r="M98" s="131">
        <f>+('[1]N EERR PIEDEM'!M98*Z98)+((('[1]N EERR PIEDEM'!M98*(100%-Z98))/(1+TASAS!$L$9)))</f>
        <v>0</v>
      </c>
      <c r="N98" s="131">
        <f>+('[1]N EERR PIEDEM'!N98*AA98)+((('[1]N EERR PIEDEM'!N98*(100%-AA98))/(1+TASAS!$M$9)))</f>
        <v>0</v>
      </c>
      <c r="O98" s="194">
        <f t="shared" si="17"/>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PIEDEM'!C99*P99)+((('[1]N EERR PIEDEM'!C99*(100%-P99))/(1+TASAS!$B$9)))</f>
        <v>385.29</v>
      </c>
      <c r="D99" s="131">
        <f>+('[1]N EERR PIEDEM'!D99*Q99)+((('[1]N EERR PIEDEM'!D99*(100%-Q99))/(1+TASAS!$C$9)))</f>
        <v>365.21</v>
      </c>
      <c r="E99" s="131">
        <f>+('[1]N EERR PIEDEM'!E99*R99)+((('[1]N EERR PIEDEM'!E99*(100%-R99))/(1+TASAS!$D$9)))</f>
        <v>319.37</v>
      </c>
      <c r="F99" s="131">
        <f>+('[1]N EERR PIEDEM'!F99*S99)+((('[1]N EERR PIEDEM'!F99*(100%-S99))/(1+TASAS!$E$9)))</f>
        <v>341.86</v>
      </c>
      <c r="G99" s="131">
        <f>+('[1]N EERR PIEDEM'!G99*T99)+((('[1]N EERR PIEDEM'!G99*(100%-T99))/(1+TASAS!$F$9)))</f>
        <v>281.22000000000003</v>
      </c>
      <c r="H99" s="131">
        <f>+('[1]N EERR PIEDEM'!H99*U99)+((('[1]N EERR PIEDEM'!H99*(100%-U99))/(1+TASAS!$G$9)))</f>
        <v>0</v>
      </c>
      <c r="I99" s="131">
        <f>+('[1]N EERR PIEDEM'!I99*V99)+((('[1]N EERR PIEDEM'!I99*(100%-V99))/(1+TASAS!$H$9)))</f>
        <v>0</v>
      </c>
      <c r="J99" s="131">
        <f>+('[1]N EERR PIEDEM'!J99*W99)+((('[1]N EERR PIEDEM'!J99*(100%-W99))/(1+TASAS!$I$9)))</f>
        <v>0</v>
      </c>
      <c r="K99" s="131">
        <f>+('[1]N EERR PIEDEM'!K99*X99)+((('[1]N EERR PIEDEM'!K99*(100%-X99))/(1+TASAS!$J$9)))</f>
        <v>0</v>
      </c>
      <c r="L99" s="131">
        <f>+('[1]N EERR PIEDEM'!L99*Y99)+((('[1]N EERR PIEDEM'!L99*(100%-Y99))/(1+TASAS!$K$9)))</f>
        <v>0</v>
      </c>
      <c r="M99" s="131">
        <f>+('[1]N EERR PIEDEM'!M99*Z99)+((('[1]N EERR PIEDEM'!M99*(100%-Z99))/(1+TASAS!$L$9)))</f>
        <v>0</v>
      </c>
      <c r="N99" s="131">
        <f>+('[1]N EERR PIEDEM'!N99*AA99)+((('[1]N EERR PIEDEM'!N99*(100%-AA99))/(1+TASAS!$M$9)))</f>
        <v>0</v>
      </c>
      <c r="O99" s="194">
        <f t="shared" si="17"/>
        <v>1692.95</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PIEDEM'!C100*P100)+((('[1]N EERR PIEDEM'!C100*(100%-P100))/(1+TASAS!$B$9)))</f>
        <v>0</v>
      </c>
      <c r="D100" s="131">
        <f>+('[1]N EERR PIEDEM'!D100*Q100)+((('[1]N EERR PIEDEM'!D100*(100%-Q100))/(1+TASAS!$C$9)))</f>
        <v>0</v>
      </c>
      <c r="E100" s="131">
        <f>+('[1]N EERR PIEDEM'!E100*R100)+((('[1]N EERR PIEDEM'!E100*(100%-R100))/(1+TASAS!$D$9)))</f>
        <v>0</v>
      </c>
      <c r="F100" s="131">
        <f>+('[1]N EERR PIEDEM'!F100*S100)+((('[1]N EERR PIEDEM'!F100*(100%-S100))/(1+TASAS!$E$9)))</f>
        <v>0</v>
      </c>
      <c r="G100" s="131">
        <f>+('[1]N EERR PIEDEM'!G100*T100)+((('[1]N EERR PIEDEM'!G100*(100%-T100))/(1+TASAS!$F$9)))</f>
        <v>0</v>
      </c>
      <c r="H100" s="131">
        <f>+('[1]N EERR PIEDEM'!H100*U100)+((('[1]N EERR PIEDEM'!H100*(100%-U100))/(1+TASAS!$G$9)))</f>
        <v>0</v>
      </c>
      <c r="I100" s="131">
        <f>+('[1]N EERR PIEDEM'!I100*V100)+((('[1]N EERR PIEDEM'!I100*(100%-V100))/(1+TASAS!$H$9)))</f>
        <v>0</v>
      </c>
      <c r="J100" s="131">
        <f>+('[1]N EERR PIEDEM'!J100*W100)+((('[1]N EERR PIEDEM'!J100*(100%-W100))/(1+TASAS!$I$9)))</f>
        <v>0</v>
      </c>
      <c r="K100" s="131">
        <f>+('[1]N EERR PIEDEM'!K100*X100)+((('[1]N EERR PIEDEM'!K100*(100%-X100))/(1+TASAS!$J$9)))</f>
        <v>0</v>
      </c>
      <c r="L100" s="131">
        <f>+('[1]N EERR PIEDEM'!L100*Y100)+((('[1]N EERR PIEDEM'!L100*(100%-Y100))/(1+TASAS!$K$9)))</f>
        <v>0</v>
      </c>
      <c r="M100" s="131">
        <f>+('[1]N EERR PIEDEM'!M100*Z100)+((('[1]N EERR PIEDEM'!M100*(100%-Z100))/(1+TASAS!$L$9)))</f>
        <v>0</v>
      </c>
      <c r="N100" s="131">
        <f>+('[1]N EERR PIEDEM'!N100*AA100)+((('[1]N EERR PIEDEM'!N100*(100%-AA100))/(1+TASAS!$M$9)))</f>
        <v>0</v>
      </c>
      <c r="O100" s="194">
        <f t="shared" si="17"/>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PIEDEM'!C101*P101)+((('[1]N EERR PIEDEM'!C101*(100%-P101))/(1+TASAS!$B$9)))</f>
        <v>74.612009109592861</v>
      </c>
      <c r="D101" s="131">
        <f>+('[1]N EERR PIEDEM'!D101*Q101)+((('[1]N EERR PIEDEM'!D101*(100%-Q101))/(1+TASAS!$C$9)))</f>
        <v>83.426251512347889</v>
      </c>
      <c r="E101" s="131">
        <f>+('[1]N EERR PIEDEM'!E101*R101)+((('[1]N EERR PIEDEM'!E101*(100%-R101))/(1+TASAS!$D$9)))</f>
        <v>109.91624872820198</v>
      </c>
      <c r="F101" s="131">
        <f>+('[1]N EERR PIEDEM'!F101*S101)+((('[1]N EERR PIEDEM'!F101*(100%-S101))/(1+TASAS!$E$9)))</f>
        <v>61.852220163487736</v>
      </c>
      <c r="G101" s="131">
        <f>+('[1]N EERR PIEDEM'!G101*T101)+((('[1]N EERR PIEDEM'!G101*(100%-T101))/(1+TASAS!$F$9)))</f>
        <v>100.68389322688191</v>
      </c>
      <c r="H101" s="131">
        <f>+('[1]N EERR PIEDEM'!H101*U101)+((('[1]N EERR PIEDEM'!H101*(100%-U101))/(1+TASAS!$G$9)))</f>
        <v>85.981284398707203</v>
      </c>
      <c r="I101" s="131">
        <f>+('[1]N EERR PIEDEM'!I101*V101)+((('[1]N EERR PIEDEM'!I101*(100%-V101))/(1+TASAS!$H$9)))</f>
        <v>0</v>
      </c>
      <c r="J101" s="131">
        <f>+('[1]N EERR PIEDEM'!J101*W101)+((('[1]N EERR PIEDEM'!J101*(100%-W101))/(1+TASAS!$I$9)))</f>
        <v>0</v>
      </c>
      <c r="K101" s="131">
        <f>+('[1]N EERR PIEDEM'!K101*X101)+((('[1]N EERR PIEDEM'!K101*(100%-X101))/(1+TASAS!$J$9)))</f>
        <v>0</v>
      </c>
      <c r="L101" s="131">
        <f>+('[1]N EERR PIEDEM'!L101*Y101)+((('[1]N EERR PIEDEM'!L101*(100%-Y101))/(1+TASAS!$K$9)))</f>
        <v>0</v>
      </c>
      <c r="M101" s="131">
        <f>+('[1]N EERR PIEDEM'!M101*Z101)+((('[1]N EERR PIEDEM'!M101*(100%-Z101))/(1+TASAS!$L$9)))</f>
        <v>0</v>
      </c>
      <c r="N101" s="131">
        <f>+('[1]N EERR PIEDEM'!N101*AA101)+((('[1]N EERR PIEDEM'!N101*(100%-AA101))/(1+TASAS!$M$9)))</f>
        <v>0</v>
      </c>
      <c r="O101" s="194">
        <f t="shared" si="17"/>
        <v>516.47190713921964</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PIEDEM'!C102*P102)+((('[1]N EERR PIEDEM'!C102*(100%-P102))/(1+TASAS!$B$9)))</f>
        <v>0</v>
      </c>
      <c r="D102" s="131">
        <f>+('[1]N EERR PIEDEM'!D102*Q102)+((('[1]N EERR PIEDEM'!D102*(100%-Q102))/(1+TASAS!$C$9)))</f>
        <v>0</v>
      </c>
      <c r="E102" s="131">
        <f>+('[1]N EERR PIEDEM'!E102*R102)+((('[1]N EERR PIEDEM'!E102*(100%-R102))/(1+TASAS!$D$9)))</f>
        <v>0</v>
      </c>
      <c r="F102" s="131">
        <f>+('[1]N EERR PIEDEM'!F102*S102)+((('[1]N EERR PIEDEM'!F102*(100%-S102))/(1+TASAS!$E$9)))</f>
        <v>0</v>
      </c>
      <c r="G102" s="131">
        <f>+('[1]N EERR PIEDEM'!G102*T102)+((('[1]N EERR PIEDEM'!G102*(100%-T102))/(1+TASAS!$F$9)))</f>
        <v>0</v>
      </c>
      <c r="H102" s="131">
        <f>+('[1]N EERR PIEDEM'!H102*U102)+((('[1]N EERR PIEDEM'!H102*(100%-U102))/(1+TASAS!$G$9)))</f>
        <v>0</v>
      </c>
      <c r="I102" s="131">
        <f>+('[1]N EERR PIEDEM'!I102*V102)+((('[1]N EERR PIEDEM'!I102*(100%-V102))/(1+TASAS!$H$9)))</f>
        <v>0</v>
      </c>
      <c r="J102" s="131">
        <f>+('[1]N EERR PIEDEM'!J102*W102)+((('[1]N EERR PIEDEM'!J102*(100%-W102))/(1+TASAS!$I$9)))</f>
        <v>0</v>
      </c>
      <c r="K102" s="131">
        <f>+('[1]N EERR PIEDEM'!K102*X102)+((('[1]N EERR PIEDEM'!K102*(100%-X102))/(1+TASAS!$J$9)))</f>
        <v>0</v>
      </c>
      <c r="L102" s="131">
        <f>+('[1]N EERR PIEDEM'!L102*Y102)+((('[1]N EERR PIEDEM'!L102*(100%-Y102))/(1+TASAS!$K$9)))</f>
        <v>0</v>
      </c>
      <c r="M102" s="131">
        <f>+('[1]N EERR PIEDEM'!M102*Z102)+((('[1]N EERR PIEDEM'!M102*(100%-Z102))/(1+TASAS!$L$9)))</f>
        <v>0</v>
      </c>
      <c r="N102" s="131">
        <f>+('[1]N EERR PIEDEM'!N102*AA102)+((('[1]N EERR PIEDEM'!N102*(100%-AA102))/(1+TASAS!$M$9)))</f>
        <v>0</v>
      </c>
      <c r="O102" s="194">
        <f t="shared" si="17"/>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PIEDEM'!C103*P103)+((('[1]N EERR PIEDEM'!C103*(100%-P103))/(1+TASAS!$B$9)))</f>
        <v>0</v>
      </c>
      <c r="D103" s="131">
        <f>+('[1]N EERR PIEDEM'!D103*Q103)+((('[1]N EERR PIEDEM'!D103*(100%-Q103))/(1+TASAS!$C$9)))</f>
        <v>0</v>
      </c>
      <c r="E103" s="131">
        <f>+('[1]N EERR PIEDEM'!E103*R103)+((('[1]N EERR PIEDEM'!E103*(100%-R103))/(1+TASAS!$D$9)))</f>
        <v>13.698112454550474</v>
      </c>
      <c r="F103" s="131">
        <f>+('[1]N EERR PIEDEM'!F103*S103)+((('[1]N EERR PIEDEM'!F103*(100%-S103))/(1+TASAS!$E$9)))</f>
        <v>0</v>
      </c>
      <c r="G103" s="131">
        <f>+('[1]N EERR PIEDEM'!G103*T103)+((('[1]N EERR PIEDEM'!G103*(100%-T103))/(1+TASAS!$F$9)))</f>
        <v>14.677820231619583</v>
      </c>
      <c r="H103" s="131">
        <f>+('[1]N EERR PIEDEM'!H103*U103)+((('[1]N EERR PIEDEM'!H103*(100%-U103))/(1+TASAS!$G$9)))</f>
        <v>0</v>
      </c>
      <c r="I103" s="131">
        <f>+('[1]N EERR PIEDEM'!I103*V103)+((('[1]N EERR PIEDEM'!I103*(100%-V103))/(1+TASAS!$H$9)))</f>
        <v>0</v>
      </c>
      <c r="J103" s="131">
        <f>+('[1]N EERR PIEDEM'!J103*W103)+((('[1]N EERR PIEDEM'!J103*(100%-W103))/(1+TASAS!$I$9)))</f>
        <v>0</v>
      </c>
      <c r="K103" s="131">
        <f>+('[1]N EERR PIEDEM'!K103*X103)+((('[1]N EERR PIEDEM'!K103*(100%-X103))/(1+TASAS!$J$9)))</f>
        <v>0</v>
      </c>
      <c r="L103" s="131">
        <f>+('[1]N EERR PIEDEM'!L103*Y103)+((('[1]N EERR PIEDEM'!L103*(100%-Y103))/(1+TASAS!$K$9)))</f>
        <v>0</v>
      </c>
      <c r="M103" s="131">
        <f>+('[1]N EERR PIEDEM'!M103*Z103)+((('[1]N EERR PIEDEM'!M103*(100%-Z103))/(1+TASAS!$L$9)))</f>
        <v>0</v>
      </c>
      <c r="N103" s="131">
        <f>+('[1]N EERR PIEDEM'!N103*AA103)+((('[1]N EERR PIEDEM'!N103*(100%-AA103))/(1+TASAS!$M$9)))</f>
        <v>0</v>
      </c>
      <c r="O103" s="194">
        <f t="shared" si="17"/>
        <v>28.375932686170056</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PIEDEM'!C104*P104)+((('[1]N EERR PIEDEM'!C104*(100%-P104))/(1+TASAS!$B$9)))</f>
        <v>0</v>
      </c>
      <c r="D104" s="131">
        <f>+('[1]N EERR PIEDEM'!D104*Q104)+((('[1]N EERR PIEDEM'!D104*(100%-Q104))/(1+TASAS!$C$9)))</f>
        <v>0</v>
      </c>
      <c r="E104" s="131">
        <f>+('[1]N EERR PIEDEM'!E104*R104)+((('[1]N EERR PIEDEM'!E104*(100%-R104))/(1+TASAS!$D$9)))</f>
        <v>0</v>
      </c>
      <c r="F104" s="131">
        <f>+('[1]N EERR PIEDEM'!F104*S104)+((('[1]N EERR PIEDEM'!F104*(100%-S104))/(1+TASAS!$E$9)))</f>
        <v>0</v>
      </c>
      <c r="G104" s="131">
        <f>+('[1]N EERR PIEDEM'!G104*T104)+((('[1]N EERR PIEDEM'!G104*(100%-T104))/(1+TASAS!$F$9)))</f>
        <v>0</v>
      </c>
      <c r="H104" s="131">
        <f>+('[1]N EERR PIEDEM'!H104*U104)+((('[1]N EERR PIEDEM'!H104*(100%-U104))/(1+TASAS!$G$9)))</f>
        <v>0</v>
      </c>
      <c r="I104" s="131">
        <f>+('[1]N EERR PIEDEM'!I104*V104)+((('[1]N EERR PIEDEM'!I104*(100%-V104))/(1+TASAS!$H$9)))</f>
        <v>0</v>
      </c>
      <c r="J104" s="131">
        <f>+('[1]N EERR PIEDEM'!J104*W104)+((('[1]N EERR PIEDEM'!J104*(100%-W104))/(1+TASAS!$I$9)))</f>
        <v>0</v>
      </c>
      <c r="K104" s="131">
        <f>+('[1]N EERR PIEDEM'!K104*X104)+((('[1]N EERR PIEDEM'!K104*(100%-X104))/(1+TASAS!$J$9)))</f>
        <v>0</v>
      </c>
      <c r="L104" s="131">
        <f>+('[1]N EERR PIEDEM'!L104*Y104)+((('[1]N EERR PIEDEM'!L104*(100%-Y104))/(1+TASAS!$K$9)))</f>
        <v>0</v>
      </c>
      <c r="M104" s="131">
        <f>+('[1]N EERR PIEDEM'!M104*Z104)+((('[1]N EERR PIEDEM'!M104*(100%-Z104))/(1+TASAS!$L$9)))</f>
        <v>0</v>
      </c>
      <c r="N104" s="131">
        <f>+('[1]N EERR PIEDEM'!N104*AA104)+((('[1]N EERR PIEDEM'!N104*(100%-AA104))/(1+TASAS!$M$9)))</f>
        <v>0</v>
      </c>
      <c r="O104" s="194">
        <f t="shared" si="17"/>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PIEDEM'!C105*P105)+((('[1]N EERR PIEDEM'!C105*(100%-P105))/(1+TASAS!$B$9)))</f>
        <v>0</v>
      </c>
      <c r="D105" s="131">
        <f>+('[1]N EERR PIEDEM'!D105*Q105)+((('[1]N EERR PIEDEM'!D105*(100%-Q105))/(1+TASAS!$C$9)))</f>
        <v>0</v>
      </c>
      <c r="E105" s="131">
        <f>+('[1]N EERR PIEDEM'!E105*R105)+((('[1]N EERR PIEDEM'!E105*(100%-R105))/(1+TASAS!$D$9)))</f>
        <v>88.66</v>
      </c>
      <c r="F105" s="131">
        <f>+('[1]N EERR PIEDEM'!F105*S105)+((('[1]N EERR PIEDEM'!F105*(100%-S105))/(1+TASAS!$E$9)))</f>
        <v>0</v>
      </c>
      <c r="G105" s="131">
        <f>+('[1]N EERR PIEDEM'!G105*T105)+((('[1]N EERR PIEDEM'!G105*(100%-T105))/(1+TASAS!$F$9)))</f>
        <v>139.53</v>
      </c>
      <c r="H105" s="131">
        <f>+('[1]N EERR PIEDEM'!H105*U105)+((('[1]N EERR PIEDEM'!H105*(100%-U105))/(1+TASAS!$G$9)))</f>
        <v>0</v>
      </c>
      <c r="I105" s="131">
        <f>+('[1]N EERR PIEDEM'!I105*V105)+((('[1]N EERR PIEDEM'!I105*(100%-V105))/(1+TASAS!$H$9)))</f>
        <v>0</v>
      </c>
      <c r="J105" s="131">
        <f>+('[1]N EERR PIEDEM'!J105*W105)+((('[1]N EERR PIEDEM'!J105*(100%-W105))/(1+TASAS!$I$9)))</f>
        <v>0</v>
      </c>
      <c r="K105" s="131">
        <f>+('[1]N EERR PIEDEM'!K105*X105)+((('[1]N EERR PIEDEM'!K105*(100%-X105))/(1+TASAS!$J$9)))</f>
        <v>0</v>
      </c>
      <c r="L105" s="131">
        <f>+('[1]N EERR PIEDEM'!L105*Y105)+((('[1]N EERR PIEDEM'!L105*(100%-Y105))/(1+TASAS!$K$9)))</f>
        <v>0</v>
      </c>
      <c r="M105" s="131">
        <f>+('[1]N EERR PIEDEM'!M105*Z105)+((('[1]N EERR PIEDEM'!M105*(100%-Z105))/(1+TASAS!$L$9)))</f>
        <v>0</v>
      </c>
      <c r="N105" s="131">
        <f>+('[1]N EERR PIEDEM'!N105*AA105)+((('[1]N EERR PIEDEM'!N105*(100%-AA105))/(1+TASAS!$M$9)))</f>
        <v>0</v>
      </c>
      <c r="O105" s="194">
        <f t="shared" si="17"/>
        <v>228.19</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PIEDEM'!C106*P106)+((('[1]N EERR PIEDEM'!C106*(100%-P106))/(1+TASAS!$B$9)))</f>
        <v>0</v>
      </c>
      <c r="D106" s="131">
        <f>+('[1]N EERR PIEDEM'!D106*Q106)+((('[1]N EERR PIEDEM'!D106*(100%-Q106))/(1+TASAS!$C$9)))</f>
        <v>0</v>
      </c>
      <c r="E106" s="131">
        <f>+('[1]N EERR PIEDEM'!E106*R106)+((('[1]N EERR PIEDEM'!E106*(100%-R106))/(1+TASAS!$D$9)))</f>
        <v>0</v>
      </c>
      <c r="F106" s="131">
        <f>+('[1]N EERR PIEDEM'!F106*S106)+((('[1]N EERR PIEDEM'!F106*(100%-S106))/(1+TASAS!$E$9)))</f>
        <v>0</v>
      </c>
      <c r="G106" s="131">
        <f>+('[1]N EERR PIEDEM'!G106*T106)+((('[1]N EERR PIEDEM'!G106*(100%-T106))/(1+TASAS!$F$9)))</f>
        <v>0</v>
      </c>
      <c r="H106" s="131">
        <f>+('[1]N EERR PIEDEM'!H106*U106)+((('[1]N EERR PIEDEM'!H106*(100%-U106))/(1+TASAS!$G$9)))</f>
        <v>0</v>
      </c>
      <c r="I106" s="131">
        <f>+('[1]N EERR PIEDEM'!I106*V106)+((('[1]N EERR PIEDEM'!I106*(100%-V106))/(1+TASAS!$H$9)))</f>
        <v>0</v>
      </c>
      <c r="J106" s="131">
        <f>+('[1]N EERR PIEDEM'!J106*W106)+((('[1]N EERR PIEDEM'!J106*(100%-W106))/(1+TASAS!$I$9)))</f>
        <v>0</v>
      </c>
      <c r="K106" s="131">
        <f>+('[1]N EERR PIEDEM'!K106*X106)+((('[1]N EERR PIEDEM'!K106*(100%-X106))/(1+TASAS!$J$9)))</f>
        <v>0</v>
      </c>
      <c r="L106" s="131">
        <f>+('[1]N EERR PIEDEM'!L106*Y106)+((('[1]N EERR PIEDEM'!L106*(100%-Y106))/(1+TASAS!$K$9)))</f>
        <v>0</v>
      </c>
      <c r="M106" s="131">
        <f>+('[1]N EERR PIEDEM'!M106*Z106)+((('[1]N EERR PIEDEM'!M106*(100%-Z106))/(1+TASAS!$L$9)))</f>
        <v>0</v>
      </c>
      <c r="N106" s="131">
        <f>+('[1]N EERR PIEDEM'!N106*AA106)+((('[1]N EERR PIEDEM'!N106*(100%-AA106))/(1+TASAS!$M$9)))</f>
        <v>0</v>
      </c>
      <c r="O106" s="194">
        <f t="shared" si="17"/>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PIEDEM'!C107*P107)+((('[1]N EERR PIEDEM'!C107*(100%-P107))/(1+TASAS!$B$9)))</f>
        <v>0</v>
      </c>
      <c r="D107" s="131">
        <f>+('[1]N EERR PIEDEM'!D107*Q107)+((('[1]N EERR PIEDEM'!D107*(100%-Q107))/(1+TASAS!$C$9)))</f>
        <v>0</v>
      </c>
      <c r="E107" s="131">
        <f>+('[1]N EERR PIEDEM'!E107*R107)+((('[1]N EERR PIEDEM'!E107*(100%-R107))/(1+TASAS!$D$9)))</f>
        <v>0</v>
      </c>
      <c r="F107" s="131">
        <f>+('[1]N EERR PIEDEM'!F107*S107)+((('[1]N EERR PIEDEM'!F107*(100%-S107))/(1+TASAS!$E$9)))</f>
        <v>0</v>
      </c>
      <c r="G107" s="131">
        <f>+('[1]N EERR PIEDEM'!G107*T107)+((('[1]N EERR PIEDEM'!G107*(100%-T107))/(1+TASAS!$F$9)))</f>
        <v>0</v>
      </c>
      <c r="H107" s="131">
        <f>+('[1]N EERR PIEDEM'!H107*U107)+((('[1]N EERR PIEDEM'!H107*(100%-U107))/(1+TASAS!$G$9)))</f>
        <v>0</v>
      </c>
      <c r="I107" s="131">
        <f>+('[1]N EERR PIEDEM'!I107*V107)+((('[1]N EERR PIEDEM'!I107*(100%-V107))/(1+TASAS!$H$9)))</f>
        <v>0</v>
      </c>
      <c r="J107" s="131">
        <f>+('[1]N EERR PIEDEM'!J107*W107)+((('[1]N EERR PIEDEM'!J107*(100%-W107))/(1+TASAS!$I$9)))</f>
        <v>0</v>
      </c>
      <c r="K107" s="131">
        <f>+('[1]N EERR PIEDEM'!K107*X107)+((('[1]N EERR PIEDEM'!K107*(100%-X107))/(1+TASAS!$J$9)))</f>
        <v>0</v>
      </c>
      <c r="L107" s="131">
        <f>+('[1]N EERR PIEDEM'!L107*Y107)+((('[1]N EERR PIEDEM'!L107*(100%-Y107))/(1+TASAS!$K$9)))</f>
        <v>0</v>
      </c>
      <c r="M107" s="131">
        <f>+('[1]N EERR PIEDEM'!M107*Z107)+((('[1]N EERR PIEDEM'!M107*(100%-Z107))/(1+TASAS!$L$9)))</f>
        <v>0</v>
      </c>
      <c r="N107" s="131">
        <f>+('[1]N EERR PIEDEM'!N107*AA107)+((('[1]N EERR PIEDEM'!N107*(100%-AA107))/(1+TASAS!$M$9)))</f>
        <v>0</v>
      </c>
      <c r="O107" s="194">
        <f t="shared" si="17"/>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PIEDEM'!C108*P108)+((('[1]N EERR PIEDEM'!C108*(100%-P108))/(1+TASAS!$B$9)))</f>
        <v>0</v>
      </c>
      <c r="D108" s="131">
        <f>+('[1]N EERR PIEDEM'!D108*Q108)+((('[1]N EERR PIEDEM'!D108*(100%-Q108))/(1+TASAS!$C$9)))</f>
        <v>0</v>
      </c>
      <c r="E108" s="131">
        <f>+('[1]N EERR PIEDEM'!E108*R108)+((('[1]N EERR PIEDEM'!E108*(100%-R108))/(1+TASAS!$D$9)))</f>
        <v>0</v>
      </c>
      <c r="F108" s="131">
        <f>+('[1]N EERR PIEDEM'!F108*S108)+((('[1]N EERR PIEDEM'!F108*(100%-S108))/(1+TASAS!$E$9)))</f>
        <v>0</v>
      </c>
      <c r="G108" s="131">
        <f>+('[1]N EERR PIEDEM'!G108*T108)+((('[1]N EERR PIEDEM'!G108*(100%-T108))/(1+TASAS!$F$9)))</f>
        <v>0</v>
      </c>
      <c r="H108" s="131">
        <f>+('[1]N EERR PIEDEM'!H108*U108)+((('[1]N EERR PIEDEM'!H108*(100%-U108))/(1+TASAS!$G$9)))</f>
        <v>74</v>
      </c>
      <c r="I108" s="131">
        <f>+('[1]N EERR PIEDEM'!I108*V108)+((('[1]N EERR PIEDEM'!I108*(100%-V108))/(1+TASAS!$H$9)))</f>
        <v>0</v>
      </c>
      <c r="J108" s="131">
        <f>+('[1]N EERR PIEDEM'!J108*W108)+((('[1]N EERR PIEDEM'!J108*(100%-W108))/(1+TASAS!$I$9)))</f>
        <v>0</v>
      </c>
      <c r="K108" s="131">
        <f>+('[1]N EERR PIEDEM'!K108*X108)+((('[1]N EERR PIEDEM'!K108*(100%-X108))/(1+TASAS!$J$9)))</f>
        <v>0</v>
      </c>
      <c r="L108" s="131">
        <f>+('[1]N EERR PIEDEM'!L108*Y108)+((('[1]N EERR PIEDEM'!L108*(100%-Y108))/(1+TASAS!$K$9)))</f>
        <v>0</v>
      </c>
      <c r="M108" s="131">
        <f>+('[1]N EERR PIEDEM'!M108*Z108)+((('[1]N EERR PIEDEM'!M108*(100%-Z108))/(1+TASAS!$L$9)))</f>
        <v>0</v>
      </c>
      <c r="N108" s="131">
        <f>+('[1]N EERR PIEDEM'!N108*AA108)+((('[1]N EERR PIEDEM'!N108*(100%-AA108))/(1+TASAS!$M$9)))</f>
        <v>0</v>
      </c>
      <c r="O108" s="194">
        <f t="shared" si="17"/>
        <v>74</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PIEDEM'!C109*P109)+((('[1]N EERR PIEDEM'!C109*(100%-P109))/(1+TASAS!$B$9)))</f>
        <v>0</v>
      </c>
      <c r="D109" s="131">
        <f>+('[1]N EERR PIEDEM'!D109*Q109)+((('[1]N EERR PIEDEM'!D109*(100%-Q109))/(1+TASAS!$C$9)))</f>
        <v>0</v>
      </c>
      <c r="E109" s="131">
        <f>+('[1]N EERR PIEDEM'!E109*R109)+((('[1]N EERR PIEDEM'!E109*(100%-R109))/(1+TASAS!$D$9)))</f>
        <v>9.1367749568180212</v>
      </c>
      <c r="F109" s="131">
        <f>+('[1]N EERR PIEDEM'!F109*S109)+((('[1]N EERR PIEDEM'!F109*(100%-S109))/(1+TASAS!$E$9)))</f>
        <v>0</v>
      </c>
      <c r="G109" s="131">
        <f>+('[1]N EERR PIEDEM'!G109*T109)+((('[1]N EERR PIEDEM'!G109*(100%-T109))/(1+TASAS!$F$9)))</f>
        <v>11.006456980756859</v>
      </c>
      <c r="H109" s="131">
        <f>+('[1]N EERR PIEDEM'!H109*U109)+((('[1]N EERR PIEDEM'!H109*(100%-U109))/(1+TASAS!$G$9)))</f>
        <v>0</v>
      </c>
      <c r="I109" s="131">
        <f>+('[1]N EERR PIEDEM'!I109*V109)+((('[1]N EERR PIEDEM'!I109*(100%-V109))/(1+TASAS!$H$9)))</f>
        <v>0</v>
      </c>
      <c r="J109" s="131">
        <f>+('[1]N EERR PIEDEM'!J109*W109)+((('[1]N EERR PIEDEM'!J109*(100%-W109))/(1+TASAS!$I$9)))</f>
        <v>0</v>
      </c>
      <c r="K109" s="131">
        <f>+('[1]N EERR PIEDEM'!K109*X109)+((('[1]N EERR PIEDEM'!K109*(100%-X109))/(1+TASAS!$J$9)))</f>
        <v>0</v>
      </c>
      <c r="L109" s="131">
        <f>+('[1]N EERR PIEDEM'!L109*Y109)+((('[1]N EERR PIEDEM'!L109*(100%-Y109))/(1+TASAS!$K$9)))</f>
        <v>0</v>
      </c>
      <c r="M109" s="131">
        <f>+('[1]N EERR PIEDEM'!M109*Z109)+((('[1]N EERR PIEDEM'!M109*(100%-Z109))/(1+TASAS!$L$9)))</f>
        <v>0</v>
      </c>
      <c r="N109" s="131">
        <f>+('[1]N EERR PIEDEM'!N109*AA109)+((('[1]N EERR PIEDEM'!N109*(100%-AA109))/(1+TASAS!$M$9)))</f>
        <v>0</v>
      </c>
      <c r="O109" s="194">
        <f t="shared" si="17"/>
        <v>20.143231937574882</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PIEDEM'!C110*P110)+((('[1]N EERR PIEDEM'!C110*(100%-P110))/(1+TASAS!$B$9)))</f>
        <v>0</v>
      </c>
      <c r="D110" s="131">
        <f>+('[1]N EERR PIEDEM'!D110*Q110)+((('[1]N EERR PIEDEM'!D110*(100%-Q110))/(1+TASAS!$C$9)))</f>
        <v>0</v>
      </c>
      <c r="E110" s="131">
        <f>+('[1]N EERR PIEDEM'!E110*R110)+((('[1]N EERR PIEDEM'!E110*(100%-R110))/(1+TASAS!$D$9)))</f>
        <v>0</v>
      </c>
      <c r="F110" s="131">
        <f>+('[1]N EERR PIEDEM'!F110*S110)+((('[1]N EERR PIEDEM'!F110*(100%-S110))/(1+TASAS!$E$9)))</f>
        <v>0</v>
      </c>
      <c r="G110" s="131">
        <f>+('[1]N EERR PIEDEM'!G110*T110)+((('[1]N EERR PIEDEM'!G110*(100%-T110))/(1+TASAS!$F$9)))</f>
        <v>0</v>
      </c>
      <c r="H110" s="131">
        <f>+('[1]N EERR PIEDEM'!H110*U110)+((('[1]N EERR PIEDEM'!H110*(100%-U110))/(1+TASAS!$G$9)))</f>
        <v>0</v>
      </c>
      <c r="I110" s="131">
        <f>+('[1]N EERR PIEDEM'!I110*V110)+((('[1]N EERR PIEDEM'!I110*(100%-V110))/(1+TASAS!$H$9)))</f>
        <v>0</v>
      </c>
      <c r="J110" s="131">
        <f>+('[1]N EERR PIEDEM'!J110*W110)+((('[1]N EERR PIEDEM'!J110*(100%-W110))/(1+TASAS!$I$9)))</f>
        <v>0</v>
      </c>
      <c r="K110" s="131">
        <f>+('[1]N EERR PIEDEM'!K110*X110)+((('[1]N EERR PIEDEM'!K110*(100%-X110))/(1+TASAS!$J$9)))</f>
        <v>0</v>
      </c>
      <c r="L110" s="131">
        <f>+('[1]N EERR PIEDEM'!L110*Y110)+((('[1]N EERR PIEDEM'!L110*(100%-Y110))/(1+TASAS!$K$9)))</f>
        <v>0</v>
      </c>
      <c r="M110" s="131">
        <f>+('[1]N EERR PIEDEM'!M110*Z110)+((('[1]N EERR PIEDEM'!M110*(100%-Z110))/(1+TASAS!$L$9)))</f>
        <v>0</v>
      </c>
      <c r="N110" s="131">
        <f>+('[1]N EERR PIEDEM'!N110*AA110)+((('[1]N EERR PIEDEM'!N110*(100%-AA110))/(1+TASAS!$M$9)))</f>
        <v>0</v>
      </c>
      <c r="O110" s="194">
        <f t="shared" si="17"/>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PIEDEM'!C111*P111)+((('[1]N EERR PIEDEM'!C111*(100%-P111))/(1+TASAS!$B$9)))</f>
        <v>0</v>
      </c>
      <c r="D111" s="131">
        <f>+('[1]N EERR PIEDEM'!D111*Q111)+((('[1]N EERR PIEDEM'!D111*(100%-Q111))/(1+TASAS!$C$9)))</f>
        <v>0</v>
      </c>
      <c r="E111" s="131">
        <f>+('[1]N EERR PIEDEM'!E111*R111)+((('[1]N EERR PIEDEM'!E111*(100%-R111))/(1+TASAS!$D$9)))</f>
        <v>29.04</v>
      </c>
      <c r="F111" s="131">
        <f>+('[1]N EERR PIEDEM'!F111*S111)+((('[1]N EERR PIEDEM'!F111*(100%-S111))/(1+TASAS!$E$9)))</f>
        <v>0</v>
      </c>
      <c r="G111" s="131">
        <f>+('[1]N EERR PIEDEM'!G111*T111)+((('[1]N EERR PIEDEM'!G111*(100%-T111))/(1+TASAS!$F$9)))</f>
        <v>46.83</v>
      </c>
      <c r="H111" s="131">
        <f>+('[1]N EERR PIEDEM'!H111*U111)+((('[1]N EERR PIEDEM'!H111*(100%-U111))/(1+TASAS!$G$9)))</f>
        <v>0</v>
      </c>
      <c r="I111" s="131">
        <f>+('[1]N EERR PIEDEM'!I111*V111)+((('[1]N EERR PIEDEM'!I111*(100%-V111))/(1+TASAS!$H$9)))</f>
        <v>0</v>
      </c>
      <c r="J111" s="131">
        <f>+('[1]N EERR PIEDEM'!J111*W111)+((('[1]N EERR PIEDEM'!J111*(100%-W111))/(1+TASAS!$I$9)))</f>
        <v>0</v>
      </c>
      <c r="K111" s="131">
        <f>+('[1]N EERR PIEDEM'!K111*X111)+((('[1]N EERR PIEDEM'!K111*(100%-X111))/(1+TASAS!$J$9)))</f>
        <v>0</v>
      </c>
      <c r="L111" s="131">
        <f>+('[1]N EERR PIEDEM'!L111*Y111)+((('[1]N EERR PIEDEM'!L111*(100%-Y111))/(1+TASAS!$K$9)))</f>
        <v>0</v>
      </c>
      <c r="M111" s="131">
        <f>+('[1]N EERR PIEDEM'!M111*Z111)+((('[1]N EERR PIEDEM'!M111*(100%-Z111))/(1+TASAS!$L$9)))</f>
        <v>0</v>
      </c>
      <c r="N111" s="131">
        <f>+('[1]N EERR PIEDEM'!N111*AA111)+((('[1]N EERR PIEDEM'!N111*(100%-AA111))/(1+TASAS!$M$9)))</f>
        <v>0</v>
      </c>
      <c r="O111" s="194">
        <f t="shared" si="17"/>
        <v>75.87</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PIEDEM'!C112*P112)+((('[1]N EERR PIEDEM'!C112*(100%-P112))/(1+TASAS!$B$9)))</f>
        <v>0</v>
      </c>
      <c r="D112" s="131">
        <f>+('[1]N EERR PIEDEM'!D112*Q112)+((('[1]N EERR PIEDEM'!D112*(100%-Q112))/(1+TASAS!$C$9)))</f>
        <v>0</v>
      </c>
      <c r="E112" s="131">
        <f>+('[1]N EERR PIEDEM'!E112*R112)+((('[1]N EERR PIEDEM'!E112*(100%-R112))/(1+TASAS!$D$9)))</f>
        <v>0</v>
      </c>
      <c r="F112" s="131">
        <f>+('[1]N EERR PIEDEM'!F112*S112)+((('[1]N EERR PIEDEM'!F112*(100%-S112))/(1+TASAS!$E$9)))</f>
        <v>0</v>
      </c>
      <c r="G112" s="131">
        <f>+('[1]N EERR PIEDEM'!G112*T112)+((('[1]N EERR PIEDEM'!G112*(100%-T112))/(1+TASAS!$F$9)))</f>
        <v>0</v>
      </c>
      <c r="H112" s="131">
        <f>+('[1]N EERR PIEDEM'!H112*U112)+((('[1]N EERR PIEDEM'!H112*(100%-U112))/(1+TASAS!$G$9)))</f>
        <v>0</v>
      </c>
      <c r="I112" s="131">
        <f>+('[1]N EERR PIEDEM'!I112*V112)+((('[1]N EERR PIEDEM'!I112*(100%-V112))/(1+TASAS!$H$9)))</f>
        <v>0</v>
      </c>
      <c r="J112" s="131">
        <f>+('[1]N EERR PIEDEM'!J112*W112)+((('[1]N EERR PIEDEM'!J112*(100%-W112))/(1+TASAS!$I$9)))</f>
        <v>0</v>
      </c>
      <c r="K112" s="131">
        <f>+('[1]N EERR PIEDEM'!K112*X112)+((('[1]N EERR PIEDEM'!K112*(100%-X112))/(1+TASAS!$J$9)))</f>
        <v>0</v>
      </c>
      <c r="L112" s="131">
        <f>+('[1]N EERR PIEDEM'!L112*Y112)+((('[1]N EERR PIEDEM'!L112*(100%-Y112))/(1+TASAS!$K$9)))</f>
        <v>0</v>
      </c>
      <c r="M112" s="131">
        <f>+('[1]N EERR PIEDEM'!M112*Z112)+((('[1]N EERR PIEDEM'!M112*(100%-Z112))/(1+TASAS!$L$9)))</f>
        <v>0</v>
      </c>
      <c r="N112" s="131">
        <f>+('[1]N EERR PIEDEM'!N112*AA112)+((('[1]N EERR PIEDEM'!N112*(100%-AA112))/(1+TASAS!$M$9)))</f>
        <v>0</v>
      </c>
      <c r="O112" s="194">
        <f t="shared" si="17"/>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PIEDEM'!C113*P113)+((('[1]N EERR PIEDEM'!C113*(100%-P113))/(1+TASAS!$B$9)))</f>
        <v>0</v>
      </c>
      <c r="D113" s="131">
        <f>+('[1]N EERR PIEDEM'!D113*Q113)+((('[1]N EERR PIEDEM'!D113*(100%-Q113))/(1+TASAS!$C$9)))</f>
        <v>0</v>
      </c>
      <c r="E113" s="131">
        <f>+('[1]N EERR PIEDEM'!E113*R113)+((('[1]N EERR PIEDEM'!E113*(100%-R113))/(1+TASAS!$D$9)))</f>
        <v>0</v>
      </c>
      <c r="F113" s="131">
        <f>+('[1]N EERR PIEDEM'!F113*S113)+((('[1]N EERR PIEDEM'!F113*(100%-S113))/(1+TASAS!$E$9)))</f>
        <v>0</v>
      </c>
      <c r="G113" s="131">
        <f>+('[1]N EERR PIEDEM'!G113*T113)+((('[1]N EERR PIEDEM'!G113*(100%-T113))/(1+TASAS!$F$9)))</f>
        <v>0</v>
      </c>
      <c r="H113" s="131">
        <f>+('[1]N EERR PIEDEM'!H113*U113)+((('[1]N EERR PIEDEM'!H113*(100%-U113))/(1+TASAS!$G$9)))</f>
        <v>0</v>
      </c>
      <c r="I113" s="131">
        <f>+('[1]N EERR PIEDEM'!I113*V113)+((('[1]N EERR PIEDEM'!I113*(100%-V113))/(1+TASAS!$H$9)))</f>
        <v>0</v>
      </c>
      <c r="J113" s="131">
        <f>+('[1]N EERR PIEDEM'!J113*W113)+((('[1]N EERR PIEDEM'!J113*(100%-W113))/(1+TASAS!$I$9)))</f>
        <v>0</v>
      </c>
      <c r="K113" s="131">
        <f>+('[1]N EERR PIEDEM'!K113*X113)+((('[1]N EERR PIEDEM'!K113*(100%-X113))/(1+TASAS!$J$9)))</f>
        <v>0</v>
      </c>
      <c r="L113" s="131">
        <f>+('[1]N EERR PIEDEM'!L113*Y113)+((('[1]N EERR PIEDEM'!L113*(100%-Y113))/(1+TASAS!$K$9)))</f>
        <v>0</v>
      </c>
      <c r="M113" s="131">
        <f>+('[1]N EERR PIEDEM'!M113*Z113)+((('[1]N EERR PIEDEM'!M113*(100%-Z113))/(1+TASAS!$L$9)))</f>
        <v>0</v>
      </c>
      <c r="N113" s="131">
        <f>+('[1]N EERR PIEDEM'!N113*AA113)+((('[1]N EERR PIEDEM'!N113*(100%-AA113))/(1+TASAS!$M$9)))</f>
        <v>0</v>
      </c>
      <c r="O113" s="194">
        <f t="shared" si="17"/>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PIEDEM'!C114*P114)+((('[1]N EERR PIEDEM'!C114*(100%-P114))/(1+TASAS!$B$9)))</f>
        <v>0</v>
      </c>
      <c r="D114" s="131">
        <f>+('[1]N EERR PIEDEM'!D114*Q114)+((('[1]N EERR PIEDEM'!D114*(100%-Q114))/(1+TASAS!$C$9)))</f>
        <v>0</v>
      </c>
      <c r="E114" s="131">
        <f>+('[1]N EERR PIEDEM'!E114*R114)+((('[1]N EERR PIEDEM'!E114*(100%-R114))/(1+TASAS!$D$9)))</f>
        <v>0</v>
      </c>
      <c r="F114" s="131">
        <f>+('[1]N EERR PIEDEM'!F114*S114)+((('[1]N EERR PIEDEM'!F114*(100%-S114))/(1+TASAS!$E$9)))</f>
        <v>0</v>
      </c>
      <c r="G114" s="131">
        <f>+('[1]N EERR PIEDEM'!G114*T114)+((('[1]N EERR PIEDEM'!G114*(100%-T114))/(1+TASAS!$F$9)))</f>
        <v>0</v>
      </c>
      <c r="H114" s="131">
        <f>+('[1]N EERR PIEDEM'!H114*U114)+((('[1]N EERR PIEDEM'!H114*(100%-U114))/(1+TASAS!$G$9)))</f>
        <v>0</v>
      </c>
      <c r="I114" s="131">
        <f>+('[1]N EERR PIEDEM'!I114*V114)+((('[1]N EERR PIEDEM'!I114*(100%-V114))/(1+TASAS!$H$9)))</f>
        <v>0</v>
      </c>
      <c r="J114" s="131">
        <f>+('[1]N EERR PIEDEM'!J114*W114)+((('[1]N EERR PIEDEM'!J114*(100%-W114))/(1+TASAS!$I$9)))</f>
        <v>0</v>
      </c>
      <c r="K114" s="131">
        <f>+('[1]N EERR PIEDEM'!K114*X114)+((('[1]N EERR PIEDEM'!K114*(100%-X114))/(1+TASAS!$J$9)))</f>
        <v>0</v>
      </c>
      <c r="L114" s="131">
        <f>+('[1]N EERR PIEDEM'!L114*Y114)+((('[1]N EERR PIEDEM'!L114*(100%-Y114))/(1+TASAS!$K$9)))</f>
        <v>0</v>
      </c>
      <c r="M114" s="131">
        <f>+('[1]N EERR PIEDEM'!M114*Z114)+((('[1]N EERR PIEDEM'!M114*(100%-Z114))/(1+TASAS!$L$9)))</f>
        <v>0</v>
      </c>
      <c r="N114" s="131">
        <f>+('[1]N EERR PIEDEM'!N114*AA114)+((('[1]N EERR PIEDEM'!N114*(100%-AA114))/(1+TASAS!$M$9)))</f>
        <v>0</v>
      </c>
      <c r="O114" s="194">
        <f t="shared" si="17"/>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PIEDEM'!C115*P115)+((('[1]N EERR PIEDEM'!C115*(100%-P115))/(1+TASAS!$B$9)))</f>
        <v>0</v>
      </c>
      <c r="D115" s="131">
        <f>+('[1]N EERR PIEDEM'!D115*Q115)+((('[1]N EERR PIEDEM'!D115*(100%-Q115))/(1+TASAS!$C$9)))</f>
        <v>0</v>
      </c>
      <c r="E115" s="131">
        <f>+('[1]N EERR PIEDEM'!E115*R115)+((('[1]N EERR PIEDEM'!E115*(100%-R115))/(1+TASAS!$D$9)))</f>
        <v>0</v>
      </c>
      <c r="F115" s="131">
        <f>+('[1]N EERR PIEDEM'!F115*S115)+((('[1]N EERR PIEDEM'!F115*(100%-S115))/(1+TASAS!$E$9)))</f>
        <v>0</v>
      </c>
      <c r="G115" s="131">
        <f>+('[1]N EERR PIEDEM'!G115*T115)+((('[1]N EERR PIEDEM'!G115*(100%-T115))/(1+TASAS!$F$9)))</f>
        <v>0</v>
      </c>
      <c r="H115" s="131">
        <f>+('[1]N EERR PIEDEM'!H115*U115)+((('[1]N EERR PIEDEM'!H115*(100%-U115))/(1+TASAS!$G$9)))</f>
        <v>0</v>
      </c>
      <c r="I115" s="131">
        <f>+('[1]N EERR PIEDEM'!I115*V115)+((('[1]N EERR PIEDEM'!I115*(100%-V115))/(1+TASAS!$H$9)))</f>
        <v>0</v>
      </c>
      <c r="J115" s="131">
        <f>+('[1]N EERR PIEDEM'!J115*W115)+((('[1]N EERR PIEDEM'!J115*(100%-W115))/(1+TASAS!$I$9)))</f>
        <v>0</v>
      </c>
      <c r="K115" s="131">
        <f>+('[1]N EERR PIEDEM'!K115*X115)+((('[1]N EERR PIEDEM'!K115*(100%-X115))/(1+TASAS!$J$9)))</f>
        <v>0</v>
      </c>
      <c r="L115" s="131">
        <f>+('[1]N EERR PIEDEM'!L115*Y115)+((('[1]N EERR PIEDEM'!L115*(100%-Y115))/(1+TASAS!$K$9)))</f>
        <v>0</v>
      </c>
      <c r="M115" s="131">
        <f>+('[1]N EERR PIEDEM'!M115*Z115)+((('[1]N EERR PIEDEM'!M115*(100%-Z115))/(1+TASAS!$L$9)))</f>
        <v>0</v>
      </c>
      <c r="N115" s="131">
        <f>+('[1]N EERR PIEDEM'!N115*AA115)+((('[1]N EERR PIEDEM'!N115*(100%-AA115))/(1+TASAS!$M$9)))</f>
        <v>0</v>
      </c>
      <c r="O115" s="194">
        <f t="shared" si="17"/>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PIEDEM'!C116*P116)+((('[1]N EERR PIEDEM'!C116*(100%-P116))/(1+TASAS!$B$9)))</f>
        <v>0</v>
      </c>
      <c r="D116" s="131">
        <f>+('[1]N EERR PIEDEM'!D116*Q116)+((('[1]N EERR PIEDEM'!D116*(100%-Q116))/(1+TASAS!$C$9)))</f>
        <v>0</v>
      </c>
      <c r="E116" s="131">
        <f>+('[1]N EERR PIEDEM'!E116*R116)+((('[1]N EERR PIEDEM'!E116*(100%-R116))/(1+TASAS!$D$9)))</f>
        <v>0</v>
      </c>
      <c r="F116" s="131">
        <f>+('[1]N EERR PIEDEM'!F116*S116)+((('[1]N EERR PIEDEM'!F116*(100%-S116))/(1+TASAS!$E$9)))</f>
        <v>0</v>
      </c>
      <c r="G116" s="131">
        <f>+('[1]N EERR PIEDEM'!G116*T116)+((('[1]N EERR PIEDEM'!G116*(100%-T116))/(1+TASAS!$F$9)))</f>
        <v>0</v>
      </c>
      <c r="H116" s="131">
        <f>+('[1]N EERR PIEDEM'!H116*U116)+((('[1]N EERR PIEDEM'!H116*(100%-U116))/(1+TASAS!$G$9)))</f>
        <v>0</v>
      </c>
      <c r="I116" s="131">
        <f>+('[1]N EERR PIEDEM'!I116*V116)+((('[1]N EERR PIEDEM'!I116*(100%-V116))/(1+TASAS!$H$9)))</f>
        <v>0</v>
      </c>
      <c r="J116" s="131">
        <f>+('[1]N EERR PIEDEM'!J116*W116)+((('[1]N EERR PIEDEM'!J116*(100%-W116))/(1+TASAS!$I$9)))</f>
        <v>0</v>
      </c>
      <c r="K116" s="131">
        <f>+('[1]N EERR PIEDEM'!K116*X116)+((('[1]N EERR PIEDEM'!K116*(100%-X116))/(1+TASAS!$J$9)))</f>
        <v>0</v>
      </c>
      <c r="L116" s="131">
        <f>+('[1]N EERR PIEDEM'!L116*Y116)+((('[1]N EERR PIEDEM'!L116*(100%-Y116))/(1+TASAS!$K$9)))</f>
        <v>0</v>
      </c>
      <c r="M116" s="131">
        <f>+('[1]N EERR PIEDEM'!M116*Z116)+((('[1]N EERR PIEDEM'!M116*(100%-Z116))/(1+TASAS!$L$9)))</f>
        <v>0</v>
      </c>
      <c r="N116" s="131">
        <f>+('[1]N EERR PIEDEM'!N116*AA116)+((('[1]N EERR PIEDEM'!N116*(100%-AA116))/(1+TASAS!$M$9)))</f>
        <v>0</v>
      </c>
      <c r="O116" s="194">
        <f t="shared" si="17"/>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PIEDEM'!C117*P117)+((('[1]N EERR PIEDEM'!C117*(100%-P117))/(1+TASAS!$B$9)))</f>
        <v>0</v>
      </c>
      <c r="D117" s="131">
        <f>+('[1]N EERR PIEDEM'!D117*Q117)+((('[1]N EERR PIEDEM'!D117*(100%-Q117))/(1+TASAS!$C$9)))</f>
        <v>0</v>
      </c>
      <c r="E117" s="131">
        <f>+('[1]N EERR PIEDEM'!E117*R117)+((('[1]N EERR PIEDEM'!E117*(100%-R117))/(1+TASAS!$D$9)))</f>
        <v>0</v>
      </c>
      <c r="F117" s="131">
        <f>+('[1]N EERR PIEDEM'!F117*S117)+((('[1]N EERR PIEDEM'!F117*(100%-S117))/(1+TASAS!$E$9)))</f>
        <v>0</v>
      </c>
      <c r="G117" s="131">
        <f>+('[1]N EERR PIEDEM'!G117*T117)+((('[1]N EERR PIEDEM'!G117*(100%-T117))/(1+TASAS!$F$9)))</f>
        <v>0</v>
      </c>
      <c r="H117" s="131">
        <f>+('[1]N EERR PIEDEM'!H117*U117)+((('[1]N EERR PIEDEM'!H117*(100%-U117))/(1+TASAS!$G$9)))</f>
        <v>0</v>
      </c>
      <c r="I117" s="131">
        <f>+('[1]N EERR PIEDEM'!I117*V117)+((('[1]N EERR PIEDEM'!I117*(100%-V117))/(1+TASAS!$H$9)))</f>
        <v>0</v>
      </c>
      <c r="J117" s="131">
        <f>+('[1]N EERR PIEDEM'!J117*W117)+((('[1]N EERR PIEDEM'!J117*(100%-W117))/(1+TASAS!$I$9)))</f>
        <v>0</v>
      </c>
      <c r="K117" s="131">
        <f>+('[1]N EERR PIEDEM'!K117*X117)+((('[1]N EERR PIEDEM'!K117*(100%-X117))/(1+TASAS!$J$9)))</f>
        <v>0</v>
      </c>
      <c r="L117" s="131">
        <f>+('[1]N EERR PIEDEM'!L117*Y117)+((('[1]N EERR PIEDEM'!L117*(100%-Y117))/(1+TASAS!$K$9)))</f>
        <v>0</v>
      </c>
      <c r="M117" s="131">
        <f>+('[1]N EERR PIEDEM'!M117*Z117)+((('[1]N EERR PIEDEM'!M117*(100%-Z117))/(1+TASAS!$L$9)))</f>
        <v>0</v>
      </c>
      <c r="N117" s="131">
        <f>+('[1]N EERR PIEDEM'!N117*AA117)+((('[1]N EERR PIEDEM'!N117*(100%-AA117))/(1+TASAS!$M$9)))</f>
        <v>0</v>
      </c>
      <c r="O117" s="194">
        <f t="shared" si="17"/>
        <v>0</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PIEDEM'!C118*P118)+((('[1]N EERR PIEDEM'!C118*(100%-P118))/(1+TASAS!$B$9)))</f>
        <v>0</v>
      </c>
      <c r="D118" s="131">
        <f>+('[1]N EERR PIEDEM'!D118*Q118)+((('[1]N EERR PIEDEM'!D118*(100%-Q118))/(1+TASAS!$C$9)))</f>
        <v>0</v>
      </c>
      <c r="E118" s="131">
        <f>+('[1]N EERR PIEDEM'!E118*R118)+((('[1]N EERR PIEDEM'!E118*(100%-R118))/(1+TASAS!$D$9)))</f>
        <v>0</v>
      </c>
      <c r="F118" s="131">
        <f>+('[1]N EERR PIEDEM'!F118*S118)+((('[1]N EERR PIEDEM'!F118*(100%-S118))/(1+TASAS!$E$9)))</f>
        <v>0</v>
      </c>
      <c r="G118" s="131">
        <f>+('[1]N EERR PIEDEM'!G118*T118)+((('[1]N EERR PIEDEM'!G118*(100%-T118))/(1+TASAS!$F$9)))</f>
        <v>0</v>
      </c>
      <c r="H118" s="131">
        <f>+('[1]N EERR PIEDEM'!H118*U118)+((('[1]N EERR PIEDEM'!H118*(100%-U118))/(1+TASAS!$G$9)))</f>
        <v>0</v>
      </c>
      <c r="I118" s="131">
        <f>+('[1]N EERR PIEDEM'!I118*V118)+((('[1]N EERR PIEDEM'!I118*(100%-V118))/(1+TASAS!$H$9)))</f>
        <v>0</v>
      </c>
      <c r="J118" s="131">
        <f>+('[1]N EERR PIEDEM'!J118*W118)+((('[1]N EERR PIEDEM'!J118*(100%-W118))/(1+TASAS!$I$9)))</f>
        <v>0</v>
      </c>
      <c r="K118" s="131">
        <f>+('[1]N EERR PIEDEM'!K118*X118)+((('[1]N EERR PIEDEM'!K118*(100%-X118))/(1+TASAS!$J$9)))</f>
        <v>0</v>
      </c>
      <c r="L118" s="131">
        <f>+('[1]N EERR PIEDEM'!L118*Y118)+((('[1]N EERR PIEDEM'!L118*(100%-Y118))/(1+TASAS!$K$9)))</f>
        <v>0</v>
      </c>
      <c r="M118" s="131">
        <f>+('[1]N EERR PIEDEM'!M118*Z118)+((('[1]N EERR PIEDEM'!M118*(100%-Z118))/(1+TASAS!$L$9)))</f>
        <v>0</v>
      </c>
      <c r="N118" s="131">
        <f>+('[1]N EERR PIEDEM'!N118*AA118)+((('[1]N EERR PIEDEM'!N118*(100%-AA118))/(1+TASAS!$M$9)))</f>
        <v>0</v>
      </c>
      <c r="O118" s="194">
        <f t="shared" si="17"/>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PIEDEM'!C119*P119)+((('[1]N EERR PIEDEM'!C119*(100%-P119))/(1+TASAS!$B$9)))</f>
        <v>0</v>
      </c>
      <c r="D119" s="131">
        <f>+('[1]N EERR PIEDEM'!D119*Q119)+((('[1]N EERR PIEDEM'!D119*(100%-Q119))/(1+TASAS!$C$9)))</f>
        <v>0</v>
      </c>
      <c r="E119" s="131">
        <f>+('[1]N EERR PIEDEM'!E119*R119)+((('[1]N EERR PIEDEM'!E119*(100%-R119))/(1+TASAS!$D$9)))</f>
        <v>0</v>
      </c>
      <c r="F119" s="131">
        <f>+('[1]N EERR PIEDEM'!F119*S119)+((('[1]N EERR PIEDEM'!F119*(100%-S119))/(1+TASAS!$E$9)))</f>
        <v>0</v>
      </c>
      <c r="G119" s="131">
        <f>+('[1]N EERR PIEDEM'!G119*T119)+((('[1]N EERR PIEDEM'!G119*(100%-T119))/(1+TASAS!$F$9)))</f>
        <v>0</v>
      </c>
      <c r="H119" s="131">
        <f>+('[1]N EERR PIEDEM'!H119*U119)+((('[1]N EERR PIEDEM'!H119*(100%-U119))/(1+TASAS!$G$9)))</f>
        <v>0</v>
      </c>
      <c r="I119" s="131">
        <f>+('[1]N EERR PIEDEM'!I119*V119)+((('[1]N EERR PIEDEM'!I119*(100%-V119))/(1+TASAS!$H$9)))</f>
        <v>0</v>
      </c>
      <c r="J119" s="131">
        <f>+('[1]N EERR PIEDEM'!J119*W119)+((('[1]N EERR PIEDEM'!J119*(100%-W119))/(1+TASAS!$I$9)))</f>
        <v>0</v>
      </c>
      <c r="K119" s="131">
        <f>+('[1]N EERR PIEDEM'!K119*X119)+((('[1]N EERR PIEDEM'!K119*(100%-X119))/(1+TASAS!$J$9)))</f>
        <v>0</v>
      </c>
      <c r="L119" s="131">
        <f>+('[1]N EERR PIEDEM'!L119*Y119)+((('[1]N EERR PIEDEM'!L119*(100%-Y119))/(1+TASAS!$K$9)))</f>
        <v>0</v>
      </c>
      <c r="M119" s="131">
        <f>+('[1]N EERR PIEDEM'!M119*Z119)+((('[1]N EERR PIEDEM'!M119*(100%-Z119))/(1+TASAS!$L$9)))</f>
        <v>0</v>
      </c>
      <c r="N119" s="131">
        <f>+('[1]N EERR PIEDEM'!N119*AA119)+((('[1]N EERR PIEDEM'!N119*(100%-AA119))/(1+TASAS!$M$9)))</f>
        <v>0</v>
      </c>
      <c r="O119" s="194">
        <f t="shared" si="17"/>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PIEDEM'!C120*P120)+((('[1]N EERR PIEDEM'!C120*(100%-P120))/(1+TASAS!$B$9)))</f>
        <v>0</v>
      </c>
      <c r="D120" s="131">
        <f>+('[1]N EERR PIEDEM'!D120*Q120)+((('[1]N EERR PIEDEM'!D120*(100%-Q120))/(1+TASAS!$C$9)))</f>
        <v>0</v>
      </c>
      <c r="E120" s="131">
        <f>+('[1]N EERR PIEDEM'!E120*R120)+((('[1]N EERR PIEDEM'!E120*(100%-R120))/(1+TASAS!$D$9)))</f>
        <v>0</v>
      </c>
      <c r="F120" s="131">
        <f>+('[1]N EERR PIEDEM'!F120*S120)+((('[1]N EERR PIEDEM'!F120*(100%-S120))/(1+TASAS!$E$9)))</f>
        <v>0</v>
      </c>
      <c r="G120" s="131">
        <f>+('[1]N EERR PIEDEM'!G120*T120)+((('[1]N EERR PIEDEM'!G120*(100%-T120))/(1+TASAS!$F$9)))</f>
        <v>0</v>
      </c>
      <c r="H120" s="131">
        <f>+('[1]N EERR PIEDEM'!H120*U120)+((('[1]N EERR PIEDEM'!H120*(100%-U120))/(1+TASAS!$G$9)))</f>
        <v>0</v>
      </c>
      <c r="I120" s="131">
        <f>+('[1]N EERR PIEDEM'!I120*V120)+((('[1]N EERR PIEDEM'!I120*(100%-V120))/(1+TASAS!$H$9)))</f>
        <v>0</v>
      </c>
      <c r="J120" s="131">
        <f>+('[1]N EERR PIEDEM'!J120*W120)+((('[1]N EERR PIEDEM'!J120*(100%-W120))/(1+TASAS!$I$9)))</f>
        <v>0</v>
      </c>
      <c r="K120" s="131">
        <f>+('[1]N EERR PIEDEM'!K120*X120)+((('[1]N EERR PIEDEM'!K120*(100%-X120))/(1+TASAS!$J$9)))</f>
        <v>0</v>
      </c>
      <c r="L120" s="131">
        <f>+('[1]N EERR PIEDEM'!L120*Y120)+((('[1]N EERR PIEDEM'!L120*(100%-Y120))/(1+TASAS!$K$9)))</f>
        <v>0</v>
      </c>
      <c r="M120" s="131">
        <f>+('[1]N EERR PIEDEM'!M120*Z120)+((('[1]N EERR PIEDEM'!M120*(100%-Z120))/(1+TASAS!$L$9)))</f>
        <v>0</v>
      </c>
      <c r="N120" s="131">
        <f>+('[1]N EERR PIEDEM'!N120*AA120)+((('[1]N EERR PIEDEM'!N120*(100%-AA120))/(1+TASAS!$M$9)))</f>
        <v>0</v>
      </c>
      <c r="O120" s="194">
        <f t="shared" si="17"/>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PIEDEM'!C121*P121)+((('[1]N EERR PIEDEM'!C121*(100%-P121))/(1+TASAS!$B$9)))</f>
        <v>0</v>
      </c>
      <c r="D121" s="131">
        <f>+('[1]N EERR PIEDEM'!D121*Q121)+((('[1]N EERR PIEDEM'!D121*(100%-Q121))/(1+TASAS!$C$9)))</f>
        <v>0</v>
      </c>
      <c r="E121" s="131">
        <f>+('[1]N EERR PIEDEM'!E121*R121)+((('[1]N EERR PIEDEM'!E121*(100%-R121))/(1+TASAS!$D$9)))</f>
        <v>0</v>
      </c>
      <c r="F121" s="131">
        <f>+('[1]N EERR PIEDEM'!F121*S121)+((('[1]N EERR PIEDEM'!F121*(100%-S121))/(1+TASAS!$E$9)))</f>
        <v>0</v>
      </c>
      <c r="G121" s="131">
        <f>+('[1]N EERR PIEDEM'!G121*T121)+((('[1]N EERR PIEDEM'!G121*(100%-T121))/(1+TASAS!$F$9)))</f>
        <v>0</v>
      </c>
      <c r="H121" s="131">
        <f>+('[1]N EERR PIEDEM'!H121*U121)+((('[1]N EERR PIEDEM'!H121*(100%-U121))/(1+TASAS!$G$9)))</f>
        <v>0</v>
      </c>
      <c r="I121" s="131">
        <f>+('[1]N EERR PIEDEM'!I121*V121)+((('[1]N EERR PIEDEM'!I121*(100%-V121))/(1+TASAS!$H$9)))</f>
        <v>0</v>
      </c>
      <c r="J121" s="131">
        <f>+('[1]N EERR PIEDEM'!J121*W121)+((('[1]N EERR PIEDEM'!J121*(100%-W121))/(1+TASAS!$I$9)))</f>
        <v>0</v>
      </c>
      <c r="K121" s="131">
        <f>+('[1]N EERR PIEDEM'!K121*X121)+((('[1]N EERR PIEDEM'!K121*(100%-X121))/(1+TASAS!$J$9)))</f>
        <v>0</v>
      </c>
      <c r="L121" s="131">
        <f>+('[1]N EERR PIEDEM'!L121*Y121)+((('[1]N EERR PIEDEM'!L121*(100%-Y121))/(1+TASAS!$K$9)))</f>
        <v>0</v>
      </c>
      <c r="M121" s="131">
        <f>+('[1]N EERR PIEDEM'!M121*Z121)+((('[1]N EERR PIEDEM'!M121*(100%-Z121))/(1+TASAS!$L$9)))</f>
        <v>0</v>
      </c>
      <c r="N121" s="131">
        <f>+('[1]N EERR PIEDEM'!N121*AA121)+((('[1]N EERR PIEDEM'!N121*(100%-AA121))/(1+TASAS!$M$9)))</f>
        <v>0</v>
      </c>
      <c r="O121" s="194">
        <f t="shared" si="17"/>
        <v>0</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PIEDEM'!C122*P122)+((('[1]N EERR PIEDEM'!C122*(100%-P122))/(1+TASAS!$B$9)))</f>
        <v>0</v>
      </c>
      <c r="D122" s="131">
        <f>+('[1]N EERR PIEDEM'!D122*Q122)+((('[1]N EERR PIEDEM'!D122*(100%-Q122))/(1+TASAS!$C$9)))</f>
        <v>0</v>
      </c>
      <c r="E122" s="131">
        <f>+('[1]N EERR PIEDEM'!E122*R122)+((('[1]N EERR PIEDEM'!E122*(100%-R122))/(1+TASAS!$D$9)))</f>
        <v>0</v>
      </c>
      <c r="F122" s="131">
        <f>+('[1]N EERR PIEDEM'!F122*S122)+((('[1]N EERR PIEDEM'!F122*(100%-S122))/(1+TASAS!$E$9)))</f>
        <v>0</v>
      </c>
      <c r="G122" s="131">
        <f>+('[1]N EERR PIEDEM'!G122*T122)+((('[1]N EERR PIEDEM'!G122*(100%-T122))/(1+TASAS!$F$9)))</f>
        <v>0</v>
      </c>
      <c r="H122" s="131">
        <f>+('[1]N EERR PIEDEM'!H122*U122)+((('[1]N EERR PIEDEM'!H122*(100%-U122))/(1+TASAS!$G$9)))</f>
        <v>0</v>
      </c>
      <c r="I122" s="131">
        <f>+('[1]N EERR PIEDEM'!I122*V122)+((('[1]N EERR PIEDEM'!I122*(100%-V122))/(1+TASAS!$H$9)))</f>
        <v>0</v>
      </c>
      <c r="J122" s="131">
        <f>+('[1]N EERR PIEDEM'!J122*W122)+((('[1]N EERR PIEDEM'!J122*(100%-W122))/(1+TASAS!$I$9)))</f>
        <v>0</v>
      </c>
      <c r="K122" s="131">
        <f>+('[1]N EERR PIEDEM'!K122*X122)+((('[1]N EERR PIEDEM'!K122*(100%-X122))/(1+TASAS!$J$9)))</f>
        <v>0</v>
      </c>
      <c r="L122" s="131">
        <f>+('[1]N EERR PIEDEM'!L122*Y122)+((('[1]N EERR PIEDEM'!L122*(100%-Y122))/(1+TASAS!$K$9)))</f>
        <v>0</v>
      </c>
      <c r="M122" s="131">
        <f>+('[1]N EERR PIEDEM'!M122*Z122)+((('[1]N EERR PIEDEM'!M122*(100%-Z122))/(1+TASAS!$L$9)))</f>
        <v>0</v>
      </c>
      <c r="N122" s="131">
        <f>+('[1]N EERR PIEDEM'!N122*AA122)+((('[1]N EERR PIEDEM'!N122*(100%-AA122))/(1+TASAS!$M$9)))</f>
        <v>0</v>
      </c>
      <c r="O122" s="194">
        <f t="shared" si="17"/>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PIEDEM'!C123*P123)+((('[1]N EERR PIEDEM'!C123*(100%-P123))/(1+TASAS!$B$9)))</f>
        <v>0</v>
      </c>
      <c r="D123" s="131">
        <f>+('[1]N EERR PIEDEM'!D123*Q123)+((('[1]N EERR PIEDEM'!D123*(100%-Q123))/(1+TASAS!$C$9)))</f>
        <v>0</v>
      </c>
      <c r="E123" s="131">
        <f>+('[1]N EERR PIEDEM'!E123*R123)+((('[1]N EERR PIEDEM'!E123*(100%-R123))/(1+TASAS!$D$9)))</f>
        <v>0</v>
      </c>
      <c r="F123" s="131">
        <f>+('[1]N EERR PIEDEM'!F123*S123)+((('[1]N EERR PIEDEM'!F123*(100%-S123))/(1+TASAS!$E$9)))</f>
        <v>0</v>
      </c>
      <c r="G123" s="131">
        <f>+('[1]N EERR PIEDEM'!G123*T123)+((('[1]N EERR PIEDEM'!G123*(100%-T123))/(1+TASAS!$F$9)))</f>
        <v>0</v>
      </c>
      <c r="H123" s="131">
        <f>+('[1]N EERR PIEDEM'!H123*U123)+((('[1]N EERR PIEDEM'!H123*(100%-U123))/(1+TASAS!$G$9)))</f>
        <v>0</v>
      </c>
      <c r="I123" s="131">
        <f>+('[1]N EERR PIEDEM'!I123*V123)+((('[1]N EERR PIEDEM'!I123*(100%-V123))/(1+TASAS!$H$9)))</f>
        <v>0</v>
      </c>
      <c r="J123" s="131">
        <f>+('[1]N EERR PIEDEM'!J123*W123)+((('[1]N EERR PIEDEM'!J123*(100%-W123))/(1+TASAS!$I$9)))</f>
        <v>0</v>
      </c>
      <c r="K123" s="131">
        <f>+('[1]N EERR PIEDEM'!K123*X123)+((('[1]N EERR PIEDEM'!K123*(100%-X123))/(1+TASAS!$J$9)))</f>
        <v>0</v>
      </c>
      <c r="L123" s="131">
        <f>+('[1]N EERR PIEDEM'!L123*Y123)+((('[1]N EERR PIEDEM'!L123*(100%-Y123))/(1+TASAS!$K$9)))</f>
        <v>0</v>
      </c>
      <c r="M123" s="131">
        <f>+('[1]N EERR PIEDEM'!M123*Z123)+((('[1]N EERR PIEDEM'!M123*(100%-Z123))/(1+TASAS!$L$9)))</f>
        <v>0</v>
      </c>
      <c r="N123" s="131">
        <f>+('[1]N EERR PIEDEM'!N123*AA123)+((('[1]N EERR PIEDEM'!N123*(100%-AA123))/(1+TASAS!$M$9)))</f>
        <v>0</v>
      </c>
      <c r="O123" s="194">
        <f t="shared" si="17"/>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PIEDEM'!C124*P124)+((('[1]N EERR PIEDEM'!C124*(100%-P124))/(1+TASAS!$B$9)))</f>
        <v>0</v>
      </c>
      <c r="D124" s="131">
        <f>+('[1]N EERR PIEDEM'!D124*Q124)+((('[1]N EERR PIEDEM'!D124*(100%-Q124))/(1+TASAS!$C$9)))</f>
        <v>0</v>
      </c>
      <c r="E124" s="131">
        <f>+('[1]N EERR PIEDEM'!E124*R124)+((('[1]N EERR PIEDEM'!E124*(100%-R124))/(1+TASAS!$D$9)))</f>
        <v>0</v>
      </c>
      <c r="F124" s="131">
        <f>+('[1]N EERR PIEDEM'!F124*S124)+((('[1]N EERR PIEDEM'!F124*(100%-S124))/(1+TASAS!$E$9)))</f>
        <v>0</v>
      </c>
      <c r="G124" s="131">
        <f>+('[1]N EERR PIEDEM'!G124*T124)+((('[1]N EERR PIEDEM'!G124*(100%-T124))/(1+TASAS!$F$9)))</f>
        <v>0</v>
      </c>
      <c r="H124" s="131">
        <f>+('[1]N EERR PIEDEM'!H124*U124)+((('[1]N EERR PIEDEM'!H124*(100%-U124))/(1+TASAS!$G$9)))</f>
        <v>0</v>
      </c>
      <c r="I124" s="131">
        <f>+('[1]N EERR PIEDEM'!I124*V124)+((('[1]N EERR PIEDEM'!I124*(100%-V124))/(1+TASAS!$H$9)))</f>
        <v>0</v>
      </c>
      <c r="J124" s="131">
        <f>+('[1]N EERR PIEDEM'!J124*W124)+((('[1]N EERR PIEDEM'!J124*(100%-W124))/(1+TASAS!$I$9)))</f>
        <v>0</v>
      </c>
      <c r="K124" s="131">
        <f>+('[1]N EERR PIEDEM'!K124*X124)+((('[1]N EERR PIEDEM'!K124*(100%-X124))/(1+TASAS!$J$9)))</f>
        <v>0</v>
      </c>
      <c r="L124" s="131">
        <f>+('[1]N EERR PIEDEM'!L124*Y124)+((('[1]N EERR PIEDEM'!L124*(100%-Y124))/(1+TASAS!$K$9)))</f>
        <v>0</v>
      </c>
      <c r="M124" s="131">
        <f>+('[1]N EERR PIEDEM'!M124*Z124)+((('[1]N EERR PIEDEM'!M124*(100%-Z124))/(1+TASAS!$L$9)))</f>
        <v>0</v>
      </c>
      <c r="N124" s="131">
        <f>+('[1]N EERR PIEDEM'!N124*AA124)+((('[1]N EERR PIEDEM'!N124*(100%-AA124))/(1+TASAS!$M$9)))</f>
        <v>0</v>
      </c>
      <c r="O124" s="194">
        <f t="shared" si="17"/>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PIEDEM'!C125*P125)+((('[1]N EERR PIEDEM'!C125*(100%-P125))/(1+TASAS!$B$9)))</f>
        <v>0.46010738950915597</v>
      </c>
      <c r="D125" s="131">
        <f>+('[1]N EERR PIEDEM'!D125*Q125)+((('[1]N EERR PIEDEM'!D125*(100%-Q125))/(1+TASAS!$C$9)))</f>
        <v>0.34447512632552846</v>
      </c>
      <c r="E125" s="131">
        <f>+('[1]N EERR PIEDEM'!E125*R125)+((('[1]N EERR PIEDEM'!E125*(100%-R125))/(1+TASAS!$D$9)))</f>
        <v>0.29609918841539884</v>
      </c>
      <c r="F125" s="131">
        <f>+('[1]N EERR PIEDEM'!F125*S125)+((('[1]N EERR PIEDEM'!F125*(100%-S125))/(1+TASAS!$E$9)))</f>
        <v>0.35164562086414941</v>
      </c>
      <c r="G125" s="131">
        <f>+('[1]N EERR PIEDEM'!G125*T125)+((('[1]N EERR PIEDEM'!G125*(100%-T125))/(1+TASAS!$F$9)))</f>
        <v>0.28241255775867113</v>
      </c>
      <c r="H125" s="131">
        <f>+('[1]N EERR PIEDEM'!H125*U125)+((('[1]N EERR PIEDEM'!H125*(100%-U125))/(1+TASAS!$G$9)))</f>
        <v>0.25475936118135467</v>
      </c>
      <c r="I125" s="131">
        <f>+('[1]N EERR PIEDEM'!I125*V125)+((('[1]N EERR PIEDEM'!I125*(100%-V125))/(1+TASAS!$H$9)))</f>
        <v>0</v>
      </c>
      <c r="J125" s="131">
        <f>+('[1]N EERR PIEDEM'!J125*W125)+((('[1]N EERR PIEDEM'!J125*(100%-W125))/(1+TASAS!$I$9)))</f>
        <v>0</v>
      </c>
      <c r="K125" s="131">
        <f>+('[1]N EERR PIEDEM'!K125*X125)+((('[1]N EERR PIEDEM'!K125*(100%-X125))/(1+TASAS!$J$9)))</f>
        <v>0</v>
      </c>
      <c r="L125" s="131">
        <f>+('[1]N EERR PIEDEM'!L125*Y125)+((('[1]N EERR PIEDEM'!L125*(100%-Y125))/(1+TASAS!$K$9)))</f>
        <v>0</v>
      </c>
      <c r="M125" s="131">
        <f>+('[1]N EERR PIEDEM'!M125*Z125)+((('[1]N EERR PIEDEM'!M125*(100%-Z125))/(1+TASAS!$L$9)))</f>
        <v>0</v>
      </c>
      <c r="N125" s="131">
        <f>+('[1]N EERR PIEDEM'!N125*AA125)+((('[1]N EERR PIEDEM'!N125*(100%-AA125))/(1+TASAS!$M$9)))</f>
        <v>0</v>
      </c>
      <c r="O125" s="194">
        <f t="shared" si="17"/>
        <v>1.9894992440542585</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PIEDEM'!C126*P126)+((('[1]N EERR PIEDEM'!C126*(100%-P126))/(1+TASAS!$B$9)))</f>
        <v>0.18653002277398215</v>
      </c>
      <c r="D126" s="131">
        <f>+('[1]N EERR PIEDEM'!D126*Q126)+((('[1]N EERR PIEDEM'!D126*(100%-Q126))/(1+TASAS!$C$9)))</f>
        <v>0.13357198775887838</v>
      </c>
      <c r="E126" s="131">
        <f>+('[1]N EERR PIEDEM'!E126*R126)+((('[1]N EERR PIEDEM'!E126*(100%-R126))/(1+TASAS!$D$9)))</f>
        <v>0.11984967150147097</v>
      </c>
      <c r="F126" s="131">
        <f>+('[1]N EERR PIEDEM'!F126*S126)+((('[1]N EERR PIEDEM'!F126*(100%-S126))/(1+TASAS!$E$9)))</f>
        <v>0.14215461268976254</v>
      </c>
      <c r="G126" s="131">
        <f>+('[1]N EERR PIEDEM'!G126*T126)+((('[1]N EERR PIEDEM'!G126*(100%-T126))/(1+TASAS!$F$9)))</f>
        <v>0.11449157746973153</v>
      </c>
      <c r="H126" s="131">
        <f>+('[1]N EERR PIEDEM'!H126*U126)+((('[1]N EERR PIEDEM'!H126*(100%-U126))/(1+TASAS!$G$9)))</f>
        <v>0.10349599047992533</v>
      </c>
      <c r="I126" s="131">
        <f>+('[1]N EERR PIEDEM'!I126*V126)+((('[1]N EERR PIEDEM'!I126*(100%-V126))/(1+TASAS!$H$9)))</f>
        <v>0</v>
      </c>
      <c r="J126" s="131">
        <f>+('[1]N EERR PIEDEM'!J126*W126)+((('[1]N EERR PIEDEM'!J126*(100%-W126))/(1+TASAS!$I$9)))</f>
        <v>0</v>
      </c>
      <c r="K126" s="131">
        <f>+('[1]N EERR PIEDEM'!K126*X126)+((('[1]N EERR PIEDEM'!K126*(100%-X126))/(1+TASAS!$J$9)))</f>
        <v>0</v>
      </c>
      <c r="L126" s="131">
        <f>+('[1]N EERR PIEDEM'!L126*Y126)+((('[1]N EERR PIEDEM'!L126*(100%-Y126))/(1+TASAS!$K$9)))</f>
        <v>0</v>
      </c>
      <c r="M126" s="131">
        <f>+('[1]N EERR PIEDEM'!M126*Z126)+((('[1]N EERR PIEDEM'!M126*(100%-Z126))/(1+TASAS!$L$9)))</f>
        <v>0</v>
      </c>
      <c r="N126" s="131">
        <f>+('[1]N EERR PIEDEM'!N126*AA126)+((('[1]N EERR PIEDEM'!N126*(100%-AA126))/(1+TASAS!$M$9)))</f>
        <v>0</v>
      </c>
      <c r="O126" s="194">
        <f t="shared" si="17"/>
        <v>0.80009386267375082</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PIEDEM'!C127*P127)+((('[1]N EERR PIEDEM'!C127*(100%-P127))/(1+TASAS!$B$9)))</f>
        <v>0.83316743505712032</v>
      </c>
      <c r="D127" s="131">
        <f>+('[1]N EERR PIEDEM'!D127*Q127)+((('[1]N EERR PIEDEM'!D127*(100%-Q127))/(1+TASAS!$C$9)))</f>
        <v>0.85064265888548862</v>
      </c>
      <c r="E127" s="131">
        <f>+('[1]N EERR PIEDEM'!E127*R127)+((('[1]N EERR PIEDEM'!E127*(100%-R127))/(1+TASAS!$D$9)))</f>
        <v>1.036347159453896</v>
      </c>
      <c r="F127" s="131">
        <f>+('[1]N EERR PIEDEM'!F127*S127)+((('[1]N EERR PIEDEM'!F127*(100%-S127))/(1+TASAS!$E$9)))</f>
        <v>1.0175277539898793</v>
      </c>
      <c r="G127" s="131">
        <f>+('[1]N EERR PIEDEM'!G127*T127)+((('[1]N EERR PIEDEM'!G127*(100%-T127))/(1+TASAS!$F$9)))</f>
        <v>0.93883093525179862</v>
      </c>
      <c r="H127" s="131">
        <f>+('[1]N EERR PIEDEM'!H127*U127)+((('[1]N EERR PIEDEM'!H127*(100%-U127))/(1+TASAS!$G$9)))</f>
        <v>1.2658355758698561</v>
      </c>
      <c r="I127" s="131">
        <f>+('[1]N EERR PIEDEM'!I127*V127)+((('[1]N EERR PIEDEM'!I127*(100%-V127))/(1+TASAS!$H$9)))</f>
        <v>0</v>
      </c>
      <c r="J127" s="131">
        <f>+('[1]N EERR PIEDEM'!J127*W127)+((('[1]N EERR PIEDEM'!J127*(100%-W127))/(1+TASAS!$I$9)))</f>
        <v>0</v>
      </c>
      <c r="K127" s="131">
        <f>+('[1]N EERR PIEDEM'!K127*X127)+((('[1]N EERR PIEDEM'!K127*(100%-X127))/(1+TASAS!$J$9)))</f>
        <v>0</v>
      </c>
      <c r="L127" s="131">
        <f>+('[1]N EERR PIEDEM'!L127*Y127)+((('[1]N EERR PIEDEM'!L127*(100%-Y127))/(1+TASAS!$K$9)))</f>
        <v>0</v>
      </c>
      <c r="M127" s="131">
        <f>+('[1]N EERR PIEDEM'!M127*Z127)+((('[1]N EERR PIEDEM'!M127*(100%-Z127))/(1+TASAS!$L$9)))</f>
        <v>0</v>
      </c>
      <c r="N127" s="131">
        <f>+('[1]N EERR PIEDEM'!N127*AA127)+((('[1]N EERR PIEDEM'!N127*(100%-AA127))/(1+TASAS!$M$9)))</f>
        <v>0</v>
      </c>
      <c r="O127" s="194">
        <f t="shared" si="17"/>
        <v>5.9423515185080387</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PIEDEM'!C128*P128)+((('[1]N EERR PIEDEM'!C128*(100%-P128))/(1+TASAS!$B$9)))</f>
        <v>1.8653002277398216</v>
      </c>
      <c r="D128" s="131">
        <f>+('[1]N EERR PIEDEM'!D128*Q128)+((('[1]N EERR PIEDEM'!D128*(100%-Q128))/(1+TASAS!$C$9)))</f>
        <v>0</v>
      </c>
      <c r="E128" s="131">
        <f>+('[1]N EERR PIEDEM'!E128*R128)+((('[1]N EERR PIEDEM'!E128*(100%-R128))/(1+TASAS!$D$9)))</f>
        <v>0</v>
      </c>
      <c r="F128" s="131">
        <f>+('[1]N EERR PIEDEM'!F128*S128)+((('[1]N EERR PIEDEM'!F128*(100%-S128))/(1+TASAS!$E$9)))</f>
        <v>2.88050136239782</v>
      </c>
      <c r="G128" s="131">
        <f>+('[1]N EERR PIEDEM'!G128*T128)+((('[1]N EERR PIEDEM'!G128*(100%-T128))/(1+TASAS!$F$9)))</f>
        <v>0</v>
      </c>
      <c r="H128" s="131">
        <f>+('[1]N EERR PIEDEM'!H128*U128)+((('[1]N EERR PIEDEM'!H128*(100%-U128))/(1+TASAS!$G$9)))</f>
        <v>0</v>
      </c>
      <c r="I128" s="131">
        <f>+('[1]N EERR PIEDEM'!I128*V128)+((('[1]N EERR PIEDEM'!I128*(100%-V128))/(1+TASAS!$H$9)))</f>
        <v>0</v>
      </c>
      <c r="J128" s="131">
        <f>+('[1]N EERR PIEDEM'!J128*W128)+((('[1]N EERR PIEDEM'!J128*(100%-W128))/(1+TASAS!$I$9)))</f>
        <v>0</v>
      </c>
      <c r="K128" s="131">
        <f>+('[1]N EERR PIEDEM'!K128*X128)+((('[1]N EERR PIEDEM'!K128*(100%-X128))/(1+TASAS!$J$9)))</f>
        <v>0</v>
      </c>
      <c r="L128" s="131">
        <f>+('[1]N EERR PIEDEM'!L128*Y128)+((('[1]N EERR PIEDEM'!L128*(100%-Y128))/(1+TASAS!$K$9)))</f>
        <v>0</v>
      </c>
      <c r="M128" s="131">
        <f>+('[1]N EERR PIEDEM'!M128*Z128)+((('[1]N EERR PIEDEM'!M128*(100%-Z128))/(1+TASAS!$L$9)))</f>
        <v>0</v>
      </c>
      <c r="N128" s="131">
        <f>+('[1]N EERR PIEDEM'!N128*AA128)+((('[1]N EERR PIEDEM'!N128*(100%-AA128))/(1+TASAS!$M$9)))</f>
        <v>0</v>
      </c>
      <c r="O128" s="194">
        <f t="shared" si="17"/>
        <v>4.745801590137642</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PIEDEM'!C129*P129)+((('[1]N EERR PIEDEM'!C129*(100%-P129))/(1+TASAS!$B$9)))</f>
        <v>0</v>
      </c>
      <c r="D129" s="131">
        <f>+('[1]N EERR PIEDEM'!D129*Q129)+((('[1]N EERR PIEDEM'!D129*(100%-Q129))/(1+TASAS!$C$9)))</f>
        <v>0</v>
      </c>
      <c r="E129" s="131">
        <f>+('[1]N EERR PIEDEM'!E129*R129)+((('[1]N EERR PIEDEM'!E129*(100%-R129))/(1+TASAS!$D$9)))</f>
        <v>0</v>
      </c>
      <c r="F129" s="131">
        <f>+('[1]N EERR PIEDEM'!F129*S129)+((('[1]N EERR PIEDEM'!F129*(100%-S129))/(1+TASAS!$E$9)))</f>
        <v>0</v>
      </c>
      <c r="G129" s="131">
        <f>+('[1]N EERR PIEDEM'!G129*T129)+((('[1]N EERR PIEDEM'!G129*(100%-T129))/(1+TASAS!$F$9)))</f>
        <v>0</v>
      </c>
      <c r="H129" s="131">
        <f>+('[1]N EERR PIEDEM'!H129*U129)+((('[1]N EERR PIEDEM'!H129*(100%-U129))/(1+TASAS!$G$9)))</f>
        <v>0</v>
      </c>
      <c r="I129" s="131">
        <f>+('[1]N EERR PIEDEM'!I129*V129)+((('[1]N EERR PIEDEM'!I129*(100%-V129))/(1+TASAS!$H$9)))</f>
        <v>0</v>
      </c>
      <c r="J129" s="131">
        <f>+('[1]N EERR PIEDEM'!J129*W129)+((('[1]N EERR PIEDEM'!J129*(100%-W129))/(1+TASAS!$I$9)))</f>
        <v>0</v>
      </c>
      <c r="K129" s="131">
        <f>+('[1]N EERR PIEDEM'!K129*X129)+((('[1]N EERR PIEDEM'!K129*(100%-X129))/(1+TASAS!$J$9)))</f>
        <v>0</v>
      </c>
      <c r="L129" s="131">
        <f>+('[1]N EERR PIEDEM'!L129*Y129)+((('[1]N EERR PIEDEM'!L129*(100%-Y129))/(1+TASAS!$K$9)))</f>
        <v>0</v>
      </c>
      <c r="M129" s="131">
        <f>+('[1]N EERR PIEDEM'!M129*Z129)+((('[1]N EERR PIEDEM'!M129*(100%-Z129))/(1+TASAS!$L$9)))</f>
        <v>0</v>
      </c>
      <c r="N129" s="131">
        <f>+('[1]N EERR PIEDEM'!N129*AA129)+((('[1]N EERR PIEDEM'!N129*(100%-AA129))/(1+TASAS!$M$9)))</f>
        <v>0</v>
      </c>
      <c r="O129" s="194">
        <f t="shared" si="17"/>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PIEDEM'!C130*P130)+((('[1]N EERR PIEDEM'!C130*(100%-P130))/(1+TASAS!$B$9)))</f>
        <v>26.300733211131483</v>
      </c>
      <c r="D130" s="131">
        <f>+('[1]N EERR PIEDEM'!D130*Q130)+((('[1]N EERR PIEDEM'!D130*(100%-Q130))/(1+TASAS!$C$9)))</f>
        <v>0</v>
      </c>
      <c r="E130" s="131">
        <f>+('[1]N EERR PIEDEM'!E130*R130)+((('[1]N EERR PIEDEM'!E130*(100%-R130))/(1+TASAS!$D$9)))</f>
        <v>29.821418261836595</v>
      </c>
      <c r="F130" s="131">
        <f>+('[1]N EERR PIEDEM'!F130*S130)+((('[1]N EERR PIEDEM'!F130*(100%-S130))/(1+TASAS!$E$9)))</f>
        <v>0</v>
      </c>
      <c r="G130" s="131">
        <f>+('[1]N EERR PIEDEM'!G130*T130)+((('[1]N EERR PIEDEM'!G130*(100%-T130))/(1+TASAS!$F$9)))</f>
        <v>0</v>
      </c>
      <c r="H130" s="131">
        <f>+('[1]N EERR PIEDEM'!H130*U130)+((('[1]N EERR PIEDEM'!H130*(100%-U130))/(1+TASAS!$G$9)))</f>
        <v>33.660080596086488</v>
      </c>
      <c r="I130" s="131">
        <f>+('[1]N EERR PIEDEM'!I130*V130)+((('[1]N EERR PIEDEM'!I130*(100%-V130))/(1+TASAS!$H$9)))</f>
        <v>0</v>
      </c>
      <c r="J130" s="131">
        <f>+('[1]N EERR PIEDEM'!J130*W130)+((('[1]N EERR PIEDEM'!J130*(100%-W130))/(1+TASAS!$I$9)))</f>
        <v>0</v>
      </c>
      <c r="K130" s="131">
        <f>+('[1]N EERR PIEDEM'!K130*X130)+((('[1]N EERR PIEDEM'!K130*(100%-X130))/(1+TASAS!$J$9)))</f>
        <v>0</v>
      </c>
      <c r="L130" s="131">
        <f>+('[1]N EERR PIEDEM'!L130*Y130)+((('[1]N EERR PIEDEM'!L130*(100%-Y130))/(1+TASAS!$K$9)))</f>
        <v>0</v>
      </c>
      <c r="M130" s="131">
        <f>+('[1]N EERR PIEDEM'!M130*Z130)+((('[1]N EERR PIEDEM'!M130*(100%-Z130))/(1+TASAS!$L$9)))</f>
        <v>0</v>
      </c>
      <c r="N130" s="131">
        <f>+('[1]N EERR PIEDEM'!N130*AA130)+((('[1]N EERR PIEDEM'!N130*(100%-AA130))/(1+TASAS!$M$9)))</f>
        <v>0</v>
      </c>
      <c r="O130" s="194">
        <f t="shared" si="17"/>
        <v>89.782232069054572</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PIEDEM'!C131*P131)+((('[1]N EERR PIEDEM'!C131*(100%-P131))/(1+TASAS!$B$9)))</f>
        <v>0.85803810476031783</v>
      </c>
      <c r="D131" s="131">
        <f>+('[1]N EERR PIEDEM'!D131*Q131)+((('[1]N EERR PIEDEM'!D131*(100%-Q131))/(1+TASAS!$C$9)))</f>
        <v>47.628958792968476</v>
      </c>
      <c r="E131" s="131">
        <f>+('[1]N EERR PIEDEM'!E131*R131)+((('[1]N EERR PIEDEM'!E131*(100%-R131))/(1+TASAS!$D$9)))</f>
        <v>47.939868600588383</v>
      </c>
      <c r="F131" s="131">
        <f>+('[1]N EERR PIEDEM'!F131*S131)+((('[1]N EERR PIEDEM'!F131*(100%-S131))/(1+TASAS!$E$9)))</f>
        <v>57.078817905799923</v>
      </c>
      <c r="G131" s="131">
        <f>+('[1]N EERR PIEDEM'!G131*T131)+((('[1]N EERR PIEDEM'!G131*(100%-T131))/(1+TASAS!$F$9)))</f>
        <v>85.395451248757098</v>
      </c>
      <c r="H131" s="131">
        <f>+('[1]N EERR PIEDEM'!H131*U131)+((('[1]N EERR PIEDEM'!H131*(100%-U131))/(1+TASAS!$G$9)))</f>
        <v>54.136364251037861</v>
      </c>
      <c r="I131" s="131">
        <f>+('[1]N EERR PIEDEM'!I131*V131)+((('[1]N EERR PIEDEM'!I131*(100%-V131))/(1+TASAS!$H$9)))</f>
        <v>0</v>
      </c>
      <c r="J131" s="131">
        <f>+('[1]N EERR PIEDEM'!J131*W131)+((('[1]N EERR PIEDEM'!J131*(100%-W131))/(1+TASAS!$I$9)))</f>
        <v>0</v>
      </c>
      <c r="K131" s="131">
        <f>+('[1]N EERR PIEDEM'!K131*X131)+((('[1]N EERR PIEDEM'!K131*(100%-X131))/(1+TASAS!$J$9)))</f>
        <v>0</v>
      </c>
      <c r="L131" s="131">
        <f>+('[1]N EERR PIEDEM'!L131*Y131)+((('[1]N EERR PIEDEM'!L131*(100%-Y131))/(1+TASAS!$K$9)))</f>
        <v>0</v>
      </c>
      <c r="M131" s="131">
        <f>+('[1]N EERR PIEDEM'!M131*Z131)+((('[1]N EERR PIEDEM'!M131*(100%-Z131))/(1+TASAS!$L$9)))</f>
        <v>0</v>
      </c>
      <c r="N131" s="131">
        <f>+('[1]N EERR PIEDEM'!N131*AA131)+((('[1]N EERR PIEDEM'!N131*(100%-AA131))/(1+TASAS!$M$9)))</f>
        <v>0</v>
      </c>
      <c r="O131" s="194">
        <f t="shared" si="17"/>
        <v>293.03749890391202</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PIEDEM'!C132*P132)+((('[1]N EERR PIEDEM'!C132*(100%-P132))/(1+TASAS!$B$9)))</f>
        <v>0</v>
      </c>
      <c r="D132" s="131">
        <f>+('[1]N EERR PIEDEM'!D132*Q132)+((('[1]N EERR PIEDEM'!D132*(100%-Q132))/(1+TASAS!$C$9)))</f>
        <v>0</v>
      </c>
      <c r="E132" s="131">
        <f>+('[1]N EERR PIEDEM'!E132*R132)+((('[1]N EERR PIEDEM'!E132*(100%-R132))/(1+TASAS!$D$9)))</f>
        <v>0</v>
      </c>
      <c r="F132" s="131">
        <f>+('[1]N EERR PIEDEM'!F132*S132)+((('[1]N EERR PIEDEM'!F132*(100%-S132))/(1+TASAS!$E$9)))</f>
        <v>0</v>
      </c>
      <c r="G132" s="131">
        <f>+('[1]N EERR PIEDEM'!G132*T132)+((('[1]N EERR PIEDEM'!G132*(100%-T132))/(1+TASAS!$F$9)))</f>
        <v>0</v>
      </c>
      <c r="H132" s="131">
        <f>+('[1]N EERR PIEDEM'!H132*U132)+((('[1]N EERR PIEDEM'!H132*(100%-U132))/(1+TASAS!$G$9)))</f>
        <v>0</v>
      </c>
      <c r="I132" s="131">
        <f>+('[1]N EERR PIEDEM'!I132*V132)+((('[1]N EERR PIEDEM'!I132*(100%-V132))/(1+TASAS!$H$9)))</f>
        <v>0</v>
      </c>
      <c r="J132" s="131">
        <f>+('[1]N EERR PIEDEM'!J132*W132)+((('[1]N EERR PIEDEM'!J132*(100%-W132))/(1+TASAS!$I$9)))</f>
        <v>0</v>
      </c>
      <c r="K132" s="131">
        <f>+('[1]N EERR PIEDEM'!K132*X132)+((('[1]N EERR PIEDEM'!K132*(100%-X132))/(1+TASAS!$J$9)))</f>
        <v>0</v>
      </c>
      <c r="L132" s="131">
        <f>+('[1]N EERR PIEDEM'!L132*Y132)+((('[1]N EERR PIEDEM'!L132*(100%-Y132))/(1+TASAS!$K$9)))</f>
        <v>0</v>
      </c>
      <c r="M132" s="131">
        <f>+('[1]N EERR PIEDEM'!M132*Z132)+((('[1]N EERR PIEDEM'!M132*(100%-Z132))/(1+TASAS!$L$9)))</f>
        <v>0</v>
      </c>
      <c r="N132" s="131">
        <f>+('[1]N EERR PIEDEM'!N132*AA132)+((('[1]N EERR PIEDEM'!N132*(100%-AA132))/(1+TASAS!$M$9)))</f>
        <v>0</v>
      </c>
      <c r="O132" s="194">
        <f t="shared" si="17"/>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PIEDEM'!C133*P133)+((('[1]N EERR PIEDEM'!C133*(100%-P133))/(1+TASAS!$B$9)))</f>
        <v>53.360021848210494</v>
      </c>
      <c r="D133" s="131">
        <f>+('[1]N EERR PIEDEM'!D133*Q133)+((('[1]N EERR PIEDEM'!D133*(100%-Q133))/(1+TASAS!$C$9)))</f>
        <v>14.763219699665505</v>
      </c>
      <c r="E133" s="131">
        <f>+('[1]N EERR PIEDEM'!E133*R133)+((('[1]N EERR PIEDEM'!E133*(100%-R133))/(1+TASAS!$D$9)))</f>
        <v>13.112964058396235</v>
      </c>
      <c r="F133" s="131">
        <f>+('[1]N EERR PIEDEM'!F133*S133)+((('[1]N EERR PIEDEM'!F133*(100%-S133))/(1+TASAS!$E$9)))</f>
        <v>47.13547683923705</v>
      </c>
      <c r="G133" s="131">
        <f>+('[1]N EERR PIEDEM'!G133*T133)+((('[1]N EERR PIEDEM'!G133*(100%-T133))/(1+TASAS!$F$9)))</f>
        <v>13.158898637187811</v>
      </c>
      <c r="H133" s="131">
        <f>+('[1]N EERR PIEDEM'!H133*U133)+((('[1]N EERR PIEDEM'!H133*(100%-U133))/(1+TASAS!$G$9)))</f>
        <v>0</v>
      </c>
      <c r="I133" s="131">
        <f>+('[1]N EERR PIEDEM'!I133*V133)+((('[1]N EERR PIEDEM'!I133*(100%-V133))/(1+TASAS!$H$9)))</f>
        <v>0</v>
      </c>
      <c r="J133" s="131">
        <f>+('[1]N EERR PIEDEM'!J133*W133)+((('[1]N EERR PIEDEM'!J133*(100%-W133))/(1+TASAS!$I$9)))</f>
        <v>0</v>
      </c>
      <c r="K133" s="131">
        <f>+('[1]N EERR PIEDEM'!K133*X133)+((('[1]N EERR PIEDEM'!K133*(100%-X133))/(1+TASAS!$J$9)))</f>
        <v>0</v>
      </c>
      <c r="L133" s="131">
        <f>+('[1]N EERR PIEDEM'!L133*Y133)+((('[1]N EERR PIEDEM'!L133*(100%-Y133))/(1+TASAS!$K$9)))</f>
        <v>0</v>
      </c>
      <c r="M133" s="131">
        <f>+('[1]N EERR PIEDEM'!M133*Z133)+((('[1]N EERR PIEDEM'!M133*(100%-Z133))/(1+TASAS!$L$9)))</f>
        <v>0</v>
      </c>
      <c r="N133" s="131">
        <f>+('[1]N EERR PIEDEM'!N133*AA133)+((('[1]N EERR PIEDEM'!N133*(100%-AA133))/(1+TASAS!$M$9)))</f>
        <v>0</v>
      </c>
      <c r="O133" s="194">
        <f t="shared" si="17"/>
        <v>141.5305810826971</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PIEDEM'!C134*P134)+((('[1]N EERR PIEDEM'!C134*(100%-P134))/(1+TASAS!$B$9)))</f>
        <v>0</v>
      </c>
      <c r="D134" s="131">
        <f>+('[1]N EERR PIEDEM'!D134*Q134)+((('[1]N EERR PIEDEM'!D134*(100%-Q134))/(1+TASAS!$C$9)))</f>
        <v>0</v>
      </c>
      <c r="E134" s="131">
        <f>+('[1]N EERR PIEDEM'!E134*R134)+((('[1]N EERR PIEDEM'!E134*(100%-R134))/(1+TASAS!$D$9)))</f>
        <v>60.8</v>
      </c>
      <c r="F134" s="131">
        <f>+('[1]N EERR PIEDEM'!F134*S134)+((('[1]N EERR PIEDEM'!F134*(100%-S134))/(1+TASAS!$E$9)))</f>
        <v>0</v>
      </c>
      <c r="G134" s="131">
        <f>+('[1]N EERR PIEDEM'!G134*T134)+((('[1]N EERR PIEDEM'!G134*(100%-T134))/(1+TASAS!$F$9)))</f>
        <v>0</v>
      </c>
      <c r="H134" s="131">
        <f>+('[1]N EERR PIEDEM'!H134*U134)+((('[1]N EERR PIEDEM'!H134*(100%-U134))/(1+TASAS!$G$9)))</f>
        <v>0</v>
      </c>
      <c r="I134" s="131">
        <f>+('[1]N EERR PIEDEM'!I134*V134)+((('[1]N EERR PIEDEM'!I134*(100%-V134))/(1+TASAS!$H$9)))</f>
        <v>0</v>
      </c>
      <c r="J134" s="131">
        <f>+('[1]N EERR PIEDEM'!J134*W134)+((('[1]N EERR PIEDEM'!J134*(100%-W134))/(1+TASAS!$I$9)))</f>
        <v>0</v>
      </c>
      <c r="K134" s="131">
        <f>+('[1]N EERR PIEDEM'!K134*X134)+((('[1]N EERR PIEDEM'!K134*(100%-X134))/(1+TASAS!$J$9)))</f>
        <v>0</v>
      </c>
      <c r="L134" s="131">
        <f>+('[1]N EERR PIEDEM'!L134*Y134)+((('[1]N EERR PIEDEM'!L134*(100%-Y134))/(1+TASAS!$K$9)))</f>
        <v>0</v>
      </c>
      <c r="M134" s="131">
        <f>+('[1]N EERR PIEDEM'!M134*Z134)+((('[1]N EERR PIEDEM'!M134*(100%-Z134))/(1+TASAS!$L$9)))</f>
        <v>0</v>
      </c>
      <c r="N134" s="131">
        <f>+('[1]N EERR PIEDEM'!N134*AA134)+((('[1]N EERR PIEDEM'!N134*(100%-AA134))/(1+TASAS!$M$9)))</f>
        <v>0</v>
      </c>
      <c r="O134" s="194">
        <f t="shared" si="17"/>
        <v>60.8</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PIEDEM'!C135*P135)+((('[1]N EERR PIEDEM'!C135*(100%-P135))/(1+TASAS!$B$9)))</f>
        <v>0</v>
      </c>
      <c r="D135" s="131">
        <f>+('[1]N EERR PIEDEM'!D135*Q135)+((('[1]N EERR PIEDEM'!D135*(100%-Q135))/(1+TASAS!$C$9)))</f>
        <v>0</v>
      </c>
      <c r="E135" s="131">
        <f>+('[1]N EERR PIEDEM'!E135*R135)+((('[1]N EERR PIEDEM'!E135*(100%-R135))/(1+TASAS!$D$9)))</f>
        <v>0</v>
      </c>
      <c r="F135" s="131">
        <f>+('[1]N EERR PIEDEM'!F135*S135)+((('[1]N EERR PIEDEM'!F135*(100%-S135))/(1+TASAS!$E$9)))</f>
        <v>0</v>
      </c>
      <c r="G135" s="131">
        <f>+('[1]N EERR PIEDEM'!G135*T135)+((('[1]N EERR PIEDEM'!G135*(100%-T135))/(1+TASAS!$F$9)))</f>
        <v>0</v>
      </c>
      <c r="H135" s="131">
        <f>+('[1]N EERR PIEDEM'!H135*U135)+((('[1]N EERR PIEDEM'!H135*(100%-U135))/(1+TASAS!$G$9)))</f>
        <v>0</v>
      </c>
      <c r="I135" s="131">
        <f>+('[1]N EERR PIEDEM'!I135*V135)+((('[1]N EERR PIEDEM'!I135*(100%-V135))/(1+TASAS!$H$9)))</f>
        <v>0</v>
      </c>
      <c r="J135" s="131">
        <f>+('[1]N EERR PIEDEM'!J135*W135)+((('[1]N EERR PIEDEM'!J135*(100%-W135))/(1+TASAS!$I$9)))</f>
        <v>0</v>
      </c>
      <c r="K135" s="131">
        <f>+('[1]N EERR PIEDEM'!K135*X135)+((('[1]N EERR PIEDEM'!K135*(100%-X135))/(1+TASAS!$J$9)))</f>
        <v>0</v>
      </c>
      <c r="L135" s="131">
        <f>+('[1]N EERR PIEDEM'!L135*Y135)+((('[1]N EERR PIEDEM'!L135*(100%-Y135))/(1+TASAS!$K$9)))</f>
        <v>0</v>
      </c>
      <c r="M135" s="131">
        <f>+('[1]N EERR PIEDEM'!M135*Z135)+((('[1]N EERR PIEDEM'!M135*(100%-Z135))/(1+TASAS!$L$9)))</f>
        <v>0</v>
      </c>
      <c r="N135" s="131">
        <f>+('[1]N EERR PIEDEM'!N135*AA135)+((('[1]N EERR PIEDEM'!N135*(100%-AA135))/(1+TASAS!$M$9)))</f>
        <v>0</v>
      </c>
      <c r="O135" s="194">
        <f t="shared" si="17"/>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PIEDEM'!C136*P136)+((('[1]N EERR PIEDEM'!C136*(100%-P136))/(1+TASAS!$B$9)))</f>
        <v>106.6951730267178</v>
      </c>
      <c r="D136" s="131">
        <f>+('[1]N EERR PIEDEM'!D136*Q136)+((('[1]N EERR PIEDEM'!D136*(100%-Q136))/(1+TASAS!$C$9)))</f>
        <v>128.22910824852326</v>
      </c>
      <c r="E136" s="131">
        <f>+('[1]N EERR PIEDEM'!E136*R136)+((('[1]N EERR PIEDEM'!E136*(100%-R136))/(1+TASAS!$D$9)))</f>
        <v>113.99818753992855</v>
      </c>
      <c r="F136" s="131">
        <f>+('[1]N EERR PIEDEM'!F136*S136)+((('[1]N EERR PIEDEM'!F136*(100%-S136))/(1+TASAS!$E$9)))</f>
        <v>139.5359750875827</v>
      </c>
      <c r="G136" s="131">
        <f>+('[1]N EERR PIEDEM'!G136*T136)+((('[1]N EERR PIEDEM'!G136*(100%-T136))/(1+TASAS!$F$9)))</f>
        <v>125.2537857518863</v>
      </c>
      <c r="H136" s="131">
        <f>+('[1]N EERR PIEDEM'!H136*U136)+((('[1]N EERR PIEDEM'!H136*(100%-U136))/(1+TASAS!$G$9)))</f>
        <v>79.134626566958289</v>
      </c>
      <c r="I136" s="131">
        <f>+('[1]N EERR PIEDEM'!I136*V136)+((('[1]N EERR PIEDEM'!I136*(100%-V136))/(1+TASAS!$H$9)))</f>
        <v>0</v>
      </c>
      <c r="J136" s="131">
        <f>+('[1]N EERR PIEDEM'!J136*W136)+((('[1]N EERR PIEDEM'!J136*(100%-W136))/(1+TASAS!$I$9)))</f>
        <v>0</v>
      </c>
      <c r="K136" s="131">
        <f>+('[1]N EERR PIEDEM'!K136*X136)+((('[1]N EERR PIEDEM'!K136*(100%-X136))/(1+TASAS!$J$9)))</f>
        <v>0</v>
      </c>
      <c r="L136" s="131">
        <f>+('[1]N EERR PIEDEM'!L136*Y136)+((('[1]N EERR PIEDEM'!L136*(100%-Y136))/(1+TASAS!$K$9)))</f>
        <v>0</v>
      </c>
      <c r="M136" s="131">
        <f>+('[1]N EERR PIEDEM'!M136*Z136)+((('[1]N EERR PIEDEM'!M136*(100%-Z136))/(1+TASAS!$L$9)))</f>
        <v>0</v>
      </c>
      <c r="N136" s="131">
        <f>+('[1]N EERR PIEDEM'!N136*AA136)+((('[1]N EERR PIEDEM'!N136*(100%-AA136))/(1+TASAS!$M$9)))</f>
        <v>0</v>
      </c>
      <c r="O136" s="194">
        <f t="shared" si="17"/>
        <v>692.84685622159691</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v>0</v>
      </c>
      <c r="D137" s="131">
        <v>0</v>
      </c>
      <c r="E137" s="131">
        <v>0</v>
      </c>
      <c r="F137" s="131"/>
      <c r="G137" s="131"/>
      <c r="H137" s="131"/>
      <c r="I137" s="131"/>
      <c r="J137" s="131"/>
      <c r="K137" s="131"/>
      <c r="L137" s="131"/>
      <c r="M137" s="131"/>
      <c r="N137" s="131"/>
      <c r="O137" s="194">
        <f t="shared" si="17"/>
        <v>0</v>
      </c>
      <c r="P137" s="303"/>
      <c r="Q137" s="303"/>
      <c r="R137" s="303"/>
      <c r="S137" s="303"/>
      <c r="T137" s="303"/>
      <c r="U137" s="303"/>
      <c r="V137" s="303"/>
      <c r="W137" s="303"/>
      <c r="X137" s="303"/>
      <c r="Y137" s="303"/>
      <c r="Z137" s="303"/>
      <c r="AA137" s="303"/>
    </row>
    <row r="138" spans="1:27" outlineLevel="1" x14ac:dyDescent="0.3">
      <c r="A138" s="203"/>
      <c r="B138" s="131"/>
      <c r="C138" s="131">
        <v>0</v>
      </c>
      <c r="D138" s="131">
        <v>0</v>
      </c>
      <c r="E138" s="131">
        <v>0</v>
      </c>
      <c r="F138" s="131"/>
      <c r="G138" s="131"/>
      <c r="H138" s="131"/>
      <c r="I138" s="131"/>
      <c r="J138" s="131"/>
      <c r="K138" s="131"/>
      <c r="L138" s="131"/>
      <c r="M138" s="131"/>
      <c r="N138" s="131"/>
      <c r="O138" s="194">
        <f t="shared" si="17"/>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18">SUM(C140:C171)</f>
        <v>330.07305911977642</v>
      </c>
      <c r="D139" s="186">
        <f t="shared" si="18"/>
        <v>363.82</v>
      </c>
      <c r="E139" s="186">
        <f t="shared" si="18"/>
        <v>454.44108755491413</v>
      </c>
      <c r="F139" s="186">
        <f t="shared" si="18"/>
        <v>308.85556574542625</v>
      </c>
      <c r="G139" s="186">
        <f t="shared" si="18"/>
        <v>262.14787945253556</v>
      </c>
      <c r="H139" s="186">
        <f t="shared" si="18"/>
        <v>378.06918660157669</v>
      </c>
      <c r="I139" s="186">
        <f t="shared" si="18"/>
        <v>0</v>
      </c>
      <c r="J139" s="186">
        <f t="shared" si="18"/>
        <v>0</v>
      </c>
      <c r="K139" s="186">
        <f t="shared" si="18"/>
        <v>0</v>
      </c>
      <c r="L139" s="186">
        <f t="shared" si="18"/>
        <v>0</v>
      </c>
      <c r="M139" s="186">
        <f t="shared" si="18"/>
        <v>0</v>
      </c>
      <c r="N139" s="186">
        <f t="shared" si="18"/>
        <v>0</v>
      </c>
      <c r="O139" s="210">
        <f t="shared" ref="O139" si="19">SUM(O140:O171)</f>
        <v>2097.4067784742292</v>
      </c>
      <c r="P139" s="305"/>
      <c r="Q139" s="305"/>
      <c r="R139" s="305"/>
      <c r="S139" s="305"/>
      <c r="T139" s="305"/>
      <c r="U139" s="305"/>
      <c r="V139" s="305"/>
      <c r="W139" s="305"/>
      <c r="X139" s="305"/>
      <c r="Y139" s="305"/>
      <c r="Z139" s="305"/>
      <c r="AA139" s="305"/>
    </row>
    <row r="140" spans="1:27" outlineLevel="2" x14ac:dyDescent="0.3">
      <c r="A140" s="203" t="s">
        <v>325</v>
      </c>
      <c r="B140" s="131"/>
      <c r="C140" s="131">
        <f>+('[1]N EERR PIEDEM'!C140*P140)+((('[1]N EERR PIEDEM'!C140*(100%-P140))/(1+TASAS!$B$9)))</f>
        <v>0</v>
      </c>
      <c r="D140" s="131">
        <f>+('[1]N EERR PIEDEM'!D140*Q140)+((('[1]N EERR PIEDEM'!D140*(100%-Q140))/(1+TASAS!$C$9)))</f>
        <v>0</v>
      </c>
      <c r="E140" s="131">
        <f>+('[1]N EERR PIEDEM'!E140*R140)+((('[1]N EERR PIEDEM'!E140*(100%-R140))/(1+TASAS!$D$9)))</f>
        <v>0</v>
      </c>
      <c r="F140" s="131">
        <f>+('[1]N EERR PIEDEM'!F140*S140)+((('[1]N EERR PIEDEM'!F140*(100%-S140))/(1+TASAS!$E$9)))</f>
        <v>0</v>
      </c>
      <c r="G140" s="131">
        <f>+('[1]N EERR PIEDEM'!G140*T140)+((('[1]N EERR PIEDEM'!G140*(100%-T140))/(1+TASAS!$F$9)))</f>
        <v>0</v>
      </c>
      <c r="H140" s="131">
        <f>+('[1]N EERR PIEDEM'!H140*U140)+((('[1]N EERR PIEDEM'!H140*(100%-U140))/(1+TASAS!$G$9)))</f>
        <v>0</v>
      </c>
      <c r="I140" s="131">
        <f>+('[1]N EERR PIEDEM'!I140*V140)+((('[1]N EERR PIEDEM'!I140*(100%-V140))/(1+TASAS!$H$9)))</f>
        <v>0</v>
      </c>
      <c r="J140" s="131">
        <f>+('[1]N EERR PIEDEM'!J140*W140)+((('[1]N EERR PIEDEM'!J140*(100%-W140))/(1+TASAS!$I$9)))</f>
        <v>0</v>
      </c>
      <c r="K140" s="131">
        <f>+('[1]N EERR PIEDEM'!K140*X140)+((('[1]N EERR PIEDEM'!K140*(100%-X140))/(1+TASAS!$J$9)))</f>
        <v>0</v>
      </c>
      <c r="L140" s="131">
        <f>+('[1]N EERR PIEDEM'!L140*Y140)+((('[1]N EERR PIEDEM'!L140*(100%-Y140))/(1+TASAS!$K$9)))</f>
        <v>0</v>
      </c>
      <c r="M140" s="131">
        <f>+('[1]N EERR PIEDEM'!M140*Z140)+((('[1]N EERR PIEDEM'!M140*(100%-Z140))/(1+TASAS!$L$9)))</f>
        <v>0</v>
      </c>
      <c r="N140" s="131">
        <f>+('[1]N EERR PIEDEM'!N140*AA140)+((('[1]N EERR PIEDEM'!N140*(100%-AA140))/(1+TASAS!$M$9)))</f>
        <v>0</v>
      </c>
      <c r="O140" s="194">
        <f t="shared" si="17"/>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PIEDEM'!C141*P141)+((('[1]N EERR PIEDEM'!C141*(100%-P141))/(1+TASAS!$B$9)))</f>
        <v>0</v>
      </c>
      <c r="D141" s="131">
        <f>+('[1]N EERR PIEDEM'!D141*Q141)+((('[1]N EERR PIEDEM'!D141*(100%-Q141))/(1+TASAS!$C$9)))</f>
        <v>0</v>
      </c>
      <c r="E141" s="131">
        <f>+('[1]N EERR PIEDEM'!E141*R141)+((('[1]N EERR PIEDEM'!E141*(100%-R141))/(1+TASAS!$D$9)))</f>
        <v>0</v>
      </c>
      <c r="F141" s="131">
        <f>+('[1]N EERR PIEDEM'!F141*S141)+((('[1]N EERR PIEDEM'!F141*(100%-S141))/(1+TASAS!$E$9)))</f>
        <v>0</v>
      </c>
      <c r="G141" s="131">
        <f>+('[1]N EERR PIEDEM'!G141*T141)+((('[1]N EERR PIEDEM'!G141*(100%-T141))/(1+TASAS!$F$9)))</f>
        <v>0</v>
      </c>
      <c r="H141" s="131">
        <f>+('[1]N EERR PIEDEM'!H141*U141)+((('[1]N EERR PIEDEM'!H141*(100%-U141))/(1+TASAS!$G$9)))</f>
        <v>0</v>
      </c>
      <c r="I141" s="131">
        <f>+('[1]N EERR PIEDEM'!I141*V141)+((('[1]N EERR PIEDEM'!I141*(100%-V141))/(1+TASAS!$H$9)))</f>
        <v>0</v>
      </c>
      <c r="J141" s="131">
        <f>+('[1]N EERR PIEDEM'!J141*W141)+((('[1]N EERR PIEDEM'!J141*(100%-W141))/(1+TASAS!$I$9)))</f>
        <v>0</v>
      </c>
      <c r="K141" s="131">
        <f>+('[1]N EERR PIEDEM'!K141*X141)+((('[1]N EERR PIEDEM'!K141*(100%-X141))/(1+TASAS!$J$9)))</f>
        <v>0</v>
      </c>
      <c r="L141" s="131">
        <f>+('[1]N EERR PIEDEM'!L141*Y141)+((('[1]N EERR PIEDEM'!L141*(100%-Y141))/(1+TASAS!$K$9)))</f>
        <v>0</v>
      </c>
      <c r="M141" s="131">
        <f>+('[1]N EERR PIEDEM'!M141*Z141)+((('[1]N EERR PIEDEM'!M141*(100%-Z141))/(1+TASAS!$L$9)))</f>
        <v>0</v>
      </c>
      <c r="N141" s="131">
        <f>+('[1]N EERR PIEDEM'!N141*AA141)+((('[1]N EERR PIEDEM'!N141*(100%-AA141))/(1+TASAS!$M$9)))</f>
        <v>0</v>
      </c>
      <c r="O141" s="194">
        <f t="shared" si="17"/>
        <v>0</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PIEDEM'!C142*P142)+((('[1]N EERR PIEDEM'!C142*(100%-P142))/(1+TASAS!$B$9)))</f>
        <v>0</v>
      </c>
      <c r="D142" s="131">
        <f>+('[1]N EERR PIEDEM'!D142*Q142)+((('[1]N EERR PIEDEM'!D142*(100%-Q142))/(1+TASAS!$C$9)))</f>
        <v>0</v>
      </c>
      <c r="E142" s="131">
        <f>+('[1]N EERR PIEDEM'!E142*R142)+((('[1]N EERR PIEDEM'!E142*(100%-R142))/(1+TASAS!$D$9)))</f>
        <v>0</v>
      </c>
      <c r="F142" s="131">
        <f>+('[1]N EERR PIEDEM'!F142*S142)+((('[1]N EERR PIEDEM'!F142*(100%-S142))/(1+TASAS!$E$9)))</f>
        <v>0</v>
      </c>
      <c r="G142" s="131">
        <f>+('[1]N EERR PIEDEM'!G142*T142)+((('[1]N EERR PIEDEM'!G142*(100%-T142))/(1+TASAS!$F$9)))</f>
        <v>0</v>
      </c>
      <c r="H142" s="131">
        <f>+('[1]N EERR PIEDEM'!H142*U142)+((('[1]N EERR PIEDEM'!H142*(100%-U142))/(1+TASAS!$G$9)))</f>
        <v>0</v>
      </c>
      <c r="I142" s="131">
        <f>+('[1]N EERR PIEDEM'!I142*V142)+((('[1]N EERR PIEDEM'!I142*(100%-V142))/(1+TASAS!$H$9)))</f>
        <v>0</v>
      </c>
      <c r="J142" s="131">
        <f>+('[1]N EERR PIEDEM'!J142*W142)+((('[1]N EERR PIEDEM'!J142*(100%-W142))/(1+TASAS!$I$9)))</f>
        <v>0</v>
      </c>
      <c r="K142" s="131">
        <f>+('[1]N EERR PIEDEM'!K142*X142)+((('[1]N EERR PIEDEM'!K142*(100%-X142))/(1+TASAS!$J$9)))</f>
        <v>0</v>
      </c>
      <c r="L142" s="131">
        <f>+('[1]N EERR PIEDEM'!L142*Y142)+((('[1]N EERR PIEDEM'!L142*(100%-Y142))/(1+TASAS!$K$9)))</f>
        <v>0</v>
      </c>
      <c r="M142" s="131">
        <f>+('[1]N EERR PIEDEM'!M142*Z142)+((('[1]N EERR PIEDEM'!M142*(100%-Z142))/(1+TASAS!$L$9)))</f>
        <v>0</v>
      </c>
      <c r="N142" s="131">
        <f>+('[1]N EERR PIEDEM'!N142*AA142)+((('[1]N EERR PIEDEM'!N142*(100%-AA142))/(1+TASAS!$M$9)))</f>
        <v>0</v>
      </c>
      <c r="O142" s="194">
        <f t="shared" si="17"/>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PIEDEM'!C143*P143)+((('[1]N EERR PIEDEM'!C143*(100%-P143))/(1+TASAS!$B$9)))</f>
        <v>0</v>
      </c>
      <c r="D143" s="131">
        <f>+('[1]N EERR PIEDEM'!D143*Q143)+((('[1]N EERR PIEDEM'!D143*(100%-Q143))/(1+TASAS!$C$9)))</f>
        <v>0</v>
      </c>
      <c r="E143" s="131">
        <f>+('[1]N EERR PIEDEM'!E143*R143)+((('[1]N EERR PIEDEM'!E143*(100%-R143))/(1+TASAS!$D$9)))</f>
        <v>0</v>
      </c>
      <c r="F143" s="131">
        <f>+('[1]N EERR PIEDEM'!F143*S143)+((('[1]N EERR PIEDEM'!F143*(100%-S143))/(1+TASAS!$E$9)))</f>
        <v>0</v>
      </c>
      <c r="G143" s="131">
        <f>+('[1]N EERR PIEDEM'!G143*T143)+((('[1]N EERR PIEDEM'!G143*(100%-T143))/(1+TASAS!$F$9)))</f>
        <v>0</v>
      </c>
      <c r="H143" s="131">
        <f>+('[1]N EERR PIEDEM'!H143*U143)+((('[1]N EERR PIEDEM'!H143*(100%-U143))/(1+TASAS!$G$9)))</f>
        <v>0</v>
      </c>
      <c r="I143" s="131">
        <f>+('[1]N EERR PIEDEM'!I143*V143)+((('[1]N EERR PIEDEM'!I143*(100%-V143))/(1+TASAS!$H$9)))</f>
        <v>0</v>
      </c>
      <c r="J143" s="131">
        <f>+('[1]N EERR PIEDEM'!J143*W143)+((('[1]N EERR PIEDEM'!J143*(100%-W143))/(1+TASAS!$I$9)))</f>
        <v>0</v>
      </c>
      <c r="K143" s="131">
        <f>+('[1]N EERR PIEDEM'!K143*X143)+((('[1]N EERR PIEDEM'!K143*(100%-X143))/(1+TASAS!$J$9)))</f>
        <v>0</v>
      </c>
      <c r="L143" s="131">
        <f>+('[1]N EERR PIEDEM'!L143*Y143)+((('[1]N EERR PIEDEM'!L143*(100%-Y143))/(1+TASAS!$K$9)))</f>
        <v>0</v>
      </c>
      <c r="M143" s="131">
        <f>+('[1]N EERR PIEDEM'!M143*Z143)+((('[1]N EERR PIEDEM'!M143*(100%-Z143))/(1+TASAS!$L$9)))</f>
        <v>0</v>
      </c>
      <c r="N143" s="131">
        <f>+('[1]N EERR PIEDEM'!N143*AA143)+((('[1]N EERR PIEDEM'!N143*(100%-AA143))/(1+TASAS!$M$9)))</f>
        <v>0</v>
      </c>
      <c r="O143" s="194">
        <f t="shared" si="17"/>
        <v>0</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PIEDEM'!C144*P144)+((('[1]N EERR PIEDEM'!C144*(100%-P144))/(1+TASAS!$B$9)))</f>
        <v>0</v>
      </c>
      <c r="D144" s="131">
        <f>+('[1]N EERR PIEDEM'!D144*Q144)+((('[1]N EERR PIEDEM'!D144*(100%-Q144))/(1+TASAS!$C$9)))</f>
        <v>0</v>
      </c>
      <c r="E144" s="131">
        <f>+('[1]N EERR PIEDEM'!E144*R144)+((('[1]N EERR PIEDEM'!E144*(100%-R144))/(1+TASAS!$D$9)))</f>
        <v>0</v>
      </c>
      <c r="F144" s="131">
        <f>+('[1]N EERR PIEDEM'!F144*S144)+((('[1]N EERR PIEDEM'!F144*(100%-S144))/(1+TASAS!$E$9)))</f>
        <v>0</v>
      </c>
      <c r="G144" s="131">
        <f>+('[1]N EERR PIEDEM'!G144*T144)+((('[1]N EERR PIEDEM'!G144*(100%-T144))/(1+TASAS!$F$9)))</f>
        <v>0</v>
      </c>
      <c r="H144" s="131">
        <f>+('[1]N EERR PIEDEM'!H144*U144)+((('[1]N EERR PIEDEM'!H144*(100%-U144))/(1+TASAS!$G$9)))</f>
        <v>0</v>
      </c>
      <c r="I144" s="131">
        <f>+('[1]N EERR PIEDEM'!I144*V144)+((('[1]N EERR PIEDEM'!I144*(100%-V144))/(1+TASAS!$H$9)))</f>
        <v>0</v>
      </c>
      <c r="J144" s="131">
        <f>+('[1]N EERR PIEDEM'!J144*W144)+((('[1]N EERR PIEDEM'!J144*(100%-W144))/(1+TASAS!$I$9)))</f>
        <v>0</v>
      </c>
      <c r="K144" s="131">
        <f>+('[1]N EERR PIEDEM'!K144*X144)+((('[1]N EERR PIEDEM'!K144*(100%-X144))/(1+TASAS!$J$9)))</f>
        <v>0</v>
      </c>
      <c r="L144" s="131">
        <f>+('[1]N EERR PIEDEM'!L144*Y144)+((('[1]N EERR PIEDEM'!L144*(100%-Y144))/(1+TASAS!$K$9)))</f>
        <v>0</v>
      </c>
      <c r="M144" s="131">
        <f>+('[1]N EERR PIEDEM'!M144*Z144)+((('[1]N EERR PIEDEM'!M144*(100%-Z144))/(1+TASAS!$L$9)))</f>
        <v>0</v>
      </c>
      <c r="N144" s="131">
        <f>+('[1]N EERR PIEDEM'!N144*AA144)+((('[1]N EERR PIEDEM'!N144*(100%-AA144))/(1+TASAS!$M$9)))</f>
        <v>0</v>
      </c>
      <c r="O144" s="194">
        <f t="shared" si="17"/>
        <v>0</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PIEDEM'!C145*P145)+((('[1]N EERR PIEDEM'!C145*(100%-P145))/(1+TASAS!$B$9)))</f>
        <v>0</v>
      </c>
      <c r="D145" s="131">
        <f>+('[1]N EERR PIEDEM'!D145*Q145)+((('[1]N EERR PIEDEM'!D145*(100%-Q145))/(1+TASAS!$C$9)))</f>
        <v>0</v>
      </c>
      <c r="E145" s="131">
        <f>+('[1]N EERR PIEDEM'!E145*R145)+((('[1]N EERR PIEDEM'!E145*(100%-R145))/(1+TASAS!$D$9)))</f>
        <v>0</v>
      </c>
      <c r="F145" s="131">
        <f>+('[1]N EERR PIEDEM'!F145*S145)+((('[1]N EERR PIEDEM'!F145*(100%-S145))/(1+TASAS!$E$9)))</f>
        <v>0</v>
      </c>
      <c r="G145" s="131">
        <f>+('[1]N EERR PIEDEM'!G145*T145)+((('[1]N EERR PIEDEM'!G145*(100%-T145))/(1+TASAS!$F$9)))</f>
        <v>0</v>
      </c>
      <c r="H145" s="131">
        <f>+('[1]N EERR PIEDEM'!H145*U145)+((('[1]N EERR PIEDEM'!H145*(100%-U145))/(1+TASAS!$G$9)))</f>
        <v>0</v>
      </c>
      <c r="I145" s="131">
        <f>+('[1]N EERR PIEDEM'!I145*V145)+((('[1]N EERR PIEDEM'!I145*(100%-V145))/(1+TASAS!$H$9)))</f>
        <v>0</v>
      </c>
      <c r="J145" s="131">
        <f>+('[1]N EERR PIEDEM'!J145*W145)+((('[1]N EERR PIEDEM'!J145*(100%-W145))/(1+TASAS!$I$9)))</f>
        <v>0</v>
      </c>
      <c r="K145" s="131">
        <f>+('[1]N EERR PIEDEM'!K145*X145)+((('[1]N EERR PIEDEM'!K145*(100%-X145))/(1+TASAS!$J$9)))</f>
        <v>0</v>
      </c>
      <c r="L145" s="131">
        <f>+('[1]N EERR PIEDEM'!L145*Y145)+((('[1]N EERR PIEDEM'!L145*(100%-Y145))/(1+TASAS!$K$9)))</f>
        <v>0</v>
      </c>
      <c r="M145" s="131">
        <f>+('[1]N EERR PIEDEM'!M145*Z145)+((('[1]N EERR PIEDEM'!M145*(100%-Z145))/(1+TASAS!$L$9)))</f>
        <v>0</v>
      </c>
      <c r="N145" s="131">
        <f>+('[1]N EERR PIEDEM'!N145*AA145)+((('[1]N EERR PIEDEM'!N145*(100%-AA145))/(1+TASAS!$M$9)))</f>
        <v>0</v>
      </c>
      <c r="O145" s="194">
        <f t="shared" si="17"/>
        <v>0</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PIEDEM'!C146*P146)+((('[1]N EERR PIEDEM'!C146*(100%-P146))/(1+TASAS!$B$9)))</f>
        <v>0</v>
      </c>
      <c r="D146" s="131">
        <f>+('[1]N EERR PIEDEM'!D146*Q146)+((('[1]N EERR PIEDEM'!D146*(100%-Q146))/(1+TASAS!$C$9)))</f>
        <v>0</v>
      </c>
      <c r="E146" s="131">
        <f>+('[1]N EERR PIEDEM'!E146*R146)+((('[1]N EERR PIEDEM'!E146*(100%-R146))/(1+TASAS!$D$9)))</f>
        <v>0</v>
      </c>
      <c r="F146" s="131">
        <f>+('[1]N EERR PIEDEM'!F146*S146)+((('[1]N EERR PIEDEM'!F146*(100%-S146))/(1+TASAS!$E$9)))</f>
        <v>0</v>
      </c>
      <c r="G146" s="131">
        <f>+('[1]N EERR PIEDEM'!G146*T146)+((('[1]N EERR PIEDEM'!G146*(100%-T146))/(1+TASAS!$F$9)))</f>
        <v>0</v>
      </c>
      <c r="H146" s="131">
        <f>+('[1]N EERR PIEDEM'!H146*U146)+((('[1]N EERR PIEDEM'!H146*(100%-U146))/(1+TASAS!$G$9)))</f>
        <v>0</v>
      </c>
      <c r="I146" s="131">
        <f>+('[1]N EERR PIEDEM'!I146*V146)+((('[1]N EERR PIEDEM'!I146*(100%-V146))/(1+TASAS!$H$9)))</f>
        <v>0</v>
      </c>
      <c r="J146" s="131">
        <f>+('[1]N EERR PIEDEM'!J146*W146)+((('[1]N EERR PIEDEM'!J146*(100%-W146))/(1+TASAS!$I$9)))</f>
        <v>0</v>
      </c>
      <c r="K146" s="131">
        <f>+('[1]N EERR PIEDEM'!K146*X146)+((('[1]N EERR PIEDEM'!K146*(100%-X146))/(1+TASAS!$J$9)))</f>
        <v>0</v>
      </c>
      <c r="L146" s="131">
        <f>+('[1]N EERR PIEDEM'!L146*Y146)+((('[1]N EERR PIEDEM'!L146*(100%-Y146))/(1+TASAS!$K$9)))</f>
        <v>0</v>
      </c>
      <c r="M146" s="131">
        <f>+('[1]N EERR PIEDEM'!M146*Z146)+((('[1]N EERR PIEDEM'!M146*(100%-Z146))/(1+TASAS!$L$9)))</f>
        <v>0</v>
      </c>
      <c r="N146" s="131">
        <f>+('[1]N EERR PIEDEM'!N146*AA146)+((('[1]N EERR PIEDEM'!N146*(100%-AA146))/(1+TASAS!$M$9)))</f>
        <v>0</v>
      </c>
      <c r="O146" s="194">
        <f t="shared" si="17"/>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PIEDEM'!C147*P147)+((('[1]N EERR PIEDEM'!C147*(100%-P147))/(1+TASAS!$B$9)))</f>
        <v>0</v>
      </c>
      <c r="D147" s="131">
        <f>+('[1]N EERR PIEDEM'!D147*Q147)+((('[1]N EERR PIEDEM'!D147*(100%-Q147))/(1+TASAS!$C$9)))</f>
        <v>0</v>
      </c>
      <c r="E147" s="131">
        <f>+('[1]N EERR PIEDEM'!E147*R147)+((('[1]N EERR PIEDEM'!E147*(100%-R147))/(1+TASAS!$D$9)))</f>
        <v>0</v>
      </c>
      <c r="F147" s="131">
        <f>+('[1]N EERR PIEDEM'!F147*S147)+((('[1]N EERR PIEDEM'!F147*(100%-S147))/(1+TASAS!$E$9)))</f>
        <v>0</v>
      </c>
      <c r="G147" s="131">
        <f>+('[1]N EERR PIEDEM'!G147*T147)+((('[1]N EERR PIEDEM'!G147*(100%-T147))/(1+TASAS!$F$9)))</f>
        <v>0</v>
      </c>
      <c r="H147" s="131">
        <f>+('[1]N EERR PIEDEM'!H147*U147)+((('[1]N EERR PIEDEM'!H147*(100%-U147))/(1+TASAS!$G$9)))</f>
        <v>0</v>
      </c>
      <c r="I147" s="131">
        <f>+('[1]N EERR PIEDEM'!I147*V147)+((('[1]N EERR PIEDEM'!I147*(100%-V147))/(1+TASAS!$H$9)))</f>
        <v>0</v>
      </c>
      <c r="J147" s="131">
        <f>+('[1]N EERR PIEDEM'!J147*W147)+((('[1]N EERR PIEDEM'!J147*(100%-W147))/(1+TASAS!$I$9)))</f>
        <v>0</v>
      </c>
      <c r="K147" s="131">
        <f>+('[1]N EERR PIEDEM'!K147*X147)+((('[1]N EERR PIEDEM'!K147*(100%-X147))/(1+TASAS!$J$9)))</f>
        <v>0</v>
      </c>
      <c r="L147" s="131">
        <f>+('[1]N EERR PIEDEM'!L147*Y147)+((('[1]N EERR PIEDEM'!L147*(100%-Y147))/(1+TASAS!$K$9)))</f>
        <v>0</v>
      </c>
      <c r="M147" s="131">
        <f>+('[1]N EERR PIEDEM'!M147*Z147)+((('[1]N EERR PIEDEM'!M147*(100%-Z147))/(1+TASAS!$L$9)))</f>
        <v>0</v>
      </c>
      <c r="N147" s="131">
        <f>+('[1]N EERR PIEDEM'!N147*AA147)+((('[1]N EERR PIEDEM'!N147*(100%-AA147))/(1+TASAS!$M$9)))</f>
        <v>0</v>
      </c>
      <c r="O147" s="194">
        <f t="shared" si="17"/>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PIEDEM'!C148*P148)+((('[1]N EERR PIEDEM'!C148*(100%-P148))/(1+TASAS!$B$9)))</f>
        <v>0</v>
      </c>
      <c r="D148" s="131">
        <f>+('[1]N EERR PIEDEM'!D148*Q148)+((('[1]N EERR PIEDEM'!D148*(100%-Q148))/(1+TASAS!$C$9)))</f>
        <v>0</v>
      </c>
      <c r="E148" s="131">
        <f>+('[1]N EERR PIEDEM'!E148*R148)+((('[1]N EERR PIEDEM'!E148*(100%-R148))/(1+TASAS!$D$9)))</f>
        <v>0</v>
      </c>
      <c r="F148" s="131">
        <f>+('[1]N EERR PIEDEM'!F148*S148)+((('[1]N EERR PIEDEM'!F148*(100%-S148))/(1+TASAS!$E$9)))</f>
        <v>0</v>
      </c>
      <c r="G148" s="131">
        <f>+('[1]N EERR PIEDEM'!G148*T148)+((('[1]N EERR PIEDEM'!G148*(100%-T148))/(1+TASAS!$F$9)))</f>
        <v>0</v>
      </c>
      <c r="H148" s="131">
        <f>+('[1]N EERR PIEDEM'!H148*U148)+((('[1]N EERR PIEDEM'!H148*(100%-U148))/(1+TASAS!$G$9)))</f>
        <v>0</v>
      </c>
      <c r="I148" s="131">
        <f>+('[1]N EERR PIEDEM'!I148*V148)+((('[1]N EERR PIEDEM'!I148*(100%-V148))/(1+TASAS!$H$9)))</f>
        <v>0</v>
      </c>
      <c r="J148" s="131">
        <f>+('[1]N EERR PIEDEM'!J148*W148)+((('[1]N EERR PIEDEM'!J148*(100%-W148))/(1+TASAS!$I$9)))</f>
        <v>0</v>
      </c>
      <c r="K148" s="131">
        <f>+('[1]N EERR PIEDEM'!K148*X148)+((('[1]N EERR PIEDEM'!K148*(100%-X148))/(1+TASAS!$J$9)))</f>
        <v>0</v>
      </c>
      <c r="L148" s="131">
        <f>+('[1]N EERR PIEDEM'!L148*Y148)+((('[1]N EERR PIEDEM'!L148*(100%-Y148))/(1+TASAS!$K$9)))</f>
        <v>0</v>
      </c>
      <c r="M148" s="131">
        <f>+('[1]N EERR PIEDEM'!M148*Z148)+((('[1]N EERR PIEDEM'!M148*(100%-Z148))/(1+TASAS!$L$9)))</f>
        <v>0</v>
      </c>
      <c r="N148" s="131">
        <f>+('[1]N EERR PIEDEM'!N148*AA148)+((('[1]N EERR PIEDEM'!N148*(100%-AA148))/(1+TASAS!$M$9)))</f>
        <v>0</v>
      </c>
      <c r="O148" s="194">
        <f t="shared" si="17"/>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PIEDEM'!C149*P149)+((('[1]N EERR PIEDEM'!C149*(100%-P149))/(1+TASAS!$B$9)))</f>
        <v>0</v>
      </c>
      <c r="D149" s="131">
        <f>+('[1]N EERR PIEDEM'!D149*Q149)+((('[1]N EERR PIEDEM'!D149*(100%-Q149))/(1+TASAS!$C$9)))</f>
        <v>0</v>
      </c>
      <c r="E149" s="131">
        <f>+('[1]N EERR PIEDEM'!E149*R149)+((('[1]N EERR PIEDEM'!E149*(100%-R149))/(1+TASAS!$D$9)))</f>
        <v>43.639380387888544</v>
      </c>
      <c r="F149" s="131">
        <f>+('[1]N EERR PIEDEM'!F149*S149)+((('[1]N EERR PIEDEM'!F149*(100%-S149))/(1+TASAS!$E$9)))</f>
        <v>0</v>
      </c>
      <c r="G149" s="131">
        <f>+('[1]N EERR PIEDEM'!G149*T149)+((('[1]N EERR PIEDEM'!G149*(100%-T149))/(1+TASAS!$F$9)))</f>
        <v>0</v>
      </c>
      <c r="H149" s="131">
        <f>+('[1]N EERR PIEDEM'!H149*U149)+((('[1]N EERR PIEDEM'!H149*(100%-U149))/(1+TASAS!$G$9)))</f>
        <v>0</v>
      </c>
      <c r="I149" s="131">
        <f>+('[1]N EERR PIEDEM'!I149*V149)+((('[1]N EERR PIEDEM'!I149*(100%-V149))/(1+TASAS!$H$9)))</f>
        <v>0</v>
      </c>
      <c r="J149" s="131">
        <f>+('[1]N EERR PIEDEM'!J149*W149)+((('[1]N EERR PIEDEM'!J149*(100%-W149))/(1+TASAS!$I$9)))</f>
        <v>0</v>
      </c>
      <c r="K149" s="131">
        <f>+('[1]N EERR PIEDEM'!K149*X149)+((('[1]N EERR PIEDEM'!K149*(100%-X149))/(1+TASAS!$J$9)))</f>
        <v>0</v>
      </c>
      <c r="L149" s="131">
        <f>+('[1]N EERR PIEDEM'!L149*Y149)+((('[1]N EERR PIEDEM'!L149*(100%-Y149))/(1+TASAS!$K$9)))</f>
        <v>0</v>
      </c>
      <c r="M149" s="131">
        <f>+('[1]N EERR PIEDEM'!M149*Z149)+((('[1]N EERR PIEDEM'!M149*(100%-Z149))/(1+TASAS!$L$9)))</f>
        <v>0</v>
      </c>
      <c r="N149" s="131">
        <f>+('[1]N EERR PIEDEM'!N149*AA149)+((('[1]N EERR PIEDEM'!N149*(100%-AA149))/(1+TASAS!$M$9)))</f>
        <v>0</v>
      </c>
      <c r="O149" s="194">
        <f t="shared" si="17"/>
        <v>43.639380387888544</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PIEDEM'!C150*P150)+((('[1]N EERR PIEDEM'!C150*(100%-P150))/(1+TASAS!$B$9)))</f>
        <v>0</v>
      </c>
      <c r="D150" s="131">
        <f>+('[1]N EERR PIEDEM'!D150*Q150)+((('[1]N EERR PIEDEM'!D150*(100%-Q150))/(1+TASAS!$C$9)))</f>
        <v>0</v>
      </c>
      <c r="E150" s="131">
        <f>+('[1]N EERR PIEDEM'!E150*R150)+((('[1]N EERR PIEDEM'!E150*(100%-R150))/(1+TASAS!$D$9)))</f>
        <v>0</v>
      </c>
      <c r="F150" s="131">
        <f>+('[1]N EERR PIEDEM'!F150*S150)+((('[1]N EERR PIEDEM'!F150*(100%-S150))/(1+TASAS!$E$9)))</f>
        <v>0</v>
      </c>
      <c r="G150" s="131">
        <f>+('[1]N EERR PIEDEM'!G150*T150)+((('[1]N EERR PIEDEM'!G150*(100%-T150))/(1+TASAS!$F$9)))</f>
        <v>0</v>
      </c>
      <c r="H150" s="131">
        <f>+('[1]N EERR PIEDEM'!H150*U150)+((('[1]N EERR PIEDEM'!H150*(100%-U150))/(1+TASAS!$G$9)))</f>
        <v>0</v>
      </c>
      <c r="I150" s="131">
        <f>+('[1]N EERR PIEDEM'!I150*V150)+((('[1]N EERR PIEDEM'!I150*(100%-V150))/(1+TASAS!$H$9)))</f>
        <v>0</v>
      </c>
      <c r="J150" s="131">
        <f>+('[1]N EERR PIEDEM'!J150*W150)+((('[1]N EERR PIEDEM'!J150*(100%-W150))/(1+TASAS!$I$9)))</f>
        <v>0</v>
      </c>
      <c r="K150" s="131">
        <f>+('[1]N EERR PIEDEM'!K150*X150)+((('[1]N EERR PIEDEM'!K150*(100%-X150))/(1+TASAS!$J$9)))</f>
        <v>0</v>
      </c>
      <c r="L150" s="131">
        <f>+('[1]N EERR PIEDEM'!L150*Y150)+((('[1]N EERR PIEDEM'!L150*(100%-Y150))/(1+TASAS!$K$9)))</f>
        <v>0</v>
      </c>
      <c r="M150" s="131">
        <f>+('[1]N EERR PIEDEM'!M150*Z150)+((('[1]N EERR PIEDEM'!M150*(100%-Z150))/(1+TASAS!$L$9)))</f>
        <v>0</v>
      </c>
      <c r="N150" s="131">
        <f>+('[1]N EERR PIEDEM'!N150*AA150)+((('[1]N EERR PIEDEM'!N150*(100%-AA150))/(1+TASAS!$M$9)))</f>
        <v>0</v>
      </c>
      <c r="O150" s="194">
        <f t="shared" si="17"/>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PIEDEM'!C151*P151)+((('[1]N EERR PIEDEM'!C151*(100%-P151))/(1+TASAS!$B$9)))</f>
        <v>0</v>
      </c>
      <c r="D151" s="131">
        <f>+('[1]N EERR PIEDEM'!D151*Q151)+((('[1]N EERR PIEDEM'!D151*(100%-Q151))/(1+TASAS!$C$9)))</f>
        <v>0</v>
      </c>
      <c r="E151" s="131">
        <f>+('[1]N EERR PIEDEM'!E151*R151)+((('[1]N EERR PIEDEM'!E151*(100%-R151))/(1+TASAS!$D$9)))</f>
        <v>0</v>
      </c>
      <c r="F151" s="131">
        <f>+('[1]N EERR PIEDEM'!F151*S151)+((('[1]N EERR PIEDEM'!F151*(100%-S151))/(1+TASAS!$E$9)))</f>
        <v>0</v>
      </c>
      <c r="G151" s="131">
        <f>+('[1]N EERR PIEDEM'!G151*T151)+((('[1]N EERR PIEDEM'!G151*(100%-T151))/(1+TASAS!$F$9)))</f>
        <v>0</v>
      </c>
      <c r="H151" s="131">
        <f>+('[1]N EERR PIEDEM'!H151*U151)+((('[1]N EERR PIEDEM'!H151*(100%-U151))/(1+TASAS!$G$9)))</f>
        <v>0</v>
      </c>
      <c r="I151" s="131">
        <f>+('[1]N EERR PIEDEM'!I151*V151)+((('[1]N EERR PIEDEM'!I151*(100%-V151))/(1+TASAS!$H$9)))</f>
        <v>0</v>
      </c>
      <c r="J151" s="131">
        <f>+('[1]N EERR PIEDEM'!J151*W151)+((('[1]N EERR PIEDEM'!J151*(100%-W151))/(1+TASAS!$I$9)))</f>
        <v>0</v>
      </c>
      <c r="K151" s="131">
        <f>+('[1]N EERR PIEDEM'!K151*X151)+((('[1]N EERR PIEDEM'!K151*(100%-X151))/(1+TASAS!$J$9)))</f>
        <v>0</v>
      </c>
      <c r="L151" s="131">
        <f>+('[1]N EERR PIEDEM'!L151*Y151)+((('[1]N EERR PIEDEM'!L151*(100%-Y151))/(1+TASAS!$K$9)))</f>
        <v>0</v>
      </c>
      <c r="M151" s="131">
        <f>+('[1]N EERR PIEDEM'!M151*Z151)+((('[1]N EERR PIEDEM'!M151*(100%-Z151))/(1+TASAS!$L$9)))</f>
        <v>0</v>
      </c>
      <c r="N151" s="131">
        <f>+('[1]N EERR PIEDEM'!N151*AA151)+((('[1]N EERR PIEDEM'!N151*(100%-AA151))/(1+TASAS!$M$9)))</f>
        <v>0</v>
      </c>
      <c r="O151" s="194">
        <f t="shared" si="17"/>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PIEDEM'!C152*P152)+((('[1]N EERR PIEDEM'!C152*(100%-P152))/(1+TASAS!$B$9)))</f>
        <v>0</v>
      </c>
      <c r="D152" s="131">
        <f>+('[1]N EERR PIEDEM'!D152*Q152)+((('[1]N EERR PIEDEM'!D152*(100%-Q152))/(1+TASAS!$C$9)))</f>
        <v>0</v>
      </c>
      <c r="E152" s="131">
        <f>+('[1]N EERR PIEDEM'!E152*R152)+((('[1]N EERR PIEDEM'!E152*(100%-R152))/(1+TASAS!$D$9)))</f>
        <v>0</v>
      </c>
      <c r="F152" s="131">
        <f>+('[1]N EERR PIEDEM'!F152*S152)+((('[1]N EERR PIEDEM'!F152*(100%-S152))/(1+TASAS!$E$9)))</f>
        <v>0</v>
      </c>
      <c r="G152" s="131">
        <f>+('[1]N EERR PIEDEM'!G152*T152)+((('[1]N EERR PIEDEM'!G152*(100%-T152))/(1+TASAS!$F$9)))</f>
        <v>0</v>
      </c>
      <c r="H152" s="131">
        <f>+('[1]N EERR PIEDEM'!H152*U152)+((('[1]N EERR PIEDEM'!H152*(100%-U152))/(1+TASAS!$G$9)))</f>
        <v>0</v>
      </c>
      <c r="I152" s="131">
        <f>+('[1]N EERR PIEDEM'!I152*V152)+((('[1]N EERR PIEDEM'!I152*(100%-V152))/(1+TASAS!$H$9)))</f>
        <v>0</v>
      </c>
      <c r="J152" s="131">
        <f>+('[1]N EERR PIEDEM'!J152*W152)+((('[1]N EERR PIEDEM'!J152*(100%-W152))/(1+TASAS!$I$9)))</f>
        <v>0</v>
      </c>
      <c r="K152" s="131">
        <f>+('[1]N EERR PIEDEM'!K152*X152)+((('[1]N EERR PIEDEM'!K152*(100%-X152))/(1+TASAS!$J$9)))</f>
        <v>0</v>
      </c>
      <c r="L152" s="131">
        <f>+('[1]N EERR PIEDEM'!L152*Y152)+((('[1]N EERR PIEDEM'!L152*(100%-Y152))/(1+TASAS!$K$9)))</f>
        <v>0</v>
      </c>
      <c r="M152" s="131">
        <f>+('[1]N EERR PIEDEM'!M152*Z152)+((('[1]N EERR PIEDEM'!M152*(100%-Z152))/(1+TASAS!$L$9)))</f>
        <v>0</v>
      </c>
      <c r="N152" s="131">
        <f>+('[1]N EERR PIEDEM'!N152*AA152)+((('[1]N EERR PIEDEM'!N152*(100%-AA152))/(1+TASAS!$M$9)))</f>
        <v>0</v>
      </c>
      <c r="O152" s="194">
        <f t="shared" si="17"/>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PIEDEM'!C153*P153)+((('[1]N EERR PIEDEM'!C153*(100%-P153))/(1+TASAS!$B$9)))</f>
        <v>0</v>
      </c>
      <c r="D153" s="131">
        <f>+('[1]N EERR PIEDEM'!D153*Q153)+((('[1]N EERR PIEDEM'!D153*(100%-Q153))/(1+TASAS!$C$9)))</f>
        <v>0</v>
      </c>
      <c r="E153" s="131">
        <f>+('[1]N EERR PIEDEM'!E153*R153)+((('[1]N EERR PIEDEM'!E153*(100%-R153))/(1+TASAS!$D$9)))</f>
        <v>0</v>
      </c>
      <c r="F153" s="131">
        <f>+('[1]N EERR PIEDEM'!F153*S153)+((('[1]N EERR PIEDEM'!F153*(100%-S153))/(1+TASAS!$E$9)))</f>
        <v>0</v>
      </c>
      <c r="G153" s="131">
        <f>+('[1]N EERR PIEDEM'!G153*T153)+((('[1]N EERR PIEDEM'!G153*(100%-T153))/(1+TASAS!$F$9)))</f>
        <v>0</v>
      </c>
      <c r="H153" s="131">
        <f>+('[1]N EERR PIEDEM'!H153*U153)+((('[1]N EERR PIEDEM'!H153*(100%-U153))/(1+TASAS!$G$9)))</f>
        <v>0</v>
      </c>
      <c r="I153" s="131">
        <f>+('[1]N EERR PIEDEM'!I153*V153)+((('[1]N EERR PIEDEM'!I153*(100%-V153))/(1+TASAS!$H$9)))</f>
        <v>0</v>
      </c>
      <c r="J153" s="131">
        <f>+('[1]N EERR PIEDEM'!J153*W153)+((('[1]N EERR PIEDEM'!J153*(100%-W153))/(1+TASAS!$I$9)))</f>
        <v>0</v>
      </c>
      <c r="K153" s="131">
        <f>+('[1]N EERR PIEDEM'!K153*X153)+((('[1]N EERR PIEDEM'!K153*(100%-X153))/(1+TASAS!$J$9)))</f>
        <v>0</v>
      </c>
      <c r="L153" s="131">
        <f>+('[1]N EERR PIEDEM'!L153*Y153)+((('[1]N EERR PIEDEM'!L153*(100%-Y153))/(1+TASAS!$K$9)))</f>
        <v>0</v>
      </c>
      <c r="M153" s="131">
        <f>+('[1]N EERR PIEDEM'!M153*Z153)+((('[1]N EERR PIEDEM'!M153*(100%-Z153))/(1+TASAS!$L$9)))</f>
        <v>0</v>
      </c>
      <c r="N153" s="131">
        <f>+('[1]N EERR PIEDEM'!N153*AA153)+((('[1]N EERR PIEDEM'!N153*(100%-AA153))/(1+TASAS!$M$9)))</f>
        <v>0</v>
      </c>
      <c r="O153" s="194">
        <f t="shared" si="17"/>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PIEDEM'!C154*P154)+((('[1]N EERR PIEDEM'!C154*(100%-P154))/(1+TASAS!$B$9)))</f>
        <v>127.06</v>
      </c>
      <c r="D154" s="131">
        <f>+('[1]N EERR PIEDEM'!D154*Q154)+((('[1]N EERR PIEDEM'!D154*(100%-Q154))/(1+TASAS!$C$9)))</f>
        <v>363.82</v>
      </c>
      <c r="E154" s="131">
        <f>+('[1]N EERR PIEDEM'!E154*R154)+((('[1]N EERR PIEDEM'!E154*(100%-R154))/(1+TASAS!$D$9)))</f>
        <v>176.27</v>
      </c>
      <c r="F154" s="131">
        <f>+('[1]N EERR PIEDEM'!F154*S154)+((('[1]N EERR PIEDEM'!F154*(100%-S154))/(1+TASAS!$E$9)))</f>
        <v>150.63</v>
      </c>
      <c r="G154" s="131">
        <f>+('[1]N EERR PIEDEM'!G154*T154)+((('[1]N EERR PIEDEM'!G154*(100%-T154))/(1+TASAS!$F$9)))</f>
        <v>154.47999999999999</v>
      </c>
      <c r="H154" s="131">
        <f>+('[1]N EERR PIEDEM'!H154*U154)+((('[1]N EERR PIEDEM'!H154*(100%-U154))/(1+TASAS!$G$9)))</f>
        <v>192.27</v>
      </c>
      <c r="I154" s="131">
        <f>+('[1]N EERR PIEDEM'!I154*V154)+((('[1]N EERR PIEDEM'!I154*(100%-V154))/(1+TASAS!$H$9)))</f>
        <v>0</v>
      </c>
      <c r="J154" s="131">
        <f>+('[1]N EERR PIEDEM'!J154*W154)+((('[1]N EERR PIEDEM'!J154*(100%-W154))/(1+TASAS!$I$9)))</f>
        <v>0</v>
      </c>
      <c r="K154" s="131">
        <f>+('[1]N EERR PIEDEM'!K154*X154)+((('[1]N EERR PIEDEM'!K154*(100%-X154))/(1+TASAS!$J$9)))</f>
        <v>0</v>
      </c>
      <c r="L154" s="131">
        <f>+('[1]N EERR PIEDEM'!L154*Y154)+((('[1]N EERR PIEDEM'!L154*(100%-Y154))/(1+TASAS!$K$9)))</f>
        <v>0</v>
      </c>
      <c r="M154" s="131">
        <f>+('[1]N EERR PIEDEM'!M154*Z154)+((('[1]N EERR PIEDEM'!M154*(100%-Z154))/(1+TASAS!$L$9)))</f>
        <v>0</v>
      </c>
      <c r="N154" s="131">
        <f>+('[1]N EERR PIEDEM'!N154*AA154)+((('[1]N EERR PIEDEM'!N154*(100%-AA154))/(1+TASAS!$M$9)))</f>
        <v>0</v>
      </c>
      <c r="O154" s="194">
        <f t="shared" si="17"/>
        <v>1164.53</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PIEDEM'!C155*P155)+((('[1]N EERR PIEDEM'!C155*(100%-P155))/(1+TASAS!$B$9)))</f>
        <v>0</v>
      </c>
      <c r="D155" s="131">
        <f>+('[1]N EERR PIEDEM'!D155*Q155)+((('[1]N EERR PIEDEM'!D155*(100%-Q155))/(1+TASAS!$C$9)))</f>
        <v>0</v>
      </c>
      <c r="E155" s="131">
        <f>+('[1]N EERR PIEDEM'!E155*R155)+((('[1]N EERR PIEDEM'!E155*(100%-R155))/(1+TASAS!$D$9)))</f>
        <v>0</v>
      </c>
      <c r="F155" s="131">
        <f>+('[1]N EERR PIEDEM'!F155*S155)+((('[1]N EERR PIEDEM'!F155*(100%-S155))/(1+TASAS!$E$9)))</f>
        <v>0</v>
      </c>
      <c r="G155" s="131">
        <f>+('[1]N EERR PIEDEM'!G155*T155)+((('[1]N EERR PIEDEM'!G155*(100%-T155))/(1+TASAS!$F$9)))</f>
        <v>0</v>
      </c>
      <c r="H155" s="131">
        <f>+('[1]N EERR PIEDEM'!H155*U155)+((('[1]N EERR PIEDEM'!H155*(100%-U155))/(1+TASAS!$G$9)))</f>
        <v>0</v>
      </c>
      <c r="I155" s="131">
        <f>+('[1]N EERR PIEDEM'!I155*V155)+((('[1]N EERR PIEDEM'!I155*(100%-V155))/(1+TASAS!$H$9)))</f>
        <v>0</v>
      </c>
      <c r="J155" s="131">
        <f>+('[1]N EERR PIEDEM'!J155*W155)+((('[1]N EERR PIEDEM'!J155*(100%-W155))/(1+TASAS!$I$9)))</f>
        <v>0</v>
      </c>
      <c r="K155" s="131">
        <f>+('[1]N EERR PIEDEM'!K155*X155)+((('[1]N EERR PIEDEM'!K155*(100%-X155))/(1+TASAS!$J$9)))</f>
        <v>0</v>
      </c>
      <c r="L155" s="131">
        <f>+('[1]N EERR PIEDEM'!L155*Y155)+((('[1]N EERR PIEDEM'!L155*(100%-Y155))/(1+TASAS!$K$9)))</f>
        <v>0</v>
      </c>
      <c r="M155" s="131">
        <f>+('[1]N EERR PIEDEM'!M155*Z155)+((('[1]N EERR PIEDEM'!M155*(100%-Z155))/(1+TASAS!$L$9)))</f>
        <v>0</v>
      </c>
      <c r="N155" s="131">
        <f>+('[1]N EERR PIEDEM'!N155*AA155)+((('[1]N EERR PIEDEM'!N155*(100%-AA155))/(1+TASAS!$M$9)))</f>
        <v>0</v>
      </c>
      <c r="O155" s="194">
        <f t="shared" si="17"/>
        <v>0</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PIEDEM'!C156*P156)+((('[1]N EERR PIEDEM'!C156*(100%-P156))/(1+TASAS!$B$9)))</f>
        <v>203.01305911977639</v>
      </c>
      <c r="D156" s="131">
        <f>+('[1]N EERR PIEDEM'!D156*Q156)+((('[1]N EERR PIEDEM'!D156*(100%-Q156))/(1+TASAS!$C$9)))</f>
        <v>0</v>
      </c>
      <c r="E156" s="131">
        <f>+('[1]N EERR PIEDEM'!E156*R156)+((('[1]N EERR PIEDEM'!E156*(100%-R156))/(1+TASAS!$D$9)))</f>
        <v>234.53170716702556</v>
      </c>
      <c r="F156" s="131">
        <f>+('[1]N EERR PIEDEM'!F156*S156)+((('[1]N EERR PIEDEM'!F156*(100%-S156))/(1+TASAS!$E$9)))</f>
        <v>158.22556574542622</v>
      </c>
      <c r="G156" s="131">
        <f>+('[1]N EERR PIEDEM'!G156*T156)+((('[1]N EERR PIEDEM'!G156*(100%-T156))/(1+TASAS!$F$9)))</f>
        <v>107.66787945253554</v>
      </c>
      <c r="H156" s="131">
        <f>+('[1]N EERR PIEDEM'!H156*U156)+((('[1]N EERR PIEDEM'!H156*(100%-U156))/(1+TASAS!$G$9)))</f>
        <v>185.79918660157671</v>
      </c>
      <c r="I156" s="131">
        <f>+('[1]N EERR PIEDEM'!I156*V156)+((('[1]N EERR PIEDEM'!I156*(100%-V156))/(1+TASAS!$H$9)))</f>
        <v>0</v>
      </c>
      <c r="J156" s="131">
        <f>+('[1]N EERR PIEDEM'!J156*W156)+((('[1]N EERR PIEDEM'!J156*(100%-W156))/(1+TASAS!$I$9)))</f>
        <v>0</v>
      </c>
      <c r="K156" s="131">
        <f>+('[1]N EERR PIEDEM'!K156*X156)+((('[1]N EERR PIEDEM'!K156*(100%-X156))/(1+TASAS!$J$9)))</f>
        <v>0</v>
      </c>
      <c r="L156" s="131">
        <f>+('[1]N EERR PIEDEM'!L156*Y156)+((('[1]N EERR PIEDEM'!L156*(100%-Y156))/(1+TASAS!$K$9)))</f>
        <v>0</v>
      </c>
      <c r="M156" s="131">
        <f>+('[1]N EERR PIEDEM'!M156*Z156)+((('[1]N EERR PIEDEM'!M156*(100%-Z156))/(1+TASAS!$L$9)))</f>
        <v>0</v>
      </c>
      <c r="N156" s="131">
        <f>+('[1]N EERR PIEDEM'!N156*AA156)+((('[1]N EERR PIEDEM'!N156*(100%-AA156))/(1+TASAS!$M$9)))</f>
        <v>0</v>
      </c>
      <c r="O156" s="194">
        <f t="shared" si="17"/>
        <v>889.23739808634048</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PIEDEM'!C157*P157)+((('[1]N EERR PIEDEM'!C157*(100%-P157))/(1+TASAS!$B$9)))</f>
        <v>0</v>
      </c>
      <c r="D157" s="131">
        <f>+('[1]N EERR PIEDEM'!D157*Q157)+((('[1]N EERR PIEDEM'!D157*(100%-Q157))/(1+TASAS!$C$9)))</f>
        <v>0</v>
      </c>
      <c r="E157" s="131">
        <f>+('[1]N EERR PIEDEM'!E157*R157)+((('[1]N EERR PIEDEM'!E157*(100%-R157))/(1+TASAS!$D$9)))</f>
        <v>0</v>
      </c>
      <c r="F157" s="131">
        <f>+('[1]N EERR PIEDEM'!F157*S157)+((('[1]N EERR PIEDEM'!F157*(100%-S157))/(1+TASAS!$E$9)))</f>
        <v>0</v>
      </c>
      <c r="G157" s="131">
        <f>+('[1]N EERR PIEDEM'!G157*T157)+((('[1]N EERR PIEDEM'!G157*(100%-T157))/(1+TASAS!$F$9)))</f>
        <v>0</v>
      </c>
      <c r="H157" s="131">
        <f>+('[1]N EERR PIEDEM'!H157*U157)+((('[1]N EERR PIEDEM'!H157*(100%-U157))/(1+TASAS!$G$9)))</f>
        <v>0</v>
      </c>
      <c r="I157" s="131">
        <f>+('[1]N EERR PIEDEM'!I157*V157)+((('[1]N EERR PIEDEM'!I157*(100%-V157))/(1+TASAS!$H$9)))</f>
        <v>0</v>
      </c>
      <c r="J157" s="131">
        <f>+('[1]N EERR PIEDEM'!J157*W157)+((('[1]N EERR PIEDEM'!J157*(100%-W157))/(1+TASAS!$I$9)))</f>
        <v>0</v>
      </c>
      <c r="K157" s="131">
        <f>+('[1]N EERR PIEDEM'!K157*X157)+((('[1]N EERR PIEDEM'!K157*(100%-X157))/(1+TASAS!$J$9)))</f>
        <v>0</v>
      </c>
      <c r="L157" s="131">
        <f>+('[1]N EERR PIEDEM'!L157*Y157)+((('[1]N EERR PIEDEM'!L157*(100%-Y157))/(1+TASAS!$K$9)))</f>
        <v>0</v>
      </c>
      <c r="M157" s="131">
        <f>+('[1]N EERR PIEDEM'!M157*Z157)+((('[1]N EERR PIEDEM'!M157*(100%-Z157))/(1+TASAS!$L$9)))</f>
        <v>0</v>
      </c>
      <c r="N157" s="131">
        <f>+('[1]N EERR PIEDEM'!N157*AA157)+((('[1]N EERR PIEDEM'!N157*(100%-AA157))/(1+TASAS!$M$9)))</f>
        <v>0</v>
      </c>
      <c r="O157" s="194">
        <f t="shared" si="17"/>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PIEDEM'!C158*P158)+((('[1]N EERR PIEDEM'!C158*(100%-P158))/(1+TASAS!$B$9)))</f>
        <v>0</v>
      </c>
      <c r="D158" s="131">
        <f>+('[1]N EERR PIEDEM'!D158*Q158)+((('[1]N EERR PIEDEM'!D158*(100%-Q158))/(1+TASAS!$C$9)))</f>
        <v>0</v>
      </c>
      <c r="E158" s="131">
        <f>+('[1]N EERR PIEDEM'!E158*R158)+((('[1]N EERR PIEDEM'!E158*(100%-R158))/(1+TASAS!$D$9)))</f>
        <v>0</v>
      </c>
      <c r="F158" s="131">
        <f>+('[1]N EERR PIEDEM'!F158*S158)+((('[1]N EERR PIEDEM'!F158*(100%-S158))/(1+TASAS!$E$9)))</f>
        <v>0</v>
      </c>
      <c r="G158" s="131">
        <f>+('[1]N EERR PIEDEM'!G158*T158)+((('[1]N EERR PIEDEM'!G158*(100%-T158))/(1+TASAS!$F$9)))</f>
        <v>0</v>
      </c>
      <c r="H158" s="131">
        <f>+('[1]N EERR PIEDEM'!H158*U158)+((('[1]N EERR PIEDEM'!H158*(100%-U158))/(1+TASAS!$G$9)))</f>
        <v>0</v>
      </c>
      <c r="I158" s="131">
        <f>+('[1]N EERR PIEDEM'!I158*V158)+((('[1]N EERR PIEDEM'!I158*(100%-V158))/(1+TASAS!$H$9)))</f>
        <v>0</v>
      </c>
      <c r="J158" s="131">
        <f>+('[1]N EERR PIEDEM'!J158*W158)+((('[1]N EERR PIEDEM'!J158*(100%-W158))/(1+TASAS!$I$9)))</f>
        <v>0</v>
      </c>
      <c r="K158" s="131">
        <f>+('[1]N EERR PIEDEM'!K158*X158)+((('[1]N EERR PIEDEM'!K158*(100%-X158))/(1+TASAS!$J$9)))</f>
        <v>0</v>
      </c>
      <c r="L158" s="131">
        <f>+('[1]N EERR PIEDEM'!L158*Y158)+((('[1]N EERR PIEDEM'!L158*(100%-Y158))/(1+TASAS!$K$9)))</f>
        <v>0</v>
      </c>
      <c r="M158" s="131">
        <f>+('[1]N EERR PIEDEM'!M158*Z158)+((('[1]N EERR PIEDEM'!M158*(100%-Z158))/(1+TASAS!$L$9)))</f>
        <v>0</v>
      </c>
      <c r="N158" s="131">
        <f>+('[1]N EERR PIEDEM'!N158*AA158)+((('[1]N EERR PIEDEM'!N158*(100%-AA158))/(1+TASAS!$M$9)))</f>
        <v>0</v>
      </c>
      <c r="O158" s="194">
        <f t="shared" si="17"/>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PIEDEM'!C159*P159)+((('[1]N EERR PIEDEM'!C159*(100%-P159))/(1+TASAS!$B$9)))</f>
        <v>0</v>
      </c>
      <c r="D159" s="131">
        <f>+('[1]N EERR PIEDEM'!D159*Q159)+((('[1]N EERR PIEDEM'!D159*(100%-Q159))/(1+TASAS!$C$9)))</f>
        <v>0</v>
      </c>
      <c r="E159" s="131">
        <f>+('[1]N EERR PIEDEM'!E159*R159)+((('[1]N EERR PIEDEM'!E159*(100%-R159))/(1+TASAS!$D$9)))</f>
        <v>0</v>
      </c>
      <c r="F159" s="131">
        <f>+('[1]N EERR PIEDEM'!F159*S159)+((('[1]N EERR PIEDEM'!F159*(100%-S159))/(1+TASAS!$E$9)))</f>
        <v>0</v>
      </c>
      <c r="G159" s="131">
        <f>+('[1]N EERR PIEDEM'!G159*T159)+((('[1]N EERR PIEDEM'!G159*(100%-T159))/(1+TASAS!$F$9)))</f>
        <v>0</v>
      </c>
      <c r="H159" s="131">
        <f>+('[1]N EERR PIEDEM'!H159*U159)+((('[1]N EERR PIEDEM'!H159*(100%-U159))/(1+TASAS!$G$9)))</f>
        <v>0</v>
      </c>
      <c r="I159" s="131">
        <f>+('[1]N EERR PIEDEM'!I159*V159)+((('[1]N EERR PIEDEM'!I159*(100%-V159))/(1+TASAS!$H$9)))</f>
        <v>0</v>
      </c>
      <c r="J159" s="131">
        <f>+('[1]N EERR PIEDEM'!J159*W159)+((('[1]N EERR PIEDEM'!J159*(100%-W159))/(1+TASAS!$I$9)))</f>
        <v>0</v>
      </c>
      <c r="K159" s="131">
        <f>+('[1]N EERR PIEDEM'!K159*X159)+((('[1]N EERR PIEDEM'!K159*(100%-X159))/(1+TASAS!$J$9)))</f>
        <v>0</v>
      </c>
      <c r="L159" s="131">
        <f>+('[1]N EERR PIEDEM'!L159*Y159)+((('[1]N EERR PIEDEM'!L159*(100%-Y159))/(1+TASAS!$K$9)))</f>
        <v>0</v>
      </c>
      <c r="M159" s="131">
        <f>+('[1]N EERR PIEDEM'!M159*Z159)+((('[1]N EERR PIEDEM'!M159*(100%-Z159))/(1+TASAS!$L$9)))</f>
        <v>0</v>
      </c>
      <c r="N159" s="131">
        <f>+('[1]N EERR PIEDEM'!N159*AA159)+((('[1]N EERR PIEDEM'!N159*(100%-AA159))/(1+TASAS!$M$9)))</f>
        <v>0</v>
      </c>
      <c r="O159" s="194">
        <f t="shared" si="17"/>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PIEDEM'!C160*P160)+((('[1]N EERR PIEDEM'!C160*(100%-P160))/(1+TASAS!$B$9)))</f>
        <v>0</v>
      </c>
      <c r="D160" s="131">
        <f>+('[1]N EERR PIEDEM'!D160*Q160)+((('[1]N EERR PIEDEM'!D160*(100%-Q160))/(1+TASAS!$C$9)))</f>
        <v>0</v>
      </c>
      <c r="E160" s="131">
        <f>+('[1]N EERR PIEDEM'!E160*R160)+((('[1]N EERR PIEDEM'!E160*(100%-R160))/(1+TASAS!$D$9)))</f>
        <v>0</v>
      </c>
      <c r="F160" s="131">
        <f>+('[1]N EERR PIEDEM'!F160*S160)+((('[1]N EERR PIEDEM'!F160*(100%-S160))/(1+TASAS!$E$9)))</f>
        <v>0</v>
      </c>
      <c r="G160" s="131">
        <f>+('[1]N EERR PIEDEM'!G160*T160)+((('[1]N EERR PIEDEM'!G160*(100%-T160))/(1+TASAS!$F$9)))</f>
        <v>0</v>
      </c>
      <c r="H160" s="131">
        <f>+('[1]N EERR PIEDEM'!H160*U160)+((('[1]N EERR PIEDEM'!H160*(100%-U160))/(1+TASAS!$G$9)))</f>
        <v>0</v>
      </c>
      <c r="I160" s="131">
        <f>+('[1]N EERR PIEDEM'!I160*V160)+((('[1]N EERR PIEDEM'!I160*(100%-V160))/(1+TASAS!$H$9)))</f>
        <v>0</v>
      </c>
      <c r="J160" s="131">
        <f>+('[1]N EERR PIEDEM'!J160*W160)+((('[1]N EERR PIEDEM'!J160*(100%-W160))/(1+TASAS!$I$9)))</f>
        <v>0</v>
      </c>
      <c r="K160" s="131">
        <f>+('[1]N EERR PIEDEM'!K160*X160)+((('[1]N EERR PIEDEM'!K160*(100%-X160))/(1+TASAS!$J$9)))</f>
        <v>0</v>
      </c>
      <c r="L160" s="131">
        <f>+('[1]N EERR PIEDEM'!L160*Y160)+((('[1]N EERR PIEDEM'!L160*(100%-Y160))/(1+TASAS!$K$9)))</f>
        <v>0</v>
      </c>
      <c r="M160" s="131">
        <f>+('[1]N EERR PIEDEM'!M160*Z160)+((('[1]N EERR PIEDEM'!M160*(100%-Z160))/(1+TASAS!$L$9)))</f>
        <v>0</v>
      </c>
      <c r="N160" s="131">
        <f>+('[1]N EERR PIEDEM'!N160*AA160)+((('[1]N EERR PIEDEM'!N160*(100%-AA160))/(1+TASAS!$M$9)))</f>
        <v>0</v>
      </c>
      <c r="O160" s="194">
        <f t="shared" si="17"/>
        <v>0</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PIEDEM'!C161*P161)+((('[1]N EERR PIEDEM'!C161*(100%-P161))/(1+TASAS!$B$9)))</f>
        <v>0</v>
      </c>
      <c r="D161" s="131">
        <f>+('[1]N EERR PIEDEM'!D161*Q161)+((('[1]N EERR PIEDEM'!D161*(100%-Q161))/(1+TASAS!$C$9)))</f>
        <v>0</v>
      </c>
      <c r="E161" s="131">
        <f>+('[1]N EERR PIEDEM'!E161*R161)+((('[1]N EERR PIEDEM'!E161*(100%-R161))/(1+TASAS!$D$9)))</f>
        <v>0</v>
      </c>
      <c r="F161" s="131">
        <f>+('[1]N EERR PIEDEM'!F161*S161)+((('[1]N EERR PIEDEM'!F161*(100%-S161))/(1+TASAS!$E$9)))</f>
        <v>0</v>
      </c>
      <c r="G161" s="131">
        <f>+('[1]N EERR PIEDEM'!G161*T161)+((('[1]N EERR PIEDEM'!G161*(100%-T161))/(1+TASAS!$F$9)))</f>
        <v>0</v>
      </c>
      <c r="H161" s="131">
        <f>+('[1]N EERR PIEDEM'!H161*U161)+((('[1]N EERR PIEDEM'!H161*(100%-U161))/(1+TASAS!$G$9)))</f>
        <v>0</v>
      </c>
      <c r="I161" s="131">
        <f>+('[1]N EERR PIEDEM'!I161*V161)+((('[1]N EERR PIEDEM'!I161*(100%-V161))/(1+TASAS!$H$9)))</f>
        <v>0</v>
      </c>
      <c r="J161" s="131">
        <f>+('[1]N EERR PIEDEM'!J161*W161)+((('[1]N EERR PIEDEM'!J161*(100%-W161))/(1+TASAS!$I$9)))</f>
        <v>0</v>
      </c>
      <c r="K161" s="131">
        <f>+('[1]N EERR PIEDEM'!K161*X161)+((('[1]N EERR PIEDEM'!K161*(100%-X161))/(1+TASAS!$J$9)))</f>
        <v>0</v>
      </c>
      <c r="L161" s="131">
        <f>+('[1]N EERR PIEDEM'!L161*Y161)+((('[1]N EERR PIEDEM'!L161*(100%-Y161))/(1+TASAS!$K$9)))</f>
        <v>0</v>
      </c>
      <c r="M161" s="131">
        <f>+('[1]N EERR PIEDEM'!M161*Z161)+((('[1]N EERR PIEDEM'!M161*(100%-Z161))/(1+TASAS!$L$9)))</f>
        <v>0</v>
      </c>
      <c r="N161" s="131">
        <f>+('[1]N EERR PIEDEM'!N161*AA161)+((('[1]N EERR PIEDEM'!N161*(100%-AA161))/(1+TASAS!$M$9)))</f>
        <v>0</v>
      </c>
      <c r="O161" s="194">
        <f t="shared" si="17"/>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PIEDEM'!C162*P162)+((('[1]N EERR PIEDEM'!C162*(100%-P162))/(1+TASAS!$B$9)))</f>
        <v>0</v>
      </c>
      <c r="D162" s="131">
        <f>+('[1]N EERR PIEDEM'!D162*Q162)+((('[1]N EERR PIEDEM'!D162*(100%-Q162))/(1+TASAS!$C$9)))</f>
        <v>0</v>
      </c>
      <c r="E162" s="131">
        <f>+('[1]N EERR PIEDEM'!E162*R162)+((('[1]N EERR PIEDEM'!E162*(100%-R162))/(1+TASAS!$D$9)))</f>
        <v>0</v>
      </c>
      <c r="F162" s="131">
        <f>+('[1]N EERR PIEDEM'!F162*S162)+((('[1]N EERR PIEDEM'!F162*(100%-S162))/(1+TASAS!$E$9)))</f>
        <v>0</v>
      </c>
      <c r="G162" s="131">
        <f>+('[1]N EERR PIEDEM'!G162*T162)+((('[1]N EERR PIEDEM'!G162*(100%-T162))/(1+TASAS!$F$9)))</f>
        <v>0</v>
      </c>
      <c r="H162" s="131">
        <f>+('[1]N EERR PIEDEM'!H162*U162)+((('[1]N EERR PIEDEM'!H162*(100%-U162))/(1+TASAS!$G$9)))</f>
        <v>0</v>
      </c>
      <c r="I162" s="131">
        <f>+('[1]N EERR PIEDEM'!I162*V162)+((('[1]N EERR PIEDEM'!I162*(100%-V162))/(1+TASAS!$H$9)))</f>
        <v>0</v>
      </c>
      <c r="J162" s="131">
        <f>+('[1]N EERR PIEDEM'!J162*W162)+((('[1]N EERR PIEDEM'!J162*(100%-W162))/(1+TASAS!$I$9)))</f>
        <v>0</v>
      </c>
      <c r="K162" s="131">
        <f>+('[1]N EERR PIEDEM'!K162*X162)+((('[1]N EERR PIEDEM'!K162*(100%-X162))/(1+TASAS!$J$9)))</f>
        <v>0</v>
      </c>
      <c r="L162" s="131">
        <f>+('[1]N EERR PIEDEM'!L162*Y162)+((('[1]N EERR PIEDEM'!L162*(100%-Y162))/(1+TASAS!$K$9)))</f>
        <v>0</v>
      </c>
      <c r="M162" s="131">
        <f>+('[1]N EERR PIEDEM'!M162*Z162)+((('[1]N EERR PIEDEM'!M162*(100%-Z162))/(1+TASAS!$L$9)))</f>
        <v>0</v>
      </c>
      <c r="N162" s="131">
        <f>+('[1]N EERR PIEDEM'!N162*AA162)+((('[1]N EERR PIEDEM'!N162*(100%-AA162))/(1+TASAS!$M$9)))</f>
        <v>0</v>
      </c>
      <c r="O162" s="194">
        <f t="shared" si="17"/>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PIEDEM'!C163*P163)+((('[1]N EERR PIEDEM'!C163*(100%-P163))/(1+TASAS!$B$9)))</f>
        <v>0</v>
      </c>
      <c r="D163" s="131">
        <f>+('[1]N EERR PIEDEM'!D163*Q163)+((('[1]N EERR PIEDEM'!D163*(100%-Q163))/(1+TASAS!$C$9)))</f>
        <v>0</v>
      </c>
      <c r="E163" s="131">
        <f>+('[1]N EERR PIEDEM'!E163*R163)+((('[1]N EERR PIEDEM'!E163*(100%-R163))/(1+TASAS!$D$9)))</f>
        <v>0</v>
      </c>
      <c r="F163" s="131">
        <f>+('[1]N EERR PIEDEM'!F163*S163)+((('[1]N EERR PIEDEM'!F163*(100%-S163))/(1+TASAS!$E$9)))</f>
        <v>0</v>
      </c>
      <c r="G163" s="131">
        <f>+('[1]N EERR PIEDEM'!G163*T163)+((('[1]N EERR PIEDEM'!G163*(100%-T163))/(1+TASAS!$F$9)))</f>
        <v>0</v>
      </c>
      <c r="H163" s="131">
        <f>+('[1]N EERR PIEDEM'!H163*U163)+((('[1]N EERR PIEDEM'!H163*(100%-U163))/(1+TASAS!$G$9)))</f>
        <v>0</v>
      </c>
      <c r="I163" s="131">
        <f>+('[1]N EERR PIEDEM'!I163*V163)+((('[1]N EERR PIEDEM'!I163*(100%-V163))/(1+TASAS!$H$9)))</f>
        <v>0</v>
      </c>
      <c r="J163" s="131">
        <f>+('[1]N EERR PIEDEM'!J163*W163)+((('[1]N EERR PIEDEM'!J163*(100%-W163))/(1+TASAS!$I$9)))</f>
        <v>0</v>
      </c>
      <c r="K163" s="131">
        <f>+('[1]N EERR PIEDEM'!K163*X163)+((('[1]N EERR PIEDEM'!K163*(100%-X163))/(1+TASAS!$J$9)))</f>
        <v>0</v>
      </c>
      <c r="L163" s="131">
        <f>+('[1]N EERR PIEDEM'!L163*Y163)+((('[1]N EERR PIEDEM'!L163*(100%-Y163))/(1+TASAS!$K$9)))</f>
        <v>0</v>
      </c>
      <c r="M163" s="131">
        <f>+('[1]N EERR PIEDEM'!M163*Z163)+((('[1]N EERR PIEDEM'!M163*(100%-Z163))/(1+TASAS!$L$9)))</f>
        <v>0</v>
      </c>
      <c r="N163" s="131">
        <f>+('[1]N EERR PIEDEM'!N163*AA163)+((('[1]N EERR PIEDEM'!N163*(100%-AA163))/(1+TASAS!$M$9)))</f>
        <v>0</v>
      </c>
      <c r="O163" s="194">
        <f t="shared" si="17"/>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PIEDEM'!C164*P164)+((('[1]N EERR PIEDEM'!C164*(100%-P164))/(1+TASAS!$B$9)))</f>
        <v>0</v>
      </c>
      <c r="D164" s="131">
        <f>+('[1]N EERR PIEDEM'!D164*Q164)+((('[1]N EERR PIEDEM'!D164*(100%-Q164))/(1+TASAS!$C$9)))</f>
        <v>0</v>
      </c>
      <c r="E164" s="131">
        <f>+('[1]N EERR PIEDEM'!E164*R164)+((('[1]N EERR PIEDEM'!E164*(100%-R164))/(1+TASAS!$D$9)))</f>
        <v>0</v>
      </c>
      <c r="F164" s="131">
        <f>+('[1]N EERR PIEDEM'!F164*S164)+((('[1]N EERR PIEDEM'!F164*(100%-S164))/(1+TASAS!$E$9)))</f>
        <v>0</v>
      </c>
      <c r="G164" s="131">
        <f>+('[1]N EERR PIEDEM'!G164*T164)+((('[1]N EERR PIEDEM'!G164*(100%-T164))/(1+TASAS!$F$9)))</f>
        <v>0</v>
      </c>
      <c r="H164" s="131">
        <f>+('[1]N EERR PIEDEM'!H164*U164)+((('[1]N EERR PIEDEM'!H164*(100%-U164))/(1+TASAS!$G$9)))</f>
        <v>0</v>
      </c>
      <c r="I164" s="131">
        <f>+('[1]N EERR PIEDEM'!I164*V164)+((('[1]N EERR PIEDEM'!I164*(100%-V164))/(1+TASAS!$H$9)))</f>
        <v>0</v>
      </c>
      <c r="J164" s="131">
        <f>+('[1]N EERR PIEDEM'!J164*W164)+((('[1]N EERR PIEDEM'!J164*(100%-W164))/(1+TASAS!$I$9)))</f>
        <v>0</v>
      </c>
      <c r="K164" s="131">
        <f>+('[1]N EERR PIEDEM'!K164*X164)+((('[1]N EERR PIEDEM'!K164*(100%-X164))/(1+TASAS!$J$9)))</f>
        <v>0</v>
      </c>
      <c r="L164" s="131">
        <f>+('[1]N EERR PIEDEM'!L164*Y164)+((('[1]N EERR PIEDEM'!L164*(100%-Y164))/(1+TASAS!$K$9)))</f>
        <v>0</v>
      </c>
      <c r="M164" s="131">
        <f>+('[1]N EERR PIEDEM'!M164*Z164)+((('[1]N EERR PIEDEM'!M164*(100%-Z164))/(1+TASAS!$L$9)))</f>
        <v>0</v>
      </c>
      <c r="N164" s="131">
        <f>+('[1]N EERR PIEDEM'!N164*AA164)+((('[1]N EERR PIEDEM'!N164*(100%-AA164))/(1+TASAS!$M$9)))</f>
        <v>0</v>
      </c>
      <c r="O164" s="194">
        <f t="shared" si="17"/>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PIEDEM'!C165*P165)+((('[1]N EERR PIEDEM'!C165*(100%-P165))/(1+TASAS!$B$9)))</f>
        <v>0</v>
      </c>
      <c r="D165" s="131">
        <f>+('[1]N EERR PIEDEM'!D165*Q165)+((('[1]N EERR PIEDEM'!D165*(100%-Q165))/(1+TASAS!$C$9)))</f>
        <v>0</v>
      </c>
      <c r="E165" s="131">
        <f>+('[1]N EERR PIEDEM'!E165*R165)+((('[1]N EERR PIEDEM'!E165*(100%-R165))/(1+TASAS!$D$9)))</f>
        <v>0</v>
      </c>
      <c r="F165" s="131">
        <f>+('[1]N EERR PIEDEM'!F165*S165)+((('[1]N EERR PIEDEM'!F165*(100%-S165))/(1+TASAS!$E$9)))</f>
        <v>0</v>
      </c>
      <c r="G165" s="131">
        <f>+('[1]N EERR PIEDEM'!G165*T165)+((('[1]N EERR PIEDEM'!G165*(100%-T165))/(1+TASAS!$F$9)))</f>
        <v>0</v>
      </c>
      <c r="H165" s="131">
        <f>+('[1]N EERR PIEDEM'!H165*U165)+((('[1]N EERR PIEDEM'!H165*(100%-U165))/(1+TASAS!$G$9)))</f>
        <v>0</v>
      </c>
      <c r="I165" s="131">
        <f>+('[1]N EERR PIEDEM'!I165*V165)+((('[1]N EERR PIEDEM'!I165*(100%-V165))/(1+TASAS!$H$9)))</f>
        <v>0</v>
      </c>
      <c r="J165" s="131">
        <f>+('[1]N EERR PIEDEM'!J165*W165)+((('[1]N EERR PIEDEM'!J165*(100%-W165))/(1+TASAS!$I$9)))</f>
        <v>0</v>
      </c>
      <c r="K165" s="131">
        <f>+('[1]N EERR PIEDEM'!K165*X165)+((('[1]N EERR PIEDEM'!K165*(100%-X165))/(1+TASAS!$J$9)))</f>
        <v>0</v>
      </c>
      <c r="L165" s="131">
        <f>+('[1]N EERR PIEDEM'!L165*Y165)+((('[1]N EERR PIEDEM'!L165*(100%-Y165))/(1+TASAS!$K$9)))</f>
        <v>0</v>
      </c>
      <c r="M165" s="131">
        <f>+('[1]N EERR PIEDEM'!M165*Z165)+((('[1]N EERR PIEDEM'!M165*(100%-Z165))/(1+TASAS!$L$9)))</f>
        <v>0</v>
      </c>
      <c r="N165" s="131">
        <f>+('[1]N EERR PIEDEM'!N165*AA165)+((('[1]N EERR PIEDEM'!N165*(100%-AA165))/(1+TASAS!$M$9)))</f>
        <v>0</v>
      </c>
      <c r="O165" s="194">
        <f t="shared" si="17"/>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PIEDEM'!C166*P166)+((('[1]N EERR PIEDEM'!C166*(100%-P166))/(1+TASAS!$B$9)))</f>
        <v>0</v>
      </c>
      <c r="D166" s="131">
        <f>+('[1]N EERR PIEDEM'!D166*Q166)+((('[1]N EERR PIEDEM'!D166*(100%-Q166))/(1+TASAS!$C$9)))</f>
        <v>0</v>
      </c>
      <c r="E166" s="131">
        <f>+('[1]N EERR PIEDEM'!E166*R166)+((('[1]N EERR PIEDEM'!E166*(100%-R166))/(1+TASAS!$D$9)))</f>
        <v>0</v>
      </c>
      <c r="F166" s="131">
        <f>+('[1]N EERR PIEDEM'!F166*S166)+((('[1]N EERR PIEDEM'!F166*(100%-S166))/(1+TASAS!$E$9)))</f>
        <v>0</v>
      </c>
      <c r="G166" s="131">
        <f>+('[1]N EERR PIEDEM'!G166*T166)+((('[1]N EERR PIEDEM'!G166*(100%-T166))/(1+TASAS!$F$9)))</f>
        <v>0</v>
      </c>
      <c r="H166" s="131">
        <f>+('[1]N EERR PIEDEM'!H166*U166)+((('[1]N EERR PIEDEM'!H166*(100%-U166))/(1+TASAS!$G$9)))</f>
        <v>0</v>
      </c>
      <c r="I166" s="131">
        <f>+('[1]N EERR PIEDEM'!I166*V166)+((('[1]N EERR PIEDEM'!I166*(100%-V166))/(1+TASAS!$H$9)))</f>
        <v>0</v>
      </c>
      <c r="J166" s="131">
        <f>+('[1]N EERR PIEDEM'!J166*W166)+((('[1]N EERR PIEDEM'!J166*(100%-W166))/(1+TASAS!$I$9)))</f>
        <v>0</v>
      </c>
      <c r="K166" s="131">
        <f>+('[1]N EERR PIEDEM'!K166*X166)+((('[1]N EERR PIEDEM'!K166*(100%-X166))/(1+TASAS!$J$9)))</f>
        <v>0</v>
      </c>
      <c r="L166" s="131">
        <f>+('[1]N EERR PIEDEM'!L166*Y166)+((('[1]N EERR PIEDEM'!L166*(100%-Y166))/(1+TASAS!$K$9)))</f>
        <v>0</v>
      </c>
      <c r="M166" s="131">
        <f>+('[1]N EERR PIEDEM'!M166*Z166)+((('[1]N EERR PIEDEM'!M166*(100%-Z166))/(1+TASAS!$L$9)))</f>
        <v>0</v>
      </c>
      <c r="N166" s="131">
        <f>+('[1]N EERR PIEDEM'!N166*AA166)+((('[1]N EERR PIEDEM'!N166*(100%-AA166))/(1+TASAS!$M$9)))</f>
        <v>0</v>
      </c>
      <c r="O166" s="194">
        <f t="shared" si="17"/>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PIEDEM'!C167*P167)+((('[1]N EERR PIEDEM'!C167*(100%-P167))/(1+TASAS!$B$9)))</f>
        <v>0</v>
      </c>
      <c r="D167" s="131">
        <f>+('[1]N EERR PIEDEM'!D167*Q167)+((('[1]N EERR PIEDEM'!D167*(100%-Q167))/(1+TASAS!$C$9)))</f>
        <v>0</v>
      </c>
      <c r="E167" s="131">
        <f>+('[1]N EERR PIEDEM'!E167*R167)+((('[1]N EERR PIEDEM'!E167*(100%-R167))/(1+TASAS!$D$9)))</f>
        <v>0</v>
      </c>
      <c r="F167" s="131">
        <f>+('[1]N EERR PIEDEM'!F167*S167)+((('[1]N EERR PIEDEM'!F167*(100%-S167))/(1+TASAS!$E$9)))</f>
        <v>0</v>
      </c>
      <c r="G167" s="131">
        <f>+('[1]N EERR PIEDEM'!G167*T167)+((('[1]N EERR PIEDEM'!G167*(100%-T167))/(1+TASAS!$F$9)))</f>
        <v>0</v>
      </c>
      <c r="H167" s="131">
        <f>+('[1]N EERR PIEDEM'!H167*U167)+((('[1]N EERR PIEDEM'!H167*(100%-U167))/(1+TASAS!$G$9)))</f>
        <v>0</v>
      </c>
      <c r="I167" s="131">
        <f>+('[1]N EERR PIEDEM'!I167*V167)+((('[1]N EERR PIEDEM'!I167*(100%-V167))/(1+TASAS!$H$9)))</f>
        <v>0</v>
      </c>
      <c r="J167" s="131">
        <f>+('[1]N EERR PIEDEM'!J167*W167)+((('[1]N EERR PIEDEM'!J167*(100%-W167))/(1+TASAS!$I$9)))</f>
        <v>0</v>
      </c>
      <c r="K167" s="131">
        <f>+('[1]N EERR PIEDEM'!K167*X167)+((('[1]N EERR PIEDEM'!K167*(100%-X167))/(1+TASAS!$J$9)))</f>
        <v>0</v>
      </c>
      <c r="L167" s="131">
        <f>+('[1]N EERR PIEDEM'!L167*Y167)+((('[1]N EERR PIEDEM'!L167*(100%-Y167))/(1+TASAS!$K$9)))</f>
        <v>0</v>
      </c>
      <c r="M167" s="131">
        <f>+('[1]N EERR PIEDEM'!M167*Z167)+((('[1]N EERR PIEDEM'!M167*(100%-Z167))/(1+TASAS!$L$9)))</f>
        <v>0</v>
      </c>
      <c r="N167" s="131">
        <f>+('[1]N EERR PIEDEM'!N167*AA167)+((('[1]N EERR PIEDEM'!N167*(100%-AA167))/(1+TASAS!$M$9)))</f>
        <v>0</v>
      </c>
      <c r="O167" s="194">
        <f t="shared" si="17"/>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PIEDEM'!C168*P168)+((('[1]N EERR PIEDEM'!C168*(100%-P168))/(1+TASAS!$B$9)))</f>
        <v>0</v>
      </c>
      <c r="D168" s="131">
        <f>+('[1]N EERR PIEDEM'!D168*Q168)+((('[1]N EERR PIEDEM'!D168*(100%-Q168))/(1+TASAS!$C$9)))</f>
        <v>0</v>
      </c>
      <c r="E168" s="131">
        <f>+('[1]N EERR PIEDEM'!E168*R168)+((('[1]N EERR PIEDEM'!E168*(100%-R168))/(1+TASAS!$D$9)))</f>
        <v>0</v>
      </c>
      <c r="F168" s="131">
        <f>+('[1]N EERR PIEDEM'!F168*S168)+((('[1]N EERR PIEDEM'!F168*(100%-S168))/(1+TASAS!$E$9)))</f>
        <v>0</v>
      </c>
      <c r="G168" s="131">
        <f>+('[1]N EERR PIEDEM'!G168*T168)+((('[1]N EERR PIEDEM'!G168*(100%-T168))/(1+TASAS!$F$9)))</f>
        <v>0</v>
      </c>
      <c r="H168" s="131">
        <f>+('[1]N EERR PIEDEM'!H168*U168)+((('[1]N EERR PIEDEM'!H168*(100%-U168))/(1+TASAS!$G$9)))</f>
        <v>0</v>
      </c>
      <c r="I168" s="131">
        <f>+('[1]N EERR PIEDEM'!I168*V168)+((('[1]N EERR PIEDEM'!I168*(100%-V168))/(1+TASAS!$H$9)))</f>
        <v>0</v>
      </c>
      <c r="J168" s="131">
        <f>+('[1]N EERR PIEDEM'!J168*W168)+((('[1]N EERR PIEDEM'!J168*(100%-W168))/(1+TASAS!$I$9)))</f>
        <v>0</v>
      </c>
      <c r="K168" s="131">
        <f>+('[1]N EERR PIEDEM'!K168*X168)+((('[1]N EERR PIEDEM'!K168*(100%-X168))/(1+TASAS!$J$9)))</f>
        <v>0</v>
      </c>
      <c r="L168" s="131">
        <f>+('[1]N EERR PIEDEM'!L168*Y168)+((('[1]N EERR PIEDEM'!L168*(100%-Y168))/(1+TASAS!$K$9)))</f>
        <v>0</v>
      </c>
      <c r="M168" s="131">
        <f>+('[1]N EERR PIEDEM'!M168*Z168)+((('[1]N EERR PIEDEM'!M168*(100%-Z168))/(1+TASAS!$L$9)))</f>
        <v>0</v>
      </c>
      <c r="N168" s="131">
        <f>+('[1]N EERR PIEDEM'!N168*AA168)+((('[1]N EERR PIEDEM'!N168*(100%-AA168))/(1+TASAS!$M$9)))</f>
        <v>0</v>
      </c>
      <c r="O168" s="194">
        <f t="shared" si="17"/>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PIEDEM'!C169*P169)+((('[1]N EERR PIEDEM'!C169*(100%-P169))/(1+TASAS!$B$9)))</f>
        <v>0</v>
      </c>
      <c r="D169" s="131">
        <f>+('[1]N EERR PIEDEM'!D169*Q169)+((('[1]N EERR PIEDEM'!D169*(100%-Q169))/(1+TASAS!$C$9)))</f>
        <v>0</v>
      </c>
      <c r="E169" s="131">
        <f>+('[1]N EERR PIEDEM'!E169*R169)+((('[1]N EERR PIEDEM'!E169*(100%-R169))/(1+TASAS!$D$9)))</f>
        <v>0</v>
      </c>
      <c r="F169" s="131">
        <f>+('[1]N EERR PIEDEM'!F169*S169)+((('[1]N EERR PIEDEM'!F169*(100%-S169))/(1+TASAS!$E$9)))</f>
        <v>0</v>
      </c>
      <c r="G169" s="131">
        <f>+('[1]N EERR PIEDEM'!G169*T169)+((('[1]N EERR PIEDEM'!G169*(100%-T169))/(1+TASAS!$F$9)))</f>
        <v>0</v>
      </c>
      <c r="H169" s="131">
        <f>+('[1]N EERR PIEDEM'!H169*U169)+((('[1]N EERR PIEDEM'!H169*(100%-U169))/(1+TASAS!$G$9)))</f>
        <v>0</v>
      </c>
      <c r="I169" s="131">
        <f>+('[1]N EERR PIEDEM'!I169*V169)+((('[1]N EERR PIEDEM'!I169*(100%-V169))/(1+TASAS!$H$9)))</f>
        <v>0</v>
      </c>
      <c r="J169" s="131">
        <f>+('[1]N EERR PIEDEM'!J169*W169)+((('[1]N EERR PIEDEM'!J169*(100%-W169))/(1+TASAS!$I$9)))</f>
        <v>0</v>
      </c>
      <c r="K169" s="131">
        <f>+('[1]N EERR PIEDEM'!K169*X169)+((('[1]N EERR PIEDEM'!K169*(100%-X169))/(1+TASAS!$J$9)))</f>
        <v>0</v>
      </c>
      <c r="L169" s="131">
        <f>+('[1]N EERR PIEDEM'!L169*Y169)+((('[1]N EERR PIEDEM'!L169*(100%-Y169))/(1+TASAS!$K$9)))</f>
        <v>0</v>
      </c>
      <c r="M169" s="131">
        <f>+('[1]N EERR PIEDEM'!M169*Z169)+((('[1]N EERR PIEDEM'!M169*(100%-Z169))/(1+TASAS!$L$9)))</f>
        <v>0</v>
      </c>
      <c r="N169" s="131">
        <f>+('[1]N EERR PIEDEM'!N169*AA169)+((('[1]N EERR PIEDEM'!N169*(100%-AA169))/(1+TASAS!$M$9)))</f>
        <v>0</v>
      </c>
      <c r="O169" s="194">
        <f t="shared" si="17"/>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17"/>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17"/>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0">SUM(C173:C187)</f>
        <v>19.026062322946181</v>
      </c>
      <c r="D172" s="186">
        <f t="shared" si="20"/>
        <v>0</v>
      </c>
      <c r="E172" s="186">
        <f t="shared" si="20"/>
        <v>20.444943962015635</v>
      </c>
      <c r="F172" s="186">
        <f t="shared" si="20"/>
        <v>0</v>
      </c>
      <c r="G172" s="186">
        <f t="shared" si="20"/>
        <v>40.17127814821314</v>
      </c>
      <c r="H172" s="186">
        <f t="shared" si="20"/>
        <v>0</v>
      </c>
      <c r="I172" s="186">
        <f t="shared" si="20"/>
        <v>0</v>
      </c>
      <c r="J172" s="186">
        <f t="shared" si="20"/>
        <v>0</v>
      </c>
      <c r="K172" s="186">
        <f t="shared" si="20"/>
        <v>0</v>
      </c>
      <c r="L172" s="186">
        <f t="shared" si="20"/>
        <v>0</v>
      </c>
      <c r="M172" s="186">
        <f t="shared" si="20"/>
        <v>0</v>
      </c>
      <c r="N172" s="186">
        <f t="shared" si="20"/>
        <v>0</v>
      </c>
      <c r="O172" s="210">
        <f t="shared" ref="O172" si="21">SUM(O173:O187)</f>
        <v>79.64228443317495</v>
      </c>
      <c r="P172" s="305"/>
      <c r="Q172" s="305"/>
      <c r="R172" s="305"/>
      <c r="S172" s="305"/>
      <c r="T172" s="305"/>
      <c r="U172" s="305"/>
      <c r="V172" s="305"/>
      <c r="W172" s="305"/>
      <c r="X172" s="305"/>
      <c r="Y172" s="305"/>
      <c r="Z172" s="305"/>
      <c r="AA172" s="305"/>
    </row>
    <row r="173" spans="1:27" outlineLevel="1" x14ac:dyDescent="0.3">
      <c r="A173" s="203" t="s">
        <v>83</v>
      </c>
      <c r="B173" s="131"/>
      <c r="C173" s="131">
        <f>+('[1]N EERR PIEDEM'!C173*P173)+((('[1]N EERR PIEDEM'!C173*(100%-P173))/(1+TASAS!$B$9)))</f>
        <v>0</v>
      </c>
      <c r="D173" s="131">
        <f>+('[1]N EERR PIEDEM'!D173*Q173)+((('[1]N EERR PIEDEM'!D173*(100%-Q173))/(1+TASAS!$C$9)))</f>
        <v>0</v>
      </c>
      <c r="E173" s="131">
        <f>+('[1]N EERR PIEDEM'!E173*R173)+((('[1]N EERR PIEDEM'!E173*(100%-R173))/(1+TASAS!$D$9)))</f>
        <v>0</v>
      </c>
      <c r="F173" s="131">
        <f>+('[1]N EERR PIEDEM'!F173*S173)+((('[1]N EERR PIEDEM'!F173*(100%-S173))/(1+TASAS!$E$9)))</f>
        <v>0</v>
      </c>
      <c r="G173" s="131">
        <f>+('[1]N EERR PIEDEM'!G173*T173)+((('[1]N EERR PIEDEM'!G173*(100%-T173))/(1+TASAS!$F$9)))</f>
        <v>0</v>
      </c>
      <c r="H173" s="131">
        <f>+('[1]N EERR PIEDEM'!H173*U173)+((('[1]N EERR PIEDEM'!H173*(100%-U173))/(1+TASAS!$G$9)))</f>
        <v>0</v>
      </c>
      <c r="I173" s="131">
        <f>+('[1]N EERR PIEDEM'!I173*V173)+((('[1]N EERR PIEDEM'!I173*(100%-V173))/(1+TASAS!$H$9)))</f>
        <v>0</v>
      </c>
      <c r="J173" s="131">
        <f>+('[1]N EERR PIEDEM'!J173*W173)+((('[1]N EERR PIEDEM'!J173*(100%-W173))/(1+TASAS!$I$9)))</f>
        <v>0</v>
      </c>
      <c r="K173" s="131">
        <f>+('[1]N EERR PIEDEM'!K173*X173)+((('[1]N EERR PIEDEM'!K173*(100%-X173))/(1+TASAS!$J$9)))</f>
        <v>0</v>
      </c>
      <c r="L173" s="131">
        <f>+('[1]N EERR PIEDEM'!L173*Y173)+((('[1]N EERR PIEDEM'!L173*(100%-Y173))/(1+TASAS!$K$9)))</f>
        <v>0</v>
      </c>
      <c r="M173" s="131">
        <f>+('[1]N EERR PIEDEM'!M173*Z173)+((('[1]N EERR PIEDEM'!M173*(100%-Z173))/(1+TASAS!$L$9)))</f>
        <v>0</v>
      </c>
      <c r="N173" s="131">
        <f>+('[1]N EERR PIEDEM'!N173*AA173)+((('[1]N EERR PIEDEM'!N173*(100%-AA173))/(1+TASAS!$M$9)))</f>
        <v>0</v>
      </c>
      <c r="O173" s="194">
        <f t="shared" si="17"/>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PIEDEM'!C174*P174)+((('[1]N EERR PIEDEM'!C174*(100%-P174))/(1+TASAS!$B$9)))</f>
        <v>0</v>
      </c>
      <c r="D174" s="131">
        <f>+('[1]N EERR PIEDEM'!D174*Q174)+((('[1]N EERR PIEDEM'!D174*(100%-Q174))/(1+TASAS!$C$9)))</f>
        <v>0</v>
      </c>
      <c r="E174" s="131">
        <f>+('[1]N EERR PIEDEM'!E174*R174)+((('[1]N EERR PIEDEM'!E174*(100%-R174))/(1+TASAS!$D$9)))</f>
        <v>0</v>
      </c>
      <c r="F174" s="131">
        <f>+('[1]N EERR PIEDEM'!F174*S174)+((('[1]N EERR PIEDEM'!F174*(100%-S174))/(1+TASAS!$E$9)))</f>
        <v>0</v>
      </c>
      <c r="G174" s="131">
        <f>+('[1]N EERR PIEDEM'!G174*T174)+((('[1]N EERR PIEDEM'!G174*(100%-T174))/(1+TASAS!$F$9)))</f>
        <v>0</v>
      </c>
      <c r="H174" s="131">
        <f>+('[1]N EERR PIEDEM'!H174*U174)+((('[1]N EERR PIEDEM'!H174*(100%-U174))/(1+TASAS!$G$9)))</f>
        <v>0</v>
      </c>
      <c r="I174" s="131">
        <f>+('[1]N EERR PIEDEM'!I174*V174)+((('[1]N EERR PIEDEM'!I174*(100%-V174))/(1+TASAS!$H$9)))</f>
        <v>0</v>
      </c>
      <c r="J174" s="131">
        <f>+('[1]N EERR PIEDEM'!J174*W174)+((('[1]N EERR PIEDEM'!J174*(100%-W174))/(1+TASAS!$I$9)))</f>
        <v>0</v>
      </c>
      <c r="K174" s="131">
        <f>+('[1]N EERR PIEDEM'!K174*X174)+((('[1]N EERR PIEDEM'!K174*(100%-X174))/(1+TASAS!$J$9)))</f>
        <v>0</v>
      </c>
      <c r="L174" s="131">
        <f>+('[1]N EERR PIEDEM'!L174*Y174)+((('[1]N EERR PIEDEM'!L174*(100%-Y174))/(1+TASAS!$K$9)))</f>
        <v>0</v>
      </c>
      <c r="M174" s="131">
        <f>+('[1]N EERR PIEDEM'!M174*Z174)+((('[1]N EERR PIEDEM'!M174*(100%-Z174))/(1+TASAS!$L$9)))</f>
        <v>0</v>
      </c>
      <c r="N174" s="131">
        <f>+('[1]N EERR PIEDEM'!N174*AA174)+((('[1]N EERR PIEDEM'!N174*(100%-AA174))/(1+TASAS!$M$9)))</f>
        <v>0</v>
      </c>
      <c r="O174" s="194">
        <f t="shared" si="17"/>
        <v>0</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PIEDEM'!C175*P175)+((('[1]N EERR PIEDEM'!C175*(100%-P175))/(1+TASAS!$B$9)))</f>
        <v>19.026062322946181</v>
      </c>
      <c r="D175" s="131">
        <f>+('[1]N EERR PIEDEM'!D175*Q175)+((('[1]N EERR PIEDEM'!D175*(100%-Q175))/(1+TASAS!$C$9)))</f>
        <v>0</v>
      </c>
      <c r="E175" s="131">
        <f>+('[1]N EERR PIEDEM'!E175*R175)+((('[1]N EERR PIEDEM'!E175*(100%-R175))/(1+TASAS!$D$9)))</f>
        <v>20.444943962015635</v>
      </c>
      <c r="F175" s="131">
        <f>+('[1]N EERR PIEDEM'!F175*S175)+((('[1]N EERR PIEDEM'!F175*(100%-S175))/(1+TASAS!$E$9)))</f>
        <v>0</v>
      </c>
      <c r="G175" s="131">
        <f>+('[1]N EERR PIEDEM'!G175*T175)+((('[1]N EERR PIEDEM'!G175*(100%-T175))/(1+TASAS!$F$9)))</f>
        <v>0</v>
      </c>
      <c r="H175" s="131">
        <f>+('[1]N EERR PIEDEM'!H175*U175)+((('[1]N EERR PIEDEM'!H175*(100%-U175))/(1+TASAS!$G$9)))</f>
        <v>0</v>
      </c>
      <c r="I175" s="131">
        <f>+('[1]N EERR PIEDEM'!I175*V175)+((('[1]N EERR PIEDEM'!I175*(100%-V175))/(1+TASAS!$H$9)))</f>
        <v>0</v>
      </c>
      <c r="J175" s="131">
        <f>+('[1]N EERR PIEDEM'!J175*W175)+((('[1]N EERR PIEDEM'!J175*(100%-W175))/(1+TASAS!$I$9)))</f>
        <v>0</v>
      </c>
      <c r="K175" s="131">
        <f>+('[1]N EERR PIEDEM'!K175*X175)+((('[1]N EERR PIEDEM'!K175*(100%-X175))/(1+TASAS!$J$9)))</f>
        <v>0</v>
      </c>
      <c r="L175" s="131">
        <f>+('[1]N EERR PIEDEM'!L175*Y175)+((('[1]N EERR PIEDEM'!L175*(100%-Y175))/(1+TASAS!$K$9)))</f>
        <v>0</v>
      </c>
      <c r="M175" s="131">
        <f>+('[1]N EERR PIEDEM'!M175*Z175)+((('[1]N EERR PIEDEM'!M175*(100%-Z175))/(1+TASAS!$L$9)))</f>
        <v>0</v>
      </c>
      <c r="N175" s="131">
        <f>+('[1]N EERR PIEDEM'!N175*AA175)+((('[1]N EERR PIEDEM'!N175*(100%-AA175))/(1+TASAS!$M$9)))</f>
        <v>0</v>
      </c>
      <c r="O175" s="194">
        <f t="shared" si="17"/>
        <v>39.471006284961817</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PIEDEM'!C176*P176)+((('[1]N EERR PIEDEM'!C176*(100%-P176))/(1+TASAS!$B$9)))</f>
        <v>0</v>
      </c>
      <c r="D176" s="131">
        <f>+('[1]N EERR PIEDEM'!D176*Q176)+((('[1]N EERR PIEDEM'!D176*(100%-Q176))/(1+TASAS!$C$9)))</f>
        <v>0</v>
      </c>
      <c r="E176" s="131">
        <f>+('[1]N EERR PIEDEM'!E176*R176)+((('[1]N EERR PIEDEM'!E176*(100%-R176))/(1+TASAS!$D$9)))</f>
        <v>0</v>
      </c>
      <c r="F176" s="131">
        <f>+('[1]N EERR PIEDEM'!F176*S176)+((('[1]N EERR PIEDEM'!F176*(100%-S176))/(1+TASAS!$E$9)))</f>
        <v>0</v>
      </c>
      <c r="G176" s="131">
        <f>+('[1]N EERR PIEDEM'!G176*T176)+((('[1]N EERR PIEDEM'!G176*(100%-T176))/(1+TASAS!$F$9)))</f>
        <v>40.17127814821314</v>
      </c>
      <c r="H176" s="131">
        <f>+('[1]N EERR PIEDEM'!H176*U176)+((('[1]N EERR PIEDEM'!H176*(100%-U176))/(1+TASAS!$G$9)))</f>
        <v>0</v>
      </c>
      <c r="I176" s="131">
        <f>+('[1]N EERR PIEDEM'!I176*V176)+((('[1]N EERR PIEDEM'!I176*(100%-V176))/(1+TASAS!$H$9)))</f>
        <v>0</v>
      </c>
      <c r="J176" s="131">
        <f>+('[1]N EERR PIEDEM'!J176*W176)+((('[1]N EERR PIEDEM'!J176*(100%-W176))/(1+TASAS!$I$9)))</f>
        <v>0</v>
      </c>
      <c r="K176" s="131">
        <f>+('[1]N EERR PIEDEM'!K176*X176)+((('[1]N EERR PIEDEM'!K176*(100%-X176))/(1+TASAS!$J$9)))</f>
        <v>0</v>
      </c>
      <c r="L176" s="131">
        <f>+('[1]N EERR PIEDEM'!L176*Y176)+((('[1]N EERR PIEDEM'!L176*(100%-Y176))/(1+TASAS!$K$9)))</f>
        <v>0</v>
      </c>
      <c r="M176" s="131">
        <f>+('[1]N EERR PIEDEM'!M176*Z176)+((('[1]N EERR PIEDEM'!M176*(100%-Z176))/(1+TASAS!$L$9)))</f>
        <v>0</v>
      </c>
      <c r="N176" s="131">
        <f>+('[1]N EERR PIEDEM'!N176*AA176)+((('[1]N EERR PIEDEM'!N176*(100%-AA176))/(1+TASAS!$M$9)))</f>
        <v>0</v>
      </c>
      <c r="O176" s="194">
        <f t="shared" si="17"/>
        <v>40.17127814821314</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PIEDEM'!C177*P177)+((('[1]N EERR PIEDEM'!C177*(100%-P177))/(1+TASAS!$B$9)))</f>
        <v>0</v>
      </c>
      <c r="D177" s="131">
        <f>+('[1]N EERR PIEDEM'!D177*Q177)+((('[1]N EERR PIEDEM'!D177*(100%-Q177))/(1+TASAS!$C$9)))</f>
        <v>0</v>
      </c>
      <c r="E177" s="131">
        <f>+('[1]N EERR PIEDEM'!E177*R177)+((('[1]N EERR PIEDEM'!E177*(100%-R177))/(1+TASAS!$D$9)))</f>
        <v>0</v>
      </c>
      <c r="F177" s="131">
        <f>+('[1]N EERR PIEDEM'!F177*S177)+((('[1]N EERR PIEDEM'!F177*(100%-S177))/(1+TASAS!$E$9)))</f>
        <v>0</v>
      </c>
      <c r="G177" s="131">
        <f>+('[1]N EERR PIEDEM'!G177*T177)+((('[1]N EERR PIEDEM'!G177*(100%-T177))/(1+TASAS!$F$9)))</f>
        <v>0</v>
      </c>
      <c r="H177" s="131">
        <f>+('[1]N EERR PIEDEM'!H177*U177)+((('[1]N EERR PIEDEM'!H177*(100%-U177))/(1+TASAS!$G$9)))</f>
        <v>0</v>
      </c>
      <c r="I177" s="131">
        <f>+('[1]N EERR PIEDEM'!I177*V177)+((('[1]N EERR PIEDEM'!I177*(100%-V177))/(1+TASAS!$H$9)))</f>
        <v>0</v>
      </c>
      <c r="J177" s="131">
        <f>+('[1]N EERR PIEDEM'!J177*W177)+((('[1]N EERR PIEDEM'!J177*(100%-W177))/(1+TASAS!$I$9)))</f>
        <v>0</v>
      </c>
      <c r="K177" s="131">
        <f>+('[1]N EERR PIEDEM'!K177*X177)+((('[1]N EERR PIEDEM'!K177*(100%-X177))/(1+TASAS!$J$9)))</f>
        <v>0</v>
      </c>
      <c r="L177" s="131">
        <f>+('[1]N EERR PIEDEM'!L177*Y177)+((('[1]N EERR PIEDEM'!L177*(100%-Y177))/(1+TASAS!$K$9)))</f>
        <v>0</v>
      </c>
      <c r="M177" s="131">
        <f>+('[1]N EERR PIEDEM'!M177*Z177)+((('[1]N EERR PIEDEM'!M177*(100%-Z177))/(1+TASAS!$L$9)))</f>
        <v>0</v>
      </c>
      <c r="N177" s="131">
        <f>+('[1]N EERR PIEDEM'!N177*AA177)+((('[1]N EERR PIEDEM'!N177*(100%-AA177))/(1+TASAS!$M$9)))</f>
        <v>0</v>
      </c>
      <c r="O177" s="194">
        <f t="shared" si="17"/>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PIEDEM'!C178*P178)+((('[1]N EERR PIEDEM'!C178*(100%-P178))/(1+TASAS!$B$9)))</f>
        <v>0</v>
      </c>
      <c r="D178" s="131">
        <f>+('[1]N EERR PIEDEM'!D178*Q178)+((('[1]N EERR PIEDEM'!D178*(100%-Q178))/(1+TASAS!$C$9)))</f>
        <v>0</v>
      </c>
      <c r="E178" s="131">
        <f>+('[1]N EERR PIEDEM'!E178*R178)+((('[1]N EERR PIEDEM'!E178*(100%-R178))/(1+TASAS!$D$9)))</f>
        <v>0</v>
      </c>
      <c r="F178" s="131">
        <f>+('[1]N EERR PIEDEM'!F178*S178)+((('[1]N EERR PIEDEM'!F178*(100%-S178))/(1+TASAS!$E$9)))</f>
        <v>0</v>
      </c>
      <c r="G178" s="131">
        <f>+('[1]N EERR PIEDEM'!G178*T178)+((('[1]N EERR PIEDEM'!G178*(100%-T178))/(1+TASAS!$F$9)))</f>
        <v>0</v>
      </c>
      <c r="H178" s="131">
        <f>+('[1]N EERR PIEDEM'!H178*U178)+((('[1]N EERR PIEDEM'!H178*(100%-U178))/(1+TASAS!$G$9)))</f>
        <v>0</v>
      </c>
      <c r="I178" s="131">
        <f>+('[1]N EERR PIEDEM'!I178*V178)+((('[1]N EERR PIEDEM'!I178*(100%-V178))/(1+TASAS!$H$9)))</f>
        <v>0</v>
      </c>
      <c r="J178" s="131">
        <f>+('[1]N EERR PIEDEM'!J178*W178)+((('[1]N EERR PIEDEM'!J178*(100%-W178))/(1+TASAS!$I$9)))</f>
        <v>0</v>
      </c>
      <c r="K178" s="131">
        <f>+('[1]N EERR PIEDEM'!K178*X178)+((('[1]N EERR PIEDEM'!K178*(100%-X178))/(1+TASAS!$J$9)))</f>
        <v>0</v>
      </c>
      <c r="L178" s="131">
        <f>+('[1]N EERR PIEDEM'!L178*Y178)+((('[1]N EERR PIEDEM'!L178*(100%-Y178))/(1+TASAS!$K$9)))</f>
        <v>0</v>
      </c>
      <c r="M178" s="131">
        <f>+('[1]N EERR PIEDEM'!M178*Z178)+((('[1]N EERR PIEDEM'!M178*(100%-Z178))/(1+TASAS!$L$9)))</f>
        <v>0</v>
      </c>
      <c r="N178" s="131">
        <f>+('[1]N EERR PIEDEM'!N178*AA178)+((('[1]N EERR PIEDEM'!N178*(100%-AA178))/(1+TASAS!$M$9)))</f>
        <v>0</v>
      </c>
      <c r="O178" s="194">
        <f t="shared" si="17"/>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PIEDEM'!C179*P179)+((('[1]N EERR PIEDEM'!C179*(100%-P179))/(1+TASAS!$B$9)))</f>
        <v>0</v>
      </c>
      <c r="D179" s="131">
        <f>+('[1]N EERR PIEDEM'!D179*Q179)+((('[1]N EERR PIEDEM'!D179*(100%-Q179))/(1+TASAS!$C$9)))</f>
        <v>0</v>
      </c>
      <c r="E179" s="131">
        <f>+('[1]N EERR PIEDEM'!E179*R179)+((('[1]N EERR PIEDEM'!E179*(100%-R179))/(1+TASAS!$D$9)))</f>
        <v>0</v>
      </c>
      <c r="F179" s="131">
        <f>+('[1]N EERR PIEDEM'!F179*S179)+((('[1]N EERR PIEDEM'!F179*(100%-S179))/(1+TASAS!$E$9)))</f>
        <v>0</v>
      </c>
      <c r="G179" s="131">
        <f>+('[1]N EERR PIEDEM'!G179*T179)+((('[1]N EERR PIEDEM'!G179*(100%-T179))/(1+TASAS!$F$9)))</f>
        <v>0</v>
      </c>
      <c r="H179" s="131">
        <f>+('[1]N EERR PIEDEM'!H179*U179)+((('[1]N EERR PIEDEM'!H179*(100%-U179))/(1+TASAS!$G$9)))</f>
        <v>0</v>
      </c>
      <c r="I179" s="131">
        <f>+('[1]N EERR PIEDEM'!I179*V179)+((('[1]N EERR PIEDEM'!I179*(100%-V179))/(1+TASAS!$H$9)))</f>
        <v>0</v>
      </c>
      <c r="J179" s="131">
        <f>+('[1]N EERR PIEDEM'!J179*W179)+((('[1]N EERR PIEDEM'!J179*(100%-W179))/(1+TASAS!$I$9)))</f>
        <v>0</v>
      </c>
      <c r="K179" s="131">
        <f>+('[1]N EERR PIEDEM'!K179*X179)+((('[1]N EERR PIEDEM'!K179*(100%-X179))/(1+TASAS!$J$9)))</f>
        <v>0</v>
      </c>
      <c r="L179" s="131">
        <f>+('[1]N EERR PIEDEM'!L179*Y179)+((('[1]N EERR PIEDEM'!L179*(100%-Y179))/(1+TASAS!$K$9)))</f>
        <v>0</v>
      </c>
      <c r="M179" s="131">
        <f>+('[1]N EERR PIEDEM'!M179*Z179)+((('[1]N EERR PIEDEM'!M179*(100%-Z179))/(1+TASAS!$L$9)))</f>
        <v>0</v>
      </c>
      <c r="N179" s="131">
        <f>+('[1]N EERR PIEDEM'!N179*AA179)+((('[1]N EERR PIEDEM'!N179*(100%-AA179))/(1+TASAS!$M$9)))</f>
        <v>0</v>
      </c>
      <c r="O179" s="194">
        <f t="shared" si="17"/>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PIEDEM'!C180*P180)+((('[1]N EERR PIEDEM'!C180*(100%-P180))/(1+TASAS!$B$9)))</f>
        <v>0</v>
      </c>
      <c r="D180" s="131">
        <f>+('[1]N EERR PIEDEM'!D180*Q180)+((('[1]N EERR PIEDEM'!D180*(100%-Q180))/(1+TASAS!$C$9)))</f>
        <v>0</v>
      </c>
      <c r="E180" s="131">
        <f>+('[1]N EERR PIEDEM'!E180*R180)+((('[1]N EERR PIEDEM'!E180*(100%-R180))/(1+TASAS!$D$9)))</f>
        <v>0</v>
      </c>
      <c r="F180" s="131">
        <f>+('[1]N EERR PIEDEM'!F180*S180)+((('[1]N EERR PIEDEM'!F180*(100%-S180))/(1+TASAS!$E$9)))</f>
        <v>0</v>
      </c>
      <c r="G180" s="131">
        <f>+('[1]N EERR PIEDEM'!G180*T180)+((('[1]N EERR PIEDEM'!G180*(100%-T180))/(1+TASAS!$F$9)))</f>
        <v>0</v>
      </c>
      <c r="H180" s="131">
        <f>+('[1]N EERR PIEDEM'!H180*U180)+((('[1]N EERR PIEDEM'!H180*(100%-U180))/(1+TASAS!$G$9)))</f>
        <v>0</v>
      </c>
      <c r="I180" s="131">
        <f>+('[1]N EERR PIEDEM'!I180*V180)+((('[1]N EERR PIEDEM'!I180*(100%-V180))/(1+TASAS!$H$9)))</f>
        <v>0</v>
      </c>
      <c r="J180" s="131">
        <f>+('[1]N EERR PIEDEM'!J180*W180)+((('[1]N EERR PIEDEM'!J180*(100%-W180))/(1+TASAS!$I$9)))</f>
        <v>0</v>
      </c>
      <c r="K180" s="131">
        <f>+('[1]N EERR PIEDEM'!K180*X180)+((('[1]N EERR PIEDEM'!K180*(100%-X180))/(1+TASAS!$J$9)))</f>
        <v>0</v>
      </c>
      <c r="L180" s="131">
        <f>+('[1]N EERR PIEDEM'!L180*Y180)+((('[1]N EERR PIEDEM'!L180*(100%-Y180))/(1+TASAS!$K$9)))</f>
        <v>0</v>
      </c>
      <c r="M180" s="131">
        <f>+('[1]N EERR PIEDEM'!M180*Z180)+((('[1]N EERR PIEDEM'!M180*(100%-Z180))/(1+TASAS!$L$9)))</f>
        <v>0</v>
      </c>
      <c r="N180" s="131">
        <f>+('[1]N EERR PIEDEM'!N180*AA180)+((('[1]N EERR PIEDEM'!N180*(100%-AA180))/(1+TASAS!$M$9)))</f>
        <v>0</v>
      </c>
      <c r="O180" s="194">
        <f t="shared" si="17"/>
        <v>0</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PIEDEM'!C181*P181)+((('[1]N EERR PIEDEM'!C181*(100%-P181))/(1+TASAS!$B$9)))</f>
        <v>0</v>
      </c>
      <c r="D181" s="131">
        <f>+('[1]N EERR PIEDEM'!D181*Q181)+((('[1]N EERR PIEDEM'!D181*(100%-Q181))/(1+TASAS!$C$9)))</f>
        <v>0</v>
      </c>
      <c r="E181" s="131">
        <f>+('[1]N EERR PIEDEM'!E181*R181)+((('[1]N EERR PIEDEM'!E181*(100%-R181))/(1+TASAS!$D$9)))</f>
        <v>0</v>
      </c>
      <c r="F181" s="131">
        <f>+('[1]N EERR PIEDEM'!F181*S181)+((('[1]N EERR PIEDEM'!F181*(100%-S181))/(1+TASAS!$E$9)))</f>
        <v>0</v>
      </c>
      <c r="G181" s="131">
        <f>+('[1]N EERR PIEDEM'!G181*T181)+((('[1]N EERR PIEDEM'!G181*(100%-T181))/(1+TASAS!$F$9)))</f>
        <v>0</v>
      </c>
      <c r="H181" s="131">
        <f>+('[1]N EERR PIEDEM'!H181*U181)+((('[1]N EERR PIEDEM'!H181*(100%-U181))/(1+TASAS!$G$9)))</f>
        <v>0</v>
      </c>
      <c r="I181" s="131">
        <f>+('[1]N EERR PIEDEM'!I181*V181)+((('[1]N EERR PIEDEM'!I181*(100%-V181))/(1+TASAS!$H$9)))</f>
        <v>0</v>
      </c>
      <c r="J181" s="131">
        <f>+('[1]N EERR PIEDEM'!J181*W181)+((('[1]N EERR PIEDEM'!J181*(100%-W181))/(1+TASAS!$I$9)))</f>
        <v>0</v>
      </c>
      <c r="K181" s="131">
        <f>+('[1]N EERR PIEDEM'!K181*X181)+((('[1]N EERR PIEDEM'!K181*(100%-X181))/(1+TASAS!$J$9)))</f>
        <v>0</v>
      </c>
      <c r="L181" s="131">
        <f>+('[1]N EERR PIEDEM'!L181*Y181)+((('[1]N EERR PIEDEM'!L181*(100%-Y181))/(1+TASAS!$K$9)))</f>
        <v>0</v>
      </c>
      <c r="M181" s="131">
        <f>+('[1]N EERR PIEDEM'!M181*Z181)+((('[1]N EERR PIEDEM'!M181*(100%-Z181))/(1+TASAS!$L$9)))</f>
        <v>0</v>
      </c>
      <c r="N181" s="131">
        <f>+('[1]N EERR PIEDEM'!N181*AA181)+((('[1]N EERR PIEDEM'!N181*(100%-AA181))/(1+TASAS!$M$9)))</f>
        <v>0</v>
      </c>
      <c r="O181" s="194">
        <f t="shared" si="17"/>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PIEDEM'!C182*P182)+((('[1]N EERR PIEDEM'!C182*(100%-P182))/(1+TASAS!$B$9)))</f>
        <v>0</v>
      </c>
      <c r="D182" s="131">
        <f>+('[1]N EERR PIEDEM'!D182*Q182)+((('[1]N EERR PIEDEM'!D182*(100%-Q182))/(1+TASAS!$C$9)))</f>
        <v>0</v>
      </c>
      <c r="E182" s="131">
        <f>+('[1]N EERR PIEDEM'!E182*R182)+((('[1]N EERR PIEDEM'!E182*(100%-R182))/(1+TASAS!$D$9)))</f>
        <v>0</v>
      </c>
      <c r="F182" s="131">
        <f>+('[1]N EERR PIEDEM'!F182*S182)+((('[1]N EERR PIEDEM'!F182*(100%-S182))/(1+TASAS!$E$9)))</f>
        <v>0</v>
      </c>
      <c r="G182" s="131">
        <f>+('[1]N EERR PIEDEM'!G182*T182)+((('[1]N EERR PIEDEM'!G182*(100%-T182))/(1+TASAS!$F$9)))</f>
        <v>0</v>
      </c>
      <c r="H182" s="131">
        <f>+('[1]N EERR PIEDEM'!H182*U182)+((('[1]N EERR PIEDEM'!H182*(100%-U182))/(1+TASAS!$G$9)))</f>
        <v>0</v>
      </c>
      <c r="I182" s="131">
        <f>+('[1]N EERR PIEDEM'!I182*V182)+((('[1]N EERR PIEDEM'!I182*(100%-V182))/(1+TASAS!$H$9)))</f>
        <v>0</v>
      </c>
      <c r="J182" s="131">
        <f>+('[1]N EERR PIEDEM'!J182*W182)+((('[1]N EERR PIEDEM'!J182*(100%-W182))/(1+TASAS!$I$9)))</f>
        <v>0</v>
      </c>
      <c r="K182" s="131">
        <f>+('[1]N EERR PIEDEM'!K182*X182)+((('[1]N EERR PIEDEM'!K182*(100%-X182))/(1+TASAS!$J$9)))</f>
        <v>0</v>
      </c>
      <c r="L182" s="131">
        <f>+('[1]N EERR PIEDEM'!L182*Y182)+((('[1]N EERR PIEDEM'!L182*(100%-Y182))/(1+TASAS!$K$9)))</f>
        <v>0</v>
      </c>
      <c r="M182" s="131">
        <f>+('[1]N EERR PIEDEM'!M182*Z182)+((('[1]N EERR PIEDEM'!M182*(100%-Z182))/(1+TASAS!$L$9)))</f>
        <v>0</v>
      </c>
      <c r="N182" s="131">
        <f>+('[1]N EERR PIEDEM'!N182*AA182)+((('[1]N EERR PIEDEM'!N182*(100%-AA182))/(1+TASAS!$M$9)))</f>
        <v>0</v>
      </c>
      <c r="O182" s="194">
        <f t="shared" si="17"/>
        <v>0</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PIEDEM'!C183*P183)+((('[1]N EERR PIEDEM'!C183*(100%-P183))/(1+TASAS!$B$9)))</f>
        <v>0</v>
      </c>
      <c r="D183" s="131">
        <f>+('[1]N EERR PIEDEM'!D183*Q183)+((('[1]N EERR PIEDEM'!D183*(100%-Q183))/(1+TASAS!$C$9)))</f>
        <v>0</v>
      </c>
      <c r="E183" s="131">
        <f>+('[1]N EERR PIEDEM'!E183*R183)+((('[1]N EERR PIEDEM'!E183*(100%-R183))/(1+TASAS!$D$9)))</f>
        <v>0</v>
      </c>
      <c r="F183" s="131">
        <f>+('[1]N EERR PIEDEM'!F183*S183)+((('[1]N EERR PIEDEM'!F183*(100%-S183))/(1+TASAS!$E$9)))</f>
        <v>0</v>
      </c>
      <c r="G183" s="131">
        <f>+('[1]N EERR PIEDEM'!G183*T183)+((('[1]N EERR PIEDEM'!G183*(100%-T183))/(1+TASAS!$F$9)))</f>
        <v>0</v>
      </c>
      <c r="H183" s="131">
        <f>+('[1]N EERR PIEDEM'!H183*U183)+((('[1]N EERR PIEDEM'!H183*(100%-U183))/(1+TASAS!$G$9)))</f>
        <v>0</v>
      </c>
      <c r="I183" s="131">
        <f>+('[1]N EERR PIEDEM'!I183*V183)+((('[1]N EERR PIEDEM'!I183*(100%-V183))/(1+TASAS!$H$9)))</f>
        <v>0</v>
      </c>
      <c r="J183" s="131">
        <f>+('[1]N EERR PIEDEM'!J183*W183)+((('[1]N EERR PIEDEM'!J183*(100%-W183))/(1+TASAS!$I$9)))</f>
        <v>0</v>
      </c>
      <c r="K183" s="131">
        <f>+('[1]N EERR PIEDEM'!K183*X183)+((('[1]N EERR PIEDEM'!K183*(100%-X183))/(1+TASAS!$J$9)))</f>
        <v>0</v>
      </c>
      <c r="L183" s="131">
        <f>+('[1]N EERR PIEDEM'!L183*Y183)+((('[1]N EERR PIEDEM'!L183*(100%-Y183))/(1+TASAS!$K$9)))</f>
        <v>0</v>
      </c>
      <c r="M183" s="131">
        <f>+('[1]N EERR PIEDEM'!M183*Z183)+((('[1]N EERR PIEDEM'!M183*(100%-Z183))/(1+TASAS!$L$9)))</f>
        <v>0</v>
      </c>
      <c r="N183" s="131">
        <f>+('[1]N EERR PIEDEM'!N183*AA183)+((('[1]N EERR PIEDEM'!N183*(100%-AA183))/(1+TASAS!$M$9)))</f>
        <v>0</v>
      </c>
      <c r="O183" s="194">
        <f t="shared" si="17"/>
        <v>0</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PIEDEM'!C184*P184)+((('[1]N EERR PIEDEM'!C184*(100%-P184))/(1+TASAS!$B$9)))</f>
        <v>0</v>
      </c>
      <c r="D184" s="131">
        <f>+('[1]N EERR PIEDEM'!D184*Q184)+((('[1]N EERR PIEDEM'!D184*(100%-Q184))/(1+TASAS!$C$9)))</f>
        <v>0</v>
      </c>
      <c r="E184" s="131">
        <f>+('[1]N EERR PIEDEM'!E184*R184)+((('[1]N EERR PIEDEM'!E184*(100%-R184))/(1+TASAS!$D$9)))</f>
        <v>0</v>
      </c>
      <c r="F184" s="131">
        <f>+('[1]N EERR PIEDEM'!F184*S184)+((('[1]N EERR PIEDEM'!F184*(100%-S184))/(1+TASAS!$E$9)))</f>
        <v>0</v>
      </c>
      <c r="G184" s="131">
        <f>+('[1]N EERR PIEDEM'!G184*T184)+((('[1]N EERR PIEDEM'!G184*(100%-T184))/(1+TASAS!$F$9)))</f>
        <v>0</v>
      </c>
      <c r="H184" s="131">
        <f>+('[1]N EERR PIEDEM'!H184*U184)+((('[1]N EERR PIEDEM'!H184*(100%-U184))/(1+TASAS!$G$9)))</f>
        <v>0</v>
      </c>
      <c r="I184" s="131">
        <f>+('[1]N EERR PIEDEM'!I184*V184)+((('[1]N EERR PIEDEM'!I184*(100%-V184))/(1+TASAS!$H$9)))</f>
        <v>0</v>
      </c>
      <c r="J184" s="131">
        <f>+('[1]N EERR PIEDEM'!J184*W184)+((('[1]N EERR PIEDEM'!J184*(100%-W184))/(1+TASAS!$I$9)))</f>
        <v>0</v>
      </c>
      <c r="K184" s="131">
        <f>+('[1]N EERR PIEDEM'!K184*X184)+((('[1]N EERR PIEDEM'!K184*(100%-X184))/(1+TASAS!$J$9)))</f>
        <v>0</v>
      </c>
      <c r="L184" s="131">
        <f>+('[1]N EERR PIEDEM'!L184*Y184)+((('[1]N EERR PIEDEM'!L184*(100%-Y184))/(1+TASAS!$K$9)))</f>
        <v>0</v>
      </c>
      <c r="M184" s="131">
        <f>+('[1]N EERR PIEDEM'!M184*Z184)+((('[1]N EERR PIEDEM'!M184*(100%-Z184))/(1+TASAS!$L$9)))</f>
        <v>0</v>
      </c>
      <c r="N184" s="131">
        <f>+('[1]N EERR PIEDEM'!N184*AA184)+((('[1]N EERR PIEDEM'!N184*(100%-AA184))/(1+TASAS!$M$9)))</f>
        <v>0</v>
      </c>
      <c r="O184" s="194">
        <f t="shared" si="17"/>
        <v>0</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PIEDEM'!C185*P185)+((('[1]N EERR PIEDEM'!C185*(100%-P185))/(1+TASAS!$B$9)))</f>
        <v>0</v>
      </c>
      <c r="D185" s="131">
        <f>+('[1]N EERR PIEDEM'!D185*Q185)+((('[1]N EERR PIEDEM'!D185*(100%-Q185))/(1+TASAS!$C$9)))</f>
        <v>0</v>
      </c>
      <c r="E185" s="131">
        <f>+('[1]N EERR PIEDEM'!E185*R185)+((('[1]N EERR PIEDEM'!E185*(100%-R185))/(1+TASAS!$D$9)))</f>
        <v>0</v>
      </c>
      <c r="F185" s="131">
        <f>+('[1]N EERR PIEDEM'!F185*S185)+((('[1]N EERR PIEDEM'!F185*(100%-S185))/(1+TASAS!$E$9)))</f>
        <v>0</v>
      </c>
      <c r="G185" s="131">
        <f>+('[1]N EERR PIEDEM'!G185*T185)+((('[1]N EERR PIEDEM'!G185*(100%-T185))/(1+TASAS!$F$9)))</f>
        <v>0</v>
      </c>
      <c r="H185" s="131">
        <f>+('[1]N EERR PIEDEM'!H185*U185)+((('[1]N EERR PIEDEM'!H185*(100%-U185))/(1+TASAS!$G$9)))</f>
        <v>0</v>
      </c>
      <c r="I185" s="131">
        <f>+('[1]N EERR PIEDEM'!I185*V185)+((('[1]N EERR PIEDEM'!I185*(100%-V185))/(1+TASAS!$H$9)))</f>
        <v>0</v>
      </c>
      <c r="J185" s="131">
        <f>+('[1]N EERR PIEDEM'!J185*W185)+((('[1]N EERR PIEDEM'!J185*(100%-W185))/(1+TASAS!$I$9)))</f>
        <v>0</v>
      </c>
      <c r="K185" s="131">
        <f>+('[1]N EERR PIEDEM'!K185*X185)+((('[1]N EERR PIEDEM'!K185*(100%-X185))/(1+TASAS!$J$9)))</f>
        <v>0</v>
      </c>
      <c r="L185" s="131">
        <f>+('[1]N EERR PIEDEM'!L185*Y185)+((('[1]N EERR PIEDEM'!L185*(100%-Y185))/(1+TASAS!$K$9)))</f>
        <v>0</v>
      </c>
      <c r="M185" s="131">
        <f>+('[1]N EERR PIEDEM'!M185*Z185)+((('[1]N EERR PIEDEM'!M185*(100%-Z185))/(1+TASAS!$L$9)))</f>
        <v>0</v>
      </c>
      <c r="N185" s="131">
        <f>+('[1]N EERR PIEDEM'!N185*AA185)+((('[1]N EERR PIEDEM'!N185*(100%-AA185))/(1+TASAS!$M$9)))</f>
        <v>0</v>
      </c>
      <c r="O185" s="194">
        <f t="shared" si="17"/>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PIEDEM'!C186*P186)+((('[1]N EERR PIEDEM'!C186*(100%-P186))/(1+TASAS!$B$9)))</f>
        <v>0</v>
      </c>
      <c r="D186" s="131">
        <f>+('[1]N EERR PIEDEM'!D186*Q186)+((('[1]N EERR PIEDEM'!D186*(100%-Q186))/(1+TASAS!$C$9)))</f>
        <v>0</v>
      </c>
      <c r="E186" s="131">
        <f>+('[1]N EERR PIEDEM'!E186*R186)+((('[1]N EERR PIEDEM'!E186*(100%-R186))/(1+TASAS!$D$9)))</f>
        <v>0</v>
      </c>
      <c r="F186" s="131">
        <f>+('[1]N EERR PIEDEM'!F186*S186)+((('[1]N EERR PIEDEM'!F186*(100%-S186))/(1+TASAS!$E$9)))</f>
        <v>0</v>
      </c>
      <c r="G186" s="131">
        <f>+('[1]N EERR PIEDEM'!G186*T186)+((('[1]N EERR PIEDEM'!G186*(100%-T186))/(1+TASAS!$F$9)))</f>
        <v>0</v>
      </c>
      <c r="H186" s="131">
        <f>+('[1]N EERR PIEDEM'!H186*U186)+((('[1]N EERR PIEDEM'!H186*(100%-U186))/(1+TASAS!$G$9)))</f>
        <v>0</v>
      </c>
      <c r="I186" s="131">
        <f>+('[1]N EERR PIEDEM'!I186*V186)+((('[1]N EERR PIEDEM'!I186*(100%-V186))/(1+TASAS!$H$9)))</f>
        <v>0</v>
      </c>
      <c r="J186" s="131">
        <f>+('[1]N EERR PIEDEM'!J186*W186)+((('[1]N EERR PIEDEM'!J186*(100%-W186))/(1+TASAS!$I$9)))</f>
        <v>0</v>
      </c>
      <c r="K186" s="131">
        <f>+('[1]N EERR PIEDEM'!K186*X186)+((('[1]N EERR PIEDEM'!K186*(100%-X186))/(1+TASAS!$J$9)))</f>
        <v>0</v>
      </c>
      <c r="L186" s="131">
        <f>+('[1]N EERR PIEDEM'!L186*Y186)+((('[1]N EERR PIEDEM'!L186*(100%-Y186))/(1+TASAS!$K$9)))</f>
        <v>0</v>
      </c>
      <c r="M186" s="131">
        <f>+('[1]N EERR PIEDEM'!M186*Z186)+((('[1]N EERR PIEDEM'!M186*(100%-Z186))/(1+TASAS!$L$9)))</f>
        <v>0</v>
      </c>
      <c r="N186" s="131">
        <f>+('[1]N EERR PIEDEM'!N186*AA186)+((('[1]N EERR PIEDEM'!N186*(100%-AA186))/(1+TASAS!$M$9)))</f>
        <v>0</v>
      </c>
      <c r="O186" s="194">
        <f t="shared" si="17"/>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17"/>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2">SUM(C189:C192)</f>
        <v>0</v>
      </c>
      <c r="D188" s="186">
        <f t="shared" si="22"/>
        <v>0</v>
      </c>
      <c r="E188" s="186">
        <f t="shared" si="22"/>
        <v>0</v>
      </c>
      <c r="F188" s="186">
        <f t="shared" si="22"/>
        <v>0</v>
      </c>
      <c r="G188" s="186">
        <f t="shared" si="22"/>
        <v>0</v>
      </c>
      <c r="H188" s="186">
        <f t="shared" si="22"/>
        <v>0</v>
      </c>
      <c r="I188" s="186">
        <f t="shared" si="22"/>
        <v>0</v>
      </c>
      <c r="J188" s="186">
        <f t="shared" si="22"/>
        <v>0</v>
      </c>
      <c r="K188" s="186">
        <f t="shared" si="22"/>
        <v>0</v>
      </c>
      <c r="L188" s="186">
        <f t="shared" si="22"/>
        <v>0</v>
      </c>
      <c r="M188" s="186">
        <f t="shared" si="22"/>
        <v>0</v>
      </c>
      <c r="N188" s="186">
        <f t="shared" si="22"/>
        <v>0</v>
      </c>
      <c r="O188" s="210">
        <f t="shared" ref="O188" si="23">SUM(O189:O192)</f>
        <v>0</v>
      </c>
      <c r="P188" s="305"/>
      <c r="Q188" s="305"/>
      <c r="R188" s="305"/>
      <c r="S188" s="305"/>
      <c r="T188" s="305"/>
      <c r="U188" s="305"/>
      <c r="V188" s="305"/>
      <c r="W188" s="305"/>
      <c r="X188" s="305"/>
      <c r="Y188" s="305"/>
      <c r="Z188" s="305"/>
      <c r="AA188" s="305"/>
    </row>
    <row r="189" spans="1:27" outlineLevel="1" x14ac:dyDescent="0.3">
      <c r="A189" s="203" t="s">
        <v>363</v>
      </c>
      <c r="B189" s="131"/>
      <c r="C189" s="131">
        <f>+('[1]N EERR PIEDEM'!C189*P189)+((('[1]N EERR PIEDEM'!C189*(100%-P189))/(1+TASAS!$B$9)))</f>
        <v>0</v>
      </c>
      <c r="D189" s="131">
        <f>+('[1]N EERR PIEDEM'!D189*Q189)+((('[1]N EERR PIEDEM'!D189*(100%-Q189))/(1+TASAS!$C$9)))</f>
        <v>0</v>
      </c>
      <c r="E189" s="131">
        <f>+('[1]N EERR PIEDEM'!E189*R189)+((('[1]N EERR PIEDEM'!E189*(100%-R189))/(1+TASAS!$D$9)))</f>
        <v>0</v>
      </c>
      <c r="F189" s="131">
        <f>+('[1]N EERR PIEDEM'!F189*S189)+((('[1]N EERR PIEDEM'!F189*(100%-S189))/(1+TASAS!$E$9)))</f>
        <v>0</v>
      </c>
      <c r="G189" s="131">
        <f>+('[1]N EERR PIEDEM'!G189*T189)+((('[1]N EERR PIEDEM'!G189*(100%-T189))/(1+TASAS!$F$9)))</f>
        <v>0</v>
      </c>
      <c r="H189" s="131">
        <f>+('[1]N EERR PIEDEM'!H189*U189)+((('[1]N EERR PIEDEM'!H189*(100%-U189))/(1+TASAS!$G$9)))</f>
        <v>0</v>
      </c>
      <c r="I189" s="131">
        <f>+('[1]N EERR PIEDEM'!I189*V189)+((('[1]N EERR PIEDEM'!I189*(100%-V189))/(1+TASAS!$H$9)))</f>
        <v>0</v>
      </c>
      <c r="J189" s="131">
        <f>+('[1]N EERR PIEDEM'!J189*W189)+((('[1]N EERR PIEDEM'!J189*(100%-W189))/(1+TASAS!$I$9)))</f>
        <v>0</v>
      </c>
      <c r="K189" s="131">
        <f>+('[1]N EERR PIEDEM'!K189*X189)+((('[1]N EERR PIEDEM'!K189*(100%-X189))/(1+TASAS!$J$9)))</f>
        <v>0</v>
      </c>
      <c r="L189" s="131">
        <f>+('[1]N EERR PIEDEM'!L189*Y189)+((('[1]N EERR PIEDEM'!L189*(100%-Y189))/(1+TASAS!$K$9)))</f>
        <v>0</v>
      </c>
      <c r="M189" s="131">
        <f>+('[1]N EERR PIEDEM'!M189*Z189)+((('[1]N EERR PIEDEM'!M189*(100%-Z189))/(1+TASAS!$L$9)))</f>
        <v>0</v>
      </c>
      <c r="N189" s="131">
        <f>+('[1]N EERR PIEDEM'!N189*AA189)+((('[1]N EERR PIEDEM'!N189*(100%-AA189))/(1+TASAS!$M$9)))</f>
        <v>0</v>
      </c>
      <c r="O189" s="194">
        <f t="shared" si="17"/>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f>+('[1]N EERR PIEDEM'!C190*P190)+((('[1]N EERR PIEDEM'!C190*(100%-P190))/(1+TASAS!$B$9)))</f>
        <v>0</v>
      </c>
      <c r="D190" s="131">
        <f>+('[1]N EERR PIEDEM'!D190*Q190)+((('[1]N EERR PIEDEM'!D190*(100%-Q190))/(1+TASAS!$C$9)))</f>
        <v>0</v>
      </c>
      <c r="E190" s="131">
        <f>+('[1]N EERR PIEDEM'!E190*R190)+((('[1]N EERR PIEDEM'!E190*(100%-R190))/(1+TASAS!$D$9)))</f>
        <v>0</v>
      </c>
      <c r="F190" s="131">
        <f>+('[1]N EERR PIEDEM'!F190*S190)+((('[1]N EERR PIEDEM'!F190*(100%-S190))/(1+TASAS!$E$9)))</f>
        <v>0</v>
      </c>
      <c r="G190" s="131">
        <f>+('[1]N EERR PIEDEM'!G190*T190)+((('[1]N EERR PIEDEM'!G190*(100%-T190))/(1+TASAS!$F$9)))</f>
        <v>0</v>
      </c>
      <c r="H190" s="131">
        <f>+('[1]N EERR PIEDEM'!H190*U190)+((('[1]N EERR PIEDEM'!H190*(100%-U190))/(1+TASAS!$G$9)))</f>
        <v>0</v>
      </c>
      <c r="I190" s="131">
        <f>+('[1]N EERR PIEDEM'!I190*V190)+((('[1]N EERR PIEDEM'!I190*(100%-V190))/(1+TASAS!$H$9)))</f>
        <v>0</v>
      </c>
      <c r="J190" s="131">
        <f>+('[1]N EERR PIEDEM'!J190*W190)+((('[1]N EERR PIEDEM'!J190*(100%-W190))/(1+TASAS!$I$9)))</f>
        <v>0</v>
      </c>
      <c r="K190" s="131">
        <f>+('[1]N EERR PIEDEM'!K190*X190)+((('[1]N EERR PIEDEM'!K190*(100%-X190))/(1+TASAS!$J$9)))</f>
        <v>0</v>
      </c>
      <c r="L190" s="131">
        <f>+('[1]N EERR PIEDEM'!L190*Y190)+((('[1]N EERR PIEDEM'!L190*(100%-Y190))/(1+TASAS!$K$9)))</f>
        <v>0</v>
      </c>
      <c r="M190" s="131">
        <f>+('[1]N EERR PIEDEM'!M190*Z190)+((('[1]N EERR PIEDEM'!M190*(100%-Z190))/(1+TASAS!$L$9)))</f>
        <v>0</v>
      </c>
      <c r="N190" s="131">
        <f>+('[1]N EERR PIEDEM'!N190*AA190)+((('[1]N EERR PIEDEM'!N190*(100%-AA190))/(1+TASAS!$M$9)))</f>
        <v>0</v>
      </c>
      <c r="O190" s="194">
        <f t="shared" si="17"/>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f>+('[1]N EERR PIEDEM'!C191*P191)+((('[1]N EERR PIEDEM'!C191*(100%-P191))/(1+TASAS!$B$9)))</f>
        <v>0</v>
      </c>
      <c r="D191" s="131">
        <f>+('[1]N EERR PIEDEM'!D191*Q191)+((('[1]N EERR PIEDEM'!D191*(100%-Q191))/(1+TASAS!$C$9)))</f>
        <v>0</v>
      </c>
      <c r="E191" s="131">
        <f>+('[1]N EERR PIEDEM'!E191*R191)+((('[1]N EERR PIEDEM'!E191*(100%-R191))/(1+TASAS!$D$9)))</f>
        <v>0</v>
      </c>
      <c r="F191" s="131">
        <f>+('[1]N EERR PIEDEM'!F191*S191)+((('[1]N EERR PIEDEM'!F191*(100%-S191))/(1+TASAS!$E$9)))</f>
        <v>0</v>
      </c>
      <c r="G191" s="131">
        <f>+('[1]N EERR PIEDEM'!G191*T191)+((('[1]N EERR PIEDEM'!G191*(100%-T191))/(1+TASAS!$F$9)))</f>
        <v>0</v>
      </c>
      <c r="H191" s="131">
        <f>+('[1]N EERR PIEDEM'!H191*U191)+((('[1]N EERR PIEDEM'!H191*(100%-U191))/(1+TASAS!$G$9)))</f>
        <v>0</v>
      </c>
      <c r="I191" s="131">
        <f>+('[1]N EERR PIEDEM'!I191*V191)+((('[1]N EERR PIEDEM'!I191*(100%-V191))/(1+TASAS!$H$9)))</f>
        <v>0</v>
      </c>
      <c r="J191" s="131">
        <f>+('[1]N EERR PIEDEM'!J191*W191)+((('[1]N EERR PIEDEM'!J191*(100%-W191))/(1+TASAS!$I$9)))</f>
        <v>0</v>
      </c>
      <c r="K191" s="131">
        <f>+('[1]N EERR PIEDEM'!K191*X191)+((('[1]N EERR PIEDEM'!K191*(100%-X191))/(1+TASAS!$J$9)))</f>
        <v>0</v>
      </c>
      <c r="L191" s="131">
        <f>+('[1]N EERR PIEDEM'!L191*Y191)+((('[1]N EERR PIEDEM'!L191*(100%-Y191))/(1+TASAS!$K$9)))</f>
        <v>0</v>
      </c>
      <c r="M191" s="131">
        <f>+('[1]N EERR PIEDEM'!M191*Z191)+((('[1]N EERR PIEDEM'!M191*(100%-Z191))/(1+TASAS!$L$9)))</f>
        <v>0</v>
      </c>
      <c r="N191" s="131">
        <f>+('[1]N EERR PIEDEM'!N191*AA191)+((('[1]N EERR PIEDEM'!N191*(100%-AA191))/(1+TASAS!$M$9)))</f>
        <v>0</v>
      </c>
      <c r="O191" s="194">
        <f t="shared" si="17"/>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17"/>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N193" si="24">SUM(C194:C203)</f>
        <v>67.889536373567367</v>
      </c>
      <c r="D193" s="189">
        <f t="shared" si="24"/>
        <v>4.3094541313785504</v>
      </c>
      <c r="E193" s="189">
        <f t="shared" si="24"/>
        <v>0.32429911112162729</v>
      </c>
      <c r="F193" s="189">
        <f t="shared" si="24"/>
        <v>41.496528921759435</v>
      </c>
      <c r="G193" s="189">
        <f t="shared" si="24"/>
        <v>7.9380827045680533</v>
      </c>
      <c r="H193" s="189">
        <f t="shared" si="24"/>
        <v>13.0165374785325</v>
      </c>
      <c r="I193" s="189">
        <f t="shared" si="24"/>
        <v>0</v>
      </c>
      <c r="J193" s="189">
        <f t="shared" si="24"/>
        <v>0</v>
      </c>
      <c r="K193" s="189">
        <f t="shared" si="24"/>
        <v>0</v>
      </c>
      <c r="L193" s="189">
        <f t="shared" si="24"/>
        <v>0</v>
      </c>
      <c r="M193" s="189">
        <f t="shared" si="24"/>
        <v>0</v>
      </c>
      <c r="N193" s="189">
        <f t="shared" si="24"/>
        <v>0</v>
      </c>
      <c r="O193" s="208">
        <f t="shared" ref="O193" si="25">SUM(O194:O203)</f>
        <v>134.97443872092754</v>
      </c>
      <c r="P193" s="310"/>
      <c r="Q193" s="310"/>
      <c r="R193" s="310"/>
      <c r="S193" s="310"/>
      <c r="T193" s="310"/>
      <c r="U193" s="310"/>
      <c r="V193" s="310"/>
      <c r="W193" s="310"/>
      <c r="X193" s="310"/>
      <c r="Y193" s="310"/>
      <c r="Z193" s="310"/>
      <c r="AA193" s="310"/>
    </row>
    <row r="194" spans="1:132" outlineLevel="1" x14ac:dyDescent="0.3">
      <c r="A194" s="202" t="s">
        <v>95</v>
      </c>
      <c r="B194" s="192"/>
      <c r="C194" s="131">
        <f>+('[1]N EERR PIEDEM'!C194*P194)+((('[1]N EERR PIEDEM'!C194*(100%-P194))/(1+TASAS!$B$9)))</f>
        <v>0.32953637356736848</v>
      </c>
      <c r="D194" s="131">
        <f>+('[1]N EERR PIEDEM'!D194*Q194)+((('[1]N EERR PIEDEM'!D194*(100%-Q194))/(1+TASAS!$C$9)))</f>
        <v>4.3094541313785504</v>
      </c>
      <c r="E194" s="131">
        <f>+('[1]N EERR PIEDEM'!E194*R194)+((('[1]N EERR PIEDEM'!E194*(100%-R194))/(1+TASAS!$D$9)))</f>
        <v>0.32429911112162729</v>
      </c>
      <c r="F194" s="131">
        <f>+('[1]N EERR PIEDEM'!F194*S194)+((('[1]N EERR PIEDEM'!F194*(100%-S194))/(1+TASAS!$E$9)))</f>
        <v>2.9403559361619305</v>
      </c>
      <c r="G194" s="131">
        <f>+('[1]N EERR PIEDEM'!G194*T194)+((('[1]N EERR PIEDEM'!G194*(100%-T194))/(1+TASAS!$F$9)))</f>
        <v>7.9380827045680533</v>
      </c>
      <c r="H194" s="131">
        <f>+('[1]N EERR PIEDEM'!H194*U194)+((('[1]N EERR PIEDEM'!H194*(100%-U194))/(1+TASAS!$G$9)))</f>
        <v>3.9965374785325007</v>
      </c>
      <c r="I194" s="131">
        <f>+('[1]N EERR PIEDEM'!I194*V194)+((('[1]N EERR PIEDEM'!I194*(100%-V194))/(1+TASAS!$H$9)))</f>
        <v>0</v>
      </c>
      <c r="J194" s="131">
        <f>+('[1]N EERR PIEDEM'!J194*W194)+((('[1]N EERR PIEDEM'!J194*(100%-W194))/(1+TASAS!$I$9)))</f>
        <v>0</v>
      </c>
      <c r="K194" s="131">
        <f>+('[1]N EERR PIEDEM'!K194*X194)+((('[1]N EERR PIEDEM'!K194*(100%-X194))/(1+TASAS!$J$9)))</f>
        <v>0</v>
      </c>
      <c r="L194" s="131">
        <f>+('[1]N EERR PIEDEM'!L194*Y194)+((('[1]N EERR PIEDEM'!L194*(100%-Y194))/(1+TASAS!$K$9)))</f>
        <v>0</v>
      </c>
      <c r="M194" s="131">
        <f>+('[1]N EERR PIEDEM'!M194*Z194)+((('[1]N EERR PIEDEM'!M194*(100%-Z194))/(1+TASAS!$L$9)))</f>
        <v>0</v>
      </c>
      <c r="N194" s="131">
        <f>+('[1]N EERR PIEDEM'!N194*AA194)+((('[1]N EERR PIEDEM'!N194*(100%-AA194))/(1+TASAS!$M$9)))</f>
        <v>0</v>
      </c>
      <c r="O194" s="194">
        <f t="shared" si="17"/>
        <v>19.838265735330033</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PIEDEM'!C195*P195)+((('[1]N EERR PIEDEM'!C195*(100%-P195))/(1+TASAS!$B$9)))</f>
        <v>0</v>
      </c>
      <c r="D195" s="131">
        <f>+('[1]N EERR PIEDEM'!D195*Q195)+((('[1]N EERR PIEDEM'!D195*(100%-Q195))/(1+TASAS!$C$9)))</f>
        <v>0</v>
      </c>
      <c r="E195" s="131">
        <f>+('[1]N EERR PIEDEM'!E195*R195)+((('[1]N EERR PIEDEM'!E195*(100%-R195))/(1+TASAS!$D$9)))</f>
        <v>0</v>
      </c>
      <c r="F195" s="131">
        <f>+('[1]N EERR PIEDEM'!F195*S195)+((('[1]N EERR PIEDEM'!F195*(100%-S195))/(1+TASAS!$E$9)))</f>
        <v>0</v>
      </c>
      <c r="G195" s="131">
        <f>+('[1]N EERR PIEDEM'!G195*T195)+((('[1]N EERR PIEDEM'!G195*(100%-T195))/(1+TASAS!$F$9)))</f>
        <v>0</v>
      </c>
      <c r="H195" s="131">
        <f>+('[1]N EERR PIEDEM'!H195*U195)+((('[1]N EERR PIEDEM'!H195*(100%-U195))/(1+TASAS!$G$9)))</f>
        <v>0</v>
      </c>
      <c r="I195" s="131">
        <f>+('[1]N EERR PIEDEM'!I195*V195)+((('[1]N EERR PIEDEM'!I195*(100%-V195))/(1+TASAS!$H$9)))</f>
        <v>0</v>
      </c>
      <c r="J195" s="131">
        <f>+('[1]N EERR PIEDEM'!J195*W195)+((('[1]N EERR PIEDEM'!J195*(100%-W195))/(1+TASAS!$I$9)))</f>
        <v>0</v>
      </c>
      <c r="K195" s="131">
        <f>+('[1]N EERR PIEDEM'!K195*X195)+((('[1]N EERR PIEDEM'!K195*(100%-X195))/(1+TASAS!$J$9)))</f>
        <v>0</v>
      </c>
      <c r="L195" s="131">
        <f>+('[1]N EERR PIEDEM'!L195*Y195)+((('[1]N EERR PIEDEM'!L195*(100%-Y195))/(1+TASAS!$K$9)))</f>
        <v>0</v>
      </c>
      <c r="M195" s="131">
        <f>+('[1]N EERR PIEDEM'!M195*Z195)+((('[1]N EERR PIEDEM'!M195*(100%-Z195))/(1+TASAS!$L$9)))</f>
        <v>0</v>
      </c>
      <c r="N195" s="131">
        <f>+('[1]N EERR PIEDEM'!N195*AA195)+((('[1]N EERR PIEDEM'!N195*(100%-AA195))/(1+TASAS!$M$9)))</f>
        <v>0</v>
      </c>
      <c r="O195" s="194">
        <f t="shared" si="17"/>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PIEDEM'!C196*P196)+((('[1]N EERR PIEDEM'!C196*(100%-P196))/(1+TASAS!$B$9)))</f>
        <v>0</v>
      </c>
      <c r="D196" s="131">
        <f>+('[1]N EERR PIEDEM'!D196*Q196)+((('[1]N EERR PIEDEM'!D196*(100%-Q196))/(1+TASAS!$C$9)))</f>
        <v>0</v>
      </c>
      <c r="E196" s="131">
        <f>+('[1]N EERR PIEDEM'!E196*R196)+((('[1]N EERR PIEDEM'!E196*(100%-R196))/(1+TASAS!$D$9)))</f>
        <v>0</v>
      </c>
      <c r="F196" s="131">
        <f>+('[1]N EERR PIEDEM'!F196*S196)+((('[1]N EERR PIEDEM'!F196*(100%-S196))/(1+TASAS!$E$9)))</f>
        <v>0</v>
      </c>
      <c r="G196" s="131">
        <f>+('[1]N EERR PIEDEM'!G196*T196)+((('[1]N EERR PIEDEM'!G196*(100%-T196))/(1+TASAS!$F$9)))</f>
        <v>0</v>
      </c>
      <c r="H196" s="131">
        <f>+('[1]N EERR PIEDEM'!H196*U196)+((('[1]N EERR PIEDEM'!H196*(100%-U196))/(1+TASAS!$G$9)))</f>
        <v>0</v>
      </c>
      <c r="I196" s="131">
        <f>+('[1]N EERR PIEDEM'!I196*V196)+((('[1]N EERR PIEDEM'!I196*(100%-V196))/(1+TASAS!$H$9)))</f>
        <v>0</v>
      </c>
      <c r="J196" s="131">
        <f>+('[1]N EERR PIEDEM'!J196*W196)+((('[1]N EERR PIEDEM'!J196*(100%-W196))/(1+TASAS!$I$9)))</f>
        <v>0</v>
      </c>
      <c r="K196" s="131">
        <f>+('[1]N EERR PIEDEM'!K196*X196)+((('[1]N EERR PIEDEM'!K196*(100%-X196))/(1+TASAS!$J$9)))</f>
        <v>0</v>
      </c>
      <c r="L196" s="131">
        <f>+('[1]N EERR PIEDEM'!L196*Y196)+((('[1]N EERR PIEDEM'!L196*(100%-Y196))/(1+TASAS!$K$9)))</f>
        <v>0</v>
      </c>
      <c r="M196" s="131">
        <f>+('[1]N EERR PIEDEM'!M196*Z196)+((('[1]N EERR PIEDEM'!M196*(100%-Z196))/(1+TASAS!$L$9)))</f>
        <v>0</v>
      </c>
      <c r="N196" s="131">
        <f>+('[1]N EERR PIEDEM'!N196*AA196)+((('[1]N EERR PIEDEM'!N196*(100%-AA196))/(1+TASAS!$M$9)))</f>
        <v>0</v>
      </c>
      <c r="O196" s="194">
        <f t="shared" si="17"/>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PIEDEM'!I197*V197)+((('[1]N EERR PIEDEM'!I197*(100%-V197))/(1+TASAS!$H$9)))</f>
        <v>0</v>
      </c>
      <c r="J197" s="131">
        <f>+('[1]N EERR PIEDEM'!J197*W197)+((('[1]N EERR PIEDEM'!J197*(100%-W197))/(1+TASAS!$I$9)))</f>
        <v>0</v>
      </c>
      <c r="K197" s="131">
        <f>+('[1]N EERR PIEDEM'!K197*X197)+((('[1]N EERR PIEDEM'!K197*(100%-X197))/(1+TASAS!$J$9)))</f>
        <v>0</v>
      </c>
      <c r="L197" s="131">
        <f>+('[1]N EERR PIEDEM'!L197*Y197)+((('[1]N EERR PIEDEM'!L197*(100%-Y197))/(1+TASAS!$K$9)))</f>
        <v>0</v>
      </c>
      <c r="M197" s="131">
        <f>+('[1]N EERR PIEDEM'!M197*Z197)+((('[1]N EERR PIEDEM'!M197*(100%-Z197))/(1+TASAS!$L$9)))</f>
        <v>0</v>
      </c>
      <c r="N197" s="131">
        <f>+('[1]N EERR PIEDEM'!N197*AA197)+((('[1]N EERR PIEDEM'!N197*(100%-AA197))/(1+TASAS!$M$9)))</f>
        <v>0</v>
      </c>
      <c r="O197" s="194">
        <f t="shared" si="17"/>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PIEDEM'!C198*P198)+((('[1]N EERR PIEDEM'!C198*(100%-P198))/(1+TASAS!$B$9)))</f>
        <v>0</v>
      </c>
      <c r="D198" s="131">
        <f>+('[1]N EERR PIEDEM'!D198*Q198)+((('[1]N EERR PIEDEM'!D198*(100%-Q198))/(1+TASAS!$C$9)))</f>
        <v>0</v>
      </c>
      <c r="E198" s="131">
        <f>+('[1]N EERR PIEDEM'!E198*R198)+((('[1]N EERR PIEDEM'!E198*(100%-R198))/(1+TASAS!$D$9)))</f>
        <v>0</v>
      </c>
      <c r="F198" s="131">
        <f>+('[1]N EERR PIEDEM'!F198*S198)+((('[1]N EERR PIEDEM'!F198*(100%-S198))/(1+TASAS!$E$9)))</f>
        <v>0.54617298559750871</v>
      </c>
      <c r="G198" s="131">
        <f>+('[1]N EERR PIEDEM'!G198*T198)+((('[1]N EERR PIEDEM'!G198*(100%-T198))/(1+TASAS!$F$9)))</f>
        <v>0</v>
      </c>
      <c r="H198" s="131">
        <f>+('[1]N EERR PIEDEM'!H198*U198)+((('[1]N EERR PIEDEM'!H198*(100%-U198))/(1+TASAS!$G$9)))</f>
        <v>0</v>
      </c>
      <c r="I198" s="131">
        <f>+('[1]N EERR PIEDEM'!I198*V198)+((('[1]N EERR PIEDEM'!I198*(100%-V198))/(1+TASAS!$H$9)))</f>
        <v>0</v>
      </c>
      <c r="J198" s="131">
        <f>+('[1]N EERR PIEDEM'!J198*W198)+((('[1]N EERR PIEDEM'!J198*(100%-W198))/(1+TASAS!$I$9)))</f>
        <v>0</v>
      </c>
      <c r="K198" s="131">
        <f>+('[1]N EERR PIEDEM'!K198*X198)+((('[1]N EERR PIEDEM'!K198*(100%-X198))/(1+TASAS!$J$9)))</f>
        <v>0</v>
      </c>
      <c r="L198" s="131">
        <f>+('[1]N EERR PIEDEM'!L198*Y198)+((('[1]N EERR PIEDEM'!L198*(100%-Y198))/(1+TASAS!$K$9)))</f>
        <v>0</v>
      </c>
      <c r="M198" s="131">
        <f>+('[1]N EERR PIEDEM'!M198*Z198)+((('[1]N EERR PIEDEM'!M198*(100%-Z198))/(1+TASAS!$L$9)))</f>
        <v>0</v>
      </c>
      <c r="N198" s="131">
        <f>+('[1]N EERR PIEDEM'!N198*AA198)+((('[1]N EERR PIEDEM'!N198*(100%-AA198))/(1+TASAS!$M$9)))</f>
        <v>0</v>
      </c>
      <c r="O198" s="194">
        <f t="shared" si="17"/>
        <v>0.54617298559750871</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PIEDEM'!C199*P199)+((('[1]N EERR PIEDEM'!C199*(100%-P199))/(1+TASAS!$B$9)))</f>
        <v>0</v>
      </c>
      <c r="D199" s="131">
        <f>+('[1]N EERR PIEDEM'!D199*Q199)+((('[1]N EERR PIEDEM'!D199*(100%-Q199))/(1+TASAS!$C$9)))</f>
        <v>0</v>
      </c>
      <c r="E199" s="131">
        <f>+('[1]N EERR PIEDEM'!E199*R199)+((('[1]N EERR PIEDEM'!E199*(100%-R199))/(1+TASAS!$D$9)))</f>
        <v>0</v>
      </c>
      <c r="F199" s="131">
        <f>+('[1]N EERR PIEDEM'!F199*S199)+((('[1]N EERR PIEDEM'!F199*(100%-S199))/(1+TASAS!$E$9)))</f>
        <v>0</v>
      </c>
      <c r="G199" s="131">
        <f>+('[1]N EERR PIEDEM'!G199*T199)+((('[1]N EERR PIEDEM'!G199*(100%-T199))/(1+TASAS!$F$9)))</f>
        <v>0</v>
      </c>
      <c r="H199" s="131">
        <f>+('[1]N EERR PIEDEM'!H199*U199)+((('[1]N EERR PIEDEM'!H199*(100%-U199))/(1+TASAS!$G$9)))</f>
        <v>0</v>
      </c>
      <c r="I199" s="131">
        <f>+('[1]N EERR PIEDEM'!I199*V199)+((('[1]N EERR PIEDEM'!I199*(100%-V199))/(1+TASAS!$H$9)))</f>
        <v>0</v>
      </c>
      <c r="J199" s="131">
        <f>+('[1]N EERR PIEDEM'!J199*W199)+((('[1]N EERR PIEDEM'!J199*(100%-W199))/(1+TASAS!$I$9)))</f>
        <v>0</v>
      </c>
      <c r="K199" s="131">
        <f>+('[1]N EERR PIEDEM'!K199*X199)+((('[1]N EERR PIEDEM'!K199*(100%-X199))/(1+TASAS!$J$9)))</f>
        <v>0</v>
      </c>
      <c r="L199" s="131">
        <f>+('[1]N EERR PIEDEM'!L199*Y199)+((('[1]N EERR PIEDEM'!L199*(100%-Y199))/(1+TASAS!$K$9)))</f>
        <v>0</v>
      </c>
      <c r="M199" s="131">
        <f>+('[1]N EERR PIEDEM'!M199*Z199)+((('[1]N EERR PIEDEM'!M199*(100%-Z199))/(1+TASAS!$L$9)))</f>
        <v>0</v>
      </c>
      <c r="N199" s="131">
        <f>+('[1]N EERR PIEDEM'!N199*AA199)+((('[1]N EERR PIEDEM'!N199*(100%-AA199))/(1+TASAS!$M$9)))</f>
        <v>0</v>
      </c>
      <c r="O199" s="194">
        <f t="shared" si="17"/>
        <v>0</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PIEDEM'!C200*P200)+((('[1]N EERR PIEDEM'!C200*(100%-P200))/(1+TASAS!$B$9)))</f>
        <v>0</v>
      </c>
      <c r="D200" s="131">
        <f>+('[1]N EERR PIEDEM'!D200*Q200)+((('[1]N EERR PIEDEM'!D200*(100%-Q200))/(1+TASAS!$C$9)))</f>
        <v>0</v>
      </c>
      <c r="E200" s="131">
        <f>+('[1]N EERR PIEDEM'!E200*R200)+((('[1]N EERR PIEDEM'!E200*(100%-R200))/(1+TASAS!$D$9)))</f>
        <v>0</v>
      </c>
      <c r="F200" s="131">
        <f>+('[1]N EERR PIEDEM'!F200*S200)+((('[1]N EERR PIEDEM'!F200*(100%-S200))/(1+TASAS!$E$9)))</f>
        <v>0</v>
      </c>
      <c r="G200" s="131">
        <f>+('[1]N EERR PIEDEM'!G200*T200)+((('[1]N EERR PIEDEM'!G200*(100%-T200))/(1+TASAS!$F$9)))</f>
        <v>0</v>
      </c>
      <c r="H200" s="131">
        <f>+('[1]N EERR PIEDEM'!H200*U200)+((('[1]N EERR PIEDEM'!H200*(100%-U200))/(1+TASAS!$G$9)))</f>
        <v>0</v>
      </c>
      <c r="I200" s="131">
        <f>+('[1]N EERR PIEDEM'!I200*V200)+((('[1]N EERR PIEDEM'!I200*(100%-V200))/(1+TASAS!$H$9)))</f>
        <v>0</v>
      </c>
      <c r="J200" s="131">
        <f>+('[1]N EERR PIEDEM'!J200*W200)+((('[1]N EERR PIEDEM'!J200*(100%-W200))/(1+TASAS!$I$9)))</f>
        <v>0</v>
      </c>
      <c r="K200" s="131">
        <f>+('[1]N EERR PIEDEM'!K200*X200)+((('[1]N EERR PIEDEM'!K200*(100%-X200))/(1+TASAS!$J$9)))</f>
        <v>0</v>
      </c>
      <c r="L200" s="131">
        <f>+('[1]N EERR PIEDEM'!L200*Y200)+((('[1]N EERR PIEDEM'!L200*(100%-Y200))/(1+TASAS!$K$9)))</f>
        <v>0</v>
      </c>
      <c r="M200" s="131">
        <f>+('[1]N EERR PIEDEM'!M200*Z200)+((('[1]N EERR PIEDEM'!M200*(100%-Z200))/(1+TASAS!$L$9)))</f>
        <v>0</v>
      </c>
      <c r="N200" s="131">
        <f>+('[1]N EERR PIEDEM'!N200*AA200)+((('[1]N EERR PIEDEM'!N200*(100%-AA200))/(1+TASAS!$M$9)))</f>
        <v>0</v>
      </c>
      <c r="O200" s="194">
        <f t="shared" si="17"/>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PIEDEM'!C201*P201)+((('[1]N EERR PIEDEM'!C201*(100%-P201))/(1+TASAS!$B$9)))</f>
        <v>67.56</v>
      </c>
      <c r="D201" s="131">
        <f>+('[1]N EERR PIEDEM'!D201*Q201)+((('[1]N EERR PIEDEM'!D201*(100%-Q201))/(1+TASAS!$C$9)))</f>
        <v>0</v>
      </c>
      <c r="E201" s="131">
        <f>+('[1]N EERR PIEDEM'!E201*R201)+((('[1]N EERR PIEDEM'!E201*(100%-R201))/(1+TASAS!$D$9)))</f>
        <v>0</v>
      </c>
      <c r="F201" s="131">
        <f>+('[1]N EERR PIEDEM'!F201*S201)+((('[1]N EERR PIEDEM'!F201*(100%-S201))/(1+TASAS!$E$9)))</f>
        <v>38.01</v>
      </c>
      <c r="G201" s="131">
        <f>+('[1]N EERR PIEDEM'!G201*T201)+((('[1]N EERR PIEDEM'!G201*(100%-T201))/(1+TASAS!$F$9)))</f>
        <v>0</v>
      </c>
      <c r="H201" s="131">
        <f>+('[1]N EERR PIEDEM'!H201*U201)+((('[1]N EERR PIEDEM'!H201*(100%-U201))/(1+TASAS!$G$9)))</f>
        <v>9.02</v>
      </c>
      <c r="I201" s="131">
        <f>+('[1]N EERR PIEDEM'!I201*V201)+((('[1]N EERR PIEDEM'!I201*(100%-V201))/(1+TASAS!$H$9)))</f>
        <v>0</v>
      </c>
      <c r="J201" s="131">
        <f>+('[1]N EERR PIEDEM'!J201*W201)+((('[1]N EERR PIEDEM'!J201*(100%-W201))/(1+TASAS!$I$9)))</f>
        <v>0</v>
      </c>
      <c r="K201" s="131">
        <f>+('[1]N EERR PIEDEM'!K201*X201)+((('[1]N EERR PIEDEM'!K201*(100%-X201))/(1+TASAS!$J$9)))</f>
        <v>0</v>
      </c>
      <c r="L201" s="131">
        <f>+('[1]N EERR PIEDEM'!L201*Y201)+((('[1]N EERR PIEDEM'!L201*(100%-Y201))/(1+TASAS!$K$9)))</f>
        <v>0</v>
      </c>
      <c r="M201" s="131">
        <f>+('[1]N EERR PIEDEM'!M201*Z201)+((('[1]N EERR PIEDEM'!M201*(100%-Z201))/(1+TASAS!$L$9)))</f>
        <v>0</v>
      </c>
      <c r="N201" s="131">
        <f>+('[1]N EERR PIEDEM'!N201*AA201)+((('[1]N EERR PIEDEM'!N201*(100%-AA201))/(1+TASAS!$M$9)))</f>
        <v>0</v>
      </c>
      <c r="O201" s="194">
        <f t="shared" si="17"/>
        <v>114.58999999999999</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f>+('[1]N EERR PIEDEM'!C202*P202)+((('[1]N EERR PIEDEM'!C202*(100%-P202))/(1+TASAS!$B$9)))</f>
        <v>0</v>
      </c>
      <c r="D202" s="131">
        <f>+('[1]N EERR PIEDEM'!D202*Q202)+((('[1]N EERR PIEDEM'!D202*(100%-Q202))/(1+TASAS!$C$9)))</f>
        <v>0</v>
      </c>
      <c r="E202" s="131">
        <f>+('[1]N EERR PIEDEM'!E202*R202)+((('[1]N EERR PIEDEM'!E202*(100%-R202))/(1+TASAS!$D$9)))</f>
        <v>0</v>
      </c>
      <c r="F202" s="131">
        <f>+('[1]N EERR PIEDEM'!F202*S202)+((('[1]N EERR PIEDEM'!F202*(100%-S202))/(1+TASAS!$E$9)))</f>
        <v>0</v>
      </c>
      <c r="G202" s="131">
        <f>+('[1]N EERR PIEDEM'!G202*T202)+((('[1]N EERR PIEDEM'!G202*(100%-T202))/(1+TASAS!$F$9)))</f>
        <v>0</v>
      </c>
      <c r="H202" s="131">
        <f>+('[1]N EERR PIEDEM'!H202*U202)+((('[1]N EERR PIEDEM'!H202*(100%-U202))/(1+TASAS!$G$9)))</f>
        <v>0</v>
      </c>
      <c r="I202" s="131">
        <f>+('[1]N EERR PIEDEM'!I202*V202)+((('[1]N EERR PIEDEM'!I202*(100%-V202))/(1+TASAS!$H$9)))</f>
        <v>0</v>
      </c>
      <c r="J202" s="131">
        <f>+('[1]N EERR PIEDEM'!J202*W202)+((('[1]N EERR PIEDEM'!J202*(100%-W202))/(1+TASAS!$I$9)))</f>
        <v>0</v>
      </c>
      <c r="K202" s="131">
        <f>+('[1]N EERR PIEDEM'!K202*X202)+((('[1]N EERR PIEDEM'!K202*(100%-X202))/(1+TASAS!$J$9)))</f>
        <v>0</v>
      </c>
      <c r="L202" s="131">
        <f>+('[1]N EERR PIEDEM'!L202*Y202)+((('[1]N EERR PIEDEM'!L202*(100%-Y202))/(1+TASAS!$K$9)))</f>
        <v>0</v>
      </c>
      <c r="M202" s="131">
        <f>+('[1]N EERR PIEDEM'!M202*Z202)+((('[1]N EERR PIEDEM'!M202*(100%-Z202))/(1+TASAS!$L$9)))</f>
        <v>0</v>
      </c>
      <c r="N202" s="131">
        <f>+('[1]N EERR PIEDEM'!N202*AA202)+((('[1]N EERR PIEDEM'!N202*(100%-AA202))/(1+TASAS!$M$9)))</f>
        <v>0</v>
      </c>
      <c r="O202" s="194">
        <f t="shared" si="17"/>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7"/>
        <v>0</v>
      </c>
    </row>
    <row r="204" spans="1:132" s="183" customFormat="1" ht="18.600000000000001" thickBot="1" x14ac:dyDescent="0.4">
      <c r="A204" s="218" t="s">
        <v>113</v>
      </c>
      <c r="B204" s="181">
        <f>+B34-B36</f>
        <v>0</v>
      </c>
      <c r="C204" s="181">
        <f t="shared" ref="C204:N204" si="26">+C34-C36</f>
        <v>420.91874804962072</v>
      </c>
      <c r="D204" s="181">
        <f t="shared" si="26"/>
        <v>965.12329748551883</v>
      </c>
      <c r="E204" s="181">
        <f t="shared" si="26"/>
        <v>392.9613108921917</v>
      </c>
      <c r="F204" s="181">
        <f t="shared" si="26"/>
        <v>-52.120992736566222</v>
      </c>
      <c r="G204" s="181">
        <f t="shared" si="26"/>
        <v>541.50655558752942</v>
      </c>
      <c r="H204" s="181">
        <f t="shared" si="26"/>
        <v>1330.5271781020679</v>
      </c>
      <c r="I204" s="181">
        <f t="shared" si="26"/>
        <v>0</v>
      </c>
      <c r="J204" s="181">
        <f t="shared" si="26"/>
        <v>0</v>
      </c>
      <c r="K204" s="181">
        <f t="shared" si="26"/>
        <v>0</v>
      </c>
      <c r="L204" s="181">
        <f t="shared" si="26"/>
        <v>0</v>
      </c>
      <c r="M204" s="181">
        <f t="shared" si="26"/>
        <v>0</v>
      </c>
      <c r="N204" s="181">
        <f t="shared" si="26"/>
        <v>0</v>
      </c>
      <c r="O204" s="219">
        <f t="shared" ref="O204" si="27">+O34-O36</f>
        <v>3598.9160973803664</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8">+C204-C205</f>
        <v>420.91874804962072</v>
      </c>
      <c r="D206" s="216">
        <f t="shared" si="28"/>
        <v>965.12329748551883</v>
      </c>
      <c r="E206" s="216">
        <f t="shared" si="28"/>
        <v>392.9613108921917</v>
      </c>
      <c r="F206" s="216">
        <f t="shared" si="28"/>
        <v>-52.120992736566222</v>
      </c>
      <c r="G206" s="216">
        <f t="shared" si="28"/>
        <v>541.50655558752942</v>
      </c>
      <c r="H206" s="216">
        <f t="shared" si="28"/>
        <v>1330.5271781020679</v>
      </c>
      <c r="I206" s="216">
        <f t="shared" si="28"/>
        <v>0</v>
      </c>
      <c r="J206" s="216">
        <f t="shared" si="28"/>
        <v>0</v>
      </c>
      <c r="K206" s="216">
        <f t="shared" si="28"/>
        <v>0</v>
      </c>
      <c r="L206" s="216">
        <f t="shared" si="28"/>
        <v>0</v>
      </c>
      <c r="M206" s="216">
        <f t="shared" si="28"/>
        <v>0</v>
      </c>
      <c r="N206" s="216">
        <f t="shared" si="28"/>
        <v>0</v>
      </c>
      <c r="O206" s="217">
        <f t="shared" si="28"/>
        <v>3598.9160973803664</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HK220"/>
  <sheetViews>
    <sheetView showGridLines="0" zoomScale="70" zoomScaleNormal="70" workbookViewId="0">
      <pane xSplit="1" ySplit="3" topLeftCell="B4" activePane="bottomRight" state="frozen"/>
      <selection activeCell="M215" sqref="M215"/>
      <selection pane="topRight" activeCell="M215" sqref="M215"/>
      <selection pane="bottomLeft" activeCell="M215" sqref="M215"/>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9910.3313170278288</v>
      </c>
      <c r="F4" s="144">
        <f>IF(AND(E4=0,E4&gt;=0), "",E4/E4)</f>
        <v>1</v>
      </c>
      <c r="G4" s="145"/>
      <c r="H4" s="143">
        <f>+H5+H10+H15+H18</f>
        <v>7670.512180386876</v>
      </c>
      <c r="I4" s="144">
        <f>IF(AND(H4=0,H4&gt;=0), "",H4/H4)</f>
        <v>1</v>
      </c>
      <c r="J4" s="145"/>
      <c r="K4" s="144">
        <f t="shared" ref="K4:K36" si="0">IF(AND(E4=0,H4&gt;0),100%,IF(AND(E4&lt;0,H4=0),(E4-H4)/E4,IF(AND(E4&gt;0,H4&gt;0),(H4-E4)/E4,IF(AND(E4=0,H4=0),"",(H4-E4)/E4))))</f>
        <v>-0.22600850213680734</v>
      </c>
      <c r="L4" s="146">
        <f>+L5+L10+L15+L18</f>
        <v>17580.843497414706</v>
      </c>
      <c r="M4" s="144">
        <f>IF(AND(L4=0,L4&gt;=0), "",L4/L4)</f>
        <v>1</v>
      </c>
      <c r="N4" s="145"/>
      <c r="O4" s="143">
        <f>+O5+O10+O15+O18</f>
        <v>16083.768003126328</v>
      </c>
      <c r="P4" s="144">
        <f>IF(AND(O4=0,O4&gt;=0), "",O4/O4)</f>
        <v>1</v>
      </c>
      <c r="Q4" s="145"/>
      <c r="R4" s="144">
        <f t="shared" ref="R4:R31" si="1">IF(AND(H4=0,O4&gt;0),100%,IF(AND(H4&lt;0,O4=0),(H4-O4)/H4,IF(AND(H4&gt;0,O4&gt;0),(O4-H4)/H4,IF(AND(H4=0,O4=0),"",(O4-H4)/H4))))</f>
        <v>1.0968310361662335</v>
      </c>
      <c r="S4" s="146">
        <f>+S5+S10+S15+S18</f>
        <v>33664.611500541032</v>
      </c>
      <c r="T4" s="144">
        <f>IF(AND(S4=0,S4&gt;=0), "",S4/S4)</f>
        <v>1</v>
      </c>
      <c r="U4" s="145"/>
      <c r="V4" s="147">
        <f>+V5+V10+V15+V18</f>
        <v>0</v>
      </c>
      <c r="W4" s="144" t="str">
        <f>IF(AND(V4=0,V4&gt;=0), "",V4/V4)</f>
        <v/>
      </c>
      <c r="X4" s="145">
        <f t="shared" ref="X4:X36" si="2">IF(AND(V4=0,S4&gt;0),100%,IF(AND(V4&lt;0,S4=0),(V4-S4)/V4,IF(AND(V4&gt;0,S4&gt;0),(S4-V4)/V4,IF(AND(V4=0,S4=0),"",(S4-V4)/V4))))</f>
        <v>1</v>
      </c>
      <c r="Y4" s="143">
        <f>+Y5+Y10+Y15+Y18</f>
        <v>8853.0642689188007</v>
      </c>
      <c r="Z4" s="144">
        <f>IF(AND(Y4=0,Y4&gt;=0), "",Y4/Y4)</f>
        <v>1</v>
      </c>
      <c r="AA4" s="145"/>
      <c r="AB4" s="144">
        <f t="shared" ref="AB4:AB36" si="3">IF(AND(O4=0,Y4&gt;0),100%,IF(AND(O4&lt;0,Y4=0),(O4-Y4)/O4,IF(AND(O4&gt;0,Y4&gt;0),(Y4-O4)/O4,IF(AND(O4=0,Y4=0),"",(Y4-O4)/O4))))</f>
        <v>-0.44956528425441344</v>
      </c>
      <c r="AC4" s="146">
        <f>+AC5+AC10+AC15+AC18</f>
        <v>42517.675769459835</v>
      </c>
      <c r="AD4" s="144">
        <f>IF(AND(AC4=0,AC4&gt;=0), "",AC4/AC4)</f>
        <v>1</v>
      </c>
      <c r="AE4" s="145"/>
      <c r="AF4" s="143">
        <f>+AF5+AF10+AF15+AF18</f>
        <v>14974.946243484414</v>
      </c>
      <c r="AG4" s="144">
        <f>IF(AND(AF4=0,AF4&gt;=0), "",AF4/AF4)</f>
        <v>1</v>
      </c>
      <c r="AH4" s="145"/>
      <c r="AI4" s="144">
        <f t="shared" ref="AI4:AI67" si="4">IF(AND(Y4=0,AF4&gt;0),100%,IF(AND(Y4&lt;0,AF4=0),(Y4-AF4)/Y4,IF(AND(Y4&gt;0,AF4&gt;0),(AF4-Y4)/Y4,IF(AND(Y4=0,AF4=0),"",(AF4-Y4)/Y4))))</f>
        <v>0.69149864822039309</v>
      </c>
      <c r="AJ4" s="146">
        <f>+AJ5+AJ10+AJ15+AJ18</f>
        <v>57492.622012944252</v>
      </c>
      <c r="AK4" s="144">
        <f>IF(AND(AJ4=0,AJ4&gt;=0), "",AJ4/AJ4)</f>
        <v>1</v>
      </c>
      <c r="AL4" s="145"/>
      <c r="AM4" s="143">
        <f>+AM5+AM10+AM15+AM18</f>
        <v>11659.541904131833</v>
      </c>
      <c r="AN4" s="144">
        <f>IF(AND(AM4=0,AM4&gt;=0), "",AM4/AM4)</f>
        <v>1</v>
      </c>
      <c r="AO4" s="145"/>
      <c r="AP4" s="144">
        <f t="shared" ref="AP4:AP67" si="5">IF(AND(AF4=0,AM4&gt;0),100%,IF(AND(AF4&lt;0,AM4=0),(AF4-AM4)/AF4,IF(AND(AF4&gt;0,AM4&gt;0),(AM4-AF4)/AF4,IF(AND(AF4=0,AM4=0),"",(AM4-AF4)/AF4))))</f>
        <v>-0.22139674396461426</v>
      </c>
      <c r="AQ4" s="146">
        <f>+AQ5+AQ10+AQ15+AQ18</f>
        <v>69152.16391707609</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11525.360652846013</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69152.16391707609</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69152.16391707609</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69152.16391707609</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69152.16391707609</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69152.16391707609</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69152.16391707609</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9370.0347772311288</v>
      </c>
      <c r="F5" s="38">
        <f>IF(AND(E4=0,E5&gt;=0), "",E5/E4)</f>
        <v>0.94548148568268675</v>
      </c>
      <c r="G5" s="43"/>
      <c r="H5" s="126">
        <f>+H6+H7+H8</f>
        <v>7276.5375504243111</v>
      </c>
      <c r="I5" s="38">
        <f>IF(AND(H4=0,H5&gt;=0), "",H5/H4)</f>
        <v>0.94863776750528617</v>
      </c>
      <c r="J5" s="43"/>
      <c r="K5" s="38">
        <f t="shared" si="0"/>
        <v>-0.22342470189053576</v>
      </c>
      <c r="L5" s="127">
        <f>+L6+L7+L8</f>
        <v>16646.572327655442</v>
      </c>
      <c r="M5" s="38">
        <f>IF(AND(L4=0,L5&gt;=0), "",L5/L4)</f>
        <v>0.9468585696757581</v>
      </c>
      <c r="N5" s="43"/>
      <c r="O5" s="126">
        <f>+O6+O7+O8</f>
        <v>15215.976574954562</v>
      </c>
      <c r="P5" s="38">
        <f>IF(AND(O4=0,O5&gt;=0), "",O5/O4)</f>
        <v>0.94604551445885776</v>
      </c>
      <c r="Q5" s="43"/>
      <c r="R5" s="38">
        <f t="shared" si="1"/>
        <v>1.0911012235575264</v>
      </c>
      <c r="S5" s="127">
        <f>+S6+S7+S8</f>
        <v>31862.548902610004</v>
      </c>
      <c r="T5" s="38">
        <f>IF(AND(S4=0,S5&gt;=0), "",S5/S4)</f>
        <v>0.946470120473481</v>
      </c>
      <c r="U5" s="43"/>
      <c r="V5" s="128">
        <f>+V6+V7+V8</f>
        <v>0</v>
      </c>
      <c r="W5" s="38" t="str">
        <f>IF(AND(V4=0,V5&gt;=0), "",V5/V4)</f>
        <v/>
      </c>
      <c r="X5" s="91">
        <f t="shared" si="2"/>
        <v>1</v>
      </c>
      <c r="Y5" s="126">
        <f>+Y6+Y7+Y8</f>
        <v>8370.4015877095826</v>
      </c>
      <c r="Z5" s="38">
        <f>IF(AND(Y4=0,Y5&gt;=0), "",Y5/Y4)</f>
        <v>0.94548072096305202</v>
      </c>
      <c r="AA5" s="43"/>
      <c r="AB5" s="38">
        <f t="shared" si="3"/>
        <v>-0.44989389629534321</v>
      </c>
      <c r="AC5" s="127">
        <f>+AC6+AC7+AC8</f>
        <v>40232.950490319585</v>
      </c>
      <c r="AD5" s="38">
        <f>IF(AND(AC4=0,AC5&gt;=0), "",AC5/AC4)</f>
        <v>0.94626410692041274</v>
      </c>
      <c r="AE5" s="43"/>
      <c r="AF5" s="126">
        <f>+AF6+AF7+AF8</f>
        <v>14259.749145956017</v>
      </c>
      <c r="AG5" s="38">
        <f>IF(AND(AF4=0,AF5&gt;=0), "",AF5/AF4)</f>
        <v>0.95224042304395062</v>
      </c>
      <c r="AH5" s="43"/>
      <c r="AI5" s="38">
        <f t="shared" si="4"/>
        <v>0.70359199574054765</v>
      </c>
      <c r="AJ5" s="127">
        <f>+AJ6+AJ7+AJ8</f>
        <v>54492.699636275604</v>
      </c>
      <c r="AK5" s="38">
        <f>IF(AND(AJ4=0,AJ5&gt;=0), "",AJ5/AJ4)</f>
        <v>0.94782074165980412</v>
      </c>
      <c r="AL5" s="43"/>
      <c r="AM5" s="126">
        <f>+AM6+AM7+AM8</f>
        <v>11150.525108479762</v>
      </c>
      <c r="AN5" s="38">
        <f>IF(AND(AM4=0,AM5&gt;=0), "",AM5/AM4)</f>
        <v>0.9563433280794944</v>
      </c>
      <c r="AO5" s="43"/>
      <c r="AP5" s="38">
        <f t="shared" si="5"/>
        <v>-0.21804198696987689</v>
      </c>
      <c r="AQ5" s="127">
        <f>+AQ6+AQ7+AQ8</f>
        <v>65643.224744755367</v>
      </c>
      <c r="AR5" s="38">
        <f>IF(AND(AQ4=0,AQ5&gt;=0), "",AQ5/AQ4)</f>
        <v>0.94925770975831691</v>
      </c>
      <c r="AS5" s="43"/>
      <c r="AT5" s="128">
        <f>+AT6+AT7+AT8</f>
        <v>0</v>
      </c>
      <c r="AU5" s="38" t="str">
        <f>IF(AND(AT4=0,AT5&gt;=0), "",AT5/AT4)</f>
        <v/>
      </c>
      <c r="AV5" s="91">
        <f t="shared" si="6"/>
        <v>1</v>
      </c>
      <c r="AW5" s="128">
        <f>+AW6+AW7+AW8</f>
        <v>10940.537457459228</v>
      </c>
      <c r="AX5" s="38">
        <f>IF(AND(AW4=0,AW5&gt;=0), "",AW5/AW4)</f>
        <v>0.94925770975831703</v>
      </c>
      <c r="AY5" s="43"/>
      <c r="AZ5" s="128">
        <f>+AZ6+AZ7+AZ8</f>
        <v>0</v>
      </c>
      <c r="BA5" s="38" t="str">
        <f>IF(AND(AZ4=0,AZ5&gt;=0), "",AZ5/AZ4)</f>
        <v/>
      </c>
      <c r="BB5" s="91">
        <f t="shared" si="7"/>
        <v>1</v>
      </c>
      <c r="BC5" s="126">
        <f>+BC6+BC7+BC8</f>
        <v>0</v>
      </c>
      <c r="BD5" s="38" t="str">
        <f>IF(AND(BC4=0,BC5&gt;=0), "",BC5/BC4)</f>
        <v/>
      </c>
      <c r="BE5" s="43"/>
      <c r="BF5" s="38">
        <f t="shared" si="8"/>
        <v>-1</v>
      </c>
      <c r="BG5" s="127">
        <f>+BG6+BG7+BG8</f>
        <v>65643.224744755367</v>
      </c>
      <c r="BH5" s="38">
        <f>IF(AND(BG4=0,BG5&gt;=0), "",BG5/BG4)</f>
        <v>0.94925770975831691</v>
      </c>
      <c r="BI5" s="43"/>
      <c r="BJ5" s="126">
        <f>+BJ6+BJ7+BJ8</f>
        <v>0</v>
      </c>
      <c r="BK5" s="38" t="str">
        <f>IF(AND(BJ4=0,BJ5&gt;=0), "",BJ5/BJ4)</f>
        <v/>
      </c>
      <c r="BL5" s="43"/>
      <c r="BM5" s="38" t="str">
        <f t="shared" si="9"/>
        <v/>
      </c>
      <c r="BN5" s="127">
        <f>+BN6+BN7+BN8</f>
        <v>65643.224744755367</v>
      </c>
      <c r="BO5" s="38">
        <f>IF(AND(BN4=0,BN5&gt;=0), "",BN5/BN4)</f>
        <v>0.94925770975831691</v>
      </c>
      <c r="BP5" s="43"/>
      <c r="BQ5" s="126">
        <f>+BQ6+BQ7+BQ8</f>
        <v>0</v>
      </c>
      <c r="BR5" s="38" t="str">
        <f>IF(AND(BQ4=0,BQ5&gt;=0), "",BQ5/BQ4)</f>
        <v/>
      </c>
      <c r="BS5" s="43"/>
      <c r="BT5" s="38" t="str">
        <f t="shared" si="10"/>
        <v/>
      </c>
      <c r="BU5" s="127">
        <f>+BU6+BU7+BU8</f>
        <v>65643.224744755367</v>
      </c>
      <c r="BV5" s="38">
        <f>IF(AND(BU4=0,BU5&gt;=0), "",BU5/BU4)</f>
        <v>0.94925770975831691</v>
      </c>
      <c r="BW5" s="43"/>
      <c r="BX5" s="128">
        <f>+BX6+BX7+BX8</f>
        <v>0</v>
      </c>
      <c r="BY5" s="38" t="str">
        <f>IF(AND(BX4=0,BX5&gt;=0), "",BX5/BX4)</f>
        <v/>
      </c>
      <c r="BZ5" s="91">
        <f t="shared" si="11"/>
        <v>1</v>
      </c>
      <c r="CA5" s="126">
        <f>+CA6+CA7+CA8</f>
        <v>0</v>
      </c>
      <c r="CB5" s="38" t="str">
        <f>IF(AND(CA4=0,CA5&gt;=0), "",CA5/CA4)</f>
        <v/>
      </c>
      <c r="CC5" s="43"/>
      <c r="CD5" s="38" t="str">
        <f t="shared" si="12"/>
        <v/>
      </c>
      <c r="CE5" s="127">
        <f>+CE6+CE7+CE8</f>
        <v>65643.224744755367</v>
      </c>
      <c r="CF5" s="38">
        <f>IF(AND(CE4=0,CE5&gt;=0), "",CE5/CE4)</f>
        <v>0.94925770975831691</v>
      </c>
      <c r="CG5" s="43"/>
      <c r="CH5" s="126">
        <f>+CH6+CH7+CH8</f>
        <v>0</v>
      </c>
      <c r="CI5" s="38" t="str">
        <f>IF(AND(CH4=0,CH5&gt;=0), "",CH5/CH4)</f>
        <v/>
      </c>
      <c r="CJ5" s="43"/>
      <c r="CK5" s="38" t="str">
        <f t="shared" si="13"/>
        <v/>
      </c>
      <c r="CL5" s="127">
        <f>+CL6+CL7+CL8</f>
        <v>65643.224744755367</v>
      </c>
      <c r="CM5" s="38">
        <f>IF(AND(CL4=0,CL5&gt;=0), "",CL5/CL4)</f>
        <v>0.94925770975831691</v>
      </c>
      <c r="CN5" s="43"/>
      <c r="CO5" s="126">
        <f>+CO6+CO7+CO8</f>
        <v>0</v>
      </c>
      <c r="CP5" s="38" t="str">
        <f>IF(AND(CO4=0,CO5&gt;=0), "",CO5/CO4)</f>
        <v/>
      </c>
      <c r="CQ5" s="43"/>
      <c r="CR5" s="38" t="str">
        <f t="shared" si="14"/>
        <v/>
      </c>
      <c r="CS5" s="127">
        <f>+CS6+CS7+CS8</f>
        <v>65643.224744755367</v>
      </c>
      <c r="CT5" s="38">
        <f>IF(AND(CS4=0,CS5&gt;=0), "",CS5/CS4)</f>
        <v>0.94925770975831691</v>
      </c>
      <c r="CU5" s="43"/>
      <c r="CV5" s="128">
        <f>+CV6+CV7+CV8</f>
        <v>0</v>
      </c>
      <c r="CW5" s="38" t="str">
        <f>IF(AND(CV4=0,CV5&gt;=0), "",CV5/CV4)</f>
        <v/>
      </c>
      <c r="CX5" s="91">
        <f t="shared" si="15"/>
        <v>1</v>
      </c>
    </row>
    <row r="6" spans="1:102" outlineLevel="1" x14ac:dyDescent="0.3">
      <c r="A6" s="29" t="s">
        <v>34</v>
      </c>
      <c r="B6" s="129">
        <f>+'N EERR TERRA'!B6</f>
        <v>0</v>
      </c>
      <c r="C6" s="30" t="str">
        <f>IF(AND(B4=0,B6&gt;=0), "",B6/B4)</f>
        <v/>
      </c>
      <c r="D6" s="44"/>
      <c r="E6" s="129">
        <f>+'N EERR TERRA'!C6</f>
        <v>9370.0347772311288</v>
      </c>
      <c r="F6" s="30">
        <f>IF(AND(E4=0,E6&gt;=0), "",E6/E4)</f>
        <v>0.94548148568268675</v>
      </c>
      <c r="G6" s="44"/>
      <c r="H6" s="129">
        <f>+'N EERR TERRA'!D6</f>
        <v>7276.5375504243111</v>
      </c>
      <c r="I6" s="30">
        <f>IF(AND(H4=0,H6&gt;=0), "",H6/H4)</f>
        <v>0.94863776750528617</v>
      </c>
      <c r="J6" s="44"/>
      <c r="K6" s="30">
        <f t="shared" si="0"/>
        <v>-0.22342470189053576</v>
      </c>
      <c r="L6" s="130">
        <f>+E6+H6</f>
        <v>16646.572327655442</v>
      </c>
      <c r="M6" s="30">
        <f>IF(AND(L4=0,L6&gt;=0), "",L6/L4)</f>
        <v>0.9468585696757581</v>
      </c>
      <c r="N6" s="44"/>
      <c r="O6" s="129">
        <f>+'N EERR TERRA'!E6</f>
        <v>15215.976574954562</v>
      </c>
      <c r="P6" s="30">
        <f>IF(AND(O4=0,O6&gt;=0), "",O6/O4)</f>
        <v>0.94604551445885776</v>
      </c>
      <c r="Q6" s="44"/>
      <c r="R6" s="30">
        <f t="shared" si="1"/>
        <v>1.0911012235575264</v>
      </c>
      <c r="S6" s="130">
        <f>+L6+O6</f>
        <v>31862.548902610004</v>
      </c>
      <c r="T6" s="30">
        <f>IF(AND(S4=0,S6&gt;=0), "",S6/S4)</f>
        <v>0.946470120473481</v>
      </c>
      <c r="U6" s="44"/>
      <c r="V6" s="131"/>
      <c r="W6" s="30" t="str">
        <f>IF(AND(V4=0,V6&gt;=0), "",V6/V4)</f>
        <v/>
      </c>
      <c r="X6" s="47">
        <f t="shared" si="2"/>
        <v>1</v>
      </c>
      <c r="Y6" s="129">
        <f>+'N EERR TERRA'!F6</f>
        <v>8370.4015877095826</v>
      </c>
      <c r="Z6" s="30">
        <f>IF(AND(Y4=0,Y6&gt;=0), "",Y6/Y4)</f>
        <v>0.94548072096305202</v>
      </c>
      <c r="AA6" s="44"/>
      <c r="AB6" s="30">
        <f t="shared" si="3"/>
        <v>-0.44989389629534321</v>
      </c>
      <c r="AC6" s="130">
        <f>+S6+Y6</f>
        <v>40232.950490319585</v>
      </c>
      <c r="AD6" s="30">
        <f>IF(AND(AC4=0,AC6&gt;=0), "",AC6/AC4)</f>
        <v>0.94626410692041274</v>
      </c>
      <c r="AE6" s="44"/>
      <c r="AF6" s="129">
        <f>+'N EERR TERRA'!G6</f>
        <v>14291.252927461544</v>
      </c>
      <c r="AG6" s="30">
        <f>IF(AND(AF4=0,AF6&gt;=0), "",AF6/AF4)</f>
        <v>0.95434418896025464</v>
      </c>
      <c r="AH6" s="44"/>
      <c r="AI6" s="30">
        <f t="shared" si="4"/>
        <v>0.70735570781283164</v>
      </c>
      <c r="AJ6" s="130">
        <f>+AC6+AF6</f>
        <v>54524.203417781129</v>
      </c>
      <c r="AK6" s="30">
        <f>IF(AND(AJ4=0,AJ6&gt;=0), "",AJ6/AJ4)</f>
        <v>0.9483687038226436</v>
      </c>
      <c r="AL6" s="44"/>
      <c r="AM6" s="129">
        <f>+'N EERR TERRA'!H6</f>
        <v>11163.926900038809</v>
      </c>
      <c r="AN6" s="30">
        <f>IF(AND(AM4=0,AM6&gt;=0), "",AM6/AM4)</f>
        <v>0.95749275501832609</v>
      </c>
      <c r="AO6" s="44"/>
      <c r="AP6" s="30">
        <f t="shared" si="5"/>
        <v>-0.2188279812341283</v>
      </c>
      <c r="AQ6" s="130">
        <f>+AJ6+AM6</f>
        <v>65688.130317819945</v>
      </c>
      <c r="AR6" s="30">
        <f>IF(AND(AQ4=0,AQ6&gt;=0), "",AQ6/AQ4)</f>
        <v>0.9499070831187576</v>
      </c>
      <c r="AS6" s="44"/>
      <c r="AT6" s="131">
        <f>+V6*2</f>
        <v>0</v>
      </c>
      <c r="AU6" s="30" t="str">
        <f>IF(AND(AT4=0,AT6&gt;=0), "",AT6/AT4)</f>
        <v/>
      </c>
      <c r="AV6" s="47">
        <f t="shared" si="6"/>
        <v>1</v>
      </c>
      <c r="AW6" s="131">
        <f>+AQ6/6</f>
        <v>10948.021719636658</v>
      </c>
      <c r="AX6" s="30">
        <f>IF(AND(AW4=0,AW6&gt;=0), "",AW6/AW4)</f>
        <v>0.94990708311875771</v>
      </c>
      <c r="AY6" s="44"/>
      <c r="AZ6" s="131">
        <f>+AT6/6</f>
        <v>0</v>
      </c>
      <c r="BA6" s="30" t="str">
        <f>IF(AND(AZ4=0,AZ6&gt;=0), "",AZ6/AZ4)</f>
        <v/>
      </c>
      <c r="BB6" s="47">
        <f t="shared" si="7"/>
        <v>1</v>
      </c>
      <c r="BC6" s="129">
        <f>+'N EERR TERRA'!I6</f>
        <v>0</v>
      </c>
      <c r="BD6" s="30" t="str">
        <f>IF(AND(BC4=0,BC6&gt;=0), "",BC6/BC4)</f>
        <v/>
      </c>
      <c r="BE6" s="44"/>
      <c r="BF6" s="30">
        <f t="shared" si="8"/>
        <v>-1</v>
      </c>
      <c r="BG6" s="130">
        <f>+AQ6+BC6</f>
        <v>65688.130317819945</v>
      </c>
      <c r="BH6" s="30">
        <f>IF(AND(BG4=0,BG6&gt;=0), "",BG6/BG4)</f>
        <v>0.9499070831187576</v>
      </c>
      <c r="BI6" s="44"/>
      <c r="BJ6" s="129">
        <f>+'N EERR TERRA'!J6</f>
        <v>0</v>
      </c>
      <c r="BK6" s="30" t="str">
        <f>IF(AND(BJ4=0,BJ6&gt;=0), "",BJ6/BJ4)</f>
        <v/>
      </c>
      <c r="BL6" s="44"/>
      <c r="BM6" s="30" t="str">
        <f t="shared" si="9"/>
        <v/>
      </c>
      <c r="BN6" s="130">
        <f>+BG6+BJ6</f>
        <v>65688.130317819945</v>
      </c>
      <c r="BO6" s="30">
        <f>IF(AND(BN4=0,BN6&gt;=0), "",BN6/BN4)</f>
        <v>0.9499070831187576</v>
      </c>
      <c r="BP6" s="44"/>
      <c r="BQ6" s="129">
        <f>+'N EERR TERRA'!K6</f>
        <v>0</v>
      </c>
      <c r="BR6" s="30" t="str">
        <f>IF(AND(BQ4=0,BQ6&gt;=0), "",BQ6/BQ4)</f>
        <v/>
      </c>
      <c r="BS6" s="44"/>
      <c r="BT6" s="30" t="str">
        <f t="shared" si="10"/>
        <v/>
      </c>
      <c r="BU6" s="130">
        <f>+BN6+BQ6</f>
        <v>65688.130317819945</v>
      </c>
      <c r="BV6" s="30">
        <f>IF(AND(BU4=0,BU6&gt;=0), "",BU6/BU4)</f>
        <v>0.9499070831187576</v>
      </c>
      <c r="BW6" s="44"/>
      <c r="BX6" s="131">
        <f>+AZ6*9</f>
        <v>0</v>
      </c>
      <c r="BY6" s="30" t="str">
        <f>IF(AND(BX4=0,BX6&gt;=0), "",BX6/BX4)</f>
        <v/>
      </c>
      <c r="BZ6" s="47">
        <f t="shared" si="11"/>
        <v>1</v>
      </c>
      <c r="CA6" s="129">
        <f>+'N EERR TERRA'!L6</f>
        <v>0</v>
      </c>
      <c r="CB6" s="30" t="str">
        <f>IF(AND(CA4=0,CA6&gt;=0), "",CA6/CA4)</f>
        <v/>
      </c>
      <c r="CC6" s="44"/>
      <c r="CD6" s="30" t="str">
        <f t="shared" si="12"/>
        <v/>
      </c>
      <c r="CE6" s="130">
        <f>+BU6+CA6</f>
        <v>65688.130317819945</v>
      </c>
      <c r="CF6" s="30">
        <f>IF(AND(CE4=0,CE6&gt;=0), "",CE6/CE4)</f>
        <v>0.9499070831187576</v>
      </c>
      <c r="CG6" s="44"/>
      <c r="CH6" s="129">
        <f>+'N EERR TERRA'!M6</f>
        <v>0</v>
      </c>
      <c r="CI6" s="30" t="str">
        <f>IF(AND(CH4=0,CH6&gt;=0), "",CH6/CH4)</f>
        <v/>
      </c>
      <c r="CJ6" s="44"/>
      <c r="CK6" s="30" t="str">
        <f t="shared" si="13"/>
        <v/>
      </c>
      <c r="CL6" s="130">
        <f>+CE6+CH6</f>
        <v>65688.130317819945</v>
      </c>
      <c r="CM6" s="30">
        <f>IF(AND(CL4=0,CL6&gt;=0), "",CL6/CL4)</f>
        <v>0.9499070831187576</v>
      </c>
      <c r="CN6" s="44"/>
      <c r="CO6" s="129">
        <f>+'N EERR TERRA'!N6</f>
        <v>0</v>
      </c>
      <c r="CP6" s="30" t="str">
        <f>IF(AND(CO4=0,CO6&gt;=0), "",CO6/CO4)</f>
        <v/>
      </c>
      <c r="CQ6" s="44"/>
      <c r="CR6" s="30" t="str">
        <f t="shared" si="14"/>
        <v/>
      </c>
      <c r="CS6" s="130">
        <f>+CL6+CO6</f>
        <v>65688.130317819945</v>
      </c>
      <c r="CT6" s="30">
        <f>IF(AND(CS4=0,CS6&gt;=0), "",CS6/CS4)</f>
        <v>0.9499070831187576</v>
      </c>
      <c r="CU6" s="44"/>
      <c r="CV6" s="131">
        <f>+AZ6*12</f>
        <v>0</v>
      </c>
      <c r="CW6" s="30" t="str">
        <f>IF(AND(CV4=0,CV6&gt;=0), "",CV6/CV4)</f>
        <v/>
      </c>
      <c r="CX6" s="47">
        <f t="shared" si="15"/>
        <v>1</v>
      </c>
    </row>
    <row r="7" spans="1:102" outlineLevel="1" x14ac:dyDescent="0.3">
      <c r="A7" s="29" t="s">
        <v>36</v>
      </c>
      <c r="B7" s="129">
        <f>+'N EERR TERRA'!B7</f>
        <v>0</v>
      </c>
      <c r="C7" s="30" t="str">
        <f>IF(AND(B4=0,B7&gt;=0), "",B7/B4)</f>
        <v/>
      </c>
      <c r="D7" s="44"/>
      <c r="E7" s="129">
        <f>+'N EERR TERRA'!C7</f>
        <v>0</v>
      </c>
      <c r="F7" s="30">
        <f>IF(AND(E4=0,E7&gt;=0), "",E7/E4)</f>
        <v>0</v>
      </c>
      <c r="G7" s="44"/>
      <c r="H7" s="129">
        <f>+'N EERR TERRA'!D7</f>
        <v>0</v>
      </c>
      <c r="I7" s="30">
        <f>IF(AND(H4=0,H7&gt;=0), "",H7/H4)</f>
        <v>0</v>
      </c>
      <c r="J7" s="44"/>
      <c r="K7" s="30" t="str">
        <f t="shared" si="0"/>
        <v/>
      </c>
      <c r="L7" s="130">
        <f>+E7+H7</f>
        <v>0</v>
      </c>
      <c r="M7" s="30">
        <f>IF(AND(L4=0,L7&gt;=0), "",L7/L4)</f>
        <v>0</v>
      </c>
      <c r="N7" s="44"/>
      <c r="O7" s="129">
        <f>+'N EERR TERRA'!E7</f>
        <v>0</v>
      </c>
      <c r="P7" s="30">
        <f>IF(AND(O4=0,O7&gt;=0), "",O7/O4)</f>
        <v>0</v>
      </c>
      <c r="Q7" s="44"/>
      <c r="R7" s="30" t="str">
        <f t="shared" si="1"/>
        <v/>
      </c>
      <c r="S7" s="130">
        <f>+L7+O7</f>
        <v>0</v>
      </c>
      <c r="T7" s="30">
        <f>IF(AND(S4=0,S7&gt;=0), "",S7/S4)</f>
        <v>0</v>
      </c>
      <c r="U7" s="44"/>
      <c r="V7" s="131"/>
      <c r="W7" s="30" t="str">
        <f>IF(AND(V4=0,V7&gt;=0), "",V7/V4)</f>
        <v/>
      </c>
      <c r="X7" s="47" t="str">
        <f t="shared" si="2"/>
        <v/>
      </c>
      <c r="Y7" s="129">
        <f>+'N EERR TERRA'!F7</f>
        <v>0</v>
      </c>
      <c r="Z7" s="30">
        <f>IF(AND(Y4=0,Y7&gt;=0), "",Y7/Y4)</f>
        <v>0</v>
      </c>
      <c r="AA7" s="44"/>
      <c r="AB7" s="30" t="str">
        <f t="shared" si="3"/>
        <v/>
      </c>
      <c r="AC7" s="130">
        <f>+S7+Y7</f>
        <v>0</v>
      </c>
      <c r="AD7" s="30">
        <f>IF(AND(AC4=0,AC7&gt;=0), "",AC7/AC4)</f>
        <v>0</v>
      </c>
      <c r="AE7" s="44"/>
      <c r="AF7" s="129">
        <f>+'N EERR TERRA'!G7</f>
        <v>0</v>
      </c>
      <c r="AG7" s="30">
        <f>IF(AND(AF4=0,AF7&gt;=0), "",AF7/AF4)</f>
        <v>0</v>
      </c>
      <c r="AH7" s="44"/>
      <c r="AI7" s="30" t="str">
        <f t="shared" si="4"/>
        <v/>
      </c>
      <c r="AJ7" s="130">
        <f t="shared" ref="AJ7:AJ70" si="16">+AC7+AF7</f>
        <v>0</v>
      </c>
      <c r="AK7" s="30">
        <f>IF(AND(AJ4=0,AJ7&gt;=0), "",AJ7/AJ4)</f>
        <v>0</v>
      </c>
      <c r="AL7" s="44"/>
      <c r="AM7" s="129">
        <f>+'N EERR TERRA'!H7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TERRA'!I7</f>
        <v>0</v>
      </c>
      <c r="BD7" s="30" t="str">
        <f>IF(AND(BC4=0,BC7&gt;=0), "",BC7/BC4)</f>
        <v/>
      </c>
      <c r="BE7" s="44"/>
      <c r="BF7" s="30" t="str">
        <f t="shared" si="8"/>
        <v/>
      </c>
      <c r="BG7" s="130">
        <f>+AQ7+BC7</f>
        <v>0</v>
      </c>
      <c r="BH7" s="30">
        <f>IF(AND(BG4=0,BG7&gt;=0), "",BG7/BG4)</f>
        <v>0</v>
      </c>
      <c r="BI7" s="44"/>
      <c r="BJ7" s="129">
        <f>+'N EERR TERRA'!J7</f>
        <v>0</v>
      </c>
      <c r="BK7" s="30" t="str">
        <f>IF(AND(BJ4=0,BJ7&gt;=0), "",BJ7/BJ4)</f>
        <v/>
      </c>
      <c r="BL7" s="44"/>
      <c r="BM7" s="30" t="str">
        <f t="shared" si="9"/>
        <v/>
      </c>
      <c r="BN7" s="130">
        <f>+BG7+BJ7</f>
        <v>0</v>
      </c>
      <c r="BO7" s="30">
        <f>IF(AND(BN4=0,BN7&gt;=0), "",BN7/BN4)</f>
        <v>0</v>
      </c>
      <c r="BP7" s="44"/>
      <c r="BQ7" s="129">
        <f>+'N EERR TERRA'!K7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TERRA'!L7</f>
        <v>0</v>
      </c>
      <c r="CB7" s="30" t="str">
        <f>IF(AND(CA4=0,CA7&gt;=0), "",CA7/CA4)</f>
        <v/>
      </c>
      <c r="CC7" s="44"/>
      <c r="CD7" s="30" t="str">
        <f t="shared" si="12"/>
        <v/>
      </c>
      <c r="CE7" s="130">
        <f>+BU7+CA7</f>
        <v>0</v>
      </c>
      <c r="CF7" s="30">
        <f>IF(AND(CE4=0,CE7&gt;=0), "",CE7/CE4)</f>
        <v>0</v>
      </c>
      <c r="CG7" s="44"/>
      <c r="CH7" s="129">
        <f>+'N EERR TERRA'!M7</f>
        <v>0</v>
      </c>
      <c r="CI7" s="30" t="str">
        <f>IF(AND(CH4=0,CH7&gt;=0), "",CH7/CH4)</f>
        <v/>
      </c>
      <c r="CJ7" s="44"/>
      <c r="CK7" s="30" t="str">
        <f t="shared" si="13"/>
        <v/>
      </c>
      <c r="CL7" s="130">
        <f>+CE7+CH7</f>
        <v>0</v>
      </c>
      <c r="CM7" s="30">
        <f>IF(AND(CL4=0,CL7&gt;=0), "",CL7/CL4)</f>
        <v>0</v>
      </c>
      <c r="CN7" s="44"/>
      <c r="CO7" s="129">
        <f>+'N EERR TERRA'!N7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TERRA'!B8+'N EERR TERRA'!B9</f>
        <v>0</v>
      </c>
      <c r="C8" s="30" t="str">
        <f>IF(AND(B5=0,B8&gt;=0), "",B8/B5)</f>
        <v/>
      </c>
      <c r="D8" s="44"/>
      <c r="E8" s="129">
        <f>+'N EERR TERRA'!C8+'N EERR TERRA'!C9</f>
        <v>0</v>
      </c>
      <c r="F8" s="30">
        <f>IF(AND(E5=0,E8&gt;=0), "",E8/E5)</f>
        <v>0</v>
      </c>
      <c r="G8" s="44"/>
      <c r="H8" s="129">
        <f>+'N EERR TERRA'!D8+'N EERR TERRA'!D9</f>
        <v>0</v>
      </c>
      <c r="I8" s="30">
        <f>IF(AND(H5=0,H8&gt;=0), "",H8/H5)</f>
        <v>0</v>
      </c>
      <c r="J8" s="44"/>
      <c r="K8" s="30" t="str">
        <f t="shared" si="0"/>
        <v/>
      </c>
      <c r="L8" s="130">
        <f>+E8+H8</f>
        <v>0</v>
      </c>
      <c r="M8" s="30">
        <f>IF(AND(L5=0,L8&gt;=0), "",L8/L5)</f>
        <v>0</v>
      </c>
      <c r="N8" s="44"/>
      <c r="O8" s="129">
        <f>+'N EERR TERRA'!E8+'N EERR TERRA'!E9</f>
        <v>0</v>
      </c>
      <c r="P8" s="30">
        <f>IF(AND(O5=0,O8&gt;=0), "",O8/O5)</f>
        <v>0</v>
      </c>
      <c r="Q8" s="44"/>
      <c r="R8" s="30" t="str">
        <f t="shared" si="1"/>
        <v/>
      </c>
      <c r="S8" s="130">
        <f>+L8+O8</f>
        <v>0</v>
      </c>
      <c r="T8" s="30">
        <f>IF(AND(S5=0,S8&gt;=0), "",S8/S5)</f>
        <v>0</v>
      </c>
      <c r="U8" s="44"/>
      <c r="V8" s="131"/>
      <c r="W8" s="30" t="str">
        <f>IF(AND(V5=0,V8&gt;=0), "",V8/V5)</f>
        <v/>
      </c>
      <c r="X8" s="47" t="str">
        <f t="shared" si="2"/>
        <v/>
      </c>
      <c r="Y8" s="129">
        <f>+'N EERR TERRA'!F8+'N EERR TERRA'!F9</f>
        <v>0</v>
      </c>
      <c r="Z8" s="30">
        <f>IF(AND(Y5=0,Y8&gt;=0), "",Y8/Y5)</f>
        <v>0</v>
      </c>
      <c r="AA8" s="44"/>
      <c r="AB8" s="30" t="str">
        <f t="shared" si="3"/>
        <v/>
      </c>
      <c r="AC8" s="130">
        <f>+S8+Y8</f>
        <v>0</v>
      </c>
      <c r="AD8" s="30">
        <f>IF(AND(AC5=0,AC8&gt;=0), "",AC8/AC5)</f>
        <v>0</v>
      </c>
      <c r="AE8" s="44"/>
      <c r="AF8" s="129">
        <f>+'N EERR TERRA'!G8+'N EERR TERRA'!G9</f>
        <v>-31.503781505527286</v>
      </c>
      <c r="AG8" s="30">
        <f>IF(AND(AF5=0,AF8&gt;=0), "",AF8/AF5)</f>
        <v>-2.209280204235681E-3</v>
      </c>
      <c r="AH8" s="44"/>
      <c r="AI8" s="30" t="e">
        <f t="shared" si="4"/>
        <v>#DIV/0!</v>
      </c>
      <c r="AJ8" s="130">
        <f t="shared" si="16"/>
        <v>-31.503781505527286</v>
      </c>
      <c r="AK8" s="30">
        <f>IF(AND(AJ5=0,AJ8&gt;=0), "",AJ8/AJ5)</f>
        <v>-5.7812847804947665E-4</v>
      </c>
      <c r="AL8" s="44"/>
      <c r="AM8" s="129">
        <f>+'N EERR TERRA'!H8+'N EERR TERRA'!H9</f>
        <v>-13.401791559047449</v>
      </c>
      <c r="AN8" s="30">
        <f>IF(AND(AM5=0,AM8&gt;=0), "",AM8/AM5)</f>
        <v>-1.2018977966208643E-3</v>
      </c>
      <c r="AO8" s="44"/>
      <c r="AP8" s="30">
        <f t="shared" si="5"/>
        <v>-0.57459736836048947</v>
      </c>
      <c r="AQ8" s="130">
        <f t="shared" si="17"/>
        <v>-44.905573064574739</v>
      </c>
      <c r="AR8" s="30">
        <f>IF(AND(AQ5=0,AQ8&gt;=0), "",AQ8/AQ5)</f>
        <v>-6.8408542144576031E-4</v>
      </c>
      <c r="AS8" s="44"/>
      <c r="AT8" s="131">
        <f>+V8*2</f>
        <v>0</v>
      </c>
      <c r="AU8" s="30" t="str">
        <f>IF(AND(AT5=0,AT8&gt;=0), "",AT8/AT5)</f>
        <v/>
      </c>
      <c r="AV8" s="47" t="e">
        <f t="shared" si="6"/>
        <v>#DIV/0!</v>
      </c>
      <c r="AW8" s="131">
        <f>+AQ8/6</f>
        <v>-7.4842621774291231</v>
      </c>
      <c r="AX8" s="30">
        <f>IF(AND(AW5=0,AW8&gt;=0), "",AW8/AW5)</f>
        <v>-6.8408542144576031E-4</v>
      </c>
      <c r="AY8" s="44"/>
      <c r="AZ8" s="131">
        <f>+AT8/6</f>
        <v>0</v>
      </c>
      <c r="BA8" s="30" t="str">
        <f>IF(AND(AZ5=0,AZ8&gt;=0), "",AZ8/AZ5)</f>
        <v/>
      </c>
      <c r="BB8" s="47" t="e">
        <f t="shared" si="7"/>
        <v>#DIV/0!</v>
      </c>
      <c r="BC8" s="129">
        <f>+'N EERR TERRA'!I8+'N EERR TERRA'!I9</f>
        <v>0</v>
      </c>
      <c r="BD8" s="30" t="str">
        <f>IF(AND(BC5=0,BC8&gt;=0), "",BC8/BC5)</f>
        <v/>
      </c>
      <c r="BE8" s="44"/>
      <c r="BF8" s="30">
        <f t="shared" si="8"/>
        <v>1</v>
      </c>
      <c r="BG8" s="130">
        <f>+AQ8+BC8</f>
        <v>-44.905573064574739</v>
      </c>
      <c r="BH8" s="30">
        <f>IF(AND(BG5=0,BG8&gt;=0), "",BG8/BG5)</f>
        <v>-6.8408542144576031E-4</v>
      </c>
      <c r="BI8" s="44"/>
      <c r="BJ8" s="129">
        <f>+'N EERR TERRA'!J8+'N EERR TERRA'!J9</f>
        <v>0</v>
      </c>
      <c r="BK8" s="30" t="str">
        <f>IF(AND(BJ5=0,BJ8&gt;=0), "",BJ8/BJ5)</f>
        <v/>
      </c>
      <c r="BL8" s="44"/>
      <c r="BM8" s="30" t="str">
        <f t="shared" si="9"/>
        <v/>
      </c>
      <c r="BN8" s="130">
        <f>+BG8+BJ8</f>
        <v>-44.905573064574739</v>
      </c>
      <c r="BO8" s="30">
        <f>IF(AND(BN5=0,BN8&gt;=0), "",BN8/BN5)</f>
        <v>-6.8408542144576031E-4</v>
      </c>
      <c r="BP8" s="44"/>
      <c r="BQ8" s="129">
        <f>+'N EERR TERRA'!K8+'N EERR TERRA'!K9</f>
        <v>0</v>
      </c>
      <c r="BR8" s="30" t="str">
        <f>IF(AND(BQ5=0,BQ8&gt;=0), "",BQ8/BQ5)</f>
        <v/>
      </c>
      <c r="BS8" s="44"/>
      <c r="BT8" s="30" t="str">
        <f t="shared" si="10"/>
        <v/>
      </c>
      <c r="BU8" s="130">
        <f>+BN8+BQ8</f>
        <v>-44.905573064574739</v>
      </c>
      <c r="BV8" s="30">
        <f>IF(AND(BU5=0,BU8&gt;=0), "",BU8/BU5)</f>
        <v>-6.8408542144576031E-4</v>
      </c>
      <c r="BW8" s="44"/>
      <c r="BX8" s="131">
        <f>+AZ8*9</f>
        <v>0</v>
      </c>
      <c r="BY8" s="30" t="str">
        <f>IF(AND(BX5=0,BX8&gt;=0), "",BX8/BX5)</f>
        <v/>
      </c>
      <c r="BZ8" s="47" t="e">
        <f t="shared" si="11"/>
        <v>#DIV/0!</v>
      </c>
      <c r="CA8" s="129">
        <f>+'N EERR TERRA'!L8+'N EERR TERRA'!L9</f>
        <v>0</v>
      </c>
      <c r="CB8" s="30" t="str">
        <f>IF(AND(CA5=0,CA8&gt;=0), "",CA8/CA5)</f>
        <v/>
      </c>
      <c r="CC8" s="44"/>
      <c r="CD8" s="30" t="str">
        <f t="shared" si="12"/>
        <v/>
      </c>
      <c r="CE8" s="130">
        <f>+BU8+CA8</f>
        <v>-44.905573064574739</v>
      </c>
      <c r="CF8" s="30">
        <f>IF(AND(CE5=0,CE8&gt;=0), "",CE8/CE5)</f>
        <v>-6.8408542144576031E-4</v>
      </c>
      <c r="CG8" s="44"/>
      <c r="CH8" s="129">
        <f>+'N EERR TERRA'!M8+'N EERR TERRA'!M9</f>
        <v>0</v>
      </c>
      <c r="CI8" s="30" t="str">
        <f>IF(AND(CH5=0,CH8&gt;=0), "",CH8/CH5)</f>
        <v/>
      </c>
      <c r="CJ8" s="44"/>
      <c r="CK8" s="30" t="str">
        <f t="shared" si="13"/>
        <v/>
      </c>
      <c r="CL8" s="130">
        <f>+CE8+CH8</f>
        <v>-44.905573064574739</v>
      </c>
      <c r="CM8" s="30">
        <f>IF(AND(CL5=0,CL8&gt;=0), "",CL8/CL5)</f>
        <v>-6.8408542144576031E-4</v>
      </c>
      <c r="CN8" s="44"/>
      <c r="CO8" s="129">
        <f>+'N EERR TERRA'!N8+'N EERR TERRA'!N9</f>
        <v>0</v>
      </c>
      <c r="CP8" s="30" t="str">
        <f>IF(AND(CO5=0,CO8&gt;=0), "",CO8/CO5)</f>
        <v/>
      </c>
      <c r="CQ8" s="44"/>
      <c r="CR8" s="30" t="str">
        <f t="shared" si="14"/>
        <v/>
      </c>
      <c r="CS8" s="130">
        <f>+CL8+CO8</f>
        <v>-44.905573064574739</v>
      </c>
      <c r="CT8" s="30">
        <f>IF(AND(CS5=0,CS8&gt;=0), "",CS8/CS5)</f>
        <v>-6.8408542144576031E-4</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TERRA'!B10</f>
        <v>0</v>
      </c>
      <c r="C11" s="30" t="str">
        <f>IF(AND(B4=0,B11&gt;=0), "",B11/B4)</f>
        <v/>
      </c>
      <c r="D11" s="44"/>
      <c r="E11" s="129">
        <f>+'N EERR TERRA'!C10</f>
        <v>0</v>
      </c>
      <c r="F11" s="30">
        <f>IF(AND(E4=0,E11&gt;=0), "",E11/E4)</f>
        <v>0</v>
      </c>
      <c r="G11" s="44"/>
      <c r="H11" s="129">
        <f>+'N EERR TERRA'!D10</f>
        <v>0</v>
      </c>
      <c r="I11" s="30">
        <f>IF(AND(H4=0,H11&gt;=0), "",H11/H4)</f>
        <v>0</v>
      </c>
      <c r="J11" s="44"/>
      <c r="K11" s="30" t="str">
        <f t="shared" si="0"/>
        <v/>
      </c>
      <c r="L11" s="130">
        <f>+E11+H11</f>
        <v>0</v>
      </c>
      <c r="M11" s="30">
        <f>IF(AND(L4=0,L11&gt;=0), "",L11/L4)</f>
        <v>0</v>
      </c>
      <c r="N11" s="44"/>
      <c r="O11" s="129">
        <f>+'N EERR TERRA'!E10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TERRA'!F10</f>
        <v>0</v>
      </c>
      <c r="Z11" s="30">
        <f>IF(AND(Y4=0,Y11&gt;=0), "",Y11/Y4)</f>
        <v>0</v>
      </c>
      <c r="AA11" s="44"/>
      <c r="AB11" s="30" t="str">
        <f t="shared" si="3"/>
        <v/>
      </c>
      <c r="AC11" s="130">
        <f>+S11+Y11</f>
        <v>0</v>
      </c>
      <c r="AD11" s="30">
        <f>IF(AND(AC4=0,AC11&gt;=0), "",AC11/AC4)</f>
        <v>0</v>
      </c>
      <c r="AE11" s="44"/>
      <c r="AF11" s="129">
        <f>+'N EERR TERRA'!G10</f>
        <v>0</v>
      </c>
      <c r="AG11" s="30">
        <f>IF(AND(AF4=0,AF11&gt;=0), "",AF11/AF4)</f>
        <v>0</v>
      </c>
      <c r="AH11" s="44"/>
      <c r="AI11" s="30" t="str">
        <f t="shared" si="4"/>
        <v/>
      </c>
      <c r="AJ11" s="130">
        <f t="shared" si="16"/>
        <v>0</v>
      </c>
      <c r="AK11" s="30">
        <f>IF(AND(AJ4=0,AJ11&gt;=0), "",AJ11/AJ4)</f>
        <v>0</v>
      </c>
      <c r="AL11" s="44"/>
      <c r="AM11" s="129">
        <f>+'N EERR TERRA'!H10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TERRA'!I10</f>
        <v>0</v>
      </c>
      <c r="BD11" s="30" t="str">
        <f>IF(AND(BC4=0,BC11&gt;=0), "",BC11/BC4)</f>
        <v/>
      </c>
      <c r="BE11" s="44"/>
      <c r="BF11" s="30" t="str">
        <f t="shared" si="8"/>
        <v/>
      </c>
      <c r="BG11" s="130">
        <f>+AQ11+BC11</f>
        <v>0</v>
      </c>
      <c r="BH11" s="30">
        <f>IF(AND(BG4=0,BG11&gt;=0), "",BG11/BG4)</f>
        <v>0</v>
      </c>
      <c r="BI11" s="44"/>
      <c r="BJ11" s="129">
        <f>+'N EERR TERRA'!J10</f>
        <v>0</v>
      </c>
      <c r="BK11" s="30" t="str">
        <f>IF(AND(BJ4=0,BJ11&gt;=0), "",BJ11/BJ4)</f>
        <v/>
      </c>
      <c r="BL11" s="44"/>
      <c r="BM11" s="30" t="str">
        <f t="shared" si="9"/>
        <v/>
      </c>
      <c r="BN11" s="130">
        <f>+BG11+BJ11</f>
        <v>0</v>
      </c>
      <c r="BO11" s="30">
        <f>IF(AND(BN4=0,BN11&gt;=0), "",BN11/BN4)</f>
        <v>0</v>
      </c>
      <c r="BP11" s="44"/>
      <c r="BQ11" s="129">
        <f>+'N EERR TERRA'!K10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TERRA'!L10</f>
        <v>0</v>
      </c>
      <c r="CB11" s="30" t="str">
        <f>IF(AND(CA4=0,CA11&gt;=0), "",CA11/CA4)</f>
        <v/>
      </c>
      <c r="CC11" s="44"/>
      <c r="CD11" s="30" t="str">
        <f t="shared" si="12"/>
        <v/>
      </c>
      <c r="CE11" s="130">
        <f>+BU11+CA11</f>
        <v>0</v>
      </c>
      <c r="CF11" s="30">
        <f>IF(AND(CE4=0,CE11&gt;=0), "",CE11/CE4)</f>
        <v>0</v>
      </c>
      <c r="CG11" s="44"/>
      <c r="CH11" s="129">
        <f>+'N EERR TERRA'!M10</f>
        <v>0</v>
      </c>
      <c r="CI11" s="30" t="str">
        <f>IF(AND(CH4=0,CH11&gt;=0), "",CH11/CH4)</f>
        <v/>
      </c>
      <c r="CJ11" s="44"/>
      <c r="CK11" s="30" t="str">
        <f t="shared" si="13"/>
        <v/>
      </c>
      <c r="CL11" s="130">
        <f>+CE11+CH11</f>
        <v>0</v>
      </c>
      <c r="CM11" s="30">
        <f>IF(AND(CL4=0,CL11&gt;=0), "",CL11/CL4)</f>
        <v>0</v>
      </c>
      <c r="CN11" s="44"/>
      <c r="CO11" s="129">
        <f>+'N EERR TERRA'!N10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TERRA'!B11</f>
        <v>0</v>
      </c>
      <c r="C12" s="30" t="str">
        <f>IF(AND(B4=0,B12&gt;=0), "",B12/B4)</f>
        <v/>
      </c>
      <c r="D12" s="44"/>
      <c r="E12" s="129">
        <f>+'N EERR TERRA'!C11</f>
        <v>0</v>
      </c>
      <c r="F12" s="30">
        <f>IF(AND(E4=0,E12&gt;=0), "",E12/E4)</f>
        <v>0</v>
      </c>
      <c r="G12" s="44"/>
      <c r="H12" s="129">
        <f>+'N EERR TERRA'!D11</f>
        <v>0</v>
      </c>
      <c r="I12" s="30">
        <f>IF(AND(H4=0,H12&gt;=0), "",H12/H4)</f>
        <v>0</v>
      </c>
      <c r="J12" s="44"/>
      <c r="K12" s="30" t="str">
        <f t="shared" si="0"/>
        <v/>
      </c>
      <c r="L12" s="130">
        <f>+E12+H12</f>
        <v>0</v>
      </c>
      <c r="M12" s="30">
        <f>IF(AND(L4=0,L12&gt;=0), "",L12/L4)</f>
        <v>0</v>
      </c>
      <c r="N12" s="44"/>
      <c r="O12" s="129">
        <f>+'N EERR TERRA'!E11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TERRA'!F11</f>
        <v>0</v>
      </c>
      <c r="Z12" s="30">
        <f>IF(AND(Y4=0,Y12&gt;=0), "",Y12/Y4)</f>
        <v>0</v>
      </c>
      <c r="AA12" s="44"/>
      <c r="AB12" s="30" t="str">
        <f t="shared" si="3"/>
        <v/>
      </c>
      <c r="AC12" s="130">
        <f>+S12+Y12</f>
        <v>0</v>
      </c>
      <c r="AD12" s="30">
        <f>IF(AND(AC4=0,AC12&gt;=0), "",AC12/AC4)</f>
        <v>0</v>
      </c>
      <c r="AE12" s="44"/>
      <c r="AF12" s="129">
        <f>+'N EERR TERRA'!G11</f>
        <v>0</v>
      </c>
      <c r="AG12" s="30">
        <f>IF(AND(AF4=0,AF12&gt;=0), "",AF12/AF4)</f>
        <v>0</v>
      </c>
      <c r="AH12" s="44"/>
      <c r="AI12" s="30" t="str">
        <f t="shared" si="4"/>
        <v/>
      </c>
      <c r="AJ12" s="130">
        <f t="shared" si="16"/>
        <v>0</v>
      </c>
      <c r="AK12" s="30">
        <f>IF(AND(AJ4=0,AJ12&gt;=0), "",AJ12/AJ4)</f>
        <v>0</v>
      </c>
      <c r="AL12" s="44"/>
      <c r="AM12" s="129">
        <f>+'N EERR TERRA'!H11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TERRA'!I11</f>
        <v>0</v>
      </c>
      <c r="BD12" s="30" t="str">
        <f>IF(AND(BC4=0,BC12&gt;=0), "",BC12/BC4)</f>
        <v/>
      </c>
      <c r="BE12" s="44"/>
      <c r="BF12" s="30" t="str">
        <f t="shared" si="8"/>
        <v/>
      </c>
      <c r="BG12" s="130">
        <f>+AQ12+BC12</f>
        <v>0</v>
      </c>
      <c r="BH12" s="30">
        <f>IF(AND(BG4=0,BG12&gt;=0), "",BG12/BG4)</f>
        <v>0</v>
      </c>
      <c r="BI12" s="44"/>
      <c r="BJ12" s="129">
        <f>+'N EERR TERRA'!J11</f>
        <v>0</v>
      </c>
      <c r="BK12" s="30" t="str">
        <f>IF(AND(BJ4=0,BJ12&gt;=0), "",BJ12/BJ4)</f>
        <v/>
      </c>
      <c r="BL12" s="44"/>
      <c r="BM12" s="30" t="str">
        <f t="shared" si="9"/>
        <v/>
      </c>
      <c r="BN12" s="130">
        <f>+BG12+BJ12</f>
        <v>0</v>
      </c>
      <c r="BO12" s="30">
        <f>IF(AND(BN4=0,BN12&gt;=0), "",BN12/BN4)</f>
        <v>0</v>
      </c>
      <c r="BP12" s="44"/>
      <c r="BQ12" s="129">
        <f>+'N EERR TERRA'!K11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TERRA'!L11</f>
        <v>0</v>
      </c>
      <c r="CB12" s="30" t="str">
        <f>IF(AND(CA4=0,CA12&gt;=0), "",CA12/CA4)</f>
        <v/>
      </c>
      <c r="CC12" s="44"/>
      <c r="CD12" s="30" t="str">
        <f t="shared" si="12"/>
        <v/>
      </c>
      <c r="CE12" s="130">
        <f>+BU12+CA12</f>
        <v>0</v>
      </c>
      <c r="CF12" s="30">
        <f>IF(AND(CE4=0,CE12&gt;=0), "",CE12/CE4)</f>
        <v>0</v>
      </c>
      <c r="CG12" s="44"/>
      <c r="CH12" s="129">
        <f>+'N EERR TERRA'!M11</f>
        <v>0</v>
      </c>
      <c r="CI12" s="30" t="str">
        <f>IF(AND(CH4=0,CH12&gt;=0), "",CH12/CH4)</f>
        <v/>
      </c>
      <c r="CJ12" s="44"/>
      <c r="CK12" s="30" t="str">
        <f t="shared" si="13"/>
        <v/>
      </c>
      <c r="CL12" s="130">
        <f>+CE12+CH12</f>
        <v>0</v>
      </c>
      <c r="CM12" s="30">
        <f>IF(AND(CL4=0,CL12&gt;=0), "",CL12/CL4)</f>
        <v>0</v>
      </c>
      <c r="CN12" s="44"/>
      <c r="CO12" s="129">
        <f>+'N EERR TERRA'!N11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TERRA'!B12</f>
        <v>0</v>
      </c>
      <c r="C13" s="30" t="str">
        <f>IF(AND(B4=0,B13&gt;=0), "",B13/B4)</f>
        <v/>
      </c>
      <c r="D13" s="44"/>
      <c r="E13" s="129">
        <f>+'N EERR TERRA'!C12</f>
        <v>0</v>
      </c>
      <c r="F13" s="30">
        <f>IF(AND(E4=0,E13&gt;=0), "",E13/E4)</f>
        <v>0</v>
      </c>
      <c r="G13" s="44"/>
      <c r="H13" s="129">
        <f>+'N EERR TERRA'!D12</f>
        <v>0</v>
      </c>
      <c r="I13" s="30">
        <f>IF(AND(H4=0,H13&gt;=0), "",H13/H4)</f>
        <v>0</v>
      </c>
      <c r="J13" s="44"/>
      <c r="K13" s="30" t="str">
        <f t="shared" si="0"/>
        <v/>
      </c>
      <c r="L13" s="130">
        <f>+E13+H13</f>
        <v>0</v>
      </c>
      <c r="M13" s="30">
        <f>IF(AND(L4=0,L13&gt;=0), "",L13/L4)</f>
        <v>0</v>
      </c>
      <c r="N13" s="44"/>
      <c r="O13" s="129">
        <f>+'N EERR TERRA'!E12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TERRA'!F12</f>
        <v>0</v>
      </c>
      <c r="Z13" s="30">
        <f>IF(AND(Y4=0,Y13&gt;=0), "",Y13/Y4)</f>
        <v>0</v>
      </c>
      <c r="AA13" s="44"/>
      <c r="AB13" s="30" t="str">
        <f t="shared" si="3"/>
        <v/>
      </c>
      <c r="AC13" s="130">
        <f>+S13+Y13</f>
        <v>0</v>
      </c>
      <c r="AD13" s="30">
        <f>IF(AND(AC4=0,AC13&gt;=0), "",AC13/AC4)</f>
        <v>0</v>
      </c>
      <c r="AE13" s="44"/>
      <c r="AF13" s="129">
        <f>+'N EERR TERRA'!G12</f>
        <v>0</v>
      </c>
      <c r="AG13" s="30">
        <f>IF(AND(AF4=0,AF13&gt;=0), "",AF13/AF4)</f>
        <v>0</v>
      </c>
      <c r="AH13" s="44"/>
      <c r="AI13" s="30" t="str">
        <f t="shared" si="4"/>
        <v/>
      </c>
      <c r="AJ13" s="130">
        <f t="shared" si="16"/>
        <v>0</v>
      </c>
      <c r="AK13" s="30">
        <f>IF(AND(AJ4=0,AJ13&gt;=0), "",AJ13/AJ4)</f>
        <v>0</v>
      </c>
      <c r="AL13" s="44"/>
      <c r="AM13" s="129">
        <f>+'N EERR TERRA'!H12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TERRA'!I12</f>
        <v>0</v>
      </c>
      <c r="BD13" s="30" t="str">
        <f>IF(AND(BC4=0,BC13&gt;=0), "",BC13/BC4)</f>
        <v/>
      </c>
      <c r="BE13" s="44"/>
      <c r="BF13" s="30" t="str">
        <f t="shared" si="8"/>
        <v/>
      </c>
      <c r="BG13" s="130">
        <f>+AQ13+BC13</f>
        <v>0</v>
      </c>
      <c r="BH13" s="30">
        <f>IF(AND(BG4=0,BG13&gt;=0), "",BG13/BG4)</f>
        <v>0</v>
      </c>
      <c r="BI13" s="44"/>
      <c r="BJ13" s="129">
        <f>+'N EERR TERRA'!J12</f>
        <v>0</v>
      </c>
      <c r="BK13" s="30" t="str">
        <f>IF(AND(BJ4=0,BJ13&gt;=0), "",BJ13/BJ4)</f>
        <v/>
      </c>
      <c r="BL13" s="44"/>
      <c r="BM13" s="30" t="str">
        <f t="shared" si="9"/>
        <v/>
      </c>
      <c r="BN13" s="130">
        <f>+BG13+BJ13</f>
        <v>0</v>
      </c>
      <c r="BO13" s="30">
        <f>IF(AND(BN4=0,BN13&gt;=0), "",BN13/BN4)</f>
        <v>0</v>
      </c>
      <c r="BP13" s="44"/>
      <c r="BQ13" s="129">
        <f>+'N EERR TERRA'!K12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TERRA'!L12</f>
        <v>0</v>
      </c>
      <c r="CB13" s="30" t="str">
        <f>IF(AND(CA4=0,CA13&gt;=0), "",CA13/CA4)</f>
        <v/>
      </c>
      <c r="CC13" s="44"/>
      <c r="CD13" s="30" t="str">
        <f t="shared" si="12"/>
        <v/>
      </c>
      <c r="CE13" s="130">
        <f>+BU13+CA13</f>
        <v>0</v>
      </c>
      <c r="CF13" s="30">
        <f>IF(AND(CE4=0,CE13&gt;=0), "",CE13/CE4)</f>
        <v>0</v>
      </c>
      <c r="CG13" s="44"/>
      <c r="CH13" s="129">
        <f>+'N EERR TERRA'!M12</f>
        <v>0</v>
      </c>
      <c r="CI13" s="30" t="str">
        <f>IF(AND(CH4=0,CH13&gt;=0), "",CH13/CH4)</f>
        <v/>
      </c>
      <c r="CJ13" s="44"/>
      <c r="CK13" s="30" t="str">
        <f t="shared" si="13"/>
        <v/>
      </c>
      <c r="CL13" s="130">
        <f>+CE13+CH13</f>
        <v>0</v>
      </c>
      <c r="CM13" s="30">
        <f>IF(AND(CL4=0,CL13&gt;=0), "",CL13/CL4)</f>
        <v>0</v>
      </c>
      <c r="CN13" s="44"/>
      <c r="CO13" s="129">
        <f>+'N EERR TERRA'!N12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TERRA'!B14</f>
        <v>0</v>
      </c>
      <c r="C16" s="30" t="str">
        <f>IF(AND(B4=0,B16&gt;=0), "",B16/B4)</f>
        <v/>
      </c>
      <c r="D16" s="44"/>
      <c r="E16" s="129">
        <f>+'N EERR TERRA'!C14</f>
        <v>0</v>
      </c>
      <c r="F16" s="30">
        <f>IF(AND(E4=0,E16&gt;=0), "",E16/E4)</f>
        <v>0</v>
      </c>
      <c r="G16" s="44"/>
      <c r="H16" s="129">
        <f>+'N EERR TERRA'!D14</f>
        <v>0</v>
      </c>
      <c r="I16" s="30">
        <f>IF(AND(H4=0,H16&gt;=0), "",H16/H4)</f>
        <v>0</v>
      </c>
      <c r="J16" s="44"/>
      <c r="K16" s="30" t="str">
        <f t="shared" si="0"/>
        <v/>
      </c>
      <c r="L16" s="130">
        <f>+E16+H16</f>
        <v>0</v>
      </c>
      <c r="M16" s="30">
        <f>IF(AND(L4=0,L16&gt;=0), "",L16/L4)</f>
        <v>0</v>
      </c>
      <c r="N16" s="44"/>
      <c r="O16" s="129">
        <f>+'N EERR TERRA'!E14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TERRA'!F14</f>
        <v>0</v>
      </c>
      <c r="Z16" s="30">
        <f>IF(AND(Y4=0,Y16&gt;=0), "",Y16/Y4)</f>
        <v>0</v>
      </c>
      <c r="AA16" s="44"/>
      <c r="AB16" s="30" t="str">
        <f t="shared" si="3"/>
        <v/>
      </c>
      <c r="AC16" s="130">
        <f>+S16+Y16</f>
        <v>0</v>
      </c>
      <c r="AD16" s="30">
        <f>IF(AND(AC4=0,AC16&gt;=0), "",AC16/AC4)</f>
        <v>0</v>
      </c>
      <c r="AE16" s="44"/>
      <c r="AF16" s="129">
        <f>+'N EERR TERRA'!G14</f>
        <v>0</v>
      </c>
      <c r="AG16" s="30">
        <f>IF(AND(AF4=0,AF16&gt;=0), "",AF16/AF4)</f>
        <v>0</v>
      </c>
      <c r="AH16" s="44"/>
      <c r="AI16" s="30" t="str">
        <f t="shared" si="4"/>
        <v/>
      </c>
      <c r="AJ16" s="130">
        <f t="shared" si="16"/>
        <v>0</v>
      </c>
      <c r="AK16" s="30">
        <f>IF(AND(AJ4=0,AJ16&gt;=0), "",AJ16/AJ4)</f>
        <v>0</v>
      </c>
      <c r="AL16" s="44"/>
      <c r="AM16" s="129">
        <f>+'N EERR TERRA'!H14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TERRA'!I14</f>
        <v>0</v>
      </c>
      <c r="BD16" s="30" t="str">
        <f>IF(AND(BC4=0,BC16&gt;=0), "",BC16/BC4)</f>
        <v/>
      </c>
      <c r="BE16" s="44"/>
      <c r="BF16" s="30" t="str">
        <f t="shared" si="8"/>
        <v/>
      </c>
      <c r="BG16" s="130">
        <f>+AQ16+BC16</f>
        <v>0</v>
      </c>
      <c r="BH16" s="30">
        <f>IF(AND(BG4=0,BG16&gt;=0), "",BG16/BG4)</f>
        <v>0</v>
      </c>
      <c r="BI16" s="44"/>
      <c r="BJ16" s="129">
        <f>+'N EERR TERRA'!J14</f>
        <v>0</v>
      </c>
      <c r="BK16" s="30" t="str">
        <f>IF(AND(BJ4=0,BJ16&gt;=0), "",BJ16/BJ4)</f>
        <v/>
      </c>
      <c r="BL16" s="44"/>
      <c r="BM16" s="30" t="str">
        <f t="shared" si="9"/>
        <v/>
      </c>
      <c r="BN16" s="130">
        <f>+BG16+BJ16</f>
        <v>0</v>
      </c>
      <c r="BO16" s="30">
        <f>IF(AND(BN4=0,BN16&gt;=0), "",BN16/BN4)</f>
        <v>0</v>
      </c>
      <c r="BP16" s="44"/>
      <c r="BQ16" s="129">
        <f>+'N EERR TERRA'!K14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TERRA'!L14</f>
        <v>0</v>
      </c>
      <c r="CB16" s="30" t="str">
        <f>IF(AND(CA4=0,CA16&gt;=0), "",CA16/CA4)</f>
        <v/>
      </c>
      <c r="CC16" s="44"/>
      <c r="CD16" s="30" t="str">
        <f t="shared" si="12"/>
        <v/>
      </c>
      <c r="CE16" s="130">
        <f>+BU16+CA16</f>
        <v>0</v>
      </c>
      <c r="CF16" s="30">
        <f>IF(AND(CE4=0,CE16&gt;=0), "",CE16/CE4)</f>
        <v>0</v>
      </c>
      <c r="CG16" s="44"/>
      <c r="CH16" s="129">
        <f>+'N EERR TERRA'!M14</f>
        <v>0</v>
      </c>
      <c r="CI16" s="30" t="str">
        <f>IF(AND(CH4=0,CH16&gt;=0), "",CH16/CH4)</f>
        <v/>
      </c>
      <c r="CJ16" s="44"/>
      <c r="CK16" s="30" t="str">
        <f t="shared" si="13"/>
        <v/>
      </c>
      <c r="CL16" s="130">
        <f>+CE16+CH16</f>
        <v>0</v>
      </c>
      <c r="CM16" s="30">
        <f>IF(AND(CL4=0,CL16&gt;=0), "",CL16/CL4)</f>
        <v>0</v>
      </c>
      <c r="CN16" s="44"/>
      <c r="CO16" s="129">
        <f>+'N EERR TERRA'!N14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540.2965397967007</v>
      </c>
      <c r="F18" s="38">
        <f>IF(AND(E4=0,E18&gt;=0), "",E18/E4)</f>
        <v>5.4518514317313367E-2</v>
      </c>
      <c r="G18" s="43"/>
      <c r="H18" s="126">
        <f>SUM(H19:H20)</f>
        <v>393.97462996256502</v>
      </c>
      <c r="I18" s="38">
        <f>IF(AND(H4=0,H18&gt;=0), "",H18/H4)</f>
        <v>5.1362232494713826E-2</v>
      </c>
      <c r="J18" s="43"/>
      <c r="K18" s="38">
        <f t="shared" si="0"/>
        <v>-0.27081778071203777</v>
      </c>
      <c r="L18" s="127">
        <f>SUM(L19:L20)</f>
        <v>934.27116975926572</v>
      </c>
      <c r="M18" s="38">
        <f>IF(AND(L4=0,L18&gt;=0), "",L18/L4)</f>
        <v>5.3141430324241949E-2</v>
      </c>
      <c r="N18" s="43"/>
      <c r="O18" s="126">
        <f>SUM(O19:O20)</f>
        <v>867.79142817176557</v>
      </c>
      <c r="P18" s="38">
        <f>IF(AND(O4=0,O18&gt;=0), "",O18/O4)</f>
        <v>5.3954485541142232E-2</v>
      </c>
      <c r="Q18" s="43"/>
      <c r="R18" s="38">
        <f t="shared" si="1"/>
        <v>1.2026581464248651</v>
      </c>
      <c r="S18" s="127">
        <f>SUM(S19:S20)</f>
        <v>1802.0625979310312</v>
      </c>
      <c r="T18" s="38">
        <f>IF(AND(S4=0,S18&gt;=0), "",S18/S4)</f>
        <v>5.3529879526519109E-2</v>
      </c>
      <c r="U18" s="43"/>
      <c r="V18" s="128">
        <f>SUM(V19:V20)</f>
        <v>0</v>
      </c>
      <c r="W18" s="38" t="str">
        <f>IF(AND(V4=0,V18&gt;=0), "",V18/V4)</f>
        <v/>
      </c>
      <c r="X18" s="91">
        <f t="shared" si="2"/>
        <v>1</v>
      </c>
      <c r="Y18" s="126">
        <f>SUM(Y19:Y20)</f>
        <v>482.66268120921757</v>
      </c>
      <c r="Z18" s="38">
        <f>IF(AND(Y4=0,Y18&gt;=0), "",Y18/Y4)</f>
        <v>5.4519279036947935E-2</v>
      </c>
      <c r="AA18" s="43"/>
      <c r="AB18" s="38">
        <f t="shared" si="3"/>
        <v>-0.44380335465392251</v>
      </c>
      <c r="AC18" s="127">
        <f>SUM(AC19:AC20)</f>
        <v>2284.7252791402489</v>
      </c>
      <c r="AD18" s="38">
        <f>IF(AND(AC4=0,AC18&gt;=0), "",AC18/AC4)</f>
        <v>5.3735893079587191E-2</v>
      </c>
      <c r="AE18" s="43"/>
      <c r="AF18" s="126">
        <f>SUM(AF19:AF20)</f>
        <v>715.19709752839685</v>
      </c>
      <c r="AG18" s="38">
        <f>IF(AND(AF4=0,AF18&gt;=0), "",AF18/AF4)</f>
        <v>4.7759576956049411E-2</v>
      </c>
      <c r="AH18" s="43"/>
      <c r="AI18" s="38">
        <f t="shared" si="4"/>
        <v>0.48177417764433222</v>
      </c>
      <c r="AJ18" s="127">
        <f>SUM(AJ19:AJ20)</f>
        <v>2999.9223766686455</v>
      </c>
      <c r="AK18" s="38">
        <f>IF(AND(AJ4=0,AJ18&gt;=0), "",AJ18/AJ4)</f>
        <v>5.2179258340195794E-2</v>
      </c>
      <c r="AL18" s="43"/>
      <c r="AM18" s="126">
        <f>SUM(AM19:AM20)</f>
        <v>509.01679565207093</v>
      </c>
      <c r="AN18" s="38">
        <f>IF(AND(AM4=0,AM18&gt;=0), "",AM18/AM4)</f>
        <v>4.3656671920505631E-2</v>
      </c>
      <c r="AO18" s="43"/>
      <c r="AP18" s="38">
        <f t="shared" si="5"/>
        <v>-0.28828458978490129</v>
      </c>
      <c r="AQ18" s="127">
        <f>SUM(AQ19:AQ20)</f>
        <v>3508.9391723207164</v>
      </c>
      <c r="AR18" s="38">
        <f>IF(AND(AQ4=0,AQ18&gt;=0), "",AQ18/AQ4)</f>
        <v>5.0742290241683044E-2</v>
      </c>
      <c r="AS18" s="43"/>
      <c r="AT18" s="128">
        <f>SUM(AT19:AT20)</f>
        <v>0</v>
      </c>
      <c r="AU18" s="38" t="str">
        <f>IF(AND(AT4=0,AT18&gt;=0), "",AT18/AT4)</f>
        <v/>
      </c>
      <c r="AV18" s="91">
        <f t="shared" si="6"/>
        <v>1</v>
      </c>
      <c r="AW18" s="128">
        <f>SUM(AW19:AW20)</f>
        <v>584.8231953867861</v>
      </c>
      <c r="AX18" s="38">
        <f>IF(AND(AW4=0,AW18&gt;=0), "",AW18/AW4)</f>
        <v>5.0742290241683058E-2</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3508.9391723207164</v>
      </c>
      <c r="BH18" s="38">
        <f>IF(AND(BG4=0,BG18&gt;=0), "",BG18/BG4)</f>
        <v>5.0742290241683044E-2</v>
      </c>
      <c r="BI18" s="43"/>
      <c r="BJ18" s="126">
        <f>SUM(BJ19:BJ20)</f>
        <v>0</v>
      </c>
      <c r="BK18" s="38" t="str">
        <f>IF(AND(BJ4=0,BJ18&gt;=0), "",BJ18/BJ4)</f>
        <v/>
      </c>
      <c r="BL18" s="43"/>
      <c r="BM18" s="38" t="str">
        <f t="shared" si="9"/>
        <v/>
      </c>
      <c r="BN18" s="127">
        <f>SUM(BN19:BN20)</f>
        <v>3508.9391723207164</v>
      </c>
      <c r="BO18" s="38">
        <f>IF(AND(BN4=0,BN18&gt;=0), "",BN18/BN4)</f>
        <v>5.0742290241683044E-2</v>
      </c>
      <c r="BP18" s="43"/>
      <c r="BQ18" s="126">
        <f>SUM(BQ19:BQ20)</f>
        <v>0</v>
      </c>
      <c r="BR18" s="38" t="str">
        <f>IF(AND(BQ4=0,BQ18&gt;=0), "",BQ18/BQ4)</f>
        <v/>
      </c>
      <c r="BS18" s="43"/>
      <c r="BT18" s="38" t="str">
        <f t="shared" si="10"/>
        <v/>
      </c>
      <c r="BU18" s="127">
        <f>SUM(BU19:BU20)</f>
        <v>3508.9391723207164</v>
      </c>
      <c r="BV18" s="38">
        <f>IF(AND(BU4=0,BU18&gt;=0), "",BU18/BU4)</f>
        <v>5.0742290241683044E-2</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3508.9391723207164</v>
      </c>
      <c r="CF18" s="38">
        <f>IF(AND(CE4=0,CE18&gt;=0), "",CE18/CE4)</f>
        <v>5.0742290241683044E-2</v>
      </c>
      <c r="CG18" s="43"/>
      <c r="CH18" s="126">
        <f>SUM(CH19:CH20)</f>
        <v>0</v>
      </c>
      <c r="CI18" s="38" t="str">
        <f>IF(AND(CH4=0,CH18&gt;=0), "",CH18/CH4)</f>
        <v/>
      </c>
      <c r="CJ18" s="43"/>
      <c r="CK18" s="38" t="str">
        <f t="shared" si="13"/>
        <v/>
      </c>
      <c r="CL18" s="127">
        <f>SUM(CL19:CL20)</f>
        <v>3508.9391723207164</v>
      </c>
      <c r="CM18" s="38">
        <f>IF(AND(CL4=0,CL18&gt;=0), "",CL18/CL4)</f>
        <v>5.0742290241683044E-2</v>
      </c>
      <c r="CN18" s="43"/>
      <c r="CO18" s="126">
        <f>SUM(CO19:CO20)</f>
        <v>0</v>
      </c>
      <c r="CP18" s="38" t="str">
        <f>IF(AND(CO4=0,CO18&gt;=0), "",CO18/CO4)</f>
        <v/>
      </c>
      <c r="CQ18" s="43"/>
      <c r="CR18" s="38" t="str">
        <f t="shared" si="14"/>
        <v/>
      </c>
      <c r="CS18" s="127">
        <f>SUM(CS19:CS20)</f>
        <v>3508.9391723207164</v>
      </c>
      <c r="CT18" s="38">
        <f>IF(AND(CS4=0,CS18&gt;=0), "",CS18/CS4)</f>
        <v>5.0742290241683044E-2</v>
      </c>
      <c r="CU18" s="43"/>
      <c r="CV18" s="128">
        <f>SUM(CV19:CV20)</f>
        <v>0</v>
      </c>
      <c r="CW18" s="38" t="str">
        <f>IF(AND(CV4=0,CV18&gt;=0), "",CV18/CV4)</f>
        <v/>
      </c>
      <c r="CX18" s="91">
        <f t="shared" si="15"/>
        <v>1</v>
      </c>
    </row>
    <row r="19" spans="1:102" s="3" customFormat="1" outlineLevel="1" x14ac:dyDescent="0.3">
      <c r="A19" s="29" t="s">
        <v>52</v>
      </c>
      <c r="B19" s="129">
        <f>+'N EERR TERRA'!B15</f>
        <v>0</v>
      </c>
      <c r="C19" s="30" t="str">
        <f>IF(AND(B4=0,B19&gt;=0), "",B19/B4)</f>
        <v/>
      </c>
      <c r="D19" s="44"/>
      <c r="E19" s="129">
        <f>+'N EERR TERRA'!C15</f>
        <v>540.2965397967007</v>
      </c>
      <c r="F19" s="30">
        <f>IF(AND(E4=0,E19&gt;=0), "",E19/E4)</f>
        <v>5.4518514317313367E-2</v>
      </c>
      <c r="G19" s="44"/>
      <c r="H19" s="129">
        <f>+'N EERR TERRA'!D15</f>
        <v>393.97462996256502</v>
      </c>
      <c r="I19" s="30">
        <f>IF(AND(H4=0,H19&gt;=0), "",H19/H4)</f>
        <v>5.1362232494713826E-2</v>
      </c>
      <c r="J19" s="44"/>
      <c r="K19" s="30">
        <f t="shared" si="0"/>
        <v>-0.27081778071203777</v>
      </c>
      <c r="L19" s="130">
        <f>+E19+H19</f>
        <v>934.27116975926572</v>
      </c>
      <c r="M19" s="30">
        <f>IF(AND(L4=0,L19&gt;=0), "",L19/L4)</f>
        <v>5.3141430324241949E-2</v>
      </c>
      <c r="N19" s="44"/>
      <c r="O19" s="129">
        <f>+'N EERR TERRA'!E15</f>
        <v>867.79142817176557</v>
      </c>
      <c r="P19" s="30">
        <f>IF(AND(O4=0,O19&gt;=0), "",O19/O4)</f>
        <v>5.3954485541142232E-2</v>
      </c>
      <c r="Q19" s="44"/>
      <c r="R19" s="30">
        <f t="shared" si="1"/>
        <v>1.2026581464248651</v>
      </c>
      <c r="S19" s="130">
        <f>+L19+O19</f>
        <v>1802.0625979310312</v>
      </c>
      <c r="T19" s="30">
        <f>IF(AND(S4=0,S19&gt;=0), "",S19/S4)</f>
        <v>5.3529879526519109E-2</v>
      </c>
      <c r="U19" s="44"/>
      <c r="V19" s="131"/>
      <c r="W19" s="30" t="str">
        <f>IF(AND(V4=0,V19&gt;=0), "",V19/V4)</f>
        <v/>
      </c>
      <c r="X19" s="47">
        <f t="shared" si="2"/>
        <v>1</v>
      </c>
      <c r="Y19" s="129">
        <f>+'N EERR TERRA'!F15</f>
        <v>482.66268120921757</v>
      </c>
      <c r="Z19" s="30">
        <f>IF(AND(Y4=0,Y19&gt;=0), "",Y19/Y4)</f>
        <v>5.4519279036947935E-2</v>
      </c>
      <c r="AA19" s="44"/>
      <c r="AB19" s="30">
        <f t="shared" si="3"/>
        <v>-0.44380335465392251</v>
      </c>
      <c r="AC19" s="130">
        <f>+S19+Y19</f>
        <v>2284.7252791402489</v>
      </c>
      <c r="AD19" s="30">
        <f>IF(AND(AC4=0,AC19&gt;=0), "",AC19/AC4)</f>
        <v>5.3735893079587191E-2</v>
      </c>
      <c r="AE19" s="44"/>
      <c r="AF19" s="129">
        <f>+'N EERR TERRA'!G15</f>
        <v>715.19709752839685</v>
      </c>
      <c r="AG19" s="30">
        <f>IF(AND(AF4=0,AF19&gt;=0), "",AF19/AF4)</f>
        <v>4.7759576956049411E-2</v>
      </c>
      <c r="AH19" s="44"/>
      <c r="AI19" s="30">
        <f t="shared" si="4"/>
        <v>0.48177417764433222</v>
      </c>
      <c r="AJ19" s="130">
        <f t="shared" si="16"/>
        <v>2999.9223766686455</v>
      </c>
      <c r="AK19" s="30">
        <f>IF(AND(AJ4=0,AJ19&gt;=0), "",AJ19/AJ4)</f>
        <v>5.2179258340195794E-2</v>
      </c>
      <c r="AL19" s="44"/>
      <c r="AM19" s="129">
        <f>+'N EERR TERRA'!H15</f>
        <v>509.01679565207093</v>
      </c>
      <c r="AN19" s="30">
        <f>IF(AND(AM4=0,AM19&gt;=0), "",AM19/AM4)</f>
        <v>4.3656671920505631E-2</v>
      </c>
      <c r="AO19" s="44"/>
      <c r="AP19" s="30">
        <f t="shared" si="5"/>
        <v>-0.28828458978490129</v>
      </c>
      <c r="AQ19" s="130">
        <f t="shared" si="17"/>
        <v>3508.9391723207164</v>
      </c>
      <c r="AR19" s="30">
        <f>IF(AND(AQ4=0,AQ19&gt;=0), "",AQ19/AQ4)</f>
        <v>5.0742290241683044E-2</v>
      </c>
      <c r="AS19" s="44"/>
      <c r="AT19" s="131">
        <f>+V19*2</f>
        <v>0</v>
      </c>
      <c r="AU19" s="30" t="str">
        <f>IF(AND(AT4=0,AT19&gt;=0), "",AT19/AT4)</f>
        <v/>
      </c>
      <c r="AV19" s="47">
        <f t="shared" si="6"/>
        <v>1</v>
      </c>
      <c r="AW19" s="131">
        <f>+AQ19/6</f>
        <v>584.8231953867861</v>
      </c>
      <c r="AX19" s="30">
        <f>IF(AND(AW4=0,AW19&gt;=0), "",AW19/AW4)</f>
        <v>5.0742290241683058E-2</v>
      </c>
      <c r="AY19" s="44"/>
      <c r="AZ19" s="131">
        <f>+AT19/6</f>
        <v>0</v>
      </c>
      <c r="BA19" s="30" t="str">
        <f>IF(AND(AZ4=0,AZ19&gt;=0), "",AZ19/AZ4)</f>
        <v/>
      </c>
      <c r="BB19" s="47">
        <f t="shared" si="7"/>
        <v>1</v>
      </c>
      <c r="BC19" s="129">
        <f>+'N EERR TERRA'!I15</f>
        <v>0</v>
      </c>
      <c r="BD19" s="30" t="str">
        <f>IF(AND(BC4=0,BC19&gt;=0), "",BC19/BC4)</f>
        <v/>
      </c>
      <c r="BE19" s="44"/>
      <c r="BF19" s="30">
        <f t="shared" si="8"/>
        <v>-1</v>
      </c>
      <c r="BG19" s="130">
        <f>+AQ19+BC19</f>
        <v>3508.9391723207164</v>
      </c>
      <c r="BH19" s="30">
        <f>IF(AND(BG4=0,BG19&gt;=0), "",BG19/BG4)</f>
        <v>5.0742290241683044E-2</v>
      </c>
      <c r="BI19" s="44"/>
      <c r="BJ19" s="129">
        <f>+'N EERR TERRA'!J15</f>
        <v>0</v>
      </c>
      <c r="BK19" s="30" t="str">
        <f>IF(AND(BJ4=0,BJ19&gt;=0), "",BJ19/BJ4)</f>
        <v/>
      </c>
      <c r="BL19" s="44"/>
      <c r="BM19" s="30" t="str">
        <f t="shared" si="9"/>
        <v/>
      </c>
      <c r="BN19" s="130">
        <f>+BG19+BJ19</f>
        <v>3508.9391723207164</v>
      </c>
      <c r="BO19" s="30">
        <f>IF(AND(BN4=0,BN19&gt;=0), "",BN19/BN4)</f>
        <v>5.0742290241683044E-2</v>
      </c>
      <c r="BP19" s="44"/>
      <c r="BQ19" s="129">
        <f>+'N EERR TERRA'!K15</f>
        <v>0</v>
      </c>
      <c r="BR19" s="30" t="str">
        <f>IF(AND(BQ4=0,BQ19&gt;=0), "",BQ19/BQ4)</f>
        <v/>
      </c>
      <c r="BS19" s="44"/>
      <c r="BT19" s="30" t="str">
        <f t="shared" si="10"/>
        <v/>
      </c>
      <c r="BU19" s="130">
        <f>+BN19+BQ19</f>
        <v>3508.9391723207164</v>
      </c>
      <c r="BV19" s="30">
        <f>IF(AND(BU4=0,BU19&gt;=0), "",BU19/BU4)</f>
        <v>5.0742290241683044E-2</v>
      </c>
      <c r="BW19" s="44"/>
      <c r="BX19" s="131">
        <f>+AZ19*9</f>
        <v>0</v>
      </c>
      <c r="BY19" s="30" t="str">
        <f>IF(AND(BX4=0,BX19&gt;=0), "",BX19/BX4)</f>
        <v/>
      </c>
      <c r="BZ19" s="47">
        <f t="shared" si="11"/>
        <v>1</v>
      </c>
      <c r="CA19" s="129">
        <f>+'N EERR TERRA'!L15</f>
        <v>0</v>
      </c>
      <c r="CB19" s="30" t="str">
        <f>IF(AND(CA4=0,CA19&gt;=0), "",CA19/CA4)</f>
        <v/>
      </c>
      <c r="CC19" s="44"/>
      <c r="CD19" s="30" t="str">
        <f t="shared" si="12"/>
        <v/>
      </c>
      <c r="CE19" s="130">
        <f>+BU19+CA19</f>
        <v>3508.9391723207164</v>
      </c>
      <c r="CF19" s="30">
        <f>IF(AND(CE4=0,CE19&gt;=0), "",CE19/CE4)</f>
        <v>5.0742290241683044E-2</v>
      </c>
      <c r="CG19" s="44"/>
      <c r="CH19" s="129">
        <f>+'N EERR TERRA'!M15</f>
        <v>0</v>
      </c>
      <c r="CI19" s="30" t="str">
        <f>IF(AND(CH4=0,CH19&gt;=0), "",CH19/CH4)</f>
        <v/>
      </c>
      <c r="CJ19" s="44"/>
      <c r="CK19" s="30" t="str">
        <f t="shared" si="13"/>
        <v/>
      </c>
      <c r="CL19" s="130">
        <f>+CE19+CH19</f>
        <v>3508.9391723207164</v>
      </c>
      <c r="CM19" s="30">
        <f>IF(AND(CL4=0,CL19&gt;=0), "",CL19/CL4)</f>
        <v>5.0742290241683044E-2</v>
      </c>
      <c r="CN19" s="44"/>
      <c r="CO19" s="129">
        <f>+'N EERR TERRA'!N15</f>
        <v>0</v>
      </c>
      <c r="CP19" s="30" t="str">
        <f>IF(AND(CO4=0,CO19&gt;=0), "",CO19/CO4)</f>
        <v/>
      </c>
      <c r="CQ19" s="44"/>
      <c r="CR19" s="30" t="str">
        <f t="shared" si="14"/>
        <v/>
      </c>
      <c r="CS19" s="130">
        <f>+CL19+CO19</f>
        <v>3508.9391723207164</v>
      </c>
      <c r="CT19" s="30">
        <f>IF(AND(CS4=0,CS19&gt;=0), "",CS19/CS4)</f>
        <v>5.0742290241683044E-2</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7561</v>
      </c>
      <c r="F22" s="36">
        <f>IF(AND(E4=0,E22&gt;=0), "",E22/E4)</f>
        <v>0.76294119319792753</v>
      </c>
      <c r="G22" s="42"/>
      <c r="H22" s="123">
        <f>+H23+H26+H29</f>
        <v>5013.7700000000004</v>
      </c>
      <c r="I22" s="36">
        <f>IF(AND(H4=0,H22&gt;=0), "",H22/H4)</f>
        <v>0.65364214045836011</v>
      </c>
      <c r="J22" s="42"/>
      <c r="K22" s="36">
        <f t="shared" si="0"/>
        <v>-0.33689062293347433</v>
      </c>
      <c r="L22" s="124">
        <f>+L23+L26+L29</f>
        <v>12574.77</v>
      </c>
      <c r="M22" s="36">
        <f>IF(AND(L4=0,L22&gt;=0), "",L22/L4)</f>
        <v>0.71525407764702209</v>
      </c>
      <c r="N22" s="42"/>
      <c r="O22" s="123">
        <f>+O23+O26+O29</f>
        <v>10302.48</v>
      </c>
      <c r="P22" s="36">
        <f>IF(AND(O4=0,O22&gt;=0), "",O22/O4)</f>
        <v>0.64055139305649189</v>
      </c>
      <c r="Q22" s="42"/>
      <c r="R22" s="36">
        <f t="shared" si="1"/>
        <v>1.0548369789599441</v>
      </c>
      <c r="S22" s="124">
        <f>+S23+S26+S29</f>
        <v>22877.25</v>
      </c>
      <c r="T22" s="36">
        <f>IF(AND(S4=0,S22&gt;=0), "",S22/S4)</f>
        <v>0.67956376088380921</v>
      </c>
      <c r="U22" s="42"/>
      <c r="V22" s="125">
        <f>+V23+V26+V29</f>
        <v>0</v>
      </c>
      <c r="W22" s="36" t="str">
        <f>IF(AND(V4=0,V22&gt;=0), "",V22/V4)</f>
        <v/>
      </c>
      <c r="X22" s="42">
        <f t="shared" si="2"/>
        <v>1</v>
      </c>
      <c r="Y22" s="123">
        <f>+Y23+Y26+Y29</f>
        <v>6271.23</v>
      </c>
      <c r="Z22" s="36">
        <f>IF(AND(Y4=0,Y22&gt;=0), "",Y22/Y4)</f>
        <v>0.7083682902898305</v>
      </c>
      <c r="AA22" s="42"/>
      <c r="AB22" s="36">
        <f t="shared" si="3"/>
        <v>-0.39128928180399286</v>
      </c>
      <c r="AC22" s="124">
        <f>+AC23+AC26+AC29</f>
        <v>29148.48</v>
      </c>
      <c r="AD22" s="36">
        <f>IF(AND(AC4=0,AC22&gt;=0), "",AC22/AC4)</f>
        <v>0.68556146290896647</v>
      </c>
      <c r="AE22" s="42"/>
      <c r="AF22" s="123">
        <f>+AF23+AF26+AF29</f>
        <v>10335.76</v>
      </c>
      <c r="AG22" s="36">
        <f>IF(AND(AF4=0,AF22&gt;=0), "",AF22/AF4)</f>
        <v>0.69020347932781934</v>
      </c>
      <c r="AH22" s="42"/>
      <c r="AI22" s="36">
        <f t="shared" si="4"/>
        <v>0.64812325492766187</v>
      </c>
      <c r="AJ22" s="124">
        <f>+AJ23+AJ26+AJ29</f>
        <v>39484.239999999998</v>
      </c>
      <c r="AK22" s="36">
        <f>IF(AND(AJ4=0,AJ22&gt;=0), "",AJ22/AJ4)</f>
        <v>0.68677055624824812</v>
      </c>
      <c r="AL22" s="42"/>
      <c r="AM22" s="123">
        <f>+AM23+AM26+AM29</f>
        <v>7749.8</v>
      </c>
      <c r="AN22" s="36">
        <f>IF(AND(AM4=0,AM22&gt;=0), "",AM22/AM4)</f>
        <v>0.66467448410247376</v>
      </c>
      <c r="AO22" s="42"/>
      <c r="AP22" s="36">
        <f t="shared" si="5"/>
        <v>-0.25019543797456595</v>
      </c>
      <c r="AQ22" s="124">
        <f>+AQ23+AQ26+AQ29</f>
        <v>47234.04</v>
      </c>
      <c r="AR22" s="36">
        <f>IF(AND(AQ4=0,AQ22&gt;=0), "",AQ22/AQ4)</f>
        <v>0.68304500285256098</v>
      </c>
      <c r="AS22" s="42"/>
      <c r="AT22" s="125">
        <f>+AT23+AT26+AT29</f>
        <v>0</v>
      </c>
      <c r="AU22" s="36" t="str">
        <f>IF(AND(AT4=0,AT22&gt;=0), "",AT22/AT4)</f>
        <v/>
      </c>
      <c r="AV22" s="42">
        <f t="shared" si="6"/>
        <v>1</v>
      </c>
      <c r="AW22" s="125">
        <f>+AW23+AW26+AW29</f>
        <v>7872.34</v>
      </c>
      <c r="AX22" s="36">
        <f>IF(AND(AW4=0,AW22&gt;=0), "",AW22/AW4)</f>
        <v>0.68304500285256109</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47234.04</v>
      </c>
      <c r="BH22" s="36">
        <f>IF(AND(BG4=0,BG22&gt;=0), "",BG22/BG4)</f>
        <v>0.68304500285256098</v>
      </c>
      <c r="BI22" s="42"/>
      <c r="BJ22" s="123">
        <f>+BJ23+BJ26+BJ29</f>
        <v>0</v>
      </c>
      <c r="BK22" s="36" t="str">
        <f>IF(AND(BJ4=0,BJ22&gt;=0), "",BJ22/BJ4)</f>
        <v/>
      </c>
      <c r="BL22" s="42"/>
      <c r="BM22" s="36" t="str">
        <f t="shared" si="9"/>
        <v/>
      </c>
      <c r="BN22" s="124">
        <f>+BN23+BN26+BN29</f>
        <v>47234.04</v>
      </c>
      <c r="BO22" s="36">
        <f>IF(AND(BN4=0,BN22&gt;=0), "",BN22/BN4)</f>
        <v>0.68304500285256098</v>
      </c>
      <c r="BP22" s="42"/>
      <c r="BQ22" s="123">
        <f>+BQ23+BQ26+BQ29</f>
        <v>0</v>
      </c>
      <c r="BR22" s="36" t="str">
        <f>IF(AND(BQ4=0,BQ22&gt;=0), "",BQ22/BQ4)</f>
        <v/>
      </c>
      <c r="BS22" s="42"/>
      <c r="BT22" s="36" t="str">
        <f t="shared" si="10"/>
        <v/>
      </c>
      <c r="BU22" s="124">
        <f>+BU23+BU26+BU29</f>
        <v>47234.04</v>
      </c>
      <c r="BV22" s="36">
        <f>IF(AND(BU4=0,BU22&gt;=0), "",BU22/BU4)</f>
        <v>0.68304500285256098</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47234.04</v>
      </c>
      <c r="CF22" s="36">
        <f>IF(AND(CE4=0,CE22&gt;=0), "",CE22/CE4)</f>
        <v>0.68304500285256098</v>
      </c>
      <c r="CG22" s="42"/>
      <c r="CH22" s="123">
        <f>+CH23+CH26+CH29</f>
        <v>0</v>
      </c>
      <c r="CI22" s="36" t="str">
        <f>IF(AND(CH4=0,CH22&gt;=0), "",CH22/CH4)</f>
        <v/>
      </c>
      <c r="CJ22" s="42"/>
      <c r="CK22" s="36" t="str">
        <f t="shared" si="13"/>
        <v/>
      </c>
      <c r="CL22" s="124">
        <f>+CL23+CL26+CL29</f>
        <v>47234.04</v>
      </c>
      <c r="CM22" s="36">
        <f>IF(AND(CL4=0,CL22&gt;=0), "",CL22/CL4)</f>
        <v>0.68304500285256098</v>
      </c>
      <c r="CN22" s="42"/>
      <c r="CO22" s="123">
        <f>+CO23+CO26+CO29</f>
        <v>0</v>
      </c>
      <c r="CP22" s="36" t="str">
        <f>IF(AND(CO4=0,CO22&gt;=0), "",CO22/CO4)</f>
        <v/>
      </c>
      <c r="CQ22" s="42"/>
      <c r="CR22" s="36" t="str">
        <f t="shared" si="14"/>
        <v/>
      </c>
      <c r="CS22" s="124">
        <f>+CS23+CS26+CS29</f>
        <v>47234.04</v>
      </c>
      <c r="CT22" s="36">
        <f>IF(AND(CS4=0,CS22&gt;=0), "",CS22/CS4)</f>
        <v>0.68304500285256098</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7561</v>
      </c>
      <c r="F23" s="38">
        <f>IF(AND(E5=0,E23&gt;=0), "",E23/E5)</f>
        <v>0.80693403810762554</v>
      </c>
      <c r="G23" s="43"/>
      <c r="H23" s="126">
        <f>SUM(H24:H25)</f>
        <v>5013.7700000000004</v>
      </c>
      <c r="I23" s="38">
        <f>IF(AND(H5=0,H23&gt;=0), "",H23/H5)</f>
        <v>0.68903238185139803</v>
      </c>
      <c r="J23" s="43"/>
      <c r="K23" s="38">
        <f t="shared" si="0"/>
        <v>-0.33689062293347433</v>
      </c>
      <c r="L23" s="127">
        <f>SUM(L24:L25)</f>
        <v>12574.77</v>
      </c>
      <c r="M23" s="38">
        <f>IF(AND(L5=0,L23&gt;=0), "",L23/L5)</f>
        <v>0.75539695214666891</v>
      </c>
      <c r="N23" s="43"/>
      <c r="O23" s="126">
        <f>SUM(O24:O25)</f>
        <v>10302.48</v>
      </c>
      <c r="P23" s="38">
        <f>IF(AND(O5=0,O23&gt;=0), "",O23/O5)</f>
        <v>0.67708306129741558</v>
      </c>
      <c r="Q23" s="43"/>
      <c r="R23" s="38">
        <f t="shared" si="1"/>
        <v>1.0548369789599441</v>
      </c>
      <c r="S23" s="127">
        <f>SUM(S24:S25)</f>
        <v>22877.25</v>
      </c>
      <c r="T23" s="38">
        <f>IF(AND(S5=0,S23&gt;=0), "",S23/S5)</f>
        <v>0.71799811339406128</v>
      </c>
      <c r="U23" s="43"/>
      <c r="V23" s="128">
        <f>SUM(V24:V25)</f>
        <v>0</v>
      </c>
      <c r="W23" s="38" t="str">
        <f>IF(AND(V5=0,V23&gt;=0), "",V23/V5)</f>
        <v/>
      </c>
      <c r="X23" s="91">
        <f t="shared" si="2"/>
        <v>1</v>
      </c>
      <c r="Y23" s="126">
        <f>SUM(Y24:Y25)</f>
        <v>6271.23</v>
      </c>
      <c r="Z23" s="38">
        <f>IF(AND(Y5=0,Y23&gt;=0), "",Y23/Y5)</f>
        <v>0.74921494916183762</v>
      </c>
      <c r="AA23" s="43"/>
      <c r="AB23" s="38">
        <f t="shared" si="3"/>
        <v>-0.39128928180399286</v>
      </c>
      <c r="AC23" s="127">
        <f>SUM(AC24:AC25)</f>
        <v>29148.48</v>
      </c>
      <c r="AD23" s="38">
        <f>IF(AND(AC5=0,AC23&gt;=0), "",AC23/AC5)</f>
        <v>0.72449272660262365</v>
      </c>
      <c r="AE23" s="43"/>
      <c r="AF23" s="126">
        <f>SUM(AF24:AF25)</f>
        <v>10335.76</v>
      </c>
      <c r="AG23" s="38">
        <f>IF(AND(AF5=0,AF23&gt;=0), "",AF23/AF5)</f>
        <v>0.72482060478119714</v>
      </c>
      <c r="AH23" s="43"/>
      <c r="AI23" s="38">
        <f t="shared" si="4"/>
        <v>0.64812325492766187</v>
      </c>
      <c r="AJ23" s="127">
        <f>SUM(AJ24:AJ25)</f>
        <v>39484.239999999998</v>
      </c>
      <c r="AK23" s="38">
        <f>IF(AND(AJ5=0,AJ23&gt;=0), "",AJ23/AJ5)</f>
        <v>0.72457852636310704</v>
      </c>
      <c r="AL23" s="43"/>
      <c r="AM23" s="126">
        <f>SUM(AM24:AM25)</f>
        <v>7749.8</v>
      </c>
      <c r="AN23" s="38">
        <f>IF(AND(AM5=0,AM23&gt;=0), "",AM23/AM5)</f>
        <v>0.69501659559570206</v>
      </c>
      <c r="AO23" s="43"/>
      <c r="AP23" s="38">
        <f t="shared" si="5"/>
        <v>-0.25019543797456595</v>
      </c>
      <c r="AQ23" s="127">
        <f>SUM(AQ24:AQ25)</f>
        <v>47234.04</v>
      </c>
      <c r="AR23" s="38">
        <f>IF(AND(AQ5=0,AQ23&gt;=0), "",AQ23/AQ5)</f>
        <v>0.7195569715482909</v>
      </c>
      <c r="AS23" s="43"/>
      <c r="AT23" s="128">
        <f>SUM(AT24:AT25)</f>
        <v>0</v>
      </c>
      <c r="AU23" s="38" t="str">
        <f>IF(AND(AT5=0,AT23&gt;=0), "",AT23/AT5)</f>
        <v/>
      </c>
      <c r="AV23" s="91">
        <f t="shared" si="6"/>
        <v>1</v>
      </c>
      <c r="AW23" s="128">
        <f>SUM(AW24:AW25)</f>
        <v>7872.34</v>
      </c>
      <c r="AX23" s="38">
        <f>IF(AND(AW5=0,AW23&gt;=0), "",AW23/AW5)</f>
        <v>0.7195569715482909</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47234.04</v>
      </c>
      <c r="BH23" s="38">
        <f>IF(AND(BG5=0,BG23&gt;=0), "",BG23/BG5)</f>
        <v>0.7195569715482909</v>
      </c>
      <c r="BI23" s="43"/>
      <c r="BJ23" s="126">
        <f>SUM(BJ24:BJ25)</f>
        <v>0</v>
      </c>
      <c r="BK23" s="38" t="str">
        <f>IF(AND(BJ5=0,BJ23&gt;=0), "",BJ23/BJ5)</f>
        <v/>
      </c>
      <c r="BL23" s="43"/>
      <c r="BM23" s="38" t="str">
        <f t="shared" si="9"/>
        <v/>
      </c>
      <c r="BN23" s="127">
        <f>SUM(BN24:BN25)</f>
        <v>47234.04</v>
      </c>
      <c r="BO23" s="38">
        <f>IF(AND(BN5=0,BN23&gt;=0), "",BN23/BN5)</f>
        <v>0.7195569715482909</v>
      </c>
      <c r="BP23" s="43"/>
      <c r="BQ23" s="126">
        <f>SUM(BQ24:BQ25)</f>
        <v>0</v>
      </c>
      <c r="BR23" s="38" t="str">
        <f>IF(AND(BQ5=0,BQ23&gt;=0), "",BQ23/BQ5)</f>
        <v/>
      </c>
      <c r="BS23" s="43"/>
      <c r="BT23" s="38" t="str">
        <f t="shared" si="10"/>
        <v/>
      </c>
      <c r="BU23" s="127">
        <f>SUM(BU24:BU25)</f>
        <v>47234.04</v>
      </c>
      <c r="BV23" s="38">
        <f>IF(AND(BU5=0,BU23&gt;=0), "",BU23/BU5)</f>
        <v>0.7195569715482909</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47234.04</v>
      </c>
      <c r="CF23" s="38">
        <f>IF(AND(CE5=0,CE23&gt;=0), "",CE23/CE5)</f>
        <v>0.7195569715482909</v>
      </c>
      <c r="CG23" s="43"/>
      <c r="CH23" s="126">
        <f>SUM(CH24:CH25)</f>
        <v>0</v>
      </c>
      <c r="CI23" s="38" t="str">
        <f>IF(AND(CH5=0,CH23&gt;=0), "",CH23/CH5)</f>
        <v/>
      </c>
      <c r="CJ23" s="43"/>
      <c r="CK23" s="38" t="str">
        <f t="shared" si="13"/>
        <v/>
      </c>
      <c r="CL23" s="127">
        <f>SUM(CL24:CL25)</f>
        <v>47234.04</v>
      </c>
      <c r="CM23" s="38">
        <f>IF(AND(CL5=0,CL23&gt;=0), "",CL23/CL5)</f>
        <v>0.7195569715482909</v>
      </c>
      <c r="CN23" s="43"/>
      <c r="CO23" s="126">
        <f>SUM(CO24:CO25)</f>
        <v>0</v>
      </c>
      <c r="CP23" s="38" t="str">
        <f>IF(AND(CO5=0,CO23&gt;=0), "",CO23/CO5)</f>
        <v/>
      </c>
      <c r="CQ23" s="43"/>
      <c r="CR23" s="38" t="str">
        <f t="shared" si="14"/>
        <v/>
      </c>
      <c r="CS23" s="127">
        <f>SUM(CS24:CS25)</f>
        <v>47234.04</v>
      </c>
      <c r="CT23" s="38">
        <f>IF(AND(CS5=0,CS23&gt;=0), "",CS23/CS5)</f>
        <v>0.7195569715482909</v>
      </c>
      <c r="CU23" s="43"/>
      <c r="CV23" s="128">
        <f>SUM(CV24:CV25)</f>
        <v>0</v>
      </c>
      <c r="CW23" s="38" t="str">
        <f>IF(AND(CV5=0,CV23&gt;=0), "",CV23/CV5)</f>
        <v/>
      </c>
      <c r="CX23" s="91">
        <f t="shared" si="15"/>
        <v>1</v>
      </c>
    </row>
    <row r="24" spans="1:102" hidden="1" outlineLevel="1" x14ac:dyDescent="0.3">
      <c r="A24" s="29" t="s">
        <v>49</v>
      </c>
      <c r="B24" s="129">
        <f>+'N EERR TERRA'!B30</f>
        <v>0</v>
      </c>
      <c r="C24" s="30" t="str">
        <f>IF(AND(B5=0,B24&gt;=0), "",B24/B5)</f>
        <v/>
      </c>
      <c r="D24" s="44"/>
      <c r="E24" s="129">
        <f>+'N EERR TERRA'!C30</f>
        <v>7561</v>
      </c>
      <c r="F24" s="30">
        <f>IF(AND(E5=0,E24&gt;=0), "",E24/E5)</f>
        <v>0.80693403810762554</v>
      </c>
      <c r="G24" s="44"/>
      <c r="H24" s="129">
        <f>+'N EERR TERRA'!D30</f>
        <v>5013.7700000000004</v>
      </c>
      <c r="I24" s="30">
        <f>IF(AND(H5=0,H24&gt;=0), "",H24/H5)</f>
        <v>0.68903238185139803</v>
      </c>
      <c r="J24" s="44"/>
      <c r="K24" s="30">
        <f t="shared" si="0"/>
        <v>-0.33689062293347433</v>
      </c>
      <c r="L24" s="130">
        <f>+E24+H24</f>
        <v>12574.77</v>
      </c>
      <c r="M24" s="30">
        <f>IF(AND(L5=0,L24&gt;=0), "",L24/L5)</f>
        <v>0.75539695214666891</v>
      </c>
      <c r="N24" s="44"/>
      <c r="O24" s="129">
        <f>+'N EERR TERRA'!E30</f>
        <v>10302.48</v>
      </c>
      <c r="P24" s="30">
        <f>IF(AND(O5=0,O24&gt;=0), "",O24/O5)</f>
        <v>0.67708306129741558</v>
      </c>
      <c r="Q24" s="44"/>
      <c r="R24" s="30">
        <f t="shared" si="1"/>
        <v>1.0548369789599441</v>
      </c>
      <c r="S24" s="130">
        <f>+L24+O24</f>
        <v>22877.25</v>
      </c>
      <c r="T24" s="30">
        <f>IF(AND(S5=0,S24&gt;=0), "",S24/S5)</f>
        <v>0.71799811339406128</v>
      </c>
      <c r="U24" s="44"/>
      <c r="V24" s="131">
        <f>+V6*66.71%</f>
        <v>0</v>
      </c>
      <c r="W24" s="30" t="str">
        <f>IF(AND(V5=0,V24&gt;=0), "",V24/V5)</f>
        <v/>
      </c>
      <c r="X24" s="47">
        <f t="shared" si="2"/>
        <v>1</v>
      </c>
      <c r="Y24" s="129">
        <f>+'N EERR TERRA'!F30</f>
        <v>6271.23</v>
      </c>
      <c r="Z24" s="30">
        <f>IF(AND(Y5=0,Y24&gt;=0), "",Y24/Y5)</f>
        <v>0.74921494916183762</v>
      </c>
      <c r="AA24" s="44"/>
      <c r="AB24" s="30">
        <f t="shared" si="3"/>
        <v>-0.39128928180399286</v>
      </c>
      <c r="AC24" s="130">
        <f>+S24+Y24</f>
        <v>29148.48</v>
      </c>
      <c r="AD24" s="30">
        <f>IF(AND(AC5=0,AC24&gt;=0), "",AC24/AC5)</f>
        <v>0.72449272660262365</v>
      </c>
      <c r="AE24" s="44"/>
      <c r="AF24" s="129">
        <f>+'N EERR TERRA'!G30</f>
        <v>10335.76</v>
      </c>
      <c r="AG24" s="30">
        <f>IF(AND(AF5=0,AF24&gt;=0), "",AF24/AF5)</f>
        <v>0.72482060478119714</v>
      </c>
      <c r="AH24" s="44"/>
      <c r="AI24" s="30">
        <f t="shared" si="4"/>
        <v>0.64812325492766187</v>
      </c>
      <c r="AJ24" s="130">
        <f t="shared" si="16"/>
        <v>39484.239999999998</v>
      </c>
      <c r="AK24" s="30">
        <f>IF(AND(AJ5=0,AJ24&gt;=0), "",AJ24/AJ5)</f>
        <v>0.72457852636310704</v>
      </c>
      <c r="AL24" s="44"/>
      <c r="AM24" s="129">
        <f>+'N EERR TERRA'!H30</f>
        <v>7749.8</v>
      </c>
      <c r="AN24" s="30">
        <f>IF(AND(AM5=0,AM24&gt;=0), "",AM24/AM5)</f>
        <v>0.69501659559570206</v>
      </c>
      <c r="AO24" s="44"/>
      <c r="AP24" s="30">
        <f t="shared" si="5"/>
        <v>-0.25019543797456595</v>
      </c>
      <c r="AQ24" s="130">
        <f t="shared" si="17"/>
        <v>47234.04</v>
      </c>
      <c r="AR24" s="30">
        <f>IF(AND(AQ5=0,AQ24&gt;=0), "",AQ24/AQ5)</f>
        <v>0.7195569715482909</v>
      </c>
      <c r="AS24" s="44"/>
      <c r="AT24" s="131">
        <f>+V24*2</f>
        <v>0</v>
      </c>
      <c r="AU24" s="30" t="str">
        <f>IF(AND(AT5=0,AT24&gt;=0), "",AT24/AT5)</f>
        <v/>
      </c>
      <c r="AV24" s="47">
        <f t="shared" si="6"/>
        <v>1</v>
      </c>
      <c r="AW24" s="131">
        <f>+AQ24/6</f>
        <v>7872.34</v>
      </c>
      <c r="AX24" s="30">
        <f>IF(AND(AW5=0,AW24&gt;=0), "",AW24/AW5)</f>
        <v>0.7195569715482909</v>
      </c>
      <c r="AY24" s="44"/>
      <c r="AZ24" s="131">
        <f>+AT24/6</f>
        <v>0</v>
      </c>
      <c r="BA24" s="30" t="str">
        <f>IF(AND(AZ5=0,AZ24&gt;=0), "",AZ24/AZ5)</f>
        <v/>
      </c>
      <c r="BB24" s="47">
        <f t="shared" si="7"/>
        <v>1</v>
      </c>
      <c r="BC24" s="129">
        <f>+'N EERR TERRA'!I30</f>
        <v>0</v>
      </c>
      <c r="BD24" s="30" t="str">
        <f>IF(AND(BC5=0,BC24&gt;=0), "",BC24/BC5)</f>
        <v/>
      </c>
      <c r="BE24" s="44"/>
      <c r="BF24" s="30">
        <f t="shared" si="8"/>
        <v>-1</v>
      </c>
      <c r="BG24" s="130">
        <f>+AQ24+BC24</f>
        <v>47234.04</v>
      </c>
      <c r="BH24" s="30">
        <f>IF(AND(BG5=0,BG24&gt;=0), "",BG24/BG5)</f>
        <v>0.7195569715482909</v>
      </c>
      <c r="BI24" s="44"/>
      <c r="BJ24" s="129">
        <f>+'N EERR TERRA'!J30</f>
        <v>0</v>
      </c>
      <c r="BK24" s="30" t="str">
        <f>IF(AND(BJ5=0,BJ24&gt;=0), "",BJ24/BJ5)</f>
        <v/>
      </c>
      <c r="BL24" s="44"/>
      <c r="BM24" s="30" t="str">
        <f t="shared" si="9"/>
        <v/>
      </c>
      <c r="BN24" s="130">
        <f>+BG24+BJ24</f>
        <v>47234.04</v>
      </c>
      <c r="BO24" s="30">
        <f>IF(AND(BN5=0,BN24&gt;=0), "",BN24/BN5)</f>
        <v>0.7195569715482909</v>
      </c>
      <c r="BP24" s="44"/>
      <c r="BQ24" s="129">
        <f>+'N EERR TERRA'!K30</f>
        <v>0</v>
      </c>
      <c r="BR24" s="30" t="str">
        <f>IF(AND(BQ5=0,BQ24&gt;=0), "",BQ24/BQ5)</f>
        <v/>
      </c>
      <c r="BS24" s="44"/>
      <c r="BT24" s="30" t="str">
        <f t="shared" si="10"/>
        <v/>
      </c>
      <c r="BU24" s="130">
        <f>+BN24+BQ24</f>
        <v>47234.04</v>
      </c>
      <c r="BV24" s="30">
        <f>IF(AND(BU5=0,BU24&gt;=0), "",BU24/BU5)</f>
        <v>0.7195569715482909</v>
      </c>
      <c r="BW24" s="44"/>
      <c r="BX24" s="131">
        <f>+AZ24*9</f>
        <v>0</v>
      </c>
      <c r="BY24" s="30" t="str">
        <f>IF(AND(BX5=0,BX24&gt;=0), "",BX24/BX5)</f>
        <v/>
      </c>
      <c r="BZ24" s="47">
        <f t="shared" si="11"/>
        <v>1</v>
      </c>
      <c r="CA24" s="129">
        <f>+'N EERR TERRA'!L30</f>
        <v>0</v>
      </c>
      <c r="CB24" s="30" t="str">
        <f>IF(AND(CA5=0,CA24&gt;=0), "",CA24/CA5)</f>
        <v/>
      </c>
      <c r="CC24" s="44"/>
      <c r="CD24" s="30" t="str">
        <f t="shared" si="12"/>
        <v/>
      </c>
      <c r="CE24" s="130">
        <f>+BU24+CA24</f>
        <v>47234.04</v>
      </c>
      <c r="CF24" s="30">
        <f>IF(AND(CE5=0,CE24&gt;=0), "",CE24/CE5)</f>
        <v>0.7195569715482909</v>
      </c>
      <c r="CG24" s="44"/>
      <c r="CH24" s="129">
        <f>+'N EERR TERRA'!M30</f>
        <v>0</v>
      </c>
      <c r="CI24" s="30" t="str">
        <f>IF(AND(CH5=0,CH24&gt;=0), "",CH24/CH5)</f>
        <v/>
      </c>
      <c r="CJ24" s="44"/>
      <c r="CK24" s="30" t="str">
        <f t="shared" si="13"/>
        <v/>
      </c>
      <c r="CL24" s="130">
        <f>+CE24+CH24</f>
        <v>47234.04</v>
      </c>
      <c r="CM24" s="30">
        <f>IF(AND(CL5=0,CL24&gt;=0), "",CL24/CL5)</f>
        <v>0.7195569715482909</v>
      </c>
      <c r="CN24" s="44"/>
      <c r="CO24" s="129">
        <f>+'N EERR TERRA'!N30</f>
        <v>0</v>
      </c>
      <c r="CP24" s="30" t="str">
        <f>IF(AND(CO5=0,CO24&gt;=0), "",CO24/CO5)</f>
        <v/>
      </c>
      <c r="CQ24" s="44"/>
      <c r="CR24" s="30" t="str">
        <f t="shared" si="14"/>
        <v/>
      </c>
      <c r="CS24" s="130">
        <f>+CL24+CO24</f>
        <v>47234.04</v>
      </c>
      <c r="CT24" s="30">
        <f>IF(AND(CS5=0,CS24&gt;=0), "",CS24/CS5)</f>
        <v>0.7195569715482909</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TERRA'!B31</f>
        <v>0</v>
      </c>
      <c r="C27" s="30" t="str">
        <f>IF(AND(B10=0,B27&gt;=0), "",B27/B10)</f>
        <v/>
      </c>
      <c r="D27" s="44"/>
      <c r="E27" s="129">
        <f>+'N EERR TERRA'!C31</f>
        <v>0</v>
      </c>
      <c r="F27" s="30" t="str">
        <f>IF(AND(E10=0,E27&gt;=0), "",E27/E10)</f>
        <v/>
      </c>
      <c r="G27" s="44"/>
      <c r="H27" s="129">
        <f>+'N EERR TERRA'!D31</f>
        <v>0</v>
      </c>
      <c r="I27" s="30" t="str">
        <f>IF(AND(H10=0,H27&gt;=0), "",H27/H10)</f>
        <v/>
      </c>
      <c r="J27" s="44"/>
      <c r="K27" s="30" t="str">
        <f t="shared" si="0"/>
        <v/>
      </c>
      <c r="L27" s="130">
        <f>+E27+H27</f>
        <v>0</v>
      </c>
      <c r="M27" s="30" t="str">
        <f>IF(AND(L10=0,L27&gt;=0), "",L27/L10)</f>
        <v/>
      </c>
      <c r="N27" s="44"/>
      <c r="O27" s="129">
        <f>+'N EERR TERRA'!E31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TERRA'!F31</f>
        <v>0</v>
      </c>
      <c r="Z27" s="30" t="str">
        <f>IF(AND(Y10=0,Y27&gt;=0), "",Y27/Y10)</f>
        <v/>
      </c>
      <c r="AA27" s="44"/>
      <c r="AB27" s="30" t="str">
        <f t="shared" si="3"/>
        <v/>
      </c>
      <c r="AC27" s="130">
        <f>+S27+Y27</f>
        <v>0</v>
      </c>
      <c r="AD27" s="30" t="str">
        <f>IF(AND(AC10=0,AC27&gt;=0), "",AC27/AC10)</f>
        <v/>
      </c>
      <c r="AE27" s="44"/>
      <c r="AF27" s="129">
        <f>+'N EERR TERRA'!G31</f>
        <v>0</v>
      </c>
      <c r="AG27" s="30" t="str">
        <f>IF(AND(AF10=0,AF27&gt;=0), "",AF27/AF10)</f>
        <v/>
      </c>
      <c r="AH27" s="44"/>
      <c r="AI27" s="30" t="str">
        <f t="shared" si="4"/>
        <v/>
      </c>
      <c r="AJ27" s="130">
        <f t="shared" si="16"/>
        <v>0</v>
      </c>
      <c r="AK27" s="30" t="str">
        <f>IF(AND(AJ10=0,AJ27&gt;=0), "",AJ27/AJ10)</f>
        <v/>
      </c>
      <c r="AL27" s="44"/>
      <c r="AM27" s="129">
        <f>+'N EERR TERRA'!H31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TERRA'!I31</f>
        <v>0</v>
      </c>
      <c r="BD27" s="30" t="str">
        <f>IF(AND(BC10=0,BC27&gt;=0), "",BC27/BC10)</f>
        <v/>
      </c>
      <c r="BE27" s="44"/>
      <c r="BF27" s="30" t="str">
        <f t="shared" si="8"/>
        <v/>
      </c>
      <c r="BG27" s="130">
        <f>+AQ27+BC27</f>
        <v>0</v>
      </c>
      <c r="BH27" s="30" t="str">
        <f>IF(AND(BG10=0,BG27&gt;=0), "",BG27/BG10)</f>
        <v/>
      </c>
      <c r="BI27" s="44"/>
      <c r="BJ27" s="129">
        <f>+'N EERR TERRA'!J31</f>
        <v>0</v>
      </c>
      <c r="BK27" s="30" t="str">
        <f>IF(AND(BJ10=0,BJ27&gt;=0), "",BJ27/BJ10)</f>
        <v/>
      </c>
      <c r="BL27" s="44"/>
      <c r="BM27" s="30" t="str">
        <f t="shared" si="9"/>
        <v/>
      </c>
      <c r="BN27" s="130">
        <f>+BG27+BJ27</f>
        <v>0</v>
      </c>
      <c r="BO27" s="30" t="str">
        <f>IF(AND(BN10=0,BN27&gt;=0), "",BN27/BN10)</f>
        <v/>
      </c>
      <c r="BP27" s="44"/>
      <c r="BQ27" s="129">
        <f>+'N EERR TERRA'!K31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TERRA'!L31</f>
        <v>0</v>
      </c>
      <c r="CB27" s="30" t="str">
        <f>IF(AND(CA10=0,CA27&gt;=0), "",CA27/CA10)</f>
        <v/>
      </c>
      <c r="CC27" s="44"/>
      <c r="CD27" s="30" t="str">
        <f t="shared" si="12"/>
        <v/>
      </c>
      <c r="CE27" s="130">
        <f>+BU27+CA27</f>
        <v>0</v>
      </c>
      <c r="CF27" s="30" t="str">
        <f>IF(AND(CE10=0,CE27&gt;=0), "",CE27/CE10)</f>
        <v/>
      </c>
      <c r="CG27" s="44"/>
      <c r="CH27" s="129">
        <f>+'N EERR TERRA'!M31</f>
        <v>0</v>
      </c>
      <c r="CI27" s="30" t="str">
        <f>IF(AND(CH10=0,CH27&gt;=0), "",CH27/CH10)</f>
        <v/>
      </c>
      <c r="CJ27" s="44"/>
      <c r="CK27" s="30" t="str">
        <f t="shared" si="13"/>
        <v/>
      </c>
      <c r="CL27" s="130">
        <f>+CE27+CH27</f>
        <v>0</v>
      </c>
      <c r="CM27" s="30" t="str">
        <f>IF(AND(CL10=0,CL27&gt;=0), "",CL27/CL10)</f>
        <v/>
      </c>
      <c r="CN27" s="44"/>
      <c r="CO27" s="129">
        <f>+'N EERR TERRA'!N31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TERRA'!B32</f>
        <v>0</v>
      </c>
      <c r="C30" s="30" t="str">
        <f>IF(AND(B15=0,B30&gt;=0), "",B30/B15)</f>
        <v/>
      </c>
      <c r="D30" s="44"/>
      <c r="E30" s="129">
        <f>+'N EERR TERRA'!C32</f>
        <v>0</v>
      </c>
      <c r="F30" s="30" t="str">
        <f>IF(AND(E15=0,E30&gt;=0), "",E30/E15)</f>
        <v/>
      </c>
      <c r="G30" s="44"/>
      <c r="H30" s="129">
        <f>+'N EERR TERRA'!D32</f>
        <v>0</v>
      </c>
      <c r="I30" s="30" t="str">
        <f>IF(AND(H15=0,H30&gt;=0), "",H30/H15)</f>
        <v/>
      </c>
      <c r="J30" s="44"/>
      <c r="K30" s="30" t="str">
        <f t="shared" si="0"/>
        <v/>
      </c>
      <c r="L30" s="130">
        <f>+E30+H30</f>
        <v>0</v>
      </c>
      <c r="M30" s="30" t="str">
        <f>IF(AND(L15=0,L30&gt;=0), "",L30/L15)</f>
        <v/>
      </c>
      <c r="N30" s="44"/>
      <c r="O30" s="129">
        <f>+'N EERR TERRA'!E32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TERRA'!F32</f>
        <v>0</v>
      </c>
      <c r="Z30" s="30" t="str">
        <f>IF(AND(Y15=0,Y30&gt;=0), "",Y30/Y15)</f>
        <v/>
      </c>
      <c r="AA30" s="44"/>
      <c r="AB30" s="30" t="str">
        <f t="shared" si="3"/>
        <v/>
      </c>
      <c r="AC30" s="130">
        <f>+S30+Y30</f>
        <v>0</v>
      </c>
      <c r="AD30" s="30" t="str">
        <f>IF(AND(AC15=0,AC30&gt;=0), "",AC30/AC15)</f>
        <v/>
      </c>
      <c r="AE30" s="44"/>
      <c r="AF30" s="129">
        <f>+'N EERR TERRA'!G32</f>
        <v>0</v>
      </c>
      <c r="AG30" s="30" t="str">
        <f>IF(AND(AF15=0,AF30&gt;=0), "",AF30/AF15)</f>
        <v/>
      </c>
      <c r="AH30" s="44"/>
      <c r="AI30" s="30" t="str">
        <f t="shared" si="4"/>
        <v/>
      </c>
      <c r="AJ30" s="130">
        <f t="shared" si="16"/>
        <v>0</v>
      </c>
      <c r="AK30" s="30" t="str">
        <f>IF(AND(AJ15=0,AJ30&gt;=0), "",AJ30/AJ15)</f>
        <v/>
      </c>
      <c r="AL30" s="44"/>
      <c r="AM30" s="129">
        <f>+'N EERR TERRA'!H32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TERRA'!I32</f>
        <v>0</v>
      </c>
      <c r="BD30" s="30" t="str">
        <f>IF(AND(BC15=0,BC30&gt;=0), "",BC30/BC15)</f>
        <v/>
      </c>
      <c r="BE30" s="44"/>
      <c r="BF30" s="30" t="str">
        <f t="shared" si="8"/>
        <v/>
      </c>
      <c r="BG30" s="130">
        <f>+AQ30+BC30</f>
        <v>0</v>
      </c>
      <c r="BH30" s="30" t="str">
        <f>IF(AND(BG15=0,BG30&gt;=0), "",BG30/BG15)</f>
        <v/>
      </c>
      <c r="BI30" s="44"/>
      <c r="BJ30" s="129">
        <f>+'N EERR TERRA'!J32</f>
        <v>0</v>
      </c>
      <c r="BK30" s="30" t="str">
        <f>IF(AND(BJ15=0,BJ30&gt;=0), "",BJ30/BJ15)</f>
        <v/>
      </c>
      <c r="BL30" s="44"/>
      <c r="BM30" s="30" t="str">
        <f t="shared" si="9"/>
        <v/>
      </c>
      <c r="BN30" s="130">
        <f>+BG30+BJ30</f>
        <v>0</v>
      </c>
      <c r="BO30" s="30" t="str">
        <f>IF(AND(BN15=0,BN30&gt;=0), "",BN30/BN15)</f>
        <v/>
      </c>
      <c r="BP30" s="44"/>
      <c r="BQ30" s="129">
        <f>+'N EERR TERRA'!K32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TERRA'!L32</f>
        <v>0</v>
      </c>
      <c r="CB30" s="30" t="str">
        <f>IF(AND(CA15=0,CA30&gt;=0), "",CA30/CA15)</f>
        <v/>
      </c>
      <c r="CC30" s="44"/>
      <c r="CD30" s="30" t="str">
        <f t="shared" si="12"/>
        <v/>
      </c>
      <c r="CE30" s="130">
        <f>+BU30+CA30</f>
        <v>0</v>
      </c>
      <c r="CF30" s="30" t="str">
        <f>IF(AND(CE15=0,CE30&gt;=0), "",CE30/CE15)</f>
        <v/>
      </c>
      <c r="CG30" s="44"/>
      <c r="CH30" s="129">
        <f>+'N EERR TERRA'!M32</f>
        <v>0</v>
      </c>
      <c r="CI30" s="30" t="str">
        <f>IF(AND(CH15=0,CH30&gt;=0), "",CH30/CH15)</f>
        <v/>
      </c>
      <c r="CJ30" s="44"/>
      <c r="CK30" s="30" t="str">
        <f t="shared" si="13"/>
        <v/>
      </c>
      <c r="CL30" s="130">
        <f>+CE30+CH30</f>
        <v>0</v>
      </c>
      <c r="CM30" s="30" t="str">
        <f>IF(AND(CL15=0,CL30&gt;=0), "",CL30/CL15)</f>
        <v/>
      </c>
      <c r="CN30" s="44"/>
      <c r="CO30" s="129">
        <f>+'N EERR TERRA'!N32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2349.3313170278288</v>
      </c>
      <c r="F33" s="150">
        <f>IF(AND((E5+E18)=0,E33&lt;=0), "",E33/(E5+E18))</f>
        <v>0.2370588068020725</v>
      </c>
      <c r="G33" s="151"/>
      <c r="H33" s="149">
        <f>+H5+H18-H23</f>
        <v>2656.7421803868756</v>
      </c>
      <c r="I33" s="150">
        <f>IF(AND((H5+H18)=0,H33&lt;=0), "",H33/(H5+H18))</f>
        <v>0.34635785954163989</v>
      </c>
      <c r="J33" s="151"/>
      <c r="K33" s="150">
        <f t="shared" si="0"/>
        <v>0.13085036628548263</v>
      </c>
      <c r="L33" s="152">
        <f>+L5+L18-L23</f>
        <v>5006.0734974147053</v>
      </c>
      <c r="M33" s="150">
        <f>IF(AND((L5+L18)=0,L33&lt;=0), "",L33/(L5+L18))</f>
        <v>0.28474592235297796</v>
      </c>
      <c r="N33" s="151"/>
      <c r="O33" s="149">
        <f>+O5+O18-O23</f>
        <v>5781.2880031263285</v>
      </c>
      <c r="P33" s="150">
        <f>IF(AND((O5+O18)=0,O33&lt;=0), "",O33/(O5+O18))</f>
        <v>0.35944860694350816</v>
      </c>
      <c r="Q33" s="151"/>
      <c r="R33" s="150">
        <f>IF(AND(H33=0,O33&gt;0),100%,IF(AND(H33&lt;0,O33=0),(H33-O33)/H33,IF(AND(H33&gt;0,O33&gt;0),(O33-H33)/H33,IF(AND(H33=0,O33=0),"",(O33-H33)/H33))))</f>
        <v>1.1760816859859753</v>
      </c>
      <c r="S33" s="152">
        <f>+S5+S18-S23</f>
        <v>10787.361500541032</v>
      </c>
      <c r="T33" s="150">
        <f>IF(AND((S5+S18)=0,S33&lt;=0), "",S33/(S5+S18))</f>
        <v>0.32043623911619079</v>
      </c>
      <c r="U33" s="151"/>
      <c r="V33" s="153">
        <f>+V5+V18-V23</f>
        <v>0</v>
      </c>
      <c r="W33" s="150" t="str">
        <f>IF(AND((V5+V18)=0,V33&lt;=0), "",V33/(V5+V18))</f>
        <v/>
      </c>
      <c r="X33" s="151">
        <f t="shared" si="2"/>
        <v>1</v>
      </c>
      <c r="Y33" s="149">
        <f>+Y5+Y18-Y23</f>
        <v>2581.8342689188012</v>
      </c>
      <c r="Z33" s="150">
        <f>IF(AND((Y5+Y18)=0,Y33&lt;=0), "",Y33/(Y5+Y18))</f>
        <v>0.29163170971016944</v>
      </c>
      <c r="AA33" s="151"/>
      <c r="AB33" s="150">
        <f t="shared" si="3"/>
        <v>-0.55341538641170773</v>
      </c>
      <c r="AC33" s="152">
        <f>+AC5+AC18-AC23</f>
        <v>13369.195769459835</v>
      </c>
      <c r="AD33" s="150">
        <f>IF(AND((AC5+AC18)=0,AC33&lt;=0), "",AC33/(AC5+AC18))</f>
        <v>0.31443853709103353</v>
      </c>
      <c r="AE33" s="151"/>
      <c r="AF33" s="149">
        <f>+AF5+AF18-AF23</f>
        <v>4639.1862434844134</v>
      </c>
      <c r="AG33" s="150">
        <f>IF(AND((AF5+AF18)=0,AF33&lt;=0), "",AF33/(AF5+AF18))</f>
        <v>0.30979652067218066</v>
      </c>
      <c r="AH33" s="151"/>
      <c r="AI33" s="150">
        <f t="shared" si="4"/>
        <v>0.79685671513964862</v>
      </c>
      <c r="AJ33" s="152">
        <f>+AJ5+AJ18-AJ23</f>
        <v>18008.382012944254</v>
      </c>
      <c r="AK33" s="150">
        <f>IF(AND((AJ5+AJ18)=0,AJ33&lt;=0), "",AJ33/(AJ5+AJ18))</f>
        <v>0.31322944375175188</v>
      </c>
      <c r="AL33" s="151"/>
      <c r="AM33" s="149">
        <f>+AM5+AM18-AM23</f>
        <v>3909.7419041318326</v>
      </c>
      <c r="AN33" s="150">
        <f>IF(AND((AM5+AM18)=0,AM33&lt;=0), "",AM33/(AM5+AM18))</f>
        <v>0.33532551589752629</v>
      </c>
      <c r="AO33" s="151"/>
      <c r="AP33" s="150">
        <f t="shared" si="5"/>
        <v>-0.15723540747627057</v>
      </c>
      <c r="AQ33" s="152">
        <f>+AQ5+AQ18-AQ23</f>
        <v>21918.123917076089</v>
      </c>
      <c r="AR33" s="150">
        <f>IF(AND((AQ5+AQ18)=0,AQ33&lt;=0), "",AQ33/(AQ5+AQ18))</f>
        <v>0.31695499714743902</v>
      </c>
      <c r="AS33" s="151"/>
      <c r="AT33" s="153">
        <f>+AT5+AT18-AT23</f>
        <v>0</v>
      </c>
      <c r="AU33" s="150" t="str">
        <f>IF(AND((AT5+AT18)=0,AT33&lt;=0), "",AT33/(AT5+AT18))</f>
        <v/>
      </c>
      <c r="AV33" s="151">
        <f t="shared" si="6"/>
        <v>1</v>
      </c>
      <c r="AW33" s="153">
        <f>+AW5+AW18-AW23</f>
        <v>3653.020652846013</v>
      </c>
      <c r="AX33" s="150">
        <f>IF(AND((AW5+AW18)=0,AW33&lt;=0), "",AW33/(AW5+AW18))</f>
        <v>0.31695499714743891</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21918.123917076089</v>
      </c>
      <c r="BH33" s="150">
        <f>IF(AND((BG5+BG18)=0,BG33&lt;=0), "",BG33/(BG5+BG18))</f>
        <v>0.31695499714743902</v>
      </c>
      <c r="BI33" s="151"/>
      <c r="BJ33" s="149">
        <f>+BJ5+BJ18-BJ23</f>
        <v>0</v>
      </c>
      <c r="BK33" s="150" t="str">
        <f>IF(AND((BJ5+BJ18)=0,BJ33&lt;=0), "",BJ33/(BJ5+BJ18))</f>
        <v/>
      </c>
      <c r="BL33" s="151"/>
      <c r="BM33" s="150" t="str">
        <f t="shared" si="9"/>
        <v/>
      </c>
      <c r="BN33" s="152">
        <f>+BN5+BN18-BN23</f>
        <v>21918.123917076089</v>
      </c>
      <c r="BO33" s="150">
        <f>IF(AND((BN5+BN18)=0,BN33&lt;=0), "",BN33/(BN5+BN18))</f>
        <v>0.31695499714743902</v>
      </c>
      <c r="BP33" s="151"/>
      <c r="BQ33" s="149">
        <f>+BQ5+BQ18-BQ23</f>
        <v>0</v>
      </c>
      <c r="BR33" s="150" t="str">
        <f>IF(AND((BQ5+BQ18)=0,BQ33&lt;=0), "",BQ33/(BQ5+BQ18))</f>
        <v/>
      </c>
      <c r="BS33" s="151"/>
      <c r="BT33" s="150" t="str">
        <f t="shared" si="10"/>
        <v/>
      </c>
      <c r="BU33" s="152">
        <f>+BU5+BU18-BU23</f>
        <v>21918.123917076089</v>
      </c>
      <c r="BV33" s="150">
        <f>IF(AND((BU5+BU18)=0,BU33&lt;=0), "",BU33/(BU5+BU18))</f>
        <v>0.31695499714743902</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21918.123917076089</v>
      </c>
      <c r="CF33" s="150">
        <f>IF(AND((CE5+CE18)=0,CE33&lt;=0), "",CE33/(CE5+CE18))</f>
        <v>0.31695499714743902</v>
      </c>
      <c r="CG33" s="151"/>
      <c r="CH33" s="149">
        <f>+CH5+CH18-CH23</f>
        <v>0</v>
      </c>
      <c r="CI33" s="150" t="str">
        <f>IF(AND((CH5+CH18)=0,CH33&lt;=0), "",CH33/(CH5+CH18))</f>
        <v/>
      </c>
      <c r="CJ33" s="151"/>
      <c r="CK33" s="150" t="str">
        <f t="shared" si="13"/>
        <v/>
      </c>
      <c r="CL33" s="152">
        <f>+CL5+CL18-CL23</f>
        <v>21918.123917076089</v>
      </c>
      <c r="CM33" s="150">
        <f>IF(AND((CL5+CL18)=0,CL33&lt;=0), "",CL33/(CL5+CL18))</f>
        <v>0.31695499714743902</v>
      </c>
      <c r="CN33" s="151"/>
      <c r="CO33" s="149">
        <f>+CO5+CO18-CO23</f>
        <v>0</v>
      </c>
      <c r="CP33" s="150" t="str">
        <f>IF(AND((CO5+CO18)=0,CO33&lt;=0), "",CO33/(CO5+CO18))</f>
        <v/>
      </c>
      <c r="CQ33" s="151"/>
      <c r="CR33" s="150" t="str">
        <f t="shared" si="14"/>
        <v/>
      </c>
      <c r="CS33" s="152">
        <f>+CS5+CS18-CS23</f>
        <v>21918.123917076089</v>
      </c>
      <c r="CT33" s="150">
        <f>IF(AND((CS5+CS18)=0,CS33&lt;=0), "",CS33/(CS5+CS18))</f>
        <v>0.31695499714743902</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2349.3313170278288</v>
      </c>
      <c r="F36" s="156">
        <f>IF(AND(E4=0,E36&lt;=0), "",E36/E4)</f>
        <v>0.2370588068020725</v>
      </c>
      <c r="G36" s="157"/>
      <c r="H36" s="155">
        <f>+H4-H22</f>
        <v>2656.7421803868756</v>
      </c>
      <c r="I36" s="156">
        <f>IF(AND(H4=0,H36&lt;=0), "",H36/H4)</f>
        <v>0.34635785954163989</v>
      </c>
      <c r="J36" s="157"/>
      <c r="K36" s="156">
        <f t="shared" si="0"/>
        <v>0.13085036628548263</v>
      </c>
      <c r="L36" s="158">
        <f>+L4-L22</f>
        <v>5006.0734974147053</v>
      </c>
      <c r="M36" s="156">
        <f>IF(AND(L4=0,L36&lt;=0), "",L36/L4)</f>
        <v>0.28474592235297796</v>
      </c>
      <c r="N36" s="157"/>
      <c r="O36" s="155">
        <f>+O4-O22</f>
        <v>5781.2880031263285</v>
      </c>
      <c r="P36" s="156">
        <f>IF(AND(O4=0,O36&lt;=0), "",O36/O4)</f>
        <v>0.35944860694350816</v>
      </c>
      <c r="Q36" s="157"/>
      <c r="R36" s="156">
        <f>IF(AND(H36=0,O36&gt;0),100%,IF(AND(H36&lt;0,O36=0),(H36-O36)/H36,IF(AND(H36&gt;0,O36&gt;0),(O36-H36)/H36,IF(AND(H36=0,O36=0),"",(O36-H36)/H36))))</f>
        <v>1.1760816859859753</v>
      </c>
      <c r="S36" s="158">
        <f>+S4-S22</f>
        <v>10787.361500541032</v>
      </c>
      <c r="T36" s="156">
        <f>IF(AND(S4=0,S36&lt;=0), "",S36/S4)</f>
        <v>0.32043623911619079</v>
      </c>
      <c r="U36" s="157"/>
      <c r="V36" s="159">
        <f>+V4-V22</f>
        <v>0</v>
      </c>
      <c r="W36" s="156" t="str">
        <f>IF(AND(V4=0,V36&lt;=0), "",V36/V4)</f>
        <v/>
      </c>
      <c r="X36" s="157">
        <f t="shared" si="2"/>
        <v>1</v>
      </c>
      <c r="Y36" s="155">
        <f>+Y4-Y22</f>
        <v>2581.8342689188012</v>
      </c>
      <c r="Z36" s="156">
        <f>IF(AND(Y4=0,Y36&lt;=0), "",Y36/Y4)</f>
        <v>0.29163170971016944</v>
      </c>
      <c r="AA36" s="157"/>
      <c r="AB36" s="156">
        <f t="shared" si="3"/>
        <v>-0.55341538641170773</v>
      </c>
      <c r="AC36" s="158">
        <f>+AC4-AC22</f>
        <v>13369.195769459835</v>
      </c>
      <c r="AD36" s="156">
        <f>IF(AND(AC4=0,AC36&lt;=0), "",AC36/AC4)</f>
        <v>0.31443853709103353</v>
      </c>
      <c r="AE36" s="157"/>
      <c r="AF36" s="155">
        <f>+AF4-AF22</f>
        <v>4639.1862434844134</v>
      </c>
      <c r="AG36" s="156">
        <f>IF(AND(AF4=0,AF36&lt;=0), "",AF36/AF4)</f>
        <v>0.30979652067218066</v>
      </c>
      <c r="AH36" s="157"/>
      <c r="AI36" s="156">
        <f t="shared" si="4"/>
        <v>0.79685671513964862</v>
      </c>
      <c r="AJ36" s="158">
        <f>+AJ4-AJ22</f>
        <v>18008.382012944254</v>
      </c>
      <c r="AK36" s="156">
        <f>IF(AND(AJ4=0,AJ36&lt;=0), "",AJ36/AJ4)</f>
        <v>0.31322944375175188</v>
      </c>
      <c r="AL36" s="157"/>
      <c r="AM36" s="155">
        <f>+AM4-AM22</f>
        <v>3909.7419041318326</v>
      </c>
      <c r="AN36" s="156">
        <f>IF(AND(AM4=0,AM36&lt;=0), "",AM36/AM4)</f>
        <v>0.33532551589752629</v>
      </c>
      <c r="AO36" s="157"/>
      <c r="AP36" s="156">
        <f t="shared" si="5"/>
        <v>-0.15723540747627057</v>
      </c>
      <c r="AQ36" s="158">
        <f>+AQ4-AQ22</f>
        <v>21918.123917076089</v>
      </c>
      <c r="AR36" s="156">
        <f>IF(AND(AQ4=0,AQ36&lt;=0), "",AQ36/AQ4)</f>
        <v>0.31695499714743902</v>
      </c>
      <c r="AS36" s="157"/>
      <c r="AT36" s="159">
        <f>+AT4-AT22</f>
        <v>0</v>
      </c>
      <c r="AU36" s="156" t="str">
        <f>IF(AND(AT4=0,AT36&lt;=0), "",AT36/AT4)</f>
        <v/>
      </c>
      <c r="AV36" s="157">
        <f t="shared" si="6"/>
        <v>1</v>
      </c>
      <c r="AW36" s="159">
        <f>+AW4-AW22</f>
        <v>3653.020652846013</v>
      </c>
      <c r="AX36" s="156">
        <f>IF(AND(AW4=0,AW36&lt;=0), "",AW36/AW4)</f>
        <v>0.31695499714743891</v>
      </c>
      <c r="AY36" s="157"/>
      <c r="AZ36" s="159">
        <f>+AZ4-AZ22</f>
        <v>0</v>
      </c>
      <c r="BA36" s="156" t="str">
        <f>IF(AND(AZ4=0,AZ36&lt;=0), "",AZ36/AZ4)</f>
        <v/>
      </c>
      <c r="BB36" s="157">
        <f t="shared" si="7"/>
        <v>1</v>
      </c>
      <c r="BC36" s="155">
        <f>+BC4-BC22</f>
        <v>0</v>
      </c>
      <c r="BD36" s="156" t="str">
        <f>IF(AND(BC4=0,BC36&lt;=0), "",BC36/BC4)</f>
        <v/>
      </c>
      <c r="BE36" s="157"/>
      <c r="BF36" s="156">
        <f t="shared" si="8"/>
        <v>-1</v>
      </c>
      <c r="BG36" s="158">
        <f>+BG4-BG22</f>
        <v>21918.123917076089</v>
      </c>
      <c r="BH36" s="156">
        <f>IF(AND(BG4=0,BG36&lt;=0), "",BG36/BG4)</f>
        <v>0.31695499714743902</v>
      </c>
      <c r="BI36" s="157"/>
      <c r="BJ36" s="155">
        <f>+BJ4-BJ22</f>
        <v>0</v>
      </c>
      <c r="BK36" s="156" t="str">
        <f>IF(AND(BJ4=0,BJ36&lt;=0), "",BJ36/BJ4)</f>
        <v/>
      </c>
      <c r="BL36" s="157"/>
      <c r="BM36" s="156" t="str">
        <f t="shared" si="9"/>
        <v/>
      </c>
      <c r="BN36" s="158">
        <f>+BN4-BN22</f>
        <v>21918.123917076089</v>
      </c>
      <c r="BO36" s="156">
        <f>IF(AND(BN4=0,BN36&lt;=0), "",BN36/BN4)</f>
        <v>0.31695499714743902</v>
      </c>
      <c r="BP36" s="157"/>
      <c r="BQ36" s="155">
        <f>+BQ4-BQ22</f>
        <v>0</v>
      </c>
      <c r="BR36" s="156" t="str">
        <f>IF(AND(BQ4=0,BQ36&lt;=0), "",BQ36/BQ4)</f>
        <v/>
      </c>
      <c r="BS36" s="157"/>
      <c r="BT36" s="156" t="str">
        <f t="shared" si="10"/>
        <v/>
      </c>
      <c r="BU36" s="158">
        <f>+BU4-BU22</f>
        <v>21918.123917076089</v>
      </c>
      <c r="BV36" s="156">
        <f>IF(AND(BU4=0,BU36&lt;=0), "",BU36/BU4)</f>
        <v>0.31695499714743902</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21918.123917076089</v>
      </c>
      <c r="CF36" s="156">
        <f>IF(AND(CE4=0,CE36&lt;=0), "",CE36/CE4)</f>
        <v>0.31695499714743902</v>
      </c>
      <c r="CG36" s="157"/>
      <c r="CH36" s="155">
        <f>+CH4-CH22</f>
        <v>0</v>
      </c>
      <c r="CI36" s="156" t="str">
        <f>IF(AND(CH4=0,CH36&lt;=0), "",CH36/CH4)</f>
        <v/>
      </c>
      <c r="CJ36" s="157"/>
      <c r="CK36" s="156" t="str">
        <f t="shared" si="13"/>
        <v/>
      </c>
      <c r="CL36" s="158">
        <f>+CL4-CL22</f>
        <v>21918.123917076089</v>
      </c>
      <c r="CM36" s="156">
        <f>IF(AND(CL4=0,CL36&lt;=0), "",CL36/CL4)</f>
        <v>0.31695499714743902</v>
      </c>
      <c r="CN36" s="157"/>
      <c r="CO36" s="155">
        <f>+CO4-CO22</f>
        <v>0</v>
      </c>
      <c r="CP36" s="156" t="str">
        <f>IF(AND(CO4=0,CO36&lt;=0), "",CO36/CO4)</f>
        <v/>
      </c>
      <c r="CQ36" s="157"/>
      <c r="CR36" s="156" t="str">
        <f t="shared" si="14"/>
        <v/>
      </c>
      <c r="CS36" s="158">
        <f>+CS4-CS22</f>
        <v>21918.123917076089</v>
      </c>
      <c r="CT36" s="156">
        <f>IF(AND(CS4=0,CS36&lt;=0), "",CS36/CS4)</f>
        <v>0.31695499714743902</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5489.6328119387508</v>
      </c>
      <c r="F38" s="36">
        <f>IF(AND(E4=0,E38&gt;=0), "",E38/E4)</f>
        <v>0.55393030125103093</v>
      </c>
      <c r="G38" s="42">
        <f>IF(AND(E124=0,E38&gt;=0),"",E38/E124)</f>
        <v>0.92497391031863818</v>
      </c>
      <c r="H38" s="123">
        <f>+H39+H68+H83+H93+H104</f>
        <v>4887.5712525798881</v>
      </c>
      <c r="I38" s="36">
        <f>IF(AND(H4=0,H38&gt;=0), "",H38/H4)</f>
        <v>0.63718968663880993</v>
      </c>
      <c r="J38" s="42">
        <f>IF(AND(H124=0,H38&gt;=0),"",H38/H124)</f>
        <v>0.99939768864605238</v>
      </c>
      <c r="K38" s="36">
        <f t="shared" ref="K38:K82" si="19">IF(AND(E38=0,H38&gt;0),100%,IF(AND(E38&lt;0,H38=0),(E38-H38)/E38,IF(AND(E38&gt;0,H38&gt;0),(H38-E38)/E38,IF(AND(E38=0,H38=0),"",(H38-E38)/E38))))</f>
        <v>-0.10967246444051969</v>
      </c>
      <c r="L38" s="124">
        <f>+L39+L68+L83+L93+L104</f>
        <v>10377.204064518639</v>
      </c>
      <c r="M38" s="36">
        <f>IF(AND(L4=0,L38&gt;=0), "",L38/L4)</f>
        <v>0.59025632450710486</v>
      </c>
      <c r="N38" s="42">
        <f>IF(AND(L124=0,L38&gt;=0),"",L38/L124)</f>
        <v>0.95859576159780635</v>
      </c>
      <c r="O38" s="123">
        <f>+O39+O68+O83+O93+O104</f>
        <v>5732.0308706196911</v>
      </c>
      <c r="P38" s="36">
        <f>IF(AND(O4=0,O38&gt;=0), "",O38/O4)</f>
        <v>0.35638607007422085</v>
      </c>
      <c r="Q38" s="42">
        <f>IF(AND(O124=0,O38&gt;=0),"",O38/O124)</f>
        <v>0.99903421087148714</v>
      </c>
      <c r="R38" s="36">
        <f t="shared" ref="R38:R82" si="20">IF(AND(H38=0,O38&gt;0),100%,IF(AND(H38&lt;0,O38=0),(H38-O38)/H38,IF(AND(H38&gt;0,O38&gt;0),(O38-H38)/H38,IF(AND(H38=0,O38=0),"",(O38-H38)/H38))))</f>
        <v>0.17277694265716489</v>
      </c>
      <c r="S38" s="124">
        <f>+S39+S68+S83+S93+S104</f>
        <v>16109.234935138333</v>
      </c>
      <c r="T38" s="36">
        <f>IF(AND(S4=0,S38&gt;=0), "",S38/S4)</f>
        <v>0.47852133790046669</v>
      </c>
      <c r="U38" s="42">
        <f>IF(AND(S124=0,S38&gt;=0),"",S38/S124)</f>
        <v>0.97260400867430585</v>
      </c>
      <c r="V38" s="125">
        <f>+V39+V68+V83+V93+V104</f>
        <v>0</v>
      </c>
      <c r="W38" s="36" t="str">
        <f>IF(AND(V4=0,V38&gt;=0), "",V38/V4)</f>
        <v/>
      </c>
      <c r="X38" s="42">
        <f t="shared" ref="X38:X101" si="21">IF(AND(V38=0,S38&gt;0),100%,IF(AND(V38&lt;0,S38=0),(V38-S38)/V38,IF(AND(V38&gt;0,S38&gt;0),(S38-V38)/V38,IF(AND(V38=0,S38=0),"",(S38-V38)/V38))))</f>
        <v>1</v>
      </c>
      <c r="Y38" s="123">
        <f>+Y39+Y68+Y83+Y93+Y104</f>
        <v>6098.0276386920978</v>
      </c>
      <c r="Z38" s="36">
        <f>IF(AND(Y4=0,Y38&gt;=0), "",Y38/Y4)</f>
        <v>0.68880417598468791</v>
      </c>
      <c r="AA38" s="42">
        <f>IF(AND(Y124=0,Y38&gt;=0),"",Y38/Y124)</f>
        <v>0.99796133475069537</v>
      </c>
      <c r="AB38" s="36">
        <f t="shared" ref="AB38:AB101" si="22">IF(AND(O38=0,Y38&gt;0),100%,IF(AND(O38&lt;0,Y38=0),(O38-Y38)/O38,IF(AND(O38&gt;0,Y38&gt;0),(Y38-O38)/O38,IF(AND(O38=0,Y38=0),"",(Y38-O38)/O38))))</f>
        <v>6.385115089808277E-2</v>
      </c>
      <c r="AC38" s="124">
        <f>+AC39+AC68+AC83+AC93+AC104</f>
        <v>22207.262573830427</v>
      </c>
      <c r="AD38" s="36">
        <f>IF(AND(AC4=0,AC38&gt;=0), "",AC38/AC4)</f>
        <v>0.52230659771345633</v>
      </c>
      <c r="AE38" s="42">
        <f>IF(AND(AC124=0,AC38&gt;=0),"",AC38/AC124)</f>
        <v>0.97943778809631177</v>
      </c>
      <c r="AF38" s="123">
        <f>+AF39+AF68+AF83+AF93+AF104</f>
        <v>6154.1908448850663</v>
      </c>
      <c r="AG38" s="36">
        <f>IF(AND(AF4=0,AF38&gt;=0), "",AF38/AF4)</f>
        <v>0.41096580547410977</v>
      </c>
      <c r="AH38" s="42">
        <f>IF(AND(AF124=0,AF38&gt;=0),"",AF38/AF124)</f>
        <v>0.991674601609142</v>
      </c>
      <c r="AI38" s="36">
        <f t="shared" si="4"/>
        <v>9.2100609443965115E-3</v>
      </c>
      <c r="AJ38" s="124">
        <f>+AJ39+AJ68+AJ83+AJ93+AJ104</f>
        <v>28361.453418715493</v>
      </c>
      <c r="AK38" s="36">
        <f>IF(AND(AJ4=0,AJ38&gt;=0), "",AJ38/AJ4)</f>
        <v>0.49330596563033802</v>
      </c>
      <c r="AL38" s="42">
        <f>IF(AND(AJ124=0,AJ38&gt;=0),"",AJ38/AJ124)</f>
        <v>0.98206734697267006</v>
      </c>
      <c r="AM38" s="123">
        <f>+AM39+AM68+AM83+AM93+AM104</f>
        <v>5419.6498895184513</v>
      </c>
      <c r="AN38" s="36">
        <f>IF(AND(AM4=0,AM38&gt;=0), "",AM38/AM4)</f>
        <v>0.46482528508241572</v>
      </c>
      <c r="AO38" s="42">
        <f>IF(AND(AM124=0,AM38&gt;=0),"",AM38/AM124)</f>
        <v>0.99877638932035628</v>
      </c>
      <c r="AP38" s="36">
        <f t="shared" si="5"/>
        <v>-0.1193562198314201</v>
      </c>
      <c r="AQ38" s="124">
        <f>+AQ39+AQ68+AQ83+AQ93+AQ104</f>
        <v>33781.103308233949</v>
      </c>
      <c r="AR38" s="36">
        <f>IF(AND(AQ4=0,AQ38&gt;=0), "",AQ38/AQ4)</f>
        <v>0.48850392228857226</v>
      </c>
      <c r="AS38" s="42">
        <f>IF(AND(AQ124=0,AQ38&gt;=0),"",AQ38/AQ124)</f>
        <v>0.98471029835673596</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5630.1838847056579</v>
      </c>
      <c r="AX38" s="36">
        <f>IF(AND(AW4=0,AW38&gt;=0), "",AW38/AW4)</f>
        <v>0.48850392228857231</v>
      </c>
      <c r="AY38" s="42">
        <f>IF(AND(AW124=0,AW38&gt;=0),"",AW38/AW124)</f>
        <v>0.98471029835673585</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33781.103308233949</v>
      </c>
      <c r="BH38" s="36">
        <f>IF(AND(BG4=0,BG38&gt;=0), "",BG38/BG4)</f>
        <v>0.48850392228857226</v>
      </c>
      <c r="BI38" s="42">
        <f>IF(AND(BG124=0,BG38&gt;=0),"",BG38/BG124)</f>
        <v>0.98471029835673596</v>
      </c>
      <c r="BJ38" s="123">
        <f>+BJ39+BJ68+BJ83+BJ93+BJ104</f>
        <v>0</v>
      </c>
      <c r="BK38" s="36" t="str">
        <f>IF(AND(BJ4=0,BJ38&gt;=0), "",BJ38/BJ4)</f>
        <v/>
      </c>
      <c r="BL38" s="42" t="str">
        <f>IF(AND(BJ124=0,BJ38&gt;=0),"",BJ38/BJ124)</f>
        <v/>
      </c>
      <c r="BM38" s="36" t="str">
        <f t="shared" si="9"/>
        <v/>
      </c>
      <c r="BN38" s="124">
        <f>+BN39+BN68+BN83+BN93+BN104</f>
        <v>33781.103308233949</v>
      </c>
      <c r="BO38" s="36">
        <f>IF(AND(BN4=0,BN38&gt;=0), "",BN38/BN4)</f>
        <v>0.48850392228857226</v>
      </c>
      <c r="BP38" s="42">
        <f>IF(AND(BN124=0,BN38&gt;=0),"",BN38/BN124)</f>
        <v>0.98471029835673596</v>
      </c>
      <c r="BQ38" s="123">
        <f>+BQ39+BQ68+BQ83+BQ93+BQ104</f>
        <v>0</v>
      </c>
      <c r="BR38" s="36" t="str">
        <f>IF(AND(BQ4=0,BQ38&gt;=0), "",BQ38/BQ4)</f>
        <v/>
      </c>
      <c r="BS38" s="42" t="str">
        <f>IF(AND(BQ124=0,BQ38&gt;=0),"",BQ38/BQ124)</f>
        <v/>
      </c>
      <c r="BT38" s="36" t="str">
        <f t="shared" si="10"/>
        <v/>
      </c>
      <c r="BU38" s="124">
        <f>+BU39+BU68+BU83+BU93+BU104</f>
        <v>33781.103308233949</v>
      </c>
      <c r="BV38" s="36">
        <f>IF(AND(BU4=0,BU38&gt;=0), "",BU38/BU4)</f>
        <v>0.48850392228857226</v>
      </c>
      <c r="BW38" s="42">
        <f>IF(AND(BU124=0,BU38&gt;=0),"",BU38/BU124)</f>
        <v>0.98471029835673596</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33781.103308233949</v>
      </c>
      <c r="CF38" s="36">
        <f>IF(AND(CE4=0,CE38&gt;=0), "",CE38/CE4)</f>
        <v>0.48850392228857226</v>
      </c>
      <c r="CG38" s="42">
        <f>IF(AND(CE124=0,CE38&gt;=0),"",CE38/CE124)</f>
        <v>0.98471029835673596</v>
      </c>
      <c r="CH38" s="123">
        <f>+CH39+CH68+CH83+CH93+CH104</f>
        <v>0</v>
      </c>
      <c r="CI38" s="36" t="str">
        <f>IF(AND(CH4=0,CH38&gt;=0), "",CH38/CH4)</f>
        <v/>
      </c>
      <c r="CJ38" s="42" t="str">
        <f>IF(AND(CH124=0,CH38&gt;=0),"",CH38/CH124)</f>
        <v/>
      </c>
      <c r="CK38" s="36" t="str">
        <f t="shared" si="13"/>
        <v/>
      </c>
      <c r="CL38" s="124">
        <f>+CL39+CL68+CL83+CL93+CL104</f>
        <v>33781.103308233949</v>
      </c>
      <c r="CM38" s="36">
        <f>IF(AND(CL4=0,CL38&gt;=0), "",CL38/CL4)</f>
        <v>0.48850392228857226</v>
      </c>
      <c r="CN38" s="42">
        <f>IF(AND(CL124=0,CL38&gt;=0),"",CL38/CL124)</f>
        <v>0.98471029835673596</v>
      </c>
      <c r="CO38" s="123">
        <f>+CO39+CO68+CO83+CO93+CO104</f>
        <v>0</v>
      </c>
      <c r="CP38" s="36" t="str">
        <f>IF(AND(CO4=0,CO38&gt;=0), "",CO38/CO4)</f>
        <v/>
      </c>
      <c r="CQ38" s="42" t="str">
        <f>IF(AND(CO124=0,CO38&gt;=0),"",CO38/CO124)</f>
        <v/>
      </c>
      <c r="CR38" s="36" t="str">
        <f t="shared" si="14"/>
        <v/>
      </c>
      <c r="CS38" s="124">
        <f>+CS39+CS68+CS83+CS93+CS104</f>
        <v>33781.103308233949</v>
      </c>
      <c r="CT38" s="36">
        <f>IF(AND(CS4=0,CS38&gt;=0), "",CS38/CS4)</f>
        <v>0.48850392228857226</v>
      </c>
      <c r="CU38" s="42">
        <f>IF(AND(CS124=0,CS38&gt;=0),"",CS38/CS124)</f>
        <v>0.98471029835673596</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3087.1958886481884</v>
      </c>
      <c r="F39" s="38">
        <f>IF(AND(E4=0,E39&gt;=0), "",E39/E4)</f>
        <v>0.3115128838673436</v>
      </c>
      <c r="G39" s="43">
        <f>IF(AND(E124=0,E39&gt;=0),"",E39/E124)</f>
        <v>0.52017607568074231</v>
      </c>
      <c r="H39" s="126">
        <f>SUM(H40:H67)</f>
        <v>3563.1023742082425</v>
      </c>
      <c r="I39" s="38">
        <f>IF(AND(H4=0,H39&gt;=0), "",H39/H4)</f>
        <v>0.46451948584592834</v>
      </c>
      <c r="J39" s="43">
        <f>IF(AND(H124=0,H39&gt;=0),"",H39/H124)</f>
        <v>0.72857378300384679</v>
      </c>
      <c r="K39" s="38">
        <f t="shared" si="19"/>
        <v>0.15415493629995811</v>
      </c>
      <c r="L39" s="127">
        <f>SUM(L40:L67)</f>
        <v>6650.2982628564296</v>
      </c>
      <c r="M39" s="38">
        <f>IF(AND(L4=0,L39&gt;=0), "",L39/L4)</f>
        <v>0.37826957869423999</v>
      </c>
      <c r="N39" s="43">
        <f>IF(AND(L124=0,L39&gt;=0),"",L39/L124)</f>
        <v>0.61432228647525766</v>
      </c>
      <c r="O39" s="126">
        <f>SUM(O40:O67)</f>
        <v>3415.0438596013855</v>
      </c>
      <c r="P39" s="38">
        <f>IF(AND(O4=0,O39&gt;=0), "",O39/O4)</f>
        <v>0.21232859482539021</v>
      </c>
      <c r="Q39" s="43">
        <f>IF(AND(O124=0,O39&gt;=0),"",O39/O124)</f>
        <v>0.59520713066214581</v>
      </c>
      <c r="R39" s="38">
        <f t="shared" si="20"/>
        <v>-4.155325866542274E-2</v>
      </c>
      <c r="S39" s="127">
        <f>SUM(S40:S67)</f>
        <v>10065.342122457818</v>
      </c>
      <c r="T39" s="38">
        <f>IF(AND(S4=0,S39&gt;=0), "",S39/S4)</f>
        <v>0.29898880972667857</v>
      </c>
      <c r="U39" s="43">
        <f>IF(AND(S124=0,S39&gt;=0),"",S39/S124)</f>
        <v>0.60770062243162359</v>
      </c>
      <c r="V39" s="128">
        <f>SUM(V40:V67)</f>
        <v>0</v>
      </c>
      <c r="W39" s="38" t="str">
        <f>IF(AND(V4=0,V39&gt;=0), "",V39/V4)</f>
        <v/>
      </c>
      <c r="X39" s="91">
        <f t="shared" si="21"/>
        <v>1</v>
      </c>
      <c r="Y39" s="126">
        <f>SUM(Y40:Y67)</f>
        <v>3982.6569950175158</v>
      </c>
      <c r="Z39" s="38">
        <f>IF(AND(Y4=0,Y39&gt;=0), "",Y39/Y4)</f>
        <v>0.4498619770557597</v>
      </c>
      <c r="AA39" s="43">
        <f>IF(AND(Y124=0,Y39&gt;=0),"",Y39/Y124)</f>
        <v>0.65177429918214191</v>
      </c>
      <c r="AB39" s="38">
        <f t="shared" si="22"/>
        <v>0.16620961801714132</v>
      </c>
      <c r="AC39" s="127">
        <f>SUM(AC40:AC67)</f>
        <v>14047.99911747533</v>
      </c>
      <c r="AD39" s="38">
        <f>IF(AND(AC4=0,AC39&gt;=0), "",AC39/AC4)</f>
        <v>0.33040374063828565</v>
      </c>
      <c r="AE39" s="43">
        <f>IF(AND(AC124=0,AC39&gt;=0),"",AC39/AC124)</f>
        <v>0.61957844363100756</v>
      </c>
      <c r="AF39" s="126">
        <f>SUM(AF40:AF67)</f>
        <v>3683.342033397671</v>
      </c>
      <c r="AG39" s="38">
        <f>IF(AND(AF4=0,AF39&gt;=0), "",AF39/AF4)</f>
        <v>0.24596696198494133</v>
      </c>
      <c r="AH39" s="43">
        <f>IF(AND(AF124=0,AF39&gt;=0),"",AF39/AF124)</f>
        <v>0.59352672603510381</v>
      </c>
      <c r="AI39" s="38">
        <f t="shared" si="4"/>
        <v>-7.5154592020930083E-2</v>
      </c>
      <c r="AJ39" s="127">
        <f>SUM(AJ40:AJ67)</f>
        <v>17731.341150873006</v>
      </c>
      <c r="AK39" s="38">
        <f>IF(AND(AJ4=0,AJ39&gt;=0), "",AJ39/AJ4)</f>
        <v>0.3084107234991102</v>
      </c>
      <c r="AL39" s="43">
        <f>IF(AND(AJ124=0,AJ39&gt;=0),"",AJ39/AJ124)</f>
        <v>0.61398021128262203</v>
      </c>
      <c r="AM39" s="126">
        <f>SUM(AM40:AM67)</f>
        <v>3587.7264168548591</v>
      </c>
      <c r="AN39" s="38">
        <f>IF(AND(AM4=0,AM39&gt;=0), "",AM39/AM4)</f>
        <v>0.30770732215332269</v>
      </c>
      <c r="AO39" s="43">
        <f>IF(AND(AM124=0,AM39&gt;=0),"",AM39/AM124)</f>
        <v>0.66117489312837208</v>
      </c>
      <c r="AP39" s="38">
        <f t="shared" si="5"/>
        <v>-2.5958929601390301E-2</v>
      </c>
      <c r="AQ39" s="127">
        <f>SUM(AQ40:AQ67)</f>
        <v>21319.067567727863</v>
      </c>
      <c r="AR39" s="38">
        <f>IF(AND(AQ4=0,AQ39&gt;=0), "",AQ39/AQ4)</f>
        <v>0.30829212507785947</v>
      </c>
      <c r="AS39" s="43">
        <f>IF(AND(AQ124=0,AQ39&gt;=0),"",AQ39/AQ124)</f>
        <v>0.62144522615955433</v>
      </c>
      <c r="AT39" s="128">
        <f>SUM(AT40:AT67)</f>
        <v>0</v>
      </c>
      <c r="AU39" s="38" t="str">
        <f>IF(AND(AT4=0,AT39&gt;=0), "",AT39/AT4)</f>
        <v/>
      </c>
      <c r="AV39" s="91">
        <f t="shared" si="23"/>
        <v>1</v>
      </c>
      <c r="AW39" s="128">
        <f>SUM(AW40:AW67)</f>
        <v>3553.1779279546431</v>
      </c>
      <c r="AX39" s="38">
        <f>IF(AND(AW4=0,AW39&gt;=0), "",AW39/AW4)</f>
        <v>0.30829212507785947</v>
      </c>
      <c r="AY39" s="43">
        <f>IF(AND(AW124=0,AW39&gt;=0),"",AW39/AW124)</f>
        <v>0.62144522615955422</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21319.067567727863</v>
      </c>
      <c r="BH39" s="38">
        <f>IF(AND(BG4=0,BG39&gt;=0), "",BG39/BG4)</f>
        <v>0.30829212507785947</v>
      </c>
      <c r="BI39" s="43">
        <f>IF(AND(BG124=0,BG39&gt;=0),"",BG39/BG124)</f>
        <v>0.62144522615955433</v>
      </c>
      <c r="BJ39" s="126">
        <f>SUM(BJ40:BJ67)</f>
        <v>0</v>
      </c>
      <c r="BK39" s="38" t="str">
        <f>IF(AND(BJ4=0,BJ39&gt;=0), "",BJ39/BJ4)</f>
        <v/>
      </c>
      <c r="BL39" s="43" t="str">
        <f>IF(AND(BJ124=0,BJ39&gt;=0),"",BJ39/BJ124)</f>
        <v/>
      </c>
      <c r="BM39" s="38" t="str">
        <f t="shared" si="9"/>
        <v/>
      </c>
      <c r="BN39" s="127">
        <f>SUM(BN40:BN67)</f>
        <v>21319.067567727863</v>
      </c>
      <c r="BO39" s="38">
        <f>IF(AND(BN4=0,BN39&gt;=0), "",BN39/BN4)</f>
        <v>0.30829212507785947</v>
      </c>
      <c r="BP39" s="43">
        <f>IF(AND(BN124=0,BN39&gt;=0),"",BN39/BN124)</f>
        <v>0.62144522615955433</v>
      </c>
      <c r="BQ39" s="126">
        <f>SUM(BQ40:BQ67)</f>
        <v>0</v>
      </c>
      <c r="BR39" s="38" t="str">
        <f>IF(AND(BQ4=0,BQ39&gt;=0), "",BQ39/BQ4)</f>
        <v/>
      </c>
      <c r="BS39" s="43" t="str">
        <f>IF(AND(BQ124=0,BQ39&gt;=0),"",BQ39/BQ124)</f>
        <v/>
      </c>
      <c r="BT39" s="38" t="str">
        <f t="shared" si="10"/>
        <v/>
      </c>
      <c r="BU39" s="127">
        <f>SUM(BU40:BU67)</f>
        <v>21319.067567727863</v>
      </c>
      <c r="BV39" s="38">
        <f>IF(AND(BU4=0,BU39&gt;=0), "",BU39/BU4)</f>
        <v>0.30829212507785947</v>
      </c>
      <c r="BW39" s="43">
        <f>IF(AND(BU124=0,BU39&gt;=0),"",BU39/BU124)</f>
        <v>0.62144522615955433</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21319.067567727863</v>
      </c>
      <c r="CF39" s="38">
        <f>IF(AND(CE4=0,CE39&gt;=0), "",CE39/CE4)</f>
        <v>0.30829212507785947</v>
      </c>
      <c r="CG39" s="43">
        <f>IF(AND(CE124=0,CE39&gt;=0),"",CE39/CE124)</f>
        <v>0.62144522615955433</v>
      </c>
      <c r="CH39" s="126">
        <f>SUM(CH40:CH67)</f>
        <v>0</v>
      </c>
      <c r="CI39" s="38" t="str">
        <f>IF(AND(CH4=0,CH39&gt;=0), "",CH39/CH4)</f>
        <v/>
      </c>
      <c r="CJ39" s="43" t="str">
        <f>IF(AND(CH124=0,CH39&gt;=0),"",CH39/CH124)</f>
        <v/>
      </c>
      <c r="CK39" s="38" t="str">
        <f t="shared" si="13"/>
        <v/>
      </c>
      <c r="CL39" s="127">
        <f>SUM(CL40:CL67)</f>
        <v>21319.067567727863</v>
      </c>
      <c r="CM39" s="38">
        <f>IF(AND(CL4=0,CL39&gt;=0), "",CL39/CL4)</f>
        <v>0.30829212507785947</v>
      </c>
      <c r="CN39" s="43">
        <f>IF(AND(CL124=0,CL39&gt;=0),"",CL39/CL124)</f>
        <v>0.62144522615955433</v>
      </c>
      <c r="CO39" s="126">
        <f>SUM(CO40:CO67)</f>
        <v>0</v>
      </c>
      <c r="CP39" s="38" t="str">
        <f>IF(AND(CO4=0,CO39&gt;=0), "",CO39/CO4)</f>
        <v/>
      </c>
      <c r="CQ39" s="43" t="str">
        <f>IF(AND(CO124=0,CO39&gt;=0),"",CO39/CO124)</f>
        <v/>
      </c>
      <c r="CR39" s="38" t="str">
        <f t="shared" si="14"/>
        <v/>
      </c>
      <c r="CS39" s="127">
        <f>SUM(CS40:CS67)</f>
        <v>21319.067567727863</v>
      </c>
      <c r="CT39" s="38">
        <f>IF(AND(CS4=0,CS39&gt;=0), "",CS39/CS4)</f>
        <v>0.30829212507785947</v>
      </c>
      <c r="CU39" s="43">
        <f>IF(AND(CS124=0,CS39&gt;=0),"",CS39/CS124)</f>
        <v>0.62144522615955433</v>
      </c>
      <c r="CV39" s="128">
        <f>SUM(CV40:CV67)</f>
        <v>0</v>
      </c>
      <c r="CW39" s="38" t="str">
        <f>IF(AND(CV4=0,CV39&gt;=0), "",CV39/CV4)</f>
        <v/>
      </c>
      <c r="CX39" s="91">
        <f t="shared" si="15"/>
        <v>1</v>
      </c>
    </row>
    <row r="40" spans="1:102" outlineLevel="1" x14ac:dyDescent="0.3">
      <c r="A40" s="29" t="s">
        <v>61</v>
      </c>
      <c r="B40" s="129">
        <f>+'N EERR TERRA'!B39</f>
        <v>0</v>
      </c>
      <c r="C40" s="30" t="str">
        <f>IF(AND(B4=0,B40&gt;=0), "",B40/B4)</f>
        <v/>
      </c>
      <c r="D40" s="47" t="str">
        <f>IF(AND(B124=0,B40&gt;=0),"",B40/B124)</f>
        <v/>
      </c>
      <c r="E40" s="129">
        <f>+'N EERR TERRA'!C39</f>
        <v>42.211744153752164</v>
      </c>
      <c r="F40" s="30">
        <f>IF(AND(E4=0,E40&gt;=0), "",E40/E4)</f>
        <v>4.2593676037070913E-3</v>
      </c>
      <c r="G40" s="47">
        <f>IF(AND(E124=0,E40&gt;=0),"",E40/E124)</f>
        <v>7.1124542184956771E-3</v>
      </c>
      <c r="H40" s="129">
        <f>+'N EERR TERRA'!D39</f>
        <v>133.07988043555622</v>
      </c>
      <c r="I40" s="30">
        <f>IF(AND(H4=0,H40&gt;=0), "",H40/H4)</f>
        <v>1.7349542938714699E-2</v>
      </c>
      <c r="J40" s="47">
        <f>IF(AND(H124=0,H40&gt;=0),"",H40/H124)</f>
        <v>2.7211823222502266E-2</v>
      </c>
      <c r="K40" s="30">
        <f t="shared" si="19"/>
        <v>2.1526742877722778</v>
      </c>
      <c r="L40" s="130">
        <f>+E40+H40</f>
        <v>175.29162458930838</v>
      </c>
      <c r="M40" s="30">
        <f>IF(AND(L4=0,L40&gt;=0), "",L40/L4)</f>
        <v>9.9706037776336118E-3</v>
      </c>
      <c r="N40" s="47">
        <f>IF(AND(L124=0,L40&gt;=0),"",L40/L124)</f>
        <v>1.6192589769862958E-2</v>
      </c>
      <c r="O40" s="129">
        <f>+'N EERR TERRA'!E39</f>
        <v>89.584104457011264</v>
      </c>
      <c r="P40" s="30">
        <f>IF(AND(O4=0,O40&gt;=0), "",O40/O4)</f>
        <v>5.5698456008317267E-3</v>
      </c>
      <c r="Q40" s="47">
        <f>IF(AND(O124=0,O40&gt;=0),"",O40/O124)</f>
        <v>1.5613590910958146E-2</v>
      </c>
      <c r="R40" s="30">
        <f t="shared" si="20"/>
        <v>-0.32683960818260377</v>
      </c>
      <c r="S40" s="130">
        <f>+L40+O40</f>
        <v>264.87572904631963</v>
      </c>
      <c r="T40" s="30">
        <f>IF(AND(S4=0,S40&gt;=0), "",S40/S4)</f>
        <v>7.8680762153474654E-3</v>
      </c>
      <c r="U40" s="47">
        <f>IF(AND(S124=0,S40&gt;=0),"",S40/S124)</f>
        <v>1.599201929255168E-2</v>
      </c>
      <c r="V40" s="131"/>
      <c r="W40" s="30" t="str">
        <f>IF(AND(V4=0,V40&gt;=0), "",V40/V4)</f>
        <v/>
      </c>
      <c r="X40" s="47">
        <f t="shared" si="21"/>
        <v>1</v>
      </c>
      <c r="Y40" s="129">
        <f>+'N EERR TERRA'!F39</f>
        <v>106.95264149474502</v>
      </c>
      <c r="Z40" s="30">
        <f>IF(AND(Y4=0,Y40&gt;=0), "",Y40/Y4)</f>
        <v>1.2080861297961281E-2</v>
      </c>
      <c r="AA40" s="47">
        <f>IF(AND(Y124=0,Y40&gt;=0),"",Y40/Y124)</f>
        <v>1.7503134978263356E-2</v>
      </c>
      <c r="AB40" s="30">
        <f t="shared" si="22"/>
        <v>0.19387967478168408</v>
      </c>
      <c r="AC40" s="130">
        <f t="shared" ref="AC40:AC66" si="27">+S40+Y40</f>
        <v>371.82837054106466</v>
      </c>
      <c r="AD40" s="30">
        <f>IF(AND(AC4=0,AC40&gt;=0), "",AC40/AC4)</f>
        <v>8.7452656762613198E-3</v>
      </c>
      <c r="AE40" s="47">
        <f>IF(AND(AC124=0,AC40&gt;=0),"",AC40/AC124)</f>
        <v>1.6399263780640751E-2</v>
      </c>
      <c r="AF40" s="129">
        <f>+'N EERR TERRA'!G39</f>
        <v>89.707967333450313</v>
      </c>
      <c r="AG40" s="30">
        <f>IF(AND(AF4=0,AF40&gt;=0), "",AF40/AF4)</f>
        <v>5.9905368523431044E-3</v>
      </c>
      <c r="AH40" s="47">
        <f>IF(AND(AF124=0,AF40&gt;=0),"",AF40/AF124)</f>
        <v>1.4455371146070898E-2</v>
      </c>
      <c r="AI40" s="30">
        <f t="shared" si="4"/>
        <v>-0.16123654283136155</v>
      </c>
      <c r="AJ40" s="130">
        <f t="shared" si="16"/>
        <v>461.53633787451497</v>
      </c>
      <c r="AK40" s="30">
        <f>IF(AND(AJ4=0,AJ40&gt;=0), "",AJ40/AJ4)</f>
        <v>8.0277489826538397E-3</v>
      </c>
      <c r="AL40" s="47">
        <f>IF(AND(AJ124=0,AJ40&gt;=0),"",AJ40/AJ124)</f>
        <v>1.5981542277688925E-2</v>
      </c>
      <c r="AM40" s="129">
        <f>+'N EERR TERRA'!H39</f>
        <v>88.178583888896384</v>
      </c>
      <c r="AN40" s="30">
        <f>IF(AND(AM4=0,AM40&gt;=0), "",AM40/AM4)</f>
        <v>7.5627828789438314E-3</v>
      </c>
      <c r="AO40" s="47">
        <f>IF(AND(AM124=0,AM40&gt;=0),"",AM40/AM124)</f>
        <v>1.6250254062031184E-2</v>
      </c>
      <c r="AP40" s="30">
        <f t="shared" si="5"/>
        <v>-1.7048468380396045E-2</v>
      </c>
      <c r="AQ40" s="130">
        <f t="shared" si="17"/>
        <v>549.71492176341133</v>
      </c>
      <c r="AR40" s="30">
        <f>IF(AND(AQ4=0,AQ40&gt;=0), "",AQ40/AQ4)</f>
        <v>7.9493524226169222E-3</v>
      </c>
      <c r="AS40" s="47">
        <f>IF(AND(AQ124=0,AQ40&gt;=0),"",AQ40/AQ124)</f>
        <v>1.6024045741835122E-2</v>
      </c>
      <c r="AT40" s="131">
        <f t="shared" ref="AT40:AT67" si="28">+V40*2</f>
        <v>0</v>
      </c>
      <c r="AU40" s="30" t="str">
        <f>IF(AND(AT4=0,AT40&gt;=0), "",AT40/AT4)</f>
        <v/>
      </c>
      <c r="AV40" s="47">
        <f t="shared" si="23"/>
        <v>1</v>
      </c>
      <c r="AW40" s="131">
        <f>+AQ40/6</f>
        <v>91.619153627235221</v>
      </c>
      <c r="AX40" s="30">
        <f>IF(AND(AW4=0,AW40&gt;=0), "",AW40/AW4)</f>
        <v>7.9493524226169239E-3</v>
      </c>
      <c r="AY40" s="47">
        <f>IF(AND(AW124=0,AW40&gt;=0),"",AW40/AW124)</f>
        <v>1.6024045741835122E-2</v>
      </c>
      <c r="AZ40" s="131">
        <f t="shared" ref="AZ40:AZ67" si="29">+AT40/6</f>
        <v>0</v>
      </c>
      <c r="BA40" s="30" t="str">
        <f>IF(AND(AZ4=0,AZ40&gt;=0), "",AZ40/AZ4)</f>
        <v/>
      </c>
      <c r="BB40" s="47">
        <f t="shared" si="24"/>
        <v>1</v>
      </c>
      <c r="BC40" s="129">
        <f>+'N EERR TERRA'!I39</f>
        <v>0</v>
      </c>
      <c r="BD40" s="30" t="str">
        <f>IF(AND(BC4=0,BC40&gt;=0), "",BC40/BC4)</f>
        <v/>
      </c>
      <c r="BE40" s="47" t="str">
        <f>IF(AND(BC124=0,BC40&gt;=0),"",BC40/BC124)</f>
        <v/>
      </c>
      <c r="BF40" s="30">
        <f t="shared" si="25"/>
        <v>-1</v>
      </c>
      <c r="BG40" s="130">
        <f t="shared" ref="BG40:BG67" si="30">+AQ40+BC40</f>
        <v>549.71492176341133</v>
      </c>
      <c r="BH40" s="30">
        <f>IF(AND(BG4=0,BG40&gt;=0), "",BG40/BG4)</f>
        <v>7.9493524226169222E-3</v>
      </c>
      <c r="BI40" s="47">
        <f>IF(AND(BG124=0,BG40&gt;=0),"",BG40/BG124)</f>
        <v>1.6024045741835122E-2</v>
      </c>
      <c r="BJ40" s="129">
        <f>+'N EERR TERRA'!J39</f>
        <v>0</v>
      </c>
      <c r="BK40" s="30" t="str">
        <f>IF(AND(BJ4=0,BJ40&gt;=0), "",BJ40/BJ4)</f>
        <v/>
      </c>
      <c r="BL40" s="47" t="str">
        <f>IF(AND(BJ124=0,BJ40&gt;=0),"",BJ40/BJ124)</f>
        <v/>
      </c>
      <c r="BM40" s="30" t="str">
        <f t="shared" si="9"/>
        <v/>
      </c>
      <c r="BN40" s="130">
        <f t="shared" ref="BN40:BN67" si="31">+BG40+BJ40</f>
        <v>549.71492176341133</v>
      </c>
      <c r="BO40" s="30">
        <f>IF(AND(BN4=0,BN40&gt;=0), "",BN40/BN4)</f>
        <v>7.9493524226169222E-3</v>
      </c>
      <c r="BP40" s="47">
        <f>IF(AND(BN124=0,BN40&gt;=0),"",BN40/BN124)</f>
        <v>1.6024045741835122E-2</v>
      </c>
      <c r="BQ40" s="129">
        <f>+'N EERR TERRA'!K39</f>
        <v>0</v>
      </c>
      <c r="BR40" s="30" t="str">
        <f>IF(AND(BQ4=0,BQ40&gt;=0), "",BQ40/BQ4)</f>
        <v/>
      </c>
      <c r="BS40" s="47" t="str">
        <f>IF(AND(BQ124=0,BQ40&gt;=0),"",BQ40/BQ124)</f>
        <v/>
      </c>
      <c r="BT40" s="30" t="str">
        <f t="shared" si="10"/>
        <v/>
      </c>
      <c r="BU40" s="130">
        <f t="shared" ref="BU40:BU67" si="32">+BN40+BQ40</f>
        <v>549.71492176341133</v>
      </c>
      <c r="BV40" s="30">
        <f>IF(AND(BU4=0,BU40&gt;=0), "",BU40/BU4)</f>
        <v>7.9493524226169222E-3</v>
      </c>
      <c r="BW40" s="47">
        <f>IF(AND(BU124=0,BU40&gt;=0),"",BU40/BU124)</f>
        <v>1.6024045741835122E-2</v>
      </c>
      <c r="BX40" s="131">
        <f t="shared" ref="BX40:BX67" si="33">+AZ40*9</f>
        <v>0</v>
      </c>
      <c r="BY40" s="30" t="str">
        <f>IF(AND(BX4=0,BX40&gt;=0), "",BX40/BX4)</f>
        <v/>
      </c>
      <c r="BZ40" s="47">
        <f t="shared" si="11"/>
        <v>1</v>
      </c>
      <c r="CA40" s="129">
        <f>+'N EERR TERRA'!L39</f>
        <v>0</v>
      </c>
      <c r="CB40" s="30" t="str">
        <f>IF(AND(CA4=0,CA40&gt;=0), "",CA40/CA4)</f>
        <v/>
      </c>
      <c r="CC40" s="47" t="str">
        <f>IF(AND(CA124=0,CA40&gt;=0),"",CA40/CA124)</f>
        <v/>
      </c>
      <c r="CD40" s="30" t="str">
        <f t="shared" si="26"/>
        <v/>
      </c>
      <c r="CE40" s="130">
        <f t="shared" ref="CE40:CE66" si="34">+BU40+CA40</f>
        <v>549.71492176341133</v>
      </c>
      <c r="CF40" s="30">
        <f>IF(AND(CE4=0,CE40&gt;=0), "",CE40/CE4)</f>
        <v>7.9493524226169222E-3</v>
      </c>
      <c r="CG40" s="47">
        <f>IF(AND(CE124=0,CE40&gt;=0),"",CE40/CE124)</f>
        <v>1.6024045741835122E-2</v>
      </c>
      <c r="CH40" s="129">
        <f>+'N EERR TERRA'!M39</f>
        <v>0</v>
      </c>
      <c r="CI40" s="30" t="str">
        <f>IF(AND(CH4=0,CH40&gt;=0), "",CH40/CH4)</f>
        <v/>
      </c>
      <c r="CJ40" s="47" t="str">
        <f>IF(AND(CH124=0,CH40&gt;=0),"",CH40/CH124)</f>
        <v/>
      </c>
      <c r="CK40" s="30" t="str">
        <f t="shared" si="13"/>
        <v/>
      </c>
      <c r="CL40" s="130">
        <f t="shared" ref="CL40:CL67" si="35">+CE40+CH40</f>
        <v>549.71492176341133</v>
      </c>
      <c r="CM40" s="30">
        <f>IF(AND(CL4=0,CL40&gt;=0), "",CL40/CL4)</f>
        <v>7.9493524226169222E-3</v>
      </c>
      <c r="CN40" s="47">
        <f>IF(AND(CL124=0,CL40&gt;=0),"",CL40/CL124)</f>
        <v>1.6024045741835122E-2</v>
      </c>
      <c r="CO40" s="129">
        <f>+'N EERR TERRA'!N39</f>
        <v>0</v>
      </c>
      <c r="CP40" s="30" t="str">
        <f>IF(AND(CO4=0,CO40&gt;=0), "",CO40/CO4)</f>
        <v/>
      </c>
      <c r="CQ40" s="47" t="str">
        <f>IF(AND(CO124=0,CO40&gt;=0),"",CO40/CO124)</f>
        <v/>
      </c>
      <c r="CR40" s="30" t="str">
        <f t="shared" si="14"/>
        <v/>
      </c>
      <c r="CS40" s="130">
        <f t="shared" ref="CS40:CS67" si="36">+CL40+CO40</f>
        <v>549.71492176341133</v>
      </c>
      <c r="CT40" s="30">
        <f>IF(AND(CS4=0,CS40&gt;=0), "",CS40/CS4)</f>
        <v>7.9493524226169222E-3</v>
      </c>
      <c r="CU40" s="47">
        <f>IF(AND(CS124=0,CS40&gt;=0),"",CS40/CS124)</f>
        <v>1.6024045741835122E-2</v>
      </c>
      <c r="CV40" s="131">
        <f t="shared" ref="CV40:CV67" si="37">+AZ40*12</f>
        <v>0</v>
      </c>
      <c r="CW40" s="30" t="str">
        <f>IF(AND(CV4=0,CV40&gt;=0), "",CV40/CV4)</f>
        <v/>
      </c>
      <c r="CX40" s="47">
        <f t="shared" si="15"/>
        <v>1</v>
      </c>
    </row>
    <row r="41" spans="1:102" outlineLevel="1" x14ac:dyDescent="0.3">
      <c r="A41" s="29" t="s">
        <v>3</v>
      </c>
      <c r="B41" s="129">
        <f>+'N EERR TERRA'!B40</f>
        <v>0</v>
      </c>
      <c r="C41" s="30" t="str">
        <f>IF(AND(B4=0,B41&gt;=0), "",B41/B4)</f>
        <v/>
      </c>
      <c r="D41" s="47" t="str">
        <f>IF(AND(B124=0,B41&gt;=0),"",B41/B124)</f>
        <v/>
      </c>
      <c r="E41" s="129">
        <f>+'N EERR TERRA'!C40</f>
        <v>48.342364235590374</v>
      </c>
      <c r="F41" s="30">
        <f>IF(AND(E4=0,E41&gt;=0), "",E41/E4)</f>
        <v>4.8779765972636075E-3</v>
      </c>
      <c r="G41" s="47">
        <f>IF(AND(E124=0,E41&gt;=0),"",E41/E124)</f>
        <v>8.1454310721466913E-3</v>
      </c>
      <c r="H41" s="129">
        <f>+'N EERR TERRA'!D40</f>
        <v>54.659063411856813</v>
      </c>
      <c r="I41" s="30">
        <f>IF(AND(H4=0,H41&gt;=0), "",H41/H4)</f>
        <v>7.1258687981250275E-3</v>
      </c>
      <c r="J41" s="47">
        <f>IF(AND(H124=0,H41&gt;=0),"",H41/H124)</f>
        <v>1.117654123375357E-2</v>
      </c>
      <c r="K41" s="30">
        <f t="shared" si="19"/>
        <v>0.1306659133484413</v>
      </c>
      <c r="L41" s="130">
        <f t="shared" ref="L41:L66" si="38">+E41+H41</f>
        <v>103.00142764744719</v>
      </c>
      <c r="M41" s="30">
        <f>IF(AND(L4=0,L41&gt;=0), "",L41/L4)</f>
        <v>5.8587307066690934E-3</v>
      </c>
      <c r="N41" s="47">
        <f>IF(AND(L124=0,L41&gt;=0),"",L41/L124)</f>
        <v>9.5147721262380351E-3</v>
      </c>
      <c r="O41" s="129">
        <f>+'N EERR TERRA'!E40</f>
        <v>54.813599760231568</v>
      </c>
      <c r="P41" s="30">
        <f>IF(AND(O4=0,O41&gt;=0), "",O41/O4)</f>
        <v>3.4080073618058294E-3</v>
      </c>
      <c r="Q41" s="47">
        <f>IF(AND(O124=0,O41&gt;=0),"",O41/O124)</f>
        <v>9.5534484404422425E-3</v>
      </c>
      <c r="R41" s="30">
        <f t="shared" si="20"/>
        <v>2.8272776503746777E-3</v>
      </c>
      <c r="S41" s="130">
        <f t="shared" ref="S41:S66" si="39">+L41+O41</f>
        <v>157.81502740767877</v>
      </c>
      <c r="T41" s="30">
        <f>IF(AND(S4=0,S41&gt;=0), "",S41/S4)</f>
        <v>4.6878612398406107E-3</v>
      </c>
      <c r="U41" s="47">
        <f>IF(AND(S124=0,S41&gt;=0),"",S41/S124)</f>
        <v>9.5281699536797874E-3</v>
      </c>
      <c r="V41" s="131"/>
      <c r="W41" s="30" t="str">
        <f>IF(AND(V4=0,V41&gt;=0), "",V41/V4)</f>
        <v/>
      </c>
      <c r="X41" s="47">
        <f t="shared" si="21"/>
        <v>1</v>
      </c>
      <c r="Y41" s="129">
        <f>+'N EERR TERRA'!F40</f>
        <v>58.036491086025684</v>
      </c>
      <c r="Z41" s="30">
        <f>IF(AND(Y4=0,Y41&gt;=0), "",Y41/Y4)</f>
        <v>6.555525784420123E-3</v>
      </c>
      <c r="AA41" s="47">
        <f>IF(AND(Y124=0,Y41&gt;=0),"",Y41/Y124)</f>
        <v>9.4978536569701889E-3</v>
      </c>
      <c r="AB41" s="30">
        <f t="shared" si="22"/>
        <v>5.879729373534763E-2</v>
      </c>
      <c r="AC41" s="130">
        <f t="shared" si="27"/>
        <v>215.85151849370445</v>
      </c>
      <c r="AD41" s="30">
        <f>IF(AND(AC4=0,AC41&gt;=0), "",AC41/AC4)</f>
        <v>5.0767478369254876E-3</v>
      </c>
      <c r="AE41" s="47">
        <f>IF(AND(AC124=0,AC41&gt;=0),"",AC41/AC124)</f>
        <v>9.5199997355747187E-3</v>
      </c>
      <c r="AF41" s="129">
        <f>+'N EERR TERRA'!G40</f>
        <v>59.367699303971463</v>
      </c>
      <c r="AG41" s="30">
        <f>IF(AND(AF4=0,AF41&gt;=0), "",AF41/AF4)</f>
        <v>3.9644682751233448E-3</v>
      </c>
      <c r="AH41" s="47">
        <f>IF(AND(AF124=0,AF41&gt;=0),"",AF41/AF124)</f>
        <v>9.5663980919032977E-3</v>
      </c>
      <c r="AI41" s="30">
        <f t="shared" si="4"/>
        <v>2.2937434587018198E-2</v>
      </c>
      <c r="AJ41" s="130">
        <f t="shared" si="16"/>
        <v>275.21921779767592</v>
      </c>
      <c r="AK41" s="30">
        <f>IF(AND(AJ4=0,AJ41&gt;=0), "",AJ41/AJ4)</f>
        <v>4.7870354170959769E-3</v>
      </c>
      <c r="AL41" s="47">
        <f>IF(AND(AJ124=0,AJ41&gt;=0),"",AJ41/AJ124)</f>
        <v>9.5299702405271993E-3</v>
      </c>
      <c r="AM41" s="129">
        <f>+'N EERR TERRA'!H40</f>
        <v>61.75526139636775</v>
      </c>
      <c r="AN41" s="30">
        <f>IF(AND(AM4=0,AM41&gt;=0), "",AM41/AM4)</f>
        <v>5.2965426861653394E-3</v>
      </c>
      <c r="AO41" s="47">
        <f>IF(AND(AM124=0,AM41&gt;=0),"",AM41/AM124)</f>
        <v>1.1380753047957375E-2</v>
      </c>
      <c r="AP41" s="30">
        <f t="shared" si="5"/>
        <v>4.0216517068846033E-2</v>
      </c>
      <c r="AQ41" s="130">
        <f t="shared" si="17"/>
        <v>336.97447919404368</v>
      </c>
      <c r="AR41" s="30">
        <f>IF(AND(AQ4=0,AQ41&gt;=0), "",AQ41/AQ4)</f>
        <v>4.872941931334601E-3</v>
      </c>
      <c r="AS41" s="47">
        <f>IF(AND(AQ124=0,AQ41&gt;=0),"",AQ41/AQ124)</f>
        <v>9.8227176572084525E-3</v>
      </c>
      <c r="AT41" s="131">
        <f t="shared" si="28"/>
        <v>0</v>
      </c>
      <c r="AU41" s="30" t="str">
        <f>IF(AND(AT4=0,AT41&gt;=0), "",AT41/AT4)</f>
        <v/>
      </c>
      <c r="AV41" s="47">
        <f t="shared" si="23"/>
        <v>1</v>
      </c>
      <c r="AW41" s="131">
        <f t="shared" ref="AW41:AW102" si="40">+AQ41/6</f>
        <v>56.162413199007283</v>
      </c>
      <c r="AX41" s="30">
        <f>IF(AND(AW4=0,AW41&gt;=0), "",AW41/AW4)</f>
        <v>4.8729419313346019E-3</v>
      </c>
      <c r="AY41" s="47">
        <f>IF(AND(AW124=0,AW41&gt;=0),"",AW41/AW124)</f>
        <v>9.8227176572084525E-3</v>
      </c>
      <c r="AZ41" s="131">
        <f t="shared" si="29"/>
        <v>0</v>
      </c>
      <c r="BA41" s="30" t="str">
        <f>IF(AND(AZ4=0,AZ41&gt;=0), "",AZ41/AZ4)</f>
        <v/>
      </c>
      <c r="BB41" s="47">
        <f t="shared" si="24"/>
        <v>1</v>
      </c>
      <c r="BC41" s="129">
        <f>+'N EERR TERRA'!I40</f>
        <v>0</v>
      </c>
      <c r="BD41" s="30" t="str">
        <f>IF(AND(BC4=0,BC41&gt;=0), "",BC41/BC4)</f>
        <v/>
      </c>
      <c r="BE41" s="47" t="str">
        <f>IF(AND(BC124=0,BC41&gt;=0),"",BC41/BC124)</f>
        <v/>
      </c>
      <c r="BF41" s="30">
        <f t="shared" si="25"/>
        <v>-1</v>
      </c>
      <c r="BG41" s="130">
        <f t="shared" si="30"/>
        <v>336.97447919404368</v>
      </c>
      <c r="BH41" s="30">
        <f>IF(AND(BG4=0,BG41&gt;=0), "",BG41/BG4)</f>
        <v>4.872941931334601E-3</v>
      </c>
      <c r="BI41" s="47">
        <f>IF(AND(BG124=0,BG41&gt;=0),"",BG41/BG124)</f>
        <v>9.8227176572084525E-3</v>
      </c>
      <c r="BJ41" s="129">
        <f>+'N EERR TERRA'!J40</f>
        <v>0</v>
      </c>
      <c r="BK41" s="30" t="str">
        <f>IF(AND(BJ4=0,BJ41&gt;=0), "",BJ41/BJ4)</f>
        <v/>
      </c>
      <c r="BL41" s="47" t="str">
        <f>IF(AND(BJ124=0,BJ41&gt;=0),"",BJ41/BJ124)</f>
        <v/>
      </c>
      <c r="BM41" s="30" t="str">
        <f t="shared" si="9"/>
        <v/>
      </c>
      <c r="BN41" s="130">
        <f t="shared" si="31"/>
        <v>336.97447919404368</v>
      </c>
      <c r="BO41" s="30">
        <f>IF(AND(BN4=0,BN41&gt;=0), "",BN41/BN4)</f>
        <v>4.872941931334601E-3</v>
      </c>
      <c r="BP41" s="47">
        <f>IF(AND(BN124=0,BN41&gt;=0),"",BN41/BN124)</f>
        <v>9.8227176572084525E-3</v>
      </c>
      <c r="BQ41" s="129">
        <f>+'N EERR TERRA'!K40</f>
        <v>0</v>
      </c>
      <c r="BR41" s="30" t="str">
        <f>IF(AND(BQ4=0,BQ41&gt;=0), "",BQ41/BQ4)</f>
        <v/>
      </c>
      <c r="BS41" s="47" t="str">
        <f>IF(AND(BQ124=0,BQ41&gt;=0),"",BQ41/BQ124)</f>
        <v/>
      </c>
      <c r="BT41" s="30" t="str">
        <f t="shared" si="10"/>
        <v/>
      </c>
      <c r="BU41" s="130">
        <f t="shared" si="32"/>
        <v>336.97447919404368</v>
      </c>
      <c r="BV41" s="30">
        <f>IF(AND(BU4=0,BU41&gt;=0), "",BU41/BU4)</f>
        <v>4.872941931334601E-3</v>
      </c>
      <c r="BW41" s="47">
        <f>IF(AND(BU124=0,BU41&gt;=0),"",BU41/BU124)</f>
        <v>9.8227176572084525E-3</v>
      </c>
      <c r="BX41" s="131">
        <f t="shared" si="33"/>
        <v>0</v>
      </c>
      <c r="BY41" s="30" t="str">
        <f>IF(AND(BX4=0,BX41&gt;=0), "",BX41/BX4)</f>
        <v/>
      </c>
      <c r="BZ41" s="47">
        <f t="shared" si="11"/>
        <v>1</v>
      </c>
      <c r="CA41" s="129">
        <f>+'N EERR TERRA'!L40</f>
        <v>0</v>
      </c>
      <c r="CB41" s="30" t="str">
        <f>IF(AND(CA4=0,CA41&gt;=0), "",CA41/CA4)</f>
        <v/>
      </c>
      <c r="CC41" s="47" t="str">
        <f>IF(AND(CA124=0,CA41&gt;=0),"",CA41/CA124)</f>
        <v/>
      </c>
      <c r="CD41" s="30" t="str">
        <f t="shared" si="26"/>
        <v/>
      </c>
      <c r="CE41" s="130">
        <f t="shared" si="34"/>
        <v>336.97447919404368</v>
      </c>
      <c r="CF41" s="30">
        <f>IF(AND(CE4=0,CE41&gt;=0), "",CE41/CE4)</f>
        <v>4.872941931334601E-3</v>
      </c>
      <c r="CG41" s="47">
        <f>IF(AND(CE124=0,CE41&gt;=0),"",CE41/CE124)</f>
        <v>9.8227176572084525E-3</v>
      </c>
      <c r="CH41" s="129">
        <f>+'N EERR TERRA'!M40</f>
        <v>0</v>
      </c>
      <c r="CI41" s="30" t="str">
        <f>IF(AND(CH4=0,CH41&gt;=0), "",CH41/CH4)</f>
        <v/>
      </c>
      <c r="CJ41" s="47" t="str">
        <f>IF(AND(CH124=0,CH41&gt;=0),"",CH41/CH124)</f>
        <v/>
      </c>
      <c r="CK41" s="30" t="str">
        <f t="shared" si="13"/>
        <v/>
      </c>
      <c r="CL41" s="130">
        <f t="shared" si="35"/>
        <v>336.97447919404368</v>
      </c>
      <c r="CM41" s="30">
        <f>IF(AND(CL4=0,CL41&gt;=0), "",CL41/CL4)</f>
        <v>4.872941931334601E-3</v>
      </c>
      <c r="CN41" s="47">
        <f>IF(AND(CL124=0,CL41&gt;=0),"",CL41/CL124)</f>
        <v>9.8227176572084525E-3</v>
      </c>
      <c r="CO41" s="129">
        <f>+'N EERR TERRA'!N40</f>
        <v>0</v>
      </c>
      <c r="CP41" s="30" t="str">
        <f>IF(AND(CO4=0,CO41&gt;=0), "",CO41/CO4)</f>
        <v/>
      </c>
      <c r="CQ41" s="47" t="str">
        <f>IF(AND(CO124=0,CO41&gt;=0),"",CO41/CO124)</f>
        <v/>
      </c>
      <c r="CR41" s="30" t="str">
        <f t="shared" si="14"/>
        <v/>
      </c>
      <c r="CS41" s="130">
        <f t="shared" si="36"/>
        <v>336.97447919404368</v>
      </c>
      <c r="CT41" s="30">
        <f>IF(AND(CS4=0,CS41&gt;=0), "",CS41/CS4)</f>
        <v>4.872941931334601E-3</v>
      </c>
      <c r="CU41" s="47">
        <f>IF(AND(CS124=0,CS41&gt;=0),"",CS41/CS124)</f>
        <v>9.8227176572084525E-3</v>
      </c>
      <c r="CV41" s="131">
        <f t="shared" si="37"/>
        <v>0</v>
      </c>
      <c r="CW41" s="30" t="str">
        <f>IF(AND(CV4=0,CV41&gt;=0), "",CV41/CV4)</f>
        <v/>
      </c>
      <c r="CX41" s="47">
        <f t="shared" si="15"/>
        <v>1</v>
      </c>
    </row>
    <row r="42" spans="1:102" outlineLevel="1" x14ac:dyDescent="0.3">
      <c r="A42" s="29" t="s">
        <v>4</v>
      </c>
      <c r="B42" s="129">
        <f>+'N EERR TERRA'!B41</f>
        <v>0</v>
      </c>
      <c r="C42" s="30" t="str">
        <f>IF(AND(B4=0,B42&gt;=0), "",B42/B4)</f>
        <v/>
      </c>
      <c r="D42" s="47" t="str">
        <f>IF(AND(B124=0,B42&gt;=0),"",B42/B124)</f>
        <v/>
      </c>
      <c r="E42" s="129">
        <f>+'N EERR TERRA'!C41</f>
        <v>1102.8013849543595</v>
      </c>
      <c r="F42" s="30">
        <f>IF(AND(E4=0,E42&gt;=0), "",E42/E4)</f>
        <v>0.11127795324658193</v>
      </c>
      <c r="G42" s="47">
        <f>IF(AND(E124=0,E42&gt;=0),"",E42/E124)</f>
        <v>0.18581616372002713</v>
      </c>
      <c r="H42" s="129">
        <f>+'N EERR TERRA'!D41</f>
        <v>1158.047114084407</v>
      </c>
      <c r="I42" s="30">
        <f>IF(AND(H4=0,H42&gt;=0), "",H42/H4)</f>
        <v>0.15097389676865083</v>
      </c>
      <c r="J42" s="47">
        <f>IF(AND(H124=0,H42&gt;=0),"",H42/H124)</f>
        <v>0.23679442188147837</v>
      </c>
      <c r="K42" s="30">
        <f t="shared" si="19"/>
        <v>5.0095810436739607E-2</v>
      </c>
      <c r="L42" s="130">
        <f t="shared" si="38"/>
        <v>2260.8484990387665</v>
      </c>
      <c r="M42" s="30">
        <f>IF(AND(L4=0,L42&gt;=0), "",L42/L4)</f>
        <v>0.1285972711930021</v>
      </c>
      <c r="N42" s="47">
        <f>IF(AND(L124=0,L42&gt;=0),"",L42/L124)</f>
        <v>0.20884621477219203</v>
      </c>
      <c r="O42" s="129">
        <f>+'N EERR TERRA'!E41</f>
        <v>1159.373111034869</v>
      </c>
      <c r="P42" s="30">
        <f>IF(AND(O4=0,O42&gt;=0), "",O42/O4)</f>
        <v>7.2083426645392579E-2</v>
      </c>
      <c r="Q42" s="47">
        <f>IF(AND(O124=0,O42&gt;=0),"",O42/O124)</f>
        <v>0.20206684632930499</v>
      </c>
      <c r="R42" s="30">
        <f t="shared" si="20"/>
        <v>1.1450285004253847E-3</v>
      </c>
      <c r="S42" s="130">
        <f t="shared" si="39"/>
        <v>3420.2216100736355</v>
      </c>
      <c r="T42" s="30">
        <f>IF(AND(S4=0,S42&gt;=0), "",S42/S4)</f>
        <v>0.10159694283175282</v>
      </c>
      <c r="U42" s="47">
        <f>IF(AND(S124=0,S42&gt;=0),"",S42/S124)</f>
        <v>0.20649777980803538</v>
      </c>
      <c r="V42" s="131"/>
      <c r="W42" s="30" t="str">
        <f>IF(AND(V4=0,V42&gt;=0), "",V42/V4)</f>
        <v/>
      </c>
      <c r="X42" s="47">
        <f t="shared" si="21"/>
        <v>1</v>
      </c>
      <c r="Y42" s="129">
        <f>+'N EERR TERRA'!F41</f>
        <v>1188.7376542623588</v>
      </c>
      <c r="Z42" s="30">
        <f>IF(AND(Y4=0,Y42&gt;=0), "",Y42/Y4)</f>
        <v>0.13427414713747876</v>
      </c>
      <c r="AA42" s="47">
        <f>IF(AND(Y124=0,Y42&gt;=0),"",Y42/Y124)</f>
        <v>0.19454064271353719</v>
      </c>
      <c r="AB42" s="30">
        <f t="shared" si="22"/>
        <v>2.532794917184052E-2</v>
      </c>
      <c r="AC42" s="130">
        <f t="shared" si="27"/>
        <v>4608.9592643359938</v>
      </c>
      <c r="AD42" s="30">
        <f>IF(AND(AC4=0,AC42&gt;=0), "",AC42/AC4)</f>
        <v>0.10840101630500176</v>
      </c>
      <c r="AE42" s="47">
        <f>IF(AND(AC124=0,AC42&gt;=0),"",AC42/AC124)</f>
        <v>0.20327534077103582</v>
      </c>
      <c r="AF42" s="129">
        <f>+'N EERR TERRA'!G41</f>
        <v>1199.0284845294495</v>
      </c>
      <c r="AG42" s="30">
        <f>IF(AND(AF4=0,AF42&gt;=0), "",AF42/AF4)</f>
        <v>8.006896752975963E-2</v>
      </c>
      <c r="AH42" s="47">
        <f>IF(AND(AF124=0,AF42&gt;=0),"",AF42/AF124)</f>
        <v>0.19320916830228091</v>
      </c>
      <c r="AI42" s="30">
        <f t="shared" si="4"/>
        <v>8.6569397631107124E-3</v>
      </c>
      <c r="AJ42" s="130">
        <f t="shared" si="16"/>
        <v>5807.9877488654438</v>
      </c>
      <c r="AK42" s="30">
        <f>IF(AND(AJ4=0,AJ42&gt;=0), "",AJ42/AJ4)</f>
        <v>0.10102144493527877</v>
      </c>
      <c r="AL42" s="47">
        <f>IF(AND(AJ124=0,AJ42&gt;=0),"",AJ42/AJ124)</f>
        <v>0.20111222917842927</v>
      </c>
      <c r="AM42" s="129">
        <f>+'N EERR TERRA'!H41</f>
        <v>1221.3636425103787</v>
      </c>
      <c r="AN42" s="30">
        <f>IF(AND(AM4=0,AM42&gt;=0), "",AM42/AM4)</f>
        <v>0.10475228379920824</v>
      </c>
      <c r="AO42" s="47">
        <f>IF(AND(AM124=0,AM42&gt;=0),"",AM42/AM124)</f>
        <v>0.22508265179138032</v>
      </c>
      <c r="AP42" s="30">
        <f t="shared" si="5"/>
        <v>1.8627712576565189E-2</v>
      </c>
      <c r="AQ42" s="130">
        <f t="shared" si="17"/>
        <v>7029.3513913758225</v>
      </c>
      <c r="AR42" s="30">
        <f>IF(AND(AQ4=0,AQ42&gt;=0), "",AQ42/AQ4)</f>
        <v>0.10165049064560118</v>
      </c>
      <c r="AS42" s="47">
        <f>IF(AND(AQ124=0,AQ42&gt;=0),"",AQ42/AQ124)</f>
        <v>0.20490374878220322</v>
      </c>
      <c r="AT42" s="131">
        <f t="shared" si="28"/>
        <v>0</v>
      </c>
      <c r="AU42" s="30" t="str">
        <f>IF(AND(AT4=0,AT42&gt;=0), "",AT42/AT4)</f>
        <v/>
      </c>
      <c r="AV42" s="47">
        <f t="shared" si="23"/>
        <v>1</v>
      </c>
      <c r="AW42" s="131">
        <f t="shared" si="40"/>
        <v>1171.5585652293037</v>
      </c>
      <c r="AX42" s="30">
        <f>IF(AND(AW4=0,AW42&gt;=0), "",AW42/AW4)</f>
        <v>0.10165049064560119</v>
      </c>
      <c r="AY42" s="47">
        <f>IF(AND(AW124=0,AW42&gt;=0),"",AW42/AW124)</f>
        <v>0.20490374878220319</v>
      </c>
      <c r="AZ42" s="131">
        <f t="shared" si="29"/>
        <v>0</v>
      </c>
      <c r="BA42" s="30" t="str">
        <f>IF(AND(AZ4=0,AZ42&gt;=0), "",AZ42/AZ4)</f>
        <v/>
      </c>
      <c r="BB42" s="47">
        <f t="shared" si="24"/>
        <v>1</v>
      </c>
      <c r="BC42" s="129">
        <f>+'N EERR TERRA'!I41</f>
        <v>0</v>
      </c>
      <c r="BD42" s="30" t="str">
        <f>IF(AND(BC4=0,BC42&gt;=0), "",BC42/BC4)</f>
        <v/>
      </c>
      <c r="BE42" s="47" t="str">
        <f>IF(AND(BC124=0,BC42&gt;=0),"",BC42/BC124)</f>
        <v/>
      </c>
      <c r="BF42" s="30">
        <f t="shared" si="25"/>
        <v>-1</v>
      </c>
      <c r="BG42" s="130">
        <f t="shared" si="30"/>
        <v>7029.3513913758225</v>
      </c>
      <c r="BH42" s="30">
        <f>IF(AND(BG4=0,BG42&gt;=0), "",BG42/BG4)</f>
        <v>0.10165049064560118</v>
      </c>
      <c r="BI42" s="47">
        <f>IF(AND(BG124=0,BG42&gt;=0),"",BG42/BG124)</f>
        <v>0.20490374878220322</v>
      </c>
      <c r="BJ42" s="129">
        <f>+'N EERR TERRA'!J41</f>
        <v>0</v>
      </c>
      <c r="BK42" s="30" t="str">
        <f>IF(AND(BJ4=0,BJ42&gt;=0), "",BJ42/BJ4)</f>
        <v/>
      </c>
      <c r="BL42" s="47" t="str">
        <f>IF(AND(BJ124=0,BJ42&gt;=0),"",BJ42/BJ124)</f>
        <v/>
      </c>
      <c r="BM42" s="30" t="str">
        <f t="shared" si="9"/>
        <v/>
      </c>
      <c r="BN42" s="130">
        <f t="shared" si="31"/>
        <v>7029.3513913758225</v>
      </c>
      <c r="BO42" s="30">
        <f>IF(AND(BN4=0,BN42&gt;=0), "",BN42/BN4)</f>
        <v>0.10165049064560118</v>
      </c>
      <c r="BP42" s="47">
        <f>IF(AND(BN124=0,BN42&gt;=0),"",BN42/BN124)</f>
        <v>0.20490374878220322</v>
      </c>
      <c r="BQ42" s="129">
        <f>+'N EERR TERRA'!K41</f>
        <v>0</v>
      </c>
      <c r="BR42" s="30" t="str">
        <f>IF(AND(BQ4=0,BQ42&gt;=0), "",BQ42/BQ4)</f>
        <v/>
      </c>
      <c r="BS42" s="47" t="str">
        <f>IF(AND(BQ124=0,BQ42&gt;=0),"",BQ42/BQ124)</f>
        <v/>
      </c>
      <c r="BT42" s="30" t="str">
        <f t="shared" si="10"/>
        <v/>
      </c>
      <c r="BU42" s="130">
        <f t="shared" si="32"/>
        <v>7029.3513913758225</v>
      </c>
      <c r="BV42" s="30">
        <f>IF(AND(BU4=0,BU42&gt;=0), "",BU42/BU4)</f>
        <v>0.10165049064560118</v>
      </c>
      <c r="BW42" s="47">
        <f>IF(AND(BU124=0,BU42&gt;=0),"",BU42/BU124)</f>
        <v>0.20490374878220322</v>
      </c>
      <c r="BX42" s="131">
        <f t="shared" si="33"/>
        <v>0</v>
      </c>
      <c r="BY42" s="30" t="str">
        <f>IF(AND(BX4=0,BX42&gt;=0), "",BX42/BX4)</f>
        <v/>
      </c>
      <c r="BZ42" s="47">
        <f t="shared" si="11"/>
        <v>1</v>
      </c>
      <c r="CA42" s="129">
        <f>+'N EERR TERRA'!L41</f>
        <v>0</v>
      </c>
      <c r="CB42" s="30" t="str">
        <f>IF(AND(CA4=0,CA42&gt;=0), "",CA42/CA4)</f>
        <v/>
      </c>
      <c r="CC42" s="47" t="str">
        <f>IF(AND(CA124=0,CA42&gt;=0),"",CA42/CA124)</f>
        <v/>
      </c>
      <c r="CD42" s="30" t="str">
        <f t="shared" si="26"/>
        <v/>
      </c>
      <c r="CE42" s="130">
        <f t="shared" si="34"/>
        <v>7029.3513913758225</v>
      </c>
      <c r="CF42" s="30">
        <f>IF(AND(CE4=0,CE42&gt;=0), "",CE42/CE4)</f>
        <v>0.10165049064560118</v>
      </c>
      <c r="CG42" s="47">
        <f>IF(AND(CE124=0,CE42&gt;=0),"",CE42/CE124)</f>
        <v>0.20490374878220322</v>
      </c>
      <c r="CH42" s="129">
        <f>+'N EERR TERRA'!M41</f>
        <v>0</v>
      </c>
      <c r="CI42" s="30" t="str">
        <f>IF(AND(CH4=0,CH42&gt;=0), "",CH42/CH4)</f>
        <v/>
      </c>
      <c r="CJ42" s="47" t="str">
        <f>IF(AND(CH124=0,CH42&gt;=0),"",CH42/CH124)</f>
        <v/>
      </c>
      <c r="CK42" s="30" t="str">
        <f t="shared" si="13"/>
        <v/>
      </c>
      <c r="CL42" s="130">
        <f t="shared" si="35"/>
        <v>7029.3513913758225</v>
      </c>
      <c r="CM42" s="30">
        <f>IF(AND(CL4=0,CL42&gt;=0), "",CL42/CL4)</f>
        <v>0.10165049064560118</v>
      </c>
      <c r="CN42" s="47">
        <f>IF(AND(CL124=0,CL42&gt;=0),"",CL42/CL124)</f>
        <v>0.20490374878220322</v>
      </c>
      <c r="CO42" s="129">
        <f>+'N EERR TERRA'!N41</f>
        <v>0</v>
      </c>
      <c r="CP42" s="30" t="str">
        <f>IF(AND(CO4=0,CO42&gt;=0), "",CO42/CO4)</f>
        <v/>
      </c>
      <c r="CQ42" s="47" t="str">
        <f>IF(AND(CO124=0,CO42&gt;=0),"",CO42/CO124)</f>
        <v/>
      </c>
      <c r="CR42" s="30" t="str">
        <f t="shared" si="14"/>
        <v/>
      </c>
      <c r="CS42" s="130">
        <f t="shared" si="36"/>
        <v>7029.3513913758225</v>
      </c>
      <c r="CT42" s="30">
        <f>IF(AND(CS4=0,CS42&gt;=0), "",CS42/CS4)</f>
        <v>0.10165049064560118</v>
      </c>
      <c r="CU42" s="47">
        <f>IF(AND(CS124=0,CS42&gt;=0),"",CS42/CS124)</f>
        <v>0.20490374878220322</v>
      </c>
      <c r="CV42" s="131">
        <f t="shared" si="37"/>
        <v>0</v>
      </c>
      <c r="CW42" s="30" t="str">
        <f>IF(AND(CV4=0,CV42&gt;=0), "",CV42/CV4)</f>
        <v/>
      </c>
      <c r="CX42" s="47">
        <f t="shared" si="15"/>
        <v>1</v>
      </c>
    </row>
    <row r="43" spans="1:102" outlineLevel="1" x14ac:dyDescent="0.3">
      <c r="A43" s="29" t="s">
        <v>5</v>
      </c>
      <c r="B43" s="129">
        <f>+'N EERR TERRA'!B42</f>
        <v>0</v>
      </c>
      <c r="C43" s="30" t="str">
        <f>IF(AND(B4=0,B43&gt;=0), "",B43/B4)</f>
        <v/>
      </c>
      <c r="D43" s="47" t="str">
        <f>IF(AND(B124=0,B43&gt;=0),"",B43/B124)</f>
        <v/>
      </c>
      <c r="E43" s="129">
        <f>+'N EERR TERRA'!C42</f>
        <v>169.31951933936941</v>
      </c>
      <c r="F43" s="30">
        <f>IF(AND(E4=0,E43&gt;=0), "",E43/E4)</f>
        <v>1.708515224394631E-2</v>
      </c>
      <c r="G43" s="47">
        <f>IF(AND(E124=0,E43&gt;=0),"",E43/E124)</f>
        <v>2.8529437807935525E-2</v>
      </c>
      <c r="H43" s="129">
        <f>+'N EERR TERRA'!D42</f>
        <v>171.75951604867981</v>
      </c>
      <c r="I43" s="30">
        <f>IF(AND(H4=0,H43&gt;=0), "",H43/H4)</f>
        <v>2.2392183469555068E-2</v>
      </c>
      <c r="J43" s="47">
        <f>IF(AND(H124=0,H43&gt;=0),"",H43/H124)</f>
        <v>3.5120933173384848E-2</v>
      </c>
      <c r="K43" s="30">
        <f t="shared" si="19"/>
        <v>1.4410604984177212E-2</v>
      </c>
      <c r="L43" s="130">
        <f t="shared" si="38"/>
        <v>341.07903538804919</v>
      </c>
      <c r="M43" s="30">
        <f>IF(AND(L4=0,L43&gt;=0), "",L43/L4)</f>
        <v>1.9400606998077507E-2</v>
      </c>
      <c r="N43" s="47">
        <f>IF(AND(L124=0,L43&gt;=0),"",L43/L124)</f>
        <v>3.1507226383913123E-2</v>
      </c>
      <c r="O43" s="129">
        <f>+'N EERR TERRA'!E42</f>
        <v>173.34492487518634</v>
      </c>
      <c r="P43" s="30">
        <f>IF(AND(O4=0,O43&gt;=0), "",O43/O4)</f>
        <v>1.077763151280794E-2</v>
      </c>
      <c r="Q43" s="47">
        <f>IF(AND(O124=0,O43&gt;=0),"",O43/O124)</f>
        <v>3.0212243119433293E-2</v>
      </c>
      <c r="R43" s="30">
        <f t="shared" si="20"/>
        <v>9.2303987748614102E-3</v>
      </c>
      <c r="S43" s="130">
        <f t="shared" si="39"/>
        <v>514.42396026323559</v>
      </c>
      <c r="T43" s="30">
        <f>IF(AND(S4=0,S43&gt;=0), "",S43/S4)</f>
        <v>1.5280852424361653E-2</v>
      </c>
      <c r="U43" s="47">
        <f>IF(AND(S124=0,S43&gt;=0),"",S43/S124)</f>
        <v>3.1058632388480858E-2</v>
      </c>
      <c r="V43" s="131"/>
      <c r="W43" s="30" t="str">
        <f>IF(AND(V4=0,V43&gt;=0), "",V43/V4)</f>
        <v/>
      </c>
      <c r="X43" s="47">
        <f t="shared" si="21"/>
        <v>1</v>
      </c>
      <c r="Y43" s="129">
        <f>+'N EERR TERRA'!F42</f>
        <v>197.07866594005449</v>
      </c>
      <c r="Z43" s="30">
        <f>IF(AND(Y4=0,Y43&gt;=0), "",Y43/Y4)</f>
        <v>2.2261068027254156E-2</v>
      </c>
      <c r="AA43" s="47">
        <f>IF(AND(Y124=0,Y43&gt;=0),"",Y43/Y124)</f>
        <v>3.2252541340499132E-2</v>
      </c>
      <c r="AB43" s="30">
        <f t="shared" si="22"/>
        <v>0.13691627304322396</v>
      </c>
      <c r="AC43" s="130">
        <f t="shared" si="27"/>
        <v>711.50262620329011</v>
      </c>
      <c r="AD43" s="30">
        <f>IF(AND(AC4=0,AC43&gt;=0), "",AC43/AC4)</f>
        <v>1.6734278469529084E-2</v>
      </c>
      <c r="AE43" s="47">
        <f>IF(AND(AC124=0,AC43&gt;=0),"",AC43/AC124)</f>
        <v>3.1380389911473322E-2</v>
      </c>
      <c r="AF43" s="129">
        <f>+'N EERR TERRA'!G42</f>
        <v>227.6703181844768</v>
      </c>
      <c r="AG43" s="30">
        <f>IF(AND(AF4=0,AF43&gt;=0), "",AF43/AF4)</f>
        <v>1.5203414722342389E-2</v>
      </c>
      <c r="AH43" s="47">
        <f>IF(AND(AF124=0,AF43&gt;=0),"",AF43/AF124)</f>
        <v>3.668636182634244E-2</v>
      </c>
      <c r="AI43" s="30">
        <f t="shared" si="4"/>
        <v>0.15522559024084009</v>
      </c>
      <c r="AJ43" s="130">
        <f t="shared" si="16"/>
        <v>939.17294438776685</v>
      </c>
      <c r="AK43" s="30">
        <f>IF(AND(AJ4=0,AJ43&gt;=0), "",AJ43/AJ4)</f>
        <v>1.6335538570084965E-2</v>
      </c>
      <c r="AL43" s="47">
        <f>IF(AND(AJ124=0,AJ43&gt;=0),"",AJ43/AJ124)</f>
        <v>3.2520585889112663E-2</v>
      </c>
      <c r="AM43" s="129">
        <f>+'N EERR TERRA'!H42</f>
        <v>237.53922061150246</v>
      </c>
      <c r="AN43" s="30">
        <f>IF(AND(AM4=0,AM43&gt;=0), "",AM43/AM4)</f>
        <v>2.0372946258491068E-2</v>
      </c>
      <c r="AO43" s="47">
        <f>IF(AND(AM124=0,AM43&gt;=0),"",AM43/AM124)</f>
        <v>4.3775625717662005E-2</v>
      </c>
      <c r="AP43" s="30">
        <f t="shared" si="5"/>
        <v>4.3347338843832427E-2</v>
      </c>
      <c r="AQ43" s="130">
        <f t="shared" si="17"/>
        <v>1176.7121649992694</v>
      </c>
      <c r="AR43" s="30">
        <f>IF(AND(AQ4=0,AQ43&gt;=0), "",AQ43/AQ4)</f>
        <v>1.7016273943507038E-2</v>
      </c>
      <c r="AS43" s="47">
        <f>IF(AND(AQ124=0,AQ43&gt;=0),"",AQ43/AQ124)</f>
        <v>3.4300850878189043E-2</v>
      </c>
      <c r="AT43" s="131">
        <f t="shared" si="28"/>
        <v>0</v>
      </c>
      <c r="AU43" s="30" t="str">
        <f>IF(AND(AT4=0,AT43&gt;=0), "",AT43/AT4)</f>
        <v/>
      </c>
      <c r="AV43" s="47">
        <f t="shared" si="23"/>
        <v>1</v>
      </c>
      <c r="AW43" s="131">
        <f t="shared" si="40"/>
        <v>196.11869416654488</v>
      </c>
      <c r="AX43" s="30">
        <f>IF(AND(AW4=0,AW43&gt;=0), "",AW43/AW4)</f>
        <v>1.7016273943507038E-2</v>
      </c>
      <c r="AY43" s="47">
        <f>IF(AND(AW124=0,AW43&gt;=0),"",AW43/AW124)</f>
        <v>3.4300850878189043E-2</v>
      </c>
      <c r="AZ43" s="131">
        <f t="shared" si="29"/>
        <v>0</v>
      </c>
      <c r="BA43" s="30" t="str">
        <f>IF(AND(AZ4=0,AZ43&gt;=0), "",AZ43/AZ4)</f>
        <v/>
      </c>
      <c r="BB43" s="47">
        <f t="shared" si="24"/>
        <v>1</v>
      </c>
      <c r="BC43" s="129">
        <f>+'N EERR TERRA'!I42</f>
        <v>0</v>
      </c>
      <c r="BD43" s="30" t="str">
        <f>IF(AND(BC4=0,BC43&gt;=0), "",BC43/BC4)</f>
        <v/>
      </c>
      <c r="BE43" s="47" t="str">
        <f>IF(AND(BC124=0,BC43&gt;=0),"",BC43/BC124)</f>
        <v/>
      </c>
      <c r="BF43" s="30">
        <f t="shared" si="25"/>
        <v>-1</v>
      </c>
      <c r="BG43" s="130">
        <f t="shared" si="30"/>
        <v>1176.7121649992694</v>
      </c>
      <c r="BH43" s="30">
        <f>IF(AND(BG4=0,BG43&gt;=0), "",BG43/BG4)</f>
        <v>1.7016273943507038E-2</v>
      </c>
      <c r="BI43" s="47">
        <f>IF(AND(BG124=0,BG43&gt;=0),"",BG43/BG124)</f>
        <v>3.4300850878189043E-2</v>
      </c>
      <c r="BJ43" s="129">
        <f>+'N EERR TERRA'!J42</f>
        <v>0</v>
      </c>
      <c r="BK43" s="30" t="str">
        <f>IF(AND(BJ4=0,BJ43&gt;=0), "",BJ43/BJ4)</f>
        <v/>
      </c>
      <c r="BL43" s="47" t="str">
        <f>IF(AND(BJ124=0,BJ43&gt;=0),"",BJ43/BJ124)</f>
        <v/>
      </c>
      <c r="BM43" s="30" t="str">
        <f t="shared" si="9"/>
        <v/>
      </c>
      <c r="BN43" s="130">
        <f t="shared" si="31"/>
        <v>1176.7121649992694</v>
      </c>
      <c r="BO43" s="30">
        <f>IF(AND(BN4=0,BN43&gt;=0), "",BN43/BN4)</f>
        <v>1.7016273943507038E-2</v>
      </c>
      <c r="BP43" s="47">
        <f>IF(AND(BN124=0,BN43&gt;=0),"",BN43/BN124)</f>
        <v>3.4300850878189043E-2</v>
      </c>
      <c r="BQ43" s="129">
        <f>+'N EERR TERRA'!K42</f>
        <v>0</v>
      </c>
      <c r="BR43" s="30" t="str">
        <f>IF(AND(BQ4=0,BQ43&gt;=0), "",BQ43/BQ4)</f>
        <v/>
      </c>
      <c r="BS43" s="47" t="str">
        <f>IF(AND(BQ124=0,BQ43&gt;=0),"",BQ43/BQ124)</f>
        <v/>
      </c>
      <c r="BT43" s="30" t="str">
        <f t="shared" si="10"/>
        <v/>
      </c>
      <c r="BU43" s="130">
        <f t="shared" si="32"/>
        <v>1176.7121649992694</v>
      </c>
      <c r="BV43" s="30">
        <f>IF(AND(BU4=0,BU43&gt;=0), "",BU43/BU4)</f>
        <v>1.7016273943507038E-2</v>
      </c>
      <c r="BW43" s="47">
        <f>IF(AND(BU124=0,BU43&gt;=0),"",BU43/BU124)</f>
        <v>3.4300850878189043E-2</v>
      </c>
      <c r="BX43" s="131">
        <f t="shared" si="33"/>
        <v>0</v>
      </c>
      <c r="BY43" s="30" t="str">
        <f>IF(AND(BX4=0,BX43&gt;=0), "",BX43/BX4)</f>
        <v/>
      </c>
      <c r="BZ43" s="47">
        <f t="shared" si="11"/>
        <v>1</v>
      </c>
      <c r="CA43" s="129">
        <f>+'N EERR TERRA'!L42</f>
        <v>0</v>
      </c>
      <c r="CB43" s="30" t="str">
        <f>IF(AND(CA4=0,CA43&gt;=0), "",CA43/CA4)</f>
        <v/>
      </c>
      <c r="CC43" s="47" t="str">
        <f>IF(AND(CA124=0,CA43&gt;=0),"",CA43/CA124)</f>
        <v/>
      </c>
      <c r="CD43" s="30" t="str">
        <f t="shared" si="26"/>
        <v/>
      </c>
      <c r="CE43" s="130">
        <f t="shared" si="34"/>
        <v>1176.7121649992694</v>
      </c>
      <c r="CF43" s="30">
        <f>IF(AND(CE4=0,CE43&gt;=0), "",CE43/CE4)</f>
        <v>1.7016273943507038E-2</v>
      </c>
      <c r="CG43" s="47">
        <f>IF(AND(CE124=0,CE43&gt;=0),"",CE43/CE124)</f>
        <v>3.4300850878189043E-2</v>
      </c>
      <c r="CH43" s="129">
        <f>+'N EERR TERRA'!M42</f>
        <v>0</v>
      </c>
      <c r="CI43" s="30" t="str">
        <f>IF(AND(CH4=0,CH43&gt;=0), "",CH43/CH4)</f>
        <v/>
      </c>
      <c r="CJ43" s="47" t="str">
        <f>IF(AND(CH124=0,CH43&gt;=0),"",CH43/CH124)</f>
        <v/>
      </c>
      <c r="CK43" s="30" t="str">
        <f t="shared" si="13"/>
        <v/>
      </c>
      <c r="CL43" s="130">
        <f t="shared" si="35"/>
        <v>1176.7121649992694</v>
      </c>
      <c r="CM43" s="30">
        <f>IF(AND(CL4=0,CL43&gt;=0), "",CL43/CL4)</f>
        <v>1.7016273943507038E-2</v>
      </c>
      <c r="CN43" s="47">
        <f>IF(AND(CL124=0,CL43&gt;=0),"",CL43/CL124)</f>
        <v>3.4300850878189043E-2</v>
      </c>
      <c r="CO43" s="129">
        <f>+'N EERR TERRA'!N42</f>
        <v>0</v>
      </c>
      <c r="CP43" s="30" t="str">
        <f>IF(AND(CO4=0,CO43&gt;=0), "",CO43/CO4)</f>
        <v/>
      </c>
      <c r="CQ43" s="47" t="str">
        <f>IF(AND(CO124=0,CO43&gt;=0),"",CO43/CO124)</f>
        <v/>
      </c>
      <c r="CR43" s="30" t="str">
        <f t="shared" si="14"/>
        <v/>
      </c>
      <c r="CS43" s="130">
        <f t="shared" si="36"/>
        <v>1176.7121649992694</v>
      </c>
      <c r="CT43" s="30">
        <f>IF(AND(CS4=0,CS43&gt;=0), "",CS43/CS4)</f>
        <v>1.7016273943507038E-2</v>
      </c>
      <c r="CU43" s="47">
        <f>IF(AND(CS124=0,CS43&gt;=0),"",CS43/CS124)</f>
        <v>3.4300850878189043E-2</v>
      </c>
      <c r="CV43" s="131">
        <f t="shared" si="37"/>
        <v>0</v>
      </c>
      <c r="CW43" s="30" t="str">
        <f>IF(AND(CV4=0,CV43&gt;=0), "",CV43/CV4)</f>
        <v/>
      </c>
      <c r="CX43" s="47">
        <f t="shared" si="15"/>
        <v>1</v>
      </c>
    </row>
    <row r="44" spans="1:102" outlineLevel="1" x14ac:dyDescent="0.3">
      <c r="A44" s="29" t="s">
        <v>6</v>
      </c>
      <c r="B44" s="129">
        <f>+'N EERR TERRA'!B43</f>
        <v>0</v>
      </c>
      <c r="C44" s="30" t="str">
        <f>IF(AND(B4=0,B44&gt;=0), "",B44/B4)</f>
        <v/>
      </c>
      <c r="D44" s="47" t="str">
        <f>IF(AND(B124=0,B44&gt;=0),"",B44/B124)</f>
        <v/>
      </c>
      <c r="E44" s="129">
        <f>+'N EERR TERRA'!C43</f>
        <v>938.13</v>
      </c>
      <c r="F44" s="30">
        <f>IF(AND(E4=0,E44&gt;=0), "",E44/E4)</f>
        <v>9.4661820073372802E-2</v>
      </c>
      <c r="G44" s="47">
        <f>IF(AND(E124=0,E44&gt;=0),"",E44/E124)</f>
        <v>0.1580699118163362</v>
      </c>
      <c r="H44" s="129">
        <f>+'N EERR TERRA'!D43</f>
        <v>1323.16</v>
      </c>
      <c r="I44" s="30">
        <f>IF(AND(H4=0,H44&gt;=0), "",H44/H4)</f>
        <v>0.17249956311695266</v>
      </c>
      <c r="J44" s="47">
        <f>IF(AND(H124=0,H44&gt;=0),"",H44/H124)</f>
        <v>0.27055626964229029</v>
      </c>
      <c r="K44" s="30">
        <f t="shared" si="19"/>
        <v>0.4104228625030647</v>
      </c>
      <c r="L44" s="130">
        <f t="shared" si="38"/>
        <v>2261.29</v>
      </c>
      <c r="M44" s="30">
        <f>IF(AND(L4=0,L44&gt;=0), "",L44/L4)</f>
        <v>0.12862238380840638</v>
      </c>
      <c r="N44" s="47">
        <f>IF(AND(L124=0,L44&gt;=0),"",L44/L124)</f>
        <v>0.20888699848884137</v>
      </c>
      <c r="O44" s="129">
        <f>+'N EERR TERRA'!E43</f>
        <v>1393.15</v>
      </c>
      <c r="P44" s="30">
        <f>IF(AND(O4=0,O44&gt;=0), "",O44/O4)</f>
        <v>8.6618384431384643E-2</v>
      </c>
      <c r="Q44" s="47">
        <f>IF(AND(O124=0,O44&gt;=0),"",O44/O124)</f>
        <v>0.24281176118738246</v>
      </c>
      <c r="R44" s="30">
        <f t="shared" si="20"/>
        <v>5.2896097221802357E-2</v>
      </c>
      <c r="S44" s="130">
        <f t="shared" si="39"/>
        <v>3654.44</v>
      </c>
      <c r="T44" s="30">
        <f>IF(AND(S4=0,S44&gt;=0), "",S44/S4)</f>
        <v>0.10855434942242742</v>
      </c>
      <c r="U44" s="47">
        <f>IF(AND(S124=0,S44&gt;=0),"",S44/S124)</f>
        <v>0.22063884521957336</v>
      </c>
      <c r="V44" s="131"/>
      <c r="W44" s="30" t="str">
        <f>IF(AND(V4=0,V44&gt;=0), "",V44/V4)</f>
        <v/>
      </c>
      <c r="X44" s="47">
        <f t="shared" si="21"/>
        <v>1</v>
      </c>
      <c r="Y44" s="129">
        <f>+'N EERR TERRA'!F43</f>
        <v>1449.51</v>
      </c>
      <c r="Z44" s="30">
        <f>IF(AND(Y4=0,Y44&gt;=0), "",Y44/Y4)</f>
        <v>0.163729750058284</v>
      </c>
      <c r="AA44" s="47">
        <f>IF(AND(Y124=0,Y44&gt;=0),"",Y44/Y124)</f>
        <v>0.23721685437370973</v>
      </c>
      <c r="AB44" s="30">
        <f t="shared" si="22"/>
        <v>4.0455083802892651E-2</v>
      </c>
      <c r="AC44" s="130">
        <f t="shared" si="27"/>
        <v>5103.95</v>
      </c>
      <c r="AD44" s="30">
        <f>IF(AND(AC4=0,AC44&gt;=0), "",AC44/AC4)</f>
        <v>0.12004301523147071</v>
      </c>
      <c r="AE44" s="47">
        <f>IF(AND(AC124=0,AC44&gt;=0),"",AC44/AC124)</f>
        <v>0.22510660564013479</v>
      </c>
      <c r="AF44" s="129">
        <f>+'N EERR TERRA'!G43</f>
        <v>1659.34</v>
      </c>
      <c r="AG44" s="30">
        <f>IF(AND(AF4=0,AF44&gt;=0), "",AF44/AF4)</f>
        <v>0.1108077433481257</v>
      </c>
      <c r="AH44" s="47">
        <f>IF(AND(AF124=0,AF44&gt;=0),"",AF44/AF124)</f>
        <v>0.26738288995404802</v>
      </c>
      <c r="AI44" s="30">
        <f t="shared" si="4"/>
        <v>0.14475926347524332</v>
      </c>
      <c r="AJ44" s="130">
        <f t="shared" si="16"/>
        <v>6763.29</v>
      </c>
      <c r="AK44" s="30">
        <f>IF(AND(AJ4=0,AJ44&gt;=0), "",AJ44/AJ4)</f>
        <v>0.11763752918552349</v>
      </c>
      <c r="AL44" s="47">
        <f>IF(AND(AJ124=0,AJ44&gt;=0),"",AJ44/AJ124)</f>
        <v>0.23419132189903158</v>
      </c>
      <c r="AM44" s="129">
        <f>+'N EERR TERRA'!H43</f>
        <v>1712.13</v>
      </c>
      <c r="AN44" s="30">
        <f>IF(AND(AM4=0,AM44&gt;=0), "",AM44/AM4)</f>
        <v>0.14684367654215186</v>
      </c>
      <c r="AO44" s="47">
        <f>IF(AND(AM124=0,AM44&gt;=0),"",AM44/AM124)</f>
        <v>0.31552499779630638</v>
      </c>
      <c r="AP44" s="30">
        <f t="shared" si="5"/>
        <v>3.1813853700869137E-2</v>
      </c>
      <c r="AQ44" s="130">
        <f t="shared" si="17"/>
        <v>8475.42</v>
      </c>
      <c r="AR44" s="30">
        <f>IF(AND(AQ4=0,AQ44&gt;=0), "",AQ44/AQ4)</f>
        <v>0.12256189134100433</v>
      </c>
      <c r="AS44" s="47">
        <f>IF(AND(AQ124=0,AQ44&gt;=0),"",AQ44/AQ124)</f>
        <v>0.24705626932156469</v>
      </c>
      <c r="AT44" s="131">
        <f t="shared" si="28"/>
        <v>0</v>
      </c>
      <c r="AU44" s="30" t="str">
        <f>IF(AND(AT4=0,AT44&gt;=0), "",AT44/AT4)</f>
        <v/>
      </c>
      <c r="AV44" s="47">
        <f t="shared" si="23"/>
        <v>1</v>
      </c>
      <c r="AW44" s="131">
        <f t="shared" si="40"/>
        <v>1412.57</v>
      </c>
      <c r="AX44" s="30">
        <f>IF(AND(AW4=0,AW44&gt;=0), "",AW44/AW4)</f>
        <v>0.12256189134100434</v>
      </c>
      <c r="AY44" s="47">
        <f>IF(AND(AW124=0,AW44&gt;=0),"",AW44/AW124)</f>
        <v>0.24705626932156469</v>
      </c>
      <c r="AZ44" s="131">
        <f t="shared" si="29"/>
        <v>0</v>
      </c>
      <c r="BA44" s="30" t="str">
        <f>IF(AND(AZ4=0,AZ44&gt;=0), "",AZ44/AZ4)</f>
        <v/>
      </c>
      <c r="BB44" s="47">
        <f t="shared" si="24"/>
        <v>1</v>
      </c>
      <c r="BC44" s="129">
        <f>+'N EERR TERRA'!I43</f>
        <v>0</v>
      </c>
      <c r="BD44" s="30" t="str">
        <f>IF(AND(BC4=0,BC44&gt;=0), "",BC44/BC4)</f>
        <v/>
      </c>
      <c r="BE44" s="47" t="str">
        <f>IF(AND(BC124=0,BC44&gt;=0),"",BC44/BC124)</f>
        <v/>
      </c>
      <c r="BF44" s="30">
        <f t="shared" si="25"/>
        <v>-1</v>
      </c>
      <c r="BG44" s="130">
        <f t="shared" si="30"/>
        <v>8475.42</v>
      </c>
      <c r="BH44" s="30">
        <f>IF(AND(BG4=0,BG44&gt;=0), "",BG44/BG4)</f>
        <v>0.12256189134100433</v>
      </c>
      <c r="BI44" s="47">
        <f>IF(AND(BG124=0,BG44&gt;=0),"",BG44/BG124)</f>
        <v>0.24705626932156469</v>
      </c>
      <c r="BJ44" s="129">
        <f>+'N EERR TERRA'!J43</f>
        <v>0</v>
      </c>
      <c r="BK44" s="30" t="str">
        <f>IF(AND(BJ4=0,BJ44&gt;=0), "",BJ44/BJ4)</f>
        <v/>
      </c>
      <c r="BL44" s="47" t="str">
        <f>IF(AND(BJ124=0,BJ44&gt;=0),"",BJ44/BJ124)</f>
        <v/>
      </c>
      <c r="BM44" s="30" t="str">
        <f t="shared" si="9"/>
        <v/>
      </c>
      <c r="BN44" s="130">
        <f t="shared" si="31"/>
        <v>8475.42</v>
      </c>
      <c r="BO44" s="30">
        <f>IF(AND(BN4=0,BN44&gt;=0), "",BN44/BN4)</f>
        <v>0.12256189134100433</v>
      </c>
      <c r="BP44" s="47">
        <f>IF(AND(BN124=0,BN44&gt;=0),"",BN44/BN124)</f>
        <v>0.24705626932156469</v>
      </c>
      <c r="BQ44" s="129">
        <f>+'N EERR TERRA'!K43</f>
        <v>0</v>
      </c>
      <c r="BR44" s="30" t="str">
        <f>IF(AND(BQ4=0,BQ44&gt;=0), "",BQ44/BQ4)</f>
        <v/>
      </c>
      <c r="BS44" s="47" t="str">
        <f>IF(AND(BQ124=0,BQ44&gt;=0),"",BQ44/BQ124)</f>
        <v/>
      </c>
      <c r="BT44" s="30" t="str">
        <f t="shared" si="10"/>
        <v/>
      </c>
      <c r="BU44" s="130">
        <f t="shared" si="32"/>
        <v>8475.42</v>
      </c>
      <c r="BV44" s="30">
        <f>IF(AND(BU4=0,BU44&gt;=0), "",BU44/BU4)</f>
        <v>0.12256189134100433</v>
      </c>
      <c r="BW44" s="47">
        <f>IF(AND(BU124=0,BU44&gt;=0),"",BU44/BU124)</f>
        <v>0.24705626932156469</v>
      </c>
      <c r="BX44" s="131">
        <f t="shared" si="33"/>
        <v>0</v>
      </c>
      <c r="BY44" s="30" t="str">
        <f>IF(AND(BX4=0,BX44&gt;=0), "",BX44/BX4)</f>
        <v/>
      </c>
      <c r="BZ44" s="47">
        <f t="shared" si="11"/>
        <v>1</v>
      </c>
      <c r="CA44" s="129">
        <f>+'N EERR TERRA'!L43</f>
        <v>0</v>
      </c>
      <c r="CB44" s="30" t="str">
        <f>IF(AND(CA4=0,CA44&gt;=0), "",CA44/CA4)</f>
        <v/>
      </c>
      <c r="CC44" s="47" t="str">
        <f>IF(AND(CA124=0,CA44&gt;=0),"",CA44/CA124)</f>
        <v/>
      </c>
      <c r="CD44" s="30" t="str">
        <f t="shared" si="26"/>
        <v/>
      </c>
      <c r="CE44" s="130">
        <f t="shared" si="34"/>
        <v>8475.42</v>
      </c>
      <c r="CF44" s="30">
        <f>IF(AND(CE4=0,CE44&gt;=0), "",CE44/CE4)</f>
        <v>0.12256189134100433</v>
      </c>
      <c r="CG44" s="47">
        <f>IF(AND(CE124=0,CE44&gt;=0),"",CE44/CE124)</f>
        <v>0.24705626932156469</v>
      </c>
      <c r="CH44" s="129">
        <f>+'N EERR TERRA'!M43</f>
        <v>0</v>
      </c>
      <c r="CI44" s="30" t="str">
        <f>IF(AND(CH4=0,CH44&gt;=0), "",CH44/CH4)</f>
        <v/>
      </c>
      <c r="CJ44" s="47" t="str">
        <f>IF(AND(CH124=0,CH44&gt;=0),"",CH44/CH124)</f>
        <v/>
      </c>
      <c r="CK44" s="30" t="str">
        <f t="shared" si="13"/>
        <v/>
      </c>
      <c r="CL44" s="130">
        <f t="shared" si="35"/>
        <v>8475.42</v>
      </c>
      <c r="CM44" s="30">
        <f>IF(AND(CL4=0,CL44&gt;=0), "",CL44/CL4)</f>
        <v>0.12256189134100433</v>
      </c>
      <c r="CN44" s="47">
        <f>IF(AND(CL124=0,CL44&gt;=0),"",CL44/CL124)</f>
        <v>0.24705626932156469</v>
      </c>
      <c r="CO44" s="129">
        <f>+'N EERR TERRA'!N43</f>
        <v>0</v>
      </c>
      <c r="CP44" s="30" t="str">
        <f>IF(AND(CO4=0,CO44&gt;=0), "",CO44/CO4)</f>
        <v/>
      </c>
      <c r="CQ44" s="47" t="str">
        <f>IF(AND(CO124=0,CO44&gt;=0),"",CO44/CO124)</f>
        <v/>
      </c>
      <c r="CR44" s="30" t="str">
        <f t="shared" si="14"/>
        <v/>
      </c>
      <c r="CS44" s="130">
        <f t="shared" si="36"/>
        <v>8475.42</v>
      </c>
      <c r="CT44" s="30">
        <f>IF(AND(CS4=0,CS44&gt;=0), "",CS44/CS4)</f>
        <v>0.12256189134100433</v>
      </c>
      <c r="CU44" s="47">
        <f>IF(AND(CS124=0,CS44&gt;=0),"",CS44/CS124)</f>
        <v>0.24705626932156469</v>
      </c>
      <c r="CV44" s="131">
        <f t="shared" si="37"/>
        <v>0</v>
      </c>
      <c r="CW44" s="30" t="str">
        <f>IF(AND(CV4=0,CV44&gt;=0), "",CV44/CV4)</f>
        <v/>
      </c>
      <c r="CX44" s="47">
        <f t="shared" si="15"/>
        <v>1</v>
      </c>
    </row>
    <row r="45" spans="1:102" outlineLevel="1" x14ac:dyDescent="0.3">
      <c r="A45" s="29" t="s">
        <v>7</v>
      </c>
      <c r="B45" s="129">
        <f>+'N EERR TERRA'!B44</f>
        <v>0</v>
      </c>
      <c r="C45" s="30" t="str">
        <f>IF(AND(B4=0,B45&gt;=0), "",B45/B4)</f>
        <v/>
      </c>
      <c r="D45" s="47" t="str">
        <f>IF(AND(B124=0,B45&gt;=0),"",B45/B124)</f>
        <v/>
      </c>
      <c r="E45" s="129">
        <f>+'N EERR TERRA'!C44</f>
        <v>28.010591753226318</v>
      </c>
      <c r="F45" s="30">
        <f>IF(AND(E4=0,E45&gt;=0), "",E45/E4)</f>
        <v>2.8264031602151189E-3</v>
      </c>
      <c r="G45" s="47">
        <f>IF(AND(E124=0,E45&gt;=0),"",E45/E124)</f>
        <v>4.7196356244399796E-3</v>
      </c>
      <c r="H45" s="129">
        <f>+'N EERR TERRA'!D44</f>
        <v>30.918400113870899</v>
      </c>
      <c r="I45" s="30">
        <f>IF(AND(H4=0,H45&gt;=0), "",H45/H4)</f>
        <v>4.0308129870294364E-3</v>
      </c>
      <c r="J45" s="47">
        <f>IF(AND(H124=0,H45&gt;=0),"",H45/H124)</f>
        <v>6.3221129705528225E-3</v>
      </c>
      <c r="K45" s="30">
        <f t="shared" si="19"/>
        <v>0.10381102928000986</v>
      </c>
      <c r="L45" s="130">
        <f t="shared" si="38"/>
        <v>58.928991867097217</v>
      </c>
      <c r="M45" s="30">
        <f>IF(AND(L4=0,L45&gt;=0), "",L45/L4)</f>
        <v>3.3518864937147545E-3</v>
      </c>
      <c r="N45" s="47">
        <f>IF(AND(L124=0,L45&gt;=0),"",L45/L124)</f>
        <v>5.4435743469839256E-3</v>
      </c>
      <c r="O45" s="129">
        <f>+'N EERR TERRA'!E44</f>
        <v>31.760162947889803</v>
      </c>
      <c r="P45" s="30">
        <f>IF(AND(O4=0,O45&gt;=0), "",O45/O4)</f>
        <v>1.9746717897022844E-3</v>
      </c>
      <c r="Q45" s="47">
        <f>IF(AND(O124=0,O45&gt;=0),"",O45/O124)</f>
        <v>5.5354707683848625E-3</v>
      </c>
      <c r="R45" s="30">
        <f t="shared" si="20"/>
        <v>2.7225303732364384E-2</v>
      </c>
      <c r="S45" s="130">
        <f t="shared" si="39"/>
        <v>90.68915481498702</v>
      </c>
      <c r="T45" s="30">
        <f>IF(AND(S4=0,S45&gt;=0), "",S45/S4)</f>
        <v>2.6939017197192229E-3</v>
      </c>
      <c r="U45" s="47">
        <f>IF(AND(S124=0,S45&gt;=0),"",S45/S124)</f>
        <v>5.4754081042014228E-3</v>
      </c>
      <c r="V45" s="131"/>
      <c r="W45" s="30" t="str">
        <f>IF(AND(V4=0,V45&gt;=0), "",V45/V4)</f>
        <v/>
      </c>
      <c r="X45" s="47">
        <f t="shared" si="21"/>
        <v>1</v>
      </c>
      <c r="Y45" s="129">
        <f>+'N EERR TERRA'!F44</f>
        <v>33.705606850914748</v>
      </c>
      <c r="Z45" s="30">
        <f>IF(AND(Y4=0,Y45&gt;=0), "",Y45/Y4)</f>
        <v>3.8072249141179134E-3</v>
      </c>
      <c r="AA45" s="47">
        <f>IF(AND(Y124=0,Y45&gt;=0),"",Y45/Y124)</f>
        <v>5.516028197067255E-3</v>
      </c>
      <c r="AB45" s="30">
        <f t="shared" si="22"/>
        <v>6.1254216680717725E-2</v>
      </c>
      <c r="AC45" s="130">
        <f t="shared" si="27"/>
        <v>124.39476166590177</v>
      </c>
      <c r="AD45" s="30">
        <f>IF(AND(AC4=0,AC45&gt;=0), "",AC45/AC4)</f>
        <v>2.9257187608371974E-3</v>
      </c>
      <c r="AE45" s="47">
        <f>IF(AND(AC124=0,AC45&gt;=0),"",AC45/AC124)</f>
        <v>5.4863551872617695E-3</v>
      </c>
      <c r="AF45" s="129">
        <f>+'N EERR TERRA'!G44</f>
        <v>34.385637100076039</v>
      </c>
      <c r="AG45" s="30">
        <f>IF(AND(AF4=0,AF45&gt;=0), "",AF45/AF4)</f>
        <v>2.2962110541823949E-3</v>
      </c>
      <c r="AH45" s="47">
        <f>IF(AND(AF124=0,AF45&gt;=0),"",AF45/AF124)</f>
        <v>5.5408361280566152E-3</v>
      </c>
      <c r="AI45" s="30">
        <f t="shared" si="4"/>
        <v>2.0175582423695049E-2</v>
      </c>
      <c r="AJ45" s="130">
        <f t="shared" si="16"/>
        <v>158.78039876597779</v>
      </c>
      <c r="AK45" s="30">
        <f>IF(AND(AJ4=0,AJ45&gt;=0), "",AJ45/AJ4)</f>
        <v>2.7617526076690151E-3</v>
      </c>
      <c r="AL45" s="47">
        <f>IF(AND(AJ124=0,AJ45&gt;=0),"",AJ45/AJ124)</f>
        <v>5.4980625521986641E-3</v>
      </c>
      <c r="AM45" s="129">
        <f>+'N EERR TERRA'!H44</f>
        <v>35.86534131631258</v>
      </c>
      <c r="AN45" s="30">
        <f>IF(AND(AM4=0,AM45&gt;=0), "",AM45/AM4)</f>
        <v>3.0760506382847557E-3</v>
      </c>
      <c r="AO45" s="47">
        <f>IF(AND(AM124=0,AM45&gt;=0),"",AM45/AM124)</f>
        <v>6.6095516927997897E-3</v>
      </c>
      <c r="AP45" s="30">
        <f t="shared" si="5"/>
        <v>4.3032624695305395E-2</v>
      </c>
      <c r="AQ45" s="130">
        <f t="shared" si="17"/>
        <v>194.64574008229039</v>
      </c>
      <c r="AR45" s="30">
        <f>IF(AND(AQ4=0,AQ45&gt;=0), "",AQ45/AQ4)</f>
        <v>2.8147454693637653E-3</v>
      </c>
      <c r="AS45" s="47">
        <f>IF(AND(AQ124=0,AQ45&gt;=0),"",AQ45/AQ124)</f>
        <v>5.6738722545980743E-3</v>
      </c>
      <c r="AT45" s="131">
        <f t="shared" si="28"/>
        <v>0</v>
      </c>
      <c r="AU45" s="30" t="str">
        <f>IF(AND(AT4=0,AT45&gt;=0), "",AT45/AT4)</f>
        <v/>
      </c>
      <c r="AV45" s="47">
        <f t="shared" si="23"/>
        <v>1</v>
      </c>
      <c r="AW45" s="131">
        <f t="shared" si="40"/>
        <v>32.440956680381731</v>
      </c>
      <c r="AX45" s="30">
        <f>IF(AND(AW4=0,AW45&gt;=0), "",AW45/AW4)</f>
        <v>2.8147454693637657E-3</v>
      </c>
      <c r="AY45" s="47">
        <f>IF(AND(AW124=0,AW45&gt;=0),"",AW45/AW124)</f>
        <v>5.6738722545980743E-3</v>
      </c>
      <c r="AZ45" s="131">
        <f t="shared" si="29"/>
        <v>0</v>
      </c>
      <c r="BA45" s="30" t="str">
        <f>IF(AND(AZ4=0,AZ45&gt;=0), "",AZ45/AZ4)</f>
        <v/>
      </c>
      <c r="BB45" s="47">
        <f t="shared" si="24"/>
        <v>1</v>
      </c>
      <c r="BC45" s="129">
        <f>+'N EERR TERRA'!I44</f>
        <v>0</v>
      </c>
      <c r="BD45" s="30" t="str">
        <f>IF(AND(BC4=0,BC45&gt;=0), "",BC45/BC4)</f>
        <v/>
      </c>
      <c r="BE45" s="47" t="str">
        <f>IF(AND(BC124=0,BC45&gt;=0),"",BC45/BC124)</f>
        <v/>
      </c>
      <c r="BF45" s="30">
        <f t="shared" si="25"/>
        <v>-1</v>
      </c>
      <c r="BG45" s="130">
        <f t="shared" si="30"/>
        <v>194.64574008229039</v>
      </c>
      <c r="BH45" s="30">
        <f>IF(AND(BG4=0,BG45&gt;=0), "",BG45/BG4)</f>
        <v>2.8147454693637653E-3</v>
      </c>
      <c r="BI45" s="47">
        <f>IF(AND(BG124=0,BG45&gt;=0),"",BG45/BG124)</f>
        <v>5.6738722545980743E-3</v>
      </c>
      <c r="BJ45" s="129">
        <f>+'N EERR TERRA'!J44</f>
        <v>0</v>
      </c>
      <c r="BK45" s="30" t="str">
        <f>IF(AND(BJ4=0,BJ45&gt;=0), "",BJ45/BJ4)</f>
        <v/>
      </c>
      <c r="BL45" s="47" t="str">
        <f>IF(AND(BJ124=0,BJ45&gt;=0),"",BJ45/BJ124)</f>
        <v/>
      </c>
      <c r="BM45" s="30" t="str">
        <f t="shared" si="9"/>
        <v/>
      </c>
      <c r="BN45" s="130">
        <f t="shared" si="31"/>
        <v>194.64574008229039</v>
      </c>
      <c r="BO45" s="30">
        <f>IF(AND(BN4=0,BN45&gt;=0), "",BN45/BN4)</f>
        <v>2.8147454693637653E-3</v>
      </c>
      <c r="BP45" s="47">
        <f>IF(AND(BN124=0,BN45&gt;=0),"",BN45/BN124)</f>
        <v>5.6738722545980743E-3</v>
      </c>
      <c r="BQ45" s="129">
        <f>+'N EERR TERRA'!K44</f>
        <v>0</v>
      </c>
      <c r="BR45" s="30" t="str">
        <f>IF(AND(BQ4=0,BQ45&gt;=0), "",BQ45/BQ4)</f>
        <v/>
      </c>
      <c r="BS45" s="47" t="str">
        <f>IF(AND(BQ124=0,BQ45&gt;=0),"",BQ45/BQ124)</f>
        <v/>
      </c>
      <c r="BT45" s="30" t="str">
        <f t="shared" si="10"/>
        <v/>
      </c>
      <c r="BU45" s="130">
        <f t="shared" si="32"/>
        <v>194.64574008229039</v>
      </c>
      <c r="BV45" s="30">
        <f>IF(AND(BU4=0,BU45&gt;=0), "",BU45/BU4)</f>
        <v>2.8147454693637653E-3</v>
      </c>
      <c r="BW45" s="47">
        <f>IF(AND(BU124=0,BU45&gt;=0),"",BU45/BU124)</f>
        <v>5.6738722545980743E-3</v>
      </c>
      <c r="BX45" s="131">
        <f t="shared" si="33"/>
        <v>0</v>
      </c>
      <c r="BY45" s="30" t="str">
        <f>IF(AND(BX4=0,BX45&gt;=0), "",BX45/BX4)</f>
        <v/>
      </c>
      <c r="BZ45" s="47">
        <f t="shared" si="11"/>
        <v>1</v>
      </c>
      <c r="CA45" s="129">
        <f>+'N EERR TERRA'!L44</f>
        <v>0</v>
      </c>
      <c r="CB45" s="30" t="str">
        <f>IF(AND(CA4=0,CA45&gt;=0), "",CA45/CA4)</f>
        <v/>
      </c>
      <c r="CC45" s="47" t="str">
        <f>IF(AND(CA124=0,CA45&gt;=0),"",CA45/CA124)</f>
        <v/>
      </c>
      <c r="CD45" s="30" t="str">
        <f t="shared" si="26"/>
        <v/>
      </c>
      <c r="CE45" s="130">
        <f t="shared" si="34"/>
        <v>194.64574008229039</v>
      </c>
      <c r="CF45" s="30">
        <f>IF(AND(CE4=0,CE45&gt;=0), "",CE45/CE4)</f>
        <v>2.8147454693637653E-3</v>
      </c>
      <c r="CG45" s="47">
        <f>IF(AND(CE124=0,CE45&gt;=0),"",CE45/CE124)</f>
        <v>5.6738722545980743E-3</v>
      </c>
      <c r="CH45" s="129">
        <f>+'N EERR TERRA'!M44</f>
        <v>0</v>
      </c>
      <c r="CI45" s="30" t="str">
        <f>IF(AND(CH4=0,CH45&gt;=0), "",CH45/CH4)</f>
        <v/>
      </c>
      <c r="CJ45" s="47" t="str">
        <f>IF(AND(CH124=0,CH45&gt;=0),"",CH45/CH124)</f>
        <v/>
      </c>
      <c r="CK45" s="30" t="str">
        <f t="shared" si="13"/>
        <v/>
      </c>
      <c r="CL45" s="130">
        <f t="shared" si="35"/>
        <v>194.64574008229039</v>
      </c>
      <c r="CM45" s="30">
        <f>IF(AND(CL4=0,CL45&gt;=0), "",CL45/CL4)</f>
        <v>2.8147454693637653E-3</v>
      </c>
      <c r="CN45" s="47">
        <f>IF(AND(CL124=0,CL45&gt;=0),"",CL45/CL124)</f>
        <v>5.6738722545980743E-3</v>
      </c>
      <c r="CO45" s="129">
        <f>+'N EERR TERRA'!N44</f>
        <v>0</v>
      </c>
      <c r="CP45" s="30" t="str">
        <f>IF(AND(CO4=0,CO45&gt;=0), "",CO45/CO4)</f>
        <v/>
      </c>
      <c r="CQ45" s="47" t="str">
        <f>IF(AND(CO124=0,CO45&gt;=0),"",CO45/CO124)</f>
        <v/>
      </c>
      <c r="CR45" s="30" t="str">
        <f t="shared" si="14"/>
        <v/>
      </c>
      <c r="CS45" s="130">
        <f t="shared" si="36"/>
        <v>194.64574008229039</v>
      </c>
      <c r="CT45" s="30">
        <f>IF(AND(CS4=0,CS45&gt;=0), "",CS45/CS4)</f>
        <v>2.8147454693637653E-3</v>
      </c>
      <c r="CU45" s="47">
        <f>IF(AND(CS124=0,CS45&gt;=0),"",CS45/CS124)</f>
        <v>5.6738722545980743E-3</v>
      </c>
      <c r="CV45" s="131">
        <f t="shared" si="37"/>
        <v>0</v>
      </c>
      <c r="CW45" s="30" t="str">
        <f>IF(AND(CV4=0,CV45&gt;=0), "",CV45/CV4)</f>
        <v/>
      </c>
      <c r="CX45" s="47">
        <f t="shared" si="15"/>
        <v>1</v>
      </c>
    </row>
    <row r="46" spans="1:102" outlineLevel="1" x14ac:dyDescent="0.3">
      <c r="A46" s="29" t="s">
        <v>8</v>
      </c>
      <c r="B46" s="129">
        <f>+'N EERR TERRA'!B45</f>
        <v>0</v>
      </c>
      <c r="C46" s="30" t="str">
        <f>IF(AND(B4=0,B46&gt;=0), "",B46/B4)</f>
        <v/>
      </c>
      <c r="D46" s="47" t="str">
        <f>IF(AND(B124=0,B46&gt;=0),"",B46/B124)</f>
        <v/>
      </c>
      <c r="E46" s="129">
        <f>+'N EERR TERRA'!C45</f>
        <v>40.868727989779494</v>
      </c>
      <c r="F46" s="30">
        <f>IF(AND(E4=0,E46&gt;=0), "",E46/E4)</f>
        <v>4.1238508262139801E-3</v>
      </c>
      <c r="G46" s="47">
        <f>IF(AND(E124=0,E46&gt;=0),"",E46/E124)</f>
        <v>6.8861631430508306E-3</v>
      </c>
      <c r="H46" s="129">
        <f>+'N EERR TERRA'!D45</f>
        <v>0</v>
      </c>
      <c r="I46" s="30">
        <f>IF(AND(H4=0,H46&gt;=0), "",H46/H4)</f>
        <v>0</v>
      </c>
      <c r="J46" s="47">
        <f>IF(AND(H124=0,H46&gt;=0),"",H46/H124)</f>
        <v>0</v>
      </c>
      <c r="K46" s="30">
        <f t="shared" si="19"/>
        <v>-1</v>
      </c>
      <c r="L46" s="130">
        <f t="shared" si="38"/>
        <v>40.868727989779494</v>
      </c>
      <c r="M46" s="30">
        <f>IF(AND(L4=0,L46&gt;=0), "",L46/L4)</f>
        <v>2.3246170182784072E-3</v>
      </c>
      <c r="N46" s="47">
        <f>IF(AND(L124=0,L46&gt;=0),"",L46/L124)</f>
        <v>3.7752547978551791E-3</v>
      </c>
      <c r="O46" s="129">
        <f>+'N EERR TERRA'!E45</f>
        <v>0</v>
      </c>
      <c r="P46" s="30">
        <f>IF(AND(O4=0,O46&gt;=0), "",O46/O4)</f>
        <v>0</v>
      </c>
      <c r="Q46" s="47">
        <f>IF(AND(O124=0,O46&gt;=0),"",O46/O124)</f>
        <v>0</v>
      </c>
      <c r="R46" s="30" t="str">
        <f t="shared" si="20"/>
        <v/>
      </c>
      <c r="S46" s="130">
        <f t="shared" si="39"/>
        <v>40.868727989779494</v>
      </c>
      <c r="T46" s="30">
        <f>IF(AND(S4=0,S46&gt;=0), "",S46/S4)</f>
        <v>1.2139967214272675E-3</v>
      </c>
      <c r="U46" s="47">
        <f>IF(AND(S124=0,S46&gt;=0),"",S46/S124)</f>
        <v>2.4674721569536789E-3</v>
      </c>
      <c r="V46" s="131"/>
      <c r="W46" s="30" t="str">
        <f>IF(AND(V4=0,V46&gt;=0), "",V46/V4)</f>
        <v/>
      </c>
      <c r="X46" s="47">
        <f t="shared" si="21"/>
        <v>1</v>
      </c>
      <c r="Y46" s="129">
        <f>+'N EERR TERRA'!F45</f>
        <v>33.196842973919807</v>
      </c>
      <c r="Z46" s="30">
        <f>IF(AND(Y4=0,Y46&gt;=0), "",Y46/Y4)</f>
        <v>3.7497573682444352E-3</v>
      </c>
      <c r="AA46" s="47">
        <f>IF(AND(Y124=0,Y46&gt;=0),"",Y46/Y124)</f>
        <v>5.432767394092655E-3</v>
      </c>
      <c r="AB46" s="30">
        <f t="shared" si="22"/>
        <v>1</v>
      </c>
      <c r="AC46" s="130">
        <f t="shared" si="27"/>
        <v>74.065570963699301</v>
      </c>
      <c r="AD46" s="30">
        <f>IF(AND(AC4=0,AC46&gt;=0), "",AC46/AC4)</f>
        <v>1.7419948203495194E-3</v>
      </c>
      <c r="AE46" s="47">
        <f>IF(AND(AC124=0,AC46&gt;=0),"",AC46/AC124)</f>
        <v>3.2666168897494837E-3</v>
      </c>
      <c r="AF46" s="129">
        <f>+'N EERR TERRA'!G45</f>
        <v>0</v>
      </c>
      <c r="AG46" s="30">
        <f>IF(AND(AF4=0,AF46&gt;=0), "",AF46/AF4)</f>
        <v>0</v>
      </c>
      <c r="AH46" s="47">
        <f>IF(AND(AF124=0,AF46&gt;=0),"",AF46/AF124)</f>
        <v>0</v>
      </c>
      <c r="AI46" s="30">
        <f t="shared" si="4"/>
        <v>-1</v>
      </c>
      <c r="AJ46" s="130">
        <f t="shared" si="16"/>
        <v>74.065570963699301</v>
      </c>
      <c r="AK46" s="30">
        <f>IF(AND(AJ4=0,AJ46&gt;=0), "",AJ46/AJ4)</f>
        <v>1.2882621868771911E-3</v>
      </c>
      <c r="AL46" s="47">
        <f>IF(AND(AJ124=0,AJ46&gt;=0),"",AJ46/AJ124)</f>
        <v>2.5646562503153451E-3</v>
      </c>
      <c r="AM46" s="129">
        <f>+'N EERR TERRA'!H45</f>
        <v>2.6033222220719678</v>
      </c>
      <c r="AN46" s="30">
        <f>IF(AND(AM4=0,AM46&gt;=0), "",AM46/AM4)</f>
        <v>2.232782594271066E-4</v>
      </c>
      <c r="AO46" s="47">
        <f>IF(AND(AM124=0,AM46&gt;=0),"",AM46/AM124)</f>
        <v>4.7976102187470175E-4</v>
      </c>
      <c r="AP46" s="30">
        <f t="shared" si="5"/>
        <v>1</v>
      </c>
      <c r="AQ46" s="130">
        <f t="shared" si="17"/>
        <v>76.668893185771267</v>
      </c>
      <c r="AR46" s="30">
        <f>IF(AND(AQ4=0,AQ46&gt;=0), "",AQ46/AQ4)</f>
        <v>1.1086983955803447E-3</v>
      </c>
      <c r="AS46" s="47">
        <f>IF(AND(AQ124=0,AQ46&gt;=0),"",AQ46/AQ124)</f>
        <v>2.2348781209061241E-3</v>
      </c>
      <c r="AT46" s="131">
        <f t="shared" si="28"/>
        <v>0</v>
      </c>
      <c r="AU46" s="30" t="str">
        <f>IF(AND(AT4=0,AT46&gt;=0), "",AT46/AT4)</f>
        <v/>
      </c>
      <c r="AV46" s="47">
        <f t="shared" si="23"/>
        <v>1</v>
      </c>
      <c r="AW46" s="131">
        <f t="shared" si="40"/>
        <v>12.778148864295211</v>
      </c>
      <c r="AX46" s="30">
        <f>IF(AND(AW4=0,AW46&gt;=0), "",AW46/AW4)</f>
        <v>1.1086983955803449E-3</v>
      </c>
      <c r="AY46" s="47">
        <f>IF(AND(AW124=0,AW46&gt;=0),"",AW46/AW124)</f>
        <v>2.2348781209061241E-3</v>
      </c>
      <c r="AZ46" s="131">
        <f t="shared" si="29"/>
        <v>0</v>
      </c>
      <c r="BA46" s="30" t="str">
        <f>IF(AND(AZ4=0,AZ46&gt;=0), "",AZ46/AZ4)</f>
        <v/>
      </c>
      <c r="BB46" s="47">
        <f t="shared" si="24"/>
        <v>1</v>
      </c>
      <c r="BC46" s="129">
        <f>+'N EERR TERRA'!I45</f>
        <v>0</v>
      </c>
      <c r="BD46" s="30" t="str">
        <f>IF(AND(BC4=0,BC46&gt;=0), "",BC46/BC4)</f>
        <v/>
      </c>
      <c r="BE46" s="47" t="str">
        <f>IF(AND(BC124=0,BC46&gt;=0),"",BC46/BC124)</f>
        <v/>
      </c>
      <c r="BF46" s="30">
        <f t="shared" si="25"/>
        <v>-1</v>
      </c>
      <c r="BG46" s="130">
        <f t="shared" si="30"/>
        <v>76.668893185771267</v>
      </c>
      <c r="BH46" s="30">
        <f>IF(AND(BG4=0,BG46&gt;=0), "",BG46/BG4)</f>
        <v>1.1086983955803447E-3</v>
      </c>
      <c r="BI46" s="47">
        <f>IF(AND(BG124=0,BG46&gt;=0),"",BG46/BG124)</f>
        <v>2.2348781209061241E-3</v>
      </c>
      <c r="BJ46" s="129">
        <f>+'N EERR TERRA'!J45</f>
        <v>0</v>
      </c>
      <c r="BK46" s="30" t="str">
        <f>IF(AND(BJ4=0,BJ46&gt;=0), "",BJ46/BJ4)</f>
        <v/>
      </c>
      <c r="BL46" s="47" t="str">
        <f>IF(AND(BJ124=0,BJ46&gt;=0),"",BJ46/BJ124)</f>
        <v/>
      </c>
      <c r="BM46" s="30" t="str">
        <f t="shared" si="9"/>
        <v/>
      </c>
      <c r="BN46" s="130">
        <f t="shared" si="31"/>
        <v>76.668893185771267</v>
      </c>
      <c r="BO46" s="30">
        <f>IF(AND(BN4=0,BN46&gt;=0), "",BN46/BN4)</f>
        <v>1.1086983955803447E-3</v>
      </c>
      <c r="BP46" s="47">
        <f>IF(AND(BN124=0,BN46&gt;=0),"",BN46/BN124)</f>
        <v>2.2348781209061241E-3</v>
      </c>
      <c r="BQ46" s="129">
        <f>+'N EERR TERRA'!K45</f>
        <v>0</v>
      </c>
      <c r="BR46" s="30" t="str">
        <f>IF(AND(BQ4=0,BQ46&gt;=0), "",BQ46/BQ4)</f>
        <v/>
      </c>
      <c r="BS46" s="47" t="str">
        <f>IF(AND(BQ124=0,BQ46&gt;=0),"",BQ46/BQ124)</f>
        <v/>
      </c>
      <c r="BT46" s="30" t="str">
        <f t="shared" si="10"/>
        <v/>
      </c>
      <c r="BU46" s="130">
        <f t="shared" si="32"/>
        <v>76.668893185771267</v>
      </c>
      <c r="BV46" s="30">
        <f>IF(AND(BU4=0,BU46&gt;=0), "",BU46/BU4)</f>
        <v>1.1086983955803447E-3</v>
      </c>
      <c r="BW46" s="47">
        <f>IF(AND(BU124=0,BU46&gt;=0),"",BU46/BU124)</f>
        <v>2.2348781209061241E-3</v>
      </c>
      <c r="BX46" s="131">
        <f t="shared" si="33"/>
        <v>0</v>
      </c>
      <c r="BY46" s="30" t="str">
        <f>IF(AND(BX4=0,BX46&gt;=0), "",BX46/BX4)</f>
        <v/>
      </c>
      <c r="BZ46" s="47">
        <f t="shared" si="11"/>
        <v>1</v>
      </c>
      <c r="CA46" s="129">
        <f>+'N EERR TERRA'!L45</f>
        <v>0</v>
      </c>
      <c r="CB46" s="30" t="str">
        <f>IF(AND(CA4=0,CA46&gt;=0), "",CA46/CA4)</f>
        <v/>
      </c>
      <c r="CC46" s="47" t="str">
        <f>IF(AND(CA124=0,CA46&gt;=0),"",CA46/CA124)</f>
        <v/>
      </c>
      <c r="CD46" s="30" t="str">
        <f t="shared" si="26"/>
        <v/>
      </c>
      <c r="CE46" s="130">
        <f t="shared" si="34"/>
        <v>76.668893185771267</v>
      </c>
      <c r="CF46" s="30">
        <f>IF(AND(CE4=0,CE46&gt;=0), "",CE46/CE4)</f>
        <v>1.1086983955803447E-3</v>
      </c>
      <c r="CG46" s="47">
        <f>IF(AND(CE124=0,CE46&gt;=0),"",CE46/CE124)</f>
        <v>2.2348781209061241E-3</v>
      </c>
      <c r="CH46" s="129">
        <f>+'N EERR TERRA'!M45</f>
        <v>0</v>
      </c>
      <c r="CI46" s="30" t="str">
        <f>IF(AND(CH4=0,CH46&gt;=0), "",CH46/CH4)</f>
        <v/>
      </c>
      <c r="CJ46" s="47" t="str">
        <f>IF(AND(CH124=0,CH46&gt;=0),"",CH46/CH124)</f>
        <v/>
      </c>
      <c r="CK46" s="30" t="str">
        <f t="shared" si="13"/>
        <v/>
      </c>
      <c r="CL46" s="130">
        <f t="shared" si="35"/>
        <v>76.668893185771267</v>
      </c>
      <c r="CM46" s="30">
        <f>IF(AND(CL4=0,CL46&gt;=0), "",CL46/CL4)</f>
        <v>1.1086983955803447E-3</v>
      </c>
      <c r="CN46" s="47">
        <f>IF(AND(CL124=0,CL46&gt;=0),"",CL46/CL124)</f>
        <v>2.2348781209061241E-3</v>
      </c>
      <c r="CO46" s="129">
        <f>+'N EERR TERRA'!N45</f>
        <v>0</v>
      </c>
      <c r="CP46" s="30" t="str">
        <f>IF(AND(CO4=0,CO46&gt;=0), "",CO46/CO4)</f>
        <v/>
      </c>
      <c r="CQ46" s="47" t="str">
        <f>IF(AND(CO124=0,CO46&gt;=0),"",CO46/CO124)</f>
        <v/>
      </c>
      <c r="CR46" s="30" t="str">
        <f t="shared" si="14"/>
        <v/>
      </c>
      <c r="CS46" s="130">
        <f t="shared" si="36"/>
        <v>76.668893185771267</v>
      </c>
      <c r="CT46" s="30">
        <f>IF(AND(CS4=0,CS46&gt;=0), "",CS46/CS4)</f>
        <v>1.1086983955803447E-3</v>
      </c>
      <c r="CU46" s="47">
        <f>IF(AND(CS124=0,CS46&gt;=0),"",CS46/CS124)</f>
        <v>2.2348781209061241E-3</v>
      </c>
      <c r="CV46" s="131">
        <f t="shared" si="37"/>
        <v>0</v>
      </c>
      <c r="CW46" s="30" t="str">
        <f>IF(AND(CV4=0,CV46&gt;=0), "",CV46/CV4)</f>
        <v/>
      </c>
      <c r="CX46" s="47">
        <f t="shared" si="15"/>
        <v>1</v>
      </c>
    </row>
    <row r="47" spans="1:102" outlineLevel="1" x14ac:dyDescent="0.3">
      <c r="A47" s="29" t="s">
        <v>9</v>
      </c>
      <c r="B47" s="129">
        <f>+'N EERR TERRA'!B46</f>
        <v>0</v>
      </c>
      <c r="C47" s="30" t="str">
        <f>IF(AND(B4=0,B47&gt;=0), "",B47/B4)</f>
        <v/>
      </c>
      <c r="D47" s="47" t="str">
        <f>IF(AND(B124=0,B47&gt;=0),"",B47/B124)</f>
        <v/>
      </c>
      <c r="E47" s="129">
        <f>+'N EERR TERRA'!C46</f>
        <v>237.28484197078271</v>
      </c>
      <c r="F47" s="30">
        <f>IF(AND(E4=0,E47&gt;=0), "",E47/E4)</f>
        <v>2.3943179534581489E-2</v>
      </c>
      <c r="G47" s="47">
        <f>IF(AND(E124=0,E47&gt;=0),"",E47/E124)</f>
        <v>3.9981232926859706E-2</v>
      </c>
      <c r="H47" s="129">
        <f>+'N EERR TERRA'!D46</f>
        <v>0</v>
      </c>
      <c r="I47" s="30">
        <f>IF(AND(H4=0,H47&gt;=0), "",H47/H4)</f>
        <v>0</v>
      </c>
      <c r="J47" s="47">
        <f>IF(AND(H124=0,H47&gt;=0),"",H47/H124)</f>
        <v>0</v>
      </c>
      <c r="K47" s="30">
        <f t="shared" si="19"/>
        <v>-1</v>
      </c>
      <c r="L47" s="130">
        <f t="shared" si="38"/>
        <v>237.28484197078271</v>
      </c>
      <c r="M47" s="30">
        <f>IF(AND(L4=0,L47&gt;=0), "",L47/L4)</f>
        <v>1.3496783701286907E-2</v>
      </c>
      <c r="N47" s="47">
        <f>IF(AND(L124=0,L47&gt;=0),"",L47/L124)</f>
        <v>2.1919222402334886E-2</v>
      </c>
      <c r="O47" s="129">
        <f>+'N EERR TERRA'!E46</f>
        <v>0</v>
      </c>
      <c r="P47" s="30">
        <f>IF(AND(O4=0,O47&gt;=0), "",O47/O4)</f>
        <v>0</v>
      </c>
      <c r="Q47" s="47">
        <f>IF(AND(O124=0,O47&gt;=0),"",O47/O124)</f>
        <v>0</v>
      </c>
      <c r="R47" s="30" t="str">
        <f t="shared" si="20"/>
        <v/>
      </c>
      <c r="S47" s="130">
        <f t="shared" si="39"/>
        <v>237.28484197078271</v>
      </c>
      <c r="T47" s="30">
        <f>IF(AND(S4=0,S47&gt;=0), "",S47/S4)</f>
        <v>7.0484948851101178E-3</v>
      </c>
      <c r="U47" s="47">
        <f>IF(AND(S124=0,S47&gt;=0),"",S47/S124)</f>
        <v>1.4326204157283317E-2</v>
      </c>
      <c r="V47" s="131"/>
      <c r="W47" s="30" t="str">
        <f>IF(AND(V4=0,V47&gt;=0), "",V47/V4)</f>
        <v/>
      </c>
      <c r="X47" s="47">
        <f t="shared" si="21"/>
        <v>1</v>
      </c>
      <c r="Y47" s="129">
        <f>+'N EERR TERRA'!F46</f>
        <v>148.70120669521214</v>
      </c>
      <c r="Z47" s="30">
        <f>IF(AND(Y4=0,Y47&gt;=0), "",Y47/Y4)</f>
        <v>1.6796580503461382E-2</v>
      </c>
      <c r="AA47" s="47">
        <f>IF(AND(Y124=0,Y47&gt;=0),"",Y47/Y124)</f>
        <v>2.4335418516473188E-2</v>
      </c>
      <c r="AB47" s="30">
        <f t="shared" si="22"/>
        <v>1</v>
      </c>
      <c r="AC47" s="130">
        <f t="shared" si="27"/>
        <v>385.98604866599487</v>
      </c>
      <c r="AD47" s="30">
        <f>IF(AND(AC4=0,AC47&gt;=0), "",AC47/AC4)</f>
        <v>9.0782490265671131E-3</v>
      </c>
      <c r="AE47" s="47">
        <f>IF(AND(AC124=0,AC47&gt;=0),"",AC47/AC124)</f>
        <v>1.7023679550083756E-2</v>
      </c>
      <c r="AF47" s="129">
        <f>+'N EERR TERRA'!G46</f>
        <v>0</v>
      </c>
      <c r="AG47" s="30">
        <f>IF(AND(AF4=0,AF47&gt;=0), "",AF47/AF4)</f>
        <v>0</v>
      </c>
      <c r="AH47" s="47">
        <f>IF(AND(AF124=0,AF47&gt;=0),"",AF47/AF124)</f>
        <v>0</v>
      </c>
      <c r="AI47" s="30">
        <f t="shared" si="4"/>
        <v>-1</v>
      </c>
      <c r="AJ47" s="130">
        <f t="shared" si="16"/>
        <v>385.98604866599487</v>
      </c>
      <c r="AK47" s="30">
        <f>IF(AND(AJ4=0,AJ47&gt;=0), "",AJ47/AJ4)</f>
        <v>6.7136622952957605E-3</v>
      </c>
      <c r="AL47" s="47">
        <f>IF(AND(AJ124=0,AJ47&gt;=0),"",AJ47/AJ124)</f>
        <v>1.3365474934783704E-2</v>
      </c>
      <c r="AM47" s="129">
        <f>+'N EERR TERRA'!H46</f>
        <v>0</v>
      </c>
      <c r="AN47" s="30">
        <f>IF(AND(AM4=0,AM47&gt;=0), "",AM47/AM4)</f>
        <v>0</v>
      </c>
      <c r="AO47" s="47">
        <f>IF(AND(AM124=0,AM47&gt;=0),"",AM47/AM124)</f>
        <v>0</v>
      </c>
      <c r="AP47" s="30" t="str">
        <f t="shared" si="5"/>
        <v/>
      </c>
      <c r="AQ47" s="130">
        <f t="shared" si="17"/>
        <v>385.98604866599487</v>
      </c>
      <c r="AR47" s="30">
        <f>IF(AND(AQ4=0,AQ47&gt;=0), "",AQ47/AQ4)</f>
        <v>5.581691545167705E-3</v>
      </c>
      <c r="AS47" s="47">
        <f>IF(AND(AQ124=0,AQ47&gt;=0),"",AQ47/AQ124)</f>
        <v>1.1251392048251603E-2</v>
      </c>
      <c r="AT47" s="131">
        <f t="shared" si="28"/>
        <v>0</v>
      </c>
      <c r="AU47" s="30" t="str">
        <f>IF(AND(AT4=0,AT47&gt;=0), "",AT47/AT4)</f>
        <v/>
      </c>
      <c r="AV47" s="47">
        <f t="shared" si="23"/>
        <v>1</v>
      </c>
      <c r="AW47" s="131">
        <f t="shared" si="40"/>
        <v>64.33100811099915</v>
      </c>
      <c r="AX47" s="30">
        <f>IF(AND(AW4=0,AW47&gt;=0), "",AW47/AW4)</f>
        <v>5.5816915451677067E-3</v>
      </c>
      <c r="AY47" s="47">
        <f>IF(AND(AW124=0,AW47&gt;=0),"",AW47/AW124)</f>
        <v>1.1251392048251605E-2</v>
      </c>
      <c r="AZ47" s="131">
        <f t="shared" si="29"/>
        <v>0</v>
      </c>
      <c r="BA47" s="30" t="str">
        <f>IF(AND(AZ4=0,AZ47&gt;=0), "",AZ47/AZ4)</f>
        <v/>
      </c>
      <c r="BB47" s="47">
        <f t="shared" si="24"/>
        <v>1</v>
      </c>
      <c r="BC47" s="129">
        <f>+'N EERR TERRA'!I46</f>
        <v>0</v>
      </c>
      <c r="BD47" s="30" t="str">
        <f>IF(AND(BC4=0,BC47&gt;=0), "",BC47/BC4)</f>
        <v/>
      </c>
      <c r="BE47" s="47" t="str">
        <f>IF(AND(BC124=0,BC47&gt;=0),"",BC47/BC124)</f>
        <v/>
      </c>
      <c r="BF47" s="30" t="str">
        <f t="shared" si="25"/>
        <v/>
      </c>
      <c r="BG47" s="130">
        <f t="shared" si="30"/>
        <v>385.98604866599487</v>
      </c>
      <c r="BH47" s="30">
        <f>IF(AND(BG4=0,BG47&gt;=0), "",BG47/BG4)</f>
        <v>5.581691545167705E-3</v>
      </c>
      <c r="BI47" s="47">
        <f>IF(AND(BG124=0,BG47&gt;=0),"",BG47/BG124)</f>
        <v>1.1251392048251603E-2</v>
      </c>
      <c r="BJ47" s="129">
        <f>+'N EERR TERRA'!J46</f>
        <v>0</v>
      </c>
      <c r="BK47" s="30" t="str">
        <f>IF(AND(BJ4=0,BJ47&gt;=0), "",BJ47/BJ4)</f>
        <v/>
      </c>
      <c r="BL47" s="47" t="str">
        <f>IF(AND(BJ124=0,BJ47&gt;=0),"",BJ47/BJ124)</f>
        <v/>
      </c>
      <c r="BM47" s="30" t="str">
        <f t="shared" si="9"/>
        <v/>
      </c>
      <c r="BN47" s="130">
        <f t="shared" si="31"/>
        <v>385.98604866599487</v>
      </c>
      <c r="BO47" s="30">
        <f>IF(AND(BN4=0,BN47&gt;=0), "",BN47/BN4)</f>
        <v>5.581691545167705E-3</v>
      </c>
      <c r="BP47" s="47">
        <f>IF(AND(BN124=0,BN47&gt;=0),"",BN47/BN124)</f>
        <v>1.1251392048251603E-2</v>
      </c>
      <c r="BQ47" s="129">
        <f>+'N EERR TERRA'!K46</f>
        <v>0</v>
      </c>
      <c r="BR47" s="30" t="str">
        <f>IF(AND(BQ4=0,BQ47&gt;=0), "",BQ47/BQ4)</f>
        <v/>
      </c>
      <c r="BS47" s="47" t="str">
        <f>IF(AND(BQ124=0,BQ47&gt;=0),"",BQ47/BQ124)</f>
        <v/>
      </c>
      <c r="BT47" s="30" t="str">
        <f t="shared" si="10"/>
        <v/>
      </c>
      <c r="BU47" s="130">
        <f t="shared" si="32"/>
        <v>385.98604866599487</v>
      </c>
      <c r="BV47" s="30">
        <f>IF(AND(BU4=0,BU47&gt;=0), "",BU47/BU4)</f>
        <v>5.581691545167705E-3</v>
      </c>
      <c r="BW47" s="47">
        <f>IF(AND(BU124=0,BU47&gt;=0),"",BU47/BU124)</f>
        <v>1.1251392048251603E-2</v>
      </c>
      <c r="BX47" s="131">
        <f t="shared" si="33"/>
        <v>0</v>
      </c>
      <c r="BY47" s="30" t="str">
        <f>IF(AND(BX4=0,BX47&gt;=0), "",BX47/BX4)</f>
        <v/>
      </c>
      <c r="BZ47" s="47">
        <f t="shared" si="11"/>
        <v>1</v>
      </c>
      <c r="CA47" s="129">
        <f>+'N EERR TERRA'!L46</f>
        <v>0</v>
      </c>
      <c r="CB47" s="30" t="str">
        <f>IF(AND(CA4=0,CA47&gt;=0), "",CA47/CA4)</f>
        <v/>
      </c>
      <c r="CC47" s="47" t="str">
        <f>IF(AND(CA124=0,CA47&gt;=0),"",CA47/CA124)</f>
        <v/>
      </c>
      <c r="CD47" s="30" t="str">
        <f t="shared" si="26"/>
        <v/>
      </c>
      <c r="CE47" s="130">
        <f t="shared" si="34"/>
        <v>385.98604866599487</v>
      </c>
      <c r="CF47" s="30">
        <f>IF(AND(CE4=0,CE47&gt;=0), "",CE47/CE4)</f>
        <v>5.581691545167705E-3</v>
      </c>
      <c r="CG47" s="47">
        <f>IF(AND(CE124=0,CE47&gt;=0),"",CE47/CE124)</f>
        <v>1.1251392048251603E-2</v>
      </c>
      <c r="CH47" s="129">
        <f>+'N EERR TERRA'!M46</f>
        <v>0</v>
      </c>
      <c r="CI47" s="30" t="str">
        <f>IF(AND(CH4=0,CH47&gt;=0), "",CH47/CH4)</f>
        <v/>
      </c>
      <c r="CJ47" s="47" t="str">
        <f>IF(AND(CH124=0,CH47&gt;=0),"",CH47/CH124)</f>
        <v/>
      </c>
      <c r="CK47" s="30" t="str">
        <f t="shared" si="13"/>
        <v/>
      </c>
      <c r="CL47" s="130">
        <f t="shared" si="35"/>
        <v>385.98604866599487</v>
      </c>
      <c r="CM47" s="30">
        <f>IF(AND(CL4=0,CL47&gt;=0), "",CL47/CL4)</f>
        <v>5.581691545167705E-3</v>
      </c>
      <c r="CN47" s="47">
        <f>IF(AND(CL124=0,CL47&gt;=0),"",CL47/CL124)</f>
        <v>1.1251392048251603E-2</v>
      </c>
      <c r="CO47" s="129">
        <f>+'N EERR TERRA'!N46</f>
        <v>0</v>
      </c>
      <c r="CP47" s="30" t="str">
        <f>IF(AND(CO4=0,CO47&gt;=0), "",CO47/CO4)</f>
        <v/>
      </c>
      <c r="CQ47" s="47" t="str">
        <f>IF(AND(CO124=0,CO47&gt;=0),"",CO47/CO124)</f>
        <v/>
      </c>
      <c r="CR47" s="30" t="str">
        <f t="shared" si="14"/>
        <v/>
      </c>
      <c r="CS47" s="130">
        <f t="shared" si="36"/>
        <v>385.98604866599487</v>
      </c>
      <c r="CT47" s="30">
        <f>IF(AND(CS4=0,CS47&gt;=0), "",CS47/CS4)</f>
        <v>5.581691545167705E-3</v>
      </c>
      <c r="CU47" s="47">
        <f>IF(AND(CS124=0,CS47&gt;=0),"",CS47/CS124)</f>
        <v>1.1251392048251603E-2</v>
      </c>
      <c r="CV47" s="131">
        <f t="shared" si="37"/>
        <v>0</v>
      </c>
      <c r="CW47" s="30" t="str">
        <f>IF(AND(CV4=0,CV47&gt;=0), "",CV47/CV4)</f>
        <v/>
      </c>
      <c r="CX47" s="47">
        <f t="shared" si="15"/>
        <v>1</v>
      </c>
    </row>
    <row r="48" spans="1:102" outlineLevel="1" x14ac:dyDescent="0.3">
      <c r="A48" s="29" t="s">
        <v>10</v>
      </c>
      <c r="B48" s="129">
        <f>+'N EERR TERRA'!B47</f>
        <v>0</v>
      </c>
      <c r="C48" s="30" t="str">
        <f>IF(AND(B4=0,B48&gt;=0), "",B48/B4)</f>
        <v/>
      </c>
      <c r="D48" s="47" t="str">
        <f>IF(AND(B124=0,B48&gt;=0),"",B48/B124)</f>
        <v/>
      </c>
      <c r="E48" s="129">
        <f>+'N EERR TERRA'!C47</f>
        <v>53.701993556629468</v>
      </c>
      <c r="F48" s="30">
        <f>IF(AND(E4=0,E48&gt;=0), "",E48/E4)</f>
        <v>5.4187889222592645E-3</v>
      </c>
      <c r="G48" s="47">
        <f>IF(AND(E124=0,E48&gt;=0),"",E48/E124)</f>
        <v>9.0485000861904794E-3</v>
      </c>
      <c r="H48" s="129">
        <f>+'N EERR TERRA'!D47</f>
        <v>12.365954024624584</v>
      </c>
      <c r="I48" s="30">
        <f>IF(AND(H4=0,H48&gt;=0), "",H48/H4)</f>
        <v>1.6121418927205046E-3</v>
      </c>
      <c r="J48" s="47">
        <f>IF(AND(H124=0,H48&gt;=0),"",H48/H124)</f>
        <v>2.5285576887681713E-3</v>
      </c>
      <c r="K48" s="30">
        <f t="shared" si="19"/>
        <v>-0.76973007507468927</v>
      </c>
      <c r="L48" s="130">
        <f t="shared" si="38"/>
        <v>66.067947581254046</v>
      </c>
      <c r="M48" s="30">
        <f>IF(AND(L4=0,L48&gt;=0), "",L48/L4)</f>
        <v>3.7579509533185625E-3</v>
      </c>
      <c r="N48" s="47">
        <f>IF(AND(L124=0,L48&gt;=0),"",L48/L124)</f>
        <v>6.1030364378590381E-3</v>
      </c>
      <c r="O48" s="129">
        <f>+'N EERR TERRA'!E47</f>
        <v>2.819992270622846</v>
      </c>
      <c r="P48" s="30">
        <f>IF(AND(O4=0,O48&gt;=0), "",O48/O4)</f>
        <v>1.7533156845303302E-4</v>
      </c>
      <c r="Q48" s="47">
        <f>IF(AND(O124=0,O48&gt;=0),"",O48/O124)</f>
        <v>4.9149573970120859E-4</v>
      </c>
      <c r="R48" s="30">
        <f t="shared" si="20"/>
        <v>-0.77195513868098364</v>
      </c>
      <c r="S48" s="130">
        <f t="shared" si="39"/>
        <v>68.887939851876894</v>
      </c>
      <c r="T48" s="30">
        <f>IF(AND(S4=0,S48&gt;=0), "",S48/S4)</f>
        <v>2.0463013467649782E-3</v>
      </c>
      <c r="U48" s="47">
        <f>IF(AND(S124=0,S48&gt;=0),"",S48/S124)</f>
        <v>4.1591476391659313E-3</v>
      </c>
      <c r="V48" s="131"/>
      <c r="W48" s="30" t="str">
        <f>IF(AND(V4=0,V48&gt;=0), "",V48/V4)</f>
        <v/>
      </c>
      <c r="X48" s="47">
        <f t="shared" si="21"/>
        <v>1</v>
      </c>
      <c r="Y48" s="129">
        <f>+'N EERR TERRA'!F47</f>
        <v>45.100421331257294</v>
      </c>
      <c r="Z48" s="30">
        <f>IF(AND(Y4=0,Y48&gt;=0), "",Y48/Y4)</f>
        <v>5.0943289194900739E-3</v>
      </c>
      <c r="AA48" s="47">
        <f>IF(AND(Y124=0,Y48&gt;=0),"",Y48/Y124)</f>
        <v>7.3808252989836665E-3</v>
      </c>
      <c r="AB48" s="30">
        <f t="shared" si="22"/>
        <v>14.993101045378417</v>
      </c>
      <c r="AC48" s="130">
        <f t="shared" si="27"/>
        <v>113.98836118313419</v>
      </c>
      <c r="AD48" s="30">
        <f>IF(AND(AC4=0,AC48&gt;=0), "",AC48/AC4)</f>
        <v>2.6809640724766823E-3</v>
      </c>
      <c r="AE48" s="47">
        <f>IF(AND(AC124=0,AC48&gt;=0),"",AC48/AC124)</f>
        <v>5.0273872331071104E-3</v>
      </c>
      <c r="AF48" s="129">
        <f>+'N EERR TERRA'!G47</f>
        <v>0</v>
      </c>
      <c r="AG48" s="30">
        <f>IF(AND(AF4=0,AF48&gt;=0), "",AF48/AF4)</f>
        <v>0</v>
      </c>
      <c r="AH48" s="47">
        <f>IF(AND(AF124=0,AF48&gt;=0),"",AF48/AF124)</f>
        <v>0</v>
      </c>
      <c r="AI48" s="30">
        <f t="shared" si="4"/>
        <v>-1</v>
      </c>
      <c r="AJ48" s="130">
        <f t="shared" si="16"/>
        <v>113.98836118313419</v>
      </c>
      <c r="AK48" s="30">
        <f>IF(AND(AJ4=0,AJ48&gt;=0), "",AJ48/AJ4)</f>
        <v>1.9826606822258017E-3</v>
      </c>
      <c r="AL48" s="47">
        <f>IF(AND(AJ124=0,AJ48&gt;=0),"",AJ48/AJ124)</f>
        <v>3.9470560905391396E-3</v>
      </c>
      <c r="AM48" s="129">
        <f>+'N EERR TERRA'!H47</f>
        <v>0</v>
      </c>
      <c r="AN48" s="30">
        <f>IF(AND(AM4=0,AM48&gt;=0), "",AM48/AM4)</f>
        <v>0</v>
      </c>
      <c r="AO48" s="47">
        <f>IF(AND(AM124=0,AM48&gt;=0),"",AM48/AM124)</f>
        <v>0</v>
      </c>
      <c r="AP48" s="30" t="str">
        <f t="shared" si="5"/>
        <v/>
      </c>
      <c r="AQ48" s="130">
        <f t="shared" si="17"/>
        <v>113.98836118313419</v>
      </c>
      <c r="AR48" s="30">
        <f>IF(AND(AQ4=0,AQ48&gt;=0), "",AQ48/AQ4)</f>
        <v>1.6483701264912473E-3</v>
      </c>
      <c r="AS48" s="47">
        <f>IF(AND(AQ124=0,AQ48&gt;=0),"",AQ48/AQ124)</f>
        <v>3.3227308215975364E-3</v>
      </c>
      <c r="AT48" s="131">
        <f t="shared" si="28"/>
        <v>0</v>
      </c>
      <c r="AU48" s="30" t="str">
        <f>IF(AND(AT4=0,AT48&gt;=0), "",AT48/AT4)</f>
        <v/>
      </c>
      <c r="AV48" s="47">
        <f t="shared" si="23"/>
        <v>1</v>
      </c>
      <c r="AW48" s="131">
        <f t="shared" si="40"/>
        <v>18.99806019718903</v>
      </c>
      <c r="AX48" s="30">
        <f>IF(AND(AW4=0,AW48&gt;=0), "",AW48/AW4)</f>
        <v>1.6483701264912475E-3</v>
      </c>
      <c r="AY48" s="47">
        <f>IF(AND(AW124=0,AW48&gt;=0),"",AW48/AW124)</f>
        <v>3.322730821597536E-3</v>
      </c>
      <c r="AZ48" s="131">
        <f t="shared" si="29"/>
        <v>0</v>
      </c>
      <c r="BA48" s="30" t="str">
        <f>IF(AND(AZ4=0,AZ48&gt;=0), "",AZ48/AZ4)</f>
        <v/>
      </c>
      <c r="BB48" s="47">
        <f t="shared" si="24"/>
        <v>1</v>
      </c>
      <c r="BC48" s="129">
        <f>+'N EERR TERRA'!I47</f>
        <v>0</v>
      </c>
      <c r="BD48" s="30" t="str">
        <f>IF(AND(BC4=0,BC48&gt;=0), "",BC48/BC4)</f>
        <v/>
      </c>
      <c r="BE48" s="47" t="str">
        <f>IF(AND(BC124=0,BC48&gt;=0),"",BC48/BC124)</f>
        <v/>
      </c>
      <c r="BF48" s="30" t="str">
        <f t="shared" si="25"/>
        <v/>
      </c>
      <c r="BG48" s="130">
        <f t="shared" si="30"/>
        <v>113.98836118313419</v>
      </c>
      <c r="BH48" s="30">
        <f>IF(AND(BG4=0,BG48&gt;=0), "",BG48/BG4)</f>
        <v>1.6483701264912473E-3</v>
      </c>
      <c r="BI48" s="47">
        <f>IF(AND(BG124=0,BG48&gt;=0),"",BG48/BG124)</f>
        <v>3.3227308215975364E-3</v>
      </c>
      <c r="BJ48" s="129">
        <f>+'N EERR TERRA'!J47</f>
        <v>0</v>
      </c>
      <c r="BK48" s="30" t="str">
        <f>IF(AND(BJ4=0,BJ48&gt;=0), "",BJ48/BJ4)</f>
        <v/>
      </c>
      <c r="BL48" s="47" t="str">
        <f>IF(AND(BJ124=0,BJ48&gt;=0),"",BJ48/BJ124)</f>
        <v/>
      </c>
      <c r="BM48" s="30" t="str">
        <f t="shared" si="9"/>
        <v/>
      </c>
      <c r="BN48" s="130">
        <f t="shared" si="31"/>
        <v>113.98836118313419</v>
      </c>
      <c r="BO48" s="30">
        <f>IF(AND(BN4=0,BN48&gt;=0), "",BN48/BN4)</f>
        <v>1.6483701264912473E-3</v>
      </c>
      <c r="BP48" s="47">
        <f>IF(AND(BN124=0,BN48&gt;=0),"",BN48/BN124)</f>
        <v>3.3227308215975364E-3</v>
      </c>
      <c r="BQ48" s="129">
        <f>+'N EERR TERRA'!K47</f>
        <v>0</v>
      </c>
      <c r="BR48" s="30" t="str">
        <f>IF(AND(BQ4=0,BQ48&gt;=0), "",BQ48/BQ4)</f>
        <v/>
      </c>
      <c r="BS48" s="47" t="str">
        <f>IF(AND(BQ124=0,BQ48&gt;=0),"",BQ48/BQ124)</f>
        <v/>
      </c>
      <c r="BT48" s="30" t="str">
        <f t="shared" si="10"/>
        <v/>
      </c>
      <c r="BU48" s="130">
        <f t="shared" si="32"/>
        <v>113.98836118313419</v>
      </c>
      <c r="BV48" s="30">
        <f>IF(AND(BU4=0,BU48&gt;=0), "",BU48/BU4)</f>
        <v>1.6483701264912473E-3</v>
      </c>
      <c r="BW48" s="47">
        <f>IF(AND(BU124=0,BU48&gt;=0),"",BU48/BU124)</f>
        <v>3.3227308215975364E-3</v>
      </c>
      <c r="BX48" s="131">
        <f t="shared" si="33"/>
        <v>0</v>
      </c>
      <c r="BY48" s="30" t="str">
        <f>IF(AND(BX4=0,BX48&gt;=0), "",BX48/BX4)</f>
        <v/>
      </c>
      <c r="BZ48" s="47">
        <f t="shared" si="11"/>
        <v>1</v>
      </c>
      <c r="CA48" s="129">
        <f>+'N EERR TERRA'!L47</f>
        <v>0</v>
      </c>
      <c r="CB48" s="30" t="str">
        <f>IF(AND(CA4=0,CA48&gt;=0), "",CA48/CA4)</f>
        <v/>
      </c>
      <c r="CC48" s="47" t="str">
        <f>IF(AND(CA124=0,CA48&gt;=0),"",CA48/CA124)</f>
        <v/>
      </c>
      <c r="CD48" s="30" t="str">
        <f t="shared" si="26"/>
        <v/>
      </c>
      <c r="CE48" s="130">
        <f t="shared" si="34"/>
        <v>113.98836118313419</v>
      </c>
      <c r="CF48" s="30">
        <f>IF(AND(CE4=0,CE48&gt;=0), "",CE48/CE4)</f>
        <v>1.6483701264912473E-3</v>
      </c>
      <c r="CG48" s="47">
        <f>IF(AND(CE124=0,CE48&gt;=0),"",CE48/CE124)</f>
        <v>3.3227308215975364E-3</v>
      </c>
      <c r="CH48" s="129">
        <f>+'N EERR TERRA'!M47</f>
        <v>0</v>
      </c>
      <c r="CI48" s="30" t="str">
        <f>IF(AND(CH4=0,CH48&gt;=0), "",CH48/CH4)</f>
        <v/>
      </c>
      <c r="CJ48" s="47" t="str">
        <f>IF(AND(CH124=0,CH48&gt;=0),"",CH48/CH124)</f>
        <v/>
      </c>
      <c r="CK48" s="30" t="str">
        <f t="shared" si="13"/>
        <v/>
      </c>
      <c r="CL48" s="130">
        <f t="shared" si="35"/>
        <v>113.98836118313419</v>
      </c>
      <c r="CM48" s="30">
        <f>IF(AND(CL4=0,CL48&gt;=0), "",CL48/CL4)</f>
        <v>1.6483701264912473E-3</v>
      </c>
      <c r="CN48" s="47">
        <f>IF(AND(CL124=0,CL48&gt;=0),"",CL48/CL124)</f>
        <v>3.3227308215975364E-3</v>
      </c>
      <c r="CO48" s="129">
        <f>+'N EERR TERRA'!N47</f>
        <v>0</v>
      </c>
      <c r="CP48" s="30" t="str">
        <f>IF(AND(CO4=0,CO48&gt;=0), "",CO48/CO4)</f>
        <v/>
      </c>
      <c r="CQ48" s="47" t="str">
        <f>IF(AND(CO124=0,CO48&gt;=0),"",CO48/CO124)</f>
        <v/>
      </c>
      <c r="CR48" s="30" t="str">
        <f t="shared" si="14"/>
        <v/>
      </c>
      <c r="CS48" s="130">
        <f t="shared" si="36"/>
        <v>113.98836118313419</v>
      </c>
      <c r="CT48" s="30">
        <f>IF(AND(CS4=0,CS48&gt;=0), "",CS48/CS4)</f>
        <v>1.6483701264912473E-3</v>
      </c>
      <c r="CU48" s="47">
        <f>IF(AND(CS124=0,CS48&gt;=0),"",CS48/CS124)</f>
        <v>3.3227308215975364E-3</v>
      </c>
      <c r="CV48" s="131">
        <f t="shared" si="37"/>
        <v>0</v>
      </c>
      <c r="CW48" s="30" t="str">
        <f>IF(AND(CV4=0,CV48&gt;=0), "",CV48/CV4)</f>
        <v/>
      </c>
      <c r="CX48" s="47">
        <f t="shared" si="15"/>
        <v>1</v>
      </c>
    </row>
    <row r="49" spans="1:102" outlineLevel="1" x14ac:dyDescent="0.3">
      <c r="A49" s="29" t="s">
        <v>11</v>
      </c>
      <c r="B49" s="129">
        <f>+'N EERR TERRA'!B48</f>
        <v>0</v>
      </c>
      <c r="C49" s="30" t="str">
        <f>IF(AND(B4=0,B49&gt;=0), "",B49/B4)</f>
        <v/>
      </c>
      <c r="D49" s="47" t="str">
        <f>IF(AND(B124=0,B49&gt;=0),"",B49/B124)</f>
        <v/>
      </c>
      <c r="E49" s="129">
        <f>+'N EERR TERRA'!C48</f>
        <v>0</v>
      </c>
      <c r="F49" s="30">
        <f>IF(AND(E4=0,E49&gt;=0), "",E49/E4)</f>
        <v>0</v>
      </c>
      <c r="G49" s="47">
        <f>IF(AND(E124=0,E49&gt;=0),"",E49/E124)</f>
        <v>0</v>
      </c>
      <c r="H49" s="129">
        <f>+'N EERR TERRA'!D48</f>
        <v>0</v>
      </c>
      <c r="I49" s="30">
        <f>IF(AND(H4=0,H49&gt;=0), "",H49/H4)</f>
        <v>0</v>
      </c>
      <c r="J49" s="47">
        <f>IF(AND(H124=0,H49&gt;=0),"",H49/H124)</f>
        <v>0</v>
      </c>
      <c r="K49" s="30" t="str">
        <f t="shared" si="19"/>
        <v/>
      </c>
      <c r="L49" s="130">
        <f t="shared" si="38"/>
        <v>0</v>
      </c>
      <c r="M49" s="30">
        <f>IF(AND(L4=0,L49&gt;=0), "",L49/L4)</f>
        <v>0</v>
      </c>
      <c r="N49" s="47">
        <f>IF(AND(L124=0,L49&gt;=0),"",L49/L124)</f>
        <v>0</v>
      </c>
      <c r="O49" s="129">
        <f>+'N EERR TERRA'!E48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TERRA'!F48</f>
        <v>0</v>
      </c>
      <c r="Z49" s="30">
        <f>IF(AND(Y4=0,Y49&gt;=0), "",Y49/Y4)</f>
        <v>0</v>
      </c>
      <c r="AA49" s="47">
        <f>IF(AND(Y124=0,Y49&gt;=0),"",Y49/Y124)</f>
        <v>0</v>
      </c>
      <c r="AB49" s="30" t="str">
        <f t="shared" si="22"/>
        <v/>
      </c>
      <c r="AC49" s="130">
        <f t="shared" si="27"/>
        <v>0</v>
      </c>
      <c r="AD49" s="30">
        <f>IF(AND(AC4=0,AC49&gt;=0), "",AC49/AC4)</f>
        <v>0</v>
      </c>
      <c r="AE49" s="47">
        <f>IF(AND(AC124=0,AC49&gt;=0),"",AC49/AC124)</f>
        <v>0</v>
      </c>
      <c r="AF49" s="129">
        <f>+'N EERR TERRA'!G48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TERRA'!H48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TERRA'!I48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TERRA'!J48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TERRA'!K48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TERRA'!L48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TERRA'!M48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TERRA'!N48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TERRA'!B49</f>
        <v>0</v>
      </c>
      <c r="C50" s="30" t="str">
        <f>IF(AND(B4=0,B50&gt;=0), "",B50/B4)</f>
        <v/>
      </c>
      <c r="D50" s="47" t="str">
        <f>IF(AND(B124=0,B50&gt;=0),"",B50/B124)</f>
        <v/>
      </c>
      <c r="E50" s="129">
        <f>+'N EERR TERRA'!C49</f>
        <v>0</v>
      </c>
      <c r="F50" s="30">
        <f>IF(AND(E4=0,E50&gt;=0), "",E50/E4)</f>
        <v>0</v>
      </c>
      <c r="G50" s="47">
        <f>IF(AND(E124=0,E50&gt;=0),"",E50/E124)</f>
        <v>0</v>
      </c>
      <c r="H50" s="129">
        <f>+'N EERR TERRA'!D49</f>
        <v>0</v>
      </c>
      <c r="I50" s="30">
        <f>IF(AND(H4=0,H50&gt;=0), "",H50/H4)</f>
        <v>0</v>
      </c>
      <c r="J50" s="47">
        <f>IF(AND(H124=0,H50&gt;=0),"",H50/H124)</f>
        <v>0</v>
      </c>
      <c r="K50" s="30" t="str">
        <f t="shared" si="19"/>
        <v/>
      </c>
      <c r="L50" s="130">
        <f t="shared" si="38"/>
        <v>0</v>
      </c>
      <c r="M50" s="30">
        <f>IF(AND(L4=0,L50&gt;=0), "",L50/L4)</f>
        <v>0</v>
      </c>
      <c r="N50" s="47">
        <f>IF(AND(L124=0,L50&gt;=0),"",L50/L124)</f>
        <v>0</v>
      </c>
      <c r="O50" s="129">
        <f>+'N EERR TERRA'!E49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TERRA'!F49</f>
        <v>0</v>
      </c>
      <c r="Z50" s="30">
        <f>IF(AND(Y4=0,Y50&gt;=0), "",Y50/Y4)</f>
        <v>0</v>
      </c>
      <c r="AA50" s="47">
        <f>IF(AND(Y124=0,Y50&gt;=0),"",Y50/Y124)</f>
        <v>0</v>
      </c>
      <c r="AB50" s="30" t="str">
        <f t="shared" si="22"/>
        <v/>
      </c>
      <c r="AC50" s="130">
        <f t="shared" si="27"/>
        <v>0</v>
      </c>
      <c r="AD50" s="30">
        <f>IF(AND(AC4=0,AC50&gt;=0), "",AC50/AC4)</f>
        <v>0</v>
      </c>
      <c r="AE50" s="47">
        <f>IF(AND(AC124=0,AC50&gt;=0),"",AC50/AC124)</f>
        <v>0</v>
      </c>
      <c r="AF50" s="129">
        <f>+'N EERR TERRA'!G49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TERRA'!H49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TERRA'!I49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TERRA'!J49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TERRA'!K49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TERRA'!L49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TERRA'!M49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TERRA'!N49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TERRA'!B50</f>
        <v>0</v>
      </c>
      <c r="C51" s="30" t="str">
        <f>IF(AND(B4=0,B51&gt;=0), "",B51/B4)</f>
        <v/>
      </c>
      <c r="D51" s="47" t="str">
        <f>IF(AND(B124=0,B51&gt;=0),"",B51/B124)</f>
        <v/>
      </c>
      <c r="E51" s="129">
        <f>+'N EERR TERRA'!C50</f>
        <v>0</v>
      </c>
      <c r="F51" s="30">
        <f>IF(AND(E4=0,E51&gt;=0), "",E51/E4)</f>
        <v>0</v>
      </c>
      <c r="G51" s="47">
        <f>IF(AND(E124=0,E51&gt;=0),"",E51/E124)</f>
        <v>0</v>
      </c>
      <c r="H51" s="129">
        <f>+'N EERR TERRA'!D50</f>
        <v>0</v>
      </c>
      <c r="I51" s="30">
        <f>IF(AND(H4=0,H51&gt;=0), "",H51/H4)</f>
        <v>0</v>
      </c>
      <c r="J51" s="47">
        <f>IF(AND(H124=0,H51&gt;=0),"",H51/H124)</f>
        <v>0</v>
      </c>
      <c r="K51" s="30" t="str">
        <f t="shared" si="19"/>
        <v/>
      </c>
      <c r="L51" s="130">
        <f t="shared" si="38"/>
        <v>0</v>
      </c>
      <c r="M51" s="30">
        <f>IF(AND(L4=0,L51&gt;=0), "",L51/L4)</f>
        <v>0</v>
      </c>
      <c r="N51" s="47">
        <f>IF(AND(L124=0,L51&gt;=0),"",L51/L124)</f>
        <v>0</v>
      </c>
      <c r="O51" s="129">
        <f>+'N EERR TERRA'!E50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TERRA'!F50</f>
        <v>0</v>
      </c>
      <c r="Z51" s="30">
        <f>IF(AND(Y4=0,Y51&gt;=0), "",Y51/Y4)</f>
        <v>0</v>
      </c>
      <c r="AA51" s="47">
        <f>IF(AND(Y124=0,Y51&gt;=0),"",Y51/Y124)</f>
        <v>0</v>
      </c>
      <c r="AB51" s="30" t="str">
        <f t="shared" si="22"/>
        <v/>
      </c>
      <c r="AC51" s="130">
        <f t="shared" si="27"/>
        <v>0</v>
      </c>
      <c r="AD51" s="30">
        <f>IF(AND(AC4=0,AC51&gt;=0), "",AC51/AC4)</f>
        <v>0</v>
      </c>
      <c r="AE51" s="47">
        <f>IF(AND(AC124=0,AC51&gt;=0),"",AC51/AC124)</f>
        <v>0</v>
      </c>
      <c r="AF51" s="129">
        <f>+'N EERR TERRA'!G50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TERRA'!H50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TERRA'!I50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TERRA'!J50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TERRA'!K50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TERRA'!L50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TERRA'!M50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TERRA'!N50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TERRA'!B51</f>
        <v>0</v>
      </c>
      <c r="C52" s="30" t="str">
        <f>IF(AND(B4=0,B52&gt;=0), "",B52/B4)</f>
        <v/>
      </c>
      <c r="D52" s="47" t="str">
        <f>IF(AND(B124=0,B52&gt;=0),"",B52/B124)</f>
        <v/>
      </c>
      <c r="E52" s="129">
        <f>+'N EERR TERRA'!C51</f>
        <v>0</v>
      </c>
      <c r="F52" s="30">
        <f>IF(AND(E4=0,E52&gt;=0), "",E52/E4)</f>
        <v>0</v>
      </c>
      <c r="G52" s="47">
        <f>IF(AND(E124=0,E52&gt;=0),"",E52/E124)</f>
        <v>0</v>
      </c>
      <c r="H52" s="129">
        <f>+'N EERR TERRA'!D51</f>
        <v>0</v>
      </c>
      <c r="I52" s="30">
        <f>IF(AND(H4=0,H52&gt;=0), "",H52/H4)</f>
        <v>0</v>
      </c>
      <c r="J52" s="47">
        <f>IF(AND(H124=0,H52&gt;=0),"",H52/H124)</f>
        <v>0</v>
      </c>
      <c r="K52" s="30" t="str">
        <f t="shared" si="19"/>
        <v/>
      </c>
      <c r="L52" s="130">
        <f t="shared" si="38"/>
        <v>0</v>
      </c>
      <c r="M52" s="30">
        <f>IF(AND(L4=0,L52&gt;=0), "",L52/L4)</f>
        <v>0</v>
      </c>
      <c r="N52" s="47">
        <f>IF(AND(L124=0,L52&gt;=0),"",L52/L124)</f>
        <v>0</v>
      </c>
      <c r="O52" s="129">
        <f>+'N EERR TERRA'!E51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TERRA'!F51</f>
        <v>0</v>
      </c>
      <c r="Z52" s="30">
        <f>IF(AND(Y4=0,Y52&gt;=0), "",Y52/Y4)</f>
        <v>0</v>
      </c>
      <c r="AA52" s="47">
        <f>IF(AND(Y124=0,Y52&gt;=0),"",Y52/Y124)</f>
        <v>0</v>
      </c>
      <c r="AB52" s="30" t="str">
        <f t="shared" si="22"/>
        <v/>
      </c>
      <c r="AC52" s="130">
        <f t="shared" si="27"/>
        <v>0</v>
      </c>
      <c r="AD52" s="30">
        <f>IF(AND(AC4=0,AC52&gt;=0), "",AC52/AC4)</f>
        <v>0</v>
      </c>
      <c r="AE52" s="47">
        <f>IF(AND(AC124=0,AC52&gt;=0),"",AC52/AC124)</f>
        <v>0</v>
      </c>
      <c r="AF52" s="129">
        <f>+'N EERR TERRA'!G51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TERRA'!H51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TERRA'!I51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TERRA'!J51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TERRA'!K51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TERRA'!L51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TERRA'!M51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TERRA'!N51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TERRA'!B52</f>
        <v>0</v>
      </c>
      <c r="C53" s="30" t="str">
        <f>IF(AND(B4=0,B53&gt;=0), "",B53/B4)</f>
        <v/>
      </c>
      <c r="D53" s="47" t="str">
        <f>IF(AND(B124=0,B53&gt;=0),"",B53/B124)</f>
        <v/>
      </c>
      <c r="E53" s="129">
        <f>+'N EERR TERRA'!C52</f>
        <v>0</v>
      </c>
      <c r="F53" s="30">
        <f>IF(AND(E4=0,E53&gt;=0), "",E53/E4)</f>
        <v>0</v>
      </c>
      <c r="G53" s="47">
        <f>IF(AND(E124=0,E53&gt;=0),"",E53/E124)</f>
        <v>0</v>
      </c>
      <c r="H53" s="129">
        <f>+'N EERR TERRA'!D52</f>
        <v>0</v>
      </c>
      <c r="I53" s="30">
        <f>IF(AND(H4=0,H53&gt;=0), "",H53/H4)</f>
        <v>0</v>
      </c>
      <c r="J53" s="47">
        <f>IF(AND(H124=0,H53&gt;=0),"",H53/H124)</f>
        <v>0</v>
      </c>
      <c r="K53" s="30" t="str">
        <f t="shared" si="19"/>
        <v/>
      </c>
      <c r="L53" s="130">
        <f t="shared" si="38"/>
        <v>0</v>
      </c>
      <c r="M53" s="30">
        <f>IF(AND(L4=0,L53&gt;=0), "",L53/L4)</f>
        <v>0</v>
      </c>
      <c r="N53" s="47">
        <f>IF(AND(L124=0,L53&gt;=0),"",L53/L124)</f>
        <v>0</v>
      </c>
      <c r="O53" s="129">
        <f>+'N EERR TERRA'!E52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TERRA'!F52</f>
        <v>0</v>
      </c>
      <c r="Z53" s="30">
        <f>IF(AND(Y4=0,Y53&gt;=0), "",Y53/Y4)</f>
        <v>0</v>
      </c>
      <c r="AA53" s="47">
        <f>IF(AND(Y124=0,Y53&gt;=0),"",Y53/Y124)</f>
        <v>0</v>
      </c>
      <c r="AB53" s="30" t="str">
        <f t="shared" si="22"/>
        <v/>
      </c>
      <c r="AC53" s="130">
        <f t="shared" si="27"/>
        <v>0</v>
      </c>
      <c r="AD53" s="30">
        <f>IF(AND(AC4=0,AC53&gt;=0), "",AC53/AC4)</f>
        <v>0</v>
      </c>
      <c r="AE53" s="47">
        <f>IF(AND(AC124=0,AC53&gt;=0),"",AC53/AC124)</f>
        <v>0</v>
      </c>
      <c r="AF53" s="129">
        <f>+'N EERR TERRA'!G52</f>
        <v>72.351044189039015</v>
      </c>
      <c r="AG53" s="30">
        <f>IF(AND(AF4=0,AF53&gt;=0), "",AF53/AF4)</f>
        <v>4.8314727153373855E-3</v>
      </c>
      <c r="AH53" s="47">
        <f>IF(AND(AF124=0,AF53&gt;=0),"",AF53/AF124)</f>
        <v>1.1658509579988601E-2</v>
      </c>
      <c r="AI53" s="30">
        <f t="shared" si="4"/>
        <v>1</v>
      </c>
      <c r="AJ53" s="130">
        <f t="shared" si="16"/>
        <v>72.351044189039015</v>
      </c>
      <c r="AK53" s="30">
        <f>IF(AND(AJ4=0,AJ53&gt;=0), "",AJ53/AJ4)</f>
        <v>1.2584405034223251E-3</v>
      </c>
      <c r="AL53" s="47">
        <f>IF(AND(AJ124=0,AJ53&gt;=0),"",AJ53/AJ124)</f>
        <v>2.5052876158506133E-3</v>
      </c>
      <c r="AM53" s="129">
        <f>+'N EERR TERRA'!H52</f>
        <v>2.4281751612597864</v>
      </c>
      <c r="AN53" s="30">
        <f>IF(AND(AM4=0,AM53&gt;=0), "",AM53/AM4)</f>
        <v>2.0825648050540522E-4</v>
      </c>
      <c r="AO53" s="47">
        <f>IF(AND(AM124=0,AM53&gt;=0),"",AM53/AM124)</f>
        <v>4.4748352193206125E-4</v>
      </c>
      <c r="AP53" s="30">
        <f t="shared" si="5"/>
        <v>-0.96643897557420944</v>
      </c>
      <c r="AQ53" s="130">
        <f t="shared" si="17"/>
        <v>74.779219350298803</v>
      </c>
      <c r="AR53" s="30">
        <f>IF(AND(AQ4=0,AQ53&gt;=0), "",AQ53/AQ4)</f>
        <v>1.0813720802717094E-3</v>
      </c>
      <c r="AS53" s="47">
        <f>IF(AND(AQ124=0,AQ53&gt;=0),"",AQ53/AQ124)</f>
        <v>2.1797946243919219E-3</v>
      </c>
      <c r="AT53" s="131">
        <f t="shared" si="28"/>
        <v>0</v>
      </c>
      <c r="AU53" s="30" t="str">
        <f>IF(AND(AT4=0,AT53&gt;=0), "",AT53/AT4)</f>
        <v/>
      </c>
      <c r="AV53" s="47">
        <f t="shared" si="23"/>
        <v>1</v>
      </c>
      <c r="AW53" s="131">
        <f t="shared" si="40"/>
        <v>12.463203225049801</v>
      </c>
      <c r="AX53" s="30">
        <f>IF(AND(AW4=0,AW53&gt;=0), "",AW53/AW4)</f>
        <v>1.0813720802717096E-3</v>
      </c>
      <c r="AY53" s="47">
        <f>IF(AND(AW124=0,AW53&gt;=0),"",AW53/AW124)</f>
        <v>2.1797946243919219E-3</v>
      </c>
      <c r="AZ53" s="131">
        <f t="shared" si="29"/>
        <v>0</v>
      </c>
      <c r="BA53" s="30" t="str">
        <f>IF(AND(AZ4=0,AZ53&gt;=0), "",AZ53/AZ4)</f>
        <v/>
      </c>
      <c r="BB53" s="47">
        <f t="shared" si="24"/>
        <v>1</v>
      </c>
      <c r="BC53" s="129">
        <f>+'N EERR TERRA'!I52</f>
        <v>0</v>
      </c>
      <c r="BD53" s="30" t="str">
        <f>IF(AND(BC4=0,BC53&gt;=0), "",BC53/BC4)</f>
        <v/>
      </c>
      <c r="BE53" s="47" t="str">
        <f>IF(AND(BC124=0,BC53&gt;=0),"",BC53/BC124)</f>
        <v/>
      </c>
      <c r="BF53" s="30">
        <f t="shared" si="25"/>
        <v>-1</v>
      </c>
      <c r="BG53" s="130">
        <f t="shared" si="30"/>
        <v>74.779219350298803</v>
      </c>
      <c r="BH53" s="30">
        <f>IF(AND(BG4=0,BG53&gt;=0), "",BG53/BG4)</f>
        <v>1.0813720802717094E-3</v>
      </c>
      <c r="BI53" s="47">
        <f>IF(AND(BG124=0,BG53&gt;=0),"",BG53/BG124)</f>
        <v>2.1797946243919219E-3</v>
      </c>
      <c r="BJ53" s="129">
        <f>+'N EERR TERRA'!J52</f>
        <v>0</v>
      </c>
      <c r="BK53" s="30" t="str">
        <f>IF(AND(BJ4=0,BJ53&gt;=0), "",BJ53/BJ4)</f>
        <v/>
      </c>
      <c r="BL53" s="47" t="str">
        <f>IF(AND(BJ124=0,BJ53&gt;=0),"",BJ53/BJ124)</f>
        <v/>
      </c>
      <c r="BM53" s="30" t="str">
        <f t="shared" si="9"/>
        <v/>
      </c>
      <c r="BN53" s="130">
        <f t="shared" si="31"/>
        <v>74.779219350298803</v>
      </c>
      <c r="BO53" s="30">
        <f>IF(AND(BN4=0,BN53&gt;=0), "",BN53/BN4)</f>
        <v>1.0813720802717094E-3</v>
      </c>
      <c r="BP53" s="47">
        <f>IF(AND(BN124=0,BN53&gt;=0),"",BN53/BN124)</f>
        <v>2.1797946243919219E-3</v>
      </c>
      <c r="BQ53" s="129">
        <f>+'N EERR TERRA'!K52</f>
        <v>0</v>
      </c>
      <c r="BR53" s="30" t="str">
        <f>IF(AND(BQ4=0,BQ53&gt;=0), "",BQ53/BQ4)</f>
        <v/>
      </c>
      <c r="BS53" s="47" t="str">
        <f>IF(AND(BQ124=0,BQ53&gt;=0),"",BQ53/BQ124)</f>
        <v/>
      </c>
      <c r="BT53" s="30" t="str">
        <f t="shared" si="10"/>
        <v/>
      </c>
      <c r="BU53" s="130">
        <f t="shared" si="32"/>
        <v>74.779219350298803</v>
      </c>
      <c r="BV53" s="30">
        <f>IF(AND(BU4=0,BU53&gt;=0), "",BU53/BU4)</f>
        <v>1.0813720802717094E-3</v>
      </c>
      <c r="BW53" s="47">
        <f>IF(AND(BU124=0,BU53&gt;=0),"",BU53/BU124)</f>
        <v>2.1797946243919219E-3</v>
      </c>
      <c r="BX53" s="131">
        <f t="shared" si="33"/>
        <v>0</v>
      </c>
      <c r="BY53" s="30" t="str">
        <f>IF(AND(BX4=0,BX53&gt;=0), "",BX53/BX4)</f>
        <v/>
      </c>
      <c r="BZ53" s="47">
        <f t="shared" si="11"/>
        <v>1</v>
      </c>
      <c r="CA53" s="129">
        <f>+'N EERR TERRA'!L52</f>
        <v>0</v>
      </c>
      <c r="CB53" s="30" t="str">
        <f>IF(AND(CA4=0,CA53&gt;=0), "",CA53/CA4)</f>
        <v/>
      </c>
      <c r="CC53" s="47" t="str">
        <f>IF(AND(CA124=0,CA53&gt;=0),"",CA53/CA124)</f>
        <v/>
      </c>
      <c r="CD53" s="30" t="str">
        <f t="shared" si="26"/>
        <v/>
      </c>
      <c r="CE53" s="130">
        <f t="shared" si="34"/>
        <v>74.779219350298803</v>
      </c>
      <c r="CF53" s="30">
        <f>IF(AND(CE4=0,CE53&gt;=0), "",CE53/CE4)</f>
        <v>1.0813720802717094E-3</v>
      </c>
      <c r="CG53" s="47">
        <f>IF(AND(CE124=0,CE53&gt;=0),"",CE53/CE124)</f>
        <v>2.1797946243919219E-3</v>
      </c>
      <c r="CH53" s="129">
        <f>+'N EERR TERRA'!M52</f>
        <v>0</v>
      </c>
      <c r="CI53" s="30" t="str">
        <f>IF(AND(CH4=0,CH53&gt;=0), "",CH53/CH4)</f>
        <v/>
      </c>
      <c r="CJ53" s="47" t="str">
        <f>IF(AND(CH124=0,CH53&gt;=0),"",CH53/CH124)</f>
        <v/>
      </c>
      <c r="CK53" s="30" t="str">
        <f t="shared" si="13"/>
        <v/>
      </c>
      <c r="CL53" s="130">
        <f t="shared" si="35"/>
        <v>74.779219350298803</v>
      </c>
      <c r="CM53" s="30">
        <f>IF(AND(CL4=0,CL53&gt;=0), "",CL53/CL4)</f>
        <v>1.0813720802717094E-3</v>
      </c>
      <c r="CN53" s="47">
        <f>IF(AND(CL124=0,CL53&gt;=0),"",CL53/CL124)</f>
        <v>2.1797946243919219E-3</v>
      </c>
      <c r="CO53" s="129">
        <f>+'N EERR TERRA'!N52</f>
        <v>0</v>
      </c>
      <c r="CP53" s="30" t="str">
        <f>IF(AND(CO4=0,CO53&gt;=0), "",CO53/CO4)</f>
        <v/>
      </c>
      <c r="CQ53" s="47" t="str">
        <f>IF(AND(CO124=0,CO53&gt;=0),"",CO53/CO124)</f>
        <v/>
      </c>
      <c r="CR53" s="30" t="str">
        <f t="shared" si="14"/>
        <v/>
      </c>
      <c r="CS53" s="130">
        <f t="shared" si="36"/>
        <v>74.779219350298803</v>
      </c>
      <c r="CT53" s="30">
        <f>IF(AND(CS4=0,CS53&gt;=0), "",CS53/CS4)</f>
        <v>1.0813720802717094E-3</v>
      </c>
      <c r="CU53" s="47">
        <f>IF(AND(CS124=0,CS53&gt;=0),"",CS53/CS124)</f>
        <v>2.1797946243919219E-3</v>
      </c>
      <c r="CV53" s="131">
        <f t="shared" si="37"/>
        <v>0</v>
      </c>
      <c r="CW53" s="30" t="str">
        <f>IF(AND(CV4=0,CV53&gt;=0), "",CV53/CV4)</f>
        <v/>
      </c>
      <c r="CX53" s="47">
        <f t="shared" si="15"/>
        <v>1</v>
      </c>
    </row>
    <row r="54" spans="1:102" outlineLevel="1" x14ac:dyDescent="0.3">
      <c r="A54" s="29" t="s">
        <v>16</v>
      </c>
      <c r="B54" s="129">
        <f>+'N EERR TERRA'!B53</f>
        <v>0</v>
      </c>
      <c r="C54" s="30" t="str">
        <f>IF(AND(B4=0,B54&gt;=0), "",B54/B4)</f>
        <v/>
      </c>
      <c r="D54" s="47" t="str">
        <f>IF(AND(B124=0,B54&gt;=0),"",B54/B124)</f>
        <v/>
      </c>
      <c r="E54" s="129">
        <f>+'N EERR TERRA'!C53</f>
        <v>0</v>
      </c>
      <c r="F54" s="30">
        <f>IF(AND(E4=0,E54&gt;=0), "",E54/E4)</f>
        <v>0</v>
      </c>
      <c r="G54" s="47">
        <f>IF(AND(E124=0,E54&gt;=0),"",E54/E124)</f>
        <v>0</v>
      </c>
      <c r="H54" s="129">
        <f>+'N EERR TERRA'!D53</f>
        <v>0</v>
      </c>
      <c r="I54" s="30">
        <f>IF(AND(H4=0,H54&gt;=0), "",H54/H4)</f>
        <v>0</v>
      </c>
      <c r="J54" s="47">
        <f>IF(AND(H124=0,H54&gt;=0),"",H54/H124)</f>
        <v>0</v>
      </c>
      <c r="K54" s="30" t="str">
        <f t="shared" si="19"/>
        <v/>
      </c>
      <c r="L54" s="130">
        <f t="shared" si="38"/>
        <v>0</v>
      </c>
      <c r="M54" s="30">
        <f>IF(AND(L4=0,L54&gt;=0), "",L54/L4)</f>
        <v>0</v>
      </c>
      <c r="N54" s="47">
        <f>IF(AND(L124=0,L54&gt;=0),"",L54/L124)</f>
        <v>0</v>
      </c>
      <c r="O54" s="129">
        <f>+'N EERR TERRA'!E53</f>
        <v>3.5249903382785575</v>
      </c>
      <c r="P54" s="30">
        <f>IF(AND(O4=0,O54&gt;=0), "",O54/O4)</f>
        <v>2.1916446056629129E-4</v>
      </c>
      <c r="Q54" s="47">
        <f>IF(AND(O124=0,O54&gt;=0),"",O54/O124)</f>
        <v>6.1436967462651082E-4</v>
      </c>
      <c r="R54" s="30">
        <f t="shared" si="20"/>
        <v>1</v>
      </c>
      <c r="S54" s="130">
        <f t="shared" si="39"/>
        <v>3.5249903382785575</v>
      </c>
      <c r="T54" s="30">
        <f>IF(AND(S4=0,S54&gt;=0), "",S54/S4)</f>
        <v>1.0470907523236697E-4</v>
      </c>
      <c r="U54" s="47">
        <f>IF(AND(S124=0,S54&gt;=0),"",S54/S124)</f>
        <v>2.1282324997754353E-4</v>
      </c>
      <c r="V54" s="131"/>
      <c r="W54" s="30" t="str">
        <f>IF(AND(V4=0,V54&gt;=0), "",V54/V4)</f>
        <v/>
      </c>
      <c r="X54" s="47">
        <f t="shared" si="21"/>
        <v>1</v>
      </c>
      <c r="Y54" s="129">
        <f>+'N EERR TERRA'!F53</f>
        <v>0</v>
      </c>
      <c r="Z54" s="30">
        <f>IF(AND(Y4=0,Y54&gt;=0), "",Y54/Y4)</f>
        <v>0</v>
      </c>
      <c r="AA54" s="47">
        <f>IF(AND(Y124=0,Y54&gt;=0),"",Y54/Y124)</f>
        <v>0</v>
      </c>
      <c r="AB54" s="30">
        <f t="shared" si="22"/>
        <v>-1</v>
      </c>
      <c r="AC54" s="130">
        <f t="shared" si="27"/>
        <v>3.5249903382785575</v>
      </c>
      <c r="AD54" s="30">
        <f>IF(AND(AC4=0,AC54&gt;=0), "",AC54/AC4)</f>
        <v>8.29064682978399E-5</v>
      </c>
      <c r="AE54" s="47">
        <f>IF(AND(AC124=0,AC54&gt;=0),"",AC54/AC124)</f>
        <v>1.5546755159516777E-4</v>
      </c>
      <c r="AF54" s="129">
        <f>+'N EERR TERRA'!G53</f>
        <v>0</v>
      </c>
      <c r="AG54" s="30">
        <f>IF(AND(AF4=0,AF54&gt;=0), "",AF54/AF4)</f>
        <v>0</v>
      </c>
      <c r="AH54" s="47">
        <f>IF(AND(AF124=0,AF54&gt;=0),"",AF54/AF124)</f>
        <v>0</v>
      </c>
      <c r="AI54" s="30" t="str">
        <f t="shared" si="4"/>
        <v/>
      </c>
      <c r="AJ54" s="130">
        <f t="shared" si="16"/>
        <v>3.5249903382785575</v>
      </c>
      <c r="AK54" s="30">
        <f>IF(AND(AJ4=0,AJ54&gt;=0), "",AJ54/AJ4)</f>
        <v>6.1312046917688307E-5</v>
      </c>
      <c r="AL54" s="47">
        <f>IF(AND(AJ124=0,AJ54&gt;=0),"",AJ54/AJ124)</f>
        <v>1.2205925622038533E-4</v>
      </c>
      <c r="AM54" s="129">
        <f>+'N EERR TERRA'!H53</f>
        <v>0</v>
      </c>
      <c r="AN54" s="30">
        <f>IF(AND(AM4=0,AM54&gt;=0), "",AM54/AM4)</f>
        <v>0</v>
      </c>
      <c r="AO54" s="47">
        <f>IF(AND(AM124=0,AM54&gt;=0),"",AM54/AM124)</f>
        <v>0</v>
      </c>
      <c r="AP54" s="30" t="str">
        <f t="shared" si="5"/>
        <v/>
      </c>
      <c r="AQ54" s="130">
        <f t="shared" si="17"/>
        <v>3.5249903382785575</v>
      </c>
      <c r="AR54" s="30">
        <f>IF(AND(AQ4=0,AQ54&gt;=0), "",AQ54/AQ4)</f>
        <v>5.097440396088768E-5</v>
      </c>
      <c r="AS54" s="47">
        <f>IF(AND(AQ124=0,AQ54&gt;=0),"",AQ54/AQ124)</f>
        <v>1.0275254351638748E-4</v>
      </c>
      <c r="AT54" s="131">
        <f t="shared" si="28"/>
        <v>0</v>
      </c>
      <c r="AU54" s="30" t="str">
        <f>IF(AND(AT4=0,AT54&gt;=0), "",AT54/AT4)</f>
        <v/>
      </c>
      <c r="AV54" s="47">
        <f t="shared" si="23"/>
        <v>1</v>
      </c>
      <c r="AW54" s="131">
        <f t="shared" si="40"/>
        <v>0.58749838971309287</v>
      </c>
      <c r="AX54" s="30">
        <f>IF(AND(AW4=0,AW54&gt;=0), "",AW54/AW4)</f>
        <v>5.0974403960887686E-5</v>
      </c>
      <c r="AY54" s="47">
        <f>IF(AND(AW124=0,AW54&gt;=0),"",AW54/AW124)</f>
        <v>1.0275254351638746E-4</v>
      </c>
      <c r="AZ54" s="131">
        <f t="shared" si="29"/>
        <v>0</v>
      </c>
      <c r="BA54" s="30" t="str">
        <f>IF(AND(AZ4=0,AZ54&gt;=0), "",AZ54/AZ4)</f>
        <v/>
      </c>
      <c r="BB54" s="47">
        <f t="shared" si="24"/>
        <v>1</v>
      </c>
      <c r="BC54" s="129">
        <f>+'N EERR TERRA'!I53</f>
        <v>0</v>
      </c>
      <c r="BD54" s="30" t="str">
        <f>IF(AND(BC4=0,BC54&gt;=0), "",BC54/BC4)</f>
        <v/>
      </c>
      <c r="BE54" s="47" t="str">
        <f>IF(AND(BC124=0,BC54&gt;=0),"",BC54/BC124)</f>
        <v/>
      </c>
      <c r="BF54" s="30" t="str">
        <f t="shared" si="25"/>
        <v/>
      </c>
      <c r="BG54" s="130">
        <f t="shared" si="30"/>
        <v>3.5249903382785575</v>
      </c>
      <c r="BH54" s="30">
        <f>IF(AND(BG4=0,BG54&gt;=0), "",BG54/BG4)</f>
        <v>5.097440396088768E-5</v>
      </c>
      <c r="BI54" s="47">
        <f>IF(AND(BG124=0,BG54&gt;=0),"",BG54/BG124)</f>
        <v>1.0275254351638748E-4</v>
      </c>
      <c r="BJ54" s="129">
        <f>+'N EERR TERRA'!J53</f>
        <v>0</v>
      </c>
      <c r="BK54" s="30" t="str">
        <f>IF(AND(BJ4=0,BJ54&gt;=0), "",BJ54/BJ4)</f>
        <v/>
      </c>
      <c r="BL54" s="47" t="str">
        <f>IF(AND(BJ124=0,BJ54&gt;=0),"",BJ54/BJ124)</f>
        <v/>
      </c>
      <c r="BM54" s="30" t="str">
        <f t="shared" si="9"/>
        <v/>
      </c>
      <c r="BN54" s="130">
        <f t="shared" si="31"/>
        <v>3.5249903382785575</v>
      </c>
      <c r="BO54" s="30">
        <f>IF(AND(BN4=0,BN54&gt;=0), "",BN54/BN4)</f>
        <v>5.097440396088768E-5</v>
      </c>
      <c r="BP54" s="47">
        <f>IF(AND(BN124=0,BN54&gt;=0),"",BN54/BN124)</f>
        <v>1.0275254351638748E-4</v>
      </c>
      <c r="BQ54" s="129">
        <f>+'N EERR TERRA'!K53</f>
        <v>0</v>
      </c>
      <c r="BR54" s="30" t="str">
        <f>IF(AND(BQ4=0,BQ54&gt;=0), "",BQ54/BQ4)</f>
        <v/>
      </c>
      <c r="BS54" s="47" t="str">
        <f>IF(AND(BQ124=0,BQ54&gt;=0),"",BQ54/BQ124)</f>
        <v/>
      </c>
      <c r="BT54" s="30" t="str">
        <f t="shared" si="10"/>
        <v/>
      </c>
      <c r="BU54" s="130">
        <f t="shared" si="32"/>
        <v>3.5249903382785575</v>
      </c>
      <c r="BV54" s="30">
        <f>IF(AND(BU4=0,BU54&gt;=0), "",BU54/BU4)</f>
        <v>5.097440396088768E-5</v>
      </c>
      <c r="BW54" s="47">
        <f>IF(AND(BU124=0,BU54&gt;=0),"",BU54/BU124)</f>
        <v>1.0275254351638748E-4</v>
      </c>
      <c r="BX54" s="131">
        <f t="shared" si="33"/>
        <v>0</v>
      </c>
      <c r="BY54" s="30" t="str">
        <f>IF(AND(BX4=0,BX54&gt;=0), "",BX54/BX4)</f>
        <v/>
      </c>
      <c r="BZ54" s="47">
        <f t="shared" si="11"/>
        <v>1</v>
      </c>
      <c r="CA54" s="129">
        <f>+'N EERR TERRA'!L53</f>
        <v>0</v>
      </c>
      <c r="CB54" s="30" t="str">
        <f>IF(AND(CA4=0,CA54&gt;=0), "",CA54/CA4)</f>
        <v/>
      </c>
      <c r="CC54" s="47" t="str">
        <f>IF(AND(CA124=0,CA54&gt;=0),"",CA54/CA124)</f>
        <v/>
      </c>
      <c r="CD54" s="30" t="str">
        <f t="shared" si="26"/>
        <v/>
      </c>
      <c r="CE54" s="130">
        <f t="shared" si="34"/>
        <v>3.5249903382785575</v>
      </c>
      <c r="CF54" s="30">
        <f>IF(AND(CE4=0,CE54&gt;=0), "",CE54/CE4)</f>
        <v>5.097440396088768E-5</v>
      </c>
      <c r="CG54" s="47">
        <f>IF(AND(CE124=0,CE54&gt;=0),"",CE54/CE124)</f>
        <v>1.0275254351638748E-4</v>
      </c>
      <c r="CH54" s="129">
        <f>+'N EERR TERRA'!M53</f>
        <v>0</v>
      </c>
      <c r="CI54" s="30" t="str">
        <f>IF(AND(CH4=0,CH54&gt;=0), "",CH54/CH4)</f>
        <v/>
      </c>
      <c r="CJ54" s="47" t="str">
        <f>IF(AND(CH124=0,CH54&gt;=0),"",CH54/CH124)</f>
        <v/>
      </c>
      <c r="CK54" s="30" t="str">
        <f t="shared" si="13"/>
        <v/>
      </c>
      <c r="CL54" s="130">
        <f t="shared" si="35"/>
        <v>3.5249903382785575</v>
      </c>
      <c r="CM54" s="30">
        <f>IF(AND(CL4=0,CL54&gt;=0), "",CL54/CL4)</f>
        <v>5.097440396088768E-5</v>
      </c>
      <c r="CN54" s="47">
        <f>IF(AND(CL124=0,CL54&gt;=0),"",CL54/CL124)</f>
        <v>1.0275254351638748E-4</v>
      </c>
      <c r="CO54" s="129">
        <f>+'N EERR TERRA'!N53</f>
        <v>0</v>
      </c>
      <c r="CP54" s="30" t="str">
        <f>IF(AND(CO4=0,CO54&gt;=0), "",CO54/CO4)</f>
        <v/>
      </c>
      <c r="CQ54" s="47" t="str">
        <f>IF(AND(CO124=0,CO54&gt;=0),"",CO54/CO124)</f>
        <v/>
      </c>
      <c r="CR54" s="30" t="str">
        <f t="shared" si="14"/>
        <v/>
      </c>
      <c r="CS54" s="130">
        <f t="shared" si="36"/>
        <v>3.5249903382785575</v>
      </c>
      <c r="CT54" s="30">
        <f>IF(AND(CS4=0,CS54&gt;=0), "",CS54/CS4)</f>
        <v>5.097440396088768E-5</v>
      </c>
      <c r="CU54" s="47">
        <f>IF(AND(CS124=0,CS54&gt;=0),"",CS54/CS124)</f>
        <v>1.0275254351638748E-4</v>
      </c>
      <c r="CV54" s="131">
        <f t="shared" si="37"/>
        <v>0</v>
      </c>
      <c r="CW54" s="30" t="str">
        <f>IF(AND(CV4=0,CV54&gt;=0), "",CV54/CV4)</f>
        <v/>
      </c>
      <c r="CX54" s="47">
        <f t="shared" si="15"/>
        <v>1</v>
      </c>
    </row>
    <row r="55" spans="1:102" outlineLevel="1" x14ac:dyDescent="0.3">
      <c r="A55" s="29" t="s">
        <v>17</v>
      </c>
      <c r="B55" s="129">
        <f>+'N EERR TERRA'!B54</f>
        <v>0</v>
      </c>
      <c r="C55" s="30" t="str">
        <f>IF(AND(B4=0,B55&gt;=0), "",B55/B4)</f>
        <v/>
      </c>
      <c r="D55" s="47" t="str">
        <f>IF(AND(B124=0,B55&gt;=0),"",B55/B124)</f>
        <v/>
      </c>
      <c r="E55" s="129">
        <f>+'N EERR TERRA'!C54</f>
        <v>172.39</v>
      </c>
      <c r="F55" s="30">
        <f>IF(AND(E4=0,E55&gt;=0), "",E55/E4)</f>
        <v>1.7394978481072704E-2</v>
      </c>
      <c r="G55" s="47">
        <f>IF(AND(E124=0,E55&gt;=0),"",E55/E124)</f>
        <v>2.9046797456661864E-2</v>
      </c>
      <c r="H55" s="129">
        <f>+'N EERR TERRA'!D54</f>
        <v>364.22</v>
      </c>
      <c r="I55" s="30">
        <f>IF(AND(H4=0,H55&gt;=0), "",H55/H4)</f>
        <v>4.7483139513329074E-2</v>
      </c>
      <c r="J55" s="47">
        <f>IF(AND(H124=0,H55&gt;=0),"",H55/H124)</f>
        <v>7.4474745706577417E-2</v>
      </c>
      <c r="K55" s="30">
        <f t="shared" si="19"/>
        <v>1.1127675619235458</v>
      </c>
      <c r="L55" s="130">
        <f t="shared" si="38"/>
        <v>536.61</v>
      </c>
      <c r="M55" s="30">
        <f>IF(AND(L4=0,L55&gt;=0), "",L55/L4)</f>
        <v>3.0522426303317553E-2</v>
      </c>
      <c r="N55" s="47">
        <f>IF(AND(L124=0,L55&gt;=0),"",L55/L124)</f>
        <v>4.9569428184397919E-2</v>
      </c>
      <c r="O55" s="129">
        <f>+'N EERR TERRA'!E54</f>
        <v>77.59</v>
      </c>
      <c r="P55" s="30">
        <f>IF(AND(O4=0,O55&gt;=0), "",O55/O4)</f>
        <v>4.8241183275534831E-3</v>
      </c>
      <c r="Q55" s="47">
        <f>IF(AND(O124=0,O55&gt;=0),"",O55/O124)</f>
        <v>1.352314147832538E-2</v>
      </c>
      <c r="R55" s="30">
        <f t="shared" si="20"/>
        <v>-0.7869694140903849</v>
      </c>
      <c r="S55" s="130">
        <f t="shared" si="39"/>
        <v>614.20000000000005</v>
      </c>
      <c r="T55" s="30">
        <f>IF(AND(S4=0,S55&gt;=0), "",S55/S4)</f>
        <v>1.8244678094387904E-2</v>
      </c>
      <c r="U55" s="47">
        <f>IF(AND(S124=0,S55&gt;=0),"",S55/S124)</f>
        <v>3.7082666218042154E-2</v>
      </c>
      <c r="V55" s="131"/>
      <c r="W55" s="30" t="str">
        <f>IF(AND(V4=0,V55&gt;=0), "",V55/V4)</f>
        <v/>
      </c>
      <c r="X55" s="47">
        <f t="shared" si="21"/>
        <v>1</v>
      </c>
      <c r="Y55" s="129">
        <f>+'N EERR TERRA'!F54</f>
        <v>303.63</v>
      </c>
      <c r="Z55" s="30">
        <f>IF(AND(Y4=0,Y55&gt;=0), "",Y55/Y4)</f>
        <v>3.4296599547569022E-2</v>
      </c>
      <c r="AA55" s="47">
        <f>IF(AND(Y124=0,Y55&gt;=0),"",Y55/Y124)</f>
        <v>4.9690001099329764E-2</v>
      </c>
      <c r="AB55" s="30">
        <f t="shared" si="22"/>
        <v>2.9132620183013271</v>
      </c>
      <c r="AC55" s="130">
        <f t="shared" si="27"/>
        <v>917.83</v>
      </c>
      <c r="AD55" s="30">
        <f>IF(AND(AC4=0,AC55&gt;=0), "",AC55/AC4)</f>
        <v>2.1587021947687725E-2</v>
      </c>
      <c r="AE55" s="47">
        <f>IF(AND(AC124=0,AC55&gt;=0),"",AC55/AC124)</f>
        <v>4.0480333046892102E-2</v>
      </c>
      <c r="AF55" s="129">
        <f>+'N EERR TERRA'!G54</f>
        <v>27.7</v>
      </c>
      <c r="AG55" s="30">
        <f>IF(AND(AF4=0,AF55&gt;=0), "",AF55/AF4)</f>
        <v>1.8497562228012836E-3</v>
      </c>
      <c r="AH55" s="47">
        <f>IF(AND(AF124=0,AF55&gt;=0),"",AF55/AF124)</f>
        <v>4.4635252882032203E-3</v>
      </c>
      <c r="AI55" s="30">
        <f t="shared" si="4"/>
        <v>-0.90877054309521466</v>
      </c>
      <c r="AJ55" s="130">
        <f t="shared" si="16"/>
        <v>945.53000000000009</v>
      </c>
      <c r="AK55" s="30">
        <f>IF(AND(AJ4=0,AJ55&gt;=0), "",AJ55/AJ4)</f>
        <v>1.6446110246756837E-2</v>
      </c>
      <c r="AL55" s="47">
        <f>IF(AND(AJ124=0,AJ55&gt;=0),"",AJ55/AJ124)</f>
        <v>3.2740710600194782E-2</v>
      </c>
      <c r="AM55" s="129">
        <f>+'N EERR TERRA'!H54</f>
        <v>40.82</v>
      </c>
      <c r="AN55" s="30">
        <f>IF(AND(AM4=0,AM55&gt;=0), "",AM55/AM4)</f>
        <v>3.5009951793675935E-3</v>
      </c>
      <c r="AO55" s="47">
        <f>IF(AND(AM124=0,AM55&gt;=0),"",AM55/AM124)</f>
        <v>7.5226357870285705E-3</v>
      </c>
      <c r="AP55" s="30">
        <f t="shared" si="5"/>
        <v>0.47364620938628166</v>
      </c>
      <c r="AQ55" s="130">
        <f t="shared" si="17"/>
        <v>986.35000000000014</v>
      </c>
      <c r="AR55" s="30">
        <f>IF(AND(AQ4=0,AQ55&gt;=0), "",AQ55/AQ4)</f>
        <v>1.4263472668516679E-2</v>
      </c>
      <c r="AS55" s="47">
        <f>IF(AND(AQ124=0,AQ55&gt;=0),"",AQ55/AQ124)</f>
        <v>2.8751843713388289E-2</v>
      </c>
      <c r="AT55" s="131">
        <f t="shared" si="28"/>
        <v>0</v>
      </c>
      <c r="AU55" s="30" t="str">
        <f>IF(AND(AT4=0,AT55&gt;=0), "",AT55/AT4)</f>
        <v/>
      </c>
      <c r="AV55" s="47">
        <f t="shared" si="23"/>
        <v>1</v>
      </c>
      <c r="AW55" s="131">
        <f t="shared" si="40"/>
        <v>164.39166666666668</v>
      </c>
      <c r="AX55" s="30">
        <f>IF(AND(AW4=0,AW55&gt;=0), "",AW55/AW4)</f>
        <v>1.4263472668516681E-2</v>
      </c>
      <c r="AY55" s="47">
        <f>IF(AND(AW124=0,AW55&gt;=0),"",AW55/AW124)</f>
        <v>2.8751843713388289E-2</v>
      </c>
      <c r="AZ55" s="131">
        <f t="shared" si="29"/>
        <v>0</v>
      </c>
      <c r="BA55" s="30" t="str">
        <f>IF(AND(AZ4=0,AZ55&gt;=0), "",AZ55/AZ4)</f>
        <v/>
      </c>
      <c r="BB55" s="47">
        <f t="shared" si="24"/>
        <v>1</v>
      </c>
      <c r="BC55" s="129">
        <f>+'N EERR TERRA'!I54</f>
        <v>0</v>
      </c>
      <c r="BD55" s="30" t="str">
        <f>IF(AND(BC4=0,BC55&gt;=0), "",BC55/BC4)</f>
        <v/>
      </c>
      <c r="BE55" s="47" t="str">
        <f>IF(AND(BC124=0,BC55&gt;=0),"",BC55/BC124)</f>
        <v/>
      </c>
      <c r="BF55" s="30">
        <f t="shared" si="25"/>
        <v>-1</v>
      </c>
      <c r="BG55" s="130">
        <f t="shared" si="30"/>
        <v>986.35000000000014</v>
      </c>
      <c r="BH55" s="30">
        <f>IF(AND(BG4=0,BG55&gt;=0), "",BG55/BG4)</f>
        <v>1.4263472668516679E-2</v>
      </c>
      <c r="BI55" s="47">
        <f>IF(AND(BG124=0,BG55&gt;=0),"",BG55/BG124)</f>
        <v>2.8751843713388289E-2</v>
      </c>
      <c r="BJ55" s="129">
        <f>+'N EERR TERRA'!J54</f>
        <v>0</v>
      </c>
      <c r="BK55" s="30" t="str">
        <f>IF(AND(BJ4=0,BJ55&gt;=0), "",BJ55/BJ4)</f>
        <v/>
      </c>
      <c r="BL55" s="47" t="str">
        <f>IF(AND(BJ124=0,BJ55&gt;=0),"",BJ55/BJ124)</f>
        <v/>
      </c>
      <c r="BM55" s="30" t="str">
        <f t="shared" si="9"/>
        <v/>
      </c>
      <c r="BN55" s="130">
        <f t="shared" si="31"/>
        <v>986.35000000000014</v>
      </c>
      <c r="BO55" s="30">
        <f>IF(AND(BN4=0,BN55&gt;=0), "",BN55/BN4)</f>
        <v>1.4263472668516679E-2</v>
      </c>
      <c r="BP55" s="47">
        <f>IF(AND(BN124=0,BN55&gt;=0),"",BN55/BN124)</f>
        <v>2.8751843713388289E-2</v>
      </c>
      <c r="BQ55" s="129">
        <f>+'N EERR TERRA'!K54</f>
        <v>0</v>
      </c>
      <c r="BR55" s="30" t="str">
        <f>IF(AND(BQ4=0,BQ55&gt;=0), "",BQ55/BQ4)</f>
        <v/>
      </c>
      <c r="BS55" s="47" t="str">
        <f>IF(AND(BQ124=0,BQ55&gt;=0),"",BQ55/BQ124)</f>
        <v/>
      </c>
      <c r="BT55" s="30" t="str">
        <f t="shared" si="10"/>
        <v/>
      </c>
      <c r="BU55" s="130">
        <f t="shared" si="32"/>
        <v>986.35000000000014</v>
      </c>
      <c r="BV55" s="30">
        <f>IF(AND(BU4=0,BU55&gt;=0), "",BU55/BU4)</f>
        <v>1.4263472668516679E-2</v>
      </c>
      <c r="BW55" s="47">
        <f>IF(AND(BU124=0,BU55&gt;=0),"",BU55/BU124)</f>
        <v>2.8751843713388289E-2</v>
      </c>
      <c r="BX55" s="131">
        <f t="shared" si="33"/>
        <v>0</v>
      </c>
      <c r="BY55" s="30" t="str">
        <f>IF(AND(BX4=0,BX55&gt;=0), "",BX55/BX4)</f>
        <v/>
      </c>
      <c r="BZ55" s="47">
        <f t="shared" si="11"/>
        <v>1</v>
      </c>
      <c r="CA55" s="129">
        <f>+'N EERR TERRA'!L54</f>
        <v>0</v>
      </c>
      <c r="CB55" s="30" t="str">
        <f>IF(AND(CA4=0,CA55&gt;=0), "",CA55/CA4)</f>
        <v/>
      </c>
      <c r="CC55" s="47" t="str">
        <f>IF(AND(CA124=0,CA55&gt;=0),"",CA55/CA124)</f>
        <v/>
      </c>
      <c r="CD55" s="30" t="str">
        <f t="shared" si="26"/>
        <v/>
      </c>
      <c r="CE55" s="130">
        <f t="shared" si="34"/>
        <v>986.35000000000014</v>
      </c>
      <c r="CF55" s="30">
        <f>IF(AND(CE4=0,CE55&gt;=0), "",CE55/CE4)</f>
        <v>1.4263472668516679E-2</v>
      </c>
      <c r="CG55" s="47">
        <f>IF(AND(CE124=0,CE55&gt;=0),"",CE55/CE124)</f>
        <v>2.8751843713388289E-2</v>
      </c>
      <c r="CH55" s="129">
        <f>+'N EERR TERRA'!M54</f>
        <v>0</v>
      </c>
      <c r="CI55" s="30" t="str">
        <f>IF(AND(CH4=0,CH55&gt;=0), "",CH55/CH4)</f>
        <v/>
      </c>
      <c r="CJ55" s="47" t="str">
        <f>IF(AND(CH124=0,CH55&gt;=0),"",CH55/CH124)</f>
        <v/>
      </c>
      <c r="CK55" s="30" t="str">
        <f t="shared" si="13"/>
        <v/>
      </c>
      <c r="CL55" s="130">
        <f t="shared" si="35"/>
        <v>986.35000000000014</v>
      </c>
      <c r="CM55" s="30">
        <f>IF(AND(CL4=0,CL55&gt;=0), "",CL55/CL4)</f>
        <v>1.4263472668516679E-2</v>
      </c>
      <c r="CN55" s="47">
        <f>IF(AND(CL124=0,CL55&gt;=0),"",CL55/CL124)</f>
        <v>2.8751843713388289E-2</v>
      </c>
      <c r="CO55" s="129">
        <f>+'N EERR TERRA'!N54</f>
        <v>0</v>
      </c>
      <c r="CP55" s="30" t="str">
        <f>IF(AND(CO4=0,CO55&gt;=0), "",CO55/CO4)</f>
        <v/>
      </c>
      <c r="CQ55" s="47" t="str">
        <f>IF(AND(CO124=0,CO55&gt;=0),"",CO55/CO124)</f>
        <v/>
      </c>
      <c r="CR55" s="30" t="str">
        <f t="shared" si="14"/>
        <v/>
      </c>
      <c r="CS55" s="130">
        <f t="shared" si="36"/>
        <v>986.35000000000014</v>
      </c>
      <c r="CT55" s="30">
        <f>IF(AND(CS4=0,CS55&gt;=0), "",CS55/CS4)</f>
        <v>1.4263472668516679E-2</v>
      </c>
      <c r="CU55" s="47">
        <f>IF(AND(CS124=0,CS55&gt;=0),"",CS55/CS124)</f>
        <v>2.8751843713388289E-2</v>
      </c>
      <c r="CV55" s="131">
        <f t="shared" si="37"/>
        <v>0</v>
      </c>
      <c r="CW55" s="30" t="str">
        <f>IF(AND(CV4=0,CV55&gt;=0), "",CV55/CV4)</f>
        <v/>
      </c>
      <c r="CX55" s="47">
        <f t="shared" si="15"/>
        <v>1</v>
      </c>
    </row>
    <row r="56" spans="1:102" outlineLevel="1" x14ac:dyDescent="0.3">
      <c r="A56" s="29" t="s">
        <v>18</v>
      </c>
      <c r="B56" s="129">
        <f>+'N EERR TERRA'!B55</f>
        <v>0</v>
      </c>
      <c r="C56" s="30" t="str">
        <f>IF(AND(B4=0,B56&gt;=0), "",B56/B4)</f>
        <v/>
      </c>
      <c r="D56" s="47" t="str">
        <f>IF(AND(B124=0,B56&gt;=0),"",B56/B124)</f>
        <v/>
      </c>
      <c r="E56" s="129">
        <f>+'N EERR TERRA'!C55</f>
        <v>0</v>
      </c>
      <c r="F56" s="30">
        <f>IF(AND(E4=0,E56&gt;=0), "",E56/E4)</f>
        <v>0</v>
      </c>
      <c r="G56" s="47">
        <f>IF(AND(E124=0,E56&gt;=0),"",E56/E124)</f>
        <v>0</v>
      </c>
      <c r="H56" s="129">
        <f>+'N EERR TERRA'!D55</f>
        <v>0</v>
      </c>
      <c r="I56" s="30">
        <f>IF(AND(H4=0,H56&gt;=0), "",H56/H4)</f>
        <v>0</v>
      </c>
      <c r="J56" s="47">
        <f>IF(AND(H124=0,H56&gt;=0),"",H56/H124)</f>
        <v>0</v>
      </c>
      <c r="K56" s="30" t="str">
        <f t="shared" si="19"/>
        <v/>
      </c>
      <c r="L56" s="130">
        <f t="shared" si="38"/>
        <v>0</v>
      </c>
      <c r="M56" s="30">
        <f>IF(AND(L4=0,L56&gt;=0), "",L56/L4)</f>
        <v>0</v>
      </c>
      <c r="N56" s="47">
        <f>IF(AND(L124=0,L56&gt;=0),"",L56/L124)</f>
        <v>0</v>
      </c>
      <c r="O56" s="129">
        <f>+'N EERR TERRA'!E55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TERRA'!F55</f>
        <v>0</v>
      </c>
      <c r="Z56" s="30">
        <f>IF(AND(Y4=0,Y56&gt;=0), "",Y56/Y4)</f>
        <v>0</v>
      </c>
      <c r="AA56" s="47">
        <f>IF(AND(Y124=0,Y56&gt;=0),"",Y56/Y124)</f>
        <v>0</v>
      </c>
      <c r="AB56" s="30" t="str">
        <f t="shared" si="22"/>
        <v/>
      </c>
      <c r="AC56" s="130">
        <f t="shared" si="27"/>
        <v>0</v>
      </c>
      <c r="AD56" s="30">
        <f>IF(AND(AC4=0,AC56&gt;=0), "",AC56/AC4)</f>
        <v>0</v>
      </c>
      <c r="AE56" s="47">
        <f>IF(AND(AC124=0,AC56&gt;=0),"",AC56/AC124)</f>
        <v>0</v>
      </c>
      <c r="AF56" s="129">
        <f>+'N EERR TERRA'!G55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TERRA'!H55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TERRA'!I55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TERRA'!J55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TERRA'!K55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TERRA'!L55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TERRA'!M55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TERRA'!N55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TERRA'!B56</f>
        <v>0</v>
      </c>
      <c r="C57" s="30" t="str">
        <f>IF(AND(B4=0,B57&gt;=0), "",B57/B4)</f>
        <v/>
      </c>
      <c r="D57" s="47" t="str">
        <f>IF(AND(B124=0,B57&gt;=0),"",B57/B124)</f>
        <v/>
      </c>
      <c r="E57" s="129">
        <f>+'N EERR TERRA'!C56</f>
        <v>0</v>
      </c>
      <c r="F57" s="30">
        <f>IF(AND(E4=0,E57&gt;=0), "",E57/E4)</f>
        <v>0</v>
      </c>
      <c r="G57" s="47">
        <f>IF(AND(E124=0,E57&gt;=0),"",E57/E124)</f>
        <v>0</v>
      </c>
      <c r="H57" s="129">
        <f>+'N EERR TERRA'!D56</f>
        <v>0</v>
      </c>
      <c r="I57" s="30">
        <f>IF(AND(H4=0,H57&gt;=0), "",H57/H4)</f>
        <v>0</v>
      </c>
      <c r="J57" s="47">
        <f>IF(AND(H124=0,H57&gt;=0),"",H57/H124)</f>
        <v>0</v>
      </c>
      <c r="K57" s="30" t="str">
        <f t="shared" si="19"/>
        <v/>
      </c>
      <c r="L57" s="130">
        <f t="shared" si="38"/>
        <v>0</v>
      </c>
      <c r="M57" s="30">
        <f>IF(AND(L4=0,L57&gt;=0), "",L57/L4)</f>
        <v>0</v>
      </c>
      <c r="N57" s="47">
        <f>IF(AND(L124=0,L57&gt;=0),"",L57/L124)</f>
        <v>0</v>
      </c>
      <c r="O57" s="129">
        <f>+'N EERR TERRA'!E56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TERRA'!F56</f>
        <v>0</v>
      </c>
      <c r="Z57" s="30">
        <f>IF(AND(Y4=0,Y57&gt;=0), "",Y57/Y4)</f>
        <v>0</v>
      </c>
      <c r="AA57" s="47">
        <f>IF(AND(Y124=0,Y57&gt;=0),"",Y57/Y124)</f>
        <v>0</v>
      </c>
      <c r="AB57" s="30" t="str">
        <f t="shared" si="22"/>
        <v/>
      </c>
      <c r="AC57" s="130">
        <f t="shared" si="27"/>
        <v>0</v>
      </c>
      <c r="AD57" s="30">
        <f>IF(AND(AC4=0,AC57&gt;=0), "",AC57/AC4)</f>
        <v>0</v>
      </c>
      <c r="AE57" s="47">
        <f>IF(AND(AC124=0,AC57&gt;=0),"",AC57/AC124)</f>
        <v>0</v>
      </c>
      <c r="AF57" s="129">
        <f>+'N EERR TERRA'!G56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TERRA'!H56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TERRA'!I56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TERRA'!J56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TERRA'!K56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TERRA'!L56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TERRA'!M56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TERRA'!N56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TERRA'!B57</f>
        <v>0</v>
      </c>
      <c r="C58" s="30" t="str">
        <f>IF(AND(B4=0,B58&gt;=0), "",B58/B4)</f>
        <v/>
      </c>
      <c r="D58" s="47" t="str">
        <f>IF(AND(B124=0,B58&gt;=0),"",B58/B124)</f>
        <v/>
      </c>
      <c r="E58" s="129">
        <f>+'N EERR TERRA'!C57</f>
        <v>18.553519598585424</v>
      </c>
      <c r="F58" s="30">
        <f>IF(AND(E4=0,E58&gt;=0), "",E58/E4)</f>
        <v>1.8721391853677948E-3</v>
      </c>
      <c r="G58" s="47">
        <f>IF(AND(E124=0,E58&gt;=0),"",E58/E124)</f>
        <v>3.126169301515849E-3</v>
      </c>
      <c r="H58" s="129">
        <f>+'N EERR TERRA'!D57</f>
        <v>21.104374065902785</v>
      </c>
      <c r="I58" s="30">
        <f>IF(AND(H4=0,H58&gt;=0), "",H58/H4)</f>
        <v>2.7513643899641587E-3</v>
      </c>
      <c r="J58" s="47">
        <f>IF(AND(H124=0,H58&gt;=0),"",H58/H124)</f>
        <v>4.315366788903951E-3</v>
      </c>
      <c r="K58" s="30">
        <f t="shared" si="19"/>
        <v>0.13748628413941719</v>
      </c>
      <c r="L58" s="130">
        <f t="shared" si="38"/>
        <v>39.657893664488213</v>
      </c>
      <c r="M58" s="30">
        <f>IF(AND(L4=0,L58&gt;=0), "",L58/L4)</f>
        <v>2.2557446501540145E-3</v>
      </c>
      <c r="N58" s="47">
        <f>IF(AND(L124=0,L58&gt;=0),"",L58/L124)</f>
        <v>3.6634037978165476E-3</v>
      </c>
      <c r="O58" s="129">
        <f>+'N EERR TERRA'!E57</f>
        <v>21.685740561089688</v>
      </c>
      <c r="P58" s="30">
        <f>IF(AND(O4=0,O58&gt;=0), "",O58/O4)</f>
        <v>1.348299761403824E-3</v>
      </c>
      <c r="Q58" s="47">
        <f>IF(AND(O124=0,O58&gt;=0),"",O58/O124)</f>
        <v>3.779602238302295E-3</v>
      </c>
      <c r="R58" s="30">
        <f t="shared" si="20"/>
        <v>2.7547203881596524E-2</v>
      </c>
      <c r="S58" s="130">
        <f t="shared" si="39"/>
        <v>61.343634225577901</v>
      </c>
      <c r="T58" s="30">
        <f>IF(AND(S4=0,S58&gt;=0), "",S58/S4)</f>
        <v>1.8221993806342316E-3</v>
      </c>
      <c r="U58" s="47">
        <f>IF(AND(S124=0,S58&gt;=0),"",S58/S124)</f>
        <v>3.7036559957485701E-3</v>
      </c>
      <c r="V58" s="131"/>
      <c r="W58" s="30" t="str">
        <f>IF(AND(V4=0,V58&gt;=0), "",V58/V4)</f>
        <v/>
      </c>
      <c r="X58" s="47">
        <f t="shared" si="21"/>
        <v>1</v>
      </c>
      <c r="Y58" s="129">
        <f>+'N EERR TERRA'!F57</f>
        <v>22.999119968859475</v>
      </c>
      <c r="Z58" s="30">
        <f>IF(AND(Y4=0,Y58&gt;=0), "",Y58/Y4)</f>
        <v>2.5978711178686938E-3</v>
      </c>
      <c r="AA58" s="47">
        <f>IF(AND(Y124=0,Y58&gt;=0),"",Y58/Y124)</f>
        <v>3.7638780638811859E-3</v>
      </c>
      <c r="AB58" s="30">
        <f t="shared" si="22"/>
        <v>6.0564194433200907E-2</v>
      </c>
      <c r="AC58" s="130">
        <f t="shared" si="27"/>
        <v>84.342754194437376</v>
      </c>
      <c r="AD58" s="30">
        <f>IF(AND(AC4=0,AC58&gt;=0), "",AC58/AC4)</f>
        <v>1.9837103667604571E-3</v>
      </c>
      <c r="AE58" s="47">
        <f>IF(AND(AC124=0,AC58&gt;=0),"",AC58/AC124)</f>
        <v>3.7198857957170504E-3</v>
      </c>
      <c r="AF58" s="129">
        <f>+'N EERR TERRA'!G57</f>
        <v>25.134717640521728</v>
      </c>
      <c r="AG58" s="30">
        <f>IF(AND(AF4=0,AF58&gt;=0), "",AF58/AF4)</f>
        <v>1.6784512766753886E-3</v>
      </c>
      <c r="AH58" s="47">
        <f>IF(AND(AF124=0,AF58&gt;=0),"",AF58/AF124)</f>
        <v>4.0501605704085309E-3</v>
      </c>
      <c r="AI58" s="30">
        <f t="shared" si="4"/>
        <v>9.2855625543665429E-2</v>
      </c>
      <c r="AJ58" s="130">
        <f t="shared" si="16"/>
        <v>109.4774718349591</v>
      </c>
      <c r="AK58" s="30">
        <f>IF(AND(AJ4=0,AJ58&gt;=0), "",AJ58/AJ4)</f>
        <v>1.9042003652279184E-3</v>
      </c>
      <c r="AL58" s="47">
        <f>IF(AND(AJ124=0,AJ58&gt;=0),"",AJ58/AJ124)</f>
        <v>3.7908582727035319E-3</v>
      </c>
      <c r="AM58" s="129">
        <f>+'N EERR TERRA'!H57</f>
        <v>26.128756981162688</v>
      </c>
      <c r="AN58" s="30">
        <f>IF(AND(AM4=0,AM58&gt;=0), "",AM58/AM4)</f>
        <v>2.2409762918647216E-3</v>
      </c>
      <c r="AO58" s="47">
        <f>IF(AND(AM124=0,AM58&gt;=0),"",AM58/AM124)</f>
        <v>4.81521612780664E-3</v>
      </c>
      <c r="AP58" s="30">
        <f t="shared" si="5"/>
        <v>3.9548458624352634E-2</v>
      </c>
      <c r="AQ58" s="130">
        <f t="shared" si="17"/>
        <v>135.60622881612179</v>
      </c>
      <c r="AR58" s="30">
        <f>IF(AND(AQ4=0,AQ58&gt;=0), "",AQ58/AQ4)</f>
        <v>1.9609831585130754E-3</v>
      </c>
      <c r="AS58" s="47">
        <f>IF(AND(AQ124=0,AQ58&gt;=0),"",AQ58/AQ124)</f>
        <v>3.9528859912638563E-3</v>
      </c>
      <c r="AT58" s="131">
        <f t="shared" si="28"/>
        <v>0</v>
      </c>
      <c r="AU58" s="30" t="str">
        <f>IF(AND(AT4=0,AT58&gt;=0), "",AT58/AT4)</f>
        <v/>
      </c>
      <c r="AV58" s="47">
        <f t="shared" si="23"/>
        <v>1</v>
      </c>
      <c r="AW58" s="131">
        <f t="shared" si="40"/>
        <v>22.601038136020296</v>
      </c>
      <c r="AX58" s="30">
        <f>IF(AND(AW4=0,AW58&gt;=0), "",AW58/AW4)</f>
        <v>1.9609831585130754E-3</v>
      </c>
      <c r="AY58" s="47">
        <f>IF(AND(AW124=0,AW58&gt;=0),"",AW58/AW124)</f>
        <v>3.9528859912638563E-3</v>
      </c>
      <c r="AZ58" s="131">
        <f t="shared" si="29"/>
        <v>0</v>
      </c>
      <c r="BA58" s="30" t="str">
        <f>IF(AND(AZ4=0,AZ58&gt;=0), "",AZ58/AZ4)</f>
        <v/>
      </c>
      <c r="BB58" s="47">
        <f t="shared" si="24"/>
        <v>1</v>
      </c>
      <c r="BC58" s="129">
        <f>+'N EERR TERRA'!I57</f>
        <v>0</v>
      </c>
      <c r="BD58" s="30" t="str">
        <f>IF(AND(BC4=0,BC58&gt;=0), "",BC58/BC4)</f>
        <v/>
      </c>
      <c r="BE58" s="47" t="str">
        <f>IF(AND(BC124=0,BC58&gt;=0),"",BC58/BC124)</f>
        <v/>
      </c>
      <c r="BF58" s="30">
        <f t="shared" si="25"/>
        <v>-1</v>
      </c>
      <c r="BG58" s="130">
        <f t="shared" si="30"/>
        <v>135.60622881612179</v>
      </c>
      <c r="BH58" s="30">
        <f>IF(AND(BG4=0,BG58&gt;=0), "",BG58/BG4)</f>
        <v>1.9609831585130754E-3</v>
      </c>
      <c r="BI58" s="47">
        <f>IF(AND(BG124=0,BG58&gt;=0),"",BG58/BG124)</f>
        <v>3.9528859912638563E-3</v>
      </c>
      <c r="BJ58" s="129">
        <f>+'N EERR TERRA'!J57</f>
        <v>0</v>
      </c>
      <c r="BK58" s="30" t="str">
        <f>IF(AND(BJ4=0,BJ58&gt;=0), "",BJ58/BJ4)</f>
        <v/>
      </c>
      <c r="BL58" s="47" t="str">
        <f>IF(AND(BJ124=0,BJ58&gt;=0),"",BJ58/BJ124)</f>
        <v/>
      </c>
      <c r="BM58" s="30" t="str">
        <f t="shared" si="9"/>
        <v/>
      </c>
      <c r="BN58" s="130">
        <f t="shared" si="31"/>
        <v>135.60622881612179</v>
      </c>
      <c r="BO58" s="30">
        <f>IF(AND(BN4=0,BN58&gt;=0), "",BN58/BN4)</f>
        <v>1.9609831585130754E-3</v>
      </c>
      <c r="BP58" s="47">
        <f>IF(AND(BN124=0,BN58&gt;=0),"",BN58/BN124)</f>
        <v>3.9528859912638563E-3</v>
      </c>
      <c r="BQ58" s="129">
        <f>+'N EERR TERRA'!K57</f>
        <v>0</v>
      </c>
      <c r="BR58" s="30" t="str">
        <f>IF(AND(BQ4=0,BQ58&gt;=0), "",BQ58/BQ4)</f>
        <v/>
      </c>
      <c r="BS58" s="47" t="str">
        <f>IF(AND(BQ124=0,BQ58&gt;=0),"",BQ58/BQ124)</f>
        <v/>
      </c>
      <c r="BT58" s="30" t="str">
        <f t="shared" si="10"/>
        <v/>
      </c>
      <c r="BU58" s="130">
        <f t="shared" si="32"/>
        <v>135.60622881612179</v>
      </c>
      <c r="BV58" s="30">
        <f>IF(AND(BU4=0,BU58&gt;=0), "",BU58/BU4)</f>
        <v>1.9609831585130754E-3</v>
      </c>
      <c r="BW58" s="47">
        <f>IF(AND(BU124=0,BU58&gt;=0),"",BU58/BU124)</f>
        <v>3.9528859912638563E-3</v>
      </c>
      <c r="BX58" s="131">
        <f t="shared" si="33"/>
        <v>0</v>
      </c>
      <c r="BY58" s="30" t="str">
        <f>IF(AND(BX4=0,BX58&gt;=0), "",BX58/BX4)</f>
        <v/>
      </c>
      <c r="BZ58" s="47">
        <f t="shared" si="11"/>
        <v>1</v>
      </c>
      <c r="CA58" s="129">
        <f>+'N EERR TERRA'!L57</f>
        <v>0</v>
      </c>
      <c r="CB58" s="30" t="str">
        <f>IF(AND(CA4=0,CA58&gt;=0), "",CA58/CA4)</f>
        <v/>
      </c>
      <c r="CC58" s="47" t="str">
        <f>IF(AND(CA124=0,CA58&gt;=0),"",CA58/CA124)</f>
        <v/>
      </c>
      <c r="CD58" s="30" t="str">
        <f t="shared" si="26"/>
        <v/>
      </c>
      <c r="CE58" s="130">
        <f t="shared" si="34"/>
        <v>135.60622881612179</v>
      </c>
      <c r="CF58" s="30">
        <f>IF(AND(CE4=0,CE58&gt;=0), "",CE58/CE4)</f>
        <v>1.9609831585130754E-3</v>
      </c>
      <c r="CG58" s="47">
        <f>IF(AND(CE124=0,CE58&gt;=0),"",CE58/CE124)</f>
        <v>3.9528859912638563E-3</v>
      </c>
      <c r="CH58" s="129">
        <f>+'N EERR TERRA'!M57</f>
        <v>0</v>
      </c>
      <c r="CI58" s="30" t="str">
        <f>IF(AND(CH4=0,CH58&gt;=0), "",CH58/CH4)</f>
        <v/>
      </c>
      <c r="CJ58" s="47" t="str">
        <f>IF(AND(CH124=0,CH58&gt;=0),"",CH58/CH124)</f>
        <v/>
      </c>
      <c r="CK58" s="30" t="str">
        <f t="shared" si="13"/>
        <v/>
      </c>
      <c r="CL58" s="130">
        <f t="shared" si="35"/>
        <v>135.60622881612179</v>
      </c>
      <c r="CM58" s="30">
        <f>IF(AND(CL4=0,CL58&gt;=0), "",CL58/CL4)</f>
        <v>1.9609831585130754E-3</v>
      </c>
      <c r="CN58" s="47">
        <f>IF(AND(CL124=0,CL58&gt;=0),"",CL58/CL124)</f>
        <v>3.9528859912638563E-3</v>
      </c>
      <c r="CO58" s="129">
        <f>+'N EERR TERRA'!N57</f>
        <v>0</v>
      </c>
      <c r="CP58" s="30" t="str">
        <f>IF(AND(CO4=0,CO58&gt;=0), "",CO58/CO4)</f>
        <v/>
      </c>
      <c r="CQ58" s="47" t="str">
        <f>IF(AND(CO124=0,CO58&gt;=0),"",CO58/CO124)</f>
        <v/>
      </c>
      <c r="CR58" s="30" t="str">
        <f t="shared" si="14"/>
        <v/>
      </c>
      <c r="CS58" s="130">
        <f t="shared" si="36"/>
        <v>135.60622881612179</v>
      </c>
      <c r="CT58" s="30">
        <f>IF(AND(CS4=0,CS58&gt;=0), "",CS58/CS4)</f>
        <v>1.9609831585130754E-3</v>
      </c>
      <c r="CU58" s="47">
        <f>IF(AND(CS124=0,CS58&gt;=0),"",CS58/CS124)</f>
        <v>3.9528859912638563E-3</v>
      </c>
      <c r="CV58" s="131">
        <f t="shared" si="37"/>
        <v>0</v>
      </c>
      <c r="CW58" s="30" t="str">
        <f>IF(AND(CV4=0,CV58&gt;=0), "",CV58/CV4)</f>
        <v/>
      </c>
      <c r="CX58" s="47">
        <f t="shared" si="15"/>
        <v>1</v>
      </c>
    </row>
    <row r="59" spans="1:102" outlineLevel="1" x14ac:dyDescent="0.3">
      <c r="A59" s="29" t="s">
        <v>21</v>
      </c>
      <c r="B59" s="129">
        <f>+'N EERR TERRA'!B58</f>
        <v>0</v>
      </c>
      <c r="C59" s="30" t="str">
        <f>IF(AND(B4=0,B59&gt;=0), "",B59/B4)</f>
        <v/>
      </c>
      <c r="D59" s="47" t="str">
        <f>IF(AND(B124=0,B59&gt;=0),"",B59/B124)</f>
        <v/>
      </c>
      <c r="E59" s="129">
        <f>+'N EERR TERRA'!C58</f>
        <v>20.120371789886875</v>
      </c>
      <c r="F59" s="30">
        <f>IF(AND(E4=0,E59&gt;=0), "",E59/E4)</f>
        <v>2.0302420924430912E-3</v>
      </c>
      <c r="G59" s="47">
        <f>IF(AND(E124=0,E59&gt;=0),"",E59/E124)</f>
        <v>3.3901755562015037E-3</v>
      </c>
      <c r="H59" s="129">
        <f>+'N EERR TERRA'!D58</f>
        <v>4.1969724574763365</v>
      </c>
      <c r="I59" s="30">
        <f>IF(AND(H4=0,H59&gt;=0), "",H59/H4)</f>
        <v>5.4715674244124003E-4</v>
      </c>
      <c r="J59" s="47">
        <f>IF(AND(H124=0,H59&gt;=0),"",H59/H124)</f>
        <v>8.5818586708049922E-4</v>
      </c>
      <c r="K59" s="30">
        <f t="shared" si="19"/>
        <v>-0.79140681388472822</v>
      </c>
      <c r="L59" s="130">
        <f t="shared" si="38"/>
        <v>24.317344247363209</v>
      </c>
      <c r="M59" s="30">
        <f>IF(AND(L4=0,L59&gt;=0), "",L59/L4)</f>
        <v>1.3831727841123844E-3</v>
      </c>
      <c r="N59" s="47">
        <f>IF(AND(L124=0,L59&gt;=0),"",L59/L124)</f>
        <v>2.2463182745475346E-3</v>
      </c>
      <c r="O59" s="129">
        <f>+'N EERR TERRA'!E58</f>
        <v>23.772534841350591</v>
      </c>
      <c r="P59" s="30">
        <f>IF(AND(O4=0,O59&gt;=0), "",O59/O4)</f>
        <v>1.4780451220590682E-3</v>
      </c>
      <c r="Q59" s="47">
        <f>IF(AND(O124=0,O59&gt;=0),"",O59/O124)</f>
        <v>4.1433090856811891E-3</v>
      </c>
      <c r="R59" s="30">
        <f t="shared" si="20"/>
        <v>4.6642103521558855</v>
      </c>
      <c r="S59" s="130">
        <f t="shared" si="39"/>
        <v>48.089879088713801</v>
      </c>
      <c r="T59" s="30">
        <f>IF(AND(S4=0,S59&gt;=0), "",S59/S4)</f>
        <v>1.428499452249462E-3</v>
      </c>
      <c r="U59" s="47">
        <f>IF(AND(S124=0,S59&gt;=0),"",S59/S124)</f>
        <v>2.9034531662533031E-3</v>
      </c>
      <c r="V59" s="131"/>
      <c r="W59" s="30" t="str">
        <f>IF(AND(V4=0,V59&gt;=0), "",V59/V4)</f>
        <v/>
      </c>
      <c r="X59" s="47">
        <f t="shared" si="21"/>
        <v>1</v>
      </c>
      <c r="Y59" s="129">
        <f>+'N EERR TERRA'!F58</f>
        <v>25.288557415336705</v>
      </c>
      <c r="Z59" s="30">
        <f>IF(AND(Y4=0,Y59&gt;=0), "",Y59/Y4)</f>
        <v>2.8564750742993447E-3</v>
      </c>
      <c r="AA59" s="47">
        <f>IF(AND(Y124=0,Y59&gt;=0),"",Y59/Y124)</f>
        <v>4.1385516772668865E-3</v>
      </c>
      <c r="AB59" s="30">
        <f t="shared" si="22"/>
        <v>6.3772020279011327E-2</v>
      </c>
      <c r="AC59" s="130">
        <f t="shared" si="27"/>
        <v>73.378436504050512</v>
      </c>
      <c r="AD59" s="30">
        <f>IF(AND(AC4=0,AC59&gt;=0), "",AC59/AC4)</f>
        <v>1.7258336721396646E-3</v>
      </c>
      <c r="AE59" s="47">
        <f>IF(AND(AC124=0,AC59&gt;=0),"",AC59/AC124)</f>
        <v>3.2363112429798432E-3</v>
      </c>
      <c r="AF59" s="129">
        <f>+'N EERR TERRA'!G58</f>
        <v>2.9004532958998657</v>
      </c>
      <c r="AG59" s="30">
        <f>IF(AND(AF4=0,AF59&gt;=0), "",AF59/AF4)</f>
        <v>1.9368705895434185E-4</v>
      </c>
      <c r="AH59" s="47">
        <f>IF(AND(AF124=0,AF59&gt;=0),"",AF59/AF124)</f>
        <v>4.6737352467514181E-4</v>
      </c>
      <c r="AI59" s="30">
        <f t="shared" si="4"/>
        <v>-0.88530570375118223</v>
      </c>
      <c r="AJ59" s="130">
        <f t="shared" si="16"/>
        <v>76.278889799950377</v>
      </c>
      <c r="AK59" s="30">
        <f>IF(AND(AJ4=0,AJ59&gt;=0), "",AJ59/AJ4)</f>
        <v>1.326759628092392E-3</v>
      </c>
      <c r="AL59" s="47">
        <f>IF(AND(AJ124=0,AJ59&gt;=0),"",AJ59/AJ124)</f>
        <v>2.6412964748282176E-3</v>
      </c>
      <c r="AM59" s="129">
        <f>+'N EERR TERRA'!H58</f>
        <v>0</v>
      </c>
      <c r="AN59" s="30">
        <f>IF(AND(AM4=0,AM59&gt;=0), "",AM59/AM4)</f>
        <v>0</v>
      </c>
      <c r="AO59" s="47">
        <f>IF(AND(AM124=0,AM59&gt;=0),"",AM59/AM124)</f>
        <v>0</v>
      </c>
      <c r="AP59" s="30">
        <f t="shared" si="5"/>
        <v>-1</v>
      </c>
      <c r="AQ59" s="130">
        <f t="shared" si="17"/>
        <v>76.278889799950377</v>
      </c>
      <c r="AR59" s="30">
        <f>IF(AND(AQ4=0,AQ59&gt;=0), "",AQ59/AQ4)</f>
        <v>1.1030586098711287E-3</v>
      </c>
      <c r="AS59" s="47">
        <f>IF(AND(AQ124=0,AQ59&gt;=0),"",AQ59/AQ124)</f>
        <v>2.2235096245338277E-3</v>
      </c>
      <c r="AT59" s="131">
        <f t="shared" si="28"/>
        <v>0</v>
      </c>
      <c r="AU59" s="30" t="str">
        <f>IF(AND(AT4=0,AT59&gt;=0), "",AT59/AT4)</f>
        <v/>
      </c>
      <c r="AV59" s="47">
        <f t="shared" si="23"/>
        <v>1</v>
      </c>
      <c r="AW59" s="131">
        <f t="shared" si="40"/>
        <v>12.71314829999173</v>
      </c>
      <c r="AX59" s="30">
        <f>IF(AND(AW4=0,AW59&gt;=0), "",AW59/AW4)</f>
        <v>1.1030586098711289E-3</v>
      </c>
      <c r="AY59" s="47">
        <f>IF(AND(AW124=0,AW59&gt;=0),"",AW59/AW124)</f>
        <v>2.2235096245338277E-3</v>
      </c>
      <c r="AZ59" s="131">
        <f t="shared" si="29"/>
        <v>0</v>
      </c>
      <c r="BA59" s="30" t="str">
        <f>IF(AND(AZ4=0,AZ59&gt;=0), "",AZ59/AZ4)</f>
        <v/>
      </c>
      <c r="BB59" s="47">
        <f t="shared" si="24"/>
        <v>1</v>
      </c>
      <c r="BC59" s="129">
        <f>+'N EERR TERRA'!I58</f>
        <v>0</v>
      </c>
      <c r="BD59" s="30" t="str">
        <f>IF(AND(BC4=0,BC59&gt;=0), "",BC59/BC4)</f>
        <v/>
      </c>
      <c r="BE59" s="47" t="str">
        <f>IF(AND(BC124=0,BC59&gt;=0),"",BC59/BC124)</f>
        <v/>
      </c>
      <c r="BF59" s="30" t="str">
        <f t="shared" si="25"/>
        <v/>
      </c>
      <c r="BG59" s="130">
        <f t="shared" si="30"/>
        <v>76.278889799950377</v>
      </c>
      <c r="BH59" s="30">
        <f>IF(AND(BG4=0,BG59&gt;=0), "",BG59/BG4)</f>
        <v>1.1030586098711287E-3</v>
      </c>
      <c r="BI59" s="47">
        <f>IF(AND(BG124=0,BG59&gt;=0),"",BG59/BG124)</f>
        <v>2.2235096245338277E-3</v>
      </c>
      <c r="BJ59" s="129">
        <f>+'N EERR TERRA'!J58</f>
        <v>0</v>
      </c>
      <c r="BK59" s="30" t="str">
        <f>IF(AND(BJ4=0,BJ59&gt;=0), "",BJ59/BJ4)</f>
        <v/>
      </c>
      <c r="BL59" s="47" t="str">
        <f>IF(AND(BJ124=0,BJ59&gt;=0),"",BJ59/BJ124)</f>
        <v/>
      </c>
      <c r="BM59" s="30" t="str">
        <f t="shared" si="9"/>
        <v/>
      </c>
      <c r="BN59" s="130">
        <f t="shared" si="31"/>
        <v>76.278889799950377</v>
      </c>
      <c r="BO59" s="30">
        <f>IF(AND(BN4=0,BN59&gt;=0), "",BN59/BN4)</f>
        <v>1.1030586098711287E-3</v>
      </c>
      <c r="BP59" s="47">
        <f>IF(AND(BN124=0,BN59&gt;=0),"",BN59/BN124)</f>
        <v>2.2235096245338277E-3</v>
      </c>
      <c r="BQ59" s="129">
        <f>+'N EERR TERRA'!K58</f>
        <v>0</v>
      </c>
      <c r="BR59" s="30" t="str">
        <f>IF(AND(BQ4=0,BQ59&gt;=0), "",BQ59/BQ4)</f>
        <v/>
      </c>
      <c r="BS59" s="47" t="str">
        <f>IF(AND(BQ124=0,BQ59&gt;=0),"",BQ59/BQ124)</f>
        <v/>
      </c>
      <c r="BT59" s="30" t="str">
        <f t="shared" si="10"/>
        <v/>
      </c>
      <c r="BU59" s="130">
        <f t="shared" si="32"/>
        <v>76.278889799950377</v>
      </c>
      <c r="BV59" s="30">
        <f>IF(AND(BU4=0,BU59&gt;=0), "",BU59/BU4)</f>
        <v>1.1030586098711287E-3</v>
      </c>
      <c r="BW59" s="47">
        <f>IF(AND(BU124=0,BU59&gt;=0),"",BU59/BU124)</f>
        <v>2.2235096245338277E-3</v>
      </c>
      <c r="BX59" s="131">
        <f t="shared" si="33"/>
        <v>0</v>
      </c>
      <c r="BY59" s="30" t="str">
        <f>IF(AND(BX4=0,BX59&gt;=0), "",BX59/BX4)</f>
        <v/>
      </c>
      <c r="BZ59" s="47">
        <f t="shared" si="11"/>
        <v>1</v>
      </c>
      <c r="CA59" s="129">
        <f>+'N EERR TERRA'!L58</f>
        <v>0</v>
      </c>
      <c r="CB59" s="30" t="str">
        <f>IF(AND(CA4=0,CA59&gt;=0), "",CA59/CA4)</f>
        <v/>
      </c>
      <c r="CC59" s="47" t="str">
        <f>IF(AND(CA124=0,CA59&gt;=0),"",CA59/CA124)</f>
        <v/>
      </c>
      <c r="CD59" s="30" t="str">
        <f t="shared" si="26"/>
        <v/>
      </c>
      <c r="CE59" s="130">
        <f t="shared" si="34"/>
        <v>76.278889799950377</v>
      </c>
      <c r="CF59" s="30">
        <f>IF(AND(CE4=0,CE59&gt;=0), "",CE59/CE4)</f>
        <v>1.1030586098711287E-3</v>
      </c>
      <c r="CG59" s="47">
        <f>IF(AND(CE124=0,CE59&gt;=0),"",CE59/CE124)</f>
        <v>2.2235096245338277E-3</v>
      </c>
      <c r="CH59" s="129">
        <f>+'N EERR TERRA'!M58</f>
        <v>0</v>
      </c>
      <c r="CI59" s="30" t="str">
        <f>IF(AND(CH4=0,CH59&gt;=0), "",CH59/CH4)</f>
        <v/>
      </c>
      <c r="CJ59" s="47" t="str">
        <f>IF(AND(CH124=0,CH59&gt;=0),"",CH59/CH124)</f>
        <v/>
      </c>
      <c r="CK59" s="30" t="str">
        <f t="shared" si="13"/>
        <v/>
      </c>
      <c r="CL59" s="130">
        <f t="shared" si="35"/>
        <v>76.278889799950377</v>
      </c>
      <c r="CM59" s="30">
        <f>IF(AND(CL4=0,CL59&gt;=0), "",CL59/CL4)</f>
        <v>1.1030586098711287E-3</v>
      </c>
      <c r="CN59" s="47">
        <f>IF(AND(CL124=0,CL59&gt;=0),"",CL59/CL124)</f>
        <v>2.2235096245338277E-3</v>
      </c>
      <c r="CO59" s="129">
        <f>+'N EERR TERRA'!N58</f>
        <v>0</v>
      </c>
      <c r="CP59" s="30" t="str">
        <f>IF(AND(CO4=0,CO59&gt;=0), "",CO59/CO4)</f>
        <v/>
      </c>
      <c r="CQ59" s="47" t="str">
        <f>IF(AND(CO124=0,CO59&gt;=0),"",CO59/CO124)</f>
        <v/>
      </c>
      <c r="CR59" s="30" t="str">
        <f t="shared" si="14"/>
        <v/>
      </c>
      <c r="CS59" s="130">
        <f t="shared" si="36"/>
        <v>76.278889799950377</v>
      </c>
      <c r="CT59" s="30">
        <f>IF(AND(CS4=0,CS59&gt;=0), "",CS59/CS4)</f>
        <v>1.1030586098711287E-3</v>
      </c>
      <c r="CU59" s="47">
        <f>IF(AND(CS124=0,CS59&gt;=0),"",CS59/CS124)</f>
        <v>2.2235096245338277E-3</v>
      </c>
      <c r="CV59" s="131">
        <f t="shared" si="37"/>
        <v>0</v>
      </c>
      <c r="CW59" s="30" t="str">
        <f>IF(AND(CV4=0,CV59&gt;=0), "",CV59/CV4)</f>
        <v/>
      </c>
      <c r="CX59" s="47">
        <f t="shared" si="15"/>
        <v>1</v>
      </c>
    </row>
    <row r="60" spans="1:102" outlineLevel="1" x14ac:dyDescent="0.3">
      <c r="A60" s="29" t="s">
        <v>0</v>
      </c>
      <c r="B60" s="129">
        <f>+'N EERR TERRA'!B59+'N EERR TERRA'!B60+'N EERR TERRA'!B61+'N EERR TERRA'!B62+'N EERR TERRA'!B63</f>
        <v>0</v>
      </c>
      <c r="C60" s="30" t="str">
        <f>IF(AND(B4=0,B60&gt;=0), "",B60/B4)</f>
        <v/>
      </c>
      <c r="D60" s="47" t="str">
        <f>IF(AND(B124=0,B60&gt;=0),"",B60/B124)</f>
        <v/>
      </c>
      <c r="E60" s="129">
        <f>+'N EERR TERRA'!C59+'N EERR TERRA'!C60+'N EERR TERRA'!C61+'N EERR TERRA'!C62+'N EERR TERRA'!C63</f>
        <v>43.517454313170035</v>
      </c>
      <c r="F60" s="30">
        <f>IF(AND(E4=0,E60&gt;=0), "",E60/E4)</f>
        <v>4.391120026269838E-3</v>
      </c>
      <c r="G60" s="47">
        <f>IF(AND(E124=0,E60&gt;=0),"",E60/E124)</f>
        <v>7.3324594307337225E-3</v>
      </c>
      <c r="H60" s="129">
        <f>+'N EERR TERRA'!D59+'N EERR TERRA'!D60+'N EERR TERRA'!D61+'N EERR TERRA'!D62+'N EERR TERRA'!D63</f>
        <v>131.82852181339408</v>
      </c>
      <c r="I60" s="30">
        <f>IF(AND(H4=0,H60&gt;=0), "",H60/H4)</f>
        <v>1.718640407748431E-2</v>
      </c>
      <c r="J60" s="47">
        <f>IF(AND(H124=0,H60&gt;=0),"",H60/H124)</f>
        <v>2.6955948709369383E-2</v>
      </c>
      <c r="K60" s="30">
        <f t="shared" si="19"/>
        <v>2.0293252189041251</v>
      </c>
      <c r="L60" s="130">
        <f t="shared" si="38"/>
        <v>175.3459761265641</v>
      </c>
      <c r="M60" s="30">
        <f>IF(AND(L4=0,L60&gt;=0), "",L60/L4)</f>
        <v>9.9736952980867526E-3</v>
      </c>
      <c r="N60" s="47">
        <f>IF(AND(L124=0,L60&gt;=0),"",L60/L124)</f>
        <v>1.6197610501162616E-2</v>
      </c>
      <c r="O60" s="129">
        <f>+'N EERR TERRA'!E59+'N EERR TERRA'!E60+'N EERR TERRA'!E61+'N EERR TERRA'!E62+'N EERR TERRA'!E63</f>
        <v>91.431199394269214</v>
      </c>
      <c r="P60" s="30">
        <f>IF(AND(O4=0,O60&gt;=0), "",O60/O4)</f>
        <v>5.6846877781684627E-3</v>
      </c>
      <c r="Q60" s="47">
        <f>IF(AND(O124=0,O60&gt;=0),"",O60/O124)</f>
        <v>1.5935520620462437E-2</v>
      </c>
      <c r="R60" s="30">
        <f t="shared" si="20"/>
        <v>-0.30643840849788245</v>
      </c>
      <c r="S60" s="130">
        <f t="shared" si="39"/>
        <v>266.77717552083334</v>
      </c>
      <c r="T60" s="30">
        <f>IF(AND(S4=0,S60&gt;=0), "",S60/S4)</f>
        <v>7.9245582714223776E-3</v>
      </c>
      <c r="U60" s="47">
        <f>IF(AND(S124=0,S60&gt;=0),"",S60/S124)</f>
        <v>1.6106820179796658E-2</v>
      </c>
      <c r="V60" s="131"/>
      <c r="W60" s="30" t="str">
        <f>IF(AND(V4=0,V60&gt;=0), "",V60/V4)</f>
        <v/>
      </c>
      <c r="X60" s="47">
        <f t="shared" si="21"/>
        <v>1</v>
      </c>
      <c r="Y60" s="129">
        <f>+'N EERR TERRA'!F59+'N EERR TERRA'!F60+'N EERR TERRA'!F61+'N EERR TERRA'!F62+'N EERR TERRA'!F63</f>
        <v>39.085036667964189</v>
      </c>
      <c r="Z60" s="30">
        <f>IF(AND(Y4=0,Y60&gt;=0), "",Y60/Y4)</f>
        <v>4.4148597006330708E-3</v>
      </c>
      <c r="AA60" s="47">
        <f>IF(AND(Y124=0,Y60&gt;=0),"",Y60/Y124)</f>
        <v>6.3963887461663364E-3</v>
      </c>
      <c r="AB60" s="30">
        <f t="shared" si="22"/>
        <v>-0.57251969867067076</v>
      </c>
      <c r="AC60" s="130">
        <f t="shared" si="27"/>
        <v>305.86221218879751</v>
      </c>
      <c r="AD60" s="30">
        <f>IF(AND(AC4=0,AC60&gt;=0), "",AC60/AC4)</f>
        <v>7.193766043262796E-3</v>
      </c>
      <c r="AE60" s="47">
        <f>IF(AND(AC124=0,AC60&gt;=0),"",AC60/AC124)</f>
        <v>1.348986655029984E-2</v>
      </c>
      <c r="AF60" s="129">
        <f>+'N EERR TERRA'!G59+'N EERR TERRA'!G60+'N EERR TERRA'!G61+'N EERR TERRA'!G62+'N EERR TERRA'!G63</f>
        <v>180.11814967538166</v>
      </c>
      <c r="AG60" s="30">
        <f>IF(AND(AF4=0,AF60&gt;=0), "",AF60/AF4)</f>
        <v>1.2027966361064629E-2</v>
      </c>
      <c r="AH60" s="47">
        <f>IF(AND(AF124=0,AF60&gt;=0),"",AF60/AF124)</f>
        <v>2.9023895882326307E-2</v>
      </c>
      <c r="AI60" s="30">
        <f t="shared" si="4"/>
        <v>3.6083658870662996</v>
      </c>
      <c r="AJ60" s="130">
        <f t="shared" si="16"/>
        <v>485.98036186417914</v>
      </c>
      <c r="AK60" s="30">
        <f>IF(AND(AJ4=0,AJ60&gt;=0), "",AJ60/AJ4)</f>
        <v>8.4529169978499585E-3</v>
      </c>
      <c r="AL60" s="47">
        <f>IF(AND(AJ124=0,AJ60&gt;=0),"",AJ60/AJ124)</f>
        <v>1.6827961445086907E-2</v>
      </c>
      <c r="AM60" s="129">
        <f>+'N EERR TERRA'!H59+'N EERR TERRA'!H60+'N EERR TERRA'!H61+'N EERR TERRA'!H62+'N EERR TERRA'!H63</f>
        <v>0</v>
      </c>
      <c r="AN60" s="30">
        <f>IF(AND(AM4=0,AM60&gt;=0), "",AM60/AM4)</f>
        <v>0</v>
      </c>
      <c r="AO60" s="47">
        <f>IF(AND(AM124=0,AM60&gt;=0),"",AM60/AM124)</f>
        <v>0</v>
      </c>
      <c r="AP60" s="30">
        <f t="shared" si="5"/>
        <v>-1</v>
      </c>
      <c r="AQ60" s="130">
        <f t="shared" si="17"/>
        <v>485.98036186417914</v>
      </c>
      <c r="AR60" s="30">
        <f>IF(AND(AQ4=0,AQ60&gt;=0), "",AQ60/AQ4)</f>
        <v>7.0276956545704504E-3</v>
      </c>
      <c r="AS60" s="47">
        <f>IF(AND(AQ124=0,AQ60&gt;=0),"",AQ60/AQ124)</f>
        <v>1.4166200042677308E-2</v>
      </c>
      <c r="AT60" s="131">
        <f t="shared" si="28"/>
        <v>0</v>
      </c>
      <c r="AU60" s="30" t="str">
        <f>IF(AND(AT4=0,AT60&gt;=0), "",AT60/AT4)</f>
        <v/>
      </c>
      <c r="AV60" s="47">
        <f t="shared" si="23"/>
        <v>1</v>
      </c>
      <c r="AW60" s="131">
        <f t="shared" si="40"/>
        <v>80.996726977363195</v>
      </c>
      <c r="AX60" s="30">
        <f>IF(AND(AW4=0,AW60&gt;=0), "",AW60/AW4)</f>
        <v>7.0276956545704521E-3</v>
      </c>
      <c r="AY60" s="47">
        <f>IF(AND(AW124=0,AW60&gt;=0),"",AW60/AW124)</f>
        <v>1.416620004267731E-2</v>
      </c>
      <c r="AZ60" s="131">
        <f t="shared" si="29"/>
        <v>0</v>
      </c>
      <c r="BA60" s="30" t="str">
        <f>IF(AND(AZ4=0,AZ60&gt;=0), "",AZ60/AZ4)</f>
        <v/>
      </c>
      <c r="BB60" s="47">
        <f t="shared" si="24"/>
        <v>1</v>
      </c>
      <c r="BC60" s="129">
        <f>+'N EERR TERRA'!I59+'N EERR TERRA'!I60+'N EERR TERRA'!I61+'N EERR TERRA'!I62+'N EERR TERRA'!I63</f>
        <v>0</v>
      </c>
      <c r="BD60" s="30" t="str">
        <f>IF(AND(BC4=0,BC60&gt;=0), "",BC60/BC4)</f>
        <v/>
      </c>
      <c r="BE60" s="47" t="str">
        <f>IF(AND(BC124=0,BC60&gt;=0),"",BC60/BC124)</f>
        <v/>
      </c>
      <c r="BF60" s="30" t="str">
        <f t="shared" si="25"/>
        <v/>
      </c>
      <c r="BG60" s="130">
        <f t="shared" si="30"/>
        <v>485.98036186417914</v>
      </c>
      <c r="BH60" s="30">
        <f>IF(AND(BG4=0,BG60&gt;=0), "",BG60/BG4)</f>
        <v>7.0276956545704504E-3</v>
      </c>
      <c r="BI60" s="47">
        <f>IF(AND(BG124=0,BG60&gt;=0),"",BG60/BG124)</f>
        <v>1.4166200042677308E-2</v>
      </c>
      <c r="BJ60" s="129">
        <f>+'N EERR TERRA'!J59+'N EERR TERRA'!J60+'N EERR TERRA'!J61+'N EERR TERRA'!J62+'N EERR TERRA'!J63</f>
        <v>0</v>
      </c>
      <c r="BK60" s="30" t="str">
        <f>IF(AND(BJ4=0,BJ60&gt;=0), "",BJ60/BJ4)</f>
        <v/>
      </c>
      <c r="BL60" s="47" t="str">
        <f>IF(AND(BJ124=0,BJ60&gt;=0),"",BJ60/BJ124)</f>
        <v/>
      </c>
      <c r="BM60" s="30" t="str">
        <f t="shared" si="9"/>
        <v/>
      </c>
      <c r="BN60" s="130">
        <f t="shared" si="31"/>
        <v>485.98036186417914</v>
      </c>
      <c r="BO60" s="30">
        <f>IF(AND(BN4=0,BN60&gt;=0), "",BN60/BN4)</f>
        <v>7.0276956545704504E-3</v>
      </c>
      <c r="BP60" s="47">
        <f>IF(AND(BN124=0,BN60&gt;=0),"",BN60/BN124)</f>
        <v>1.4166200042677308E-2</v>
      </c>
      <c r="BQ60" s="129">
        <f>+'N EERR TERRA'!K59+'N EERR TERRA'!K60+'N EERR TERRA'!K61+'N EERR TERRA'!K62+'N EERR TERRA'!K63</f>
        <v>0</v>
      </c>
      <c r="BR60" s="30" t="str">
        <f>IF(AND(BQ4=0,BQ60&gt;=0), "",BQ60/BQ4)</f>
        <v/>
      </c>
      <c r="BS60" s="47" t="str">
        <f>IF(AND(BQ124=0,BQ60&gt;=0),"",BQ60/BQ124)</f>
        <v/>
      </c>
      <c r="BT60" s="30" t="str">
        <f t="shared" si="10"/>
        <v/>
      </c>
      <c r="BU60" s="130">
        <f t="shared" si="32"/>
        <v>485.98036186417914</v>
      </c>
      <c r="BV60" s="30">
        <f>IF(AND(BU4=0,BU60&gt;=0), "",BU60/BU4)</f>
        <v>7.0276956545704504E-3</v>
      </c>
      <c r="BW60" s="47">
        <f>IF(AND(BU124=0,BU60&gt;=0),"",BU60/BU124)</f>
        <v>1.4166200042677308E-2</v>
      </c>
      <c r="BX60" s="131">
        <f t="shared" si="33"/>
        <v>0</v>
      </c>
      <c r="BY60" s="30" t="str">
        <f>IF(AND(BX4=0,BX60&gt;=0), "",BX60/BX4)</f>
        <v/>
      </c>
      <c r="BZ60" s="47">
        <f t="shared" si="11"/>
        <v>1</v>
      </c>
      <c r="CA60" s="129">
        <f>+'N EERR TERRA'!L59+'N EERR TERRA'!L60+'N EERR TERRA'!L61+'N EERR TERRA'!L62+'N EERR TERRA'!L63</f>
        <v>0</v>
      </c>
      <c r="CB60" s="30" t="str">
        <f>IF(AND(CA4=0,CA60&gt;=0), "",CA60/CA4)</f>
        <v/>
      </c>
      <c r="CC60" s="47" t="str">
        <f>IF(AND(CA124=0,CA60&gt;=0),"",CA60/CA124)</f>
        <v/>
      </c>
      <c r="CD60" s="30" t="str">
        <f t="shared" si="26"/>
        <v/>
      </c>
      <c r="CE60" s="130">
        <f t="shared" si="34"/>
        <v>485.98036186417914</v>
      </c>
      <c r="CF60" s="30">
        <f>IF(AND(CE4=0,CE60&gt;=0), "",CE60/CE4)</f>
        <v>7.0276956545704504E-3</v>
      </c>
      <c r="CG60" s="47">
        <f>IF(AND(CE124=0,CE60&gt;=0),"",CE60/CE124)</f>
        <v>1.4166200042677308E-2</v>
      </c>
      <c r="CH60" s="129">
        <f>+'N EERR TERRA'!M59+'N EERR TERRA'!M60+'N EERR TERRA'!M61+'N EERR TERRA'!M62+'N EERR TERRA'!M63</f>
        <v>0</v>
      </c>
      <c r="CI60" s="30" t="str">
        <f>IF(AND(CH4=0,CH60&gt;=0), "",CH60/CH4)</f>
        <v/>
      </c>
      <c r="CJ60" s="47" t="str">
        <f>IF(AND(CH124=0,CH60&gt;=0),"",CH60/CH124)</f>
        <v/>
      </c>
      <c r="CK60" s="30" t="str">
        <f t="shared" si="13"/>
        <v/>
      </c>
      <c r="CL60" s="130">
        <f t="shared" si="35"/>
        <v>485.98036186417914</v>
      </c>
      <c r="CM60" s="30">
        <f>IF(AND(CL4=0,CL60&gt;=0), "",CL60/CL4)</f>
        <v>7.0276956545704504E-3</v>
      </c>
      <c r="CN60" s="47">
        <f>IF(AND(CL124=0,CL60&gt;=0),"",CL60/CL124)</f>
        <v>1.4166200042677308E-2</v>
      </c>
      <c r="CO60" s="129">
        <f>+'N EERR TERRA'!N59+'N EERR TERRA'!N60+'N EERR TERRA'!N61+'N EERR TERRA'!N62+'N EERR TERRA'!N63</f>
        <v>0</v>
      </c>
      <c r="CP60" s="30" t="str">
        <f>IF(AND(CO4=0,CO60&gt;=0), "",CO60/CO4)</f>
        <v/>
      </c>
      <c r="CQ60" s="47" t="str">
        <f>IF(AND(CO124=0,CO60&gt;=0),"",CO60/CO124)</f>
        <v/>
      </c>
      <c r="CR60" s="30" t="str">
        <f t="shared" si="14"/>
        <v/>
      </c>
      <c r="CS60" s="130">
        <f t="shared" si="36"/>
        <v>485.98036186417914</v>
      </c>
      <c r="CT60" s="30">
        <f>IF(AND(CS4=0,CS60&gt;=0), "",CS60/CS4)</f>
        <v>7.0276956545704504E-3</v>
      </c>
      <c r="CU60" s="47">
        <f>IF(AND(CS124=0,CS60&gt;=0),"",CS60/CS124)</f>
        <v>1.4166200042677308E-2</v>
      </c>
      <c r="CV60" s="131">
        <f t="shared" si="37"/>
        <v>0</v>
      </c>
      <c r="CW60" s="30" t="str">
        <f>IF(AND(CV4=0,CV60&gt;=0), "",CV60/CV4)</f>
        <v/>
      </c>
      <c r="CX60" s="47">
        <f t="shared" si="15"/>
        <v>1</v>
      </c>
    </row>
    <row r="61" spans="1:102" outlineLevel="1" x14ac:dyDescent="0.3">
      <c r="A61" s="29" t="s">
        <v>22</v>
      </c>
      <c r="B61" s="129">
        <f>+'N EERR TERRA'!B64+'N EERR TERRA'!B65+'N EERR TERRA'!B66+'N EERR TERRA'!B67+'N EERR TERRA'!B68</f>
        <v>0</v>
      </c>
      <c r="C61" s="30" t="str">
        <f>IF(AND(B4=0,B61&gt;=0), "",B61/B4)</f>
        <v/>
      </c>
      <c r="D61" s="47" t="str">
        <f>IF(AND(B124=0,B61&gt;=0),"",B61/B124)</f>
        <v/>
      </c>
      <c r="E61" s="129">
        <f>+'N EERR TERRA'!C64+'N EERR TERRA'!C65+'N EERR TERRA'!C66+'N EERR TERRA'!C67+'N EERR TERRA'!C68</f>
        <v>0</v>
      </c>
      <c r="F61" s="30">
        <f>IF(AND(E4=0,E61&gt;=0), "",E61/E4)</f>
        <v>0</v>
      </c>
      <c r="G61" s="47">
        <f>IF(AND(E124=0,E61&gt;=0),"",E61/E124)</f>
        <v>0</v>
      </c>
      <c r="H61" s="129">
        <f>+'N EERR TERRA'!D64+'N EERR TERRA'!D65+'N EERR TERRA'!D66+'N EERR TERRA'!D67+'N EERR TERRA'!D68</f>
        <v>0</v>
      </c>
      <c r="I61" s="30">
        <f>IF(AND(H4=0,H61&gt;=0), "",H61/H4)</f>
        <v>0</v>
      </c>
      <c r="J61" s="47">
        <f>IF(AND(H124=0,H61&gt;=0),"",H61/H124)</f>
        <v>0</v>
      </c>
      <c r="K61" s="30" t="str">
        <f t="shared" si="19"/>
        <v/>
      </c>
      <c r="L61" s="130">
        <f t="shared" si="38"/>
        <v>0</v>
      </c>
      <c r="M61" s="30">
        <f>IF(AND(L4=0,L61&gt;=0), "",L61/L4)</f>
        <v>0</v>
      </c>
      <c r="N61" s="47">
        <f>IF(AND(L124=0,L61&gt;=0),"",L61/L124)</f>
        <v>0</v>
      </c>
      <c r="O61" s="129">
        <f>+'N EERR TERRA'!E64+'N EERR TERRA'!E65+'N EERR TERRA'!E66+'N EERR TERRA'!E67+'N EERR TERRA'!E68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TERRA'!F64+'N EERR TERRA'!F65+'N EERR TERRA'!F66+'N EERR TERRA'!F67+'N EERR TERRA'!F68</f>
        <v>0</v>
      </c>
      <c r="Z61" s="30">
        <f>IF(AND(Y4=0,Y61&gt;=0), "",Y61/Y4)</f>
        <v>0</v>
      </c>
      <c r="AA61" s="47">
        <f>IF(AND(Y124=0,Y61&gt;=0),"",Y61/Y124)</f>
        <v>0</v>
      </c>
      <c r="AB61" s="30" t="str">
        <f t="shared" si="22"/>
        <v/>
      </c>
      <c r="AC61" s="130">
        <f t="shared" si="27"/>
        <v>0</v>
      </c>
      <c r="AD61" s="30">
        <f>IF(AND(AC4=0,AC61&gt;=0), "",AC61/AC4)</f>
        <v>0</v>
      </c>
      <c r="AE61" s="47">
        <f>IF(AND(AC124=0,AC61&gt;=0),"",AC61/AC124)</f>
        <v>0</v>
      </c>
      <c r="AF61" s="129">
        <f>+'N EERR TERRA'!G64+'N EERR TERRA'!G65+'N EERR TERRA'!G66+'N EERR TERRA'!G67+'N EERR TERRA'!G68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TERRA'!H64+'N EERR TERRA'!H65+'N EERR TERRA'!H66+'N EERR TERRA'!H67+'N EERR TERRA'!H68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TERRA'!I64+'N EERR TERRA'!I65+'N EERR TERRA'!I66+'N EERR TERRA'!I67+'N EERR TERRA'!I68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TERRA'!J64+'N EERR TERRA'!J65+'N EERR TERRA'!J66+'N EERR TERRA'!J67+'N EERR TERRA'!J68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TERRA'!K64+'N EERR TERRA'!K65+'N EERR TERRA'!K66+'N EERR TERRA'!K67+'N EERR TERRA'!K68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TERRA'!L64+'N EERR TERRA'!L65+'N EERR TERRA'!L66+'N EERR TERRA'!L67+'N EERR TERRA'!L68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TERRA'!M64+'N EERR TERRA'!M65+'N EERR TERRA'!M66+'N EERR TERRA'!M67+'N EERR TERRA'!M68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TERRA'!N64+'N EERR TERRA'!N65+'N EERR TERRA'!N66+'N EERR TERRA'!N67+'N EERR TERRA'!N68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TERRA'!B69+'N EERR TERRA'!B70</f>
        <v>0</v>
      </c>
      <c r="C62" s="30" t="str">
        <f>IF(AND(B4=0,B62&gt;=0), "",B62/B4)</f>
        <v/>
      </c>
      <c r="D62" s="47" t="str">
        <f>IF(AND(B124=0,B62&gt;=0),"",B62/B124)</f>
        <v/>
      </c>
      <c r="E62" s="129">
        <f>+'N EERR TERRA'!C69+'N EERR TERRA'!C70</f>
        <v>0</v>
      </c>
      <c r="F62" s="30">
        <f>IF(AND(E4=0,E62&gt;=0), "",E62/E4)</f>
        <v>0</v>
      </c>
      <c r="G62" s="47">
        <f>IF(AND(E124=0,E62&gt;=0),"",E62/E124)</f>
        <v>0</v>
      </c>
      <c r="H62" s="129">
        <f>+'N EERR TERRA'!D69+'N EERR TERRA'!D70</f>
        <v>0</v>
      </c>
      <c r="I62" s="30">
        <f>IF(AND(H4=0,H62&gt;=0), "",H62/H4)</f>
        <v>0</v>
      </c>
      <c r="J62" s="47">
        <f>IF(AND(H124=0,H62&gt;=0),"",H62/H124)</f>
        <v>0</v>
      </c>
      <c r="K62" s="30" t="str">
        <f t="shared" si="19"/>
        <v/>
      </c>
      <c r="L62" s="130">
        <f t="shared" si="38"/>
        <v>0</v>
      </c>
      <c r="M62" s="30">
        <f>IF(AND(L4=0,L62&gt;=0), "",L62/L4)</f>
        <v>0</v>
      </c>
      <c r="N62" s="47">
        <f>IF(AND(L124=0,L62&gt;=0),"",L62/L124)</f>
        <v>0</v>
      </c>
      <c r="O62" s="129">
        <f>+'N EERR TERRA'!E69+'N EERR TERRA'!E70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TERRA'!F69+'N EERR TERRA'!F70</f>
        <v>0</v>
      </c>
      <c r="Z62" s="30">
        <f>IF(AND(Y4=0,Y62&gt;=0), "",Y62/Y4)</f>
        <v>0</v>
      </c>
      <c r="AA62" s="47">
        <f>IF(AND(Y124=0,Y62&gt;=0),"",Y62/Y124)</f>
        <v>0</v>
      </c>
      <c r="AB62" s="30" t="str">
        <f t="shared" si="22"/>
        <v/>
      </c>
      <c r="AC62" s="130">
        <f t="shared" si="27"/>
        <v>0</v>
      </c>
      <c r="AD62" s="30">
        <f>IF(AND(AC4=0,AC62&gt;=0), "",AC62/AC4)</f>
        <v>0</v>
      </c>
      <c r="AE62" s="47">
        <f>IF(AND(AC124=0,AC62&gt;=0),"",AC62/AC124)</f>
        <v>0</v>
      </c>
      <c r="AF62" s="129">
        <f>+'N EERR TERRA'!G69+'N EERR TERRA'!G70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TERRA'!H69+'N EERR TERRA'!H70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TERRA'!I69+'N EERR TERRA'!I70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TERRA'!J69+'N EERR TERRA'!J70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TERRA'!K69+'N EERR TERRA'!K70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TERRA'!L69+'N EERR TERRA'!L70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TERRA'!M69+'N EERR TERRA'!M70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TERRA'!N69+'N EERR TERRA'!N70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TERRA'!B71+'N EERR TERRA'!B72+'N EERR TERRA'!B73+'N EERR TERRA'!B74+'N EERR TERRA'!B75+'N EERR TERRA'!B76+'N EERR TERRA'!B77</f>
        <v>0</v>
      </c>
      <c r="C63" s="30" t="str">
        <f>IF(AND(B4=0,B63&gt;=0), "",B63/B4)</f>
        <v/>
      </c>
      <c r="D63" s="47" t="str">
        <f>IF(AND(B124=0,B63&gt;=0),"",B63/B124)</f>
        <v/>
      </c>
      <c r="E63" s="129">
        <f>+'N EERR TERRA'!C71+'N EERR TERRA'!C72+'N EERR TERRA'!C73+'N EERR TERRA'!C74+'N EERR TERRA'!C75+'N EERR TERRA'!C76+'N EERR TERRA'!C77</f>
        <v>71.403692717880375</v>
      </c>
      <c r="F63" s="30">
        <f>IF(AND(E4=0,E63&gt;=0), "",E63/E4)</f>
        <v>7.2049753367170767E-3</v>
      </c>
      <c r="G63" s="47">
        <f>IF(AND(E124=0,E63&gt;=0),"",E63/E124)</f>
        <v>1.20311421778177E-2</v>
      </c>
      <c r="H63" s="129">
        <f>+'N EERR TERRA'!D71+'N EERR TERRA'!D72+'N EERR TERRA'!D73+'N EERR TERRA'!D74+'N EERR TERRA'!D75+'N EERR TERRA'!D76+'N EERR TERRA'!D77</f>
        <v>56.599372286669997</v>
      </c>
      <c r="I63" s="30">
        <f>IF(AND(H4=0,H63&gt;=0), "",H63/H4)</f>
        <v>7.3788256840777618E-3</v>
      </c>
      <c r="J63" s="47">
        <f>IF(AND(H124=0,H63&gt;=0),"",H63/H124)</f>
        <v>1.1573290478836012E-2</v>
      </c>
      <c r="K63" s="30">
        <f t="shared" si="19"/>
        <v>-0.20733270042073318</v>
      </c>
      <c r="L63" s="130">
        <f t="shared" si="38"/>
        <v>128.00306500455036</v>
      </c>
      <c r="M63" s="30">
        <f>IF(AND(L4=0,L63&gt;=0), "",L63/L4)</f>
        <v>7.2808261459908589E-3</v>
      </c>
      <c r="N63" s="47">
        <f>IF(AND(L124=0,L63&gt;=0),"",L63/L124)</f>
        <v>1.1824302078093733E-2</v>
      </c>
      <c r="O63" s="129">
        <f>+'N EERR TERRA'!E71+'N EERR TERRA'!E72+'N EERR TERRA'!E73+'N EERR TERRA'!E74+'N EERR TERRA'!E75+'N EERR TERRA'!E76+'N EERR TERRA'!E77</f>
        <v>127.20280134712003</v>
      </c>
      <c r="P63" s="30">
        <f>IF(AND(O4=0,O63&gt;=0), "",O63/O4)</f>
        <v>7.9087687239951868E-3</v>
      </c>
      <c r="Q63" s="47">
        <f>IF(AND(O124=0,O63&gt;=0),"",O63/O124)</f>
        <v>2.2170144078572269E-2</v>
      </c>
      <c r="R63" s="30">
        <f t="shared" si="20"/>
        <v>1.2474242417893069</v>
      </c>
      <c r="S63" s="130">
        <f t="shared" si="39"/>
        <v>255.20586635167041</v>
      </c>
      <c r="T63" s="30">
        <f>IF(AND(S4=0,S63&gt;=0), "",S63/S4)</f>
        <v>7.5808350364467729E-3</v>
      </c>
      <c r="U63" s="47">
        <f>IF(AND(S124=0,S63&gt;=0),"",S63/S124)</f>
        <v>1.5408195960282103E-2</v>
      </c>
      <c r="V63" s="131"/>
      <c r="W63" s="30" t="str">
        <f>IF(AND(V4=0,V63&gt;=0), "",V63/V4)</f>
        <v/>
      </c>
      <c r="X63" s="47">
        <f t="shared" si="21"/>
        <v>1</v>
      </c>
      <c r="Y63" s="129">
        <f>+'N EERR TERRA'!F71+'N EERR TERRA'!F72+'N EERR TERRA'!F73+'N EERR TERRA'!F74+'N EERR TERRA'!F75+'N EERR TERRA'!F76+'N EERR TERRA'!F77</f>
        <v>41.995465317244062</v>
      </c>
      <c r="Z63" s="30">
        <f>IF(AND(Y4=0,Y63&gt;=0), "",Y63/Y4)</f>
        <v>4.7436078674681133E-3</v>
      </c>
      <c r="AA63" s="47">
        <f>IF(AND(Y124=0,Y63&gt;=0),"",Y63/Y124)</f>
        <v>6.8726895161239747E-3</v>
      </c>
      <c r="AB63" s="30">
        <f t="shared" si="22"/>
        <v>-0.66985424163227458</v>
      </c>
      <c r="AC63" s="130">
        <f t="shared" si="27"/>
        <v>297.20133166891446</v>
      </c>
      <c r="AD63" s="30">
        <f>IF(AND(AC4=0,AC63&gt;=0), "",AC63/AC4)</f>
        <v>6.9900653384819362E-3</v>
      </c>
      <c r="AE63" s="47">
        <f>IF(AND(AC124=0,AC63&gt;=0),"",AC63/AC124)</f>
        <v>1.3107883690811476E-2</v>
      </c>
      <c r="AF63" s="129">
        <f>+'N EERR TERRA'!G71+'N EERR TERRA'!G72+'N EERR TERRA'!G73+'N EERR TERRA'!G74+'N EERR TERRA'!G75+'N EERR TERRA'!G76+'N EERR TERRA'!G77</f>
        <v>64.245040504182029</v>
      </c>
      <c r="AG63" s="30">
        <f>IF(AND(AF4=0,AF63&gt;=0), "",AF63/AF4)</f>
        <v>4.2901683558386723E-3</v>
      </c>
      <c r="AH63" s="47">
        <f>IF(AND(AF124=0,AF63&gt;=0),"",AF63/AF124)</f>
        <v>1.0352323571554391E-2</v>
      </c>
      <c r="AI63" s="30">
        <f t="shared" si="4"/>
        <v>0.52980899292005013</v>
      </c>
      <c r="AJ63" s="130">
        <f t="shared" si="16"/>
        <v>361.44637217309651</v>
      </c>
      <c r="AK63" s="30">
        <f>IF(AND(AJ4=0,AJ63&gt;=0), "",AJ63/AJ4)</f>
        <v>6.286830544825703E-3</v>
      </c>
      <c r="AL63" s="47">
        <f>IF(AND(AJ124=0,AJ63&gt;=0),"",AJ63/AJ124)</f>
        <v>1.2515743624009441E-2</v>
      </c>
      <c r="AM63" s="129">
        <f>+'N EERR TERRA'!H71+'N EERR TERRA'!H72+'N EERR TERRA'!H73+'N EERR TERRA'!H74+'N EERR TERRA'!H75+'N EERR TERRA'!H76+'N EERR TERRA'!H77</f>
        <v>61.47661834507565</v>
      </c>
      <c r="AN63" s="30">
        <f>IF(AND(AM4=0,AM63&gt;=0), "",AM63/AM4)</f>
        <v>5.2726444015171788E-3</v>
      </c>
      <c r="AO63" s="47">
        <f>IF(AND(AM124=0,AM63&gt;=0),"",AM63/AM124)</f>
        <v>1.1329402479866812E-2</v>
      </c>
      <c r="AP63" s="30">
        <f t="shared" si="5"/>
        <v>-4.3091608898996159E-2</v>
      </c>
      <c r="AQ63" s="130">
        <f t="shared" si="17"/>
        <v>422.92299051817213</v>
      </c>
      <c r="AR63" s="30">
        <f>IF(AND(AQ4=0,AQ63&gt;=0), "",AQ63/AQ4)</f>
        <v>6.1158316177252359E-3</v>
      </c>
      <c r="AS63" s="47">
        <f>IF(AND(AQ124=0,AQ63&gt;=0),"",AQ63/AQ124)</f>
        <v>1.2328094212173448E-2</v>
      </c>
      <c r="AT63" s="131">
        <f t="shared" si="28"/>
        <v>0</v>
      </c>
      <c r="AU63" s="30" t="str">
        <f>IF(AND(AT4=0,AT63&gt;=0), "",AT63/AT4)</f>
        <v/>
      </c>
      <c r="AV63" s="47">
        <f t="shared" si="23"/>
        <v>1</v>
      </c>
      <c r="AW63" s="131">
        <f t="shared" si="40"/>
        <v>70.487165086362026</v>
      </c>
      <c r="AX63" s="30">
        <f>IF(AND(AW4=0,AW63&gt;=0), "",AW63/AW4)</f>
        <v>6.1158316177252368E-3</v>
      </c>
      <c r="AY63" s="47">
        <f>IF(AND(AW124=0,AW63&gt;=0),"",AW63/AW124)</f>
        <v>1.2328094212173448E-2</v>
      </c>
      <c r="AZ63" s="131">
        <f t="shared" si="29"/>
        <v>0</v>
      </c>
      <c r="BA63" s="30" t="str">
        <f>IF(AND(AZ4=0,AZ63&gt;=0), "",AZ63/AZ4)</f>
        <v/>
      </c>
      <c r="BB63" s="47">
        <f t="shared" si="24"/>
        <v>1</v>
      </c>
      <c r="BC63" s="129">
        <f>+'N EERR TERRA'!I71+'N EERR TERRA'!I72+'N EERR TERRA'!I73+'N EERR TERRA'!I74+'N EERR TERRA'!I75+'N EERR TERRA'!I76+'N EERR TERRA'!I77</f>
        <v>0</v>
      </c>
      <c r="BD63" s="30" t="str">
        <f>IF(AND(BC4=0,BC63&gt;=0), "",BC63/BC4)</f>
        <v/>
      </c>
      <c r="BE63" s="47" t="str">
        <f>IF(AND(BC124=0,BC63&gt;=0),"",BC63/BC124)</f>
        <v/>
      </c>
      <c r="BF63" s="30">
        <f t="shared" si="25"/>
        <v>-1</v>
      </c>
      <c r="BG63" s="130">
        <f t="shared" si="30"/>
        <v>422.92299051817213</v>
      </c>
      <c r="BH63" s="30">
        <f>IF(AND(BG4=0,BG63&gt;=0), "",BG63/BG4)</f>
        <v>6.1158316177252359E-3</v>
      </c>
      <c r="BI63" s="47">
        <f>IF(AND(BG124=0,BG63&gt;=0),"",BG63/BG124)</f>
        <v>1.2328094212173448E-2</v>
      </c>
      <c r="BJ63" s="129">
        <f>+'N EERR TERRA'!J71+'N EERR TERRA'!J72+'N EERR TERRA'!J73+'N EERR TERRA'!J74+'N EERR TERRA'!J75+'N EERR TERRA'!J76+'N EERR TERRA'!J77</f>
        <v>0</v>
      </c>
      <c r="BK63" s="30" t="str">
        <f>IF(AND(BJ4=0,BJ63&gt;=0), "",BJ63/BJ4)</f>
        <v/>
      </c>
      <c r="BL63" s="47" t="str">
        <f>IF(AND(BJ124=0,BJ63&gt;=0),"",BJ63/BJ124)</f>
        <v/>
      </c>
      <c r="BM63" s="30" t="str">
        <f t="shared" si="9"/>
        <v/>
      </c>
      <c r="BN63" s="130">
        <f t="shared" si="31"/>
        <v>422.92299051817213</v>
      </c>
      <c r="BO63" s="30">
        <f>IF(AND(BN4=0,BN63&gt;=0), "",BN63/BN4)</f>
        <v>6.1158316177252359E-3</v>
      </c>
      <c r="BP63" s="47">
        <f>IF(AND(BN124=0,BN63&gt;=0),"",BN63/BN124)</f>
        <v>1.2328094212173448E-2</v>
      </c>
      <c r="BQ63" s="129">
        <f>+'N EERR TERRA'!K71+'N EERR TERRA'!K72+'N EERR TERRA'!K73+'N EERR TERRA'!K74+'N EERR TERRA'!K75+'N EERR TERRA'!K76+'N EERR TERRA'!K77</f>
        <v>0</v>
      </c>
      <c r="BR63" s="30" t="str">
        <f>IF(AND(BQ4=0,BQ63&gt;=0), "",BQ63/BQ4)</f>
        <v/>
      </c>
      <c r="BS63" s="47" t="str">
        <f>IF(AND(BQ124=0,BQ63&gt;=0),"",BQ63/BQ124)</f>
        <v/>
      </c>
      <c r="BT63" s="30" t="str">
        <f t="shared" si="10"/>
        <v/>
      </c>
      <c r="BU63" s="130">
        <f t="shared" si="32"/>
        <v>422.92299051817213</v>
      </c>
      <c r="BV63" s="30">
        <f>IF(AND(BU4=0,BU63&gt;=0), "",BU63/BU4)</f>
        <v>6.1158316177252359E-3</v>
      </c>
      <c r="BW63" s="47">
        <f>IF(AND(BU124=0,BU63&gt;=0),"",BU63/BU124)</f>
        <v>1.2328094212173448E-2</v>
      </c>
      <c r="BX63" s="131">
        <f t="shared" si="33"/>
        <v>0</v>
      </c>
      <c r="BY63" s="30" t="str">
        <f>IF(AND(BX4=0,BX63&gt;=0), "",BX63/BX4)</f>
        <v/>
      </c>
      <c r="BZ63" s="47">
        <f t="shared" si="11"/>
        <v>1</v>
      </c>
      <c r="CA63" s="129">
        <f>+'N EERR TERRA'!L71+'N EERR TERRA'!L72+'N EERR TERRA'!L73+'N EERR TERRA'!L74+'N EERR TERRA'!L75+'N EERR TERRA'!L76+'N EERR TERRA'!L77</f>
        <v>0</v>
      </c>
      <c r="CB63" s="30" t="str">
        <f>IF(AND(CA4=0,CA63&gt;=0), "",CA63/CA4)</f>
        <v/>
      </c>
      <c r="CC63" s="47" t="str">
        <f>IF(AND(CA124=0,CA63&gt;=0),"",CA63/CA124)</f>
        <v/>
      </c>
      <c r="CD63" s="30" t="str">
        <f t="shared" si="26"/>
        <v/>
      </c>
      <c r="CE63" s="130">
        <f t="shared" si="34"/>
        <v>422.92299051817213</v>
      </c>
      <c r="CF63" s="30">
        <f>IF(AND(CE4=0,CE63&gt;=0), "",CE63/CE4)</f>
        <v>6.1158316177252359E-3</v>
      </c>
      <c r="CG63" s="47">
        <f>IF(AND(CE124=0,CE63&gt;=0),"",CE63/CE124)</f>
        <v>1.2328094212173448E-2</v>
      </c>
      <c r="CH63" s="129">
        <f>+'N EERR TERRA'!M71+'N EERR TERRA'!M72+'N EERR TERRA'!M73+'N EERR TERRA'!M74+'N EERR TERRA'!M75+'N EERR TERRA'!M76+'N EERR TERRA'!M77</f>
        <v>0</v>
      </c>
      <c r="CI63" s="30" t="str">
        <f>IF(AND(CH4=0,CH63&gt;=0), "",CH63/CH4)</f>
        <v/>
      </c>
      <c r="CJ63" s="47" t="str">
        <f>IF(AND(CH124=0,CH63&gt;=0),"",CH63/CH124)</f>
        <v/>
      </c>
      <c r="CK63" s="30" t="str">
        <f t="shared" si="13"/>
        <v/>
      </c>
      <c r="CL63" s="130">
        <f t="shared" si="35"/>
        <v>422.92299051817213</v>
      </c>
      <c r="CM63" s="30">
        <f>IF(AND(CL4=0,CL63&gt;=0), "",CL63/CL4)</f>
        <v>6.1158316177252359E-3</v>
      </c>
      <c r="CN63" s="47">
        <f>IF(AND(CL124=0,CL63&gt;=0),"",CL63/CL124)</f>
        <v>1.2328094212173448E-2</v>
      </c>
      <c r="CO63" s="129">
        <f>+'N EERR TERRA'!N71+'N EERR TERRA'!N72+'N EERR TERRA'!N73+'N EERR TERRA'!N74+'N EERR TERRA'!N75+'N EERR TERRA'!N76+'N EERR TERRA'!N77</f>
        <v>0</v>
      </c>
      <c r="CP63" s="30" t="str">
        <f>IF(AND(CO4=0,CO63&gt;=0), "",CO63/CO4)</f>
        <v/>
      </c>
      <c r="CQ63" s="47" t="str">
        <f>IF(AND(CO124=0,CO63&gt;=0),"",CO63/CO124)</f>
        <v/>
      </c>
      <c r="CR63" s="30" t="str">
        <f t="shared" si="14"/>
        <v/>
      </c>
      <c r="CS63" s="130">
        <f t="shared" si="36"/>
        <v>422.92299051817213</v>
      </c>
      <c r="CT63" s="30">
        <f>IF(AND(CS4=0,CS63&gt;=0), "",CS63/CS4)</f>
        <v>6.1158316177252359E-3</v>
      </c>
      <c r="CU63" s="47">
        <f>IF(AND(CS124=0,CS63&gt;=0),"",CS63/CS124)</f>
        <v>1.2328094212173448E-2</v>
      </c>
      <c r="CV63" s="131">
        <f t="shared" si="37"/>
        <v>0</v>
      </c>
      <c r="CW63" s="30" t="str">
        <f>IF(AND(CV4=0,CV63&gt;=0), "",CV63/CV4)</f>
        <v/>
      </c>
      <c r="CX63" s="47">
        <f t="shared" si="15"/>
        <v>1</v>
      </c>
    </row>
    <row r="64" spans="1:102" outlineLevel="1" x14ac:dyDescent="0.3">
      <c r="A64" s="29" t="s">
        <v>25</v>
      </c>
      <c r="B64" s="129">
        <f>+'N EERR TERRA'!B78+'N EERR TERRA'!B79+'N EERR TERRA'!B80+'N EERR TERRA'!B81+'N EERR TERRA'!B82+'N EERR TERRA'!B83+'N EERR TERRA'!B84+'N EERR TERRA'!B85+'N EERR TERRA'!B86+'N EERR TERRA'!B87</f>
        <v>0</v>
      </c>
      <c r="C64" s="30" t="str">
        <f>IF(AND(B4=0,B64&gt;=0), "",B64/B4)</f>
        <v/>
      </c>
      <c r="D64" s="47" t="str">
        <f>IF(AND(B124=0,B64&gt;=0),"",B64/B124)</f>
        <v/>
      </c>
      <c r="E64" s="129">
        <f>+'N EERR TERRA'!C78+'N EERR TERRA'!C79+'N EERR TERRA'!C80+'N EERR TERRA'!C81+'N EERR TERRA'!C82+'N EERR TERRA'!C83+'N EERR TERRA'!C84+'N EERR TERRA'!C85+'N EERR TERRA'!C86+'N EERR TERRA'!C87</f>
        <v>0</v>
      </c>
      <c r="F64" s="30">
        <f>IF(AND(E4=0,E64&gt;=0), "",E64/E4)</f>
        <v>0</v>
      </c>
      <c r="G64" s="47">
        <f>IF(AND(E124=0,E64&gt;=0),"",E64/E124)</f>
        <v>0</v>
      </c>
      <c r="H64" s="129">
        <f>+'N EERR TERRA'!D78+'N EERR TERRA'!D79+'N EERR TERRA'!D80+'N EERR TERRA'!D81+'N EERR TERRA'!D82+'N EERR TERRA'!D83+'N EERR TERRA'!D84+'N EERR TERRA'!D85+'N EERR TERRA'!D86+'N EERR TERRA'!D87</f>
        <v>0</v>
      </c>
      <c r="I64" s="30">
        <f>IF(AND(H4=0,H64&gt;=0), "",H64/H4)</f>
        <v>0</v>
      </c>
      <c r="J64" s="47">
        <f>IF(AND(H124=0,H64&gt;=0),"",H64/H124)</f>
        <v>0</v>
      </c>
      <c r="K64" s="30" t="str">
        <f t="shared" si="19"/>
        <v/>
      </c>
      <c r="L64" s="130">
        <f t="shared" si="38"/>
        <v>0</v>
      </c>
      <c r="M64" s="30">
        <f>IF(AND(L4=0,L64&gt;=0), "",L64/L4)</f>
        <v>0</v>
      </c>
      <c r="N64" s="47">
        <f>IF(AND(L124=0,L64&gt;=0),"",L64/L124)</f>
        <v>0</v>
      </c>
      <c r="O64" s="129">
        <f>+'N EERR TERRA'!E78+'N EERR TERRA'!E79+'N EERR TERRA'!E80+'N EERR TERRA'!E81+'N EERR TERRA'!E82+'N EERR TERRA'!E83+'N EERR TERRA'!E84+'N EERR TERRA'!E85+'N EERR TERRA'!E86+'N EERR TERRA'!E87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TERRA'!F78+'N EERR TERRA'!F79+'N EERR TERRA'!F80+'N EERR TERRA'!F81+'N EERR TERRA'!F82+'N EERR TERRA'!F83+'N EERR TERRA'!F84+'N EERR TERRA'!F85+'N EERR TERRA'!F86+'N EERR TERRA'!F87</f>
        <v>205</v>
      </c>
      <c r="Z64" s="30">
        <f>IF(AND(Y4=0,Y64&gt;=0), "",Y64/Y4)</f>
        <v>2.3155824217803409E-2</v>
      </c>
      <c r="AA64" s="47">
        <f>IF(AND(Y124=0,Y64&gt;=0),"",Y64/Y124)</f>
        <v>3.3548892485467843E-2</v>
      </c>
      <c r="AB64" s="30">
        <f t="shared" si="22"/>
        <v>1</v>
      </c>
      <c r="AC64" s="130">
        <f t="shared" si="27"/>
        <v>205</v>
      </c>
      <c r="AD64" s="30">
        <f>IF(AND(AC4=0,AC64&gt;=0), "",AC64/AC4)</f>
        <v>4.8215241376681778E-3</v>
      </c>
      <c r="AE64" s="47">
        <f>IF(AND(AC124=0,AC64&gt;=0),"",AC64/AC124)</f>
        <v>9.0414001226947031E-3</v>
      </c>
      <c r="AF64" s="129">
        <f>+'N EERR TERRA'!G78+'N EERR TERRA'!G79+'N EERR TERRA'!G80+'N EERR TERRA'!G81+'N EERR TERRA'!G82+'N EERR TERRA'!G83+'N EERR TERRA'!G84+'N EERR TERRA'!G85+'N EERR TERRA'!G86+'N EERR TERRA'!G87</f>
        <v>0</v>
      </c>
      <c r="AG64" s="30">
        <f>IF(AND(AF4=0,AF64&gt;=0), "",AF64/AF4)</f>
        <v>0</v>
      </c>
      <c r="AH64" s="47">
        <f>IF(AND(AF124=0,AF64&gt;=0),"",AF64/AF124)</f>
        <v>0</v>
      </c>
      <c r="AI64" s="30">
        <f t="shared" si="4"/>
        <v>-1</v>
      </c>
      <c r="AJ64" s="130">
        <f t="shared" si="16"/>
        <v>205</v>
      </c>
      <c r="AK64" s="30">
        <f>IF(AND(AJ4=0,AJ64&gt;=0), "",AJ64/AJ4)</f>
        <v>3.5656749131018064E-3</v>
      </c>
      <c r="AL64" s="47">
        <f>IF(AND(AJ124=0,AJ64&gt;=0),"",AJ64/AJ124)</f>
        <v>7.098501023806679E-3</v>
      </c>
      <c r="AM64" s="129">
        <f>+'N EERR TERRA'!H78+'N EERR TERRA'!H79+'N EERR TERRA'!H80+'N EERR TERRA'!H81+'N EERR TERRA'!H82+'N EERR TERRA'!H83+'N EERR TERRA'!H84+'N EERR TERRA'!H85+'N EERR TERRA'!H86+'N EERR TERRA'!H87</f>
        <v>0</v>
      </c>
      <c r="AN64" s="30">
        <f>IF(AND(AM4=0,AM64&gt;=0), "",AM64/AM4)</f>
        <v>0</v>
      </c>
      <c r="AO64" s="47">
        <f>IF(AND(AM124=0,AM64&gt;=0),"",AM64/AM124)</f>
        <v>0</v>
      </c>
      <c r="AP64" s="30" t="str">
        <f t="shared" si="5"/>
        <v/>
      </c>
      <c r="AQ64" s="130">
        <f t="shared" si="17"/>
        <v>205</v>
      </c>
      <c r="AR64" s="30">
        <f>IF(AND(AQ4=0,AQ64&gt;=0), "",AQ64/AQ4)</f>
        <v>2.9644770082079574E-3</v>
      </c>
      <c r="AS64" s="47">
        <f>IF(AND(AQ124=0,AQ64&gt;=0),"",AQ64/AQ124)</f>
        <v>5.9756962145735273E-3</v>
      </c>
      <c r="AT64" s="131">
        <f t="shared" si="28"/>
        <v>0</v>
      </c>
      <c r="AU64" s="30" t="str">
        <f>IF(AND(AT4=0,AT64&gt;=0), "",AT64/AT4)</f>
        <v/>
      </c>
      <c r="AV64" s="47">
        <f t="shared" si="23"/>
        <v>1</v>
      </c>
      <c r="AW64" s="131">
        <f t="shared" si="40"/>
        <v>34.166666666666664</v>
      </c>
      <c r="AX64" s="30">
        <f>IF(AND(AW4=0,AW64&gt;=0), "",AW64/AW4)</f>
        <v>2.9644770082079578E-3</v>
      </c>
      <c r="AY64" s="47">
        <f>IF(AND(AW124=0,AW64&gt;=0),"",AW64/AW124)</f>
        <v>5.9756962145735264E-3</v>
      </c>
      <c r="AZ64" s="131">
        <f t="shared" si="29"/>
        <v>0</v>
      </c>
      <c r="BA64" s="30" t="str">
        <f>IF(AND(AZ4=0,AZ64&gt;=0), "",AZ64/AZ4)</f>
        <v/>
      </c>
      <c r="BB64" s="47">
        <f t="shared" si="24"/>
        <v>1</v>
      </c>
      <c r="BC64" s="129">
        <f>+'N EERR TERRA'!I78+'N EERR TERRA'!I79+'N EERR TERRA'!I80+'N EERR TERRA'!I81+'N EERR TERRA'!I82+'N EERR TERRA'!I83+'N EERR TERRA'!I84+'N EERR TERRA'!I85+'N EERR TERRA'!I86+'N EERR TERRA'!I87</f>
        <v>0</v>
      </c>
      <c r="BD64" s="30" t="str">
        <f>IF(AND(BC4=0,BC64&gt;=0), "",BC64/BC4)</f>
        <v/>
      </c>
      <c r="BE64" s="47" t="str">
        <f>IF(AND(BC124=0,BC64&gt;=0),"",BC64/BC124)</f>
        <v/>
      </c>
      <c r="BF64" s="30" t="str">
        <f t="shared" si="25"/>
        <v/>
      </c>
      <c r="BG64" s="130">
        <f t="shared" si="30"/>
        <v>205</v>
      </c>
      <c r="BH64" s="30">
        <f>IF(AND(BG4=0,BG64&gt;=0), "",BG64/BG4)</f>
        <v>2.9644770082079574E-3</v>
      </c>
      <c r="BI64" s="47">
        <f>IF(AND(BG124=0,BG64&gt;=0),"",BG64/BG124)</f>
        <v>5.9756962145735273E-3</v>
      </c>
      <c r="BJ64" s="129">
        <f>+'N EERR TERRA'!J78+'N EERR TERRA'!J79+'N EERR TERRA'!J80+'N EERR TERRA'!J81+'N EERR TERRA'!J82+'N EERR TERRA'!J83+'N EERR TERRA'!J84+'N EERR TERRA'!J85+'N EERR TERRA'!J86+'N EERR TERRA'!J87</f>
        <v>0</v>
      </c>
      <c r="BK64" s="30" t="str">
        <f>IF(AND(BJ4=0,BJ64&gt;=0), "",BJ64/BJ4)</f>
        <v/>
      </c>
      <c r="BL64" s="47" t="str">
        <f>IF(AND(BJ124=0,BJ64&gt;=0),"",BJ64/BJ124)</f>
        <v/>
      </c>
      <c r="BM64" s="30" t="str">
        <f t="shared" si="9"/>
        <v/>
      </c>
      <c r="BN64" s="130">
        <f t="shared" si="31"/>
        <v>205</v>
      </c>
      <c r="BO64" s="30">
        <f>IF(AND(BN4=0,BN64&gt;=0), "",BN64/BN4)</f>
        <v>2.9644770082079574E-3</v>
      </c>
      <c r="BP64" s="47">
        <f>IF(AND(BN124=0,BN64&gt;=0),"",BN64/BN124)</f>
        <v>5.9756962145735273E-3</v>
      </c>
      <c r="BQ64" s="129">
        <f>+'N EERR TERRA'!K78+'N EERR TERRA'!K79+'N EERR TERRA'!K80+'N EERR TERRA'!K81+'N EERR TERRA'!K82+'N EERR TERRA'!K83+'N EERR TERRA'!K84+'N EERR TERRA'!K85+'N EERR TERRA'!K86+'N EERR TERRA'!K87</f>
        <v>0</v>
      </c>
      <c r="BR64" s="30" t="str">
        <f>IF(AND(BQ4=0,BQ64&gt;=0), "",BQ64/BQ4)</f>
        <v/>
      </c>
      <c r="BS64" s="47" t="str">
        <f>IF(AND(BQ124=0,BQ64&gt;=0),"",BQ64/BQ124)</f>
        <v/>
      </c>
      <c r="BT64" s="30" t="str">
        <f t="shared" si="10"/>
        <v/>
      </c>
      <c r="BU64" s="130">
        <f t="shared" si="32"/>
        <v>205</v>
      </c>
      <c r="BV64" s="30">
        <f>IF(AND(BU4=0,BU64&gt;=0), "",BU64/BU4)</f>
        <v>2.9644770082079574E-3</v>
      </c>
      <c r="BW64" s="47">
        <f>IF(AND(BU124=0,BU64&gt;=0),"",BU64/BU124)</f>
        <v>5.9756962145735273E-3</v>
      </c>
      <c r="BX64" s="131">
        <f t="shared" si="33"/>
        <v>0</v>
      </c>
      <c r="BY64" s="30" t="str">
        <f>IF(AND(BX4=0,BX64&gt;=0), "",BX64/BX4)</f>
        <v/>
      </c>
      <c r="BZ64" s="47">
        <f t="shared" si="11"/>
        <v>1</v>
      </c>
      <c r="CA64" s="129">
        <f>+'N EERR TERRA'!L78+'N EERR TERRA'!L79+'N EERR TERRA'!L80+'N EERR TERRA'!L81+'N EERR TERRA'!L82+'N EERR TERRA'!L83+'N EERR TERRA'!L84+'N EERR TERRA'!L85+'N EERR TERRA'!L86+'N EERR TERRA'!L87</f>
        <v>0</v>
      </c>
      <c r="CB64" s="30" t="str">
        <f>IF(AND(CA4=0,CA64&gt;=0), "",CA64/CA4)</f>
        <v/>
      </c>
      <c r="CC64" s="47" t="str">
        <f>IF(AND(CA124=0,CA64&gt;=0),"",CA64/CA124)</f>
        <v/>
      </c>
      <c r="CD64" s="30" t="str">
        <f t="shared" si="26"/>
        <v/>
      </c>
      <c r="CE64" s="130">
        <f t="shared" si="34"/>
        <v>205</v>
      </c>
      <c r="CF64" s="30">
        <f>IF(AND(CE4=0,CE64&gt;=0), "",CE64/CE4)</f>
        <v>2.9644770082079574E-3</v>
      </c>
      <c r="CG64" s="47">
        <f>IF(AND(CE124=0,CE64&gt;=0),"",CE64/CE124)</f>
        <v>5.9756962145735273E-3</v>
      </c>
      <c r="CH64" s="129">
        <f>+'N EERR TERRA'!M78+'N EERR TERRA'!M79+'N EERR TERRA'!M80+'N EERR TERRA'!M81+'N EERR TERRA'!M82+'N EERR TERRA'!M83+'N EERR TERRA'!M84+'N EERR TERRA'!M85+'N EERR TERRA'!M86+'N EERR TERRA'!M87</f>
        <v>0</v>
      </c>
      <c r="CI64" s="30" t="str">
        <f>IF(AND(CH4=0,CH64&gt;=0), "",CH64/CH4)</f>
        <v/>
      </c>
      <c r="CJ64" s="47" t="str">
        <f>IF(AND(CH124=0,CH64&gt;=0),"",CH64/CH124)</f>
        <v/>
      </c>
      <c r="CK64" s="30" t="str">
        <f t="shared" si="13"/>
        <v/>
      </c>
      <c r="CL64" s="130">
        <f t="shared" si="35"/>
        <v>205</v>
      </c>
      <c r="CM64" s="30">
        <f>IF(AND(CL4=0,CL64&gt;=0), "",CL64/CL4)</f>
        <v>2.9644770082079574E-3</v>
      </c>
      <c r="CN64" s="47">
        <f>IF(AND(CL124=0,CL64&gt;=0),"",CL64/CL124)</f>
        <v>5.9756962145735273E-3</v>
      </c>
      <c r="CO64" s="129">
        <f>+'N EERR TERRA'!N78+'N EERR TERRA'!N79+'N EERR TERRA'!N80+'N EERR TERRA'!N81+'N EERR TERRA'!N82+'N EERR TERRA'!N83+'N EERR TERRA'!N84+'N EERR TERRA'!N85+'N EERR TERRA'!N86+'N EERR TERRA'!N87</f>
        <v>0</v>
      </c>
      <c r="CP64" s="30" t="str">
        <f>IF(AND(CO4=0,CO64&gt;=0), "",CO64/CO4)</f>
        <v/>
      </c>
      <c r="CQ64" s="47" t="str">
        <f>IF(AND(CO124=0,CO64&gt;=0),"",CO64/CO124)</f>
        <v/>
      </c>
      <c r="CR64" s="30" t="str">
        <f t="shared" si="14"/>
        <v/>
      </c>
      <c r="CS64" s="130">
        <f t="shared" si="36"/>
        <v>205</v>
      </c>
      <c r="CT64" s="30">
        <f>IF(AND(CS4=0,CS64&gt;=0), "",CS64/CS4)</f>
        <v>2.9644770082079574E-3</v>
      </c>
      <c r="CU64" s="47">
        <f>IF(AND(CS124=0,CS64&gt;=0),"",CS64/CS124)</f>
        <v>5.9756962145735273E-3</v>
      </c>
      <c r="CV64" s="131">
        <f t="shared" si="37"/>
        <v>0</v>
      </c>
      <c r="CW64" s="30" t="str">
        <f>IF(AND(CV4=0,CV64&gt;=0), "",CV64/CV4)</f>
        <v/>
      </c>
      <c r="CX64" s="47">
        <f t="shared" si="15"/>
        <v>1</v>
      </c>
    </row>
    <row r="65" spans="1:102" outlineLevel="1" x14ac:dyDescent="0.3">
      <c r="A65" s="29" t="s">
        <v>26</v>
      </c>
      <c r="B65" s="129">
        <f>+'N EERR TERRA'!B88+'N EERR TERRA'!B89+'N EERR TERRA'!B90</f>
        <v>0</v>
      </c>
      <c r="C65" s="30" t="str">
        <f>IF(AND(B4=0,B65&gt;=0), "",B65/B4)</f>
        <v/>
      </c>
      <c r="D65" s="47" t="str">
        <f>IF(AND(B124=0,B65&gt;=0),"",B65/B124)</f>
        <v/>
      </c>
      <c r="E65" s="129">
        <f>+'N EERR TERRA'!C88+'N EERR TERRA'!C89+'N EERR TERRA'!C90</f>
        <v>100.53968227517638</v>
      </c>
      <c r="F65" s="30">
        <f>IF(AND(E4=0,E65&gt;=0), "",E65/E4)</f>
        <v>1.0144936537331515E-2</v>
      </c>
      <c r="G65" s="47">
        <f>IF(AND(E124=0,E65&gt;=0),"",E65/E124)</f>
        <v>1.6940401342329516E-2</v>
      </c>
      <c r="H65" s="129">
        <f>+'N EERR TERRA'!D88+'N EERR TERRA'!D89+'N EERR TERRA'!D90</f>
        <v>101.16320546580316</v>
      </c>
      <c r="I65" s="30">
        <f>IF(AND(H4=0,H65&gt;=0), "",H65/H4)</f>
        <v>1.3188585466883491E-2</v>
      </c>
      <c r="J65" s="47">
        <f>IF(AND(H124=0,H65&gt;=0),"",H65/H124)</f>
        <v>2.0685585640349054E-2</v>
      </c>
      <c r="K65" s="30">
        <f t="shared" si="19"/>
        <v>6.201762095489876E-3</v>
      </c>
      <c r="L65" s="130">
        <f t="shared" si="38"/>
        <v>201.70288774097952</v>
      </c>
      <c r="M65" s="30">
        <f>IF(AND(L4=0,L65&gt;=0), "",L65/L4)</f>
        <v>1.1472878862191128E-2</v>
      </c>
      <c r="N65" s="47">
        <f>IF(AND(L124=0,L65&gt;=0),"",L65/L124)</f>
        <v>1.863233411315883E-2</v>
      </c>
      <c r="O65" s="129">
        <f>+'N EERR TERRA'!E88+'N EERR TERRA'!E89+'N EERR TERRA'!E90</f>
        <v>164.99069777346617</v>
      </c>
      <c r="P65" s="30">
        <f>IF(AND(O4=0,O65&gt;=0), "",O65/O4)</f>
        <v>1.025821174126583E-2</v>
      </c>
      <c r="Q65" s="47">
        <f>IF(AND(O124=0,O65&gt;=0),"",O65/O124)</f>
        <v>2.8756186990568467E-2</v>
      </c>
      <c r="R65" s="30">
        <f t="shared" si="20"/>
        <v>0.63093584286669346</v>
      </c>
      <c r="S65" s="130">
        <f t="shared" si="39"/>
        <v>366.69358551444566</v>
      </c>
      <c r="T65" s="30">
        <f>IF(AND(S4=0,S65&gt;=0), "",S65/S4)</f>
        <v>1.0892553609553832E-2</v>
      </c>
      <c r="U65" s="47">
        <f>IF(AND(S124=0,S65&gt;=0),"",S65/S124)</f>
        <v>2.2139328941597661E-2</v>
      </c>
      <c r="V65" s="131"/>
      <c r="W65" s="30" t="str">
        <f>IF(AND(V4=0,V65&gt;=0), "",V65/V4)</f>
        <v/>
      </c>
      <c r="X65" s="47">
        <f t="shared" si="21"/>
        <v>1</v>
      </c>
      <c r="Y65" s="129">
        <f>+'N EERR TERRA'!F88+'N EERR TERRA'!F89+'N EERR TERRA'!F90</f>
        <v>83.639285013623976</v>
      </c>
      <c r="Z65" s="30">
        <f>IF(AND(Y4=0,Y65&gt;=0), "",Y65/Y4)</f>
        <v>9.4474955194060288E-3</v>
      </c>
      <c r="AA65" s="47">
        <f>IF(AND(Y124=0,Y65&gt;=0),"",Y65/Y124)</f>
        <v>1.3687831124309624E-2</v>
      </c>
      <c r="AB65" s="30">
        <f t="shared" si="22"/>
        <v>-0.49306666289476797</v>
      </c>
      <c r="AC65" s="130">
        <f t="shared" si="27"/>
        <v>450.33287052806963</v>
      </c>
      <c r="AD65" s="30">
        <f>IF(AND(AC4=0,AC65&gt;=0), "",AC65/AC4)</f>
        <v>1.0591662464568224E-2</v>
      </c>
      <c r="AE65" s="47">
        <f>IF(AND(AC124=0,AC65&gt;=0),"",AC65/AC124)</f>
        <v>1.9861656930955839E-2</v>
      </c>
      <c r="AF65" s="129">
        <f>+'N EERR TERRA'!G88+'N EERR TERRA'!G89+'N EERR TERRA'!G90</f>
        <v>41.392521641223603</v>
      </c>
      <c r="AG65" s="30">
        <f>IF(AND(AF4=0,AF65&gt;=0), "",AF65/AF4)</f>
        <v>2.7641182123931468E-3</v>
      </c>
      <c r="AH65" s="47">
        <f>IF(AND(AF124=0,AF65&gt;=0),"",AF65/AF124)</f>
        <v>6.6699121692455092E-3</v>
      </c>
      <c r="AI65" s="30">
        <f t="shared" si="4"/>
        <v>-0.50510670154005755</v>
      </c>
      <c r="AJ65" s="130">
        <f t="shared" si="16"/>
        <v>491.72539216929323</v>
      </c>
      <c r="AK65" s="30">
        <f>IF(AND(AJ4=0,AJ65&gt;=0), "",AJ65/AJ4)</f>
        <v>8.5528433902107136E-3</v>
      </c>
      <c r="AL65" s="47">
        <f>IF(AND(AJ124=0,AJ65&gt;=0),"",AJ65/AJ124)</f>
        <v>1.702689365729497E-2</v>
      </c>
      <c r="AM65" s="129">
        <f>+'N EERR TERRA'!H88+'N EERR TERRA'!H89+'N EERR TERRA'!H90</f>
        <v>97.437494421831232</v>
      </c>
      <c r="AN65" s="30">
        <f>IF(AND(AM4=0,AM65&gt;=0), "",AM65/AM4)</f>
        <v>8.3568887373955889E-3</v>
      </c>
      <c r="AO65" s="47">
        <f>IF(AND(AM124=0,AM65&gt;=0),"",AM65/AM124)</f>
        <v>1.7956560081726223E-2</v>
      </c>
      <c r="AP65" s="30">
        <f t="shared" si="5"/>
        <v>1.3539878837628334</v>
      </c>
      <c r="AQ65" s="130">
        <f t="shared" si="17"/>
        <v>589.16288659112445</v>
      </c>
      <c r="AR65" s="30">
        <f>IF(AND(AQ4=0,AQ65&gt;=0), "",AQ65/AQ4)</f>
        <v>8.5198040555552225E-3</v>
      </c>
      <c r="AS65" s="47">
        <f>IF(AND(AQ124=0,AQ65&gt;=0),"",AQ65/AQ124)</f>
        <v>1.7173943566681924E-2</v>
      </c>
      <c r="AT65" s="131">
        <f t="shared" si="28"/>
        <v>0</v>
      </c>
      <c r="AU65" s="30" t="str">
        <f>IF(AND(AT4=0,AT65&gt;=0), "",AT65/AT4)</f>
        <v/>
      </c>
      <c r="AV65" s="47">
        <f t="shared" si="23"/>
        <v>1</v>
      </c>
      <c r="AW65" s="131">
        <f t="shared" si="40"/>
        <v>98.193814431854079</v>
      </c>
      <c r="AX65" s="30">
        <f>IF(AND(AW4=0,AW65&gt;=0), "",AW65/AW4)</f>
        <v>8.5198040555552242E-3</v>
      </c>
      <c r="AY65" s="47">
        <f>IF(AND(AW124=0,AW65&gt;=0),"",AW65/AW124)</f>
        <v>1.7173943566681924E-2</v>
      </c>
      <c r="AZ65" s="131">
        <f t="shared" si="29"/>
        <v>0</v>
      </c>
      <c r="BA65" s="30" t="str">
        <f>IF(AND(AZ4=0,AZ65&gt;=0), "",AZ65/AZ4)</f>
        <v/>
      </c>
      <c r="BB65" s="47">
        <f t="shared" si="24"/>
        <v>1</v>
      </c>
      <c r="BC65" s="129">
        <f>+'N EERR TERRA'!I88+'N EERR TERRA'!I89+'N EERR TERRA'!I90</f>
        <v>0</v>
      </c>
      <c r="BD65" s="30" t="str">
        <f>IF(AND(BC4=0,BC65&gt;=0), "",BC65/BC4)</f>
        <v/>
      </c>
      <c r="BE65" s="47" t="str">
        <f>IF(AND(BC124=0,BC65&gt;=0),"",BC65/BC124)</f>
        <v/>
      </c>
      <c r="BF65" s="30">
        <f t="shared" si="25"/>
        <v>-1</v>
      </c>
      <c r="BG65" s="130">
        <f t="shared" si="30"/>
        <v>589.16288659112445</v>
      </c>
      <c r="BH65" s="30">
        <f>IF(AND(BG4=0,BG65&gt;=0), "",BG65/BG4)</f>
        <v>8.5198040555552225E-3</v>
      </c>
      <c r="BI65" s="47">
        <f>IF(AND(BG124=0,BG65&gt;=0),"",BG65/BG124)</f>
        <v>1.7173943566681924E-2</v>
      </c>
      <c r="BJ65" s="129">
        <f>+'N EERR TERRA'!J88+'N EERR TERRA'!J89+'N EERR TERRA'!J90</f>
        <v>0</v>
      </c>
      <c r="BK65" s="30" t="str">
        <f>IF(AND(BJ4=0,BJ65&gt;=0), "",BJ65/BJ4)</f>
        <v/>
      </c>
      <c r="BL65" s="47" t="str">
        <f>IF(AND(BJ124=0,BJ65&gt;=0),"",BJ65/BJ124)</f>
        <v/>
      </c>
      <c r="BM65" s="30" t="str">
        <f t="shared" si="9"/>
        <v/>
      </c>
      <c r="BN65" s="130">
        <f t="shared" si="31"/>
        <v>589.16288659112445</v>
      </c>
      <c r="BO65" s="30">
        <f>IF(AND(BN4=0,BN65&gt;=0), "",BN65/BN4)</f>
        <v>8.5198040555552225E-3</v>
      </c>
      <c r="BP65" s="47">
        <f>IF(AND(BN124=0,BN65&gt;=0),"",BN65/BN124)</f>
        <v>1.7173943566681924E-2</v>
      </c>
      <c r="BQ65" s="129">
        <f>+'N EERR TERRA'!K88+'N EERR TERRA'!K89+'N EERR TERRA'!K90</f>
        <v>0</v>
      </c>
      <c r="BR65" s="30" t="str">
        <f>IF(AND(BQ4=0,BQ65&gt;=0), "",BQ65/BQ4)</f>
        <v/>
      </c>
      <c r="BS65" s="47" t="str">
        <f>IF(AND(BQ124=0,BQ65&gt;=0),"",BQ65/BQ124)</f>
        <v/>
      </c>
      <c r="BT65" s="30" t="str">
        <f t="shared" si="10"/>
        <v/>
      </c>
      <c r="BU65" s="130">
        <f t="shared" si="32"/>
        <v>589.16288659112445</v>
      </c>
      <c r="BV65" s="30">
        <f>IF(AND(BU4=0,BU65&gt;=0), "",BU65/BU4)</f>
        <v>8.5198040555552225E-3</v>
      </c>
      <c r="BW65" s="47">
        <f>IF(AND(BU124=0,BU65&gt;=0),"",BU65/BU124)</f>
        <v>1.7173943566681924E-2</v>
      </c>
      <c r="BX65" s="131">
        <f t="shared" si="33"/>
        <v>0</v>
      </c>
      <c r="BY65" s="30" t="str">
        <f>IF(AND(BX4=0,BX65&gt;=0), "",BX65/BX4)</f>
        <v/>
      </c>
      <c r="BZ65" s="47">
        <f t="shared" si="11"/>
        <v>1</v>
      </c>
      <c r="CA65" s="129">
        <f>+'N EERR TERRA'!L88+'N EERR TERRA'!L89+'N EERR TERRA'!L90</f>
        <v>0</v>
      </c>
      <c r="CB65" s="30" t="str">
        <f>IF(AND(CA4=0,CA65&gt;=0), "",CA65/CA4)</f>
        <v/>
      </c>
      <c r="CC65" s="47" t="str">
        <f>IF(AND(CA124=0,CA65&gt;=0),"",CA65/CA124)</f>
        <v/>
      </c>
      <c r="CD65" s="30" t="str">
        <f t="shared" si="26"/>
        <v/>
      </c>
      <c r="CE65" s="130">
        <f t="shared" si="34"/>
        <v>589.16288659112445</v>
      </c>
      <c r="CF65" s="30">
        <f>IF(AND(CE4=0,CE65&gt;=0), "",CE65/CE4)</f>
        <v>8.5198040555552225E-3</v>
      </c>
      <c r="CG65" s="47">
        <f>IF(AND(CE124=0,CE65&gt;=0),"",CE65/CE124)</f>
        <v>1.7173943566681924E-2</v>
      </c>
      <c r="CH65" s="129">
        <f>+'N EERR TERRA'!M88+'N EERR TERRA'!M89+'N EERR TERRA'!M90</f>
        <v>0</v>
      </c>
      <c r="CI65" s="30" t="str">
        <f>IF(AND(CH4=0,CH65&gt;=0), "",CH65/CH4)</f>
        <v/>
      </c>
      <c r="CJ65" s="47" t="str">
        <f>IF(AND(CH124=0,CH65&gt;=0),"",CH65/CH124)</f>
        <v/>
      </c>
      <c r="CK65" s="30" t="str">
        <f t="shared" si="13"/>
        <v/>
      </c>
      <c r="CL65" s="130">
        <f t="shared" si="35"/>
        <v>589.16288659112445</v>
      </c>
      <c r="CM65" s="30">
        <f>IF(AND(CL4=0,CL65&gt;=0), "",CL65/CL4)</f>
        <v>8.5198040555552225E-3</v>
      </c>
      <c r="CN65" s="47">
        <f>IF(AND(CL124=0,CL65&gt;=0),"",CL65/CL124)</f>
        <v>1.7173943566681924E-2</v>
      </c>
      <c r="CO65" s="129">
        <f>+'N EERR TERRA'!N88+'N EERR TERRA'!N89+'N EERR TERRA'!N90</f>
        <v>0</v>
      </c>
      <c r="CP65" s="30" t="str">
        <f>IF(AND(CO4=0,CO65&gt;=0), "",CO65/CO4)</f>
        <v/>
      </c>
      <c r="CQ65" s="47" t="str">
        <f>IF(AND(CO124=0,CO65&gt;=0),"",CO65/CO124)</f>
        <v/>
      </c>
      <c r="CR65" s="30" t="str">
        <f t="shared" si="14"/>
        <v/>
      </c>
      <c r="CS65" s="130">
        <f t="shared" si="36"/>
        <v>589.16288659112445</v>
      </c>
      <c r="CT65" s="30">
        <f>IF(AND(CS4=0,CS65&gt;=0), "",CS65/CS4)</f>
        <v>8.5198040555552225E-3</v>
      </c>
      <c r="CU65" s="47">
        <f>IF(AND(CS124=0,CS65&gt;=0),"",CS65/CS124)</f>
        <v>1.7173943566681924E-2</v>
      </c>
      <c r="CV65" s="131">
        <f t="shared" si="37"/>
        <v>0</v>
      </c>
      <c r="CW65" s="30" t="str">
        <f>IF(AND(CV4=0,CV65&gt;=0), "",CV65/CV4)</f>
        <v/>
      </c>
      <c r="CX65" s="47">
        <f t="shared" si="15"/>
        <v>1</v>
      </c>
    </row>
    <row r="66" spans="1:102" outlineLevel="1" x14ac:dyDescent="0.3">
      <c r="A66" s="29" t="s">
        <v>116</v>
      </c>
      <c r="B66" s="129">
        <f>+'N EERR TERRA'!B91+'N EERR TERRA'!B92</f>
        <v>0</v>
      </c>
      <c r="C66" s="30" t="str">
        <f>IF(AND(B4=0,B66&gt;=0), "",B66/B4)</f>
        <v/>
      </c>
      <c r="D66" s="47" t="str">
        <f>IF(AND(B124=0,B66&gt;=0),"",B66/B124)</f>
        <v/>
      </c>
      <c r="E66" s="129">
        <f>+'N EERR TERRA'!C91+'N EERR TERRA'!C92</f>
        <v>0</v>
      </c>
      <c r="F66" s="30">
        <f>IF(AND(E4=0,E66&gt;=0), "",E66/E4)</f>
        <v>0</v>
      </c>
      <c r="G66" s="47">
        <f>IF(AND(E124=0,E66&gt;=0),"",E66/E124)</f>
        <v>0</v>
      </c>
      <c r="H66" s="129">
        <f>+'N EERR TERRA'!D91+'N EERR TERRA'!D92</f>
        <v>0</v>
      </c>
      <c r="I66" s="30">
        <f>IF(AND(H4=0,H66&gt;=0), "",H66/H4)</f>
        <v>0</v>
      </c>
      <c r="J66" s="47">
        <f>IF(AND(H124=0,H66&gt;=0),"",H66/H124)</f>
        <v>0</v>
      </c>
      <c r="K66" s="30" t="str">
        <f t="shared" si="19"/>
        <v/>
      </c>
      <c r="L66" s="130">
        <f t="shared" si="38"/>
        <v>0</v>
      </c>
      <c r="M66" s="30">
        <f>IF(AND(L4=0,L66&gt;=0), "",L66/L4)</f>
        <v>0</v>
      </c>
      <c r="N66" s="47">
        <f>IF(AND(L124=0,L66&gt;=0),"",L66/L124)</f>
        <v>0</v>
      </c>
      <c r="O66" s="129">
        <f>+'N EERR TERRA'!E91+'N EERR TERRA'!E92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TERRA'!F91+'N EERR TERRA'!F92</f>
        <v>0</v>
      </c>
      <c r="Z66" s="30">
        <f>IF(AND(Y4=0,Y66&gt;=0), "",Y66/Y4)</f>
        <v>0</v>
      </c>
      <c r="AA66" s="47">
        <f>IF(AND(Y124=0,Y66&gt;=0),"",Y66/Y124)</f>
        <v>0</v>
      </c>
      <c r="AB66" s="30" t="str">
        <f t="shared" si="22"/>
        <v/>
      </c>
      <c r="AC66" s="130">
        <f t="shared" si="27"/>
        <v>0</v>
      </c>
      <c r="AD66" s="30">
        <f>IF(AND(AC4=0,AC66&gt;=0), "",AC66/AC4)</f>
        <v>0</v>
      </c>
      <c r="AE66" s="47">
        <f>IF(AND(AC124=0,AC66&gt;=0),"",AC66/AC124)</f>
        <v>0</v>
      </c>
      <c r="AF66" s="129">
        <f>+'N EERR TERRA'!G91+'N EERR TERRA'!G92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TERRA'!H91+'N EERR TERRA'!H92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TERRA'!I91+'N EERR TERRA'!I92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TERRA'!J91+'N EERR TERRA'!J92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TERRA'!K91+'N EERR TERRA'!K92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TERRA'!L91+'N EERR TERRA'!L92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TERRA'!M91+'N EERR TERRA'!M92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TERRA'!N91+'N EERR TERRA'!N92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1660.1063496824606</v>
      </c>
      <c r="F68" s="38">
        <f>IF(AND(E4=0,E68&gt;=0), "",E68/E4)</f>
        <v>0.16751269928080842</v>
      </c>
      <c r="G68" s="43">
        <f>IF(AND(E124=0,E68&gt;=0),"",E68/E124)</f>
        <v>0.27971908402891532</v>
      </c>
      <c r="H68" s="126">
        <f>SUM(H69:H82)</f>
        <v>990.43887837164618</v>
      </c>
      <c r="I68" s="38">
        <f>IF(AND(H4=0,H68&gt;=0), "",H68/H4)</f>
        <v>0.1291229131874857</v>
      </c>
      <c r="J68" s="43">
        <f>IF(AND(H124=0,H68&gt;=0),"",H68/H124)</f>
        <v>0.2025223315705785</v>
      </c>
      <c r="K68" s="38">
        <f t="shared" si="19"/>
        <v>-0.40338829583954433</v>
      </c>
      <c r="L68" s="127">
        <f>SUM(L69:L82)</f>
        <v>2650.5452280541072</v>
      </c>
      <c r="M68" s="38">
        <f>IF(AND(L4=0,L68&gt;=0), "",L68/L4)</f>
        <v>0.15076325708967686</v>
      </c>
      <c r="N68" s="43">
        <f>IF(AND(L124=0,L68&gt;=0),"",L68/L124)</f>
        <v>0.24484450780180517</v>
      </c>
      <c r="O68" s="126">
        <f>SUM(O69:O82)</f>
        <v>1421.507395042157</v>
      </c>
      <c r="P68" s="38">
        <f>IF(AND(O4=0,O68&gt;=0), "",O68/O4)</f>
        <v>8.8381490877376956E-2</v>
      </c>
      <c r="Q68" s="43">
        <f>IF(AND(O124=0,O68&gt;=0),"",O68/O124)</f>
        <v>0.24775416439800046</v>
      </c>
      <c r="R68" s="38">
        <f t="shared" si="20"/>
        <v>0.43522980174124315</v>
      </c>
      <c r="S68" s="127">
        <f>SUM(S69:S82)</f>
        <v>4072.0526230962632</v>
      </c>
      <c r="T68" s="38">
        <f>IF(AND(S4=0,S68&gt;=0), "",S68/S4)</f>
        <v>0.12095944202507194</v>
      </c>
      <c r="U68" s="43">
        <f>IF(AND(S124=0,S68&gt;=0),"",S68/S124)</f>
        <v>0.24585243934318091</v>
      </c>
      <c r="V68" s="128">
        <f>SUM(V69:V82)</f>
        <v>0</v>
      </c>
      <c r="W68" s="38" t="str">
        <f>IF(AND(V4=0,V68&gt;=0), "",V68/V4)</f>
        <v/>
      </c>
      <c r="X68" s="91">
        <f t="shared" si="21"/>
        <v>1</v>
      </c>
      <c r="Y68" s="126">
        <f>SUM(Y69:Y82)</f>
        <v>1513.6558430517712</v>
      </c>
      <c r="Z68" s="38">
        <f>IF(AND(Y4=0,Y68&gt;=0), "",Y68/Y4)</f>
        <v>0.17097535916076995</v>
      </c>
      <c r="AA68" s="43">
        <f>IF(AND(Y124=0,Y68&gt;=0),"",Y68/Y124)</f>
        <v>0.24771452262704421</v>
      </c>
      <c r="AB68" s="38">
        <f t="shared" si="22"/>
        <v>6.482445911361677E-2</v>
      </c>
      <c r="AC68" s="127">
        <f>SUM(AC69:AC82)</f>
        <v>5585.7084661480339</v>
      </c>
      <c r="AD68" s="38">
        <f>IF(AND(AC4=0,AC68&gt;=0), "",AC68/AC4)</f>
        <v>0.13137379607565969</v>
      </c>
      <c r="AE68" s="43">
        <f>IF(AND(AC124=0,AC68&gt;=0),"",AC68/AC124)</f>
        <v>0.24635426932276916</v>
      </c>
      <c r="AF68" s="126">
        <f>SUM(AF69:AF82)</f>
        <v>1786.496307978008</v>
      </c>
      <c r="AG68" s="38">
        <f>IF(AND(AF4=0,AF68&gt;=0), "",AF68/AF4)</f>
        <v>0.11929901309364038</v>
      </c>
      <c r="AH68" s="43">
        <f>IF(AND(AF124=0,AF68&gt;=0),"",AF68/AF124)</f>
        <v>0.2878726154491526</v>
      </c>
      <c r="AI68" s="38">
        <f t="shared" ref="AI68:AI131" si="41">IF(AND(Y68=0,AF68&gt;0),100%,IF(AND(Y68&lt;0,AF68=0),(Y68-AF68)/Y68,IF(AND(Y68&gt;0,AF68&gt;0),(AF68-Y68)/Y68,IF(AND(Y68=0,AF68=0),"",(AF68-Y68)/Y68))))</f>
        <v>0.18025264209078529</v>
      </c>
      <c r="AJ68" s="127">
        <f>SUM(AJ69:AJ82)</f>
        <v>7372.2047741260412</v>
      </c>
      <c r="AK68" s="38">
        <f>IF(AND(AJ4=0,AJ68&gt;=0), "",AJ68/AJ4)</f>
        <v>0.1282287103285395</v>
      </c>
      <c r="AL68" s="43">
        <f>IF(AND(AJ124=0,AJ68&gt;=0),"",AJ68/AJ124)</f>
        <v>0.25527611286266433</v>
      </c>
      <c r="AM68" s="126">
        <f>SUM(AM69:AM82)</f>
        <v>1383.178223978688</v>
      </c>
      <c r="AN68" s="38">
        <f>IF(AND(AM4=0,AM68&gt;=0), "",AM68/AM4)</f>
        <v>0.11863058045947125</v>
      </c>
      <c r="AO68" s="43">
        <f>IF(AND(AM124=0,AM68&gt;=0),"",AM68/AM124)</f>
        <v>0.2549031359025159</v>
      </c>
      <c r="AP68" s="38">
        <f t="shared" ref="AP68:AP131" si="42">IF(AND(AF68=0,AM68&gt;0),100%,IF(AND(AF68&lt;0,AM68=0),(AF68-AM68)/AF68,IF(AND(AF68&gt;0,AM68&gt;0),(AM68-AF68)/AF68,IF(AND(AF68=0,AM68=0),"",(AM68-AF68)/AF68))))</f>
        <v>-0.22575925972990302</v>
      </c>
      <c r="AQ68" s="127">
        <f>SUM(AQ69:AQ82)</f>
        <v>8755.3829981047311</v>
      </c>
      <c r="AR68" s="38">
        <f>IF(AND(AQ4=0,AQ68&gt;=0), "",AQ68/AQ4)</f>
        <v>0.12661039802895771</v>
      </c>
      <c r="AS68" s="43">
        <f>IF(AND(AQ124=0,AQ68&gt;=0),"",AQ68/AQ124)</f>
        <v>0.25521711726300422</v>
      </c>
      <c r="AT68" s="128">
        <f>SUM(AT69:AT82)</f>
        <v>0</v>
      </c>
      <c r="AU68" s="38" t="str">
        <f>IF(AND(AT4=0,AT68&gt;=0), "",AT68/AT4)</f>
        <v/>
      </c>
      <c r="AV68" s="91">
        <f t="shared" si="23"/>
        <v>1</v>
      </c>
      <c r="AW68" s="128">
        <f>SUM(AW69:AW82)</f>
        <v>1459.2304996841222</v>
      </c>
      <c r="AX68" s="38">
        <f>IF(AND(AW4=0,AW68&gt;=0), "",AW68/AW4)</f>
        <v>0.12661039802895777</v>
      </c>
      <c r="AY68" s="43">
        <f>IF(AND(AW124=0,AW68&gt;=0),"",AW68/AW124)</f>
        <v>0.25521711726300422</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8755.3829981047311</v>
      </c>
      <c r="BH68" s="38">
        <f>IF(AND(BG4=0,BG68&gt;=0), "",BG68/BG4)</f>
        <v>0.12661039802895771</v>
      </c>
      <c r="BI68" s="43">
        <f>IF(AND(BG124=0,BG68&gt;=0),"",BG68/BG124)</f>
        <v>0.25521711726300422</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8755.3829981047311</v>
      </c>
      <c r="BO68" s="38">
        <f>IF(AND(BN4=0,BN68&gt;=0), "",BN68/BN4)</f>
        <v>0.12661039802895771</v>
      </c>
      <c r="BP68" s="43">
        <f>IF(AND(BN124=0,BN68&gt;=0),"",BN68/BN124)</f>
        <v>0.25521711726300422</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8755.3829981047311</v>
      </c>
      <c r="BV68" s="38">
        <f>IF(AND(BU4=0,BU68&gt;=0), "",BU68/BU4)</f>
        <v>0.12661039802895771</v>
      </c>
      <c r="BW68" s="43">
        <f>IF(AND(BU124=0,BU68&gt;=0),"",BU68/BU124)</f>
        <v>0.25521711726300422</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8755.3829981047311</v>
      </c>
      <c r="CF68" s="38">
        <f>IF(AND(CE4=0,CE68&gt;=0), "",CE68/CE4)</f>
        <v>0.12661039802895771</v>
      </c>
      <c r="CG68" s="43">
        <f>IF(AND(CE124=0,CE68&gt;=0),"",CE68/CE124)</f>
        <v>0.25521711726300422</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8755.3829981047311</v>
      </c>
      <c r="CM68" s="38">
        <f>IF(AND(CL4=0,CL68&gt;=0), "",CL68/CL4)</f>
        <v>0.12661039802895771</v>
      </c>
      <c r="CN68" s="43">
        <f>IF(AND(CL124=0,CL68&gt;=0),"",CL68/CL124)</f>
        <v>0.25521711726300422</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8755.3829981047311</v>
      </c>
      <c r="CT68" s="38">
        <f>IF(AND(CS4=0,CS68&gt;=0), "",CS68/CS4)</f>
        <v>0.12661039802895771</v>
      </c>
      <c r="CU68" s="43">
        <f>IF(AND(CS124=0,CS68&gt;=0),"",CS68/CS124)</f>
        <v>0.25521711726300422</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TERRA'!B96+'N EERR TERRA'!B97+'N EERR TERRA'!B98+'N EERR TERRA'!B103+'N EERR TERRA'!B104+'N EERR TERRA'!B101+'N EERR TERRA'!B102</f>
        <v>0</v>
      </c>
      <c r="C69" s="30" t="str">
        <f>IF(AND(B4=0,B69&gt;=0), "",B69/B4)</f>
        <v/>
      </c>
      <c r="D69" s="47" t="str">
        <f>IF(AND(B124=0,B69&gt;=0),"",B69/B124)</f>
        <v/>
      </c>
      <c r="E69" s="129">
        <f>+'N EERR TERRA'!C96+'N EERR TERRA'!C97+'N EERR TERRA'!C98+'N EERR TERRA'!C103+'N EERR TERRA'!C104+'N EERR TERRA'!C101+'N EERR TERRA'!C102</f>
        <v>241.3263257975523</v>
      </c>
      <c r="F69" s="30">
        <f>IF(AND(E4=0,E69&gt;=0), "",E69/E4)</f>
        <v>2.4350984652037607E-2</v>
      </c>
      <c r="G69" s="47">
        <f>IF(AND(E124=0,E69&gt;=0),"",E69/E124)</f>
        <v>4.0662201440929843E-2</v>
      </c>
      <c r="H69" s="129">
        <f>+'N EERR TERRA'!D96+'N EERR TERRA'!D97+'N EERR TERRA'!D98+'N EERR TERRA'!D103+'N EERR TERRA'!D104+'N EERR TERRA'!D101+'N EERR TERRA'!D102</f>
        <v>88.909733115080783</v>
      </c>
      <c r="I69" s="30">
        <f>IF(AND(H4=0,H69&gt;=0), "",H69/H4)</f>
        <v>1.1591107741464594E-2</v>
      </c>
      <c r="J69" s="47">
        <f>IF(AND(H124=0,H69&gt;=0),"",H69/H124)</f>
        <v>1.8180027907817545E-2</v>
      </c>
      <c r="K69" s="30">
        <f t="shared" si="19"/>
        <v>-0.63157880591251025</v>
      </c>
      <c r="L69" s="130">
        <f t="shared" ref="L69:L81" si="49">+E69+H69</f>
        <v>330.2360589126331</v>
      </c>
      <c r="M69" s="30">
        <f>IF(AND(L4=0,L69&gt;=0), "",L69/L4)</f>
        <v>1.8783857495870145E-2</v>
      </c>
      <c r="N69" s="47">
        <f>IF(AND(L124=0,L69&gt;=0),"",L69/L124)</f>
        <v>3.0505604826910358E-2</v>
      </c>
      <c r="O69" s="129">
        <f>+'N EERR TERRA'!E96+'N EERR TERRA'!E97+'N EERR TERRA'!E98+'N EERR TERRA'!E103+'N EERR TERRA'!E104+'N EERR TERRA'!E101+'N EERR TERRA'!E102</f>
        <v>123.84701054507883</v>
      </c>
      <c r="P69" s="30">
        <f>IF(AND(O4=0,O69&gt;=0), "",O69/O4)</f>
        <v>7.7001241575360771E-3</v>
      </c>
      <c r="Q69" s="47">
        <f>IF(AND(O124=0,O69&gt;=0),"",O69/O124)</f>
        <v>2.1585264148327829E-2</v>
      </c>
      <c r="R69" s="30">
        <f t="shared" si="20"/>
        <v>0.39295222475560465</v>
      </c>
      <c r="S69" s="130">
        <f t="shared" ref="S69:S81" si="50">+L69+O69</f>
        <v>454.08306945771193</v>
      </c>
      <c r="T69" s="30">
        <f>IF(AND(S4=0,S69&gt;=0), "",S69/S4)</f>
        <v>1.3488439320038322E-2</v>
      </c>
      <c r="U69" s="47">
        <f>IF(AND(S124=0,S69&gt;=0),"",S69/S124)</f>
        <v>2.7415517583790915E-2</v>
      </c>
      <c r="V69" s="131"/>
      <c r="W69" s="30" t="str">
        <f>IF(AND(V4=0,V69&gt;=0), "",V69/V4)</f>
        <v/>
      </c>
      <c r="X69" s="47">
        <f t="shared" si="21"/>
        <v>1</v>
      </c>
      <c r="Y69" s="129">
        <f>+'N EERR TERRA'!F96+'N EERR TERRA'!F97+'N EERR TERRA'!F98+'N EERR TERRA'!F103+'N EERR TERRA'!F104+'N EERR TERRA'!F101+'N EERR TERRA'!F102</f>
        <v>180.46153989879329</v>
      </c>
      <c r="Z69" s="30">
        <f>IF(AND(Y4=0,Y69&gt;=0), "",Y69/Y4)</f>
        <v>2.0384076565710115E-2</v>
      </c>
      <c r="AA69" s="47">
        <f>IF(AND(Y124=0,Y69&gt;=0),"",Y69/Y124)</f>
        <v>2.9533096584519913E-2</v>
      </c>
      <c r="AB69" s="30">
        <f t="shared" si="22"/>
        <v>0.45713278911247879</v>
      </c>
      <c r="AC69" s="130">
        <f t="shared" ref="AC69:AC81" si="51">+S69+Y69</f>
        <v>634.54460935650525</v>
      </c>
      <c r="AD69" s="30">
        <f>IF(AND(AC4=0,AC69&gt;=0), "",AC69/AC4)</f>
        <v>1.4924254392388365E-2</v>
      </c>
      <c r="AE69" s="47">
        <f>IF(AND(AC124=0,AC69&gt;=0),"",AC69/AC124)</f>
        <v>2.7986203458005704E-2</v>
      </c>
      <c r="AF69" s="129">
        <f>+'N EERR TERRA'!G96+'N EERR TERRA'!G97+'N EERR TERRA'!G98+'N EERR TERRA'!G103+'N EERR TERRA'!G104+'N EERR TERRA'!G101+'N EERR TERRA'!G102</f>
        <v>508.64028206702937</v>
      </c>
      <c r="AG69" s="30">
        <f>IF(AND(AF4=0,AF69&gt;=0), "",AF69/AF4)</f>
        <v>3.3966084004364176E-2</v>
      </c>
      <c r="AH69" s="47">
        <f>IF(AND(AF124=0,AF69&gt;=0),"",AF69/AF124)</f>
        <v>8.1961327133754674E-2</v>
      </c>
      <c r="AI69" s="30">
        <f t="shared" si="41"/>
        <v>1.818552265221087</v>
      </c>
      <c r="AJ69" s="130">
        <f t="shared" si="16"/>
        <v>1143.1848914235347</v>
      </c>
      <c r="AK69" s="30">
        <f>IF(AND(AJ4=0,AJ69&gt;=0), "",AJ69/AJ4)</f>
        <v>1.9884027748223954E-2</v>
      </c>
      <c r="AL69" s="47">
        <f>IF(AND(AJ124=0,AJ69&gt;=0),"",AJ69/AJ124)</f>
        <v>3.9584873766684334E-2</v>
      </c>
      <c r="AM69" s="129">
        <f>+'N EERR TERRA'!H96+'N EERR TERRA'!H97+'N EERR TERRA'!H98+'N EERR TERRA'!H103+'N EERR TERRA'!H104+'N EERR TERRA'!H101+'N EERR TERRA'!H102</f>
        <v>565.24733262113068</v>
      </c>
      <c r="AN69" s="30">
        <f>IF(AND(AM4=0,AM69&gt;=0), "",AM69/AM4)</f>
        <v>4.8479377429127127E-2</v>
      </c>
      <c r="AO69" s="47">
        <f>IF(AND(AM124=0,AM69&gt;=0),"",AM69/AM124)</f>
        <v>0.10416829526943067</v>
      </c>
      <c r="AP69" s="30">
        <f t="shared" si="42"/>
        <v>0.11129093103688069</v>
      </c>
      <c r="AQ69" s="130">
        <f t="shared" si="17"/>
        <v>1708.4322240446654</v>
      </c>
      <c r="AR69" s="30">
        <f>IF(AND(AQ4=0,AQ69&gt;=0), "",AQ69/AQ4)</f>
        <v>2.4705405113473154E-2</v>
      </c>
      <c r="AS69" s="47">
        <f>IF(AND(AQ124=0,AQ69&gt;=0),"",AQ69/AQ124)</f>
        <v>4.9800351093068969E-2</v>
      </c>
      <c r="AT69" s="131">
        <f t="shared" ref="AT69:AT82" si="52">+V69*2</f>
        <v>0</v>
      </c>
      <c r="AU69" s="30" t="str">
        <f>IF(AND(AT4=0,AT69&gt;=0), "",AT69/AT4)</f>
        <v/>
      </c>
      <c r="AV69" s="47">
        <f t="shared" si="23"/>
        <v>1</v>
      </c>
      <c r="AW69" s="131">
        <f t="shared" si="40"/>
        <v>284.73870400744426</v>
      </c>
      <c r="AX69" s="30">
        <f>IF(AND(AW4=0,AW69&gt;=0), "",AW69/AW4)</f>
        <v>2.4705405113473161E-2</v>
      </c>
      <c r="AY69" s="47">
        <f>IF(AND(AW124=0,AW69&gt;=0),"",AW69/AW124)</f>
        <v>4.9800351093068976E-2</v>
      </c>
      <c r="AZ69" s="131">
        <f t="shared" ref="AZ69:AZ82" si="53">+AT69/6</f>
        <v>0</v>
      </c>
      <c r="BA69" s="30" t="str">
        <f>IF(AND(AZ4=0,AZ69&gt;=0), "",AZ69/AZ4)</f>
        <v/>
      </c>
      <c r="BB69" s="47">
        <f t="shared" si="24"/>
        <v>1</v>
      </c>
      <c r="BC69" s="129">
        <f>+'N EERR TERRA'!I96+'N EERR TERRA'!I97+'N EERR TERRA'!I98+'N EERR TERRA'!I103+'N EERR TERRA'!I104+'N EERR TERRA'!I101+'N EERR TERRA'!I102</f>
        <v>0</v>
      </c>
      <c r="BD69" s="30" t="str">
        <f>IF(AND(BC4=0,BC69&gt;=0), "",BC69/BC4)</f>
        <v/>
      </c>
      <c r="BE69" s="47" t="str">
        <f>IF(AND(BC124=0,BC69&gt;=0),"",BC69/BC124)</f>
        <v/>
      </c>
      <c r="BF69" s="30">
        <f t="shared" si="25"/>
        <v>-1</v>
      </c>
      <c r="BG69" s="130">
        <f t="shared" ref="BG69:BG82" si="54">+AQ69+BC69</f>
        <v>1708.4322240446654</v>
      </c>
      <c r="BH69" s="30">
        <f>IF(AND(BG4=0,BG69&gt;=0), "",BG69/BG4)</f>
        <v>2.4705405113473154E-2</v>
      </c>
      <c r="BI69" s="47">
        <f>IF(AND(BG124=0,BG69&gt;=0),"",BG69/BG124)</f>
        <v>4.9800351093068969E-2</v>
      </c>
      <c r="BJ69" s="129">
        <f>+'N EERR TERRA'!J96+'N EERR TERRA'!J97+'N EERR TERRA'!J98+'N EERR TERRA'!J103+'N EERR TERRA'!J104+'N EERR TERRA'!J101+'N EERR TERRA'!J102</f>
        <v>0</v>
      </c>
      <c r="BK69" s="30" t="str">
        <f>IF(AND(BJ4=0,BJ69&gt;=0), "",BJ69/BJ4)</f>
        <v/>
      </c>
      <c r="BL69" s="47" t="str">
        <f>IF(AND(BJ124=0,BJ69&gt;=0),"",BJ69/BJ124)</f>
        <v/>
      </c>
      <c r="BM69" s="30" t="str">
        <f t="shared" si="43"/>
        <v/>
      </c>
      <c r="BN69" s="130">
        <f t="shared" ref="BN69:BN82" si="55">+BG69+BJ69</f>
        <v>1708.4322240446654</v>
      </c>
      <c r="BO69" s="30">
        <f>IF(AND(BN4=0,BN69&gt;=0), "",BN69/BN4)</f>
        <v>2.4705405113473154E-2</v>
      </c>
      <c r="BP69" s="47">
        <f>IF(AND(BN124=0,BN69&gt;=0),"",BN69/BN124)</f>
        <v>4.9800351093068969E-2</v>
      </c>
      <c r="BQ69" s="129">
        <f>+'N EERR TERRA'!K96+'N EERR TERRA'!K97+'N EERR TERRA'!K98+'N EERR TERRA'!K103+'N EERR TERRA'!K104+'N EERR TERRA'!K101+'N EERR TERRA'!K102</f>
        <v>0</v>
      </c>
      <c r="BR69" s="30" t="str">
        <f>IF(AND(BQ4=0,BQ69&gt;=0), "",BQ69/BQ4)</f>
        <v/>
      </c>
      <c r="BS69" s="47" t="str">
        <f>IF(AND(BQ124=0,BQ69&gt;=0),"",BQ69/BQ124)</f>
        <v/>
      </c>
      <c r="BT69" s="30" t="str">
        <f t="shared" si="44"/>
        <v/>
      </c>
      <c r="BU69" s="130">
        <f t="shared" ref="BU69:BU82" si="56">+BN69+BQ69</f>
        <v>1708.4322240446654</v>
      </c>
      <c r="BV69" s="30">
        <f>IF(AND(BU4=0,BU69&gt;=0), "",BU69/BU4)</f>
        <v>2.4705405113473154E-2</v>
      </c>
      <c r="BW69" s="47">
        <f>IF(AND(BU124=0,BU69&gt;=0),"",BU69/BU124)</f>
        <v>4.9800351093068969E-2</v>
      </c>
      <c r="BX69" s="131">
        <f t="shared" ref="BX69:BX82" si="57">+AZ69*9</f>
        <v>0</v>
      </c>
      <c r="BY69" s="30" t="str">
        <f>IF(AND(BX4=0,BX69&gt;=0), "",BX69/BX4)</f>
        <v/>
      </c>
      <c r="BZ69" s="47">
        <f t="shared" si="45"/>
        <v>1</v>
      </c>
      <c r="CA69" s="129">
        <f>+'N EERR TERRA'!L96+'N EERR TERRA'!L97+'N EERR TERRA'!L98+'N EERR TERRA'!L103+'N EERR TERRA'!L104+'N EERR TERRA'!L101+'N EERR TERRA'!L102</f>
        <v>0</v>
      </c>
      <c r="CB69" s="30" t="str">
        <f>IF(AND(CA4=0,CA69&gt;=0), "",CA69/CA4)</f>
        <v/>
      </c>
      <c r="CC69" s="47" t="str">
        <f>IF(AND(CA124=0,CA69&gt;=0),"",CA69/CA124)</f>
        <v/>
      </c>
      <c r="CD69" s="30" t="str">
        <f t="shared" si="26"/>
        <v/>
      </c>
      <c r="CE69" s="130">
        <f t="shared" ref="CE69:CE81" si="58">+BU69+CA69</f>
        <v>1708.4322240446654</v>
      </c>
      <c r="CF69" s="30">
        <f>IF(AND(CE4=0,CE69&gt;=0), "",CE69/CE4)</f>
        <v>2.4705405113473154E-2</v>
      </c>
      <c r="CG69" s="47">
        <f>IF(AND(CE124=0,CE69&gt;=0),"",CE69/CE124)</f>
        <v>4.9800351093068969E-2</v>
      </c>
      <c r="CH69" s="129">
        <f>+'N EERR TERRA'!M96+'N EERR TERRA'!M97+'N EERR TERRA'!M98+'N EERR TERRA'!M103+'N EERR TERRA'!M104+'N EERR TERRA'!M101+'N EERR TERRA'!M102</f>
        <v>0</v>
      </c>
      <c r="CI69" s="30" t="str">
        <f>IF(AND(CH4=0,CH69&gt;=0), "",CH69/CH4)</f>
        <v/>
      </c>
      <c r="CJ69" s="47" t="str">
        <f>IF(AND(CH124=0,CH69&gt;=0),"",CH69/CH124)</f>
        <v/>
      </c>
      <c r="CK69" s="30" t="str">
        <f t="shared" si="46"/>
        <v/>
      </c>
      <c r="CL69" s="130">
        <f t="shared" ref="CL69:CL82" si="59">+CE69+CH69</f>
        <v>1708.4322240446654</v>
      </c>
      <c r="CM69" s="30">
        <f>IF(AND(CL4=0,CL69&gt;=0), "",CL69/CL4)</f>
        <v>2.4705405113473154E-2</v>
      </c>
      <c r="CN69" s="47">
        <f>IF(AND(CL124=0,CL69&gt;=0),"",CL69/CL124)</f>
        <v>4.9800351093068969E-2</v>
      </c>
      <c r="CO69" s="129">
        <f>+'N EERR TERRA'!N96+'N EERR TERRA'!N97+'N EERR TERRA'!N98+'N EERR TERRA'!N103+'N EERR TERRA'!N104+'N EERR TERRA'!N101+'N EERR TERRA'!N102</f>
        <v>0</v>
      </c>
      <c r="CP69" s="30" t="str">
        <f>IF(AND(CO4=0,CO69&gt;=0), "",CO69/CO4)</f>
        <v/>
      </c>
      <c r="CQ69" s="47" t="str">
        <f>IF(AND(CO124=0,CO69&gt;=0),"",CO69/CO124)</f>
        <v/>
      </c>
      <c r="CR69" s="30" t="str">
        <f t="shared" si="47"/>
        <v/>
      </c>
      <c r="CS69" s="130">
        <f t="shared" ref="CS69:CS82" si="60">+CL69+CO69</f>
        <v>1708.4322240446654</v>
      </c>
      <c r="CT69" s="30">
        <f>IF(AND(CS4=0,CS69&gt;=0), "",CS69/CS4)</f>
        <v>2.4705405113473154E-2</v>
      </c>
      <c r="CU69" s="47">
        <f>IF(AND(CS124=0,CS69&gt;=0),"",CS69/CS124)</f>
        <v>4.9800351093068969E-2</v>
      </c>
      <c r="CV69" s="131">
        <f t="shared" ref="CV69:CV82" si="61">+AZ69*12</f>
        <v>0</v>
      </c>
      <c r="CW69" s="30" t="str">
        <f>IF(AND(CV4=0,CV69&gt;=0), "",CV69/CV4)</f>
        <v/>
      </c>
      <c r="CX69" s="47">
        <f t="shared" si="48"/>
        <v>1</v>
      </c>
    </row>
    <row r="70" spans="1:102" hidden="1" outlineLevel="1" x14ac:dyDescent="0.3">
      <c r="A70" s="29" t="s">
        <v>69</v>
      </c>
      <c r="B70" s="129">
        <f>+'N EERR TERRA'!B99+'N EERR TERRA'!B100+'N EERR TERRA'!B105+'N EERR TERRA'!B106+'N EERR TERRA'!B107</f>
        <v>0</v>
      </c>
      <c r="C70" s="30" t="str">
        <f>IF(AND(B4=0,B70&gt;=0), "",B70/B4)</f>
        <v/>
      </c>
      <c r="D70" s="47" t="str">
        <f>IF(AND(B124=0,B70&gt;=0),"",B70/B124)</f>
        <v/>
      </c>
      <c r="E70" s="129">
        <f>+'N EERR TERRA'!C99+'N EERR TERRA'!C100+'N EERR TERRA'!C105+'N EERR TERRA'!C106+'N EERR TERRA'!C107</f>
        <v>909.01</v>
      </c>
      <c r="F70" s="30">
        <f>IF(AND(E4=0,E70&gt;=0), "",E70/E4)</f>
        <v>9.1723472295840242E-2</v>
      </c>
      <c r="G70" s="47">
        <f>IF(AND(E124=0,E70&gt;=0),"",E70/E124)</f>
        <v>0.15316334680712457</v>
      </c>
      <c r="H70" s="129">
        <f>+'N EERR TERRA'!D99+'N EERR TERRA'!D100+'N EERR TERRA'!D105+'N EERR TERRA'!D106+'N EERR TERRA'!D107</f>
        <v>594.70000000000005</v>
      </c>
      <c r="I70" s="30">
        <f>IF(AND(H4=0,H70&gt;=0), "",H70/H4)</f>
        <v>7.7530676702478721E-2</v>
      </c>
      <c r="J70" s="47">
        <f>IF(AND(H124=0,H70&gt;=0),"",H70/H124)</f>
        <v>0.12160268868184501</v>
      </c>
      <c r="K70" s="30">
        <f t="shared" si="19"/>
        <v>-0.34577177368785816</v>
      </c>
      <c r="L70" s="130">
        <f t="shared" si="49"/>
        <v>1503.71</v>
      </c>
      <c r="M70" s="30">
        <f>IF(AND(L4=0,L70&gt;=0), "",L70/L4)</f>
        <v>8.5531163520175993E-2</v>
      </c>
      <c r="N70" s="47">
        <f>IF(AND(L124=0,L70&gt;=0),"",L70/L124)</f>
        <v>0.13890543384424628</v>
      </c>
      <c r="O70" s="129">
        <f>+'N EERR TERRA'!E99+'N EERR TERRA'!E100+'N EERR TERRA'!E105+'N EERR TERRA'!E106+'N EERR TERRA'!E107</f>
        <v>714.66</v>
      </c>
      <c r="P70" s="30">
        <f>IF(AND(O4=0,O70&gt;=0), "",O70/O4)</f>
        <v>4.4433617785402398E-2</v>
      </c>
      <c r="Q70" s="47">
        <f>IF(AND(O124=0,O70&gt;=0),"",O70/O124)</f>
        <v>0.12455791067018966</v>
      </c>
      <c r="R70" s="30">
        <f t="shared" si="20"/>
        <v>0.2017151504960483</v>
      </c>
      <c r="S70" s="130">
        <f t="shared" si="50"/>
        <v>2218.37</v>
      </c>
      <c r="T70" s="30">
        <f>IF(AND(S4=0,S70&gt;=0), "",S70/S4)</f>
        <v>6.5896200820982229E-2</v>
      </c>
      <c r="U70" s="47">
        <f>IF(AND(S124=0,S70&gt;=0),"",S70/S124)</f>
        <v>0.13393532116268017</v>
      </c>
      <c r="V70" s="131"/>
      <c r="W70" s="30" t="str">
        <f>IF(AND(V4=0,V70&gt;=0), "",V70/V4)</f>
        <v/>
      </c>
      <c r="X70" s="47">
        <f t="shared" si="21"/>
        <v>1</v>
      </c>
      <c r="Y70" s="129">
        <f>+'N EERR TERRA'!F99+'N EERR TERRA'!F100+'N EERR TERRA'!F105+'N EERR TERRA'!F106+'N EERR TERRA'!F107</f>
        <v>914.46</v>
      </c>
      <c r="Z70" s="30">
        <f>IF(AND(Y4=0,Y70&gt;=0), "",Y70/Y4)</f>
        <v>0.1032930488498171</v>
      </c>
      <c r="AA70" s="47">
        <f>IF(AND(Y124=0,Y70&gt;=0),"",Y70/Y124)</f>
        <v>0.14965424498663868</v>
      </c>
      <c r="AB70" s="30">
        <f t="shared" si="22"/>
        <v>0.27957350348417442</v>
      </c>
      <c r="AC70" s="130">
        <f t="shared" si="51"/>
        <v>3132.83</v>
      </c>
      <c r="AD70" s="30">
        <f>IF(AND(AC4=0,AC70&gt;=0), "",AC70/AC4)</f>
        <v>7.3683002264443881E-2</v>
      </c>
      <c r="AE70" s="47">
        <f>IF(AND(AC124=0,AC70&gt;=0),"",AC70/AC124)</f>
        <v>0.13817155876283729</v>
      </c>
      <c r="AF70" s="129">
        <f>+'N EERR TERRA'!G99+'N EERR TERRA'!G100+'N EERR TERRA'!G105+'N EERR TERRA'!G106+'N EERR TERRA'!G107</f>
        <v>910.56999999999994</v>
      </c>
      <c r="AG70" s="30">
        <f>IF(AND(AF4=0,AF70&gt;=0), "",AF70/AF4)</f>
        <v>6.080622829589042E-2</v>
      </c>
      <c r="AH70" s="47">
        <f>IF(AND(AF124=0,AF70&gt;=0),"",AF70/AF124)</f>
        <v>0.14672751702813017</v>
      </c>
      <c r="AI70" s="30">
        <f t="shared" si="41"/>
        <v>-4.2538766047723244E-3</v>
      </c>
      <c r="AJ70" s="130">
        <f t="shared" si="16"/>
        <v>4043.3999999999996</v>
      </c>
      <c r="AK70" s="30">
        <f>IF(AND(AJ4=0,AJ70&gt;=0), "",AJ70/AJ4)</f>
        <v>7.032902411529679E-2</v>
      </c>
      <c r="AL70" s="47">
        <f>IF(AND(AJ124=0,AJ70&gt;=0),"",AJ70/AJ124)</f>
        <v>0.14001014165687767</v>
      </c>
      <c r="AM70" s="129">
        <f>+'N EERR TERRA'!H99+'N EERR TERRA'!H100+'N EERR TERRA'!H105+'N EERR TERRA'!H106+'N EERR TERRA'!H107</f>
        <v>240.84</v>
      </c>
      <c r="AN70" s="30">
        <f>IF(AND(AM4=0,AM70&gt;=0), "",AM70/AM4)</f>
        <v>2.0656043091594592E-2</v>
      </c>
      <c r="AO70" s="47">
        <f>IF(AND(AM124=0,AM70&gt;=0),"",AM70/AM124)</f>
        <v>4.4383919719450292E-2</v>
      </c>
      <c r="AP70" s="30">
        <f t="shared" si="42"/>
        <v>-0.735506331199139</v>
      </c>
      <c r="AQ70" s="130">
        <f t="shared" si="17"/>
        <v>4284.24</v>
      </c>
      <c r="AR70" s="30">
        <f>IF(AND(AQ4=0,AQ70&gt;=0), "",AQ70/AQ4)</f>
        <v>6.1953809647048094E-2</v>
      </c>
      <c r="AS70" s="47">
        <f>IF(AND(AQ124=0,AQ70&gt;=0),"",AQ70/AQ124)</f>
        <v>0.12488447195280238</v>
      </c>
      <c r="AT70" s="131">
        <f t="shared" si="52"/>
        <v>0</v>
      </c>
      <c r="AU70" s="30" t="str">
        <f>IF(AND(AT4=0,AT70&gt;=0), "",AT70/AT4)</f>
        <v/>
      </c>
      <c r="AV70" s="47">
        <f t="shared" si="23"/>
        <v>1</v>
      </c>
      <c r="AW70" s="131">
        <f t="shared" si="40"/>
        <v>714.04</v>
      </c>
      <c r="AX70" s="30">
        <f>IF(AND(AW4=0,AW70&gt;=0), "",AW70/AW4)</f>
        <v>6.1953809647048101E-2</v>
      </c>
      <c r="AY70" s="47">
        <f>IF(AND(AW124=0,AW70&gt;=0),"",AW70/AW124)</f>
        <v>0.12488447195280238</v>
      </c>
      <c r="AZ70" s="131">
        <f t="shared" si="53"/>
        <v>0</v>
      </c>
      <c r="BA70" s="30" t="str">
        <f>IF(AND(AZ4=0,AZ70&gt;=0), "",AZ70/AZ4)</f>
        <v/>
      </c>
      <c r="BB70" s="47">
        <f t="shared" si="24"/>
        <v>1</v>
      </c>
      <c r="BC70" s="129">
        <f>+'N EERR TERRA'!I99+'N EERR TERRA'!I100+'N EERR TERRA'!I105+'N EERR TERRA'!I106+'N EERR TERRA'!I107</f>
        <v>0</v>
      </c>
      <c r="BD70" s="30" t="str">
        <f>IF(AND(BC4=0,BC70&gt;=0), "",BC70/BC4)</f>
        <v/>
      </c>
      <c r="BE70" s="47" t="str">
        <f>IF(AND(BC124=0,BC70&gt;=0),"",BC70/BC124)</f>
        <v/>
      </c>
      <c r="BF70" s="30">
        <f t="shared" si="25"/>
        <v>-1</v>
      </c>
      <c r="BG70" s="130">
        <f t="shared" si="54"/>
        <v>4284.24</v>
      </c>
      <c r="BH70" s="30">
        <f>IF(AND(BG4=0,BG70&gt;=0), "",BG70/BG4)</f>
        <v>6.1953809647048094E-2</v>
      </c>
      <c r="BI70" s="47">
        <f>IF(AND(BG124=0,BG70&gt;=0),"",BG70/BG124)</f>
        <v>0.12488447195280238</v>
      </c>
      <c r="BJ70" s="129">
        <f>+'N EERR TERRA'!J99+'N EERR TERRA'!J100+'N EERR TERRA'!J105+'N EERR TERRA'!J106+'N EERR TERRA'!J107</f>
        <v>0</v>
      </c>
      <c r="BK70" s="30" t="str">
        <f>IF(AND(BJ4=0,BJ70&gt;=0), "",BJ70/BJ4)</f>
        <v/>
      </c>
      <c r="BL70" s="47" t="str">
        <f>IF(AND(BJ124=0,BJ70&gt;=0),"",BJ70/BJ124)</f>
        <v/>
      </c>
      <c r="BM70" s="30" t="str">
        <f t="shared" si="43"/>
        <v/>
      </c>
      <c r="BN70" s="130">
        <f t="shared" si="55"/>
        <v>4284.24</v>
      </c>
      <c r="BO70" s="30">
        <f>IF(AND(BN4=0,BN70&gt;=0), "",BN70/BN4)</f>
        <v>6.1953809647048094E-2</v>
      </c>
      <c r="BP70" s="47">
        <f>IF(AND(BN124=0,BN70&gt;=0),"",BN70/BN124)</f>
        <v>0.12488447195280238</v>
      </c>
      <c r="BQ70" s="129">
        <f>+'N EERR TERRA'!K99+'N EERR TERRA'!K100+'N EERR TERRA'!K105+'N EERR TERRA'!K106+'N EERR TERRA'!K107</f>
        <v>0</v>
      </c>
      <c r="BR70" s="30" t="str">
        <f>IF(AND(BQ4=0,BQ70&gt;=0), "",BQ70/BQ4)</f>
        <v/>
      </c>
      <c r="BS70" s="47" t="str">
        <f>IF(AND(BQ124=0,BQ70&gt;=0),"",BQ70/BQ124)</f>
        <v/>
      </c>
      <c r="BT70" s="30" t="str">
        <f t="shared" si="44"/>
        <v/>
      </c>
      <c r="BU70" s="130">
        <f t="shared" si="56"/>
        <v>4284.24</v>
      </c>
      <c r="BV70" s="30">
        <f>IF(AND(BU4=0,BU70&gt;=0), "",BU70/BU4)</f>
        <v>6.1953809647048094E-2</v>
      </c>
      <c r="BW70" s="47">
        <f>IF(AND(BU124=0,BU70&gt;=0),"",BU70/BU124)</f>
        <v>0.12488447195280238</v>
      </c>
      <c r="BX70" s="131">
        <f t="shared" si="57"/>
        <v>0</v>
      </c>
      <c r="BY70" s="30" t="str">
        <f>IF(AND(BX4=0,BX70&gt;=0), "",BX70/BX4)</f>
        <v/>
      </c>
      <c r="BZ70" s="47">
        <f t="shared" si="45"/>
        <v>1</v>
      </c>
      <c r="CA70" s="129">
        <f>+'N EERR TERRA'!L99+'N EERR TERRA'!L100+'N EERR TERRA'!L105+'N EERR TERRA'!L106+'N EERR TERRA'!L107</f>
        <v>0</v>
      </c>
      <c r="CB70" s="30" t="str">
        <f>IF(AND(CA4=0,CA70&gt;=0), "",CA70/CA4)</f>
        <v/>
      </c>
      <c r="CC70" s="47" t="str">
        <f>IF(AND(CA124=0,CA70&gt;=0),"",CA70/CA124)</f>
        <v/>
      </c>
      <c r="CD70" s="30" t="str">
        <f t="shared" si="26"/>
        <v/>
      </c>
      <c r="CE70" s="130">
        <f t="shared" si="58"/>
        <v>4284.24</v>
      </c>
      <c r="CF70" s="30">
        <f>IF(AND(CE4=0,CE70&gt;=0), "",CE70/CE4)</f>
        <v>6.1953809647048094E-2</v>
      </c>
      <c r="CG70" s="47">
        <f>IF(AND(CE124=0,CE70&gt;=0),"",CE70/CE124)</f>
        <v>0.12488447195280238</v>
      </c>
      <c r="CH70" s="129">
        <f>+'N EERR TERRA'!M99+'N EERR TERRA'!M100+'N EERR TERRA'!M105+'N EERR TERRA'!M106+'N EERR TERRA'!M107</f>
        <v>0</v>
      </c>
      <c r="CI70" s="30" t="str">
        <f>IF(AND(CH4=0,CH70&gt;=0), "",CH70/CH4)</f>
        <v/>
      </c>
      <c r="CJ70" s="47" t="str">
        <f>IF(AND(CH124=0,CH70&gt;=0),"",CH70/CH124)</f>
        <v/>
      </c>
      <c r="CK70" s="30" t="str">
        <f t="shared" si="46"/>
        <v/>
      </c>
      <c r="CL70" s="130">
        <f t="shared" si="59"/>
        <v>4284.24</v>
      </c>
      <c r="CM70" s="30">
        <f>IF(AND(CL4=0,CL70&gt;=0), "",CL70/CL4)</f>
        <v>6.1953809647048094E-2</v>
      </c>
      <c r="CN70" s="47">
        <f>IF(AND(CL124=0,CL70&gt;=0),"",CL70/CL124)</f>
        <v>0.12488447195280238</v>
      </c>
      <c r="CO70" s="129">
        <f>+'N EERR TERRA'!N99+'N EERR TERRA'!N100+'N EERR TERRA'!N105+'N EERR TERRA'!N106+'N EERR TERRA'!N107</f>
        <v>0</v>
      </c>
      <c r="CP70" s="30" t="str">
        <f>IF(AND(CO4=0,CO70&gt;=0), "",CO70/CO4)</f>
        <v/>
      </c>
      <c r="CQ70" s="47" t="str">
        <f>IF(AND(CO124=0,CO70&gt;=0),"",CO70/CO124)</f>
        <v/>
      </c>
      <c r="CR70" s="30" t="str">
        <f t="shared" si="47"/>
        <v/>
      </c>
      <c r="CS70" s="130">
        <f t="shared" si="60"/>
        <v>4284.24</v>
      </c>
      <c r="CT70" s="30">
        <f>IF(AND(CS4=0,CS70&gt;=0), "",CS70/CS4)</f>
        <v>6.1953809647048094E-2</v>
      </c>
      <c r="CU70" s="47">
        <f>IF(AND(CS124=0,CS70&gt;=0),"",CS70/CS124)</f>
        <v>0.12488447195280238</v>
      </c>
      <c r="CV70" s="131">
        <f t="shared" si="61"/>
        <v>0</v>
      </c>
      <c r="CW70" s="30" t="str">
        <f>IF(AND(CV4=0,CV70&gt;=0), "",CV70/CV4)</f>
        <v/>
      </c>
      <c r="CX70" s="47">
        <f t="shared" si="48"/>
        <v>1</v>
      </c>
    </row>
    <row r="71" spans="1:102" hidden="1" outlineLevel="1" x14ac:dyDescent="0.3">
      <c r="A71" s="29" t="s">
        <v>64</v>
      </c>
      <c r="B71" s="129">
        <f>+'N EERR TERRA'!B108</f>
        <v>0</v>
      </c>
      <c r="C71" s="30" t="str">
        <f>IF(AND(B4=0,B71&gt;=0), "",B71/B4)</f>
        <v/>
      </c>
      <c r="D71" s="47" t="str">
        <f>IF(AND(B124=0,B71&gt;=0),"",B71/B124)</f>
        <v/>
      </c>
      <c r="E71" s="129">
        <f>+'N EERR TERRA'!C108</f>
        <v>174.9</v>
      </c>
      <c r="F71" s="30">
        <f>IF(AND(E4=0,E71&gt;=0), "",E71/E4)</f>
        <v>1.7648249529204803E-2</v>
      </c>
      <c r="G71" s="47">
        <f>IF(AND(E124=0,E71&gt;=0),"",E71/E124)</f>
        <v>2.946971909722235E-2</v>
      </c>
      <c r="H71" s="129">
        <f>+'N EERR TERRA'!D108</f>
        <v>143.53</v>
      </c>
      <c r="I71" s="30">
        <f>IF(AND(H4=0,H71&gt;=0), "",H71/H4)</f>
        <v>1.8711918660008021E-2</v>
      </c>
      <c r="J71" s="47">
        <f>IF(AND(H124=0,H71&gt;=0),"",H71/H124)</f>
        <v>2.9348636129990269E-2</v>
      </c>
      <c r="K71" s="30">
        <f t="shared" si="19"/>
        <v>-0.17935963407661523</v>
      </c>
      <c r="L71" s="130">
        <f t="shared" si="49"/>
        <v>318.43</v>
      </c>
      <c r="M71" s="30">
        <f>IF(AND(L4=0,L71&gt;=0), "",L71/L4)</f>
        <v>1.8112327775787647E-2</v>
      </c>
      <c r="N71" s="47">
        <f>IF(AND(L124=0,L71&gt;=0),"",L71/L124)</f>
        <v>2.9415018387204544E-2</v>
      </c>
      <c r="O71" s="129">
        <f>+'N EERR TERRA'!E108</f>
        <v>178.54</v>
      </c>
      <c r="P71" s="30">
        <f>IF(AND(O4=0,O71&gt;=0), "",O71/O4)</f>
        <v>1.1100632635666952E-2</v>
      </c>
      <c r="Q71" s="47">
        <f>IF(AND(O124=0,O71&gt;=0),"",O71/O124)</f>
        <v>3.1117691449158567E-2</v>
      </c>
      <c r="R71" s="30">
        <f t="shared" si="20"/>
        <v>0.2439211314707726</v>
      </c>
      <c r="S71" s="130">
        <f t="shared" si="50"/>
        <v>496.97</v>
      </c>
      <c r="T71" s="30">
        <f>IF(AND(S4=0,S71&gt;=0), "",S71/S4)</f>
        <v>1.4762386311572706E-2</v>
      </c>
      <c r="U71" s="47">
        <f>IF(AND(S124=0,S71&gt;=0),"",S71/S124)</f>
        <v>3.0004839841062208E-2</v>
      </c>
      <c r="V71" s="131"/>
      <c r="W71" s="30" t="str">
        <f>IF(AND(V4=0,V71&gt;=0), "",V71/V4)</f>
        <v/>
      </c>
      <c r="X71" s="47">
        <f t="shared" si="21"/>
        <v>1</v>
      </c>
      <c r="Y71" s="129">
        <f>+'N EERR TERRA'!F108</f>
        <v>88.4</v>
      </c>
      <c r="Z71" s="30">
        <f>IF(AND(Y4=0,Y71&gt;=0), "",Y71/Y4)</f>
        <v>9.9852432236771788E-3</v>
      </c>
      <c r="AA71" s="47">
        <f>IF(AND(Y124=0,Y71&gt;=0),"",Y71/Y124)</f>
        <v>1.4466937052270038E-2</v>
      </c>
      <c r="AB71" s="30">
        <f t="shared" si="22"/>
        <v>-0.50487285762294154</v>
      </c>
      <c r="AC71" s="130">
        <f t="shared" si="51"/>
        <v>585.37</v>
      </c>
      <c r="AD71" s="30">
        <f>IF(AND(AC4=0,AC71&gt;=0), "",AC71/AC4)</f>
        <v>1.3767685777886932E-2</v>
      </c>
      <c r="AE71" s="47">
        <f>IF(AND(AC124=0,AC71&gt;=0),"",AC71/AC124)</f>
        <v>2.5817387267423407E-2</v>
      </c>
      <c r="AF71" s="129">
        <f>+'N EERR TERRA'!G108</f>
        <v>99.45</v>
      </c>
      <c r="AG71" s="30">
        <f>IF(AND(AF4=0,AF71&gt;=0), "",AF71/AF4)</f>
        <v>6.6410922872775328E-3</v>
      </c>
      <c r="AH71" s="47">
        <f>IF(AND(AF124=0,AF71&gt;=0),"",AF71/AF124)</f>
        <v>1.602518375132889E-2</v>
      </c>
      <c r="AI71" s="30">
        <f t="shared" si="41"/>
        <v>0.12499999999999996</v>
      </c>
      <c r="AJ71" s="130">
        <f t="shared" ref="AJ71:AJ135" si="62">+AC71+AF71</f>
        <v>684.82</v>
      </c>
      <c r="AK71" s="30">
        <f>IF(AND(AJ4=0,AJ71&gt;=0), "",AJ71/AJ4)</f>
        <v>1.1911441434099411E-2</v>
      </c>
      <c r="AL71" s="47">
        <f>IF(AND(AJ124=0,AJ71&gt;=0),"",AJ71/AJ124)</f>
        <v>2.3713148639625807E-2</v>
      </c>
      <c r="AM71" s="129">
        <f>+'N EERR TERRA'!H108</f>
        <v>316.39999999999998</v>
      </c>
      <c r="AN71" s="30">
        <f>IF(AND(AM4=0,AM71&gt;=0), "",AM71/AM4)</f>
        <v>2.7136572139929118E-2</v>
      </c>
      <c r="AO71" s="47">
        <f>IF(AND(AM124=0,AM71&gt;=0),"",AM71/AM124)</f>
        <v>5.8308720309060258E-2</v>
      </c>
      <c r="AP71" s="30">
        <f t="shared" si="42"/>
        <v>2.1814982403217695</v>
      </c>
      <c r="AQ71" s="130">
        <f t="shared" ref="AQ71:AQ135" si="63">+AJ71+AM71</f>
        <v>1001.22</v>
      </c>
      <c r="AR71" s="30">
        <f>IF(AND(AQ4=0,AQ71&gt;=0), "",AQ71/AQ4)</f>
        <v>1.4478505708087666E-2</v>
      </c>
      <c r="AS71" s="47">
        <f>IF(AND(AQ124=0,AQ71&gt;=0),"",AQ71/AQ124)</f>
        <v>2.9185300311977108E-2</v>
      </c>
      <c r="AT71" s="131">
        <f t="shared" si="52"/>
        <v>0</v>
      </c>
      <c r="AU71" s="30" t="str">
        <f>IF(AND(AT4=0,AT71&gt;=0), "",AT71/AT4)</f>
        <v/>
      </c>
      <c r="AV71" s="47">
        <f t="shared" si="23"/>
        <v>1</v>
      </c>
      <c r="AW71" s="131">
        <f t="shared" si="40"/>
        <v>166.87</v>
      </c>
      <c r="AX71" s="30">
        <f>IF(AND(AW4=0,AW71&gt;=0), "",AW71/AW4)</f>
        <v>1.4478505708087668E-2</v>
      </c>
      <c r="AY71" s="47">
        <f>IF(AND(AW124=0,AW71&gt;=0),"",AW71/AW124)</f>
        <v>2.9185300311977108E-2</v>
      </c>
      <c r="AZ71" s="131">
        <f t="shared" si="53"/>
        <v>0</v>
      </c>
      <c r="BA71" s="30" t="str">
        <f>IF(AND(AZ4=0,AZ71&gt;=0), "",AZ71/AZ4)</f>
        <v/>
      </c>
      <c r="BB71" s="47">
        <f t="shared" si="24"/>
        <v>1</v>
      </c>
      <c r="BC71" s="129">
        <f>+'N EERR TERRA'!I108</f>
        <v>0</v>
      </c>
      <c r="BD71" s="30" t="str">
        <f>IF(AND(BC4=0,BC71&gt;=0), "",BC71/BC4)</f>
        <v/>
      </c>
      <c r="BE71" s="47" t="str">
        <f>IF(AND(BC124=0,BC71&gt;=0),"",BC71/BC124)</f>
        <v/>
      </c>
      <c r="BF71" s="30">
        <f t="shared" si="25"/>
        <v>-1</v>
      </c>
      <c r="BG71" s="130">
        <f t="shared" si="54"/>
        <v>1001.22</v>
      </c>
      <c r="BH71" s="30">
        <f>IF(AND(BG4=0,BG71&gt;=0), "",BG71/BG4)</f>
        <v>1.4478505708087666E-2</v>
      </c>
      <c r="BI71" s="47">
        <f>IF(AND(BG124=0,BG71&gt;=0),"",BG71/BG124)</f>
        <v>2.9185300311977108E-2</v>
      </c>
      <c r="BJ71" s="129">
        <f>+'N EERR TERRA'!J108</f>
        <v>0</v>
      </c>
      <c r="BK71" s="30" t="str">
        <f>IF(AND(BJ4=0,BJ71&gt;=0), "",BJ71/BJ4)</f>
        <v/>
      </c>
      <c r="BL71" s="47" t="str">
        <f>IF(AND(BJ124=0,BJ71&gt;=0),"",BJ71/BJ124)</f>
        <v/>
      </c>
      <c r="BM71" s="30" t="str">
        <f t="shared" si="43"/>
        <v/>
      </c>
      <c r="BN71" s="130">
        <f t="shared" si="55"/>
        <v>1001.22</v>
      </c>
      <c r="BO71" s="30">
        <f>IF(AND(BN4=0,BN71&gt;=0), "",BN71/BN4)</f>
        <v>1.4478505708087666E-2</v>
      </c>
      <c r="BP71" s="47">
        <f>IF(AND(BN124=0,BN71&gt;=0),"",BN71/BN124)</f>
        <v>2.9185300311977108E-2</v>
      </c>
      <c r="BQ71" s="129">
        <f>+'N EERR TERRA'!K108</f>
        <v>0</v>
      </c>
      <c r="BR71" s="30" t="str">
        <f>IF(AND(BQ4=0,BQ71&gt;=0), "",BQ71/BQ4)</f>
        <v/>
      </c>
      <c r="BS71" s="47" t="str">
        <f>IF(AND(BQ124=0,BQ71&gt;=0),"",BQ71/BQ124)</f>
        <v/>
      </c>
      <c r="BT71" s="30" t="str">
        <f t="shared" si="44"/>
        <v/>
      </c>
      <c r="BU71" s="130">
        <f t="shared" si="56"/>
        <v>1001.22</v>
      </c>
      <c r="BV71" s="30">
        <f>IF(AND(BU4=0,BU71&gt;=0), "",BU71/BU4)</f>
        <v>1.4478505708087666E-2</v>
      </c>
      <c r="BW71" s="47">
        <f>IF(AND(BU124=0,BU71&gt;=0),"",BU71/BU124)</f>
        <v>2.9185300311977108E-2</v>
      </c>
      <c r="BX71" s="131">
        <f t="shared" si="57"/>
        <v>0</v>
      </c>
      <c r="BY71" s="30" t="str">
        <f>IF(AND(BX4=0,BX71&gt;=0), "",BX71/BX4)</f>
        <v/>
      </c>
      <c r="BZ71" s="47">
        <f t="shared" si="45"/>
        <v>1</v>
      </c>
      <c r="CA71" s="129">
        <f>+'N EERR TERRA'!L108</f>
        <v>0</v>
      </c>
      <c r="CB71" s="30" t="str">
        <f>IF(AND(CA4=0,CA71&gt;=0), "",CA71/CA4)</f>
        <v/>
      </c>
      <c r="CC71" s="47" t="str">
        <f>IF(AND(CA124=0,CA71&gt;=0),"",CA71/CA124)</f>
        <v/>
      </c>
      <c r="CD71" s="30" t="str">
        <f t="shared" si="26"/>
        <v/>
      </c>
      <c r="CE71" s="130">
        <f t="shared" si="58"/>
        <v>1001.22</v>
      </c>
      <c r="CF71" s="30">
        <f>IF(AND(CE4=0,CE71&gt;=0), "",CE71/CE4)</f>
        <v>1.4478505708087666E-2</v>
      </c>
      <c r="CG71" s="47">
        <f>IF(AND(CE124=0,CE71&gt;=0),"",CE71/CE124)</f>
        <v>2.9185300311977108E-2</v>
      </c>
      <c r="CH71" s="129">
        <f>+'N EERR TERRA'!M108</f>
        <v>0</v>
      </c>
      <c r="CI71" s="30" t="str">
        <f>IF(AND(CH4=0,CH71&gt;=0), "",CH71/CH4)</f>
        <v/>
      </c>
      <c r="CJ71" s="47" t="str">
        <f>IF(AND(CH124=0,CH71&gt;=0),"",CH71/CH124)</f>
        <v/>
      </c>
      <c r="CK71" s="30" t="str">
        <f t="shared" si="46"/>
        <v/>
      </c>
      <c r="CL71" s="130">
        <f t="shared" si="59"/>
        <v>1001.22</v>
      </c>
      <c r="CM71" s="30">
        <f>IF(AND(CL4=0,CL71&gt;=0), "",CL71/CL4)</f>
        <v>1.4478505708087666E-2</v>
      </c>
      <c r="CN71" s="47">
        <f>IF(AND(CL124=0,CL71&gt;=0),"",CL71/CL124)</f>
        <v>2.9185300311977108E-2</v>
      </c>
      <c r="CO71" s="129">
        <f>+'N EERR TERRA'!N108</f>
        <v>0</v>
      </c>
      <c r="CP71" s="30" t="str">
        <f>IF(AND(CO4=0,CO71&gt;=0), "",CO71/CO4)</f>
        <v/>
      </c>
      <c r="CQ71" s="47" t="str">
        <f>IF(AND(CO124=0,CO71&gt;=0),"",CO71/CO124)</f>
        <v/>
      </c>
      <c r="CR71" s="30" t="str">
        <f t="shared" si="47"/>
        <v/>
      </c>
      <c r="CS71" s="130">
        <f t="shared" si="60"/>
        <v>1001.22</v>
      </c>
      <c r="CT71" s="30">
        <f>IF(AND(CS4=0,CS71&gt;=0), "",CS71/CS4)</f>
        <v>1.4478505708087666E-2</v>
      </c>
      <c r="CU71" s="47">
        <f>IF(AND(CS124=0,CS71&gt;=0),"",CS71/CS124)</f>
        <v>2.9185300311977108E-2</v>
      </c>
      <c r="CV71" s="131">
        <f t="shared" si="61"/>
        <v>0</v>
      </c>
      <c r="CW71" s="30" t="str">
        <f>IF(AND(CV4=0,CV71&gt;=0), "",CV71/CV4)</f>
        <v/>
      </c>
      <c r="CX71" s="47">
        <f t="shared" si="48"/>
        <v>1</v>
      </c>
    </row>
    <row r="72" spans="1:102" hidden="1" outlineLevel="1" x14ac:dyDescent="0.3">
      <c r="A72" s="29" t="s">
        <v>65</v>
      </c>
      <c r="B72" s="129">
        <f>+'N EERR TERRA'!B109+'N EERR TERRA'!B110+'N EERR TERRA'!B111+'N EERR TERRA'!B112</f>
        <v>0</v>
      </c>
      <c r="C72" s="30" t="str">
        <f>IF(AND(B4=0,B72&gt;=0), "",B72/B4)</f>
        <v/>
      </c>
      <c r="D72" s="47" t="str">
        <f>IF(AND(B124=0,B72&gt;=0),"",B72/B124)</f>
        <v/>
      </c>
      <c r="E72" s="129">
        <f>+'N EERR TERRA'!C109+'N EERR TERRA'!C110+'N EERR TERRA'!C111+'N EERR TERRA'!C112</f>
        <v>71.340430113499608</v>
      </c>
      <c r="F72" s="30">
        <f>IF(AND(E4=0,E72&gt;=0), "",E72/E4)</f>
        <v>7.1985918362712275E-3</v>
      </c>
      <c r="G72" s="47">
        <f>IF(AND(E124=0,E72&gt;=0),"",E72/E124)</f>
        <v>1.2020482765693858E-2</v>
      </c>
      <c r="H72" s="129">
        <f>+'N EERR TERRA'!D109+'N EERR TERRA'!D110+'N EERR TERRA'!D111+'N EERR TERRA'!D112</f>
        <v>0</v>
      </c>
      <c r="I72" s="30">
        <f>IF(AND(H4=0,H72&gt;=0), "",H72/H4)</f>
        <v>0</v>
      </c>
      <c r="J72" s="47">
        <f>IF(AND(H124=0,H72&gt;=0),"",H72/H124)</f>
        <v>0</v>
      </c>
      <c r="K72" s="30">
        <f t="shared" si="19"/>
        <v>-1</v>
      </c>
      <c r="L72" s="130">
        <f t="shared" si="49"/>
        <v>71.340430113499608</v>
      </c>
      <c r="M72" s="30">
        <f>IF(AND(L4=0,L72&gt;=0), "",L72/L4)</f>
        <v>4.0578502461494723E-3</v>
      </c>
      <c r="N72" s="47">
        <f>IF(AND(L124=0,L72&gt;=0),"",L72/L124)</f>
        <v>6.5900827922610039E-3</v>
      </c>
      <c r="O72" s="129">
        <f>+'N EERR TERRA'!E109+'N EERR TERRA'!E110+'N EERR TERRA'!E111+'N EERR TERRA'!E112</f>
        <v>0</v>
      </c>
      <c r="P72" s="30">
        <f>IF(AND(O4=0,O72&gt;=0), "",O72/O4)</f>
        <v>0</v>
      </c>
      <c r="Q72" s="47">
        <f>IF(AND(O124=0,O72&gt;=0),"",O72/O124)</f>
        <v>0</v>
      </c>
      <c r="R72" s="30" t="str">
        <f t="shared" si="20"/>
        <v/>
      </c>
      <c r="S72" s="130">
        <f t="shared" si="50"/>
        <v>71.340430113499608</v>
      </c>
      <c r="T72" s="30">
        <f>IF(AND(S4=0,S72&gt;=0), "",S72/S4)</f>
        <v>2.119152039296609E-3</v>
      </c>
      <c r="U72" s="47">
        <f>IF(AND(S124=0,S72&gt;=0),"",S72/S124)</f>
        <v>4.3072181011893007E-3</v>
      </c>
      <c r="V72" s="131"/>
      <c r="W72" s="30" t="str">
        <f>IF(AND(V4=0,V72&gt;=0), "",V72/V4)</f>
        <v/>
      </c>
      <c r="X72" s="47">
        <f t="shared" si="21"/>
        <v>1</v>
      </c>
      <c r="Y72" s="129">
        <f>+'N EERR TERRA'!F109+'N EERR TERRA'!F110+'N EERR TERRA'!F111+'N EERR TERRA'!F112</f>
        <v>0</v>
      </c>
      <c r="Z72" s="30">
        <f>IF(AND(Y4=0,Y72&gt;=0), "",Y72/Y4)</f>
        <v>0</v>
      </c>
      <c r="AA72" s="47">
        <f>IF(AND(Y124=0,Y72&gt;=0),"",Y72/Y124)</f>
        <v>0</v>
      </c>
      <c r="AB72" s="30" t="str">
        <f t="shared" si="22"/>
        <v/>
      </c>
      <c r="AC72" s="130">
        <f t="shared" si="51"/>
        <v>71.340430113499608</v>
      </c>
      <c r="AD72" s="30">
        <f>IF(AND(AC4=0,AC72&gt;=0), "",AC72/AC4)</f>
        <v>1.6779005160188687E-3</v>
      </c>
      <c r="AE72" s="47">
        <f>IF(AND(AC124=0,AC72&gt;=0),"",AC72/AC124)</f>
        <v>3.1464262125916504E-3</v>
      </c>
      <c r="AF72" s="129">
        <f>+'N EERR TERRA'!G109+'N EERR TERRA'!G110+'N EERR TERRA'!G111+'N EERR TERRA'!G112</f>
        <v>66.380508130081296</v>
      </c>
      <c r="AG72" s="30">
        <f>IF(AND(AF4=0,AF72&gt;=0), "",AF72/AF4)</f>
        <v>4.4327710464378729E-3</v>
      </c>
      <c r="AH72" s="47">
        <f>IF(AND(AF124=0,AF72&gt;=0),"",AF72/AF124)</f>
        <v>1.0696428761097375E-2</v>
      </c>
      <c r="AI72" s="30">
        <f t="shared" si="41"/>
        <v>1</v>
      </c>
      <c r="AJ72" s="130">
        <f t="shared" si="62"/>
        <v>137.72093824358092</v>
      </c>
      <c r="AK72" s="30">
        <f>IF(AND(AJ4=0,AJ72&gt;=0), "",AJ72/AJ4)</f>
        <v>2.3954541195316081E-3</v>
      </c>
      <c r="AL72" s="47">
        <f>IF(AND(AJ124=0,AJ72&gt;=0),"",AJ72/AJ124)</f>
        <v>4.7688401030325633E-3</v>
      </c>
      <c r="AM72" s="129">
        <f>+'N EERR TERRA'!H109+'N EERR TERRA'!H110+'N EERR TERRA'!H111+'N EERR TERRA'!H112</f>
        <v>0</v>
      </c>
      <c r="AN72" s="30">
        <f>IF(AND(AM4=0,AM72&gt;=0), "",AM72/AM4)</f>
        <v>0</v>
      </c>
      <c r="AO72" s="47">
        <f>IF(AND(AM124=0,AM72&gt;=0),"",AM72/AM124)</f>
        <v>0</v>
      </c>
      <c r="AP72" s="30">
        <f t="shared" si="42"/>
        <v>-1</v>
      </c>
      <c r="AQ72" s="130">
        <f t="shared" si="63"/>
        <v>137.72093824358092</v>
      </c>
      <c r="AR72" s="30">
        <f>IF(AND(AQ4=0,AQ72&gt;=0), "",AQ72/AQ4)</f>
        <v>1.9915636827898715E-3</v>
      </c>
      <c r="AS72" s="47">
        <f>IF(AND(AQ124=0,AQ72&gt;=0),"",AQ72/AQ124)</f>
        <v>4.0145292162423463E-3</v>
      </c>
      <c r="AT72" s="131">
        <f t="shared" si="52"/>
        <v>0</v>
      </c>
      <c r="AU72" s="30" t="str">
        <f>IF(AND(AT4=0,AT72&gt;=0), "",AT72/AT4)</f>
        <v/>
      </c>
      <c r="AV72" s="47">
        <f t="shared" si="23"/>
        <v>1</v>
      </c>
      <c r="AW72" s="131">
        <f t="shared" si="40"/>
        <v>22.953489707263486</v>
      </c>
      <c r="AX72" s="30">
        <f>IF(AND(AW4=0,AW72&gt;=0), "",AW72/AW4)</f>
        <v>1.9915636827898715E-3</v>
      </c>
      <c r="AY72" s="47">
        <f>IF(AND(AW124=0,AW72&gt;=0),"",AW72/AW124)</f>
        <v>4.0145292162423463E-3</v>
      </c>
      <c r="AZ72" s="131">
        <f t="shared" si="53"/>
        <v>0</v>
      </c>
      <c r="BA72" s="30" t="str">
        <f>IF(AND(AZ4=0,AZ72&gt;=0), "",AZ72/AZ4)</f>
        <v/>
      </c>
      <c r="BB72" s="47">
        <f t="shared" si="24"/>
        <v>1</v>
      </c>
      <c r="BC72" s="129">
        <f>+'N EERR TERRA'!I109+'N EERR TERRA'!I110+'N EERR TERRA'!I111+'N EERR TERRA'!I112</f>
        <v>0</v>
      </c>
      <c r="BD72" s="30" t="str">
        <f>IF(AND(BC4=0,BC72&gt;=0), "",BC72/BC4)</f>
        <v/>
      </c>
      <c r="BE72" s="47" t="str">
        <f>IF(AND(BC124=0,BC72&gt;=0),"",BC72/BC124)</f>
        <v/>
      </c>
      <c r="BF72" s="30" t="str">
        <f t="shared" si="25"/>
        <v/>
      </c>
      <c r="BG72" s="130">
        <f t="shared" si="54"/>
        <v>137.72093824358092</v>
      </c>
      <c r="BH72" s="30">
        <f>IF(AND(BG4=0,BG72&gt;=0), "",BG72/BG4)</f>
        <v>1.9915636827898715E-3</v>
      </c>
      <c r="BI72" s="47">
        <f>IF(AND(BG124=0,BG72&gt;=0),"",BG72/BG124)</f>
        <v>4.0145292162423463E-3</v>
      </c>
      <c r="BJ72" s="129">
        <f>+'N EERR TERRA'!J109+'N EERR TERRA'!J110+'N EERR TERRA'!J111+'N EERR TERRA'!J112</f>
        <v>0</v>
      </c>
      <c r="BK72" s="30" t="str">
        <f>IF(AND(BJ4=0,BJ72&gt;=0), "",BJ72/BJ4)</f>
        <v/>
      </c>
      <c r="BL72" s="47" t="str">
        <f>IF(AND(BJ124=0,BJ72&gt;=0),"",BJ72/BJ124)</f>
        <v/>
      </c>
      <c r="BM72" s="30" t="str">
        <f t="shared" si="43"/>
        <v/>
      </c>
      <c r="BN72" s="130">
        <f t="shared" si="55"/>
        <v>137.72093824358092</v>
      </c>
      <c r="BO72" s="30">
        <f>IF(AND(BN4=0,BN72&gt;=0), "",BN72/BN4)</f>
        <v>1.9915636827898715E-3</v>
      </c>
      <c r="BP72" s="47">
        <f>IF(AND(BN124=0,BN72&gt;=0),"",BN72/BN124)</f>
        <v>4.0145292162423463E-3</v>
      </c>
      <c r="BQ72" s="129">
        <f>+'N EERR TERRA'!K109+'N EERR TERRA'!K110+'N EERR TERRA'!K111+'N EERR TERRA'!K112</f>
        <v>0</v>
      </c>
      <c r="BR72" s="30" t="str">
        <f>IF(AND(BQ4=0,BQ72&gt;=0), "",BQ72/BQ4)</f>
        <v/>
      </c>
      <c r="BS72" s="47" t="str">
        <f>IF(AND(BQ124=0,BQ72&gt;=0),"",BQ72/BQ124)</f>
        <v/>
      </c>
      <c r="BT72" s="30" t="str">
        <f t="shared" si="44"/>
        <v/>
      </c>
      <c r="BU72" s="130">
        <f t="shared" si="56"/>
        <v>137.72093824358092</v>
      </c>
      <c r="BV72" s="30">
        <f>IF(AND(BU4=0,BU72&gt;=0), "",BU72/BU4)</f>
        <v>1.9915636827898715E-3</v>
      </c>
      <c r="BW72" s="47">
        <f>IF(AND(BU124=0,BU72&gt;=0),"",BU72/BU124)</f>
        <v>4.0145292162423463E-3</v>
      </c>
      <c r="BX72" s="131">
        <f t="shared" si="57"/>
        <v>0</v>
      </c>
      <c r="BY72" s="30" t="str">
        <f>IF(AND(BX4=0,BX72&gt;=0), "",BX72/BX4)</f>
        <v/>
      </c>
      <c r="BZ72" s="47">
        <f t="shared" si="45"/>
        <v>1</v>
      </c>
      <c r="CA72" s="129">
        <f>+'N EERR TERRA'!L109+'N EERR TERRA'!L110+'N EERR TERRA'!L111+'N EERR TERRA'!L112</f>
        <v>0</v>
      </c>
      <c r="CB72" s="30" t="str">
        <f>IF(AND(CA4=0,CA72&gt;=0), "",CA72/CA4)</f>
        <v/>
      </c>
      <c r="CC72" s="47" t="str">
        <f>IF(AND(CA124=0,CA72&gt;=0),"",CA72/CA124)</f>
        <v/>
      </c>
      <c r="CD72" s="30" t="str">
        <f t="shared" si="26"/>
        <v/>
      </c>
      <c r="CE72" s="130">
        <f t="shared" si="58"/>
        <v>137.72093824358092</v>
      </c>
      <c r="CF72" s="30">
        <f>IF(AND(CE4=0,CE72&gt;=0), "",CE72/CE4)</f>
        <v>1.9915636827898715E-3</v>
      </c>
      <c r="CG72" s="47">
        <f>IF(AND(CE124=0,CE72&gt;=0),"",CE72/CE124)</f>
        <v>4.0145292162423463E-3</v>
      </c>
      <c r="CH72" s="129">
        <f>+'N EERR TERRA'!M109+'N EERR TERRA'!M110+'N EERR TERRA'!M111+'N EERR TERRA'!M112</f>
        <v>0</v>
      </c>
      <c r="CI72" s="30" t="str">
        <f>IF(AND(CH4=0,CH72&gt;=0), "",CH72/CH4)</f>
        <v/>
      </c>
      <c r="CJ72" s="47" t="str">
        <f>IF(AND(CH124=0,CH72&gt;=0),"",CH72/CH124)</f>
        <v/>
      </c>
      <c r="CK72" s="30" t="str">
        <f t="shared" si="46"/>
        <v/>
      </c>
      <c r="CL72" s="130">
        <f t="shared" si="59"/>
        <v>137.72093824358092</v>
      </c>
      <c r="CM72" s="30">
        <f>IF(AND(CL4=0,CL72&gt;=0), "",CL72/CL4)</f>
        <v>1.9915636827898715E-3</v>
      </c>
      <c r="CN72" s="47">
        <f>IF(AND(CL124=0,CL72&gt;=0),"",CL72/CL124)</f>
        <v>4.0145292162423463E-3</v>
      </c>
      <c r="CO72" s="129">
        <f>+'N EERR TERRA'!N109+'N EERR TERRA'!N110+'N EERR TERRA'!N111+'N EERR TERRA'!N112</f>
        <v>0</v>
      </c>
      <c r="CP72" s="30" t="str">
        <f>IF(AND(CO4=0,CO72&gt;=0), "",CO72/CO4)</f>
        <v/>
      </c>
      <c r="CQ72" s="47" t="str">
        <f>IF(AND(CO124=0,CO72&gt;=0),"",CO72/CO124)</f>
        <v/>
      </c>
      <c r="CR72" s="30" t="str">
        <f t="shared" si="47"/>
        <v/>
      </c>
      <c r="CS72" s="130">
        <f t="shared" si="60"/>
        <v>137.72093824358092</v>
      </c>
      <c r="CT72" s="30">
        <f>IF(AND(CS4=0,CS72&gt;=0), "",CS72/CS4)</f>
        <v>1.9915636827898715E-3</v>
      </c>
      <c r="CU72" s="47">
        <f>IF(AND(CS124=0,CS72&gt;=0),"",CS72/CS124)</f>
        <v>4.0145292162423463E-3</v>
      </c>
      <c r="CV72" s="131">
        <f t="shared" si="61"/>
        <v>0</v>
      </c>
      <c r="CW72" s="30" t="str">
        <f>IF(AND(CV4=0,CV72&gt;=0), "",CV72/CV4)</f>
        <v/>
      </c>
      <c r="CX72" s="47">
        <f t="shared" si="48"/>
        <v>1</v>
      </c>
    </row>
    <row r="73" spans="1:102" hidden="1" outlineLevel="1" x14ac:dyDescent="0.3">
      <c r="A73" s="29" t="s">
        <v>66</v>
      </c>
      <c r="B73" s="129">
        <f>+'N EERR TERRA'!B113+'N EERR TERRA'!B114+'N EERR TERRA'!B115+'N EERR TERRA'!B116</f>
        <v>0</v>
      </c>
      <c r="C73" s="30" t="str">
        <f>IF(AND(B4=0,B73&gt;=0), "",B73/B4)</f>
        <v/>
      </c>
      <c r="D73" s="47" t="str">
        <f>IF(AND(B124=0,B73&gt;=0),"",B73/B124)</f>
        <v/>
      </c>
      <c r="E73" s="129">
        <f>+'N EERR TERRA'!C113+'N EERR TERRA'!C114+'N EERR TERRA'!C115+'N EERR TERRA'!C116</f>
        <v>0</v>
      </c>
      <c r="F73" s="30">
        <f>IF(AND(E4=0,E73&gt;=0), "",E73/E4)</f>
        <v>0</v>
      </c>
      <c r="G73" s="47">
        <f>IF(AND(E124=0,E73&gt;=0),"",E73/E124)</f>
        <v>0</v>
      </c>
      <c r="H73" s="129">
        <f>+'N EERR TERRA'!D113+'N EERR TERRA'!D114+'N EERR TERRA'!D115+'N EERR TERRA'!D116</f>
        <v>0</v>
      </c>
      <c r="I73" s="30">
        <f>IF(AND(H4=0,H73&gt;=0), "",H73/H4)</f>
        <v>0</v>
      </c>
      <c r="J73" s="47">
        <f>IF(AND(H124=0,H73&gt;=0),"",H73/H124)</f>
        <v>0</v>
      </c>
      <c r="K73" s="30" t="str">
        <f t="shared" si="19"/>
        <v/>
      </c>
      <c r="L73" s="130">
        <f t="shared" si="49"/>
        <v>0</v>
      </c>
      <c r="M73" s="30">
        <f>IF(AND(L4=0,L73&gt;=0), "",L73/L4)</f>
        <v>0</v>
      </c>
      <c r="N73" s="47">
        <f>IF(AND(L124=0,L73&gt;=0),"",L73/L124)</f>
        <v>0</v>
      </c>
      <c r="O73" s="129">
        <f>+'N EERR TERRA'!E113+'N EERR TERRA'!E114+'N EERR TERRA'!E115+'N EERR TERRA'!E116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TERRA'!F113+'N EERR TERRA'!F114+'N EERR TERRA'!F115+'N EERR TERRA'!F116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TERRA'!G113+'N EERR TERRA'!G114+'N EERR TERRA'!G115+'N EERR TERRA'!G116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TERRA'!H113+'N EERR TERRA'!H114+'N EERR TERRA'!H115+'N EERR TERRA'!H116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TERRA'!I113+'N EERR TERRA'!I114+'N EERR TERRA'!I115+'N EERR TERRA'!I116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TERRA'!J113+'N EERR TERRA'!J114+'N EERR TERRA'!J115+'N EERR TERRA'!J116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TERRA'!K113+'N EERR TERRA'!K114+'N EERR TERRA'!K115+'N EERR TERRA'!K116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TERRA'!L113+'N EERR TERRA'!L114+'N EERR TERRA'!L115+'N EERR TERRA'!L116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TERRA'!M113+'N EERR TERRA'!M114+'N EERR TERRA'!M115+'N EERR TERRA'!M116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TERRA'!N113+'N EERR TERRA'!N114+'N EERR TERRA'!N115+'N EERR TERRA'!N116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TERRA'!B117+'N EERR TERRA'!B118+'N EERR TERRA'!B119+'N EERR TERRA'!B120+'N EERR TERRA'!B121+'N EERR TERRA'!B122+'N EERR TERRA'!B123+'N EERR TERRA'!B124</f>
        <v>0</v>
      </c>
      <c r="C74" s="30" t="str">
        <f>IF(AND(B4=0,B74&gt;=0), "",B74/B4)</f>
        <v/>
      </c>
      <c r="D74" s="47" t="str">
        <f>IF(AND(B124=0,B74&gt;=0),"",B74/B124)</f>
        <v/>
      </c>
      <c r="E74" s="129">
        <f>+'N EERR TERRA'!C117+'N EERR TERRA'!C118+'N EERR TERRA'!C119+'N EERR TERRA'!C120+'N EERR TERRA'!C121+'N EERR TERRA'!C122+'N EERR TERRA'!C123+'N EERR TERRA'!C124</f>
        <v>10.147233238904629</v>
      </c>
      <c r="F74" s="30">
        <f>IF(AND(E4=0,E74&gt;=0), "",E74/E4)</f>
        <v>1.0239045410590621E-3</v>
      </c>
      <c r="G74" s="47">
        <f>IF(AND(E124=0,E74&gt;=0),"",E74/E124)</f>
        <v>1.7097547922499551E-3</v>
      </c>
      <c r="H74" s="129">
        <f>+'N EERR TERRA'!D117+'N EERR TERRA'!D118+'N EERR TERRA'!D119+'N EERR TERRA'!D120+'N EERR TERRA'!D121+'N EERR TERRA'!D122+'N EERR TERRA'!D123+'N EERR TERRA'!D124</f>
        <v>0</v>
      </c>
      <c r="I74" s="30">
        <f>IF(AND(H4=0,H74&gt;=0), "",H74/H4)</f>
        <v>0</v>
      </c>
      <c r="J74" s="47">
        <f>IF(AND(H124=0,H74&gt;=0),"",H74/H124)</f>
        <v>0</v>
      </c>
      <c r="K74" s="30">
        <f t="shared" si="19"/>
        <v>-1</v>
      </c>
      <c r="L74" s="130">
        <f t="shared" si="49"/>
        <v>10.147233238904629</v>
      </c>
      <c r="M74" s="30">
        <f>IF(AND(L4=0,L74&gt;=0), "",L74/L4)</f>
        <v>5.7717556273092347E-4</v>
      </c>
      <c r="N74" s="47">
        <f>IF(AND(L124=0,L74&gt;=0),"",L74/L124)</f>
        <v>9.3735217253912244E-4</v>
      </c>
      <c r="O74" s="129">
        <f>+'N EERR TERRA'!E117+'N EERR TERRA'!E118+'N EERR TERRA'!E119+'N EERR TERRA'!E120+'N EERR TERRA'!E121+'N EERR TERRA'!E122+'N EERR TERRA'!E123+'N EERR TERRA'!E124</f>
        <v>0</v>
      </c>
      <c r="P74" s="30">
        <f>IF(AND(O4=0,O74&gt;=0), "",O74/O4)</f>
        <v>0</v>
      </c>
      <c r="Q74" s="47">
        <f>IF(AND(O124=0,O74&gt;=0),"",O74/O124)</f>
        <v>0</v>
      </c>
      <c r="R74" s="30" t="str">
        <f t="shared" si="20"/>
        <v/>
      </c>
      <c r="S74" s="130">
        <f t="shared" si="50"/>
        <v>10.147233238904629</v>
      </c>
      <c r="T74" s="30">
        <f>IF(AND(S4=0,S74&gt;=0), "",S74/S4)</f>
        <v>3.0142136762046251E-4</v>
      </c>
      <c r="U74" s="47">
        <f>IF(AND(S124=0,S74&gt;=0),"",S74/S124)</f>
        <v>6.1264484408160721E-4</v>
      </c>
      <c r="V74" s="131"/>
      <c r="W74" s="30" t="str">
        <f>IF(AND(V4=0,V74&gt;=0), "",V74/V4)</f>
        <v/>
      </c>
      <c r="X74" s="47">
        <f t="shared" si="21"/>
        <v>1</v>
      </c>
      <c r="Y74" s="129">
        <f>+'N EERR TERRA'!F117+'N EERR TERRA'!F118+'N EERR TERRA'!F119+'N EERR TERRA'!F120+'N EERR TERRA'!F121+'N EERR TERRA'!F122+'N EERR TERRA'!F123+'N EERR TERRA'!F124</f>
        <v>0</v>
      </c>
      <c r="Z74" s="30">
        <f>IF(AND(Y4=0,Y74&gt;=0), "",Y74/Y4)</f>
        <v>0</v>
      </c>
      <c r="AA74" s="47">
        <f>IF(AND(Y124=0,Y74&gt;=0),"",Y74/Y124)</f>
        <v>0</v>
      </c>
      <c r="AB74" s="30" t="str">
        <f t="shared" si="22"/>
        <v/>
      </c>
      <c r="AC74" s="130">
        <f t="shared" si="51"/>
        <v>10.147233238904629</v>
      </c>
      <c r="AD74" s="30">
        <f>IF(AND(AC4=0,AC74&gt;=0), "",AC74/AC4)</f>
        <v>2.3865917069232934E-4</v>
      </c>
      <c r="AE74" s="47">
        <f>IF(AND(AC124=0,AC74&gt;=0),"",AC74/AC124)</f>
        <v>4.4753754073777603E-4</v>
      </c>
      <c r="AF74" s="129">
        <f>+'N EERR TERRA'!G117+'N EERR TERRA'!G118+'N EERR TERRA'!G119+'N EERR TERRA'!G120+'N EERR TERRA'!G121+'N EERR TERRA'!G122+'N EERR TERRA'!G123+'N EERR TERRA'!G124</f>
        <v>0</v>
      </c>
      <c r="AG74" s="30">
        <f>IF(AND(AF4=0,AF74&gt;=0), "",AF74/AF4)</f>
        <v>0</v>
      </c>
      <c r="AH74" s="47">
        <f>IF(AND(AF124=0,AF74&gt;=0),"",AF74/AF124)</f>
        <v>0</v>
      </c>
      <c r="AI74" s="30" t="str">
        <f t="shared" si="41"/>
        <v/>
      </c>
      <c r="AJ74" s="130">
        <f t="shared" si="62"/>
        <v>10.147233238904629</v>
      </c>
      <c r="AK74" s="30">
        <f>IF(AND(AJ4=0,AJ74&gt;=0), "",AJ74/AJ4)</f>
        <v>1.7649626827978061E-4</v>
      </c>
      <c r="AL74" s="47">
        <f>IF(AND(AJ124=0,AJ74&gt;=0),"",AJ74/AJ124)</f>
        <v>3.5136656358619354E-4</v>
      </c>
      <c r="AM74" s="129">
        <f>+'N EERR TERRA'!H117+'N EERR TERRA'!H118+'N EERR TERRA'!H119+'N EERR TERRA'!H120+'N EERR TERRA'!H121+'N EERR TERRA'!H122+'N EERR TERRA'!H123+'N EERR TERRA'!H124</f>
        <v>0</v>
      </c>
      <c r="AN74" s="30">
        <f>IF(AND(AM4=0,AM74&gt;=0), "",AM74/AM4)</f>
        <v>0</v>
      </c>
      <c r="AO74" s="47">
        <f>IF(AND(AM124=0,AM74&gt;=0),"",AM74/AM124)</f>
        <v>0</v>
      </c>
      <c r="AP74" s="30" t="str">
        <f t="shared" si="42"/>
        <v/>
      </c>
      <c r="AQ74" s="130">
        <f t="shared" si="63"/>
        <v>10.147233238904629</v>
      </c>
      <c r="AR74" s="30">
        <f>IF(AND(AQ4=0,AQ74&gt;=0), "",AQ74/AQ4)</f>
        <v>1.4673775431051872E-4</v>
      </c>
      <c r="AS74" s="47">
        <f>IF(AND(AQ124=0,AQ74&gt;=0),"",AQ74/AQ124)</f>
        <v>2.9578918660544911E-4</v>
      </c>
      <c r="AT74" s="131">
        <f t="shared" si="52"/>
        <v>0</v>
      </c>
      <c r="AU74" s="30" t="str">
        <f>IF(AND(AT4=0,AT74&gt;=0), "",AT74/AT4)</f>
        <v/>
      </c>
      <c r="AV74" s="47">
        <f t="shared" si="23"/>
        <v>1</v>
      </c>
      <c r="AW74" s="131">
        <f t="shared" si="40"/>
        <v>1.6912055398174382</v>
      </c>
      <c r="AX74" s="30">
        <f>IF(AND(AW4=0,AW74&gt;=0), "",AW74/AW4)</f>
        <v>1.4673775431051875E-4</v>
      </c>
      <c r="AY74" s="47">
        <f>IF(AND(AW124=0,AW74&gt;=0),"",AW74/AW124)</f>
        <v>2.9578918660544911E-4</v>
      </c>
      <c r="AZ74" s="131">
        <f t="shared" si="53"/>
        <v>0</v>
      </c>
      <c r="BA74" s="30" t="str">
        <f>IF(AND(AZ4=0,AZ74&gt;=0), "",AZ74/AZ4)</f>
        <v/>
      </c>
      <c r="BB74" s="47">
        <f t="shared" si="24"/>
        <v>1</v>
      </c>
      <c r="BC74" s="129">
        <f>+'N EERR TERRA'!I117+'N EERR TERRA'!I118+'N EERR TERRA'!I119+'N EERR TERRA'!I120+'N EERR TERRA'!I121+'N EERR TERRA'!I122+'N EERR TERRA'!I123+'N EERR TERRA'!I124</f>
        <v>0</v>
      </c>
      <c r="BD74" s="30" t="str">
        <f>IF(AND(BC4=0,BC74&gt;=0), "",BC74/BC4)</f>
        <v/>
      </c>
      <c r="BE74" s="47" t="str">
        <f>IF(AND(BC124=0,BC74&gt;=0),"",BC74/BC124)</f>
        <v/>
      </c>
      <c r="BF74" s="30" t="str">
        <f t="shared" si="25"/>
        <v/>
      </c>
      <c r="BG74" s="130">
        <f t="shared" si="54"/>
        <v>10.147233238904629</v>
      </c>
      <c r="BH74" s="30">
        <f>IF(AND(BG4=0,BG74&gt;=0), "",BG74/BG4)</f>
        <v>1.4673775431051872E-4</v>
      </c>
      <c r="BI74" s="47">
        <f>IF(AND(BG124=0,BG74&gt;=0),"",BG74/BG124)</f>
        <v>2.9578918660544911E-4</v>
      </c>
      <c r="BJ74" s="129">
        <f>+'N EERR TERRA'!J117+'N EERR TERRA'!J118+'N EERR TERRA'!J119+'N EERR TERRA'!J120+'N EERR TERRA'!J121+'N EERR TERRA'!J122+'N EERR TERRA'!J123+'N EERR TERRA'!J124</f>
        <v>0</v>
      </c>
      <c r="BK74" s="30" t="str">
        <f>IF(AND(BJ4=0,BJ74&gt;=0), "",BJ74/BJ4)</f>
        <v/>
      </c>
      <c r="BL74" s="47" t="str">
        <f>IF(AND(BJ124=0,BJ74&gt;=0),"",BJ74/BJ124)</f>
        <v/>
      </c>
      <c r="BM74" s="30" t="str">
        <f t="shared" si="43"/>
        <v/>
      </c>
      <c r="BN74" s="130">
        <f t="shared" si="55"/>
        <v>10.147233238904629</v>
      </c>
      <c r="BO74" s="30">
        <f>IF(AND(BN4=0,BN74&gt;=0), "",BN74/BN4)</f>
        <v>1.4673775431051872E-4</v>
      </c>
      <c r="BP74" s="47">
        <f>IF(AND(BN124=0,BN74&gt;=0),"",BN74/BN124)</f>
        <v>2.9578918660544911E-4</v>
      </c>
      <c r="BQ74" s="129">
        <f>+'N EERR TERRA'!K117+'N EERR TERRA'!K118+'N EERR TERRA'!K119+'N EERR TERRA'!K120+'N EERR TERRA'!K121+'N EERR TERRA'!K122+'N EERR TERRA'!K123+'N EERR TERRA'!K124</f>
        <v>0</v>
      </c>
      <c r="BR74" s="30" t="str">
        <f>IF(AND(BQ4=0,BQ74&gt;=0), "",BQ74/BQ4)</f>
        <v/>
      </c>
      <c r="BS74" s="47" t="str">
        <f>IF(AND(BQ124=0,BQ74&gt;=0),"",BQ74/BQ124)</f>
        <v/>
      </c>
      <c r="BT74" s="30" t="str">
        <f t="shared" si="44"/>
        <v/>
      </c>
      <c r="BU74" s="130">
        <f t="shared" si="56"/>
        <v>10.147233238904629</v>
      </c>
      <c r="BV74" s="30">
        <f>IF(AND(BU4=0,BU74&gt;=0), "",BU74/BU4)</f>
        <v>1.4673775431051872E-4</v>
      </c>
      <c r="BW74" s="47">
        <f>IF(AND(BU124=0,BU74&gt;=0),"",BU74/BU124)</f>
        <v>2.9578918660544911E-4</v>
      </c>
      <c r="BX74" s="131">
        <f t="shared" si="57"/>
        <v>0</v>
      </c>
      <c r="BY74" s="30" t="str">
        <f>IF(AND(BX4=0,BX74&gt;=0), "",BX74/BX4)</f>
        <v/>
      </c>
      <c r="BZ74" s="47">
        <f t="shared" si="45"/>
        <v>1</v>
      </c>
      <c r="CA74" s="129">
        <f>+'N EERR TERRA'!L117+'N EERR TERRA'!L118+'N EERR TERRA'!L119+'N EERR TERRA'!L120+'N EERR TERRA'!L121+'N EERR TERRA'!L122+'N EERR TERRA'!L123+'N EERR TERRA'!L124</f>
        <v>0</v>
      </c>
      <c r="CB74" s="30" t="str">
        <f>IF(AND(CA4=0,CA74&gt;=0), "",CA74/CA4)</f>
        <v/>
      </c>
      <c r="CC74" s="47" t="str">
        <f>IF(AND(CA124=0,CA74&gt;=0),"",CA74/CA124)</f>
        <v/>
      </c>
      <c r="CD74" s="30" t="str">
        <f t="shared" si="26"/>
        <v/>
      </c>
      <c r="CE74" s="130">
        <f t="shared" si="58"/>
        <v>10.147233238904629</v>
      </c>
      <c r="CF74" s="30">
        <f>IF(AND(CE4=0,CE74&gt;=0), "",CE74/CE4)</f>
        <v>1.4673775431051872E-4</v>
      </c>
      <c r="CG74" s="47">
        <f>IF(AND(CE124=0,CE74&gt;=0),"",CE74/CE124)</f>
        <v>2.9578918660544911E-4</v>
      </c>
      <c r="CH74" s="129">
        <f>+'N EERR TERRA'!M117+'N EERR TERRA'!M118+'N EERR TERRA'!M119+'N EERR TERRA'!M120+'N EERR TERRA'!M121+'N EERR TERRA'!M122+'N EERR TERRA'!M123+'N EERR TERRA'!M124</f>
        <v>0</v>
      </c>
      <c r="CI74" s="30" t="str">
        <f>IF(AND(CH4=0,CH74&gt;=0), "",CH74/CH4)</f>
        <v/>
      </c>
      <c r="CJ74" s="47" t="str">
        <f>IF(AND(CH124=0,CH74&gt;=0),"",CH74/CH124)</f>
        <v/>
      </c>
      <c r="CK74" s="30" t="str">
        <f t="shared" si="46"/>
        <v/>
      </c>
      <c r="CL74" s="130">
        <f t="shared" si="59"/>
        <v>10.147233238904629</v>
      </c>
      <c r="CM74" s="30">
        <f>IF(AND(CL4=0,CL74&gt;=0), "",CL74/CL4)</f>
        <v>1.4673775431051872E-4</v>
      </c>
      <c r="CN74" s="47">
        <f>IF(AND(CL124=0,CL74&gt;=0),"",CL74/CL124)</f>
        <v>2.9578918660544911E-4</v>
      </c>
      <c r="CO74" s="129">
        <f>+'N EERR TERRA'!N117+'N EERR TERRA'!N118+'N EERR TERRA'!N119+'N EERR TERRA'!N120+'N EERR TERRA'!N121+'N EERR TERRA'!N122+'N EERR TERRA'!N123+'N EERR TERRA'!N124</f>
        <v>0</v>
      </c>
      <c r="CP74" s="30" t="str">
        <f>IF(AND(CO4=0,CO74&gt;=0), "",CO74/CO4)</f>
        <v/>
      </c>
      <c r="CQ74" s="47" t="str">
        <f>IF(AND(CO124=0,CO74&gt;=0),"",CO74/CO124)</f>
        <v/>
      </c>
      <c r="CR74" s="30" t="str">
        <f t="shared" si="47"/>
        <v/>
      </c>
      <c r="CS74" s="130">
        <f t="shared" si="60"/>
        <v>10.147233238904629</v>
      </c>
      <c r="CT74" s="30">
        <f>IF(AND(CS4=0,CS74&gt;=0), "",CS74/CS4)</f>
        <v>1.4673775431051872E-4</v>
      </c>
      <c r="CU74" s="47">
        <f>IF(AND(CS124=0,CS74&gt;=0),"",CS74/CS124)</f>
        <v>2.9578918660544911E-4</v>
      </c>
      <c r="CV74" s="131">
        <f t="shared" si="61"/>
        <v>0</v>
      </c>
      <c r="CW74" s="30" t="str">
        <f>IF(AND(CV4=0,CV74&gt;=0), "",CV74/CV4)</f>
        <v/>
      </c>
      <c r="CX74" s="47">
        <f t="shared" si="48"/>
        <v>1</v>
      </c>
    </row>
    <row r="75" spans="1:102" hidden="1" outlineLevel="1" x14ac:dyDescent="0.3">
      <c r="A75" s="29" t="s">
        <v>68</v>
      </c>
      <c r="B75" s="129">
        <f>+'N EERR TERRA'!B125+'N EERR TERRA'!B126+'N EERR TERRA'!B127+'N EERR TERRA'!B128</f>
        <v>0</v>
      </c>
      <c r="C75" s="30" t="str">
        <f>IF(AND(B4=0,B75&gt;=0), "",B75/B4)</f>
        <v/>
      </c>
      <c r="D75" s="47" t="str">
        <f>IF(AND(B124=0,B75&gt;=0),"",B75/B124)</f>
        <v/>
      </c>
      <c r="E75" s="129">
        <f>+'N EERR TERRA'!C125+'N EERR TERRA'!C126+'N EERR TERRA'!C127+'N EERR TERRA'!C128</f>
        <v>8.6985167286933667</v>
      </c>
      <c r="F75" s="30">
        <f>IF(AND(E4=0,E75&gt;=0), "",E75/E4)</f>
        <v>8.7772209126325221E-4</v>
      </c>
      <c r="G75" s="47">
        <f>IF(AND(E124=0,E75&gt;=0),"",E75/E124)</f>
        <v>1.4656537710525041E-3</v>
      </c>
      <c r="H75" s="129">
        <f>+'N EERR TERRA'!D125+'N EERR TERRA'!D126+'N EERR TERRA'!D127+'N EERR TERRA'!D128</f>
        <v>2.3832054658031456</v>
      </c>
      <c r="I75" s="30">
        <f>IF(AND(H4=0,H75&gt;=0), "",H75/H4)</f>
        <v>3.1069704470281466E-4</v>
      </c>
      <c r="J75" s="47">
        <f>IF(AND(H124=0,H75&gt;=0),"",H75/H124)</f>
        <v>4.8731157276430353E-4</v>
      </c>
      <c r="K75" s="30">
        <f t="shared" si="19"/>
        <v>-0.72602162642950563</v>
      </c>
      <c r="L75" s="130">
        <f t="shared" si="49"/>
        <v>11.081722194496512</v>
      </c>
      <c r="M75" s="30">
        <f>IF(AND(L4=0,L75&gt;=0), "",L75/L4)</f>
        <v>6.3032938073341583E-4</v>
      </c>
      <c r="N75" s="47">
        <f>IF(AND(L124=0,L75&gt;=0),"",L75/L124)</f>
        <v>1.023675728144357E-3</v>
      </c>
      <c r="O75" s="129">
        <f>+'N EERR TERRA'!E125+'N EERR TERRA'!E126+'N EERR TERRA'!E127+'N EERR TERRA'!E128</f>
        <v>1.586245652225351</v>
      </c>
      <c r="P75" s="30">
        <f>IF(AND(O4=0,O75&gt;=0), "",O75/O4)</f>
        <v>9.8624007254831077E-5</v>
      </c>
      <c r="Q75" s="47">
        <f>IF(AND(O124=0,O75&gt;=0),"",O75/O124)</f>
        <v>2.7646635358192991E-4</v>
      </c>
      <c r="R75" s="30">
        <f t="shared" si="20"/>
        <v>-0.33440667412585739</v>
      </c>
      <c r="S75" s="130">
        <f t="shared" si="50"/>
        <v>12.667967846721863</v>
      </c>
      <c r="T75" s="30">
        <f>IF(AND(S4=0,S75&gt;=0), "",S75/S4)</f>
        <v>3.7629924368853248E-4</v>
      </c>
      <c r="U75" s="47">
        <f>IF(AND(S124=0,S75&gt;=0),"",S75/S124)</f>
        <v>7.6483559641953274E-4</v>
      </c>
      <c r="V75" s="131"/>
      <c r="W75" s="30" t="str">
        <f>IF(AND(V4=0,V75&gt;=0), "",V75/V4)</f>
        <v/>
      </c>
      <c r="X75" s="47">
        <f t="shared" si="21"/>
        <v>1</v>
      </c>
      <c r="Y75" s="129">
        <f>+'N EERR TERRA'!F125+'N EERR TERRA'!F126+'N EERR TERRA'!F127+'N EERR TERRA'!F128</f>
        <v>4.182338341767224</v>
      </c>
      <c r="Z75" s="30">
        <f>IF(AND(Y4=0,Y75&gt;=0), "",Y75/Y4)</f>
        <v>4.7241703151873775E-4</v>
      </c>
      <c r="AA75" s="47">
        <f>IF(AND(Y124=0,Y75&gt;=0),"",Y75/Y124)</f>
        <v>6.8445277739413886E-4</v>
      </c>
      <c r="AB75" s="30">
        <f t="shared" si="22"/>
        <v>1.6366271427756496</v>
      </c>
      <c r="AC75" s="130">
        <f t="shared" si="51"/>
        <v>16.850306188489085</v>
      </c>
      <c r="AD75" s="30">
        <f>IF(AND(AC4=0,AC75&gt;=0), "",AC75/AC4)</f>
        <v>3.9631296592633947E-4</v>
      </c>
      <c r="AE75" s="47">
        <f>IF(AND(AC124=0,AC75&gt;=0),"",AC75/AC124)</f>
        <v>7.4317248995145631E-4</v>
      </c>
      <c r="AF75" s="129">
        <f>+'N EERR TERRA'!G125+'N EERR TERRA'!G126+'N EERR TERRA'!G127+'N EERR TERRA'!G128</f>
        <v>1.8242324676843893</v>
      </c>
      <c r="AG75" s="30">
        <f>IF(AND(AF4=0,AF75&gt;=0), "",AF75/AF4)</f>
        <v>1.2181896602654659E-4</v>
      </c>
      <c r="AH75" s="47">
        <f>IF(AND(AF124=0,AF75&gt;=0),"",AF75/AF124)</f>
        <v>2.9395334841410237E-4</v>
      </c>
      <c r="AI75" s="30">
        <f t="shared" si="41"/>
        <v>-0.563824750985218</v>
      </c>
      <c r="AJ75" s="130">
        <f t="shared" si="62"/>
        <v>18.674538656173475</v>
      </c>
      <c r="AK75" s="30">
        <f>IF(AND(AJ4=0,AJ75&gt;=0), "",AJ75/AJ4)</f>
        <v>3.2481626341496428E-4</v>
      </c>
      <c r="AL75" s="47">
        <f>IF(AND(AJ124=0,AJ75&gt;=0),"",AJ75/AJ124)</f>
        <v>6.4664015497543806E-4</v>
      </c>
      <c r="AM75" s="129">
        <f>+'N EERR TERRA'!H125+'N EERR TERRA'!H126+'N EERR TERRA'!H127+'N EERR TERRA'!H128</f>
        <v>1.5842847773465492</v>
      </c>
      <c r="AN75" s="30">
        <f>IF(AND(AM4=0,AM75&gt;=0), "",AM75/AM4)</f>
        <v>1.3587881842811687E-4</v>
      </c>
      <c r="AO75" s="47">
        <f>IF(AND(AM124=0,AM75&gt;=0),"",AM75/AM124)</f>
        <v>2.9196465857206621E-4</v>
      </c>
      <c r="AP75" s="30">
        <f t="shared" si="42"/>
        <v>-0.13153350496081265</v>
      </c>
      <c r="AQ75" s="130">
        <f t="shared" si="63"/>
        <v>20.258823433520025</v>
      </c>
      <c r="AR75" s="30">
        <f>IF(AND(AQ4=0,AQ75&gt;=0), "",AQ75/AQ4)</f>
        <v>2.9296007942446195E-4</v>
      </c>
      <c r="AS75" s="47">
        <f>IF(AND(AQ124=0,AQ75&gt;=0),"",AQ75/AQ124)</f>
        <v>5.9053938782145893E-4</v>
      </c>
      <c r="AT75" s="131">
        <f t="shared" si="52"/>
        <v>0</v>
      </c>
      <c r="AU75" s="30" t="str">
        <f>IF(AND(AT4=0,AT75&gt;=0), "",AT75/AT4)</f>
        <v/>
      </c>
      <c r="AV75" s="47">
        <f t="shared" si="23"/>
        <v>1</v>
      </c>
      <c r="AW75" s="131">
        <f t="shared" si="40"/>
        <v>3.3764705722533375</v>
      </c>
      <c r="AX75" s="30">
        <f>IF(AND(AW4=0,AW75&gt;=0), "",AW75/AW4)</f>
        <v>2.92960079424462E-4</v>
      </c>
      <c r="AY75" s="47">
        <f>IF(AND(AW124=0,AW75&gt;=0),"",AW75/AW124)</f>
        <v>5.9053938782145893E-4</v>
      </c>
      <c r="AZ75" s="131">
        <f t="shared" si="53"/>
        <v>0</v>
      </c>
      <c r="BA75" s="30" t="str">
        <f>IF(AND(AZ4=0,AZ75&gt;=0), "",AZ75/AZ4)</f>
        <v/>
      </c>
      <c r="BB75" s="47">
        <f t="shared" si="24"/>
        <v>1</v>
      </c>
      <c r="BC75" s="129">
        <f>+'N EERR TERRA'!I125+'N EERR TERRA'!I126+'N EERR TERRA'!I127+'N EERR TERRA'!I128</f>
        <v>0</v>
      </c>
      <c r="BD75" s="30" t="str">
        <f>IF(AND(BC4=0,BC75&gt;=0), "",BC75/BC4)</f>
        <v/>
      </c>
      <c r="BE75" s="47" t="str">
        <f>IF(AND(BC124=0,BC75&gt;=0),"",BC75/BC124)</f>
        <v/>
      </c>
      <c r="BF75" s="30">
        <f t="shared" si="25"/>
        <v>-1</v>
      </c>
      <c r="BG75" s="130">
        <f t="shared" si="54"/>
        <v>20.258823433520025</v>
      </c>
      <c r="BH75" s="30">
        <f>IF(AND(BG4=0,BG75&gt;=0), "",BG75/BG4)</f>
        <v>2.9296007942446195E-4</v>
      </c>
      <c r="BI75" s="47">
        <f>IF(AND(BG124=0,BG75&gt;=0),"",BG75/BG124)</f>
        <v>5.9053938782145893E-4</v>
      </c>
      <c r="BJ75" s="129">
        <f>+'N EERR TERRA'!J125+'N EERR TERRA'!J126+'N EERR TERRA'!J127+'N EERR TERRA'!J128</f>
        <v>0</v>
      </c>
      <c r="BK75" s="30" t="str">
        <f>IF(AND(BJ4=0,BJ75&gt;=0), "",BJ75/BJ4)</f>
        <v/>
      </c>
      <c r="BL75" s="47" t="str">
        <f>IF(AND(BJ124=0,BJ75&gt;=0),"",BJ75/BJ124)</f>
        <v/>
      </c>
      <c r="BM75" s="30" t="str">
        <f t="shared" si="43"/>
        <v/>
      </c>
      <c r="BN75" s="130">
        <f t="shared" si="55"/>
        <v>20.258823433520025</v>
      </c>
      <c r="BO75" s="30">
        <f>IF(AND(BN4=0,BN75&gt;=0), "",BN75/BN4)</f>
        <v>2.9296007942446195E-4</v>
      </c>
      <c r="BP75" s="47">
        <f>IF(AND(BN124=0,BN75&gt;=0),"",BN75/BN124)</f>
        <v>5.9053938782145893E-4</v>
      </c>
      <c r="BQ75" s="129">
        <f>+'N EERR TERRA'!K125+'N EERR TERRA'!K126+'N EERR TERRA'!K127+'N EERR TERRA'!K128</f>
        <v>0</v>
      </c>
      <c r="BR75" s="30" t="str">
        <f>IF(AND(BQ4=0,BQ75&gt;=0), "",BQ75/BQ4)</f>
        <v/>
      </c>
      <c r="BS75" s="47" t="str">
        <f>IF(AND(BQ124=0,BQ75&gt;=0),"",BQ75/BQ124)</f>
        <v/>
      </c>
      <c r="BT75" s="30" t="str">
        <f t="shared" si="44"/>
        <v/>
      </c>
      <c r="BU75" s="130">
        <f t="shared" si="56"/>
        <v>20.258823433520025</v>
      </c>
      <c r="BV75" s="30">
        <f>IF(AND(BU4=0,BU75&gt;=0), "",BU75/BU4)</f>
        <v>2.9296007942446195E-4</v>
      </c>
      <c r="BW75" s="47">
        <f>IF(AND(BU124=0,BU75&gt;=0),"",BU75/BU124)</f>
        <v>5.9053938782145893E-4</v>
      </c>
      <c r="BX75" s="131">
        <f t="shared" si="57"/>
        <v>0</v>
      </c>
      <c r="BY75" s="30" t="str">
        <f>IF(AND(BX4=0,BX75&gt;=0), "",BX75/BX4)</f>
        <v/>
      </c>
      <c r="BZ75" s="47">
        <f t="shared" si="45"/>
        <v>1</v>
      </c>
      <c r="CA75" s="129">
        <f>+'N EERR TERRA'!L125+'N EERR TERRA'!L126+'N EERR TERRA'!L127+'N EERR TERRA'!L128</f>
        <v>0</v>
      </c>
      <c r="CB75" s="30" t="str">
        <f>IF(AND(CA4=0,CA75&gt;=0), "",CA75/CA4)</f>
        <v/>
      </c>
      <c r="CC75" s="47" t="str">
        <f>IF(AND(CA124=0,CA75&gt;=0),"",CA75/CA124)</f>
        <v/>
      </c>
      <c r="CD75" s="30" t="str">
        <f t="shared" si="26"/>
        <v/>
      </c>
      <c r="CE75" s="130">
        <f t="shared" si="58"/>
        <v>20.258823433520025</v>
      </c>
      <c r="CF75" s="30">
        <f>IF(AND(CE4=0,CE75&gt;=0), "",CE75/CE4)</f>
        <v>2.9296007942446195E-4</v>
      </c>
      <c r="CG75" s="47">
        <f>IF(AND(CE124=0,CE75&gt;=0),"",CE75/CE124)</f>
        <v>5.9053938782145893E-4</v>
      </c>
      <c r="CH75" s="129">
        <f>+'N EERR TERRA'!M125+'N EERR TERRA'!M126+'N EERR TERRA'!M127+'N EERR TERRA'!M128</f>
        <v>0</v>
      </c>
      <c r="CI75" s="30" t="str">
        <f>IF(AND(CH4=0,CH75&gt;=0), "",CH75/CH4)</f>
        <v/>
      </c>
      <c r="CJ75" s="47" t="str">
        <f>IF(AND(CH124=0,CH75&gt;=0),"",CH75/CH124)</f>
        <v/>
      </c>
      <c r="CK75" s="30" t="str">
        <f t="shared" si="46"/>
        <v/>
      </c>
      <c r="CL75" s="130">
        <f t="shared" si="59"/>
        <v>20.258823433520025</v>
      </c>
      <c r="CM75" s="30">
        <f>IF(AND(CL4=0,CL75&gt;=0), "",CL75/CL4)</f>
        <v>2.9296007942446195E-4</v>
      </c>
      <c r="CN75" s="47">
        <f>IF(AND(CL124=0,CL75&gt;=0),"",CL75/CL124)</f>
        <v>5.9053938782145893E-4</v>
      </c>
      <c r="CO75" s="129">
        <f>+'N EERR TERRA'!N125+'N EERR TERRA'!N126+'N EERR TERRA'!N127+'N EERR TERRA'!N128</f>
        <v>0</v>
      </c>
      <c r="CP75" s="30" t="str">
        <f>IF(AND(CO4=0,CO75&gt;=0), "",CO75/CO4)</f>
        <v/>
      </c>
      <c r="CQ75" s="47" t="str">
        <f>IF(AND(CO124=0,CO75&gt;=0),"",CO75/CO124)</f>
        <v/>
      </c>
      <c r="CR75" s="30" t="str">
        <f t="shared" si="47"/>
        <v/>
      </c>
      <c r="CS75" s="130">
        <f t="shared" si="60"/>
        <v>20.258823433520025</v>
      </c>
      <c r="CT75" s="30">
        <f>IF(AND(CS4=0,CS75&gt;=0), "",CS75/CS4)</f>
        <v>2.9296007942446195E-4</v>
      </c>
      <c r="CU75" s="47">
        <f>IF(AND(CS124=0,CS75&gt;=0),"",CS75/CS124)</f>
        <v>5.9053938782145893E-4</v>
      </c>
      <c r="CV75" s="131">
        <f t="shared" si="61"/>
        <v>0</v>
      </c>
      <c r="CW75" s="30" t="str">
        <f>IF(AND(CV4=0,CV75&gt;=0), "",CV75/CV4)</f>
        <v/>
      </c>
      <c r="CX75" s="47">
        <f t="shared" si="48"/>
        <v>1</v>
      </c>
    </row>
    <row r="76" spans="1:102" hidden="1" outlineLevel="1" x14ac:dyDescent="0.3">
      <c r="A76" s="29" t="s">
        <v>70</v>
      </c>
      <c r="B76" s="129">
        <f>+'N EERR TERRA'!B129</f>
        <v>0</v>
      </c>
      <c r="C76" s="30" t="str">
        <f>IF(AND(B4=0,B76&gt;=0), "",B76/B4)</f>
        <v/>
      </c>
      <c r="D76" s="47" t="str">
        <f>IF(AND(B124=0,B76&gt;=0),"",B76/B124)</f>
        <v/>
      </c>
      <c r="E76" s="129">
        <f>+'N EERR TERRA'!C129</f>
        <v>0</v>
      </c>
      <c r="F76" s="30">
        <f>IF(AND(E4=0,E76&gt;=0), "",E76/E4)</f>
        <v>0</v>
      </c>
      <c r="G76" s="47">
        <f>IF(AND(E124=0,E76&gt;=0),"",E76/E124)</f>
        <v>0</v>
      </c>
      <c r="H76" s="129">
        <f>+'N EERR TERRA'!D129</f>
        <v>0</v>
      </c>
      <c r="I76" s="30">
        <f>IF(AND(H4=0,H76&gt;=0), "",H76/H4)</f>
        <v>0</v>
      </c>
      <c r="J76" s="47">
        <f>IF(AND(H124=0,H76&gt;=0),"",H76/H124)</f>
        <v>0</v>
      </c>
      <c r="K76" s="30" t="str">
        <f t="shared" si="19"/>
        <v/>
      </c>
      <c r="L76" s="130">
        <f t="shared" si="49"/>
        <v>0</v>
      </c>
      <c r="M76" s="30">
        <f>IF(AND(L4=0,L76&gt;=0), "",L76/L4)</f>
        <v>0</v>
      </c>
      <c r="N76" s="47">
        <f>IF(AND(L124=0,L76&gt;=0),"",L76/L124)</f>
        <v>0</v>
      </c>
      <c r="O76" s="129">
        <f>+'N EERR TERRA'!E129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TERRA'!F129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TERRA'!G129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TERRA'!H129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TERRA'!I129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TERRA'!J129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TERRA'!K129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TERRA'!L129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TERRA'!M129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TERRA'!N129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TERRA'!B130</f>
        <v>0</v>
      </c>
      <c r="C77" s="30" t="str">
        <f>IF(AND(B4=0,B77&gt;=0), "",B77/B4)</f>
        <v/>
      </c>
      <c r="D77" s="47" t="str">
        <f>IF(AND(B124=0,B77&gt;=0),"",B77/B124)</f>
        <v/>
      </c>
      <c r="E77" s="129">
        <f>+'N EERR TERRA'!C130</f>
        <v>52.601466422262966</v>
      </c>
      <c r="F77" s="30">
        <f>IF(AND(E4=0,E77&gt;=0), "",E77/E4)</f>
        <v>5.3077404518135198E-3</v>
      </c>
      <c r="G77" s="47">
        <f>IF(AND(E124=0,E77&gt;=0),"",E77/E124)</f>
        <v>8.8630671215898394E-3</v>
      </c>
      <c r="H77" s="129">
        <f>+'N EERR TERRA'!D130</f>
        <v>0</v>
      </c>
      <c r="I77" s="30">
        <f>IF(AND(H4=0,H77&gt;=0), "",H77/H4)</f>
        <v>0</v>
      </c>
      <c r="J77" s="47">
        <f>IF(AND(H124=0,H77&gt;=0),"",H77/H124)</f>
        <v>0</v>
      </c>
      <c r="K77" s="30">
        <f t="shared" si="19"/>
        <v>-1</v>
      </c>
      <c r="L77" s="130">
        <f t="shared" si="49"/>
        <v>52.601466422262966</v>
      </c>
      <c r="M77" s="30">
        <f>IF(AND(L4=0,L77&gt;=0), "",L77/L4)</f>
        <v>2.9919762626860369E-3</v>
      </c>
      <c r="N77" s="47">
        <f>IF(AND(L124=0,L77&gt;=0),"",L77/L124)</f>
        <v>4.8590682473535389E-3</v>
      </c>
      <c r="O77" s="129">
        <f>+'N EERR TERRA'!E130</f>
        <v>39.761891015782126</v>
      </c>
      <c r="P77" s="30">
        <f>IF(AND(O4=0,O77&gt;=0), "",O77/O4)</f>
        <v>2.4721751151877656E-3</v>
      </c>
      <c r="Q77" s="47">
        <f>IF(AND(O124=0,O77&gt;=0),"",O77/O124)</f>
        <v>6.9300899297870412E-3</v>
      </c>
      <c r="R77" s="30">
        <f t="shared" si="20"/>
        <v>1</v>
      </c>
      <c r="S77" s="130">
        <f t="shared" si="50"/>
        <v>92.363357438045085</v>
      </c>
      <c r="T77" s="30">
        <f>IF(AND(S4=0,S77&gt;=0), "",S77/S4)</f>
        <v>2.7436335463595263E-3</v>
      </c>
      <c r="U77" s="47">
        <f>IF(AND(S124=0,S77&gt;=0),"",S77/S124)</f>
        <v>5.5764890176697272E-3</v>
      </c>
      <c r="V77" s="131"/>
      <c r="W77" s="30" t="str">
        <f>IF(AND(V4=0,V77&gt;=0), "",V77/V4)</f>
        <v/>
      </c>
      <c r="X77" s="47">
        <f t="shared" si="21"/>
        <v>1</v>
      </c>
      <c r="Y77" s="129">
        <f>+'N EERR TERRA'!F130</f>
        <v>0</v>
      </c>
      <c r="Z77" s="30">
        <f>IF(AND(Y4=0,Y77&gt;=0), "",Y77/Y4)</f>
        <v>0</v>
      </c>
      <c r="AA77" s="47">
        <f>IF(AND(Y124=0,Y77&gt;=0),"",Y77/Y124)</f>
        <v>0</v>
      </c>
      <c r="AB77" s="30">
        <f t="shared" si="22"/>
        <v>-1</v>
      </c>
      <c r="AC77" s="130">
        <f t="shared" si="51"/>
        <v>92.363357438045085</v>
      </c>
      <c r="AD77" s="30">
        <f>IF(AND(AC4=0,AC77&gt;=0), "",AC77/AC4)</f>
        <v>2.1723519869444293E-3</v>
      </c>
      <c r="AE77" s="47">
        <f>IF(AND(AC124=0,AC77&gt;=0),"",AC77/AC124)</f>
        <v>4.073629615965052E-3</v>
      </c>
      <c r="AF77" s="129">
        <f>+'N EERR TERRA'!G130</f>
        <v>0</v>
      </c>
      <c r="AG77" s="30">
        <f>IF(AND(AF4=0,AF77&gt;=0), "",AF77/AF4)</f>
        <v>0</v>
      </c>
      <c r="AH77" s="47">
        <f>IF(AND(AF124=0,AF77&gt;=0),"",AF77/AF124)</f>
        <v>0</v>
      </c>
      <c r="AI77" s="30" t="str">
        <f t="shared" si="41"/>
        <v/>
      </c>
      <c r="AJ77" s="130">
        <f t="shared" si="62"/>
        <v>92.363357438045085</v>
      </c>
      <c r="AK77" s="30">
        <f>IF(AND(AJ4=0,AJ77&gt;=0), "",AJ77/AJ4)</f>
        <v>1.606525397593622E-3</v>
      </c>
      <c r="AL77" s="47">
        <f>IF(AND(AJ124=0,AJ77&gt;=0),"",AJ77/AJ124)</f>
        <v>3.1982506699326113E-3</v>
      </c>
      <c r="AM77" s="129">
        <f>+'N EERR TERRA'!H130</f>
        <v>56.1266717602672</v>
      </c>
      <c r="AN77" s="30">
        <f>IF(AND(AM4=0,AM77&gt;=0), "",AM77/AM4)</f>
        <v>4.8137973362724819E-3</v>
      </c>
      <c r="AO77" s="47">
        <f>IF(AND(AM124=0,AM77&gt;=0),"",AM77/AM124)</f>
        <v>1.0343471572527975E-2</v>
      </c>
      <c r="AP77" s="30">
        <f t="shared" si="42"/>
        <v>1</v>
      </c>
      <c r="AQ77" s="130">
        <f t="shared" si="63"/>
        <v>148.4900291983123</v>
      </c>
      <c r="AR77" s="30">
        <f>IF(AND(AQ4=0,AQ77&gt;=0), "",AQ77/AQ4)</f>
        <v>2.1472940366171955E-3</v>
      </c>
      <c r="AS77" s="47">
        <f>IF(AND(AQ124=0,AQ77&gt;=0),"",AQ77/AQ124)</f>
        <v>4.328445392108621E-3</v>
      </c>
      <c r="AT77" s="131">
        <f t="shared" si="52"/>
        <v>0</v>
      </c>
      <c r="AU77" s="30" t="str">
        <f>IF(AND(AT4=0,AT77&gt;=0), "",AT77/AT4)</f>
        <v/>
      </c>
      <c r="AV77" s="47">
        <f t="shared" si="23"/>
        <v>1</v>
      </c>
      <c r="AW77" s="131">
        <f t="shared" si="40"/>
        <v>24.748338199718717</v>
      </c>
      <c r="AX77" s="30">
        <f>IF(AND(AW4=0,AW77&gt;=0), "",AW77/AW4)</f>
        <v>2.1472940366171959E-3</v>
      </c>
      <c r="AY77" s="47">
        <f>IF(AND(AW124=0,AW77&gt;=0),"",AW77/AW124)</f>
        <v>4.328445392108621E-3</v>
      </c>
      <c r="AZ77" s="131">
        <f t="shared" si="53"/>
        <v>0</v>
      </c>
      <c r="BA77" s="30" t="str">
        <f>IF(AND(AZ4=0,AZ77&gt;=0), "",AZ77/AZ4)</f>
        <v/>
      </c>
      <c r="BB77" s="47">
        <f t="shared" si="24"/>
        <v>1</v>
      </c>
      <c r="BC77" s="129">
        <f>+'N EERR TERRA'!I130</f>
        <v>0</v>
      </c>
      <c r="BD77" s="30" t="str">
        <f>IF(AND(BC4=0,BC77&gt;=0), "",BC77/BC4)</f>
        <v/>
      </c>
      <c r="BE77" s="47" t="str">
        <f>IF(AND(BC124=0,BC77&gt;=0),"",BC77/BC124)</f>
        <v/>
      </c>
      <c r="BF77" s="30">
        <f t="shared" si="25"/>
        <v>-1</v>
      </c>
      <c r="BG77" s="130">
        <f t="shared" si="54"/>
        <v>148.4900291983123</v>
      </c>
      <c r="BH77" s="30">
        <f>IF(AND(BG4=0,BG77&gt;=0), "",BG77/BG4)</f>
        <v>2.1472940366171955E-3</v>
      </c>
      <c r="BI77" s="47">
        <f>IF(AND(BG124=0,BG77&gt;=0),"",BG77/BG124)</f>
        <v>4.328445392108621E-3</v>
      </c>
      <c r="BJ77" s="129">
        <f>+'N EERR TERRA'!J130</f>
        <v>0</v>
      </c>
      <c r="BK77" s="30" t="str">
        <f>IF(AND(BJ4=0,BJ77&gt;=0), "",BJ77/BJ4)</f>
        <v/>
      </c>
      <c r="BL77" s="47" t="str">
        <f>IF(AND(BJ124=0,BJ77&gt;=0),"",BJ77/BJ124)</f>
        <v/>
      </c>
      <c r="BM77" s="30" t="str">
        <f t="shared" si="43"/>
        <v/>
      </c>
      <c r="BN77" s="130">
        <f t="shared" si="55"/>
        <v>148.4900291983123</v>
      </c>
      <c r="BO77" s="30">
        <f>IF(AND(BN4=0,BN77&gt;=0), "",BN77/BN4)</f>
        <v>2.1472940366171955E-3</v>
      </c>
      <c r="BP77" s="47">
        <f>IF(AND(BN124=0,BN77&gt;=0),"",BN77/BN124)</f>
        <v>4.328445392108621E-3</v>
      </c>
      <c r="BQ77" s="129">
        <f>+'N EERR TERRA'!K130</f>
        <v>0</v>
      </c>
      <c r="BR77" s="30" t="str">
        <f>IF(AND(BQ4=0,BQ77&gt;=0), "",BQ77/BQ4)</f>
        <v/>
      </c>
      <c r="BS77" s="47" t="str">
        <f>IF(AND(BQ124=0,BQ77&gt;=0),"",BQ77/BQ124)</f>
        <v/>
      </c>
      <c r="BT77" s="30" t="str">
        <f t="shared" si="44"/>
        <v/>
      </c>
      <c r="BU77" s="130">
        <f t="shared" si="56"/>
        <v>148.4900291983123</v>
      </c>
      <c r="BV77" s="30">
        <f>IF(AND(BU4=0,BU77&gt;=0), "",BU77/BU4)</f>
        <v>2.1472940366171955E-3</v>
      </c>
      <c r="BW77" s="47">
        <f>IF(AND(BU124=0,BU77&gt;=0),"",BU77/BU124)</f>
        <v>4.328445392108621E-3</v>
      </c>
      <c r="BX77" s="131">
        <f t="shared" si="57"/>
        <v>0</v>
      </c>
      <c r="BY77" s="30" t="str">
        <f>IF(AND(BX4=0,BX77&gt;=0), "",BX77/BX4)</f>
        <v/>
      </c>
      <c r="BZ77" s="47">
        <f t="shared" si="45"/>
        <v>1</v>
      </c>
      <c r="CA77" s="129">
        <f>+'N EERR TERRA'!L130</f>
        <v>0</v>
      </c>
      <c r="CB77" s="30" t="str">
        <f>IF(AND(CA4=0,CA77&gt;=0), "",CA77/CA4)</f>
        <v/>
      </c>
      <c r="CC77" s="47" t="str">
        <f>IF(AND(CA124=0,CA77&gt;=0),"",CA77/CA124)</f>
        <v/>
      </c>
      <c r="CD77" s="30" t="str">
        <f t="shared" si="26"/>
        <v/>
      </c>
      <c r="CE77" s="130">
        <f t="shared" si="58"/>
        <v>148.4900291983123</v>
      </c>
      <c r="CF77" s="30">
        <f>IF(AND(CE4=0,CE77&gt;=0), "",CE77/CE4)</f>
        <v>2.1472940366171955E-3</v>
      </c>
      <c r="CG77" s="47">
        <f>IF(AND(CE124=0,CE77&gt;=0),"",CE77/CE124)</f>
        <v>4.328445392108621E-3</v>
      </c>
      <c r="CH77" s="129">
        <f>+'N EERR TERRA'!M130</f>
        <v>0</v>
      </c>
      <c r="CI77" s="30" t="str">
        <f>IF(AND(CH4=0,CH77&gt;=0), "",CH77/CH4)</f>
        <v/>
      </c>
      <c r="CJ77" s="47" t="str">
        <f>IF(AND(CH124=0,CH77&gt;=0),"",CH77/CH124)</f>
        <v/>
      </c>
      <c r="CK77" s="30" t="str">
        <f t="shared" si="46"/>
        <v/>
      </c>
      <c r="CL77" s="130">
        <f t="shared" si="59"/>
        <v>148.4900291983123</v>
      </c>
      <c r="CM77" s="30">
        <f>IF(AND(CL4=0,CL77&gt;=0), "",CL77/CL4)</f>
        <v>2.1472940366171955E-3</v>
      </c>
      <c r="CN77" s="47">
        <f>IF(AND(CL124=0,CL77&gt;=0),"",CL77/CL124)</f>
        <v>4.328445392108621E-3</v>
      </c>
      <c r="CO77" s="129">
        <f>+'N EERR TERRA'!N130</f>
        <v>0</v>
      </c>
      <c r="CP77" s="30" t="str">
        <f>IF(AND(CO4=0,CO77&gt;=0), "",CO77/CO4)</f>
        <v/>
      </c>
      <c r="CQ77" s="47" t="str">
        <f>IF(AND(CO124=0,CO77&gt;=0),"",CO77/CO124)</f>
        <v/>
      </c>
      <c r="CR77" s="30" t="str">
        <f t="shared" si="47"/>
        <v/>
      </c>
      <c r="CS77" s="130">
        <f t="shared" si="60"/>
        <v>148.4900291983123</v>
      </c>
      <c r="CT77" s="30">
        <f>IF(AND(CS4=0,CS77&gt;=0), "",CS77/CS4)</f>
        <v>2.1472940366171955E-3</v>
      </c>
      <c r="CU77" s="47">
        <f>IF(AND(CS124=0,CS77&gt;=0),"",CS77/CS124)</f>
        <v>4.328445392108621E-3</v>
      </c>
      <c r="CV77" s="131">
        <f t="shared" si="61"/>
        <v>0</v>
      </c>
      <c r="CW77" s="30" t="str">
        <f>IF(AND(CV4=0,CV77&gt;=0), "",CV77/CV4)</f>
        <v/>
      </c>
      <c r="CX77" s="47">
        <f t="shared" si="48"/>
        <v>1</v>
      </c>
    </row>
    <row r="78" spans="1:102" hidden="1" outlineLevel="1" x14ac:dyDescent="0.3">
      <c r="A78" s="29" t="s">
        <v>72</v>
      </c>
      <c r="B78" s="129">
        <f>+'N EERR TERRA'!B131</f>
        <v>0</v>
      </c>
      <c r="C78" s="30" t="str">
        <f>IF(AND(B4=0,B78&gt;=0), "",B78/B4)</f>
        <v/>
      </c>
      <c r="D78" s="47" t="str">
        <f>IF(AND(B124=0,B78&gt;=0),"",B78/B124)</f>
        <v/>
      </c>
      <c r="E78" s="129">
        <f>+'N EERR TERRA'!C131</f>
        <v>6.5720744690699719</v>
      </c>
      <c r="F78" s="30">
        <f>IF(AND(E4=0,E78&gt;=0), "",E78/E4)</f>
        <v>6.6315386023249308E-4</v>
      </c>
      <c r="G78" s="47">
        <f>IF(AND(E124=0,E78&gt;=0),"",E78/E124)</f>
        <v>1.10735956826483E-3</v>
      </c>
      <c r="H78" s="129">
        <f>+'N EERR TERRA'!D131</f>
        <v>53.632668137499124</v>
      </c>
      <c r="I78" s="30">
        <f>IF(AND(H4=0,H78&gt;=0), "",H78/H4)</f>
        <v>6.9920582714978578E-3</v>
      </c>
      <c r="J78" s="47">
        <f>IF(AND(H124=0,H78&gt;=0),"",H78/H124)</f>
        <v>1.096666663309402E-2</v>
      </c>
      <c r="K78" s="30">
        <f t="shared" si="19"/>
        <v>7.1606908731648611</v>
      </c>
      <c r="L78" s="130">
        <f t="shared" si="49"/>
        <v>60.204742606569098</v>
      </c>
      <c r="M78" s="30">
        <f>IF(AND(L4=0,L78&gt;=0), "",L78/L4)</f>
        <v>3.4244513134664054E-3</v>
      </c>
      <c r="N78" s="47">
        <f>IF(AND(L124=0,L78&gt;=0),"",L78/L124)</f>
        <v>5.5614220103920699E-3</v>
      </c>
      <c r="O78" s="129">
        <f>+'N EERR TERRA'!E131</f>
        <v>40.748888310500121</v>
      </c>
      <c r="P78" s="30">
        <f>IF(AND(O4=0,O78&gt;=0), "",O78/O4)</f>
        <v>2.533541164146327E-3</v>
      </c>
      <c r="Q78" s="47">
        <f>IF(AND(O124=0,O78&gt;=0),"",O78/O124)</f>
        <v>7.1021134386824647E-3</v>
      </c>
      <c r="R78" s="30">
        <f t="shared" si="20"/>
        <v>-0.24022261570072562</v>
      </c>
      <c r="S78" s="130">
        <f t="shared" si="50"/>
        <v>100.95363091706922</v>
      </c>
      <c r="T78" s="30">
        <f>IF(AND(S4=0,S78&gt;=0), "",S78/S4)</f>
        <v>2.9988057612204072E-3</v>
      </c>
      <c r="U78" s="47">
        <f>IF(AND(S124=0,S78&gt;=0),"",S78/S124)</f>
        <v>6.0951315512815015E-3</v>
      </c>
      <c r="V78" s="131"/>
      <c r="W78" s="30" t="str">
        <f>IF(AND(V4=0,V78&gt;=0), "",V78/V4)</f>
        <v/>
      </c>
      <c r="X78" s="47">
        <f t="shared" si="21"/>
        <v>1</v>
      </c>
      <c r="Y78" s="129">
        <f>+'N EERR TERRA'!F131</f>
        <v>103.0396487349163</v>
      </c>
      <c r="Z78" s="30">
        <f>IF(AND(Y4=0,Y78&gt;=0), "",Y78/Y4)</f>
        <v>1.1638868261316737E-2</v>
      </c>
      <c r="AA78" s="47">
        <f>IF(AND(Y124=0,Y78&gt;=0),"",Y78/Y124)</f>
        <v>1.6862761449502828E-2</v>
      </c>
      <c r="AB78" s="30">
        <f t="shared" si="22"/>
        <v>1.5286493204371707</v>
      </c>
      <c r="AC78" s="130">
        <f t="shared" si="51"/>
        <v>203.99327965198552</v>
      </c>
      <c r="AD78" s="30">
        <f>IF(AND(AC4=0,AC78&gt;=0), "",AC78/AC4)</f>
        <v>4.7978464476299649E-3</v>
      </c>
      <c r="AE78" s="47">
        <f>IF(AND(AC124=0,AC78&gt;=0),"",AC78/AC124)</f>
        <v>8.9969993349968622E-3</v>
      </c>
      <c r="AF78" s="129">
        <f>+'N EERR TERRA'!G131</f>
        <v>83.212478505000874</v>
      </c>
      <c r="AG78" s="30">
        <f>IF(AND(AF4=0,AF78&gt;=0), "",AF78/AF4)</f>
        <v>5.5567797808427225E-3</v>
      </c>
      <c r="AH78" s="47">
        <f>IF(AND(AF124=0,AF78&gt;=0),"",AF78/AF124)</f>
        <v>1.3408700436864198E-2</v>
      </c>
      <c r="AI78" s="30">
        <f t="shared" si="41"/>
        <v>-0.19242272730299725</v>
      </c>
      <c r="AJ78" s="130">
        <f t="shared" si="62"/>
        <v>287.20575815698641</v>
      </c>
      <c r="AK78" s="30">
        <f>IF(AND(AJ4=0,AJ78&gt;=0), "",AJ78/AJ4)</f>
        <v>4.9955237402865898E-3</v>
      </c>
      <c r="AL78" s="47">
        <f>IF(AND(AJ124=0,AJ78&gt;=0),"",AJ78/AJ124)</f>
        <v>9.9450261869294711E-3</v>
      </c>
      <c r="AM78" s="129">
        <f>+'N EERR TERRA'!H131</f>
        <v>57.957754668758184</v>
      </c>
      <c r="AN78" s="30">
        <f>IF(AND(AM4=0,AM78&gt;=0), "",AM78/AM4)</f>
        <v>4.9708432068175414E-3</v>
      </c>
      <c r="AO78" s="47">
        <f>IF(AND(AM124=0,AM78&gt;=0),"",AM78/AM124)</f>
        <v>1.0680918162837397E-2</v>
      </c>
      <c r="AP78" s="30">
        <f t="shared" si="42"/>
        <v>-0.30349683472924005</v>
      </c>
      <c r="AQ78" s="130">
        <f t="shared" si="63"/>
        <v>345.16351282574459</v>
      </c>
      <c r="AR78" s="30">
        <f>IF(AND(AQ4=0,AQ78&gt;=0), "",AQ78/AQ4)</f>
        <v>4.991362428508353E-3</v>
      </c>
      <c r="AS78" s="47">
        <f>IF(AND(AQ124=0,AQ78&gt;=0),"",AQ78/AQ124)</f>
        <v>1.0061425839032698E-2</v>
      </c>
      <c r="AT78" s="131">
        <f t="shared" si="52"/>
        <v>0</v>
      </c>
      <c r="AU78" s="30" t="str">
        <f>IF(AND(AT4=0,AT78&gt;=0), "",AT78/AT4)</f>
        <v/>
      </c>
      <c r="AV78" s="47">
        <f t="shared" si="23"/>
        <v>1</v>
      </c>
      <c r="AW78" s="131">
        <f t="shared" si="40"/>
        <v>57.527252137624096</v>
      </c>
      <c r="AX78" s="30">
        <f>IF(AND(AW4=0,AW78&gt;=0), "",AW78/AW4)</f>
        <v>4.991362428508353E-3</v>
      </c>
      <c r="AY78" s="47">
        <f>IF(AND(AW124=0,AW78&gt;=0),"",AW78/AW124)</f>
        <v>1.0061425839032698E-2</v>
      </c>
      <c r="AZ78" s="131">
        <f t="shared" si="53"/>
        <v>0</v>
      </c>
      <c r="BA78" s="30" t="str">
        <f>IF(AND(AZ4=0,AZ78&gt;=0), "",AZ78/AZ4)</f>
        <v/>
      </c>
      <c r="BB78" s="47">
        <f t="shared" si="24"/>
        <v>1</v>
      </c>
      <c r="BC78" s="129">
        <f>+'N EERR TERRA'!I131</f>
        <v>0</v>
      </c>
      <c r="BD78" s="30" t="str">
        <f>IF(AND(BC4=0,BC78&gt;=0), "",BC78/BC4)</f>
        <v/>
      </c>
      <c r="BE78" s="47" t="str">
        <f>IF(AND(BC124=0,BC78&gt;=0),"",BC78/BC124)</f>
        <v/>
      </c>
      <c r="BF78" s="30">
        <f t="shared" si="25"/>
        <v>-1</v>
      </c>
      <c r="BG78" s="130">
        <f t="shared" si="54"/>
        <v>345.16351282574459</v>
      </c>
      <c r="BH78" s="30">
        <f>IF(AND(BG4=0,BG78&gt;=0), "",BG78/BG4)</f>
        <v>4.991362428508353E-3</v>
      </c>
      <c r="BI78" s="47">
        <f>IF(AND(BG124=0,BG78&gt;=0),"",BG78/BG124)</f>
        <v>1.0061425839032698E-2</v>
      </c>
      <c r="BJ78" s="129">
        <f>+'N EERR TERRA'!J131</f>
        <v>0</v>
      </c>
      <c r="BK78" s="30" t="str">
        <f>IF(AND(BJ4=0,BJ78&gt;=0), "",BJ78/BJ4)</f>
        <v/>
      </c>
      <c r="BL78" s="47" t="str">
        <f>IF(AND(BJ124=0,BJ78&gt;=0),"",BJ78/BJ124)</f>
        <v/>
      </c>
      <c r="BM78" s="30" t="str">
        <f t="shared" si="43"/>
        <v/>
      </c>
      <c r="BN78" s="130">
        <f t="shared" si="55"/>
        <v>345.16351282574459</v>
      </c>
      <c r="BO78" s="30">
        <f>IF(AND(BN4=0,BN78&gt;=0), "",BN78/BN4)</f>
        <v>4.991362428508353E-3</v>
      </c>
      <c r="BP78" s="47">
        <f>IF(AND(BN124=0,BN78&gt;=0),"",BN78/BN124)</f>
        <v>1.0061425839032698E-2</v>
      </c>
      <c r="BQ78" s="129">
        <f>+'N EERR TERRA'!K131</f>
        <v>0</v>
      </c>
      <c r="BR78" s="30" t="str">
        <f>IF(AND(BQ4=0,BQ78&gt;=0), "",BQ78/BQ4)</f>
        <v/>
      </c>
      <c r="BS78" s="47" t="str">
        <f>IF(AND(BQ124=0,BQ78&gt;=0),"",BQ78/BQ124)</f>
        <v/>
      </c>
      <c r="BT78" s="30" t="str">
        <f t="shared" si="44"/>
        <v/>
      </c>
      <c r="BU78" s="130">
        <f t="shared" si="56"/>
        <v>345.16351282574459</v>
      </c>
      <c r="BV78" s="30">
        <f>IF(AND(BU4=0,BU78&gt;=0), "",BU78/BU4)</f>
        <v>4.991362428508353E-3</v>
      </c>
      <c r="BW78" s="47">
        <f>IF(AND(BU124=0,BU78&gt;=0),"",BU78/BU124)</f>
        <v>1.0061425839032698E-2</v>
      </c>
      <c r="BX78" s="131">
        <f t="shared" si="57"/>
        <v>0</v>
      </c>
      <c r="BY78" s="30" t="str">
        <f>IF(AND(BX4=0,BX78&gt;=0), "",BX78/BX4)</f>
        <v/>
      </c>
      <c r="BZ78" s="47">
        <f t="shared" si="45"/>
        <v>1</v>
      </c>
      <c r="CA78" s="129">
        <f>+'N EERR TERRA'!L131</f>
        <v>0</v>
      </c>
      <c r="CB78" s="30" t="str">
        <f>IF(AND(CA4=0,CA78&gt;=0), "",CA78/CA4)</f>
        <v/>
      </c>
      <c r="CC78" s="47" t="str">
        <f>IF(AND(CA124=0,CA78&gt;=0),"",CA78/CA124)</f>
        <v/>
      </c>
      <c r="CD78" s="30" t="str">
        <f t="shared" si="26"/>
        <v/>
      </c>
      <c r="CE78" s="130">
        <f t="shared" si="58"/>
        <v>345.16351282574459</v>
      </c>
      <c r="CF78" s="30">
        <f>IF(AND(CE4=0,CE78&gt;=0), "",CE78/CE4)</f>
        <v>4.991362428508353E-3</v>
      </c>
      <c r="CG78" s="47">
        <f>IF(AND(CE124=0,CE78&gt;=0),"",CE78/CE124)</f>
        <v>1.0061425839032698E-2</v>
      </c>
      <c r="CH78" s="129">
        <f>+'N EERR TERRA'!M131</f>
        <v>0</v>
      </c>
      <c r="CI78" s="30" t="str">
        <f>IF(AND(CH4=0,CH78&gt;=0), "",CH78/CH4)</f>
        <v/>
      </c>
      <c r="CJ78" s="47" t="str">
        <f>IF(AND(CH124=0,CH78&gt;=0),"",CH78/CH124)</f>
        <v/>
      </c>
      <c r="CK78" s="30" t="str">
        <f t="shared" si="46"/>
        <v/>
      </c>
      <c r="CL78" s="130">
        <f t="shared" si="59"/>
        <v>345.16351282574459</v>
      </c>
      <c r="CM78" s="30">
        <f>IF(AND(CL4=0,CL78&gt;=0), "",CL78/CL4)</f>
        <v>4.991362428508353E-3</v>
      </c>
      <c r="CN78" s="47">
        <f>IF(AND(CL124=0,CL78&gt;=0),"",CL78/CL124)</f>
        <v>1.0061425839032698E-2</v>
      </c>
      <c r="CO78" s="129">
        <f>+'N EERR TERRA'!N131</f>
        <v>0</v>
      </c>
      <c r="CP78" s="30" t="str">
        <f>IF(AND(CO4=0,CO78&gt;=0), "",CO78/CO4)</f>
        <v/>
      </c>
      <c r="CQ78" s="47" t="str">
        <f>IF(AND(CO124=0,CO78&gt;=0),"",CO78/CO124)</f>
        <v/>
      </c>
      <c r="CR78" s="30" t="str">
        <f t="shared" si="47"/>
        <v/>
      </c>
      <c r="CS78" s="130">
        <f t="shared" si="60"/>
        <v>345.16351282574459</v>
      </c>
      <c r="CT78" s="30">
        <f>IF(AND(CS4=0,CS78&gt;=0), "",CS78/CS4)</f>
        <v>4.991362428508353E-3</v>
      </c>
      <c r="CU78" s="47">
        <f>IF(AND(CS124=0,CS78&gt;=0),"",CS78/CS124)</f>
        <v>1.0061425839032698E-2</v>
      </c>
      <c r="CV78" s="131">
        <f t="shared" si="61"/>
        <v>0</v>
      </c>
      <c r="CW78" s="30" t="str">
        <f>IF(AND(CV4=0,CV78&gt;=0), "",CV78/CV4)</f>
        <v/>
      </c>
      <c r="CX78" s="47">
        <f t="shared" si="48"/>
        <v>1</v>
      </c>
    </row>
    <row r="79" spans="1:102" hidden="1" outlineLevel="1" x14ac:dyDescent="0.3">
      <c r="A79" s="29" t="s">
        <v>73</v>
      </c>
      <c r="B79" s="129">
        <f>+'N EERR TERRA'!B132</f>
        <v>0</v>
      </c>
      <c r="C79" s="30" t="str">
        <f>IF(AND(B4=0,B79&gt;=0), "",B79/B4)</f>
        <v/>
      </c>
      <c r="D79" s="47" t="str">
        <f>IF(AND(B124=0,B79&gt;=0),"",B79/B124)</f>
        <v/>
      </c>
      <c r="E79" s="129">
        <f>+'N EERR TERRA'!C132</f>
        <v>0</v>
      </c>
      <c r="F79" s="30">
        <f>IF(AND(E4=0,E79&gt;=0), "",E79/E4)</f>
        <v>0</v>
      </c>
      <c r="G79" s="47">
        <f>IF(AND(E124=0,E79&gt;=0),"",E79/E124)</f>
        <v>0</v>
      </c>
      <c r="H79" s="129">
        <f>+'N EERR TERRA'!D132</f>
        <v>0</v>
      </c>
      <c r="I79" s="30">
        <f>IF(AND(H4=0,H79&gt;=0), "",H79/H4)</f>
        <v>0</v>
      </c>
      <c r="J79" s="47">
        <f>IF(AND(H124=0,H79&gt;=0),"",H79/H124)</f>
        <v>0</v>
      </c>
      <c r="K79" s="30" t="str">
        <f t="shared" si="19"/>
        <v/>
      </c>
      <c r="L79" s="130">
        <f t="shared" si="49"/>
        <v>0</v>
      </c>
      <c r="M79" s="30">
        <f>IF(AND(L4=0,L79&gt;=0), "",L79/L4)</f>
        <v>0</v>
      </c>
      <c r="N79" s="47">
        <f>IF(AND(L124=0,L79&gt;=0),"",L79/L124)</f>
        <v>0</v>
      </c>
      <c r="O79" s="129">
        <f>+'N EERR TERRA'!E132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TERRA'!F132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TERRA'!G132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TERRA'!H132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TERRA'!I132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TERRA'!J132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TERRA'!K132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TERRA'!L132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TERRA'!M132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TERRA'!N132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TERRA'!B133</f>
        <v>0</v>
      </c>
      <c r="C80" s="30" t="str">
        <f>IF(AND(B4=0,B80&gt;=0), "",B80/B4)</f>
        <v/>
      </c>
      <c r="D80" s="47" t="str">
        <f>IF(AND(B124=0,B80&gt;=0),"",B80/B124)</f>
        <v/>
      </c>
      <c r="E80" s="129">
        <f>+'N EERR TERRA'!C133</f>
        <v>58.974575533707359</v>
      </c>
      <c r="F80" s="30">
        <f>IF(AND(E4=0,E80&gt;=0), "",E80/E4)</f>
        <v>5.9508177524174042E-3</v>
      </c>
      <c r="G80" s="47">
        <f>IF(AND(E124=0,E80&gt;=0),"",E80/E124)</f>
        <v>9.9369020860850636E-3</v>
      </c>
      <c r="H80" s="129">
        <f>+'N EERR TERRA'!D133</f>
        <v>0</v>
      </c>
      <c r="I80" s="30">
        <f>IF(AND(H4=0,H80&gt;=0), "",H80/H4)</f>
        <v>0</v>
      </c>
      <c r="J80" s="47">
        <f>IF(AND(H124=0,H80&gt;=0),"",H80/H124)</f>
        <v>0</v>
      </c>
      <c r="K80" s="30">
        <f t="shared" si="19"/>
        <v>-1</v>
      </c>
      <c r="L80" s="130">
        <f t="shared" si="49"/>
        <v>58.974575533707359</v>
      </c>
      <c r="M80" s="30">
        <f>IF(AND(L4=0,L80&gt;=0), "",L80/L4)</f>
        <v>3.3544792968767212E-3</v>
      </c>
      <c r="N80" s="47">
        <f>IF(AND(L124=0,L80&gt;=0),"",L80/L124)</f>
        <v>5.44778514493479E-3</v>
      </c>
      <c r="O80" s="129">
        <f>+'N EERR TERRA'!E133</f>
        <v>19.175947440235351</v>
      </c>
      <c r="P80" s="30">
        <f>IF(AND(O4=0,O80&gt;=0), "",O80/O4)</f>
        <v>1.1922546654806244E-3</v>
      </c>
      <c r="Q80" s="47">
        <f>IF(AND(O124=0,O80&gt;=0),"",O80/O124)</f>
        <v>3.3421710299682186E-3</v>
      </c>
      <c r="R80" s="30">
        <f t="shared" si="20"/>
        <v>1</v>
      </c>
      <c r="S80" s="130">
        <f t="shared" si="50"/>
        <v>78.150522973942714</v>
      </c>
      <c r="T80" s="30">
        <f>IF(AND(S4=0,S80&gt;=0), "",S80/S4)</f>
        <v>2.3214443740925614E-3</v>
      </c>
      <c r="U80" s="47">
        <f>IF(AND(S124=0,S80&gt;=0),"",S80/S124)</f>
        <v>4.7183812409771287E-3</v>
      </c>
      <c r="V80" s="131"/>
      <c r="W80" s="30" t="str">
        <f>IF(AND(V4=0,V80&gt;=0), "",V80/V4)</f>
        <v/>
      </c>
      <c r="X80" s="47">
        <f t="shared" si="21"/>
        <v>1</v>
      </c>
      <c r="Y80" s="129">
        <f>+'N EERR TERRA'!F133</f>
        <v>62.847302452316072</v>
      </c>
      <c r="Z80" s="30">
        <f>IF(AND(Y4=0,Y80&gt;=0), "",Y80/Y4)</f>
        <v>7.0989321373119809E-3</v>
      </c>
      <c r="AA80" s="47">
        <f>IF(AND(Y124=0,Y80&gt;=0),"",Y80/Y124)</f>
        <v>1.0285158014509422E-2</v>
      </c>
      <c r="AB80" s="30">
        <f t="shared" si="22"/>
        <v>2.2774027279845703</v>
      </c>
      <c r="AC80" s="130">
        <f t="shared" si="51"/>
        <v>140.99782542625877</v>
      </c>
      <c r="AD80" s="30">
        <f>IF(AND(AC4=0,AC80&gt;=0), "",AC80/AC4)</f>
        <v>3.316216676348442E-3</v>
      </c>
      <c r="AE80" s="47">
        <f>IF(AND(AC124=0,AC80&gt;=0),"",AC80/AC124)</f>
        <v>6.2186232005300608E-3</v>
      </c>
      <c r="AF80" s="129">
        <f>+'N EERR TERRA'!G133</f>
        <v>13.158898637187811</v>
      </c>
      <c r="AG80" s="30">
        <f>IF(AND(AF4=0,AF80&gt;=0), "",AF80/AF4)</f>
        <v>8.787276043086456E-4</v>
      </c>
      <c r="AH80" s="47">
        <f>IF(AND(AF124=0,AF80&gt;=0),"",AF80/AF124)</f>
        <v>2.1203998856314326E-3</v>
      </c>
      <c r="AI80" s="30">
        <f t="shared" si="41"/>
        <v>-0.79062110665494645</v>
      </c>
      <c r="AJ80" s="130">
        <f t="shared" si="62"/>
        <v>154.15672406344657</v>
      </c>
      <c r="AK80" s="30">
        <f>IF(AND(AJ4=0,AJ80&gt;=0), "",AJ80/AJ4)</f>
        <v>2.6813305545316537E-3</v>
      </c>
      <c r="AL80" s="47">
        <f>IF(AND(AJ124=0,AJ80&gt;=0),"",AJ80/AJ124)</f>
        <v>5.337959334590533E-3</v>
      </c>
      <c r="AM80" s="129">
        <f>+'N EERR TERRA'!H133</f>
        <v>32.943569892763925</v>
      </c>
      <c r="AN80" s="30">
        <f>IF(AND(AM4=0,AM80&gt;=0), "",AM80/AM4)</f>
        <v>2.8254600535454655E-3</v>
      </c>
      <c r="AO80" s="47">
        <f>IF(AND(AM124=0,AM80&gt;=0),"",AM80/AM124)</f>
        <v>6.0711043073930155E-3</v>
      </c>
      <c r="AP80" s="30">
        <f t="shared" si="42"/>
        <v>1.5035203021978971</v>
      </c>
      <c r="AQ80" s="130">
        <f t="shared" si="63"/>
        <v>187.10029395621049</v>
      </c>
      <c r="AR80" s="30">
        <f>IF(AND(AQ4=0,AQ80&gt;=0), "",AQ80/AQ4)</f>
        <v>2.7056318032299331E-3</v>
      </c>
      <c r="AS80" s="47">
        <f>IF(AND(AQ124=0,AQ80&gt;=0),"",AQ80/AQ124)</f>
        <v>5.453924479705957E-3</v>
      </c>
      <c r="AT80" s="131">
        <f t="shared" si="52"/>
        <v>0</v>
      </c>
      <c r="AU80" s="30" t="str">
        <f>IF(AND(AT4=0,AT80&gt;=0), "",AT80/AT4)</f>
        <v/>
      </c>
      <c r="AV80" s="47">
        <f t="shared" si="23"/>
        <v>1</v>
      </c>
      <c r="AW80" s="131">
        <f t="shared" si="40"/>
        <v>31.183382326035083</v>
      </c>
      <c r="AX80" s="30">
        <f>IF(AND(AW4=0,AW80&gt;=0), "",AW80/AW4)</f>
        <v>2.7056318032299335E-3</v>
      </c>
      <c r="AY80" s="47">
        <f>IF(AND(AW124=0,AW80&gt;=0),"",AW80/AW124)</f>
        <v>5.453924479705957E-3</v>
      </c>
      <c r="AZ80" s="131">
        <f t="shared" si="53"/>
        <v>0</v>
      </c>
      <c r="BA80" s="30" t="str">
        <f>IF(AND(AZ4=0,AZ80&gt;=0), "",AZ80/AZ4)</f>
        <v/>
      </c>
      <c r="BB80" s="47">
        <f t="shared" si="24"/>
        <v>1</v>
      </c>
      <c r="BC80" s="129">
        <f>+'N EERR TERRA'!I133</f>
        <v>0</v>
      </c>
      <c r="BD80" s="30" t="str">
        <f>IF(AND(BC4=0,BC80&gt;=0), "",BC80/BC4)</f>
        <v/>
      </c>
      <c r="BE80" s="47" t="str">
        <f>IF(AND(BC124=0,BC80&gt;=0),"",BC80/BC124)</f>
        <v/>
      </c>
      <c r="BF80" s="30">
        <f t="shared" si="25"/>
        <v>-1</v>
      </c>
      <c r="BG80" s="130">
        <f t="shared" si="54"/>
        <v>187.10029395621049</v>
      </c>
      <c r="BH80" s="30">
        <f>IF(AND(BG4=0,BG80&gt;=0), "",BG80/BG4)</f>
        <v>2.7056318032299331E-3</v>
      </c>
      <c r="BI80" s="47">
        <f>IF(AND(BG124=0,BG80&gt;=0),"",BG80/BG124)</f>
        <v>5.453924479705957E-3</v>
      </c>
      <c r="BJ80" s="129">
        <f>+'N EERR TERRA'!J133</f>
        <v>0</v>
      </c>
      <c r="BK80" s="30" t="str">
        <f>IF(AND(BJ4=0,BJ80&gt;=0), "",BJ80/BJ4)</f>
        <v/>
      </c>
      <c r="BL80" s="47" t="str">
        <f>IF(AND(BJ124=0,BJ80&gt;=0),"",BJ80/BJ124)</f>
        <v/>
      </c>
      <c r="BM80" s="30" t="str">
        <f t="shared" si="43"/>
        <v/>
      </c>
      <c r="BN80" s="130">
        <f t="shared" si="55"/>
        <v>187.10029395621049</v>
      </c>
      <c r="BO80" s="30">
        <f>IF(AND(BN4=0,BN80&gt;=0), "",BN80/BN4)</f>
        <v>2.7056318032299331E-3</v>
      </c>
      <c r="BP80" s="47">
        <f>IF(AND(BN124=0,BN80&gt;=0),"",BN80/BN124)</f>
        <v>5.453924479705957E-3</v>
      </c>
      <c r="BQ80" s="129">
        <f>+'N EERR TERRA'!K133</f>
        <v>0</v>
      </c>
      <c r="BR80" s="30" t="str">
        <f>IF(AND(BQ4=0,BQ80&gt;=0), "",BQ80/BQ4)</f>
        <v/>
      </c>
      <c r="BS80" s="47" t="str">
        <f>IF(AND(BQ124=0,BQ80&gt;=0),"",BQ80/BQ124)</f>
        <v/>
      </c>
      <c r="BT80" s="30" t="str">
        <f t="shared" si="44"/>
        <v/>
      </c>
      <c r="BU80" s="130">
        <f t="shared" si="56"/>
        <v>187.10029395621049</v>
      </c>
      <c r="BV80" s="30">
        <f>IF(AND(BU4=0,BU80&gt;=0), "",BU80/BU4)</f>
        <v>2.7056318032299331E-3</v>
      </c>
      <c r="BW80" s="47">
        <f>IF(AND(BU124=0,BU80&gt;=0),"",BU80/BU124)</f>
        <v>5.453924479705957E-3</v>
      </c>
      <c r="BX80" s="131">
        <f t="shared" si="57"/>
        <v>0</v>
      </c>
      <c r="BY80" s="30" t="str">
        <f>IF(AND(BX4=0,BX80&gt;=0), "",BX80/BX4)</f>
        <v/>
      </c>
      <c r="BZ80" s="47">
        <f t="shared" si="45"/>
        <v>1</v>
      </c>
      <c r="CA80" s="129">
        <f>+'N EERR TERRA'!L133</f>
        <v>0</v>
      </c>
      <c r="CB80" s="30" t="str">
        <f>IF(AND(CA4=0,CA80&gt;=0), "",CA80/CA4)</f>
        <v/>
      </c>
      <c r="CC80" s="47" t="str">
        <f>IF(AND(CA124=0,CA80&gt;=0),"",CA80/CA124)</f>
        <v/>
      </c>
      <c r="CD80" s="30" t="str">
        <f t="shared" si="26"/>
        <v/>
      </c>
      <c r="CE80" s="130">
        <f t="shared" si="58"/>
        <v>187.10029395621049</v>
      </c>
      <c r="CF80" s="30">
        <f>IF(AND(CE4=0,CE80&gt;=0), "",CE80/CE4)</f>
        <v>2.7056318032299331E-3</v>
      </c>
      <c r="CG80" s="47">
        <f>IF(AND(CE124=0,CE80&gt;=0),"",CE80/CE124)</f>
        <v>5.453924479705957E-3</v>
      </c>
      <c r="CH80" s="129">
        <f>+'N EERR TERRA'!M133</f>
        <v>0</v>
      </c>
      <c r="CI80" s="30" t="str">
        <f>IF(AND(CH4=0,CH80&gt;=0), "",CH80/CH4)</f>
        <v/>
      </c>
      <c r="CJ80" s="47" t="str">
        <f>IF(AND(CH124=0,CH80&gt;=0),"",CH80/CH124)</f>
        <v/>
      </c>
      <c r="CK80" s="30" t="str">
        <f t="shared" si="46"/>
        <v/>
      </c>
      <c r="CL80" s="130">
        <f t="shared" si="59"/>
        <v>187.10029395621049</v>
      </c>
      <c r="CM80" s="30">
        <f>IF(AND(CL4=0,CL80&gt;=0), "",CL80/CL4)</f>
        <v>2.7056318032299331E-3</v>
      </c>
      <c r="CN80" s="47">
        <f>IF(AND(CL124=0,CL80&gt;=0),"",CL80/CL124)</f>
        <v>5.453924479705957E-3</v>
      </c>
      <c r="CO80" s="129">
        <f>+'N EERR TERRA'!N133</f>
        <v>0</v>
      </c>
      <c r="CP80" s="30" t="str">
        <f>IF(AND(CO4=0,CO80&gt;=0), "",CO80/CO4)</f>
        <v/>
      </c>
      <c r="CQ80" s="47" t="str">
        <f>IF(AND(CO124=0,CO80&gt;=0),"",CO80/CO124)</f>
        <v/>
      </c>
      <c r="CR80" s="30" t="str">
        <f t="shared" si="47"/>
        <v/>
      </c>
      <c r="CS80" s="130">
        <f t="shared" si="60"/>
        <v>187.10029395621049</v>
      </c>
      <c r="CT80" s="30">
        <f>IF(AND(CS4=0,CS80&gt;=0), "",CS80/CS4)</f>
        <v>2.7056318032299331E-3</v>
      </c>
      <c r="CU80" s="47">
        <f>IF(AND(CS124=0,CS80&gt;=0),"",CS80/CS124)</f>
        <v>5.453924479705957E-3</v>
      </c>
      <c r="CV80" s="131">
        <f t="shared" si="61"/>
        <v>0</v>
      </c>
      <c r="CW80" s="30" t="str">
        <f>IF(AND(CV4=0,CV80&gt;=0), "",CV80/CV4)</f>
        <v/>
      </c>
      <c r="CX80" s="47">
        <f t="shared" si="48"/>
        <v>1</v>
      </c>
    </row>
    <row r="81" spans="1:102" hidden="1" outlineLevel="1" x14ac:dyDescent="0.3">
      <c r="A81" s="29" t="s">
        <v>27</v>
      </c>
      <c r="B81" s="129">
        <f>+'N EERR TERRA'!B134+'N EERR TERRA'!B135+'N EERR TERRA'!B136</f>
        <v>0</v>
      </c>
      <c r="C81" s="30" t="str">
        <f>IF(AND(B4=0,B81&gt;=0), "",B81/B4)</f>
        <v/>
      </c>
      <c r="D81" s="47" t="str">
        <f>IF(AND(B124=0,B81&gt;=0),"",B81/B124)</f>
        <v/>
      </c>
      <c r="E81" s="129">
        <f>+'N EERR TERRA'!C134+'N EERR TERRA'!C135+'N EERR TERRA'!C136</f>
        <v>126.53572737877022</v>
      </c>
      <c r="F81" s="30">
        <f>IF(AND(E4=0,E81&gt;=0), "",E81/E4)</f>
        <v>1.2768062270668776E-2</v>
      </c>
      <c r="G81" s="47">
        <f>IF(AND(E124=0,E81&gt;=0),"",E81/E124)</f>
        <v>2.1320596578702489E-2</v>
      </c>
      <c r="H81" s="129">
        <f>+'N EERR TERRA'!D134+'N EERR TERRA'!D135+'N EERR TERRA'!D136</f>
        <v>107.28327165326311</v>
      </c>
      <c r="I81" s="30">
        <f>IF(AND(H4=0,H81&gt;=0), "",H81/H4)</f>
        <v>1.3986454767333683E-2</v>
      </c>
      <c r="J81" s="47">
        <f>IF(AND(H124=0,H81&gt;=0),"",H81/H124)</f>
        <v>2.1937000645067362E-2</v>
      </c>
      <c r="K81" s="30">
        <f t="shared" si="19"/>
        <v>-0.15215035408835231</v>
      </c>
      <c r="L81" s="130">
        <f t="shared" si="49"/>
        <v>233.81899903203333</v>
      </c>
      <c r="M81" s="30">
        <f>IF(AND(L4=0,L81&gt;=0), "",L81/L4)</f>
        <v>1.3299646235200082E-2</v>
      </c>
      <c r="N81" s="47">
        <f>IF(AND(L124=0,L81&gt;=0),"",L81/L124)</f>
        <v>2.1599064647819053E-2</v>
      </c>
      <c r="O81" s="129">
        <f>+'N EERR TERRA'!E134+'N EERR TERRA'!E135+'N EERR TERRA'!E136</f>
        <v>303.18741207833489</v>
      </c>
      <c r="P81" s="30">
        <f>IF(AND(O4=0,O81&gt;=0), "",O81/O4)</f>
        <v>1.8850521346701964E-2</v>
      </c>
      <c r="Q81" s="47">
        <f>IF(AND(O124=0,O81&gt;=0),"",O81/O124)</f>
        <v>5.2842457378304675E-2</v>
      </c>
      <c r="R81" s="30">
        <f t="shared" si="20"/>
        <v>1.8260455465809164</v>
      </c>
      <c r="S81" s="130">
        <f t="shared" si="50"/>
        <v>537.00641111036816</v>
      </c>
      <c r="T81" s="30">
        <f>IF(AND(S4=0,S81&gt;=0), "",S81/S4)</f>
        <v>1.5951659240200582E-2</v>
      </c>
      <c r="U81" s="47">
        <f>IF(AND(S124=0,S81&gt;=0),"",S81/S124)</f>
        <v>3.2422060404028827E-2</v>
      </c>
      <c r="V81" s="131"/>
      <c r="W81" s="30" t="str">
        <f>IF(AND(V4=0,V81&gt;=0), "",V81/V4)</f>
        <v/>
      </c>
      <c r="X81" s="47">
        <f t="shared" si="21"/>
        <v>1</v>
      </c>
      <c r="Y81" s="129">
        <f>+'N EERR TERRA'!F134+'N EERR TERRA'!F135+'N EERR TERRA'!F136</f>
        <v>160.26501362397821</v>
      </c>
      <c r="Z81" s="30">
        <f>IF(AND(Y4=0,Y81&gt;=0), "",Y81/Y4)</f>
        <v>1.8102773091418087E-2</v>
      </c>
      <c r="AA81" s="47">
        <f>IF(AND(Y124=0,Y81&gt;=0),"",Y81/Y124)</f>
        <v>2.6227871762209191E-2</v>
      </c>
      <c r="AB81" s="30">
        <f t="shared" si="22"/>
        <v>-0.4713995131744772</v>
      </c>
      <c r="AC81" s="130">
        <f t="shared" si="51"/>
        <v>697.2714247343464</v>
      </c>
      <c r="AD81" s="30">
        <f>IF(AND(AC4=0,AC81&gt;=0), "",AC81/AC4)</f>
        <v>1.6399565877380153E-2</v>
      </c>
      <c r="AE81" s="47">
        <f>IF(AND(AC124=0,AC81&gt;=0),"",AC81/AC124)</f>
        <v>3.0752731439729904E-2</v>
      </c>
      <c r="AF81" s="129">
        <f>+'N EERR TERRA'!G134+'N EERR TERRA'!G135+'N EERR TERRA'!G136</f>
        <v>103.25990817102416</v>
      </c>
      <c r="AG81" s="30">
        <f>IF(AND(AF4=0,AF81&gt;=0), "",AF81/AF4)</f>
        <v>6.8955111084924572E-3</v>
      </c>
      <c r="AH81" s="47">
        <f>IF(AND(AF124=0,AF81&gt;=0),"",AF81/AF124)</f>
        <v>1.6639105103931722E-2</v>
      </c>
      <c r="AI81" s="30">
        <f t="shared" si="41"/>
        <v>-0.35569276265562411</v>
      </c>
      <c r="AJ81" s="130">
        <f t="shared" si="62"/>
        <v>800.53133290537062</v>
      </c>
      <c r="AK81" s="30">
        <f>IF(AND(AJ4=0,AJ81&gt;=0), "",AJ81/AJ4)</f>
        <v>1.3924070687281125E-2</v>
      </c>
      <c r="AL81" s="47">
        <f>IF(AND(AJ124=0,AJ81&gt;=0),"",AJ81/AJ124)</f>
        <v>2.7719865786429751E-2</v>
      </c>
      <c r="AM81" s="129">
        <f>+'N EERR TERRA'!H134+'N EERR TERRA'!H135+'N EERR TERRA'!H136</f>
        <v>112.07861025842134</v>
      </c>
      <c r="AN81" s="30">
        <f>IF(AND(AM4=0,AM81&gt;=0), "",AM81/AM4)</f>
        <v>9.6126083837567954E-3</v>
      </c>
      <c r="AO81" s="47">
        <f>IF(AND(AM124=0,AM81&gt;=0),"",AM81/AM124)</f>
        <v>2.0654741903244189E-2</v>
      </c>
      <c r="AP81" s="30">
        <f t="shared" si="42"/>
        <v>8.5402962714156205E-2</v>
      </c>
      <c r="AQ81" s="130">
        <f t="shared" si="63"/>
        <v>912.60994316379197</v>
      </c>
      <c r="AR81" s="30">
        <f>IF(AND(AQ4=0,AQ81&gt;=0), "",AQ81/AQ4)</f>
        <v>1.3197127775468449E-2</v>
      </c>
      <c r="AS81" s="47">
        <f>IF(AND(AQ124=0,AQ81&gt;=0),"",AQ81/AQ124)</f>
        <v>2.6602340403639187E-2</v>
      </c>
      <c r="AT81" s="131">
        <f t="shared" si="52"/>
        <v>0</v>
      </c>
      <c r="AU81" s="30" t="str">
        <f>IF(AND(AT4=0,AT81&gt;=0), "",AT81/AT4)</f>
        <v/>
      </c>
      <c r="AV81" s="47">
        <f t="shared" si="23"/>
        <v>1</v>
      </c>
      <c r="AW81" s="131">
        <f t="shared" si="40"/>
        <v>152.10165719396534</v>
      </c>
      <c r="AX81" s="30">
        <f>IF(AND(AW4=0,AW81&gt;=0), "",AW81/AW4)</f>
        <v>1.3197127775468453E-2</v>
      </c>
      <c r="AY81" s="47">
        <f>IF(AND(AW124=0,AW81&gt;=0),"",AW81/AW124)</f>
        <v>2.660234040363919E-2</v>
      </c>
      <c r="AZ81" s="131">
        <f t="shared" si="53"/>
        <v>0</v>
      </c>
      <c r="BA81" s="30" t="str">
        <f>IF(AND(AZ4=0,AZ81&gt;=0), "",AZ81/AZ4)</f>
        <v/>
      </c>
      <c r="BB81" s="47">
        <f t="shared" si="24"/>
        <v>1</v>
      </c>
      <c r="BC81" s="129">
        <f>+'N EERR TERRA'!I134+'N EERR TERRA'!I135+'N EERR TERRA'!I136</f>
        <v>0</v>
      </c>
      <c r="BD81" s="30" t="str">
        <f>IF(AND(BC4=0,BC81&gt;=0), "",BC81/BC4)</f>
        <v/>
      </c>
      <c r="BE81" s="47" t="str">
        <f>IF(AND(BC124=0,BC81&gt;=0),"",BC81/BC124)</f>
        <v/>
      </c>
      <c r="BF81" s="30">
        <f t="shared" si="25"/>
        <v>-1</v>
      </c>
      <c r="BG81" s="130">
        <f t="shared" si="54"/>
        <v>912.60994316379197</v>
      </c>
      <c r="BH81" s="30">
        <f>IF(AND(BG4=0,BG81&gt;=0), "",BG81/BG4)</f>
        <v>1.3197127775468449E-2</v>
      </c>
      <c r="BI81" s="47">
        <f>IF(AND(BG124=0,BG81&gt;=0),"",BG81/BG124)</f>
        <v>2.6602340403639187E-2</v>
      </c>
      <c r="BJ81" s="129">
        <f>+'N EERR TERRA'!J134+'N EERR TERRA'!J135+'N EERR TERRA'!J136</f>
        <v>0</v>
      </c>
      <c r="BK81" s="30" t="str">
        <f>IF(AND(BJ4=0,BJ81&gt;=0), "",BJ81/BJ4)</f>
        <v/>
      </c>
      <c r="BL81" s="47" t="str">
        <f>IF(AND(BJ124=0,BJ81&gt;=0),"",BJ81/BJ124)</f>
        <v/>
      </c>
      <c r="BM81" s="30" t="str">
        <f t="shared" si="43"/>
        <v/>
      </c>
      <c r="BN81" s="130">
        <f t="shared" si="55"/>
        <v>912.60994316379197</v>
      </c>
      <c r="BO81" s="30">
        <f>IF(AND(BN4=0,BN81&gt;=0), "",BN81/BN4)</f>
        <v>1.3197127775468449E-2</v>
      </c>
      <c r="BP81" s="47">
        <f>IF(AND(BN124=0,BN81&gt;=0),"",BN81/BN124)</f>
        <v>2.6602340403639187E-2</v>
      </c>
      <c r="BQ81" s="129">
        <f>+'N EERR TERRA'!K134+'N EERR TERRA'!K135+'N EERR TERRA'!K136</f>
        <v>0</v>
      </c>
      <c r="BR81" s="30" t="str">
        <f>IF(AND(BQ4=0,BQ81&gt;=0), "",BQ81/BQ4)</f>
        <v/>
      </c>
      <c r="BS81" s="47" t="str">
        <f>IF(AND(BQ124=0,BQ81&gt;=0),"",BQ81/BQ124)</f>
        <v/>
      </c>
      <c r="BT81" s="30" t="str">
        <f t="shared" si="44"/>
        <v/>
      </c>
      <c r="BU81" s="130">
        <f t="shared" si="56"/>
        <v>912.60994316379197</v>
      </c>
      <c r="BV81" s="30">
        <f>IF(AND(BU4=0,BU81&gt;=0), "",BU81/BU4)</f>
        <v>1.3197127775468449E-2</v>
      </c>
      <c r="BW81" s="47">
        <f>IF(AND(BU124=0,BU81&gt;=0),"",BU81/BU124)</f>
        <v>2.6602340403639187E-2</v>
      </c>
      <c r="BX81" s="131">
        <f t="shared" si="57"/>
        <v>0</v>
      </c>
      <c r="BY81" s="30" t="str">
        <f>IF(AND(BX4=0,BX81&gt;=0), "",BX81/BX4)</f>
        <v/>
      </c>
      <c r="BZ81" s="47">
        <f t="shared" si="45"/>
        <v>1</v>
      </c>
      <c r="CA81" s="129">
        <f>+'N EERR TERRA'!L134+'N EERR TERRA'!L135+'N EERR TERRA'!L136</f>
        <v>0</v>
      </c>
      <c r="CB81" s="30" t="str">
        <f>IF(AND(CA4=0,CA81&gt;=0), "",CA81/CA4)</f>
        <v/>
      </c>
      <c r="CC81" s="47" t="str">
        <f>IF(AND(CA124=0,CA81&gt;=0),"",CA81/CA124)</f>
        <v/>
      </c>
      <c r="CD81" s="30" t="str">
        <f t="shared" si="26"/>
        <v/>
      </c>
      <c r="CE81" s="130">
        <f t="shared" si="58"/>
        <v>912.60994316379197</v>
      </c>
      <c r="CF81" s="30">
        <f>IF(AND(CE4=0,CE81&gt;=0), "",CE81/CE4)</f>
        <v>1.3197127775468449E-2</v>
      </c>
      <c r="CG81" s="47">
        <f>IF(AND(CE124=0,CE81&gt;=0),"",CE81/CE124)</f>
        <v>2.6602340403639187E-2</v>
      </c>
      <c r="CH81" s="129">
        <f>+'N EERR TERRA'!M134+'N EERR TERRA'!M135+'N EERR TERRA'!M136</f>
        <v>0</v>
      </c>
      <c r="CI81" s="30" t="str">
        <f>IF(AND(CH4=0,CH81&gt;=0), "",CH81/CH4)</f>
        <v/>
      </c>
      <c r="CJ81" s="47" t="str">
        <f>IF(AND(CH124=0,CH81&gt;=0),"",CH81/CH124)</f>
        <v/>
      </c>
      <c r="CK81" s="30" t="str">
        <f t="shared" si="46"/>
        <v/>
      </c>
      <c r="CL81" s="130">
        <f t="shared" si="59"/>
        <v>912.60994316379197</v>
      </c>
      <c r="CM81" s="30">
        <f>IF(AND(CL4=0,CL81&gt;=0), "",CL81/CL4)</f>
        <v>1.3197127775468449E-2</v>
      </c>
      <c r="CN81" s="47">
        <f>IF(AND(CL124=0,CL81&gt;=0),"",CL81/CL124)</f>
        <v>2.6602340403639187E-2</v>
      </c>
      <c r="CO81" s="129">
        <f>+'N EERR TERRA'!N134+'N EERR TERRA'!N135+'N EERR TERRA'!N136</f>
        <v>0</v>
      </c>
      <c r="CP81" s="30" t="str">
        <f>IF(AND(CO4=0,CO81&gt;=0), "",CO81/CO4)</f>
        <v/>
      </c>
      <c r="CQ81" s="47" t="str">
        <f>IF(AND(CO124=0,CO81&gt;=0),"",CO81/CO124)</f>
        <v/>
      </c>
      <c r="CR81" s="30" t="str">
        <f t="shared" si="47"/>
        <v/>
      </c>
      <c r="CS81" s="130">
        <f t="shared" si="60"/>
        <v>912.60994316379197</v>
      </c>
      <c r="CT81" s="30">
        <f>IF(AND(CS4=0,CS81&gt;=0), "",CS81/CS4)</f>
        <v>1.3197127775468449E-2</v>
      </c>
      <c r="CU81" s="47">
        <f>IF(AND(CS124=0,CS81&gt;=0),"",CS81/CS124)</f>
        <v>2.6602340403639187E-2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682.71557832953772</v>
      </c>
      <c r="F83" s="38">
        <f>IF(AND(E4=0,E83&gt;=0), "",E83/E4)</f>
        <v>6.8889278924156944E-2</v>
      </c>
      <c r="G83" s="43">
        <f>IF(AND(E124=0,E83&gt;=0),"",E83/E124)</f>
        <v>0.11503394120451217</v>
      </c>
      <c r="H83" s="126">
        <f>SUM(H84:H92)+H110+H111</f>
        <v>334.03</v>
      </c>
      <c r="I83" s="38">
        <f>IF(AND(H4=0,H83&gt;=0), "",H83/H4)</f>
        <v>4.3547287605395939E-2</v>
      </c>
      <c r="J83" s="43">
        <f>IF(AND(H124=0,H83&gt;=0),"",H83/H124)</f>
        <v>6.830157407162718E-2</v>
      </c>
      <c r="K83" s="38">
        <f>IF(AND(E83=0,H83&gt;0),100%,IF(AND(E83&lt;0,H83&gt;=0),(E83-H83)/E83,IF(AND(E83&gt;0,H83&gt;0),(H83-E83)/E83,IF(AND(E83=0,H83&lt;=0),"",(H83-E83)/E83))))</f>
        <v>-0.51073329714066062</v>
      </c>
      <c r="L83" s="127">
        <f>SUM(L84:L92)+L110+L111</f>
        <v>1016.7455783295377</v>
      </c>
      <c r="M83" s="38">
        <f>IF(AND(L4=0,L83&gt;=0), "",L83/L4)</f>
        <v>5.783258229214383E-2</v>
      </c>
      <c r="N83" s="43">
        <f>IF(AND(L124=0,L83&gt;=0),"",L83/L124)</f>
        <v>9.3922023307076177E-2</v>
      </c>
      <c r="O83" s="126">
        <f>SUM(O84:O92)+O110+O111</f>
        <v>872.91967781116659</v>
      </c>
      <c r="P83" s="38">
        <f>IF(AND(O4=0,O83&gt;=0), "",O83/O4)</f>
        <v>5.4273331823829485E-2</v>
      </c>
      <c r="Q83" s="43">
        <f>IF(AND(O124=0,O83&gt;=0),"",O83/O124)</f>
        <v>0.15214094989373134</v>
      </c>
      <c r="R83" s="38">
        <f>IF(AND(H83=0,O83&gt;0),100%,IF(AND(H83&lt;0,O83&gt;=0),(H83-O83)/H83,IF(AND(H83&gt;0,O83&gt;0),(O83-H83)/H83,IF(AND(H83=0,O83&lt;=0),"",(O83-H83)/H83))))</f>
        <v>1.6132972421973075</v>
      </c>
      <c r="S83" s="127">
        <f>SUM(S84:S92)+S110+S111</f>
        <v>1889.6652561407043</v>
      </c>
      <c r="T83" s="38">
        <f>IF(AND(S4=0,S83&gt;=0), "",S83/S4)</f>
        <v>5.6132097532458826E-2</v>
      </c>
      <c r="U83" s="43">
        <f>IF(AND(S124=0,S83&gt;=0),"",S83/S124)</f>
        <v>0.11408958964066568</v>
      </c>
      <c r="V83" s="128">
        <f>SUM(V84:V92)+V110+V111</f>
        <v>0</v>
      </c>
      <c r="W83" s="38" t="str">
        <f>IF(AND(V4=0,V83&gt;=0), "",V83/V4)</f>
        <v/>
      </c>
      <c r="X83" s="91">
        <f t="shared" si="21"/>
        <v>1</v>
      </c>
      <c r="Y83" s="126">
        <f>SUM(Y84:Y92)+Y110+Y111</f>
        <v>601.71480062281034</v>
      </c>
      <c r="Z83" s="38">
        <f>IF(AND(Y4=0,Y83&gt;=0), "",Y83/Y4)</f>
        <v>6.7966839768158149E-2</v>
      </c>
      <c r="AA83" s="43">
        <f>IF(AND(Y124=0,Y83&gt;=0),"",Y83/Y124)</f>
        <v>9.8472512941509202E-2</v>
      </c>
      <c r="AB83" s="38">
        <f t="shared" si="22"/>
        <v>-0.31068709307641973</v>
      </c>
      <c r="AC83" s="127">
        <f>SUM(AC84:AC92)+AC110+AC111</f>
        <v>2491.3800567635149</v>
      </c>
      <c r="AD83" s="38">
        <f>IF(AND(AC4=0,AC83&gt;=0), "",AC83/AC4)</f>
        <v>5.8596336974587326E-2</v>
      </c>
      <c r="AE83" s="43">
        <f>IF(AND(AC124=0,AC83&gt;=0),"",AC83/AC124)</f>
        <v>0.10988079976049162</v>
      </c>
      <c r="AF83" s="126">
        <f>SUM(AF84:AF92)+AF110+AF111</f>
        <v>635.69358308475171</v>
      </c>
      <c r="AG83" s="38">
        <f>IF(AND(AF4=0,AF83&gt;=0), "",AF83/AF4)</f>
        <v>4.2450475130175608E-2</v>
      </c>
      <c r="AH83" s="43">
        <f>IF(AND(AF124=0,AF83&gt;=0),"",AF83/AF124)</f>
        <v>0.10243445428329617</v>
      </c>
      <c r="AI83" s="38">
        <f t="shared" si="41"/>
        <v>5.6469913033170061E-2</v>
      </c>
      <c r="AJ83" s="127">
        <f>SUM(AJ84:AJ92)+AJ110+AJ111</f>
        <v>3127.0736398482663</v>
      </c>
      <c r="AK83" s="38">
        <f>IF(AND(AJ4=0,AJ83&gt;=0), "",AJ83/AJ4)</f>
        <v>5.43908684342874E-2</v>
      </c>
      <c r="AL83" s="43">
        <f>IF(AND(AJ124=0,AJ83&gt;=0),"",AJ83/AJ124)</f>
        <v>0.10828066065356974</v>
      </c>
      <c r="AM83" s="126">
        <f>SUM(AM84:AM92)+AM110+AM111</f>
        <v>448.74524868490448</v>
      </c>
      <c r="AN83" s="38">
        <f>IF(AND(AM4=0,AM83&gt;=0), "",AM83/AM4)</f>
        <v>3.8487382469621814E-2</v>
      </c>
      <c r="AO83" s="43">
        <f>IF(AND(AM124=0,AM83&gt;=0),"",AM83/AM124)</f>
        <v>8.2698360289468351E-2</v>
      </c>
      <c r="AP83" s="38">
        <f t="shared" si="42"/>
        <v>-0.29408560881276502</v>
      </c>
      <c r="AQ83" s="127">
        <f>SUM(AQ84:AQ92)+AQ110+AQ111</f>
        <v>3575.818888533171</v>
      </c>
      <c r="AR83" s="38">
        <f>IF(AND(AQ4=0,AQ83&gt;=0), "",AQ83/AQ4)</f>
        <v>5.1709428685718629E-2</v>
      </c>
      <c r="AS83" s="43">
        <f>IF(AND(AQ124=0,AQ83&gt;=0),"",AQ83/AQ124)</f>
        <v>0.10423418242052775</v>
      </c>
      <c r="AT83" s="128">
        <f>SUM(AT84:AT92)+AT110+AT111</f>
        <v>0</v>
      </c>
      <c r="AU83" s="38" t="str">
        <f>IF(AND(AT4=0,AT83&gt;=0), "",AT83/AT4)</f>
        <v/>
      </c>
      <c r="AV83" s="91">
        <f t="shared" si="23"/>
        <v>1</v>
      </c>
      <c r="AW83" s="128">
        <f>SUM(AW84:AW92)+AW110+AW111</f>
        <v>595.96981475552843</v>
      </c>
      <c r="AX83" s="38">
        <f>IF(AND(AW4=0,AW83&gt;=0), "",AW83/AW4)</f>
        <v>5.1709428685718629E-2</v>
      </c>
      <c r="AY83" s="43">
        <f>IF(AND(AW124=0,AW83&gt;=0),"",AW83/AW124)</f>
        <v>0.10423418242052773</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3575.818888533171</v>
      </c>
      <c r="BH83" s="38">
        <f>IF(AND(BG4=0,BG83&gt;=0), "",BG83/BG4)</f>
        <v>5.1709428685718629E-2</v>
      </c>
      <c r="BI83" s="43">
        <f>IF(AND(BG124=0,BG83&gt;=0),"",BG83/BG124)</f>
        <v>0.10423418242052775</v>
      </c>
      <c r="BJ83" s="126">
        <f>SUM(BJ84:BJ92)+BJ110+BJ111</f>
        <v>0</v>
      </c>
      <c r="BK83" s="38" t="str">
        <f>IF(AND(BJ4=0,BJ83&gt;=0), "",BJ83/BJ4)</f>
        <v/>
      </c>
      <c r="BL83" s="43" t="str">
        <f>IF(AND(BJ124=0,BJ83&gt;=0),"",BJ83/BJ124)</f>
        <v/>
      </c>
      <c r="BM83" s="38" t="str">
        <f t="shared" si="43"/>
        <v/>
      </c>
      <c r="BN83" s="127">
        <f>SUM(BN84:BN92)+BN110+BN111</f>
        <v>3575.818888533171</v>
      </c>
      <c r="BO83" s="38">
        <f>IF(AND(BN4=0,BN83&gt;=0), "",BN83/BN4)</f>
        <v>5.1709428685718629E-2</v>
      </c>
      <c r="BP83" s="43">
        <f>IF(AND(BN124=0,BN83&gt;=0),"",BN83/BN124)</f>
        <v>0.10423418242052775</v>
      </c>
      <c r="BQ83" s="126">
        <f>SUM(BQ84:BQ92)+BQ110+BQ111</f>
        <v>0</v>
      </c>
      <c r="BR83" s="38" t="str">
        <f>IF(AND(BQ4=0,BQ83&gt;=0), "",BQ83/BQ4)</f>
        <v/>
      </c>
      <c r="BS83" s="43" t="str">
        <f>IF(AND(BQ124=0,BQ83&gt;=0),"",BQ83/BQ124)</f>
        <v/>
      </c>
      <c r="BT83" s="38" t="str">
        <f t="shared" si="44"/>
        <v/>
      </c>
      <c r="BU83" s="127">
        <f>SUM(BU84:BU92)+BU110+BU111</f>
        <v>3575.818888533171</v>
      </c>
      <c r="BV83" s="38">
        <f>IF(AND(BU4=0,BU83&gt;=0), "",BU83/BU4)</f>
        <v>5.1709428685718629E-2</v>
      </c>
      <c r="BW83" s="43">
        <f>IF(AND(BU124=0,BU83&gt;=0),"",BU83/BU124)</f>
        <v>0.10423418242052775</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3575.818888533171</v>
      </c>
      <c r="CF83" s="38">
        <f>IF(AND(CE4=0,CE83&gt;=0), "",CE83/CE4)</f>
        <v>5.1709428685718629E-2</v>
      </c>
      <c r="CG83" s="43">
        <f>IF(AND(CE124=0,CE83&gt;=0),"",CE83/CE124)</f>
        <v>0.10423418242052775</v>
      </c>
      <c r="CH83" s="126">
        <f>SUM(CH84:CH92)+CH110+CH111</f>
        <v>0</v>
      </c>
      <c r="CI83" s="38" t="str">
        <f>IF(AND(CH4=0,CH83&gt;=0), "",CH83/CH4)</f>
        <v/>
      </c>
      <c r="CJ83" s="43" t="str">
        <f>IF(AND(CH124=0,CH83&gt;=0),"",CH83/CH124)</f>
        <v/>
      </c>
      <c r="CK83" s="38" t="str">
        <f t="shared" si="46"/>
        <v/>
      </c>
      <c r="CL83" s="127">
        <f>SUM(CL84:CL92)+CL110+CL111</f>
        <v>3575.818888533171</v>
      </c>
      <c r="CM83" s="38">
        <f>IF(AND(CL4=0,CL83&gt;=0), "",CL83/CL4)</f>
        <v>5.1709428685718629E-2</v>
      </c>
      <c r="CN83" s="43">
        <f>IF(AND(CL124=0,CL83&gt;=0),"",CL83/CL124)</f>
        <v>0.10423418242052775</v>
      </c>
      <c r="CO83" s="126">
        <f>SUM(CO84:CO92)+CO110+CO111</f>
        <v>0</v>
      </c>
      <c r="CP83" s="38" t="str">
        <f>IF(AND(CO4=0,CO83&gt;=0), "",CO83/CO4)</f>
        <v/>
      </c>
      <c r="CQ83" s="43" t="str">
        <f>IF(AND(CO124=0,CO83&gt;=0),"",CO83/CO124)</f>
        <v/>
      </c>
      <c r="CR83" s="38" t="str">
        <f t="shared" si="47"/>
        <v/>
      </c>
      <c r="CS83" s="127">
        <f>SUM(CS84:CS92)+CS110+CS111</f>
        <v>3575.818888533171</v>
      </c>
      <c r="CT83" s="38">
        <f>IF(AND(CS4=0,CS83&gt;=0), "",CS83/CS4)</f>
        <v>5.1709428685718629E-2</v>
      </c>
      <c r="CU83" s="43">
        <f>IF(AND(CS124=0,CS83&gt;=0),"",CS83/CS124)</f>
        <v>0.10423418242052775</v>
      </c>
      <c r="CV83" s="128">
        <f>SUM(CV84:CV92)+CV110+CV111</f>
        <v>0</v>
      </c>
      <c r="CW83" s="38" t="str">
        <f>IF(AND(CV4=0,CV83&gt;=0), "",CV83/CV4)</f>
        <v/>
      </c>
      <c r="CX83" s="91">
        <f t="shared" si="48"/>
        <v>1</v>
      </c>
    </row>
    <row r="84" spans="1:102" hidden="1" outlineLevel="2" x14ac:dyDescent="0.3">
      <c r="A84" s="29" t="s">
        <v>76</v>
      </c>
      <c r="B84" s="129">
        <f>+'N EERR TERRA'!B140+'N EERR TERRA'!B141+'N EERR TERRA'!B142+'N EERR TERRA'!B143+'N EERR TERRA'!B144</f>
        <v>0</v>
      </c>
      <c r="C84" s="30" t="str">
        <f>IF(AND(B4=0,B84&gt;=0), "",B84/B4)</f>
        <v/>
      </c>
      <c r="D84" s="47" t="str">
        <f>IF(AND(B124=0,B84&gt;=0),"",B84/B124)</f>
        <v/>
      </c>
      <c r="E84" s="129">
        <f>+'N EERR TERRA'!C140+'N EERR TERRA'!C141+'N EERR TERRA'!C142+'N EERR TERRA'!C143+'N EERR TERRA'!C144</f>
        <v>0</v>
      </c>
      <c r="F84" s="30">
        <f>IF(AND(E4=0,E84&gt;=0), "",E84/E4)</f>
        <v>0</v>
      </c>
      <c r="G84" s="47">
        <f>IF(AND(E124=0,E84&gt;=0),"",E84/E124)</f>
        <v>0</v>
      </c>
      <c r="H84" s="129">
        <f>+'N EERR TERRA'!D140+'N EERR TERRA'!D141+'N EERR TERRA'!D142+'N EERR TERRA'!D143+'N EERR TERRA'!D144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TERRA'!E140+'N EERR TERRA'!E141+'N EERR TERRA'!E142+'N EERR TERRA'!E143+'N EERR TERRA'!E144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TERRA'!F140+'N EERR TERRA'!F141+'N EERR TERRA'!F142+'N EERR TERRA'!F143+'N EERR TERRA'!F144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TERRA'!G140+'N EERR TERRA'!G141+'N EERR TERRA'!G142+'N EERR TERRA'!G143+'N EERR TERRA'!G144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TERRA'!H140+'N EERR TERRA'!H141+'N EERR TERRA'!H142+'N EERR TERRA'!H143+'N EERR TERRA'!H144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TERRA'!I140+'N EERR TERRA'!I141+'N EERR TERRA'!I142+'N EERR TERRA'!I143+'N EERR TERRA'!I144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TERRA'!J140+'N EERR TERRA'!J141+'N EERR TERRA'!J142+'N EERR TERRA'!J143+'N EERR TERRA'!J144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TERRA'!K140+'N EERR TERRA'!K141+'N EERR TERRA'!K142+'N EERR TERRA'!K143+'N EERR TERRA'!K144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TERRA'!L140+'N EERR TERRA'!L141+'N EERR TERRA'!L142+'N EERR TERRA'!L143+'N EERR TERRA'!L144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TERRA'!M140+'N EERR TERRA'!M141+'N EERR TERRA'!M142+'N EERR TERRA'!M143+'N EERR TERRA'!M144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TERRA'!N140+'N EERR TERRA'!N141+'N EERR TERRA'!N142+'N EERR TERRA'!N143+'N EERR TERRA'!N144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TERRA'!B145</f>
        <v>0</v>
      </c>
      <c r="C85" s="30" t="str">
        <f>IF(AND(B4=0,B85&gt;=0), "",B85/B4)</f>
        <v/>
      </c>
      <c r="D85" s="47" t="str">
        <f>IF(AND(B124=0,B85&gt;=0),"",B85/B124)</f>
        <v/>
      </c>
      <c r="E85" s="129">
        <f>+'N EERR TERRA'!C145</f>
        <v>0</v>
      </c>
      <c r="F85" s="30">
        <f>IF(AND(E4=0,E85&gt;=0), "",E85/E4)</f>
        <v>0</v>
      </c>
      <c r="G85" s="47">
        <f>IF(AND(E124=0,E85&gt;=0),"",E85/E124)</f>
        <v>0</v>
      </c>
      <c r="H85" s="129">
        <f>+'N EERR TERRA'!D145</f>
        <v>0</v>
      </c>
      <c r="I85" s="30">
        <f>IF(AND(H4=0,H85&gt;=0), "",H85/H4)</f>
        <v>0</v>
      </c>
      <c r="J85" s="47">
        <f>IF(AND(H124=0,H85&gt;=0),"",H85/H124)</f>
        <v>0</v>
      </c>
      <c r="K85" s="30" t="str">
        <f t="shared" si="64"/>
        <v/>
      </c>
      <c r="L85" s="130">
        <f t="shared" si="65"/>
        <v>0</v>
      </c>
      <c r="M85" s="30">
        <f>IF(AND(L4=0,L85&gt;=0), "",L85/L4)</f>
        <v>0</v>
      </c>
      <c r="N85" s="47">
        <f>IF(AND(L124=0,L85&gt;=0),"",L85/L124)</f>
        <v>0</v>
      </c>
      <c r="O85" s="129">
        <f>+'N EERR TERRA'!E145</f>
        <v>6.3379326282248467</v>
      </c>
      <c r="P85" s="30">
        <f>IF(AND(O4=0,O85&gt;=0), "",O85/O4)</f>
        <v>3.9405770009819173E-4</v>
      </c>
      <c r="Q85" s="47">
        <f>IF(AND(O124=0,O85&gt;=0),"",O85/O124)</f>
        <v>1.1046366749784666E-3</v>
      </c>
      <c r="R85" s="30">
        <f t="shared" si="66"/>
        <v>1</v>
      </c>
      <c r="S85" s="130">
        <f t="shared" si="67"/>
        <v>6.3379326282248467</v>
      </c>
      <c r="T85" s="30">
        <f>IF(AND(S4=0,S85&gt;=0), "",S85/S4)</f>
        <v>1.8826691726779585E-4</v>
      </c>
      <c r="U85" s="47">
        <f>IF(AND(S124=0,S85&gt;=0),"",S85/S124)</f>
        <v>3.8265620345962327E-4</v>
      </c>
      <c r="V85" s="131"/>
      <c r="W85" s="30" t="str">
        <f>IF(AND(V4=0,V85&gt;=0), "",V85/V4)</f>
        <v/>
      </c>
      <c r="X85" s="47">
        <f t="shared" si="21"/>
        <v>1</v>
      </c>
      <c r="Y85" s="129">
        <f>+'N EERR TERRA'!F145</f>
        <v>76.74852720903074</v>
      </c>
      <c r="Z85" s="30">
        <f>IF(AND(Y4=0,Y85&gt;=0), "",Y85/Y4)</f>
        <v>8.6691483172078917E-3</v>
      </c>
      <c r="AA85" s="47">
        <f>IF(AND(Y124=0,Y85&gt;=0),"",Y85/Y124)</f>
        <v>1.2560137013433054E-2</v>
      </c>
      <c r="AB85" s="30">
        <f t="shared" si="22"/>
        <v>11.109394610356842</v>
      </c>
      <c r="AC85" s="130">
        <f t="shared" si="68"/>
        <v>83.086459837255589</v>
      </c>
      <c r="AD85" s="30">
        <f>IF(AND(AC4=0,AC85&gt;=0), "",AC85/AC4)</f>
        <v>1.9541627883840266E-3</v>
      </c>
      <c r="AE85" s="47">
        <f>IF(AND(AC124=0,AC85&gt;=0),"",AC85/AC124)</f>
        <v>3.6644776983747866E-3</v>
      </c>
      <c r="AF85" s="129">
        <f>+'N EERR TERRA'!G145</f>
        <v>112.13305097385506</v>
      </c>
      <c r="AG85" s="30">
        <f>IF(AND(AF4=0,AF85&gt;=0), "",AF85/AF4)</f>
        <v>7.4880436397322002E-3</v>
      </c>
      <c r="AH85" s="47">
        <f>IF(AND(AF124=0,AF85&gt;=0),"",AF85/AF124)</f>
        <v>1.8068906450006601E-2</v>
      </c>
      <c r="AI85" s="30">
        <f t="shared" si="41"/>
        <v>0.46104498746212741</v>
      </c>
      <c r="AJ85" s="130">
        <f t="shared" si="62"/>
        <v>195.21951081111064</v>
      </c>
      <c r="AK85" s="30">
        <f>IF(AND(AJ4=0,AJ85&gt;=0), "",AJ85/AJ4)</f>
        <v>3.3955576207179714E-3</v>
      </c>
      <c r="AL85" s="47">
        <f>IF(AND(AJ124=0,AJ85&gt;=0),"",AJ85/AJ124)</f>
        <v>6.7598336456571118E-3</v>
      </c>
      <c r="AM85" s="129">
        <f>+'N EERR TERRA'!H145</f>
        <v>35.045334622510104</v>
      </c>
      <c r="AN85" s="30">
        <f>IF(AND(AM4=0,AM85&gt;=0), "",AM85/AM4)</f>
        <v>3.0057214006058821E-3</v>
      </c>
      <c r="AO85" s="47">
        <f>IF(AND(AM124=0,AM85&gt;=0),"",AM85/AM124)</f>
        <v>6.4584343067047014E-3</v>
      </c>
      <c r="AP85" s="30">
        <f t="shared" si="42"/>
        <v>-0.68746650235458884</v>
      </c>
      <c r="AQ85" s="130">
        <f t="shared" si="63"/>
        <v>230.26484543362074</v>
      </c>
      <c r="AR85" s="30">
        <f>IF(AND(AQ4=0,AQ85&gt;=0), "",AQ85/AQ4)</f>
        <v>3.3298284882269649E-3</v>
      </c>
      <c r="AS85" s="47">
        <f>IF(AND(AQ124=0,AQ85&gt;=0),"",AQ85/AQ124)</f>
        <v>6.712159830278272E-3</v>
      </c>
      <c r="AT85" s="131">
        <f t="shared" si="69"/>
        <v>0</v>
      </c>
      <c r="AU85" s="30" t="str">
        <f>IF(AND(AT4=0,AT85&gt;=0), "",AT85/AT4)</f>
        <v/>
      </c>
      <c r="AV85" s="47">
        <f t="shared" si="23"/>
        <v>1</v>
      </c>
      <c r="AW85" s="131">
        <f t="shared" si="40"/>
        <v>38.377474238936792</v>
      </c>
      <c r="AX85" s="30">
        <f>IF(AND(AW4=0,AW85&gt;=0), "",AW85/AW4)</f>
        <v>3.3298284882269653E-3</v>
      </c>
      <c r="AY85" s="47">
        <f>IF(AND(AW124=0,AW85&gt;=0),"",AW85/AW124)</f>
        <v>6.712159830278272E-3</v>
      </c>
      <c r="AZ85" s="131">
        <f t="shared" si="70"/>
        <v>0</v>
      </c>
      <c r="BA85" s="30" t="str">
        <f>IF(AND(AZ4=0,AZ85&gt;=0), "",AZ85/AZ4)</f>
        <v/>
      </c>
      <c r="BB85" s="47">
        <f t="shared" si="24"/>
        <v>1</v>
      </c>
      <c r="BC85" s="129">
        <f>+'N EERR TERRA'!I145</f>
        <v>0</v>
      </c>
      <c r="BD85" s="30" t="str">
        <f>IF(AND(BC4=0,BC85&gt;=0), "",BC85/BC4)</f>
        <v/>
      </c>
      <c r="BE85" s="47" t="str">
        <f>IF(AND(BC124=0,BC85&gt;=0),"",BC85/BC124)</f>
        <v/>
      </c>
      <c r="BF85" s="30">
        <f t="shared" si="25"/>
        <v>-1</v>
      </c>
      <c r="BG85" s="130">
        <f t="shared" si="71"/>
        <v>230.26484543362074</v>
      </c>
      <c r="BH85" s="30">
        <f>IF(AND(BG4=0,BG85&gt;=0), "",BG85/BG4)</f>
        <v>3.3298284882269649E-3</v>
      </c>
      <c r="BI85" s="47">
        <f>IF(AND(BG124=0,BG85&gt;=0),"",BG85/BG124)</f>
        <v>6.712159830278272E-3</v>
      </c>
      <c r="BJ85" s="129">
        <f>+'N EERR TERRA'!J145</f>
        <v>0</v>
      </c>
      <c r="BK85" s="30" t="str">
        <f>IF(AND(BJ4=0,BJ85&gt;=0), "",BJ85/BJ4)</f>
        <v/>
      </c>
      <c r="BL85" s="47" t="str">
        <f>IF(AND(BJ124=0,BJ85&gt;=0),"",BJ85/BJ124)</f>
        <v/>
      </c>
      <c r="BM85" s="30" t="str">
        <f t="shared" si="43"/>
        <v/>
      </c>
      <c r="BN85" s="130">
        <f t="shared" si="72"/>
        <v>230.26484543362074</v>
      </c>
      <c r="BO85" s="30">
        <f>IF(AND(BN4=0,BN85&gt;=0), "",BN85/BN4)</f>
        <v>3.3298284882269649E-3</v>
      </c>
      <c r="BP85" s="47">
        <f>IF(AND(BN124=0,BN85&gt;=0),"",BN85/BN124)</f>
        <v>6.712159830278272E-3</v>
      </c>
      <c r="BQ85" s="129">
        <f>+'N EERR TERRA'!K145</f>
        <v>0</v>
      </c>
      <c r="BR85" s="30" t="str">
        <f>IF(AND(BQ4=0,BQ85&gt;=0), "",BQ85/BQ4)</f>
        <v/>
      </c>
      <c r="BS85" s="47" t="str">
        <f>IF(AND(BQ124=0,BQ85&gt;=0),"",BQ85/BQ124)</f>
        <v/>
      </c>
      <c r="BT85" s="30" t="str">
        <f t="shared" si="44"/>
        <v/>
      </c>
      <c r="BU85" s="130">
        <f t="shared" si="73"/>
        <v>230.26484543362074</v>
      </c>
      <c r="BV85" s="30">
        <f>IF(AND(BU4=0,BU85&gt;=0), "",BU85/BU4)</f>
        <v>3.3298284882269649E-3</v>
      </c>
      <c r="BW85" s="47">
        <f>IF(AND(BU124=0,BU85&gt;=0),"",BU85/BU124)</f>
        <v>6.712159830278272E-3</v>
      </c>
      <c r="BX85" s="131">
        <f t="shared" si="74"/>
        <v>0</v>
      </c>
      <c r="BY85" s="30" t="str">
        <f>IF(AND(BX4=0,BX85&gt;=0), "",BX85/BX4)</f>
        <v/>
      </c>
      <c r="BZ85" s="47">
        <f t="shared" si="45"/>
        <v>1</v>
      </c>
      <c r="CA85" s="129">
        <f>+'N EERR TERRA'!L145</f>
        <v>0</v>
      </c>
      <c r="CB85" s="30" t="str">
        <f>IF(AND(CA4=0,CA85&gt;=0), "",CA85/CA4)</f>
        <v/>
      </c>
      <c r="CC85" s="47" t="str">
        <f>IF(AND(CA124=0,CA85&gt;=0),"",CA85/CA124)</f>
        <v/>
      </c>
      <c r="CD85" s="30" t="str">
        <f t="shared" si="26"/>
        <v/>
      </c>
      <c r="CE85" s="130">
        <f t="shared" si="75"/>
        <v>230.26484543362074</v>
      </c>
      <c r="CF85" s="30">
        <f>IF(AND(CE4=0,CE85&gt;=0), "",CE85/CE4)</f>
        <v>3.3298284882269649E-3</v>
      </c>
      <c r="CG85" s="47">
        <f>IF(AND(CE124=0,CE85&gt;=0),"",CE85/CE124)</f>
        <v>6.712159830278272E-3</v>
      </c>
      <c r="CH85" s="129">
        <f>+'N EERR TERRA'!M145</f>
        <v>0</v>
      </c>
      <c r="CI85" s="30" t="str">
        <f>IF(AND(CH4=0,CH85&gt;=0), "",CH85/CH4)</f>
        <v/>
      </c>
      <c r="CJ85" s="47" t="str">
        <f>IF(AND(CH124=0,CH85&gt;=0),"",CH85/CH124)</f>
        <v/>
      </c>
      <c r="CK85" s="30" t="str">
        <f t="shared" si="46"/>
        <v/>
      </c>
      <c r="CL85" s="130">
        <f t="shared" si="76"/>
        <v>230.26484543362074</v>
      </c>
      <c r="CM85" s="30">
        <f>IF(AND(CL4=0,CL85&gt;=0), "",CL85/CL4)</f>
        <v>3.3298284882269649E-3</v>
      </c>
      <c r="CN85" s="47">
        <f>IF(AND(CL124=0,CL85&gt;=0),"",CL85/CL124)</f>
        <v>6.712159830278272E-3</v>
      </c>
      <c r="CO85" s="129">
        <f>+'N EERR TERRA'!N145</f>
        <v>0</v>
      </c>
      <c r="CP85" s="30" t="str">
        <f>IF(AND(CO4=0,CO85&gt;=0), "",CO85/CO4)</f>
        <v/>
      </c>
      <c r="CQ85" s="47" t="str">
        <f>IF(AND(CO124=0,CO85&gt;=0),"",CO85/CO124)</f>
        <v/>
      </c>
      <c r="CR85" s="30" t="str">
        <f t="shared" si="47"/>
        <v/>
      </c>
      <c r="CS85" s="130">
        <f t="shared" si="77"/>
        <v>230.26484543362074</v>
      </c>
      <c r="CT85" s="30">
        <f>IF(AND(CS4=0,CS85&gt;=0), "",CS85/CS4)</f>
        <v>3.3298284882269649E-3</v>
      </c>
      <c r="CU85" s="47">
        <f>IF(AND(CS124=0,CS85&gt;=0),"",CS85/CS124)</f>
        <v>6.712159830278272E-3</v>
      </c>
      <c r="CV85" s="131">
        <f t="shared" si="78"/>
        <v>0</v>
      </c>
      <c r="CW85" s="30" t="str">
        <f>IF(AND(CV4=0,CV85&gt;=0), "",CV85/CV4)</f>
        <v/>
      </c>
      <c r="CX85" s="47">
        <f t="shared" si="48"/>
        <v>1</v>
      </c>
    </row>
    <row r="86" spans="1:102" hidden="1" outlineLevel="2" x14ac:dyDescent="0.3">
      <c r="A86" s="29" t="s">
        <v>1</v>
      </c>
      <c r="B86" s="129">
        <f>+'N EERR TERRA'!B146+'N EERR TERRA'!B147+'N EERR TERRA'!B148+'N EERR TERRA'!B149+'N EERR TERRA'!B150+'N EERR TERRA'!B151+'N EERR TERRA'!B152+'N EERR TERRA'!B153</f>
        <v>0</v>
      </c>
      <c r="C86" s="30" t="str">
        <f>IF(AND(B4=0,B86&gt;=0), "",B86/B4)</f>
        <v/>
      </c>
      <c r="D86" s="47" t="str">
        <f>IF(AND(B124=0,B86&gt;=0),"",B86/B124)</f>
        <v/>
      </c>
      <c r="E86" s="129">
        <f>+'N EERR TERRA'!C146+'N EERR TERRA'!C147+'N EERR TERRA'!C148+'N EERR TERRA'!C149+'N EERR TERRA'!C150+'N EERR TERRA'!C151+'N EERR TERRA'!C152+'N EERR TERRA'!C153</f>
        <v>0</v>
      </c>
      <c r="F86" s="30">
        <f>IF(AND(E4=0,E86&gt;=0), "",E86/E4)</f>
        <v>0</v>
      </c>
      <c r="G86" s="47">
        <f>IF(AND(E124=0,E86&gt;=0),"",E86/E124)</f>
        <v>0</v>
      </c>
      <c r="H86" s="129">
        <f>+'N EERR TERRA'!D146+'N EERR TERRA'!D147+'N EERR TERRA'!D148+'N EERR TERRA'!D149+'N EERR TERRA'!D150+'N EERR TERRA'!D151+'N EERR TERRA'!D152+'N EERR TERRA'!D153</f>
        <v>0</v>
      </c>
      <c r="I86" s="30">
        <f>IF(AND(H4=0,H86&gt;=0), "",H86/H4)</f>
        <v>0</v>
      </c>
      <c r="J86" s="47">
        <f>IF(AND(H124=0,H86&gt;=0),"",H86/H124)</f>
        <v>0</v>
      </c>
      <c r="K86" s="30" t="str">
        <f t="shared" si="64"/>
        <v/>
      </c>
      <c r="L86" s="130">
        <f t="shared" si="65"/>
        <v>0</v>
      </c>
      <c r="M86" s="30">
        <f>IF(AND(L4=0,L86&gt;=0), "",L86/L4)</f>
        <v>0</v>
      </c>
      <c r="N86" s="47">
        <f>IF(AND(L124=0,L86&gt;=0),"",L86/L124)</f>
        <v>0</v>
      </c>
      <c r="O86" s="129">
        <f>+'N EERR TERRA'!E146+'N EERR TERRA'!E147+'N EERR TERRA'!E148+'N EERR TERRA'!E149+'N EERR TERRA'!E150+'N EERR TERRA'!E151+'N EERR TERRA'!E152+'N EERR TERRA'!E153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TERRA'!F146+'N EERR TERRA'!F147+'N EERR TERRA'!F148+'N EERR TERRA'!F149+'N EERR TERRA'!F150+'N EERR TERRA'!F151+'N EERR TERRA'!F152+'N EERR TERRA'!F153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TERRA'!G146+'N EERR TERRA'!G147+'N EERR TERRA'!G148+'N EERR TERRA'!G149+'N EERR TERRA'!G150+'N EERR TERRA'!G151+'N EERR TERRA'!G152+'N EERR TERRA'!G153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TERRA'!H146+'N EERR TERRA'!H147+'N EERR TERRA'!H148+'N EERR TERRA'!H149+'N EERR TERRA'!H150+'N EERR TERRA'!H151+'N EERR TERRA'!H152+'N EERR TERRA'!H153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TERRA'!I146+'N EERR TERRA'!I147+'N EERR TERRA'!I148+'N EERR TERRA'!I149+'N EERR TERRA'!I150+'N EERR TERRA'!I151+'N EERR TERRA'!I152+'N EERR TERRA'!I153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TERRA'!J146+'N EERR TERRA'!J147+'N EERR TERRA'!J148+'N EERR TERRA'!J149+'N EERR TERRA'!J150+'N EERR TERRA'!J151+'N EERR TERRA'!J152+'N EERR TERRA'!J153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TERRA'!K146+'N EERR TERRA'!K147+'N EERR TERRA'!K148+'N EERR TERRA'!K149+'N EERR TERRA'!K150+'N EERR TERRA'!K151+'N EERR TERRA'!K152+'N EERR TERRA'!K153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TERRA'!L146+'N EERR TERRA'!L147+'N EERR TERRA'!L148+'N EERR TERRA'!L149+'N EERR TERRA'!L150+'N EERR TERRA'!L151+'N EERR TERRA'!L152+'N EERR TERRA'!L153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TERRA'!M146+'N EERR TERRA'!M147+'N EERR TERRA'!M148+'N EERR TERRA'!M149+'N EERR TERRA'!M150+'N EERR TERRA'!M151+'N EERR TERRA'!M152+'N EERR TERRA'!M153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TERRA'!N146+'N EERR TERRA'!N147+'N EERR TERRA'!N148+'N EERR TERRA'!N149+'N EERR TERRA'!N150+'N EERR TERRA'!N151+'N EERR TERRA'!N152+'N EERR TERRA'!N153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TERRA'!B157+'N EERR TERRA'!B158</f>
        <v>0</v>
      </c>
      <c r="C87" s="30" t="str">
        <f>IF(AND(B4=0,B87&gt;=0), "",B87/B4)</f>
        <v/>
      </c>
      <c r="D87" s="47" t="str">
        <f>IF(AND(B124=0,B87&gt;=0),"",B87/B124)</f>
        <v/>
      </c>
      <c r="E87" s="129">
        <f>+'N EERR TERRA'!C157+'N EERR TERRA'!C158</f>
        <v>0</v>
      </c>
      <c r="F87" s="30">
        <f>IF(AND(E4=0,E87&gt;=0), "",E87/E4)</f>
        <v>0</v>
      </c>
      <c r="G87" s="47">
        <f>IF(AND(E124=0,E87&gt;=0),"",E87/E124)</f>
        <v>0</v>
      </c>
      <c r="H87" s="129">
        <f>+'N EERR TERRA'!D157+'N EERR TERRA'!D158</f>
        <v>0</v>
      </c>
      <c r="I87" s="30">
        <f>IF(AND(H4=0,H87&gt;=0), "",H87/H4)</f>
        <v>0</v>
      </c>
      <c r="J87" s="47">
        <f>IF(AND(H124=0,H87&gt;=0),"",H87/H124)</f>
        <v>0</v>
      </c>
      <c r="K87" s="30" t="str">
        <f t="shared" si="64"/>
        <v/>
      </c>
      <c r="L87" s="130">
        <f t="shared" si="65"/>
        <v>0</v>
      </c>
      <c r="M87" s="30">
        <f>IF(AND(L4=0,L87&gt;=0), "",L87/L4)</f>
        <v>0</v>
      </c>
      <c r="N87" s="47">
        <f>IF(AND(L124=0,L87&gt;=0),"",L87/L124)</f>
        <v>0</v>
      </c>
      <c r="O87" s="129">
        <f>+'N EERR TERRA'!E157+'N EERR TERRA'!E158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TERRA'!F157+'N EERR TERRA'!F158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TERRA'!G157+'N EERR TERRA'!G158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TERRA'!H157+'N EERR TERRA'!H158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TERRA'!I157+'N EERR TERRA'!I158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TERRA'!J157+'N EERR TERRA'!J158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TERRA'!K157+'N EERR TERRA'!K158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TERRA'!L157+'N EERR TERRA'!L158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TERRA'!M157+'N EERR TERRA'!M158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TERRA'!N157+'N EERR TERRA'!N158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TERRA'!B159</f>
        <v>0</v>
      </c>
      <c r="C88" s="30" t="str">
        <f>IF(AND(B4=0,B88&gt;=0), "",B88/B4)</f>
        <v/>
      </c>
      <c r="D88" s="47" t="str">
        <f>IF(AND(B124=0,B88&gt;=0),"",B88/B124)</f>
        <v/>
      </c>
      <c r="E88" s="129">
        <f>+'N EERR TERRA'!C159</f>
        <v>0</v>
      </c>
      <c r="F88" s="30">
        <f>IF(AND(E4=0,E88&gt;=0), "",E88/E4)</f>
        <v>0</v>
      </c>
      <c r="G88" s="47">
        <f>IF(AND(E124=0,E88&gt;=0),"",E88/E124)</f>
        <v>0</v>
      </c>
      <c r="H88" s="129">
        <f>+'N EERR TERRA'!D159</f>
        <v>0</v>
      </c>
      <c r="I88" s="30">
        <f>IF(AND(H4=0,H88&gt;=0), "",H88/H4)</f>
        <v>0</v>
      </c>
      <c r="J88" s="47">
        <f>IF(AND(H124=0,H88&gt;=0),"",H88/H124)</f>
        <v>0</v>
      </c>
      <c r="K88" s="30" t="str">
        <f t="shared" si="64"/>
        <v/>
      </c>
      <c r="L88" s="130">
        <f t="shared" si="65"/>
        <v>0</v>
      </c>
      <c r="M88" s="30">
        <f>IF(AND(L4=0,L88&gt;=0), "",L88/L4)</f>
        <v>0</v>
      </c>
      <c r="N88" s="47">
        <f>IF(AND(L124=0,L88&gt;=0),"",L88/L124)</f>
        <v>0</v>
      </c>
      <c r="O88" s="129">
        <f>+'N EERR TERRA'!E159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TERRA'!F159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TERRA'!G159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TERRA'!H159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TERRA'!I159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TERRA'!J159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TERRA'!K159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TERRA'!L159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TERRA'!M159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TERRA'!N159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TERRA'!B160</f>
        <v>0</v>
      </c>
      <c r="C89" s="30" t="str">
        <f>IF(AND(B4=0,B89&gt;=0), "",B89/B4)</f>
        <v/>
      </c>
      <c r="D89" s="47" t="str">
        <f>IF(AND(B124=0,B89&gt;=0),"",B89/B124)</f>
        <v/>
      </c>
      <c r="E89" s="129">
        <f>+'N EERR TERRA'!C160</f>
        <v>0</v>
      </c>
      <c r="F89" s="30">
        <f>IF(AND(E4=0,E89&gt;=0), "",E89/E4)</f>
        <v>0</v>
      </c>
      <c r="G89" s="47">
        <f>IF(AND(E124=0,E89&gt;=0),"",E89/E124)</f>
        <v>0</v>
      </c>
      <c r="H89" s="129">
        <f>+'N EERR TERRA'!D160</f>
        <v>0</v>
      </c>
      <c r="I89" s="30">
        <f>IF(AND(H4=0,H89&gt;=0), "",H89/H4)</f>
        <v>0</v>
      </c>
      <c r="J89" s="47">
        <f>IF(AND(H124=0,H89&gt;=0),"",H89/H124)</f>
        <v>0</v>
      </c>
      <c r="K89" s="30" t="str">
        <f t="shared" si="64"/>
        <v/>
      </c>
      <c r="L89" s="130">
        <f t="shared" si="65"/>
        <v>0</v>
      </c>
      <c r="M89" s="30">
        <f>IF(AND(L4=0,L89&gt;=0), "",L89/L4)</f>
        <v>0</v>
      </c>
      <c r="N89" s="47">
        <f>IF(AND(L124=0,L89&gt;=0),"",L89/L124)</f>
        <v>0</v>
      </c>
      <c r="O89" s="129">
        <f>+'N EERR TERRA'!E160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TERRA'!F160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TERRA'!G160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TERRA'!H160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TERRA'!I160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TERRA'!J160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TERRA'!K160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TERRA'!L160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TERRA'!M160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TERRA'!N160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TERRA'!B161</f>
        <v>0</v>
      </c>
      <c r="C90" s="30" t="str">
        <f>IF(AND(B4=0,B90&gt;=0), "",B90/B4)</f>
        <v/>
      </c>
      <c r="D90" s="47" t="str">
        <f>IF(AND(B124=0,B90&gt;=0),"",B90/B124)</f>
        <v/>
      </c>
      <c r="E90" s="129">
        <f>+'N EERR TERRA'!C161</f>
        <v>0</v>
      </c>
      <c r="F90" s="30">
        <f>IF(AND(E4=0,E90&gt;=0), "",E90/E4)</f>
        <v>0</v>
      </c>
      <c r="G90" s="47">
        <f>IF(AND(E124=0,E90&gt;=0),"",E90/E124)</f>
        <v>0</v>
      </c>
      <c r="H90" s="129">
        <f>+'N EERR TERRA'!D161</f>
        <v>0</v>
      </c>
      <c r="I90" s="30">
        <f>IF(AND(H4=0,H90&gt;=0), "",H90/H4)</f>
        <v>0</v>
      </c>
      <c r="J90" s="47">
        <f>IF(AND(H124=0,H90&gt;=0),"",H90/H124)</f>
        <v>0</v>
      </c>
      <c r="K90" s="30" t="str">
        <f t="shared" si="64"/>
        <v/>
      </c>
      <c r="L90" s="130">
        <f t="shared" si="65"/>
        <v>0</v>
      </c>
      <c r="M90" s="30">
        <f>IF(AND(L4=0,L90&gt;=0), "",L90/L4)</f>
        <v>0</v>
      </c>
      <c r="N90" s="47">
        <f>IF(AND(L124=0,L90&gt;=0),"",L90/L124)</f>
        <v>0</v>
      </c>
      <c r="O90" s="129">
        <f>+'N EERR TERRA'!E161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TERRA'!F161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TERRA'!G161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TERRA'!H161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TERRA'!I161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TERRA'!J161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TERRA'!K161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TERRA'!L161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TERRA'!M161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TERRA'!N161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TERRA'!B162+'N EERR TERRA'!B163+'N EERR TERRA'!B164+'N EERR TERRA'!B165+'N EERR TERRA'!B166+'N EERR TERRA'!B167+'N EERR TERRA'!B168+'N EERR TERRA'!B169</f>
        <v>0</v>
      </c>
      <c r="C91" s="30" t="str">
        <f>IF(AND(B4=0,B91&gt;=0), "",B91/B4)</f>
        <v/>
      </c>
      <c r="D91" s="47" t="str">
        <f>IF(AND(B124=0,B91&gt;=0),"",B91/B124)</f>
        <v/>
      </c>
      <c r="E91" s="129">
        <f>+'N EERR TERRA'!C162+'N EERR TERRA'!C163+'N EERR TERRA'!C164+'N EERR TERRA'!C165+'N EERR TERRA'!C166+'N EERR TERRA'!C167+'N EERR TERRA'!C168+'N EERR TERRA'!C169</f>
        <v>0</v>
      </c>
      <c r="F91" s="30">
        <f>IF(AND(E4=0,E91&gt;=0), "",E91/E4)</f>
        <v>0</v>
      </c>
      <c r="G91" s="47">
        <f>IF(AND(E124=0,E91&gt;=0),"",E91/E124)</f>
        <v>0</v>
      </c>
      <c r="H91" s="129">
        <f>+'N EERR TERRA'!D162+'N EERR TERRA'!D163+'N EERR TERRA'!D164+'N EERR TERRA'!D165+'N EERR TERRA'!D166+'N EERR TERRA'!D167+'N EERR TERRA'!D168+'N EERR TERRA'!D169</f>
        <v>0</v>
      </c>
      <c r="I91" s="30">
        <f>IF(AND(H4=0,H91&gt;=0), "",H91/H4)</f>
        <v>0</v>
      </c>
      <c r="J91" s="47">
        <f>IF(AND(H124=0,H91&gt;=0),"",H91/H124)</f>
        <v>0</v>
      </c>
      <c r="K91" s="30" t="str">
        <f t="shared" si="64"/>
        <v/>
      </c>
      <c r="L91" s="130">
        <f t="shared" si="65"/>
        <v>0</v>
      </c>
      <c r="M91" s="30">
        <f>IF(AND(L4=0,L91&gt;=0), "",L91/L4)</f>
        <v>0</v>
      </c>
      <c r="N91" s="47">
        <f>IF(AND(L124=0,L91&gt;=0),"",L91/L124)</f>
        <v>0</v>
      </c>
      <c r="O91" s="129">
        <f>+'N EERR TERRA'!E162+'N EERR TERRA'!E163+'N EERR TERRA'!E164+'N EERR TERRA'!E165+'N EERR TERRA'!E166+'N EERR TERRA'!E167+'N EERR TERRA'!E168+'N EERR TERRA'!E169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TERRA'!F162+'N EERR TERRA'!F163+'N EERR TERRA'!F164+'N EERR TERRA'!F165+'N EERR TERRA'!F166+'N EERR TERRA'!F167+'N EERR TERRA'!F168+'N EERR TERRA'!F169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TERRA'!G162+'N EERR TERRA'!G163+'N EERR TERRA'!G164+'N EERR TERRA'!G165+'N EERR TERRA'!G166+'N EERR TERRA'!G167+'N EERR TERRA'!G168+'N EERR TERRA'!G169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TERRA'!H162+'N EERR TERRA'!H163+'N EERR TERRA'!H164+'N EERR TERRA'!H165+'N EERR TERRA'!H166+'N EERR TERRA'!H167+'N EERR TERRA'!H168+'N EERR TERRA'!H169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TERRA'!I162+'N EERR TERRA'!I163+'N EERR TERRA'!I164+'N EERR TERRA'!I165+'N EERR TERRA'!I166+'N EERR TERRA'!I167+'N EERR TERRA'!I168+'N EERR TERRA'!I169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TERRA'!J162+'N EERR TERRA'!J163+'N EERR TERRA'!J164+'N EERR TERRA'!J165+'N EERR TERRA'!J166+'N EERR TERRA'!J167+'N EERR TERRA'!J168+'N EERR TERRA'!J169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TERRA'!K162+'N EERR TERRA'!K163+'N EERR TERRA'!K164+'N EERR TERRA'!K165+'N EERR TERRA'!K166+'N EERR TERRA'!K167+'N EERR TERRA'!K168+'N EERR TERRA'!K169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TERRA'!L162+'N EERR TERRA'!L163+'N EERR TERRA'!L164+'N EERR TERRA'!L165+'N EERR TERRA'!L166+'N EERR TERRA'!L167+'N EERR TERRA'!L168+'N EERR TERRA'!L169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TERRA'!M162+'N EERR TERRA'!M163+'N EERR TERRA'!M164+'N EERR TERRA'!M165+'N EERR TERRA'!M166+'N EERR TERRA'!M167+'N EERR TERRA'!M168+'N EERR TERRA'!M169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TERRA'!N162+'N EERR TERRA'!N163+'N EERR TERRA'!N164+'N EERR TERRA'!N165+'N EERR TERRA'!N166+'N EERR TERRA'!N167+'N EERR TERRA'!N168+'N EERR TERRA'!N169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59.614995278564699</v>
      </c>
      <c r="F93" s="38">
        <f>IF(AND(E4=0,E93&gt;=0), "",E93/E4)</f>
        <v>6.0154391787219895E-3</v>
      </c>
      <c r="G93" s="43">
        <f>IF(AND(E124=0,E93&gt;=0),"",E93/E124)</f>
        <v>1.0044809404468487E-2</v>
      </c>
      <c r="H93" s="126">
        <f>SUM(H94:H103)</f>
        <v>0</v>
      </c>
      <c r="I93" s="38">
        <f>IF(AND(H4=0,H93&gt;=0), "",H93/H4)</f>
        <v>0</v>
      </c>
      <c r="J93" s="43">
        <f>IF(AND(H124=0,H93&gt;=0),"",H93/H124)</f>
        <v>0</v>
      </c>
      <c r="K93" s="38">
        <f t="shared" si="64"/>
        <v>-1</v>
      </c>
      <c r="L93" s="127">
        <f>SUM(L94:L103)</f>
        <v>59.614995278564699</v>
      </c>
      <c r="M93" s="38">
        <f>IF(AND(L4=0,L93&gt;=0), "",L93/L4)</f>
        <v>3.3909064310441756E-3</v>
      </c>
      <c r="N93" s="43">
        <f>IF(AND(L124=0,L93&gt;=0),"",L93/L124)</f>
        <v>5.5069440136673448E-3</v>
      </c>
      <c r="O93" s="126">
        <f>SUM(O94:O103)</f>
        <v>22.559938164982768</v>
      </c>
      <c r="P93" s="38">
        <f>IF(AND(O4=0,O93&gt;=0), "",O93/O4)</f>
        <v>1.4026525476242642E-3</v>
      </c>
      <c r="Q93" s="43">
        <f>IF(AND(O124=0,O93&gt;=0),"",O93/O124)</f>
        <v>3.9319659176096687E-3</v>
      </c>
      <c r="R93" s="38">
        <f t="shared" si="66"/>
        <v>1</v>
      </c>
      <c r="S93" s="127">
        <f>SUM(S94:S103)</f>
        <v>82.174933443547474</v>
      </c>
      <c r="T93" s="38">
        <f>IF(AND(S4=0,S93&gt;=0), "",S93/S4)</f>
        <v>2.4409886162573662E-3</v>
      </c>
      <c r="U93" s="43">
        <f>IF(AND(S124=0,S93&gt;=0),"",S93/S124)</f>
        <v>4.9613572588357207E-3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82.174933443547474</v>
      </c>
      <c r="AD93" s="38">
        <f>IF(AND(AC4=0,AC93&gt;=0), "",AC93/AC4)</f>
        <v>1.9327240249236103E-3</v>
      </c>
      <c r="AE93" s="43">
        <f>IF(AND(AC124=0,AC93&gt;=0),"",AC93/AC124)</f>
        <v>3.6242753820435085E-3</v>
      </c>
      <c r="AF93" s="126">
        <f>SUM(AF94:AF103)</f>
        <v>48.658920424635902</v>
      </c>
      <c r="AG93" s="38">
        <f>IF(AND(AF4=0,AF93&gt;=0), "",AF93/AF4)</f>
        <v>3.2493552653524455E-3</v>
      </c>
      <c r="AH93" s="43">
        <f>IF(AND(AF124=0,AF93&gt;=0),"",AF93/AF124)</f>
        <v>7.8408058415895491E-3</v>
      </c>
      <c r="AI93" s="38">
        <f t="shared" si="41"/>
        <v>1</v>
      </c>
      <c r="AJ93" s="127">
        <f>SUM(AJ94:AJ103)</f>
        <v>130.83385386818335</v>
      </c>
      <c r="AK93" s="38">
        <f>IF(AND(AJ4=0,AJ93&gt;=0), "",AJ93/AJ4)</f>
        <v>2.27566336840102E-3</v>
      </c>
      <c r="AL93" s="43">
        <f>IF(AND(AJ124=0,AJ93&gt;=0),"",AJ93/AJ124)</f>
        <v>4.530362173814014E-3</v>
      </c>
      <c r="AM93" s="126">
        <f>SUM(AM94:AM103)</f>
        <v>0</v>
      </c>
      <c r="AN93" s="38">
        <f>IF(AND(AM4=0,AM93&gt;=0), "",AM93/AM4)</f>
        <v>0</v>
      </c>
      <c r="AO93" s="43">
        <f>IF(AND(AM124=0,AM93&gt;=0),"",AM93/AM124)</f>
        <v>0</v>
      </c>
      <c r="AP93" s="38">
        <f t="shared" si="42"/>
        <v>-1</v>
      </c>
      <c r="AQ93" s="127">
        <f>SUM(AQ94:AQ103)</f>
        <v>130.83385386818335</v>
      </c>
      <c r="AR93" s="38">
        <f>IF(AND(AQ4=0,AQ93&gt;=0), "",AQ93/AQ4)</f>
        <v>1.8919704960364356E-3</v>
      </c>
      <c r="AS93" s="43">
        <f>IF(AND(AQ124=0,AQ93&gt;=0),"",AQ93/AQ124)</f>
        <v>3.8137725136496064E-3</v>
      </c>
      <c r="AT93" s="128">
        <f>SUM(AT94:AT103)</f>
        <v>0</v>
      </c>
      <c r="AU93" s="38" t="str">
        <f>IF(AND(AT4=0,AT93&gt;=0), "",AT93/AT4)</f>
        <v/>
      </c>
      <c r="AV93" s="91">
        <f t="shared" si="23"/>
        <v>1</v>
      </c>
      <c r="AW93" s="128">
        <f>SUM(AW94:AW103)</f>
        <v>21.805642311363894</v>
      </c>
      <c r="AX93" s="38">
        <f>IF(AND(AW4=0,AW93&gt;=0), "",AW93/AW4)</f>
        <v>1.8919704960364361E-3</v>
      </c>
      <c r="AY93" s="43">
        <f>IF(AND(AW124=0,AW93&gt;=0),"",AW93/AW124)</f>
        <v>3.8137725136496064E-3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130.83385386818335</v>
      </c>
      <c r="BH93" s="38">
        <f>IF(AND(BG4=0,BG93&gt;=0), "",BG93/BG4)</f>
        <v>1.8919704960364356E-3</v>
      </c>
      <c r="BI93" s="43">
        <f>IF(AND(BG124=0,BG93&gt;=0),"",BG93/BG124)</f>
        <v>3.8137725136496064E-3</v>
      </c>
      <c r="BJ93" s="126">
        <f>SUM(BJ94:BJ103)</f>
        <v>0</v>
      </c>
      <c r="BK93" s="38" t="str">
        <f>IF(AND(BJ4=0,BJ93&gt;=0), "",BJ93/BJ4)</f>
        <v/>
      </c>
      <c r="BL93" s="43" t="str">
        <f>IF(AND(BJ124=0,BJ93&gt;=0),"",BJ93/BJ124)</f>
        <v/>
      </c>
      <c r="BM93" s="38" t="str">
        <f t="shared" si="43"/>
        <v/>
      </c>
      <c r="BN93" s="127">
        <f>SUM(BN94:BN103)</f>
        <v>130.83385386818335</v>
      </c>
      <c r="BO93" s="38">
        <f>IF(AND(BN4=0,BN93&gt;=0), "",BN93/BN4)</f>
        <v>1.8919704960364356E-3</v>
      </c>
      <c r="BP93" s="43">
        <f>IF(AND(BN124=0,BN93&gt;=0),"",BN93/BN124)</f>
        <v>3.8137725136496064E-3</v>
      </c>
      <c r="BQ93" s="126">
        <f>SUM(BQ94:BQ103)</f>
        <v>0</v>
      </c>
      <c r="BR93" s="38" t="str">
        <f>IF(AND(BQ4=0,BQ93&gt;=0), "",BQ93/BQ4)</f>
        <v/>
      </c>
      <c r="BS93" s="43" t="str">
        <f>IF(AND(BQ124=0,BQ93&gt;=0),"",BQ93/BQ124)</f>
        <v/>
      </c>
      <c r="BT93" s="38" t="str">
        <f t="shared" si="44"/>
        <v/>
      </c>
      <c r="BU93" s="127">
        <f>SUM(BU94:BU103)</f>
        <v>130.83385386818335</v>
      </c>
      <c r="BV93" s="38">
        <f>IF(AND(BU4=0,BU93&gt;=0), "",BU93/BU4)</f>
        <v>1.8919704960364356E-3</v>
      </c>
      <c r="BW93" s="43">
        <f>IF(AND(BU124=0,BU93&gt;=0),"",BU93/BU124)</f>
        <v>3.8137725136496064E-3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130.83385386818335</v>
      </c>
      <c r="CF93" s="38">
        <f>IF(AND(CE4=0,CE93&gt;=0), "",CE93/CE4)</f>
        <v>1.8919704960364356E-3</v>
      </c>
      <c r="CG93" s="43">
        <f>IF(AND(CE124=0,CE93&gt;=0),"",CE93/CE124)</f>
        <v>3.8137725136496064E-3</v>
      </c>
      <c r="CH93" s="126">
        <f>SUM(CH94:CH103)</f>
        <v>0</v>
      </c>
      <c r="CI93" s="38" t="str">
        <f>IF(AND(CH4=0,CH93&gt;=0), "",CH93/CH4)</f>
        <v/>
      </c>
      <c r="CJ93" s="43" t="str">
        <f>IF(AND(CH124=0,CH93&gt;=0),"",CH93/CH124)</f>
        <v/>
      </c>
      <c r="CK93" s="38" t="str">
        <f t="shared" si="46"/>
        <v/>
      </c>
      <c r="CL93" s="127">
        <f>SUM(CL94:CL103)</f>
        <v>130.83385386818335</v>
      </c>
      <c r="CM93" s="38">
        <f>IF(AND(CL4=0,CL93&gt;=0), "",CL93/CL4)</f>
        <v>1.8919704960364356E-3</v>
      </c>
      <c r="CN93" s="43">
        <f>IF(AND(CL124=0,CL93&gt;=0),"",CL93/CL124)</f>
        <v>3.8137725136496064E-3</v>
      </c>
      <c r="CO93" s="126">
        <f>SUM(CO94:CO103)</f>
        <v>0</v>
      </c>
      <c r="CP93" s="38" t="str">
        <f>IF(AND(CO4=0,CO93&gt;=0), "",CO93/CO4)</f>
        <v/>
      </c>
      <c r="CQ93" s="43" t="str">
        <f>IF(AND(CO124=0,CO93&gt;=0),"",CO93/CO124)</f>
        <v/>
      </c>
      <c r="CR93" s="38" t="str">
        <f t="shared" si="47"/>
        <v/>
      </c>
      <c r="CS93" s="127">
        <f>SUM(CS94:CS103)</f>
        <v>130.83385386818335</v>
      </c>
      <c r="CT93" s="38">
        <f>IF(AND(CS4=0,CS93&gt;=0), "",CS93/CS4)</f>
        <v>1.8919704960364356E-3</v>
      </c>
      <c r="CU93" s="43">
        <f>IF(AND(CS124=0,CS93&gt;=0),"",CS93/CS124)</f>
        <v>3.8137725136496064E-3</v>
      </c>
      <c r="CV93" s="128">
        <f>SUM(CV94:CV103)</f>
        <v>0</v>
      </c>
      <c r="CW93" s="38" t="str">
        <f>IF(AND(CV4=0,CV93&gt;=0), "",CV93/CV4)</f>
        <v/>
      </c>
      <c r="CX93" s="91">
        <f t="shared" si="48"/>
        <v>1</v>
      </c>
    </row>
    <row r="94" spans="1:102" hidden="1" outlineLevel="1" x14ac:dyDescent="0.3">
      <c r="A94" s="29" t="s">
        <v>83</v>
      </c>
      <c r="B94" s="129">
        <f>+'N EERR TERRA'!B173</f>
        <v>0</v>
      </c>
      <c r="C94" s="30" t="str">
        <f>IF(AND(B4=0,B94&gt;=0), "",B94/B4)</f>
        <v/>
      </c>
      <c r="D94" s="47" t="str">
        <f>IF(AND(B124=0,B94&gt;=0),"",B94/B124)</f>
        <v/>
      </c>
      <c r="E94" s="129">
        <f>+'N EERR TERRA'!C173</f>
        <v>0</v>
      </c>
      <c r="F94" s="30">
        <f>IF(AND(E4=0,E94&gt;=0), "",E94/E4)</f>
        <v>0</v>
      </c>
      <c r="G94" s="47">
        <f>IF(AND(E124=0,E94&gt;=0),"",E94/E124)</f>
        <v>0</v>
      </c>
      <c r="H94" s="129">
        <f>+'N EERR TERRA'!D173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TERRA'!E173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TERRA'!F173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TERRA'!G173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TERRA'!H173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TERRA'!I173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TERRA'!J173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TERRA'!K173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TERRA'!L173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TERRA'!M173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TERRA'!N173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TERRA'!B174</f>
        <v>0</v>
      </c>
      <c r="C95" s="30" t="str">
        <f>IF(AND(B4=0,B95&gt;=0), "",B95/B4)</f>
        <v/>
      </c>
      <c r="D95" s="47" t="str">
        <f>IF(AND(B124=0,B95&gt;=0),"",B95/B124)</f>
        <v/>
      </c>
      <c r="E95" s="129">
        <f>+'N EERR TERRA'!C174</f>
        <v>0</v>
      </c>
      <c r="F95" s="30">
        <f>IF(AND(E4=0,E95&gt;=0), "",E95/E4)</f>
        <v>0</v>
      </c>
      <c r="G95" s="47">
        <f>IF(AND(E124=0,E95&gt;=0),"",E95/E124)</f>
        <v>0</v>
      </c>
      <c r="H95" s="129">
        <f>+'N EERR TERRA'!D174</f>
        <v>0</v>
      </c>
      <c r="I95" s="30">
        <f>IF(AND(H4=0,H95&gt;=0), "",H95/H4)</f>
        <v>0</v>
      </c>
      <c r="J95" s="47">
        <f>IF(AND(H124=0,H95&gt;=0),"",H95/H124)</f>
        <v>0</v>
      </c>
      <c r="K95" s="30" t="str">
        <f t="shared" si="64"/>
        <v/>
      </c>
      <c r="L95" s="130">
        <f t="shared" si="79"/>
        <v>0</v>
      </c>
      <c r="M95" s="30">
        <f>IF(AND(L4=0,L95&gt;=0), "",L95/L4)</f>
        <v>0</v>
      </c>
      <c r="N95" s="47">
        <f>IF(AND(L124=0,L95&gt;=0),"",L95/L124)</f>
        <v>0</v>
      </c>
      <c r="O95" s="129">
        <f>+'N EERR TERRA'!E174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TERRA'!F174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TERRA'!G174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TERRA'!H174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TERRA'!I174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TERRA'!J174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TERRA'!K174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TERRA'!L174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TERRA'!M174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TERRA'!N174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TERRA'!B175+'N EERR TERRA'!B176+'N EERR TERRA'!B177+'N EERR TERRA'!B178</f>
        <v>0</v>
      </c>
      <c r="C96" s="30" t="str">
        <f>IF(AND(B4=0,B96&gt;=0), "",B96/B4)</f>
        <v/>
      </c>
      <c r="D96" s="47" t="str">
        <f>IF(AND(B124=0,B96&gt;=0),"",B96/B124)</f>
        <v/>
      </c>
      <c r="E96" s="129">
        <f>+'N EERR TERRA'!C175+'N EERR TERRA'!C176+'N EERR TERRA'!C177+'N EERR TERRA'!C178</f>
        <v>22.638527097335633</v>
      </c>
      <c r="F96" s="30">
        <f>IF(AND(E4=0,E96&gt;=0), "",E96/E4)</f>
        <v>2.2843360502426743E-3</v>
      </c>
      <c r="G96" s="47">
        <f>IF(AND(E124=0,E96&gt;=0),"",E96/E124)</f>
        <v>3.8144713226605917E-3</v>
      </c>
      <c r="H96" s="129">
        <f>+'N EERR TERRA'!D175+'N EERR TERRA'!D176+'N EERR TERRA'!D177+'N EERR TERRA'!D178</f>
        <v>0</v>
      </c>
      <c r="I96" s="30">
        <f>IF(AND(H4=0,H96&gt;=0), "",H96/H4)</f>
        <v>0</v>
      </c>
      <c r="J96" s="47">
        <f>IF(AND(H124=0,H96&gt;=0),"",H96/H124)</f>
        <v>0</v>
      </c>
      <c r="K96" s="30">
        <f t="shared" si="64"/>
        <v>-1</v>
      </c>
      <c r="L96" s="130">
        <f t="shared" si="79"/>
        <v>22.638527097335633</v>
      </c>
      <c r="M96" s="30">
        <f>IF(AND(L4=0,L96&gt;=0), "",L96/L4)</f>
        <v>1.2876815097446644E-3</v>
      </c>
      <c r="N96" s="47">
        <f>IF(AND(L124=0,L96&gt;=0),"",L96/L124)</f>
        <v>2.0912372917983729E-3</v>
      </c>
      <c r="O96" s="129">
        <f>+'N EERR TERRA'!E175+'N EERR TERRA'!E176+'N EERR TERRA'!E177+'N EERR TERRA'!E178</f>
        <v>22.559938164982768</v>
      </c>
      <c r="P96" s="30">
        <f>IF(AND(O4=0,O96&gt;=0), "",O96/O4)</f>
        <v>1.4026525476242642E-3</v>
      </c>
      <c r="Q96" s="47">
        <f>IF(AND(O124=0,O96&gt;=0),"",O96/O124)</f>
        <v>3.9319659176096687E-3</v>
      </c>
      <c r="R96" s="30">
        <f t="shared" si="66"/>
        <v>1</v>
      </c>
      <c r="S96" s="130">
        <f t="shared" si="80"/>
        <v>45.1984652623184</v>
      </c>
      <c r="T96" s="30">
        <f>IF(AND(S4=0,S96&gt;=0), "",S96/S4)</f>
        <v>1.3426106302041241E-3</v>
      </c>
      <c r="U96" s="47">
        <f>IF(AND(S124=0,S96&gt;=0),"",S96/S124)</f>
        <v>2.7288824501633443E-3</v>
      </c>
      <c r="V96" s="131"/>
      <c r="W96" s="30" t="str">
        <f>IF(AND(V4=0,V96&gt;=0), "",V96/V4)</f>
        <v/>
      </c>
      <c r="X96" s="47">
        <f t="shared" si="21"/>
        <v>1</v>
      </c>
      <c r="Y96" s="129">
        <f>+'N EERR TERRA'!F175+'N EERR TERRA'!F176+'N EERR TERRA'!F177+'N EERR TERRA'!F178</f>
        <v>0</v>
      </c>
      <c r="Z96" s="30">
        <f>IF(AND(Y4=0,Y96&gt;=0), "",Y96/Y4)</f>
        <v>0</v>
      </c>
      <c r="AA96" s="47">
        <f>IF(AND(Y124=0,Y96&gt;=0),"",Y96/Y124)</f>
        <v>0</v>
      </c>
      <c r="AB96" s="30">
        <f t="shared" si="22"/>
        <v>-1</v>
      </c>
      <c r="AC96" s="130">
        <f t="shared" si="81"/>
        <v>45.1984652623184</v>
      </c>
      <c r="AD96" s="30">
        <f>IF(AND(AC4=0,AC96&gt;=0), "",AC96/AC4)</f>
        <v>1.0630511768186576E-3</v>
      </c>
      <c r="AE96" s="47">
        <f>IF(AND(AC124=0,AC96&gt;=0),"",AC96/AC124)</f>
        <v>1.9934507774065262E-3</v>
      </c>
      <c r="AF96" s="129">
        <f>+'N EERR TERRA'!G175+'N EERR TERRA'!G176+'N EERR TERRA'!G177+'N EERR TERRA'!G178</f>
        <v>36.782327455109083</v>
      </c>
      <c r="AG96" s="30">
        <f>IF(AND(AF4=0,AF96&gt;=0), "",AF96/AF4)</f>
        <v>2.4562577292130878E-3</v>
      </c>
      <c r="AH96" s="47">
        <f>IF(AND(AF124=0,AF96&gt;=0),"",AF96/AF124)</f>
        <v>5.9270342510776529E-3</v>
      </c>
      <c r="AI96" s="30">
        <f t="shared" si="41"/>
        <v>1</v>
      </c>
      <c r="AJ96" s="130">
        <f t="shared" si="62"/>
        <v>81.980792717427477</v>
      </c>
      <c r="AK96" s="30">
        <f>IF(AND(AJ4=0,AJ96&gt;=0), "",AJ96/AJ4)</f>
        <v>1.4259358826767337E-3</v>
      </c>
      <c r="AL96" s="47">
        <f>IF(AND(AJ124=0,AJ96&gt;=0),"",AJ96/AJ124)</f>
        <v>2.8387353221324004E-3</v>
      </c>
      <c r="AM96" s="129">
        <f>+'N EERR TERRA'!H175+'N EERR TERRA'!H176+'N EERR TERRA'!H177+'N EERR TERRA'!H178</f>
        <v>0</v>
      </c>
      <c r="AN96" s="30">
        <f>IF(AND(AM4=0,AM96&gt;=0), "",AM96/AM4)</f>
        <v>0</v>
      </c>
      <c r="AO96" s="47">
        <f>IF(AND(AM124=0,AM96&gt;=0),"",AM96/AM124)</f>
        <v>0</v>
      </c>
      <c r="AP96" s="30">
        <f t="shared" si="42"/>
        <v>-1</v>
      </c>
      <c r="AQ96" s="130">
        <f t="shared" si="63"/>
        <v>81.980792717427477</v>
      </c>
      <c r="AR96" s="30">
        <f>IF(AND(AQ4=0,AQ96&gt;=0), "",AQ96/AQ4)</f>
        <v>1.1855130493925664E-3</v>
      </c>
      <c r="AS96" s="47">
        <f>IF(AND(AQ124=0,AQ96&gt;=0),"",AQ96/AQ124)</f>
        <v>2.3897185985817969E-3</v>
      </c>
      <c r="AT96" s="131">
        <f t="shared" si="82"/>
        <v>0</v>
      </c>
      <c r="AU96" s="30" t="str">
        <f>IF(AND(AT4=0,AT96&gt;=0), "",AT96/AT4)</f>
        <v/>
      </c>
      <c r="AV96" s="47">
        <f t="shared" si="23"/>
        <v>1</v>
      </c>
      <c r="AW96" s="131">
        <f t="shared" si="40"/>
        <v>13.66346545290458</v>
      </c>
      <c r="AX96" s="30">
        <f>IF(AND(AW4=0,AW96&gt;=0), "",AW96/AW4)</f>
        <v>1.1855130493925667E-3</v>
      </c>
      <c r="AY96" s="47">
        <f>IF(AND(AW124=0,AW96&gt;=0),"",AW96/AW124)</f>
        <v>2.3897185985817969E-3</v>
      </c>
      <c r="AZ96" s="131">
        <f t="shared" si="70"/>
        <v>0</v>
      </c>
      <c r="BA96" s="30" t="str">
        <f>IF(AND(AZ4=0,AZ96&gt;=0), "",AZ96/AZ4)</f>
        <v/>
      </c>
      <c r="BB96" s="47">
        <f t="shared" si="24"/>
        <v>1</v>
      </c>
      <c r="BC96" s="129">
        <f>+'N EERR TERRA'!I175+'N EERR TERRA'!I176+'N EERR TERRA'!I177+'N EERR TERRA'!I178</f>
        <v>0</v>
      </c>
      <c r="BD96" s="30" t="str">
        <f>IF(AND(BC4=0,BC96&gt;=0), "",BC96/BC4)</f>
        <v/>
      </c>
      <c r="BE96" s="47" t="str">
        <f>IF(AND(BC124=0,BC96&gt;=0),"",BC96/BC124)</f>
        <v/>
      </c>
      <c r="BF96" s="30" t="str">
        <f t="shared" si="25"/>
        <v/>
      </c>
      <c r="BG96" s="130">
        <f t="shared" si="83"/>
        <v>81.980792717427477</v>
      </c>
      <c r="BH96" s="30">
        <f>IF(AND(BG4=0,BG96&gt;=0), "",BG96/BG4)</f>
        <v>1.1855130493925664E-3</v>
      </c>
      <c r="BI96" s="47">
        <f>IF(AND(BG124=0,BG96&gt;=0),"",BG96/BG124)</f>
        <v>2.3897185985817969E-3</v>
      </c>
      <c r="BJ96" s="129">
        <f>+'N EERR TERRA'!J175+'N EERR TERRA'!J176+'N EERR TERRA'!J177+'N EERR TERRA'!J178</f>
        <v>0</v>
      </c>
      <c r="BK96" s="30" t="str">
        <f>IF(AND(BJ4=0,BJ96&gt;=0), "",BJ96/BJ4)</f>
        <v/>
      </c>
      <c r="BL96" s="47" t="str">
        <f>IF(AND(BJ124=0,BJ96&gt;=0),"",BJ96/BJ124)</f>
        <v/>
      </c>
      <c r="BM96" s="30" t="str">
        <f t="shared" si="43"/>
        <v/>
      </c>
      <c r="BN96" s="130">
        <f t="shared" si="84"/>
        <v>81.980792717427477</v>
      </c>
      <c r="BO96" s="30">
        <f>IF(AND(BN4=0,BN96&gt;=0), "",BN96/BN4)</f>
        <v>1.1855130493925664E-3</v>
      </c>
      <c r="BP96" s="47">
        <f>IF(AND(BN124=0,BN96&gt;=0),"",BN96/BN124)</f>
        <v>2.3897185985817969E-3</v>
      </c>
      <c r="BQ96" s="129">
        <f>+'N EERR TERRA'!K175+'N EERR TERRA'!K176+'N EERR TERRA'!K177+'N EERR TERRA'!K178</f>
        <v>0</v>
      </c>
      <c r="BR96" s="30" t="str">
        <f>IF(AND(BQ4=0,BQ96&gt;=0), "",BQ96/BQ4)</f>
        <v/>
      </c>
      <c r="BS96" s="47" t="str">
        <f>IF(AND(BQ124=0,BQ96&gt;=0),"",BQ96/BQ124)</f>
        <v/>
      </c>
      <c r="BT96" s="30" t="str">
        <f t="shared" si="44"/>
        <v/>
      </c>
      <c r="BU96" s="130">
        <f t="shared" si="85"/>
        <v>81.980792717427477</v>
      </c>
      <c r="BV96" s="30">
        <f>IF(AND(BU4=0,BU96&gt;=0), "",BU96/BU4)</f>
        <v>1.1855130493925664E-3</v>
      </c>
      <c r="BW96" s="47">
        <f>IF(AND(BU124=0,BU96&gt;=0),"",BU96/BU124)</f>
        <v>2.3897185985817969E-3</v>
      </c>
      <c r="BX96" s="131">
        <f t="shared" si="86"/>
        <v>0</v>
      </c>
      <c r="BY96" s="30" t="str">
        <f>IF(AND(BX4=0,BX96&gt;=0), "",BX96/BX4)</f>
        <v/>
      </c>
      <c r="BZ96" s="47">
        <f t="shared" si="45"/>
        <v>1</v>
      </c>
      <c r="CA96" s="129">
        <f>+'N EERR TERRA'!L175+'N EERR TERRA'!L176+'N EERR TERRA'!L177+'N EERR TERRA'!L178</f>
        <v>0</v>
      </c>
      <c r="CB96" s="30" t="str">
        <f>IF(AND(CA4=0,CA96&gt;=0), "",CA96/CA4)</f>
        <v/>
      </c>
      <c r="CC96" s="47" t="str">
        <f>IF(AND(CA124=0,CA96&gt;=0),"",CA96/CA124)</f>
        <v/>
      </c>
      <c r="CD96" s="30" t="str">
        <f t="shared" si="26"/>
        <v/>
      </c>
      <c r="CE96" s="130">
        <f t="shared" si="87"/>
        <v>81.980792717427477</v>
      </c>
      <c r="CF96" s="30">
        <f>IF(AND(CE4=0,CE96&gt;=0), "",CE96/CE4)</f>
        <v>1.1855130493925664E-3</v>
      </c>
      <c r="CG96" s="47">
        <f>IF(AND(CE124=0,CE96&gt;=0),"",CE96/CE124)</f>
        <v>2.3897185985817969E-3</v>
      </c>
      <c r="CH96" s="129">
        <f>+'N EERR TERRA'!M175+'N EERR TERRA'!M176+'N EERR TERRA'!M177+'N EERR TERRA'!M178</f>
        <v>0</v>
      </c>
      <c r="CI96" s="30" t="str">
        <f>IF(AND(CH4=0,CH96&gt;=0), "",CH96/CH4)</f>
        <v/>
      </c>
      <c r="CJ96" s="47" t="str">
        <f>IF(AND(CH124=0,CH96&gt;=0),"",CH96/CH124)</f>
        <v/>
      </c>
      <c r="CK96" s="30" t="str">
        <f t="shared" si="46"/>
        <v/>
      </c>
      <c r="CL96" s="130">
        <f t="shared" si="88"/>
        <v>81.980792717427477</v>
      </c>
      <c r="CM96" s="30">
        <f>IF(AND(CL4=0,CL96&gt;=0), "",CL96/CL4)</f>
        <v>1.1855130493925664E-3</v>
      </c>
      <c r="CN96" s="47">
        <f>IF(AND(CL124=0,CL96&gt;=0),"",CL96/CL124)</f>
        <v>2.3897185985817969E-3</v>
      </c>
      <c r="CO96" s="129">
        <f>+'N EERR TERRA'!N175+'N EERR TERRA'!N176+'N EERR TERRA'!N177+'N EERR TERRA'!N178</f>
        <v>0</v>
      </c>
      <c r="CP96" s="30" t="str">
        <f>IF(AND(CO4=0,CO96&gt;=0), "",CO96/CO4)</f>
        <v/>
      </c>
      <c r="CQ96" s="47" t="str">
        <f>IF(AND(CO124=0,CO96&gt;=0),"",CO96/CO124)</f>
        <v/>
      </c>
      <c r="CR96" s="30" t="str">
        <f t="shared" si="47"/>
        <v/>
      </c>
      <c r="CS96" s="130">
        <f t="shared" si="89"/>
        <v>81.980792717427477</v>
      </c>
      <c r="CT96" s="30">
        <f>IF(AND(CS4=0,CS96&gt;=0), "",CS96/CS4)</f>
        <v>1.1855130493925664E-3</v>
      </c>
      <c r="CU96" s="47">
        <f>IF(AND(CS124=0,CS96&gt;=0),"",CS96/CS124)</f>
        <v>2.3897185985817969E-3</v>
      </c>
      <c r="CV96" s="131">
        <f t="shared" si="90"/>
        <v>0</v>
      </c>
      <c r="CW96" s="30" t="str">
        <f>IF(AND(CV4=0,CV96&gt;=0), "",CV96/CV4)</f>
        <v/>
      </c>
      <c r="CX96" s="47">
        <f t="shared" si="48"/>
        <v>1</v>
      </c>
    </row>
    <row r="97" spans="1:219" hidden="1" outlineLevel="1" x14ac:dyDescent="0.3">
      <c r="A97" s="29" t="s">
        <v>85</v>
      </c>
      <c r="B97" s="129">
        <f>+'N EERR TERRA'!B179+'N EERR TERRA'!B180</f>
        <v>0</v>
      </c>
      <c r="C97" s="30" t="str">
        <f>IF(AND(B4=0,B97&gt;=0), "",B97/B4)</f>
        <v/>
      </c>
      <c r="D97" s="47" t="str">
        <f>IF(AND(B124=0,B97&gt;=0),"",B97/B124)</f>
        <v/>
      </c>
      <c r="E97" s="129">
        <f>+'N EERR TERRA'!C179+'N EERR TERRA'!C180</f>
        <v>0</v>
      </c>
      <c r="F97" s="30">
        <f>IF(AND(E4=0,E97&gt;=0), "",E97/E4)</f>
        <v>0</v>
      </c>
      <c r="G97" s="47">
        <f>IF(AND(E124=0,E97&gt;=0),"",E97/E124)</f>
        <v>0</v>
      </c>
      <c r="H97" s="129">
        <f>+'N EERR TERRA'!D179+'N EERR TERRA'!D180</f>
        <v>0</v>
      </c>
      <c r="I97" s="30">
        <f>IF(AND(H4=0,H97&gt;=0), "",H97/H4)</f>
        <v>0</v>
      </c>
      <c r="J97" s="47">
        <f>IF(AND(H124=0,H97&gt;=0),"",H97/H124)</f>
        <v>0</v>
      </c>
      <c r="K97" s="30" t="str">
        <f t="shared" si="64"/>
        <v/>
      </c>
      <c r="L97" s="130">
        <f t="shared" si="79"/>
        <v>0</v>
      </c>
      <c r="M97" s="30">
        <f>IF(AND(L4=0,L97&gt;=0), "",L97/L4)</f>
        <v>0</v>
      </c>
      <c r="N97" s="47">
        <f>IF(AND(L124=0,L97&gt;=0),"",L97/L124)</f>
        <v>0</v>
      </c>
      <c r="O97" s="129">
        <f>+'N EERR TERRA'!E179+'N EERR TERRA'!E180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TERRA'!F179+'N EERR TERRA'!F180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TERRA'!G179+'N EERR TERRA'!G180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TERRA'!H179+'N EERR TERRA'!H180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TERRA'!I179+'N EERR TERRA'!I180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TERRA'!J179+'N EERR TERRA'!J180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TERRA'!K179+'N EERR TERRA'!K180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TERRA'!L179+'N EERR TERRA'!L180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TERRA'!M179+'N EERR TERRA'!M180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TERRA'!N179+'N EERR TERRA'!N180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TERRA'!B181</f>
        <v>0</v>
      </c>
      <c r="C98" s="30" t="str">
        <f>IF(AND(B4=0,B98&gt;=0), "",B98/B4)</f>
        <v/>
      </c>
      <c r="D98" s="47" t="str">
        <f>IF(AND(B124=0,B98&gt;=0),"",B98/B124)</f>
        <v/>
      </c>
      <c r="E98" s="129">
        <f>+'N EERR TERRA'!C181</f>
        <v>0</v>
      </c>
      <c r="F98" s="30">
        <f>IF(AND(E4=0,E98&gt;=0), "",E98/E4)</f>
        <v>0</v>
      </c>
      <c r="G98" s="47">
        <f>IF(AND(E124=0,E98&gt;=0),"",E98/E124)</f>
        <v>0</v>
      </c>
      <c r="H98" s="129">
        <f>+'N EERR TERRA'!D181</f>
        <v>0</v>
      </c>
      <c r="I98" s="30">
        <f>IF(AND(H4=0,H98&gt;=0), "",H98/H4)</f>
        <v>0</v>
      </c>
      <c r="J98" s="47">
        <f>IF(AND(H124=0,H98&gt;=0),"",H98/H124)</f>
        <v>0</v>
      </c>
      <c r="K98" s="30" t="str">
        <f t="shared" si="64"/>
        <v/>
      </c>
      <c r="L98" s="130">
        <f t="shared" si="79"/>
        <v>0</v>
      </c>
      <c r="M98" s="30">
        <f>IF(AND(L4=0,L98&gt;=0), "",L98/L4)</f>
        <v>0</v>
      </c>
      <c r="N98" s="47">
        <f>IF(AND(L124=0,L98&gt;=0),"",L98/L124)</f>
        <v>0</v>
      </c>
      <c r="O98" s="129">
        <f>+'N EERR TERRA'!E181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TERRA'!F181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TERRA'!G181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TERRA'!H181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TERRA'!I181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TERRA'!J181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TERRA'!K181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TERRA'!L181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TERRA'!M181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TERRA'!N181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TERRA'!B182</f>
        <v>0</v>
      </c>
      <c r="C99" s="30" t="str">
        <f>IF(AND(B4=0,B99&gt;=0), "",B99/B4)</f>
        <v/>
      </c>
      <c r="D99" s="47" t="str">
        <f>IF(AND(B124=0,B99&gt;=0),"",B99/B124)</f>
        <v/>
      </c>
      <c r="E99" s="129">
        <f>+'N EERR TERRA'!C182</f>
        <v>0</v>
      </c>
      <c r="F99" s="30">
        <f>IF(AND(E4=0,E99&gt;=0), "",E99/E4)</f>
        <v>0</v>
      </c>
      <c r="G99" s="47">
        <f>IF(AND(E124=0,E99&gt;=0),"",E99/E124)</f>
        <v>0</v>
      </c>
      <c r="H99" s="129">
        <f>+'N EERR TERRA'!D182</f>
        <v>0</v>
      </c>
      <c r="I99" s="30">
        <f>IF(AND(H4=0,H99&gt;=0), "",H99/H4)</f>
        <v>0</v>
      </c>
      <c r="J99" s="47">
        <f>IF(AND(H124=0,H99&gt;=0),"",H99/H124)</f>
        <v>0</v>
      </c>
      <c r="K99" s="30" t="str">
        <f t="shared" si="64"/>
        <v/>
      </c>
      <c r="L99" s="130">
        <f t="shared" si="79"/>
        <v>0</v>
      </c>
      <c r="M99" s="30">
        <f>IF(AND(L4=0,L99&gt;=0), "",L99/L4)</f>
        <v>0</v>
      </c>
      <c r="N99" s="47">
        <f>IF(AND(L124=0,L99&gt;=0),"",L99/L124)</f>
        <v>0</v>
      </c>
      <c r="O99" s="129">
        <f>+'N EERR TERRA'!E182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TERRA'!F182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TERRA'!G182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TERRA'!H182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TERRA'!I182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TERRA'!J182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TERRA'!K182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TERRA'!L182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TERRA'!M182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TERRA'!N182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TERRA'!B183</f>
        <v>0</v>
      </c>
      <c r="C100" s="30" t="str">
        <f>IF(AND(B4=0,B100&gt;=0), "",B100/B4)</f>
        <v/>
      </c>
      <c r="D100" s="47" t="str">
        <f>IF(AND(B124=0,B100&gt;=0),"",B100/B124)</f>
        <v/>
      </c>
      <c r="E100" s="129">
        <f>+'N EERR TERRA'!C183</f>
        <v>36.976468181229066</v>
      </c>
      <c r="F100" s="30">
        <f>IF(AND(E4=0,E100&gt;=0), "",E100/E4)</f>
        <v>3.7311031284793152E-3</v>
      </c>
      <c r="G100" s="47">
        <f>IF(AND(E124=0,E100&gt;=0),"",E100/E124)</f>
        <v>6.230338081807894E-3</v>
      </c>
      <c r="H100" s="129">
        <f>+'N EERR TERRA'!D183</f>
        <v>0</v>
      </c>
      <c r="I100" s="30">
        <f>IF(AND(H4=0,H100&gt;=0), "",H100/H4)</f>
        <v>0</v>
      </c>
      <c r="J100" s="47">
        <f>IF(AND(H124=0,H100&gt;=0),"",H100/H124)</f>
        <v>0</v>
      </c>
      <c r="K100" s="30">
        <f t="shared" si="64"/>
        <v>-1</v>
      </c>
      <c r="L100" s="130">
        <f t="shared" si="79"/>
        <v>36.976468181229066</v>
      </c>
      <c r="M100" s="30">
        <f>IF(AND(L4=0,L100&gt;=0), "",L100/L4)</f>
        <v>2.103224921299511E-3</v>
      </c>
      <c r="N100" s="47">
        <f>IF(AND(L124=0,L100&gt;=0),"",L100/L124)</f>
        <v>3.4157067218689718E-3</v>
      </c>
      <c r="O100" s="129">
        <f>+'N EERR TERRA'!E183</f>
        <v>0</v>
      </c>
      <c r="P100" s="30">
        <f>IF(AND(O4=0,O100&gt;=0), "",O100/O4)</f>
        <v>0</v>
      </c>
      <c r="Q100" s="47">
        <f>IF(AND(O124=0,O100&gt;=0),"",O100/O124)</f>
        <v>0</v>
      </c>
      <c r="R100" s="30" t="str">
        <f t="shared" si="66"/>
        <v/>
      </c>
      <c r="S100" s="130">
        <f t="shared" si="80"/>
        <v>36.976468181229066</v>
      </c>
      <c r="T100" s="30">
        <f>IF(AND(S4=0,S100&gt;=0), "",S100/S4)</f>
        <v>1.0983779860532419E-3</v>
      </c>
      <c r="U100" s="47">
        <f>IF(AND(S124=0,S100&gt;=0),"",S100/S124)</f>
        <v>2.2324748086723764E-3</v>
      </c>
      <c r="V100" s="131"/>
      <c r="W100" s="30" t="str">
        <f>IF(AND(V4=0,V100&gt;=0), "",V100/V4)</f>
        <v/>
      </c>
      <c r="X100" s="47">
        <f t="shared" si="21"/>
        <v>1</v>
      </c>
      <c r="Y100" s="129">
        <f>+'N EERR TERRA'!F183</f>
        <v>0</v>
      </c>
      <c r="Z100" s="30">
        <f>IF(AND(Y4=0,Y100&gt;=0), "",Y100/Y4)</f>
        <v>0</v>
      </c>
      <c r="AA100" s="47">
        <f>IF(AND(Y124=0,Y100&gt;=0),"",Y100/Y124)</f>
        <v>0</v>
      </c>
      <c r="AB100" s="30" t="str">
        <f t="shared" si="22"/>
        <v/>
      </c>
      <c r="AC100" s="130">
        <f t="shared" si="81"/>
        <v>36.976468181229066</v>
      </c>
      <c r="AD100" s="30">
        <f>IF(AND(AC4=0,AC100&gt;=0), "",AC100/AC4)</f>
        <v>8.6967284810495263E-4</v>
      </c>
      <c r="AE100" s="47">
        <f>IF(AND(AC124=0,AC100&gt;=0),"",AC100/AC124)</f>
        <v>1.6308246046369819E-3</v>
      </c>
      <c r="AF100" s="129">
        <f>+'N EERR TERRA'!G183</f>
        <v>11.876592969526818</v>
      </c>
      <c r="AG100" s="30">
        <f>IF(AND(AF4=0,AF100&gt;=0), "",AF100/AF4)</f>
        <v>7.9309753613935772E-4</v>
      </c>
      <c r="AH100" s="47">
        <f>IF(AND(AF124=0,AF100&gt;=0),"",AF100/AF124)</f>
        <v>1.9137715905118964E-3</v>
      </c>
      <c r="AI100" s="30">
        <f t="shared" si="41"/>
        <v>1</v>
      </c>
      <c r="AJ100" s="130">
        <f t="shared" si="62"/>
        <v>48.853061150755885</v>
      </c>
      <c r="AK100" s="30">
        <f>IF(AND(AJ4=0,AJ100&gt;=0), "",AJ100/AJ4)</f>
        <v>8.4972748572428641E-4</v>
      </c>
      <c r="AL100" s="47">
        <f>IF(AND(AJ124=0,AJ100&gt;=0),"",AJ100/AJ124)</f>
        <v>1.6916268516816142E-3</v>
      </c>
      <c r="AM100" s="129">
        <f>+'N EERR TERRA'!H183</f>
        <v>0</v>
      </c>
      <c r="AN100" s="30">
        <f>IF(AND(AM4=0,AM100&gt;=0), "",AM100/AM4)</f>
        <v>0</v>
      </c>
      <c r="AO100" s="47">
        <f>IF(AND(AM124=0,AM100&gt;=0),"",AM100/AM124)</f>
        <v>0</v>
      </c>
      <c r="AP100" s="30">
        <f t="shared" si="42"/>
        <v>-1</v>
      </c>
      <c r="AQ100" s="130">
        <f t="shared" si="63"/>
        <v>48.853061150755885</v>
      </c>
      <c r="AR100" s="30">
        <f>IF(AND(AQ4=0,AQ100&gt;=0), "",AQ100/AQ4)</f>
        <v>7.0645744664386931E-4</v>
      </c>
      <c r="AS100" s="47">
        <f>IF(AND(AQ124=0,AQ100&gt;=0),"",AQ100/AQ124)</f>
        <v>1.4240539150678097E-3</v>
      </c>
      <c r="AT100" s="131">
        <f t="shared" si="82"/>
        <v>0</v>
      </c>
      <c r="AU100" s="30" t="str">
        <f>IF(AND(AT4=0,AT100&gt;=0), "",AT100/AT4)</f>
        <v/>
      </c>
      <c r="AV100" s="47">
        <f t="shared" si="23"/>
        <v>1</v>
      </c>
      <c r="AW100" s="131">
        <f t="shared" si="40"/>
        <v>8.1421768584593135</v>
      </c>
      <c r="AX100" s="30">
        <f>IF(AND(AW4=0,AW100&gt;=0), "",AW100/AW4)</f>
        <v>7.0645744664386931E-4</v>
      </c>
      <c r="AY100" s="47">
        <f>IF(AND(AW124=0,AW100&gt;=0),"",AW100/AW124)</f>
        <v>1.4240539150678095E-3</v>
      </c>
      <c r="AZ100" s="131">
        <f t="shared" si="70"/>
        <v>0</v>
      </c>
      <c r="BA100" s="30" t="str">
        <f>IF(AND(AZ4=0,AZ100&gt;=0), "",AZ100/AZ4)</f>
        <v/>
      </c>
      <c r="BB100" s="47">
        <f t="shared" si="24"/>
        <v>1</v>
      </c>
      <c r="BC100" s="129">
        <f>+'N EERR TERRA'!I183</f>
        <v>0</v>
      </c>
      <c r="BD100" s="30" t="str">
        <f>IF(AND(BC4=0,BC100&gt;=0), "",BC100/BC4)</f>
        <v/>
      </c>
      <c r="BE100" s="47" t="str">
        <f>IF(AND(BC124=0,BC100&gt;=0),"",BC100/BC124)</f>
        <v/>
      </c>
      <c r="BF100" s="30" t="str">
        <f t="shared" si="25"/>
        <v/>
      </c>
      <c r="BG100" s="130">
        <f t="shared" si="83"/>
        <v>48.853061150755885</v>
      </c>
      <c r="BH100" s="30">
        <f>IF(AND(BG4=0,BG100&gt;=0), "",BG100/BG4)</f>
        <v>7.0645744664386931E-4</v>
      </c>
      <c r="BI100" s="47">
        <f>IF(AND(BG124=0,BG100&gt;=0),"",BG100/BG124)</f>
        <v>1.4240539150678097E-3</v>
      </c>
      <c r="BJ100" s="129">
        <f>+'N EERR TERRA'!J183</f>
        <v>0</v>
      </c>
      <c r="BK100" s="30" t="str">
        <f>IF(AND(BJ4=0,BJ100&gt;=0), "",BJ100/BJ4)</f>
        <v/>
      </c>
      <c r="BL100" s="47" t="str">
        <f>IF(AND(BJ124=0,BJ100&gt;=0),"",BJ100/BJ124)</f>
        <v/>
      </c>
      <c r="BM100" s="30" t="str">
        <f t="shared" si="43"/>
        <v/>
      </c>
      <c r="BN100" s="130">
        <f t="shared" si="84"/>
        <v>48.853061150755885</v>
      </c>
      <c r="BO100" s="30">
        <f>IF(AND(BN4=0,BN100&gt;=0), "",BN100/BN4)</f>
        <v>7.0645744664386931E-4</v>
      </c>
      <c r="BP100" s="47">
        <f>IF(AND(BN124=0,BN100&gt;=0),"",BN100/BN124)</f>
        <v>1.4240539150678097E-3</v>
      </c>
      <c r="BQ100" s="129">
        <f>+'N EERR TERRA'!K183</f>
        <v>0</v>
      </c>
      <c r="BR100" s="30" t="str">
        <f>IF(AND(BQ4=0,BQ100&gt;=0), "",BQ100/BQ4)</f>
        <v/>
      </c>
      <c r="BS100" s="47" t="str">
        <f>IF(AND(BQ124=0,BQ100&gt;=0),"",BQ100/BQ124)</f>
        <v/>
      </c>
      <c r="BT100" s="30" t="str">
        <f t="shared" si="44"/>
        <v/>
      </c>
      <c r="BU100" s="130">
        <f t="shared" si="85"/>
        <v>48.853061150755885</v>
      </c>
      <c r="BV100" s="30">
        <f>IF(AND(BU4=0,BU100&gt;=0), "",BU100/BU4)</f>
        <v>7.0645744664386931E-4</v>
      </c>
      <c r="BW100" s="47">
        <f>IF(AND(BU124=0,BU100&gt;=0),"",BU100/BU124)</f>
        <v>1.4240539150678097E-3</v>
      </c>
      <c r="BX100" s="131">
        <f t="shared" si="86"/>
        <v>0</v>
      </c>
      <c r="BY100" s="30" t="str">
        <f>IF(AND(BX4=0,BX100&gt;=0), "",BX100/BX4)</f>
        <v/>
      </c>
      <c r="BZ100" s="47">
        <f t="shared" si="45"/>
        <v>1</v>
      </c>
      <c r="CA100" s="129">
        <f>+'N EERR TERRA'!L183</f>
        <v>0</v>
      </c>
      <c r="CB100" s="30" t="str">
        <f>IF(AND(CA4=0,CA100&gt;=0), "",CA100/CA4)</f>
        <v/>
      </c>
      <c r="CC100" s="47" t="str">
        <f>IF(AND(CA124=0,CA100&gt;=0),"",CA100/CA124)</f>
        <v/>
      </c>
      <c r="CD100" s="30" t="str">
        <f t="shared" si="26"/>
        <v/>
      </c>
      <c r="CE100" s="130">
        <f t="shared" si="87"/>
        <v>48.853061150755885</v>
      </c>
      <c r="CF100" s="30">
        <f>IF(AND(CE4=0,CE100&gt;=0), "",CE100/CE4)</f>
        <v>7.0645744664386931E-4</v>
      </c>
      <c r="CG100" s="47">
        <f>IF(AND(CE124=0,CE100&gt;=0),"",CE100/CE124)</f>
        <v>1.4240539150678097E-3</v>
      </c>
      <c r="CH100" s="129">
        <f>+'N EERR TERRA'!M183</f>
        <v>0</v>
      </c>
      <c r="CI100" s="30" t="str">
        <f>IF(AND(CH4=0,CH100&gt;=0), "",CH100/CH4)</f>
        <v/>
      </c>
      <c r="CJ100" s="47" t="str">
        <f>IF(AND(CH124=0,CH100&gt;=0),"",CH100/CH124)</f>
        <v/>
      </c>
      <c r="CK100" s="30" t="str">
        <f t="shared" si="46"/>
        <v/>
      </c>
      <c r="CL100" s="130">
        <f t="shared" si="88"/>
        <v>48.853061150755885</v>
      </c>
      <c r="CM100" s="30">
        <f>IF(AND(CL4=0,CL100&gt;=0), "",CL100/CL4)</f>
        <v>7.0645744664386931E-4</v>
      </c>
      <c r="CN100" s="47">
        <f>IF(AND(CL124=0,CL100&gt;=0),"",CL100/CL124)</f>
        <v>1.4240539150678097E-3</v>
      </c>
      <c r="CO100" s="129">
        <f>+'N EERR TERRA'!N183</f>
        <v>0</v>
      </c>
      <c r="CP100" s="30" t="str">
        <f>IF(AND(CO4=0,CO100&gt;=0), "",CO100/CO4)</f>
        <v/>
      </c>
      <c r="CQ100" s="47" t="str">
        <f>IF(AND(CO124=0,CO100&gt;=0),"",CO100/CO124)</f>
        <v/>
      </c>
      <c r="CR100" s="30" t="str">
        <f t="shared" si="47"/>
        <v/>
      </c>
      <c r="CS100" s="130">
        <f t="shared" si="89"/>
        <v>48.853061150755885</v>
      </c>
      <c r="CT100" s="30">
        <f>IF(AND(CS4=0,CS100&gt;=0), "",CS100/CS4)</f>
        <v>7.0645744664386931E-4</v>
      </c>
      <c r="CU100" s="47">
        <f>IF(AND(CS124=0,CS100&gt;=0),"",CS100/CS124)</f>
        <v>1.4240539150678097E-3</v>
      </c>
      <c r="CV100" s="131">
        <f t="shared" si="90"/>
        <v>0</v>
      </c>
      <c r="CW100" s="30" t="str">
        <f>IF(AND(CV4=0,CV100&gt;=0), "",CV100/CV4)</f>
        <v/>
      </c>
      <c r="CX100" s="47">
        <f t="shared" si="48"/>
        <v>1</v>
      </c>
    </row>
    <row r="101" spans="1:219" hidden="1" outlineLevel="1" x14ac:dyDescent="0.3">
      <c r="A101" s="29" t="s">
        <v>89</v>
      </c>
      <c r="B101" s="129">
        <f>+'N EERR TERRA'!B184</f>
        <v>0</v>
      </c>
      <c r="C101" s="30" t="str">
        <f>IF(AND(B4=0,B101&gt;=0), "",B101/B4)</f>
        <v/>
      </c>
      <c r="D101" s="47" t="str">
        <f>IF(AND(B124=0,B101&gt;=0),"",B101/B124)</f>
        <v/>
      </c>
      <c r="E101" s="129">
        <f>+'N EERR TERRA'!C184</f>
        <v>0</v>
      </c>
      <c r="F101" s="30">
        <f>IF(AND(E4=0,E101&gt;=0), "",E101/E4)</f>
        <v>0</v>
      </c>
      <c r="G101" s="47">
        <f>IF(AND(E124=0,E101&gt;=0),"",E101/E124)</f>
        <v>0</v>
      </c>
      <c r="H101" s="129">
        <f>+'N EERR TERRA'!D184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TERRA'!E184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TERRA'!F184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TERRA'!G184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TERRA'!H184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TERRA'!I184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TERRA'!J184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TERRA'!K184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TERRA'!L184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TERRA'!M184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TERRA'!N184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TERRA'!B185</f>
        <v>0</v>
      </c>
      <c r="C102" s="30" t="str">
        <f>IF(AND(B4=0,B102&gt;=0), "",B102/B4)</f>
        <v/>
      </c>
      <c r="D102" s="47" t="str">
        <f>IF(AND(B124=0,B102&gt;=0),"",B102/B124)</f>
        <v/>
      </c>
      <c r="E102" s="129">
        <f>+'N EERR TERRA'!C185</f>
        <v>0</v>
      </c>
      <c r="F102" s="30">
        <f>IF(AND(E4=0,E102&gt;=0), "",E102/E4)</f>
        <v>0</v>
      </c>
      <c r="G102" s="47">
        <f>IF(AND(E124=0,E102&gt;=0),"",E102/E124)</f>
        <v>0</v>
      </c>
      <c r="H102" s="129">
        <f>+'N EERR TERRA'!D185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TERRA'!E185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TERRA'!F185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TERRA'!G185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TERRA'!H185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TERRA'!I185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TERRA'!J185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TERRA'!K185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TERRA'!L185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TERRA'!M185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TERRA'!N185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TERRA'!B189+'N EERR TERRA'!B190</f>
        <v>0</v>
      </c>
      <c r="C105" s="30" t="str">
        <f>IF(AND(B4=0,B105&gt;=0), "",B105/B4)</f>
        <v/>
      </c>
      <c r="D105" s="47" t="str">
        <f>IF(AND(B124=0,B105&gt;=0),"",B105/B124)</f>
        <v/>
      </c>
      <c r="E105" s="129">
        <f>+'N EERR TERRA'!C189+'N EERR TERRA'!C190</f>
        <v>0</v>
      </c>
      <c r="F105" s="30">
        <f>IF(AND(E4=0,E105&gt;=0), "",E105/E4)</f>
        <v>0</v>
      </c>
      <c r="G105" s="47">
        <f>IF(AND(E124=0,E105&gt;=0),"",E105/E124)</f>
        <v>0</v>
      </c>
      <c r="H105" s="129">
        <f>+'N EERR TERRA'!D189+'N EERR TERRA'!D190</f>
        <v>0</v>
      </c>
      <c r="I105" s="30">
        <f>IF(AND(H4=0,H105&gt;=0), "",H105/H4)</f>
        <v>0</v>
      </c>
      <c r="J105" s="47">
        <f>IF(AND(H124=0,H105&gt;=0),"",H105/H124)</f>
        <v>0</v>
      </c>
      <c r="K105" s="30" t="str">
        <f t="shared" si="64"/>
        <v/>
      </c>
      <c r="L105" s="130">
        <f>+E105+H105</f>
        <v>0</v>
      </c>
      <c r="M105" s="30">
        <f>IF(AND(L4=0,L105&gt;=0), "",L105/L4)</f>
        <v>0</v>
      </c>
      <c r="N105" s="47">
        <f>IF(AND(L124=0,L105&gt;=0),"",L105/L124)</f>
        <v>0</v>
      </c>
      <c r="O105" s="129">
        <f>+'N EERR TERRA'!E189+'N EERR TERRA'!E190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TERRA'!F189+'N EERR TERRA'!F190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TERRA'!G189+'N EERR TERRA'!G190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TERRA'!H189+'N EERR TERRA'!H190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TERRA'!I189+'N EERR TERRA'!I190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TERRA'!J189+'N EERR TERRA'!J190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TERRA'!K189+'N EERR TERRA'!K190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TERRA'!L189+'N EERR TERRA'!L190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TERRA'!M189+'N EERR TERRA'!M190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TERRA'!N189+'N EERR TERRA'!N190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TERRA'!B191</f>
        <v>0</v>
      </c>
      <c r="C106" s="30" t="str">
        <f>IF(AND(B4=0,B106&gt;=0), "",B106/B4)</f>
        <v/>
      </c>
      <c r="D106" s="47" t="str">
        <f>IF(AND(B124=0,B106&gt;=0),"",B106/B124)</f>
        <v/>
      </c>
      <c r="E106" s="129">
        <f>+'N EERR TERRA'!C191</f>
        <v>0</v>
      </c>
      <c r="F106" s="30">
        <f>IF(AND(E4=0,E106&gt;=0), "",E106/E4)</f>
        <v>0</v>
      </c>
      <c r="G106" s="47">
        <f>IF(AND(E124=0,E106&gt;=0),"",E106/E124)</f>
        <v>0</v>
      </c>
      <c r="H106" s="129">
        <f>+'N EERR TERRA'!D191</f>
        <v>0</v>
      </c>
      <c r="I106" s="30">
        <f>IF(AND(H4=0,H106&gt;=0), "",H106/H4)</f>
        <v>0</v>
      </c>
      <c r="J106" s="47">
        <f>IF(AND(H124=0,H106&gt;=0),"",H106/H124)</f>
        <v>0</v>
      </c>
      <c r="K106" s="30" t="str">
        <f t="shared" si="64"/>
        <v/>
      </c>
      <c r="L106" s="130">
        <f>+E106+H106</f>
        <v>0</v>
      </c>
      <c r="M106" s="30">
        <f>IF(AND(L4=0,L106&gt;=0), "",L106/L4)</f>
        <v>0</v>
      </c>
      <c r="N106" s="47">
        <f>IF(AND(L124=0,L106&gt;=0),"",L106/L124)</f>
        <v>0</v>
      </c>
      <c r="O106" s="129">
        <f>+'N EERR TERRA'!E191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TERRA'!F191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TERRA'!G191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TERRA'!H191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TERRA'!I191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TERRA'!J191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TERRA'!K191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TERRA'!L191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TERRA'!M191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TERRA'!N191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-2457.5859165813845</v>
      </c>
      <c r="F109" s="162">
        <f>IF(AND(E4=0,E109&lt;=0), "",E109/E4)</f>
        <v>-0.24798221552480146</v>
      </c>
      <c r="G109" s="163"/>
      <c r="H109" s="161">
        <f>+H36-H38+H110+H111</f>
        <v>-1896.7990721930125</v>
      </c>
      <c r="I109" s="162">
        <f>IF(AND(H4=0,H109&lt;=0), "",H109/H4)</f>
        <v>-0.24728453949177409</v>
      </c>
      <c r="J109" s="163"/>
      <c r="K109" s="162">
        <f>IF(AND(E109=0,H109&gt;0),100%,IF(AND(E109&lt;0,H109&gt;=0),(E109-H109)/E109,IF(AND(E109&gt;0,H109&gt;0),(H109-E109)/E109,IF(AND(E109=0,H109&lt;=0),"",(H109-E109)/E109))))</f>
        <v>-0.22818605876796866</v>
      </c>
      <c r="L109" s="164">
        <f>+L36-L38+L110+L111</f>
        <v>-4354.3849887743954</v>
      </c>
      <c r="M109" s="162">
        <f>IF(AND(L4=0,L109&lt;=0), "",L109/L4)</f>
        <v>-0.24767781986198303</v>
      </c>
      <c r="N109" s="163"/>
      <c r="O109" s="161">
        <f>+O36-O38+O110+O111</f>
        <v>915.83887768957914</v>
      </c>
      <c r="P109" s="162">
        <f>IF(AND(O4=0,O109&lt;=0), "",O109/O4)</f>
        <v>5.6941810993018573E-2</v>
      </c>
      <c r="Q109" s="163"/>
      <c r="R109" s="162">
        <f>IF(AND(H109=0,O109&gt;0),100%,IF(AND(H109&lt;0,O109&gt;=0),(H109-O109)/H109,IF(AND(H109&gt;0,O109&gt;0),(O109-H109)/H109,IF(AND(H109=0,O109&lt;=0),"",(O109-H109)/H109))))</f>
        <v>1.4828338916418378</v>
      </c>
      <c r="S109" s="164">
        <f>+S36-S38+S110+S111</f>
        <v>-3438.5461110848214</v>
      </c>
      <c r="T109" s="162">
        <f>IF(AND(S4=0,S109&lt;=0), "",S109/S4)</f>
        <v>-0.10214126816908491</v>
      </c>
      <c r="U109" s="163"/>
      <c r="V109" s="165">
        <f>+V36-V38+V110+V111</f>
        <v>0</v>
      </c>
      <c r="W109" s="162" t="str">
        <f>IF(AND(V4=0,V109&lt;=0), "",V109/V4)</f>
        <v/>
      </c>
      <c r="X109" s="163" t="e">
        <f t="shared" si="91"/>
        <v>#DIV/0!</v>
      </c>
      <c r="Y109" s="161">
        <f>+Y36-Y38+Y110+Y111</f>
        <v>-2991.227096359517</v>
      </c>
      <c r="Z109" s="162">
        <f>IF(AND(Y4=0,Y109&lt;=0), "",Y109/Y4)</f>
        <v>-0.33787477482356815</v>
      </c>
      <c r="AA109" s="163"/>
      <c r="AB109" s="162">
        <f t="shared" si="92"/>
        <v>-4.2661062652260373</v>
      </c>
      <c r="AC109" s="164">
        <f>+AC36-AC38+AC110+AC111</f>
        <v>-6429.773207444332</v>
      </c>
      <c r="AD109" s="162">
        <f>IF(AND(AC4=0,AC109&lt;=0), "",AC109/AC4)</f>
        <v>-0.15122588643621945</v>
      </c>
      <c r="AE109" s="163"/>
      <c r="AF109" s="161">
        <f>+AF36-AF38+AF110+AF111</f>
        <v>-991.44406928975638</v>
      </c>
      <c r="AG109" s="162">
        <f>IF(AND(AF4=0,AF109&lt;=0), "",AF109/AF4)</f>
        <v>-6.6206853311485694E-2</v>
      </c>
      <c r="AH109" s="163"/>
      <c r="AI109" s="162">
        <f t="shared" si="41"/>
        <v>-0.66854938212601889</v>
      </c>
      <c r="AJ109" s="164">
        <f>+AJ36-AJ38+AJ110+AJ111</f>
        <v>-7421.2172767340835</v>
      </c>
      <c r="AK109" s="162">
        <f>IF(AND(AJ4=0,AJ109&lt;=0), "",AJ109/AJ4)</f>
        <v>-0.12908121106501672</v>
      </c>
      <c r="AL109" s="163"/>
      <c r="AM109" s="161">
        <f>+AM36-AM38+AM110+AM111</f>
        <v>-1096.2080713242244</v>
      </c>
      <c r="AN109" s="162">
        <f>IF(AND(AM4=0,AM109&lt;=0), "",AM109/AM4)</f>
        <v>-9.4018108115873522E-2</v>
      </c>
      <c r="AO109" s="163"/>
      <c r="AP109" s="162">
        <f t="shared" si="42"/>
        <v>0.10566809089847914</v>
      </c>
      <c r="AQ109" s="164">
        <f>+AQ36-AQ38+AQ110+AQ111</f>
        <v>-8517.4253480583102</v>
      </c>
      <c r="AR109" s="162">
        <f>IF(AND(AQ4=0,AQ109&lt;=0), "",AQ109/AQ4)</f>
        <v>-0.12316932494364156</v>
      </c>
      <c r="AS109" s="163"/>
      <c r="AT109" s="165">
        <f>+AT36-AT38+AT110+AT111</f>
        <v>0</v>
      </c>
      <c r="AU109" s="162" t="str">
        <f>IF(AND(AT4=0,AT109&lt;=0), "",AT109/AT4)</f>
        <v/>
      </c>
      <c r="AV109" s="163" t="e">
        <f t="shared" si="93"/>
        <v>#DIV/0!</v>
      </c>
      <c r="AW109" s="165">
        <f>+AW36-AW38+AW110+AW111</f>
        <v>-1419.5708913430533</v>
      </c>
      <c r="AX109" s="162">
        <f>IF(AND(AW4=0,AW109&lt;=0), "",AW109/AW4)</f>
        <v>-0.12316932494364172</v>
      </c>
      <c r="AY109" s="163"/>
      <c r="AZ109" s="165">
        <f>+AZ36-AZ38+AZ110+AZ111</f>
        <v>0</v>
      </c>
      <c r="BA109" s="162" t="str">
        <f>IF(AND(AZ4=0,AZ109&lt;=0), "",AZ109/AZ4)</f>
        <v/>
      </c>
      <c r="BB109" s="163" t="e">
        <f t="shared" si="94"/>
        <v>#DIV/0!</v>
      </c>
      <c r="BC109" s="161">
        <f>+BC36-BC38+BC110+BC111</f>
        <v>0</v>
      </c>
      <c r="BD109" s="162" t="str">
        <f>IF(AND(BC4=0,BC109&lt;=0), "",BC109/BC4)</f>
        <v/>
      </c>
      <c r="BE109" s="163"/>
      <c r="BF109" s="162">
        <f t="shared" si="95"/>
        <v>1</v>
      </c>
      <c r="BG109" s="164">
        <f>+BG36-BG38+BG110+BG111</f>
        <v>-8517.4253480583102</v>
      </c>
      <c r="BH109" s="162">
        <f>IF(AND(BG4=0,BG109&lt;=0), "",BG109/BG4)</f>
        <v>-0.12316932494364156</v>
      </c>
      <c r="BI109" s="163"/>
      <c r="BJ109" s="161">
        <f>+BJ36-BJ38+BJ110+BJ111</f>
        <v>0</v>
      </c>
      <c r="BK109" s="162" t="str">
        <f>IF(AND(BJ4=0,BJ109&lt;=0), "",BJ109/BJ4)</f>
        <v/>
      </c>
      <c r="BL109" s="163"/>
      <c r="BM109" s="162" t="str">
        <f t="shared" si="43"/>
        <v/>
      </c>
      <c r="BN109" s="164">
        <f>+BN36-BN38+BN110+BN111</f>
        <v>-8517.4253480583102</v>
      </c>
      <c r="BO109" s="162">
        <f>IF(AND(BN4=0,BN109&lt;=0), "",BN109/BN4)</f>
        <v>-0.12316932494364156</v>
      </c>
      <c r="BP109" s="163"/>
      <c r="BQ109" s="161">
        <f>+BQ36-BQ38+BQ110+BQ111</f>
        <v>0</v>
      </c>
      <c r="BR109" s="162" t="str">
        <f>IF(AND(BQ4=0,BQ109&lt;=0), "",BQ109/BQ4)</f>
        <v/>
      </c>
      <c r="BS109" s="163"/>
      <c r="BT109" s="162" t="str">
        <f t="shared" si="44"/>
        <v/>
      </c>
      <c r="BU109" s="164">
        <f>+BU36-BU38+BU110+BU111</f>
        <v>-8517.4253480583102</v>
      </c>
      <c r="BV109" s="162">
        <f>IF(AND(BU4=0,BU109&lt;=0), "",BU109/BU4)</f>
        <v>-0.12316932494364156</v>
      </c>
      <c r="BW109" s="163"/>
      <c r="BX109" s="165">
        <f>+BX36-BX38+BX110+BX111</f>
        <v>0</v>
      </c>
      <c r="BY109" s="162" t="str">
        <f>IF(AND(BX4=0,BX109&lt;=0), "",BX109/BX4)</f>
        <v/>
      </c>
      <c r="BZ109" s="163" t="e">
        <f t="shared" si="45"/>
        <v>#DIV/0!</v>
      </c>
      <c r="CA109" s="161">
        <f>+CA36-CA38+CA110+CA111</f>
        <v>0</v>
      </c>
      <c r="CB109" s="162" t="str">
        <f>IF(AND(CA4=0,CA109&lt;=0), "",CA109/CA4)</f>
        <v/>
      </c>
      <c r="CC109" s="163"/>
      <c r="CD109" s="162" t="str">
        <f t="shared" si="96"/>
        <v/>
      </c>
      <c r="CE109" s="164">
        <f>+CE36-CE38+CE110+CE111</f>
        <v>-8517.4253480583102</v>
      </c>
      <c r="CF109" s="162">
        <f>IF(AND(CE4=0,CE109&lt;=0), "",CE109/CE4)</f>
        <v>-0.12316932494364156</v>
      </c>
      <c r="CG109" s="163"/>
      <c r="CH109" s="161">
        <f>+CH36-CH38+CH110+CH111</f>
        <v>0</v>
      </c>
      <c r="CI109" s="162" t="str">
        <f>IF(AND(CH4=0,CH109&lt;=0), "",CH109/CH4)</f>
        <v/>
      </c>
      <c r="CJ109" s="163"/>
      <c r="CK109" s="162" t="str">
        <f t="shared" si="46"/>
        <v/>
      </c>
      <c r="CL109" s="164">
        <f>+CL36-CL38+CL110+CL111</f>
        <v>-8517.4253480583102</v>
      </c>
      <c r="CM109" s="162">
        <f>IF(AND(CL4=0,CL109&lt;=0), "",CL109/CL4)</f>
        <v>-0.12316932494364156</v>
      </c>
      <c r="CN109" s="163"/>
      <c r="CO109" s="161">
        <f>+CO36-CO38+CO110+CO111</f>
        <v>0</v>
      </c>
      <c r="CP109" s="162" t="str">
        <f>IF(AND(CO4=0,CO109&lt;=0), "",CO109/CO4)</f>
        <v/>
      </c>
      <c r="CQ109" s="163"/>
      <c r="CR109" s="162" t="str">
        <f t="shared" si="47"/>
        <v/>
      </c>
      <c r="CS109" s="164">
        <f>+CS36-CS38+CS110+CS111</f>
        <v>-8517.4253480583102</v>
      </c>
      <c r="CT109" s="162">
        <f>IF(AND(CS4=0,CS109&lt;=0), "",CS109/CS4)</f>
        <v>-0.12316932494364156</v>
      </c>
      <c r="CU109" s="163"/>
      <c r="CV109" s="165">
        <f>+CV36-CV38+CV110+CV111</f>
        <v>0</v>
      </c>
      <c r="CW109" s="162" t="str">
        <f>IF(AND(CV4=0,CV109&lt;=0), "",CV109/CV4)</f>
        <v/>
      </c>
      <c r="CX109" s="163" t="e">
        <f t="shared" si="48"/>
        <v>#DIV/0!</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TERRA'!B154+'N EERR TERRA'!B156</f>
        <v>0</v>
      </c>
      <c r="C110" s="30" t="str">
        <f>IF(AND(B4=0,B110&gt;=0), "",B110/B4)</f>
        <v/>
      </c>
      <c r="D110" s="47" t="str">
        <f>IF(AND(B124=0,B110&gt;=0),"",B110/B124)</f>
        <v/>
      </c>
      <c r="E110" s="129">
        <f>+'N EERR TERRA'!C154+'N EERR TERRA'!C156</f>
        <v>377.24557832953769</v>
      </c>
      <c r="F110" s="30">
        <f>IF(AND(E4=0,E110&gt;=0), "",E110/E4)</f>
        <v>3.8065889652080374E-2</v>
      </c>
      <c r="G110" s="47">
        <f>IF(AND(E124=0,E110&gt;=0),"",E110/E124)</f>
        <v>6.3563872064269097E-2</v>
      </c>
      <c r="H110" s="129">
        <f>+'N EERR TERRA'!D154+'N EERR TERRA'!D156</f>
        <v>120.83</v>
      </c>
      <c r="I110" s="30">
        <f>IF(AND(H4=0,H110&gt;=0), "",H110/H4)</f>
        <v>1.575253348908778E-2</v>
      </c>
      <c r="J110" s="47">
        <f>IF(AND(H124=0,H110&gt;=0),"",H110/H124)</f>
        <v>2.4706999955317523E-2</v>
      </c>
      <c r="K110" s="30">
        <f>IF(AND(E110=0,H110&gt;0),100%,IF(AND(E110&lt;0,H110=0),(E110-H110)/E110,IF(AND(E110&gt;0,H110&gt;0),(H110-E110)/E110,IF(AND(E110=0,H110=0),"",(H110-E110)/E110))))</f>
        <v>-0.67970466205318758</v>
      </c>
      <c r="L110" s="130">
        <f>+E110+H110</f>
        <v>498.07557832953768</v>
      </c>
      <c r="M110" s="30">
        <f>IF(AND(L4=0,L110&gt;=0), "",L110/L4)</f>
        <v>2.8330584843826213E-2</v>
      </c>
      <c r="N110" s="47">
        <f>IF(AND(L124=0,L110&gt;=0),"",L110/L124)</f>
        <v>4.6009805278337111E-2</v>
      </c>
      <c r="O110" s="129">
        <f>+'N EERR TERRA'!E154+'N EERR TERRA'!E156</f>
        <v>423.44174518294176</v>
      </c>
      <c r="P110" s="30">
        <f>IF(AND(O4=0,O110&gt;=0), "",O110/O4)</f>
        <v>2.6327272632919976E-2</v>
      </c>
      <c r="Q110" s="47">
        <f>IF(AND(O124=0,O110&gt;=0),"",O110/O124)</f>
        <v>7.3801554684082046E-2</v>
      </c>
      <c r="R110" s="30">
        <f>IF(AND(H110=0,O110&gt;0),100%,IF(AND(H110&lt;0,O110=0),(H110-O110)/H110,IF(AND(H110&gt;0,O110&gt;0),(O110-H110)/H110,IF(AND(H110=0,O110=0),"",(O110-H110)/H110))))</f>
        <v>2.5044421516423223</v>
      </c>
      <c r="S110" s="130">
        <f>+L110+O110</f>
        <v>921.51732351247938</v>
      </c>
      <c r="T110" s="30">
        <f>IF(AND(S4=0,S110&gt;=0), "",S110/S4)</f>
        <v>2.7373472689493816E-2</v>
      </c>
      <c r="U110" s="47">
        <f>IF(AND(S124=0,S110&gt;=0),"",S110/S124)</f>
        <v>5.5637120354862971E-2</v>
      </c>
      <c r="V110" s="131"/>
      <c r="W110" s="30" t="str">
        <f>IF(AND(V4=0,V110&gt;=0), "",V110/V4)</f>
        <v/>
      </c>
      <c r="X110" s="47">
        <f t="shared" si="91"/>
        <v>1</v>
      </c>
      <c r="Y110" s="129">
        <f>+'N EERR TERRA'!F154+'N EERR TERRA'!F156</f>
        <v>289.33627341377968</v>
      </c>
      <c r="Z110" s="30">
        <f>IF(AND(Y4=0,Y110&gt;=0), "",Y110/Y4)</f>
        <v>3.2682048229286768E-2</v>
      </c>
      <c r="AA110" s="47">
        <f>IF(AND(Y124=0,Y110&gt;=0),"",Y110/Y124)</f>
        <v>4.7350787945877187E-2</v>
      </c>
      <c r="AB110" s="30">
        <f t="shared" si="92"/>
        <v>-0.3167034740781729</v>
      </c>
      <c r="AC110" s="130">
        <f>+S110+Y110</f>
        <v>1210.8535969262591</v>
      </c>
      <c r="AD110" s="30">
        <f>IF(AND(AC4=0,AC110&gt;=0), "",AC110/AC4)</f>
        <v>2.8478828511035573E-2</v>
      </c>
      <c r="AE110" s="47">
        <f>IF(AND(AC124=0,AC110&gt;=0),"",AC110/AC124)</f>
        <v>5.3403960291777575E-2</v>
      </c>
      <c r="AF110" s="129">
        <f>+'N EERR TERRA'!G154+'N EERR TERRA'!G156</f>
        <v>271.92053211089666</v>
      </c>
      <c r="AG110" s="30">
        <f>IF(AND(AF4=0,AF110&gt;=0), "",AF110/AF4)</f>
        <v>1.815836449023709E-2</v>
      </c>
      <c r="AH110" s="47">
        <f>IF(AND(AF124=0,AF110&gt;=0),"",AF110/AF124)</f>
        <v>4.3816757092370505E-2</v>
      </c>
      <c r="AI110" s="30">
        <f t="shared" si="41"/>
        <v>-6.019204262708111E-2</v>
      </c>
      <c r="AJ110" s="130">
        <f t="shared" si="62"/>
        <v>1482.7741290371557</v>
      </c>
      <c r="AK110" s="30">
        <f>IF(AND(AJ4=0,AJ110&gt;=0), "",AJ110/AJ4)</f>
        <v>2.5790685432703252E-2</v>
      </c>
      <c r="AL110" s="47">
        <f>IF(AND(AJ124=0,AJ110&gt;=0),"",AJ110/AJ124)</f>
        <v>5.1343774014850276E-2</v>
      </c>
      <c r="AM110" s="129">
        <f>+'N EERR TERRA'!H154+'N EERR TERRA'!H156</f>
        <v>235.76991406239435</v>
      </c>
      <c r="AN110" s="30">
        <f>IF(AND(AM4=0,AM110&gt;=0), "",AM110/AM4)</f>
        <v>2.0221198740136073E-2</v>
      </c>
      <c r="AO110" s="47">
        <f>IF(AND(AM124=0,AM110&gt;=0),"",AM110/AM124)</f>
        <v>4.3449563768506082E-2</v>
      </c>
      <c r="AP110" s="30">
        <f t="shared" si="42"/>
        <v>-0.13294552554699729</v>
      </c>
      <c r="AQ110" s="130">
        <f t="shared" si="63"/>
        <v>1718.54404309955</v>
      </c>
      <c r="AR110" s="30">
        <f>IF(AND(AQ4=0,AQ110&gt;=0), "",AQ110/AQ4)</f>
        <v>2.48516307481042E-2</v>
      </c>
      <c r="AS110" s="47">
        <f>IF(AND(AQ124=0,AQ110&gt;=0),"",AQ110/AQ124)</f>
        <v>5.0095107965501783E-2</v>
      </c>
      <c r="AT110" s="131">
        <f>+V110*2</f>
        <v>0</v>
      </c>
      <c r="AU110" s="30" t="str">
        <f>IF(AND(AT4=0,AT110&gt;=0), "",AT110/AT4)</f>
        <v/>
      </c>
      <c r="AV110" s="47">
        <f t="shared" si="93"/>
        <v>1</v>
      </c>
      <c r="AW110" s="131">
        <f>+AQ110/6</f>
        <v>286.42400718325831</v>
      </c>
      <c r="AX110" s="30">
        <f>IF(AND(AW4=0,AW110&gt;=0), "",AW110/AW4)</f>
        <v>2.4851630748104203E-2</v>
      </c>
      <c r="AY110" s="47">
        <f>IF(AND(AW124=0,AW110&gt;=0),"",AW110/AW124)</f>
        <v>5.0095107965501776E-2</v>
      </c>
      <c r="AZ110" s="131">
        <f>+AT110/6</f>
        <v>0</v>
      </c>
      <c r="BA110" s="30" t="str">
        <f>IF(AND(AZ4=0,AZ110&gt;=0), "",AZ110/AZ4)</f>
        <v/>
      </c>
      <c r="BB110" s="47">
        <f t="shared" si="94"/>
        <v>1</v>
      </c>
      <c r="BC110" s="129">
        <f>+'N EERR TERRA'!I154+'N EERR TERRA'!I156</f>
        <v>0</v>
      </c>
      <c r="BD110" s="30" t="str">
        <f>IF(AND(BC4=0,BC110&gt;=0), "",BC110/BC4)</f>
        <v/>
      </c>
      <c r="BE110" s="47" t="str">
        <f>IF(AND(BC124=0,BC110&gt;=0),"",BC110/BC124)</f>
        <v/>
      </c>
      <c r="BF110" s="30">
        <f t="shared" si="95"/>
        <v>-1</v>
      </c>
      <c r="BG110" s="130">
        <f>+AQ110+BC110</f>
        <v>1718.54404309955</v>
      </c>
      <c r="BH110" s="30">
        <f>IF(AND(BG4=0,BG110&gt;=0), "",BG110/BG4)</f>
        <v>2.48516307481042E-2</v>
      </c>
      <c r="BI110" s="47">
        <f>IF(AND(BG124=0,BG110&gt;=0),"",BG110/BG124)</f>
        <v>5.0095107965501783E-2</v>
      </c>
      <c r="BJ110" s="129">
        <f>+'N EERR TERRA'!J154+'N EERR TERRA'!J156</f>
        <v>0</v>
      </c>
      <c r="BK110" s="30" t="str">
        <f>IF(AND(BJ4=0,BJ110&gt;=0), "",BJ110/BJ4)</f>
        <v/>
      </c>
      <c r="BL110" s="47" t="str">
        <f>IF(AND(BJ124=0,BJ110&gt;=0),"",BJ110/BJ124)</f>
        <v/>
      </c>
      <c r="BM110" s="30" t="str">
        <f t="shared" si="43"/>
        <v/>
      </c>
      <c r="BN110" s="130">
        <f>+BG110+BJ110</f>
        <v>1718.54404309955</v>
      </c>
      <c r="BO110" s="30">
        <f>IF(AND(BN4=0,BN110&gt;=0), "",BN110/BN4)</f>
        <v>2.48516307481042E-2</v>
      </c>
      <c r="BP110" s="47">
        <f>IF(AND(BN124=0,BN110&gt;=0),"",BN110/BN124)</f>
        <v>5.0095107965501783E-2</v>
      </c>
      <c r="BQ110" s="129">
        <f>+'N EERR TERRA'!K154+'N EERR TERRA'!K156</f>
        <v>0</v>
      </c>
      <c r="BR110" s="30" t="str">
        <f>IF(AND(BQ4=0,BQ110&gt;=0), "",BQ110/BQ4)</f>
        <v/>
      </c>
      <c r="BS110" s="47" t="str">
        <f>IF(AND(BQ124=0,BQ110&gt;=0),"",BQ110/BQ124)</f>
        <v/>
      </c>
      <c r="BT110" s="30" t="str">
        <f t="shared" si="44"/>
        <v/>
      </c>
      <c r="BU110" s="130">
        <f>+BN110+BQ110</f>
        <v>1718.54404309955</v>
      </c>
      <c r="BV110" s="30">
        <f>IF(AND(BU4=0,BU110&gt;=0), "",BU110/BU4)</f>
        <v>2.48516307481042E-2</v>
      </c>
      <c r="BW110" s="47">
        <f>IF(AND(BU124=0,BU110&gt;=0),"",BU110/BU124)</f>
        <v>5.0095107965501783E-2</v>
      </c>
      <c r="BX110" s="131">
        <f>+AZ110*9</f>
        <v>0</v>
      </c>
      <c r="BY110" s="30" t="str">
        <f>IF(AND(BX4=0,BX110&gt;=0), "",BX110/BX4)</f>
        <v/>
      </c>
      <c r="BZ110" s="47">
        <f t="shared" si="45"/>
        <v>1</v>
      </c>
      <c r="CA110" s="129">
        <f>+'N EERR TERRA'!L154+'N EERR TERRA'!L156</f>
        <v>0</v>
      </c>
      <c r="CB110" s="30" t="str">
        <f>IF(AND(CA4=0,CA110&gt;=0), "",CA110/CA4)</f>
        <v/>
      </c>
      <c r="CC110" s="47" t="str">
        <f>IF(AND(CA124=0,CA110&gt;=0),"",CA110/CA124)</f>
        <v/>
      </c>
      <c r="CD110" s="30" t="str">
        <f t="shared" si="96"/>
        <v/>
      </c>
      <c r="CE110" s="130">
        <f>+BU110+CA110</f>
        <v>1718.54404309955</v>
      </c>
      <c r="CF110" s="30">
        <f>IF(AND(CE4=0,CE110&gt;=0), "",CE110/CE4)</f>
        <v>2.48516307481042E-2</v>
      </c>
      <c r="CG110" s="47">
        <f>IF(AND(CE124=0,CE110&gt;=0),"",CE110/CE124)</f>
        <v>5.0095107965501783E-2</v>
      </c>
      <c r="CH110" s="129">
        <f>+'N EERR TERRA'!M154+'N EERR TERRA'!M156</f>
        <v>0</v>
      </c>
      <c r="CI110" s="30" t="str">
        <f>IF(AND(CH4=0,CH110&gt;=0), "",CH110/CH4)</f>
        <v/>
      </c>
      <c r="CJ110" s="47" t="str">
        <f>IF(AND(CH124=0,CH110&gt;=0),"",CH110/CH124)</f>
        <v/>
      </c>
      <c r="CK110" s="30" t="str">
        <f t="shared" si="46"/>
        <v/>
      </c>
      <c r="CL110" s="130">
        <f>+CE110+CH110</f>
        <v>1718.54404309955</v>
      </c>
      <c r="CM110" s="30">
        <f>IF(AND(CL4=0,CL110&gt;=0), "",CL110/CL4)</f>
        <v>2.48516307481042E-2</v>
      </c>
      <c r="CN110" s="47">
        <f>IF(AND(CL124=0,CL110&gt;=0),"",CL110/CL124)</f>
        <v>5.0095107965501783E-2</v>
      </c>
      <c r="CO110" s="129">
        <f>+'N EERR TERRA'!N154+'N EERR TERRA'!N156</f>
        <v>0</v>
      </c>
      <c r="CP110" s="30" t="str">
        <f>IF(AND(CO4=0,CO110&gt;=0), "",CO110/CO4)</f>
        <v/>
      </c>
      <c r="CQ110" s="47" t="str">
        <f>IF(AND(CO124=0,CO110&gt;=0),"",CO110/CO124)</f>
        <v/>
      </c>
      <c r="CR110" s="30" t="str">
        <f t="shared" si="47"/>
        <v/>
      </c>
      <c r="CS110" s="130">
        <f>+CL110+CO110</f>
        <v>1718.54404309955</v>
      </c>
      <c r="CT110" s="30">
        <f>IF(AND(CS4=0,CS110&gt;=0), "",CS110/CS4)</f>
        <v>2.48516307481042E-2</v>
      </c>
      <c r="CU110" s="47">
        <f>IF(AND(CS124=0,CS110&gt;=0),"",CS110/CS124)</f>
        <v>5.0095107965501783E-2</v>
      </c>
      <c r="CV110" s="131">
        <f>+AZ110*12</f>
        <v>0</v>
      </c>
      <c r="CW110" s="30" t="str">
        <f>IF(AND(CV4=0,CV110&gt;=0), "",CV110/CV4)</f>
        <v/>
      </c>
      <c r="CX110" s="47">
        <f t="shared" si="48"/>
        <v>1</v>
      </c>
    </row>
    <row r="111" spans="1:219" s="3" customFormat="1" x14ac:dyDescent="0.3">
      <c r="A111" s="29" t="s">
        <v>200</v>
      </c>
      <c r="B111" s="129">
        <f>+'N EERR TERRA'!B155</f>
        <v>0</v>
      </c>
      <c r="C111" s="30" t="str">
        <f>IF(AND(B4=0,B111&gt;=0), "",B111/B4)</f>
        <v/>
      </c>
      <c r="D111" s="47" t="str">
        <f>IF(AND(B124=0,B111&gt;=0),"",B111/B124)</f>
        <v/>
      </c>
      <c r="E111" s="129">
        <f>+'N EERR TERRA'!C155</f>
        <v>305.47000000000003</v>
      </c>
      <c r="F111" s="30">
        <f>IF(AND(E4=0,E111&gt;=0), "",E111/E4)</f>
        <v>3.0823389272076569E-2</v>
      </c>
      <c r="G111" s="47">
        <f>IF(AND(E124=0,E111&gt;=0),"",E111/E124)</f>
        <v>5.147006914024306E-2</v>
      </c>
      <c r="H111" s="129">
        <f>+'N EERR TERRA'!D155</f>
        <v>213.2</v>
      </c>
      <c r="I111" s="30">
        <f>IF(AND(H4=0,H111&gt;=0), "",H111/H4)</f>
        <v>2.7794754116308159E-2</v>
      </c>
      <c r="J111" s="47">
        <f>IF(AND(H124=0,H111&gt;=0),"",H111/H124)</f>
        <v>4.3594574116309653E-2</v>
      </c>
      <c r="K111" s="30">
        <f>IF(AND(E111=0,H111&gt;0),100%,IF(AND(E111&lt;0,H111&gt;=0),(E111-H111)/E111,IF(AND(E111&gt;0,H111&gt;0),(H111-E111)/E111,IF(AND(E111=0,H111&lt;=0),"",(H111-E111)/E111))))</f>
        <v>-0.30205912200870799</v>
      </c>
      <c r="L111" s="130">
        <f>+E111+H111</f>
        <v>518.67000000000007</v>
      </c>
      <c r="M111" s="30">
        <f>IF(AND(L4=0,L111&gt;=0), "",L111/L4)</f>
        <v>2.9501997448317621E-2</v>
      </c>
      <c r="N111" s="47">
        <f>IF(AND(L124=0,L111&gt;=0),"",L111/L124)</f>
        <v>4.7912218028739066E-2</v>
      </c>
      <c r="O111" s="129">
        <f>+'N EERR TERRA'!E155</f>
        <v>443.14</v>
      </c>
      <c r="P111" s="30">
        <f>IF(AND(O4=0,O111&gt;=0), "",O111/O4)</f>
        <v>2.7552001490811318E-2</v>
      </c>
      <c r="Q111" s="47">
        <f>IF(AND(O124=0,O111&gt;=0),"",O111/O124)</f>
        <v>7.7234758534670822E-2</v>
      </c>
      <c r="R111" s="30">
        <f>IF(AND(H111=0,O111&gt;0),100%,IF(AND(H111&lt;0,O111&gt;=0),(H111-O111)/H111,IF(AND(H111&gt;0,O111&gt;0),(O111-H111)/H111,IF(AND(H111=0,O111&lt;=0),"",(O111-H111)/H111))))</f>
        <v>1.078517823639775</v>
      </c>
      <c r="S111" s="130">
        <f>+L111+O111</f>
        <v>961.81000000000006</v>
      </c>
      <c r="T111" s="30">
        <f>IF(AND(S4=0,S111&gt;=0), "",S111/S4)</f>
        <v>2.8570357925697214E-2</v>
      </c>
      <c r="U111" s="47">
        <f>IF(AND(S124=0,S111&gt;=0),"",S111/S124)</f>
        <v>5.8069813082343082E-2</v>
      </c>
      <c r="V111" s="131"/>
      <c r="W111" s="30" t="str">
        <f>IF(AND(V4=0,V111&gt;=0), "",V111/V4)</f>
        <v/>
      </c>
      <c r="X111" s="47">
        <f t="shared" si="91"/>
        <v>1</v>
      </c>
      <c r="Y111" s="129">
        <f>+'N EERR TERRA'!F155</f>
        <v>235.63</v>
      </c>
      <c r="Z111" s="30">
        <f>IF(AND(Y4=0,Y111&gt;=0), "",Y111/Y4)</f>
        <v>2.6615643221663498E-2</v>
      </c>
      <c r="AA111" s="47">
        <f>IF(AND(Y124=0,Y111&gt;=0),"",Y111/Y124)</f>
        <v>3.8561587982198969E-2</v>
      </c>
      <c r="AB111" s="30">
        <f t="shared" si="92"/>
        <v>-0.46827187796181791</v>
      </c>
      <c r="AC111" s="130">
        <f>+S111+Y111</f>
        <v>1197.44</v>
      </c>
      <c r="AD111" s="30">
        <f>IF(AND(AC4=0,AC111&gt;=0), "",AC111/AC4)</f>
        <v>2.8163345675167723E-2</v>
      </c>
      <c r="AE111" s="47">
        <f>IF(AND(AC124=0,AC111&gt;=0),"",AC111/AC124)</f>
        <v>5.2812361770339253E-2</v>
      </c>
      <c r="AF111" s="129">
        <f>+'N EERR TERRA'!G155</f>
        <v>251.64</v>
      </c>
      <c r="AG111" s="30">
        <f>IF(AND(AF4=0,AF111&gt;=0), "",AF111/AF4)</f>
        <v>1.6804067000206317E-2</v>
      </c>
      <c r="AH111" s="47">
        <f>IF(AND(AF124=0,AF111&gt;=0),"",AF111/AF124)</f>
        <v>4.054879074091907E-2</v>
      </c>
      <c r="AI111" s="30">
        <f t="shared" si="41"/>
        <v>6.7945507787633114E-2</v>
      </c>
      <c r="AJ111" s="130">
        <f t="shared" si="62"/>
        <v>1449.08</v>
      </c>
      <c r="AK111" s="30">
        <f>IF(AND(AJ4=0,AJ111&gt;=0), "",AJ111/AJ4)</f>
        <v>2.5204625380866173E-2</v>
      </c>
      <c r="AL111" s="47">
        <f>IF(AND(AJ124=0,AJ111&gt;=0),"",AJ111/AJ124)</f>
        <v>5.0177052993062347E-2</v>
      </c>
      <c r="AM111" s="129">
        <f>+'N EERR TERRA'!H155</f>
        <v>177.93</v>
      </c>
      <c r="AN111" s="30">
        <f>IF(AND(AM4=0,AM111&gt;=0), "",AM111/AM4)</f>
        <v>1.5260462328879862E-2</v>
      </c>
      <c r="AO111" s="47">
        <f>IF(AND(AM124=0,AM111&gt;=0),"",AM111/AM124)</f>
        <v>3.279036221425756E-2</v>
      </c>
      <c r="AP111" s="30">
        <f t="shared" si="42"/>
        <v>-0.29291845493562224</v>
      </c>
      <c r="AQ111" s="130">
        <f t="shared" si="63"/>
        <v>1627.01</v>
      </c>
      <c r="AR111" s="30">
        <f>IF(AND(AQ4=0,AQ111&gt;=0), "",AQ111/AQ4)</f>
        <v>2.3527969449387457E-2</v>
      </c>
      <c r="AS111" s="47">
        <f>IF(AND(AQ124=0,AQ111&gt;=0),"",AQ111/AQ124)</f>
        <v>4.7426914624747678E-2</v>
      </c>
      <c r="AT111" s="131">
        <f>+V111*2</f>
        <v>0</v>
      </c>
      <c r="AU111" s="30" t="str">
        <f>IF(AND(AT4=0,AT111&gt;=0), "",AT111/AT4)</f>
        <v/>
      </c>
      <c r="AV111" s="47">
        <f t="shared" si="93"/>
        <v>1</v>
      </c>
      <c r="AW111" s="131">
        <f>+AQ111/6</f>
        <v>271.16833333333335</v>
      </c>
      <c r="AX111" s="30">
        <f>IF(AND(AW4=0,AW111&gt;=0), "",AW111/AW4)</f>
        <v>2.3527969449387464E-2</v>
      </c>
      <c r="AY111" s="47">
        <f>IF(AND(AW124=0,AW111&gt;=0),"",AW111/AW124)</f>
        <v>4.7426914624747685E-2</v>
      </c>
      <c r="AZ111" s="131">
        <f>+AT111/6</f>
        <v>0</v>
      </c>
      <c r="BA111" s="30" t="str">
        <f>IF(AND(AZ4=0,AZ111&gt;=0), "",AZ111/AZ4)</f>
        <v/>
      </c>
      <c r="BB111" s="47">
        <f t="shared" si="94"/>
        <v>1</v>
      </c>
      <c r="BC111" s="129">
        <f>+'N EERR TERRA'!I155</f>
        <v>0</v>
      </c>
      <c r="BD111" s="30" t="str">
        <f>IF(AND(BC4=0,BC111&gt;=0), "",BC111/BC4)</f>
        <v/>
      </c>
      <c r="BE111" s="47" t="str">
        <f>IF(AND(BC124=0,BC111&gt;=0),"",BC111/BC124)</f>
        <v/>
      </c>
      <c r="BF111" s="30">
        <f t="shared" si="95"/>
        <v>-1</v>
      </c>
      <c r="BG111" s="130">
        <f>+AQ111+BC111</f>
        <v>1627.01</v>
      </c>
      <c r="BH111" s="30">
        <f>IF(AND(BG4=0,BG111&gt;=0), "",BG111/BG4)</f>
        <v>2.3527969449387457E-2</v>
      </c>
      <c r="BI111" s="47">
        <f>IF(AND(BG124=0,BG111&gt;=0),"",BG111/BG124)</f>
        <v>4.7426914624747678E-2</v>
      </c>
      <c r="BJ111" s="129">
        <f>+'N EERR TERRA'!J155</f>
        <v>0</v>
      </c>
      <c r="BK111" s="30" t="str">
        <f>IF(AND(BJ4=0,BJ111&gt;=0), "",BJ111/BJ4)</f>
        <v/>
      </c>
      <c r="BL111" s="47" t="str">
        <f>IF(AND(BJ124=0,BJ111&gt;=0),"",BJ111/BJ124)</f>
        <v/>
      </c>
      <c r="BM111" s="30" t="str">
        <f t="shared" si="43"/>
        <v/>
      </c>
      <c r="BN111" s="130">
        <f>+BG111+BJ111</f>
        <v>1627.01</v>
      </c>
      <c r="BO111" s="30">
        <f>IF(AND(BN4=0,BN111&gt;=0), "",BN111/BN4)</f>
        <v>2.3527969449387457E-2</v>
      </c>
      <c r="BP111" s="47">
        <f>IF(AND(BN124=0,BN111&gt;=0),"",BN111/BN124)</f>
        <v>4.7426914624747678E-2</v>
      </c>
      <c r="BQ111" s="129">
        <f>+'N EERR TERRA'!K155</f>
        <v>0</v>
      </c>
      <c r="BR111" s="30" t="str">
        <f>IF(AND(BQ4=0,BQ111&gt;=0), "",BQ111/BQ4)</f>
        <v/>
      </c>
      <c r="BS111" s="47" t="str">
        <f>IF(AND(BQ124=0,BQ111&gt;=0),"",BQ111/BQ124)</f>
        <v/>
      </c>
      <c r="BT111" s="30" t="str">
        <f t="shared" si="44"/>
        <v/>
      </c>
      <c r="BU111" s="130">
        <f>+BN111+BQ111</f>
        <v>1627.01</v>
      </c>
      <c r="BV111" s="30">
        <f>IF(AND(BU4=0,BU111&gt;=0), "",BU111/BU4)</f>
        <v>2.3527969449387457E-2</v>
      </c>
      <c r="BW111" s="47">
        <f>IF(AND(BU124=0,BU111&gt;=0),"",BU111/BU124)</f>
        <v>4.7426914624747678E-2</v>
      </c>
      <c r="BX111" s="131">
        <f>+AZ111*9</f>
        <v>0</v>
      </c>
      <c r="BY111" s="30" t="str">
        <f>IF(AND(BX4=0,BX111&gt;=0), "",BX111/BX4)</f>
        <v/>
      </c>
      <c r="BZ111" s="47">
        <f t="shared" si="45"/>
        <v>1</v>
      </c>
      <c r="CA111" s="129">
        <f>+'N EERR TERRA'!L155</f>
        <v>0</v>
      </c>
      <c r="CB111" s="30" t="str">
        <f>IF(AND(CA4=0,CA111&gt;=0), "",CA111/CA4)</f>
        <v/>
      </c>
      <c r="CC111" s="47" t="str">
        <f>IF(AND(CA124=0,CA111&gt;=0),"",CA111/CA124)</f>
        <v/>
      </c>
      <c r="CD111" s="30" t="str">
        <f t="shared" si="96"/>
        <v/>
      </c>
      <c r="CE111" s="130">
        <f>+BU111+CA111</f>
        <v>1627.01</v>
      </c>
      <c r="CF111" s="30">
        <f>IF(AND(CE4=0,CE111&gt;=0), "",CE111/CE4)</f>
        <v>2.3527969449387457E-2</v>
      </c>
      <c r="CG111" s="47">
        <f>IF(AND(CE124=0,CE111&gt;=0),"",CE111/CE124)</f>
        <v>4.7426914624747678E-2</v>
      </c>
      <c r="CH111" s="129">
        <f>+'N EERR TERRA'!M155</f>
        <v>0</v>
      </c>
      <c r="CI111" s="30" t="str">
        <f>IF(AND(CH4=0,CH111&gt;=0), "",CH111/CH4)</f>
        <v/>
      </c>
      <c r="CJ111" s="47" t="str">
        <f>IF(AND(CH124=0,CH111&gt;=0),"",CH111/CH124)</f>
        <v/>
      </c>
      <c r="CK111" s="30" t="str">
        <f t="shared" si="46"/>
        <v/>
      </c>
      <c r="CL111" s="130">
        <f>+CE111+CH111</f>
        <v>1627.01</v>
      </c>
      <c r="CM111" s="30">
        <f>IF(AND(CL4=0,CL111&gt;=0), "",CL111/CL4)</f>
        <v>2.3527969449387457E-2</v>
      </c>
      <c r="CN111" s="47">
        <f>IF(AND(CL124=0,CL111&gt;=0),"",CL111/CL124)</f>
        <v>4.7426914624747678E-2</v>
      </c>
      <c r="CO111" s="129">
        <f>+'N EERR TERRA'!N155</f>
        <v>0</v>
      </c>
      <c r="CP111" s="30" t="str">
        <f>IF(AND(CO4=0,CO111&gt;=0), "",CO111/CO4)</f>
        <v/>
      </c>
      <c r="CQ111" s="47" t="str">
        <f>IF(AND(CO124=0,CO111&gt;=0),"",CO111/CO124)</f>
        <v/>
      </c>
      <c r="CR111" s="30" t="str">
        <f t="shared" si="47"/>
        <v/>
      </c>
      <c r="CS111" s="130">
        <f>+CL111+CO111</f>
        <v>1627.01</v>
      </c>
      <c r="CT111" s="30">
        <f>IF(AND(CS4=0,CS111&gt;=0), "",CS111/CS4)</f>
        <v>2.3527969449387457E-2</v>
      </c>
      <c r="CU111" s="47">
        <f>IF(AND(CS124=0,CS111&gt;=0),"",CS111/CS124)</f>
        <v>4.7426914624747678E-2</v>
      </c>
      <c r="CV111" s="131">
        <f>+AZ111*12</f>
        <v>0</v>
      </c>
      <c r="CW111" s="30" t="str">
        <f>IF(AND(CV4=0,CV111&gt;=0), "",CV111/CV4)</f>
        <v/>
      </c>
      <c r="CX111" s="47">
        <f t="shared" si="48"/>
        <v>1</v>
      </c>
    </row>
    <row r="112" spans="1:219" s="34" customFormat="1" ht="15.6" x14ac:dyDescent="0.3">
      <c r="A112" s="148" t="s">
        <v>118</v>
      </c>
      <c r="B112" s="149">
        <f>+B109-B110-B111</f>
        <v>0</v>
      </c>
      <c r="C112" s="150" t="str">
        <f>IF(AND(B4=0,B112&lt;=0), "",B112/B4)</f>
        <v/>
      </c>
      <c r="D112" s="151"/>
      <c r="E112" s="149">
        <f>+E109-E110-E111</f>
        <v>-3140.301494910922</v>
      </c>
      <c r="F112" s="150">
        <f>IF(AND(E4=0,E112&lt;=0), "",E112/E4)</f>
        <v>-0.31687149444895835</v>
      </c>
      <c r="G112" s="151"/>
      <c r="H112" s="149">
        <f>+H109-H110-H111</f>
        <v>-2230.8290721930125</v>
      </c>
      <c r="I112" s="150">
        <f>IF(AND(H4=0,H112&lt;=0), "",H112/H4)</f>
        <v>-0.29083182709717004</v>
      </c>
      <c r="J112" s="151"/>
      <c r="K112" s="150">
        <f>IF(AND(E112=0,H112&gt;0),100%,IF(AND(E112&lt;0,H112&gt;=0),(E112-H112)/E112,IF(AND(E112&gt;0,H112&gt;0),(H112-E112)/E112,IF(AND(E112=0,H112&lt;=0),"",(H112-E112)/E112))))</f>
        <v>-0.28961309103338423</v>
      </c>
      <c r="L112" s="152">
        <f>+L109-L110-L111</f>
        <v>-5371.1305671039336</v>
      </c>
      <c r="M112" s="150">
        <f>IF(AND(L4=0,L112&lt;=0), "",L112/L4)</f>
        <v>-0.30551040215412689</v>
      </c>
      <c r="N112" s="151"/>
      <c r="O112" s="149">
        <f>+O109-O110-O111</f>
        <v>49.25713250663739</v>
      </c>
      <c r="P112" s="150">
        <f>IF(AND(O4=0,O112&lt;=0), "",O112/O4)</f>
        <v>3.0625368692872774E-3</v>
      </c>
      <c r="Q112" s="151"/>
      <c r="R112" s="150">
        <f>IF(AND(H112=0,O112&gt;0),100%,IF(AND(H112&lt;0,O112&gt;=0),(H112-O112)/H112,IF(AND(H112&gt;0,O112&gt;0),(O112-H112)/H112,IF(AND(H112=0,O112&lt;=0),"",(O112-H112)/H112))))</f>
        <v>1.0220801912260429</v>
      </c>
      <c r="S112" s="152">
        <f>+S109-S110-S111</f>
        <v>-5321.8734345973016</v>
      </c>
      <c r="T112" s="150">
        <f>IF(AND(S4=0,S112&lt;=0), "",S112/S4)</f>
        <v>-0.15808509878427596</v>
      </c>
      <c r="U112" s="151"/>
      <c r="V112" s="153">
        <f>+V109-V110-V111</f>
        <v>0</v>
      </c>
      <c r="W112" s="150" t="str">
        <f>IF(AND(V4=0,V112&lt;=0), "",V112/V4)</f>
        <v/>
      </c>
      <c r="X112" s="151" t="e">
        <f t="shared" si="91"/>
        <v>#DIV/0!</v>
      </c>
      <c r="Y112" s="149">
        <f>+Y109-Y110-Y111</f>
        <v>-3516.1933697732966</v>
      </c>
      <c r="Z112" s="150">
        <f>IF(AND(Y4=0,Y112&lt;=0), "",Y112/Y4)</f>
        <v>-0.39717246627451841</v>
      </c>
      <c r="AA112" s="151"/>
      <c r="AB112" s="150">
        <f t="shared" si="92"/>
        <v>-72.384451161453427</v>
      </c>
      <c r="AC112" s="152">
        <f>+AC109-AC110-AC111</f>
        <v>-8838.0668043705919</v>
      </c>
      <c r="AD112" s="150">
        <f>IF(AND(AC4=0,AC112&lt;=0), "",AC112/AC4)</f>
        <v>-0.20786806062242275</v>
      </c>
      <c r="AE112" s="151"/>
      <c r="AF112" s="149">
        <f>+AF109-AF110-AF111</f>
        <v>-1515.004601400653</v>
      </c>
      <c r="AG112" s="150">
        <f>IF(AND(AF4=0,AF112&lt;=0), "",AF112/AF4)</f>
        <v>-0.1011692848019291</v>
      </c>
      <c r="AH112" s="151"/>
      <c r="AI112" s="150">
        <f t="shared" si="41"/>
        <v>-0.56913501560401059</v>
      </c>
      <c r="AJ112" s="152">
        <f>+AJ109-AJ110-AJ111</f>
        <v>-10353.071405771239</v>
      </c>
      <c r="AK112" s="150">
        <f>IF(AND(AJ4=0,AJ112&lt;=0), "",AJ112/AJ4)</f>
        <v>-0.18007652187858617</v>
      </c>
      <c r="AL112" s="151"/>
      <c r="AM112" s="149">
        <f>+AM109-AM110-AM111</f>
        <v>-1509.9079853866187</v>
      </c>
      <c r="AN112" s="150">
        <f>IF(AND(AM4=0,AM112&lt;=0), "",AM112/AM4)</f>
        <v>-0.12949976918488945</v>
      </c>
      <c r="AO112" s="151"/>
      <c r="AP112" s="150">
        <f t="shared" si="42"/>
        <v>-3.364092762043296E-3</v>
      </c>
      <c r="AQ112" s="152">
        <f>+AQ109-AQ110-AQ111</f>
        <v>-11862.97939115786</v>
      </c>
      <c r="AR112" s="150">
        <f>IF(AND(AQ4=0,AQ112&lt;=0), "",AQ112/AQ4)</f>
        <v>-0.17154892514113321</v>
      </c>
      <c r="AS112" s="151"/>
      <c r="AT112" s="153">
        <f>+AT109-AT110-AT111</f>
        <v>0</v>
      </c>
      <c r="AU112" s="150" t="str">
        <f>IF(AND(AT4=0,AT112&lt;=0), "",AT112/AT4)</f>
        <v/>
      </c>
      <c r="AV112" s="151" t="e">
        <f t="shared" si="93"/>
        <v>#DIV/0!</v>
      </c>
      <c r="AW112" s="153">
        <f>+AW109-AW110-AW111</f>
        <v>-1977.1632318596448</v>
      </c>
      <c r="AX112" s="150">
        <f>IF(AND(AW4=0,AW112&lt;=0), "",AW112/AW4)</f>
        <v>-0.17154892514113337</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-11862.97939115786</v>
      </c>
      <c r="BH112" s="150">
        <f>IF(AND(BG4=0,BG112&lt;=0), "",BG112/BG4)</f>
        <v>-0.17154892514113321</v>
      </c>
      <c r="BI112" s="151"/>
      <c r="BJ112" s="149">
        <f>+BJ109-BJ110-BJ111</f>
        <v>0</v>
      </c>
      <c r="BK112" s="150" t="str">
        <f>IF(AND(BJ4=0,BJ112&lt;=0), "",BJ112/BJ4)</f>
        <v/>
      </c>
      <c r="BL112" s="151"/>
      <c r="BM112" s="150" t="str">
        <f t="shared" si="43"/>
        <v/>
      </c>
      <c r="BN112" s="152">
        <f>+BN109-BN110-BN111</f>
        <v>-11862.97939115786</v>
      </c>
      <c r="BO112" s="150">
        <f>IF(AND(BN4=0,BN112&lt;=0), "",BN112/BN4)</f>
        <v>-0.17154892514113321</v>
      </c>
      <c r="BP112" s="151"/>
      <c r="BQ112" s="149">
        <f>+BQ109-BQ110-BQ111</f>
        <v>0</v>
      </c>
      <c r="BR112" s="150" t="str">
        <f>IF(AND(BQ4=0,BQ112&lt;=0), "",BQ112/BQ4)</f>
        <v/>
      </c>
      <c r="BS112" s="151"/>
      <c r="BT112" s="150" t="str">
        <f t="shared" si="44"/>
        <v/>
      </c>
      <c r="BU112" s="152">
        <f>+BU109-BU110-BU111</f>
        <v>-11862.97939115786</v>
      </c>
      <c r="BV112" s="150">
        <f>IF(AND(BU4=0,BU112&lt;=0), "",BU112/BU4)</f>
        <v>-0.17154892514113321</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-11862.97939115786</v>
      </c>
      <c r="CF112" s="150">
        <f>IF(AND(CE4=0,CE112&lt;=0), "",CE112/CE4)</f>
        <v>-0.17154892514113321</v>
      </c>
      <c r="CG112" s="151"/>
      <c r="CH112" s="149">
        <f>+CH109-CH110-CH111</f>
        <v>0</v>
      </c>
      <c r="CI112" s="150" t="str">
        <f>IF(AND(CH4=0,CH112&lt;=0), "",CH112/CH4)</f>
        <v/>
      </c>
      <c r="CJ112" s="151"/>
      <c r="CK112" s="150" t="str">
        <f t="shared" si="46"/>
        <v/>
      </c>
      <c r="CL112" s="152">
        <f>+CL109-CL110-CL111</f>
        <v>-11862.97939115786</v>
      </c>
      <c r="CM112" s="150">
        <f>IF(AND(CL4=0,CL112&lt;=0), "",CL112/CL4)</f>
        <v>-0.17154892514113321</v>
      </c>
      <c r="CN112" s="151"/>
      <c r="CO112" s="149">
        <f>+CO109-CO110-CO111</f>
        <v>0</v>
      </c>
      <c r="CP112" s="150" t="str">
        <f>IF(AND(CO4=0,CO112&lt;=0), "",CO112/CO4)</f>
        <v/>
      </c>
      <c r="CQ112" s="151"/>
      <c r="CR112" s="150" t="str">
        <f t="shared" si="47"/>
        <v/>
      </c>
      <c r="CS112" s="152">
        <f>+CS109-CS110-CS111</f>
        <v>-11862.97939115786</v>
      </c>
      <c r="CT112" s="150">
        <f>IF(AND(CS4=0,CS112&lt;=0), "",CS112/CS4)</f>
        <v>-0.17154892514113321</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-3068.8978021930416</v>
      </c>
      <c r="F113" s="150">
        <f>IF(AND(E4=0,E113&lt;=0), "",E113/E4)</f>
        <v>-0.3096665191122413</v>
      </c>
      <c r="G113" s="151"/>
      <c r="H113" s="149">
        <f>+H36-H38+H66+H63+H64</f>
        <v>-2174.2296999063424</v>
      </c>
      <c r="I113" s="150">
        <f>IF(AND(H4=0,H113&lt;=0), "",H113/H4)</f>
        <v>-0.28345300141309221</v>
      </c>
      <c r="J113" s="151"/>
      <c r="K113" s="150">
        <f>IF(AND(E113=0,H113&gt;0),100%,IF(AND(E113&lt;0,H113=0),(E113-H113)/E113,IF(AND(E113&gt;0,H113&gt;0),(H113-E113)/E113,IF(AND(E113=0,H113=0),"",(H113-E113)/E113))))</f>
        <v>-0.29152749943232625</v>
      </c>
      <c r="L113" s="152">
        <f>+L36-L38+L66+L63+L64</f>
        <v>-5243.1275020993835</v>
      </c>
      <c r="M113" s="150">
        <f>IF(AND(L4=0,L113&lt;=0), "",L113/L4)</f>
        <v>-0.29822957600813604</v>
      </c>
      <c r="N113" s="151"/>
      <c r="O113" s="149">
        <f>+O36-O38+O66+O63+O64</f>
        <v>176.45993385375743</v>
      </c>
      <c r="P113" s="150">
        <f>IF(AND(O4=0,O113&lt;=0), "",O113/O4)</f>
        <v>1.0971305593282465E-2</v>
      </c>
      <c r="Q113" s="151"/>
      <c r="R113" s="150">
        <f>IF(AND(H113=0,O113&gt;0),100%,IF(AND(H113&lt;0,O113=0),(H113-O113)/H113,IF(AND(H113&gt;0,O113&gt;0),(O113-H113)/H113,IF(AND(H113=0,O113=0),"",(O113-H113)/H113))))</f>
        <v>-1.0811597476850576</v>
      </c>
      <c r="S113" s="152">
        <f>+S36-S38+S66+S63+S64</f>
        <v>-5066.6675682456307</v>
      </c>
      <c r="T113" s="150">
        <f>IF(AND(S4=0,S113&lt;=0), "",S113/S4)</f>
        <v>-0.15050426374782919</v>
      </c>
      <c r="U113" s="151"/>
      <c r="V113" s="153">
        <f>+V36-V38+V66+V63+V64</f>
        <v>0</v>
      </c>
      <c r="W113" s="150" t="str">
        <f>IF(AND(V4=0,V113&lt;=0), "",V113/V4)</f>
        <v/>
      </c>
      <c r="X113" s="151" t="e">
        <f t="shared" si="91"/>
        <v>#DIV/0!</v>
      </c>
      <c r="Y113" s="149">
        <f>+Y36-Y38+Y66+Y63+Y64</f>
        <v>-3269.1979044560526</v>
      </c>
      <c r="Z113" s="150">
        <f>IF(AND(Y4=0,Y113&lt;=0), "",Y113/Y4)</f>
        <v>-0.3692730341892469</v>
      </c>
      <c r="AA113" s="151"/>
      <c r="AB113" s="150">
        <f t="shared" si="92"/>
        <v>-19.526573330609011</v>
      </c>
      <c r="AC113" s="152">
        <f>+AC36-AC38+AC66+AC63+AC64</f>
        <v>-8335.8654727016765</v>
      </c>
      <c r="AD113" s="150">
        <f>IF(AND(AC4=0,AC113&lt;=0), "",AC113/AC4)</f>
        <v>-0.19605647114627262</v>
      </c>
      <c r="AE113" s="151"/>
      <c r="AF113" s="149">
        <f>+AF36-AF38+AF66+AF63+AF64</f>
        <v>-1450.7595608964709</v>
      </c>
      <c r="AG113" s="150">
        <f>IF(AND(AF4=0,AF113&lt;=0), "",AF113/AF4)</f>
        <v>-9.687911644609043E-2</v>
      </c>
      <c r="AH113" s="151"/>
      <c r="AI113" s="150">
        <f t="shared" si="41"/>
        <v>-0.55623379088827096</v>
      </c>
      <c r="AJ113" s="152">
        <f>+AJ36-AJ38+AJ66+AJ63+AJ64</f>
        <v>-9786.6250335981422</v>
      </c>
      <c r="AK113" s="150">
        <f>IF(AND(AJ4=0,AJ113&lt;=0), "",AJ113/AJ4)</f>
        <v>-0.17022401642065862</v>
      </c>
      <c r="AL113" s="151"/>
      <c r="AM113" s="149">
        <f>+AM36-AM38+AM66+AM63+AM64</f>
        <v>-1448.4313670415431</v>
      </c>
      <c r="AN113" s="150">
        <f>IF(AND(AM4=0,AM113&lt;=0), "",AM113/AM4)</f>
        <v>-0.12422712478337228</v>
      </c>
      <c r="AO113" s="151"/>
      <c r="AP113" s="150">
        <f t="shared" si="42"/>
        <v>-1.6048102784786322E-3</v>
      </c>
      <c r="AQ113" s="152">
        <f>+AQ36-AQ38+AQ66+AQ63+AQ64</f>
        <v>-11235.056400639687</v>
      </c>
      <c r="AR113" s="150">
        <f>IF(AND(AQ4=0,AQ113&lt;=0), "",AQ113/AQ4)</f>
        <v>-0.1624686165152</v>
      </c>
      <c r="AS113" s="151"/>
      <c r="AT113" s="153">
        <f>+AT36-AT38+AT66+AT63+AT64</f>
        <v>0</v>
      </c>
      <c r="AU113" s="150" t="str">
        <f>IF(AND(AT4=0,AT113&lt;=0), "",AT113/AT4)</f>
        <v/>
      </c>
      <c r="AV113" s="151" t="e">
        <f t="shared" si="93"/>
        <v>#DIV/0!</v>
      </c>
      <c r="AW113" s="153">
        <f>+AW36-AW38+AW66+AW63+AW64</f>
        <v>-1872.5094001066161</v>
      </c>
      <c r="AX113" s="150">
        <f>IF(AND(AW4=0,AW113&lt;=0), "",AW113/AW4)</f>
        <v>-0.16246861651520017</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-11235.056400639687</v>
      </c>
      <c r="BH113" s="150">
        <f>IF(AND(BG4=0,BG113&lt;=0), "",BG113/BG4)</f>
        <v>-0.1624686165152</v>
      </c>
      <c r="BI113" s="151"/>
      <c r="BJ113" s="149">
        <f>+BJ36-BJ38+BJ66+BJ63+BJ64</f>
        <v>0</v>
      </c>
      <c r="BK113" s="150" t="str">
        <f>IF(AND(BJ4=0,BJ113&lt;=0), "",BJ113/BJ4)</f>
        <v/>
      </c>
      <c r="BL113" s="151"/>
      <c r="BM113" s="150" t="str">
        <f t="shared" si="43"/>
        <v/>
      </c>
      <c r="BN113" s="152">
        <f>+BN36-BN38+BN66+BN63+BN64</f>
        <v>-11235.056400639687</v>
      </c>
      <c r="BO113" s="150">
        <f>IF(AND(BN4=0,BN113&lt;=0), "",BN113/BN4)</f>
        <v>-0.1624686165152</v>
      </c>
      <c r="BP113" s="151"/>
      <c r="BQ113" s="149">
        <f>+BQ36-BQ38+BQ66+BQ63+BQ64</f>
        <v>0</v>
      </c>
      <c r="BR113" s="150" t="str">
        <f>IF(AND(BQ4=0,BQ113&lt;=0), "",BQ113/BQ4)</f>
        <v/>
      </c>
      <c r="BS113" s="151"/>
      <c r="BT113" s="150" t="str">
        <f t="shared" si="44"/>
        <v/>
      </c>
      <c r="BU113" s="152">
        <f>+BU36-BU38+BU66+BU63+BU64</f>
        <v>-11235.056400639687</v>
      </c>
      <c r="BV113" s="150">
        <f>IF(AND(BU4=0,BU113&lt;=0), "",BU113/BU4)</f>
        <v>-0.1624686165152</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-11235.056400639687</v>
      </c>
      <c r="CF113" s="150">
        <f>IF(AND(CE4=0,CE113&lt;=0), "",CE113/CE4)</f>
        <v>-0.1624686165152</v>
      </c>
      <c r="CG113" s="151"/>
      <c r="CH113" s="149">
        <f>+CH36-CH38+CH66+CH63+CH64</f>
        <v>0</v>
      </c>
      <c r="CI113" s="150" t="str">
        <f>IF(AND(CH4=0,CH113&lt;=0), "",CH113/CH4)</f>
        <v/>
      </c>
      <c r="CJ113" s="151"/>
      <c r="CK113" s="150" t="str">
        <f t="shared" si="46"/>
        <v/>
      </c>
      <c r="CL113" s="152">
        <f>+CL36-CL38+CL66+CL63+CL64</f>
        <v>-11235.056400639687</v>
      </c>
      <c r="CM113" s="150">
        <f>IF(AND(CL4=0,CL113&lt;=0), "",CL113/CL4)</f>
        <v>-0.1624686165152</v>
      </c>
      <c r="CN113" s="151"/>
      <c r="CO113" s="149">
        <f>+CO36-CO38+CO66+CO63+CO64</f>
        <v>0</v>
      </c>
      <c r="CP113" s="150" t="str">
        <f>IF(AND(CO4=0,CO113&lt;=0), "",CO113/CO4)</f>
        <v/>
      </c>
      <c r="CQ113" s="151"/>
      <c r="CR113" s="150" t="str">
        <f t="shared" si="47"/>
        <v/>
      </c>
      <c r="CS113" s="152">
        <f>+CS36-CS38+CS66+CS63+CS64</f>
        <v>-11235.056400639687</v>
      </c>
      <c r="CT113" s="150">
        <f>IF(AND(CS4=0,CS113&lt;=0), "",CS113/CS4)</f>
        <v>-0.1624686165152</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-3068.8978021930416</v>
      </c>
      <c r="F114" s="162">
        <f>IF(AND(E4=0,E114&lt;=0), "",E114/E4)</f>
        <v>-0.3096665191122413</v>
      </c>
      <c r="G114" s="163"/>
      <c r="H114" s="161">
        <f>+H36-H38+H66+H63</f>
        <v>-2174.2296999063424</v>
      </c>
      <c r="I114" s="162">
        <f>IF(AND(H4=0,H114&lt;=0), "",H114/H4)</f>
        <v>-0.28345300141309221</v>
      </c>
      <c r="J114" s="163"/>
      <c r="K114" s="162">
        <f>IF(AND(E114=0,H114&gt;0),100%,IF(AND(E114&lt;0,H114=0),(E114-H114)/E114,IF(AND(E114&gt;0,H114&gt;0),(H114-E114)/E114,IF(AND(E114=0,H114=0),"",(H114-E114)/E114))))</f>
        <v>-0.29152749943232625</v>
      </c>
      <c r="L114" s="164">
        <f>+L36-L38+L66+L63</f>
        <v>-5243.1275020993835</v>
      </c>
      <c r="M114" s="162">
        <f>IF(AND(L4=0,L114&lt;=0), "",L114/L4)</f>
        <v>-0.29822957600813604</v>
      </c>
      <c r="N114" s="163"/>
      <c r="O114" s="161">
        <f>+O36-O38+O66+O63</f>
        <v>176.45993385375743</v>
      </c>
      <c r="P114" s="162">
        <f>IF(AND(O4=0,O114&lt;=0), "",O114/O4)</f>
        <v>1.0971305593282465E-2</v>
      </c>
      <c r="Q114" s="163"/>
      <c r="R114" s="162">
        <f>IF(AND(H114=0,O114&gt;0),100%,IF(AND(H114&lt;0,O114=0),(H114-O114)/H114,IF(AND(H114&gt;0,O114&gt;0),(O114-H114)/H114,IF(AND(H114=0,O114=0),"",(O114-H114)/H114))))</f>
        <v>-1.0811597476850576</v>
      </c>
      <c r="S114" s="164">
        <f>+S36-S38+S66+S63</f>
        <v>-5066.6675682456307</v>
      </c>
      <c r="T114" s="162">
        <f>IF(AND(S4=0,S114&lt;=0), "",S114/S4)</f>
        <v>-0.15050426374782919</v>
      </c>
      <c r="U114" s="163"/>
      <c r="V114" s="165">
        <f>+V36-V38+V66+V63</f>
        <v>0</v>
      </c>
      <c r="W114" s="162" t="str">
        <f>IF(AND(V4=0,V114&lt;=0), "",V114/V4)</f>
        <v/>
      </c>
      <c r="X114" s="163" t="e">
        <f t="shared" si="91"/>
        <v>#DIV/0!</v>
      </c>
      <c r="Y114" s="161">
        <f>+Y36-Y38+Y66+Y63</f>
        <v>-3474.1979044560526</v>
      </c>
      <c r="Z114" s="162">
        <f>IF(AND(Y4=0,Y114&lt;=0), "",Y114/Y4)</f>
        <v>-0.39242885840705033</v>
      </c>
      <c r="AA114" s="163"/>
      <c r="AB114" s="162">
        <f t="shared" si="92"/>
        <v>-20.688310136936362</v>
      </c>
      <c r="AC114" s="164">
        <f>+AC36-AC38+AC66+AC63</f>
        <v>-8540.8654727016765</v>
      </c>
      <c r="AD114" s="162">
        <f>IF(AND(AC4=0,AC114&lt;=0), "",AC114/AC4)</f>
        <v>-0.20087799528394079</v>
      </c>
      <c r="AE114" s="163"/>
      <c r="AF114" s="161">
        <f>+AF36-AF38+AF66+AF63</f>
        <v>-1450.7595608964709</v>
      </c>
      <c r="AG114" s="162">
        <f>IF(AND(AF4=0,AF114&lt;=0), "",AF114/AF4)</f>
        <v>-9.687911644609043E-2</v>
      </c>
      <c r="AH114" s="163"/>
      <c r="AI114" s="162">
        <f t="shared" si="41"/>
        <v>-0.58241884866843441</v>
      </c>
      <c r="AJ114" s="164">
        <f>+AJ36-AJ38+AJ66+AJ63</f>
        <v>-9991.6250335981422</v>
      </c>
      <c r="AK114" s="162">
        <f>IF(AND(AJ4=0,AJ114&lt;=0), "",AJ114/AJ4)</f>
        <v>-0.17378969133376043</v>
      </c>
      <c r="AL114" s="163"/>
      <c r="AM114" s="161">
        <f>+AM36-AM38+AM66+AM63</f>
        <v>-1448.4313670415431</v>
      </c>
      <c r="AN114" s="162">
        <f>IF(AND(AM4=0,AM114&lt;=0), "",AM114/AM4)</f>
        <v>-0.12422712478337228</v>
      </c>
      <c r="AO114" s="163"/>
      <c r="AP114" s="162">
        <f t="shared" si="42"/>
        <v>-1.6048102784786322E-3</v>
      </c>
      <c r="AQ114" s="164">
        <f>+AQ36-AQ38+AQ66+AQ63</f>
        <v>-11440.056400639687</v>
      </c>
      <c r="AR114" s="162">
        <f>IF(AND(AQ4=0,AQ114&lt;=0), "",AQ114/AQ4)</f>
        <v>-0.16543309352340799</v>
      </c>
      <c r="AS114" s="163"/>
      <c r="AT114" s="165">
        <f>+AT36-AT38+AT66+AT63</f>
        <v>0</v>
      </c>
      <c r="AU114" s="162" t="str">
        <f>IF(AND(AT4=0,AT114&lt;=0), "",AT114/AT4)</f>
        <v/>
      </c>
      <c r="AV114" s="163" t="e">
        <f t="shared" si="93"/>
        <v>#DIV/0!</v>
      </c>
      <c r="AW114" s="165">
        <f>+AW36-AW38+AW66+AW63</f>
        <v>-1906.6760667732829</v>
      </c>
      <c r="AX114" s="162">
        <f>IF(AND(AW4=0,AW114&lt;=0), "",AW114/AW4)</f>
        <v>-0.16543309352340815</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-11440.056400639687</v>
      </c>
      <c r="BH114" s="162">
        <f>IF(AND(BG4=0,BG114&lt;=0), "",BG114/BG4)</f>
        <v>-0.16543309352340799</v>
      </c>
      <c r="BI114" s="163"/>
      <c r="BJ114" s="161">
        <f>+BJ36-BJ38+BJ66+BJ63</f>
        <v>0</v>
      </c>
      <c r="BK114" s="162" t="str">
        <f>IF(AND(BJ4=0,BJ114&lt;=0), "",BJ114/BJ4)</f>
        <v/>
      </c>
      <c r="BL114" s="163"/>
      <c r="BM114" s="162" t="str">
        <f t="shared" si="43"/>
        <v/>
      </c>
      <c r="BN114" s="164">
        <f>+BN36-BN38+BN66+BN63</f>
        <v>-11440.056400639687</v>
      </c>
      <c r="BO114" s="162">
        <f>IF(AND(BN4=0,BN114&lt;=0), "",BN114/BN4)</f>
        <v>-0.16543309352340799</v>
      </c>
      <c r="BP114" s="163"/>
      <c r="BQ114" s="161">
        <f>+BQ36-BQ38+BQ66+BQ63</f>
        <v>0</v>
      </c>
      <c r="BR114" s="162" t="str">
        <f>IF(AND(BQ4=0,BQ114&lt;=0), "",BQ114/BQ4)</f>
        <v/>
      </c>
      <c r="BS114" s="163"/>
      <c r="BT114" s="162" t="str">
        <f t="shared" si="44"/>
        <v/>
      </c>
      <c r="BU114" s="164">
        <f>+BU36-BU38+BU66+BU63</f>
        <v>-11440.056400639687</v>
      </c>
      <c r="BV114" s="162">
        <f>IF(AND(BU4=0,BU114&lt;=0), "",BU114/BU4)</f>
        <v>-0.16543309352340799</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-11440.056400639687</v>
      </c>
      <c r="CF114" s="162">
        <f>IF(AND(CE4=0,CE114&lt;=0), "",CE114/CE4)</f>
        <v>-0.16543309352340799</v>
      </c>
      <c r="CG114" s="163"/>
      <c r="CH114" s="161">
        <f>+CH36-CH38+CH66+CH63</f>
        <v>0</v>
      </c>
      <c r="CI114" s="162" t="str">
        <f>IF(AND(CH4=0,CH114&lt;=0), "",CH114/CH4)</f>
        <v/>
      </c>
      <c r="CJ114" s="163"/>
      <c r="CK114" s="162" t="str">
        <f t="shared" si="46"/>
        <v/>
      </c>
      <c r="CL114" s="164">
        <f>+CL36-CL38+CL66+CL63</f>
        <v>-11440.056400639687</v>
      </c>
      <c r="CM114" s="162">
        <f>IF(AND(CL4=0,CL114&lt;=0), "",CL114/CL4)</f>
        <v>-0.16543309352340799</v>
      </c>
      <c r="CN114" s="163"/>
      <c r="CO114" s="161">
        <f>+CO36-CO38+CO66+CO63</f>
        <v>0</v>
      </c>
      <c r="CP114" s="162" t="str">
        <f>IF(AND(CO4=0,CO114&lt;=0), "",CO114/CO4)</f>
        <v/>
      </c>
      <c r="CQ114" s="163"/>
      <c r="CR114" s="162" t="str">
        <f t="shared" si="47"/>
        <v/>
      </c>
      <c r="CS114" s="164">
        <f>+CS36-CS38+CS66+CS63</f>
        <v>-11440.056400639687</v>
      </c>
      <c r="CT114" s="162">
        <f>IF(AND(CS4=0,CS114&lt;=0), "",CS114/CS4)</f>
        <v>-0.16543309352340799</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445.27275750337907</v>
      </c>
      <c r="F116" s="36">
        <f>IF(AND(E4=0,E116&gt;=0), "",E116/E4)</f>
        <v>4.4930158564761201E-2</v>
      </c>
      <c r="G116" s="42">
        <f>IF(AND(E124=0,E116&gt;=0),"",E116/E124)</f>
        <v>7.5026089681361846E-2</v>
      </c>
      <c r="H116" s="123">
        <f>SUM(H117:H123)</f>
        <v>2.9456138353142132</v>
      </c>
      <c r="I116" s="36">
        <f>IF(AND(H4=0,H116&gt;=0), "",H116/H4)</f>
        <v>3.8401788121085364E-4</v>
      </c>
      <c r="J116" s="42">
        <f>IF(AND(H124=0,H116&gt;=0),"",H116/H124)</f>
        <v>6.0231135394762014E-4</v>
      </c>
      <c r="K116" s="36">
        <f t="shared" ref="K116:K139" si="97">IF(AND(E116=0,H116&gt;0),100%,IF(AND(E116&lt;0,H116=0),(E116-H116)/E116,IF(AND(E116&gt;0,H116&gt;0),(H116-E116)/E116,IF(AND(E116=0,H116=0),"",(H116-E116)/E116))))</f>
        <v>-0.99338469783817429</v>
      </c>
      <c r="L116" s="124">
        <f>SUM(L117:L123)</f>
        <v>448.21837133869326</v>
      </c>
      <c r="M116" s="36">
        <f>IF(AND(L4=0,L116&gt;=0), "",L116/L4)</f>
        <v>2.5494702310762538E-2</v>
      </c>
      <c r="N116" s="42">
        <f>IF(AND(L124=0,L116&gt;=0),"",L116/L124)</f>
        <v>4.1404238402193684E-2</v>
      </c>
      <c r="O116" s="123">
        <f>SUM(O117:O123)</f>
        <v>5.5412848117738926</v>
      </c>
      <c r="P116" s="36">
        <f>IF(AND(O4=0,O116&gt;=0), "",O116/O4)</f>
        <v>3.4452653201020992E-4</v>
      </c>
      <c r="Q116" s="42">
        <f>IF(AND(O124=0,O116&gt;=0),"",O116/O124)</f>
        <v>9.6578912851287503E-4</v>
      </c>
      <c r="R116" s="36">
        <f t="shared" ref="R116:R139" si="98">IF(AND(H116=0,O116&gt;0),100%,IF(AND(H116&lt;0,O116=0),(H116-O116)/H116,IF(AND(H116&gt;0,O116&gt;0),(O116-H116)/H116,IF(AND(H116=0,O116=0),"",(O116-H116)/H116))))</f>
        <v>0.88119866404103686</v>
      </c>
      <c r="S116" s="124">
        <f>SUM(S117:S123)</f>
        <v>453.75965615046715</v>
      </c>
      <c r="T116" s="36">
        <f>IF(AND(S4=0,S116&gt;=0), "",S116/S4)</f>
        <v>1.3478832397729427E-2</v>
      </c>
      <c r="U116" s="42">
        <f>IF(AND(S124=0,S116&gt;=0),"",S116/S124)</f>
        <v>2.7395991325694154E-2</v>
      </c>
      <c r="V116" s="125">
        <f>SUM(V117:V123)</f>
        <v>0</v>
      </c>
      <c r="W116" s="36" t="str">
        <f>IF(AND(V4=0,V116&gt;=0), "",V116/V4)</f>
        <v/>
      </c>
      <c r="X116" s="42">
        <f t="shared" ref="X116:X139" si="99">IF(AND(V116=0,S116&gt;0),100%,IF(AND(V116&lt;0,S116=0),(V116-S116)/V116,IF(AND(V116&gt;0,S116&gt;0),(S116-V116)/V116,IF(AND(V116=0,S116=0),"",(S116-V116)/V116))))</f>
        <v>1</v>
      </c>
      <c r="Y116" s="123">
        <f>SUM(Y117:Y123)</f>
        <v>12.457233164655506</v>
      </c>
      <c r="Z116" s="36">
        <f>IF(AND(Y4=0,Y116&gt;=0), "",Y116/Y4)</f>
        <v>1.4071097629314818E-3</v>
      </c>
      <c r="AA116" s="42">
        <f>IF(AND(Y124=0,Y116&gt;=0),"",Y116/Y124)</f>
        <v>2.038665249304546E-3</v>
      </c>
      <c r="AB116" s="36">
        <f t="shared" ref="AB116:AB139" si="100">IF(AND(O116=0,Y116&gt;0),100%,IF(AND(O116&lt;0,Y116=0),(O116-Y116)/O116,IF(AND(O116&gt;0,Y116&gt;0),(Y116-O116)/O116,IF(AND(O116=0,Y116=0),"",(Y116-O116)/O116))))</f>
        <v>1.2480766803732759</v>
      </c>
      <c r="AC116" s="124">
        <f>SUM(AC117:AC123)</f>
        <v>466.21688931512267</v>
      </c>
      <c r="AD116" s="36">
        <f>IF(AND(AC4=0,AC116&gt;=0), "",AC116/AC4)</f>
        <v>1.0965248708397254E-2</v>
      </c>
      <c r="AE116" s="42">
        <f>IF(AND(AC124=0,AC116&gt;=0),"",AC116/AC124)</f>
        <v>2.056221190368826E-2</v>
      </c>
      <c r="AF116" s="123">
        <f>SUM(AF117:AF123)</f>
        <v>51.666232526174184</v>
      </c>
      <c r="AG116" s="36">
        <f>IF(AND(AF4=0,AF116&gt;=0), "",AF116/AF4)</f>
        <v>3.4501781633208945E-3</v>
      </c>
      <c r="AH116" s="42">
        <f>IF(AND(AF124=0,AF116&gt;=0),"",AF116/AF124)</f>
        <v>8.3253983908579861E-3</v>
      </c>
      <c r="AI116" s="36">
        <f t="shared" si="41"/>
        <v>3.1474885990546499</v>
      </c>
      <c r="AJ116" s="124">
        <f>SUM(AJ117:AJ123)</f>
        <v>517.88312184129688</v>
      </c>
      <c r="AK116" s="36">
        <f>IF(AND(AJ4=0,AJ116&gt;=0), "",AJ116/AJ4)</f>
        <v>9.0078188071627246E-3</v>
      </c>
      <c r="AL116" s="42">
        <f>IF(AND(AJ124=0,AJ116&gt;=0),"",AJ116/AJ124)</f>
        <v>1.7932653027329975E-2</v>
      </c>
      <c r="AM116" s="123">
        <f>SUM(AM117:AM123)</f>
        <v>6.6396658507890551</v>
      </c>
      <c r="AN116" s="36">
        <f>IF(AND(AM4=0,AM116&gt;=0), "",AM116/AM4)</f>
        <v>5.6946198275904249E-4</v>
      </c>
      <c r="AO116" s="42">
        <f>IF(AND(AM124=0,AM116&gt;=0),"",AM116/AM124)</f>
        <v>1.2236106796437347E-3</v>
      </c>
      <c r="AP116" s="36">
        <f t="shared" si="42"/>
        <v>-0.87148925853214876</v>
      </c>
      <c r="AQ116" s="124">
        <f>SUM(AQ117:AQ123)</f>
        <v>524.5227876920859</v>
      </c>
      <c r="AR116" s="36">
        <f>IF(AND(AQ4=0,AQ116&gt;=0), "",AQ116/AQ4)</f>
        <v>7.5850524116796705E-3</v>
      </c>
      <c r="AS116" s="42">
        <f>IF(AND(AQ124=0,AQ116&gt;=0),"",AQ116/AQ124)</f>
        <v>1.5289701643264153E-2</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87.420464615347655</v>
      </c>
      <c r="AX116" s="36">
        <f>IF(AND(AW4=0,AW116&gt;=0), "",AW116/AW4)</f>
        <v>7.5850524116796722E-3</v>
      </c>
      <c r="AY116" s="42">
        <f>IF(AND(AW124=0,AW116&gt;=0),"",AW116/AW124)</f>
        <v>1.5289701643264155E-2</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524.5227876920859</v>
      </c>
      <c r="BH116" s="36">
        <f>IF(AND(BG4=0,BG116&gt;=0), "",BG116/BG4)</f>
        <v>7.5850524116796705E-3</v>
      </c>
      <c r="BI116" s="42">
        <f>IF(AND(BG124=0,BG116&gt;=0),"",BG116/BG124)</f>
        <v>1.5289701643264153E-2</v>
      </c>
      <c r="BJ116" s="123">
        <f>SUM(BJ117:BJ123)</f>
        <v>0</v>
      </c>
      <c r="BK116" s="36" t="str">
        <f>IF(AND(BJ4=0,BJ116&gt;=0), "",BJ116/BJ4)</f>
        <v/>
      </c>
      <c r="BL116" s="42" t="str">
        <f>IF(AND(BJ124=0,BJ116&gt;=0),"",BJ116/BJ124)</f>
        <v/>
      </c>
      <c r="BM116" s="36" t="str">
        <f t="shared" si="43"/>
        <v/>
      </c>
      <c r="BN116" s="124">
        <f>SUM(BN117:BN123)</f>
        <v>524.5227876920859</v>
      </c>
      <c r="BO116" s="36">
        <f>IF(AND(BN4=0,BN116&gt;=0), "",BN116/BN4)</f>
        <v>7.5850524116796705E-3</v>
      </c>
      <c r="BP116" s="42">
        <f>IF(AND(BN124=0,BN116&gt;=0),"",BN116/BN124)</f>
        <v>1.5289701643264153E-2</v>
      </c>
      <c r="BQ116" s="123">
        <f>SUM(BQ117:BQ123)</f>
        <v>0</v>
      </c>
      <c r="BR116" s="36" t="str">
        <f>IF(AND(BQ4=0,BQ116&gt;=0), "",BQ116/BQ4)</f>
        <v/>
      </c>
      <c r="BS116" s="42" t="str">
        <f>IF(AND(BQ124=0,BQ116&gt;=0),"",BQ116/BQ124)</f>
        <v/>
      </c>
      <c r="BT116" s="36" t="str">
        <f t="shared" si="44"/>
        <v/>
      </c>
      <c r="BU116" s="124">
        <f>SUM(BU117:BU123)</f>
        <v>524.5227876920859</v>
      </c>
      <c r="BV116" s="36">
        <f>IF(AND(BU4=0,BU116&gt;=0), "",BU116/BU4)</f>
        <v>7.5850524116796705E-3</v>
      </c>
      <c r="BW116" s="42">
        <f>IF(AND(BU124=0,BU116&gt;=0),"",BU116/BU124)</f>
        <v>1.5289701643264153E-2</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524.5227876920859</v>
      </c>
      <c r="CF116" s="36">
        <f>IF(AND(CE4=0,CE116&gt;=0), "",CE116/CE4)</f>
        <v>7.5850524116796705E-3</v>
      </c>
      <c r="CG116" s="42">
        <f>IF(AND(CE124=0,CE116&gt;=0),"",CE116/CE124)</f>
        <v>1.5289701643264153E-2</v>
      </c>
      <c r="CH116" s="123">
        <f>SUM(CH117:CH123)</f>
        <v>0</v>
      </c>
      <c r="CI116" s="36" t="str">
        <f>IF(AND(CH4=0,CH116&gt;=0), "",CH116/CH4)</f>
        <v/>
      </c>
      <c r="CJ116" s="42" t="str">
        <f>IF(AND(CH124=0,CH116&gt;=0),"",CH116/CH124)</f>
        <v/>
      </c>
      <c r="CK116" s="36" t="str">
        <f t="shared" si="46"/>
        <v/>
      </c>
      <c r="CL116" s="124">
        <f>SUM(CL117:CL123)</f>
        <v>524.5227876920859</v>
      </c>
      <c r="CM116" s="36">
        <f>IF(AND(CL4=0,CL116&gt;=0), "",CL116/CL4)</f>
        <v>7.5850524116796705E-3</v>
      </c>
      <c r="CN116" s="42">
        <f>IF(AND(CL124=0,CL116&gt;=0),"",CL116/CL124)</f>
        <v>1.5289701643264153E-2</v>
      </c>
      <c r="CO116" s="123">
        <f>SUM(CO117:CO123)</f>
        <v>0</v>
      </c>
      <c r="CP116" s="36" t="str">
        <f>IF(AND(CO4=0,CO116&gt;=0), "",CO116/CO4)</f>
        <v/>
      </c>
      <c r="CQ116" s="42" t="str">
        <f>IF(AND(CO124=0,CO116&gt;=0),"",CO116/CO124)</f>
        <v/>
      </c>
      <c r="CR116" s="36" t="str">
        <f t="shared" si="47"/>
        <v/>
      </c>
      <c r="CS116" s="124">
        <f>SUM(CS117:CS123)</f>
        <v>524.5227876920859</v>
      </c>
      <c r="CT116" s="36">
        <f>IF(AND(CS4=0,CS116&gt;=0), "",CS116/CS4)</f>
        <v>7.5850524116796705E-3</v>
      </c>
      <c r="CU116" s="42">
        <f>IF(AND(CS124=0,CS116&gt;=0),"",CS116/CS124)</f>
        <v>1.5289701643264153E-2</v>
      </c>
      <c r="CV116" s="125">
        <f>SUM(CV117:CV123)</f>
        <v>0</v>
      </c>
      <c r="CW116" s="36" t="str">
        <f>IF(AND(CV4=0,CV116&gt;=0), "",CV116/CV4)</f>
        <v/>
      </c>
      <c r="CX116" s="42">
        <f t="shared" si="48"/>
        <v>1</v>
      </c>
    </row>
    <row r="117" spans="1:102" hidden="1" outlineLevel="1" x14ac:dyDescent="0.3">
      <c r="A117" s="29" t="s">
        <v>95</v>
      </c>
      <c r="B117" s="129">
        <f>+'N EERR TERRA'!B194</f>
        <v>0</v>
      </c>
      <c r="C117" s="30" t="str">
        <f>IF(AND(B4=0,B117&gt;=0), "",B117/B4)</f>
        <v/>
      </c>
      <c r="D117" s="47" t="str">
        <f>IF(AND(B124=0,B117&gt;=0),"",B117/B124)</f>
        <v/>
      </c>
      <c r="E117" s="129">
        <f>+'N EERR TERRA'!C194</f>
        <v>0.89534410931511432</v>
      </c>
      <c r="F117" s="30">
        <f>IF(AND(E4=0,E117&gt;=0), "",E117/E4)</f>
        <v>9.0344518328740769E-5</v>
      </c>
      <c r="G117" s="47">
        <f>IF(AND(E124=0,E117&gt;=0),"",E117/E124)</f>
        <v>1.5086071696323133E-4</v>
      </c>
      <c r="H117" s="129">
        <f>+'N EERR TERRA'!D194</f>
        <v>2.9456138353142132</v>
      </c>
      <c r="I117" s="30">
        <f>IF(AND(H4=0,H117&gt;=0), "",H117/H4)</f>
        <v>3.8401788121085364E-4</v>
      </c>
      <c r="J117" s="47">
        <f>IF(AND(H124=0,H117&gt;=0),"",H117/H124)</f>
        <v>6.0231135394762014E-4</v>
      </c>
      <c r="K117" s="30">
        <f t="shared" si="97"/>
        <v>2.2899237339791454</v>
      </c>
      <c r="L117" s="130">
        <f t="shared" ref="L117:L123" si="105">+E117+H117</f>
        <v>3.8409579446293276</v>
      </c>
      <c r="M117" s="30">
        <f>IF(AND(L4=0,L117&gt;=0), "",L117/L4)</f>
        <v>2.1847404222636685E-4</v>
      </c>
      <c r="N117" s="47">
        <f>IF(AND(L124=0,L117&gt;=0),"",L117/L124)</f>
        <v>3.5480905871227911E-4</v>
      </c>
      <c r="O117" s="129">
        <f>+'N EERR TERRA'!E194</f>
        <v>5.4707850050083211</v>
      </c>
      <c r="P117" s="30">
        <f>IF(AND(O4=0,O117&gt;=0), "",O117/O4)</f>
        <v>3.4014324279888402E-4</v>
      </c>
      <c r="Q117" s="47">
        <f>IF(AND(O124=0,O117&gt;=0),"",O117/O124)</f>
        <v>9.5350173502034476E-4</v>
      </c>
      <c r="R117" s="30">
        <f t="shared" si="98"/>
        <v>0.85726483879878435</v>
      </c>
      <c r="S117" s="130">
        <f t="shared" ref="S117:S123" si="106">+L117+O117</f>
        <v>9.3117429496376491</v>
      </c>
      <c r="T117" s="30">
        <f>IF(AND(S4=0,S117&gt;=0), "",S117/S4)</f>
        <v>2.7660330936799904E-4</v>
      </c>
      <c r="U117" s="47">
        <f>IF(AND(S124=0,S117&gt;=0),"",S117/S124)</f>
        <v>5.6220165371152753E-4</v>
      </c>
      <c r="V117" s="131"/>
      <c r="W117" s="30" t="str">
        <f>IF(AND(V4=0,V117&gt;=0), "",V117/V4)</f>
        <v/>
      </c>
      <c r="X117" s="47">
        <f t="shared" si="99"/>
        <v>1</v>
      </c>
      <c r="Y117" s="129">
        <f>+'N EERR TERRA'!F194</f>
        <v>11.709050992604125</v>
      </c>
      <c r="Z117" s="30">
        <f>IF(AND(Y4=0,Y117&gt;=0), "",Y117/Y4)</f>
        <v>1.3225986660587202E-3</v>
      </c>
      <c r="AA117" s="47">
        <f>IF(AND(Y124=0,Y117&gt;=0),"",Y117/Y124)</f>
        <v>1.9162228919889577E-3</v>
      </c>
      <c r="AB117" s="30">
        <f t="shared" si="100"/>
        <v>1.1402871766821177</v>
      </c>
      <c r="AC117" s="130">
        <f t="shared" ref="AC117:AC123" si="107">+S117+Y117</f>
        <v>21.020793942241774</v>
      </c>
      <c r="AD117" s="30">
        <f>IF(AND(AC4=0,AC117&gt;=0), "",AC117/AC4)</f>
        <v>4.9440129456325714E-4</v>
      </c>
      <c r="AE117" s="47">
        <f>IF(AND(AC124=0,AC117&gt;=0),"",AC117/AC124)</f>
        <v>9.2710931184646268E-4</v>
      </c>
      <c r="AF117" s="129">
        <f>+'N EERR TERRA'!G194</f>
        <v>12.365090366731005</v>
      </c>
      <c r="AG117" s="30">
        <f>IF(AND(AF4=0,AF117&gt;=0), "",AF117/AF4)</f>
        <v>8.2571851448956252E-4</v>
      </c>
      <c r="AH117" s="47">
        <f>IF(AND(AF124=0,AF117&gt;=0),"",AF117/AF124)</f>
        <v>1.9924871315098146E-3</v>
      </c>
      <c r="AI117" s="30">
        <f t="shared" si="41"/>
        <v>5.6028398419415842E-2</v>
      </c>
      <c r="AJ117" s="130">
        <f t="shared" si="62"/>
        <v>33.385884308972777</v>
      </c>
      <c r="AK117" s="30">
        <f>IF(AND(AJ4=0,AJ117&gt;=0), "",AJ117/AJ4)</f>
        <v>5.8069858601084623E-4</v>
      </c>
      <c r="AL117" s="47">
        <f>IF(AND(AJ124=0,AJ117&gt;=0),"",AJ117/AJ124)</f>
        <v>1.1560474826728517E-3</v>
      </c>
      <c r="AM117" s="129">
        <f>+'N EERR TERRA'!H194</f>
        <v>6.989959972413418</v>
      </c>
      <c r="AN117" s="30">
        <f>IF(AND(AM4=0,AM117&gt;=0), "",AM117/AM4)</f>
        <v>5.9950554060244526E-4</v>
      </c>
      <c r="AO117" s="47">
        <f>IF(AND(AM124=0,AM117&gt;=0),"",AM117/AM124)</f>
        <v>1.2881656795290157E-3</v>
      </c>
      <c r="AP117" s="30">
        <f t="shared" si="42"/>
        <v>-0.43470207130711214</v>
      </c>
      <c r="AQ117" s="130">
        <f t="shared" si="63"/>
        <v>40.375844281386193</v>
      </c>
      <c r="AR117" s="30">
        <f>IF(AND(AQ4=0,AQ117&gt;=0), "",AQ117/AQ4)</f>
        <v>5.8386957102026394E-4</v>
      </c>
      <c r="AS117" s="47">
        <f>IF(AND(AQ124=0,AQ117&gt;=0),"",AQ117/AQ124)</f>
        <v>1.1769452674755593E-3</v>
      </c>
      <c r="AT117" s="131">
        <f t="shared" ref="AT117:AT123" si="108">+V117*2</f>
        <v>0</v>
      </c>
      <c r="AU117" s="30" t="str">
        <f>IF(AND(AT4=0,AT117&gt;=0), "",AT117/AT4)</f>
        <v/>
      </c>
      <c r="AV117" s="47">
        <f t="shared" si="101"/>
        <v>1</v>
      </c>
      <c r="AW117" s="131">
        <f>+AQ117/6</f>
        <v>6.7293073802310319</v>
      </c>
      <c r="AX117" s="30">
        <f>IF(AND(AW4=0,AW117&gt;=0), "",AW117/AW4)</f>
        <v>5.8386957102026405E-4</v>
      </c>
      <c r="AY117" s="47">
        <f>IF(AND(AW124=0,AW117&gt;=0),"",AW117/AW124)</f>
        <v>1.1769452674755593E-3</v>
      </c>
      <c r="AZ117" s="131">
        <f t="shared" ref="AZ117:AZ123" si="109">+AT117/6</f>
        <v>0</v>
      </c>
      <c r="BA117" s="30" t="str">
        <f>IF(AND(AZ4=0,AZ117&gt;=0), "",AZ117/AZ4)</f>
        <v/>
      </c>
      <c r="BB117" s="47">
        <f t="shared" si="102"/>
        <v>1</v>
      </c>
      <c r="BC117" s="129">
        <f>+'N EERR TERRA'!I194</f>
        <v>0</v>
      </c>
      <c r="BD117" s="30" t="str">
        <f>IF(AND(BC4=0,BC117&gt;=0), "",BC117/BC4)</f>
        <v/>
      </c>
      <c r="BE117" s="47" t="str">
        <f>IF(AND(BC124=0,BC117&gt;=0),"",BC117/BC124)</f>
        <v/>
      </c>
      <c r="BF117" s="30">
        <f t="shared" si="103"/>
        <v>-1</v>
      </c>
      <c r="BG117" s="130">
        <f t="shared" ref="BG117:BG123" si="110">+AQ117+BC117</f>
        <v>40.375844281386193</v>
      </c>
      <c r="BH117" s="30">
        <f>IF(AND(BG4=0,BG117&gt;=0), "",BG117/BG4)</f>
        <v>5.8386957102026394E-4</v>
      </c>
      <c r="BI117" s="47">
        <f>IF(AND(BG124=0,BG117&gt;=0),"",BG117/BG124)</f>
        <v>1.1769452674755593E-3</v>
      </c>
      <c r="BJ117" s="129">
        <f>+'N EERR TERRA'!J194</f>
        <v>0</v>
      </c>
      <c r="BK117" s="30" t="str">
        <f>IF(AND(BJ4=0,BJ117&gt;=0), "",BJ117/BJ4)</f>
        <v/>
      </c>
      <c r="BL117" s="47" t="str">
        <f>IF(AND(BJ124=0,BJ117&gt;=0),"",BJ117/BJ124)</f>
        <v/>
      </c>
      <c r="BM117" s="30" t="str">
        <f t="shared" si="43"/>
        <v/>
      </c>
      <c r="BN117" s="130">
        <f t="shared" ref="BN117:BN123" si="111">+BG117+BJ117</f>
        <v>40.375844281386193</v>
      </c>
      <c r="BO117" s="30">
        <f>IF(AND(BN4=0,BN117&gt;=0), "",BN117/BN4)</f>
        <v>5.8386957102026394E-4</v>
      </c>
      <c r="BP117" s="47">
        <f>IF(AND(BN124=0,BN117&gt;=0),"",BN117/BN124)</f>
        <v>1.1769452674755593E-3</v>
      </c>
      <c r="BQ117" s="129">
        <f>+'N EERR TERRA'!K194</f>
        <v>0</v>
      </c>
      <c r="BR117" s="30" t="str">
        <f>IF(AND(BQ4=0,BQ117&gt;=0), "",BQ117/BQ4)</f>
        <v/>
      </c>
      <c r="BS117" s="47" t="str">
        <f>IF(AND(BQ124=0,BQ117&gt;=0),"",BQ117/BQ124)</f>
        <v/>
      </c>
      <c r="BT117" s="30" t="str">
        <f t="shared" si="44"/>
        <v/>
      </c>
      <c r="BU117" s="130">
        <f t="shared" ref="BU117:BU123" si="112">+BN117+BQ117</f>
        <v>40.375844281386193</v>
      </c>
      <c r="BV117" s="30">
        <f>IF(AND(BU4=0,BU117&gt;=0), "",BU117/BU4)</f>
        <v>5.8386957102026394E-4</v>
      </c>
      <c r="BW117" s="47">
        <f>IF(AND(BU124=0,BU117&gt;=0),"",BU117/BU124)</f>
        <v>1.1769452674755593E-3</v>
      </c>
      <c r="BX117" s="131">
        <f t="shared" ref="BX117:BX123" si="113">+AZ117*9</f>
        <v>0</v>
      </c>
      <c r="BY117" s="30" t="str">
        <f>IF(AND(BX4=0,BX117&gt;=0), "",BX117/BX4)</f>
        <v/>
      </c>
      <c r="BZ117" s="47">
        <f t="shared" si="45"/>
        <v>1</v>
      </c>
      <c r="CA117" s="129">
        <f>+'N EERR TERRA'!L194</f>
        <v>0</v>
      </c>
      <c r="CB117" s="30" t="str">
        <f>IF(AND(CA4=0,CA117&gt;=0), "",CA117/CA4)</f>
        <v/>
      </c>
      <c r="CC117" s="47" t="str">
        <f>IF(AND(CA124=0,CA117&gt;=0),"",CA117/CA124)</f>
        <v/>
      </c>
      <c r="CD117" s="30" t="str">
        <f t="shared" si="104"/>
        <v/>
      </c>
      <c r="CE117" s="130">
        <f t="shared" ref="CE117:CE123" si="114">+BU117+CA117</f>
        <v>40.375844281386193</v>
      </c>
      <c r="CF117" s="30">
        <f>IF(AND(CE4=0,CE117&gt;=0), "",CE117/CE4)</f>
        <v>5.8386957102026394E-4</v>
      </c>
      <c r="CG117" s="47">
        <f>IF(AND(CE124=0,CE117&gt;=0),"",CE117/CE124)</f>
        <v>1.1769452674755593E-3</v>
      </c>
      <c r="CH117" s="129">
        <f>+'N EERR TERRA'!M194</f>
        <v>0</v>
      </c>
      <c r="CI117" s="30" t="str">
        <f>IF(AND(CH4=0,CH117&gt;=0), "",CH117/CH4)</f>
        <v/>
      </c>
      <c r="CJ117" s="47" t="str">
        <f>IF(AND(CH124=0,CH117&gt;=0),"",CH117/CH124)</f>
        <v/>
      </c>
      <c r="CK117" s="30" t="str">
        <f t="shared" si="46"/>
        <v/>
      </c>
      <c r="CL117" s="130">
        <f t="shared" ref="CL117:CL123" si="115">+CE117+CH117</f>
        <v>40.375844281386193</v>
      </c>
      <c r="CM117" s="30">
        <f>IF(AND(CL4=0,CL117&gt;=0), "",CL117/CL4)</f>
        <v>5.8386957102026394E-4</v>
      </c>
      <c r="CN117" s="47">
        <f>IF(AND(CL124=0,CL117&gt;=0),"",CL117/CL124)</f>
        <v>1.1769452674755593E-3</v>
      </c>
      <c r="CO117" s="129">
        <f>+'N EERR TERRA'!N194</f>
        <v>0</v>
      </c>
      <c r="CP117" s="30" t="str">
        <f>IF(AND(CO4=0,CO117&gt;=0), "",CO117/CO4)</f>
        <v/>
      </c>
      <c r="CQ117" s="47" t="str">
        <f>IF(AND(CO124=0,CO117&gt;=0),"",CO117/CO124)</f>
        <v/>
      </c>
      <c r="CR117" s="30" t="str">
        <f t="shared" si="47"/>
        <v/>
      </c>
      <c r="CS117" s="130">
        <f t="shared" ref="CS117:CS123" si="116">+CL117+CO117</f>
        <v>40.375844281386193</v>
      </c>
      <c r="CT117" s="30">
        <f>IF(AND(CS4=0,CS117&gt;=0), "",CS117/CS4)</f>
        <v>5.8386957102026394E-4</v>
      </c>
      <c r="CU117" s="47">
        <f>IF(AND(CS124=0,CS117&gt;=0),"",CS117/CS124)</f>
        <v>1.1769452674755593E-3</v>
      </c>
      <c r="CV117" s="131">
        <f t="shared" ref="CV117:CV123" si="117">+AZ117*12</f>
        <v>0</v>
      </c>
      <c r="CW117" s="30" t="str">
        <f>IF(AND(CV4=0,CV117&gt;=0), "",CV117/CV4)</f>
        <v/>
      </c>
      <c r="CX117" s="47">
        <f t="shared" si="48"/>
        <v>1</v>
      </c>
    </row>
    <row r="118" spans="1:102" hidden="1" outlineLevel="1" x14ac:dyDescent="0.3">
      <c r="A118" s="29" t="s">
        <v>96</v>
      </c>
      <c r="B118" s="129">
        <f>+'N EERR TERRA'!B195</f>
        <v>0</v>
      </c>
      <c r="C118" s="30" t="str">
        <f>IF(AND(B4=0,B118&gt;=0), "",B118/B4)</f>
        <v/>
      </c>
      <c r="D118" s="47" t="str">
        <f>IF(AND(B124=0,B118&gt;=0),"",B118/B124)</f>
        <v/>
      </c>
      <c r="E118" s="129">
        <f>+'N EERR TERRA'!C195</f>
        <v>0</v>
      </c>
      <c r="F118" s="30">
        <f>IF(AND(E4=0,E118&gt;=0), "",E118/E4)</f>
        <v>0</v>
      </c>
      <c r="G118" s="47">
        <f>IF(AND(E124=0,E118&gt;=0),"",E118/E124)</f>
        <v>0</v>
      </c>
      <c r="H118" s="129">
        <f>+'N EERR TERRA'!D195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TERRA'!E195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TERRA'!F195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TERRA'!G195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TERRA'!H195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TERRA'!I195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TERRA'!J195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TERRA'!K195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TERRA'!L195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TERRA'!M195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TERRA'!N195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TERRA'!B196</f>
        <v>0</v>
      </c>
      <c r="C119" s="30" t="str">
        <f>IF(AND(B4=0,B119&gt;=0), "",B119/B4)</f>
        <v/>
      </c>
      <c r="D119" s="47" t="str">
        <f>IF(AND(B124=0,B119&gt;=0),"",B119/B124)</f>
        <v/>
      </c>
      <c r="E119" s="129">
        <f>+'N EERR TERRA'!C196</f>
        <v>0</v>
      </c>
      <c r="F119" s="30">
        <f>IF(AND(E4=0,E119&gt;=0), "",E119/E4)</f>
        <v>0</v>
      </c>
      <c r="G119" s="47">
        <f>IF(AND(E124=0,E119&gt;=0),"",E119/E124)</f>
        <v>0</v>
      </c>
      <c r="H119" s="129">
        <f>+'N EERR TERRA'!D196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TERRA'!E196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TERRA'!F196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TERRA'!G196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TERRA'!H196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TERRA'!I196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TERRA'!J196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TERRA'!K196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TERRA'!L196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TERRA'!M196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TERRA'!N196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TERRA'!B197</f>
        <v>0</v>
      </c>
      <c r="C120" s="30" t="str">
        <f>IF(AND(B4=0,B120&gt;=0), "",B120/B4)</f>
        <v/>
      </c>
      <c r="D120" s="47" t="str">
        <f>IF(AND(B124=0,B120&gt;=0),"",B120/B124)</f>
        <v/>
      </c>
      <c r="E120" s="129">
        <f>+'N EERR TERRA'!C197</f>
        <v>0</v>
      </c>
      <c r="F120" s="30">
        <f>IF(AND(E4=0,E120&gt;=0), "",E120/E4)</f>
        <v>0</v>
      </c>
      <c r="G120" s="47">
        <f>IF(AND(E124=0,E120&gt;=0),"",E120/E124)</f>
        <v>0</v>
      </c>
      <c r="H120" s="129">
        <f>+'N EERR TERRA'!D197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TERRA'!E197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TERRA'!F197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TERRA'!G197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TERRA'!H197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TERRA'!I197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TERRA'!J197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TERRA'!K197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TERRA'!L197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TERRA'!M197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TERRA'!N197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TERRA'!B198</f>
        <v>0</v>
      </c>
      <c r="C121" s="30" t="str">
        <f>IF(AND(B4=0,B121&gt;=0), "",B121/B4)</f>
        <v/>
      </c>
      <c r="D121" s="47" t="str">
        <f>IF(AND(B124=0,B121&gt;=0),"",B121/B124)</f>
        <v/>
      </c>
      <c r="E121" s="129">
        <f>+'N EERR TERRA'!C198</f>
        <v>0.49741339406395246</v>
      </c>
      <c r="F121" s="30">
        <f>IF(AND(E4=0,E121&gt;=0), "",E121/E4)</f>
        <v>5.0191399071522655E-5</v>
      </c>
      <c r="G121" s="47">
        <f>IF(AND(E124=0,E121&gt;=0),"",E121/E124)</f>
        <v>8.3811509424017416E-5</v>
      </c>
      <c r="H121" s="129">
        <f>+'N EERR TERRA'!D198</f>
        <v>0</v>
      </c>
      <c r="I121" s="30">
        <f>IF(AND(H4=0,H121&gt;=0), "",H121/H4)</f>
        <v>0</v>
      </c>
      <c r="J121" s="47">
        <f>IF(AND(H124=0,H121&gt;=0),"",H121/H124)</f>
        <v>0</v>
      </c>
      <c r="K121" s="30">
        <f t="shared" si="97"/>
        <v>-1</v>
      </c>
      <c r="L121" s="130">
        <f t="shared" si="105"/>
        <v>0.49741339406395246</v>
      </c>
      <c r="M121" s="30">
        <f>IF(AND(L4=0,L121&gt;=0), "",L121/L4)</f>
        <v>2.8292919741711936E-5</v>
      </c>
      <c r="N121" s="47">
        <f>IF(AND(L124=0,L121&gt;=0),"",L121/L124)</f>
        <v>4.5948635908780516E-5</v>
      </c>
      <c r="O121" s="129">
        <f>+'N EERR TERRA'!E198</f>
        <v>7.049980676557116E-2</v>
      </c>
      <c r="P121" s="30">
        <f>IF(AND(O4=0,O121&gt;=0), "",O121/O4)</f>
        <v>4.3832892113258264E-6</v>
      </c>
      <c r="Q121" s="47">
        <f>IF(AND(O124=0,O121&gt;=0),"",O121/O124)</f>
        <v>1.2287393492530219E-5</v>
      </c>
      <c r="R121" s="30">
        <f t="shared" si="98"/>
        <v>1</v>
      </c>
      <c r="S121" s="130">
        <f t="shared" si="106"/>
        <v>0.56791320082952357</v>
      </c>
      <c r="T121" s="30">
        <f>IF(AND(S4=0,S121&gt;=0), "",S121/S4)</f>
        <v>1.6869738740944523E-5</v>
      </c>
      <c r="U121" s="47">
        <f>IF(AND(S124=0,S121&gt;=0),"",S121/S124)</f>
        <v>3.4288075003551222E-5</v>
      </c>
      <c r="V121" s="131"/>
      <c r="W121" s="30" t="str">
        <f>IF(AND(V4=0,V121&gt;=0), "",V121/V4)</f>
        <v/>
      </c>
      <c r="X121" s="47">
        <f t="shared" si="99"/>
        <v>1</v>
      </c>
      <c r="Y121" s="129">
        <f>+'N EERR TERRA'!F198</f>
        <v>0.74818217205138182</v>
      </c>
      <c r="Z121" s="30">
        <f>IF(AND(Y4=0,Y121&gt;=0), "",Y121/Y4)</f>
        <v>8.4511096872761675E-5</v>
      </c>
      <c r="AA121" s="47">
        <f>IF(AND(Y124=0,Y121&gt;=0),"",Y121/Y124)</f>
        <v>1.2244235731558836E-4</v>
      </c>
      <c r="AB121" s="30">
        <f t="shared" si="100"/>
        <v>9.6125421668071755</v>
      </c>
      <c r="AC121" s="130">
        <f t="shared" si="107"/>
        <v>1.3160953728809055</v>
      </c>
      <c r="AD121" s="30">
        <f>IF(AND(AC4=0,AC121&gt;=0), "",AC121/AC4)</f>
        <v>3.0954076135700909E-5</v>
      </c>
      <c r="AE121" s="47">
        <f>IF(AND(AC124=0,AC121&gt;=0),"",AC121/AC124)</f>
        <v>5.8045584711430977E-5</v>
      </c>
      <c r="AF121" s="129">
        <f>+'N EERR TERRA'!G198</f>
        <v>39.301142159443181</v>
      </c>
      <c r="AG121" s="30">
        <f>IF(AND(AF4=0,AF121&gt;=0), "",AF121/AF4)</f>
        <v>2.624459648831332E-3</v>
      </c>
      <c r="AH121" s="47">
        <f>IF(AND(AF124=0,AF121&gt;=0),"",AF121/AF124)</f>
        <v>6.3329112593481715E-3</v>
      </c>
      <c r="AI121" s="30">
        <f t="shared" si="41"/>
        <v>51.52884073899606</v>
      </c>
      <c r="AJ121" s="130">
        <f t="shared" si="62"/>
        <v>40.617237532324083</v>
      </c>
      <c r="AK121" s="30">
        <f>IF(AND(AJ4=0,AJ121&gt;=0), "",AJ121/AJ4)</f>
        <v>7.0647738979758587E-4</v>
      </c>
      <c r="AL121" s="47">
        <f>IF(AND(AJ124=0,AJ121&gt;=0),"",AJ121/AJ124)</f>
        <v>1.406446352231227E-3</v>
      </c>
      <c r="AM121" s="129">
        <f>+'N EERR TERRA'!H198</f>
        <v>-0.35029412162436263</v>
      </c>
      <c r="AN121" s="30">
        <f>IF(AND(AM4=0,AM121&gt;=0), "",AM121/AM4)</f>
        <v>-3.004355784340272E-5</v>
      </c>
      <c r="AO121" s="47">
        <f>IF(AND(AM124=0,AM121&gt;=0),"",AM121/AM124)</f>
        <v>-6.4554999885280969E-5</v>
      </c>
      <c r="AP121" s="30">
        <f t="shared" si="42"/>
        <v>-1.0089130773910651</v>
      </c>
      <c r="AQ121" s="130">
        <f t="shared" si="63"/>
        <v>40.266943410699717</v>
      </c>
      <c r="AR121" s="30">
        <f>IF(AND(AQ4=0,AQ121&gt;=0), "",AQ121/AQ4)</f>
        <v>5.8229477039917188E-4</v>
      </c>
      <c r="AS121" s="47">
        <f>IF(AND(AQ124=0,AQ121&gt;=0),"",AQ121/AQ124)</f>
        <v>1.1737708356671451E-3</v>
      </c>
      <c r="AT121" s="131">
        <f t="shared" si="108"/>
        <v>0</v>
      </c>
      <c r="AU121" s="30" t="str">
        <f>IF(AND(AT4=0,AT121&gt;=0), "",AT121/AT4)</f>
        <v/>
      </c>
      <c r="AV121" s="47">
        <f t="shared" si="101"/>
        <v>1</v>
      </c>
      <c r="AW121" s="131">
        <f t="shared" si="118"/>
        <v>6.7111572351166195</v>
      </c>
      <c r="AX121" s="30">
        <f>IF(AND(AW4=0,AW121&gt;=0), "",AW121/AW4)</f>
        <v>5.8229477039917188E-4</v>
      </c>
      <c r="AY121" s="47">
        <f>IF(AND(AW124=0,AW121&gt;=0),"",AW121/AW124)</f>
        <v>1.1737708356671451E-3</v>
      </c>
      <c r="AZ121" s="131">
        <f t="shared" si="109"/>
        <v>0</v>
      </c>
      <c r="BA121" s="30" t="str">
        <f>IF(AND(AZ4=0,AZ121&gt;=0), "",AZ121/AZ4)</f>
        <v/>
      </c>
      <c r="BB121" s="47">
        <f t="shared" si="102"/>
        <v>1</v>
      </c>
      <c r="BC121" s="129">
        <f>+'N EERR TERRA'!I198</f>
        <v>0</v>
      </c>
      <c r="BD121" s="30" t="str">
        <f>IF(AND(BC4=0,BC121&gt;=0), "",BC121/BC4)</f>
        <v/>
      </c>
      <c r="BE121" s="47" t="str">
        <f>IF(AND(BC124=0,BC121&gt;=0),"",BC121/BC124)</f>
        <v/>
      </c>
      <c r="BF121" s="30">
        <f t="shared" si="103"/>
        <v>1</v>
      </c>
      <c r="BG121" s="130">
        <f t="shared" si="110"/>
        <v>40.266943410699717</v>
      </c>
      <c r="BH121" s="30">
        <f>IF(AND(BG4=0,BG121&gt;=0), "",BG121/BG4)</f>
        <v>5.8229477039917188E-4</v>
      </c>
      <c r="BI121" s="47">
        <f>IF(AND(BG124=0,BG121&gt;=0),"",BG121/BG124)</f>
        <v>1.1737708356671451E-3</v>
      </c>
      <c r="BJ121" s="129">
        <f>+'N EERR TERRA'!J198</f>
        <v>0</v>
      </c>
      <c r="BK121" s="30" t="str">
        <f>IF(AND(BJ4=0,BJ121&gt;=0), "",BJ121/BJ4)</f>
        <v/>
      </c>
      <c r="BL121" s="47" t="str">
        <f>IF(AND(BJ124=0,BJ121&gt;=0),"",BJ121/BJ124)</f>
        <v/>
      </c>
      <c r="BM121" s="30" t="str">
        <f t="shared" si="43"/>
        <v/>
      </c>
      <c r="BN121" s="130">
        <f t="shared" si="111"/>
        <v>40.266943410699717</v>
      </c>
      <c r="BO121" s="30">
        <f>IF(AND(BN4=0,BN121&gt;=0), "",BN121/BN4)</f>
        <v>5.8229477039917188E-4</v>
      </c>
      <c r="BP121" s="47">
        <f>IF(AND(BN124=0,BN121&gt;=0),"",BN121/BN124)</f>
        <v>1.1737708356671451E-3</v>
      </c>
      <c r="BQ121" s="129">
        <f>+'N EERR TERRA'!K198</f>
        <v>0</v>
      </c>
      <c r="BR121" s="30" t="str">
        <f>IF(AND(BQ4=0,BQ121&gt;=0), "",BQ121/BQ4)</f>
        <v/>
      </c>
      <c r="BS121" s="47" t="str">
        <f>IF(AND(BQ124=0,BQ121&gt;=0),"",BQ121/BQ124)</f>
        <v/>
      </c>
      <c r="BT121" s="30" t="str">
        <f t="shared" si="44"/>
        <v/>
      </c>
      <c r="BU121" s="130">
        <f t="shared" si="112"/>
        <v>40.266943410699717</v>
      </c>
      <c r="BV121" s="30">
        <f>IF(AND(BU4=0,BU121&gt;=0), "",BU121/BU4)</f>
        <v>5.8229477039917188E-4</v>
      </c>
      <c r="BW121" s="47">
        <f>IF(AND(BU124=0,BU121&gt;=0),"",BU121/BU124)</f>
        <v>1.1737708356671451E-3</v>
      </c>
      <c r="BX121" s="131">
        <f t="shared" si="113"/>
        <v>0</v>
      </c>
      <c r="BY121" s="30" t="str">
        <f>IF(AND(BX4=0,BX121&gt;=0), "",BX121/BX4)</f>
        <v/>
      </c>
      <c r="BZ121" s="47">
        <f t="shared" si="45"/>
        <v>1</v>
      </c>
      <c r="CA121" s="129">
        <f>+'N EERR TERRA'!L198</f>
        <v>0</v>
      </c>
      <c r="CB121" s="30" t="str">
        <f>IF(AND(CA4=0,CA121&gt;=0), "",CA121/CA4)</f>
        <v/>
      </c>
      <c r="CC121" s="47" t="str">
        <f>IF(AND(CA124=0,CA121&gt;=0),"",CA121/CA124)</f>
        <v/>
      </c>
      <c r="CD121" s="30" t="str">
        <f t="shared" si="104"/>
        <v/>
      </c>
      <c r="CE121" s="130">
        <f t="shared" si="114"/>
        <v>40.266943410699717</v>
      </c>
      <c r="CF121" s="30">
        <f>IF(AND(CE4=0,CE121&gt;=0), "",CE121/CE4)</f>
        <v>5.8229477039917188E-4</v>
      </c>
      <c r="CG121" s="47">
        <f>IF(AND(CE124=0,CE121&gt;=0),"",CE121/CE124)</f>
        <v>1.1737708356671451E-3</v>
      </c>
      <c r="CH121" s="129">
        <f>+'N EERR TERRA'!M198</f>
        <v>0</v>
      </c>
      <c r="CI121" s="30" t="str">
        <f>IF(AND(CH4=0,CH121&gt;=0), "",CH121/CH4)</f>
        <v/>
      </c>
      <c r="CJ121" s="47" t="str">
        <f>IF(AND(CH124=0,CH121&gt;=0),"",CH121/CH124)</f>
        <v/>
      </c>
      <c r="CK121" s="30" t="str">
        <f t="shared" si="46"/>
        <v/>
      </c>
      <c r="CL121" s="130">
        <f t="shared" si="115"/>
        <v>40.266943410699717</v>
      </c>
      <c r="CM121" s="30">
        <f>IF(AND(CL4=0,CL121&gt;=0), "",CL121/CL4)</f>
        <v>5.8229477039917188E-4</v>
      </c>
      <c r="CN121" s="47">
        <f>IF(AND(CL124=0,CL121&gt;=0),"",CL121/CL124)</f>
        <v>1.1737708356671451E-3</v>
      </c>
      <c r="CO121" s="129">
        <f>+'N EERR TERRA'!N198</f>
        <v>0</v>
      </c>
      <c r="CP121" s="30" t="str">
        <f>IF(AND(CO4=0,CO121&gt;=0), "",CO121/CO4)</f>
        <v/>
      </c>
      <c r="CQ121" s="47" t="str">
        <f>IF(AND(CO124=0,CO121&gt;=0),"",CO121/CO124)</f>
        <v/>
      </c>
      <c r="CR121" s="30" t="str">
        <f t="shared" si="47"/>
        <v/>
      </c>
      <c r="CS121" s="130">
        <f t="shared" si="116"/>
        <v>40.266943410699717</v>
      </c>
      <c r="CT121" s="30">
        <f>IF(AND(CS4=0,CS121&gt;=0), "",CS121/CS4)</f>
        <v>5.8229477039917188E-4</v>
      </c>
      <c r="CU121" s="47">
        <f>IF(AND(CS124=0,CS121&gt;=0),"",CS121/CS124)</f>
        <v>1.1737708356671451E-3</v>
      </c>
      <c r="CV121" s="131">
        <f t="shared" si="117"/>
        <v>0</v>
      </c>
      <c r="CW121" s="30" t="str">
        <f>IF(AND(CV4=0,CV121&gt;=0), "",CV121/CV4)</f>
        <v/>
      </c>
      <c r="CX121" s="47">
        <f t="shared" si="48"/>
        <v>1</v>
      </c>
    </row>
    <row r="122" spans="1:102" hidden="1" outlineLevel="1" x14ac:dyDescent="0.3">
      <c r="A122" s="29" t="s">
        <v>32</v>
      </c>
      <c r="B122" s="129">
        <f>+'N EERR TERRA'!B199</f>
        <v>0</v>
      </c>
      <c r="C122" s="30" t="str">
        <f>IF(AND(B4=0,B122&gt;=0), "",B122/B4)</f>
        <v/>
      </c>
      <c r="D122" s="47" t="str">
        <f>IF(AND(B124=0,B122&gt;=0),"",B122/B124)</f>
        <v/>
      </c>
      <c r="E122" s="129">
        <f>+'N EERR TERRA'!C199</f>
        <v>0</v>
      </c>
      <c r="F122" s="30">
        <f>IF(AND(E4=0,E122&gt;=0), "",E122/E4)</f>
        <v>0</v>
      </c>
      <c r="G122" s="47">
        <f>IF(AND(E124=0,E122&gt;=0),"",E122/E124)</f>
        <v>0</v>
      </c>
      <c r="H122" s="129">
        <f>+'N EERR TERRA'!D199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TERRA'!E199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TERRA'!F199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TERRA'!G199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TERRA'!H199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TERRA'!I199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TERRA'!J199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TERRA'!K199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TERRA'!L199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TERRA'!M199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TERRA'!N199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TERRA'!B200+'N EERR TERRA'!B201</f>
        <v>0</v>
      </c>
      <c r="C123" s="30" t="str">
        <f>IF(AND(B4=0,B123&gt;=0), "",B123/B4)</f>
        <v/>
      </c>
      <c r="D123" s="47" t="str">
        <f>IF(AND(B124=0,B123&gt;=0),"",B123/B124)</f>
        <v/>
      </c>
      <c r="E123" s="129">
        <f>+'N EERR TERRA'!C200+'N EERR TERRA'!C201</f>
        <v>443.88</v>
      </c>
      <c r="F123" s="30">
        <f>IF(AND(E4=0,E123&gt;=0), "",E123/E4)</f>
        <v>4.4789622647360937E-2</v>
      </c>
      <c r="G123" s="47">
        <f>IF(AND(E124=0,E123&gt;=0),"",E123/E124)</f>
        <v>7.4791417454974585E-2</v>
      </c>
      <c r="H123" s="129">
        <f>+'N EERR TERRA'!D200+'N EERR TERRA'!D201</f>
        <v>0</v>
      </c>
      <c r="I123" s="30">
        <f>IF(AND(H4=0,H123&gt;=0), "",H123/H4)</f>
        <v>0</v>
      </c>
      <c r="J123" s="47">
        <f>IF(AND(H124=0,H123&gt;=0),"",H123/H124)</f>
        <v>0</v>
      </c>
      <c r="K123" s="30">
        <f t="shared" si="97"/>
        <v>-1</v>
      </c>
      <c r="L123" s="130">
        <f t="shared" si="105"/>
        <v>443.88</v>
      </c>
      <c r="M123" s="30">
        <f>IF(AND(L4=0,L123&gt;=0), "",L123/L4)</f>
        <v>2.5247935348794461E-2</v>
      </c>
      <c r="N123" s="47">
        <f>IF(AND(L124=0,L123&gt;=0),"",L123/L124)</f>
        <v>4.1003480707572627E-2</v>
      </c>
      <c r="O123" s="129">
        <f>+'N EERR TERRA'!E200+'N EERR TERRA'!E201</f>
        <v>0</v>
      </c>
      <c r="P123" s="30">
        <f>IF(AND(O4=0,O123&gt;=0), "",O123/O4)</f>
        <v>0</v>
      </c>
      <c r="Q123" s="47">
        <f>IF(AND(O124=0,O123&gt;=0),"",O123/O124)</f>
        <v>0</v>
      </c>
      <c r="R123" s="30" t="str">
        <f t="shared" si="98"/>
        <v/>
      </c>
      <c r="S123" s="130">
        <f t="shared" si="106"/>
        <v>443.88</v>
      </c>
      <c r="T123" s="30">
        <f>IF(AND(S4=0,S123&gt;=0), "",S123/S4)</f>
        <v>1.3185359349620484E-2</v>
      </c>
      <c r="U123" s="47">
        <f>IF(AND(S124=0,S123&gt;=0),"",S123/S124)</f>
        <v>2.6799501596979077E-2</v>
      </c>
      <c r="V123" s="131"/>
      <c r="W123" s="30" t="str">
        <f>IF(AND(V4=0,V123&gt;=0), "",V123/V4)</f>
        <v/>
      </c>
      <c r="X123" s="47">
        <f t="shared" si="99"/>
        <v>1</v>
      </c>
      <c r="Y123" s="129">
        <f>+'N EERR TERRA'!F200+'N EERR TERRA'!F201</f>
        <v>0</v>
      </c>
      <c r="Z123" s="30">
        <f>IF(AND(Y4=0,Y123&gt;=0), "",Y123/Y4)</f>
        <v>0</v>
      </c>
      <c r="AA123" s="47">
        <f>IF(AND(Y124=0,Y123&gt;=0),"",Y123/Y124)</f>
        <v>0</v>
      </c>
      <c r="AB123" s="30" t="str">
        <f t="shared" si="100"/>
        <v/>
      </c>
      <c r="AC123" s="130">
        <f t="shared" si="107"/>
        <v>443.88</v>
      </c>
      <c r="AD123" s="30">
        <f>IF(AND(AC4=0,AC123&gt;=0), "",AC123/AC4)</f>
        <v>1.0439893337698295E-2</v>
      </c>
      <c r="AE123" s="47">
        <f>IF(AND(AC124=0,AC123&gt;=0),"",AC123/AC124)</f>
        <v>1.9577057007130368E-2</v>
      </c>
      <c r="AF123" s="129">
        <f>+'N EERR TERRA'!G200+'N EERR TERRA'!G201</f>
        <v>0</v>
      </c>
      <c r="AG123" s="30">
        <f>IF(AND(AF4=0,AF123&gt;=0), "",AF123/AF4)</f>
        <v>0</v>
      </c>
      <c r="AH123" s="47">
        <f>IF(AND(AF124=0,AF123&gt;=0),"",AF123/AF124)</f>
        <v>0</v>
      </c>
      <c r="AI123" s="30" t="str">
        <f t="shared" si="41"/>
        <v/>
      </c>
      <c r="AJ123" s="130">
        <f t="shared" si="62"/>
        <v>443.88</v>
      </c>
      <c r="AK123" s="30">
        <f>IF(AND(AJ4=0,AJ123&gt;=0), "",AJ123/AJ4)</f>
        <v>7.7206428313542916E-3</v>
      </c>
      <c r="AL123" s="47">
        <f>IF(AND(AJ124=0,AJ123&gt;=0),"",AJ123/AJ124)</f>
        <v>1.5370159192425896E-2</v>
      </c>
      <c r="AM123" s="129">
        <f>+'N EERR TERRA'!H200+'N EERR TERRA'!H201</f>
        <v>0</v>
      </c>
      <c r="AN123" s="30">
        <f>IF(AND(AM4=0,AM123&gt;=0), "",AM123/AM4)</f>
        <v>0</v>
      </c>
      <c r="AO123" s="47">
        <f>IF(AND(AM124=0,AM123&gt;=0),"",AM123/AM124)</f>
        <v>0</v>
      </c>
      <c r="AP123" s="30" t="str">
        <f t="shared" si="42"/>
        <v/>
      </c>
      <c r="AQ123" s="130">
        <f t="shared" si="63"/>
        <v>443.88</v>
      </c>
      <c r="AR123" s="30">
        <f>IF(AND(AQ4=0,AQ123&gt;=0), "",AQ123/AQ4)</f>
        <v>6.4188880702602353E-3</v>
      </c>
      <c r="AS123" s="47">
        <f>IF(AND(AQ124=0,AQ123&gt;=0),"",AQ123/AQ124)</f>
        <v>1.2938985540121449E-2</v>
      </c>
      <c r="AT123" s="131">
        <f t="shared" si="108"/>
        <v>0</v>
      </c>
      <c r="AU123" s="30" t="str">
        <f>IF(AND(AT4=0,AT123&gt;=0), "",AT123/AT4)</f>
        <v/>
      </c>
      <c r="AV123" s="47">
        <f t="shared" si="101"/>
        <v>1</v>
      </c>
      <c r="AW123" s="131">
        <f t="shared" si="118"/>
        <v>73.98</v>
      </c>
      <c r="AX123" s="30">
        <f>IF(AND(AW4=0,AW123&gt;=0), "",AW123/AW4)</f>
        <v>6.4188880702602362E-3</v>
      </c>
      <c r="AY123" s="47">
        <f>IF(AND(AW124=0,AW123&gt;=0),"",AW123/AW124)</f>
        <v>1.2938985540121451E-2</v>
      </c>
      <c r="AZ123" s="131">
        <f t="shared" si="109"/>
        <v>0</v>
      </c>
      <c r="BA123" s="30" t="str">
        <f>IF(AND(AZ4=0,AZ123&gt;=0), "",AZ123/AZ4)</f>
        <v/>
      </c>
      <c r="BB123" s="47">
        <f t="shared" si="102"/>
        <v>1</v>
      </c>
      <c r="BC123" s="129">
        <f>+'N EERR TERRA'!I200+'N EERR TERRA'!I201</f>
        <v>0</v>
      </c>
      <c r="BD123" s="30" t="str">
        <f>IF(AND(BC4=0,BC123&gt;=0), "",BC123/BC4)</f>
        <v/>
      </c>
      <c r="BE123" s="47" t="str">
        <f>IF(AND(BC124=0,BC123&gt;=0),"",BC123/BC124)</f>
        <v/>
      </c>
      <c r="BF123" s="30" t="str">
        <f t="shared" si="103"/>
        <v/>
      </c>
      <c r="BG123" s="130">
        <f t="shared" si="110"/>
        <v>443.88</v>
      </c>
      <c r="BH123" s="30">
        <f>IF(AND(BG4=0,BG123&gt;=0), "",BG123/BG4)</f>
        <v>6.4188880702602353E-3</v>
      </c>
      <c r="BI123" s="47">
        <f>IF(AND(BG124=0,BG123&gt;=0),"",BG123/BG124)</f>
        <v>1.2938985540121449E-2</v>
      </c>
      <c r="BJ123" s="129">
        <f>+'N EERR TERRA'!J200+'N EERR TERRA'!J201</f>
        <v>0</v>
      </c>
      <c r="BK123" s="30" t="str">
        <f>IF(AND(BJ4=0,BJ123&gt;=0), "",BJ123/BJ4)</f>
        <v/>
      </c>
      <c r="BL123" s="47" t="str">
        <f>IF(AND(BJ124=0,BJ123&gt;=0),"",BJ123/BJ124)</f>
        <v/>
      </c>
      <c r="BM123" s="30" t="str">
        <f t="shared" si="43"/>
        <v/>
      </c>
      <c r="BN123" s="130">
        <f t="shared" si="111"/>
        <v>443.88</v>
      </c>
      <c r="BO123" s="30">
        <f>IF(AND(BN4=0,BN123&gt;=0), "",BN123/BN4)</f>
        <v>6.4188880702602353E-3</v>
      </c>
      <c r="BP123" s="47">
        <f>IF(AND(BN124=0,BN123&gt;=0),"",BN123/BN124)</f>
        <v>1.2938985540121449E-2</v>
      </c>
      <c r="BQ123" s="129">
        <f>+'N EERR TERRA'!K200+'N EERR TERRA'!K201</f>
        <v>0</v>
      </c>
      <c r="BR123" s="30" t="str">
        <f>IF(AND(BQ4=0,BQ123&gt;=0), "",BQ123/BQ4)</f>
        <v/>
      </c>
      <c r="BS123" s="47" t="str">
        <f>IF(AND(BQ124=0,BQ123&gt;=0),"",BQ123/BQ124)</f>
        <v/>
      </c>
      <c r="BT123" s="30" t="str">
        <f t="shared" si="44"/>
        <v/>
      </c>
      <c r="BU123" s="130">
        <f t="shared" si="112"/>
        <v>443.88</v>
      </c>
      <c r="BV123" s="30">
        <f>IF(AND(BU4=0,BU123&gt;=0), "",BU123/BU4)</f>
        <v>6.4188880702602353E-3</v>
      </c>
      <c r="BW123" s="47">
        <f>IF(AND(BU124=0,BU123&gt;=0),"",BU123/BU124)</f>
        <v>1.2938985540121449E-2</v>
      </c>
      <c r="BX123" s="131">
        <f t="shared" si="113"/>
        <v>0</v>
      </c>
      <c r="BY123" s="30" t="str">
        <f>IF(AND(BX4=0,BX123&gt;=0), "",BX123/BX4)</f>
        <v/>
      </c>
      <c r="BZ123" s="47">
        <f t="shared" si="45"/>
        <v>1</v>
      </c>
      <c r="CA123" s="129">
        <f>+'N EERR TERRA'!L200+'N EERR TERRA'!L201</f>
        <v>0</v>
      </c>
      <c r="CB123" s="30" t="str">
        <f>IF(AND(CA4=0,CA123&gt;=0), "",CA123/CA4)</f>
        <v/>
      </c>
      <c r="CC123" s="47" t="str">
        <f>IF(AND(CA124=0,CA123&gt;=0),"",CA123/CA124)</f>
        <v/>
      </c>
      <c r="CD123" s="30" t="str">
        <f t="shared" si="104"/>
        <v/>
      </c>
      <c r="CE123" s="130">
        <f t="shared" si="114"/>
        <v>443.88</v>
      </c>
      <c r="CF123" s="30">
        <f>IF(AND(CE4=0,CE123&gt;=0), "",CE123/CE4)</f>
        <v>6.4188880702602353E-3</v>
      </c>
      <c r="CG123" s="47">
        <f>IF(AND(CE124=0,CE123&gt;=0),"",CE123/CE124)</f>
        <v>1.2938985540121449E-2</v>
      </c>
      <c r="CH123" s="129">
        <f>+'N EERR TERRA'!M200+'N EERR TERRA'!M201</f>
        <v>0</v>
      </c>
      <c r="CI123" s="30" t="str">
        <f>IF(AND(CH4=0,CH123&gt;=0), "",CH123/CH4)</f>
        <v/>
      </c>
      <c r="CJ123" s="47" t="str">
        <f>IF(AND(CH124=0,CH123&gt;=0),"",CH123/CH124)</f>
        <v/>
      </c>
      <c r="CK123" s="30" t="str">
        <f t="shared" si="46"/>
        <v/>
      </c>
      <c r="CL123" s="130">
        <f t="shared" si="115"/>
        <v>443.88</v>
      </c>
      <c r="CM123" s="30">
        <f>IF(AND(CL4=0,CL123&gt;=0), "",CL123/CL4)</f>
        <v>6.4188880702602353E-3</v>
      </c>
      <c r="CN123" s="47">
        <f>IF(AND(CL124=0,CL123&gt;=0),"",CL123/CL124)</f>
        <v>1.2938985540121449E-2</v>
      </c>
      <c r="CO123" s="129">
        <f>+'N EERR TERRA'!N200+'N EERR TERRA'!N201</f>
        <v>0</v>
      </c>
      <c r="CP123" s="30" t="str">
        <f>IF(AND(CO4=0,CO123&gt;=0), "",CO123/CO4)</f>
        <v/>
      </c>
      <c r="CQ123" s="47" t="str">
        <f>IF(AND(CO124=0,CO123&gt;=0),"",CO123/CO124)</f>
        <v/>
      </c>
      <c r="CR123" s="30" t="str">
        <f t="shared" si="47"/>
        <v/>
      </c>
      <c r="CS123" s="130">
        <f t="shared" si="116"/>
        <v>443.88</v>
      </c>
      <c r="CT123" s="30">
        <f>IF(AND(CS4=0,CS123&gt;=0), "",CS123/CS4)</f>
        <v>6.4188880702602353E-3</v>
      </c>
      <c r="CU123" s="47">
        <f>IF(AND(CS124=0,CS123&gt;=0),"",CS123/CS124)</f>
        <v>1.2938985540121449E-2</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5934.9055694421295</v>
      </c>
      <c r="F124" s="168">
        <f>IF(AND(E4=0,E124&gt;=0), "",E124/E4)</f>
        <v>0.59886045981579206</v>
      </c>
      <c r="G124" s="169">
        <f>IF(AND(E124=0,E124&gt;=0),"",E124/E124)</f>
        <v>1</v>
      </c>
      <c r="H124" s="167">
        <f>+H38+H116</f>
        <v>4890.5168664152025</v>
      </c>
      <c r="I124" s="168">
        <f>IF(AND(H4=0,H124&gt;=0), "",H124/H4)</f>
        <v>0.63757370452002082</v>
      </c>
      <c r="J124" s="169">
        <f>IF(AND(H124=0,H124&gt;=0),"",H124/H124)</f>
        <v>1</v>
      </c>
      <c r="K124" s="168">
        <f t="shared" si="97"/>
        <v>-0.17597393771592859</v>
      </c>
      <c r="L124" s="170">
        <f>+L38+L116</f>
        <v>10825.422435857332</v>
      </c>
      <c r="M124" s="168">
        <f>IF(AND(L4=0,L124&gt;=0), "",L124/L4)</f>
        <v>0.61575102681786742</v>
      </c>
      <c r="N124" s="169">
        <f>IF(AND(L124=0,L124&gt;=0),"",L124/L124)</f>
        <v>1</v>
      </c>
      <c r="O124" s="167">
        <f>+O38+O116</f>
        <v>5737.572155431465</v>
      </c>
      <c r="P124" s="168">
        <f>IF(AND(O4=0,O124&gt;=0), "",O124/O4)</f>
        <v>0.35673059660623108</v>
      </c>
      <c r="Q124" s="169">
        <f>IF(AND(O124=0,O124&gt;=0),"",O124/O124)</f>
        <v>1</v>
      </c>
      <c r="R124" s="168">
        <f t="shared" si="98"/>
        <v>0.1732036331033375</v>
      </c>
      <c r="S124" s="170">
        <f>+S38+S116</f>
        <v>16562.9945912888</v>
      </c>
      <c r="T124" s="168">
        <f>IF(AND(S4=0,S124&gt;=0), "",S124/S4)</f>
        <v>0.49200017029819615</v>
      </c>
      <c r="U124" s="169">
        <f>IF(AND(S124=0,S124&gt;=0),"",S124/S124)</f>
        <v>1</v>
      </c>
      <c r="V124" s="171">
        <f>+V38+V116</f>
        <v>0</v>
      </c>
      <c r="W124" s="168" t="str">
        <f>IF(AND(V4=0,V124&gt;=0), "",V124/V4)</f>
        <v/>
      </c>
      <c r="X124" s="169">
        <f t="shared" si="99"/>
        <v>1</v>
      </c>
      <c r="Y124" s="167">
        <f>+Y38+Y116</f>
        <v>6110.4848718567537</v>
      </c>
      <c r="Z124" s="168">
        <f>IF(AND(Y4=0,Y124&gt;=0), "",Y124/Y4)</f>
        <v>0.69021128574761936</v>
      </c>
      <c r="AA124" s="169">
        <f>IF(AND(Y124=0,Y124&gt;=0),"",Y124/Y124)</f>
        <v>1</v>
      </c>
      <c r="AB124" s="168">
        <f t="shared" si="100"/>
        <v>6.4994863040157377E-2</v>
      </c>
      <c r="AC124" s="170">
        <f>+AC38+AC116</f>
        <v>22673.479463145548</v>
      </c>
      <c r="AD124" s="168">
        <f>IF(AND(AC4=0,AC124&gt;=0), "",AC124/AC4)</f>
        <v>0.53327184642185355</v>
      </c>
      <c r="AE124" s="169">
        <f>IF(AND(AC124=0,AC124&gt;=0),"",AC124/AC124)</f>
        <v>1</v>
      </c>
      <c r="AF124" s="167">
        <f>+AF38+AF116</f>
        <v>6205.8570774112404</v>
      </c>
      <c r="AG124" s="168">
        <f>IF(AND(AF4=0,AF124&gt;=0), "",AF124/AF4)</f>
        <v>0.41441598363743065</v>
      </c>
      <c r="AH124" s="169">
        <f>IF(AND(AF124=0,AF124&gt;=0),"",AF124/AF124)</f>
        <v>1</v>
      </c>
      <c r="AI124" s="168">
        <f t="shared" si="41"/>
        <v>1.5607960342680076E-2</v>
      </c>
      <c r="AJ124" s="170">
        <f>+AJ38+AJ116</f>
        <v>28879.336540556789</v>
      </c>
      <c r="AK124" s="168">
        <f>IF(AND(AJ4=0,AJ124&gt;=0), "",AJ124/AJ4)</f>
        <v>0.50231378443750074</v>
      </c>
      <c r="AL124" s="169">
        <f>IF(AND(AJ124=0,AJ124&gt;=0),"",AJ124/AJ124)</f>
        <v>1</v>
      </c>
      <c r="AM124" s="167">
        <f>+AM38+AM116</f>
        <v>5426.2895553692406</v>
      </c>
      <c r="AN124" s="168">
        <f>IF(AND(AM4=0,AM124&gt;=0), "",AM124/AM4)</f>
        <v>0.46539474706517475</v>
      </c>
      <c r="AO124" s="169">
        <f>IF(AND(AM124=0,AM124&gt;=0),"",AM124/AM124)</f>
        <v>1</v>
      </c>
      <c r="AP124" s="168">
        <f t="shared" si="42"/>
        <v>-0.12561802702153024</v>
      </c>
      <c r="AQ124" s="170">
        <f>+AQ38+AQ116</f>
        <v>34305.626095926033</v>
      </c>
      <c r="AR124" s="168">
        <f>IF(AND(AQ4=0,AQ124&gt;=0), "",AQ124/AQ4)</f>
        <v>0.49608897470025187</v>
      </c>
      <c r="AS124" s="169">
        <f>IF(AND(AQ124=0,AQ124&gt;=0),"",AQ124/AQ124)</f>
        <v>1</v>
      </c>
      <c r="AT124" s="171">
        <f>+AT38+AT116</f>
        <v>0</v>
      </c>
      <c r="AU124" s="168" t="str">
        <f>IF(AND(AT4=0,AT124&gt;=0), "",AT124/AT4)</f>
        <v/>
      </c>
      <c r="AV124" s="169">
        <f t="shared" si="101"/>
        <v>1</v>
      </c>
      <c r="AW124" s="171">
        <f>+AW38+AW116</f>
        <v>5717.6043493210054</v>
      </c>
      <c r="AX124" s="168">
        <f>IF(AND(AW4=0,AW124&gt;=0), "",AW124/AW4)</f>
        <v>0.49608897470025198</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34305.626095926033</v>
      </c>
      <c r="BH124" s="168">
        <f>IF(AND(BG4=0,BG124&gt;=0), "",BG124/BG4)</f>
        <v>0.49608897470025187</v>
      </c>
      <c r="BI124" s="169">
        <f>IF(AND(BG124=0,BG124&gt;=0),"",BG124/BG124)</f>
        <v>1</v>
      </c>
      <c r="BJ124" s="167">
        <f>+BJ38+BJ116</f>
        <v>0</v>
      </c>
      <c r="BK124" s="168" t="str">
        <f>IF(AND(BJ4=0,BJ124&gt;=0), "",BJ124/BJ4)</f>
        <v/>
      </c>
      <c r="BL124" s="169" t="str">
        <f>IF(AND(BJ124=0,BJ124&gt;=0),"",BJ124/BJ124)</f>
        <v/>
      </c>
      <c r="BM124" s="168" t="str">
        <f t="shared" si="43"/>
        <v/>
      </c>
      <c r="BN124" s="170">
        <f>+BN38+BN116</f>
        <v>34305.626095926033</v>
      </c>
      <c r="BO124" s="168">
        <f>IF(AND(BN4=0,BN124&gt;=0), "",BN124/BN4)</f>
        <v>0.49608897470025187</v>
      </c>
      <c r="BP124" s="169">
        <f>IF(AND(BN124=0,BN124&gt;=0),"",BN124/BN124)</f>
        <v>1</v>
      </c>
      <c r="BQ124" s="167">
        <f>+BQ38+BQ116</f>
        <v>0</v>
      </c>
      <c r="BR124" s="168" t="str">
        <f>IF(AND(BQ4=0,BQ124&gt;=0), "",BQ124/BQ4)</f>
        <v/>
      </c>
      <c r="BS124" s="169" t="str">
        <f>IF(AND(BQ124=0,BQ124&gt;=0),"",BQ124/BQ124)</f>
        <v/>
      </c>
      <c r="BT124" s="168" t="str">
        <f t="shared" si="44"/>
        <v/>
      </c>
      <c r="BU124" s="170">
        <f>+BU38+BU116</f>
        <v>34305.626095926033</v>
      </c>
      <c r="BV124" s="168">
        <f>IF(AND(BU4=0,BU124&gt;=0), "",BU124/BU4)</f>
        <v>0.49608897470025187</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34305.626095926033</v>
      </c>
      <c r="CF124" s="168">
        <f>IF(AND(CE4=0,CE124&gt;=0), "",CE124/CE4)</f>
        <v>0.49608897470025187</v>
      </c>
      <c r="CG124" s="169">
        <f>IF(AND(CE124=0,CE124&gt;=0),"",CE124/CE124)</f>
        <v>1</v>
      </c>
      <c r="CH124" s="167">
        <f>+CH38+CH116</f>
        <v>0</v>
      </c>
      <c r="CI124" s="168" t="str">
        <f>IF(AND(CH4=0,CH124&gt;=0), "",CH124/CH4)</f>
        <v/>
      </c>
      <c r="CJ124" s="169" t="str">
        <f>IF(AND(CH124=0,CH124&gt;=0),"",CH124/CH124)</f>
        <v/>
      </c>
      <c r="CK124" s="168" t="str">
        <f t="shared" si="46"/>
        <v/>
      </c>
      <c r="CL124" s="170">
        <f>+CL38+CL116</f>
        <v>34305.626095926033</v>
      </c>
      <c r="CM124" s="168">
        <f>IF(AND(CL4=0,CL124&gt;=0), "",CL124/CL4)</f>
        <v>0.49608897470025187</v>
      </c>
      <c r="CN124" s="169">
        <f>IF(AND(CL124=0,CL124&gt;=0),"",CL124/CL124)</f>
        <v>1</v>
      </c>
      <c r="CO124" s="167">
        <f>+CO38+CO116</f>
        <v>0</v>
      </c>
      <c r="CP124" s="168" t="str">
        <f>IF(AND(CO4=0,CO124&gt;=0), "",CO124/CO4)</f>
        <v/>
      </c>
      <c r="CQ124" s="169" t="str">
        <f>IF(AND(CO124=0,CO124&gt;=0),"",CO124/CO124)</f>
        <v/>
      </c>
      <c r="CR124" s="168" t="str">
        <f t="shared" si="47"/>
        <v/>
      </c>
      <c r="CS124" s="170">
        <f>+CS38+CS116</f>
        <v>34305.626095926033</v>
      </c>
      <c r="CT124" s="168">
        <f>IF(AND(CS4=0,CS124&gt;=0), "",CS124/CS4)</f>
        <v>0.49608897470025187</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0.59689607287674296</v>
      </c>
      <c r="F125" s="38">
        <f>IF(AND(E4=0,E125&gt;=0), "",E125/E4)</f>
        <v>6.0229678885827189E-5</v>
      </c>
      <c r="G125" s="43"/>
      <c r="H125" s="126">
        <f>SUM(H126:H135)</f>
        <v>5.6240836951106689E-2</v>
      </c>
      <c r="I125" s="38">
        <f>IF(AND(H4=0,H125&gt;=0), "",H125/H4)</f>
        <v>7.332083650803887E-6</v>
      </c>
      <c r="J125" s="43"/>
      <c r="K125" s="38">
        <f t="shared" si="97"/>
        <v>-0.90577784055429655</v>
      </c>
      <c r="L125" s="127">
        <f>SUM(L126:L135)</f>
        <v>0.65313690982784967</v>
      </c>
      <c r="M125" s="38">
        <f>IF(AND(L4=0,L125&gt;=0), "",L125/L4)</f>
        <v>3.7150487684160011E-5</v>
      </c>
      <c r="N125" s="43"/>
      <c r="O125" s="126">
        <f>SUM(O126:O135)</f>
        <v>1.5016458841066656</v>
      </c>
      <c r="P125" s="38">
        <f>IF(AND(O4=0,O125&gt;=0), "",O125/O4)</f>
        <v>9.3364060201240093E-5</v>
      </c>
      <c r="Q125" s="43"/>
      <c r="R125" s="38">
        <f t="shared" si="98"/>
        <v>25.700276267441225</v>
      </c>
      <c r="S125" s="127">
        <f>SUM(S126:S135)</f>
        <v>2.1547827939345154</v>
      </c>
      <c r="T125" s="38">
        <f>IF(AND(S4=0,S125&gt;=0), "",S125/S4)</f>
        <v>6.4007356624325976E-5</v>
      </c>
      <c r="U125" s="43"/>
      <c r="V125" s="128">
        <f>SUM(V126:V135)</f>
        <v>0</v>
      </c>
      <c r="W125" s="38" t="str">
        <f>IF(AND(V4=0,V125&gt;=0), "",V125/V4)</f>
        <v/>
      </c>
      <c r="X125" s="91">
        <f t="shared" si="99"/>
        <v>1</v>
      </c>
      <c r="Y125" s="126">
        <f>SUM(Y126:Y135)</f>
        <v>1.4365097703386529</v>
      </c>
      <c r="Z125" s="38">
        <f>IF(AND(Y4=0,Y125&gt;=0), "",Y125/Y4)</f>
        <v>1.6226130599570241E-4</v>
      </c>
      <c r="AA125" s="43"/>
      <c r="AB125" s="38">
        <f t="shared" si="100"/>
        <v>-4.3376480738508034E-2</v>
      </c>
      <c r="AC125" s="127">
        <f>SUM(AC126:AC135)</f>
        <v>3.5912925642731679</v>
      </c>
      <c r="AD125" s="38">
        <f>IF(AND(AC4=0,AC125&gt;=0), "",AC125/AC4)</f>
        <v>8.4465872117421098E-5</v>
      </c>
      <c r="AE125" s="43"/>
      <c r="AF125" s="126">
        <f>SUM(AF126:AF135)</f>
        <v>0.25951424226472486</v>
      </c>
      <c r="AG125" s="38">
        <f>IF(AND(AF4=0,AF125&gt;=0), "",AF125/AF4)</f>
        <v>1.7329894748546378E-5</v>
      </c>
      <c r="AH125" s="43"/>
      <c r="AI125" s="38">
        <f t="shared" si="41"/>
        <v>-0.8193439072791372</v>
      </c>
      <c r="AJ125" s="127">
        <f>SUM(AJ126:AJ135)</f>
        <v>3.8508068065378929</v>
      </c>
      <c r="AK125" s="38">
        <f>IF(AND(AJ4=0,AJ125&gt;=0), "",AJ125/AJ4)</f>
        <v>6.6979147440360224E-5</v>
      </c>
      <c r="AL125" s="43"/>
      <c r="AM125" s="126">
        <f>SUM(AM126:AM135)</f>
        <v>0.50951872236270934</v>
      </c>
      <c r="AN125" s="38">
        <f>IF(AND(AM4=0,AM125&gt;=0), "",AM125/AM4)</f>
        <v>4.3699720499494874E-5</v>
      </c>
      <c r="AO125" s="43"/>
      <c r="AP125" s="38">
        <f t="shared" si="42"/>
        <v>0.96335552883822206</v>
      </c>
      <c r="AQ125" s="127">
        <f>SUM(AQ126:AQ135)</f>
        <v>4.3603255289006029</v>
      </c>
      <c r="AR125" s="38">
        <f>IF(AND(AQ4=0,AQ125&gt;=0), "",AQ125/AQ4)</f>
        <v>6.3054072091356291E-5</v>
      </c>
      <c r="AS125" s="43"/>
      <c r="AT125" s="128">
        <f>SUM(AT126:AT135)</f>
        <v>0</v>
      </c>
      <c r="AU125" s="38" t="str">
        <f>IF(AND(AT4=0,AT125&gt;=0), "",AT125/AT4)</f>
        <v/>
      </c>
      <c r="AV125" s="91">
        <f t="shared" si="101"/>
        <v>1</v>
      </c>
      <c r="AW125" s="128">
        <f>SUM(AW126:AW135)</f>
        <v>0.7267209214834337</v>
      </c>
      <c r="AX125" s="38">
        <f>IF(AND(AW4=0,AW125&gt;=0), "",AW125/AW4)</f>
        <v>6.3054072091356291E-5</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4.3603255289006029</v>
      </c>
      <c r="BH125" s="38">
        <f>IF(AND(BG4=0,BG125&gt;=0), "",BG125/BG4)</f>
        <v>6.3054072091356291E-5</v>
      </c>
      <c r="BI125" s="43"/>
      <c r="BJ125" s="126">
        <f>SUM(BJ126:BJ135)</f>
        <v>0</v>
      </c>
      <c r="BK125" s="38" t="str">
        <f>IF(AND(BJ4=0,BJ125&gt;=0), "",BJ125/BJ4)</f>
        <v/>
      </c>
      <c r="BL125" s="43"/>
      <c r="BM125" s="38" t="str">
        <f t="shared" si="43"/>
        <v/>
      </c>
      <c r="BN125" s="127">
        <f>SUM(BN126:BN135)</f>
        <v>4.3603255289006029</v>
      </c>
      <c r="BO125" s="38">
        <f>IF(AND(BN4=0,BN125&gt;=0), "",BN125/BN4)</f>
        <v>6.3054072091356291E-5</v>
      </c>
      <c r="BP125" s="43"/>
      <c r="BQ125" s="126">
        <f>SUM(BQ126:BQ135)</f>
        <v>0</v>
      </c>
      <c r="BR125" s="38" t="str">
        <f>IF(AND(BQ4=0,BQ125&gt;=0), "",BQ125/BQ4)</f>
        <v/>
      </c>
      <c r="BS125" s="43"/>
      <c r="BT125" s="38" t="str">
        <f t="shared" si="44"/>
        <v/>
      </c>
      <c r="BU125" s="127">
        <f>SUM(BU126:BU135)</f>
        <v>4.3603255289006029</v>
      </c>
      <c r="BV125" s="38">
        <f>IF(AND(BU4=0,BU125&gt;=0), "",BU125/BU4)</f>
        <v>6.3054072091356291E-5</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4.3603255289006029</v>
      </c>
      <c r="CF125" s="38">
        <f>IF(AND(CE4=0,CE125&gt;=0), "",CE125/CE4)</f>
        <v>6.3054072091356291E-5</v>
      </c>
      <c r="CG125" s="43"/>
      <c r="CH125" s="126">
        <f>SUM(CH126:CH135)</f>
        <v>0</v>
      </c>
      <c r="CI125" s="38" t="str">
        <f>IF(AND(CH4=0,CH125&gt;=0), "",CH125/CH4)</f>
        <v/>
      </c>
      <c r="CJ125" s="43"/>
      <c r="CK125" s="38" t="str">
        <f t="shared" si="46"/>
        <v/>
      </c>
      <c r="CL125" s="127">
        <f>SUM(CL126:CL135)</f>
        <v>4.3603255289006029</v>
      </c>
      <c r="CM125" s="38">
        <f>IF(AND(CL4=0,CL125&gt;=0), "",CL125/CL4)</f>
        <v>6.3054072091356291E-5</v>
      </c>
      <c r="CN125" s="43"/>
      <c r="CO125" s="126">
        <f>SUM(CO126:CO135)</f>
        <v>0</v>
      </c>
      <c r="CP125" s="38" t="str">
        <f>IF(AND(CO4=0,CO125&gt;=0), "",CO125/CO4)</f>
        <v/>
      </c>
      <c r="CQ125" s="43"/>
      <c r="CR125" s="38" t="str">
        <f t="shared" si="47"/>
        <v/>
      </c>
      <c r="CS125" s="127">
        <f>SUM(CS126:CS135)</f>
        <v>4.3603255289006029</v>
      </c>
      <c r="CT125" s="38">
        <f>IF(AND(CS4=0,CS125&gt;=0), "",CS125/CS4)</f>
        <v>6.3054072091356291E-5</v>
      </c>
      <c r="CU125" s="43"/>
      <c r="CV125" s="128">
        <f>SUM(CV126:CV135)</f>
        <v>0</v>
      </c>
      <c r="CW125" s="38" t="str">
        <f>IF(AND(CV4=0,CV125&gt;=0), "",CV125/CV4)</f>
        <v/>
      </c>
      <c r="CX125" s="91">
        <f t="shared" si="48"/>
        <v>1</v>
      </c>
    </row>
    <row r="126" spans="1:102" s="6" customFormat="1" hidden="1" outlineLevel="1" x14ac:dyDescent="0.3">
      <c r="A126" s="29" t="s">
        <v>104</v>
      </c>
      <c r="B126" s="129">
        <f>+'N EERR TERRA'!B19</f>
        <v>0</v>
      </c>
      <c r="C126" s="30" t="str">
        <f>IF(AND(B4=0,B126&gt;=0), "",B126/B4)</f>
        <v/>
      </c>
      <c r="D126" s="46"/>
      <c r="E126" s="129">
        <f>+'N EERR TERRA'!C19</f>
        <v>0</v>
      </c>
      <c r="F126" s="30">
        <f>IF(AND(E4=0,E126&gt;=0), "",E126/E4)</f>
        <v>0</v>
      </c>
      <c r="G126" s="46"/>
      <c r="H126" s="129">
        <f>+'N EERR TERRA'!D19</f>
        <v>0</v>
      </c>
      <c r="I126" s="30">
        <f>IF(AND(H4=0,H126&gt;=0), "",H126/H4)</f>
        <v>0</v>
      </c>
      <c r="J126" s="46"/>
      <c r="K126" s="30" t="str">
        <f t="shared" si="97"/>
        <v/>
      </c>
      <c r="L126" s="130">
        <f t="shared" ref="L126:L134" si="119">+E126+H126</f>
        <v>0</v>
      </c>
      <c r="M126" s="30">
        <f>IF(AND(L4=0,L126&gt;=0), "",L126/L4)</f>
        <v>0</v>
      </c>
      <c r="N126" s="46"/>
      <c r="O126" s="129">
        <f>+'N EERR TERRA'!E19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TERRA'!F19</f>
        <v>0</v>
      </c>
      <c r="Z126" s="30">
        <f>IF(AND(Y4=0,Y126&gt;=0), "",Y126/Y4)</f>
        <v>0</v>
      </c>
      <c r="AA126" s="46"/>
      <c r="AB126" s="30" t="str">
        <f t="shared" si="100"/>
        <v/>
      </c>
      <c r="AC126" s="130">
        <f t="shared" ref="AC126:AC134" si="121">+S126+Y126</f>
        <v>0</v>
      </c>
      <c r="AD126" s="30">
        <f>IF(AND(AC4=0,AC126&gt;=0), "",AC126/AC4)</f>
        <v>0</v>
      </c>
      <c r="AE126" s="46"/>
      <c r="AF126" s="129">
        <f>+'N EERR TERRA'!G19</f>
        <v>0</v>
      </c>
      <c r="AG126" s="30">
        <f>IF(AND(AF4=0,AF126&gt;=0), "",AF126/AF4)</f>
        <v>0</v>
      </c>
      <c r="AH126" s="46"/>
      <c r="AI126" s="30" t="str">
        <f t="shared" si="41"/>
        <v/>
      </c>
      <c r="AJ126" s="130">
        <f t="shared" si="62"/>
        <v>0</v>
      </c>
      <c r="AK126" s="30">
        <f>IF(AND(AJ4=0,AJ126&gt;=0), "",AJ126/AJ4)</f>
        <v>0</v>
      </c>
      <c r="AL126" s="46"/>
      <c r="AM126" s="129">
        <f>+'N EERR TERRA'!H19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TERRA'!I19</f>
        <v>0</v>
      </c>
      <c r="BD126" s="30" t="str">
        <f>IF(AND(BC4=0,BC126&gt;=0), "",BC126/BC4)</f>
        <v/>
      </c>
      <c r="BE126" s="46"/>
      <c r="BF126" s="30" t="str">
        <f t="shared" si="103"/>
        <v/>
      </c>
      <c r="BG126" s="130">
        <f>+AQ126+BC126</f>
        <v>0</v>
      </c>
      <c r="BH126" s="30">
        <f>IF(AND(BG4=0,BG126&gt;=0), "",BG126/BG4)</f>
        <v>0</v>
      </c>
      <c r="BI126" s="46"/>
      <c r="BJ126" s="129">
        <f>+'N EERR TERRA'!J19</f>
        <v>0</v>
      </c>
      <c r="BK126" s="30" t="str">
        <f>IF(AND(BJ4=0,BJ126&gt;=0), "",BJ126/BJ4)</f>
        <v/>
      </c>
      <c r="BL126" s="46"/>
      <c r="BM126" s="30" t="str">
        <f t="shared" si="43"/>
        <v/>
      </c>
      <c r="BN126" s="130">
        <f>+BG126+BJ126</f>
        <v>0</v>
      </c>
      <c r="BO126" s="30">
        <f>IF(AND(BN4=0,BN126&gt;=0), "",BN126/BN4)</f>
        <v>0</v>
      </c>
      <c r="BP126" s="46"/>
      <c r="BQ126" s="129">
        <f>+'N EERR TERRA'!K19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TERRA'!L19</f>
        <v>0</v>
      </c>
      <c r="CB126" s="30" t="str">
        <f>IF(AND(CA4=0,CA126&gt;=0), "",CA126/CA4)</f>
        <v/>
      </c>
      <c r="CC126" s="46"/>
      <c r="CD126" s="30" t="str">
        <f t="shared" si="104"/>
        <v/>
      </c>
      <c r="CE126" s="130">
        <f t="shared" ref="CE126:CE134" si="126">+BU126+CA126</f>
        <v>0</v>
      </c>
      <c r="CF126" s="30">
        <f>IF(AND(CE4=0,CE126&gt;=0), "",CE126/CE4)</f>
        <v>0</v>
      </c>
      <c r="CG126" s="46"/>
      <c r="CH126" s="129">
        <f>+'N EERR TERRA'!M19</f>
        <v>0</v>
      </c>
      <c r="CI126" s="30" t="str">
        <f>IF(AND(CH4=0,CH126&gt;=0), "",CH126/CH4)</f>
        <v/>
      </c>
      <c r="CJ126" s="46"/>
      <c r="CK126" s="30" t="str">
        <f t="shared" si="46"/>
        <v/>
      </c>
      <c r="CL126" s="130">
        <f t="shared" ref="CL126:CL136" si="127">+CE126+CH126</f>
        <v>0</v>
      </c>
      <c r="CM126" s="30">
        <f>IF(AND(CL4=0,CL126&gt;=0), "",CL126/CL4)</f>
        <v>0</v>
      </c>
      <c r="CN126" s="46"/>
      <c r="CO126" s="129">
        <f>+'N EERR TERRA'!N19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TERRA'!B20</f>
        <v>0</v>
      </c>
      <c r="C127" s="30" t="str">
        <f>IF(AND(B4=0,B127&gt;=0), "",B127/B4)</f>
        <v/>
      </c>
      <c r="D127" s="46"/>
      <c r="E127" s="129">
        <f>+'N EERR TERRA'!C20</f>
        <v>0</v>
      </c>
      <c r="F127" s="30">
        <f>IF(AND(E4=0,E127&gt;=0), "",E127/E4)</f>
        <v>0</v>
      </c>
      <c r="G127" s="46"/>
      <c r="H127" s="129">
        <f>+'N EERR TERRA'!D20</f>
        <v>0</v>
      </c>
      <c r="I127" s="30">
        <f>IF(AND(H4=0,H127&gt;=0), "",H127/H4)</f>
        <v>0</v>
      </c>
      <c r="J127" s="46"/>
      <c r="K127" s="30" t="str">
        <f t="shared" si="97"/>
        <v/>
      </c>
      <c r="L127" s="130">
        <f t="shared" si="119"/>
        <v>0</v>
      </c>
      <c r="M127" s="30">
        <f>IF(AND(L4=0,L127&gt;=0), "",L127/L4)</f>
        <v>0</v>
      </c>
      <c r="N127" s="46"/>
      <c r="O127" s="129">
        <f>+'N EERR TERRA'!E20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TERRA'!F20</f>
        <v>0</v>
      </c>
      <c r="Z127" s="30">
        <f>IF(AND(Y4=0,Y127&gt;=0), "",Y127/Y4)</f>
        <v>0</v>
      </c>
      <c r="AA127" s="46"/>
      <c r="AB127" s="30" t="str">
        <f t="shared" si="100"/>
        <v/>
      </c>
      <c r="AC127" s="130">
        <f t="shared" si="121"/>
        <v>0</v>
      </c>
      <c r="AD127" s="30">
        <f>IF(AND(AC4=0,AC127&gt;=0), "",AC127/AC4)</f>
        <v>0</v>
      </c>
      <c r="AE127" s="46"/>
      <c r="AF127" s="129">
        <f>+'N EERR TERRA'!G20</f>
        <v>0</v>
      </c>
      <c r="AG127" s="30">
        <f>IF(AND(AF4=0,AF127&gt;=0), "",AF127/AF4)</f>
        <v>0</v>
      </c>
      <c r="AH127" s="46"/>
      <c r="AI127" s="30" t="str">
        <f t="shared" si="41"/>
        <v/>
      </c>
      <c r="AJ127" s="130">
        <f t="shared" si="62"/>
        <v>0</v>
      </c>
      <c r="AK127" s="30">
        <f>IF(AND(AJ4=0,AJ127&gt;=0), "",AJ127/AJ4)</f>
        <v>0</v>
      </c>
      <c r="AL127" s="46"/>
      <c r="AM127" s="129">
        <f>+'N EERR TERRA'!H20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TERRA'!I20</f>
        <v>0</v>
      </c>
      <c r="BD127" s="30" t="str">
        <f>IF(AND(BC4=0,BC127&gt;=0), "",BC127/BC4)</f>
        <v/>
      </c>
      <c r="BE127" s="46"/>
      <c r="BF127" s="30" t="str">
        <f t="shared" si="103"/>
        <v/>
      </c>
      <c r="BG127" s="130">
        <f t="shared" ref="BG127:BG136" si="131">+AQ127+BC127</f>
        <v>0</v>
      </c>
      <c r="BH127" s="30">
        <f>IF(AND(BG4=0,BG127&gt;=0), "",BG127/BG4)</f>
        <v>0</v>
      </c>
      <c r="BI127" s="46"/>
      <c r="BJ127" s="129">
        <f>+'N EERR TERRA'!J20</f>
        <v>0</v>
      </c>
      <c r="BK127" s="30" t="str">
        <f>IF(AND(BJ4=0,BJ127&gt;=0), "",BJ127/BJ4)</f>
        <v/>
      </c>
      <c r="BL127" s="46"/>
      <c r="BM127" s="30" t="str">
        <f t="shared" si="43"/>
        <v/>
      </c>
      <c r="BN127" s="130">
        <f t="shared" ref="BN127:BN136" si="132">+BG127+BJ127</f>
        <v>0</v>
      </c>
      <c r="BO127" s="30">
        <f>IF(AND(BN4=0,BN127&gt;=0), "",BN127/BN4)</f>
        <v>0</v>
      </c>
      <c r="BP127" s="46"/>
      <c r="BQ127" s="129">
        <f>+'N EERR TERRA'!K20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TERRA'!L20</f>
        <v>0</v>
      </c>
      <c r="CB127" s="30" t="str">
        <f>IF(AND(CA4=0,CA127&gt;=0), "",CA127/CA4)</f>
        <v/>
      </c>
      <c r="CC127" s="46"/>
      <c r="CD127" s="30" t="str">
        <f t="shared" si="104"/>
        <v/>
      </c>
      <c r="CE127" s="130">
        <f t="shared" si="126"/>
        <v>0</v>
      </c>
      <c r="CF127" s="30">
        <f>IF(AND(CE4=0,CE127&gt;=0), "",CE127/CE4)</f>
        <v>0</v>
      </c>
      <c r="CG127" s="46"/>
      <c r="CH127" s="129">
        <f>+'N EERR TERRA'!M20</f>
        <v>0</v>
      </c>
      <c r="CI127" s="30" t="str">
        <f>IF(AND(CH4=0,CH127&gt;=0), "",CH127/CH4)</f>
        <v/>
      </c>
      <c r="CJ127" s="46"/>
      <c r="CK127" s="30" t="str">
        <f t="shared" si="46"/>
        <v/>
      </c>
      <c r="CL127" s="130">
        <f t="shared" si="127"/>
        <v>0</v>
      </c>
      <c r="CM127" s="30">
        <f>IF(AND(CL4=0,CL127&gt;=0), "",CL127/CL4)</f>
        <v>0</v>
      </c>
      <c r="CN127" s="46"/>
      <c r="CO127" s="129">
        <f>+'N EERR TERRA'!N20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TERRA'!B21</f>
        <v>0</v>
      </c>
      <c r="C128" s="30" t="str">
        <f>IF(AND(B4=0,B128&gt;=0), "",B128/B4)</f>
        <v/>
      </c>
      <c r="D128" s="46"/>
      <c r="E128" s="129">
        <f>+'N EERR TERRA'!C21</f>
        <v>0</v>
      </c>
      <c r="F128" s="30">
        <f>IF(AND(E4=0,E128&gt;=0), "",E128/E4)</f>
        <v>0</v>
      </c>
      <c r="G128" s="46"/>
      <c r="H128" s="129">
        <f>+'N EERR TERRA'!D21</f>
        <v>0</v>
      </c>
      <c r="I128" s="30">
        <f>IF(AND(H4=0,H128&gt;=0), "",H128/H4)</f>
        <v>0</v>
      </c>
      <c r="J128" s="46"/>
      <c r="K128" s="30" t="str">
        <f t="shared" si="97"/>
        <v/>
      </c>
      <c r="L128" s="130">
        <f t="shared" si="119"/>
        <v>0</v>
      </c>
      <c r="M128" s="30">
        <f>IF(AND(L4=0,L128&gt;=0), "",L128/L4)</f>
        <v>0</v>
      </c>
      <c r="N128" s="46"/>
      <c r="O128" s="129">
        <f>+'N EERR TERRA'!E21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TERRA'!F21</f>
        <v>0</v>
      </c>
      <c r="Z128" s="30">
        <f>IF(AND(Y4=0,Y128&gt;=0), "",Y128/Y4)</f>
        <v>0</v>
      </c>
      <c r="AA128" s="46"/>
      <c r="AB128" s="30" t="str">
        <f t="shared" si="100"/>
        <v/>
      </c>
      <c r="AC128" s="130">
        <f t="shared" si="121"/>
        <v>0</v>
      </c>
      <c r="AD128" s="30">
        <f>IF(AND(AC4=0,AC128&gt;=0), "",AC128/AC4)</f>
        <v>0</v>
      </c>
      <c r="AE128" s="46"/>
      <c r="AF128" s="129">
        <f>+'N EERR TERRA'!G21</f>
        <v>0</v>
      </c>
      <c r="AG128" s="30">
        <f>IF(AND(AF4=0,AF128&gt;=0), "",AF128/AF4)</f>
        <v>0</v>
      </c>
      <c r="AH128" s="46"/>
      <c r="AI128" s="30" t="str">
        <f t="shared" si="41"/>
        <v/>
      </c>
      <c r="AJ128" s="130">
        <f t="shared" si="62"/>
        <v>0</v>
      </c>
      <c r="AK128" s="30">
        <f>IF(AND(AJ4=0,AJ128&gt;=0), "",AJ128/AJ4)</f>
        <v>0</v>
      </c>
      <c r="AL128" s="46"/>
      <c r="AM128" s="129">
        <f>+'N EERR TERRA'!H21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TERRA'!I21</f>
        <v>0</v>
      </c>
      <c r="BD128" s="30" t="str">
        <f>IF(AND(BC4=0,BC128&gt;=0), "",BC128/BC4)</f>
        <v/>
      </c>
      <c r="BE128" s="46"/>
      <c r="BF128" s="30" t="str">
        <f t="shared" si="103"/>
        <v/>
      </c>
      <c r="BG128" s="130">
        <f t="shared" si="131"/>
        <v>0</v>
      </c>
      <c r="BH128" s="30">
        <f>IF(AND(BG4=0,BG128&gt;=0), "",BG128/BG4)</f>
        <v>0</v>
      </c>
      <c r="BI128" s="46"/>
      <c r="BJ128" s="129">
        <f>+'N EERR TERRA'!J21</f>
        <v>0</v>
      </c>
      <c r="BK128" s="30" t="str">
        <f>IF(AND(BJ4=0,BJ128&gt;=0), "",BJ128/BJ4)</f>
        <v/>
      </c>
      <c r="BL128" s="46"/>
      <c r="BM128" s="30" t="str">
        <f t="shared" si="43"/>
        <v/>
      </c>
      <c r="BN128" s="130">
        <f t="shared" si="132"/>
        <v>0</v>
      </c>
      <c r="BO128" s="30">
        <f>IF(AND(BN4=0,BN128&gt;=0), "",BN128/BN4)</f>
        <v>0</v>
      </c>
      <c r="BP128" s="46"/>
      <c r="BQ128" s="129">
        <f>+'N EERR TERRA'!K21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TERRA'!L21</f>
        <v>0</v>
      </c>
      <c r="CB128" s="30" t="str">
        <f>IF(AND(CA4=0,CA128&gt;=0), "",CA128/CA4)</f>
        <v/>
      </c>
      <c r="CC128" s="46"/>
      <c r="CD128" s="30" t="str">
        <f t="shared" si="104"/>
        <v/>
      </c>
      <c r="CE128" s="130">
        <f t="shared" si="126"/>
        <v>0</v>
      </c>
      <c r="CF128" s="30">
        <f>IF(AND(CE4=0,CE128&gt;=0), "",CE128/CE4)</f>
        <v>0</v>
      </c>
      <c r="CG128" s="46"/>
      <c r="CH128" s="129">
        <f>+'N EERR TERRA'!M21</f>
        <v>0</v>
      </c>
      <c r="CI128" s="30" t="str">
        <f>IF(AND(CH4=0,CH128&gt;=0), "",CH128/CH4)</f>
        <v/>
      </c>
      <c r="CJ128" s="46"/>
      <c r="CK128" s="30" t="str">
        <f t="shared" si="46"/>
        <v/>
      </c>
      <c r="CL128" s="130">
        <f t="shared" si="127"/>
        <v>0</v>
      </c>
      <c r="CM128" s="30">
        <f>IF(AND(CL4=0,CL128&gt;=0), "",CL128/CL4)</f>
        <v>0</v>
      </c>
      <c r="CN128" s="46"/>
      <c r="CO128" s="129">
        <f>+'N EERR TERRA'!N21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TERRA'!B22</f>
        <v>0</v>
      </c>
      <c r="C129" s="30" t="str">
        <f>IF(AND(B4=0,B129&gt;=0), "",B129/B4)</f>
        <v/>
      </c>
      <c r="D129" s="46"/>
      <c r="E129" s="129">
        <f>+'N EERR TERRA'!C22</f>
        <v>0</v>
      </c>
      <c r="F129" s="30">
        <f>IF(AND(E4=0,E129&gt;=0), "",E129/E4)</f>
        <v>0</v>
      </c>
      <c r="G129" s="46"/>
      <c r="H129" s="129">
        <f>+'N EERR TERRA'!D22</f>
        <v>0</v>
      </c>
      <c r="I129" s="30">
        <f>IF(AND(H4=0,H129&gt;=0), "",H129/H4)</f>
        <v>0</v>
      </c>
      <c r="J129" s="46"/>
      <c r="K129" s="30" t="str">
        <f t="shared" si="97"/>
        <v/>
      </c>
      <c r="L129" s="130">
        <f t="shared" si="119"/>
        <v>0</v>
      </c>
      <c r="M129" s="30">
        <f>IF(AND(L4=0,L129&gt;=0), "",L129/L4)</f>
        <v>0</v>
      </c>
      <c r="N129" s="46"/>
      <c r="O129" s="129">
        <f>+'N EERR TERRA'!E22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TERRA'!F22</f>
        <v>0</v>
      </c>
      <c r="Z129" s="30">
        <f>IF(AND(Y4=0,Y129&gt;=0), "",Y129/Y4)</f>
        <v>0</v>
      </c>
      <c r="AA129" s="46"/>
      <c r="AB129" s="30" t="str">
        <f t="shared" si="100"/>
        <v/>
      </c>
      <c r="AC129" s="130">
        <f t="shared" si="121"/>
        <v>0</v>
      </c>
      <c r="AD129" s="30">
        <f>IF(AND(AC4=0,AC129&gt;=0), "",AC129/AC4)</f>
        <v>0</v>
      </c>
      <c r="AE129" s="46"/>
      <c r="AF129" s="129">
        <f>+'N EERR TERRA'!G22</f>
        <v>0</v>
      </c>
      <c r="AG129" s="30">
        <f>IF(AND(AF4=0,AF129&gt;=0), "",AF129/AF4)</f>
        <v>0</v>
      </c>
      <c r="AH129" s="46"/>
      <c r="AI129" s="30" t="str">
        <f t="shared" si="41"/>
        <v/>
      </c>
      <c r="AJ129" s="130">
        <f t="shared" si="62"/>
        <v>0</v>
      </c>
      <c r="AK129" s="30">
        <f>IF(AND(AJ4=0,AJ129&gt;=0), "",AJ129/AJ4)</f>
        <v>0</v>
      </c>
      <c r="AL129" s="46"/>
      <c r="AM129" s="129">
        <f>+'N EERR TERRA'!H22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TERRA'!I22</f>
        <v>0</v>
      </c>
      <c r="BD129" s="30" t="str">
        <f>IF(AND(BC4=0,BC129&gt;=0), "",BC129/BC4)</f>
        <v/>
      </c>
      <c r="BE129" s="46"/>
      <c r="BF129" s="30" t="str">
        <f t="shared" si="103"/>
        <v/>
      </c>
      <c r="BG129" s="130">
        <f t="shared" si="131"/>
        <v>0</v>
      </c>
      <c r="BH129" s="30">
        <f>IF(AND(BG4=0,BG129&gt;=0), "",BG129/BG4)</f>
        <v>0</v>
      </c>
      <c r="BI129" s="46"/>
      <c r="BJ129" s="129">
        <f>+'N EERR TERRA'!J22</f>
        <v>0</v>
      </c>
      <c r="BK129" s="30" t="str">
        <f>IF(AND(BJ4=0,BJ129&gt;=0), "",BJ129/BJ4)</f>
        <v/>
      </c>
      <c r="BL129" s="46"/>
      <c r="BM129" s="30" t="str">
        <f t="shared" si="43"/>
        <v/>
      </c>
      <c r="BN129" s="130">
        <f t="shared" si="132"/>
        <v>0</v>
      </c>
      <c r="BO129" s="30">
        <f>IF(AND(BN4=0,BN129&gt;=0), "",BN129/BN4)</f>
        <v>0</v>
      </c>
      <c r="BP129" s="46"/>
      <c r="BQ129" s="129">
        <f>+'N EERR TERRA'!K22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TERRA'!L22</f>
        <v>0</v>
      </c>
      <c r="CB129" s="30" t="str">
        <f>IF(AND(CA4=0,CA129&gt;=0), "",CA129/CA4)</f>
        <v/>
      </c>
      <c r="CC129" s="46"/>
      <c r="CD129" s="30" t="str">
        <f t="shared" si="104"/>
        <v/>
      </c>
      <c r="CE129" s="130">
        <f t="shared" si="126"/>
        <v>0</v>
      </c>
      <c r="CF129" s="30">
        <f>IF(AND(CE4=0,CE129&gt;=0), "",CE129/CE4)</f>
        <v>0</v>
      </c>
      <c r="CG129" s="46"/>
      <c r="CH129" s="129">
        <f>+'N EERR TERRA'!M22</f>
        <v>0</v>
      </c>
      <c r="CI129" s="30" t="str">
        <f>IF(AND(CH4=0,CH129&gt;=0), "",CH129/CH4)</f>
        <v/>
      </c>
      <c r="CJ129" s="46"/>
      <c r="CK129" s="30" t="str">
        <f t="shared" si="46"/>
        <v/>
      </c>
      <c r="CL129" s="130">
        <f t="shared" si="127"/>
        <v>0</v>
      </c>
      <c r="CM129" s="30">
        <f>IF(AND(CL4=0,CL129&gt;=0), "",CL129/CL4)</f>
        <v>0</v>
      </c>
      <c r="CN129" s="46"/>
      <c r="CO129" s="129">
        <f>+'N EERR TERRA'!N22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TERRA'!B23</f>
        <v>0</v>
      </c>
      <c r="C130" s="30" t="str">
        <f>IF(AND(B4=0,B130&gt;=0), "",B130/B4)</f>
        <v/>
      </c>
      <c r="D130" s="46"/>
      <c r="E130" s="129">
        <f>+'N EERR TERRA'!C23</f>
        <v>2.4870669703197623E-2</v>
      </c>
      <c r="F130" s="30">
        <f>IF(AND(E4=0,E130&gt;=0), "",E130/E4)</f>
        <v>2.5095699535761326E-6</v>
      </c>
      <c r="G130" s="46"/>
      <c r="H130" s="129">
        <f>+'N EERR TERRA'!D23</f>
        <v>0</v>
      </c>
      <c r="I130" s="30">
        <f>IF(AND(H4=0,H130&gt;=0), "",H130/H4)</f>
        <v>0</v>
      </c>
      <c r="J130" s="46"/>
      <c r="K130" s="30">
        <f t="shared" si="97"/>
        <v>-1</v>
      </c>
      <c r="L130" s="130">
        <f t="shared" si="119"/>
        <v>2.4870669703197623E-2</v>
      </c>
      <c r="M130" s="30">
        <f>IF(AND(L4=0,L130&gt;=0), "",L130/L4)</f>
        <v>1.4146459870855969E-6</v>
      </c>
      <c r="N130" s="46"/>
      <c r="O130" s="129">
        <f>+'N EERR TERRA'!E23</f>
        <v>1.3112964058396235</v>
      </c>
      <c r="P130" s="30">
        <f>IF(AND(O4=0,O130&gt;=0), "",O130/O4)</f>
        <v>8.1529179330660359E-5</v>
      </c>
      <c r="Q130" s="46"/>
      <c r="R130" s="30">
        <f t="shared" si="98"/>
        <v>1</v>
      </c>
      <c r="S130" s="130">
        <f t="shared" si="120"/>
        <v>1.336167075542821</v>
      </c>
      <c r="T130" s="30">
        <f>IF(AND(S4=0,S130&gt;=0), "",S130/S4)</f>
        <v>3.9690553848255372E-5</v>
      </c>
      <c r="U130" s="46"/>
      <c r="V130" s="131"/>
      <c r="W130" s="30" t="str">
        <f>IF(AND(V4=0,V130&gt;=0), "",V130/V4)</f>
        <v/>
      </c>
      <c r="X130" s="47">
        <f t="shared" si="99"/>
        <v>1</v>
      </c>
      <c r="Y130" s="129">
        <f>+'N EERR TERRA'!F23</f>
        <v>1.4365097703386529</v>
      </c>
      <c r="Z130" s="30">
        <f>IF(AND(Y4=0,Y130&gt;=0), "",Y130/Y4)</f>
        <v>1.6226130599570241E-4</v>
      </c>
      <c r="AA130" s="46"/>
      <c r="AB130" s="30">
        <f t="shared" si="100"/>
        <v>9.5488223670418176E-2</v>
      </c>
      <c r="AC130" s="130">
        <f t="shared" si="121"/>
        <v>2.7726768458814739</v>
      </c>
      <c r="AD130" s="30">
        <f>IF(AND(AC4=0,AC130&gt;=0), "",AC130/AC4)</f>
        <v>6.5212333357908279E-5</v>
      </c>
      <c r="AE130" s="46"/>
      <c r="AF130" s="129">
        <f>+'N EERR TERRA'!G23</f>
        <v>-0.76327718313154358</v>
      </c>
      <c r="AG130" s="30">
        <f>IF(AND(AF4=0,AF130&gt;=0), "",AF130/AF4)</f>
        <v>-5.0970278672195225E-5</v>
      </c>
      <c r="AH130" s="46"/>
      <c r="AI130" s="30">
        <f t="shared" si="41"/>
        <v>-1.5313414491790078</v>
      </c>
      <c r="AJ130" s="130">
        <f t="shared" si="62"/>
        <v>2.0093996627499302</v>
      </c>
      <c r="AK130" s="30">
        <f>IF(AND(AJ4=0,AJ130&gt;=0), "",AJ130/AJ4)</f>
        <v>3.4950565696891005E-5</v>
      </c>
      <c r="AL130" s="46"/>
      <c r="AM130" s="129">
        <f>+'N EERR TERRA'!H23</f>
        <v>-0.54136364251037872</v>
      </c>
      <c r="AN130" s="30">
        <f>IF(AND(AM4=0,AM130&gt;=0), "",AM130/AM4)</f>
        <v>-4.6430953030713308E-5</v>
      </c>
      <c r="AO130" s="46"/>
      <c r="AP130" s="30">
        <f t="shared" si="42"/>
        <v>-0.29073781520719211</v>
      </c>
      <c r="AQ130" s="130">
        <f t="shared" si="63"/>
        <v>1.4680360202395515</v>
      </c>
      <c r="AR130" s="30">
        <f>IF(AND(AQ4=0,AQ130&gt;=0), "",AQ130/AQ4)</f>
        <v>2.122906843522567E-5</v>
      </c>
      <c r="AS130" s="46"/>
      <c r="AT130" s="131">
        <f t="shared" si="122"/>
        <v>0</v>
      </c>
      <c r="AU130" s="30" t="str">
        <f>IF(AND(AT4=0,AT130&gt;=0), "",AT130/AT4)</f>
        <v/>
      </c>
      <c r="AV130" s="47">
        <f t="shared" si="101"/>
        <v>1</v>
      </c>
      <c r="AW130" s="131">
        <f t="shared" si="130"/>
        <v>0.24467267003992524</v>
      </c>
      <c r="AX130" s="30">
        <f>IF(AND(AW4=0,AW130&gt;=0), "",AW130/AW4)</f>
        <v>2.1229068435225673E-5</v>
      </c>
      <c r="AY130" s="46"/>
      <c r="AZ130" s="131">
        <f t="shared" si="123"/>
        <v>0</v>
      </c>
      <c r="BA130" s="30" t="str">
        <f>IF(AND(AZ4=0,AZ130&gt;=0), "",AZ130/AZ4)</f>
        <v/>
      </c>
      <c r="BB130" s="47">
        <f t="shared" si="102"/>
        <v>1</v>
      </c>
      <c r="BC130" s="129">
        <f>+'N EERR TERRA'!I23</f>
        <v>0</v>
      </c>
      <c r="BD130" s="30" t="str">
        <f>IF(AND(BC4=0,BC130&gt;=0), "",BC130/BC4)</f>
        <v/>
      </c>
      <c r="BE130" s="46"/>
      <c r="BF130" s="30">
        <f t="shared" si="103"/>
        <v>1</v>
      </c>
      <c r="BG130" s="130">
        <f t="shared" si="131"/>
        <v>1.4680360202395515</v>
      </c>
      <c r="BH130" s="30">
        <f>IF(AND(BG4=0,BG130&gt;=0), "",BG130/BG4)</f>
        <v>2.122906843522567E-5</v>
      </c>
      <c r="BI130" s="46"/>
      <c r="BJ130" s="129">
        <f>+'N EERR TERRA'!J23</f>
        <v>0</v>
      </c>
      <c r="BK130" s="30" t="str">
        <f>IF(AND(BJ4=0,BJ130&gt;=0), "",BJ130/BJ4)</f>
        <v/>
      </c>
      <c r="BL130" s="46"/>
      <c r="BM130" s="30" t="str">
        <f t="shared" si="43"/>
        <v/>
      </c>
      <c r="BN130" s="130">
        <f t="shared" si="132"/>
        <v>1.4680360202395515</v>
      </c>
      <c r="BO130" s="30">
        <f>IF(AND(BN4=0,BN130&gt;=0), "",BN130/BN4)</f>
        <v>2.122906843522567E-5</v>
      </c>
      <c r="BP130" s="46"/>
      <c r="BQ130" s="129">
        <f>+'N EERR TERRA'!K23</f>
        <v>0</v>
      </c>
      <c r="BR130" s="30" t="str">
        <f>IF(AND(BQ4=0,BQ130&gt;=0), "",BQ130/BQ4)</f>
        <v/>
      </c>
      <c r="BS130" s="46"/>
      <c r="BT130" s="30" t="str">
        <f t="shared" si="44"/>
        <v/>
      </c>
      <c r="BU130" s="130">
        <f t="shared" si="124"/>
        <v>1.4680360202395515</v>
      </c>
      <c r="BV130" s="30">
        <f>IF(AND(BU4=0,BU130&gt;=0), "",BU130/BU4)</f>
        <v>2.122906843522567E-5</v>
      </c>
      <c r="BW130" s="46"/>
      <c r="BX130" s="131">
        <f t="shared" si="125"/>
        <v>0</v>
      </c>
      <c r="BY130" s="30" t="str">
        <f>IF(AND(BX4=0,BX130&gt;=0), "",BX130/BX4)</f>
        <v/>
      </c>
      <c r="BZ130" s="47">
        <f t="shared" si="45"/>
        <v>1</v>
      </c>
      <c r="CA130" s="129">
        <f>+'N EERR TERRA'!L23</f>
        <v>0</v>
      </c>
      <c r="CB130" s="30" t="str">
        <f>IF(AND(CA4=0,CA130&gt;=0), "",CA130/CA4)</f>
        <v/>
      </c>
      <c r="CC130" s="46"/>
      <c r="CD130" s="30" t="str">
        <f t="shared" si="104"/>
        <v/>
      </c>
      <c r="CE130" s="130">
        <f t="shared" si="126"/>
        <v>1.4680360202395515</v>
      </c>
      <c r="CF130" s="30">
        <f>IF(AND(CE4=0,CE130&gt;=0), "",CE130/CE4)</f>
        <v>2.122906843522567E-5</v>
      </c>
      <c r="CG130" s="46"/>
      <c r="CH130" s="129">
        <f>+'N EERR TERRA'!M23</f>
        <v>0</v>
      </c>
      <c r="CI130" s="30" t="str">
        <f>IF(AND(CH4=0,CH130&gt;=0), "",CH130/CH4)</f>
        <v/>
      </c>
      <c r="CJ130" s="46"/>
      <c r="CK130" s="30" t="str">
        <f t="shared" si="46"/>
        <v/>
      </c>
      <c r="CL130" s="130">
        <f t="shared" si="127"/>
        <v>1.4680360202395515</v>
      </c>
      <c r="CM130" s="30">
        <f>IF(AND(CL4=0,CL130&gt;=0), "",CL130/CL4)</f>
        <v>2.122906843522567E-5</v>
      </c>
      <c r="CN130" s="46"/>
      <c r="CO130" s="129">
        <f>+'N EERR TERRA'!N23</f>
        <v>0</v>
      </c>
      <c r="CP130" s="30" t="str">
        <f>IF(AND(CO4=0,CO130&gt;=0), "",CO130/CO4)</f>
        <v/>
      </c>
      <c r="CQ130" s="46"/>
      <c r="CR130" s="30" t="str">
        <f t="shared" si="47"/>
        <v/>
      </c>
      <c r="CS130" s="130">
        <f t="shared" si="128"/>
        <v>1.4680360202395515</v>
      </c>
      <c r="CT130" s="30">
        <f>IF(AND(CS4=0,CS130&gt;=0), "",CS130/CS4)</f>
        <v>2.122906843522567E-5</v>
      </c>
      <c r="CU130" s="46"/>
      <c r="CV130" s="131">
        <f t="shared" si="129"/>
        <v>0</v>
      </c>
      <c r="CW130" s="30" t="str">
        <f>IF(AND(CV4=0,CV130&gt;=0), "",CV130/CV4)</f>
        <v/>
      </c>
      <c r="CX130" s="47">
        <f t="shared" si="48"/>
        <v>1</v>
      </c>
    </row>
    <row r="131" spans="1:219" s="6" customFormat="1" hidden="1" outlineLevel="1" x14ac:dyDescent="0.3">
      <c r="A131" s="29" t="s">
        <v>109</v>
      </c>
      <c r="B131" s="129">
        <f>+'N EERR TERRA'!B24</f>
        <v>0</v>
      </c>
      <c r="C131" s="30" t="str">
        <f>IF(AND(B4=0,B131&gt;=0), "",B131/B4)</f>
        <v/>
      </c>
      <c r="D131" s="46"/>
      <c r="E131" s="129">
        <f>+'N EERR TERRA'!C24</f>
        <v>0</v>
      </c>
      <c r="F131" s="30">
        <f>IF(AND(E4=0,E131&gt;=0), "",E131/E4)</f>
        <v>0</v>
      </c>
      <c r="G131" s="46"/>
      <c r="H131" s="129">
        <f>+'N EERR TERRA'!D24</f>
        <v>0</v>
      </c>
      <c r="I131" s="30">
        <f>IF(AND(H4=0,H131&gt;=0), "",H131/H4)</f>
        <v>0</v>
      </c>
      <c r="J131" s="46"/>
      <c r="K131" s="30" t="str">
        <f t="shared" si="97"/>
        <v/>
      </c>
      <c r="L131" s="130">
        <f t="shared" si="119"/>
        <v>0</v>
      </c>
      <c r="M131" s="30">
        <f>IF(AND(L4=0,L131&gt;=0), "",L131/L4)</f>
        <v>0</v>
      </c>
      <c r="N131" s="46"/>
      <c r="O131" s="129">
        <f>+'N EERR TERRA'!E24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TERRA'!F24</f>
        <v>0</v>
      </c>
      <c r="Z131" s="30">
        <f>IF(AND(Y4=0,Y131&gt;=0), "",Y131/Y4)</f>
        <v>0</v>
      </c>
      <c r="AA131" s="46"/>
      <c r="AB131" s="30" t="str">
        <f t="shared" si="100"/>
        <v/>
      </c>
      <c r="AC131" s="130">
        <f t="shared" si="121"/>
        <v>0</v>
      </c>
      <c r="AD131" s="30">
        <f>IF(AND(AC4=0,AC131&gt;=0), "",AC131/AC4)</f>
        <v>0</v>
      </c>
      <c r="AE131" s="46"/>
      <c r="AF131" s="129">
        <f>+'N EERR TERRA'!G24</f>
        <v>0</v>
      </c>
      <c r="AG131" s="30">
        <f>IF(AND(AF4=0,AF131&gt;=0), "",AF131/AF4)</f>
        <v>0</v>
      </c>
      <c r="AH131" s="46"/>
      <c r="AI131" s="30" t="str">
        <f t="shared" si="41"/>
        <v/>
      </c>
      <c r="AJ131" s="130">
        <f t="shared" si="62"/>
        <v>0</v>
      </c>
      <c r="AK131" s="30">
        <f>IF(AND(AJ4=0,AJ131&gt;=0), "",AJ131/AJ4)</f>
        <v>0</v>
      </c>
      <c r="AL131" s="46"/>
      <c r="AM131" s="129">
        <f>+'N EERR TERRA'!H24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TERRA'!I24</f>
        <v>0</v>
      </c>
      <c r="BD131" s="30" t="str">
        <f>IF(AND(BC4=0,BC131&gt;=0), "",BC131/BC4)</f>
        <v/>
      </c>
      <c r="BE131" s="46"/>
      <c r="BF131" s="30" t="str">
        <f t="shared" si="103"/>
        <v/>
      </c>
      <c r="BG131" s="130">
        <f t="shared" si="131"/>
        <v>0</v>
      </c>
      <c r="BH131" s="30">
        <f>IF(AND(BG4=0,BG131&gt;=0), "",BG131/BG4)</f>
        <v>0</v>
      </c>
      <c r="BI131" s="46"/>
      <c r="BJ131" s="129">
        <f>+'N EERR TERRA'!J24</f>
        <v>0</v>
      </c>
      <c r="BK131" s="30" t="str">
        <f>IF(AND(BJ4=0,BJ131&gt;=0), "",BJ131/BJ4)</f>
        <v/>
      </c>
      <c r="BL131" s="46"/>
      <c r="BM131" s="30" t="str">
        <f t="shared" si="43"/>
        <v/>
      </c>
      <c r="BN131" s="130">
        <f t="shared" si="132"/>
        <v>0</v>
      </c>
      <c r="BO131" s="30">
        <f>IF(AND(BN4=0,BN131&gt;=0), "",BN131/BN4)</f>
        <v>0</v>
      </c>
      <c r="BP131" s="46"/>
      <c r="BQ131" s="129">
        <f>+'N EERR TERRA'!K24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TERRA'!L24</f>
        <v>0</v>
      </c>
      <c r="CB131" s="30" t="str">
        <f>IF(AND(CA4=0,CA131&gt;=0), "",CA131/CA4)</f>
        <v/>
      </c>
      <c r="CC131" s="46"/>
      <c r="CD131" s="30" t="str">
        <f t="shared" si="104"/>
        <v/>
      </c>
      <c r="CE131" s="130">
        <f t="shared" si="126"/>
        <v>0</v>
      </c>
      <c r="CF131" s="30">
        <f>IF(AND(CE4=0,CE131&gt;=0), "",CE131/CE4)</f>
        <v>0</v>
      </c>
      <c r="CG131" s="46"/>
      <c r="CH131" s="129">
        <f>+'N EERR TERRA'!M24</f>
        <v>0</v>
      </c>
      <c r="CI131" s="30" t="str">
        <f>IF(AND(CH4=0,CH131&gt;=0), "",CH131/CH4)</f>
        <v/>
      </c>
      <c r="CJ131" s="46"/>
      <c r="CK131" s="30" t="str">
        <f t="shared" si="46"/>
        <v/>
      </c>
      <c r="CL131" s="130">
        <f t="shared" si="127"/>
        <v>0</v>
      </c>
      <c r="CM131" s="30">
        <f>IF(AND(CL4=0,CL131&gt;=0), "",CL131/CL4)</f>
        <v>0</v>
      </c>
      <c r="CN131" s="46"/>
      <c r="CO131" s="129">
        <f>+'N EERR TERRA'!N24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TERRA'!B25</f>
        <v>0</v>
      </c>
      <c r="C132" s="30" t="str">
        <f>IF(AND(B4=0,B132&gt;=0), "",B132/B4)</f>
        <v/>
      </c>
      <c r="D132" s="46"/>
      <c r="E132" s="129">
        <f>+'N EERR TERRA'!C25</f>
        <v>0</v>
      </c>
      <c r="F132" s="30">
        <f>IF(AND(E4=0,E132&gt;=0), "",E132/E4)</f>
        <v>0</v>
      </c>
      <c r="G132" s="46"/>
      <c r="H132" s="129">
        <f>+'N EERR TERRA'!D25</f>
        <v>0</v>
      </c>
      <c r="I132" s="30">
        <f>IF(AND(H4=0,H132&gt;=0), "",H132/H4)</f>
        <v>0</v>
      </c>
      <c r="J132" s="46"/>
      <c r="K132" s="30" t="str">
        <f t="shared" si="97"/>
        <v/>
      </c>
      <c r="L132" s="130">
        <f t="shared" si="119"/>
        <v>0</v>
      </c>
      <c r="M132" s="30">
        <f>IF(AND(L4=0,L132&gt;=0), "",L132/L4)</f>
        <v>0</v>
      </c>
      <c r="N132" s="46"/>
      <c r="O132" s="129">
        <f>+'N EERR TERRA'!E25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TERRA'!F25</f>
        <v>0</v>
      </c>
      <c r="Z132" s="30">
        <f>IF(AND(Y4=0,Y132&gt;=0), "",Y132/Y4)</f>
        <v>0</v>
      </c>
      <c r="AA132" s="46"/>
      <c r="AB132" s="30" t="str">
        <f t="shared" si="100"/>
        <v/>
      </c>
      <c r="AC132" s="130">
        <f t="shared" si="121"/>
        <v>0</v>
      </c>
      <c r="AD132" s="30">
        <f>IF(AND(AC4=0,AC132&gt;=0), "",AC132/AC4)</f>
        <v>0</v>
      </c>
      <c r="AE132" s="46"/>
      <c r="AF132" s="129">
        <f>+'N EERR TERRA'!G25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TERRA'!H25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TERRA'!I25</f>
        <v>0</v>
      </c>
      <c r="BD132" s="30" t="str">
        <f>IF(AND(BC4=0,BC132&gt;=0), "",BC132/BC4)</f>
        <v/>
      </c>
      <c r="BE132" s="46"/>
      <c r="BF132" s="30" t="str">
        <f t="shared" si="103"/>
        <v/>
      </c>
      <c r="BG132" s="130">
        <f t="shared" si="131"/>
        <v>0</v>
      </c>
      <c r="BH132" s="30">
        <f>IF(AND(BG4=0,BG132&gt;=0), "",BG132/BG4)</f>
        <v>0</v>
      </c>
      <c r="BI132" s="46"/>
      <c r="BJ132" s="129">
        <f>+'N EERR TERRA'!J25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TERRA'!K25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TERRA'!L25</f>
        <v>0</v>
      </c>
      <c r="CB132" s="30" t="str">
        <f>IF(AND(CA4=0,CA132&gt;=0), "",CA132/CA4)</f>
        <v/>
      </c>
      <c r="CC132" s="46"/>
      <c r="CD132" s="30" t="str">
        <f t="shared" si="104"/>
        <v/>
      </c>
      <c r="CE132" s="130">
        <f t="shared" si="126"/>
        <v>0</v>
      </c>
      <c r="CF132" s="30">
        <f>IF(AND(CE4=0,CE132&gt;=0), "",CE132/CE4)</f>
        <v>0</v>
      </c>
      <c r="CG132" s="46"/>
      <c r="CH132" s="129">
        <f>+'N EERR TERRA'!M25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TERRA'!N25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TERRA'!B26</f>
        <v>0</v>
      </c>
      <c r="C133" s="30" t="str">
        <f>IF(AND(B4=0,B133&gt;=0), "",B133/B4)</f>
        <v/>
      </c>
      <c r="D133" s="46"/>
      <c r="E133" s="129">
        <f>+'N EERR TERRA'!C26</f>
        <v>0</v>
      </c>
      <c r="F133" s="30">
        <f>IF(AND(E4=0,E133&gt;=0), "",E133/E4)</f>
        <v>0</v>
      </c>
      <c r="G133" s="46"/>
      <c r="H133" s="129">
        <f>+'N EERR TERRA'!D26</f>
        <v>0</v>
      </c>
      <c r="I133" s="30">
        <f>IF(AND(H4=0,H133&gt;=0), "",H133/H4)</f>
        <v>0</v>
      </c>
      <c r="J133" s="46"/>
      <c r="K133" s="30" t="str">
        <f t="shared" si="97"/>
        <v/>
      </c>
      <c r="L133" s="130">
        <f t="shared" si="119"/>
        <v>0</v>
      </c>
      <c r="M133" s="30">
        <f>IF(AND(L4=0,L133&gt;=0), "",L133/L4)</f>
        <v>0</v>
      </c>
      <c r="N133" s="46"/>
      <c r="O133" s="129">
        <f>+'N EERR TERRA'!E26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TERRA'!F26</f>
        <v>0</v>
      </c>
      <c r="Z133" s="30">
        <f>IF(AND(Y4=0,Y133&gt;=0), "",Y133/Y4)</f>
        <v>0</v>
      </c>
      <c r="AA133" s="46"/>
      <c r="AB133" s="30" t="str">
        <f t="shared" si="100"/>
        <v/>
      </c>
      <c r="AC133" s="130">
        <f t="shared" si="121"/>
        <v>0</v>
      </c>
      <c r="AD133" s="30">
        <f>IF(AND(AC4=0,AC133&gt;=0), "",AC133/AC4)</f>
        <v>0</v>
      </c>
      <c r="AE133" s="46"/>
      <c r="AF133" s="129">
        <f>+'N EERR TERRA'!G26</f>
        <v>0</v>
      </c>
      <c r="AG133" s="30">
        <f>IF(AND(AF4=0,AF133&gt;=0), "",AF133/AF4)</f>
        <v>0</v>
      </c>
      <c r="AH133" s="46"/>
      <c r="AI133" s="30" t="str">
        <f t="shared" si="133"/>
        <v/>
      </c>
      <c r="AJ133" s="130">
        <f t="shared" si="62"/>
        <v>0</v>
      </c>
      <c r="AK133" s="30">
        <f>IF(AND(AJ4=0,AJ133&gt;=0), "",AJ133/AJ4)</f>
        <v>0</v>
      </c>
      <c r="AL133" s="46"/>
      <c r="AM133" s="129">
        <f>+'N EERR TERRA'!H26</f>
        <v>0</v>
      </c>
      <c r="AN133" s="30">
        <f>IF(AND(AM4=0,AM133&gt;=0), "",AM133/AM4)</f>
        <v>0</v>
      </c>
      <c r="AO133" s="46"/>
      <c r="AP133" s="30" t="str">
        <f t="shared" si="134"/>
        <v/>
      </c>
      <c r="AQ133" s="130">
        <f t="shared" si="63"/>
        <v>0</v>
      </c>
      <c r="AR133" s="30">
        <f>IF(AND(AQ4=0,AQ133&gt;=0), "",AQ133/AQ4)</f>
        <v>0</v>
      </c>
      <c r="AS133" s="46"/>
      <c r="AT133" s="131">
        <f t="shared" si="122"/>
        <v>0</v>
      </c>
      <c r="AU133" s="30" t="str">
        <f>IF(AND(AT4=0,AT133&gt;=0), "",AT133/AT4)</f>
        <v/>
      </c>
      <c r="AV133" s="47" t="str">
        <f t="shared" si="101"/>
        <v/>
      </c>
      <c r="AW133" s="131">
        <f t="shared" si="130"/>
        <v>0</v>
      </c>
      <c r="AX133" s="30">
        <f>IF(AND(AW4=0,AW133&gt;=0), "",AW133/AW4)</f>
        <v>0</v>
      </c>
      <c r="AY133" s="46"/>
      <c r="AZ133" s="131">
        <f t="shared" si="123"/>
        <v>0</v>
      </c>
      <c r="BA133" s="30" t="str">
        <f>IF(AND(AZ4=0,AZ133&gt;=0), "",AZ133/AZ4)</f>
        <v/>
      </c>
      <c r="BB133" s="47" t="str">
        <f t="shared" si="102"/>
        <v/>
      </c>
      <c r="BC133" s="129">
        <f>+'N EERR TERRA'!I26</f>
        <v>0</v>
      </c>
      <c r="BD133" s="30" t="str">
        <f>IF(AND(BC4=0,BC133&gt;=0), "",BC133/BC4)</f>
        <v/>
      </c>
      <c r="BE133" s="46"/>
      <c r="BF133" s="30" t="str">
        <f t="shared" si="103"/>
        <v/>
      </c>
      <c r="BG133" s="130">
        <f t="shared" si="131"/>
        <v>0</v>
      </c>
      <c r="BH133" s="30">
        <f>IF(AND(BG4=0,BG133&gt;=0), "",BG133/BG4)</f>
        <v>0</v>
      </c>
      <c r="BI133" s="46"/>
      <c r="BJ133" s="129">
        <f>+'N EERR TERRA'!J26</f>
        <v>0</v>
      </c>
      <c r="BK133" s="30" t="str">
        <f>IF(AND(BJ4=0,BJ133&gt;=0), "",BJ133/BJ4)</f>
        <v/>
      </c>
      <c r="BL133" s="46"/>
      <c r="BM133" s="30" t="str">
        <f t="shared" si="135"/>
        <v/>
      </c>
      <c r="BN133" s="130">
        <f t="shared" si="132"/>
        <v>0</v>
      </c>
      <c r="BO133" s="30">
        <f>IF(AND(BN4=0,BN133&gt;=0), "",BN133/BN4)</f>
        <v>0</v>
      </c>
      <c r="BP133" s="46"/>
      <c r="BQ133" s="129">
        <f>+'N EERR TERRA'!K26</f>
        <v>0</v>
      </c>
      <c r="BR133" s="30" t="str">
        <f>IF(AND(BQ4=0,BQ133&gt;=0), "",BQ133/BQ4)</f>
        <v/>
      </c>
      <c r="BS133" s="46"/>
      <c r="BT133" s="30" t="str">
        <f t="shared" si="136"/>
        <v/>
      </c>
      <c r="BU133" s="130">
        <f t="shared" si="124"/>
        <v>0</v>
      </c>
      <c r="BV133" s="30">
        <f>IF(AND(BU4=0,BU133&gt;=0), "",BU133/BU4)</f>
        <v>0</v>
      </c>
      <c r="BW133" s="46"/>
      <c r="BX133" s="131">
        <f t="shared" si="125"/>
        <v>0</v>
      </c>
      <c r="BY133" s="30" t="str">
        <f>IF(AND(BX4=0,BX133&gt;=0), "",BX133/BX4)</f>
        <v/>
      </c>
      <c r="BZ133" s="47" t="str">
        <f t="shared" si="137"/>
        <v/>
      </c>
      <c r="CA133" s="129">
        <f>+'N EERR TERRA'!L26</f>
        <v>0</v>
      </c>
      <c r="CB133" s="30" t="str">
        <f>IF(AND(CA4=0,CA133&gt;=0), "",CA133/CA4)</f>
        <v/>
      </c>
      <c r="CC133" s="46"/>
      <c r="CD133" s="30" t="str">
        <f t="shared" si="104"/>
        <v/>
      </c>
      <c r="CE133" s="130">
        <f t="shared" si="126"/>
        <v>0</v>
      </c>
      <c r="CF133" s="30">
        <f>IF(AND(CE4=0,CE133&gt;=0), "",CE133/CE4)</f>
        <v>0</v>
      </c>
      <c r="CG133" s="46"/>
      <c r="CH133" s="129">
        <f>+'N EERR TERRA'!M26</f>
        <v>0</v>
      </c>
      <c r="CI133" s="30" t="str">
        <f>IF(AND(CH4=0,CH133&gt;=0), "",CH133/CH4)</f>
        <v/>
      </c>
      <c r="CJ133" s="46"/>
      <c r="CK133" s="30" t="str">
        <f t="shared" si="138"/>
        <v/>
      </c>
      <c r="CL133" s="130">
        <f t="shared" si="127"/>
        <v>0</v>
      </c>
      <c r="CM133" s="30">
        <f>IF(AND(CL4=0,CL133&gt;=0), "",CL133/CL4)</f>
        <v>0</v>
      </c>
      <c r="CN133" s="46"/>
      <c r="CO133" s="129">
        <f>+'N EERR TERRA'!N26</f>
        <v>0</v>
      </c>
      <c r="CP133" s="30" t="str">
        <f>IF(AND(CO4=0,CO133&gt;=0), "",CO133/CO4)</f>
        <v/>
      </c>
      <c r="CQ133" s="46"/>
      <c r="CR133" s="30" t="str">
        <f t="shared" si="139"/>
        <v/>
      </c>
      <c r="CS133" s="130">
        <f t="shared" si="128"/>
        <v>0</v>
      </c>
      <c r="CT133" s="30">
        <f>IF(AND(CS4=0,CS133&gt;=0), "",CS133/CS4)</f>
        <v>0</v>
      </c>
      <c r="CU133" s="46"/>
      <c r="CV133" s="131">
        <f t="shared" si="129"/>
        <v>0</v>
      </c>
      <c r="CW133" s="30" t="str">
        <f>IF(AND(CV4=0,CV133&gt;=0), "",CV133/CV4)</f>
        <v/>
      </c>
      <c r="CX133" s="47" t="str">
        <f t="shared" si="140"/>
        <v/>
      </c>
    </row>
    <row r="134" spans="1:219" s="6" customFormat="1" hidden="1" outlineLevel="1" x14ac:dyDescent="0.3">
      <c r="A134" s="29" t="s">
        <v>112</v>
      </c>
      <c r="B134" s="129">
        <f>+'N EERR TERRA'!B27</f>
        <v>0</v>
      </c>
      <c r="C134" s="30" t="str">
        <f>IF(AND(B4=0,B134&gt;=0), "",B134/B4)</f>
        <v/>
      </c>
      <c r="D134" s="46"/>
      <c r="E134" s="129">
        <f>+'N EERR TERRA'!C27</f>
        <v>0.57202540317354533</v>
      </c>
      <c r="F134" s="30">
        <f>IF(AND(E4=0,E134&gt;=0), "",E134/E4)</f>
        <v>5.7720108932251053E-5</v>
      </c>
      <c r="G134" s="46"/>
      <c r="H134" s="129">
        <f>+'N EERR TERRA'!D27</f>
        <v>5.6240836951106689E-2</v>
      </c>
      <c r="I134" s="30">
        <f>IF(AND(H4=0,H134&gt;=0), "",H134/H4)</f>
        <v>7.332083650803887E-6</v>
      </c>
      <c r="J134" s="46"/>
      <c r="K134" s="30">
        <f t="shared" si="97"/>
        <v>-0.90168122492622249</v>
      </c>
      <c r="L134" s="130">
        <f t="shared" si="119"/>
        <v>0.62826624012465204</v>
      </c>
      <c r="M134" s="30">
        <f>IF(AND(L4=0,L134&gt;=0), "",L134/L4)</f>
        <v>3.5735841697074414E-5</v>
      </c>
      <c r="N134" s="46"/>
      <c r="O134" s="129">
        <f>+'N EERR TERRA'!E27</f>
        <v>0.19034947826704213</v>
      </c>
      <c r="P134" s="30">
        <f>IF(AND(O4=0,O134&gt;=0), "",O134/O4)</f>
        <v>1.1834880870579731E-5</v>
      </c>
      <c r="Q134" s="46"/>
      <c r="R134" s="30">
        <f t="shared" si="98"/>
        <v>2.3845420620700151</v>
      </c>
      <c r="S134" s="130">
        <f t="shared" si="120"/>
        <v>0.81861571839169422</v>
      </c>
      <c r="T134" s="30">
        <f>IF(AND(S4=0,S134&gt;=0), "",S134/S4)</f>
        <v>2.4316802776070593E-5</v>
      </c>
      <c r="U134" s="46"/>
      <c r="V134" s="131"/>
      <c r="W134" s="30" t="str">
        <f>IF(AND(V4=0,V134&gt;=0), "",V134/V4)</f>
        <v/>
      </c>
      <c r="X134" s="47">
        <f t="shared" si="99"/>
        <v>1</v>
      </c>
      <c r="Y134" s="129">
        <f>+'N EERR TERRA'!F27</f>
        <v>0</v>
      </c>
      <c r="Z134" s="30">
        <f>IF(AND(Y4=0,Y134&gt;=0), "",Y134/Y4)</f>
        <v>0</v>
      </c>
      <c r="AA134" s="46"/>
      <c r="AB134" s="30">
        <f t="shared" si="100"/>
        <v>-1</v>
      </c>
      <c r="AC134" s="130">
        <f t="shared" si="121"/>
        <v>0.81861571839169422</v>
      </c>
      <c r="AD134" s="30">
        <f>IF(AND(AC4=0,AC134&gt;=0), "",AC134/AC4)</f>
        <v>1.9253538759512826E-5</v>
      </c>
      <c r="AE134" s="46"/>
      <c r="AF134" s="129">
        <f>+'N EERR TERRA'!G27</f>
        <v>1.0227914253962684</v>
      </c>
      <c r="AG134" s="30">
        <f>IF(AND(AF4=0,AF134&gt;=0), "",AF134/AF4)</f>
        <v>6.83001734207416E-5</v>
      </c>
      <c r="AH134" s="46"/>
      <c r="AI134" s="30">
        <f t="shared" si="133"/>
        <v>1</v>
      </c>
      <c r="AJ134" s="130">
        <f t="shared" si="62"/>
        <v>1.8414071437879627</v>
      </c>
      <c r="AK134" s="30">
        <f>IF(AND(AJ4=0,AJ134&gt;=0), "",AJ134/AJ4)</f>
        <v>3.2028581743469219E-5</v>
      </c>
      <c r="AL134" s="46"/>
      <c r="AM134" s="129">
        <f>+'N EERR TERRA'!H27</f>
        <v>1.0508823648730881</v>
      </c>
      <c r="AN134" s="30">
        <f>IF(AND(AM4=0,AM134&gt;=0), "",AM134/AM4)</f>
        <v>9.0130673530208175E-5</v>
      </c>
      <c r="AO134" s="46"/>
      <c r="AP134" s="30">
        <f t="shared" si="134"/>
        <v>2.7464973580450303E-2</v>
      </c>
      <c r="AQ134" s="130">
        <f t="shared" si="63"/>
        <v>2.8922895086610509</v>
      </c>
      <c r="AR134" s="30">
        <f>IF(AND(AQ4=0,AQ134&gt;=0), "",AQ134/AQ4)</f>
        <v>4.1825003656130615E-5</v>
      </c>
      <c r="AS134" s="46"/>
      <c r="AT134" s="131">
        <f t="shared" si="122"/>
        <v>0</v>
      </c>
      <c r="AU134" s="30" t="str">
        <f>IF(AND(AT4=0,AT134&gt;=0), "",AT134/AT4)</f>
        <v/>
      </c>
      <c r="AV134" s="47">
        <f t="shared" si="101"/>
        <v>1</v>
      </c>
      <c r="AW134" s="131">
        <f t="shared" si="130"/>
        <v>0.48204825144350849</v>
      </c>
      <c r="AX134" s="30">
        <f>IF(AND(AW4=0,AW134&gt;=0), "",AW134/AW4)</f>
        <v>4.1825003656130622E-5</v>
      </c>
      <c r="AY134" s="46"/>
      <c r="AZ134" s="131">
        <f t="shared" si="123"/>
        <v>0</v>
      </c>
      <c r="BA134" s="30" t="str">
        <f>IF(AND(AZ4=0,AZ134&gt;=0), "",AZ134/AZ4)</f>
        <v/>
      </c>
      <c r="BB134" s="47">
        <f t="shared" si="102"/>
        <v>1</v>
      </c>
      <c r="BC134" s="129">
        <f>+'N EERR TERRA'!I27</f>
        <v>0</v>
      </c>
      <c r="BD134" s="30" t="str">
        <f>IF(AND(BC4=0,BC134&gt;=0), "",BC134/BC4)</f>
        <v/>
      </c>
      <c r="BE134" s="46"/>
      <c r="BF134" s="30">
        <f t="shared" si="103"/>
        <v>-1</v>
      </c>
      <c r="BG134" s="130">
        <f t="shared" si="131"/>
        <v>2.8922895086610509</v>
      </c>
      <c r="BH134" s="30">
        <f>IF(AND(BG4=0,BG134&gt;=0), "",BG134/BG4)</f>
        <v>4.1825003656130615E-5</v>
      </c>
      <c r="BI134" s="46"/>
      <c r="BJ134" s="129">
        <f>+'N EERR TERRA'!J27</f>
        <v>0</v>
      </c>
      <c r="BK134" s="30" t="str">
        <f>IF(AND(BJ4=0,BJ134&gt;=0), "",BJ134/BJ4)</f>
        <v/>
      </c>
      <c r="BL134" s="46"/>
      <c r="BM134" s="30" t="str">
        <f t="shared" si="135"/>
        <v/>
      </c>
      <c r="BN134" s="130">
        <f t="shared" si="132"/>
        <v>2.8922895086610509</v>
      </c>
      <c r="BO134" s="30">
        <f>IF(AND(BN4=0,BN134&gt;=0), "",BN134/BN4)</f>
        <v>4.1825003656130615E-5</v>
      </c>
      <c r="BP134" s="46"/>
      <c r="BQ134" s="129">
        <f>+'N EERR TERRA'!K27</f>
        <v>0</v>
      </c>
      <c r="BR134" s="30" t="str">
        <f>IF(AND(BQ4=0,BQ134&gt;=0), "",BQ134/BQ4)</f>
        <v/>
      </c>
      <c r="BS134" s="46"/>
      <c r="BT134" s="30" t="str">
        <f t="shared" si="136"/>
        <v/>
      </c>
      <c r="BU134" s="130">
        <f t="shared" si="124"/>
        <v>2.8922895086610509</v>
      </c>
      <c r="BV134" s="30">
        <f>IF(AND(BU4=0,BU134&gt;=0), "",BU134/BU4)</f>
        <v>4.1825003656130615E-5</v>
      </c>
      <c r="BW134" s="46"/>
      <c r="BX134" s="131">
        <f t="shared" si="125"/>
        <v>0</v>
      </c>
      <c r="BY134" s="30" t="str">
        <f>IF(AND(BX4=0,BX134&gt;=0), "",BX134/BX4)</f>
        <v/>
      </c>
      <c r="BZ134" s="47">
        <f t="shared" si="137"/>
        <v>1</v>
      </c>
      <c r="CA134" s="129">
        <f>+'N EERR TERRA'!L27</f>
        <v>0</v>
      </c>
      <c r="CB134" s="30" t="str">
        <f>IF(AND(CA4=0,CA134&gt;=0), "",CA134/CA4)</f>
        <v/>
      </c>
      <c r="CC134" s="46"/>
      <c r="CD134" s="30" t="str">
        <f t="shared" si="104"/>
        <v/>
      </c>
      <c r="CE134" s="130">
        <f t="shared" si="126"/>
        <v>2.8922895086610509</v>
      </c>
      <c r="CF134" s="30">
        <f>IF(AND(CE4=0,CE134&gt;=0), "",CE134/CE4)</f>
        <v>4.1825003656130615E-5</v>
      </c>
      <c r="CG134" s="46"/>
      <c r="CH134" s="129">
        <f>+'N EERR TERRA'!M27</f>
        <v>0</v>
      </c>
      <c r="CI134" s="30" t="str">
        <f>IF(AND(CH4=0,CH134&gt;=0), "",CH134/CH4)</f>
        <v/>
      </c>
      <c r="CJ134" s="46"/>
      <c r="CK134" s="30" t="str">
        <f t="shared" si="138"/>
        <v/>
      </c>
      <c r="CL134" s="130">
        <f t="shared" si="127"/>
        <v>2.8922895086610509</v>
      </c>
      <c r="CM134" s="30">
        <f>IF(AND(CL4=0,CL134&gt;=0), "",CL134/CL4)</f>
        <v>4.1825003656130615E-5</v>
      </c>
      <c r="CN134" s="46"/>
      <c r="CO134" s="129">
        <f>+'N EERR TERRA'!N27</f>
        <v>0</v>
      </c>
      <c r="CP134" s="30" t="str">
        <f>IF(AND(CO4=0,CO134&gt;=0), "",CO134/CO4)</f>
        <v/>
      </c>
      <c r="CQ134" s="46"/>
      <c r="CR134" s="30" t="str">
        <f t="shared" si="139"/>
        <v/>
      </c>
      <c r="CS134" s="130">
        <f t="shared" si="128"/>
        <v>2.8922895086610509</v>
      </c>
      <c r="CT134" s="30">
        <f>IF(AND(CS4=0,CS134&gt;=0), "",CS134/CS4)</f>
        <v>4.1825003656130615E-5</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-3584.9773563414242</v>
      </c>
      <c r="F137" s="162">
        <f>IF(AND(E4=0,E137&lt;=0), "",E137/E4)</f>
        <v>-0.36174142333483372</v>
      </c>
      <c r="G137" s="163"/>
      <c r="H137" s="161">
        <f>+H112-H116+H125</f>
        <v>-2233.7184451913758</v>
      </c>
      <c r="I137" s="162">
        <f>IF(AND(H4=0,H137&lt;=0), "",H137/H4)</f>
        <v>-0.2912085128947301</v>
      </c>
      <c r="J137" s="163"/>
      <c r="K137" s="162">
        <f t="shared" si="97"/>
        <v>-0.37692257909518517</v>
      </c>
      <c r="L137" s="164">
        <f>+L112-L116+L125</f>
        <v>-5818.6958015327991</v>
      </c>
      <c r="M137" s="162">
        <f>IF(AND(L4=0,L137&lt;=0), "",L137/L4)</f>
        <v>-0.3309679539772053</v>
      </c>
      <c r="N137" s="163"/>
      <c r="O137" s="161">
        <f>+O112-O116+O125</f>
        <v>45.217493578970164</v>
      </c>
      <c r="P137" s="162">
        <f>IF(AND(O4=0,O137&lt;=0), "",O137/O4)</f>
        <v>2.8113743974783078E-3</v>
      </c>
      <c r="Q137" s="163"/>
      <c r="R137" s="162">
        <f t="shared" si="98"/>
        <v>-1.02024314822502</v>
      </c>
      <c r="S137" s="164">
        <f>+S112-S116+S125</f>
        <v>-5773.4783079538338</v>
      </c>
      <c r="T137" s="162">
        <f>IF(AND(S4=0,S137&lt;=0), "",S137/S4)</f>
        <v>-0.17149992382538104</v>
      </c>
      <c r="U137" s="163"/>
      <c r="V137" s="165">
        <f>+V112-V116+V125</f>
        <v>0</v>
      </c>
      <c r="W137" s="162" t="str">
        <f>IF(AND(V4=0,V137&lt;=0), "",V137/V4)</f>
        <v/>
      </c>
      <c r="X137" s="163" t="e">
        <f t="shared" si="99"/>
        <v>#DIV/0!</v>
      </c>
      <c r="Y137" s="161">
        <f>+Y112-Y116+Y125</f>
        <v>-3527.2140931676136</v>
      </c>
      <c r="Z137" s="162">
        <f>IF(AND(Y4=0,Y137&lt;=0), "",Y137/Y4)</f>
        <v>-0.39841731473145425</v>
      </c>
      <c r="AA137" s="163"/>
      <c r="AB137" s="162">
        <f t="shared" si="100"/>
        <v>-79.005519854998269</v>
      </c>
      <c r="AC137" s="164">
        <f>+AC112-AC116+AC125</f>
        <v>-9300.6924011214414</v>
      </c>
      <c r="AD137" s="162">
        <f>IF(AND(AC4=0,AC137&lt;=0), "",AC137/AC4)</f>
        <v>-0.21874884345870257</v>
      </c>
      <c r="AE137" s="163"/>
      <c r="AF137" s="161">
        <f>+AF112-AF116+AF125</f>
        <v>-1566.4113196845624</v>
      </c>
      <c r="AG137" s="162">
        <f>IF(AND(AF4=0,AF137&lt;=0), "",AF137/AF4)</f>
        <v>-0.10460213307050145</v>
      </c>
      <c r="AH137" s="163"/>
      <c r="AI137" s="162">
        <f t="shared" si="133"/>
        <v>-0.55590693439369676</v>
      </c>
      <c r="AJ137" s="164">
        <f>+AJ112-AJ116+AJ125</f>
        <v>-10867.103720805997</v>
      </c>
      <c r="AK137" s="162">
        <f>IF(AND(AJ4=0,AJ137&lt;=0), "",AJ137/AJ4)</f>
        <v>-0.1890173615383085</v>
      </c>
      <c r="AL137" s="163"/>
      <c r="AM137" s="161">
        <f>+AM112-AM116+AM125</f>
        <v>-1516.0381325150452</v>
      </c>
      <c r="AN137" s="162">
        <f>IF(AND(AM4=0,AM137&lt;=0), "",AM137/AM4)</f>
        <v>-0.13002553144714901</v>
      </c>
      <c r="AO137" s="163"/>
      <c r="AP137" s="162">
        <f t="shared" si="134"/>
        <v>-3.2158339598606304E-2</v>
      </c>
      <c r="AQ137" s="164">
        <f>+AQ112-AQ116+AQ125</f>
        <v>-12383.141853321045</v>
      </c>
      <c r="AR137" s="162">
        <f>IF(AND(AQ4=0,AQ137&lt;=0), "",AQ137/AQ4)</f>
        <v>-0.17907092348072154</v>
      </c>
      <c r="AS137" s="163"/>
      <c r="AT137" s="165">
        <f>+AT112-AT116+AT125</f>
        <v>0</v>
      </c>
      <c r="AU137" s="162" t="str">
        <f>IF(AND(AT4=0,AT137&lt;=0), "",AT137/AT4)</f>
        <v/>
      </c>
      <c r="AV137" s="163" t="e">
        <f t="shared" si="101"/>
        <v>#DIV/0!</v>
      </c>
      <c r="AW137" s="165">
        <f>+AW112-AW116+AW125</f>
        <v>-2063.8569755535091</v>
      </c>
      <c r="AX137" s="162">
        <f>IF(AND(AW4=0,AW137&lt;=0), "",AW137/AW4)</f>
        <v>-0.17907092348072171</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-12383.141853321045</v>
      </c>
      <c r="BH137" s="162">
        <f>IF(AND(BG4=0,BG137&lt;=0), "",BG137/BG4)</f>
        <v>-0.17907092348072154</v>
      </c>
      <c r="BI137" s="163"/>
      <c r="BJ137" s="161">
        <f>+BJ112-BJ116+BJ125</f>
        <v>0</v>
      </c>
      <c r="BK137" s="162" t="str">
        <f>IF(AND(BJ4=0,BJ137&lt;=0), "",BJ137/BJ4)</f>
        <v/>
      </c>
      <c r="BL137" s="163"/>
      <c r="BM137" s="162" t="str">
        <f t="shared" si="135"/>
        <v/>
      </c>
      <c r="BN137" s="164">
        <f>+BN112-BN116+BN125</f>
        <v>-12383.141853321045</v>
      </c>
      <c r="BO137" s="162">
        <f>IF(AND(BN4=0,BN137&lt;=0), "",BN137/BN4)</f>
        <v>-0.17907092348072154</v>
      </c>
      <c r="BP137" s="163"/>
      <c r="BQ137" s="161">
        <f>+BQ112-BQ116+BQ125</f>
        <v>0</v>
      </c>
      <c r="BR137" s="162" t="str">
        <f>IF(AND(BQ4=0,BQ137&lt;=0), "",BQ137/BQ4)</f>
        <v/>
      </c>
      <c r="BS137" s="163"/>
      <c r="BT137" s="162" t="str">
        <f t="shared" si="136"/>
        <v/>
      </c>
      <c r="BU137" s="164">
        <f>+BU112-BU116+BU125</f>
        <v>-12383.141853321045</v>
      </c>
      <c r="BV137" s="162">
        <f>IF(AND(BU4=0,BU137&lt;=0), "",BU137/BU4)</f>
        <v>-0.17907092348072154</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-12383.141853321045</v>
      </c>
      <c r="CF137" s="162">
        <f>IF(AND(CE4=0,CE137&lt;=0), "",CE137/CE4)</f>
        <v>-0.17907092348072154</v>
      </c>
      <c r="CG137" s="163"/>
      <c r="CH137" s="161">
        <f>+CH112-CH116+CH125</f>
        <v>0</v>
      </c>
      <c r="CI137" s="162" t="str">
        <f>IF(AND(CH4=0,CH137&lt;=0), "",CH137/CH4)</f>
        <v/>
      </c>
      <c r="CJ137" s="163"/>
      <c r="CK137" s="162" t="str">
        <f t="shared" si="138"/>
        <v/>
      </c>
      <c r="CL137" s="164">
        <f>+CL112-CL116+CL125</f>
        <v>-12383.141853321045</v>
      </c>
      <c r="CM137" s="162">
        <f>IF(AND(CL4=0,CL137&lt;=0), "",CL137/CL4)</f>
        <v>-0.17907092348072154</v>
      </c>
      <c r="CN137" s="163"/>
      <c r="CO137" s="161">
        <f>+CO112-CO116+CO125</f>
        <v>0</v>
      </c>
      <c r="CP137" s="162" t="str">
        <f>IF(AND(CO4=0,CO137&lt;=0), "",CO137/CO4)</f>
        <v/>
      </c>
      <c r="CQ137" s="163"/>
      <c r="CR137" s="162" t="str">
        <f t="shared" si="139"/>
        <v/>
      </c>
      <c r="CS137" s="164">
        <f>+CS112-CS116+CS125</f>
        <v>-12383.141853321045</v>
      </c>
      <c r="CT137" s="162">
        <f>IF(AND(CS4=0,CS137&lt;=0), "",CS137/CS4)</f>
        <v>-0.17907092348072154</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TERRA'!B205</f>
        <v>0</v>
      </c>
      <c r="C138" s="11" t="str">
        <f>IF(AND(B4=0,B138&gt;=0), "",B138/B4)</f>
        <v/>
      </c>
      <c r="D138" s="48" t="str">
        <f>IF(AND(B124=0,B138&gt;=0),"",B138/B124)</f>
        <v/>
      </c>
      <c r="E138" s="173">
        <f>+'N EERR TERRA'!C205</f>
        <v>0</v>
      </c>
      <c r="F138" s="11">
        <f>IF(AND(E4=0,E138&gt;=0), "",E138/E4)</f>
        <v>0</v>
      </c>
      <c r="G138" s="48">
        <f>IF(AND(E124=0,E138&gt;=0),"",E138/E124)</f>
        <v>0</v>
      </c>
      <c r="H138" s="173">
        <f>+'N EERR TERRA'!D205</f>
        <v>0</v>
      </c>
      <c r="I138" s="11">
        <f>IF(AND(H4=0,H138&gt;=0), "",H138/H4)</f>
        <v>0</v>
      </c>
      <c r="J138" s="48">
        <f>IF(AND(H124=0,H138&gt;=0),"",H138/H124)</f>
        <v>0</v>
      </c>
      <c r="K138" s="11" t="str">
        <f t="shared" si="97"/>
        <v/>
      </c>
      <c r="L138" s="174">
        <f>+E138+H138</f>
        <v>0</v>
      </c>
      <c r="M138" s="11">
        <f>IF(AND(L4=0,L138&gt;=0), "",L138/L4)</f>
        <v>0</v>
      </c>
      <c r="N138" s="48">
        <f>IF(AND(L124=0,L138&gt;=0),"",L138/L124)</f>
        <v>0</v>
      </c>
      <c r="O138" s="173">
        <f>+'N EERR TERRA'!E205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TERRA'!F205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TERRA'!G205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TERRA'!H205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TERRA'!I205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TERRA'!J205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TERRA'!K205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TERRA'!L205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TERRA'!M205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TERRA'!N205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-3584.9773563414242</v>
      </c>
      <c r="F139" s="178">
        <f>IF(AND(E4=0,E139&lt;=0), "",E139/E4)</f>
        <v>-0.36174142333483372</v>
      </c>
      <c r="G139" s="179"/>
      <c r="H139" s="177">
        <f>+H137-H138</f>
        <v>-2233.7184451913758</v>
      </c>
      <c r="I139" s="178">
        <f>IF(AND(H4=0,H139&lt;=0), "",H139/H4)</f>
        <v>-0.2912085128947301</v>
      </c>
      <c r="J139" s="179"/>
      <c r="K139" s="178">
        <f t="shared" si="97"/>
        <v>-0.37692257909518517</v>
      </c>
      <c r="L139" s="180">
        <f>+L137-L138</f>
        <v>-5818.6958015327991</v>
      </c>
      <c r="M139" s="178">
        <f>IF(AND(L4=0,L139&lt;=0), "",L139/L4)</f>
        <v>-0.3309679539772053</v>
      </c>
      <c r="N139" s="179"/>
      <c r="O139" s="177">
        <f>+O137-O138</f>
        <v>45.217493578970164</v>
      </c>
      <c r="P139" s="178">
        <f>IF(AND(O4=0,O139&lt;=0), "",O139/O4)</f>
        <v>2.8113743974783078E-3</v>
      </c>
      <c r="Q139" s="179"/>
      <c r="R139" s="178">
        <f t="shared" si="98"/>
        <v>-1.02024314822502</v>
      </c>
      <c r="S139" s="180">
        <f>+S137-S138</f>
        <v>-5773.4783079538338</v>
      </c>
      <c r="T139" s="178">
        <f>IF(AND(S4=0,S139&lt;=0), "",S139/S4)</f>
        <v>-0.17149992382538104</v>
      </c>
      <c r="U139" s="179"/>
      <c r="V139" s="181">
        <f>+V137-V138</f>
        <v>0</v>
      </c>
      <c r="W139" s="178" t="str">
        <f>IF(AND(V4=0,V139&lt;=0), "",V139/V4)</f>
        <v/>
      </c>
      <c r="X139" s="179" t="e">
        <f t="shared" si="99"/>
        <v>#DIV/0!</v>
      </c>
      <c r="Y139" s="177">
        <f>+Y137-Y138</f>
        <v>-3527.2140931676136</v>
      </c>
      <c r="Z139" s="178">
        <f>IF(AND(Y4=0,Y139&lt;=0), "",Y139/Y4)</f>
        <v>-0.39841731473145425</v>
      </c>
      <c r="AA139" s="179"/>
      <c r="AB139" s="178">
        <f t="shared" si="100"/>
        <v>-79.005519854998269</v>
      </c>
      <c r="AC139" s="180">
        <f>+AC137-AC138</f>
        <v>-9300.6924011214414</v>
      </c>
      <c r="AD139" s="178">
        <f>IF(AND(AC4=0,AC139&lt;=0), "",AC139/AC4)</f>
        <v>-0.21874884345870257</v>
      </c>
      <c r="AE139" s="179"/>
      <c r="AF139" s="181">
        <f>+AF137-AF138</f>
        <v>-1566.4113196845624</v>
      </c>
      <c r="AG139" s="178">
        <f>IF(AND(AF4=0,AF139&lt;=0), "",AF139/AF4)</f>
        <v>-0.10460213307050145</v>
      </c>
      <c r="AH139" s="179"/>
      <c r="AI139" s="178">
        <f t="shared" si="133"/>
        <v>-0.55590693439369676</v>
      </c>
      <c r="AJ139" s="180">
        <f>+AJ137-AJ138</f>
        <v>-10867.103720805997</v>
      </c>
      <c r="AK139" s="178">
        <f>IF(AND(AJ4=0,AJ139&lt;=0), "",AJ139/AJ4)</f>
        <v>-0.1890173615383085</v>
      </c>
      <c r="AL139" s="179"/>
      <c r="AM139" s="181">
        <f>+AM137-AM138</f>
        <v>-1516.0381325150452</v>
      </c>
      <c r="AN139" s="178">
        <f>IF(AND(AM4=0,AM139&lt;=0), "",AM139/AM4)</f>
        <v>-0.13002553144714901</v>
      </c>
      <c r="AO139" s="179"/>
      <c r="AP139" s="178">
        <f t="shared" si="134"/>
        <v>-3.2158339598606304E-2</v>
      </c>
      <c r="AQ139" s="180">
        <f>+AQ137-AQ138</f>
        <v>-12383.141853321045</v>
      </c>
      <c r="AR139" s="178">
        <f>IF(AND(AQ4=0,AQ139&lt;=0), "",AQ139/AQ4)</f>
        <v>-0.17907092348072154</v>
      </c>
      <c r="AS139" s="179"/>
      <c r="AT139" s="181">
        <f>+AT137-AT138</f>
        <v>0</v>
      </c>
      <c r="AU139" s="178" t="str">
        <f>IF(AND(AT4=0,AT139&lt;=0), "",AT139/AT4)</f>
        <v/>
      </c>
      <c r="AV139" s="179" t="e">
        <f t="shared" si="101"/>
        <v>#DIV/0!</v>
      </c>
      <c r="AW139" s="181">
        <f>+AW137-AW138</f>
        <v>-2063.8569755535091</v>
      </c>
      <c r="AX139" s="178">
        <f>IF(AND(AW4=0,AW139&lt;=0), "",AW139/AW4)</f>
        <v>-0.17907092348072171</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-12383.141853321045</v>
      </c>
      <c r="BH139" s="178">
        <f>IF(AND(BG4=0,BG139&lt;=0), "",BG139/BG4)</f>
        <v>-0.17907092348072154</v>
      </c>
      <c r="BI139" s="179"/>
      <c r="BJ139" s="181">
        <f>+BJ137-BJ138</f>
        <v>0</v>
      </c>
      <c r="BK139" s="178" t="str">
        <f>IF(AND(BJ4=0,BJ139&lt;=0), "",BJ139/BJ4)</f>
        <v/>
      </c>
      <c r="BL139" s="179"/>
      <c r="BM139" s="178" t="str">
        <f t="shared" si="135"/>
        <v/>
      </c>
      <c r="BN139" s="180">
        <f>+BN137-BN138</f>
        <v>-12383.141853321045</v>
      </c>
      <c r="BO139" s="178">
        <f>IF(AND(BN4=0,BN139&lt;=0), "",BN139/BN4)</f>
        <v>-0.17907092348072154</v>
      </c>
      <c r="BP139" s="179"/>
      <c r="BQ139" s="181">
        <f>+BQ137-BQ138</f>
        <v>0</v>
      </c>
      <c r="BR139" s="178" t="str">
        <f>IF(AND(BQ4=0,BQ139&lt;=0), "",BQ139/BQ4)</f>
        <v/>
      </c>
      <c r="BS139" s="179"/>
      <c r="BT139" s="178" t="str">
        <f t="shared" si="136"/>
        <v/>
      </c>
      <c r="BU139" s="180">
        <f>+BU137-BU138</f>
        <v>-12383.141853321045</v>
      </c>
      <c r="BV139" s="178">
        <f>IF(AND(BU4=0,BU139&lt;=0), "",BU139/BU4)</f>
        <v>-0.17907092348072154</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-12383.141853321045</v>
      </c>
      <c r="CF139" s="178">
        <f>IF(AND(CE4=0,CE139&lt;=0), "",CE139/CE4)</f>
        <v>-0.17907092348072154</v>
      </c>
      <c r="CG139" s="179"/>
      <c r="CH139" s="181">
        <f>+CH137-CH138</f>
        <v>0</v>
      </c>
      <c r="CI139" s="178" t="str">
        <f>IF(AND(CH4=0,CH139&lt;=0), "",CH139/CH4)</f>
        <v/>
      </c>
      <c r="CJ139" s="179"/>
      <c r="CK139" s="178" t="str">
        <f t="shared" si="138"/>
        <v/>
      </c>
      <c r="CL139" s="180">
        <f>+CL137-CL138</f>
        <v>-12383.141853321045</v>
      </c>
      <c r="CM139" s="178">
        <f>IF(AND(CL4=0,CL139&lt;=0), "",CL139/CL4)</f>
        <v>-0.17907092348072154</v>
      </c>
      <c r="CN139" s="179"/>
      <c r="CO139" s="181">
        <f>+CO137-CO138</f>
        <v>0</v>
      </c>
      <c r="CP139" s="178" t="str">
        <f>IF(AND(CO4=0,CO139&lt;=0), "",CO139/CO4)</f>
        <v/>
      </c>
      <c r="CQ139" s="179"/>
      <c r="CR139" s="178" t="str">
        <f t="shared" si="139"/>
        <v/>
      </c>
      <c r="CS139" s="180">
        <f>+CS137-CS138</f>
        <v>-12383.141853321045</v>
      </c>
      <c r="CT139" s="178">
        <f>IF(AND(CS4=0,CS139&lt;=0), "",CS139/CS4)</f>
        <v>-0.17907092348072154</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-2063.8569755535077</v>
      </c>
      <c r="AR140" s="15"/>
      <c r="AS140" s="15"/>
      <c r="AT140" s="118"/>
      <c r="AU140" s="15"/>
      <c r="AV140" s="15"/>
      <c r="AW140" s="118"/>
      <c r="AX140" s="15"/>
      <c r="AY140" s="15"/>
      <c r="AZ140" s="118"/>
      <c r="BA140" s="15"/>
      <c r="BB140" s="15"/>
      <c r="BC140" s="118"/>
      <c r="BD140" s="15"/>
      <c r="BE140" s="15"/>
      <c r="BF140" s="15"/>
      <c r="BG140" s="118">
        <f>+BG139/6</f>
        <v>-2063.8569755535077</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-0.36174142333483383</v>
      </c>
      <c r="G141" s="15">
        <f>+G40+G41+G42+G43+G44+G45+G46+G47+G48+G49+G50+G51+G52+G53+G54+G55+G56+G57+G58+G59+G60+G61+G62+G63+G64+G65+G66+G67+G69+G70+G71+G72+G73+G74+G75+G76+G77+G78+G79+G80+G81+G82+G84+G85+G86+G87+G88+G89+G90+G92+G94+G95+G96+G97+G98+G99+G100+G101+G102+G103+G105+G106+G107+G110+G117+G118+G119+G120+G121+G122+G123</f>
        <v>0.94852993085975701</v>
      </c>
      <c r="H141" s="118"/>
      <c r="I141" s="15">
        <f>+I4-I22-I38-I116+I125-I138</f>
        <v>-0.2912085128947301</v>
      </c>
      <c r="J141" s="15">
        <f>+J40+J41+J42+J43+J44+J45+J46+J47+J48+J49+J50+J51+J52+J53+J54+J55+J56+J57+J58+J59+J60+J61+J62+J63+J64+J65+J66+J67+J69+J70+J71+J72+J73+J74+J75+J76+J77+J78+J79+J80+J81+J82+J84+J85+J86+J87+J88+J89+J90+J92+J94+J95+J96+J97+J98+J99+J100+J101+J102+J103+J105+J106+J107+J110+J117+J118+J119+J120+J121+J122+J123</f>
        <v>0.95640542588369026</v>
      </c>
      <c r="K141" s="15"/>
      <c r="L141" s="118"/>
      <c r="M141" s="15">
        <f>+M4-M22-M38-M116+M125-M138</f>
        <v>-0.33096795397720535</v>
      </c>
      <c r="N141" s="15">
        <f>+N40+N41+N42+N43+N44+N45+N46+N47+N48+N49+N50+N51+N52+N53+N54+N55+N56+N57+N58+N59+N60+N61+N62+N63+N64+N65+N66+N67+N69+N70+N71+N72+N73+N74+N75+N76+N77+N78+N79+N80+N81+N82+N84+N85+N86+N87+N88+N89+N90+N92+N94+N95+N96+N97+N98+N99+N100+N101+N102+N103+N105+N106+N107+N110+N117+N118+N119+N120+N121+N122+N123</f>
        <v>0.95208778197126098</v>
      </c>
      <c r="O141" s="118"/>
      <c r="P141" s="15">
        <f>+P4-P22-P38-P116+P125-P138</f>
        <v>2.8113743974782883E-3</v>
      </c>
      <c r="Q141" s="15">
        <f>+Q40+Q41+Q42+Q43+Q44+Q45+Q46+Q47+Q48+Q49+Q50+Q51+Q52+Q53+Q54+Q55+Q56+Q57+Q58+Q59+Q60+Q61+Q62+Q63+Q64+Q65+Q66+Q67+Q69+Q70+Q71+Q72+Q73+Q74+Q75+Q76+Q77+Q78+Q79+Q80+Q81+Q82+Q84+Q85+Q86+Q87+Q88+Q89+Q90+Q92+Q94+Q95+Q96+Q97+Q98+Q99+Q100+Q101+Q102+Q103+Q105+Q106+Q107+Q110+Q117+Q118+Q119+Q120+Q121+Q122+Q123</f>
        <v>0.92276524146532923</v>
      </c>
      <c r="R141" s="15"/>
      <c r="S141" s="118"/>
      <c r="T141" s="15">
        <f>+T4-T22-T38-T116+T125-T138</f>
        <v>-0.17149992382538101</v>
      </c>
      <c r="U141" s="15">
        <f>+U40+U41+U42+U43+U44+U45+U46+U47+U48+U49+U50+U51+U52+U53+U54+U55+U56+U57+U58+U59+U60+U61+U62+U63+U64+U65+U66+U67+U69+U70+U71+U72+U73+U74+U75+U76+U77+U78+U79+U80+U81+U82+U84+U85+U86+U87+U88+U89+U90+U92+U94+U95+U96+U97+U98+U99+U100+U101+U102+U103+U105+U106+U107+U110+U117+U118+U119+U120+U121+U122+U123</f>
        <v>0.94193018691765673</v>
      </c>
      <c r="V141" s="118"/>
      <c r="W141" s="15" t="e">
        <f>+W4-W22-W38-W116+W125-W138</f>
        <v>#VALUE!</v>
      </c>
      <c r="X141" s="15"/>
      <c r="Y141" s="118"/>
      <c r="Z141" s="15">
        <f>+Z4-Z22-Z38-Z116+Z125-Z138</f>
        <v>-0.39841731473145414</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0.96143841201780111</v>
      </c>
      <c r="AB141" s="15"/>
      <c r="AC141" s="118"/>
      <c r="AD141" s="15">
        <f>+AD4-AD22-AD38-AD116+AD125-AD138</f>
        <v>-0.21874884345870266</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0.9471876382296609</v>
      </c>
      <c r="AF141" s="118"/>
      <c r="AG141" s="15">
        <f>+AG4-AG22-AG38-AG116+AG125-AG138</f>
        <v>-0.10460213307050145</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0.95945120925908112</v>
      </c>
      <c r="AI141" s="15"/>
      <c r="AJ141" s="118"/>
      <c r="AK141" s="15">
        <f>+AK4-AK22-AK38-AK116+AK125-AK138</f>
        <v>-0.1890173615383085</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0.94982294700693748</v>
      </c>
      <c r="AM141" s="118"/>
      <c r="AN141" s="15">
        <f>+AN4-AN22-AN38-AN116+AN125-AN138</f>
        <v>-0.13002553144714901</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0.96720963778574265</v>
      </c>
      <c r="AP141" s="15"/>
      <c r="AQ141" s="118"/>
      <c r="AR141" s="15">
        <f>+AR4-AR22-AR38-AR116+AR125-AR138</f>
        <v>-0.17907092348072154</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0.95257308537525243</v>
      </c>
      <c r="AT141" s="118">
        <f>+AT139/6</f>
        <v>0</v>
      </c>
      <c r="AU141" s="15" t="e">
        <f>+AU4-AU22-AU38-AU116+AU125-AU138</f>
        <v>#VALUE!</v>
      </c>
      <c r="AV141" s="15"/>
      <c r="AW141" s="118"/>
      <c r="AX141" s="15">
        <f>+AX4-AX22-AX38-AX116+AX125-AX138</f>
        <v>-0.17907092348072171</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0.95257308537525232</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-0.17907092348072154</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0.95257308537525243</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-0.17907092348072154</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0.95257308537525243</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-0.17907092348072154</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0.95257308537525243</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-0.17907092348072154</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0.95257308537525243</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-0.17907092348072154</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0.95257308537525243</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-0.17907092348072154</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0.95257308537525243</v>
      </c>
      <c r="CV141" s="118">
        <f>+AZ139*12</f>
        <v>0</v>
      </c>
      <c r="CW141" s="15" t="e">
        <f>+CW4-CW22-CW38-CW116+CW125-CW138</f>
        <v>#VALUE!</v>
      </c>
      <c r="CX141" s="15"/>
    </row>
    <row r="142" spans="1:219" s="3" customFormat="1" x14ac:dyDescent="0.3">
      <c r="B142" s="12"/>
      <c r="C142" s="15" t="e">
        <f>+C4-C22-C124+C125-C138</f>
        <v>#VALUE!</v>
      </c>
      <c r="D142" s="15"/>
      <c r="E142" s="12"/>
      <c r="F142" s="15">
        <f>+F4-F22-F124+F125-F138</f>
        <v>-0.36174142333483378</v>
      </c>
      <c r="G142" s="15"/>
      <c r="H142" s="118"/>
      <c r="I142" s="15">
        <f>+I4-I22-I124+I125-I138</f>
        <v>-0.29120851289473015</v>
      </c>
      <c r="J142" s="15"/>
      <c r="K142" s="15"/>
      <c r="L142" s="118"/>
      <c r="M142" s="15">
        <f>+M4-M22-M124+M125-M138</f>
        <v>-0.33096795397720535</v>
      </c>
      <c r="N142" s="15"/>
      <c r="O142" s="118"/>
      <c r="P142" s="15">
        <f>+P4-P22-P124+P125-P138</f>
        <v>2.8113743974782727E-3</v>
      </c>
      <c r="Q142" s="15"/>
      <c r="R142" s="15"/>
      <c r="S142" s="118"/>
      <c r="T142" s="15">
        <f>+T4-T22-T124+T125-T138</f>
        <v>-0.17149992382538104</v>
      </c>
      <c r="U142" s="15"/>
      <c r="V142" s="118"/>
      <c r="W142" s="15" t="e">
        <f>+W4-W22-W124+W125-W138</f>
        <v>#VALUE!</v>
      </c>
      <c r="X142" s="15"/>
      <c r="Y142" s="118"/>
      <c r="Z142" s="15">
        <f>+Z4-Z22-Z124+Z125-Z138</f>
        <v>-0.39841731473145414</v>
      </c>
      <c r="AA142" s="15"/>
      <c r="AB142" s="15"/>
      <c r="AC142" s="118"/>
      <c r="AD142" s="15">
        <f>+AD4-AD22-AD124+AD125-AD138</f>
        <v>-0.2187488434587026</v>
      </c>
      <c r="AE142" s="15"/>
      <c r="AF142" s="118"/>
      <c r="AG142" s="15">
        <f>+AG4-AG22-AG124+AG125-AG138</f>
        <v>-0.10460213307050144</v>
      </c>
      <c r="AH142" s="15"/>
      <c r="AI142" s="15"/>
      <c r="AJ142" s="118"/>
      <c r="AK142" s="15">
        <f>+AK4-AK22-AK124+AK125-AK138</f>
        <v>-0.1890173615383085</v>
      </c>
      <c r="AL142" s="15"/>
      <c r="AM142" s="118"/>
      <c r="AN142" s="15">
        <f>+AN4-AN22-AN124+AN125-AN138</f>
        <v>-0.13002553144714901</v>
      </c>
      <c r="AO142" s="15"/>
      <c r="AP142" s="15"/>
      <c r="AQ142" s="118"/>
      <c r="AR142" s="15">
        <f>+AR4-AR22-AR124+AR125-AR138</f>
        <v>-0.17907092348072148</v>
      </c>
      <c r="AS142" s="15"/>
      <c r="AT142" s="118"/>
      <c r="AU142" s="15" t="e">
        <f>+AU4-AU22-AU124+AU125-AU138</f>
        <v>#VALUE!</v>
      </c>
      <c r="AV142" s="15"/>
      <c r="AW142" s="118"/>
      <c r="AX142" s="15">
        <f>+AX4-AX22-AX124+AX125-AX138</f>
        <v>-0.17907092348072171</v>
      </c>
      <c r="AY142" s="15"/>
      <c r="AZ142" s="118"/>
      <c r="BA142" s="15" t="e">
        <f>+BA4-BA22-BA124+BA125-BA138</f>
        <v>#VALUE!</v>
      </c>
      <c r="BB142" s="15"/>
      <c r="BC142" s="118"/>
      <c r="BD142" s="15" t="e">
        <f>+BD4-BD22-BD124+BD125-BD138</f>
        <v>#VALUE!</v>
      </c>
      <c r="BE142" s="15"/>
      <c r="BF142" s="15"/>
      <c r="BG142" s="118"/>
      <c r="BH142" s="15">
        <f>+BH4-BH22-BH124+BH125-BH138</f>
        <v>-0.17907092348072148</v>
      </c>
      <c r="BI142" s="15"/>
      <c r="BJ142" s="118"/>
      <c r="BK142" s="15" t="e">
        <f>+BK4-BK22-BK124+BK125-BK138</f>
        <v>#VALUE!</v>
      </c>
      <c r="BL142" s="15"/>
      <c r="BM142" s="15"/>
      <c r="BN142" s="118"/>
      <c r="BO142" s="15">
        <f>+BO4-BO22-BO124+BO125-BO138</f>
        <v>-0.17907092348072148</v>
      </c>
      <c r="BP142" s="15"/>
      <c r="BQ142" s="118"/>
      <c r="BR142" s="15" t="e">
        <f>+BR4-BR22-BR124+BR125-BR138</f>
        <v>#VALUE!</v>
      </c>
      <c r="BS142" s="15"/>
      <c r="BT142" s="15"/>
      <c r="BU142" s="118"/>
      <c r="BV142" s="15">
        <f>+BV4-BV22-BV124+BV125-BV138</f>
        <v>-0.17907092348072148</v>
      </c>
      <c r="BW142" s="15"/>
      <c r="BX142" s="118"/>
      <c r="BY142" s="15" t="e">
        <f>+BY4-BY22-BY124+BY125-BY138</f>
        <v>#VALUE!</v>
      </c>
      <c r="BZ142" s="15"/>
      <c r="CA142" s="118"/>
      <c r="CB142" s="15" t="e">
        <f>+CB4-CB22-CB124+CB125-CB138</f>
        <v>#VALUE!</v>
      </c>
      <c r="CC142" s="15"/>
      <c r="CD142" s="15"/>
      <c r="CE142" s="118"/>
      <c r="CF142" s="15">
        <f>+CF4-CF22-CF124+CF125-CF138</f>
        <v>-0.17907092348072148</v>
      </c>
      <c r="CG142" s="15"/>
      <c r="CH142" s="118"/>
      <c r="CI142" s="15" t="e">
        <f>+CI4-CI22-CI124+CI125-CI138</f>
        <v>#VALUE!</v>
      </c>
      <c r="CJ142" s="15"/>
      <c r="CK142" s="15"/>
      <c r="CL142" s="118"/>
      <c r="CM142" s="15">
        <f>+CM4-CM22-CM124+CM125-CM138</f>
        <v>-0.17907092348072148</v>
      </c>
      <c r="CN142" s="15"/>
      <c r="CO142" s="118"/>
      <c r="CP142" s="15" t="e">
        <f>+CP4-CP22-CP124+CP125-CP138</f>
        <v>#VALUE!</v>
      </c>
      <c r="CQ142" s="15"/>
      <c r="CR142" s="15"/>
      <c r="CS142" s="118"/>
      <c r="CT142" s="15">
        <f>+CT4-CT22-CT124+CT125-CT138</f>
        <v>-0.17907092348072148</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11775" priority="5773">
      <formula>B9&lt;0</formula>
    </cfRule>
  </conditionalFormatting>
  <conditionalFormatting sqref="C9:C20">
    <cfRule type="expression" dxfId="11774"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1773" priority="5750">
      <formula>B10&lt;0</formula>
    </cfRule>
  </conditionalFormatting>
  <conditionalFormatting sqref="C11:C14">
    <cfRule type="colorScale" priority="5770">
      <colorScale>
        <cfvo type="min"/>
        <cfvo type="max"/>
        <color theme="0"/>
        <color theme="0"/>
      </colorScale>
    </cfRule>
    <cfRule type="expression" dxfId="11772" priority="5771">
      <formula>B11&lt;0</formula>
    </cfRule>
  </conditionalFormatting>
  <conditionalFormatting sqref="C15">
    <cfRule type="colorScale" priority="5747">
      <colorScale>
        <cfvo type="min"/>
        <cfvo type="max"/>
        <color theme="0"/>
        <color theme="0"/>
      </colorScale>
    </cfRule>
    <cfRule type="expression" dxfId="11771" priority="5748">
      <formula>B15&lt;0</formula>
    </cfRule>
  </conditionalFormatting>
  <conditionalFormatting sqref="C16:C17">
    <cfRule type="colorScale" priority="5768">
      <colorScale>
        <cfvo type="min"/>
        <cfvo type="max"/>
        <color theme="0"/>
        <color theme="0"/>
      </colorScale>
    </cfRule>
    <cfRule type="expression" dxfId="11770" priority="5769">
      <formula>B16&lt;0</formula>
    </cfRule>
  </conditionalFormatting>
  <conditionalFormatting sqref="C18">
    <cfRule type="colorScale" priority="5744">
      <colorScale>
        <cfvo type="min"/>
        <cfvo type="max"/>
        <color theme="0"/>
        <color theme="0"/>
      </colorScale>
    </cfRule>
    <cfRule type="expression" dxfId="11769" priority="5746">
      <formula>B18&lt;0</formula>
    </cfRule>
  </conditionalFormatting>
  <conditionalFormatting sqref="C19:C20">
    <cfRule type="colorScale" priority="5766">
      <colorScale>
        <cfvo type="min"/>
        <cfvo type="max"/>
        <color theme="0"/>
        <color theme="0"/>
      </colorScale>
    </cfRule>
    <cfRule type="expression" dxfId="11768" priority="5767">
      <formula>B19&lt;0</formula>
    </cfRule>
  </conditionalFormatting>
  <conditionalFormatting sqref="C23">
    <cfRule type="colorScale" priority="5741">
      <colorScale>
        <cfvo type="min"/>
        <cfvo type="max"/>
        <color theme="0"/>
        <color theme="0"/>
      </colorScale>
    </cfRule>
    <cfRule type="expression" dxfId="11767" priority="5742">
      <formula>B23&lt;0</formula>
    </cfRule>
  </conditionalFormatting>
  <conditionalFormatting sqref="C23:C31">
    <cfRule type="expression" dxfId="11766"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1765" priority="5765">
      <formula>B24&lt;0</formula>
    </cfRule>
  </conditionalFormatting>
  <conditionalFormatting sqref="C25">
    <cfRule type="colorScale" priority="5762">
      <colorScale>
        <cfvo type="min"/>
        <cfvo type="max"/>
        <color theme="0"/>
        <color theme="0"/>
      </colorScale>
    </cfRule>
    <cfRule type="expression" dxfId="11764" priority="5763">
      <formula>B25&lt;0</formula>
    </cfRule>
  </conditionalFormatting>
  <conditionalFormatting sqref="C26">
    <cfRule type="colorScale" priority="5739">
      <colorScale>
        <cfvo type="min"/>
        <cfvo type="max"/>
        <color theme="0"/>
        <color theme="0"/>
      </colorScale>
    </cfRule>
    <cfRule type="expression" dxfId="11763" priority="5740">
      <formula>B26&lt;0</formula>
    </cfRule>
  </conditionalFormatting>
  <conditionalFormatting sqref="C27">
    <cfRule type="colorScale" priority="5760">
      <colorScale>
        <cfvo type="min"/>
        <cfvo type="max"/>
        <color theme="0"/>
        <color theme="0"/>
      </colorScale>
    </cfRule>
    <cfRule type="expression" dxfId="11762" priority="5761">
      <formula>B27&lt;0</formula>
    </cfRule>
  </conditionalFormatting>
  <conditionalFormatting sqref="C28">
    <cfRule type="colorScale" priority="5758">
      <colorScale>
        <cfvo type="min"/>
        <cfvo type="max"/>
        <color theme="0"/>
        <color theme="0"/>
      </colorScale>
    </cfRule>
    <cfRule type="expression" dxfId="11761" priority="5759">
      <formula>B28&lt;0</formula>
    </cfRule>
  </conditionalFormatting>
  <conditionalFormatting sqref="C29">
    <cfRule type="colorScale" priority="5736">
      <colorScale>
        <cfvo type="min"/>
        <cfvo type="max"/>
        <color theme="0"/>
        <color theme="0"/>
      </colorScale>
    </cfRule>
    <cfRule type="expression" dxfId="11760" priority="5738">
      <formula>B29&lt;0</formula>
    </cfRule>
  </conditionalFormatting>
  <conditionalFormatting sqref="C30">
    <cfRule type="colorScale" priority="5756">
      <colorScale>
        <cfvo type="min"/>
        <cfvo type="max"/>
        <color theme="0"/>
        <color theme="0"/>
      </colorScale>
    </cfRule>
    <cfRule type="expression" dxfId="11759" priority="5757">
      <formula>B30&lt;0</formula>
    </cfRule>
  </conditionalFormatting>
  <conditionalFormatting sqref="C31">
    <cfRule type="colorScale" priority="5754">
      <colorScale>
        <cfvo type="min"/>
        <cfvo type="max"/>
        <color theme="0"/>
        <color theme="0"/>
      </colorScale>
    </cfRule>
    <cfRule type="expression" dxfId="11758"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1757" priority="5734">
      <formula>B39&lt;0</formula>
    </cfRule>
  </conditionalFormatting>
  <conditionalFormatting sqref="C39:C107">
    <cfRule type="expression" dxfId="11756"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1755"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1754"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1753" priority="5778">
      <formula>B69&lt;0</formula>
    </cfRule>
  </conditionalFormatting>
  <conditionalFormatting sqref="C82 C92 C103 C107">
    <cfRule type="expression" dxfId="11752"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1751"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1750"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1749"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1748"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1747"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1746" priority="5787">
      <formula>B105&lt;0</formula>
    </cfRule>
  </conditionalFormatting>
  <conditionalFormatting sqref="C110">
    <cfRule type="colorScale" priority="5788">
      <colorScale>
        <cfvo type="min"/>
        <cfvo type="max"/>
        <color theme="0"/>
        <color theme="0"/>
      </colorScale>
    </cfRule>
    <cfRule type="expression" dxfId="11745"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1744"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1743"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1742" priority="5722">
      <formula>B125&lt;0</formula>
    </cfRule>
  </conditionalFormatting>
  <conditionalFormatting sqref="C125:C135">
    <cfRule type="expression" dxfId="11741" priority="5719">
      <formula>IF(C125="Validar","Rojo","Verde")</formula>
    </cfRule>
  </conditionalFormatting>
  <conditionalFormatting sqref="C126:C132">
    <cfRule type="colorScale" priority="5796">
      <colorScale>
        <cfvo type="min"/>
        <cfvo type="max"/>
        <color theme="0"/>
        <color theme="0"/>
      </colorScale>
    </cfRule>
    <cfRule type="expression" dxfId="11740"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1739"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1738" priority="5792">
      <formula>B135&lt;0</formula>
    </cfRule>
  </conditionalFormatting>
  <conditionalFormatting sqref="C110:D111">
    <cfRule type="expression" dxfId="11737" priority="5566">
      <formula>IF(C110="Validar","Rojo","Verde")</formula>
    </cfRule>
  </conditionalFormatting>
  <conditionalFormatting sqref="C117:D123">
    <cfRule type="expression" dxfId="11736"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1735" priority="5713">
      <formula>C40&lt;0</formula>
    </cfRule>
  </conditionalFormatting>
  <conditionalFormatting sqref="D40:D67">
    <cfRule type="expression" dxfId="11734"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1733" priority="5716">
      <formula>C67&lt;0</formula>
    </cfRule>
  </conditionalFormatting>
  <conditionalFormatting sqref="D69">
    <cfRule type="colorScale" priority="5708">
      <colorScale>
        <cfvo type="min"/>
        <cfvo type="max"/>
        <color theme="0"/>
        <color theme="0"/>
      </colorScale>
    </cfRule>
    <cfRule type="expression" dxfId="11732" priority="5709">
      <formula>C69&lt;0</formula>
    </cfRule>
  </conditionalFormatting>
  <conditionalFormatting sqref="D69:D81">
    <cfRule type="expression" priority="5706">
      <formula>#REF!</formula>
    </cfRule>
  </conditionalFormatting>
  <conditionalFormatting sqref="D69:D82">
    <cfRule type="expression" dxfId="11731" priority="5704">
      <formula>IF(D69="Validar","Rojo","Verde")</formula>
    </cfRule>
  </conditionalFormatting>
  <conditionalFormatting sqref="D70:D78">
    <cfRule type="colorScale" priority="5705">
      <colorScale>
        <cfvo type="min"/>
        <cfvo type="max"/>
        <color theme="0"/>
        <color theme="0"/>
      </colorScale>
    </cfRule>
    <cfRule type="expression" dxfId="11730" priority="5707">
      <formula>C70&lt;0</formula>
    </cfRule>
  </conditionalFormatting>
  <conditionalFormatting sqref="D79:D81">
    <cfRule type="colorScale" priority="5717">
      <colorScale>
        <cfvo type="min"/>
        <cfvo type="max"/>
        <color theme="0"/>
        <color theme="0"/>
      </colorScale>
    </cfRule>
    <cfRule type="expression" dxfId="11729"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1728" priority="5703">
      <formula>C84&lt;0</formula>
    </cfRule>
  </conditionalFormatting>
  <conditionalFormatting sqref="D84:D91">
    <cfRule type="expression" priority="5700">
      <formula>#REF!</formula>
    </cfRule>
  </conditionalFormatting>
  <conditionalFormatting sqref="D84:D92">
    <cfRule type="expression" dxfId="11727" priority="5698">
      <formula>IF(D84="Validar","Rojo","Verde")</formula>
    </cfRule>
  </conditionalFormatting>
  <conditionalFormatting sqref="D85:D91">
    <cfRule type="colorScale" priority="5699">
      <colorScale>
        <cfvo type="min"/>
        <cfvo type="max"/>
        <color theme="0"/>
        <color theme="0"/>
      </colorScale>
    </cfRule>
    <cfRule type="expression" dxfId="11726" priority="5701">
      <formula>C85&lt;0</formula>
    </cfRule>
  </conditionalFormatting>
  <conditionalFormatting sqref="D94">
    <cfRule type="colorScale" priority="5696">
      <colorScale>
        <cfvo type="min"/>
        <cfvo type="max"/>
        <color theme="0"/>
        <color theme="0"/>
      </colorScale>
    </cfRule>
    <cfRule type="expression" dxfId="11725" priority="5697">
      <formula>C94&lt;0</formula>
    </cfRule>
  </conditionalFormatting>
  <conditionalFormatting sqref="D94:D102">
    <cfRule type="expression" priority="5690">
      <formula>#REF!</formula>
    </cfRule>
  </conditionalFormatting>
  <conditionalFormatting sqref="D94:D103">
    <cfRule type="expression" dxfId="11724" priority="5688">
      <formula>IF(D94="Validar","Rojo","Verde")</formula>
    </cfRule>
  </conditionalFormatting>
  <conditionalFormatting sqref="D95:D100">
    <cfRule type="colorScale" priority="5694">
      <colorScale>
        <cfvo type="min"/>
        <cfvo type="max"/>
        <color theme="0"/>
        <color theme="0"/>
      </colorScale>
    </cfRule>
    <cfRule type="expression" dxfId="11723" priority="5695">
      <formula>C95&lt;0</formula>
    </cfRule>
  </conditionalFormatting>
  <conditionalFormatting sqref="D101">
    <cfRule type="colorScale" priority="5692">
      <colorScale>
        <cfvo type="min"/>
        <cfvo type="max"/>
        <color theme="0"/>
        <color theme="0"/>
      </colorScale>
    </cfRule>
    <cfRule type="expression" dxfId="11722" priority="5693">
      <formula>C101&lt;0</formula>
    </cfRule>
  </conditionalFormatting>
  <conditionalFormatting sqref="D102">
    <cfRule type="colorScale" priority="5689">
      <colorScale>
        <cfvo type="min"/>
        <cfvo type="max"/>
        <color theme="0"/>
        <color theme="0"/>
      </colorScale>
    </cfRule>
    <cfRule type="expression" dxfId="11721" priority="5691">
      <formula>C102&lt;0</formula>
    </cfRule>
  </conditionalFormatting>
  <conditionalFormatting sqref="D105">
    <cfRule type="colorScale" priority="5686">
      <colorScale>
        <cfvo type="min"/>
        <cfvo type="max"/>
        <color theme="0"/>
        <color theme="0"/>
      </colorScale>
    </cfRule>
    <cfRule type="expression" dxfId="11720" priority="5687">
      <formula>C105&lt;0</formula>
    </cfRule>
  </conditionalFormatting>
  <conditionalFormatting sqref="D105:D106">
    <cfRule type="expression" priority="5684">
      <formula>#REF!</formula>
    </cfRule>
  </conditionalFormatting>
  <conditionalFormatting sqref="D105:D107">
    <cfRule type="expression" dxfId="11719" priority="5682">
      <formula>IF(D105="Validar","Rojo","Verde")</formula>
    </cfRule>
  </conditionalFormatting>
  <conditionalFormatting sqref="D106">
    <cfRule type="colorScale" priority="5683">
      <colorScale>
        <cfvo type="min"/>
        <cfvo type="max"/>
        <color theme="0"/>
        <color theme="0"/>
      </colorScale>
    </cfRule>
    <cfRule type="expression" dxfId="11718" priority="5685">
      <formula>C106&lt;0</formula>
    </cfRule>
  </conditionalFormatting>
  <conditionalFormatting sqref="D110">
    <cfRule type="colorScale" priority="5674">
      <colorScale>
        <cfvo type="min"/>
        <cfvo type="max"/>
        <color theme="0"/>
        <color theme="0"/>
      </colorScale>
    </cfRule>
    <cfRule type="expression" dxfId="11717"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1716" priority="5569">
      <formula>C111&lt;0</formula>
    </cfRule>
  </conditionalFormatting>
  <conditionalFormatting sqref="D117">
    <cfRule type="colorScale" priority="5680">
      <colorScale>
        <cfvo type="min"/>
        <cfvo type="max"/>
        <color theme="0"/>
        <color theme="0"/>
      </colorScale>
    </cfRule>
    <cfRule type="expression" dxfId="11715"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1714" priority="5679">
      <formula>C118&lt;0</formula>
    </cfRule>
  </conditionalFormatting>
  <conditionalFormatting sqref="D126:D135">
    <cfRule type="expression" dxfId="11713" priority="5801">
      <formula>IF(D126="Validar","Rojo","Verde")</formula>
    </cfRule>
    <cfRule type="colorScale" priority="5802">
      <colorScale>
        <cfvo type="min"/>
        <cfvo type="max"/>
        <color theme="0"/>
        <color theme="0"/>
      </colorScale>
    </cfRule>
    <cfRule type="expression" priority="5803">
      <formula>$F$23</formula>
    </cfRule>
    <cfRule type="expression" dxfId="11712" priority="5804">
      <formula>C126&lt;0</formula>
    </cfRule>
  </conditionalFormatting>
  <conditionalFormatting sqref="K83">
    <cfRule type="expression" dxfId="11711" priority="5583">
      <formula>IF(K83="Validar","Rojo","Verde")</formula>
    </cfRule>
    <cfRule type="colorScale" priority="5584">
      <colorScale>
        <cfvo type="min"/>
        <cfvo type="max"/>
        <color theme="0"/>
        <color theme="0"/>
      </colorScale>
    </cfRule>
    <cfRule type="expression" priority="5585">
      <formula>#REF!</formula>
    </cfRule>
    <cfRule type="expression" dxfId="11710" priority="5586">
      <formula>J83&lt;0</formula>
    </cfRule>
  </conditionalFormatting>
  <conditionalFormatting sqref="K111">
    <cfRule type="expression" dxfId="11709" priority="5562">
      <formula>IF(K111="Validar","Rojo","Verde")</formula>
    </cfRule>
    <cfRule type="colorScale" priority="5563">
      <colorScale>
        <cfvo type="min"/>
        <cfvo type="max"/>
        <color theme="0"/>
        <color theme="0"/>
      </colorScale>
    </cfRule>
    <cfRule type="expression" priority="5564">
      <formula>#REF!</formula>
    </cfRule>
    <cfRule type="expression" dxfId="11708" priority="5565">
      <formula>J111&lt;0</formula>
    </cfRule>
  </conditionalFormatting>
  <conditionalFormatting sqref="K146">
    <cfRule type="expression" dxfId="11707" priority="5670">
      <formula>IF(K146="Validar","Rojo","Verde")</formula>
    </cfRule>
    <cfRule type="colorScale" priority="5671">
      <colorScale>
        <cfvo type="min"/>
        <cfvo type="max"/>
        <color theme="0"/>
        <color theme="0"/>
      </colorScale>
    </cfRule>
    <cfRule type="expression" priority="5672">
      <formula>#REF!</formula>
    </cfRule>
    <cfRule type="expression" dxfId="11706" priority="5673">
      <formula>J146&lt;0</formula>
    </cfRule>
  </conditionalFormatting>
  <conditionalFormatting sqref="R110:R111">
    <cfRule type="expression" dxfId="11705" priority="5557">
      <formula>IF(R110="Validar","Rojo","Verde")</formula>
    </cfRule>
  </conditionalFormatting>
  <conditionalFormatting sqref="R117:R123">
    <cfRule type="expression" dxfId="11704" priority="5638">
      <formula>IF(R117="Validar","Rojo","Verde")</formula>
    </cfRule>
  </conditionalFormatting>
  <conditionalFormatting sqref="R117:R123">
    <cfRule type="expression" priority="5640">
      <formula>#REF!</formula>
    </cfRule>
  </conditionalFormatting>
  <conditionalFormatting sqref="R6:R16">
    <cfRule type="expression" dxfId="11703"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1702" priority="5667">
      <formula>Q6&lt;0</formula>
    </cfRule>
  </conditionalFormatting>
  <conditionalFormatting sqref="R10">
    <cfRule type="colorScale" priority="5634">
      <colorScale>
        <cfvo type="min"/>
        <cfvo type="max"/>
        <color theme="0"/>
        <color theme="0"/>
      </colorScale>
    </cfRule>
    <cfRule type="expression" dxfId="11701" priority="5635">
      <formula>Q10&lt;0</formula>
    </cfRule>
  </conditionalFormatting>
  <conditionalFormatting sqref="R11:R14">
    <cfRule type="colorScale" priority="5664">
      <colorScale>
        <cfvo type="min"/>
        <cfvo type="max"/>
        <color theme="0"/>
        <color theme="0"/>
      </colorScale>
    </cfRule>
    <cfRule type="expression" dxfId="11700" priority="5665">
      <formula>Q11&lt;0</formula>
    </cfRule>
  </conditionalFormatting>
  <conditionalFormatting sqref="R15">
    <cfRule type="colorScale" priority="5631">
      <colorScale>
        <cfvo type="min"/>
        <cfvo type="max"/>
        <color theme="0"/>
        <color theme="0"/>
      </colorScale>
    </cfRule>
    <cfRule type="expression" dxfId="11699" priority="5633">
      <formula>Q15&lt;0</formula>
    </cfRule>
  </conditionalFormatting>
  <conditionalFormatting sqref="R16">
    <cfRule type="colorScale" priority="5662">
      <colorScale>
        <cfvo type="min"/>
        <cfvo type="max"/>
        <color theme="0"/>
        <color theme="0"/>
      </colorScale>
    </cfRule>
    <cfRule type="expression" dxfId="11698" priority="5663">
      <formula>Q16&lt;0</formula>
    </cfRule>
  </conditionalFormatting>
  <conditionalFormatting sqref="R18">
    <cfRule type="colorScale" priority="5627">
      <colorScale>
        <cfvo type="min"/>
        <cfvo type="max"/>
        <color theme="0"/>
        <color theme="0"/>
      </colorScale>
    </cfRule>
    <cfRule type="expression" dxfId="11697" priority="5629">
      <formula>Q18&lt;0</formula>
    </cfRule>
  </conditionalFormatting>
  <conditionalFormatting sqref="R18:R19">
    <cfRule type="expression" dxfId="11696"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1695" priority="5661">
      <formula>Q19&lt;0</formula>
    </cfRule>
  </conditionalFormatting>
  <conditionalFormatting sqref="R23">
    <cfRule type="colorScale" priority="5623">
      <colorScale>
        <cfvo type="min"/>
        <cfvo type="max"/>
        <color theme="0"/>
        <color theme="0"/>
      </colorScale>
    </cfRule>
    <cfRule type="expression" dxfId="11694" priority="5625">
      <formula>Q23&lt;0</formula>
    </cfRule>
  </conditionalFormatting>
  <conditionalFormatting sqref="R23:R24">
    <cfRule type="expression" dxfId="11693"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1692" priority="5657">
      <formula>Q24&lt;0</formula>
    </cfRule>
  </conditionalFormatting>
  <conditionalFormatting sqref="R26">
    <cfRule type="colorScale" priority="5619">
      <colorScale>
        <cfvo type="min"/>
        <cfvo type="max"/>
        <color theme="0"/>
        <color theme="0"/>
      </colorScale>
    </cfRule>
    <cfRule type="expression" dxfId="11691" priority="5621">
      <formula>Q26&lt;0</formula>
    </cfRule>
  </conditionalFormatting>
  <conditionalFormatting sqref="R26:R27">
    <cfRule type="expression" dxfId="11690"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1689" priority="5655">
      <formula>Q27&lt;0</formula>
    </cfRule>
  </conditionalFormatting>
  <conditionalFormatting sqref="R29">
    <cfRule type="colorScale" priority="5615">
      <colorScale>
        <cfvo type="min"/>
        <cfvo type="max"/>
        <color theme="0"/>
        <color theme="0"/>
      </colorScale>
    </cfRule>
    <cfRule type="expression" dxfId="11688" priority="5617">
      <formula>Q29&lt;0</formula>
    </cfRule>
  </conditionalFormatting>
  <conditionalFormatting sqref="R29:R30">
    <cfRule type="expression" dxfId="11687"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1686" priority="5653">
      <formula>Q30&lt;0</formula>
    </cfRule>
  </conditionalFormatting>
  <conditionalFormatting sqref="R39">
    <cfRule type="colorScale" priority="5611">
      <colorScale>
        <cfvo type="min"/>
        <cfvo type="max"/>
        <color theme="0"/>
        <color theme="0"/>
      </colorScale>
    </cfRule>
    <cfRule type="expression" dxfId="11685" priority="5613">
      <formula>Q39&lt;0</formula>
    </cfRule>
  </conditionalFormatting>
  <conditionalFormatting sqref="R39:R66">
    <cfRule type="expression" dxfId="11684"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1683" priority="5651">
      <formula>Q40&lt;0</formula>
    </cfRule>
  </conditionalFormatting>
  <conditionalFormatting sqref="R68">
    <cfRule type="colorScale" priority="5607">
      <colorScale>
        <cfvo type="min"/>
        <cfvo type="max"/>
        <color theme="0"/>
        <color theme="0"/>
      </colorScale>
    </cfRule>
    <cfRule type="expression" dxfId="11682" priority="5609">
      <formula>Q68&lt;0</formula>
    </cfRule>
  </conditionalFormatting>
  <conditionalFormatting sqref="R68:R81">
    <cfRule type="expression" dxfId="11681"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1680" priority="5669">
      <formula>Q69&lt;0</formula>
    </cfRule>
  </conditionalFormatting>
  <conditionalFormatting sqref="R83">
    <cfRule type="colorScale" priority="5579">
      <colorScale>
        <cfvo type="min"/>
        <cfvo type="max"/>
        <color theme="0"/>
        <color theme="0"/>
      </colorScale>
    </cfRule>
    <cfRule type="expression" dxfId="11679" priority="5581">
      <formula>Q83&lt;0</formula>
    </cfRule>
  </conditionalFormatting>
  <conditionalFormatting sqref="R83:R91">
    <cfRule type="expression" dxfId="11678"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1677" priority="5649">
      <formula>Q84&lt;0</formula>
    </cfRule>
  </conditionalFormatting>
  <conditionalFormatting sqref="R93">
    <cfRule type="colorScale" priority="5603">
      <colorScale>
        <cfvo type="min"/>
        <cfvo type="max"/>
        <color theme="0"/>
        <color theme="0"/>
      </colorScale>
    </cfRule>
    <cfRule type="expression" dxfId="11676" priority="5605">
      <formula>Q93&lt;0</formula>
    </cfRule>
  </conditionalFormatting>
  <conditionalFormatting sqref="R93:R102">
    <cfRule type="expression" dxfId="11675"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1674" priority="5647">
      <formula>Q94&lt;0</formula>
    </cfRule>
  </conditionalFormatting>
  <conditionalFormatting sqref="R104">
    <cfRule type="colorScale" priority="5599">
      <colorScale>
        <cfvo type="min"/>
        <cfvo type="max"/>
        <color theme="0"/>
        <color theme="0"/>
      </colorScale>
    </cfRule>
    <cfRule type="expression" dxfId="11673" priority="5601">
      <formula>Q104&lt;0</formula>
    </cfRule>
  </conditionalFormatting>
  <conditionalFormatting sqref="R104:R106">
    <cfRule type="expression" dxfId="11672"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1671" priority="5645">
      <formula>Q105&lt;0</formula>
    </cfRule>
  </conditionalFormatting>
  <conditionalFormatting sqref="R110">
    <cfRule type="colorScale" priority="5642">
      <colorScale>
        <cfvo type="min"/>
        <cfvo type="max"/>
        <color theme="0"/>
        <color theme="0"/>
      </colorScale>
    </cfRule>
    <cfRule type="expression" dxfId="11670"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1669" priority="5560">
      <formula>Q111&lt;0</formula>
    </cfRule>
  </conditionalFormatting>
  <conditionalFormatting sqref="R117:R123">
    <cfRule type="colorScale" priority="5639">
      <colorScale>
        <cfvo type="min"/>
        <cfvo type="max"/>
        <color theme="0"/>
        <color theme="0"/>
      </colorScale>
    </cfRule>
    <cfRule type="expression" dxfId="11668" priority="5641">
      <formula>Q117&lt;0</formula>
    </cfRule>
  </conditionalFormatting>
  <conditionalFormatting sqref="R125">
    <cfRule type="colorScale" priority="5595">
      <colorScale>
        <cfvo type="min"/>
        <cfvo type="max"/>
        <color theme="0"/>
        <color theme="0"/>
      </colorScale>
    </cfRule>
    <cfRule type="expression" dxfId="11667" priority="5597">
      <formula>Q125&lt;0</formula>
    </cfRule>
  </conditionalFormatting>
  <conditionalFormatting sqref="R125:R134">
    <cfRule type="expression" dxfId="11666"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1665" priority="5637">
      <formula>Q126&lt;0</formula>
    </cfRule>
  </conditionalFormatting>
  <conditionalFormatting sqref="X110:X111">
    <cfRule type="expression" dxfId="11664" priority="5379">
      <formula>IF(X110="Validar","Rojo","Verde")</formula>
    </cfRule>
  </conditionalFormatting>
  <conditionalFormatting sqref="X117:X123">
    <cfRule type="expression" dxfId="11663" priority="5435">
      <formula>IF(X117="Validar","Rojo","Verde")</formula>
    </cfRule>
  </conditionalFormatting>
  <conditionalFormatting sqref="X6:X16">
    <cfRule type="expression" dxfId="11662"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1661" priority="5464">
      <formula>W6&lt;0</formula>
    </cfRule>
  </conditionalFormatting>
  <conditionalFormatting sqref="X10">
    <cfRule type="colorScale" priority="5431">
      <colorScale>
        <cfvo type="min"/>
        <cfvo type="max"/>
        <color theme="0"/>
        <color theme="0"/>
      </colorScale>
    </cfRule>
    <cfRule type="expression" dxfId="11660" priority="5432">
      <formula>W10&lt;0</formula>
    </cfRule>
  </conditionalFormatting>
  <conditionalFormatting sqref="X11:X14">
    <cfRule type="colorScale" priority="5461">
      <colorScale>
        <cfvo type="min"/>
        <cfvo type="max"/>
        <color theme="0"/>
        <color theme="0"/>
      </colorScale>
    </cfRule>
    <cfRule type="expression" dxfId="11659" priority="5462">
      <formula>W11&lt;0</formula>
    </cfRule>
  </conditionalFormatting>
  <conditionalFormatting sqref="X15">
    <cfRule type="colorScale" priority="5428">
      <colorScale>
        <cfvo type="min"/>
        <cfvo type="max"/>
        <color theme="0"/>
        <color theme="0"/>
      </colorScale>
    </cfRule>
    <cfRule type="expression" dxfId="11658" priority="5430">
      <formula>W15&lt;0</formula>
    </cfRule>
  </conditionalFormatting>
  <conditionalFormatting sqref="X16">
    <cfRule type="colorScale" priority="5459">
      <colorScale>
        <cfvo type="min"/>
        <cfvo type="max"/>
        <color theme="0"/>
        <color theme="0"/>
      </colorScale>
    </cfRule>
    <cfRule type="expression" dxfId="11657" priority="5460">
      <formula>W16&lt;0</formula>
    </cfRule>
  </conditionalFormatting>
  <conditionalFormatting sqref="X18">
    <cfRule type="colorScale" priority="5424">
      <colorScale>
        <cfvo type="min"/>
        <cfvo type="max"/>
        <color theme="0"/>
        <color theme="0"/>
      </colorScale>
    </cfRule>
    <cfRule type="expression" dxfId="11656" priority="5426">
      <formula>W18&lt;0</formula>
    </cfRule>
  </conditionalFormatting>
  <conditionalFormatting sqref="X18:X19">
    <cfRule type="expression" dxfId="11655"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1654" priority="5458">
      <formula>W19&lt;0</formula>
    </cfRule>
  </conditionalFormatting>
  <conditionalFormatting sqref="X23">
    <cfRule type="colorScale" priority="5420">
      <colorScale>
        <cfvo type="min"/>
        <cfvo type="max"/>
        <color theme="0"/>
        <color theme="0"/>
      </colorScale>
    </cfRule>
    <cfRule type="expression" dxfId="11653" priority="5422">
      <formula>W23&lt;0</formula>
    </cfRule>
  </conditionalFormatting>
  <conditionalFormatting sqref="X23:X24">
    <cfRule type="expression" dxfId="11652"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1651" priority="5454">
      <formula>W24&lt;0</formula>
    </cfRule>
  </conditionalFormatting>
  <conditionalFormatting sqref="X26">
    <cfRule type="colorScale" priority="5416">
      <colorScale>
        <cfvo type="min"/>
        <cfvo type="max"/>
        <color theme="0"/>
        <color theme="0"/>
      </colorScale>
    </cfRule>
    <cfRule type="expression" dxfId="11650" priority="5418">
      <formula>W26&lt;0</formula>
    </cfRule>
  </conditionalFormatting>
  <conditionalFormatting sqref="X26:X27">
    <cfRule type="expression" dxfId="11649"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1648" priority="5452">
      <formula>W27&lt;0</formula>
    </cfRule>
  </conditionalFormatting>
  <conditionalFormatting sqref="X29">
    <cfRule type="colorScale" priority="5412">
      <colorScale>
        <cfvo type="min"/>
        <cfvo type="max"/>
        <color theme="0"/>
        <color theme="0"/>
      </colorScale>
    </cfRule>
    <cfRule type="expression" dxfId="11647" priority="5414">
      <formula>W29&lt;0</formula>
    </cfRule>
  </conditionalFormatting>
  <conditionalFormatting sqref="X29:X30">
    <cfRule type="expression" dxfId="11646"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1645" priority="5450">
      <formula>W30&lt;0</formula>
    </cfRule>
  </conditionalFormatting>
  <conditionalFormatting sqref="X39">
    <cfRule type="colorScale" priority="5408">
      <colorScale>
        <cfvo type="min"/>
        <cfvo type="max"/>
        <color theme="0"/>
        <color theme="0"/>
      </colorScale>
    </cfRule>
    <cfRule type="expression" dxfId="11644" priority="5410">
      <formula>W39&lt;0</formula>
    </cfRule>
  </conditionalFormatting>
  <conditionalFormatting sqref="X39:X66">
    <cfRule type="expression" dxfId="11643"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1642" priority="5448">
      <formula>W40&lt;0</formula>
    </cfRule>
  </conditionalFormatting>
  <conditionalFormatting sqref="X68">
    <cfRule type="colorScale" priority="5404">
      <colorScale>
        <cfvo type="min"/>
        <cfvo type="max"/>
        <color theme="0"/>
        <color theme="0"/>
      </colorScale>
    </cfRule>
    <cfRule type="expression" dxfId="11641" priority="5406">
      <formula>W68&lt;0</formula>
    </cfRule>
  </conditionalFormatting>
  <conditionalFormatting sqref="X68:X81">
    <cfRule type="expression" dxfId="11640"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1639" priority="5466">
      <formula>W69&lt;0</formula>
    </cfRule>
  </conditionalFormatting>
  <conditionalFormatting sqref="X83">
    <cfRule type="colorScale" priority="5387">
      <colorScale>
        <cfvo type="min"/>
        <cfvo type="max"/>
        <color theme="0"/>
        <color theme="0"/>
      </colorScale>
    </cfRule>
    <cfRule type="expression" dxfId="11638" priority="5389">
      <formula>W83&lt;0</formula>
    </cfRule>
  </conditionalFormatting>
  <conditionalFormatting sqref="X83:X91">
    <cfRule type="expression" dxfId="11637"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1636" priority="5446">
      <formula>W84&lt;0</formula>
    </cfRule>
  </conditionalFormatting>
  <conditionalFormatting sqref="X93">
    <cfRule type="colorScale" priority="5400">
      <colorScale>
        <cfvo type="min"/>
        <cfvo type="max"/>
        <color theme="0"/>
        <color theme="0"/>
      </colorScale>
    </cfRule>
    <cfRule type="expression" dxfId="11635" priority="5402">
      <formula>W93&lt;0</formula>
    </cfRule>
  </conditionalFormatting>
  <conditionalFormatting sqref="X93:X102">
    <cfRule type="expression" dxfId="11634"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1633" priority="5444">
      <formula>W94&lt;0</formula>
    </cfRule>
  </conditionalFormatting>
  <conditionalFormatting sqref="X104">
    <cfRule type="colorScale" priority="5396">
      <colorScale>
        <cfvo type="min"/>
        <cfvo type="max"/>
        <color theme="0"/>
        <color theme="0"/>
      </colorScale>
    </cfRule>
    <cfRule type="expression" dxfId="11632" priority="5398">
      <formula>W104&lt;0</formula>
    </cfRule>
  </conditionalFormatting>
  <conditionalFormatting sqref="X104:X106">
    <cfRule type="expression" dxfId="11631"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1630" priority="5442">
      <formula>W105&lt;0</formula>
    </cfRule>
  </conditionalFormatting>
  <conditionalFormatting sqref="X110">
    <cfRule type="colorScale" priority="5439">
      <colorScale>
        <cfvo type="min"/>
        <cfvo type="max"/>
        <color theme="0"/>
        <color theme="0"/>
      </colorScale>
    </cfRule>
    <cfRule type="expression" dxfId="11629"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1628"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1627" priority="5438">
      <formula>W117&lt;0</formula>
    </cfRule>
  </conditionalFormatting>
  <conditionalFormatting sqref="X125">
    <cfRule type="colorScale" priority="5392">
      <colorScale>
        <cfvo type="min"/>
        <cfvo type="max"/>
        <color theme="0"/>
        <color theme="0"/>
      </colorScale>
    </cfRule>
    <cfRule type="expression" dxfId="11626" priority="5394">
      <formula>W125&lt;0</formula>
    </cfRule>
  </conditionalFormatting>
  <conditionalFormatting sqref="X125:X134">
    <cfRule type="expression" dxfId="11625"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1624" priority="5434">
      <formula>W126&lt;0</formula>
    </cfRule>
  </conditionalFormatting>
  <conditionalFormatting sqref="AB110:AB111">
    <cfRule type="expression" dxfId="11623" priority="5468">
      <formula>IF(AB110="Validar","Rojo","Verde")</formula>
    </cfRule>
  </conditionalFormatting>
  <conditionalFormatting sqref="AB117:AB123">
    <cfRule type="expression" dxfId="11622" priority="5524">
      <formula>IF(AB117="Validar","Rojo","Verde")</formula>
    </cfRule>
  </conditionalFormatting>
  <conditionalFormatting sqref="AB117:AB123">
    <cfRule type="expression" priority="5526">
      <formula>#REF!</formula>
    </cfRule>
  </conditionalFormatting>
  <conditionalFormatting sqref="AB6:AB16">
    <cfRule type="expression" dxfId="11621"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1620" priority="5553">
      <formula>AA6&lt;0</formula>
    </cfRule>
  </conditionalFormatting>
  <conditionalFormatting sqref="AB10">
    <cfRule type="colorScale" priority="5520">
      <colorScale>
        <cfvo type="min"/>
        <cfvo type="max"/>
        <color theme="0"/>
        <color theme="0"/>
      </colorScale>
    </cfRule>
    <cfRule type="expression" dxfId="11619" priority="5521">
      <formula>AA10&lt;0</formula>
    </cfRule>
  </conditionalFormatting>
  <conditionalFormatting sqref="AB11:AB14">
    <cfRule type="colorScale" priority="5550">
      <colorScale>
        <cfvo type="min"/>
        <cfvo type="max"/>
        <color theme="0"/>
        <color theme="0"/>
      </colorScale>
    </cfRule>
    <cfRule type="expression" dxfId="11618" priority="5551">
      <formula>AA11&lt;0</formula>
    </cfRule>
  </conditionalFormatting>
  <conditionalFormatting sqref="AB15">
    <cfRule type="colorScale" priority="5517">
      <colorScale>
        <cfvo type="min"/>
        <cfvo type="max"/>
        <color theme="0"/>
        <color theme="0"/>
      </colorScale>
    </cfRule>
    <cfRule type="expression" dxfId="11617" priority="5519">
      <formula>AA15&lt;0</formula>
    </cfRule>
  </conditionalFormatting>
  <conditionalFormatting sqref="AB16">
    <cfRule type="colorScale" priority="5548">
      <colorScale>
        <cfvo type="min"/>
        <cfvo type="max"/>
        <color theme="0"/>
        <color theme="0"/>
      </colorScale>
    </cfRule>
    <cfRule type="expression" dxfId="11616" priority="5549">
      <formula>AA16&lt;0</formula>
    </cfRule>
  </conditionalFormatting>
  <conditionalFormatting sqref="AB18">
    <cfRule type="colorScale" priority="5513">
      <colorScale>
        <cfvo type="min"/>
        <cfvo type="max"/>
        <color theme="0"/>
        <color theme="0"/>
      </colorScale>
    </cfRule>
    <cfRule type="expression" dxfId="11615" priority="5515">
      <formula>AA18&lt;0</formula>
    </cfRule>
  </conditionalFormatting>
  <conditionalFormatting sqref="AB18:AB19">
    <cfRule type="expression" dxfId="11614"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1613" priority="5547">
      <formula>AA19&lt;0</formula>
    </cfRule>
  </conditionalFormatting>
  <conditionalFormatting sqref="AB23">
    <cfRule type="colorScale" priority="5509">
      <colorScale>
        <cfvo type="min"/>
        <cfvo type="max"/>
        <color theme="0"/>
        <color theme="0"/>
      </colorScale>
    </cfRule>
    <cfRule type="expression" dxfId="11612" priority="5511">
      <formula>AA23&lt;0</formula>
    </cfRule>
  </conditionalFormatting>
  <conditionalFormatting sqref="AB23:AB24">
    <cfRule type="expression" dxfId="11611"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1610" priority="5543">
      <formula>AA24&lt;0</formula>
    </cfRule>
  </conditionalFormatting>
  <conditionalFormatting sqref="AB26">
    <cfRule type="colorScale" priority="5505">
      <colorScale>
        <cfvo type="min"/>
        <cfvo type="max"/>
        <color theme="0"/>
        <color theme="0"/>
      </colorScale>
    </cfRule>
    <cfRule type="expression" dxfId="11609" priority="5507">
      <formula>AA26&lt;0</formula>
    </cfRule>
  </conditionalFormatting>
  <conditionalFormatting sqref="AB26:AB27">
    <cfRule type="expression" dxfId="11608"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1607" priority="5541">
      <formula>AA27&lt;0</formula>
    </cfRule>
  </conditionalFormatting>
  <conditionalFormatting sqref="AB29">
    <cfRule type="colorScale" priority="5501">
      <colorScale>
        <cfvo type="min"/>
        <cfvo type="max"/>
        <color theme="0"/>
        <color theme="0"/>
      </colorScale>
    </cfRule>
    <cfRule type="expression" dxfId="11606" priority="5503">
      <formula>AA29&lt;0</formula>
    </cfRule>
  </conditionalFormatting>
  <conditionalFormatting sqref="AB29:AB30">
    <cfRule type="expression" dxfId="11605"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1604" priority="5539">
      <formula>AA30&lt;0</formula>
    </cfRule>
  </conditionalFormatting>
  <conditionalFormatting sqref="AB39">
    <cfRule type="colorScale" priority="5497">
      <colorScale>
        <cfvo type="min"/>
        <cfvo type="max"/>
        <color theme="0"/>
        <color theme="0"/>
      </colorScale>
    </cfRule>
    <cfRule type="expression" dxfId="11603" priority="5499">
      <formula>AA39&lt;0</formula>
    </cfRule>
  </conditionalFormatting>
  <conditionalFormatting sqref="AB39:AB66">
    <cfRule type="expression" dxfId="11602"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1601" priority="5537">
      <formula>AA40&lt;0</formula>
    </cfRule>
  </conditionalFormatting>
  <conditionalFormatting sqref="AB68">
    <cfRule type="colorScale" priority="5493">
      <colorScale>
        <cfvo type="min"/>
        <cfvo type="max"/>
        <color theme="0"/>
        <color theme="0"/>
      </colorScale>
    </cfRule>
    <cfRule type="expression" dxfId="11600" priority="5495">
      <formula>AA68&lt;0</formula>
    </cfRule>
  </conditionalFormatting>
  <conditionalFormatting sqref="AB68:AB81">
    <cfRule type="expression" dxfId="11599"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1598" priority="5555">
      <formula>AA69&lt;0</formula>
    </cfRule>
  </conditionalFormatting>
  <conditionalFormatting sqref="AB83">
    <cfRule type="colorScale" priority="5476">
      <colorScale>
        <cfvo type="min"/>
        <cfvo type="max"/>
        <color theme="0"/>
        <color theme="0"/>
      </colorScale>
    </cfRule>
    <cfRule type="expression" dxfId="11597" priority="5478">
      <formula>AA83&lt;0</formula>
    </cfRule>
  </conditionalFormatting>
  <conditionalFormatting sqref="AB83:AB91">
    <cfRule type="expression" dxfId="11596"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1595" priority="5535">
      <formula>AA84&lt;0</formula>
    </cfRule>
  </conditionalFormatting>
  <conditionalFormatting sqref="AB93">
    <cfRule type="colorScale" priority="5489">
      <colorScale>
        <cfvo type="min"/>
        <cfvo type="max"/>
        <color theme="0"/>
        <color theme="0"/>
      </colorScale>
    </cfRule>
    <cfRule type="expression" dxfId="11594" priority="5491">
      <formula>AA93&lt;0</formula>
    </cfRule>
  </conditionalFormatting>
  <conditionalFormatting sqref="AB93:AB102">
    <cfRule type="expression" dxfId="11593"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1592" priority="5533">
      <formula>AA94&lt;0</formula>
    </cfRule>
  </conditionalFormatting>
  <conditionalFormatting sqref="AB104">
    <cfRule type="colorScale" priority="5485">
      <colorScale>
        <cfvo type="min"/>
        <cfvo type="max"/>
        <color theme="0"/>
        <color theme="0"/>
      </colorScale>
    </cfRule>
    <cfRule type="expression" dxfId="11591" priority="5487">
      <formula>AA104&lt;0</formula>
    </cfRule>
  </conditionalFormatting>
  <conditionalFormatting sqref="AB104:AB106">
    <cfRule type="expression" dxfId="11590"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1589" priority="5531">
      <formula>AA105&lt;0</formula>
    </cfRule>
  </conditionalFormatting>
  <conditionalFormatting sqref="AB110">
    <cfRule type="colorScale" priority="5528">
      <colorScale>
        <cfvo type="min"/>
        <cfvo type="max"/>
        <color theme="0"/>
        <color theme="0"/>
      </colorScale>
    </cfRule>
    <cfRule type="expression" dxfId="11588"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1587" priority="5471">
      <formula>AA111&lt;0</formula>
    </cfRule>
  </conditionalFormatting>
  <conditionalFormatting sqref="AB117:AB123">
    <cfRule type="colorScale" priority="5525">
      <colorScale>
        <cfvo type="min"/>
        <cfvo type="max"/>
        <color theme="0"/>
        <color theme="0"/>
      </colorScale>
    </cfRule>
    <cfRule type="expression" dxfId="11586" priority="5527">
      <formula>AA117&lt;0</formula>
    </cfRule>
  </conditionalFormatting>
  <conditionalFormatting sqref="AB125">
    <cfRule type="colorScale" priority="5481">
      <colorScale>
        <cfvo type="min"/>
        <cfvo type="max"/>
        <color theme="0"/>
        <color theme="0"/>
      </colorScale>
    </cfRule>
    <cfRule type="expression" dxfId="11585" priority="5483">
      <formula>AA125&lt;0</formula>
    </cfRule>
  </conditionalFormatting>
  <conditionalFormatting sqref="AB125:AB134">
    <cfRule type="expression" dxfId="11584"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1583" priority="5523">
      <formula>AA126&lt;0</formula>
    </cfRule>
  </conditionalFormatting>
  <conditionalFormatting sqref="AV110:AV111">
    <cfRule type="expression" dxfId="11582" priority="5290">
      <formula>IF(AV110="Validar","Rojo","Verde")</formula>
    </cfRule>
  </conditionalFormatting>
  <conditionalFormatting sqref="AV117:AV123">
    <cfRule type="expression" dxfId="11581" priority="5346">
      <formula>IF(AV117="Validar","Rojo","Verde")</formula>
    </cfRule>
  </conditionalFormatting>
  <conditionalFormatting sqref="AV6:AV16">
    <cfRule type="expression" dxfId="11580"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1579" priority="5375">
      <formula>AU6&lt;0</formula>
    </cfRule>
  </conditionalFormatting>
  <conditionalFormatting sqref="AV10">
    <cfRule type="colorScale" priority="5342">
      <colorScale>
        <cfvo type="min"/>
        <cfvo type="max"/>
        <color theme="0"/>
        <color theme="0"/>
      </colorScale>
    </cfRule>
    <cfRule type="expression" dxfId="11578" priority="5343">
      <formula>AU10&lt;0</formula>
    </cfRule>
  </conditionalFormatting>
  <conditionalFormatting sqref="AV11:AV14">
    <cfRule type="colorScale" priority="5372">
      <colorScale>
        <cfvo type="min"/>
        <cfvo type="max"/>
        <color theme="0"/>
        <color theme="0"/>
      </colorScale>
    </cfRule>
    <cfRule type="expression" dxfId="11577" priority="5373">
      <formula>AU11&lt;0</formula>
    </cfRule>
  </conditionalFormatting>
  <conditionalFormatting sqref="AV15">
    <cfRule type="colorScale" priority="5339">
      <colorScale>
        <cfvo type="min"/>
        <cfvo type="max"/>
        <color theme="0"/>
        <color theme="0"/>
      </colorScale>
    </cfRule>
    <cfRule type="expression" dxfId="11576" priority="5341">
      <formula>AU15&lt;0</formula>
    </cfRule>
  </conditionalFormatting>
  <conditionalFormatting sqref="AV16">
    <cfRule type="colorScale" priority="5370">
      <colorScale>
        <cfvo type="min"/>
        <cfvo type="max"/>
        <color theme="0"/>
        <color theme="0"/>
      </colorScale>
    </cfRule>
    <cfRule type="expression" dxfId="11575" priority="5371">
      <formula>AU16&lt;0</formula>
    </cfRule>
  </conditionalFormatting>
  <conditionalFormatting sqref="AV18">
    <cfRule type="colorScale" priority="5335">
      <colorScale>
        <cfvo type="min"/>
        <cfvo type="max"/>
        <color theme="0"/>
        <color theme="0"/>
      </colorScale>
    </cfRule>
    <cfRule type="expression" dxfId="11574" priority="5337">
      <formula>AU18&lt;0</formula>
    </cfRule>
  </conditionalFormatting>
  <conditionalFormatting sqref="AV18:AV19">
    <cfRule type="expression" dxfId="11573"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1572" priority="5369">
      <formula>AU19&lt;0</formula>
    </cfRule>
  </conditionalFormatting>
  <conditionalFormatting sqref="AV23">
    <cfRule type="colorScale" priority="5331">
      <colorScale>
        <cfvo type="min"/>
        <cfvo type="max"/>
        <color theme="0"/>
        <color theme="0"/>
      </colorScale>
    </cfRule>
    <cfRule type="expression" dxfId="11571" priority="5333">
      <formula>AU23&lt;0</formula>
    </cfRule>
  </conditionalFormatting>
  <conditionalFormatting sqref="AV23:AV24">
    <cfRule type="expression" dxfId="11570"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1569" priority="5365">
      <formula>AU24&lt;0</formula>
    </cfRule>
  </conditionalFormatting>
  <conditionalFormatting sqref="AV26">
    <cfRule type="colorScale" priority="5327">
      <colorScale>
        <cfvo type="min"/>
        <cfvo type="max"/>
        <color theme="0"/>
        <color theme="0"/>
      </colorScale>
    </cfRule>
    <cfRule type="expression" dxfId="11568" priority="5329">
      <formula>AU26&lt;0</formula>
    </cfRule>
  </conditionalFormatting>
  <conditionalFormatting sqref="AV26:AV27">
    <cfRule type="expression" dxfId="11567"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1566" priority="5363">
      <formula>AU27&lt;0</formula>
    </cfRule>
  </conditionalFormatting>
  <conditionalFormatting sqref="AV29">
    <cfRule type="colorScale" priority="5323">
      <colorScale>
        <cfvo type="min"/>
        <cfvo type="max"/>
        <color theme="0"/>
        <color theme="0"/>
      </colorScale>
    </cfRule>
    <cfRule type="expression" dxfId="11565" priority="5325">
      <formula>AU29&lt;0</formula>
    </cfRule>
  </conditionalFormatting>
  <conditionalFormatting sqref="AV29:AV30">
    <cfRule type="expression" dxfId="11564"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1563" priority="5361">
      <formula>AU30&lt;0</formula>
    </cfRule>
  </conditionalFormatting>
  <conditionalFormatting sqref="AV39">
    <cfRule type="colorScale" priority="5319">
      <colorScale>
        <cfvo type="min"/>
        <cfvo type="max"/>
        <color theme="0"/>
        <color theme="0"/>
      </colorScale>
    </cfRule>
    <cfRule type="expression" dxfId="11562" priority="5321">
      <formula>AU39&lt;0</formula>
    </cfRule>
  </conditionalFormatting>
  <conditionalFormatting sqref="AV39:AV66">
    <cfRule type="expression" dxfId="11561"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1560" priority="5359">
      <formula>AU40&lt;0</formula>
    </cfRule>
  </conditionalFormatting>
  <conditionalFormatting sqref="AV68">
    <cfRule type="colorScale" priority="5315">
      <colorScale>
        <cfvo type="min"/>
        <cfvo type="max"/>
        <color theme="0"/>
        <color theme="0"/>
      </colorScale>
    </cfRule>
    <cfRule type="expression" dxfId="11559" priority="5317">
      <formula>AU68&lt;0</formula>
    </cfRule>
  </conditionalFormatting>
  <conditionalFormatting sqref="AV68:AV81">
    <cfRule type="expression" dxfId="11558"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1557" priority="5377">
      <formula>AU69&lt;0</formula>
    </cfRule>
  </conditionalFormatting>
  <conditionalFormatting sqref="AV83">
    <cfRule type="colorScale" priority="5298">
      <colorScale>
        <cfvo type="min"/>
        <cfvo type="max"/>
        <color theme="0"/>
        <color theme="0"/>
      </colorScale>
    </cfRule>
    <cfRule type="expression" dxfId="11556" priority="5300">
      <formula>AU83&lt;0</formula>
    </cfRule>
  </conditionalFormatting>
  <conditionalFormatting sqref="AV83:AV91">
    <cfRule type="expression" dxfId="11555"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1554" priority="5357">
      <formula>AU84&lt;0</formula>
    </cfRule>
  </conditionalFormatting>
  <conditionalFormatting sqref="AV93">
    <cfRule type="colorScale" priority="5311">
      <colorScale>
        <cfvo type="min"/>
        <cfvo type="max"/>
        <color theme="0"/>
        <color theme="0"/>
      </colorScale>
    </cfRule>
    <cfRule type="expression" dxfId="11553" priority="5313">
      <formula>AU93&lt;0</formula>
    </cfRule>
  </conditionalFormatting>
  <conditionalFormatting sqref="AV93:AV102">
    <cfRule type="expression" dxfId="11552"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1551" priority="5355">
      <formula>AU94&lt;0</formula>
    </cfRule>
  </conditionalFormatting>
  <conditionalFormatting sqref="AV104">
    <cfRule type="colorScale" priority="5307">
      <colorScale>
        <cfvo type="min"/>
        <cfvo type="max"/>
        <color theme="0"/>
        <color theme="0"/>
      </colorScale>
    </cfRule>
    <cfRule type="expression" dxfId="11550" priority="5309">
      <formula>AU104&lt;0</formula>
    </cfRule>
  </conditionalFormatting>
  <conditionalFormatting sqref="AV104:AV106">
    <cfRule type="expression" dxfId="11549"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1548" priority="5353">
      <formula>AU105&lt;0</formula>
    </cfRule>
  </conditionalFormatting>
  <conditionalFormatting sqref="AV110">
    <cfRule type="colorScale" priority="5350">
      <colorScale>
        <cfvo type="min"/>
        <cfvo type="max"/>
        <color theme="0"/>
        <color theme="0"/>
      </colorScale>
    </cfRule>
    <cfRule type="expression" dxfId="11547"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1546"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1545" priority="5349">
      <formula>AU117&lt;0</formula>
    </cfRule>
  </conditionalFormatting>
  <conditionalFormatting sqref="AV125">
    <cfRule type="colorScale" priority="5303">
      <colorScale>
        <cfvo type="min"/>
        <cfvo type="max"/>
        <color theme="0"/>
        <color theme="0"/>
      </colorScale>
    </cfRule>
    <cfRule type="expression" dxfId="11544" priority="5305">
      <formula>AU125&lt;0</formula>
    </cfRule>
  </conditionalFormatting>
  <conditionalFormatting sqref="AV125:AV134">
    <cfRule type="expression" dxfId="11543"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1542" priority="5345">
      <formula>AU126&lt;0</formula>
    </cfRule>
  </conditionalFormatting>
  <conditionalFormatting sqref="BB110:BB111">
    <cfRule type="expression" dxfId="11541" priority="5201">
      <formula>IF(BB110="Validar","Rojo","Verde")</formula>
    </cfRule>
  </conditionalFormatting>
  <conditionalFormatting sqref="BB117:BB123">
    <cfRule type="expression" dxfId="11540" priority="5257">
      <formula>IF(BB117="Validar","Rojo","Verde")</formula>
    </cfRule>
  </conditionalFormatting>
  <conditionalFormatting sqref="BB6:BB16">
    <cfRule type="expression" dxfId="11539"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1538" priority="5286">
      <formula>BA6&lt;0</formula>
    </cfRule>
  </conditionalFormatting>
  <conditionalFormatting sqref="BB10">
    <cfRule type="colorScale" priority="5253">
      <colorScale>
        <cfvo type="min"/>
        <cfvo type="max"/>
        <color theme="0"/>
        <color theme="0"/>
      </colorScale>
    </cfRule>
    <cfRule type="expression" dxfId="11537" priority="5254">
      <formula>BA10&lt;0</formula>
    </cfRule>
  </conditionalFormatting>
  <conditionalFormatting sqref="BB11:BB14">
    <cfRule type="colorScale" priority="5283">
      <colorScale>
        <cfvo type="min"/>
        <cfvo type="max"/>
        <color theme="0"/>
        <color theme="0"/>
      </colorScale>
    </cfRule>
    <cfRule type="expression" dxfId="11536" priority="5284">
      <formula>BA11&lt;0</formula>
    </cfRule>
  </conditionalFormatting>
  <conditionalFormatting sqref="BB15">
    <cfRule type="colorScale" priority="5250">
      <colorScale>
        <cfvo type="min"/>
        <cfvo type="max"/>
        <color theme="0"/>
        <color theme="0"/>
      </colorScale>
    </cfRule>
    <cfRule type="expression" dxfId="11535" priority="5252">
      <formula>BA15&lt;0</formula>
    </cfRule>
  </conditionalFormatting>
  <conditionalFormatting sqref="BB16">
    <cfRule type="colorScale" priority="5281">
      <colorScale>
        <cfvo type="min"/>
        <cfvo type="max"/>
        <color theme="0"/>
        <color theme="0"/>
      </colorScale>
    </cfRule>
    <cfRule type="expression" dxfId="11534" priority="5282">
      <formula>BA16&lt;0</formula>
    </cfRule>
  </conditionalFormatting>
  <conditionalFormatting sqref="BB18">
    <cfRule type="colorScale" priority="5246">
      <colorScale>
        <cfvo type="min"/>
        <cfvo type="max"/>
        <color theme="0"/>
        <color theme="0"/>
      </colorScale>
    </cfRule>
    <cfRule type="expression" dxfId="11533" priority="5248">
      <formula>BA18&lt;0</formula>
    </cfRule>
  </conditionalFormatting>
  <conditionalFormatting sqref="BB18:BB19">
    <cfRule type="expression" dxfId="11532"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1531" priority="5280">
      <formula>BA19&lt;0</formula>
    </cfRule>
  </conditionalFormatting>
  <conditionalFormatting sqref="BB23">
    <cfRule type="colorScale" priority="5242">
      <colorScale>
        <cfvo type="min"/>
        <cfvo type="max"/>
        <color theme="0"/>
        <color theme="0"/>
      </colorScale>
    </cfRule>
    <cfRule type="expression" dxfId="11530" priority="5244">
      <formula>BA23&lt;0</formula>
    </cfRule>
  </conditionalFormatting>
  <conditionalFormatting sqref="BB23:BB24">
    <cfRule type="expression" dxfId="11529"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1528" priority="5276">
      <formula>BA24&lt;0</formula>
    </cfRule>
  </conditionalFormatting>
  <conditionalFormatting sqref="BB26">
    <cfRule type="colorScale" priority="5238">
      <colorScale>
        <cfvo type="min"/>
        <cfvo type="max"/>
        <color theme="0"/>
        <color theme="0"/>
      </colorScale>
    </cfRule>
    <cfRule type="expression" dxfId="11527" priority="5240">
      <formula>BA26&lt;0</formula>
    </cfRule>
  </conditionalFormatting>
  <conditionalFormatting sqref="BB26:BB27">
    <cfRule type="expression" dxfId="11526"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1525" priority="5274">
      <formula>BA27&lt;0</formula>
    </cfRule>
  </conditionalFormatting>
  <conditionalFormatting sqref="BB29">
    <cfRule type="colorScale" priority="5234">
      <colorScale>
        <cfvo type="min"/>
        <cfvo type="max"/>
        <color theme="0"/>
        <color theme="0"/>
      </colorScale>
    </cfRule>
    <cfRule type="expression" dxfId="11524" priority="5236">
      <formula>BA29&lt;0</formula>
    </cfRule>
  </conditionalFormatting>
  <conditionalFormatting sqref="BB29:BB30">
    <cfRule type="expression" dxfId="11523"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1522" priority="5272">
      <formula>BA30&lt;0</formula>
    </cfRule>
  </conditionalFormatting>
  <conditionalFormatting sqref="BB39">
    <cfRule type="colorScale" priority="5230">
      <colorScale>
        <cfvo type="min"/>
        <cfvo type="max"/>
        <color theme="0"/>
        <color theme="0"/>
      </colorScale>
    </cfRule>
    <cfRule type="expression" dxfId="11521" priority="5232">
      <formula>BA39&lt;0</formula>
    </cfRule>
  </conditionalFormatting>
  <conditionalFormatting sqref="BB39:BB66">
    <cfRule type="expression" dxfId="11520"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1519" priority="5270">
      <formula>BA40&lt;0</formula>
    </cfRule>
  </conditionalFormatting>
  <conditionalFormatting sqref="BB68">
    <cfRule type="colorScale" priority="5226">
      <colorScale>
        <cfvo type="min"/>
        <cfvo type="max"/>
        <color theme="0"/>
        <color theme="0"/>
      </colorScale>
    </cfRule>
    <cfRule type="expression" dxfId="11518" priority="5228">
      <formula>BA68&lt;0</formula>
    </cfRule>
  </conditionalFormatting>
  <conditionalFormatting sqref="BB68:BB81">
    <cfRule type="expression" dxfId="11517"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1516" priority="5288">
      <formula>BA69&lt;0</formula>
    </cfRule>
  </conditionalFormatting>
  <conditionalFormatting sqref="BB83">
    <cfRule type="colorScale" priority="5209">
      <colorScale>
        <cfvo type="min"/>
        <cfvo type="max"/>
        <color theme="0"/>
        <color theme="0"/>
      </colorScale>
    </cfRule>
    <cfRule type="expression" dxfId="11515" priority="5211">
      <formula>BA83&lt;0</formula>
    </cfRule>
  </conditionalFormatting>
  <conditionalFormatting sqref="BB83:BB91">
    <cfRule type="expression" dxfId="11514"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1513" priority="5268">
      <formula>BA84&lt;0</formula>
    </cfRule>
  </conditionalFormatting>
  <conditionalFormatting sqref="BB93">
    <cfRule type="colorScale" priority="5222">
      <colorScale>
        <cfvo type="min"/>
        <cfvo type="max"/>
        <color theme="0"/>
        <color theme="0"/>
      </colorScale>
    </cfRule>
    <cfRule type="expression" dxfId="11512" priority="5224">
      <formula>BA93&lt;0</formula>
    </cfRule>
  </conditionalFormatting>
  <conditionalFormatting sqref="BB93:BB102">
    <cfRule type="expression" dxfId="11511"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1510" priority="5266">
      <formula>BA94&lt;0</formula>
    </cfRule>
  </conditionalFormatting>
  <conditionalFormatting sqref="BB104">
    <cfRule type="colorScale" priority="5218">
      <colorScale>
        <cfvo type="min"/>
        <cfvo type="max"/>
        <color theme="0"/>
        <color theme="0"/>
      </colorScale>
    </cfRule>
    <cfRule type="expression" dxfId="11509" priority="5220">
      <formula>BA104&lt;0</formula>
    </cfRule>
  </conditionalFormatting>
  <conditionalFormatting sqref="BB104:BB106">
    <cfRule type="expression" dxfId="11508"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1507" priority="5264">
      <formula>BA105&lt;0</formula>
    </cfRule>
  </conditionalFormatting>
  <conditionalFormatting sqref="BB110">
    <cfRule type="colorScale" priority="5261">
      <colorScale>
        <cfvo type="min"/>
        <cfvo type="max"/>
        <color theme="0"/>
        <color theme="0"/>
      </colorScale>
    </cfRule>
    <cfRule type="expression" dxfId="11506"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1505"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1504" priority="5260">
      <formula>BA117&lt;0</formula>
    </cfRule>
  </conditionalFormatting>
  <conditionalFormatting sqref="BB125">
    <cfRule type="colorScale" priority="5214">
      <colorScale>
        <cfvo type="min"/>
        <cfvo type="max"/>
        <color theme="0"/>
        <color theme="0"/>
      </colorScale>
    </cfRule>
    <cfRule type="expression" dxfId="11503" priority="5216">
      <formula>BA125&lt;0</formula>
    </cfRule>
  </conditionalFormatting>
  <conditionalFormatting sqref="BB125:BB134">
    <cfRule type="expression" dxfId="11502"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1501" priority="5256">
      <formula>BA126&lt;0</formula>
    </cfRule>
  </conditionalFormatting>
  <conditionalFormatting sqref="BF110:BF111">
    <cfRule type="expression" dxfId="11500" priority="5112">
      <formula>IF(BF110="Validar","Rojo","Verde")</formula>
    </cfRule>
  </conditionalFormatting>
  <conditionalFormatting sqref="BF117:BF123">
    <cfRule type="expression" dxfId="11499" priority="5168">
      <formula>IF(BF117="Validar","Rojo","Verde")</formula>
    </cfRule>
  </conditionalFormatting>
  <conditionalFormatting sqref="BF117:BF123">
    <cfRule type="expression" priority="5170">
      <formula>#REF!</formula>
    </cfRule>
  </conditionalFormatting>
  <conditionalFormatting sqref="BF6:BF16">
    <cfRule type="expression" dxfId="11498"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1497" priority="5197">
      <formula>BE6&lt;0</formula>
    </cfRule>
  </conditionalFormatting>
  <conditionalFormatting sqref="BF10">
    <cfRule type="colorScale" priority="5164">
      <colorScale>
        <cfvo type="min"/>
        <cfvo type="max"/>
        <color theme="0"/>
        <color theme="0"/>
      </colorScale>
    </cfRule>
    <cfRule type="expression" dxfId="11496" priority="5165">
      <formula>BE10&lt;0</formula>
    </cfRule>
  </conditionalFormatting>
  <conditionalFormatting sqref="BF11:BF14">
    <cfRule type="colorScale" priority="5194">
      <colorScale>
        <cfvo type="min"/>
        <cfvo type="max"/>
        <color theme="0"/>
        <color theme="0"/>
      </colorScale>
    </cfRule>
    <cfRule type="expression" dxfId="11495" priority="5195">
      <formula>BE11&lt;0</formula>
    </cfRule>
  </conditionalFormatting>
  <conditionalFormatting sqref="BF15">
    <cfRule type="colorScale" priority="5161">
      <colorScale>
        <cfvo type="min"/>
        <cfvo type="max"/>
        <color theme="0"/>
        <color theme="0"/>
      </colorScale>
    </cfRule>
    <cfRule type="expression" dxfId="11494" priority="5163">
      <formula>BE15&lt;0</formula>
    </cfRule>
  </conditionalFormatting>
  <conditionalFormatting sqref="BF16">
    <cfRule type="colorScale" priority="5192">
      <colorScale>
        <cfvo type="min"/>
        <cfvo type="max"/>
        <color theme="0"/>
        <color theme="0"/>
      </colorScale>
    </cfRule>
    <cfRule type="expression" dxfId="11493" priority="5193">
      <formula>BE16&lt;0</formula>
    </cfRule>
  </conditionalFormatting>
  <conditionalFormatting sqref="BF18">
    <cfRule type="colorScale" priority="5157">
      <colorScale>
        <cfvo type="min"/>
        <cfvo type="max"/>
        <color theme="0"/>
        <color theme="0"/>
      </colorScale>
    </cfRule>
    <cfRule type="expression" dxfId="11492" priority="5159">
      <formula>BE18&lt;0</formula>
    </cfRule>
  </conditionalFormatting>
  <conditionalFormatting sqref="BF18:BF19">
    <cfRule type="expression" dxfId="11491"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1490" priority="5191">
      <formula>BE19&lt;0</formula>
    </cfRule>
  </conditionalFormatting>
  <conditionalFormatting sqref="BF23">
    <cfRule type="colorScale" priority="5153">
      <colorScale>
        <cfvo type="min"/>
        <cfvo type="max"/>
        <color theme="0"/>
        <color theme="0"/>
      </colorScale>
    </cfRule>
    <cfRule type="expression" dxfId="11489" priority="5155">
      <formula>BE23&lt;0</formula>
    </cfRule>
  </conditionalFormatting>
  <conditionalFormatting sqref="BF23:BF24">
    <cfRule type="expression" dxfId="11488"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1487" priority="5187">
      <formula>BE24&lt;0</formula>
    </cfRule>
  </conditionalFormatting>
  <conditionalFormatting sqref="BF26">
    <cfRule type="colorScale" priority="5149">
      <colorScale>
        <cfvo type="min"/>
        <cfvo type="max"/>
        <color theme="0"/>
        <color theme="0"/>
      </colorScale>
    </cfRule>
    <cfRule type="expression" dxfId="11486" priority="5151">
      <formula>BE26&lt;0</formula>
    </cfRule>
  </conditionalFormatting>
  <conditionalFormatting sqref="BF26:BF27">
    <cfRule type="expression" dxfId="11485"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1484" priority="5185">
      <formula>BE27&lt;0</formula>
    </cfRule>
  </conditionalFormatting>
  <conditionalFormatting sqref="BF29">
    <cfRule type="colorScale" priority="5145">
      <colorScale>
        <cfvo type="min"/>
        <cfvo type="max"/>
        <color theme="0"/>
        <color theme="0"/>
      </colorScale>
    </cfRule>
    <cfRule type="expression" dxfId="11483" priority="5147">
      <formula>BE29&lt;0</formula>
    </cfRule>
  </conditionalFormatting>
  <conditionalFormatting sqref="BF29:BF30">
    <cfRule type="expression" dxfId="11482"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1481" priority="5183">
      <formula>BE30&lt;0</formula>
    </cfRule>
  </conditionalFormatting>
  <conditionalFormatting sqref="BF39">
    <cfRule type="colorScale" priority="5141">
      <colorScale>
        <cfvo type="min"/>
        <cfvo type="max"/>
        <color theme="0"/>
        <color theme="0"/>
      </colorScale>
    </cfRule>
    <cfRule type="expression" dxfId="11480" priority="5143">
      <formula>BE39&lt;0</formula>
    </cfRule>
  </conditionalFormatting>
  <conditionalFormatting sqref="BF39:BF66">
    <cfRule type="expression" dxfId="11479"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1478" priority="5181">
      <formula>BE40&lt;0</formula>
    </cfRule>
  </conditionalFormatting>
  <conditionalFormatting sqref="BF68">
    <cfRule type="colorScale" priority="5137">
      <colorScale>
        <cfvo type="min"/>
        <cfvo type="max"/>
        <color theme="0"/>
        <color theme="0"/>
      </colorScale>
    </cfRule>
    <cfRule type="expression" dxfId="11477" priority="5139">
      <formula>BE68&lt;0</formula>
    </cfRule>
  </conditionalFormatting>
  <conditionalFormatting sqref="BF68:BF81">
    <cfRule type="expression" dxfId="11476"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1475" priority="5199">
      <formula>BE69&lt;0</formula>
    </cfRule>
  </conditionalFormatting>
  <conditionalFormatting sqref="BF83">
    <cfRule type="colorScale" priority="5120">
      <colorScale>
        <cfvo type="min"/>
        <cfvo type="max"/>
        <color theme="0"/>
        <color theme="0"/>
      </colorScale>
    </cfRule>
    <cfRule type="expression" dxfId="11474" priority="5122">
      <formula>BE83&lt;0</formula>
    </cfRule>
  </conditionalFormatting>
  <conditionalFormatting sqref="BF83:BF91">
    <cfRule type="expression" dxfId="11473"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1472" priority="5179">
      <formula>BE84&lt;0</formula>
    </cfRule>
  </conditionalFormatting>
  <conditionalFormatting sqref="BF93">
    <cfRule type="colorScale" priority="5133">
      <colorScale>
        <cfvo type="min"/>
        <cfvo type="max"/>
        <color theme="0"/>
        <color theme="0"/>
      </colorScale>
    </cfRule>
    <cfRule type="expression" dxfId="11471" priority="5135">
      <formula>BE93&lt;0</formula>
    </cfRule>
  </conditionalFormatting>
  <conditionalFormatting sqref="BF93:BF102">
    <cfRule type="expression" dxfId="11470"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1469" priority="5177">
      <formula>BE94&lt;0</formula>
    </cfRule>
  </conditionalFormatting>
  <conditionalFormatting sqref="BF104">
    <cfRule type="colorScale" priority="5129">
      <colorScale>
        <cfvo type="min"/>
        <cfvo type="max"/>
        <color theme="0"/>
        <color theme="0"/>
      </colorScale>
    </cfRule>
    <cfRule type="expression" dxfId="11468" priority="5131">
      <formula>BE104&lt;0</formula>
    </cfRule>
  </conditionalFormatting>
  <conditionalFormatting sqref="BF104:BF106">
    <cfRule type="expression" dxfId="11467"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1466" priority="5175">
      <formula>BE105&lt;0</formula>
    </cfRule>
  </conditionalFormatting>
  <conditionalFormatting sqref="BF110">
    <cfRule type="colorScale" priority="5172">
      <colorScale>
        <cfvo type="min"/>
        <cfvo type="max"/>
        <color theme="0"/>
        <color theme="0"/>
      </colorScale>
    </cfRule>
    <cfRule type="expression" dxfId="11465"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1464" priority="5115">
      <formula>BE111&lt;0</formula>
    </cfRule>
  </conditionalFormatting>
  <conditionalFormatting sqref="BF117:BF123">
    <cfRule type="colorScale" priority="5169">
      <colorScale>
        <cfvo type="min"/>
        <cfvo type="max"/>
        <color theme="0"/>
        <color theme="0"/>
      </colorScale>
    </cfRule>
    <cfRule type="expression" dxfId="11463" priority="5171">
      <formula>BE117&lt;0</formula>
    </cfRule>
  </conditionalFormatting>
  <conditionalFormatting sqref="BF125">
    <cfRule type="colorScale" priority="5125">
      <colorScale>
        <cfvo type="min"/>
        <cfvo type="max"/>
        <color theme="0"/>
        <color theme="0"/>
      </colorScale>
    </cfRule>
    <cfRule type="expression" dxfId="11462" priority="5127">
      <formula>BE125&lt;0</formula>
    </cfRule>
  </conditionalFormatting>
  <conditionalFormatting sqref="BF125:BF134">
    <cfRule type="expression" dxfId="11461"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1460" priority="5167">
      <formula>BE126&lt;0</formula>
    </cfRule>
  </conditionalFormatting>
  <conditionalFormatting sqref="BM110:BM111">
    <cfRule type="expression" dxfId="11459" priority="4578">
      <formula>IF(BM110="Validar","Rojo","Verde")</formula>
    </cfRule>
  </conditionalFormatting>
  <conditionalFormatting sqref="BZ110:BZ111">
    <cfRule type="expression" dxfId="11458" priority="5023">
      <formula>IF(BZ110="Validar","Rojo","Verde")</formula>
    </cfRule>
  </conditionalFormatting>
  <conditionalFormatting sqref="BZ117:BZ123">
    <cfRule type="expression" dxfId="11457" priority="5079">
      <formula>IF(BZ117="Validar","Rojo","Verde")</formula>
    </cfRule>
  </conditionalFormatting>
  <conditionalFormatting sqref="BZ6:BZ16">
    <cfRule type="expression" dxfId="11456"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1455" priority="5108">
      <formula>BY6&lt;0</formula>
    </cfRule>
  </conditionalFormatting>
  <conditionalFormatting sqref="BZ10">
    <cfRule type="colorScale" priority="5075">
      <colorScale>
        <cfvo type="min"/>
        <cfvo type="max"/>
        <color theme="0"/>
        <color theme="0"/>
      </colorScale>
    </cfRule>
    <cfRule type="expression" dxfId="11454" priority="5076">
      <formula>BY10&lt;0</formula>
    </cfRule>
  </conditionalFormatting>
  <conditionalFormatting sqref="BZ11:BZ14">
    <cfRule type="colorScale" priority="5105">
      <colorScale>
        <cfvo type="min"/>
        <cfvo type="max"/>
        <color theme="0"/>
        <color theme="0"/>
      </colorScale>
    </cfRule>
    <cfRule type="expression" dxfId="11453" priority="5106">
      <formula>BY11&lt;0</formula>
    </cfRule>
  </conditionalFormatting>
  <conditionalFormatting sqref="BZ15">
    <cfRule type="colorScale" priority="5072">
      <colorScale>
        <cfvo type="min"/>
        <cfvo type="max"/>
        <color theme="0"/>
        <color theme="0"/>
      </colorScale>
    </cfRule>
    <cfRule type="expression" dxfId="11452" priority="5074">
      <formula>BY15&lt;0</formula>
    </cfRule>
  </conditionalFormatting>
  <conditionalFormatting sqref="BZ16">
    <cfRule type="colorScale" priority="5103">
      <colorScale>
        <cfvo type="min"/>
        <cfvo type="max"/>
        <color theme="0"/>
        <color theme="0"/>
      </colorScale>
    </cfRule>
    <cfRule type="expression" dxfId="11451" priority="5104">
      <formula>BY16&lt;0</formula>
    </cfRule>
  </conditionalFormatting>
  <conditionalFormatting sqref="BZ18">
    <cfRule type="colorScale" priority="5068">
      <colorScale>
        <cfvo type="min"/>
        <cfvo type="max"/>
        <color theme="0"/>
        <color theme="0"/>
      </colorScale>
    </cfRule>
    <cfRule type="expression" dxfId="11450" priority="5070">
      <formula>BY18&lt;0</formula>
    </cfRule>
  </conditionalFormatting>
  <conditionalFormatting sqref="BZ18:BZ19">
    <cfRule type="expression" dxfId="11449"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1448" priority="5102">
      <formula>BY19&lt;0</formula>
    </cfRule>
  </conditionalFormatting>
  <conditionalFormatting sqref="BZ23">
    <cfRule type="colorScale" priority="5064">
      <colorScale>
        <cfvo type="min"/>
        <cfvo type="max"/>
        <color theme="0"/>
        <color theme="0"/>
      </colorScale>
    </cfRule>
    <cfRule type="expression" dxfId="11447" priority="5066">
      <formula>BY23&lt;0</formula>
    </cfRule>
  </conditionalFormatting>
  <conditionalFormatting sqref="BZ23:BZ24">
    <cfRule type="expression" dxfId="11446"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1445" priority="5098">
      <formula>BY24&lt;0</formula>
    </cfRule>
  </conditionalFormatting>
  <conditionalFormatting sqref="BZ26">
    <cfRule type="colorScale" priority="5060">
      <colorScale>
        <cfvo type="min"/>
        <cfvo type="max"/>
        <color theme="0"/>
        <color theme="0"/>
      </colorScale>
    </cfRule>
    <cfRule type="expression" dxfId="11444" priority="5062">
      <formula>BY26&lt;0</formula>
    </cfRule>
  </conditionalFormatting>
  <conditionalFormatting sqref="BZ26:BZ27">
    <cfRule type="expression" dxfId="11443"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1442" priority="5096">
      <formula>BY27&lt;0</formula>
    </cfRule>
  </conditionalFormatting>
  <conditionalFormatting sqref="BZ29">
    <cfRule type="colorScale" priority="5056">
      <colorScale>
        <cfvo type="min"/>
        <cfvo type="max"/>
        <color theme="0"/>
        <color theme="0"/>
      </colorScale>
    </cfRule>
    <cfRule type="expression" dxfId="11441" priority="5058">
      <formula>BY29&lt;0</formula>
    </cfRule>
  </conditionalFormatting>
  <conditionalFormatting sqref="BZ29:BZ30">
    <cfRule type="expression" dxfId="11440"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1439" priority="5094">
      <formula>BY30&lt;0</formula>
    </cfRule>
  </conditionalFormatting>
  <conditionalFormatting sqref="BZ39">
    <cfRule type="colorScale" priority="5052">
      <colorScale>
        <cfvo type="min"/>
        <cfvo type="max"/>
        <color theme="0"/>
        <color theme="0"/>
      </colorScale>
    </cfRule>
    <cfRule type="expression" dxfId="11438" priority="5054">
      <formula>BY39&lt;0</formula>
    </cfRule>
  </conditionalFormatting>
  <conditionalFormatting sqref="BZ39:BZ66">
    <cfRule type="expression" dxfId="11437"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1436" priority="5092">
      <formula>BY40&lt;0</formula>
    </cfRule>
  </conditionalFormatting>
  <conditionalFormatting sqref="BZ68">
    <cfRule type="colorScale" priority="5048">
      <colorScale>
        <cfvo type="min"/>
        <cfvo type="max"/>
        <color theme="0"/>
        <color theme="0"/>
      </colorScale>
    </cfRule>
    <cfRule type="expression" dxfId="11435" priority="5050">
      <formula>BY68&lt;0</formula>
    </cfRule>
  </conditionalFormatting>
  <conditionalFormatting sqref="BZ68:BZ81">
    <cfRule type="expression" dxfId="11434"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1433" priority="5110">
      <formula>BY69&lt;0</formula>
    </cfRule>
  </conditionalFormatting>
  <conditionalFormatting sqref="BZ83">
    <cfRule type="colorScale" priority="5031">
      <colorScale>
        <cfvo type="min"/>
        <cfvo type="max"/>
        <color theme="0"/>
        <color theme="0"/>
      </colorScale>
    </cfRule>
    <cfRule type="expression" dxfId="11432" priority="5033">
      <formula>BY83&lt;0</formula>
    </cfRule>
  </conditionalFormatting>
  <conditionalFormatting sqref="BZ83:BZ91">
    <cfRule type="expression" dxfId="11431"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1430" priority="5090">
      <formula>BY84&lt;0</formula>
    </cfRule>
  </conditionalFormatting>
  <conditionalFormatting sqref="BZ93">
    <cfRule type="colorScale" priority="5044">
      <colorScale>
        <cfvo type="min"/>
        <cfvo type="max"/>
        <color theme="0"/>
        <color theme="0"/>
      </colorScale>
    </cfRule>
    <cfRule type="expression" dxfId="11429" priority="5046">
      <formula>BY93&lt;0</formula>
    </cfRule>
  </conditionalFormatting>
  <conditionalFormatting sqref="BZ93:BZ102">
    <cfRule type="expression" dxfId="11428"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1427" priority="5088">
      <formula>BY94&lt;0</formula>
    </cfRule>
  </conditionalFormatting>
  <conditionalFormatting sqref="BZ104">
    <cfRule type="colorScale" priority="5040">
      <colorScale>
        <cfvo type="min"/>
        <cfvo type="max"/>
        <color theme="0"/>
        <color theme="0"/>
      </colorScale>
    </cfRule>
    <cfRule type="expression" dxfId="11426" priority="5042">
      <formula>BY104&lt;0</formula>
    </cfRule>
  </conditionalFormatting>
  <conditionalFormatting sqref="BZ104:BZ106">
    <cfRule type="expression" dxfId="11425"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1424" priority="5086">
      <formula>BY105&lt;0</formula>
    </cfRule>
  </conditionalFormatting>
  <conditionalFormatting sqref="BZ110">
    <cfRule type="colorScale" priority="5083">
      <colorScale>
        <cfvo type="min"/>
        <cfvo type="max"/>
        <color theme="0"/>
        <color theme="0"/>
      </colorScale>
    </cfRule>
    <cfRule type="expression" dxfId="11423"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1422"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1421" priority="5082">
      <formula>BY117&lt;0</formula>
    </cfRule>
  </conditionalFormatting>
  <conditionalFormatting sqref="BZ125">
    <cfRule type="colorScale" priority="5036">
      <colorScale>
        <cfvo type="min"/>
        <cfvo type="max"/>
        <color theme="0"/>
        <color theme="0"/>
      </colorScale>
    </cfRule>
    <cfRule type="expression" dxfId="11420" priority="5038">
      <formula>BY125&lt;0</formula>
    </cfRule>
  </conditionalFormatting>
  <conditionalFormatting sqref="BZ125:BZ134">
    <cfRule type="expression" dxfId="11419"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1418" priority="5078">
      <formula>BY126&lt;0</formula>
    </cfRule>
  </conditionalFormatting>
  <conditionalFormatting sqref="BT117:BT123">
    <cfRule type="expression" dxfId="11417" priority="4545">
      <formula>IF(BT117="Validar","Rojo","Verde")</formula>
    </cfRule>
  </conditionalFormatting>
  <conditionalFormatting sqref="AP117:AP123">
    <cfRule type="expression" dxfId="11416" priority="4723">
      <formula>IF(AP117="Validar","Rojo","Verde")</formula>
    </cfRule>
  </conditionalFormatting>
  <conditionalFormatting sqref="AI29:AI30">
    <cfRule type="expression" dxfId="11415" priority="4788">
      <formula>IF(AI29="Validar","Rojo","Verde")</formula>
    </cfRule>
    <cfRule type="expression" priority="4790">
      <formula>#REF!</formula>
    </cfRule>
  </conditionalFormatting>
  <conditionalFormatting sqref="CX110:CX111">
    <cfRule type="expression" dxfId="11414" priority="4934">
      <formula>IF(CX110="Validar","Rojo","Verde")</formula>
    </cfRule>
  </conditionalFormatting>
  <conditionalFormatting sqref="CX117:CX123">
    <cfRule type="expression" dxfId="11413" priority="4990">
      <formula>IF(CX117="Validar","Rojo","Verde")</formula>
    </cfRule>
  </conditionalFormatting>
  <conditionalFormatting sqref="CX6:CX16">
    <cfRule type="expression" dxfId="11412"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1411" priority="5019">
      <formula>CW6&lt;0</formula>
    </cfRule>
  </conditionalFormatting>
  <conditionalFormatting sqref="CX10">
    <cfRule type="colorScale" priority="4986">
      <colorScale>
        <cfvo type="min"/>
        <cfvo type="max"/>
        <color theme="0"/>
        <color theme="0"/>
      </colorScale>
    </cfRule>
    <cfRule type="expression" dxfId="11410" priority="4987">
      <formula>CW10&lt;0</formula>
    </cfRule>
  </conditionalFormatting>
  <conditionalFormatting sqref="CX11:CX14">
    <cfRule type="colorScale" priority="5016">
      <colorScale>
        <cfvo type="min"/>
        <cfvo type="max"/>
        <color theme="0"/>
        <color theme="0"/>
      </colorScale>
    </cfRule>
    <cfRule type="expression" dxfId="11409" priority="5017">
      <formula>CW11&lt;0</formula>
    </cfRule>
  </conditionalFormatting>
  <conditionalFormatting sqref="CX15">
    <cfRule type="colorScale" priority="4983">
      <colorScale>
        <cfvo type="min"/>
        <cfvo type="max"/>
        <color theme="0"/>
        <color theme="0"/>
      </colorScale>
    </cfRule>
    <cfRule type="expression" dxfId="11408" priority="4985">
      <formula>CW15&lt;0</formula>
    </cfRule>
  </conditionalFormatting>
  <conditionalFormatting sqref="CX16">
    <cfRule type="colorScale" priority="5014">
      <colorScale>
        <cfvo type="min"/>
        <cfvo type="max"/>
        <color theme="0"/>
        <color theme="0"/>
      </colorScale>
    </cfRule>
    <cfRule type="expression" dxfId="11407" priority="5015">
      <formula>CW16&lt;0</formula>
    </cfRule>
  </conditionalFormatting>
  <conditionalFormatting sqref="CX18">
    <cfRule type="colorScale" priority="4979">
      <colorScale>
        <cfvo type="min"/>
        <cfvo type="max"/>
        <color theme="0"/>
        <color theme="0"/>
      </colorScale>
    </cfRule>
    <cfRule type="expression" dxfId="11406" priority="4981">
      <formula>CW18&lt;0</formula>
    </cfRule>
  </conditionalFormatting>
  <conditionalFormatting sqref="CX18:CX19">
    <cfRule type="expression" dxfId="11405"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1404" priority="5013">
      <formula>CW19&lt;0</formula>
    </cfRule>
  </conditionalFormatting>
  <conditionalFormatting sqref="CX23">
    <cfRule type="colorScale" priority="4975">
      <colorScale>
        <cfvo type="min"/>
        <cfvo type="max"/>
        <color theme="0"/>
        <color theme="0"/>
      </colorScale>
    </cfRule>
    <cfRule type="expression" dxfId="11403" priority="4977">
      <formula>CW23&lt;0</formula>
    </cfRule>
  </conditionalFormatting>
  <conditionalFormatting sqref="CX23:CX24">
    <cfRule type="expression" dxfId="11402"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1401" priority="5009">
      <formula>CW24&lt;0</formula>
    </cfRule>
  </conditionalFormatting>
  <conditionalFormatting sqref="CX26">
    <cfRule type="colorScale" priority="4971">
      <colorScale>
        <cfvo type="min"/>
        <cfvo type="max"/>
        <color theme="0"/>
        <color theme="0"/>
      </colorScale>
    </cfRule>
    <cfRule type="expression" dxfId="11400" priority="4973">
      <formula>CW26&lt;0</formula>
    </cfRule>
  </conditionalFormatting>
  <conditionalFormatting sqref="CX26:CX27">
    <cfRule type="expression" dxfId="11399"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1398" priority="5007">
      <formula>CW27&lt;0</formula>
    </cfRule>
  </conditionalFormatting>
  <conditionalFormatting sqref="CX29">
    <cfRule type="colorScale" priority="4967">
      <colorScale>
        <cfvo type="min"/>
        <cfvo type="max"/>
        <color theme="0"/>
        <color theme="0"/>
      </colorScale>
    </cfRule>
    <cfRule type="expression" dxfId="11397" priority="4969">
      <formula>CW29&lt;0</formula>
    </cfRule>
  </conditionalFormatting>
  <conditionalFormatting sqref="CX29:CX30">
    <cfRule type="expression" dxfId="11396"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1395" priority="5005">
      <formula>CW30&lt;0</formula>
    </cfRule>
  </conditionalFormatting>
  <conditionalFormatting sqref="CX39">
    <cfRule type="colorScale" priority="4963">
      <colorScale>
        <cfvo type="min"/>
        <cfvo type="max"/>
        <color theme="0"/>
        <color theme="0"/>
      </colorScale>
    </cfRule>
    <cfRule type="expression" dxfId="11394" priority="4965">
      <formula>CW39&lt;0</formula>
    </cfRule>
  </conditionalFormatting>
  <conditionalFormatting sqref="CX39:CX66">
    <cfRule type="expression" dxfId="11393"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1392" priority="5003">
      <formula>CW40&lt;0</formula>
    </cfRule>
  </conditionalFormatting>
  <conditionalFormatting sqref="CX68">
    <cfRule type="colorScale" priority="4959">
      <colorScale>
        <cfvo type="min"/>
        <cfvo type="max"/>
        <color theme="0"/>
        <color theme="0"/>
      </colorScale>
    </cfRule>
    <cfRule type="expression" dxfId="11391" priority="4961">
      <formula>CW68&lt;0</formula>
    </cfRule>
  </conditionalFormatting>
  <conditionalFormatting sqref="CX68:CX81">
    <cfRule type="expression" dxfId="11390"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1389" priority="5021">
      <formula>CW69&lt;0</formula>
    </cfRule>
  </conditionalFormatting>
  <conditionalFormatting sqref="CX83">
    <cfRule type="colorScale" priority="4942">
      <colorScale>
        <cfvo type="min"/>
        <cfvo type="max"/>
        <color theme="0"/>
        <color theme="0"/>
      </colorScale>
    </cfRule>
    <cfRule type="expression" dxfId="11388" priority="4944">
      <formula>CW83&lt;0</formula>
    </cfRule>
  </conditionalFormatting>
  <conditionalFormatting sqref="CX83:CX91">
    <cfRule type="expression" dxfId="11387"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1386" priority="5001">
      <formula>CW84&lt;0</formula>
    </cfRule>
  </conditionalFormatting>
  <conditionalFormatting sqref="CX93">
    <cfRule type="colorScale" priority="4955">
      <colorScale>
        <cfvo type="min"/>
        <cfvo type="max"/>
        <color theme="0"/>
        <color theme="0"/>
      </colorScale>
    </cfRule>
    <cfRule type="expression" dxfId="11385" priority="4957">
      <formula>CW93&lt;0</formula>
    </cfRule>
  </conditionalFormatting>
  <conditionalFormatting sqref="CX93:CX102">
    <cfRule type="expression" dxfId="11384"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1383" priority="4999">
      <formula>CW94&lt;0</formula>
    </cfRule>
  </conditionalFormatting>
  <conditionalFormatting sqref="CX104">
    <cfRule type="colorScale" priority="4951">
      <colorScale>
        <cfvo type="min"/>
        <cfvo type="max"/>
        <color theme="0"/>
        <color theme="0"/>
      </colorScale>
    </cfRule>
    <cfRule type="expression" dxfId="11382" priority="4953">
      <formula>CW104&lt;0</formula>
    </cfRule>
  </conditionalFormatting>
  <conditionalFormatting sqref="CX104:CX106">
    <cfRule type="expression" dxfId="11381"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1380" priority="4997">
      <formula>CW105&lt;0</formula>
    </cfRule>
  </conditionalFormatting>
  <conditionalFormatting sqref="CX110">
    <cfRule type="colorScale" priority="4994">
      <colorScale>
        <cfvo type="min"/>
        <cfvo type="max"/>
        <color theme="0"/>
        <color theme="0"/>
      </colorScale>
    </cfRule>
    <cfRule type="expression" dxfId="11379"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1378"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1377" priority="4993">
      <formula>CW117&lt;0</formula>
    </cfRule>
  </conditionalFormatting>
  <conditionalFormatting sqref="CX125">
    <cfRule type="colorScale" priority="4947">
      <colorScale>
        <cfvo type="min"/>
        <cfvo type="max"/>
        <color theme="0"/>
        <color theme="0"/>
      </colorScale>
    </cfRule>
    <cfRule type="expression" dxfId="11376" priority="4949">
      <formula>CW125&lt;0</formula>
    </cfRule>
  </conditionalFormatting>
  <conditionalFormatting sqref="CX125:CX134">
    <cfRule type="expression" dxfId="11375"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1374" priority="4989">
      <formula>CW126&lt;0</formula>
    </cfRule>
  </conditionalFormatting>
  <conditionalFormatting sqref="CD110:CD111">
    <cfRule type="expression" dxfId="11373" priority="4845">
      <formula>IF(CD110="Validar","Rojo","Verde")</formula>
    </cfRule>
  </conditionalFormatting>
  <conditionalFormatting sqref="CD117:CD123">
    <cfRule type="expression" dxfId="11372" priority="4901">
      <formula>IF(CD117="Validar","Rojo","Verde")</formula>
    </cfRule>
  </conditionalFormatting>
  <conditionalFormatting sqref="CD117:CD123">
    <cfRule type="expression" priority="4903">
      <formula>#REF!</formula>
    </cfRule>
  </conditionalFormatting>
  <conditionalFormatting sqref="CD6:CD16">
    <cfRule type="expression" dxfId="11371"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1370" priority="4930">
      <formula>CC6&lt;0</formula>
    </cfRule>
  </conditionalFormatting>
  <conditionalFormatting sqref="CD10">
    <cfRule type="colorScale" priority="4897">
      <colorScale>
        <cfvo type="min"/>
        <cfvo type="max"/>
        <color theme="0"/>
        <color theme="0"/>
      </colorScale>
    </cfRule>
    <cfRule type="expression" dxfId="11369" priority="4898">
      <formula>CC10&lt;0</formula>
    </cfRule>
  </conditionalFormatting>
  <conditionalFormatting sqref="CD11:CD14">
    <cfRule type="colorScale" priority="4927">
      <colorScale>
        <cfvo type="min"/>
        <cfvo type="max"/>
        <color theme="0"/>
        <color theme="0"/>
      </colorScale>
    </cfRule>
    <cfRule type="expression" dxfId="11368" priority="4928">
      <formula>CC11&lt;0</formula>
    </cfRule>
  </conditionalFormatting>
  <conditionalFormatting sqref="CD15">
    <cfRule type="colorScale" priority="4894">
      <colorScale>
        <cfvo type="min"/>
        <cfvo type="max"/>
        <color theme="0"/>
        <color theme="0"/>
      </colorScale>
    </cfRule>
    <cfRule type="expression" dxfId="11367" priority="4896">
      <formula>CC15&lt;0</formula>
    </cfRule>
  </conditionalFormatting>
  <conditionalFormatting sqref="CD16">
    <cfRule type="colorScale" priority="4925">
      <colorScale>
        <cfvo type="min"/>
        <cfvo type="max"/>
        <color theme="0"/>
        <color theme="0"/>
      </colorScale>
    </cfRule>
    <cfRule type="expression" dxfId="11366" priority="4926">
      <formula>CC16&lt;0</formula>
    </cfRule>
  </conditionalFormatting>
  <conditionalFormatting sqref="CD18">
    <cfRule type="colorScale" priority="4890">
      <colorScale>
        <cfvo type="min"/>
        <cfvo type="max"/>
        <color theme="0"/>
        <color theme="0"/>
      </colorScale>
    </cfRule>
    <cfRule type="expression" dxfId="11365" priority="4892">
      <formula>CC18&lt;0</formula>
    </cfRule>
  </conditionalFormatting>
  <conditionalFormatting sqref="CD18:CD19">
    <cfRule type="expression" dxfId="11364"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1363" priority="4924">
      <formula>CC19&lt;0</formula>
    </cfRule>
  </conditionalFormatting>
  <conditionalFormatting sqref="CD23">
    <cfRule type="colorScale" priority="4886">
      <colorScale>
        <cfvo type="min"/>
        <cfvo type="max"/>
        <color theme="0"/>
        <color theme="0"/>
      </colorScale>
    </cfRule>
    <cfRule type="expression" dxfId="11362" priority="4888">
      <formula>CC23&lt;0</formula>
    </cfRule>
  </conditionalFormatting>
  <conditionalFormatting sqref="CD23:CD24">
    <cfRule type="expression" dxfId="11361"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1360" priority="4920">
      <formula>CC24&lt;0</formula>
    </cfRule>
  </conditionalFormatting>
  <conditionalFormatting sqref="CD26">
    <cfRule type="colorScale" priority="4882">
      <colorScale>
        <cfvo type="min"/>
        <cfvo type="max"/>
        <color theme="0"/>
        <color theme="0"/>
      </colorScale>
    </cfRule>
    <cfRule type="expression" dxfId="11359" priority="4884">
      <formula>CC26&lt;0</formula>
    </cfRule>
  </conditionalFormatting>
  <conditionalFormatting sqref="CD26:CD27">
    <cfRule type="expression" dxfId="11358"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1357" priority="4918">
      <formula>CC27&lt;0</formula>
    </cfRule>
  </conditionalFormatting>
  <conditionalFormatting sqref="CD29">
    <cfRule type="colorScale" priority="4878">
      <colorScale>
        <cfvo type="min"/>
        <cfvo type="max"/>
        <color theme="0"/>
        <color theme="0"/>
      </colorScale>
    </cfRule>
    <cfRule type="expression" dxfId="11356" priority="4880">
      <formula>CC29&lt;0</formula>
    </cfRule>
  </conditionalFormatting>
  <conditionalFormatting sqref="CD29:CD30">
    <cfRule type="expression" dxfId="11355"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1354" priority="4916">
      <formula>CC30&lt;0</formula>
    </cfRule>
  </conditionalFormatting>
  <conditionalFormatting sqref="CD39">
    <cfRule type="colorScale" priority="4874">
      <colorScale>
        <cfvo type="min"/>
        <cfvo type="max"/>
        <color theme="0"/>
        <color theme="0"/>
      </colorScale>
    </cfRule>
    <cfRule type="expression" dxfId="11353" priority="4876">
      <formula>CC39&lt;0</formula>
    </cfRule>
  </conditionalFormatting>
  <conditionalFormatting sqref="CD39:CD66">
    <cfRule type="expression" dxfId="11352"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1351" priority="4914">
      <formula>CC40&lt;0</formula>
    </cfRule>
  </conditionalFormatting>
  <conditionalFormatting sqref="CD68">
    <cfRule type="colorScale" priority="4870">
      <colorScale>
        <cfvo type="min"/>
        <cfvo type="max"/>
        <color theme="0"/>
        <color theme="0"/>
      </colorScale>
    </cfRule>
    <cfRule type="expression" dxfId="11350" priority="4872">
      <formula>CC68&lt;0</formula>
    </cfRule>
  </conditionalFormatting>
  <conditionalFormatting sqref="CD68:CD81">
    <cfRule type="expression" dxfId="11349"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1348" priority="4932">
      <formula>CC69&lt;0</formula>
    </cfRule>
  </conditionalFormatting>
  <conditionalFormatting sqref="CD83">
    <cfRule type="colorScale" priority="4853">
      <colorScale>
        <cfvo type="min"/>
        <cfvo type="max"/>
        <color theme="0"/>
        <color theme="0"/>
      </colorScale>
    </cfRule>
    <cfRule type="expression" dxfId="11347" priority="4855">
      <formula>CC83&lt;0</formula>
    </cfRule>
  </conditionalFormatting>
  <conditionalFormatting sqref="CD83:CD91">
    <cfRule type="expression" dxfId="11346"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1345" priority="4912">
      <formula>CC84&lt;0</formula>
    </cfRule>
  </conditionalFormatting>
  <conditionalFormatting sqref="CD93">
    <cfRule type="colorScale" priority="4866">
      <colorScale>
        <cfvo type="min"/>
        <cfvo type="max"/>
        <color theme="0"/>
        <color theme="0"/>
      </colorScale>
    </cfRule>
    <cfRule type="expression" dxfId="11344" priority="4868">
      <formula>CC93&lt;0</formula>
    </cfRule>
  </conditionalFormatting>
  <conditionalFormatting sqref="CD93:CD102">
    <cfRule type="expression" dxfId="11343"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1342" priority="4910">
      <formula>CC94&lt;0</formula>
    </cfRule>
  </conditionalFormatting>
  <conditionalFormatting sqref="CD104">
    <cfRule type="colorScale" priority="4862">
      <colorScale>
        <cfvo type="min"/>
        <cfvo type="max"/>
        <color theme="0"/>
        <color theme="0"/>
      </colorScale>
    </cfRule>
    <cfRule type="expression" dxfId="11341" priority="4864">
      <formula>CC104&lt;0</formula>
    </cfRule>
  </conditionalFormatting>
  <conditionalFormatting sqref="CD104:CD106">
    <cfRule type="expression" dxfId="11340"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1339" priority="4908">
      <formula>CC105&lt;0</formula>
    </cfRule>
  </conditionalFormatting>
  <conditionalFormatting sqref="CD110">
    <cfRule type="colorScale" priority="4905">
      <colorScale>
        <cfvo type="min"/>
        <cfvo type="max"/>
        <color theme="0"/>
        <color theme="0"/>
      </colorScale>
    </cfRule>
    <cfRule type="expression" dxfId="11338"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1337" priority="4848">
      <formula>CC111&lt;0</formula>
    </cfRule>
  </conditionalFormatting>
  <conditionalFormatting sqref="CD117:CD123">
    <cfRule type="colorScale" priority="4902">
      <colorScale>
        <cfvo type="min"/>
        <cfvo type="max"/>
        <color theme="0"/>
        <color theme="0"/>
      </colorScale>
    </cfRule>
    <cfRule type="expression" dxfId="11336" priority="4904">
      <formula>CC117&lt;0</formula>
    </cfRule>
  </conditionalFormatting>
  <conditionalFormatting sqref="CD125">
    <cfRule type="colorScale" priority="4858">
      <colorScale>
        <cfvo type="min"/>
        <cfvo type="max"/>
        <color theme="0"/>
        <color theme="0"/>
      </colorScale>
    </cfRule>
    <cfRule type="expression" dxfId="11335" priority="4860">
      <formula>CC125&lt;0</formula>
    </cfRule>
  </conditionalFormatting>
  <conditionalFormatting sqref="CD125:CD134">
    <cfRule type="expression" dxfId="11334"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1333" priority="4900">
      <formula>CC126&lt;0</formula>
    </cfRule>
  </conditionalFormatting>
  <conditionalFormatting sqref="J94:J103">
    <cfRule type="expression" dxfId="11332" priority="4030">
      <formula>IF(J94="Validar","Rojo","Verde")</formula>
    </cfRule>
  </conditionalFormatting>
  <conditionalFormatting sqref="AI110:AI111">
    <cfRule type="expression" dxfId="11331" priority="4756">
      <formula>IF(AI110="Validar","Rojo","Verde")</formula>
    </cfRule>
  </conditionalFormatting>
  <conditionalFormatting sqref="AI117:AI123">
    <cfRule type="expression" dxfId="11330" priority="4812">
      <formula>IF(AI117="Validar","Rojo","Verde")</formula>
    </cfRule>
  </conditionalFormatting>
  <conditionalFormatting sqref="AI117:AI123">
    <cfRule type="expression" priority="4814">
      <formula>#REF!</formula>
    </cfRule>
  </conditionalFormatting>
  <conditionalFormatting sqref="AI6:AI16">
    <cfRule type="expression" dxfId="11329"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1328" priority="4841">
      <formula>AH6&lt;0</formula>
    </cfRule>
  </conditionalFormatting>
  <conditionalFormatting sqref="AI10">
    <cfRule type="colorScale" priority="4808">
      <colorScale>
        <cfvo type="min"/>
        <cfvo type="max"/>
        <color theme="0"/>
        <color theme="0"/>
      </colorScale>
    </cfRule>
    <cfRule type="expression" dxfId="11327" priority="4809">
      <formula>AH10&lt;0</formula>
    </cfRule>
  </conditionalFormatting>
  <conditionalFormatting sqref="AI11:AI14">
    <cfRule type="colorScale" priority="4838">
      <colorScale>
        <cfvo type="min"/>
        <cfvo type="max"/>
        <color theme="0"/>
        <color theme="0"/>
      </colorScale>
    </cfRule>
    <cfRule type="expression" dxfId="11326" priority="4839">
      <formula>AH11&lt;0</formula>
    </cfRule>
  </conditionalFormatting>
  <conditionalFormatting sqref="AI15">
    <cfRule type="colorScale" priority="4805">
      <colorScale>
        <cfvo type="min"/>
        <cfvo type="max"/>
        <color theme="0"/>
        <color theme="0"/>
      </colorScale>
    </cfRule>
    <cfRule type="expression" dxfId="11325" priority="4807">
      <formula>AH15&lt;0</formula>
    </cfRule>
  </conditionalFormatting>
  <conditionalFormatting sqref="AI16">
    <cfRule type="colorScale" priority="4836">
      <colorScale>
        <cfvo type="min"/>
        <cfvo type="max"/>
        <color theme="0"/>
        <color theme="0"/>
      </colorScale>
    </cfRule>
    <cfRule type="expression" dxfId="11324" priority="4837">
      <formula>AH16&lt;0</formula>
    </cfRule>
  </conditionalFormatting>
  <conditionalFormatting sqref="AI18">
    <cfRule type="colorScale" priority="4801">
      <colorScale>
        <cfvo type="min"/>
        <cfvo type="max"/>
        <color theme="0"/>
        <color theme="0"/>
      </colorScale>
    </cfRule>
    <cfRule type="expression" dxfId="11323" priority="4803">
      <formula>AH18&lt;0</formula>
    </cfRule>
  </conditionalFormatting>
  <conditionalFormatting sqref="AI18:AI19">
    <cfRule type="expression" dxfId="11322"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1321" priority="4835">
      <formula>AH19&lt;0</formula>
    </cfRule>
  </conditionalFormatting>
  <conditionalFormatting sqref="AI23">
    <cfRule type="colorScale" priority="4797">
      <colorScale>
        <cfvo type="min"/>
        <cfvo type="max"/>
        <color theme="0"/>
        <color theme="0"/>
      </colorScale>
    </cfRule>
    <cfRule type="expression" dxfId="11320" priority="4799">
      <formula>AH23&lt;0</formula>
    </cfRule>
  </conditionalFormatting>
  <conditionalFormatting sqref="AI23:AI24">
    <cfRule type="expression" dxfId="11319"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1318" priority="4831">
      <formula>AH24&lt;0</formula>
    </cfRule>
  </conditionalFormatting>
  <conditionalFormatting sqref="AI26">
    <cfRule type="colorScale" priority="4793">
      <colorScale>
        <cfvo type="min"/>
        <cfvo type="max"/>
        <color theme="0"/>
        <color theme="0"/>
      </colorScale>
    </cfRule>
    <cfRule type="expression" dxfId="11317" priority="4795">
      <formula>AH26&lt;0</formula>
    </cfRule>
  </conditionalFormatting>
  <conditionalFormatting sqref="AI26:AI27">
    <cfRule type="expression" dxfId="11316"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1315" priority="4829">
      <formula>AH27&lt;0</formula>
    </cfRule>
  </conditionalFormatting>
  <conditionalFormatting sqref="AI29">
    <cfRule type="colorScale" priority="4789">
      <colorScale>
        <cfvo type="min"/>
        <cfvo type="max"/>
        <color theme="0"/>
        <color theme="0"/>
      </colorScale>
    </cfRule>
    <cfRule type="expression" dxfId="11314" priority="4791">
      <formula>AH29&lt;0</formula>
    </cfRule>
  </conditionalFormatting>
  <conditionalFormatting sqref="AI30">
    <cfRule type="colorScale" priority="4826">
      <colorScale>
        <cfvo type="min"/>
        <cfvo type="max"/>
        <color theme="0"/>
        <color theme="0"/>
      </colorScale>
    </cfRule>
    <cfRule type="expression" dxfId="11313" priority="4827">
      <formula>AH30&lt;0</formula>
    </cfRule>
  </conditionalFormatting>
  <conditionalFormatting sqref="AI39">
    <cfRule type="colorScale" priority="4785">
      <colorScale>
        <cfvo type="min"/>
        <cfvo type="max"/>
        <color theme="0"/>
        <color theme="0"/>
      </colorScale>
    </cfRule>
    <cfRule type="expression" dxfId="11312" priority="4787">
      <formula>AH39&lt;0</formula>
    </cfRule>
  </conditionalFormatting>
  <conditionalFormatting sqref="AI39:AI66">
    <cfRule type="expression" dxfId="11311"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1310" priority="4825">
      <formula>AH40&lt;0</formula>
    </cfRule>
  </conditionalFormatting>
  <conditionalFormatting sqref="AI68">
    <cfRule type="colorScale" priority="4781">
      <colorScale>
        <cfvo type="min"/>
        <cfvo type="max"/>
        <color theme="0"/>
        <color theme="0"/>
      </colorScale>
    </cfRule>
    <cfRule type="expression" dxfId="11309" priority="4783">
      <formula>AH68&lt;0</formula>
    </cfRule>
  </conditionalFormatting>
  <conditionalFormatting sqref="AI68:AI81">
    <cfRule type="expression" dxfId="11308"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1307" priority="4843">
      <formula>AH69&lt;0</formula>
    </cfRule>
  </conditionalFormatting>
  <conditionalFormatting sqref="AI83">
    <cfRule type="colorScale" priority="4764">
      <colorScale>
        <cfvo type="min"/>
        <cfvo type="max"/>
        <color theme="0"/>
        <color theme="0"/>
      </colorScale>
    </cfRule>
    <cfRule type="expression" dxfId="11306" priority="4766">
      <formula>AH83&lt;0</formula>
    </cfRule>
  </conditionalFormatting>
  <conditionalFormatting sqref="AI83:AI91">
    <cfRule type="expression" dxfId="11305"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1304" priority="4823">
      <formula>AH84&lt;0</formula>
    </cfRule>
  </conditionalFormatting>
  <conditionalFormatting sqref="AI93">
    <cfRule type="colorScale" priority="4777">
      <colorScale>
        <cfvo type="min"/>
        <cfvo type="max"/>
        <color theme="0"/>
        <color theme="0"/>
      </colorScale>
    </cfRule>
    <cfRule type="expression" dxfId="11303" priority="4779">
      <formula>AH93&lt;0</formula>
    </cfRule>
  </conditionalFormatting>
  <conditionalFormatting sqref="AI93:AI102">
    <cfRule type="expression" dxfId="11302"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1301" priority="4821">
      <formula>AH94&lt;0</formula>
    </cfRule>
  </conditionalFormatting>
  <conditionalFormatting sqref="AI104">
    <cfRule type="colorScale" priority="4773">
      <colorScale>
        <cfvo type="min"/>
        <cfvo type="max"/>
        <color theme="0"/>
        <color theme="0"/>
      </colorScale>
    </cfRule>
    <cfRule type="expression" dxfId="11300" priority="4775">
      <formula>AH104&lt;0</formula>
    </cfRule>
  </conditionalFormatting>
  <conditionalFormatting sqref="AI104:AI106">
    <cfRule type="expression" dxfId="11299"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1298" priority="4819">
      <formula>AH105&lt;0</formula>
    </cfRule>
  </conditionalFormatting>
  <conditionalFormatting sqref="AI110">
    <cfRule type="colorScale" priority="4816">
      <colorScale>
        <cfvo type="min"/>
        <cfvo type="max"/>
        <color theme="0"/>
        <color theme="0"/>
      </colorScale>
    </cfRule>
    <cfRule type="expression" dxfId="11297"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1296" priority="4759">
      <formula>AH111&lt;0</formula>
    </cfRule>
  </conditionalFormatting>
  <conditionalFormatting sqref="AI117:AI123">
    <cfRule type="colorScale" priority="4813">
      <colorScale>
        <cfvo type="min"/>
        <cfvo type="max"/>
        <color theme="0"/>
        <color theme="0"/>
      </colorScale>
    </cfRule>
    <cfRule type="expression" dxfId="11295" priority="4815">
      <formula>AH117&lt;0</formula>
    </cfRule>
  </conditionalFormatting>
  <conditionalFormatting sqref="AI125">
    <cfRule type="colorScale" priority="4769">
      <colorScale>
        <cfvo type="min"/>
        <cfvo type="max"/>
        <color theme="0"/>
        <color theme="0"/>
      </colorScale>
    </cfRule>
    <cfRule type="expression" dxfId="11294" priority="4771">
      <formula>AH125&lt;0</formula>
    </cfRule>
  </conditionalFormatting>
  <conditionalFormatting sqref="AI125:AI134">
    <cfRule type="expression" dxfId="11293"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1292" priority="4811">
      <formula>AH126&lt;0</formula>
    </cfRule>
  </conditionalFormatting>
  <conditionalFormatting sqref="AP110:AP111">
    <cfRule type="expression" dxfId="11291" priority="4667">
      <formula>IF(AP110="Validar","Rojo","Verde")</formula>
    </cfRule>
  </conditionalFormatting>
  <conditionalFormatting sqref="AP117:AP123">
    <cfRule type="expression" priority="4725">
      <formula>#REF!</formula>
    </cfRule>
  </conditionalFormatting>
  <conditionalFormatting sqref="AP6:AP16">
    <cfRule type="expression" dxfId="11290"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1289" priority="4752">
      <formula>AO6&lt;0</formula>
    </cfRule>
  </conditionalFormatting>
  <conditionalFormatting sqref="AP10">
    <cfRule type="colorScale" priority="4719">
      <colorScale>
        <cfvo type="min"/>
        <cfvo type="max"/>
        <color theme="0"/>
        <color theme="0"/>
      </colorScale>
    </cfRule>
    <cfRule type="expression" dxfId="11288" priority="4720">
      <formula>AO10&lt;0</formula>
    </cfRule>
  </conditionalFormatting>
  <conditionalFormatting sqref="AP11:AP14">
    <cfRule type="colorScale" priority="4749">
      <colorScale>
        <cfvo type="min"/>
        <cfvo type="max"/>
        <color theme="0"/>
        <color theme="0"/>
      </colorScale>
    </cfRule>
    <cfRule type="expression" dxfId="11287" priority="4750">
      <formula>AO11&lt;0</formula>
    </cfRule>
  </conditionalFormatting>
  <conditionalFormatting sqref="AP15">
    <cfRule type="colorScale" priority="4716">
      <colorScale>
        <cfvo type="min"/>
        <cfvo type="max"/>
        <color theme="0"/>
        <color theme="0"/>
      </colorScale>
    </cfRule>
    <cfRule type="expression" dxfId="11286" priority="4718">
      <formula>AO15&lt;0</formula>
    </cfRule>
  </conditionalFormatting>
  <conditionalFormatting sqref="AP16">
    <cfRule type="colorScale" priority="4747">
      <colorScale>
        <cfvo type="min"/>
        <cfvo type="max"/>
        <color theme="0"/>
        <color theme="0"/>
      </colorScale>
    </cfRule>
    <cfRule type="expression" dxfId="11285" priority="4748">
      <formula>AO16&lt;0</formula>
    </cfRule>
  </conditionalFormatting>
  <conditionalFormatting sqref="AP18">
    <cfRule type="colorScale" priority="4712">
      <colorScale>
        <cfvo type="min"/>
        <cfvo type="max"/>
        <color theme="0"/>
        <color theme="0"/>
      </colorScale>
    </cfRule>
    <cfRule type="expression" dxfId="11284" priority="4714">
      <formula>AO18&lt;0</formula>
    </cfRule>
  </conditionalFormatting>
  <conditionalFormatting sqref="AP18:AP19">
    <cfRule type="expression" dxfId="11283"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1282" priority="4746">
      <formula>AO19&lt;0</formula>
    </cfRule>
  </conditionalFormatting>
  <conditionalFormatting sqref="AP23">
    <cfRule type="colorScale" priority="4708">
      <colorScale>
        <cfvo type="min"/>
        <cfvo type="max"/>
        <color theme="0"/>
        <color theme="0"/>
      </colorScale>
    </cfRule>
    <cfRule type="expression" dxfId="11281" priority="4710">
      <formula>AO23&lt;0</formula>
    </cfRule>
  </conditionalFormatting>
  <conditionalFormatting sqref="AP23:AP24">
    <cfRule type="expression" dxfId="11280"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1279" priority="4742">
      <formula>AO24&lt;0</formula>
    </cfRule>
  </conditionalFormatting>
  <conditionalFormatting sqref="AP26">
    <cfRule type="colorScale" priority="4704">
      <colorScale>
        <cfvo type="min"/>
        <cfvo type="max"/>
        <color theme="0"/>
        <color theme="0"/>
      </colorScale>
    </cfRule>
    <cfRule type="expression" dxfId="11278" priority="4706">
      <formula>AO26&lt;0</formula>
    </cfRule>
  </conditionalFormatting>
  <conditionalFormatting sqref="AP26:AP27">
    <cfRule type="expression" dxfId="11277"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1276" priority="4740">
      <formula>AO27&lt;0</formula>
    </cfRule>
  </conditionalFormatting>
  <conditionalFormatting sqref="AP29">
    <cfRule type="colorScale" priority="4700">
      <colorScale>
        <cfvo type="min"/>
        <cfvo type="max"/>
        <color theme="0"/>
        <color theme="0"/>
      </colorScale>
    </cfRule>
    <cfRule type="expression" dxfId="11275" priority="4702">
      <formula>AO29&lt;0</formula>
    </cfRule>
  </conditionalFormatting>
  <conditionalFormatting sqref="AP29:AP30">
    <cfRule type="expression" dxfId="11274"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1273" priority="4738">
      <formula>AO30&lt;0</formula>
    </cfRule>
  </conditionalFormatting>
  <conditionalFormatting sqref="AP39">
    <cfRule type="colorScale" priority="4696">
      <colorScale>
        <cfvo type="min"/>
        <cfvo type="max"/>
        <color theme="0"/>
        <color theme="0"/>
      </colorScale>
    </cfRule>
    <cfRule type="expression" dxfId="11272" priority="4698">
      <formula>AO39&lt;0</formula>
    </cfRule>
  </conditionalFormatting>
  <conditionalFormatting sqref="AP39:AP66">
    <cfRule type="expression" dxfId="11271"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1270" priority="4736">
      <formula>AO40&lt;0</formula>
    </cfRule>
  </conditionalFormatting>
  <conditionalFormatting sqref="AP68">
    <cfRule type="colorScale" priority="4692">
      <colorScale>
        <cfvo type="min"/>
        <cfvo type="max"/>
        <color theme="0"/>
        <color theme="0"/>
      </colorScale>
    </cfRule>
    <cfRule type="expression" dxfId="11269" priority="4694">
      <formula>AO68&lt;0</formula>
    </cfRule>
  </conditionalFormatting>
  <conditionalFormatting sqref="AP68:AP81">
    <cfRule type="expression" dxfId="11268"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1267" priority="4754">
      <formula>AO69&lt;0</formula>
    </cfRule>
  </conditionalFormatting>
  <conditionalFormatting sqref="AP83">
    <cfRule type="colorScale" priority="4675">
      <colorScale>
        <cfvo type="min"/>
        <cfvo type="max"/>
        <color theme="0"/>
        <color theme="0"/>
      </colorScale>
    </cfRule>
    <cfRule type="expression" dxfId="11266" priority="4677">
      <formula>AO83&lt;0</formula>
    </cfRule>
  </conditionalFormatting>
  <conditionalFormatting sqref="AP83:AP91">
    <cfRule type="expression" dxfId="11265"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1264" priority="4734">
      <formula>AO84&lt;0</formula>
    </cfRule>
  </conditionalFormatting>
  <conditionalFormatting sqref="AP93">
    <cfRule type="colorScale" priority="4688">
      <colorScale>
        <cfvo type="min"/>
        <cfvo type="max"/>
        <color theme="0"/>
        <color theme="0"/>
      </colorScale>
    </cfRule>
    <cfRule type="expression" dxfId="11263" priority="4690">
      <formula>AO93&lt;0</formula>
    </cfRule>
  </conditionalFormatting>
  <conditionalFormatting sqref="AP93:AP102">
    <cfRule type="expression" dxfId="11262"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1261" priority="4732">
      <formula>AO94&lt;0</formula>
    </cfRule>
  </conditionalFormatting>
  <conditionalFormatting sqref="AP104">
    <cfRule type="colorScale" priority="4684">
      <colorScale>
        <cfvo type="min"/>
        <cfvo type="max"/>
        <color theme="0"/>
        <color theme="0"/>
      </colorScale>
    </cfRule>
    <cfRule type="expression" dxfId="11260" priority="4686">
      <formula>AO104&lt;0</formula>
    </cfRule>
  </conditionalFormatting>
  <conditionalFormatting sqref="AP104:AP106">
    <cfRule type="expression" dxfId="11259"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1258" priority="4730">
      <formula>AO105&lt;0</formula>
    </cfRule>
  </conditionalFormatting>
  <conditionalFormatting sqref="AP110">
    <cfRule type="colorScale" priority="4727">
      <colorScale>
        <cfvo type="min"/>
        <cfvo type="max"/>
        <color theme="0"/>
        <color theme="0"/>
      </colorScale>
    </cfRule>
    <cfRule type="expression" dxfId="11257"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1256" priority="4670">
      <formula>AO111&lt;0</formula>
    </cfRule>
  </conditionalFormatting>
  <conditionalFormatting sqref="AP117:AP123">
    <cfRule type="colorScale" priority="4724">
      <colorScale>
        <cfvo type="min"/>
        <cfvo type="max"/>
        <color theme="0"/>
        <color theme="0"/>
      </colorScale>
    </cfRule>
    <cfRule type="expression" dxfId="11255" priority="4726">
      <formula>AO117&lt;0</formula>
    </cfRule>
  </conditionalFormatting>
  <conditionalFormatting sqref="AP125">
    <cfRule type="colorScale" priority="4680">
      <colorScale>
        <cfvo type="min"/>
        <cfvo type="max"/>
        <color theme="0"/>
        <color theme="0"/>
      </colorScale>
    </cfRule>
    <cfRule type="expression" dxfId="11254" priority="4682">
      <formula>AO125&lt;0</formula>
    </cfRule>
  </conditionalFormatting>
  <conditionalFormatting sqref="AP125:AP134">
    <cfRule type="expression" dxfId="11253"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1252" priority="4722">
      <formula>AO126&lt;0</formula>
    </cfRule>
  </conditionalFormatting>
  <conditionalFormatting sqref="BM117:BM123">
    <cfRule type="expression" dxfId="11251" priority="4634">
      <formula>IF(BM117="Validar","Rojo","Verde")</formula>
    </cfRule>
  </conditionalFormatting>
  <conditionalFormatting sqref="BM117:BM123">
    <cfRule type="expression" priority="4636">
      <formula>#REF!</formula>
    </cfRule>
  </conditionalFormatting>
  <conditionalFormatting sqref="BM6:BM16">
    <cfRule type="expression" dxfId="11250"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1249" priority="4663">
      <formula>BL6&lt;0</formula>
    </cfRule>
  </conditionalFormatting>
  <conditionalFormatting sqref="BM10">
    <cfRule type="colorScale" priority="4630">
      <colorScale>
        <cfvo type="min"/>
        <cfvo type="max"/>
        <color theme="0"/>
        <color theme="0"/>
      </colorScale>
    </cfRule>
    <cfRule type="expression" dxfId="11248" priority="4631">
      <formula>BL10&lt;0</formula>
    </cfRule>
  </conditionalFormatting>
  <conditionalFormatting sqref="BM11:BM14">
    <cfRule type="colorScale" priority="4660">
      <colorScale>
        <cfvo type="min"/>
        <cfvo type="max"/>
        <color theme="0"/>
        <color theme="0"/>
      </colorScale>
    </cfRule>
    <cfRule type="expression" dxfId="11247" priority="4661">
      <formula>BL11&lt;0</formula>
    </cfRule>
  </conditionalFormatting>
  <conditionalFormatting sqref="BM15">
    <cfRule type="colorScale" priority="4627">
      <colorScale>
        <cfvo type="min"/>
        <cfvo type="max"/>
        <color theme="0"/>
        <color theme="0"/>
      </colorScale>
    </cfRule>
    <cfRule type="expression" dxfId="11246" priority="4629">
      <formula>BL15&lt;0</formula>
    </cfRule>
  </conditionalFormatting>
  <conditionalFormatting sqref="BM16">
    <cfRule type="colorScale" priority="4658">
      <colorScale>
        <cfvo type="min"/>
        <cfvo type="max"/>
        <color theme="0"/>
        <color theme="0"/>
      </colorScale>
    </cfRule>
    <cfRule type="expression" dxfId="11245" priority="4659">
      <formula>BL16&lt;0</formula>
    </cfRule>
  </conditionalFormatting>
  <conditionalFormatting sqref="BM18">
    <cfRule type="colorScale" priority="4623">
      <colorScale>
        <cfvo type="min"/>
        <cfvo type="max"/>
        <color theme="0"/>
        <color theme="0"/>
      </colorScale>
    </cfRule>
    <cfRule type="expression" dxfId="11244" priority="4625">
      <formula>BL18&lt;0</formula>
    </cfRule>
  </conditionalFormatting>
  <conditionalFormatting sqref="BM18:BM19">
    <cfRule type="expression" dxfId="11243"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1242" priority="4657">
      <formula>BL19&lt;0</formula>
    </cfRule>
  </conditionalFormatting>
  <conditionalFormatting sqref="BM23">
    <cfRule type="colorScale" priority="4619">
      <colorScale>
        <cfvo type="min"/>
        <cfvo type="max"/>
        <color theme="0"/>
        <color theme="0"/>
      </colorScale>
    </cfRule>
    <cfRule type="expression" dxfId="11241" priority="4621">
      <formula>BL23&lt;0</formula>
    </cfRule>
  </conditionalFormatting>
  <conditionalFormatting sqref="BM23:BM24">
    <cfRule type="expression" dxfId="11240"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1239" priority="4653">
      <formula>BL24&lt;0</formula>
    </cfRule>
  </conditionalFormatting>
  <conditionalFormatting sqref="BM26">
    <cfRule type="colorScale" priority="4615">
      <colorScale>
        <cfvo type="min"/>
        <cfvo type="max"/>
        <color theme="0"/>
        <color theme="0"/>
      </colorScale>
    </cfRule>
    <cfRule type="expression" dxfId="11238" priority="4617">
      <formula>BL26&lt;0</formula>
    </cfRule>
  </conditionalFormatting>
  <conditionalFormatting sqref="BM26:BM27">
    <cfRule type="expression" dxfId="11237"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1236" priority="4651">
      <formula>BL27&lt;0</formula>
    </cfRule>
  </conditionalFormatting>
  <conditionalFormatting sqref="BM29">
    <cfRule type="colorScale" priority="4611">
      <colorScale>
        <cfvo type="min"/>
        <cfvo type="max"/>
        <color theme="0"/>
        <color theme="0"/>
      </colorScale>
    </cfRule>
    <cfRule type="expression" dxfId="11235" priority="4613">
      <formula>BL29&lt;0</formula>
    </cfRule>
  </conditionalFormatting>
  <conditionalFormatting sqref="BM29:BM30">
    <cfRule type="expression" dxfId="11234"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1233" priority="4649">
      <formula>BL30&lt;0</formula>
    </cfRule>
  </conditionalFormatting>
  <conditionalFormatting sqref="BM39">
    <cfRule type="colorScale" priority="4607">
      <colorScale>
        <cfvo type="min"/>
        <cfvo type="max"/>
        <color theme="0"/>
        <color theme="0"/>
      </colorScale>
    </cfRule>
    <cfRule type="expression" dxfId="11232" priority="4609">
      <formula>BL39&lt;0</formula>
    </cfRule>
  </conditionalFormatting>
  <conditionalFormatting sqref="BM39:BM66">
    <cfRule type="expression" dxfId="11231"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1230" priority="4647">
      <formula>BL40&lt;0</formula>
    </cfRule>
  </conditionalFormatting>
  <conditionalFormatting sqref="BM68">
    <cfRule type="colorScale" priority="4603">
      <colorScale>
        <cfvo type="min"/>
        <cfvo type="max"/>
        <color theme="0"/>
        <color theme="0"/>
      </colorScale>
    </cfRule>
    <cfRule type="expression" dxfId="11229" priority="4605">
      <formula>BL68&lt;0</formula>
    </cfRule>
  </conditionalFormatting>
  <conditionalFormatting sqref="BM68:BM81">
    <cfRule type="expression" dxfId="11228"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1227" priority="4665">
      <formula>BL69&lt;0</formula>
    </cfRule>
  </conditionalFormatting>
  <conditionalFormatting sqref="BM83">
    <cfRule type="colorScale" priority="4586">
      <colorScale>
        <cfvo type="min"/>
        <cfvo type="max"/>
        <color theme="0"/>
        <color theme="0"/>
      </colorScale>
    </cfRule>
    <cfRule type="expression" dxfId="11226" priority="4588">
      <formula>BL83&lt;0</formula>
    </cfRule>
  </conditionalFormatting>
  <conditionalFormatting sqref="BM83:BM91">
    <cfRule type="expression" dxfId="11225"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1224" priority="4645">
      <formula>BL84&lt;0</formula>
    </cfRule>
  </conditionalFormatting>
  <conditionalFormatting sqref="BM93">
    <cfRule type="colorScale" priority="4599">
      <colorScale>
        <cfvo type="min"/>
        <cfvo type="max"/>
        <color theme="0"/>
        <color theme="0"/>
      </colorScale>
    </cfRule>
    <cfRule type="expression" dxfId="11223" priority="4601">
      <formula>BL93&lt;0</formula>
    </cfRule>
  </conditionalFormatting>
  <conditionalFormatting sqref="BM93:BM102">
    <cfRule type="expression" dxfId="11222"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1221" priority="4643">
      <formula>BL94&lt;0</formula>
    </cfRule>
  </conditionalFormatting>
  <conditionalFormatting sqref="BM104">
    <cfRule type="colorScale" priority="4595">
      <colorScale>
        <cfvo type="min"/>
        <cfvo type="max"/>
        <color theme="0"/>
        <color theme="0"/>
      </colorScale>
    </cfRule>
    <cfRule type="expression" dxfId="11220" priority="4597">
      <formula>BL104&lt;0</formula>
    </cfRule>
  </conditionalFormatting>
  <conditionalFormatting sqref="BM104:BM106">
    <cfRule type="expression" dxfId="11219"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1218" priority="4641">
      <formula>BL105&lt;0</formula>
    </cfRule>
  </conditionalFormatting>
  <conditionalFormatting sqref="BM110">
    <cfRule type="colorScale" priority="4638">
      <colorScale>
        <cfvo type="min"/>
        <cfvo type="max"/>
        <color theme="0"/>
        <color theme="0"/>
      </colorScale>
    </cfRule>
    <cfRule type="expression" dxfId="11217"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1216" priority="4581">
      <formula>BL111&lt;0</formula>
    </cfRule>
  </conditionalFormatting>
  <conditionalFormatting sqref="BM117:BM123">
    <cfRule type="colorScale" priority="4635">
      <colorScale>
        <cfvo type="min"/>
        <cfvo type="max"/>
        <color theme="0"/>
        <color theme="0"/>
      </colorScale>
    </cfRule>
    <cfRule type="expression" dxfId="11215" priority="4637">
      <formula>BL117&lt;0</formula>
    </cfRule>
  </conditionalFormatting>
  <conditionalFormatting sqref="BM125">
    <cfRule type="colorScale" priority="4591">
      <colorScale>
        <cfvo type="min"/>
        <cfvo type="max"/>
        <color theme="0"/>
        <color theme="0"/>
      </colorScale>
    </cfRule>
    <cfRule type="expression" dxfId="11214" priority="4593">
      <formula>BL125&lt;0</formula>
    </cfRule>
  </conditionalFormatting>
  <conditionalFormatting sqref="BM125:BM134">
    <cfRule type="expression" dxfId="11213"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1212" priority="4633">
      <formula>BL126&lt;0</formula>
    </cfRule>
  </conditionalFormatting>
  <conditionalFormatting sqref="BT110:BT111">
    <cfRule type="expression" dxfId="11211" priority="4489">
      <formula>IF(BT110="Validar","Rojo","Verde")</formula>
    </cfRule>
  </conditionalFormatting>
  <conditionalFormatting sqref="BT117:BT123">
    <cfRule type="expression" priority="4547">
      <formula>#REF!</formula>
    </cfRule>
  </conditionalFormatting>
  <conditionalFormatting sqref="BT6:BT16">
    <cfRule type="expression" dxfId="11210"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1209" priority="4574">
      <formula>BS6&lt;0</formula>
    </cfRule>
  </conditionalFormatting>
  <conditionalFormatting sqref="BT10">
    <cfRule type="colorScale" priority="4541">
      <colorScale>
        <cfvo type="min"/>
        <cfvo type="max"/>
        <color theme="0"/>
        <color theme="0"/>
      </colorScale>
    </cfRule>
    <cfRule type="expression" dxfId="11208" priority="4542">
      <formula>BS10&lt;0</formula>
    </cfRule>
  </conditionalFormatting>
  <conditionalFormatting sqref="BT11:BT14">
    <cfRule type="colorScale" priority="4571">
      <colorScale>
        <cfvo type="min"/>
        <cfvo type="max"/>
        <color theme="0"/>
        <color theme="0"/>
      </colorScale>
    </cfRule>
    <cfRule type="expression" dxfId="11207" priority="4572">
      <formula>BS11&lt;0</formula>
    </cfRule>
  </conditionalFormatting>
  <conditionalFormatting sqref="BT15">
    <cfRule type="colorScale" priority="4538">
      <colorScale>
        <cfvo type="min"/>
        <cfvo type="max"/>
        <color theme="0"/>
        <color theme="0"/>
      </colorScale>
    </cfRule>
    <cfRule type="expression" dxfId="11206" priority="4540">
      <formula>BS15&lt;0</formula>
    </cfRule>
  </conditionalFormatting>
  <conditionalFormatting sqref="BT16">
    <cfRule type="colorScale" priority="4569">
      <colorScale>
        <cfvo type="min"/>
        <cfvo type="max"/>
        <color theme="0"/>
        <color theme="0"/>
      </colorScale>
    </cfRule>
    <cfRule type="expression" dxfId="11205" priority="4570">
      <formula>BS16&lt;0</formula>
    </cfRule>
  </conditionalFormatting>
  <conditionalFormatting sqref="BT18">
    <cfRule type="colorScale" priority="4534">
      <colorScale>
        <cfvo type="min"/>
        <cfvo type="max"/>
        <color theme="0"/>
        <color theme="0"/>
      </colorScale>
    </cfRule>
    <cfRule type="expression" dxfId="11204" priority="4536">
      <formula>BS18&lt;0</formula>
    </cfRule>
  </conditionalFormatting>
  <conditionalFormatting sqref="BT18:BT19">
    <cfRule type="expression" dxfId="11203"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1202" priority="4568">
      <formula>BS19&lt;0</formula>
    </cfRule>
  </conditionalFormatting>
  <conditionalFormatting sqref="BT23">
    <cfRule type="colorScale" priority="4530">
      <colorScale>
        <cfvo type="min"/>
        <cfvo type="max"/>
        <color theme="0"/>
        <color theme="0"/>
      </colorScale>
    </cfRule>
    <cfRule type="expression" dxfId="11201" priority="4532">
      <formula>BS23&lt;0</formula>
    </cfRule>
  </conditionalFormatting>
  <conditionalFormatting sqref="BT23:BT24">
    <cfRule type="expression" dxfId="11200"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1199" priority="4564">
      <formula>BS24&lt;0</formula>
    </cfRule>
  </conditionalFormatting>
  <conditionalFormatting sqref="BT26">
    <cfRule type="colorScale" priority="4526">
      <colorScale>
        <cfvo type="min"/>
        <cfvo type="max"/>
        <color theme="0"/>
        <color theme="0"/>
      </colorScale>
    </cfRule>
    <cfRule type="expression" dxfId="11198" priority="4528">
      <formula>BS26&lt;0</formula>
    </cfRule>
  </conditionalFormatting>
  <conditionalFormatting sqref="BT26:BT27">
    <cfRule type="expression" dxfId="11197"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1196" priority="4562">
      <formula>BS27&lt;0</formula>
    </cfRule>
  </conditionalFormatting>
  <conditionalFormatting sqref="BT29">
    <cfRule type="colorScale" priority="4522">
      <colorScale>
        <cfvo type="min"/>
        <cfvo type="max"/>
        <color theme="0"/>
        <color theme="0"/>
      </colorScale>
    </cfRule>
    <cfRule type="expression" dxfId="11195" priority="4524">
      <formula>BS29&lt;0</formula>
    </cfRule>
  </conditionalFormatting>
  <conditionalFormatting sqref="BT29:BT30">
    <cfRule type="expression" dxfId="11194"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1193" priority="4560">
      <formula>BS30&lt;0</formula>
    </cfRule>
  </conditionalFormatting>
  <conditionalFormatting sqref="BT39">
    <cfRule type="colorScale" priority="4518">
      <colorScale>
        <cfvo type="min"/>
        <cfvo type="max"/>
        <color theme="0"/>
        <color theme="0"/>
      </colorScale>
    </cfRule>
    <cfRule type="expression" dxfId="11192" priority="4520">
      <formula>BS39&lt;0</formula>
    </cfRule>
  </conditionalFormatting>
  <conditionalFormatting sqref="BT39:BT66">
    <cfRule type="expression" dxfId="11191"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1190" priority="4558">
      <formula>BS40&lt;0</formula>
    </cfRule>
  </conditionalFormatting>
  <conditionalFormatting sqref="BT68">
    <cfRule type="colorScale" priority="4514">
      <colorScale>
        <cfvo type="min"/>
        <cfvo type="max"/>
        <color theme="0"/>
        <color theme="0"/>
      </colorScale>
    </cfRule>
    <cfRule type="expression" dxfId="11189" priority="4516">
      <formula>BS68&lt;0</formula>
    </cfRule>
  </conditionalFormatting>
  <conditionalFormatting sqref="BT68:BT81">
    <cfRule type="expression" dxfId="11188"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1187" priority="4576">
      <formula>BS69&lt;0</formula>
    </cfRule>
  </conditionalFormatting>
  <conditionalFormatting sqref="BT83">
    <cfRule type="colorScale" priority="4497">
      <colorScale>
        <cfvo type="min"/>
        <cfvo type="max"/>
        <color theme="0"/>
        <color theme="0"/>
      </colorScale>
    </cfRule>
    <cfRule type="expression" dxfId="11186" priority="4499">
      <formula>BS83&lt;0</formula>
    </cfRule>
  </conditionalFormatting>
  <conditionalFormatting sqref="BT83:BT91">
    <cfRule type="expression" dxfId="11185"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1184" priority="4556">
      <formula>BS84&lt;0</formula>
    </cfRule>
  </conditionalFormatting>
  <conditionalFormatting sqref="BT93">
    <cfRule type="colorScale" priority="4510">
      <colorScale>
        <cfvo type="min"/>
        <cfvo type="max"/>
        <color theme="0"/>
        <color theme="0"/>
      </colorScale>
    </cfRule>
    <cfRule type="expression" dxfId="11183" priority="4512">
      <formula>BS93&lt;0</formula>
    </cfRule>
  </conditionalFormatting>
  <conditionalFormatting sqref="BT93:BT102">
    <cfRule type="expression" dxfId="11182"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1181" priority="4554">
      <formula>BS94&lt;0</formula>
    </cfRule>
  </conditionalFormatting>
  <conditionalFormatting sqref="BT104">
    <cfRule type="colorScale" priority="4506">
      <colorScale>
        <cfvo type="min"/>
        <cfvo type="max"/>
        <color theme="0"/>
        <color theme="0"/>
      </colorScale>
    </cfRule>
    <cfRule type="expression" dxfId="11180" priority="4508">
      <formula>BS104&lt;0</formula>
    </cfRule>
  </conditionalFormatting>
  <conditionalFormatting sqref="BT104:BT106">
    <cfRule type="expression" dxfId="11179"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1178" priority="4552">
      <formula>BS105&lt;0</formula>
    </cfRule>
  </conditionalFormatting>
  <conditionalFormatting sqref="BT110">
    <cfRule type="colorScale" priority="4549">
      <colorScale>
        <cfvo type="min"/>
        <cfvo type="max"/>
        <color theme="0"/>
        <color theme="0"/>
      </colorScale>
    </cfRule>
    <cfRule type="expression" dxfId="11177"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1176" priority="4492">
      <formula>BS111&lt;0</formula>
    </cfRule>
  </conditionalFormatting>
  <conditionalFormatting sqref="BT117:BT123">
    <cfRule type="colorScale" priority="4546">
      <colorScale>
        <cfvo type="min"/>
        <cfvo type="max"/>
        <color theme="0"/>
        <color theme="0"/>
      </colorScale>
    </cfRule>
    <cfRule type="expression" dxfId="11175" priority="4548">
      <formula>BS117&lt;0</formula>
    </cfRule>
  </conditionalFormatting>
  <conditionalFormatting sqref="BT125">
    <cfRule type="colorScale" priority="4502">
      <colorScale>
        <cfvo type="min"/>
        <cfvo type="max"/>
        <color theme="0"/>
        <color theme="0"/>
      </colorScale>
    </cfRule>
    <cfRule type="expression" dxfId="11174" priority="4504">
      <formula>BS125&lt;0</formula>
    </cfRule>
  </conditionalFormatting>
  <conditionalFormatting sqref="BT125:BT134">
    <cfRule type="expression" dxfId="11173"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1172" priority="4544">
      <formula>BS126&lt;0</formula>
    </cfRule>
  </conditionalFormatting>
  <conditionalFormatting sqref="CK110:CK111">
    <cfRule type="expression" dxfId="11171" priority="4400">
      <formula>IF(CK110="Validar","Rojo","Verde")</formula>
    </cfRule>
  </conditionalFormatting>
  <conditionalFormatting sqref="CK117:CK123">
    <cfRule type="expression" dxfId="11170" priority="4456">
      <formula>IF(CK117="Validar","Rojo","Verde")</formula>
    </cfRule>
  </conditionalFormatting>
  <conditionalFormatting sqref="CK117:CK123">
    <cfRule type="expression" priority="4458">
      <formula>#REF!</formula>
    </cfRule>
  </conditionalFormatting>
  <conditionalFormatting sqref="CK6:CK16">
    <cfRule type="expression" dxfId="11169"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1168" priority="4485">
      <formula>CJ6&lt;0</formula>
    </cfRule>
  </conditionalFormatting>
  <conditionalFormatting sqref="CK10">
    <cfRule type="colorScale" priority="4452">
      <colorScale>
        <cfvo type="min"/>
        <cfvo type="max"/>
        <color theme="0"/>
        <color theme="0"/>
      </colorScale>
    </cfRule>
    <cfRule type="expression" dxfId="11167" priority="4453">
      <formula>CJ10&lt;0</formula>
    </cfRule>
  </conditionalFormatting>
  <conditionalFormatting sqref="CK11:CK14">
    <cfRule type="colorScale" priority="4482">
      <colorScale>
        <cfvo type="min"/>
        <cfvo type="max"/>
        <color theme="0"/>
        <color theme="0"/>
      </colorScale>
    </cfRule>
    <cfRule type="expression" dxfId="11166" priority="4483">
      <formula>CJ11&lt;0</formula>
    </cfRule>
  </conditionalFormatting>
  <conditionalFormatting sqref="CK15">
    <cfRule type="colorScale" priority="4449">
      <colorScale>
        <cfvo type="min"/>
        <cfvo type="max"/>
        <color theme="0"/>
        <color theme="0"/>
      </colorScale>
    </cfRule>
    <cfRule type="expression" dxfId="11165" priority="4451">
      <formula>CJ15&lt;0</formula>
    </cfRule>
  </conditionalFormatting>
  <conditionalFormatting sqref="CK16">
    <cfRule type="colorScale" priority="4480">
      <colorScale>
        <cfvo type="min"/>
        <cfvo type="max"/>
        <color theme="0"/>
        <color theme="0"/>
      </colorScale>
    </cfRule>
    <cfRule type="expression" dxfId="11164" priority="4481">
      <formula>CJ16&lt;0</formula>
    </cfRule>
  </conditionalFormatting>
  <conditionalFormatting sqref="CK18">
    <cfRule type="colorScale" priority="4445">
      <colorScale>
        <cfvo type="min"/>
        <cfvo type="max"/>
        <color theme="0"/>
        <color theme="0"/>
      </colorScale>
    </cfRule>
    <cfRule type="expression" dxfId="11163" priority="4447">
      <formula>CJ18&lt;0</formula>
    </cfRule>
  </conditionalFormatting>
  <conditionalFormatting sqref="CK18:CK19">
    <cfRule type="expression" dxfId="11162"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1161" priority="4479">
      <formula>CJ19&lt;0</formula>
    </cfRule>
  </conditionalFormatting>
  <conditionalFormatting sqref="CK23">
    <cfRule type="colorScale" priority="4441">
      <colorScale>
        <cfvo type="min"/>
        <cfvo type="max"/>
        <color theme="0"/>
        <color theme="0"/>
      </colorScale>
    </cfRule>
    <cfRule type="expression" dxfId="11160" priority="4443">
      <formula>CJ23&lt;0</formula>
    </cfRule>
  </conditionalFormatting>
  <conditionalFormatting sqref="CK23:CK24">
    <cfRule type="expression" dxfId="11159"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1158" priority="4475">
      <formula>CJ24&lt;0</formula>
    </cfRule>
  </conditionalFormatting>
  <conditionalFormatting sqref="CK26">
    <cfRule type="colorScale" priority="4437">
      <colorScale>
        <cfvo type="min"/>
        <cfvo type="max"/>
        <color theme="0"/>
        <color theme="0"/>
      </colorScale>
    </cfRule>
    <cfRule type="expression" dxfId="11157" priority="4439">
      <formula>CJ26&lt;0</formula>
    </cfRule>
  </conditionalFormatting>
  <conditionalFormatting sqref="CK26:CK27">
    <cfRule type="expression" dxfId="11156"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1155" priority="4473">
      <formula>CJ27&lt;0</formula>
    </cfRule>
  </conditionalFormatting>
  <conditionalFormatting sqref="CK29">
    <cfRule type="colorScale" priority="4433">
      <colorScale>
        <cfvo type="min"/>
        <cfvo type="max"/>
        <color theme="0"/>
        <color theme="0"/>
      </colorScale>
    </cfRule>
    <cfRule type="expression" dxfId="11154" priority="4435">
      <formula>CJ29&lt;0</formula>
    </cfRule>
  </conditionalFormatting>
  <conditionalFormatting sqref="CK29:CK30">
    <cfRule type="expression" dxfId="11153"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1152" priority="4471">
      <formula>CJ30&lt;0</formula>
    </cfRule>
  </conditionalFormatting>
  <conditionalFormatting sqref="CK39">
    <cfRule type="colorScale" priority="4429">
      <colorScale>
        <cfvo type="min"/>
        <cfvo type="max"/>
        <color theme="0"/>
        <color theme="0"/>
      </colorScale>
    </cfRule>
    <cfRule type="expression" dxfId="11151" priority="4431">
      <formula>CJ39&lt;0</formula>
    </cfRule>
  </conditionalFormatting>
  <conditionalFormatting sqref="CK39:CK66">
    <cfRule type="expression" dxfId="11150"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1149" priority="4469">
      <formula>CJ40&lt;0</formula>
    </cfRule>
  </conditionalFormatting>
  <conditionalFormatting sqref="CK68">
    <cfRule type="colorScale" priority="4425">
      <colorScale>
        <cfvo type="min"/>
        <cfvo type="max"/>
        <color theme="0"/>
        <color theme="0"/>
      </colorScale>
    </cfRule>
    <cfRule type="expression" dxfId="11148" priority="4427">
      <formula>CJ68&lt;0</formula>
    </cfRule>
  </conditionalFormatting>
  <conditionalFormatting sqref="CK68:CK81">
    <cfRule type="expression" dxfId="11147"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1146" priority="4487">
      <formula>CJ69&lt;0</formula>
    </cfRule>
  </conditionalFormatting>
  <conditionalFormatting sqref="CK83">
    <cfRule type="colorScale" priority="4408">
      <colorScale>
        <cfvo type="min"/>
        <cfvo type="max"/>
        <color theme="0"/>
        <color theme="0"/>
      </colorScale>
    </cfRule>
    <cfRule type="expression" dxfId="11145" priority="4410">
      <formula>CJ83&lt;0</formula>
    </cfRule>
  </conditionalFormatting>
  <conditionalFormatting sqref="CK83:CK91">
    <cfRule type="expression" dxfId="11144"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1143" priority="4467">
      <formula>CJ84&lt;0</formula>
    </cfRule>
  </conditionalFormatting>
  <conditionalFormatting sqref="CK93">
    <cfRule type="colorScale" priority="4421">
      <colorScale>
        <cfvo type="min"/>
        <cfvo type="max"/>
        <color theme="0"/>
        <color theme="0"/>
      </colorScale>
    </cfRule>
    <cfRule type="expression" dxfId="11142" priority="4423">
      <formula>CJ93&lt;0</formula>
    </cfRule>
  </conditionalFormatting>
  <conditionalFormatting sqref="CK93:CK102">
    <cfRule type="expression" dxfId="11141"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1140" priority="4465">
      <formula>CJ94&lt;0</formula>
    </cfRule>
  </conditionalFormatting>
  <conditionalFormatting sqref="CK104">
    <cfRule type="colorScale" priority="4417">
      <colorScale>
        <cfvo type="min"/>
        <cfvo type="max"/>
        <color theme="0"/>
        <color theme="0"/>
      </colorScale>
    </cfRule>
    <cfRule type="expression" dxfId="11139" priority="4419">
      <formula>CJ104&lt;0</formula>
    </cfRule>
  </conditionalFormatting>
  <conditionalFormatting sqref="CK104:CK106">
    <cfRule type="expression" dxfId="11138"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1137" priority="4463">
      <formula>CJ105&lt;0</formula>
    </cfRule>
  </conditionalFormatting>
  <conditionalFormatting sqref="CK110">
    <cfRule type="colorScale" priority="4460">
      <colorScale>
        <cfvo type="min"/>
        <cfvo type="max"/>
        <color theme="0"/>
        <color theme="0"/>
      </colorScale>
    </cfRule>
    <cfRule type="expression" dxfId="11136"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1135" priority="4403">
      <formula>CJ111&lt;0</formula>
    </cfRule>
  </conditionalFormatting>
  <conditionalFormatting sqref="CK117:CK123">
    <cfRule type="colorScale" priority="4457">
      <colorScale>
        <cfvo type="min"/>
        <cfvo type="max"/>
        <color theme="0"/>
        <color theme="0"/>
      </colorScale>
    </cfRule>
    <cfRule type="expression" dxfId="11134" priority="4459">
      <formula>CJ117&lt;0</formula>
    </cfRule>
  </conditionalFormatting>
  <conditionalFormatting sqref="CK125">
    <cfRule type="colorScale" priority="4413">
      <colorScale>
        <cfvo type="min"/>
        <cfvo type="max"/>
        <color theme="0"/>
        <color theme="0"/>
      </colorScale>
    </cfRule>
    <cfRule type="expression" dxfId="11133" priority="4415">
      <formula>CJ125&lt;0</formula>
    </cfRule>
  </conditionalFormatting>
  <conditionalFormatting sqref="CK125:CK134">
    <cfRule type="expression" dxfId="11132"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1131" priority="4455">
      <formula>CJ126&lt;0</formula>
    </cfRule>
  </conditionalFormatting>
  <conditionalFormatting sqref="CR110:CR111">
    <cfRule type="expression" dxfId="11130" priority="4311">
      <formula>IF(CR110="Validar","Rojo","Verde")</formula>
    </cfRule>
  </conditionalFormatting>
  <conditionalFormatting sqref="CR117:CR123">
    <cfRule type="expression" dxfId="11129" priority="4367">
      <formula>IF(CR117="Validar","Rojo","Verde")</formula>
    </cfRule>
  </conditionalFormatting>
  <conditionalFormatting sqref="CR117:CR123">
    <cfRule type="expression" priority="4369">
      <formula>#REF!</formula>
    </cfRule>
  </conditionalFormatting>
  <conditionalFormatting sqref="CR6:CR16">
    <cfRule type="expression" dxfId="11128"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1127" priority="4396">
      <formula>CQ6&lt;0</formula>
    </cfRule>
  </conditionalFormatting>
  <conditionalFormatting sqref="CR10">
    <cfRule type="colorScale" priority="4363">
      <colorScale>
        <cfvo type="min"/>
        <cfvo type="max"/>
        <color theme="0"/>
        <color theme="0"/>
      </colorScale>
    </cfRule>
    <cfRule type="expression" dxfId="11126" priority="4364">
      <formula>CQ10&lt;0</formula>
    </cfRule>
  </conditionalFormatting>
  <conditionalFormatting sqref="CR11:CR14">
    <cfRule type="colorScale" priority="4393">
      <colorScale>
        <cfvo type="min"/>
        <cfvo type="max"/>
        <color theme="0"/>
        <color theme="0"/>
      </colorScale>
    </cfRule>
    <cfRule type="expression" dxfId="11125" priority="4394">
      <formula>CQ11&lt;0</formula>
    </cfRule>
  </conditionalFormatting>
  <conditionalFormatting sqref="CR15">
    <cfRule type="colorScale" priority="4360">
      <colorScale>
        <cfvo type="min"/>
        <cfvo type="max"/>
        <color theme="0"/>
        <color theme="0"/>
      </colorScale>
    </cfRule>
    <cfRule type="expression" dxfId="11124" priority="4362">
      <formula>CQ15&lt;0</formula>
    </cfRule>
  </conditionalFormatting>
  <conditionalFormatting sqref="CR16">
    <cfRule type="colorScale" priority="4391">
      <colorScale>
        <cfvo type="min"/>
        <cfvo type="max"/>
        <color theme="0"/>
        <color theme="0"/>
      </colorScale>
    </cfRule>
    <cfRule type="expression" dxfId="11123" priority="4392">
      <formula>CQ16&lt;0</formula>
    </cfRule>
  </conditionalFormatting>
  <conditionalFormatting sqref="CR18">
    <cfRule type="colorScale" priority="4356">
      <colorScale>
        <cfvo type="min"/>
        <cfvo type="max"/>
        <color theme="0"/>
        <color theme="0"/>
      </colorScale>
    </cfRule>
    <cfRule type="expression" dxfId="11122" priority="4358">
      <formula>CQ18&lt;0</formula>
    </cfRule>
  </conditionalFormatting>
  <conditionalFormatting sqref="CR18:CR19">
    <cfRule type="expression" dxfId="11121"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1120" priority="4390">
      <formula>CQ19&lt;0</formula>
    </cfRule>
  </conditionalFormatting>
  <conditionalFormatting sqref="CR23">
    <cfRule type="colorScale" priority="4352">
      <colorScale>
        <cfvo type="min"/>
        <cfvo type="max"/>
        <color theme="0"/>
        <color theme="0"/>
      </colorScale>
    </cfRule>
    <cfRule type="expression" dxfId="11119" priority="4354">
      <formula>CQ23&lt;0</formula>
    </cfRule>
  </conditionalFormatting>
  <conditionalFormatting sqref="CR23:CR24">
    <cfRule type="expression" dxfId="11118"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1117" priority="4386">
      <formula>CQ24&lt;0</formula>
    </cfRule>
  </conditionalFormatting>
  <conditionalFormatting sqref="CR26">
    <cfRule type="colorScale" priority="4348">
      <colorScale>
        <cfvo type="min"/>
        <cfvo type="max"/>
        <color theme="0"/>
        <color theme="0"/>
      </colorScale>
    </cfRule>
    <cfRule type="expression" dxfId="11116" priority="4350">
      <formula>CQ26&lt;0</formula>
    </cfRule>
  </conditionalFormatting>
  <conditionalFormatting sqref="CR26:CR27">
    <cfRule type="expression" dxfId="11115"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1114" priority="4384">
      <formula>CQ27&lt;0</formula>
    </cfRule>
  </conditionalFormatting>
  <conditionalFormatting sqref="CR29">
    <cfRule type="colorScale" priority="4344">
      <colorScale>
        <cfvo type="min"/>
        <cfvo type="max"/>
        <color theme="0"/>
        <color theme="0"/>
      </colorScale>
    </cfRule>
    <cfRule type="expression" dxfId="11113" priority="4346">
      <formula>CQ29&lt;0</formula>
    </cfRule>
  </conditionalFormatting>
  <conditionalFormatting sqref="CR29:CR30">
    <cfRule type="expression" dxfId="11112"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1111" priority="4382">
      <formula>CQ30&lt;0</formula>
    </cfRule>
  </conditionalFormatting>
  <conditionalFormatting sqref="CR39">
    <cfRule type="colorScale" priority="4340">
      <colorScale>
        <cfvo type="min"/>
        <cfvo type="max"/>
        <color theme="0"/>
        <color theme="0"/>
      </colorScale>
    </cfRule>
    <cfRule type="expression" dxfId="11110" priority="4342">
      <formula>CQ39&lt;0</formula>
    </cfRule>
  </conditionalFormatting>
  <conditionalFormatting sqref="CR39:CR66">
    <cfRule type="expression" dxfId="11109"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1108" priority="4380">
      <formula>CQ40&lt;0</formula>
    </cfRule>
  </conditionalFormatting>
  <conditionalFormatting sqref="CR68">
    <cfRule type="colorScale" priority="4336">
      <colorScale>
        <cfvo type="min"/>
        <cfvo type="max"/>
        <color theme="0"/>
        <color theme="0"/>
      </colorScale>
    </cfRule>
    <cfRule type="expression" dxfId="11107" priority="4338">
      <formula>CQ68&lt;0</formula>
    </cfRule>
  </conditionalFormatting>
  <conditionalFormatting sqref="CR68:CR81">
    <cfRule type="expression" dxfId="11106"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1105" priority="4398">
      <formula>CQ69&lt;0</formula>
    </cfRule>
  </conditionalFormatting>
  <conditionalFormatting sqref="CR83">
    <cfRule type="colorScale" priority="4319">
      <colorScale>
        <cfvo type="min"/>
        <cfvo type="max"/>
        <color theme="0"/>
        <color theme="0"/>
      </colorScale>
    </cfRule>
    <cfRule type="expression" dxfId="11104" priority="4321">
      <formula>CQ83&lt;0</formula>
    </cfRule>
  </conditionalFormatting>
  <conditionalFormatting sqref="CR83:CR90">
    <cfRule type="expression" dxfId="11103"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1102" priority="4378">
      <formula>CQ84&lt;0</formula>
    </cfRule>
  </conditionalFormatting>
  <conditionalFormatting sqref="CR93">
    <cfRule type="colorScale" priority="4332">
      <colorScale>
        <cfvo type="min"/>
        <cfvo type="max"/>
        <color theme="0"/>
        <color theme="0"/>
      </colorScale>
    </cfRule>
    <cfRule type="expression" dxfId="11101" priority="4334">
      <formula>CQ93&lt;0</formula>
    </cfRule>
  </conditionalFormatting>
  <conditionalFormatting sqref="CR93:CR102">
    <cfRule type="expression" dxfId="11100"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1099" priority="4376">
      <formula>CQ94&lt;0</formula>
    </cfRule>
  </conditionalFormatting>
  <conditionalFormatting sqref="CR104">
    <cfRule type="colorScale" priority="4328">
      <colorScale>
        <cfvo type="min"/>
        <cfvo type="max"/>
        <color theme="0"/>
        <color theme="0"/>
      </colorScale>
    </cfRule>
    <cfRule type="expression" dxfId="11098" priority="4330">
      <formula>CQ104&lt;0</formula>
    </cfRule>
  </conditionalFormatting>
  <conditionalFormatting sqref="CR104:CR106">
    <cfRule type="expression" dxfId="11097"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1096" priority="4374">
      <formula>CQ105&lt;0</formula>
    </cfRule>
  </conditionalFormatting>
  <conditionalFormatting sqref="CR110">
    <cfRule type="colorScale" priority="4371">
      <colorScale>
        <cfvo type="min"/>
        <cfvo type="max"/>
        <color theme="0"/>
        <color theme="0"/>
      </colorScale>
    </cfRule>
    <cfRule type="expression" dxfId="11095"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1094" priority="4314">
      <formula>CQ111&lt;0</formula>
    </cfRule>
  </conditionalFormatting>
  <conditionalFormatting sqref="CR117:CR123">
    <cfRule type="colorScale" priority="4368">
      <colorScale>
        <cfvo type="min"/>
        <cfvo type="max"/>
        <color theme="0"/>
        <color theme="0"/>
      </colorScale>
    </cfRule>
    <cfRule type="expression" dxfId="11093" priority="4370">
      <formula>CQ117&lt;0</formula>
    </cfRule>
  </conditionalFormatting>
  <conditionalFormatting sqref="CR125">
    <cfRule type="colorScale" priority="4324">
      <colorScale>
        <cfvo type="min"/>
        <cfvo type="max"/>
        <color theme="0"/>
        <color theme="0"/>
      </colorScale>
    </cfRule>
    <cfRule type="expression" dxfId="11092" priority="4326">
      <formula>CQ125&lt;0</formula>
    </cfRule>
  </conditionalFormatting>
  <conditionalFormatting sqref="CR125:CR134">
    <cfRule type="expression" dxfId="11091"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1090" priority="4366">
      <formula>CQ126&lt;0</formula>
    </cfRule>
  </conditionalFormatting>
  <conditionalFormatting sqref="BR117:BS123">
    <cfRule type="expression" dxfId="11089" priority="1668">
      <formula>IF(BR117="Validar","Rojo","Verde")</formula>
    </cfRule>
  </conditionalFormatting>
  <conditionalFormatting sqref="BO39:BO107">
    <cfRule type="expression" dxfId="11088" priority="1812">
      <formula>IF(BO39="Validar","Rojo","Verde")</formula>
    </cfRule>
  </conditionalFormatting>
  <conditionalFormatting sqref="AA69:AA82">
    <cfRule type="expression" dxfId="11087" priority="3346">
      <formula>IF(AA69="Validar","Rojo","Verde")</formula>
    </cfRule>
  </conditionalFormatting>
  <conditionalFormatting sqref="CR91">
    <cfRule type="expression" dxfId="11086"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1085" priority="4309">
      <formula>CQ91&lt;0</formula>
    </cfRule>
  </conditionalFormatting>
  <conditionalFormatting sqref="C6">
    <cfRule type="colorScale" priority="4303">
      <colorScale>
        <cfvo type="min"/>
        <cfvo type="max"/>
        <color theme="0"/>
        <color theme="0"/>
      </colorScale>
    </cfRule>
    <cfRule type="expression" dxfId="11084" priority="4304">
      <formula>B6&lt;0</formula>
    </cfRule>
  </conditionalFormatting>
  <conditionalFormatting sqref="C6">
    <cfRule type="expression" dxfId="11083"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1082" priority="4300">
      <formula>B7&lt;0</formula>
    </cfRule>
  </conditionalFormatting>
  <conditionalFormatting sqref="C7:C8">
    <cfRule type="expression" dxfId="11081"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1080" priority="4265">
      <formula>E9&lt;0</formula>
    </cfRule>
  </conditionalFormatting>
  <conditionalFormatting sqref="F9:F20">
    <cfRule type="expression" dxfId="11079"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1078" priority="4242">
      <formula>E10&lt;0</formula>
    </cfRule>
  </conditionalFormatting>
  <conditionalFormatting sqref="F11:F14">
    <cfRule type="colorScale" priority="4262">
      <colorScale>
        <cfvo type="min"/>
        <cfvo type="max"/>
        <color theme="0"/>
        <color theme="0"/>
      </colorScale>
    </cfRule>
    <cfRule type="expression" dxfId="11077" priority="4263">
      <formula>E11&lt;0</formula>
    </cfRule>
  </conditionalFormatting>
  <conditionalFormatting sqref="F15">
    <cfRule type="colorScale" priority="4239">
      <colorScale>
        <cfvo type="min"/>
        <cfvo type="max"/>
        <color theme="0"/>
        <color theme="0"/>
      </colorScale>
    </cfRule>
    <cfRule type="expression" dxfId="11076" priority="4240">
      <formula>E15&lt;0</formula>
    </cfRule>
  </conditionalFormatting>
  <conditionalFormatting sqref="F16:F17">
    <cfRule type="colorScale" priority="4260">
      <colorScale>
        <cfvo type="min"/>
        <cfvo type="max"/>
        <color theme="0"/>
        <color theme="0"/>
      </colorScale>
    </cfRule>
    <cfRule type="expression" dxfId="11075" priority="4261">
      <formula>E16&lt;0</formula>
    </cfRule>
  </conditionalFormatting>
  <conditionalFormatting sqref="F18">
    <cfRule type="colorScale" priority="4236">
      <colorScale>
        <cfvo type="min"/>
        <cfvo type="max"/>
        <color theme="0"/>
        <color theme="0"/>
      </colorScale>
    </cfRule>
    <cfRule type="expression" dxfId="11074" priority="4238">
      <formula>E18&lt;0</formula>
    </cfRule>
  </conditionalFormatting>
  <conditionalFormatting sqref="F19:F20">
    <cfRule type="colorScale" priority="4258">
      <colorScale>
        <cfvo type="min"/>
        <cfvo type="max"/>
        <color theme="0"/>
        <color theme="0"/>
      </colorScale>
    </cfRule>
    <cfRule type="expression" dxfId="11073" priority="4259">
      <formula>E19&lt;0</formula>
    </cfRule>
  </conditionalFormatting>
  <conditionalFormatting sqref="F23">
    <cfRule type="colorScale" priority="4233">
      <colorScale>
        <cfvo type="min"/>
        <cfvo type="max"/>
        <color theme="0"/>
        <color theme="0"/>
      </colorScale>
    </cfRule>
    <cfRule type="expression" dxfId="11072" priority="4234">
      <formula>E23&lt;0</formula>
    </cfRule>
  </conditionalFormatting>
  <conditionalFormatting sqref="F23:F31">
    <cfRule type="expression" dxfId="11071"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1070" priority="4257">
      <formula>E24&lt;0</formula>
    </cfRule>
  </conditionalFormatting>
  <conditionalFormatting sqref="F25">
    <cfRule type="colorScale" priority="4254">
      <colorScale>
        <cfvo type="min"/>
        <cfvo type="max"/>
        <color theme="0"/>
        <color theme="0"/>
      </colorScale>
    </cfRule>
    <cfRule type="expression" dxfId="11069" priority="4255">
      <formula>E25&lt;0</formula>
    </cfRule>
  </conditionalFormatting>
  <conditionalFormatting sqref="F26">
    <cfRule type="colorScale" priority="4231">
      <colorScale>
        <cfvo type="min"/>
        <cfvo type="max"/>
        <color theme="0"/>
        <color theme="0"/>
      </colorScale>
    </cfRule>
    <cfRule type="expression" dxfId="11068" priority="4232">
      <formula>E26&lt;0</formula>
    </cfRule>
  </conditionalFormatting>
  <conditionalFormatting sqref="F27">
    <cfRule type="colorScale" priority="4252">
      <colorScale>
        <cfvo type="min"/>
        <cfvo type="max"/>
        <color theme="0"/>
        <color theme="0"/>
      </colorScale>
    </cfRule>
    <cfRule type="expression" dxfId="11067" priority="4253">
      <formula>E27&lt;0</formula>
    </cfRule>
  </conditionalFormatting>
  <conditionalFormatting sqref="F28">
    <cfRule type="colorScale" priority="4250">
      <colorScale>
        <cfvo type="min"/>
        <cfvo type="max"/>
        <color theme="0"/>
        <color theme="0"/>
      </colorScale>
    </cfRule>
    <cfRule type="expression" dxfId="11066" priority="4251">
      <formula>E28&lt;0</formula>
    </cfRule>
  </conditionalFormatting>
  <conditionalFormatting sqref="F29">
    <cfRule type="colorScale" priority="4228">
      <colorScale>
        <cfvo type="min"/>
        <cfvo type="max"/>
        <color theme="0"/>
        <color theme="0"/>
      </colorScale>
    </cfRule>
    <cfRule type="expression" dxfId="11065" priority="4230">
      <formula>E29&lt;0</formula>
    </cfRule>
  </conditionalFormatting>
  <conditionalFormatting sqref="F30">
    <cfRule type="colorScale" priority="4248">
      <colorScale>
        <cfvo type="min"/>
        <cfvo type="max"/>
        <color theme="0"/>
        <color theme="0"/>
      </colorScale>
    </cfRule>
    <cfRule type="expression" dxfId="11064" priority="4249">
      <formula>E30&lt;0</formula>
    </cfRule>
  </conditionalFormatting>
  <conditionalFormatting sqref="F31">
    <cfRule type="colorScale" priority="4246">
      <colorScale>
        <cfvo type="min"/>
        <cfvo type="max"/>
        <color theme="0"/>
        <color theme="0"/>
      </colorScale>
    </cfRule>
    <cfRule type="expression" dxfId="11063"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1062" priority="4226">
      <formula>E39&lt;0</formula>
    </cfRule>
  </conditionalFormatting>
  <conditionalFormatting sqref="F39:F107">
    <cfRule type="expression" dxfId="11061"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1060"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1059"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1058" priority="4270">
      <formula>E69&lt;0</formula>
    </cfRule>
  </conditionalFormatting>
  <conditionalFormatting sqref="F82 F92 F103 F107">
    <cfRule type="expression" dxfId="11057"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1056"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1055"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1054"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1053"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1052"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1051" priority="4279">
      <formula>E105&lt;0</formula>
    </cfRule>
  </conditionalFormatting>
  <conditionalFormatting sqref="F110">
    <cfRule type="colorScale" priority="4280">
      <colorScale>
        <cfvo type="min"/>
        <cfvo type="max"/>
        <color theme="0"/>
        <color theme="0"/>
      </colorScale>
    </cfRule>
    <cfRule type="expression" dxfId="11050"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1049"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1048"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1047" priority="4214">
      <formula>E125&lt;0</formula>
    </cfRule>
  </conditionalFormatting>
  <conditionalFormatting sqref="F125:F135">
    <cfRule type="expression" dxfId="11046" priority="4211">
      <formula>IF(F125="Validar","Rojo","Verde")</formula>
    </cfRule>
  </conditionalFormatting>
  <conditionalFormatting sqref="F126:F132">
    <cfRule type="colorScale" priority="4288">
      <colorScale>
        <cfvo type="min"/>
        <cfvo type="max"/>
        <color theme="0"/>
        <color theme="0"/>
      </colorScale>
    </cfRule>
    <cfRule type="expression" dxfId="11045"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1044"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1043" priority="4284">
      <formula>E135&lt;0</formula>
    </cfRule>
  </conditionalFormatting>
  <conditionalFormatting sqref="F110:G111">
    <cfRule type="expression" dxfId="11042" priority="4155">
      <formula>IF(F110="Validar","Rojo","Verde")</formula>
    </cfRule>
  </conditionalFormatting>
  <conditionalFormatting sqref="F117:G123">
    <cfRule type="expression" dxfId="11041"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1040" priority="4205">
      <formula>F40&lt;0</formula>
    </cfRule>
  </conditionalFormatting>
  <conditionalFormatting sqref="G40:G67">
    <cfRule type="expression" dxfId="11039"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1038" priority="4208">
      <formula>F67&lt;0</formula>
    </cfRule>
  </conditionalFormatting>
  <conditionalFormatting sqref="G69">
    <cfRule type="colorScale" priority="4200">
      <colorScale>
        <cfvo type="min"/>
        <cfvo type="max"/>
        <color theme="0"/>
        <color theme="0"/>
      </colorScale>
    </cfRule>
    <cfRule type="expression" dxfId="11037" priority="4201">
      <formula>F69&lt;0</formula>
    </cfRule>
  </conditionalFormatting>
  <conditionalFormatting sqref="G69:G81">
    <cfRule type="expression" priority="4198">
      <formula>#REF!</formula>
    </cfRule>
  </conditionalFormatting>
  <conditionalFormatting sqref="G69:G82">
    <cfRule type="expression" dxfId="11036" priority="4196">
      <formula>IF(G69="Validar","Rojo","Verde")</formula>
    </cfRule>
  </conditionalFormatting>
  <conditionalFormatting sqref="G70:G78">
    <cfRule type="colorScale" priority="4197">
      <colorScale>
        <cfvo type="min"/>
        <cfvo type="max"/>
        <color theme="0"/>
        <color theme="0"/>
      </colorScale>
    </cfRule>
    <cfRule type="expression" dxfId="11035" priority="4199">
      <formula>F70&lt;0</formula>
    </cfRule>
  </conditionalFormatting>
  <conditionalFormatting sqref="G79:G81">
    <cfRule type="colorScale" priority="4209">
      <colorScale>
        <cfvo type="min"/>
        <cfvo type="max"/>
        <color theme="0"/>
        <color theme="0"/>
      </colorScale>
    </cfRule>
    <cfRule type="expression" dxfId="11034"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1033" priority="4195">
      <formula>F84&lt;0</formula>
    </cfRule>
  </conditionalFormatting>
  <conditionalFormatting sqref="G84:G91">
    <cfRule type="expression" priority="4192">
      <formula>#REF!</formula>
    </cfRule>
  </conditionalFormatting>
  <conditionalFormatting sqref="G84:G92">
    <cfRule type="expression" dxfId="11032" priority="4190">
      <formula>IF(G84="Validar","Rojo","Verde")</formula>
    </cfRule>
  </conditionalFormatting>
  <conditionalFormatting sqref="G85:G91">
    <cfRule type="colorScale" priority="4191">
      <colorScale>
        <cfvo type="min"/>
        <cfvo type="max"/>
        <color theme="0"/>
        <color theme="0"/>
      </colorScale>
    </cfRule>
    <cfRule type="expression" dxfId="11031" priority="4193">
      <formula>F85&lt;0</formula>
    </cfRule>
  </conditionalFormatting>
  <conditionalFormatting sqref="G94">
    <cfRule type="colorScale" priority="4188">
      <colorScale>
        <cfvo type="min"/>
        <cfvo type="max"/>
        <color theme="0"/>
        <color theme="0"/>
      </colorScale>
    </cfRule>
    <cfRule type="expression" dxfId="11030" priority="4189">
      <formula>F94&lt;0</formula>
    </cfRule>
  </conditionalFormatting>
  <conditionalFormatting sqref="G94:G102">
    <cfRule type="expression" priority="4182">
      <formula>#REF!</formula>
    </cfRule>
  </conditionalFormatting>
  <conditionalFormatting sqref="G94:G103">
    <cfRule type="expression" dxfId="11029" priority="4180">
      <formula>IF(G94="Validar","Rojo","Verde")</formula>
    </cfRule>
  </conditionalFormatting>
  <conditionalFormatting sqref="G95:G100">
    <cfRule type="colorScale" priority="4186">
      <colorScale>
        <cfvo type="min"/>
        <cfvo type="max"/>
        <color theme="0"/>
        <color theme="0"/>
      </colorScale>
    </cfRule>
    <cfRule type="expression" dxfId="11028" priority="4187">
      <formula>F95&lt;0</formula>
    </cfRule>
  </conditionalFormatting>
  <conditionalFormatting sqref="G101">
    <cfRule type="colorScale" priority="4184">
      <colorScale>
        <cfvo type="min"/>
        <cfvo type="max"/>
        <color theme="0"/>
        <color theme="0"/>
      </colorScale>
    </cfRule>
    <cfRule type="expression" dxfId="11027" priority="4185">
      <formula>F101&lt;0</formula>
    </cfRule>
  </conditionalFormatting>
  <conditionalFormatting sqref="G102">
    <cfRule type="colorScale" priority="4181">
      <colorScale>
        <cfvo type="min"/>
        <cfvo type="max"/>
        <color theme="0"/>
        <color theme="0"/>
      </colorScale>
    </cfRule>
    <cfRule type="expression" dxfId="11026" priority="4183">
      <formula>F102&lt;0</formula>
    </cfRule>
  </conditionalFormatting>
  <conditionalFormatting sqref="G105">
    <cfRule type="colorScale" priority="4178">
      <colorScale>
        <cfvo type="min"/>
        <cfvo type="max"/>
        <color theme="0"/>
        <color theme="0"/>
      </colorScale>
    </cfRule>
    <cfRule type="expression" dxfId="11025" priority="4179">
      <formula>F105&lt;0</formula>
    </cfRule>
  </conditionalFormatting>
  <conditionalFormatting sqref="G105:G106">
    <cfRule type="expression" priority="4176">
      <formula>#REF!</formula>
    </cfRule>
  </conditionalFormatting>
  <conditionalFormatting sqref="G105:G107">
    <cfRule type="expression" dxfId="11024" priority="4174">
      <formula>IF(G105="Validar","Rojo","Verde")</formula>
    </cfRule>
  </conditionalFormatting>
  <conditionalFormatting sqref="G106">
    <cfRule type="colorScale" priority="4175">
      <colorScale>
        <cfvo type="min"/>
        <cfvo type="max"/>
        <color theme="0"/>
        <color theme="0"/>
      </colorScale>
    </cfRule>
    <cfRule type="expression" dxfId="11023" priority="4177">
      <formula>F106&lt;0</formula>
    </cfRule>
  </conditionalFormatting>
  <conditionalFormatting sqref="G110">
    <cfRule type="colorScale" priority="4166">
      <colorScale>
        <cfvo type="min"/>
        <cfvo type="max"/>
        <color theme="0"/>
        <color theme="0"/>
      </colorScale>
    </cfRule>
    <cfRule type="expression" dxfId="11022"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1021" priority="4158">
      <formula>F111&lt;0</formula>
    </cfRule>
  </conditionalFormatting>
  <conditionalFormatting sqref="G117">
    <cfRule type="colorScale" priority="4172">
      <colorScale>
        <cfvo type="min"/>
        <cfvo type="max"/>
        <color theme="0"/>
        <color theme="0"/>
      </colorScale>
    </cfRule>
    <cfRule type="expression" dxfId="11020"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1019" priority="4171">
      <formula>F118&lt;0</formula>
    </cfRule>
  </conditionalFormatting>
  <conditionalFormatting sqref="G126:G135">
    <cfRule type="expression" dxfId="11018" priority="4293">
      <formula>IF(G126="Validar","Rojo","Verde")</formula>
    </cfRule>
    <cfRule type="colorScale" priority="4294">
      <colorScale>
        <cfvo type="min"/>
        <cfvo type="max"/>
        <color theme="0"/>
        <color theme="0"/>
      </colorScale>
    </cfRule>
    <cfRule type="expression" priority="4295">
      <formula>$F$23</formula>
    </cfRule>
    <cfRule type="expression" dxfId="11017" priority="4296">
      <formula>F126&lt;0</formula>
    </cfRule>
  </conditionalFormatting>
  <conditionalFormatting sqref="F6">
    <cfRule type="colorScale" priority="4153">
      <colorScale>
        <cfvo type="min"/>
        <cfvo type="max"/>
        <color theme="0"/>
        <color theme="0"/>
      </colorScale>
    </cfRule>
    <cfRule type="expression" dxfId="11016" priority="4154">
      <formula>E6&lt;0</formula>
    </cfRule>
  </conditionalFormatting>
  <conditionalFormatting sqref="F6">
    <cfRule type="expression" dxfId="11015"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1014" priority="4150">
      <formula>E7&lt;0</formula>
    </cfRule>
  </conditionalFormatting>
  <conditionalFormatting sqref="F7:F8">
    <cfRule type="expression" dxfId="11013"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1012" priority="4115">
      <formula>H9&lt;0</formula>
    </cfRule>
  </conditionalFormatting>
  <conditionalFormatting sqref="I9:I20">
    <cfRule type="expression" dxfId="11011"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1010" priority="4092">
      <formula>H10&lt;0</formula>
    </cfRule>
  </conditionalFormatting>
  <conditionalFormatting sqref="I11:I14">
    <cfRule type="colorScale" priority="4112">
      <colorScale>
        <cfvo type="min"/>
        <cfvo type="max"/>
        <color theme="0"/>
        <color theme="0"/>
      </colorScale>
    </cfRule>
    <cfRule type="expression" dxfId="11009" priority="4113">
      <formula>H11&lt;0</formula>
    </cfRule>
  </conditionalFormatting>
  <conditionalFormatting sqref="I15">
    <cfRule type="colorScale" priority="4089">
      <colorScale>
        <cfvo type="min"/>
        <cfvo type="max"/>
        <color theme="0"/>
        <color theme="0"/>
      </colorScale>
    </cfRule>
    <cfRule type="expression" dxfId="11008" priority="4090">
      <formula>H15&lt;0</formula>
    </cfRule>
  </conditionalFormatting>
  <conditionalFormatting sqref="I16:I17">
    <cfRule type="colorScale" priority="4110">
      <colorScale>
        <cfvo type="min"/>
        <cfvo type="max"/>
        <color theme="0"/>
        <color theme="0"/>
      </colorScale>
    </cfRule>
    <cfRule type="expression" dxfId="11007" priority="4111">
      <formula>H16&lt;0</formula>
    </cfRule>
  </conditionalFormatting>
  <conditionalFormatting sqref="I18">
    <cfRule type="colorScale" priority="4086">
      <colorScale>
        <cfvo type="min"/>
        <cfvo type="max"/>
        <color theme="0"/>
        <color theme="0"/>
      </colorScale>
    </cfRule>
    <cfRule type="expression" dxfId="11006" priority="4088">
      <formula>H18&lt;0</formula>
    </cfRule>
  </conditionalFormatting>
  <conditionalFormatting sqref="I19:I20">
    <cfRule type="colorScale" priority="4108">
      <colorScale>
        <cfvo type="min"/>
        <cfvo type="max"/>
        <color theme="0"/>
        <color theme="0"/>
      </colorScale>
    </cfRule>
    <cfRule type="expression" dxfId="11005" priority="4109">
      <formula>H19&lt;0</formula>
    </cfRule>
  </conditionalFormatting>
  <conditionalFormatting sqref="I23">
    <cfRule type="colorScale" priority="4083">
      <colorScale>
        <cfvo type="min"/>
        <cfvo type="max"/>
        <color theme="0"/>
        <color theme="0"/>
      </colorScale>
    </cfRule>
    <cfRule type="expression" dxfId="11004" priority="4084">
      <formula>H23&lt;0</formula>
    </cfRule>
  </conditionalFormatting>
  <conditionalFormatting sqref="I23:I31">
    <cfRule type="expression" dxfId="11003"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1002" priority="4107">
      <formula>H24&lt;0</formula>
    </cfRule>
  </conditionalFormatting>
  <conditionalFormatting sqref="I25">
    <cfRule type="colorScale" priority="4104">
      <colorScale>
        <cfvo type="min"/>
        <cfvo type="max"/>
        <color theme="0"/>
        <color theme="0"/>
      </colorScale>
    </cfRule>
    <cfRule type="expression" dxfId="11001" priority="4105">
      <formula>H25&lt;0</formula>
    </cfRule>
  </conditionalFormatting>
  <conditionalFormatting sqref="I26">
    <cfRule type="colorScale" priority="4081">
      <colorScale>
        <cfvo type="min"/>
        <cfvo type="max"/>
        <color theme="0"/>
        <color theme="0"/>
      </colorScale>
    </cfRule>
    <cfRule type="expression" dxfId="11000" priority="4082">
      <formula>H26&lt;0</formula>
    </cfRule>
  </conditionalFormatting>
  <conditionalFormatting sqref="I27">
    <cfRule type="colorScale" priority="4102">
      <colorScale>
        <cfvo type="min"/>
        <cfvo type="max"/>
        <color theme="0"/>
        <color theme="0"/>
      </colorScale>
    </cfRule>
    <cfRule type="expression" dxfId="10999" priority="4103">
      <formula>H27&lt;0</formula>
    </cfRule>
  </conditionalFormatting>
  <conditionalFormatting sqref="I28">
    <cfRule type="colorScale" priority="4100">
      <colorScale>
        <cfvo type="min"/>
        <cfvo type="max"/>
        <color theme="0"/>
        <color theme="0"/>
      </colorScale>
    </cfRule>
    <cfRule type="expression" dxfId="10998" priority="4101">
      <formula>H28&lt;0</formula>
    </cfRule>
  </conditionalFormatting>
  <conditionalFormatting sqref="I29">
    <cfRule type="colorScale" priority="4078">
      <colorScale>
        <cfvo type="min"/>
        <cfvo type="max"/>
        <color theme="0"/>
        <color theme="0"/>
      </colorScale>
    </cfRule>
    <cfRule type="expression" dxfId="10997" priority="4080">
      <formula>H29&lt;0</formula>
    </cfRule>
  </conditionalFormatting>
  <conditionalFormatting sqref="I30">
    <cfRule type="colorScale" priority="4098">
      <colorScale>
        <cfvo type="min"/>
        <cfvo type="max"/>
        <color theme="0"/>
        <color theme="0"/>
      </colorScale>
    </cfRule>
    <cfRule type="expression" dxfId="10996" priority="4099">
      <formula>H30&lt;0</formula>
    </cfRule>
  </conditionalFormatting>
  <conditionalFormatting sqref="I31">
    <cfRule type="colorScale" priority="4096">
      <colorScale>
        <cfvo type="min"/>
        <cfvo type="max"/>
        <color theme="0"/>
        <color theme="0"/>
      </colorScale>
    </cfRule>
    <cfRule type="expression" dxfId="10995"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0994" priority="4076">
      <formula>H39&lt;0</formula>
    </cfRule>
  </conditionalFormatting>
  <conditionalFormatting sqref="I39:I107">
    <cfRule type="expression" dxfId="10993"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0992"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0991"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0990" priority="4120">
      <formula>H69&lt;0</formula>
    </cfRule>
  </conditionalFormatting>
  <conditionalFormatting sqref="I82 I92 I103 I107">
    <cfRule type="expression" dxfId="10989"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0988"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0987"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0986"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0985"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0984"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0983" priority="4129">
      <formula>H105&lt;0</formula>
    </cfRule>
  </conditionalFormatting>
  <conditionalFormatting sqref="I110">
    <cfRule type="colorScale" priority="4130">
      <colorScale>
        <cfvo type="min"/>
        <cfvo type="max"/>
        <color theme="0"/>
        <color theme="0"/>
      </colorScale>
    </cfRule>
    <cfRule type="expression" dxfId="10982"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0981"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0980"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0979" priority="4064">
      <formula>H125&lt;0</formula>
    </cfRule>
  </conditionalFormatting>
  <conditionalFormatting sqref="I125:I135">
    <cfRule type="expression" dxfId="10978" priority="4061">
      <formula>IF(I125="Validar","Rojo","Verde")</formula>
    </cfRule>
  </conditionalFormatting>
  <conditionalFormatting sqref="I126:I132">
    <cfRule type="colorScale" priority="4138">
      <colorScale>
        <cfvo type="min"/>
        <cfvo type="max"/>
        <color theme="0"/>
        <color theme="0"/>
      </colorScale>
    </cfRule>
    <cfRule type="expression" dxfId="10977"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0976"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0975" priority="4134">
      <formula>H135&lt;0</formula>
    </cfRule>
  </conditionalFormatting>
  <conditionalFormatting sqref="I110:J111">
    <cfRule type="expression" dxfId="10974" priority="4005">
      <formula>IF(I110="Validar","Rojo","Verde")</formula>
    </cfRule>
  </conditionalFormatting>
  <conditionalFormatting sqref="I117:J123">
    <cfRule type="expression" dxfId="10973"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0972" priority="4055">
      <formula>I40&lt;0</formula>
    </cfRule>
  </conditionalFormatting>
  <conditionalFormatting sqref="J40:J67">
    <cfRule type="expression" dxfId="10971"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0970" priority="4058">
      <formula>I67&lt;0</formula>
    </cfRule>
  </conditionalFormatting>
  <conditionalFormatting sqref="J69">
    <cfRule type="colorScale" priority="4050">
      <colorScale>
        <cfvo type="min"/>
        <cfvo type="max"/>
        <color theme="0"/>
        <color theme="0"/>
      </colorScale>
    </cfRule>
    <cfRule type="expression" dxfId="10969" priority="4051">
      <formula>I69&lt;0</formula>
    </cfRule>
  </conditionalFormatting>
  <conditionalFormatting sqref="J69:J81">
    <cfRule type="expression" priority="4048">
      <formula>#REF!</formula>
    </cfRule>
  </conditionalFormatting>
  <conditionalFormatting sqref="J69:J82">
    <cfRule type="expression" dxfId="10968" priority="4046">
      <formula>IF(J69="Validar","Rojo","Verde")</formula>
    </cfRule>
  </conditionalFormatting>
  <conditionalFormatting sqref="J70:J78">
    <cfRule type="colorScale" priority="4047">
      <colorScale>
        <cfvo type="min"/>
        <cfvo type="max"/>
        <color theme="0"/>
        <color theme="0"/>
      </colorScale>
    </cfRule>
    <cfRule type="expression" dxfId="10967" priority="4049">
      <formula>I70&lt;0</formula>
    </cfRule>
  </conditionalFormatting>
  <conditionalFormatting sqref="J79:J81">
    <cfRule type="colorScale" priority="4059">
      <colorScale>
        <cfvo type="min"/>
        <cfvo type="max"/>
        <color theme="0"/>
        <color theme="0"/>
      </colorScale>
    </cfRule>
    <cfRule type="expression" dxfId="10966"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0965" priority="4045">
      <formula>I84&lt;0</formula>
    </cfRule>
  </conditionalFormatting>
  <conditionalFormatting sqref="J84:J91">
    <cfRule type="expression" priority="4042">
      <formula>#REF!</formula>
    </cfRule>
  </conditionalFormatting>
  <conditionalFormatting sqref="J84:J92">
    <cfRule type="expression" dxfId="10964" priority="4040">
      <formula>IF(J84="Validar","Rojo","Verde")</formula>
    </cfRule>
  </conditionalFormatting>
  <conditionalFormatting sqref="J85:J91">
    <cfRule type="colorScale" priority="4041">
      <colorScale>
        <cfvo type="min"/>
        <cfvo type="max"/>
        <color theme="0"/>
        <color theme="0"/>
      </colorScale>
    </cfRule>
    <cfRule type="expression" dxfId="10963" priority="4043">
      <formula>I85&lt;0</formula>
    </cfRule>
  </conditionalFormatting>
  <conditionalFormatting sqref="J94">
    <cfRule type="colorScale" priority="4038">
      <colorScale>
        <cfvo type="min"/>
        <cfvo type="max"/>
        <color theme="0"/>
        <color theme="0"/>
      </colorScale>
    </cfRule>
    <cfRule type="expression" dxfId="10962"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0961" priority="4037">
      <formula>I95&lt;0</formula>
    </cfRule>
  </conditionalFormatting>
  <conditionalFormatting sqref="J101">
    <cfRule type="colorScale" priority="4034">
      <colorScale>
        <cfvo type="min"/>
        <cfvo type="max"/>
        <color theme="0"/>
        <color theme="0"/>
      </colorScale>
    </cfRule>
    <cfRule type="expression" dxfId="10960" priority="4035">
      <formula>I101&lt;0</formula>
    </cfRule>
  </conditionalFormatting>
  <conditionalFormatting sqref="J102">
    <cfRule type="colorScale" priority="4031">
      <colorScale>
        <cfvo type="min"/>
        <cfvo type="max"/>
        <color theme="0"/>
        <color theme="0"/>
      </colorScale>
    </cfRule>
    <cfRule type="expression" dxfId="10959" priority="4033">
      <formula>I102&lt;0</formula>
    </cfRule>
  </conditionalFormatting>
  <conditionalFormatting sqref="J105">
    <cfRule type="colorScale" priority="4028">
      <colorScale>
        <cfvo type="min"/>
        <cfvo type="max"/>
        <color theme="0"/>
        <color theme="0"/>
      </colorScale>
    </cfRule>
    <cfRule type="expression" dxfId="10958" priority="4029">
      <formula>I105&lt;0</formula>
    </cfRule>
  </conditionalFormatting>
  <conditionalFormatting sqref="J105:J106">
    <cfRule type="expression" priority="4026">
      <formula>#REF!</formula>
    </cfRule>
  </conditionalFormatting>
  <conditionalFormatting sqref="J105:J107">
    <cfRule type="expression" dxfId="10957" priority="4024">
      <formula>IF(J105="Validar","Rojo","Verde")</formula>
    </cfRule>
  </conditionalFormatting>
  <conditionalFormatting sqref="J106">
    <cfRule type="colorScale" priority="4025">
      <colorScale>
        <cfvo type="min"/>
        <cfvo type="max"/>
        <color theme="0"/>
        <color theme="0"/>
      </colorScale>
    </cfRule>
    <cfRule type="expression" dxfId="10956" priority="4027">
      <formula>I106&lt;0</formula>
    </cfRule>
  </conditionalFormatting>
  <conditionalFormatting sqref="J110">
    <cfRule type="colorScale" priority="4016">
      <colorScale>
        <cfvo type="min"/>
        <cfvo type="max"/>
        <color theme="0"/>
        <color theme="0"/>
      </colorScale>
    </cfRule>
    <cfRule type="expression" dxfId="10955"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0954" priority="4008">
      <formula>I111&lt;0</formula>
    </cfRule>
  </conditionalFormatting>
  <conditionalFormatting sqref="J117">
    <cfRule type="colorScale" priority="4022">
      <colorScale>
        <cfvo type="min"/>
        <cfvo type="max"/>
        <color theme="0"/>
        <color theme="0"/>
      </colorScale>
    </cfRule>
    <cfRule type="expression" dxfId="10953"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0952" priority="4021">
      <formula>I118&lt;0</formula>
    </cfRule>
  </conditionalFormatting>
  <conditionalFormatting sqref="J126:J135">
    <cfRule type="expression" dxfId="10951" priority="4143">
      <formula>IF(J126="Validar","Rojo","Verde")</formula>
    </cfRule>
    <cfRule type="colorScale" priority="4144">
      <colorScale>
        <cfvo type="min"/>
        <cfvo type="max"/>
        <color theme="0"/>
        <color theme="0"/>
      </colorScale>
    </cfRule>
    <cfRule type="expression" priority="4145">
      <formula>$F$23</formula>
    </cfRule>
    <cfRule type="expression" dxfId="10950" priority="4146">
      <formula>I126&lt;0</formula>
    </cfRule>
  </conditionalFormatting>
  <conditionalFormatting sqref="I6">
    <cfRule type="colorScale" priority="4003">
      <colorScale>
        <cfvo type="min"/>
        <cfvo type="max"/>
        <color theme="0"/>
        <color theme="0"/>
      </colorScale>
    </cfRule>
    <cfRule type="expression" dxfId="10949" priority="4004">
      <formula>H6&lt;0</formula>
    </cfRule>
  </conditionalFormatting>
  <conditionalFormatting sqref="I6">
    <cfRule type="expression" dxfId="10948"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0947" priority="4000">
      <formula>H7&lt;0</formula>
    </cfRule>
  </conditionalFormatting>
  <conditionalFormatting sqref="I7:I8">
    <cfRule type="expression" dxfId="10946"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0945" priority="3965">
      <formula>O9&lt;0</formula>
    </cfRule>
  </conditionalFormatting>
  <conditionalFormatting sqref="P9:P20">
    <cfRule type="expression" dxfId="10944"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0943" priority="3942">
      <formula>O10&lt;0</formula>
    </cfRule>
  </conditionalFormatting>
  <conditionalFormatting sqref="P11:P14">
    <cfRule type="colorScale" priority="3962">
      <colorScale>
        <cfvo type="min"/>
        <cfvo type="max"/>
        <color theme="0"/>
        <color theme="0"/>
      </colorScale>
    </cfRule>
    <cfRule type="expression" dxfId="10942" priority="3963">
      <formula>O11&lt;0</formula>
    </cfRule>
  </conditionalFormatting>
  <conditionalFormatting sqref="P15">
    <cfRule type="colorScale" priority="3939">
      <colorScale>
        <cfvo type="min"/>
        <cfvo type="max"/>
        <color theme="0"/>
        <color theme="0"/>
      </colorScale>
    </cfRule>
    <cfRule type="expression" dxfId="10941" priority="3940">
      <formula>O15&lt;0</formula>
    </cfRule>
  </conditionalFormatting>
  <conditionalFormatting sqref="P16:P17">
    <cfRule type="colorScale" priority="3960">
      <colorScale>
        <cfvo type="min"/>
        <cfvo type="max"/>
        <color theme="0"/>
        <color theme="0"/>
      </colorScale>
    </cfRule>
    <cfRule type="expression" dxfId="10940" priority="3961">
      <formula>O16&lt;0</formula>
    </cfRule>
  </conditionalFormatting>
  <conditionalFormatting sqref="P18">
    <cfRule type="colorScale" priority="3936">
      <colorScale>
        <cfvo type="min"/>
        <cfvo type="max"/>
        <color theme="0"/>
        <color theme="0"/>
      </colorScale>
    </cfRule>
    <cfRule type="expression" dxfId="10939" priority="3938">
      <formula>O18&lt;0</formula>
    </cfRule>
  </conditionalFormatting>
  <conditionalFormatting sqref="P19:P20">
    <cfRule type="colorScale" priority="3958">
      <colorScale>
        <cfvo type="min"/>
        <cfvo type="max"/>
        <color theme="0"/>
        <color theme="0"/>
      </colorScale>
    </cfRule>
    <cfRule type="expression" dxfId="10938" priority="3959">
      <formula>O19&lt;0</formula>
    </cfRule>
  </conditionalFormatting>
  <conditionalFormatting sqref="P23">
    <cfRule type="colorScale" priority="3933">
      <colorScale>
        <cfvo type="min"/>
        <cfvo type="max"/>
        <color theme="0"/>
        <color theme="0"/>
      </colorScale>
    </cfRule>
    <cfRule type="expression" dxfId="10937" priority="3934">
      <formula>O23&lt;0</formula>
    </cfRule>
  </conditionalFormatting>
  <conditionalFormatting sqref="P23:P31">
    <cfRule type="expression" dxfId="10936"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0935" priority="3957">
      <formula>O24&lt;0</formula>
    </cfRule>
  </conditionalFormatting>
  <conditionalFormatting sqref="P25">
    <cfRule type="colorScale" priority="3954">
      <colorScale>
        <cfvo type="min"/>
        <cfvo type="max"/>
        <color theme="0"/>
        <color theme="0"/>
      </colorScale>
    </cfRule>
    <cfRule type="expression" dxfId="10934" priority="3955">
      <formula>O25&lt;0</formula>
    </cfRule>
  </conditionalFormatting>
  <conditionalFormatting sqref="P26">
    <cfRule type="colorScale" priority="3931">
      <colorScale>
        <cfvo type="min"/>
        <cfvo type="max"/>
        <color theme="0"/>
        <color theme="0"/>
      </colorScale>
    </cfRule>
    <cfRule type="expression" dxfId="10933" priority="3932">
      <formula>O26&lt;0</formula>
    </cfRule>
  </conditionalFormatting>
  <conditionalFormatting sqref="P27">
    <cfRule type="colorScale" priority="3952">
      <colorScale>
        <cfvo type="min"/>
        <cfvo type="max"/>
        <color theme="0"/>
        <color theme="0"/>
      </colorScale>
    </cfRule>
    <cfRule type="expression" dxfId="10932" priority="3953">
      <formula>O27&lt;0</formula>
    </cfRule>
  </conditionalFormatting>
  <conditionalFormatting sqref="P28">
    <cfRule type="colorScale" priority="3950">
      <colorScale>
        <cfvo type="min"/>
        <cfvo type="max"/>
        <color theme="0"/>
        <color theme="0"/>
      </colorScale>
    </cfRule>
    <cfRule type="expression" dxfId="10931" priority="3951">
      <formula>O28&lt;0</formula>
    </cfRule>
  </conditionalFormatting>
  <conditionalFormatting sqref="P29">
    <cfRule type="colorScale" priority="3928">
      <colorScale>
        <cfvo type="min"/>
        <cfvo type="max"/>
        <color theme="0"/>
        <color theme="0"/>
      </colorScale>
    </cfRule>
    <cfRule type="expression" dxfId="10930" priority="3930">
      <formula>O29&lt;0</formula>
    </cfRule>
  </conditionalFormatting>
  <conditionalFormatting sqref="P30">
    <cfRule type="colorScale" priority="3948">
      <colorScale>
        <cfvo type="min"/>
        <cfvo type="max"/>
        <color theme="0"/>
        <color theme="0"/>
      </colorScale>
    </cfRule>
    <cfRule type="expression" dxfId="10929" priority="3949">
      <formula>O30&lt;0</formula>
    </cfRule>
  </conditionalFormatting>
  <conditionalFormatting sqref="P31">
    <cfRule type="colorScale" priority="3946">
      <colorScale>
        <cfvo type="min"/>
        <cfvo type="max"/>
        <color theme="0"/>
        <color theme="0"/>
      </colorScale>
    </cfRule>
    <cfRule type="expression" dxfId="10928"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0927" priority="3926">
      <formula>O39&lt;0</formula>
    </cfRule>
  </conditionalFormatting>
  <conditionalFormatting sqref="P39:P107">
    <cfRule type="expression" dxfId="10926"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0925"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0924"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0923" priority="3970">
      <formula>O69&lt;0</formula>
    </cfRule>
  </conditionalFormatting>
  <conditionalFormatting sqref="P82 P92 P103 P107">
    <cfRule type="expression" dxfId="10922"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0921"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0920"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0919"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0918"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0917"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0916" priority="3979">
      <formula>O105&lt;0</formula>
    </cfRule>
  </conditionalFormatting>
  <conditionalFormatting sqref="P110">
    <cfRule type="colorScale" priority="3980">
      <colorScale>
        <cfvo type="min"/>
        <cfvo type="max"/>
        <color theme="0"/>
        <color theme="0"/>
      </colorScale>
    </cfRule>
    <cfRule type="expression" dxfId="10915"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0914"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0913"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0912" priority="3914">
      <formula>O125&lt;0</formula>
    </cfRule>
  </conditionalFormatting>
  <conditionalFormatting sqref="P125:P135">
    <cfRule type="expression" dxfId="10911" priority="3911">
      <formula>IF(P125="Validar","Rojo","Verde")</formula>
    </cfRule>
  </conditionalFormatting>
  <conditionalFormatting sqref="P126:P132">
    <cfRule type="colorScale" priority="3988">
      <colorScale>
        <cfvo type="min"/>
        <cfvo type="max"/>
        <color theme="0"/>
        <color theme="0"/>
      </colorScale>
    </cfRule>
    <cfRule type="expression" dxfId="10910"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0909"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0908" priority="3984">
      <formula>O135&lt;0</formula>
    </cfRule>
  </conditionalFormatting>
  <conditionalFormatting sqref="P110:Q111">
    <cfRule type="expression" dxfId="10907" priority="3855">
      <formula>IF(P110="Validar","Rojo","Verde")</formula>
    </cfRule>
  </conditionalFormatting>
  <conditionalFormatting sqref="P117:Q123">
    <cfRule type="expression" dxfId="10906"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0905" priority="3905">
      <formula>P40&lt;0</formula>
    </cfRule>
  </conditionalFormatting>
  <conditionalFormatting sqref="Q40:Q67">
    <cfRule type="expression" dxfId="10904"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0903" priority="3908">
      <formula>P67&lt;0</formula>
    </cfRule>
  </conditionalFormatting>
  <conditionalFormatting sqref="Q69">
    <cfRule type="colorScale" priority="3900">
      <colorScale>
        <cfvo type="min"/>
        <cfvo type="max"/>
        <color theme="0"/>
        <color theme="0"/>
      </colorScale>
    </cfRule>
    <cfRule type="expression" dxfId="10902" priority="3901">
      <formula>P69&lt;0</formula>
    </cfRule>
  </conditionalFormatting>
  <conditionalFormatting sqref="Q69:Q81">
    <cfRule type="expression" priority="3898">
      <formula>#REF!</formula>
    </cfRule>
  </conditionalFormatting>
  <conditionalFormatting sqref="Q69:Q82">
    <cfRule type="expression" dxfId="10901" priority="3896">
      <formula>IF(Q69="Validar","Rojo","Verde")</formula>
    </cfRule>
  </conditionalFormatting>
  <conditionalFormatting sqref="Q70:Q78">
    <cfRule type="colorScale" priority="3897">
      <colorScale>
        <cfvo type="min"/>
        <cfvo type="max"/>
        <color theme="0"/>
        <color theme="0"/>
      </colorScale>
    </cfRule>
    <cfRule type="expression" dxfId="10900" priority="3899">
      <formula>P70&lt;0</formula>
    </cfRule>
  </conditionalFormatting>
  <conditionalFormatting sqref="Q79:Q81">
    <cfRule type="colorScale" priority="3909">
      <colorScale>
        <cfvo type="min"/>
        <cfvo type="max"/>
        <color theme="0"/>
        <color theme="0"/>
      </colorScale>
    </cfRule>
    <cfRule type="expression" dxfId="10899"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0898" priority="3895">
      <formula>P84&lt;0</formula>
    </cfRule>
  </conditionalFormatting>
  <conditionalFormatting sqref="Q84:Q91">
    <cfRule type="expression" priority="3892">
      <formula>#REF!</formula>
    </cfRule>
  </conditionalFormatting>
  <conditionalFormatting sqref="Q84:Q92">
    <cfRule type="expression" dxfId="10897" priority="3890">
      <formula>IF(Q84="Validar","Rojo","Verde")</formula>
    </cfRule>
  </conditionalFormatting>
  <conditionalFormatting sqref="Q85:Q91">
    <cfRule type="colorScale" priority="3891">
      <colorScale>
        <cfvo type="min"/>
        <cfvo type="max"/>
        <color theme="0"/>
        <color theme="0"/>
      </colorScale>
    </cfRule>
    <cfRule type="expression" dxfId="10896" priority="3893">
      <formula>P85&lt;0</formula>
    </cfRule>
  </conditionalFormatting>
  <conditionalFormatting sqref="Q94">
    <cfRule type="colorScale" priority="3888">
      <colorScale>
        <cfvo type="min"/>
        <cfvo type="max"/>
        <color theme="0"/>
        <color theme="0"/>
      </colorScale>
    </cfRule>
    <cfRule type="expression" dxfId="10895" priority="3889">
      <formula>P94&lt;0</formula>
    </cfRule>
  </conditionalFormatting>
  <conditionalFormatting sqref="Q94:Q102">
    <cfRule type="expression" priority="3882">
      <formula>#REF!</formula>
    </cfRule>
  </conditionalFormatting>
  <conditionalFormatting sqref="Q94:Q103">
    <cfRule type="expression" dxfId="10894" priority="3880">
      <formula>IF(Q94="Validar","Rojo","Verde")</formula>
    </cfRule>
  </conditionalFormatting>
  <conditionalFormatting sqref="Q95:Q100">
    <cfRule type="colorScale" priority="3886">
      <colorScale>
        <cfvo type="min"/>
        <cfvo type="max"/>
        <color theme="0"/>
        <color theme="0"/>
      </colorScale>
    </cfRule>
    <cfRule type="expression" dxfId="10893" priority="3887">
      <formula>P95&lt;0</formula>
    </cfRule>
  </conditionalFormatting>
  <conditionalFormatting sqref="Q101">
    <cfRule type="colorScale" priority="3884">
      <colorScale>
        <cfvo type="min"/>
        <cfvo type="max"/>
        <color theme="0"/>
        <color theme="0"/>
      </colorScale>
    </cfRule>
    <cfRule type="expression" dxfId="10892" priority="3885">
      <formula>P101&lt;0</formula>
    </cfRule>
  </conditionalFormatting>
  <conditionalFormatting sqref="Q102">
    <cfRule type="colorScale" priority="3881">
      <colorScale>
        <cfvo type="min"/>
        <cfvo type="max"/>
        <color theme="0"/>
        <color theme="0"/>
      </colorScale>
    </cfRule>
    <cfRule type="expression" dxfId="10891" priority="3883">
      <formula>P102&lt;0</formula>
    </cfRule>
  </conditionalFormatting>
  <conditionalFormatting sqref="Q105">
    <cfRule type="colorScale" priority="3878">
      <colorScale>
        <cfvo type="min"/>
        <cfvo type="max"/>
        <color theme="0"/>
        <color theme="0"/>
      </colorScale>
    </cfRule>
    <cfRule type="expression" dxfId="10890" priority="3879">
      <formula>P105&lt;0</formula>
    </cfRule>
  </conditionalFormatting>
  <conditionalFormatting sqref="Q105:Q106">
    <cfRule type="expression" priority="3876">
      <formula>#REF!</formula>
    </cfRule>
  </conditionalFormatting>
  <conditionalFormatting sqref="Q105:Q107">
    <cfRule type="expression" dxfId="10889" priority="3874">
      <formula>IF(Q105="Validar","Rojo","Verde")</formula>
    </cfRule>
  </conditionalFormatting>
  <conditionalFormatting sqref="Q106">
    <cfRule type="colorScale" priority="3875">
      <colorScale>
        <cfvo type="min"/>
        <cfvo type="max"/>
        <color theme="0"/>
        <color theme="0"/>
      </colorScale>
    </cfRule>
    <cfRule type="expression" dxfId="10888" priority="3877">
      <formula>P106&lt;0</formula>
    </cfRule>
  </conditionalFormatting>
  <conditionalFormatting sqref="Q110">
    <cfRule type="colorScale" priority="3866">
      <colorScale>
        <cfvo type="min"/>
        <cfvo type="max"/>
        <color theme="0"/>
        <color theme="0"/>
      </colorScale>
    </cfRule>
    <cfRule type="expression" dxfId="10887"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0886" priority="3858">
      <formula>P111&lt;0</formula>
    </cfRule>
  </conditionalFormatting>
  <conditionalFormatting sqref="Q117">
    <cfRule type="colorScale" priority="3872">
      <colorScale>
        <cfvo type="min"/>
        <cfvo type="max"/>
        <color theme="0"/>
        <color theme="0"/>
      </colorScale>
    </cfRule>
    <cfRule type="expression" dxfId="10885"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0884" priority="3871">
      <formula>P118&lt;0</formula>
    </cfRule>
  </conditionalFormatting>
  <conditionalFormatting sqref="Q126:Q135">
    <cfRule type="expression" dxfId="10883" priority="3993">
      <formula>IF(Q126="Validar","Rojo","Verde")</formula>
    </cfRule>
    <cfRule type="colorScale" priority="3994">
      <colorScale>
        <cfvo type="min"/>
        <cfvo type="max"/>
        <color theme="0"/>
        <color theme="0"/>
      </colorScale>
    </cfRule>
    <cfRule type="expression" priority="3995">
      <formula>$F$23</formula>
    </cfRule>
    <cfRule type="expression" dxfId="10882" priority="3996">
      <formula>P126&lt;0</formula>
    </cfRule>
  </conditionalFormatting>
  <conditionalFormatting sqref="P6">
    <cfRule type="colorScale" priority="3853">
      <colorScale>
        <cfvo type="min"/>
        <cfvo type="max"/>
        <color theme="0"/>
        <color theme="0"/>
      </colorScale>
    </cfRule>
    <cfRule type="expression" dxfId="10881" priority="3854">
      <formula>O6&lt;0</formula>
    </cfRule>
  </conditionalFormatting>
  <conditionalFormatting sqref="P6">
    <cfRule type="expression" dxfId="10880"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0879" priority="3850">
      <formula>O7&lt;0</formula>
    </cfRule>
  </conditionalFormatting>
  <conditionalFormatting sqref="P7:P8">
    <cfRule type="expression" dxfId="10878"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0877" priority="3815">
      <formula>L9&lt;0</formula>
    </cfRule>
  </conditionalFormatting>
  <conditionalFormatting sqref="M9:M20">
    <cfRule type="expression" dxfId="10876"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0875" priority="3792">
      <formula>L10&lt;0</formula>
    </cfRule>
  </conditionalFormatting>
  <conditionalFormatting sqref="M11:M14">
    <cfRule type="colorScale" priority="3812">
      <colorScale>
        <cfvo type="min"/>
        <cfvo type="max"/>
        <color theme="0"/>
        <color theme="0"/>
      </colorScale>
    </cfRule>
    <cfRule type="expression" dxfId="10874" priority="3813">
      <formula>L11&lt;0</formula>
    </cfRule>
  </conditionalFormatting>
  <conditionalFormatting sqref="M15">
    <cfRule type="colorScale" priority="3789">
      <colorScale>
        <cfvo type="min"/>
        <cfvo type="max"/>
        <color theme="0"/>
        <color theme="0"/>
      </colorScale>
    </cfRule>
    <cfRule type="expression" dxfId="10873" priority="3790">
      <formula>L15&lt;0</formula>
    </cfRule>
  </conditionalFormatting>
  <conditionalFormatting sqref="M16:M17">
    <cfRule type="colorScale" priority="3810">
      <colorScale>
        <cfvo type="min"/>
        <cfvo type="max"/>
        <color theme="0"/>
        <color theme="0"/>
      </colorScale>
    </cfRule>
    <cfRule type="expression" dxfId="10872" priority="3811">
      <formula>L16&lt;0</formula>
    </cfRule>
  </conditionalFormatting>
  <conditionalFormatting sqref="M18">
    <cfRule type="colorScale" priority="3786">
      <colorScale>
        <cfvo type="min"/>
        <cfvo type="max"/>
        <color theme="0"/>
        <color theme="0"/>
      </colorScale>
    </cfRule>
    <cfRule type="expression" dxfId="10871" priority="3788">
      <formula>L18&lt;0</formula>
    </cfRule>
  </conditionalFormatting>
  <conditionalFormatting sqref="M19:M20">
    <cfRule type="colorScale" priority="3808">
      <colorScale>
        <cfvo type="min"/>
        <cfvo type="max"/>
        <color theme="0"/>
        <color theme="0"/>
      </colorScale>
    </cfRule>
    <cfRule type="expression" dxfId="10870" priority="3809">
      <formula>L19&lt;0</formula>
    </cfRule>
  </conditionalFormatting>
  <conditionalFormatting sqref="M23">
    <cfRule type="colorScale" priority="3783">
      <colorScale>
        <cfvo type="min"/>
        <cfvo type="max"/>
        <color theme="0"/>
        <color theme="0"/>
      </colorScale>
    </cfRule>
    <cfRule type="expression" dxfId="10869" priority="3784">
      <formula>L23&lt;0</formula>
    </cfRule>
  </conditionalFormatting>
  <conditionalFormatting sqref="M23:M31">
    <cfRule type="expression" dxfId="10868"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0867" priority="3807">
      <formula>L24&lt;0</formula>
    </cfRule>
  </conditionalFormatting>
  <conditionalFormatting sqref="M25">
    <cfRule type="colorScale" priority="3804">
      <colorScale>
        <cfvo type="min"/>
        <cfvo type="max"/>
        <color theme="0"/>
        <color theme="0"/>
      </colorScale>
    </cfRule>
    <cfRule type="expression" dxfId="10866" priority="3805">
      <formula>L25&lt;0</formula>
    </cfRule>
  </conditionalFormatting>
  <conditionalFormatting sqref="M26">
    <cfRule type="colorScale" priority="3781">
      <colorScale>
        <cfvo type="min"/>
        <cfvo type="max"/>
        <color theme="0"/>
        <color theme="0"/>
      </colorScale>
    </cfRule>
    <cfRule type="expression" dxfId="10865" priority="3782">
      <formula>L26&lt;0</formula>
    </cfRule>
  </conditionalFormatting>
  <conditionalFormatting sqref="M27">
    <cfRule type="colorScale" priority="3802">
      <colorScale>
        <cfvo type="min"/>
        <cfvo type="max"/>
        <color theme="0"/>
        <color theme="0"/>
      </colorScale>
    </cfRule>
    <cfRule type="expression" dxfId="10864" priority="3803">
      <formula>L27&lt;0</formula>
    </cfRule>
  </conditionalFormatting>
  <conditionalFormatting sqref="M28">
    <cfRule type="colorScale" priority="3800">
      <colorScale>
        <cfvo type="min"/>
        <cfvo type="max"/>
        <color theme="0"/>
        <color theme="0"/>
      </colorScale>
    </cfRule>
    <cfRule type="expression" dxfId="10863" priority="3801">
      <formula>L28&lt;0</formula>
    </cfRule>
  </conditionalFormatting>
  <conditionalFormatting sqref="M29">
    <cfRule type="colorScale" priority="3778">
      <colorScale>
        <cfvo type="min"/>
        <cfvo type="max"/>
        <color theme="0"/>
        <color theme="0"/>
      </colorScale>
    </cfRule>
    <cfRule type="expression" dxfId="10862" priority="3780">
      <formula>L29&lt;0</formula>
    </cfRule>
  </conditionalFormatting>
  <conditionalFormatting sqref="M30">
    <cfRule type="colorScale" priority="3798">
      <colorScale>
        <cfvo type="min"/>
        <cfvo type="max"/>
        <color theme="0"/>
        <color theme="0"/>
      </colorScale>
    </cfRule>
    <cfRule type="expression" dxfId="10861" priority="3799">
      <formula>L30&lt;0</formula>
    </cfRule>
  </conditionalFormatting>
  <conditionalFormatting sqref="M31">
    <cfRule type="colorScale" priority="3796">
      <colorScale>
        <cfvo type="min"/>
        <cfvo type="max"/>
        <color theme="0"/>
        <color theme="0"/>
      </colorScale>
    </cfRule>
    <cfRule type="expression" dxfId="10860"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0859" priority="3776">
      <formula>L39&lt;0</formula>
    </cfRule>
  </conditionalFormatting>
  <conditionalFormatting sqref="M39:M107">
    <cfRule type="expression" dxfId="10858"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0857"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0856"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0855" priority="3820">
      <formula>L69&lt;0</formula>
    </cfRule>
  </conditionalFormatting>
  <conditionalFormatting sqref="M82 M92 M103 M107">
    <cfRule type="expression" dxfId="10854"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0853"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0852"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0851"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0850"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0849"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0848" priority="3829">
      <formula>L105&lt;0</formula>
    </cfRule>
  </conditionalFormatting>
  <conditionalFormatting sqref="M110">
    <cfRule type="colorScale" priority="3830">
      <colorScale>
        <cfvo type="min"/>
        <cfvo type="max"/>
        <color theme="0"/>
        <color theme="0"/>
      </colorScale>
    </cfRule>
    <cfRule type="expression" dxfId="10847"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0846"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0845"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0844" priority="3764">
      <formula>L125&lt;0</formula>
    </cfRule>
  </conditionalFormatting>
  <conditionalFormatting sqref="M125:M135">
    <cfRule type="expression" dxfId="10843" priority="3761">
      <formula>IF(M125="Validar","Rojo","Verde")</formula>
    </cfRule>
  </conditionalFormatting>
  <conditionalFormatting sqref="M126:M132">
    <cfRule type="colorScale" priority="3838">
      <colorScale>
        <cfvo type="min"/>
        <cfvo type="max"/>
        <color theme="0"/>
        <color theme="0"/>
      </colorScale>
    </cfRule>
    <cfRule type="expression" dxfId="10842"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0841"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0840" priority="3834">
      <formula>L135&lt;0</formula>
    </cfRule>
  </conditionalFormatting>
  <conditionalFormatting sqref="M110:N111">
    <cfRule type="expression" dxfId="10839" priority="3705">
      <formula>IF(M110="Validar","Rojo","Verde")</formula>
    </cfRule>
  </conditionalFormatting>
  <conditionalFormatting sqref="M117:N123">
    <cfRule type="expression" dxfId="10838"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0837" priority="3755">
      <formula>M40&lt;0</formula>
    </cfRule>
  </conditionalFormatting>
  <conditionalFormatting sqref="N40:N67">
    <cfRule type="expression" dxfId="10836"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0835" priority="3758">
      <formula>M67&lt;0</formula>
    </cfRule>
  </conditionalFormatting>
  <conditionalFormatting sqref="N69">
    <cfRule type="colorScale" priority="3750">
      <colorScale>
        <cfvo type="min"/>
        <cfvo type="max"/>
        <color theme="0"/>
        <color theme="0"/>
      </colorScale>
    </cfRule>
    <cfRule type="expression" dxfId="10834" priority="3751">
      <formula>M69&lt;0</formula>
    </cfRule>
  </conditionalFormatting>
  <conditionalFormatting sqref="N69:N81">
    <cfRule type="expression" priority="3748">
      <formula>#REF!</formula>
    </cfRule>
  </conditionalFormatting>
  <conditionalFormatting sqref="N69:N82">
    <cfRule type="expression" dxfId="10833" priority="3746">
      <formula>IF(N69="Validar","Rojo","Verde")</formula>
    </cfRule>
  </conditionalFormatting>
  <conditionalFormatting sqref="N70:N78">
    <cfRule type="colorScale" priority="3747">
      <colorScale>
        <cfvo type="min"/>
        <cfvo type="max"/>
        <color theme="0"/>
        <color theme="0"/>
      </colorScale>
    </cfRule>
    <cfRule type="expression" dxfId="10832" priority="3749">
      <formula>M70&lt;0</formula>
    </cfRule>
  </conditionalFormatting>
  <conditionalFormatting sqref="N79:N81">
    <cfRule type="colorScale" priority="3759">
      <colorScale>
        <cfvo type="min"/>
        <cfvo type="max"/>
        <color theme="0"/>
        <color theme="0"/>
      </colorScale>
    </cfRule>
    <cfRule type="expression" dxfId="10831"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0830" priority="3745">
      <formula>M84&lt;0</formula>
    </cfRule>
  </conditionalFormatting>
  <conditionalFormatting sqref="N84:N91">
    <cfRule type="expression" priority="3742">
      <formula>#REF!</formula>
    </cfRule>
  </conditionalFormatting>
  <conditionalFormatting sqref="N84:N92">
    <cfRule type="expression" dxfId="10829" priority="3740">
      <formula>IF(N84="Validar","Rojo","Verde")</formula>
    </cfRule>
  </conditionalFormatting>
  <conditionalFormatting sqref="N85:N91">
    <cfRule type="colorScale" priority="3741">
      <colorScale>
        <cfvo type="min"/>
        <cfvo type="max"/>
        <color theme="0"/>
        <color theme="0"/>
      </colorScale>
    </cfRule>
    <cfRule type="expression" dxfId="10828" priority="3743">
      <formula>M85&lt;0</formula>
    </cfRule>
  </conditionalFormatting>
  <conditionalFormatting sqref="N94">
    <cfRule type="colorScale" priority="3738">
      <colorScale>
        <cfvo type="min"/>
        <cfvo type="max"/>
        <color theme="0"/>
        <color theme="0"/>
      </colorScale>
    </cfRule>
    <cfRule type="expression" dxfId="10827" priority="3739">
      <formula>M94&lt;0</formula>
    </cfRule>
  </conditionalFormatting>
  <conditionalFormatting sqref="N94:N102">
    <cfRule type="expression" priority="3732">
      <formula>#REF!</formula>
    </cfRule>
  </conditionalFormatting>
  <conditionalFormatting sqref="N94:N103">
    <cfRule type="expression" dxfId="10826" priority="3730">
      <formula>IF(N94="Validar","Rojo","Verde")</formula>
    </cfRule>
  </conditionalFormatting>
  <conditionalFormatting sqref="N95:N100">
    <cfRule type="colorScale" priority="3736">
      <colorScale>
        <cfvo type="min"/>
        <cfvo type="max"/>
        <color theme="0"/>
        <color theme="0"/>
      </colorScale>
    </cfRule>
    <cfRule type="expression" dxfId="10825" priority="3737">
      <formula>M95&lt;0</formula>
    </cfRule>
  </conditionalFormatting>
  <conditionalFormatting sqref="N101">
    <cfRule type="colorScale" priority="3734">
      <colorScale>
        <cfvo type="min"/>
        <cfvo type="max"/>
        <color theme="0"/>
        <color theme="0"/>
      </colorScale>
    </cfRule>
    <cfRule type="expression" dxfId="10824" priority="3735">
      <formula>M101&lt;0</formula>
    </cfRule>
  </conditionalFormatting>
  <conditionalFormatting sqref="N102">
    <cfRule type="colorScale" priority="3731">
      <colorScale>
        <cfvo type="min"/>
        <cfvo type="max"/>
        <color theme="0"/>
        <color theme="0"/>
      </colorScale>
    </cfRule>
    <cfRule type="expression" dxfId="10823" priority="3733">
      <formula>M102&lt;0</formula>
    </cfRule>
  </conditionalFormatting>
  <conditionalFormatting sqref="N105">
    <cfRule type="colorScale" priority="3728">
      <colorScale>
        <cfvo type="min"/>
        <cfvo type="max"/>
        <color theme="0"/>
        <color theme="0"/>
      </colorScale>
    </cfRule>
    <cfRule type="expression" dxfId="10822" priority="3729">
      <formula>M105&lt;0</formula>
    </cfRule>
  </conditionalFormatting>
  <conditionalFormatting sqref="N105:N106">
    <cfRule type="expression" priority="3726">
      <formula>#REF!</formula>
    </cfRule>
  </conditionalFormatting>
  <conditionalFormatting sqref="N105:N107">
    <cfRule type="expression" dxfId="10821" priority="3724">
      <formula>IF(N105="Validar","Rojo","Verde")</formula>
    </cfRule>
  </conditionalFormatting>
  <conditionalFormatting sqref="N106">
    <cfRule type="colorScale" priority="3725">
      <colorScale>
        <cfvo type="min"/>
        <cfvo type="max"/>
        <color theme="0"/>
        <color theme="0"/>
      </colorScale>
    </cfRule>
    <cfRule type="expression" dxfId="10820" priority="3727">
      <formula>M106&lt;0</formula>
    </cfRule>
  </conditionalFormatting>
  <conditionalFormatting sqref="N110">
    <cfRule type="colorScale" priority="3716">
      <colorScale>
        <cfvo type="min"/>
        <cfvo type="max"/>
        <color theme="0"/>
        <color theme="0"/>
      </colorScale>
    </cfRule>
    <cfRule type="expression" dxfId="10819"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0818" priority="3708">
      <formula>M111&lt;0</formula>
    </cfRule>
  </conditionalFormatting>
  <conditionalFormatting sqref="N117">
    <cfRule type="colorScale" priority="3722">
      <colorScale>
        <cfvo type="min"/>
        <cfvo type="max"/>
        <color theme="0"/>
        <color theme="0"/>
      </colorScale>
    </cfRule>
    <cfRule type="expression" dxfId="10817"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0816" priority="3721">
      <formula>M118&lt;0</formula>
    </cfRule>
  </conditionalFormatting>
  <conditionalFormatting sqref="N126:N135">
    <cfRule type="expression" dxfId="10815" priority="3843">
      <formula>IF(N126="Validar","Rojo","Verde")</formula>
    </cfRule>
    <cfRule type="colorScale" priority="3844">
      <colorScale>
        <cfvo type="min"/>
        <cfvo type="max"/>
        <color theme="0"/>
        <color theme="0"/>
      </colorScale>
    </cfRule>
    <cfRule type="expression" priority="3845">
      <formula>$F$23</formula>
    </cfRule>
    <cfRule type="expression" dxfId="10814" priority="3846">
      <formula>M126&lt;0</formula>
    </cfRule>
  </conditionalFormatting>
  <conditionalFormatting sqref="M6">
    <cfRule type="colorScale" priority="3703">
      <colorScale>
        <cfvo type="min"/>
        <cfvo type="max"/>
        <color theme="0"/>
        <color theme="0"/>
      </colorScale>
    </cfRule>
    <cfRule type="expression" dxfId="10813" priority="3704">
      <formula>L6&lt;0</formula>
    </cfRule>
  </conditionalFormatting>
  <conditionalFormatting sqref="M6">
    <cfRule type="expression" dxfId="10812"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0811" priority="3700">
      <formula>L7&lt;0</formula>
    </cfRule>
  </conditionalFormatting>
  <conditionalFormatting sqref="M7:M8">
    <cfRule type="expression" dxfId="10810"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0809" priority="3665">
      <formula>S9&lt;0</formula>
    </cfRule>
  </conditionalFormatting>
  <conditionalFormatting sqref="T9:T20">
    <cfRule type="expression" dxfId="10808"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0807" priority="3642">
      <formula>S10&lt;0</formula>
    </cfRule>
  </conditionalFormatting>
  <conditionalFormatting sqref="T11:T14">
    <cfRule type="colorScale" priority="3662">
      <colorScale>
        <cfvo type="min"/>
        <cfvo type="max"/>
        <color theme="0"/>
        <color theme="0"/>
      </colorScale>
    </cfRule>
    <cfRule type="expression" dxfId="10806" priority="3663">
      <formula>S11&lt;0</formula>
    </cfRule>
  </conditionalFormatting>
  <conditionalFormatting sqref="T15">
    <cfRule type="colorScale" priority="3639">
      <colorScale>
        <cfvo type="min"/>
        <cfvo type="max"/>
        <color theme="0"/>
        <color theme="0"/>
      </colorScale>
    </cfRule>
    <cfRule type="expression" dxfId="10805" priority="3640">
      <formula>S15&lt;0</formula>
    </cfRule>
  </conditionalFormatting>
  <conditionalFormatting sqref="T16:T17">
    <cfRule type="colorScale" priority="3660">
      <colorScale>
        <cfvo type="min"/>
        <cfvo type="max"/>
        <color theme="0"/>
        <color theme="0"/>
      </colorScale>
    </cfRule>
    <cfRule type="expression" dxfId="10804" priority="3661">
      <formula>S16&lt;0</formula>
    </cfRule>
  </conditionalFormatting>
  <conditionalFormatting sqref="T18">
    <cfRule type="colorScale" priority="3636">
      <colorScale>
        <cfvo type="min"/>
        <cfvo type="max"/>
        <color theme="0"/>
        <color theme="0"/>
      </colorScale>
    </cfRule>
    <cfRule type="expression" dxfId="10803" priority="3638">
      <formula>S18&lt;0</formula>
    </cfRule>
  </conditionalFormatting>
  <conditionalFormatting sqref="T19:T20">
    <cfRule type="colorScale" priority="3658">
      <colorScale>
        <cfvo type="min"/>
        <cfvo type="max"/>
        <color theme="0"/>
        <color theme="0"/>
      </colorScale>
    </cfRule>
    <cfRule type="expression" dxfId="10802" priority="3659">
      <formula>S19&lt;0</formula>
    </cfRule>
  </conditionalFormatting>
  <conditionalFormatting sqref="T23">
    <cfRule type="colorScale" priority="3633">
      <colorScale>
        <cfvo type="min"/>
        <cfvo type="max"/>
        <color theme="0"/>
        <color theme="0"/>
      </colorScale>
    </cfRule>
    <cfRule type="expression" dxfId="10801" priority="3634">
      <formula>S23&lt;0</formula>
    </cfRule>
  </conditionalFormatting>
  <conditionalFormatting sqref="T23:T31">
    <cfRule type="expression" dxfId="10800"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0799" priority="3657">
      <formula>S24&lt;0</formula>
    </cfRule>
  </conditionalFormatting>
  <conditionalFormatting sqref="T25">
    <cfRule type="colorScale" priority="3654">
      <colorScale>
        <cfvo type="min"/>
        <cfvo type="max"/>
        <color theme="0"/>
        <color theme="0"/>
      </colorScale>
    </cfRule>
    <cfRule type="expression" dxfId="10798" priority="3655">
      <formula>S25&lt;0</formula>
    </cfRule>
  </conditionalFormatting>
  <conditionalFormatting sqref="T26">
    <cfRule type="colorScale" priority="3631">
      <colorScale>
        <cfvo type="min"/>
        <cfvo type="max"/>
        <color theme="0"/>
        <color theme="0"/>
      </colorScale>
    </cfRule>
    <cfRule type="expression" dxfId="10797" priority="3632">
      <formula>S26&lt;0</formula>
    </cfRule>
  </conditionalFormatting>
  <conditionalFormatting sqref="T27">
    <cfRule type="colorScale" priority="3652">
      <colorScale>
        <cfvo type="min"/>
        <cfvo type="max"/>
        <color theme="0"/>
        <color theme="0"/>
      </colorScale>
    </cfRule>
    <cfRule type="expression" dxfId="10796" priority="3653">
      <formula>S27&lt;0</formula>
    </cfRule>
  </conditionalFormatting>
  <conditionalFormatting sqref="T28">
    <cfRule type="colorScale" priority="3650">
      <colorScale>
        <cfvo type="min"/>
        <cfvo type="max"/>
        <color theme="0"/>
        <color theme="0"/>
      </colorScale>
    </cfRule>
    <cfRule type="expression" dxfId="10795" priority="3651">
      <formula>S28&lt;0</formula>
    </cfRule>
  </conditionalFormatting>
  <conditionalFormatting sqref="T29">
    <cfRule type="colorScale" priority="3628">
      <colorScale>
        <cfvo type="min"/>
        <cfvo type="max"/>
        <color theme="0"/>
        <color theme="0"/>
      </colorScale>
    </cfRule>
    <cfRule type="expression" dxfId="10794" priority="3630">
      <formula>S29&lt;0</formula>
    </cfRule>
  </conditionalFormatting>
  <conditionalFormatting sqref="T30">
    <cfRule type="colorScale" priority="3648">
      <colorScale>
        <cfvo type="min"/>
        <cfvo type="max"/>
        <color theme="0"/>
        <color theme="0"/>
      </colorScale>
    </cfRule>
    <cfRule type="expression" dxfId="10793" priority="3649">
      <formula>S30&lt;0</formula>
    </cfRule>
  </conditionalFormatting>
  <conditionalFormatting sqref="T31">
    <cfRule type="colorScale" priority="3646">
      <colorScale>
        <cfvo type="min"/>
        <cfvo type="max"/>
        <color theme="0"/>
        <color theme="0"/>
      </colorScale>
    </cfRule>
    <cfRule type="expression" dxfId="10792"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0791" priority="3626">
      <formula>S39&lt;0</formula>
    </cfRule>
  </conditionalFormatting>
  <conditionalFormatting sqref="T39:T107">
    <cfRule type="expression" dxfId="10790"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0789"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0788"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0787" priority="3670">
      <formula>S69&lt;0</formula>
    </cfRule>
  </conditionalFormatting>
  <conditionalFormatting sqref="T82 T92 T103 T107">
    <cfRule type="expression" dxfId="10786"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0785"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0784"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0783"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0782"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0781"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0780" priority="3679">
      <formula>S105&lt;0</formula>
    </cfRule>
  </conditionalFormatting>
  <conditionalFormatting sqref="T110">
    <cfRule type="colorScale" priority="3680">
      <colorScale>
        <cfvo type="min"/>
        <cfvo type="max"/>
        <color theme="0"/>
        <color theme="0"/>
      </colorScale>
    </cfRule>
    <cfRule type="expression" dxfId="10779"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0778"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0777"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0776" priority="3614">
      <formula>S125&lt;0</formula>
    </cfRule>
  </conditionalFormatting>
  <conditionalFormatting sqref="T125:T135">
    <cfRule type="expression" dxfId="10775" priority="3611">
      <formula>IF(T125="Validar","Rojo","Verde")</formula>
    </cfRule>
  </conditionalFormatting>
  <conditionalFormatting sqref="T126:T132">
    <cfRule type="colorScale" priority="3688">
      <colorScale>
        <cfvo type="min"/>
        <cfvo type="max"/>
        <color theme="0"/>
        <color theme="0"/>
      </colorScale>
    </cfRule>
    <cfRule type="expression" dxfId="10774"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0773"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0772" priority="3684">
      <formula>S135&lt;0</formula>
    </cfRule>
  </conditionalFormatting>
  <conditionalFormatting sqref="T110:U111">
    <cfRule type="expression" dxfId="10771" priority="3555">
      <formula>IF(T110="Validar","Rojo","Verde")</formula>
    </cfRule>
  </conditionalFormatting>
  <conditionalFormatting sqref="T117:U123">
    <cfRule type="expression" dxfId="10770"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0769" priority="3605">
      <formula>T40&lt;0</formula>
    </cfRule>
  </conditionalFormatting>
  <conditionalFormatting sqref="U40:U67">
    <cfRule type="expression" dxfId="10768"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0767" priority="3608">
      <formula>T67&lt;0</formula>
    </cfRule>
  </conditionalFormatting>
  <conditionalFormatting sqref="U69">
    <cfRule type="colorScale" priority="3600">
      <colorScale>
        <cfvo type="min"/>
        <cfvo type="max"/>
        <color theme="0"/>
        <color theme="0"/>
      </colorScale>
    </cfRule>
    <cfRule type="expression" dxfId="10766" priority="3601">
      <formula>T69&lt;0</formula>
    </cfRule>
  </conditionalFormatting>
  <conditionalFormatting sqref="U69:U81">
    <cfRule type="expression" priority="3598">
      <formula>#REF!</formula>
    </cfRule>
  </conditionalFormatting>
  <conditionalFormatting sqref="U69:U82">
    <cfRule type="expression" dxfId="10765" priority="3596">
      <formula>IF(U69="Validar","Rojo","Verde")</formula>
    </cfRule>
  </conditionalFormatting>
  <conditionalFormatting sqref="U70:U78">
    <cfRule type="colorScale" priority="3597">
      <colorScale>
        <cfvo type="min"/>
        <cfvo type="max"/>
        <color theme="0"/>
        <color theme="0"/>
      </colorScale>
    </cfRule>
    <cfRule type="expression" dxfId="10764" priority="3599">
      <formula>T70&lt;0</formula>
    </cfRule>
  </conditionalFormatting>
  <conditionalFormatting sqref="U79:U81">
    <cfRule type="colorScale" priority="3609">
      <colorScale>
        <cfvo type="min"/>
        <cfvo type="max"/>
        <color theme="0"/>
        <color theme="0"/>
      </colorScale>
    </cfRule>
    <cfRule type="expression" dxfId="10763"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0762" priority="3595">
      <formula>T84&lt;0</formula>
    </cfRule>
  </conditionalFormatting>
  <conditionalFormatting sqref="U84:U91">
    <cfRule type="expression" priority="3592">
      <formula>#REF!</formula>
    </cfRule>
  </conditionalFormatting>
  <conditionalFormatting sqref="U84:U92">
    <cfRule type="expression" dxfId="10761" priority="3590">
      <formula>IF(U84="Validar","Rojo","Verde")</formula>
    </cfRule>
  </conditionalFormatting>
  <conditionalFormatting sqref="U85:U91">
    <cfRule type="colorScale" priority="3591">
      <colorScale>
        <cfvo type="min"/>
        <cfvo type="max"/>
        <color theme="0"/>
        <color theme="0"/>
      </colorScale>
    </cfRule>
    <cfRule type="expression" dxfId="10760" priority="3593">
      <formula>T85&lt;0</formula>
    </cfRule>
  </conditionalFormatting>
  <conditionalFormatting sqref="U94">
    <cfRule type="colorScale" priority="3588">
      <colorScale>
        <cfvo type="min"/>
        <cfvo type="max"/>
        <color theme="0"/>
        <color theme="0"/>
      </colorScale>
    </cfRule>
    <cfRule type="expression" dxfId="10759" priority="3589">
      <formula>T94&lt;0</formula>
    </cfRule>
  </conditionalFormatting>
  <conditionalFormatting sqref="U94:U102">
    <cfRule type="expression" priority="3582">
      <formula>#REF!</formula>
    </cfRule>
  </conditionalFormatting>
  <conditionalFormatting sqref="U94:U103">
    <cfRule type="expression" dxfId="10758" priority="3580">
      <formula>IF(U94="Validar","Rojo","Verde")</formula>
    </cfRule>
  </conditionalFormatting>
  <conditionalFormatting sqref="U95:U100">
    <cfRule type="colorScale" priority="3586">
      <colorScale>
        <cfvo type="min"/>
        <cfvo type="max"/>
        <color theme="0"/>
        <color theme="0"/>
      </colorScale>
    </cfRule>
    <cfRule type="expression" dxfId="10757" priority="3587">
      <formula>T95&lt;0</formula>
    </cfRule>
  </conditionalFormatting>
  <conditionalFormatting sqref="U101">
    <cfRule type="colorScale" priority="3584">
      <colorScale>
        <cfvo type="min"/>
        <cfvo type="max"/>
        <color theme="0"/>
        <color theme="0"/>
      </colorScale>
    </cfRule>
    <cfRule type="expression" dxfId="10756" priority="3585">
      <formula>T101&lt;0</formula>
    </cfRule>
  </conditionalFormatting>
  <conditionalFormatting sqref="U102">
    <cfRule type="colorScale" priority="3581">
      <colorScale>
        <cfvo type="min"/>
        <cfvo type="max"/>
        <color theme="0"/>
        <color theme="0"/>
      </colorScale>
    </cfRule>
    <cfRule type="expression" dxfId="10755" priority="3583">
      <formula>T102&lt;0</formula>
    </cfRule>
  </conditionalFormatting>
  <conditionalFormatting sqref="U105">
    <cfRule type="colorScale" priority="3578">
      <colorScale>
        <cfvo type="min"/>
        <cfvo type="max"/>
        <color theme="0"/>
        <color theme="0"/>
      </colorScale>
    </cfRule>
    <cfRule type="expression" dxfId="10754" priority="3579">
      <formula>T105&lt;0</formula>
    </cfRule>
  </conditionalFormatting>
  <conditionalFormatting sqref="U105:U106">
    <cfRule type="expression" priority="3576">
      <formula>#REF!</formula>
    </cfRule>
  </conditionalFormatting>
  <conditionalFormatting sqref="U105:U107">
    <cfRule type="expression" dxfId="10753" priority="3574">
      <formula>IF(U105="Validar","Rojo","Verde")</formula>
    </cfRule>
  </conditionalFormatting>
  <conditionalFormatting sqref="U106">
    <cfRule type="colorScale" priority="3575">
      <colorScale>
        <cfvo type="min"/>
        <cfvo type="max"/>
        <color theme="0"/>
        <color theme="0"/>
      </colorScale>
    </cfRule>
    <cfRule type="expression" dxfId="10752" priority="3577">
      <formula>T106&lt;0</formula>
    </cfRule>
  </conditionalFormatting>
  <conditionalFormatting sqref="U110">
    <cfRule type="colorScale" priority="3566">
      <colorScale>
        <cfvo type="min"/>
        <cfvo type="max"/>
        <color theme="0"/>
        <color theme="0"/>
      </colorScale>
    </cfRule>
    <cfRule type="expression" dxfId="10751"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0750" priority="3558">
      <formula>T111&lt;0</formula>
    </cfRule>
  </conditionalFormatting>
  <conditionalFormatting sqref="U117">
    <cfRule type="colorScale" priority="3572">
      <colorScale>
        <cfvo type="min"/>
        <cfvo type="max"/>
        <color theme="0"/>
        <color theme="0"/>
      </colorScale>
    </cfRule>
    <cfRule type="expression" dxfId="10749"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0748" priority="3571">
      <formula>T118&lt;0</formula>
    </cfRule>
  </conditionalFormatting>
  <conditionalFormatting sqref="U126:U135">
    <cfRule type="expression" dxfId="10747" priority="3693">
      <formula>IF(U126="Validar","Rojo","Verde")</formula>
    </cfRule>
    <cfRule type="colorScale" priority="3694">
      <colorScale>
        <cfvo type="min"/>
        <cfvo type="max"/>
        <color theme="0"/>
        <color theme="0"/>
      </colorScale>
    </cfRule>
    <cfRule type="expression" priority="3695">
      <formula>$F$23</formula>
    </cfRule>
    <cfRule type="expression" dxfId="10746" priority="3696">
      <formula>T126&lt;0</formula>
    </cfRule>
  </conditionalFormatting>
  <conditionalFormatting sqref="T6">
    <cfRule type="colorScale" priority="3553">
      <colorScale>
        <cfvo type="min"/>
        <cfvo type="max"/>
        <color theme="0"/>
        <color theme="0"/>
      </colorScale>
    </cfRule>
    <cfRule type="expression" dxfId="10745" priority="3554">
      <formula>S6&lt;0</formula>
    </cfRule>
  </conditionalFormatting>
  <conditionalFormatting sqref="T6">
    <cfRule type="expression" dxfId="10744"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0743" priority="3550">
      <formula>S7&lt;0</formula>
    </cfRule>
  </conditionalFormatting>
  <conditionalFormatting sqref="T7:T8">
    <cfRule type="expression" dxfId="10742"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0741" priority="3519">
      <formula>V9&lt;0</formula>
    </cfRule>
  </conditionalFormatting>
  <conditionalFormatting sqref="W9:W20">
    <cfRule type="expression" dxfId="10740"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0739" priority="3496">
      <formula>V10&lt;0</formula>
    </cfRule>
  </conditionalFormatting>
  <conditionalFormatting sqref="W11:W14">
    <cfRule type="colorScale" priority="3516">
      <colorScale>
        <cfvo type="min"/>
        <cfvo type="max"/>
        <color theme="0"/>
        <color theme="0"/>
      </colorScale>
    </cfRule>
    <cfRule type="expression" dxfId="10738" priority="3517">
      <formula>V11&lt;0</formula>
    </cfRule>
  </conditionalFormatting>
  <conditionalFormatting sqref="W15">
    <cfRule type="colorScale" priority="3493">
      <colorScale>
        <cfvo type="min"/>
        <cfvo type="max"/>
        <color theme="0"/>
        <color theme="0"/>
      </colorScale>
    </cfRule>
    <cfRule type="expression" dxfId="10737" priority="3494">
      <formula>V15&lt;0</formula>
    </cfRule>
  </conditionalFormatting>
  <conditionalFormatting sqref="W16:W17">
    <cfRule type="colorScale" priority="3514">
      <colorScale>
        <cfvo type="min"/>
        <cfvo type="max"/>
        <color theme="0"/>
        <color theme="0"/>
      </colorScale>
    </cfRule>
    <cfRule type="expression" dxfId="10736" priority="3515">
      <formula>V16&lt;0</formula>
    </cfRule>
  </conditionalFormatting>
  <conditionalFormatting sqref="W18">
    <cfRule type="colorScale" priority="3490">
      <colorScale>
        <cfvo type="min"/>
        <cfvo type="max"/>
        <color theme="0"/>
        <color theme="0"/>
      </colorScale>
    </cfRule>
    <cfRule type="expression" dxfId="10735" priority="3492">
      <formula>V18&lt;0</formula>
    </cfRule>
  </conditionalFormatting>
  <conditionalFormatting sqref="W19:W20">
    <cfRule type="colorScale" priority="3512">
      <colorScale>
        <cfvo type="min"/>
        <cfvo type="max"/>
        <color theme="0"/>
        <color theme="0"/>
      </colorScale>
    </cfRule>
    <cfRule type="expression" dxfId="10734" priority="3513">
      <formula>V19&lt;0</formula>
    </cfRule>
  </conditionalFormatting>
  <conditionalFormatting sqref="W23">
    <cfRule type="colorScale" priority="3487">
      <colorScale>
        <cfvo type="min"/>
        <cfvo type="max"/>
        <color theme="0"/>
        <color theme="0"/>
      </colorScale>
    </cfRule>
    <cfRule type="expression" dxfId="10733" priority="3488">
      <formula>V23&lt;0</formula>
    </cfRule>
  </conditionalFormatting>
  <conditionalFormatting sqref="W23:W31">
    <cfRule type="expression" dxfId="10732"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0731" priority="3511">
      <formula>V24&lt;0</formula>
    </cfRule>
  </conditionalFormatting>
  <conditionalFormatting sqref="W25">
    <cfRule type="colorScale" priority="3508">
      <colorScale>
        <cfvo type="min"/>
        <cfvo type="max"/>
        <color theme="0"/>
        <color theme="0"/>
      </colorScale>
    </cfRule>
    <cfRule type="expression" dxfId="10730" priority="3509">
      <formula>V25&lt;0</formula>
    </cfRule>
  </conditionalFormatting>
  <conditionalFormatting sqref="W26">
    <cfRule type="colorScale" priority="3485">
      <colorScale>
        <cfvo type="min"/>
        <cfvo type="max"/>
        <color theme="0"/>
        <color theme="0"/>
      </colorScale>
    </cfRule>
    <cfRule type="expression" dxfId="10729" priority="3486">
      <formula>V26&lt;0</formula>
    </cfRule>
  </conditionalFormatting>
  <conditionalFormatting sqref="W27">
    <cfRule type="colorScale" priority="3506">
      <colorScale>
        <cfvo type="min"/>
        <cfvo type="max"/>
        <color theme="0"/>
        <color theme="0"/>
      </colorScale>
    </cfRule>
    <cfRule type="expression" dxfId="10728" priority="3507">
      <formula>V27&lt;0</formula>
    </cfRule>
  </conditionalFormatting>
  <conditionalFormatting sqref="W28">
    <cfRule type="colorScale" priority="3504">
      <colorScale>
        <cfvo type="min"/>
        <cfvo type="max"/>
        <color theme="0"/>
        <color theme="0"/>
      </colorScale>
    </cfRule>
    <cfRule type="expression" dxfId="10727" priority="3505">
      <formula>V28&lt;0</formula>
    </cfRule>
  </conditionalFormatting>
  <conditionalFormatting sqref="W29">
    <cfRule type="colorScale" priority="3482">
      <colorScale>
        <cfvo type="min"/>
        <cfvo type="max"/>
        <color theme="0"/>
        <color theme="0"/>
      </colorScale>
    </cfRule>
    <cfRule type="expression" dxfId="10726" priority="3484">
      <formula>V29&lt;0</formula>
    </cfRule>
  </conditionalFormatting>
  <conditionalFormatting sqref="W30">
    <cfRule type="colorScale" priority="3502">
      <colorScale>
        <cfvo type="min"/>
        <cfvo type="max"/>
        <color theme="0"/>
        <color theme="0"/>
      </colorScale>
    </cfRule>
    <cfRule type="expression" dxfId="10725" priority="3503">
      <formula>V30&lt;0</formula>
    </cfRule>
  </conditionalFormatting>
  <conditionalFormatting sqref="W31">
    <cfRule type="colorScale" priority="3500">
      <colorScale>
        <cfvo type="min"/>
        <cfvo type="max"/>
        <color theme="0"/>
        <color theme="0"/>
      </colorScale>
    </cfRule>
    <cfRule type="expression" dxfId="10724"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0723" priority="3480">
      <formula>V39&lt;0</formula>
    </cfRule>
  </conditionalFormatting>
  <conditionalFormatting sqref="W39:W107">
    <cfRule type="expression" dxfId="10722"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0721"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0720"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0719" priority="3524">
      <formula>V69&lt;0</formula>
    </cfRule>
  </conditionalFormatting>
  <conditionalFormatting sqref="W82 W92 W103 W107">
    <cfRule type="expression" dxfId="10718"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0717"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0716"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0715"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0714"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0713"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0712" priority="3533">
      <formula>V105&lt;0</formula>
    </cfRule>
  </conditionalFormatting>
  <conditionalFormatting sqref="W110">
    <cfRule type="colorScale" priority="3534">
      <colorScale>
        <cfvo type="min"/>
        <cfvo type="max"/>
        <color theme="0"/>
        <color theme="0"/>
      </colorScale>
    </cfRule>
    <cfRule type="expression" dxfId="10711"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0710"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0709"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0708" priority="3468">
      <formula>V125&lt;0</formula>
    </cfRule>
  </conditionalFormatting>
  <conditionalFormatting sqref="W125:W135">
    <cfRule type="expression" dxfId="10707" priority="3465">
      <formula>IF(W125="Validar","Rojo","Verde")</formula>
    </cfRule>
  </conditionalFormatting>
  <conditionalFormatting sqref="W126:W132">
    <cfRule type="colorScale" priority="3542">
      <colorScale>
        <cfvo type="min"/>
        <cfvo type="max"/>
        <color theme="0"/>
        <color theme="0"/>
      </colorScale>
    </cfRule>
    <cfRule type="expression" dxfId="10706"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0705"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0704" priority="3538">
      <formula>V135&lt;0</formula>
    </cfRule>
  </conditionalFormatting>
  <conditionalFormatting sqref="W110:W111">
    <cfRule type="expression" dxfId="10703" priority="3455">
      <formula>IF(W110="Validar","Rojo","Verde")</formula>
    </cfRule>
  </conditionalFormatting>
  <conditionalFormatting sqref="W117:W123">
    <cfRule type="expression" dxfId="10702"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0701" priority="3454">
      <formula>V6&lt;0</formula>
    </cfRule>
  </conditionalFormatting>
  <conditionalFormatting sqref="W6">
    <cfRule type="expression" dxfId="10700"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0699" priority="3450">
      <formula>V7&lt;0</formula>
    </cfRule>
  </conditionalFormatting>
  <conditionalFormatting sqref="W7:W8">
    <cfRule type="expression" dxfId="10698"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0697" priority="3415">
      <formula>Y9&lt;0</formula>
    </cfRule>
  </conditionalFormatting>
  <conditionalFormatting sqref="Z9:Z20">
    <cfRule type="expression" dxfId="10696"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0695" priority="3392">
      <formula>Y10&lt;0</formula>
    </cfRule>
  </conditionalFormatting>
  <conditionalFormatting sqref="Z11:Z14">
    <cfRule type="colorScale" priority="3412">
      <colorScale>
        <cfvo type="min"/>
        <cfvo type="max"/>
        <color theme="0"/>
        <color theme="0"/>
      </colorScale>
    </cfRule>
    <cfRule type="expression" dxfId="10694" priority="3413">
      <formula>Y11&lt;0</formula>
    </cfRule>
  </conditionalFormatting>
  <conditionalFormatting sqref="Z15">
    <cfRule type="colorScale" priority="3389">
      <colorScale>
        <cfvo type="min"/>
        <cfvo type="max"/>
        <color theme="0"/>
        <color theme="0"/>
      </colorScale>
    </cfRule>
    <cfRule type="expression" dxfId="10693" priority="3390">
      <formula>Y15&lt;0</formula>
    </cfRule>
  </conditionalFormatting>
  <conditionalFormatting sqref="Z16:Z17">
    <cfRule type="colorScale" priority="3410">
      <colorScale>
        <cfvo type="min"/>
        <cfvo type="max"/>
        <color theme="0"/>
        <color theme="0"/>
      </colorScale>
    </cfRule>
    <cfRule type="expression" dxfId="10692" priority="3411">
      <formula>Y16&lt;0</formula>
    </cfRule>
  </conditionalFormatting>
  <conditionalFormatting sqref="Z18">
    <cfRule type="colorScale" priority="3386">
      <colorScale>
        <cfvo type="min"/>
        <cfvo type="max"/>
        <color theme="0"/>
        <color theme="0"/>
      </colorScale>
    </cfRule>
    <cfRule type="expression" dxfId="10691" priority="3388">
      <formula>Y18&lt;0</formula>
    </cfRule>
  </conditionalFormatting>
  <conditionalFormatting sqref="Z19:Z20">
    <cfRule type="colorScale" priority="3408">
      <colorScale>
        <cfvo type="min"/>
        <cfvo type="max"/>
        <color theme="0"/>
        <color theme="0"/>
      </colorScale>
    </cfRule>
    <cfRule type="expression" dxfId="10690" priority="3409">
      <formula>Y19&lt;0</formula>
    </cfRule>
  </conditionalFormatting>
  <conditionalFormatting sqref="Z23">
    <cfRule type="colorScale" priority="3383">
      <colorScale>
        <cfvo type="min"/>
        <cfvo type="max"/>
        <color theme="0"/>
        <color theme="0"/>
      </colorScale>
    </cfRule>
    <cfRule type="expression" dxfId="10689" priority="3384">
      <formula>Y23&lt;0</formula>
    </cfRule>
  </conditionalFormatting>
  <conditionalFormatting sqref="Z23:Z31">
    <cfRule type="expression" dxfId="10688"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0687" priority="3407">
      <formula>Y24&lt;0</formula>
    </cfRule>
  </conditionalFormatting>
  <conditionalFormatting sqref="Z25">
    <cfRule type="colorScale" priority="3404">
      <colorScale>
        <cfvo type="min"/>
        <cfvo type="max"/>
        <color theme="0"/>
        <color theme="0"/>
      </colorScale>
    </cfRule>
    <cfRule type="expression" dxfId="10686" priority="3405">
      <formula>Y25&lt;0</formula>
    </cfRule>
  </conditionalFormatting>
  <conditionalFormatting sqref="Z26">
    <cfRule type="colorScale" priority="3381">
      <colorScale>
        <cfvo type="min"/>
        <cfvo type="max"/>
        <color theme="0"/>
        <color theme="0"/>
      </colorScale>
    </cfRule>
    <cfRule type="expression" dxfId="10685" priority="3382">
      <formula>Y26&lt;0</formula>
    </cfRule>
  </conditionalFormatting>
  <conditionalFormatting sqref="Z27">
    <cfRule type="colorScale" priority="3402">
      <colorScale>
        <cfvo type="min"/>
        <cfvo type="max"/>
        <color theme="0"/>
        <color theme="0"/>
      </colorScale>
    </cfRule>
    <cfRule type="expression" dxfId="10684" priority="3403">
      <formula>Y27&lt;0</formula>
    </cfRule>
  </conditionalFormatting>
  <conditionalFormatting sqref="Z28">
    <cfRule type="colorScale" priority="3400">
      <colorScale>
        <cfvo type="min"/>
        <cfvo type="max"/>
        <color theme="0"/>
        <color theme="0"/>
      </colorScale>
    </cfRule>
    <cfRule type="expression" dxfId="10683" priority="3401">
      <formula>Y28&lt;0</formula>
    </cfRule>
  </conditionalFormatting>
  <conditionalFormatting sqref="Z29">
    <cfRule type="colorScale" priority="3378">
      <colorScale>
        <cfvo type="min"/>
        <cfvo type="max"/>
        <color theme="0"/>
        <color theme="0"/>
      </colorScale>
    </cfRule>
    <cfRule type="expression" dxfId="10682" priority="3380">
      <formula>Y29&lt;0</formula>
    </cfRule>
  </conditionalFormatting>
  <conditionalFormatting sqref="Z30">
    <cfRule type="colorScale" priority="3398">
      <colorScale>
        <cfvo type="min"/>
        <cfvo type="max"/>
        <color theme="0"/>
        <color theme="0"/>
      </colorScale>
    </cfRule>
    <cfRule type="expression" dxfId="10681" priority="3399">
      <formula>Y30&lt;0</formula>
    </cfRule>
  </conditionalFormatting>
  <conditionalFormatting sqref="Z31">
    <cfRule type="colorScale" priority="3396">
      <colorScale>
        <cfvo type="min"/>
        <cfvo type="max"/>
        <color theme="0"/>
        <color theme="0"/>
      </colorScale>
    </cfRule>
    <cfRule type="expression" dxfId="10680"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0679" priority="3376">
      <formula>Y39&lt;0</formula>
    </cfRule>
  </conditionalFormatting>
  <conditionalFormatting sqref="Z39:Z107">
    <cfRule type="expression" dxfId="10678"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0677"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0676"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0675" priority="3420">
      <formula>Y69&lt;0</formula>
    </cfRule>
  </conditionalFormatting>
  <conditionalFormatting sqref="Z82 Z92 Z103 Z107">
    <cfRule type="expression" dxfId="10674"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0673"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0672"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0671"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0670"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0669"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0668" priority="3429">
      <formula>Y105&lt;0</formula>
    </cfRule>
  </conditionalFormatting>
  <conditionalFormatting sqref="Z110">
    <cfRule type="colorScale" priority="3430">
      <colorScale>
        <cfvo type="min"/>
        <cfvo type="max"/>
        <color theme="0"/>
        <color theme="0"/>
      </colorScale>
    </cfRule>
    <cfRule type="expression" dxfId="10667"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0666"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0665"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0664" priority="3364">
      <formula>Y125&lt;0</formula>
    </cfRule>
  </conditionalFormatting>
  <conditionalFormatting sqref="Z125:Z135">
    <cfRule type="expression" dxfId="10663" priority="3361">
      <formula>IF(Z125="Validar","Rojo","Verde")</formula>
    </cfRule>
  </conditionalFormatting>
  <conditionalFormatting sqref="Z126:Z132">
    <cfRule type="colorScale" priority="3438">
      <colorScale>
        <cfvo type="min"/>
        <cfvo type="max"/>
        <color theme="0"/>
        <color theme="0"/>
      </colorScale>
    </cfRule>
    <cfRule type="expression" dxfId="10662"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0661"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0660" priority="3434">
      <formula>Y135&lt;0</formula>
    </cfRule>
  </conditionalFormatting>
  <conditionalFormatting sqref="Z110:AA111">
    <cfRule type="expression" dxfId="10659" priority="3305">
      <formula>IF(Z110="Validar","Rojo","Verde")</formula>
    </cfRule>
  </conditionalFormatting>
  <conditionalFormatting sqref="Z117:AA123">
    <cfRule type="expression" dxfId="10658"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0657" priority="3355">
      <formula>Z40&lt;0</formula>
    </cfRule>
  </conditionalFormatting>
  <conditionalFormatting sqref="AA40:AA67">
    <cfRule type="expression" dxfId="10656"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0655" priority="3358">
      <formula>Z67&lt;0</formula>
    </cfRule>
  </conditionalFormatting>
  <conditionalFormatting sqref="AA69">
    <cfRule type="colorScale" priority="3350">
      <colorScale>
        <cfvo type="min"/>
        <cfvo type="max"/>
        <color theme="0"/>
        <color theme="0"/>
      </colorScale>
    </cfRule>
    <cfRule type="expression" dxfId="10654"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0653" priority="3349">
      <formula>Z70&lt;0</formula>
    </cfRule>
  </conditionalFormatting>
  <conditionalFormatting sqref="AA79:AA81">
    <cfRule type="colorScale" priority="3359">
      <colorScale>
        <cfvo type="min"/>
        <cfvo type="max"/>
        <color theme="0"/>
        <color theme="0"/>
      </colorScale>
    </cfRule>
    <cfRule type="expression" dxfId="10652"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0651" priority="3345">
      <formula>Z84&lt;0</formula>
    </cfRule>
  </conditionalFormatting>
  <conditionalFormatting sqref="AA84:AA91">
    <cfRule type="expression" priority="3342">
      <formula>#REF!</formula>
    </cfRule>
  </conditionalFormatting>
  <conditionalFormatting sqref="AA84:AA92">
    <cfRule type="expression" dxfId="10650" priority="3340">
      <formula>IF(AA84="Validar","Rojo","Verde")</formula>
    </cfRule>
  </conditionalFormatting>
  <conditionalFormatting sqref="AA85:AA91">
    <cfRule type="colorScale" priority="3341">
      <colorScale>
        <cfvo type="min"/>
        <cfvo type="max"/>
        <color theme="0"/>
        <color theme="0"/>
      </colorScale>
    </cfRule>
    <cfRule type="expression" dxfId="10649" priority="3343">
      <formula>Z85&lt;0</formula>
    </cfRule>
  </conditionalFormatting>
  <conditionalFormatting sqref="AA94">
    <cfRule type="colorScale" priority="3338">
      <colorScale>
        <cfvo type="min"/>
        <cfvo type="max"/>
        <color theme="0"/>
        <color theme="0"/>
      </colorScale>
    </cfRule>
    <cfRule type="expression" dxfId="10648" priority="3339">
      <formula>Z94&lt;0</formula>
    </cfRule>
  </conditionalFormatting>
  <conditionalFormatting sqref="AA94:AA102">
    <cfRule type="expression" priority="3332">
      <formula>#REF!</formula>
    </cfRule>
  </conditionalFormatting>
  <conditionalFormatting sqref="AA94:AA103">
    <cfRule type="expression" dxfId="10647" priority="3330">
      <formula>IF(AA94="Validar","Rojo","Verde")</formula>
    </cfRule>
  </conditionalFormatting>
  <conditionalFormatting sqref="AA95:AA100">
    <cfRule type="colorScale" priority="3336">
      <colorScale>
        <cfvo type="min"/>
        <cfvo type="max"/>
        <color theme="0"/>
        <color theme="0"/>
      </colorScale>
    </cfRule>
    <cfRule type="expression" dxfId="10646" priority="3337">
      <formula>Z95&lt;0</formula>
    </cfRule>
  </conditionalFormatting>
  <conditionalFormatting sqref="AA101">
    <cfRule type="colorScale" priority="3334">
      <colorScale>
        <cfvo type="min"/>
        <cfvo type="max"/>
        <color theme="0"/>
        <color theme="0"/>
      </colorScale>
    </cfRule>
    <cfRule type="expression" dxfId="10645" priority="3335">
      <formula>Z101&lt;0</formula>
    </cfRule>
  </conditionalFormatting>
  <conditionalFormatting sqref="AA102">
    <cfRule type="colorScale" priority="3331">
      <colorScale>
        <cfvo type="min"/>
        <cfvo type="max"/>
        <color theme="0"/>
        <color theme="0"/>
      </colorScale>
    </cfRule>
    <cfRule type="expression" dxfId="10644" priority="3333">
      <formula>Z102&lt;0</formula>
    </cfRule>
  </conditionalFormatting>
  <conditionalFormatting sqref="AA105">
    <cfRule type="colorScale" priority="3328">
      <colorScale>
        <cfvo type="min"/>
        <cfvo type="max"/>
        <color theme="0"/>
        <color theme="0"/>
      </colorScale>
    </cfRule>
    <cfRule type="expression" dxfId="10643" priority="3329">
      <formula>Z105&lt;0</formula>
    </cfRule>
  </conditionalFormatting>
  <conditionalFormatting sqref="AA105:AA106">
    <cfRule type="expression" priority="3326">
      <formula>#REF!</formula>
    </cfRule>
  </conditionalFormatting>
  <conditionalFormatting sqref="AA105:AA107">
    <cfRule type="expression" dxfId="10642" priority="3324">
      <formula>IF(AA105="Validar","Rojo","Verde")</formula>
    </cfRule>
  </conditionalFormatting>
  <conditionalFormatting sqref="AA106">
    <cfRule type="colorScale" priority="3325">
      <colorScale>
        <cfvo type="min"/>
        <cfvo type="max"/>
        <color theme="0"/>
        <color theme="0"/>
      </colorScale>
    </cfRule>
    <cfRule type="expression" dxfId="10641" priority="3327">
      <formula>Z106&lt;0</formula>
    </cfRule>
  </conditionalFormatting>
  <conditionalFormatting sqref="AA110">
    <cfRule type="colorScale" priority="3316">
      <colorScale>
        <cfvo type="min"/>
        <cfvo type="max"/>
        <color theme="0"/>
        <color theme="0"/>
      </colorScale>
    </cfRule>
    <cfRule type="expression" dxfId="10640"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0639" priority="3308">
      <formula>Z111&lt;0</formula>
    </cfRule>
  </conditionalFormatting>
  <conditionalFormatting sqref="AA117">
    <cfRule type="colorScale" priority="3322">
      <colorScale>
        <cfvo type="min"/>
        <cfvo type="max"/>
        <color theme="0"/>
        <color theme="0"/>
      </colorScale>
    </cfRule>
    <cfRule type="expression" dxfId="10638"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0637" priority="3321">
      <formula>Z118&lt;0</formula>
    </cfRule>
  </conditionalFormatting>
  <conditionalFormatting sqref="AA126:AA135">
    <cfRule type="expression" dxfId="10636" priority="3443">
      <formula>IF(AA126="Validar","Rojo","Verde")</formula>
    </cfRule>
    <cfRule type="colorScale" priority="3444">
      <colorScale>
        <cfvo type="min"/>
        <cfvo type="max"/>
        <color theme="0"/>
        <color theme="0"/>
      </colorScale>
    </cfRule>
    <cfRule type="expression" priority="3445">
      <formula>$F$23</formula>
    </cfRule>
    <cfRule type="expression" dxfId="10635" priority="3446">
      <formula>Z126&lt;0</formula>
    </cfRule>
  </conditionalFormatting>
  <conditionalFormatting sqref="Z6">
    <cfRule type="colorScale" priority="3303">
      <colorScale>
        <cfvo type="min"/>
        <cfvo type="max"/>
        <color theme="0"/>
        <color theme="0"/>
      </colorScale>
    </cfRule>
    <cfRule type="expression" dxfId="10634" priority="3304">
      <formula>Y6&lt;0</formula>
    </cfRule>
  </conditionalFormatting>
  <conditionalFormatting sqref="Z6">
    <cfRule type="expression" dxfId="10633"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0632" priority="3300">
      <formula>Y7&lt;0</formula>
    </cfRule>
  </conditionalFormatting>
  <conditionalFormatting sqref="Z7:Z8">
    <cfRule type="expression" dxfId="10631"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0630" priority="3265">
      <formula>AC9&lt;0</formula>
    </cfRule>
  </conditionalFormatting>
  <conditionalFormatting sqref="AD9:AD20">
    <cfRule type="expression" dxfId="10629"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0628" priority="3242">
      <formula>AC10&lt;0</formula>
    </cfRule>
  </conditionalFormatting>
  <conditionalFormatting sqref="AD11:AD14">
    <cfRule type="colorScale" priority="3262">
      <colorScale>
        <cfvo type="min"/>
        <cfvo type="max"/>
        <color theme="0"/>
        <color theme="0"/>
      </colorScale>
    </cfRule>
    <cfRule type="expression" dxfId="10627" priority="3263">
      <formula>AC11&lt;0</formula>
    </cfRule>
  </conditionalFormatting>
  <conditionalFormatting sqref="AD15">
    <cfRule type="colorScale" priority="3239">
      <colorScale>
        <cfvo type="min"/>
        <cfvo type="max"/>
        <color theme="0"/>
        <color theme="0"/>
      </colorScale>
    </cfRule>
    <cfRule type="expression" dxfId="10626" priority="3240">
      <formula>AC15&lt;0</formula>
    </cfRule>
  </conditionalFormatting>
  <conditionalFormatting sqref="AD16:AD17">
    <cfRule type="colorScale" priority="3260">
      <colorScale>
        <cfvo type="min"/>
        <cfvo type="max"/>
        <color theme="0"/>
        <color theme="0"/>
      </colorScale>
    </cfRule>
    <cfRule type="expression" dxfId="10625" priority="3261">
      <formula>AC16&lt;0</formula>
    </cfRule>
  </conditionalFormatting>
  <conditionalFormatting sqref="AD18">
    <cfRule type="colorScale" priority="3236">
      <colorScale>
        <cfvo type="min"/>
        <cfvo type="max"/>
        <color theme="0"/>
        <color theme="0"/>
      </colorScale>
    </cfRule>
    <cfRule type="expression" dxfId="10624" priority="3238">
      <formula>AC18&lt;0</formula>
    </cfRule>
  </conditionalFormatting>
  <conditionalFormatting sqref="AD19:AD20">
    <cfRule type="colorScale" priority="3258">
      <colorScale>
        <cfvo type="min"/>
        <cfvo type="max"/>
        <color theme="0"/>
        <color theme="0"/>
      </colorScale>
    </cfRule>
    <cfRule type="expression" dxfId="10623" priority="3259">
      <formula>AC19&lt;0</formula>
    </cfRule>
  </conditionalFormatting>
  <conditionalFormatting sqref="AD23">
    <cfRule type="colorScale" priority="3233">
      <colorScale>
        <cfvo type="min"/>
        <cfvo type="max"/>
        <color theme="0"/>
        <color theme="0"/>
      </colorScale>
    </cfRule>
    <cfRule type="expression" dxfId="10622" priority="3234">
      <formula>AC23&lt;0</formula>
    </cfRule>
  </conditionalFormatting>
  <conditionalFormatting sqref="AD23:AD31">
    <cfRule type="expression" dxfId="10621"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0620" priority="3257">
      <formula>AC24&lt;0</formula>
    </cfRule>
  </conditionalFormatting>
  <conditionalFormatting sqref="AD25">
    <cfRule type="colorScale" priority="3254">
      <colorScale>
        <cfvo type="min"/>
        <cfvo type="max"/>
        <color theme="0"/>
        <color theme="0"/>
      </colorScale>
    </cfRule>
    <cfRule type="expression" dxfId="10619" priority="3255">
      <formula>AC25&lt;0</formula>
    </cfRule>
  </conditionalFormatting>
  <conditionalFormatting sqref="AD26">
    <cfRule type="colorScale" priority="3231">
      <colorScale>
        <cfvo type="min"/>
        <cfvo type="max"/>
        <color theme="0"/>
        <color theme="0"/>
      </colorScale>
    </cfRule>
    <cfRule type="expression" dxfId="10618" priority="3232">
      <formula>AC26&lt;0</formula>
    </cfRule>
  </conditionalFormatting>
  <conditionalFormatting sqref="AD27">
    <cfRule type="colorScale" priority="3252">
      <colorScale>
        <cfvo type="min"/>
        <cfvo type="max"/>
        <color theme="0"/>
        <color theme="0"/>
      </colorScale>
    </cfRule>
    <cfRule type="expression" dxfId="10617" priority="3253">
      <formula>AC27&lt;0</formula>
    </cfRule>
  </conditionalFormatting>
  <conditionalFormatting sqref="AD28">
    <cfRule type="colorScale" priority="3250">
      <colorScale>
        <cfvo type="min"/>
        <cfvo type="max"/>
        <color theme="0"/>
        <color theme="0"/>
      </colorScale>
    </cfRule>
    <cfRule type="expression" dxfId="10616" priority="3251">
      <formula>AC28&lt;0</formula>
    </cfRule>
  </conditionalFormatting>
  <conditionalFormatting sqref="AD29">
    <cfRule type="colorScale" priority="3228">
      <colorScale>
        <cfvo type="min"/>
        <cfvo type="max"/>
        <color theme="0"/>
        <color theme="0"/>
      </colorScale>
    </cfRule>
    <cfRule type="expression" dxfId="10615" priority="3230">
      <formula>AC29&lt;0</formula>
    </cfRule>
  </conditionalFormatting>
  <conditionalFormatting sqref="AD30">
    <cfRule type="colorScale" priority="3248">
      <colorScale>
        <cfvo type="min"/>
        <cfvo type="max"/>
        <color theme="0"/>
        <color theme="0"/>
      </colorScale>
    </cfRule>
    <cfRule type="expression" dxfId="10614" priority="3249">
      <formula>AC30&lt;0</formula>
    </cfRule>
  </conditionalFormatting>
  <conditionalFormatting sqref="AD31">
    <cfRule type="colorScale" priority="3246">
      <colorScale>
        <cfvo type="min"/>
        <cfvo type="max"/>
        <color theme="0"/>
        <color theme="0"/>
      </colorScale>
    </cfRule>
    <cfRule type="expression" dxfId="10613"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0612" priority="3226">
      <formula>AC39&lt;0</formula>
    </cfRule>
  </conditionalFormatting>
  <conditionalFormatting sqref="AD39:AD107">
    <cfRule type="expression" dxfId="10611"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0610"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0609"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0608" priority="3270">
      <formula>AC69&lt;0</formula>
    </cfRule>
  </conditionalFormatting>
  <conditionalFormatting sqref="AD82 AD92 AD103 AD107">
    <cfRule type="expression" dxfId="10607"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0606"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0605"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0604"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0603"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0602"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0601" priority="3279">
      <formula>AC105&lt;0</formula>
    </cfRule>
  </conditionalFormatting>
  <conditionalFormatting sqref="AD110">
    <cfRule type="colorScale" priority="3280">
      <colorScale>
        <cfvo type="min"/>
        <cfvo type="max"/>
        <color theme="0"/>
        <color theme="0"/>
      </colorScale>
    </cfRule>
    <cfRule type="expression" dxfId="10600"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0599"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0598"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0597" priority="3214">
      <formula>AC125&lt;0</formula>
    </cfRule>
  </conditionalFormatting>
  <conditionalFormatting sqref="AD125:AD135">
    <cfRule type="expression" dxfId="10596" priority="3211">
      <formula>IF(AD125="Validar","Rojo","Verde")</formula>
    </cfRule>
  </conditionalFormatting>
  <conditionalFormatting sqref="AD126:AD132">
    <cfRule type="colorScale" priority="3288">
      <colorScale>
        <cfvo type="min"/>
        <cfvo type="max"/>
        <color theme="0"/>
        <color theme="0"/>
      </colorScale>
    </cfRule>
    <cfRule type="expression" dxfId="10595"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0594"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0593" priority="3284">
      <formula>AC135&lt;0</formula>
    </cfRule>
  </conditionalFormatting>
  <conditionalFormatting sqref="AD110:AE111">
    <cfRule type="expression" dxfId="10592" priority="3155">
      <formula>IF(AD110="Validar","Rojo","Verde")</formula>
    </cfRule>
  </conditionalFormatting>
  <conditionalFormatting sqref="AD117:AE123">
    <cfRule type="expression" dxfId="10591"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0590" priority="3205">
      <formula>AD40&lt;0</formula>
    </cfRule>
  </conditionalFormatting>
  <conditionalFormatting sqref="AE40:AE67">
    <cfRule type="expression" dxfId="10589"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0588" priority="3208">
      <formula>AD67&lt;0</formula>
    </cfRule>
  </conditionalFormatting>
  <conditionalFormatting sqref="AE69">
    <cfRule type="colorScale" priority="3200">
      <colorScale>
        <cfvo type="min"/>
        <cfvo type="max"/>
        <color theme="0"/>
        <color theme="0"/>
      </colorScale>
    </cfRule>
    <cfRule type="expression" dxfId="10587" priority="3201">
      <formula>AD69&lt;0</formula>
    </cfRule>
  </conditionalFormatting>
  <conditionalFormatting sqref="AE69:AE81">
    <cfRule type="expression" priority="3198">
      <formula>#REF!</formula>
    </cfRule>
  </conditionalFormatting>
  <conditionalFormatting sqref="AE69:AE82">
    <cfRule type="expression" dxfId="10586" priority="3196">
      <formula>IF(AE69="Validar","Rojo","Verde")</formula>
    </cfRule>
  </conditionalFormatting>
  <conditionalFormatting sqref="AE70:AE78">
    <cfRule type="colorScale" priority="3197">
      <colorScale>
        <cfvo type="min"/>
        <cfvo type="max"/>
        <color theme="0"/>
        <color theme="0"/>
      </colorScale>
    </cfRule>
    <cfRule type="expression" dxfId="10585" priority="3199">
      <formula>AD70&lt;0</formula>
    </cfRule>
  </conditionalFormatting>
  <conditionalFormatting sqref="AE79:AE81">
    <cfRule type="colorScale" priority="3209">
      <colorScale>
        <cfvo type="min"/>
        <cfvo type="max"/>
        <color theme="0"/>
        <color theme="0"/>
      </colorScale>
    </cfRule>
    <cfRule type="expression" dxfId="10584"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0583" priority="3195">
      <formula>AD84&lt;0</formula>
    </cfRule>
  </conditionalFormatting>
  <conditionalFormatting sqref="AE84:AE91">
    <cfRule type="expression" priority="3192">
      <formula>#REF!</formula>
    </cfRule>
  </conditionalFormatting>
  <conditionalFormatting sqref="AE84:AE92">
    <cfRule type="expression" dxfId="10582" priority="3190">
      <formula>IF(AE84="Validar","Rojo","Verde")</formula>
    </cfRule>
  </conditionalFormatting>
  <conditionalFormatting sqref="AE85:AE91">
    <cfRule type="colorScale" priority="3191">
      <colorScale>
        <cfvo type="min"/>
        <cfvo type="max"/>
        <color theme="0"/>
        <color theme="0"/>
      </colorScale>
    </cfRule>
    <cfRule type="expression" dxfId="10581" priority="3193">
      <formula>AD85&lt;0</formula>
    </cfRule>
  </conditionalFormatting>
  <conditionalFormatting sqref="AE94">
    <cfRule type="colorScale" priority="3188">
      <colorScale>
        <cfvo type="min"/>
        <cfvo type="max"/>
        <color theme="0"/>
        <color theme="0"/>
      </colorScale>
    </cfRule>
    <cfRule type="expression" dxfId="10580" priority="3189">
      <formula>AD94&lt;0</formula>
    </cfRule>
  </conditionalFormatting>
  <conditionalFormatting sqref="AE94:AE102">
    <cfRule type="expression" priority="3182">
      <formula>#REF!</formula>
    </cfRule>
  </conditionalFormatting>
  <conditionalFormatting sqref="AE94:AE103">
    <cfRule type="expression" dxfId="10579" priority="3180">
      <formula>IF(AE94="Validar","Rojo","Verde")</formula>
    </cfRule>
  </conditionalFormatting>
  <conditionalFormatting sqref="AE95:AE100">
    <cfRule type="colorScale" priority="3186">
      <colorScale>
        <cfvo type="min"/>
        <cfvo type="max"/>
        <color theme="0"/>
        <color theme="0"/>
      </colorScale>
    </cfRule>
    <cfRule type="expression" dxfId="10578" priority="3187">
      <formula>AD95&lt;0</formula>
    </cfRule>
  </conditionalFormatting>
  <conditionalFormatting sqref="AE101">
    <cfRule type="colorScale" priority="3184">
      <colorScale>
        <cfvo type="min"/>
        <cfvo type="max"/>
        <color theme="0"/>
        <color theme="0"/>
      </colorScale>
    </cfRule>
    <cfRule type="expression" dxfId="10577" priority="3185">
      <formula>AD101&lt;0</formula>
    </cfRule>
  </conditionalFormatting>
  <conditionalFormatting sqref="AE102">
    <cfRule type="colorScale" priority="3181">
      <colorScale>
        <cfvo type="min"/>
        <cfvo type="max"/>
        <color theme="0"/>
        <color theme="0"/>
      </colorScale>
    </cfRule>
    <cfRule type="expression" dxfId="10576" priority="3183">
      <formula>AD102&lt;0</formula>
    </cfRule>
  </conditionalFormatting>
  <conditionalFormatting sqref="AE105">
    <cfRule type="colorScale" priority="3178">
      <colorScale>
        <cfvo type="min"/>
        <cfvo type="max"/>
        <color theme="0"/>
        <color theme="0"/>
      </colorScale>
    </cfRule>
    <cfRule type="expression" dxfId="10575" priority="3179">
      <formula>AD105&lt;0</formula>
    </cfRule>
  </conditionalFormatting>
  <conditionalFormatting sqref="AE105:AE106">
    <cfRule type="expression" priority="3176">
      <formula>#REF!</formula>
    </cfRule>
  </conditionalFormatting>
  <conditionalFormatting sqref="AE105:AE107">
    <cfRule type="expression" dxfId="10574" priority="3174">
      <formula>IF(AE105="Validar","Rojo","Verde")</formula>
    </cfRule>
  </conditionalFormatting>
  <conditionalFormatting sqref="AE106">
    <cfRule type="colorScale" priority="3175">
      <colorScale>
        <cfvo type="min"/>
        <cfvo type="max"/>
        <color theme="0"/>
        <color theme="0"/>
      </colorScale>
    </cfRule>
    <cfRule type="expression" dxfId="10573" priority="3177">
      <formula>AD106&lt;0</formula>
    </cfRule>
  </conditionalFormatting>
  <conditionalFormatting sqref="AE110">
    <cfRule type="colorScale" priority="3166">
      <colorScale>
        <cfvo type="min"/>
        <cfvo type="max"/>
        <color theme="0"/>
        <color theme="0"/>
      </colorScale>
    </cfRule>
    <cfRule type="expression" dxfId="10572"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0571" priority="3158">
      <formula>AD111&lt;0</formula>
    </cfRule>
  </conditionalFormatting>
  <conditionalFormatting sqref="AE117">
    <cfRule type="colorScale" priority="3172">
      <colorScale>
        <cfvo type="min"/>
        <cfvo type="max"/>
        <color theme="0"/>
        <color theme="0"/>
      </colorScale>
    </cfRule>
    <cfRule type="expression" dxfId="10570"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0569" priority="3171">
      <formula>AD118&lt;0</formula>
    </cfRule>
  </conditionalFormatting>
  <conditionalFormatting sqref="AE126:AE135">
    <cfRule type="expression" dxfId="10568" priority="3293">
      <formula>IF(AE126="Validar","Rojo","Verde")</formula>
    </cfRule>
    <cfRule type="colorScale" priority="3294">
      <colorScale>
        <cfvo type="min"/>
        <cfvo type="max"/>
        <color theme="0"/>
        <color theme="0"/>
      </colorScale>
    </cfRule>
    <cfRule type="expression" priority="3295">
      <formula>$F$23</formula>
    </cfRule>
    <cfRule type="expression" dxfId="10567" priority="3296">
      <formula>AD126&lt;0</formula>
    </cfRule>
  </conditionalFormatting>
  <conditionalFormatting sqref="AD6">
    <cfRule type="colorScale" priority="3153">
      <colorScale>
        <cfvo type="min"/>
        <cfvo type="max"/>
        <color theme="0"/>
        <color theme="0"/>
      </colorScale>
    </cfRule>
    <cfRule type="expression" dxfId="10566" priority="3154">
      <formula>AC6&lt;0</formula>
    </cfRule>
  </conditionalFormatting>
  <conditionalFormatting sqref="AD6">
    <cfRule type="expression" dxfId="10565"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0564" priority="3150">
      <formula>AC7&lt;0</formula>
    </cfRule>
  </conditionalFormatting>
  <conditionalFormatting sqref="AD7:AD8">
    <cfRule type="expression" dxfId="10563"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0562" priority="3115">
      <formula>AF9&lt;0</formula>
    </cfRule>
  </conditionalFormatting>
  <conditionalFormatting sqref="AG9:AG20">
    <cfRule type="expression" dxfId="10561"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0560" priority="3092">
      <formula>AF10&lt;0</formula>
    </cfRule>
  </conditionalFormatting>
  <conditionalFormatting sqref="AG11:AG14">
    <cfRule type="colorScale" priority="3112">
      <colorScale>
        <cfvo type="min"/>
        <cfvo type="max"/>
        <color theme="0"/>
        <color theme="0"/>
      </colorScale>
    </cfRule>
    <cfRule type="expression" dxfId="10559" priority="3113">
      <formula>AF11&lt;0</formula>
    </cfRule>
  </conditionalFormatting>
  <conditionalFormatting sqref="AG15">
    <cfRule type="colorScale" priority="3089">
      <colorScale>
        <cfvo type="min"/>
        <cfvo type="max"/>
        <color theme="0"/>
        <color theme="0"/>
      </colorScale>
    </cfRule>
    <cfRule type="expression" dxfId="10558" priority="3090">
      <formula>AF15&lt;0</formula>
    </cfRule>
  </conditionalFormatting>
  <conditionalFormatting sqref="AG16:AG17">
    <cfRule type="colorScale" priority="3110">
      <colorScale>
        <cfvo type="min"/>
        <cfvo type="max"/>
        <color theme="0"/>
        <color theme="0"/>
      </colorScale>
    </cfRule>
    <cfRule type="expression" dxfId="10557" priority="3111">
      <formula>AF16&lt;0</formula>
    </cfRule>
  </conditionalFormatting>
  <conditionalFormatting sqref="AG18">
    <cfRule type="colorScale" priority="3086">
      <colorScale>
        <cfvo type="min"/>
        <cfvo type="max"/>
        <color theme="0"/>
        <color theme="0"/>
      </colorScale>
    </cfRule>
    <cfRule type="expression" dxfId="10556" priority="3088">
      <formula>AF18&lt;0</formula>
    </cfRule>
  </conditionalFormatting>
  <conditionalFormatting sqref="AG19:AG20">
    <cfRule type="colorScale" priority="3108">
      <colorScale>
        <cfvo type="min"/>
        <cfvo type="max"/>
        <color theme="0"/>
        <color theme="0"/>
      </colorScale>
    </cfRule>
    <cfRule type="expression" dxfId="10555" priority="3109">
      <formula>AF19&lt;0</formula>
    </cfRule>
  </conditionalFormatting>
  <conditionalFormatting sqref="AG23">
    <cfRule type="colorScale" priority="3083">
      <colorScale>
        <cfvo type="min"/>
        <cfvo type="max"/>
        <color theme="0"/>
        <color theme="0"/>
      </colorScale>
    </cfRule>
    <cfRule type="expression" dxfId="10554" priority="3084">
      <formula>AF23&lt;0</formula>
    </cfRule>
  </conditionalFormatting>
  <conditionalFormatting sqref="AG23:AG31">
    <cfRule type="expression" dxfId="10553"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0552" priority="3107">
      <formula>AF24&lt;0</formula>
    </cfRule>
  </conditionalFormatting>
  <conditionalFormatting sqref="AG25">
    <cfRule type="colorScale" priority="3104">
      <colorScale>
        <cfvo type="min"/>
        <cfvo type="max"/>
        <color theme="0"/>
        <color theme="0"/>
      </colorScale>
    </cfRule>
    <cfRule type="expression" dxfId="10551" priority="3105">
      <formula>AF25&lt;0</formula>
    </cfRule>
  </conditionalFormatting>
  <conditionalFormatting sqref="AG26">
    <cfRule type="colorScale" priority="3081">
      <colorScale>
        <cfvo type="min"/>
        <cfvo type="max"/>
        <color theme="0"/>
        <color theme="0"/>
      </colorScale>
    </cfRule>
    <cfRule type="expression" dxfId="10550" priority="3082">
      <formula>AF26&lt;0</formula>
    </cfRule>
  </conditionalFormatting>
  <conditionalFormatting sqref="AG27">
    <cfRule type="colorScale" priority="3102">
      <colorScale>
        <cfvo type="min"/>
        <cfvo type="max"/>
        <color theme="0"/>
        <color theme="0"/>
      </colorScale>
    </cfRule>
    <cfRule type="expression" dxfId="10549" priority="3103">
      <formula>AF27&lt;0</formula>
    </cfRule>
  </conditionalFormatting>
  <conditionalFormatting sqref="AG28">
    <cfRule type="colorScale" priority="3100">
      <colorScale>
        <cfvo type="min"/>
        <cfvo type="max"/>
        <color theme="0"/>
        <color theme="0"/>
      </colorScale>
    </cfRule>
    <cfRule type="expression" dxfId="10548" priority="3101">
      <formula>AF28&lt;0</formula>
    </cfRule>
  </conditionalFormatting>
  <conditionalFormatting sqref="AG29">
    <cfRule type="colorScale" priority="3078">
      <colorScale>
        <cfvo type="min"/>
        <cfvo type="max"/>
        <color theme="0"/>
        <color theme="0"/>
      </colorScale>
    </cfRule>
    <cfRule type="expression" dxfId="10547" priority="3080">
      <formula>AF29&lt;0</formula>
    </cfRule>
  </conditionalFormatting>
  <conditionalFormatting sqref="AG30">
    <cfRule type="colorScale" priority="3098">
      <colorScale>
        <cfvo type="min"/>
        <cfvo type="max"/>
        <color theme="0"/>
        <color theme="0"/>
      </colorScale>
    </cfRule>
    <cfRule type="expression" dxfId="10546" priority="3099">
      <formula>AF30&lt;0</formula>
    </cfRule>
  </conditionalFormatting>
  <conditionalFormatting sqref="AG31">
    <cfRule type="colorScale" priority="3096">
      <colorScale>
        <cfvo type="min"/>
        <cfvo type="max"/>
        <color theme="0"/>
        <color theme="0"/>
      </colorScale>
    </cfRule>
    <cfRule type="expression" dxfId="10545"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0544" priority="3076">
      <formula>AF39&lt;0</formula>
    </cfRule>
  </conditionalFormatting>
  <conditionalFormatting sqref="AG39:AG107">
    <cfRule type="expression" dxfId="10543"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0542"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0541"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0540" priority="3120">
      <formula>AF69&lt;0</formula>
    </cfRule>
  </conditionalFormatting>
  <conditionalFormatting sqref="AG82 AG92 AG103 AG107">
    <cfRule type="expression" dxfId="10539"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0538"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0537"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0536"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0535"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0534"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0533" priority="3129">
      <formula>AF105&lt;0</formula>
    </cfRule>
  </conditionalFormatting>
  <conditionalFormatting sqref="AG110">
    <cfRule type="colorScale" priority="3130">
      <colorScale>
        <cfvo type="min"/>
        <cfvo type="max"/>
        <color theme="0"/>
        <color theme="0"/>
      </colorScale>
    </cfRule>
    <cfRule type="expression" dxfId="10532"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0531"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0530"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0529" priority="3064">
      <formula>AF125&lt;0</formula>
    </cfRule>
  </conditionalFormatting>
  <conditionalFormatting sqref="AG125:AG135">
    <cfRule type="expression" dxfId="10528" priority="3061">
      <formula>IF(AG125="Validar","Rojo","Verde")</formula>
    </cfRule>
  </conditionalFormatting>
  <conditionalFormatting sqref="AG126:AG132">
    <cfRule type="colorScale" priority="3138">
      <colorScale>
        <cfvo type="min"/>
        <cfvo type="max"/>
        <color theme="0"/>
        <color theme="0"/>
      </colorScale>
    </cfRule>
    <cfRule type="expression" dxfId="10527"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0526"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0525" priority="3134">
      <formula>AF135&lt;0</formula>
    </cfRule>
  </conditionalFormatting>
  <conditionalFormatting sqref="AG110:AH111">
    <cfRule type="expression" dxfId="10524" priority="3005">
      <formula>IF(AG110="Validar","Rojo","Verde")</formula>
    </cfRule>
  </conditionalFormatting>
  <conditionalFormatting sqref="AG117:AH123">
    <cfRule type="expression" dxfId="10523"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0522" priority="3055">
      <formula>AG40&lt;0</formula>
    </cfRule>
  </conditionalFormatting>
  <conditionalFormatting sqref="AH40:AH67">
    <cfRule type="expression" dxfId="10521"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0520" priority="3058">
      <formula>AG67&lt;0</formula>
    </cfRule>
  </conditionalFormatting>
  <conditionalFormatting sqref="AH69">
    <cfRule type="colorScale" priority="3050">
      <colorScale>
        <cfvo type="min"/>
        <cfvo type="max"/>
        <color theme="0"/>
        <color theme="0"/>
      </colorScale>
    </cfRule>
    <cfRule type="expression" dxfId="10519" priority="3051">
      <formula>AG69&lt;0</formula>
    </cfRule>
  </conditionalFormatting>
  <conditionalFormatting sqref="AH69:AH81">
    <cfRule type="expression" priority="3048">
      <formula>#REF!</formula>
    </cfRule>
  </conditionalFormatting>
  <conditionalFormatting sqref="AH69:AH82">
    <cfRule type="expression" dxfId="10518" priority="3046">
      <formula>IF(AH69="Validar","Rojo","Verde")</formula>
    </cfRule>
  </conditionalFormatting>
  <conditionalFormatting sqref="AH70:AH78">
    <cfRule type="colorScale" priority="3047">
      <colorScale>
        <cfvo type="min"/>
        <cfvo type="max"/>
        <color theme="0"/>
        <color theme="0"/>
      </colorScale>
    </cfRule>
    <cfRule type="expression" dxfId="10517" priority="3049">
      <formula>AG70&lt;0</formula>
    </cfRule>
  </conditionalFormatting>
  <conditionalFormatting sqref="AH79:AH81">
    <cfRule type="colorScale" priority="3059">
      <colorScale>
        <cfvo type="min"/>
        <cfvo type="max"/>
        <color theme="0"/>
        <color theme="0"/>
      </colorScale>
    </cfRule>
    <cfRule type="expression" dxfId="10516"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0515" priority="3045">
      <formula>AG84&lt;0</formula>
    </cfRule>
  </conditionalFormatting>
  <conditionalFormatting sqref="AH84:AH91">
    <cfRule type="expression" priority="3042">
      <formula>#REF!</formula>
    </cfRule>
  </conditionalFormatting>
  <conditionalFormatting sqref="AH84:AH92">
    <cfRule type="expression" dxfId="10514" priority="3040">
      <formula>IF(AH84="Validar","Rojo","Verde")</formula>
    </cfRule>
  </conditionalFormatting>
  <conditionalFormatting sqref="AH85:AH91">
    <cfRule type="colorScale" priority="3041">
      <colorScale>
        <cfvo type="min"/>
        <cfvo type="max"/>
        <color theme="0"/>
        <color theme="0"/>
      </colorScale>
    </cfRule>
    <cfRule type="expression" dxfId="10513" priority="3043">
      <formula>AG85&lt;0</formula>
    </cfRule>
  </conditionalFormatting>
  <conditionalFormatting sqref="AH94">
    <cfRule type="colorScale" priority="3038">
      <colorScale>
        <cfvo type="min"/>
        <cfvo type="max"/>
        <color theme="0"/>
        <color theme="0"/>
      </colorScale>
    </cfRule>
    <cfRule type="expression" dxfId="10512" priority="3039">
      <formula>AG94&lt;0</formula>
    </cfRule>
  </conditionalFormatting>
  <conditionalFormatting sqref="AH94:AH102">
    <cfRule type="expression" priority="3032">
      <formula>#REF!</formula>
    </cfRule>
  </conditionalFormatting>
  <conditionalFormatting sqref="AH94:AH103">
    <cfRule type="expression" dxfId="10511" priority="3030">
      <formula>IF(AH94="Validar","Rojo","Verde")</formula>
    </cfRule>
  </conditionalFormatting>
  <conditionalFormatting sqref="AH95:AH100">
    <cfRule type="colorScale" priority="3036">
      <colorScale>
        <cfvo type="min"/>
        <cfvo type="max"/>
        <color theme="0"/>
        <color theme="0"/>
      </colorScale>
    </cfRule>
    <cfRule type="expression" dxfId="10510" priority="3037">
      <formula>AG95&lt;0</formula>
    </cfRule>
  </conditionalFormatting>
  <conditionalFormatting sqref="AH101">
    <cfRule type="colorScale" priority="3034">
      <colorScale>
        <cfvo type="min"/>
        <cfvo type="max"/>
        <color theme="0"/>
        <color theme="0"/>
      </colorScale>
    </cfRule>
    <cfRule type="expression" dxfId="10509" priority="3035">
      <formula>AG101&lt;0</formula>
    </cfRule>
  </conditionalFormatting>
  <conditionalFormatting sqref="AH102">
    <cfRule type="colorScale" priority="3031">
      <colorScale>
        <cfvo type="min"/>
        <cfvo type="max"/>
        <color theme="0"/>
        <color theme="0"/>
      </colorScale>
    </cfRule>
    <cfRule type="expression" dxfId="10508" priority="3033">
      <formula>AG102&lt;0</formula>
    </cfRule>
  </conditionalFormatting>
  <conditionalFormatting sqref="AH105">
    <cfRule type="colorScale" priority="3028">
      <colorScale>
        <cfvo type="min"/>
        <cfvo type="max"/>
        <color theme="0"/>
        <color theme="0"/>
      </colorScale>
    </cfRule>
    <cfRule type="expression" dxfId="10507" priority="3029">
      <formula>AG105&lt;0</formula>
    </cfRule>
  </conditionalFormatting>
  <conditionalFormatting sqref="AH105:AH106">
    <cfRule type="expression" priority="3026">
      <formula>#REF!</formula>
    </cfRule>
  </conditionalFormatting>
  <conditionalFormatting sqref="AH105:AH107">
    <cfRule type="expression" dxfId="10506" priority="3024">
      <formula>IF(AH105="Validar","Rojo","Verde")</formula>
    </cfRule>
  </conditionalFormatting>
  <conditionalFormatting sqref="AH106">
    <cfRule type="colorScale" priority="3025">
      <colorScale>
        <cfvo type="min"/>
        <cfvo type="max"/>
        <color theme="0"/>
        <color theme="0"/>
      </colorScale>
    </cfRule>
    <cfRule type="expression" dxfId="10505" priority="3027">
      <formula>AG106&lt;0</formula>
    </cfRule>
  </conditionalFormatting>
  <conditionalFormatting sqref="AH110">
    <cfRule type="colorScale" priority="3016">
      <colorScale>
        <cfvo type="min"/>
        <cfvo type="max"/>
        <color theme="0"/>
        <color theme="0"/>
      </colorScale>
    </cfRule>
    <cfRule type="expression" dxfId="10504"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0503" priority="3008">
      <formula>AG111&lt;0</formula>
    </cfRule>
  </conditionalFormatting>
  <conditionalFormatting sqref="AH117">
    <cfRule type="colorScale" priority="3022">
      <colorScale>
        <cfvo type="min"/>
        <cfvo type="max"/>
        <color theme="0"/>
        <color theme="0"/>
      </colorScale>
    </cfRule>
    <cfRule type="expression" dxfId="10502"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0501" priority="3021">
      <formula>AG118&lt;0</formula>
    </cfRule>
  </conditionalFormatting>
  <conditionalFormatting sqref="AH126:AH135">
    <cfRule type="expression" dxfId="10500" priority="3143">
      <formula>IF(AH126="Validar","Rojo","Verde")</formula>
    </cfRule>
    <cfRule type="colorScale" priority="3144">
      <colorScale>
        <cfvo type="min"/>
        <cfvo type="max"/>
        <color theme="0"/>
        <color theme="0"/>
      </colorScale>
    </cfRule>
    <cfRule type="expression" priority="3145">
      <formula>$F$23</formula>
    </cfRule>
    <cfRule type="expression" dxfId="10499" priority="3146">
      <formula>AG126&lt;0</formula>
    </cfRule>
  </conditionalFormatting>
  <conditionalFormatting sqref="AG6">
    <cfRule type="colorScale" priority="3003">
      <colorScale>
        <cfvo type="min"/>
        <cfvo type="max"/>
        <color theme="0"/>
        <color theme="0"/>
      </colorScale>
    </cfRule>
    <cfRule type="expression" dxfId="10498" priority="3004">
      <formula>AF6&lt;0</formula>
    </cfRule>
  </conditionalFormatting>
  <conditionalFormatting sqref="AG6">
    <cfRule type="expression" dxfId="10497"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0496" priority="3000">
      <formula>AF7&lt;0</formula>
    </cfRule>
  </conditionalFormatting>
  <conditionalFormatting sqref="AG7:AG8">
    <cfRule type="expression" dxfId="10495"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0494" priority="2965">
      <formula>AJ9&lt;0</formula>
    </cfRule>
  </conditionalFormatting>
  <conditionalFormatting sqref="AK9:AK20">
    <cfRule type="expression" dxfId="10493"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0492" priority="2942">
      <formula>AJ10&lt;0</formula>
    </cfRule>
  </conditionalFormatting>
  <conditionalFormatting sqref="AK11:AK14">
    <cfRule type="colorScale" priority="2962">
      <colorScale>
        <cfvo type="min"/>
        <cfvo type="max"/>
        <color theme="0"/>
        <color theme="0"/>
      </colorScale>
    </cfRule>
    <cfRule type="expression" dxfId="10491" priority="2963">
      <formula>AJ11&lt;0</formula>
    </cfRule>
  </conditionalFormatting>
  <conditionalFormatting sqref="AK15">
    <cfRule type="colorScale" priority="2939">
      <colorScale>
        <cfvo type="min"/>
        <cfvo type="max"/>
        <color theme="0"/>
        <color theme="0"/>
      </colorScale>
    </cfRule>
    <cfRule type="expression" dxfId="10490" priority="2940">
      <formula>AJ15&lt;0</formula>
    </cfRule>
  </conditionalFormatting>
  <conditionalFormatting sqref="AK16:AK17">
    <cfRule type="colorScale" priority="2960">
      <colorScale>
        <cfvo type="min"/>
        <cfvo type="max"/>
        <color theme="0"/>
        <color theme="0"/>
      </colorScale>
    </cfRule>
    <cfRule type="expression" dxfId="10489" priority="2961">
      <formula>AJ16&lt;0</formula>
    </cfRule>
  </conditionalFormatting>
  <conditionalFormatting sqref="AK18">
    <cfRule type="colorScale" priority="2936">
      <colorScale>
        <cfvo type="min"/>
        <cfvo type="max"/>
        <color theme="0"/>
        <color theme="0"/>
      </colorScale>
    </cfRule>
    <cfRule type="expression" dxfId="10488" priority="2938">
      <formula>AJ18&lt;0</formula>
    </cfRule>
  </conditionalFormatting>
  <conditionalFormatting sqref="AK19:AK20">
    <cfRule type="colorScale" priority="2958">
      <colorScale>
        <cfvo type="min"/>
        <cfvo type="max"/>
        <color theme="0"/>
        <color theme="0"/>
      </colorScale>
    </cfRule>
    <cfRule type="expression" dxfId="10487" priority="2959">
      <formula>AJ19&lt;0</formula>
    </cfRule>
  </conditionalFormatting>
  <conditionalFormatting sqref="AK23">
    <cfRule type="colorScale" priority="2933">
      <colorScale>
        <cfvo type="min"/>
        <cfvo type="max"/>
        <color theme="0"/>
        <color theme="0"/>
      </colorScale>
    </cfRule>
    <cfRule type="expression" dxfId="10486" priority="2934">
      <formula>AJ23&lt;0</formula>
    </cfRule>
  </conditionalFormatting>
  <conditionalFormatting sqref="AK23:AK31">
    <cfRule type="expression" dxfId="10485"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0484" priority="2957">
      <formula>AJ24&lt;0</formula>
    </cfRule>
  </conditionalFormatting>
  <conditionalFormatting sqref="AK25">
    <cfRule type="colorScale" priority="2954">
      <colorScale>
        <cfvo type="min"/>
        <cfvo type="max"/>
        <color theme="0"/>
        <color theme="0"/>
      </colorScale>
    </cfRule>
    <cfRule type="expression" dxfId="10483" priority="2955">
      <formula>AJ25&lt;0</formula>
    </cfRule>
  </conditionalFormatting>
  <conditionalFormatting sqref="AK26">
    <cfRule type="colorScale" priority="2931">
      <colorScale>
        <cfvo type="min"/>
        <cfvo type="max"/>
        <color theme="0"/>
        <color theme="0"/>
      </colorScale>
    </cfRule>
    <cfRule type="expression" dxfId="10482" priority="2932">
      <formula>AJ26&lt;0</formula>
    </cfRule>
  </conditionalFormatting>
  <conditionalFormatting sqref="AK27">
    <cfRule type="colorScale" priority="2952">
      <colorScale>
        <cfvo type="min"/>
        <cfvo type="max"/>
        <color theme="0"/>
        <color theme="0"/>
      </colorScale>
    </cfRule>
    <cfRule type="expression" dxfId="10481" priority="2953">
      <formula>AJ27&lt;0</formula>
    </cfRule>
  </conditionalFormatting>
  <conditionalFormatting sqref="AK28">
    <cfRule type="colorScale" priority="2950">
      <colorScale>
        <cfvo type="min"/>
        <cfvo type="max"/>
        <color theme="0"/>
        <color theme="0"/>
      </colorScale>
    </cfRule>
    <cfRule type="expression" dxfId="10480" priority="2951">
      <formula>AJ28&lt;0</formula>
    </cfRule>
  </conditionalFormatting>
  <conditionalFormatting sqref="AK29">
    <cfRule type="colorScale" priority="2928">
      <colorScale>
        <cfvo type="min"/>
        <cfvo type="max"/>
        <color theme="0"/>
        <color theme="0"/>
      </colorScale>
    </cfRule>
    <cfRule type="expression" dxfId="10479" priority="2930">
      <formula>AJ29&lt;0</formula>
    </cfRule>
  </conditionalFormatting>
  <conditionalFormatting sqref="AK30">
    <cfRule type="colorScale" priority="2948">
      <colorScale>
        <cfvo type="min"/>
        <cfvo type="max"/>
        <color theme="0"/>
        <color theme="0"/>
      </colorScale>
    </cfRule>
    <cfRule type="expression" dxfId="10478" priority="2949">
      <formula>AJ30&lt;0</formula>
    </cfRule>
  </conditionalFormatting>
  <conditionalFormatting sqref="AK31">
    <cfRule type="colorScale" priority="2946">
      <colorScale>
        <cfvo type="min"/>
        <cfvo type="max"/>
        <color theme="0"/>
        <color theme="0"/>
      </colorScale>
    </cfRule>
    <cfRule type="expression" dxfId="10477"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0476" priority="2926">
      <formula>AJ39&lt;0</formula>
    </cfRule>
  </conditionalFormatting>
  <conditionalFormatting sqref="AK39:AK107">
    <cfRule type="expression" dxfId="10475"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0474"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0473"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0472" priority="2970">
      <formula>AJ69&lt;0</formula>
    </cfRule>
  </conditionalFormatting>
  <conditionalFormatting sqref="AK82 AK92 AK103 AK107">
    <cfRule type="expression" dxfId="10471"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0470"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0469"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0468"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0467"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0466"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0465" priority="2979">
      <formula>AJ105&lt;0</formula>
    </cfRule>
  </conditionalFormatting>
  <conditionalFormatting sqref="AK110">
    <cfRule type="colorScale" priority="2980">
      <colorScale>
        <cfvo type="min"/>
        <cfvo type="max"/>
        <color theme="0"/>
        <color theme="0"/>
      </colorScale>
    </cfRule>
    <cfRule type="expression" dxfId="10464"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0463"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0462"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0461" priority="2914">
      <formula>AJ125&lt;0</formula>
    </cfRule>
  </conditionalFormatting>
  <conditionalFormatting sqref="AK125:AK135">
    <cfRule type="expression" dxfId="10460" priority="2911">
      <formula>IF(AK125="Validar","Rojo","Verde")</formula>
    </cfRule>
  </conditionalFormatting>
  <conditionalFormatting sqref="AK126:AK132">
    <cfRule type="colorScale" priority="2988">
      <colorScale>
        <cfvo type="min"/>
        <cfvo type="max"/>
        <color theme="0"/>
        <color theme="0"/>
      </colorScale>
    </cfRule>
    <cfRule type="expression" dxfId="10459"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0458"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0457" priority="2984">
      <formula>AJ135&lt;0</formula>
    </cfRule>
  </conditionalFormatting>
  <conditionalFormatting sqref="AK110:AL111">
    <cfRule type="expression" dxfId="10456" priority="2855">
      <formula>IF(AK110="Validar","Rojo","Verde")</formula>
    </cfRule>
  </conditionalFormatting>
  <conditionalFormatting sqref="AK117:AL123">
    <cfRule type="expression" dxfId="10455"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0454" priority="2905">
      <formula>AK40&lt;0</formula>
    </cfRule>
  </conditionalFormatting>
  <conditionalFormatting sqref="AL40:AL67">
    <cfRule type="expression" dxfId="10453"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0452" priority="2908">
      <formula>AK67&lt;0</formula>
    </cfRule>
  </conditionalFormatting>
  <conditionalFormatting sqref="AL69">
    <cfRule type="colorScale" priority="2900">
      <colorScale>
        <cfvo type="min"/>
        <cfvo type="max"/>
        <color theme="0"/>
        <color theme="0"/>
      </colorScale>
    </cfRule>
    <cfRule type="expression" dxfId="10451" priority="2901">
      <formula>AK69&lt;0</formula>
    </cfRule>
  </conditionalFormatting>
  <conditionalFormatting sqref="AL69:AL81">
    <cfRule type="expression" priority="2898">
      <formula>#REF!</formula>
    </cfRule>
  </conditionalFormatting>
  <conditionalFormatting sqref="AL69:AL82">
    <cfRule type="expression" dxfId="10450" priority="2896">
      <formula>IF(AL69="Validar","Rojo","Verde")</formula>
    </cfRule>
  </conditionalFormatting>
  <conditionalFormatting sqref="AL70:AL78">
    <cfRule type="colorScale" priority="2897">
      <colorScale>
        <cfvo type="min"/>
        <cfvo type="max"/>
        <color theme="0"/>
        <color theme="0"/>
      </colorScale>
    </cfRule>
    <cfRule type="expression" dxfId="10449" priority="2899">
      <formula>AK70&lt;0</formula>
    </cfRule>
  </conditionalFormatting>
  <conditionalFormatting sqref="AL79:AL81">
    <cfRule type="colorScale" priority="2909">
      <colorScale>
        <cfvo type="min"/>
        <cfvo type="max"/>
        <color theme="0"/>
        <color theme="0"/>
      </colorScale>
    </cfRule>
    <cfRule type="expression" dxfId="10448"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0447" priority="2895">
      <formula>AK84&lt;0</formula>
    </cfRule>
  </conditionalFormatting>
  <conditionalFormatting sqref="AL84:AL91">
    <cfRule type="expression" priority="2892">
      <formula>#REF!</formula>
    </cfRule>
  </conditionalFormatting>
  <conditionalFormatting sqref="AL84:AL92">
    <cfRule type="expression" dxfId="10446" priority="2890">
      <formula>IF(AL84="Validar","Rojo","Verde")</formula>
    </cfRule>
  </conditionalFormatting>
  <conditionalFormatting sqref="AL85:AL91">
    <cfRule type="colorScale" priority="2891">
      <colorScale>
        <cfvo type="min"/>
        <cfvo type="max"/>
        <color theme="0"/>
        <color theme="0"/>
      </colorScale>
    </cfRule>
    <cfRule type="expression" dxfId="10445" priority="2893">
      <formula>AK85&lt;0</formula>
    </cfRule>
  </conditionalFormatting>
  <conditionalFormatting sqref="AL94">
    <cfRule type="colorScale" priority="2888">
      <colorScale>
        <cfvo type="min"/>
        <cfvo type="max"/>
        <color theme="0"/>
        <color theme="0"/>
      </colorScale>
    </cfRule>
    <cfRule type="expression" dxfId="10444" priority="2889">
      <formula>AK94&lt;0</formula>
    </cfRule>
  </conditionalFormatting>
  <conditionalFormatting sqref="AL94:AL102">
    <cfRule type="expression" priority="2882">
      <formula>#REF!</formula>
    </cfRule>
  </conditionalFormatting>
  <conditionalFormatting sqref="AL94:AL103">
    <cfRule type="expression" dxfId="10443" priority="2880">
      <formula>IF(AL94="Validar","Rojo","Verde")</formula>
    </cfRule>
  </conditionalFormatting>
  <conditionalFormatting sqref="AL95:AL100">
    <cfRule type="colorScale" priority="2886">
      <colorScale>
        <cfvo type="min"/>
        <cfvo type="max"/>
        <color theme="0"/>
        <color theme="0"/>
      </colorScale>
    </cfRule>
    <cfRule type="expression" dxfId="10442" priority="2887">
      <formula>AK95&lt;0</formula>
    </cfRule>
  </conditionalFormatting>
  <conditionalFormatting sqref="AL101">
    <cfRule type="colorScale" priority="2884">
      <colorScale>
        <cfvo type="min"/>
        <cfvo type="max"/>
        <color theme="0"/>
        <color theme="0"/>
      </colorScale>
    </cfRule>
    <cfRule type="expression" dxfId="10441" priority="2885">
      <formula>AK101&lt;0</formula>
    </cfRule>
  </conditionalFormatting>
  <conditionalFormatting sqref="AL102">
    <cfRule type="colorScale" priority="2881">
      <colorScale>
        <cfvo type="min"/>
        <cfvo type="max"/>
        <color theme="0"/>
        <color theme="0"/>
      </colorScale>
    </cfRule>
    <cfRule type="expression" dxfId="10440" priority="2883">
      <formula>AK102&lt;0</formula>
    </cfRule>
  </conditionalFormatting>
  <conditionalFormatting sqref="AL105">
    <cfRule type="colorScale" priority="2878">
      <colorScale>
        <cfvo type="min"/>
        <cfvo type="max"/>
        <color theme="0"/>
        <color theme="0"/>
      </colorScale>
    </cfRule>
    <cfRule type="expression" dxfId="10439" priority="2879">
      <formula>AK105&lt;0</formula>
    </cfRule>
  </conditionalFormatting>
  <conditionalFormatting sqref="AL105:AL106">
    <cfRule type="expression" priority="2876">
      <formula>#REF!</formula>
    </cfRule>
  </conditionalFormatting>
  <conditionalFormatting sqref="AL105:AL107">
    <cfRule type="expression" dxfId="10438" priority="2874">
      <formula>IF(AL105="Validar","Rojo","Verde")</formula>
    </cfRule>
  </conditionalFormatting>
  <conditionalFormatting sqref="AL106">
    <cfRule type="colorScale" priority="2875">
      <colorScale>
        <cfvo type="min"/>
        <cfvo type="max"/>
        <color theme="0"/>
        <color theme="0"/>
      </colorScale>
    </cfRule>
    <cfRule type="expression" dxfId="10437" priority="2877">
      <formula>AK106&lt;0</formula>
    </cfRule>
  </conditionalFormatting>
  <conditionalFormatting sqref="AL110">
    <cfRule type="colorScale" priority="2866">
      <colorScale>
        <cfvo type="min"/>
        <cfvo type="max"/>
        <color theme="0"/>
        <color theme="0"/>
      </colorScale>
    </cfRule>
    <cfRule type="expression" dxfId="10436"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0435" priority="2858">
      <formula>AK111&lt;0</formula>
    </cfRule>
  </conditionalFormatting>
  <conditionalFormatting sqref="AL117">
    <cfRule type="colorScale" priority="2872">
      <colorScale>
        <cfvo type="min"/>
        <cfvo type="max"/>
        <color theme="0"/>
        <color theme="0"/>
      </colorScale>
    </cfRule>
    <cfRule type="expression" dxfId="10434"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0433" priority="2871">
      <formula>AK118&lt;0</formula>
    </cfRule>
  </conditionalFormatting>
  <conditionalFormatting sqref="AL126:AL135">
    <cfRule type="expression" dxfId="10432" priority="2993">
      <formula>IF(AL126="Validar","Rojo","Verde")</formula>
    </cfRule>
    <cfRule type="colorScale" priority="2994">
      <colorScale>
        <cfvo type="min"/>
        <cfvo type="max"/>
        <color theme="0"/>
        <color theme="0"/>
      </colorScale>
    </cfRule>
    <cfRule type="expression" priority="2995">
      <formula>$F$23</formula>
    </cfRule>
    <cfRule type="expression" dxfId="10431" priority="2996">
      <formula>AK126&lt;0</formula>
    </cfRule>
  </conditionalFormatting>
  <conditionalFormatting sqref="AK6">
    <cfRule type="colorScale" priority="2853">
      <colorScale>
        <cfvo type="min"/>
        <cfvo type="max"/>
        <color theme="0"/>
        <color theme="0"/>
      </colorScale>
    </cfRule>
    <cfRule type="expression" dxfId="10430" priority="2854">
      <formula>AJ6&lt;0</formula>
    </cfRule>
  </conditionalFormatting>
  <conditionalFormatting sqref="AK6">
    <cfRule type="expression" dxfId="10429"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0428" priority="2850">
      <formula>AJ7&lt;0</formula>
    </cfRule>
  </conditionalFormatting>
  <conditionalFormatting sqref="AK7:AK8">
    <cfRule type="expression" dxfId="10427"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0426" priority="2815">
      <formula>AM9&lt;0</formula>
    </cfRule>
  </conditionalFormatting>
  <conditionalFormatting sqref="AN9:AN20">
    <cfRule type="expression" dxfId="10425"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0424" priority="2792">
      <formula>AM10&lt;0</formula>
    </cfRule>
  </conditionalFormatting>
  <conditionalFormatting sqref="AN11:AN14">
    <cfRule type="colorScale" priority="2812">
      <colorScale>
        <cfvo type="min"/>
        <cfvo type="max"/>
        <color theme="0"/>
        <color theme="0"/>
      </colorScale>
    </cfRule>
    <cfRule type="expression" dxfId="10423" priority="2813">
      <formula>AM11&lt;0</formula>
    </cfRule>
  </conditionalFormatting>
  <conditionalFormatting sqref="AN15">
    <cfRule type="colorScale" priority="2789">
      <colorScale>
        <cfvo type="min"/>
        <cfvo type="max"/>
        <color theme="0"/>
        <color theme="0"/>
      </colorScale>
    </cfRule>
    <cfRule type="expression" dxfId="10422" priority="2790">
      <formula>AM15&lt;0</formula>
    </cfRule>
  </conditionalFormatting>
  <conditionalFormatting sqref="AN16:AN17">
    <cfRule type="colorScale" priority="2810">
      <colorScale>
        <cfvo type="min"/>
        <cfvo type="max"/>
        <color theme="0"/>
        <color theme="0"/>
      </colorScale>
    </cfRule>
    <cfRule type="expression" dxfId="10421" priority="2811">
      <formula>AM16&lt;0</formula>
    </cfRule>
  </conditionalFormatting>
  <conditionalFormatting sqref="AN18">
    <cfRule type="colorScale" priority="2786">
      <colorScale>
        <cfvo type="min"/>
        <cfvo type="max"/>
        <color theme="0"/>
        <color theme="0"/>
      </colorScale>
    </cfRule>
    <cfRule type="expression" dxfId="10420" priority="2788">
      <formula>AM18&lt;0</formula>
    </cfRule>
  </conditionalFormatting>
  <conditionalFormatting sqref="AN19:AN20">
    <cfRule type="colorScale" priority="2808">
      <colorScale>
        <cfvo type="min"/>
        <cfvo type="max"/>
        <color theme="0"/>
        <color theme="0"/>
      </colorScale>
    </cfRule>
    <cfRule type="expression" dxfId="10419" priority="2809">
      <formula>AM19&lt;0</formula>
    </cfRule>
  </conditionalFormatting>
  <conditionalFormatting sqref="AN23">
    <cfRule type="colorScale" priority="2783">
      <colorScale>
        <cfvo type="min"/>
        <cfvo type="max"/>
        <color theme="0"/>
        <color theme="0"/>
      </colorScale>
    </cfRule>
    <cfRule type="expression" dxfId="10418" priority="2784">
      <formula>AM23&lt;0</formula>
    </cfRule>
  </conditionalFormatting>
  <conditionalFormatting sqref="AN23:AN31">
    <cfRule type="expression" dxfId="10417"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0416" priority="2807">
      <formula>AM24&lt;0</formula>
    </cfRule>
  </conditionalFormatting>
  <conditionalFormatting sqref="AN25">
    <cfRule type="colorScale" priority="2804">
      <colorScale>
        <cfvo type="min"/>
        <cfvo type="max"/>
        <color theme="0"/>
        <color theme="0"/>
      </colorScale>
    </cfRule>
    <cfRule type="expression" dxfId="10415" priority="2805">
      <formula>AM25&lt;0</formula>
    </cfRule>
  </conditionalFormatting>
  <conditionalFormatting sqref="AN26">
    <cfRule type="colorScale" priority="2781">
      <colorScale>
        <cfvo type="min"/>
        <cfvo type="max"/>
        <color theme="0"/>
        <color theme="0"/>
      </colorScale>
    </cfRule>
    <cfRule type="expression" dxfId="10414" priority="2782">
      <formula>AM26&lt;0</formula>
    </cfRule>
  </conditionalFormatting>
  <conditionalFormatting sqref="AN27">
    <cfRule type="colorScale" priority="2802">
      <colorScale>
        <cfvo type="min"/>
        <cfvo type="max"/>
        <color theme="0"/>
        <color theme="0"/>
      </colorScale>
    </cfRule>
    <cfRule type="expression" dxfId="10413" priority="2803">
      <formula>AM27&lt;0</formula>
    </cfRule>
  </conditionalFormatting>
  <conditionalFormatting sqref="AN28">
    <cfRule type="colorScale" priority="2800">
      <colorScale>
        <cfvo type="min"/>
        <cfvo type="max"/>
        <color theme="0"/>
        <color theme="0"/>
      </colorScale>
    </cfRule>
    <cfRule type="expression" dxfId="10412" priority="2801">
      <formula>AM28&lt;0</formula>
    </cfRule>
  </conditionalFormatting>
  <conditionalFormatting sqref="AN29">
    <cfRule type="colorScale" priority="2778">
      <colorScale>
        <cfvo type="min"/>
        <cfvo type="max"/>
        <color theme="0"/>
        <color theme="0"/>
      </colorScale>
    </cfRule>
    <cfRule type="expression" dxfId="10411" priority="2780">
      <formula>AM29&lt;0</formula>
    </cfRule>
  </conditionalFormatting>
  <conditionalFormatting sqref="AN30">
    <cfRule type="colorScale" priority="2798">
      <colorScale>
        <cfvo type="min"/>
        <cfvo type="max"/>
        <color theme="0"/>
        <color theme="0"/>
      </colorScale>
    </cfRule>
    <cfRule type="expression" dxfId="10410" priority="2799">
      <formula>AM30&lt;0</formula>
    </cfRule>
  </conditionalFormatting>
  <conditionalFormatting sqref="AN31">
    <cfRule type="colorScale" priority="2796">
      <colorScale>
        <cfvo type="min"/>
        <cfvo type="max"/>
        <color theme="0"/>
        <color theme="0"/>
      </colorScale>
    </cfRule>
    <cfRule type="expression" dxfId="10409"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0408" priority="2776">
      <formula>AM39&lt;0</formula>
    </cfRule>
  </conditionalFormatting>
  <conditionalFormatting sqref="AN39:AN107">
    <cfRule type="expression" dxfId="10407"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0406"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0405"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0404" priority="2820">
      <formula>AM69&lt;0</formula>
    </cfRule>
  </conditionalFormatting>
  <conditionalFormatting sqref="AN82 AN92 AN103 AN107">
    <cfRule type="expression" dxfId="10403"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0402"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0401"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0400"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0399"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0398"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0397" priority="2829">
      <formula>AM105&lt;0</formula>
    </cfRule>
  </conditionalFormatting>
  <conditionalFormatting sqref="AN110">
    <cfRule type="colorScale" priority="2830">
      <colorScale>
        <cfvo type="min"/>
        <cfvo type="max"/>
        <color theme="0"/>
        <color theme="0"/>
      </colorScale>
    </cfRule>
    <cfRule type="expression" dxfId="10396"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0395"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0394"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0393" priority="2764">
      <formula>AM125&lt;0</formula>
    </cfRule>
  </conditionalFormatting>
  <conditionalFormatting sqref="AN125:AN135">
    <cfRule type="expression" dxfId="10392" priority="2761">
      <formula>IF(AN125="Validar","Rojo","Verde")</formula>
    </cfRule>
  </conditionalFormatting>
  <conditionalFormatting sqref="AN126:AN132">
    <cfRule type="colorScale" priority="2838">
      <colorScale>
        <cfvo type="min"/>
        <cfvo type="max"/>
        <color theme="0"/>
        <color theme="0"/>
      </colorScale>
    </cfRule>
    <cfRule type="expression" dxfId="10391"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0390"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0389" priority="2834">
      <formula>AM135&lt;0</formula>
    </cfRule>
  </conditionalFormatting>
  <conditionalFormatting sqref="AN110:AO111">
    <cfRule type="expression" dxfId="10388" priority="2705">
      <formula>IF(AN110="Validar","Rojo","Verde")</formula>
    </cfRule>
  </conditionalFormatting>
  <conditionalFormatting sqref="AN117:AO123">
    <cfRule type="expression" dxfId="10387"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0386" priority="2755">
      <formula>AN40&lt;0</formula>
    </cfRule>
  </conditionalFormatting>
  <conditionalFormatting sqref="AO40:AO67">
    <cfRule type="expression" dxfId="10385"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0384" priority="2758">
      <formula>AN67&lt;0</formula>
    </cfRule>
  </conditionalFormatting>
  <conditionalFormatting sqref="AO69">
    <cfRule type="colorScale" priority="2750">
      <colorScale>
        <cfvo type="min"/>
        <cfvo type="max"/>
        <color theme="0"/>
        <color theme="0"/>
      </colorScale>
    </cfRule>
    <cfRule type="expression" dxfId="10383" priority="2751">
      <formula>AN69&lt;0</formula>
    </cfRule>
  </conditionalFormatting>
  <conditionalFormatting sqref="AO69:AO81">
    <cfRule type="expression" priority="2748">
      <formula>#REF!</formula>
    </cfRule>
  </conditionalFormatting>
  <conditionalFormatting sqref="AO69:AO82">
    <cfRule type="expression" dxfId="10382" priority="2746">
      <formula>IF(AO69="Validar","Rojo","Verde")</formula>
    </cfRule>
  </conditionalFormatting>
  <conditionalFormatting sqref="AO70:AO78">
    <cfRule type="colorScale" priority="2747">
      <colorScale>
        <cfvo type="min"/>
        <cfvo type="max"/>
        <color theme="0"/>
        <color theme="0"/>
      </colorScale>
    </cfRule>
    <cfRule type="expression" dxfId="10381" priority="2749">
      <formula>AN70&lt;0</formula>
    </cfRule>
  </conditionalFormatting>
  <conditionalFormatting sqref="AO79:AO81">
    <cfRule type="colorScale" priority="2759">
      <colorScale>
        <cfvo type="min"/>
        <cfvo type="max"/>
        <color theme="0"/>
        <color theme="0"/>
      </colorScale>
    </cfRule>
    <cfRule type="expression" dxfId="10380"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0379" priority="2745">
      <formula>AN84&lt;0</formula>
    </cfRule>
  </conditionalFormatting>
  <conditionalFormatting sqref="AO84:AO91">
    <cfRule type="expression" priority="2742">
      <formula>#REF!</formula>
    </cfRule>
  </conditionalFormatting>
  <conditionalFormatting sqref="AO84:AO92">
    <cfRule type="expression" dxfId="10378" priority="2740">
      <formula>IF(AO84="Validar","Rojo","Verde")</formula>
    </cfRule>
  </conditionalFormatting>
  <conditionalFormatting sqref="AO85:AO91">
    <cfRule type="colorScale" priority="2741">
      <colorScale>
        <cfvo type="min"/>
        <cfvo type="max"/>
        <color theme="0"/>
        <color theme="0"/>
      </colorScale>
    </cfRule>
    <cfRule type="expression" dxfId="10377" priority="2743">
      <formula>AN85&lt;0</formula>
    </cfRule>
  </conditionalFormatting>
  <conditionalFormatting sqref="AO94">
    <cfRule type="colorScale" priority="2738">
      <colorScale>
        <cfvo type="min"/>
        <cfvo type="max"/>
        <color theme="0"/>
        <color theme="0"/>
      </colorScale>
    </cfRule>
    <cfRule type="expression" dxfId="10376" priority="2739">
      <formula>AN94&lt;0</formula>
    </cfRule>
  </conditionalFormatting>
  <conditionalFormatting sqref="AO94:AO102">
    <cfRule type="expression" priority="2732">
      <formula>#REF!</formula>
    </cfRule>
  </conditionalFormatting>
  <conditionalFormatting sqref="AO94:AO103">
    <cfRule type="expression" dxfId="10375" priority="2730">
      <formula>IF(AO94="Validar","Rojo","Verde")</formula>
    </cfRule>
  </conditionalFormatting>
  <conditionalFormatting sqref="AO95:AO100">
    <cfRule type="colorScale" priority="2736">
      <colorScale>
        <cfvo type="min"/>
        <cfvo type="max"/>
        <color theme="0"/>
        <color theme="0"/>
      </colorScale>
    </cfRule>
    <cfRule type="expression" dxfId="10374" priority="2737">
      <formula>AN95&lt;0</formula>
    </cfRule>
  </conditionalFormatting>
  <conditionalFormatting sqref="AO101">
    <cfRule type="colorScale" priority="2734">
      <colorScale>
        <cfvo type="min"/>
        <cfvo type="max"/>
        <color theme="0"/>
        <color theme="0"/>
      </colorScale>
    </cfRule>
    <cfRule type="expression" dxfId="10373" priority="2735">
      <formula>AN101&lt;0</formula>
    </cfRule>
  </conditionalFormatting>
  <conditionalFormatting sqref="AO102">
    <cfRule type="colorScale" priority="2731">
      <colorScale>
        <cfvo type="min"/>
        <cfvo type="max"/>
        <color theme="0"/>
        <color theme="0"/>
      </colorScale>
    </cfRule>
    <cfRule type="expression" dxfId="10372" priority="2733">
      <formula>AN102&lt;0</formula>
    </cfRule>
  </conditionalFormatting>
  <conditionalFormatting sqref="AO105">
    <cfRule type="colorScale" priority="2728">
      <colorScale>
        <cfvo type="min"/>
        <cfvo type="max"/>
        <color theme="0"/>
        <color theme="0"/>
      </colorScale>
    </cfRule>
    <cfRule type="expression" dxfId="10371" priority="2729">
      <formula>AN105&lt;0</formula>
    </cfRule>
  </conditionalFormatting>
  <conditionalFormatting sqref="AO105:AO106">
    <cfRule type="expression" priority="2726">
      <formula>#REF!</formula>
    </cfRule>
  </conditionalFormatting>
  <conditionalFormatting sqref="AO105:AO107">
    <cfRule type="expression" dxfId="10370" priority="2724">
      <formula>IF(AO105="Validar","Rojo","Verde")</formula>
    </cfRule>
  </conditionalFormatting>
  <conditionalFormatting sqref="AO106">
    <cfRule type="colorScale" priority="2725">
      <colorScale>
        <cfvo type="min"/>
        <cfvo type="max"/>
        <color theme="0"/>
        <color theme="0"/>
      </colorScale>
    </cfRule>
    <cfRule type="expression" dxfId="10369" priority="2727">
      <formula>AN106&lt;0</formula>
    </cfRule>
  </conditionalFormatting>
  <conditionalFormatting sqref="AO110">
    <cfRule type="colorScale" priority="2716">
      <colorScale>
        <cfvo type="min"/>
        <cfvo type="max"/>
        <color theme="0"/>
        <color theme="0"/>
      </colorScale>
    </cfRule>
    <cfRule type="expression" dxfId="10368"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0367" priority="2708">
      <formula>AN111&lt;0</formula>
    </cfRule>
  </conditionalFormatting>
  <conditionalFormatting sqref="AO117">
    <cfRule type="colorScale" priority="2722">
      <colorScale>
        <cfvo type="min"/>
        <cfvo type="max"/>
        <color theme="0"/>
        <color theme="0"/>
      </colorScale>
    </cfRule>
    <cfRule type="expression" dxfId="10366"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0365" priority="2721">
      <formula>AN118&lt;0</formula>
    </cfRule>
  </conditionalFormatting>
  <conditionalFormatting sqref="AO126:AO135">
    <cfRule type="expression" dxfId="10364" priority="2843">
      <formula>IF(AO126="Validar","Rojo","Verde")</formula>
    </cfRule>
    <cfRule type="colorScale" priority="2844">
      <colorScale>
        <cfvo type="min"/>
        <cfvo type="max"/>
        <color theme="0"/>
        <color theme="0"/>
      </colorScale>
    </cfRule>
    <cfRule type="expression" priority="2845">
      <formula>$F$23</formula>
    </cfRule>
    <cfRule type="expression" dxfId="10363" priority="2846">
      <formula>AN126&lt;0</formula>
    </cfRule>
  </conditionalFormatting>
  <conditionalFormatting sqref="AN6">
    <cfRule type="colorScale" priority="2703">
      <colorScale>
        <cfvo type="min"/>
        <cfvo type="max"/>
        <color theme="0"/>
        <color theme="0"/>
      </colorScale>
    </cfRule>
    <cfRule type="expression" dxfId="10362" priority="2704">
      <formula>AM6&lt;0</formula>
    </cfRule>
  </conditionalFormatting>
  <conditionalFormatting sqref="AN6">
    <cfRule type="expression" dxfId="10361"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0360" priority="2700">
      <formula>AM7&lt;0</formula>
    </cfRule>
  </conditionalFormatting>
  <conditionalFormatting sqref="AN7:AN8">
    <cfRule type="expression" dxfId="10359"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0358" priority="2665">
      <formula>AQ9&lt;0</formula>
    </cfRule>
  </conditionalFormatting>
  <conditionalFormatting sqref="AR9:AR20">
    <cfRule type="expression" dxfId="10357"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0356" priority="2642">
      <formula>AQ10&lt;0</formula>
    </cfRule>
  </conditionalFormatting>
  <conditionalFormatting sqref="AR11:AR14">
    <cfRule type="colorScale" priority="2662">
      <colorScale>
        <cfvo type="min"/>
        <cfvo type="max"/>
        <color theme="0"/>
        <color theme="0"/>
      </colorScale>
    </cfRule>
    <cfRule type="expression" dxfId="10355" priority="2663">
      <formula>AQ11&lt;0</formula>
    </cfRule>
  </conditionalFormatting>
  <conditionalFormatting sqref="AR15">
    <cfRule type="colorScale" priority="2639">
      <colorScale>
        <cfvo type="min"/>
        <cfvo type="max"/>
        <color theme="0"/>
        <color theme="0"/>
      </colorScale>
    </cfRule>
    <cfRule type="expression" dxfId="10354" priority="2640">
      <formula>AQ15&lt;0</formula>
    </cfRule>
  </conditionalFormatting>
  <conditionalFormatting sqref="AR16:AR17">
    <cfRule type="colorScale" priority="2660">
      <colorScale>
        <cfvo type="min"/>
        <cfvo type="max"/>
        <color theme="0"/>
        <color theme="0"/>
      </colorScale>
    </cfRule>
    <cfRule type="expression" dxfId="10353" priority="2661">
      <formula>AQ16&lt;0</formula>
    </cfRule>
  </conditionalFormatting>
  <conditionalFormatting sqref="AR18">
    <cfRule type="colorScale" priority="2636">
      <colorScale>
        <cfvo type="min"/>
        <cfvo type="max"/>
        <color theme="0"/>
        <color theme="0"/>
      </colorScale>
    </cfRule>
    <cfRule type="expression" dxfId="10352" priority="2638">
      <formula>AQ18&lt;0</formula>
    </cfRule>
  </conditionalFormatting>
  <conditionalFormatting sqref="AR19:AR20">
    <cfRule type="colorScale" priority="2658">
      <colorScale>
        <cfvo type="min"/>
        <cfvo type="max"/>
        <color theme="0"/>
        <color theme="0"/>
      </colorScale>
    </cfRule>
    <cfRule type="expression" dxfId="10351" priority="2659">
      <formula>AQ19&lt;0</formula>
    </cfRule>
  </conditionalFormatting>
  <conditionalFormatting sqref="AR23">
    <cfRule type="colorScale" priority="2633">
      <colorScale>
        <cfvo type="min"/>
        <cfvo type="max"/>
        <color theme="0"/>
        <color theme="0"/>
      </colorScale>
    </cfRule>
    <cfRule type="expression" dxfId="10350" priority="2634">
      <formula>AQ23&lt;0</formula>
    </cfRule>
  </conditionalFormatting>
  <conditionalFormatting sqref="AR23:AR31">
    <cfRule type="expression" dxfId="10349"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0348" priority="2657">
      <formula>AQ24&lt;0</formula>
    </cfRule>
  </conditionalFormatting>
  <conditionalFormatting sqref="AR25">
    <cfRule type="colorScale" priority="2654">
      <colorScale>
        <cfvo type="min"/>
        <cfvo type="max"/>
        <color theme="0"/>
        <color theme="0"/>
      </colorScale>
    </cfRule>
    <cfRule type="expression" dxfId="10347" priority="2655">
      <formula>AQ25&lt;0</formula>
    </cfRule>
  </conditionalFormatting>
  <conditionalFormatting sqref="AR26">
    <cfRule type="colorScale" priority="2631">
      <colorScale>
        <cfvo type="min"/>
        <cfvo type="max"/>
        <color theme="0"/>
        <color theme="0"/>
      </colorScale>
    </cfRule>
    <cfRule type="expression" dxfId="10346" priority="2632">
      <formula>AQ26&lt;0</formula>
    </cfRule>
  </conditionalFormatting>
  <conditionalFormatting sqref="AR27">
    <cfRule type="colorScale" priority="2652">
      <colorScale>
        <cfvo type="min"/>
        <cfvo type="max"/>
        <color theme="0"/>
        <color theme="0"/>
      </colorScale>
    </cfRule>
    <cfRule type="expression" dxfId="10345" priority="2653">
      <formula>AQ27&lt;0</formula>
    </cfRule>
  </conditionalFormatting>
  <conditionalFormatting sqref="AR28">
    <cfRule type="colorScale" priority="2650">
      <colorScale>
        <cfvo type="min"/>
        <cfvo type="max"/>
        <color theme="0"/>
        <color theme="0"/>
      </colorScale>
    </cfRule>
    <cfRule type="expression" dxfId="10344" priority="2651">
      <formula>AQ28&lt;0</formula>
    </cfRule>
  </conditionalFormatting>
  <conditionalFormatting sqref="AR29">
    <cfRule type="colorScale" priority="2628">
      <colorScale>
        <cfvo type="min"/>
        <cfvo type="max"/>
        <color theme="0"/>
        <color theme="0"/>
      </colorScale>
    </cfRule>
    <cfRule type="expression" dxfId="10343" priority="2630">
      <formula>AQ29&lt;0</formula>
    </cfRule>
  </conditionalFormatting>
  <conditionalFormatting sqref="AR30">
    <cfRule type="colorScale" priority="2648">
      <colorScale>
        <cfvo type="min"/>
        <cfvo type="max"/>
        <color theme="0"/>
        <color theme="0"/>
      </colorScale>
    </cfRule>
    <cfRule type="expression" dxfId="10342" priority="2649">
      <formula>AQ30&lt;0</formula>
    </cfRule>
  </conditionalFormatting>
  <conditionalFormatting sqref="AR31">
    <cfRule type="colorScale" priority="2646">
      <colorScale>
        <cfvo type="min"/>
        <cfvo type="max"/>
        <color theme="0"/>
        <color theme="0"/>
      </colorScale>
    </cfRule>
    <cfRule type="expression" dxfId="10341"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0340" priority="2626">
      <formula>AQ39&lt;0</formula>
    </cfRule>
  </conditionalFormatting>
  <conditionalFormatting sqref="AR39:AR107">
    <cfRule type="expression" dxfId="10339"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0338"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0337"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0336" priority="2670">
      <formula>AQ69&lt;0</formula>
    </cfRule>
  </conditionalFormatting>
  <conditionalFormatting sqref="AR82 AR92 AR103 AR107">
    <cfRule type="expression" dxfId="10335"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0334"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0333"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0332"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0331"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0330"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0329" priority="2679">
      <formula>AQ105&lt;0</formula>
    </cfRule>
  </conditionalFormatting>
  <conditionalFormatting sqref="AR110">
    <cfRule type="colorScale" priority="2680">
      <colorScale>
        <cfvo type="min"/>
        <cfvo type="max"/>
        <color theme="0"/>
        <color theme="0"/>
      </colorScale>
    </cfRule>
    <cfRule type="expression" dxfId="10328"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0327"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0326"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0325" priority="2614">
      <formula>AQ125&lt;0</formula>
    </cfRule>
  </conditionalFormatting>
  <conditionalFormatting sqref="AR125:AR135">
    <cfRule type="expression" dxfId="10324" priority="2611">
      <formula>IF(AR125="Validar","Rojo","Verde")</formula>
    </cfRule>
  </conditionalFormatting>
  <conditionalFormatting sqref="AR126:AR132">
    <cfRule type="colorScale" priority="2688">
      <colorScale>
        <cfvo type="min"/>
        <cfvo type="max"/>
        <color theme="0"/>
        <color theme="0"/>
      </colorScale>
    </cfRule>
    <cfRule type="expression" dxfId="10323"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0322"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0321" priority="2684">
      <formula>AQ135&lt;0</formula>
    </cfRule>
  </conditionalFormatting>
  <conditionalFormatting sqref="AR110:AS111">
    <cfRule type="expression" dxfId="10320" priority="2555">
      <formula>IF(AR110="Validar","Rojo","Verde")</formula>
    </cfRule>
  </conditionalFormatting>
  <conditionalFormatting sqref="AR117:AS123">
    <cfRule type="expression" dxfId="10319"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0318" priority="2605">
      <formula>AR40&lt;0</formula>
    </cfRule>
  </conditionalFormatting>
  <conditionalFormatting sqref="AS40:AS67">
    <cfRule type="expression" dxfId="10317"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0316" priority="2608">
      <formula>AR67&lt;0</formula>
    </cfRule>
  </conditionalFormatting>
  <conditionalFormatting sqref="AS69">
    <cfRule type="colorScale" priority="2600">
      <colorScale>
        <cfvo type="min"/>
        <cfvo type="max"/>
        <color theme="0"/>
        <color theme="0"/>
      </colorScale>
    </cfRule>
    <cfRule type="expression" dxfId="10315" priority="2601">
      <formula>AR69&lt;0</formula>
    </cfRule>
  </conditionalFormatting>
  <conditionalFormatting sqref="AS69:AS81">
    <cfRule type="expression" priority="2598">
      <formula>#REF!</formula>
    </cfRule>
  </conditionalFormatting>
  <conditionalFormatting sqref="AS69:AS82">
    <cfRule type="expression" dxfId="10314" priority="2596">
      <formula>IF(AS69="Validar","Rojo","Verde")</formula>
    </cfRule>
  </conditionalFormatting>
  <conditionalFormatting sqref="AS70:AS78">
    <cfRule type="colorScale" priority="2597">
      <colorScale>
        <cfvo type="min"/>
        <cfvo type="max"/>
        <color theme="0"/>
        <color theme="0"/>
      </colorScale>
    </cfRule>
    <cfRule type="expression" dxfId="10313" priority="2599">
      <formula>AR70&lt;0</formula>
    </cfRule>
  </conditionalFormatting>
  <conditionalFormatting sqref="AS79:AS81">
    <cfRule type="colorScale" priority="2609">
      <colorScale>
        <cfvo type="min"/>
        <cfvo type="max"/>
        <color theme="0"/>
        <color theme="0"/>
      </colorScale>
    </cfRule>
    <cfRule type="expression" dxfId="10312"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0311" priority="2595">
      <formula>AR84&lt;0</formula>
    </cfRule>
  </conditionalFormatting>
  <conditionalFormatting sqref="AS84:AS91">
    <cfRule type="expression" priority="2592">
      <formula>#REF!</formula>
    </cfRule>
  </conditionalFormatting>
  <conditionalFormatting sqref="AS84:AS92">
    <cfRule type="expression" dxfId="10310" priority="2590">
      <formula>IF(AS84="Validar","Rojo","Verde")</formula>
    </cfRule>
  </conditionalFormatting>
  <conditionalFormatting sqref="AS85:AS91">
    <cfRule type="colorScale" priority="2591">
      <colorScale>
        <cfvo type="min"/>
        <cfvo type="max"/>
        <color theme="0"/>
        <color theme="0"/>
      </colorScale>
    </cfRule>
    <cfRule type="expression" dxfId="10309" priority="2593">
      <formula>AR85&lt;0</formula>
    </cfRule>
  </conditionalFormatting>
  <conditionalFormatting sqref="AS94">
    <cfRule type="colorScale" priority="2588">
      <colorScale>
        <cfvo type="min"/>
        <cfvo type="max"/>
        <color theme="0"/>
        <color theme="0"/>
      </colorScale>
    </cfRule>
    <cfRule type="expression" dxfId="10308" priority="2589">
      <formula>AR94&lt;0</formula>
    </cfRule>
  </conditionalFormatting>
  <conditionalFormatting sqref="AS94:AS102">
    <cfRule type="expression" priority="2582">
      <formula>#REF!</formula>
    </cfRule>
  </conditionalFormatting>
  <conditionalFormatting sqref="AS94:AS103">
    <cfRule type="expression" dxfId="10307" priority="2580">
      <formula>IF(AS94="Validar","Rojo","Verde")</formula>
    </cfRule>
  </conditionalFormatting>
  <conditionalFormatting sqref="AS95:AS100">
    <cfRule type="colorScale" priority="2586">
      <colorScale>
        <cfvo type="min"/>
        <cfvo type="max"/>
        <color theme="0"/>
        <color theme="0"/>
      </colorScale>
    </cfRule>
    <cfRule type="expression" dxfId="10306" priority="2587">
      <formula>AR95&lt;0</formula>
    </cfRule>
  </conditionalFormatting>
  <conditionalFormatting sqref="AS101">
    <cfRule type="colorScale" priority="2584">
      <colorScale>
        <cfvo type="min"/>
        <cfvo type="max"/>
        <color theme="0"/>
        <color theme="0"/>
      </colorScale>
    </cfRule>
    <cfRule type="expression" dxfId="10305" priority="2585">
      <formula>AR101&lt;0</formula>
    </cfRule>
  </conditionalFormatting>
  <conditionalFormatting sqref="AS102">
    <cfRule type="colorScale" priority="2581">
      <colorScale>
        <cfvo type="min"/>
        <cfvo type="max"/>
        <color theme="0"/>
        <color theme="0"/>
      </colorScale>
    </cfRule>
    <cfRule type="expression" dxfId="10304" priority="2583">
      <formula>AR102&lt;0</formula>
    </cfRule>
  </conditionalFormatting>
  <conditionalFormatting sqref="AS105">
    <cfRule type="colorScale" priority="2578">
      <colorScale>
        <cfvo type="min"/>
        <cfvo type="max"/>
        <color theme="0"/>
        <color theme="0"/>
      </colorScale>
    </cfRule>
    <cfRule type="expression" dxfId="10303" priority="2579">
      <formula>AR105&lt;0</formula>
    </cfRule>
  </conditionalFormatting>
  <conditionalFormatting sqref="AS105:AS106">
    <cfRule type="expression" priority="2576">
      <formula>#REF!</formula>
    </cfRule>
  </conditionalFormatting>
  <conditionalFormatting sqref="AS105:AS107">
    <cfRule type="expression" dxfId="10302" priority="2574">
      <formula>IF(AS105="Validar","Rojo","Verde")</formula>
    </cfRule>
  </conditionalFormatting>
  <conditionalFormatting sqref="AS106">
    <cfRule type="colorScale" priority="2575">
      <colorScale>
        <cfvo type="min"/>
        <cfvo type="max"/>
        <color theme="0"/>
        <color theme="0"/>
      </colorScale>
    </cfRule>
    <cfRule type="expression" dxfId="10301" priority="2577">
      <formula>AR106&lt;0</formula>
    </cfRule>
  </conditionalFormatting>
  <conditionalFormatting sqref="AS110">
    <cfRule type="colorScale" priority="2566">
      <colorScale>
        <cfvo type="min"/>
        <cfvo type="max"/>
        <color theme="0"/>
        <color theme="0"/>
      </colorScale>
    </cfRule>
    <cfRule type="expression" dxfId="10300"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0299" priority="2558">
      <formula>AR111&lt;0</formula>
    </cfRule>
  </conditionalFormatting>
  <conditionalFormatting sqref="AS117">
    <cfRule type="colorScale" priority="2572">
      <colorScale>
        <cfvo type="min"/>
        <cfvo type="max"/>
        <color theme="0"/>
        <color theme="0"/>
      </colorScale>
    </cfRule>
    <cfRule type="expression" dxfId="10298"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0297" priority="2571">
      <formula>AR118&lt;0</formula>
    </cfRule>
  </conditionalFormatting>
  <conditionalFormatting sqref="AS126:AS135">
    <cfRule type="expression" dxfId="10296" priority="2693">
      <formula>IF(AS126="Validar","Rojo","Verde")</formula>
    </cfRule>
    <cfRule type="colorScale" priority="2694">
      <colorScale>
        <cfvo type="min"/>
        <cfvo type="max"/>
        <color theme="0"/>
        <color theme="0"/>
      </colorScale>
    </cfRule>
    <cfRule type="expression" priority="2695">
      <formula>$F$23</formula>
    </cfRule>
    <cfRule type="expression" dxfId="10295" priority="2696">
      <formula>AR126&lt;0</formula>
    </cfRule>
  </conditionalFormatting>
  <conditionalFormatting sqref="AR6">
    <cfRule type="colorScale" priority="2553">
      <colorScale>
        <cfvo type="min"/>
        <cfvo type="max"/>
        <color theme="0"/>
        <color theme="0"/>
      </colorScale>
    </cfRule>
    <cfRule type="expression" dxfId="10294" priority="2554">
      <formula>AQ6&lt;0</formula>
    </cfRule>
  </conditionalFormatting>
  <conditionalFormatting sqref="AR6">
    <cfRule type="expression" dxfId="10293"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0292" priority="2550">
      <formula>AQ7&lt;0</formula>
    </cfRule>
  </conditionalFormatting>
  <conditionalFormatting sqref="AR7:AR8">
    <cfRule type="expression" dxfId="10291"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0290" priority="2515">
      <formula>AW9&lt;0</formula>
    </cfRule>
  </conditionalFormatting>
  <conditionalFormatting sqref="AX9:AX20">
    <cfRule type="expression" dxfId="10289"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0288" priority="2492">
      <formula>AW10&lt;0</formula>
    </cfRule>
  </conditionalFormatting>
  <conditionalFormatting sqref="AX11:AX14">
    <cfRule type="colorScale" priority="2512">
      <colorScale>
        <cfvo type="min"/>
        <cfvo type="max"/>
        <color theme="0"/>
        <color theme="0"/>
      </colorScale>
    </cfRule>
    <cfRule type="expression" dxfId="10287" priority="2513">
      <formula>AW11&lt;0</formula>
    </cfRule>
  </conditionalFormatting>
  <conditionalFormatting sqref="AX15">
    <cfRule type="colorScale" priority="2489">
      <colorScale>
        <cfvo type="min"/>
        <cfvo type="max"/>
        <color theme="0"/>
        <color theme="0"/>
      </colorScale>
    </cfRule>
    <cfRule type="expression" dxfId="10286" priority="2490">
      <formula>AW15&lt;0</formula>
    </cfRule>
  </conditionalFormatting>
  <conditionalFormatting sqref="AX16:AX17">
    <cfRule type="colorScale" priority="2510">
      <colorScale>
        <cfvo type="min"/>
        <cfvo type="max"/>
        <color theme="0"/>
        <color theme="0"/>
      </colorScale>
    </cfRule>
    <cfRule type="expression" dxfId="10285" priority="2511">
      <formula>AW16&lt;0</formula>
    </cfRule>
  </conditionalFormatting>
  <conditionalFormatting sqref="AX18">
    <cfRule type="colorScale" priority="2486">
      <colorScale>
        <cfvo type="min"/>
        <cfvo type="max"/>
        <color theme="0"/>
        <color theme="0"/>
      </colorScale>
    </cfRule>
    <cfRule type="expression" dxfId="10284" priority="2488">
      <formula>AW18&lt;0</formula>
    </cfRule>
  </conditionalFormatting>
  <conditionalFormatting sqref="AX19:AX20">
    <cfRule type="colorScale" priority="2508">
      <colorScale>
        <cfvo type="min"/>
        <cfvo type="max"/>
        <color theme="0"/>
        <color theme="0"/>
      </colorScale>
    </cfRule>
    <cfRule type="expression" dxfId="10283" priority="2509">
      <formula>AW19&lt;0</formula>
    </cfRule>
  </conditionalFormatting>
  <conditionalFormatting sqref="AX23">
    <cfRule type="colorScale" priority="2483">
      <colorScale>
        <cfvo type="min"/>
        <cfvo type="max"/>
        <color theme="0"/>
        <color theme="0"/>
      </colorScale>
    </cfRule>
    <cfRule type="expression" dxfId="10282" priority="2484">
      <formula>AW23&lt;0</formula>
    </cfRule>
  </conditionalFormatting>
  <conditionalFormatting sqref="AX23:AX31">
    <cfRule type="expression" dxfId="10281"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0280" priority="2507">
      <formula>AW24&lt;0</formula>
    </cfRule>
  </conditionalFormatting>
  <conditionalFormatting sqref="AX25">
    <cfRule type="colorScale" priority="2504">
      <colorScale>
        <cfvo type="min"/>
        <cfvo type="max"/>
        <color theme="0"/>
        <color theme="0"/>
      </colorScale>
    </cfRule>
    <cfRule type="expression" dxfId="10279" priority="2505">
      <formula>AW25&lt;0</formula>
    </cfRule>
  </conditionalFormatting>
  <conditionalFormatting sqref="AX26">
    <cfRule type="colorScale" priority="2481">
      <colorScale>
        <cfvo type="min"/>
        <cfvo type="max"/>
        <color theme="0"/>
        <color theme="0"/>
      </colorScale>
    </cfRule>
    <cfRule type="expression" dxfId="10278" priority="2482">
      <formula>AW26&lt;0</formula>
    </cfRule>
  </conditionalFormatting>
  <conditionalFormatting sqref="AX27">
    <cfRule type="colorScale" priority="2502">
      <colorScale>
        <cfvo type="min"/>
        <cfvo type="max"/>
        <color theme="0"/>
        <color theme="0"/>
      </colorScale>
    </cfRule>
    <cfRule type="expression" dxfId="10277" priority="2503">
      <formula>AW27&lt;0</formula>
    </cfRule>
  </conditionalFormatting>
  <conditionalFormatting sqref="AX28">
    <cfRule type="colorScale" priority="2500">
      <colorScale>
        <cfvo type="min"/>
        <cfvo type="max"/>
        <color theme="0"/>
        <color theme="0"/>
      </colorScale>
    </cfRule>
    <cfRule type="expression" dxfId="10276" priority="2501">
      <formula>AW28&lt;0</formula>
    </cfRule>
  </conditionalFormatting>
  <conditionalFormatting sqref="AX29">
    <cfRule type="colorScale" priority="2478">
      <colorScale>
        <cfvo type="min"/>
        <cfvo type="max"/>
        <color theme="0"/>
        <color theme="0"/>
      </colorScale>
    </cfRule>
    <cfRule type="expression" dxfId="10275" priority="2480">
      <formula>AW29&lt;0</formula>
    </cfRule>
  </conditionalFormatting>
  <conditionalFormatting sqref="AX30">
    <cfRule type="colorScale" priority="2498">
      <colorScale>
        <cfvo type="min"/>
        <cfvo type="max"/>
        <color theme="0"/>
        <color theme="0"/>
      </colorScale>
    </cfRule>
    <cfRule type="expression" dxfId="10274" priority="2499">
      <formula>AW30&lt;0</formula>
    </cfRule>
  </conditionalFormatting>
  <conditionalFormatting sqref="AX31">
    <cfRule type="colorScale" priority="2496">
      <colorScale>
        <cfvo type="min"/>
        <cfvo type="max"/>
        <color theme="0"/>
        <color theme="0"/>
      </colorScale>
    </cfRule>
    <cfRule type="expression" dxfId="10273"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0272" priority="2476">
      <formula>AW39&lt;0</formula>
    </cfRule>
  </conditionalFormatting>
  <conditionalFormatting sqref="AX39:AX107">
    <cfRule type="expression" dxfId="10271"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0270"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0269"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0268" priority="2520">
      <formula>AW69&lt;0</formula>
    </cfRule>
  </conditionalFormatting>
  <conditionalFormatting sqref="AX82 AX92 AX103 AX107">
    <cfRule type="expression" dxfId="10267"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0266"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0265"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0264"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0263"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0262"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0261" priority="2529">
      <formula>AW105&lt;0</formula>
    </cfRule>
  </conditionalFormatting>
  <conditionalFormatting sqref="AX110">
    <cfRule type="colorScale" priority="2530">
      <colorScale>
        <cfvo type="min"/>
        <cfvo type="max"/>
        <color theme="0"/>
        <color theme="0"/>
      </colorScale>
    </cfRule>
    <cfRule type="expression" dxfId="10260"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0259"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0258"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0257" priority="2464">
      <formula>AW125&lt;0</formula>
    </cfRule>
  </conditionalFormatting>
  <conditionalFormatting sqref="AX125:AX135">
    <cfRule type="expression" dxfId="10256" priority="2461">
      <formula>IF(AX125="Validar","Rojo","Verde")</formula>
    </cfRule>
  </conditionalFormatting>
  <conditionalFormatting sqref="AX126:AX132">
    <cfRule type="colorScale" priority="2538">
      <colorScale>
        <cfvo type="min"/>
        <cfvo type="max"/>
        <color theme="0"/>
        <color theme="0"/>
      </colorScale>
    </cfRule>
    <cfRule type="expression" dxfId="10255"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0254"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0253" priority="2534">
      <formula>AW135&lt;0</formula>
    </cfRule>
  </conditionalFormatting>
  <conditionalFormatting sqref="AX110:AY111">
    <cfRule type="expression" dxfId="10252" priority="2405">
      <formula>IF(AX110="Validar","Rojo","Verde")</formula>
    </cfRule>
  </conditionalFormatting>
  <conditionalFormatting sqref="AX117:AY123">
    <cfRule type="expression" dxfId="10251"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0250" priority="2455">
      <formula>AX40&lt;0</formula>
    </cfRule>
  </conditionalFormatting>
  <conditionalFormatting sqref="AY40:AY67">
    <cfRule type="expression" dxfId="10249"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0248" priority="2458">
      <formula>AX67&lt;0</formula>
    </cfRule>
  </conditionalFormatting>
  <conditionalFormatting sqref="AY69">
    <cfRule type="colorScale" priority="2450">
      <colorScale>
        <cfvo type="min"/>
        <cfvo type="max"/>
        <color theme="0"/>
        <color theme="0"/>
      </colorScale>
    </cfRule>
    <cfRule type="expression" dxfId="10247" priority="2451">
      <formula>AX69&lt;0</formula>
    </cfRule>
  </conditionalFormatting>
  <conditionalFormatting sqref="AY69:AY81">
    <cfRule type="expression" priority="2448">
      <formula>#REF!</formula>
    </cfRule>
  </conditionalFormatting>
  <conditionalFormatting sqref="AY69:AY82">
    <cfRule type="expression" dxfId="10246" priority="2446">
      <formula>IF(AY69="Validar","Rojo","Verde")</formula>
    </cfRule>
  </conditionalFormatting>
  <conditionalFormatting sqref="AY70:AY78">
    <cfRule type="colorScale" priority="2447">
      <colorScale>
        <cfvo type="min"/>
        <cfvo type="max"/>
        <color theme="0"/>
        <color theme="0"/>
      </colorScale>
    </cfRule>
    <cfRule type="expression" dxfId="10245" priority="2449">
      <formula>AX70&lt;0</formula>
    </cfRule>
  </conditionalFormatting>
  <conditionalFormatting sqref="AY79:AY81">
    <cfRule type="colorScale" priority="2459">
      <colorScale>
        <cfvo type="min"/>
        <cfvo type="max"/>
        <color theme="0"/>
        <color theme="0"/>
      </colorScale>
    </cfRule>
    <cfRule type="expression" dxfId="10244"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0243" priority="2445">
      <formula>AX84&lt;0</formula>
    </cfRule>
  </conditionalFormatting>
  <conditionalFormatting sqref="AY84:AY91">
    <cfRule type="expression" priority="2442">
      <formula>#REF!</formula>
    </cfRule>
  </conditionalFormatting>
  <conditionalFormatting sqref="AY84:AY92">
    <cfRule type="expression" dxfId="10242" priority="2440">
      <formula>IF(AY84="Validar","Rojo","Verde")</formula>
    </cfRule>
  </conditionalFormatting>
  <conditionalFormatting sqref="AY85:AY91">
    <cfRule type="colorScale" priority="2441">
      <colorScale>
        <cfvo type="min"/>
        <cfvo type="max"/>
        <color theme="0"/>
        <color theme="0"/>
      </colorScale>
    </cfRule>
    <cfRule type="expression" dxfId="10241" priority="2443">
      <formula>AX85&lt;0</formula>
    </cfRule>
  </conditionalFormatting>
  <conditionalFormatting sqref="AY94">
    <cfRule type="colorScale" priority="2438">
      <colorScale>
        <cfvo type="min"/>
        <cfvo type="max"/>
        <color theme="0"/>
        <color theme="0"/>
      </colorScale>
    </cfRule>
    <cfRule type="expression" dxfId="10240" priority="2439">
      <formula>AX94&lt;0</formula>
    </cfRule>
  </conditionalFormatting>
  <conditionalFormatting sqref="AY94:AY102">
    <cfRule type="expression" priority="2432">
      <formula>#REF!</formula>
    </cfRule>
  </conditionalFormatting>
  <conditionalFormatting sqref="AY94:AY103">
    <cfRule type="expression" dxfId="10239" priority="2430">
      <formula>IF(AY94="Validar","Rojo","Verde")</formula>
    </cfRule>
  </conditionalFormatting>
  <conditionalFormatting sqref="AY95:AY100">
    <cfRule type="colorScale" priority="2436">
      <colorScale>
        <cfvo type="min"/>
        <cfvo type="max"/>
        <color theme="0"/>
        <color theme="0"/>
      </colorScale>
    </cfRule>
    <cfRule type="expression" dxfId="10238" priority="2437">
      <formula>AX95&lt;0</formula>
    </cfRule>
  </conditionalFormatting>
  <conditionalFormatting sqref="AY101">
    <cfRule type="colorScale" priority="2434">
      <colorScale>
        <cfvo type="min"/>
        <cfvo type="max"/>
        <color theme="0"/>
        <color theme="0"/>
      </colorScale>
    </cfRule>
    <cfRule type="expression" dxfId="10237" priority="2435">
      <formula>AX101&lt;0</formula>
    </cfRule>
  </conditionalFormatting>
  <conditionalFormatting sqref="AY102">
    <cfRule type="colorScale" priority="2431">
      <colorScale>
        <cfvo type="min"/>
        <cfvo type="max"/>
        <color theme="0"/>
        <color theme="0"/>
      </colorScale>
    </cfRule>
    <cfRule type="expression" dxfId="10236" priority="2433">
      <formula>AX102&lt;0</formula>
    </cfRule>
  </conditionalFormatting>
  <conditionalFormatting sqref="AY105">
    <cfRule type="colorScale" priority="2428">
      <colorScale>
        <cfvo type="min"/>
        <cfvo type="max"/>
        <color theme="0"/>
        <color theme="0"/>
      </colorScale>
    </cfRule>
    <cfRule type="expression" dxfId="10235" priority="2429">
      <formula>AX105&lt;0</formula>
    </cfRule>
  </conditionalFormatting>
  <conditionalFormatting sqref="AY105:AY106">
    <cfRule type="expression" priority="2426">
      <formula>#REF!</formula>
    </cfRule>
  </conditionalFormatting>
  <conditionalFormatting sqref="AY105:AY107">
    <cfRule type="expression" dxfId="10234" priority="2424">
      <formula>IF(AY105="Validar","Rojo","Verde")</formula>
    </cfRule>
  </conditionalFormatting>
  <conditionalFormatting sqref="AY106">
    <cfRule type="colorScale" priority="2425">
      <colorScale>
        <cfvo type="min"/>
        <cfvo type="max"/>
        <color theme="0"/>
        <color theme="0"/>
      </colorScale>
    </cfRule>
    <cfRule type="expression" dxfId="10233" priority="2427">
      <formula>AX106&lt;0</formula>
    </cfRule>
  </conditionalFormatting>
  <conditionalFormatting sqref="AY110">
    <cfRule type="colorScale" priority="2416">
      <colorScale>
        <cfvo type="min"/>
        <cfvo type="max"/>
        <color theme="0"/>
        <color theme="0"/>
      </colorScale>
    </cfRule>
    <cfRule type="expression" dxfId="10232"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0231" priority="2408">
      <formula>AX111&lt;0</formula>
    </cfRule>
  </conditionalFormatting>
  <conditionalFormatting sqref="AY117">
    <cfRule type="colorScale" priority="2422">
      <colorScale>
        <cfvo type="min"/>
        <cfvo type="max"/>
        <color theme="0"/>
        <color theme="0"/>
      </colorScale>
    </cfRule>
    <cfRule type="expression" dxfId="10230"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0229" priority="2421">
      <formula>AX118&lt;0</formula>
    </cfRule>
  </conditionalFormatting>
  <conditionalFormatting sqref="AY126:AY135">
    <cfRule type="expression" dxfId="10228" priority="2543">
      <formula>IF(AY126="Validar","Rojo","Verde")</formula>
    </cfRule>
    <cfRule type="colorScale" priority="2544">
      <colorScale>
        <cfvo type="min"/>
        <cfvo type="max"/>
        <color theme="0"/>
        <color theme="0"/>
      </colorScale>
    </cfRule>
    <cfRule type="expression" priority="2545">
      <formula>$F$23</formula>
    </cfRule>
    <cfRule type="expression" dxfId="10227" priority="2546">
      <formula>AX126&lt;0</formula>
    </cfRule>
  </conditionalFormatting>
  <conditionalFormatting sqref="AX6">
    <cfRule type="colorScale" priority="2403">
      <colorScale>
        <cfvo type="min"/>
        <cfvo type="max"/>
        <color theme="0"/>
        <color theme="0"/>
      </colorScale>
    </cfRule>
    <cfRule type="expression" dxfId="10226" priority="2404">
      <formula>AW6&lt;0</formula>
    </cfRule>
  </conditionalFormatting>
  <conditionalFormatting sqref="AX6">
    <cfRule type="expression" dxfId="10225"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0224" priority="2400">
      <formula>AW7&lt;0</formula>
    </cfRule>
  </conditionalFormatting>
  <conditionalFormatting sqref="AX7:AX8">
    <cfRule type="expression" dxfId="10223"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0222" priority="2365">
      <formula>BC9&lt;0</formula>
    </cfRule>
  </conditionalFormatting>
  <conditionalFormatting sqref="BD9:BD20">
    <cfRule type="expression" dxfId="10221"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0220" priority="2342">
      <formula>BC10&lt;0</formula>
    </cfRule>
  </conditionalFormatting>
  <conditionalFormatting sqref="BD11:BD14">
    <cfRule type="colorScale" priority="2362">
      <colorScale>
        <cfvo type="min"/>
        <cfvo type="max"/>
        <color theme="0"/>
        <color theme="0"/>
      </colorScale>
    </cfRule>
    <cfRule type="expression" dxfId="10219" priority="2363">
      <formula>BC11&lt;0</formula>
    </cfRule>
  </conditionalFormatting>
  <conditionalFormatting sqref="BD15">
    <cfRule type="colorScale" priority="2339">
      <colorScale>
        <cfvo type="min"/>
        <cfvo type="max"/>
        <color theme="0"/>
        <color theme="0"/>
      </colorScale>
    </cfRule>
    <cfRule type="expression" dxfId="10218" priority="2340">
      <formula>BC15&lt;0</formula>
    </cfRule>
  </conditionalFormatting>
  <conditionalFormatting sqref="BD16:BD17">
    <cfRule type="colorScale" priority="2360">
      <colorScale>
        <cfvo type="min"/>
        <cfvo type="max"/>
        <color theme="0"/>
        <color theme="0"/>
      </colorScale>
    </cfRule>
    <cfRule type="expression" dxfId="10217" priority="2361">
      <formula>BC16&lt;0</formula>
    </cfRule>
  </conditionalFormatting>
  <conditionalFormatting sqref="BD18">
    <cfRule type="colorScale" priority="2336">
      <colorScale>
        <cfvo type="min"/>
        <cfvo type="max"/>
        <color theme="0"/>
        <color theme="0"/>
      </colorScale>
    </cfRule>
    <cfRule type="expression" dxfId="10216" priority="2338">
      <formula>BC18&lt;0</formula>
    </cfRule>
  </conditionalFormatting>
  <conditionalFormatting sqref="BD19:BD20">
    <cfRule type="colorScale" priority="2358">
      <colorScale>
        <cfvo type="min"/>
        <cfvo type="max"/>
        <color theme="0"/>
        <color theme="0"/>
      </colorScale>
    </cfRule>
    <cfRule type="expression" dxfId="10215" priority="2359">
      <formula>BC19&lt;0</formula>
    </cfRule>
  </conditionalFormatting>
  <conditionalFormatting sqref="BD23">
    <cfRule type="colorScale" priority="2333">
      <colorScale>
        <cfvo type="min"/>
        <cfvo type="max"/>
        <color theme="0"/>
        <color theme="0"/>
      </colorScale>
    </cfRule>
    <cfRule type="expression" dxfId="10214" priority="2334">
      <formula>BC23&lt;0</formula>
    </cfRule>
  </conditionalFormatting>
  <conditionalFormatting sqref="BD23:BD31">
    <cfRule type="expression" dxfId="10213"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0212" priority="2357">
      <formula>BC24&lt;0</formula>
    </cfRule>
  </conditionalFormatting>
  <conditionalFormatting sqref="BD25">
    <cfRule type="colorScale" priority="2354">
      <colorScale>
        <cfvo type="min"/>
        <cfvo type="max"/>
        <color theme="0"/>
        <color theme="0"/>
      </colorScale>
    </cfRule>
    <cfRule type="expression" dxfId="10211" priority="2355">
      <formula>BC25&lt;0</formula>
    </cfRule>
  </conditionalFormatting>
  <conditionalFormatting sqref="BD26">
    <cfRule type="colorScale" priority="2331">
      <colorScale>
        <cfvo type="min"/>
        <cfvo type="max"/>
        <color theme="0"/>
        <color theme="0"/>
      </colorScale>
    </cfRule>
    <cfRule type="expression" dxfId="10210" priority="2332">
      <formula>BC26&lt;0</formula>
    </cfRule>
  </conditionalFormatting>
  <conditionalFormatting sqref="BD27">
    <cfRule type="colorScale" priority="2352">
      <colorScale>
        <cfvo type="min"/>
        <cfvo type="max"/>
        <color theme="0"/>
        <color theme="0"/>
      </colorScale>
    </cfRule>
    <cfRule type="expression" dxfId="10209" priority="2353">
      <formula>BC27&lt;0</formula>
    </cfRule>
  </conditionalFormatting>
  <conditionalFormatting sqref="BD28">
    <cfRule type="colorScale" priority="2350">
      <colorScale>
        <cfvo type="min"/>
        <cfvo type="max"/>
        <color theme="0"/>
        <color theme="0"/>
      </colorScale>
    </cfRule>
    <cfRule type="expression" dxfId="10208" priority="2351">
      <formula>BC28&lt;0</formula>
    </cfRule>
  </conditionalFormatting>
  <conditionalFormatting sqref="BD29">
    <cfRule type="colorScale" priority="2328">
      <colorScale>
        <cfvo type="min"/>
        <cfvo type="max"/>
        <color theme="0"/>
        <color theme="0"/>
      </colorScale>
    </cfRule>
    <cfRule type="expression" dxfId="10207" priority="2330">
      <formula>BC29&lt;0</formula>
    </cfRule>
  </conditionalFormatting>
  <conditionalFormatting sqref="BD30">
    <cfRule type="colorScale" priority="2348">
      <colorScale>
        <cfvo type="min"/>
        <cfvo type="max"/>
        <color theme="0"/>
        <color theme="0"/>
      </colorScale>
    </cfRule>
    <cfRule type="expression" dxfId="10206" priority="2349">
      <formula>BC30&lt;0</formula>
    </cfRule>
  </conditionalFormatting>
  <conditionalFormatting sqref="BD31">
    <cfRule type="colorScale" priority="2346">
      <colorScale>
        <cfvo type="min"/>
        <cfvo type="max"/>
        <color theme="0"/>
        <color theme="0"/>
      </colorScale>
    </cfRule>
    <cfRule type="expression" dxfId="10205"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0204" priority="2326">
      <formula>BC39&lt;0</formula>
    </cfRule>
  </conditionalFormatting>
  <conditionalFormatting sqref="BD39:BD107">
    <cfRule type="expression" dxfId="10203"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0202"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0201"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0200" priority="2370">
      <formula>BC69&lt;0</formula>
    </cfRule>
  </conditionalFormatting>
  <conditionalFormatting sqref="BD82 BD92 BD103 BD107">
    <cfRule type="expression" dxfId="10199"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0198"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0197"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0196"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0195"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0194"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0193" priority="2379">
      <formula>BC105&lt;0</formula>
    </cfRule>
  </conditionalFormatting>
  <conditionalFormatting sqref="BD110">
    <cfRule type="colorScale" priority="2380">
      <colorScale>
        <cfvo type="min"/>
        <cfvo type="max"/>
        <color theme="0"/>
        <color theme="0"/>
      </colorScale>
    </cfRule>
    <cfRule type="expression" dxfId="10192"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0191"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0190"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0189" priority="2314">
      <formula>BC125&lt;0</formula>
    </cfRule>
  </conditionalFormatting>
  <conditionalFormatting sqref="BD125:BD135">
    <cfRule type="expression" dxfId="10188" priority="2311">
      <formula>IF(BD125="Validar","Rojo","Verde")</formula>
    </cfRule>
  </conditionalFormatting>
  <conditionalFormatting sqref="BD126:BD132">
    <cfRule type="colorScale" priority="2388">
      <colorScale>
        <cfvo type="min"/>
        <cfvo type="max"/>
        <color theme="0"/>
        <color theme="0"/>
      </colorScale>
    </cfRule>
    <cfRule type="expression" dxfId="10187"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0186"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0185" priority="2384">
      <formula>BC135&lt;0</formula>
    </cfRule>
  </conditionalFormatting>
  <conditionalFormatting sqref="BD110:BE111">
    <cfRule type="expression" dxfId="10184" priority="2255">
      <formula>IF(BD110="Validar","Rojo","Verde")</formula>
    </cfRule>
  </conditionalFormatting>
  <conditionalFormatting sqref="BD117:BE123">
    <cfRule type="expression" dxfId="10183"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0182" priority="2305">
      <formula>BD40&lt;0</formula>
    </cfRule>
  </conditionalFormatting>
  <conditionalFormatting sqref="BE40:BE67">
    <cfRule type="expression" dxfId="10181"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0180" priority="2308">
      <formula>BD67&lt;0</formula>
    </cfRule>
  </conditionalFormatting>
  <conditionalFormatting sqref="BE69">
    <cfRule type="colorScale" priority="2300">
      <colorScale>
        <cfvo type="min"/>
        <cfvo type="max"/>
        <color theme="0"/>
        <color theme="0"/>
      </colorScale>
    </cfRule>
    <cfRule type="expression" dxfId="10179" priority="2301">
      <formula>BD69&lt;0</formula>
    </cfRule>
  </conditionalFormatting>
  <conditionalFormatting sqref="BE69:BE81">
    <cfRule type="expression" priority="2298">
      <formula>#REF!</formula>
    </cfRule>
  </conditionalFormatting>
  <conditionalFormatting sqref="BE69:BE82">
    <cfRule type="expression" dxfId="10178" priority="2296">
      <formula>IF(BE69="Validar","Rojo","Verde")</formula>
    </cfRule>
  </conditionalFormatting>
  <conditionalFormatting sqref="BE70:BE78">
    <cfRule type="colorScale" priority="2297">
      <colorScale>
        <cfvo type="min"/>
        <cfvo type="max"/>
        <color theme="0"/>
        <color theme="0"/>
      </colorScale>
    </cfRule>
    <cfRule type="expression" dxfId="10177" priority="2299">
      <formula>BD70&lt;0</formula>
    </cfRule>
  </conditionalFormatting>
  <conditionalFormatting sqref="BE79:BE81">
    <cfRule type="colorScale" priority="2309">
      <colorScale>
        <cfvo type="min"/>
        <cfvo type="max"/>
        <color theme="0"/>
        <color theme="0"/>
      </colorScale>
    </cfRule>
    <cfRule type="expression" dxfId="10176"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0175" priority="2295">
      <formula>BD84&lt;0</formula>
    </cfRule>
  </conditionalFormatting>
  <conditionalFormatting sqref="BE84:BE91">
    <cfRule type="expression" priority="2292">
      <formula>#REF!</formula>
    </cfRule>
  </conditionalFormatting>
  <conditionalFormatting sqref="BE84:BE92">
    <cfRule type="expression" dxfId="10174" priority="2290">
      <formula>IF(BE84="Validar","Rojo","Verde")</formula>
    </cfRule>
  </conditionalFormatting>
  <conditionalFormatting sqref="BE85:BE91">
    <cfRule type="colorScale" priority="2291">
      <colorScale>
        <cfvo type="min"/>
        <cfvo type="max"/>
        <color theme="0"/>
        <color theme="0"/>
      </colorScale>
    </cfRule>
    <cfRule type="expression" dxfId="10173" priority="2293">
      <formula>BD85&lt;0</formula>
    </cfRule>
  </conditionalFormatting>
  <conditionalFormatting sqref="BE94">
    <cfRule type="colorScale" priority="2288">
      <colorScale>
        <cfvo type="min"/>
        <cfvo type="max"/>
        <color theme="0"/>
        <color theme="0"/>
      </colorScale>
    </cfRule>
    <cfRule type="expression" dxfId="10172" priority="2289">
      <formula>BD94&lt;0</formula>
    </cfRule>
  </conditionalFormatting>
  <conditionalFormatting sqref="BE94:BE102">
    <cfRule type="expression" priority="2282">
      <formula>#REF!</formula>
    </cfRule>
  </conditionalFormatting>
  <conditionalFormatting sqref="BE94:BE103">
    <cfRule type="expression" dxfId="10171" priority="2280">
      <formula>IF(BE94="Validar","Rojo","Verde")</formula>
    </cfRule>
  </conditionalFormatting>
  <conditionalFormatting sqref="BE95:BE100">
    <cfRule type="colorScale" priority="2286">
      <colorScale>
        <cfvo type="min"/>
        <cfvo type="max"/>
        <color theme="0"/>
        <color theme="0"/>
      </colorScale>
    </cfRule>
    <cfRule type="expression" dxfId="10170" priority="2287">
      <formula>BD95&lt;0</formula>
    </cfRule>
  </conditionalFormatting>
  <conditionalFormatting sqref="BE101">
    <cfRule type="colorScale" priority="2284">
      <colorScale>
        <cfvo type="min"/>
        <cfvo type="max"/>
        <color theme="0"/>
        <color theme="0"/>
      </colorScale>
    </cfRule>
    <cfRule type="expression" dxfId="10169" priority="2285">
      <formula>BD101&lt;0</formula>
    </cfRule>
  </conditionalFormatting>
  <conditionalFormatting sqref="BE102">
    <cfRule type="colorScale" priority="2281">
      <colorScale>
        <cfvo type="min"/>
        <cfvo type="max"/>
        <color theme="0"/>
        <color theme="0"/>
      </colorScale>
    </cfRule>
    <cfRule type="expression" dxfId="10168" priority="2283">
      <formula>BD102&lt;0</formula>
    </cfRule>
  </conditionalFormatting>
  <conditionalFormatting sqref="BE105">
    <cfRule type="colorScale" priority="2278">
      <colorScale>
        <cfvo type="min"/>
        <cfvo type="max"/>
        <color theme="0"/>
        <color theme="0"/>
      </colorScale>
    </cfRule>
    <cfRule type="expression" dxfId="10167" priority="2279">
      <formula>BD105&lt;0</formula>
    </cfRule>
  </conditionalFormatting>
  <conditionalFormatting sqref="BE105:BE106">
    <cfRule type="expression" priority="2276">
      <formula>#REF!</formula>
    </cfRule>
  </conditionalFormatting>
  <conditionalFormatting sqref="BE105:BE107">
    <cfRule type="expression" dxfId="10166" priority="2274">
      <formula>IF(BE105="Validar","Rojo","Verde")</formula>
    </cfRule>
  </conditionalFormatting>
  <conditionalFormatting sqref="BE106">
    <cfRule type="colorScale" priority="2275">
      <colorScale>
        <cfvo type="min"/>
        <cfvo type="max"/>
        <color theme="0"/>
        <color theme="0"/>
      </colorScale>
    </cfRule>
    <cfRule type="expression" dxfId="10165" priority="2277">
      <formula>BD106&lt;0</formula>
    </cfRule>
  </conditionalFormatting>
  <conditionalFormatting sqref="BE110">
    <cfRule type="colorScale" priority="2266">
      <colorScale>
        <cfvo type="min"/>
        <cfvo type="max"/>
        <color theme="0"/>
        <color theme="0"/>
      </colorScale>
    </cfRule>
    <cfRule type="expression" dxfId="10164"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0163" priority="2258">
      <formula>BD111&lt;0</formula>
    </cfRule>
  </conditionalFormatting>
  <conditionalFormatting sqref="BE117">
    <cfRule type="colorScale" priority="2272">
      <colorScale>
        <cfvo type="min"/>
        <cfvo type="max"/>
        <color theme="0"/>
        <color theme="0"/>
      </colorScale>
    </cfRule>
    <cfRule type="expression" dxfId="10162"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0161" priority="2271">
      <formula>BD118&lt;0</formula>
    </cfRule>
  </conditionalFormatting>
  <conditionalFormatting sqref="BE126:BE135">
    <cfRule type="expression" dxfId="10160" priority="2393">
      <formula>IF(BE126="Validar","Rojo","Verde")</formula>
    </cfRule>
    <cfRule type="colorScale" priority="2394">
      <colorScale>
        <cfvo type="min"/>
        <cfvo type="max"/>
        <color theme="0"/>
        <color theme="0"/>
      </colorScale>
    </cfRule>
    <cfRule type="expression" priority="2395">
      <formula>$F$23</formula>
    </cfRule>
    <cfRule type="expression" dxfId="10159" priority="2396">
      <formula>BD126&lt;0</formula>
    </cfRule>
  </conditionalFormatting>
  <conditionalFormatting sqref="BD6">
    <cfRule type="colorScale" priority="2253">
      <colorScale>
        <cfvo type="min"/>
        <cfvo type="max"/>
        <color theme="0"/>
        <color theme="0"/>
      </colorScale>
    </cfRule>
    <cfRule type="expression" dxfId="10158" priority="2254">
      <formula>BC6&lt;0</formula>
    </cfRule>
  </conditionalFormatting>
  <conditionalFormatting sqref="BD6">
    <cfRule type="expression" dxfId="10157"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0156" priority="2250">
      <formula>BC7&lt;0</formula>
    </cfRule>
  </conditionalFormatting>
  <conditionalFormatting sqref="BD7:BD8">
    <cfRule type="expression" dxfId="10155"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0154" priority="2215">
      <formula>BG9&lt;0</formula>
    </cfRule>
  </conditionalFormatting>
  <conditionalFormatting sqref="BH9:BH20">
    <cfRule type="expression" dxfId="10153"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0152" priority="2192">
      <formula>BG10&lt;0</formula>
    </cfRule>
  </conditionalFormatting>
  <conditionalFormatting sqref="BH11:BH14">
    <cfRule type="colorScale" priority="2212">
      <colorScale>
        <cfvo type="min"/>
        <cfvo type="max"/>
        <color theme="0"/>
        <color theme="0"/>
      </colorScale>
    </cfRule>
    <cfRule type="expression" dxfId="10151" priority="2213">
      <formula>BG11&lt;0</formula>
    </cfRule>
  </conditionalFormatting>
  <conditionalFormatting sqref="BH15">
    <cfRule type="colorScale" priority="2189">
      <colorScale>
        <cfvo type="min"/>
        <cfvo type="max"/>
        <color theme="0"/>
        <color theme="0"/>
      </colorScale>
    </cfRule>
    <cfRule type="expression" dxfId="10150" priority="2190">
      <formula>BG15&lt;0</formula>
    </cfRule>
  </conditionalFormatting>
  <conditionalFormatting sqref="BH16:BH17">
    <cfRule type="colorScale" priority="2210">
      <colorScale>
        <cfvo type="min"/>
        <cfvo type="max"/>
        <color theme="0"/>
        <color theme="0"/>
      </colorScale>
    </cfRule>
    <cfRule type="expression" dxfId="10149" priority="2211">
      <formula>BG16&lt;0</formula>
    </cfRule>
  </conditionalFormatting>
  <conditionalFormatting sqref="BH18">
    <cfRule type="colorScale" priority="2186">
      <colorScale>
        <cfvo type="min"/>
        <cfvo type="max"/>
        <color theme="0"/>
        <color theme="0"/>
      </colorScale>
    </cfRule>
    <cfRule type="expression" dxfId="10148" priority="2188">
      <formula>BG18&lt;0</formula>
    </cfRule>
  </conditionalFormatting>
  <conditionalFormatting sqref="BH19:BH20">
    <cfRule type="colorScale" priority="2208">
      <colorScale>
        <cfvo type="min"/>
        <cfvo type="max"/>
        <color theme="0"/>
        <color theme="0"/>
      </colorScale>
    </cfRule>
    <cfRule type="expression" dxfId="10147" priority="2209">
      <formula>BG19&lt;0</formula>
    </cfRule>
  </conditionalFormatting>
  <conditionalFormatting sqref="BH23">
    <cfRule type="colorScale" priority="2183">
      <colorScale>
        <cfvo type="min"/>
        <cfvo type="max"/>
        <color theme="0"/>
        <color theme="0"/>
      </colorScale>
    </cfRule>
    <cfRule type="expression" dxfId="10146" priority="2184">
      <formula>BG23&lt;0</formula>
    </cfRule>
  </conditionalFormatting>
  <conditionalFormatting sqref="BH23:BH31">
    <cfRule type="expression" dxfId="10145"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0144" priority="2207">
      <formula>BG24&lt;0</formula>
    </cfRule>
  </conditionalFormatting>
  <conditionalFormatting sqref="BH25">
    <cfRule type="colorScale" priority="2204">
      <colorScale>
        <cfvo type="min"/>
        <cfvo type="max"/>
        <color theme="0"/>
        <color theme="0"/>
      </colorScale>
    </cfRule>
    <cfRule type="expression" dxfId="10143" priority="2205">
      <formula>BG25&lt;0</formula>
    </cfRule>
  </conditionalFormatting>
  <conditionalFormatting sqref="BH26">
    <cfRule type="colorScale" priority="2181">
      <colorScale>
        <cfvo type="min"/>
        <cfvo type="max"/>
        <color theme="0"/>
        <color theme="0"/>
      </colorScale>
    </cfRule>
    <cfRule type="expression" dxfId="10142" priority="2182">
      <formula>BG26&lt;0</formula>
    </cfRule>
  </conditionalFormatting>
  <conditionalFormatting sqref="BH27">
    <cfRule type="colorScale" priority="2202">
      <colorScale>
        <cfvo type="min"/>
        <cfvo type="max"/>
        <color theme="0"/>
        <color theme="0"/>
      </colorScale>
    </cfRule>
    <cfRule type="expression" dxfId="10141" priority="2203">
      <formula>BG27&lt;0</formula>
    </cfRule>
  </conditionalFormatting>
  <conditionalFormatting sqref="BH28">
    <cfRule type="colorScale" priority="2200">
      <colorScale>
        <cfvo type="min"/>
        <cfvo type="max"/>
        <color theme="0"/>
        <color theme="0"/>
      </colorScale>
    </cfRule>
    <cfRule type="expression" dxfId="10140" priority="2201">
      <formula>BG28&lt;0</formula>
    </cfRule>
  </conditionalFormatting>
  <conditionalFormatting sqref="BH29">
    <cfRule type="colorScale" priority="2178">
      <colorScale>
        <cfvo type="min"/>
        <cfvo type="max"/>
        <color theme="0"/>
        <color theme="0"/>
      </colorScale>
    </cfRule>
    <cfRule type="expression" dxfId="10139" priority="2180">
      <formula>BG29&lt;0</formula>
    </cfRule>
  </conditionalFormatting>
  <conditionalFormatting sqref="BH30">
    <cfRule type="colorScale" priority="2198">
      <colorScale>
        <cfvo type="min"/>
        <cfvo type="max"/>
        <color theme="0"/>
        <color theme="0"/>
      </colorScale>
    </cfRule>
    <cfRule type="expression" dxfId="10138" priority="2199">
      <formula>BG30&lt;0</formula>
    </cfRule>
  </conditionalFormatting>
  <conditionalFormatting sqref="BH31">
    <cfRule type="colorScale" priority="2196">
      <colorScale>
        <cfvo type="min"/>
        <cfvo type="max"/>
        <color theme="0"/>
        <color theme="0"/>
      </colorScale>
    </cfRule>
    <cfRule type="expression" dxfId="10137"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0136" priority="2176">
      <formula>BG39&lt;0</formula>
    </cfRule>
  </conditionalFormatting>
  <conditionalFormatting sqref="BH39:BH107">
    <cfRule type="expression" dxfId="10135"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0134"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0133"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0132" priority="2220">
      <formula>BG69&lt;0</formula>
    </cfRule>
  </conditionalFormatting>
  <conditionalFormatting sqref="BH82 BH92 BH103 BH107">
    <cfRule type="expression" dxfId="10131"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0130"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0129"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0128"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0127"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0126"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0125" priority="2229">
      <formula>BG105&lt;0</formula>
    </cfRule>
  </conditionalFormatting>
  <conditionalFormatting sqref="BH110">
    <cfRule type="colorScale" priority="2230">
      <colorScale>
        <cfvo type="min"/>
        <cfvo type="max"/>
        <color theme="0"/>
        <color theme="0"/>
      </colorScale>
    </cfRule>
    <cfRule type="expression" dxfId="10124"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0123"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0122"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0121" priority="2164">
      <formula>BG125&lt;0</formula>
    </cfRule>
  </conditionalFormatting>
  <conditionalFormatting sqref="BH125:BH135">
    <cfRule type="expression" dxfId="10120" priority="2161">
      <formula>IF(BH125="Validar","Rojo","Verde")</formula>
    </cfRule>
  </conditionalFormatting>
  <conditionalFormatting sqref="BH126:BH132">
    <cfRule type="colorScale" priority="2238">
      <colorScale>
        <cfvo type="min"/>
        <cfvo type="max"/>
        <color theme="0"/>
        <color theme="0"/>
      </colorScale>
    </cfRule>
    <cfRule type="expression" dxfId="10119"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0118"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0117" priority="2234">
      <formula>BG135&lt;0</formula>
    </cfRule>
  </conditionalFormatting>
  <conditionalFormatting sqref="BH110:BI111">
    <cfRule type="expression" dxfId="10116" priority="2105">
      <formula>IF(BH110="Validar","Rojo","Verde")</formula>
    </cfRule>
  </conditionalFormatting>
  <conditionalFormatting sqref="BH117:BI123">
    <cfRule type="expression" dxfId="10115"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0114" priority="2155">
      <formula>BH40&lt;0</formula>
    </cfRule>
  </conditionalFormatting>
  <conditionalFormatting sqref="BI40:BI67">
    <cfRule type="expression" dxfId="10113"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0112" priority="2158">
      <formula>BH67&lt;0</formula>
    </cfRule>
  </conditionalFormatting>
  <conditionalFormatting sqref="BI69">
    <cfRule type="colorScale" priority="2150">
      <colorScale>
        <cfvo type="min"/>
        <cfvo type="max"/>
        <color theme="0"/>
        <color theme="0"/>
      </colorScale>
    </cfRule>
    <cfRule type="expression" dxfId="10111" priority="2151">
      <formula>BH69&lt;0</formula>
    </cfRule>
  </conditionalFormatting>
  <conditionalFormatting sqref="BI69:BI81">
    <cfRule type="expression" priority="2148">
      <formula>#REF!</formula>
    </cfRule>
  </conditionalFormatting>
  <conditionalFormatting sqref="BI69:BI82">
    <cfRule type="expression" dxfId="10110" priority="2146">
      <formula>IF(BI69="Validar","Rojo","Verde")</formula>
    </cfRule>
  </conditionalFormatting>
  <conditionalFormatting sqref="BI70:BI78">
    <cfRule type="colorScale" priority="2147">
      <colorScale>
        <cfvo type="min"/>
        <cfvo type="max"/>
        <color theme="0"/>
        <color theme="0"/>
      </colorScale>
    </cfRule>
    <cfRule type="expression" dxfId="10109" priority="2149">
      <formula>BH70&lt;0</formula>
    </cfRule>
  </conditionalFormatting>
  <conditionalFormatting sqref="BI79:BI81">
    <cfRule type="colorScale" priority="2159">
      <colorScale>
        <cfvo type="min"/>
        <cfvo type="max"/>
        <color theme="0"/>
        <color theme="0"/>
      </colorScale>
    </cfRule>
    <cfRule type="expression" dxfId="10108"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0107" priority="2145">
      <formula>BH84&lt;0</formula>
    </cfRule>
  </conditionalFormatting>
  <conditionalFormatting sqref="BI84:BI91">
    <cfRule type="expression" priority="2142">
      <formula>#REF!</formula>
    </cfRule>
  </conditionalFormatting>
  <conditionalFormatting sqref="BI84:BI92">
    <cfRule type="expression" dxfId="10106" priority="2140">
      <formula>IF(BI84="Validar","Rojo","Verde")</formula>
    </cfRule>
  </conditionalFormatting>
  <conditionalFormatting sqref="BI85:BI91">
    <cfRule type="colorScale" priority="2141">
      <colorScale>
        <cfvo type="min"/>
        <cfvo type="max"/>
        <color theme="0"/>
        <color theme="0"/>
      </colorScale>
    </cfRule>
    <cfRule type="expression" dxfId="10105" priority="2143">
      <formula>BH85&lt;0</formula>
    </cfRule>
  </conditionalFormatting>
  <conditionalFormatting sqref="BI94">
    <cfRule type="colorScale" priority="2138">
      <colorScale>
        <cfvo type="min"/>
        <cfvo type="max"/>
        <color theme="0"/>
        <color theme="0"/>
      </colorScale>
    </cfRule>
    <cfRule type="expression" dxfId="10104" priority="2139">
      <formula>BH94&lt;0</formula>
    </cfRule>
  </conditionalFormatting>
  <conditionalFormatting sqref="BI94:BI102">
    <cfRule type="expression" priority="2132">
      <formula>#REF!</formula>
    </cfRule>
  </conditionalFormatting>
  <conditionalFormatting sqref="BI94:BI103">
    <cfRule type="expression" dxfId="10103" priority="2130">
      <formula>IF(BI94="Validar","Rojo","Verde")</formula>
    </cfRule>
  </conditionalFormatting>
  <conditionalFormatting sqref="BI95:BI100">
    <cfRule type="colorScale" priority="2136">
      <colorScale>
        <cfvo type="min"/>
        <cfvo type="max"/>
        <color theme="0"/>
        <color theme="0"/>
      </colorScale>
    </cfRule>
    <cfRule type="expression" dxfId="10102" priority="2137">
      <formula>BH95&lt;0</formula>
    </cfRule>
  </conditionalFormatting>
  <conditionalFormatting sqref="BI101">
    <cfRule type="colorScale" priority="2134">
      <colorScale>
        <cfvo type="min"/>
        <cfvo type="max"/>
        <color theme="0"/>
        <color theme="0"/>
      </colorScale>
    </cfRule>
    <cfRule type="expression" dxfId="10101" priority="2135">
      <formula>BH101&lt;0</formula>
    </cfRule>
  </conditionalFormatting>
  <conditionalFormatting sqref="BI102">
    <cfRule type="colorScale" priority="2131">
      <colorScale>
        <cfvo type="min"/>
        <cfvo type="max"/>
        <color theme="0"/>
        <color theme="0"/>
      </colorScale>
    </cfRule>
    <cfRule type="expression" dxfId="10100" priority="2133">
      <formula>BH102&lt;0</formula>
    </cfRule>
  </conditionalFormatting>
  <conditionalFormatting sqref="BI105">
    <cfRule type="colorScale" priority="2128">
      <colorScale>
        <cfvo type="min"/>
        <cfvo type="max"/>
        <color theme="0"/>
        <color theme="0"/>
      </colorScale>
    </cfRule>
    <cfRule type="expression" dxfId="10099" priority="2129">
      <formula>BH105&lt;0</formula>
    </cfRule>
  </conditionalFormatting>
  <conditionalFormatting sqref="BI105:BI106">
    <cfRule type="expression" priority="2126">
      <formula>#REF!</formula>
    </cfRule>
  </conditionalFormatting>
  <conditionalFormatting sqref="BI105:BI107">
    <cfRule type="expression" dxfId="10098" priority="2124">
      <formula>IF(BI105="Validar","Rojo","Verde")</formula>
    </cfRule>
  </conditionalFormatting>
  <conditionalFormatting sqref="BI106">
    <cfRule type="colorScale" priority="2125">
      <colorScale>
        <cfvo type="min"/>
        <cfvo type="max"/>
        <color theme="0"/>
        <color theme="0"/>
      </colorScale>
    </cfRule>
    <cfRule type="expression" dxfId="10097" priority="2127">
      <formula>BH106&lt;0</formula>
    </cfRule>
  </conditionalFormatting>
  <conditionalFormatting sqref="BI110">
    <cfRule type="colorScale" priority="2116">
      <colorScale>
        <cfvo type="min"/>
        <cfvo type="max"/>
        <color theme="0"/>
        <color theme="0"/>
      </colorScale>
    </cfRule>
    <cfRule type="expression" dxfId="10096"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0095" priority="2108">
      <formula>BH111&lt;0</formula>
    </cfRule>
  </conditionalFormatting>
  <conditionalFormatting sqref="BI117">
    <cfRule type="colorScale" priority="2122">
      <colorScale>
        <cfvo type="min"/>
        <cfvo type="max"/>
        <color theme="0"/>
        <color theme="0"/>
      </colorScale>
    </cfRule>
    <cfRule type="expression" dxfId="10094"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0093" priority="2121">
      <formula>BH118&lt;0</formula>
    </cfRule>
  </conditionalFormatting>
  <conditionalFormatting sqref="BI126:BI135">
    <cfRule type="expression" dxfId="10092" priority="2243">
      <formula>IF(BI126="Validar","Rojo","Verde")</formula>
    </cfRule>
    <cfRule type="colorScale" priority="2244">
      <colorScale>
        <cfvo type="min"/>
        <cfvo type="max"/>
        <color theme="0"/>
        <color theme="0"/>
      </colorScale>
    </cfRule>
    <cfRule type="expression" priority="2245">
      <formula>$F$23</formula>
    </cfRule>
    <cfRule type="expression" dxfId="10091" priority="2246">
      <formula>BH126&lt;0</formula>
    </cfRule>
  </conditionalFormatting>
  <conditionalFormatting sqref="BH6">
    <cfRule type="colorScale" priority="2103">
      <colorScale>
        <cfvo type="min"/>
        <cfvo type="max"/>
        <color theme="0"/>
        <color theme="0"/>
      </colorScale>
    </cfRule>
    <cfRule type="expression" dxfId="10090" priority="2104">
      <formula>BG6&lt;0</formula>
    </cfRule>
  </conditionalFormatting>
  <conditionalFormatting sqref="BH6">
    <cfRule type="expression" dxfId="10089"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0088" priority="2100">
      <formula>BG7&lt;0</formula>
    </cfRule>
  </conditionalFormatting>
  <conditionalFormatting sqref="BH7:BH8">
    <cfRule type="expression" dxfId="10087"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0086" priority="2065">
      <formula>BJ9&lt;0</formula>
    </cfRule>
  </conditionalFormatting>
  <conditionalFormatting sqref="BK9:BK20">
    <cfRule type="expression" dxfId="10085"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0084" priority="2042">
      <formula>BJ10&lt;0</formula>
    </cfRule>
  </conditionalFormatting>
  <conditionalFormatting sqref="BK11:BK14">
    <cfRule type="colorScale" priority="2062">
      <colorScale>
        <cfvo type="min"/>
        <cfvo type="max"/>
        <color theme="0"/>
        <color theme="0"/>
      </colorScale>
    </cfRule>
    <cfRule type="expression" dxfId="10083" priority="2063">
      <formula>BJ11&lt;0</formula>
    </cfRule>
  </conditionalFormatting>
  <conditionalFormatting sqref="BK15">
    <cfRule type="colorScale" priority="2039">
      <colorScale>
        <cfvo type="min"/>
        <cfvo type="max"/>
        <color theme="0"/>
        <color theme="0"/>
      </colorScale>
    </cfRule>
    <cfRule type="expression" dxfId="10082" priority="2040">
      <formula>BJ15&lt;0</formula>
    </cfRule>
  </conditionalFormatting>
  <conditionalFormatting sqref="BK16:BK17">
    <cfRule type="colorScale" priority="2060">
      <colorScale>
        <cfvo type="min"/>
        <cfvo type="max"/>
        <color theme="0"/>
        <color theme="0"/>
      </colorScale>
    </cfRule>
    <cfRule type="expression" dxfId="10081" priority="2061">
      <formula>BJ16&lt;0</formula>
    </cfRule>
  </conditionalFormatting>
  <conditionalFormatting sqref="BK18">
    <cfRule type="colorScale" priority="2036">
      <colorScale>
        <cfvo type="min"/>
        <cfvo type="max"/>
        <color theme="0"/>
        <color theme="0"/>
      </colorScale>
    </cfRule>
    <cfRule type="expression" dxfId="10080" priority="2038">
      <formula>BJ18&lt;0</formula>
    </cfRule>
  </conditionalFormatting>
  <conditionalFormatting sqref="BK19:BK20">
    <cfRule type="colorScale" priority="2058">
      <colorScale>
        <cfvo type="min"/>
        <cfvo type="max"/>
        <color theme="0"/>
        <color theme="0"/>
      </colorScale>
    </cfRule>
    <cfRule type="expression" dxfId="10079" priority="2059">
      <formula>BJ19&lt;0</formula>
    </cfRule>
  </conditionalFormatting>
  <conditionalFormatting sqref="BK23">
    <cfRule type="colorScale" priority="2033">
      <colorScale>
        <cfvo type="min"/>
        <cfvo type="max"/>
        <color theme="0"/>
        <color theme="0"/>
      </colorScale>
    </cfRule>
    <cfRule type="expression" dxfId="10078" priority="2034">
      <formula>BJ23&lt;0</formula>
    </cfRule>
  </conditionalFormatting>
  <conditionalFormatting sqref="BK23:BK31">
    <cfRule type="expression" dxfId="10077"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0076" priority="2057">
      <formula>BJ24&lt;0</formula>
    </cfRule>
  </conditionalFormatting>
  <conditionalFormatting sqref="BK25">
    <cfRule type="colorScale" priority="2054">
      <colorScale>
        <cfvo type="min"/>
        <cfvo type="max"/>
        <color theme="0"/>
        <color theme="0"/>
      </colorScale>
    </cfRule>
    <cfRule type="expression" dxfId="10075" priority="2055">
      <formula>BJ25&lt;0</formula>
    </cfRule>
  </conditionalFormatting>
  <conditionalFormatting sqref="BK26">
    <cfRule type="colorScale" priority="2031">
      <colorScale>
        <cfvo type="min"/>
        <cfvo type="max"/>
        <color theme="0"/>
        <color theme="0"/>
      </colorScale>
    </cfRule>
    <cfRule type="expression" dxfId="10074" priority="2032">
      <formula>BJ26&lt;0</formula>
    </cfRule>
  </conditionalFormatting>
  <conditionalFormatting sqref="BK27">
    <cfRule type="colorScale" priority="2052">
      <colorScale>
        <cfvo type="min"/>
        <cfvo type="max"/>
        <color theme="0"/>
        <color theme="0"/>
      </colorScale>
    </cfRule>
    <cfRule type="expression" dxfId="10073" priority="2053">
      <formula>BJ27&lt;0</formula>
    </cfRule>
  </conditionalFormatting>
  <conditionalFormatting sqref="BK28">
    <cfRule type="colorScale" priority="2050">
      <colorScale>
        <cfvo type="min"/>
        <cfvo type="max"/>
        <color theme="0"/>
        <color theme="0"/>
      </colorScale>
    </cfRule>
    <cfRule type="expression" dxfId="10072" priority="2051">
      <formula>BJ28&lt;0</formula>
    </cfRule>
  </conditionalFormatting>
  <conditionalFormatting sqref="BK29">
    <cfRule type="colorScale" priority="2028">
      <colorScale>
        <cfvo type="min"/>
        <cfvo type="max"/>
        <color theme="0"/>
        <color theme="0"/>
      </colorScale>
    </cfRule>
    <cfRule type="expression" dxfId="10071" priority="2030">
      <formula>BJ29&lt;0</formula>
    </cfRule>
  </conditionalFormatting>
  <conditionalFormatting sqref="BK30">
    <cfRule type="colorScale" priority="2048">
      <colorScale>
        <cfvo type="min"/>
        <cfvo type="max"/>
        <color theme="0"/>
        <color theme="0"/>
      </colorScale>
    </cfRule>
    <cfRule type="expression" dxfId="10070" priority="2049">
      <formula>BJ30&lt;0</formula>
    </cfRule>
  </conditionalFormatting>
  <conditionalFormatting sqref="BK31">
    <cfRule type="colorScale" priority="2046">
      <colorScale>
        <cfvo type="min"/>
        <cfvo type="max"/>
        <color theme="0"/>
        <color theme="0"/>
      </colorScale>
    </cfRule>
    <cfRule type="expression" dxfId="10069"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0068" priority="2026">
      <formula>BJ39&lt;0</formula>
    </cfRule>
  </conditionalFormatting>
  <conditionalFormatting sqref="BK39:BK107">
    <cfRule type="expression" dxfId="10067"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0066"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0065"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0064" priority="2070">
      <formula>BJ69&lt;0</formula>
    </cfRule>
  </conditionalFormatting>
  <conditionalFormatting sqref="BK82 BK92 BK103 BK107">
    <cfRule type="expression" dxfId="10063"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0062"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0061"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0060"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0059"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0058"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0057" priority="2079">
      <formula>BJ105&lt;0</formula>
    </cfRule>
  </conditionalFormatting>
  <conditionalFormatting sqref="BK110">
    <cfRule type="colorScale" priority="2080">
      <colorScale>
        <cfvo type="min"/>
        <cfvo type="max"/>
        <color theme="0"/>
        <color theme="0"/>
      </colorScale>
    </cfRule>
    <cfRule type="expression" dxfId="10056"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0055"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0054"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0053" priority="2014">
      <formula>BJ125&lt;0</formula>
    </cfRule>
  </conditionalFormatting>
  <conditionalFormatting sqref="BK125:BK135">
    <cfRule type="expression" dxfId="10052" priority="2011">
      <formula>IF(BK125="Validar","Rojo","Verde")</formula>
    </cfRule>
  </conditionalFormatting>
  <conditionalFormatting sqref="BK126:BK132">
    <cfRule type="colorScale" priority="2088">
      <colorScale>
        <cfvo type="min"/>
        <cfvo type="max"/>
        <color theme="0"/>
        <color theme="0"/>
      </colorScale>
    </cfRule>
    <cfRule type="expression" dxfId="10051"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0050"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0049" priority="2084">
      <formula>BJ135&lt;0</formula>
    </cfRule>
  </conditionalFormatting>
  <conditionalFormatting sqref="BK110:BL111">
    <cfRule type="expression" dxfId="10048" priority="1955">
      <formula>IF(BK110="Validar","Rojo","Verde")</formula>
    </cfRule>
  </conditionalFormatting>
  <conditionalFormatting sqref="BK117:BL123">
    <cfRule type="expression" dxfId="10047"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0046" priority="2005">
      <formula>BK40&lt;0</formula>
    </cfRule>
  </conditionalFormatting>
  <conditionalFormatting sqref="BL40:BL67">
    <cfRule type="expression" dxfId="10045"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0044" priority="2008">
      <formula>BK67&lt;0</formula>
    </cfRule>
  </conditionalFormatting>
  <conditionalFormatting sqref="BL69">
    <cfRule type="colorScale" priority="2000">
      <colorScale>
        <cfvo type="min"/>
        <cfvo type="max"/>
        <color theme="0"/>
        <color theme="0"/>
      </colorScale>
    </cfRule>
    <cfRule type="expression" dxfId="10043" priority="2001">
      <formula>BK69&lt;0</formula>
    </cfRule>
  </conditionalFormatting>
  <conditionalFormatting sqref="BL69:BL81">
    <cfRule type="expression" priority="1998">
      <formula>#REF!</formula>
    </cfRule>
  </conditionalFormatting>
  <conditionalFormatting sqref="BL69:BL82">
    <cfRule type="expression" dxfId="10042" priority="1996">
      <formula>IF(BL69="Validar","Rojo","Verde")</formula>
    </cfRule>
  </conditionalFormatting>
  <conditionalFormatting sqref="BL70:BL78">
    <cfRule type="colorScale" priority="1997">
      <colorScale>
        <cfvo type="min"/>
        <cfvo type="max"/>
        <color theme="0"/>
        <color theme="0"/>
      </colorScale>
    </cfRule>
    <cfRule type="expression" dxfId="10041" priority="1999">
      <formula>BK70&lt;0</formula>
    </cfRule>
  </conditionalFormatting>
  <conditionalFormatting sqref="BL79:BL81">
    <cfRule type="colorScale" priority="2009">
      <colorScale>
        <cfvo type="min"/>
        <cfvo type="max"/>
        <color theme="0"/>
        <color theme="0"/>
      </colorScale>
    </cfRule>
    <cfRule type="expression" dxfId="10040"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0039" priority="1995">
      <formula>BK84&lt;0</formula>
    </cfRule>
  </conditionalFormatting>
  <conditionalFormatting sqref="BL84:BL91">
    <cfRule type="expression" priority="1992">
      <formula>#REF!</formula>
    </cfRule>
  </conditionalFormatting>
  <conditionalFormatting sqref="BL84:BL92">
    <cfRule type="expression" dxfId="10038" priority="1990">
      <formula>IF(BL84="Validar","Rojo","Verde")</formula>
    </cfRule>
  </conditionalFormatting>
  <conditionalFormatting sqref="BL85:BL91">
    <cfRule type="colorScale" priority="1991">
      <colorScale>
        <cfvo type="min"/>
        <cfvo type="max"/>
        <color theme="0"/>
        <color theme="0"/>
      </colorScale>
    </cfRule>
    <cfRule type="expression" dxfId="10037" priority="1993">
      <formula>BK85&lt;0</formula>
    </cfRule>
  </conditionalFormatting>
  <conditionalFormatting sqref="BL94">
    <cfRule type="colorScale" priority="1988">
      <colorScale>
        <cfvo type="min"/>
        <cfvo type="max"/>
        <color theme="0"/>
        <color theme="0"/>
      </colorScale>
    </cfRule>
    <cfRule type="expression" dxfId="10036" priority="1989">
      <formula>BK94&lt;0</formula>
    </cfRule>
  </conditionalFormatting>
  <conditionalFormatting sqref="BL94:BL102">
    <cfRule type="expression" priority="1982">
      <formula>#REF!</formula>
    </cfRule>
  </conditionalFormatting>
  <conditionalFormatting sqref="BL94:BL103">
    <cfRule type="expression" dxfId="10035" priority="1980">
      <formula>IF(BL94="Validar","Rojo","Verde")</formula>
    </cfRule>
  </conditionalFormatting>
  <conditionalFormatting sqref="BL95:BL100">
    <cfRule type="colorScale" priority="1986">
      <colorScale>
        <cfvo type="min"/>
        <cfvo type="max"/>
        <color theme="0"/>
        <color theme="0"/>
      </colorScale>
    </cfRule>
    <cfRule type="expression" dxfId="10034" priority="1987">
      <formula>BK95&lt;0</formula>
    </cfRule>
  </conditionalFormatting>
  <conditionalFormatting sqref="BL101">
    <cfRule type="colorScale" priority="1984">
      <colorScale>
        <cfvo type="min"/>
        <cfvo type="max"/>
        <color theme="0"/>
        <color theme="0"/>
      </colorScale>
    </cfRule>
    <cfRule type="expression" dxfId="10033" priority="1985">
      <formula>BK101&lt;0</formula>
    </cfRule>
  </conditionalFormatting>
  <conditionalFormatting sqref="BL102">
    <cfRule type="colorScale" priority="1981">
      <colorScale>
        <cfvo type="min"/>
        <cfvo type="max"/>
        <color theme="0"/>
        <color theme="0"/>
      </colorScale>
    </cfRule>
    <cfRule type="expression" dxfId="10032" priority="1983">
      <formula>BK102&lt;0</formula>
    </cfRule>
  </conditionalFormatting>
  <conditionalFormatting sqref="BL105">
    <cfRule type="colorScale" priority="1978">
      <colorScale>
        <cfvo type="min"/>
        <cfvo type="max"/>
        <color theme="0"/>
        <color theme="0"/>
      </colorScale>
    </cfRule>
    <cfRule type="expression" dxfId="10031" priority="1979">
      <formula>BK105&lt;0</formula>
    </cfRule>
  </conditionalFormatting>
  <conditionalFormatting sqref="BL105:BL106">
    <cfRule type="expression" priority="1976">
      <formula>#REF!</formula>
    </cfRule>
  </conditionalFormatting>
  <conditionalFormatting sqref="BL105:BL107">
    <cfRule type="expression" dxfId="10030" priority="1974">
      <formula>IF(BL105="Validar","Rojo","Verde")</formula>
    </cfRule>
  </conditionalFormatting>
  <conditionalFormatting sqref="BL106">
    <cfRule type="colorScale" priority="1975">
      <colorScale>
        <cfvo type="min"/>
        <cfvo type="max"/>
        <color theme="0"/>
        <color theme="0"/>
      </colorScale>
    </cfRule>
    <cfRule type="expression" dxfId="10029" priority="1977">
      <formula>BK106&lt;0</formula>
    </cfRule>
  </conditionalFormatting>
  <conditionalFormatting sqref="BL110">
    <cfRule type="colorScale" priority="1966">
      <colorScale>
        <cfvo type="min"/>
        <cfvo type="max"/>
        <color theme="0"/>
        <color theme="0"/>
      </colorScale>
    </cfRule>
    <cfRule type="expression" dxfId="10028"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0027" priority="1958">
      <formula>BK111&lt;0</formula>
    </cfRule>
  </conditionalFormatting>
  <conditionalFormatting sqref="BL117">
    <cfRule type="colorScale" priority="1972">
      <colorScale>
        <cfvo type="min"/>
        <cfvo type="max"/>
        <color theme="0"/>
        <color theme="0"/>
      </colorScale>
    </cfRule>
    <cfRule type="expression" dxfId="10026"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0025" priority="1971">
      <formula>BK118&lt;0</formula>
    </cfRule>
  </conditionalFormatting>
  <conditionalFormatting sqref="BL126:BL135">
    <cfRule type="expression" dxfId="10024" priority="2093">
      <formula>IF(BL126="Validar","Rojo","Verde")</formula>
    </cfRule>
    <cfRule type="colorScale" priority="2094">
      <colorScale>
        <cfvo type="min"/>
        <cfvo type="max"/>
        <color theme="0"/>
        <color theme="0"/>
      </colorScale>
    </cfRule>
    <cfRule type="expression" priority="2095">
      <formula>$F$23</formula>
    </cfRule>
    <cfRule type="expression" dxfId="10023" priority="2096">
      <formula>BK126&lt;0</formula>
    </cfRule>
  </conditionalFormatting>
  <conditionalFormatting sqref="BK6">
    <cfRule type="colorScale" priority="1953">
      <colorScale>
        <cfvo type="min"/>
        <cfvo type="max"/>
        <color theme="0"/>
        <color theme="0"/>
      </colorScale>
    </cfRule>
    <cfRule type="expression" dxfId="10022" priority="1954">
      <formula>BJ6&lt;0</formula>
    </cfRule>
  </conditionalFormatting>
  <conditionalFormatting sqref="BK6">
    <cfRule type="expression" dxfId="10021"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0020" priority="1950">
      <formula>BJ7&lt;0</formula>
    </cfRule>
  </conditionalFormatting>
  <conditionalFormatting sqref="BK7:BK8">
    <cfRule type="expression" dxfId="10019"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0018" priority="1915">
      <formula>BN9&lt;0</formula>
    </cfRule>
  </conditionalFormatting>
  <conditionalFormatting sqref="BO9:BO20">
    <cfRule type="expression" dxfId="10017"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0016" priority="1892">
      <formula>BN10&lt;0</formula>
    </cfRule>
  </conditionalFormatting>
  <conditionalFormatting sqref="BO11:BO14">
    <cfRule type="colorScale" priority="1912">
      <colorScale>
        <cfvo type="min"/>
        <cfvo type="max"/>
        <color theme="0"/>
        <color theme="0"/>
      </colorScale>
    </cfRule>
    <cfRule type="expression" dxfId="10015" priority="1913">
      <formula>BN11&lt;0</formula>
    </cfRule>
  </conditionalFormatting>
  <conditionalFormatting sqref="BO15">
    <cfRule type="colorScale" priority="1889">
      <colorScale>
        <cfvo type="min"/>
        <cfvo type="max"/>
        <color theme="0"/>
        <color theme="0"/>
      </colorScale>
    </cfRule>
    <cfRule type="expression" dxfId="10014" priority="1890">
      <formula>BN15&lt;0</formula>
    </cfRule>
  </conditionalFormatting>
  <conditionalFormatting sqref="BO16:BO17">
    <cfRule type="colorScale" priority="1910">
      <colorScale>
        <cfvo type="min"/>
        <cfvo type="max"/>
        <color theme="0"/>
        <color theme="0"/>
      </colorScale>
    </cfRule>
    <cfRule type="expression" dxfId="10013" priority="1911">
      <formula>BN16&lt;0</formula>
    </cfRule>
  </conditionalFormatting>
  <conditionalFormatting sqref="BO18">
    <cfRule type="colorScale" priority="1886">
      <colorScale>
        <cfvo type="min"/>
        <cfvo type="max"/>
        <color theme="0"/>
        <color theme="0"/>
      </colorScale>
    </cfRule>
    <cfRule type="expression" dxfId="10012" priority="1888">
      <formula>BN18&lt;0</formula>
    </cfRule>
  </conditionalFormatting>
  <conditionalFormatting sqref="BO19:BO20">
    <cfRule type="colorScale" priority="1908">
      <colorScale>
        <cfvo type="min"/>
        <cfvo type="max"/>
        <color theme="0"/>
        <color theme="0"/>
      </colorScale>
    </cfRule>
    <cfRule type="expression" dxfId="10011" priority="1909">
      <formula>BN19&lt;0</formula>
    </cfRule>
  </conditionalFormatting>
  <conditionalFormatting sqref="BO23">
    <cfRule type="colorScale" priority="1883">
      <colorScale>
        <cfvo type="min"/>
        <cfvo type="max"/>
        <color theme="0"/>
        <color theme="0"/>
      </colorScale>
    </cfRule>
    <cfRule type="expression" dxfId="10010" priority="1884">
      <formula>BN23&lt;0</formula>
    </cfRule>
  </conditionalFormatting>
  <conditionalFormatting sqref="BO23:BO31">
    <cfRule type="expression" dxfId="10009"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0008" priority="1907">
      <formula>BN24&lt;0</formula>
    </cfRule>
  </conditionalFormatting>
  <conditionalFormatting sqref="BO25">
    <cfRule type="colorScale" priority="1904">
      <colorScale>
        <cfvo type="min"/>
        <cfvo type="max"/>
        <color theme="0"/>
        <color theme="0"/>
      </colorScale>
    </cfRule>
    <cfRule type="expression" dxfId="10007" priority="1905">
      <formula>BN25&lt;0</formula>
    </cfRule>
  </conditionalFormatting>
  <conditionalFormatting sqref="BO26">
    <cfRule type="colorScale" priority="1881">
      <colorScale>
        <cfvo type="min"/>
        <cfvo type="max"/>
        <color theme="0"/>
        <color theme="0"/>
      </colorScale>
    </cfRule>
    <cfRule type="expression" dxfId="10006" priority="1882">
      <formula>BN26&lt;0</formula>
    </cfRule>
  </conditionalFormatting>
  <conditionalFormatting sqref="BO27">
    <cfRule type="colorScale" priority="1902">
      <colorScale>
        <cfvo type="min"/>
        <cfvo type="max"/>
        <color theme="0"/>
        <color theme="0"/>
      </colorScale>
    </cfRule>
    <cfRule type="expression" dxfId="10005" priority="1903">
      <formula>BN27&lt;0</formula>
    </cfRule>
  </conditionalFormatting>
  <conditionalFormatting sqref="BO28">
    <cfRule type="colorScale" priority="1900">
      <colorScale>
        <cfvo type="min"/>
        <cfvo type="max"/>
        <color theme="0"/>
        <color theme="0"/>
      </colorScale>
    </cfRule>
    <cfRule type="expression" dxfId="10004" priority="1901">
      <formula>BN28&lt;0</formula>
    </cfRule>
  </conditionalFormatting>
  <conditionalFormatting sqref="BO29">
    <cfRule type="colorScale" priority="1878">
      <colorScale>
        <cfvo type="min"/>
        <cfvo type="max"/>
        <color theme="0"/>
        <color theme="0"/>
      </colorScale>
    </cfRule>
    <cfRule type="expression" dxfId="10003" priority="1880">
      <formula>BN29&lt;0</formula>
    </cfRule>
  </conditionalFormatting>
  <conditionalFormatting sqref="BO30">
    <cfRule type="colorScale" priority="1898">
      <colorScale>
        <cfvo type="min"/>
        <cfvo type="max"/>
        <color theme="0"/>
        <color theme="0"/>
      </colorScale>
    </cfRule>
    <cfRule type="expression" dxfId="10002" priority="1899">
      <formula>BN30&lt;0</formula>
    </cfRule>
  </conditionalFormatting>
  <conditionalFormatting sqref="BO31">
    <cfRule type="colorScale" priority="1896">
      <colorScale>
        <cfvo type="min"/>
        <cfvo type="max"/>
        <color theme="0"/>
        <color theme="0"/>
      </colorScale>
    </cfRule>
    <cfRule type="expression" dxfId="10001"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0000"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9999"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9998"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9997" priority="1920">
      <formula>BN69&lt;0</formula>
    </cfRule>
  </conditionalFormatting>
  <conditionalFormatting sqref="BO82 BO92 BO103 BO107">
    <cfRule type="expression" dxfId="9996"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9995"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9994"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9993"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9992"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9991"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9990" priority="1929">
      <formula>BN105&lt;0</formula>
    </cfRule>
  </conditionalFormatting>
  <conditionalFormatting sqref="BO110">
    <cfRule type="colorScale" priority="1930">
      <colorScale>
        <cfvo type="min"/>
        <cfvo type="max"/>
        <color theme="0"/>
        <color theme="0"/>
      </colorScale>
    </cfRule>
    <cfRule type="expression" dxfId="9989"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9988"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9987"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9986" priority="1864">
      <formula>BN125&lt;0</formula>
    </cfRule>
  </conditionalFormatting>
  <conditionalFormatting sqref="BO125:BO135">
    <cfRule type="expression" dxfId="9985" priority="1861">
      <formula>IF(BO125="Validar","Rojo","Verde")</formula>
    </cfRule>
  </conditionalFormatting>
  <conditionalFormatting sqref="BO126:BO132">
    <cfRule type="colorScale" priority="1938">
      <colorScale>
        <cfvo type="min"/>
        <cfvo type="max"/>
        <color theme="0"/>
        <color theme="0"/>
      </colorScale>
    </cfRule>
    <cfRule type="expression" dxfId="9984"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9983"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9982" priority="1934">
      <formula>BN135&lt;0</formula>
    </cfRule>
  </conditionalFormatting>
  <conditionalFormatting sqref="BO110:BP111">
    <cfRule type="expression" dxfId="9981" priority="1805">
      <formula>IF(BO110="Validar","Rojo","Verde")</formula>
    </cfRule>
  </conditionalFormatting>
  <conditionalFormatting sqref="BO117:BP123">
    <cfRule type="expression" dxfId="9980"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9979" priority="1855">
      <formula>BO40&lt;0</formula>
    </cfRule>
  </conditionalFormatting>
  <conditionalFormatting sqref="BP40:BP67">
    <cfRule type="expression" dxfId="9978"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9977" priority="1858">
      <formula>BO67&lt;0</formula>
    </cfRule>
  </conditionalFormatting>
  <conditionalFormatting sqref="BP69">
    <cfRule type="colorScale" priority="1850">
      <colorScale>
        <cfvo type="min"/>
        <cfvo type="max"/>
        <color theme="0"/>
        <color theme="0"/>
      </colorScale>
    </cfRule>
    <cfRule type="expression" dxfId="9976" priority="1851">
      <formula>BO69&lt;0</formula>
    </cfRule>
  </conditionalFormatting>
  <conditionalFormatting sqref="BP69:BP81">
    <cfRule type="expression" priority="1848">
      <formula>#REF!</formula>
    </cfRule>
  </conditionalFormatting>
  <conditionalFormatting sqref="BP69:BP82">
    <cfRule type="expression" dxfId="9975" priority="1846">
      <formula>IF(BP69="Validar","Rojo","Verde")</formula>
    </cfRule>
  </conditionalFormatting>
  <conditionalFormatting sqref="BP70:BP78">
    <cfRule type="colorScale" priority="1847">
      <colorScale>
        <cfvo type="min"/>
        <cfvo type="max"/>
        <color theme="0"/>
        <color theme="0"/>
      </colorScale>
    </cfRule>
    <cfRule type="expression" dxfId="9974" priority="1849">
      <formula>BO70&lt;0</formula>
    </cfRule>
  </conditionalFormatting>
  <conditionalFormatting sqref="BP79:BP81">
    <cfRule type="colorScale" priority="1859">
      <colorScale>
        <cfvo type="min"/>
        <cfvo type="max"/>
        <color theme="0"/>
        <color theme="0"/>
      </colorScale>
    </cfRule>
    <cfRule type="expression" dxfId="9973"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9972" priority="1845">
      <formula>BO84&lt;0</formula>
    </cfRule>
  </conditionalFormatting>
  <conditionalFormatting sqref="BP84:BP91">
    <cfRule type="expression" priority="1842">
      <formula>#REF!</formula>
    </cfRule>
  </conditionalFormatting>
  <conditionalFormatting sqref="BP84:BP92">
    <cfRule type="expression" dxfId="9971" priority="1840">
      <formula>IF(BP84="Validar","Rojo","Verde")</formula>
    </cfRule>
  </conditionalFormatting>
  <conditionalFormatting sqref="BP85:BP91">
    <cfRule type="colorScale" priority="1841">
      <colorScale>
        <cfvo type="min"/>
        <cfvo type="max"/>
        <color theme="0"/>
        <color theme="0"/>
      </colorScale>
    </cfRule>
    <cfRule type="expression" dxfId="9970" priority="1843">
      <formula>BO85&lt;0</formula>
    </cfRule>
  </conditionalFormatting>
  <conditionalFormatting sqref="BP94">
    <cfRule type="colorScale" priority="1838">
      <colorScale>
        <cfvo type="min"/>
        <cfvo type="max"/>
        <color theme="0"/>
        <color theme="0"/>
      </colorScale>
    </cfRule>
    <cfRule type="expression" dxfId="9969" priority="1839">
      <formula>BO94&lt;0</formula>
    </cfRule>
  </conditionalFormatting>
  <conditionalFormatting sqref="BP94:BP102">
    <cfRule type="expression" priority="1832">
      <formula>#REF!</formula>
    </cfRule>
  </conditionalFormatting>
  <conditionalFormatting sqref="BP94:BP103">
    <cfRule type="expression" dxfId="9968" priority="1830">
      <formula>IF(BP94="Validar","Rojo","Verde")</formula>
    </cfRule>
  </conditionalFormatting>
  <conditionalFormatting sqref="BP95:BP100">
    <cfRule type="colorScale" priority="1836">
      <colorScale>
        <cfvo type="min"/>
        <cfvo type="max"/>
        <color theme="0"/>
        <color theme="0"/>
      </colorScale>
    </cfRule>
    <cfRule type="expression" dxfId="9967" priority="1837">
      <formula>BO95&lt;0</formula>
    </cfRule>
  </conditionalFormatting>
  <conditionalFormatting sqref="BP101">
    <cfRule type="colorScale" priority="1834">
      <colorScale>
        <cfvo type="min"/>
        <cfvo type="max"/>
        <color theme="0"/>
        <color theme="0"/>
      </colorScale>
    </cfRule>
    <cfRule type="expression" dxfId="9966" priority="1835">
      <formula>BO101&lt;0</formula>
    </cfRule>
  </conditionalFormatting>
  <conditionalFormatting sqref="BP102">
    <cfRule type="colorScale" priority="1831">
      <colorScale>
        <cfvo type="min"/>
        <cfvo type="max"/>
        <color theme="0"/>
        <color theme="0"/>
      </colorScale>
    </cfRule>
    <cfRule type="expression" dxfId="9965" priority="1833">
      <formula>BO102&lt;0</formula>
    </cfRule>
  </conditionalFormatting>
  <conditionalFormatting sqref="BP105">
    <cfRule type="colorScale" priority="1828">
      <colorScale>
        <cfvo type="min"/>
        <cfvo type="max"/>
        <color theme="0"/>
        <color theme="0"/>
      </colorScale>
    </cfRule>
    <cfRule type="expression" dxfId="9964" priority="1829">
      <formula>BO105&lt;0</formula>
    </cfRule>
  </conditionalFormatting>
  <conditionalFormatting sqref="BP105:BP106">
    <cfRule type="expression" priority="1826">
      <formula>#REF!</formula>
    </cfRule>
  </conditionalFormatting>
  <conditionalFormatting sqref="BP105:BP107">
    <cfRule type="expression" dxfId="9963" priority="1824">
      <formula>IF(BP105="Validar","Rojo","Verde")</formula>
    </cfRule>
  </conditionalFormatting>
  <conditionalFormatting sqref="BP106">
    <cfRule type="colorScale" priority="1825">
      <colorScale>
        <cfvo type="min"/>
        <cfvo type="max"/>
        <color theme="0"/>
        <color theme="0"/>
      </colorScale>
    </cfRule>
    <cfRule type="expression" dxfId="9962" priority="1827">
      <formula>BO106&lt;0</formula>
    </cfRule>
  </conditionalFormatting>
  <conditionalFormatting sqref="BP110">
    <cfRule type="colorScale" priority="1816">
      <colorScale>
        <cfvo type="min"/>
        <cfvo type="max"/>
        <color theme="0"/>
        <color theme="0"/>
      </colorScale>
    </cfRule>
    <cfRule type="expression" dxfId="9961"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9960" priority="1808">
      <formula>BO111&lt;0</formula>
    </cfRule>
  </conditionalFormatting>
  <conditionalFormatting sqref="BP117">
    <cfRule type="colorScale" priority="1822">
      <colorScale>
        <cfvo type="min"/>
        <cfvo type="max"/>
        <color theme="0"/>
        <color theme="0"/>
      </colorScale>
    </cfRule>
    <cfRule type="expression" dxfId="9959"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9958" priority="1821">
      <formula>BO118&lt;0</formula>
    </cfRule>
  </conditionalFormatting>
  <conditionalFormatting sqref="BP126:BP135">
    <cfRule type="expression" dxfId="9957" priority="1943">
      <formula>IF(BP126="Validar","Rojo","Verde")</formula>
    </cfRule>
    <cfRule type="colorScale" priority="1944">
      <colorScale>
        <cfvo type="min"/>
        <cfvo type="max"/>
        <color theme="0"/>
        <color theme="0"/>
      </colorScale>
    </cfRule>
    <cfRule type="expression" priority="1945">
      <formula>$F$23</formula>
    </cfRule>
    <cfRule type="expression" dxfId="9956" priority="1946">
      <formula>BO126&lt;0</formula>
    </cfRule>
  </conditionalFormatting>
  <conditionalFormatting sqref="BO6">
    <cfRule type="colorScale" priority="1803">
      <colorScale>
        <cfvo type="min"/>
        <cfvo type="max"/>
        <color theme="0"/>
        <color theme="0"/>
      </colorScale>
    </cfRule>
    <cfRule type="expression" dxfId="9955" priority="1804">
      <formula>BN6&lt;0</formula>
    </cfRule>
  </conditionalFormatting>
  <conditionalFormatting sqref="BO6">
    <cfRule type="expression" dxfId="9954"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9953" priority="1800">
      <formula>BN7&lt;0</formula>
    </cfRule>
  </conditionalFormatting>
  <conditionalFormatting sqref="BO7:BO8">
    <cfRule type="expression" dxfId="9952"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9951" priority="1765">
      <formula>BQ9&lt;0</formula>
    </cfRule>
  </conditionalFormatting>
  <conditionalFormatting sqref="BR9:BR20">
    <cfRule type="expression" dxfId="9950"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9949" priority="1742">
      <formula>BQ10&lt;0</formula>
    </cfRule>
  </conditionalFormatting>
  <conditionalFormatting sqref="BR11:BR14">
    <cfRule type="colorScale" priority="1762">
      <colorScale>
        <cfvo type="min"/>
        <cfvo type="max"/>
        <color theme="0"/>
        <color theme="0"/>
      </colorScale>
    </cfRule>
    <cfRule type="expression" dxfId="9948" priority="1763">
      <formula>BQ11&lt;0</formula>
    </cfRule>
  </conditionalFormatting>
  <conditionalFormatting sqref="BR15">
    <cfRule type="colorScale" priority="1739">
      <colorScale>
        <cfvo type="min"/>
        <cfvo type="max"/>
        <color theme="0"/>
        <color theme="0"/>
      </colorScale>
    </cfRule>
    <cfRule type="expression" dxfId="9947" priority="1740">
      <formula>BQ15&lt;0</formula>
    </cfRule>
  </conditionalFormatting>
  <conditionalFormatting sqref="BR16:BR17">
    <cfRule type="colorScale" priority="1760">
      <colorScale>
        <cfvo type="min"/>
        <cfvo type="max"/>
        <color theme="0"/>
        <color theme="0"/>
      </colorScale>
    </cfRule>
    <cfRule type="expression" dxfId="9946" priority="1761">
      <formula>BQ16&lt;0</formula>
    </cfRule>
  </conditionalFormatting>
  <conditionalFormatting sqref="BR18">
    <cfRule type="colorScale" priority="1736">
      <colorScale>
        <cfvo type="min"/>
        <cfvo type="max"/>
        <color theme="0"/>
        <color theme="0"/>
      </colorScale>
    </cfRule>
    <cfRule type="expression" dxfId="9945" priority="1738">
      <formula>BQ18&lt;0</formula>
    </cfRule>
  </conditionalFormatting>
  <conditionalFormatting sqref="BR19:BR20">
    <cfRule type="colorScale" priority="1758">
      <colorScale>
        <cfvo type="min"/>
        <cfvo type="max"/>
        <color theme="0"/>
        <color theme="0"/>
      </colorScale>
    </cfRule>
    <cfRule type="expression" dxfId="9944" priority="1759">
      <formula>BQ19&lt;0</formula>
    </cfRule>
  </conditionalFormatting>
  <conditionalFormatting sqref="BR23">
    <cfRule type="colorScale" priority="1733">
      <colorScale>
        <cfvo type="min"/>
        <cfvo type="max"/>
        <color theme="0"/>
        <color theme="0"/>
      </colorScale>
    </cfRule>
    <cfRule type="expression" dxfId="9943" priority="1734">
      <formula>BQ23&lt;0</formula>
    </cfRule>
  </conditionalFormatting>
  <conditionalFormatting sqref="BR23:BR31">
    <cfRule type="expression" dxfId="9942"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9941" priority="1757">
      <formula>BQ24&lt;0</formula>
    </cfRule>
  </conditionalFormatting>
  <conditionalFormatting sqref="BR25">
    <cfRule type="colorScale" priority="1754">
      <colorScale>
        <cfvo type="min"/>
        <cfvo type="max"/>
        <color theme="0"/>
        <color theme="0"/>
      </colorScale>
    </cfRule>
    <cfRule type="expression" dxfId="9940" priority="1755">
      <formula>BQ25&lt;0</formula>
    </cfRule>
  </conditionalFormatting>
  <conditionalFormatting sqref="BR26">
    <cfRule type="colorScale" priority="1731">
      <colorScale>
        <cfvo type="min"/>
        <cfvo type="max"/>
        <color theme="0"/>
        <color theme="0"/>
      </colorScale>
    </cfRule>
    <cfRule type="expression" dxfId="9939" priority="1732">
      <formula>BQ26&lt;0</formula>
    </cfRule>
  </conditionalFormatting>
  <conditionalFormatting sqref="BR27">
    <cfRule type="colorScale" priority="1752">
      <colorScale>
        <cfvo type="min"/>
        <cfvo type="max"/>
        <color theme="0"/>
        <color theme="0"/>
      </colorScale>
    </cfRule>
    <cfRule type="expression" dxfId="9938" priority="1753">
      <formula>BQ27&lt;0</formula>
    </cfRule>
  </conditionalFormatting>
  <conditionalFormatting sqref="BR28">
    <cfRule type="colorScale" priority="1750">
      <colorScale>
        <cfvo type="min"/>
        <cfvo type="max"/>
        <color theme="0"/>
        <color theme="0"/>
      </colorScale>
    </cfRule>
    <cfRule type="expression" dxfId="9937" priority="1751">
      <formula>BQ28&lt;0</formula>
    </cfRule>
  </conditionalFormatting>
  <conditionalFormatting sqref="BR29">
    <cfRule type="colorScale" priority="1728">
      <colorScale>
        <cfvo type="min"/>
        <cfvo type="max"/>
        <color theme="0"/>
        <color theme="0"/>
      </colorScale>
    </cfRule>
    <cfRule type="expression" dxfId="9936" priority="1730">
      <formula>BQ29&lt;0</formula>
    </cfRule>
  </conditionalFormatting>
  <conditionalFormatting sqref="BR30">
    <cfRule type="colorScale" priority="1748">
      <colorScale>
        <cfvo type="min"/>
        <cfvo type="max"/>
        <color theme="0"/>
        <color theme="0"/>
      </colorScale>
    </cfRule>
    <cfRule type="expression" dxfId="9935" priority="1749">
      <formula>BQ30&lt;0</formula>
    </cfRule>
  </conditionalFormatting>
  <conditionalFormatting sqref="BR31">
    <cfRule type="colorScale" priority="1746">
      <colorScale>
        <cfvo type="min"/>
        <cfvo type="max"/>
        <color theme="0"/>
        <color theme="0"/>
      </colorScale>
    </cfRule>
    <cfRule type="expression" dxfId="9934"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9933" priority="1726">
      <formula>BQ39&lt;0</formula>
    </cfRule>
  </conditionalFormatting>
  <conditionalFormatting sqref="BR39:BR107">
    <cfRule type="expression" dxfId="9932"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9931"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9930"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9929" priority="1770">
      <formula>BQ69&lt;0</formula>
    </cfRule>
  </conditionalFormatting>
  <conditionalFormatting sqref="BR82 BR92 BR103 BR107">
    <cfRule type="expression" dxfId="9928"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9927"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9926"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9925"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9924"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9923"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9922" priority="1779">
      <formula>BQ105&lt;0</formula>
    </cfRule>
  </conditionalFormatting>
  <conditionalFormatting sqref="BR110">
    <cfRule type="colorScale" priority="1780">
      <colorScale>
        <cfvo type="min"/>
        <cfvo type="max"/>
        <color theme="0"/>
        <color theme="0"/>
      </colorScale>
    </cfRule>
    <cfRule type="expression" dxfId="9921"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9920"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9919"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9918" priority="1714">
      <formula>BQ125&lt;0</formula>
    </cfRule>
  </conditionalFormatting>
  <conditionalFormatting sqref="BR125:BR135">
    <cfRule type="expression" dxfId="9917" priority="1711">
      <formula>IF(BR125="Validar","Rojo","Verde")</formula>
    </cfRule>
  </conditionalFormatting>
  <conditionalFormatting sqref="BR126:BR132">
    <cfRule type="colorScale" priority="1788">
      <colorScale>
        <cfvo type="min"/>
        <cfvo type="max"/>
        <color theme="0"/>
        <color theme="0"/>
      </colorScale>
    </cfRule>
    <cfRule type="expression" dxfId="9916"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9915"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9914" priority="1784">
      <formula>BQ135&lt;0</formula>
    </cfRule>
  </conditionalFormatting>
  <conditionalFormatting sqref="BR110:BS111">
    <cfRule type="expression" dxfId="9913"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9912" priority="1705">
      <formula>BR40&lt;0</formula>
    </cfRule>
  </conditionalFormatting>
  <conditionalFormatting sqref="BS40:BS67">
    <cfRule type="expression" dxfId="9911"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9910" priority="1708">
      <formula>BR67&lt;0</formula>
    </cfRule>
  </conditionalFormatting>
  <conditionalFormatting sqref="BS69">
    <cfRule type="colorScale" priority="1700">
      <colorScale>
        <cfvo type="min"/>
        <cfvo type="max"/>
        <color theme="0"/>
        <color theme="0"/>
      </colorScale>
    </cfRule>
    <cfRule type="expression" dxfId="9909" priority="1701">
      <formula>BR69&lt;0</formula>
    </cfRule>
  </conditionalFormatting>
  <conditionalFormatting sqref="BS69:BS81">
    <cfRule type="expression" priority="1698">
      <formula>#REF!</formula>
    </cfRule>
  </conditionalFormatting>
  <conditionalFormatting sqref="BS69:BS82">
    <cfRule type="expression" dxfId="9908" priority="1696">
      <formula>IF(BS69="Validar","Rojo","Verde")</formula>
    </cfRule>
  </conditionalFormatting>
  <conditionalFormatting sqref="BS70:BS78">
    <cfRule type="colorScale" priority="1697">
      <colorScale>
        <cfvo type="min"/>
        <cfvo type="max"/>
        <color theme="0"/>
        <color theme="0"/>
      </colorScale>
    </cfRule>
    <cfRule type="expression" dxfId="9907" priority="1699">
      <formula>BR70&lt;0</formula>
    </cfRule>
  </conditionalFormatting>
  <conditionalFormatting sqref="BS79:BS81">
    <cfRule type="colorScale" priority="1709">
      <colorScale>
        <cfvo type="min"/>
        <cfvo type="max"/>
        <color theme="0"/>
        <color theme="0"/>
      </colorScale>
    </cfRule>
    <cfRule type="expression" dxfId="9906"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9905" priority="1695">
      <formula>BR84&lt;0</formula>
    </cfRule>
  </conditionalFormatting>
  <conditionalFormatting sqref="BS84:BS91">
    <cfRule type="expression" priority="1692">
      <formula>#REF!</formula>
    </cfRule>
  </conditionalFormatting>
  <conditionalFormatting sqref="BS84:BS92">
    <cfRule type="expression" dxfId="9904" priority="1690">
      <formula>IF(BS84="Validar","Rojo","Verde")</formula>
    </cfRule>
  </conditionalFormatting>
  <conditionalFormatting sqref="BS85:BS91">
    <cfRule type="colorScale" priority="1691">
      <colorScale>
        <cfvo type="min"/>
        <cfvo type="max"/>
        <color theme="0"/>
        <color theme="0"/>
      </colorScale>
    </cfRule>
    <cfRule type="expression" dxfId="9903" priority="1693">
      <formula>BR85&lt;0</formula>
    </cfRule>
  </conditionalFormatting>
  <conditionalFormatting sqref="BS94">
    <cfRule type="colorScale" priority="1688">
      <colorScale>
        <cfvo type="min"/>
        <cfvo type="max"/>
        <color theme="0"/>
        <color theme="0"/>
      </colorScale>
    </cfRule>
    <cfRule type="expression" dxfId="9902" priority="1689">
      <formula>BR94&lt;0</formula>
    </cfRule>
  </conditionalFormatting>
  <conditionalFormatting sqref="BS94:BS102">
    <cfRule type="expression" priority="1682">
      <formula>#REF!</formula>
    </cfRule>
  </conditionalFormatting>
  <conditionalFormatting sqref="BS94:BS103">
    <cfRule type="expression" dxfId="9901" priority="1680">
      <formula>IF(BS94="Validar","Rojo","Verde")</formula>
    </cfRule>
  </conditionalFormatting>
  <conditionalFormatting sqref="BS95:BS100">
    <cfRule type="colorScale" priority="1686">
      <colorScale>
        <cfvo type="min"/>
        <cfvo type="max"/>
        <color theme="0"/>
        <color theme="0"/>
      </colorScale>
    </cfRule>
    <cfRule type="expression" dxfId="9900" priority="1687">
      <formula>BR95&lt;0</formula>
    </cfRule>
  </conditionalFormatting>
  <conditionalFormatting sqref="BS101">
    <cfRule type="colorScale" priority="1684">
      <colorScale>
        <cfvo type="min"/>
        <cfvo type="max"/>
        <color theme="0"/>
        <color theme="0"/>
      </colorScale>
    </cfRule>
    <cfRule type="expression" dxfId="9899" priority="1685">
      <formula>BR101&lt;0</formula>
    </cfRule>
  </conditionalFormatting>
  <conditionalFormatting sqref="BS102">
    <cfRule type="colorScale" priority="1681">
      <colorScale>
        <cfvo type="min"/>
        <cfvo type="max"/>
        <color theme="0"/>
        <color theme="0"/>
      </colorScale>
    </cfRule>
    <cfRule type="expression" dxfId="9898" priority="1683">
      <formula>BR102&lt;0</formula>
    </cfRule>
  </conditionalFormatting>
  <conditionalFormatting sqref="BS105">
    <cfRule type="colorScale" priority="1678">
      <colorScale>
        <cfvo type="min"/>
        <cfvo type="max"/>
        <color theme="0"/>
        <color theme="0"/>
      </colorScale>
    </cfRule>
    <cfRule type="expression" dxfId="9897" priority="1679">
      <formula>BR105&lt;0</formula>
    </cfRule>
  </conditionalFormatting>
  <conditionalFormatting sqref="BS105:BS106">
    <cfRule type="expression" priority="1676">
      <formula>#REF!</formula>
    </cfRule>
  </conditionalFormatting>
  <conditionalFormatting sqref="BS105:BS107">
    <cfRule type="expression" dxfId="9896" priority="1674">
      <formula>IF(BS105="Validar","Rojo","Verde")</formula>
    </cfRule>
  </conditionalFormatting>
  <conditionalFormatting sqref="BS106">
    <cfRule type="colorScale" priority="1675">
      <colorScale>
        <cfvo type="min"/>
        <cfvo type="max"/>
        <color theme="0"/>
        <color theme="0"/>
      </colorScale>
    </cfRule>
    <cfRule type="expression" dxfId="9895" priority="1677">
      <formula>BR106&lt;0</formula>
    </cfRule>
  </conditionalFormatting>
  <conditionalFormatting sqref="BS110">
    <cfRule type="colorScale" priority="1666">
      <colorScale>
        <cfvo type="min"/>
        <cfvo type="max"/>
        <color theme="0"/>
        <color theme="0"/>
      </colorScale>
    </cfRule>
    <cfRule type="expression" dxfId="9894"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9893" priority="1658">
      <formula>BR111&lt;0</formula>
    </cfRule>
  </conditionalFormatting>
  <conditionalFormatting sqref="BS117">
    <cfRule type="colorScale" priority="1672">
      <colorScale>
        <cfvo type="min"/>
        <cfvo type="max"/>
        <color theme="0"/>
        <color theme="0"/>
      </colorScale>
    </cfRule>
    <cfRule type="expression" dxfId="9892"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9891" priority="1671">
      <formula>BR118&lt;0</formula>
    </cfRule>
  </conditionalFormatting>
  <conditionalFormatting sqref="BS126:BS135">
    <cfRule type="expression" dxfId="9890" priority="1793">
      <formula>IF(BS126="Validar","Rojo","Verde")</formula>
    </cfRule>
    <cfRule type="colorScale" priority="1794">
      <colorScale>
        <cfvo type="min"/>
        <cfvo type="max"/>
        <color theme="0"/>
        <color theme="0"/>
      </colorScale>
    </cfRule>
    <cfRule type="expression" priority="1795">
      <formula>$F$23</formula>
    </cfRule>
    <cfRule type="expression" dxfId="9889" priority="1796">
      <formula>BR126&lt;0</formula>
    </cfRule>
  </conditionalFormatting>
  <conditionalFormatting sqref="BR6">
    <cfRule type="colorScale" priority="1653">
      <colorScale>
        <cfvo type="min"/>
        <cfvo type="max"/>
        <color theme="0"/>
        <color theme="0"/>
      </colorScale>
    </cfRule>
    <cfRule type="expression" dxfId="9888" priority="1654">
      <formula>BQ6&lt;0</formula>
    </cfRule>
  </conditionalFormatting>
  <conditionalFormatting sqref="BR6">
    <cfRule type="expression" dxfId="9887"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9886" priority="1650">
      <formula>BQ7&lt;0</formula>
    </cfRule>
  </conditionalFormatting>
  <conditionalFormatting sqref="BR7:BR8">
    <cfRule type="expression" dxfId="9885"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9884" priority="1615">
      <formula>BU9&lt;0</formula>
    </cfRule>
  </conditionalFormatting>
  <conditionalFormatting sqref="BV9:BV20">
    <cfRule type="expression" dxfId="9883"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9882" priority="1592">
      <formula>BU10&lt;0</formula>
    </cfRule>
  </conditionalFormatting>
  <conditionalFormatting sqref="BV11:BV14">
    <cfRule type="colorScale" priority="1612">
      <colorScale>
        <cfvo type="min"/>
        <cfvo type="max"/>
        <color theme="0"/>
        <color theme="0"/>
      </colorScale>
    </cfRule>
    <cfRule type="expression" dxfId="9881" priority="1613">
      <formula>BU11&lt;0</formula>
    </cfRule>
  </conditionalFormatting>
  <conditionalFormatting sqref="BV15">
    <cfRule type="colorScale" priority="1589">
      <colorScale>
        <cfvo type="min"/>
        <cfvo type="max"/>
        <color theme="0"/>
        <color theme="0"/>
      </colorScale>
    </cfRule>
    <cfRule type="expression" dxfId="9880" priority="1590">
      <formula>BU15&lt;0</formula>
    </cfRule>
  </conditionalFormatting>
  <conditionalFormatting sqref="BV16:BV17">
    <cfRule type="colorScale" priority="1610">
      <colorScale>
        <cfvo type="min"/>
        <cfvo type="max"/>
        <color theme="0"/>
        <color theme="0"/>
      </colorScale>
    </cfRule>
    <cfRule type="expression" dxfId="9879" priority="1611">
      <formula>BU16&lt;0</formula>
    </cfRule>
  </conditionalFormatting>
  <conditionalFormatting sqref="BV18">
    <cfRule type="colorScale" priority="1586">
      <colorScale>
        <cfvo type="min"/>
        <cfvo type="max"/>
        <color theme="0"/>
        <color theme="0"/>
      </colorScale>
    </cfRule>
    <cfRule type="expression" dxfId="9878" priority="1588">
      <formula>BU18&lt;0</formula>
    </cfRule>
  </conditionalFormatting>
  <conditionalFormatting sqref="BV19:BV20">
    <cfRule type="colorScale" priority="1608">
      <colorScale>
        <cfvo type="min"/>
        <cfvo type="max"/>
        <color theme="0"/>
        <color theme="0"/>
      </colorScale>
    </cfRule>
    <cfRule type="expression" dxfId="9877" priority="1609">
      <formula>BU19&lt;0</formula>
    </cfRule>
  </conditionalFormatting>
  <conditionalFormatting sqref="BV23">
    <cfRule type="colorScale" priority="1583">
      <colorScale>
        <cfvo type="min"/>
        <cfvo type="max"/>
        <color theme="0"/>
        <color theme="0"/>
      </colorScale>
    </cfRule>
    <cfRule type="expression" dxfId="9876" priority="1584">
      <formula>BU23&lt;0</formula>
    </cfRule>
  </conditionalFormatting>
  <conditionalFormatting sqref="BV23:BV31">
    <cfRule type="expression" dxfId="9875"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9874" priority="1607">
      <formula>BU24&lt;0</formula>
    </cfRule>
  </conditionalFormatting>
  <conditionalFormatting sqref="BV25">
    <cfRule type="colorScale" priority="1604">
      <colorScale>
        <cfvo type="min"/>
        <cfvo type="max"/>
        <color theme="0"/>
        <color theme="0"/>
      </colorScale>
    </cfRule>
    <cfRule type="expression" dxfId="9873" priority="1605">
      <formula>BU25&lt;0</formula>
    </cfRule>
  </conditionalFormatting>
  <conditionalFormatting sqref="BV26">
    <cfRule type="colorScale" priority="1581">
      <colorScale>
        <cfvo type="min"/>
        <cfvo type="max"/>
        <color theme="0"/>
        <color theme="0"/>
      </colorScale>
    </cfRule>
    <cfRule type="expression" dxfId="9872" priority="1582">
      <formula>BU26&lt;0</formula>
    </cfRule>
  </conditionalFormatting>
  <conditionalFormatting sqref="BV27">
    <cfRule type="colorScale" priority="1602">
      <colorScale>
        <cfvo type="min"/>
        <cfvo type="max"/>
        <color theme="0"/>
        <color theme="0"/>
      </colorScale>
    </cfRule>
    <cfRule type="expression" dxfId="9871" priority="1603">
      <formula>BU27&lt;0</formula>
    </cfRule>
  </conditionalFormatting>
  <conditionalFormatting sqref="BV28">
    <cfRule type="colorScale" priority="1600">
      <colorScale>
        <cfvo type="min"/>
        <cfvo type="max"/>
        <color theme="0"/>
        <color theme="0"/>
      </colorScale>
    </cfRule>
    <cfRule type="expression" dxfId="9870" priority="1601">
      <formula>BU28&lt;0</formula>
    </cfRule>
  </conditionalFormatting>
  <conditionalFormatting sqref="BV29">
    <cfRule type="colorScale" priority="1578">
      <colorScale>
        <cfvo type="min"/>
        <cfvo type="max"/>
        <color theme="0"/>
        <color theme="0"/>
      </colorScale>
    </cfRule>
    <cfRule type="expression" dxfId="9869" priority="1580">
      <formula>BU29&lt;0</formula>
    </cfRule>
  </conditionalFormatting>
  <conditionalFormatting sqref="BV30">
    <cfRule type="colorScale" priority="1598">
      <colorScale>
        <cfvo type="min"/>
        <cfvo type="max"/>
        <color theme="0"/>
        <color theme="0"/>
      </colorScale>
    </cfRule>
    <cfRule type="expression" dxfId="9868" priority="1599">
      <formula>BU30&lt;0</formula>
    </cfRule>
  </conditionalFormatting>
  <conditionalFormatting sqref="BV31">
    <cfRule type="colorScale" priority="1596">
      <colorScale>
        <cfvo type="min"/>
        <cfvo type="max"/>
        <color theme="0"/>
        <color theme="0"/>
      </colorScale>
    </cfRule>
    <cfRule type="expression" dxfId="9867"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9866" priority="1576">
      <formula>BU39&lt;0</formula>
    </cfRule>
  </conditionalFormatting>
  <conditionalFormatting sqref="BV39:BV107">
    <cfRule type="expression" dxfId="9865"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9864"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9863"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9862" priority="1620">
      <formula>BU69&lt;0</formula>
    </cfRule>
  </conditionalFormatting>
  <conditionalFormatting sqref="BV82 BV92 BV103 BV107">
    <cfRule type="expression" dxfId="9861"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9860"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9859"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9858"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9857"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9856"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9855" priority="1629">
      <formula>BU105&lt;0</formula>
    </cfRule>
  </conditionalFormatting>
  <conditionalFormatting sqref="BV110">
    <cfRule type="colorScale" priority="1630">
      <colorScale>
        <cfvo type="min"/>
        <cfvo type="max"/>
        <color theme="0"/>
        <color theme="0"/>
      </colorScale>
    </cfRule>
    <cfRule type="expression" dxfId="9854"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9853"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9852"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9851" priority="1564">
      <formula>BU125&lt;0</formula>
    </cfRule>
  </conditionalFormatting>
  <conditionalFormatting sqref="BV125:BV135">
    <cfRule type="expression" dxfId="9850" priority="1561">
      <formula>IF(BV125="Validar","Rojo","Verde")</formula>
    </cfRule>
  </conditionalFormatting>
  <conditionalFormatting sqref="BV126:BV132">
    <cfRule type="colorScale" priority="1638">
      <colorScale>
        <cfvo type="min"/>
        <cfvo type="max"/>
        <color theme="0"/>
        <color theme="0"/>
      </colorScale>
    </cfRule>
    <cfRule type="expression" dxfId="9849"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9848"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9847" priority="1634">
      <formula>BU135&lt;0</formula>
    </cfRule>
  </conditionalFormatting>
  <conditionalFormatting sqref="BV110:BW111">
    <cfRule type="expression" dxfId="9846" priority="1505">
      <formula>IF(BV110="Validar","Rojo","Verde")</formula>
    </cfRule>
  </conditionalFormatting>
  <conditionalFormatting sqref="BV117:BW123">
    <cfRule type="expression" dxfId="9845"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9844" priority="1555">
      <formula>BV40&lt;0</formula>
    </cfRule>
  </conditionalFormatting>
  <conditionalFormatting sqref="BW40:BW67">
    <cfRule type="expression" dxfId="9843"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9842" priority="1558">
      <formula>BV67&lt;0</formula>
    </cfRule>
  </conditionalFormatting>
  <conditionalFormatting sqref="BW69">
    <cfRule type="colorScale" priority="1550">
      <colorScale>
        <cfvo type="min"/>
        <cfvo type="max"/>
        <color theme="0"/>
        <color theme="0"/>
      </colorScale>
    </cfRule>
    <cfRule type="expression" dxfId="9841" priority="1551">
      <formula>BV69&lt;0</formula>
    </cfRule>
  </conditionalFormatting>
  <conditionalFormatting sqref="BW69:BW81">
    <cfRule type="expression" priority="1548">
      <formula>#REF!</formula>
    </cfRule>
  </conditionalFormatting>
  <conditionalFormatting sqref="BW69:BW82">
    <cfRule type="expression" dxfId="9840" priority="1546">
      <formula>IF(BW69="Validar","Rojo","Verde")</formula>
    </cfRule>
  </conditionalFormatting>
  <conditionalFormatting sqref="BW70:BW78">
    <cfRule type="colorScale" priority="1547">
      <colorScale>
        <cfvo type="min"/>
        <cfvo type="max"/>
        <color theme="0"/>
        <color theme="0"/>
      </colorScale>
    </cfRule>
    <cfRule type="expression" dxfId="9839" priority="1549">
      <formula>BV70&lt;0</formula>
    </cfRule>
  </conditionalFormatting>
  <conditionalFormatting sqref="BW79:BW81">
    <cfRule type="colorScale" priority="1559">
      <colorScale>
        <cfvo type="min"/>
        <cfvo type="max"/>
        <color theme="0"/>
        <color theme="0"/>
      </colorScale>
    </cfRule>
    <cfRule type="expression" dxfId="9838"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9837" priority="1545">
      <formula>BV84&lt;0</formula>
    </cfRule>
  </conditionalFormatting>
  <conditionalFormatting sqref="BW84:BW91">
    <cfRule type="expression" priority="1542">
      <formula>#REF!</formula>
    </cfRule>
  </conditionalFormatting>
  <conditionalFormatting sqref="BW84:BW92">
    <cfRule type="expression" dxfId="9836" priority="1540">
      <formula>IF(BW84="Validar","Rojo","Verde")</formula>
    </cfRule>
  </conditionalFormatting>
  <conditionalFormatting sqref="BW85:BW91">
    <cfRule type="colorScale" priority="1541">
      <colorScale>
        <cfvo type="min"/>
        <cfvo type="max"/>
        <color theme="0"/>
        <color theme="0"/>
      </colorScale>
    </cfRule>
    <cfRule type="expression" dxfId="9835" priority="1543">
      <formula>BV85&lt;0</formula>
    </cfRule>
  </conditionalFormatting>
  <conditionalFormatting sqref="BW94">
    <cfRule type="colorScale" priority="1538">
      <colorScale>
        <cfvo type="min"/>
        <cfvo type="max"/>
        <color theme="0"/>
        <color theme="0"/>
      </colorScale>
    </cfRule>
    <cfRule type="expression" dxfId="9834" priority="1539">
      <formula>BV94&lt;0</formula>
    </cfRule>
  </conditionalFormatting>
  <conditionalFormatting sqref="BW94:BW102">
    <cfRule type="expression" priority="1532">
      <formula>#REF!</formula>
    </cfRule>
  </conditionalFormatting>
  <conditionalFormatting sqref="BW94:BW103">
    <cfRule type="expression" dxfId="9833" priority="1530">
      <formula>IF(BW94="Validar","Rojo","Verde")</formula>
    </cfRule>
  </conditionalFormatting>
  <conditionalFormatting sqref="BW95:BW100">
    <cfRule type="colorScale" priority="1536">
      <colorScale>
        <cfvo type="min"/>
        <cfvo type="max"/>
        <color theme="0"/>
        <color theme="0"/>
      </colorScale>
    </cfRule>
    <cfRule type="expression" dxfId="9832" priority="1537">
      <formula>BV95&lt;0</formula>
    </cfRule>
  </conditionalFormatting>
  <conditionalFormatting sqref="BW101">
    <cfRule type="colorScale" priority="1534">
      <colorScale>
        <cfvo type="min"/>
        <cfvo type="max"/>
        <color theme="0"/>
        <color theme="0"/>
      </colorScale>
    </cfRule>
    <cfRule type="expression" dxfId="9831" priority="1535">
      <formula>BV101&lt;0</formula>
    </cfRule>
  </conditionalFormatting>
  <conditionalFormatting sqref="BW102">
    <cfRule type="colorScale" priority="1531">
      <colorScale>
        <cfvo type="min"/>
        <cfvo type="max"/>
        <color theme="0"/>
        <color theme="0"/>
      </colorScale>
    </cfRule>
    <cfRule type="expression" dxfId="9830" priority="1533">
      <formula>BV102&lt;0</formula>
    </cfRule>
  </conditionalFormatting>
  <conditionalFormatting sqref="BW105">
    <cfRule type="colorScale" priority="1528">
      <colorScale>
        <cfvo type="min"/>
        <cfvo type="max"/>
        <color theme="0"/>
        <color theme="0"/>
      </colorScale>
    </cfRule>
    <cfRule type="expression" dxfId="9829" priority="1529">
      <formula>BV105&lt;0</formula>
    </cfRule>
  </conditionalFormatting>
  <conditionalFormatting sqref="BW105:BW106">
    <cfRule type="expression" priority="1526">
      <formula>#REF!</formula>
    </cfRule>
  </conditionalFormatting>
  <conditionalFormatting sqref="BW105:BW107">
    <cfRule type="expression" dxfId="9828" priority="1524">
      <formula>IF(BW105="Validar","Rojo","Verde")</formula>
    </cfRule>
  </conditionalFormatting>
  <conditionalFormatting sqref="BW106">
    <cfRule type="colorScale" priority="1525">
      <colorScale>
        <cfvo type="min"/>
        <cfvo type="max"/>
        <color theme="0"/>
        <color theme="0"/>
      </colorScale>
    </cfRule>
    <cfRule type="expression" dxfId="9827" priority="1527">
      <formula>BV106&lt;0</formula>
    </cfRule>
  </conditionalFormatting>
  <conditionalFormatting sqref="BW110">
    <cfRule type="colorScale" priority="1516">
      <colorScale>
        <cfvo type="min"/>
        <cfvo type="max"/>
        <color theme="0"/>
        <color theme="0"/>
      </colorScale>
    </cfRule>
    <cfRule type="expression" dxfId="9826"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9825" priority="1508">
      <formula>BV111&lt;0</formula>
    </cfRule>
  </conditionalFormatting>
  <conditionalFormatting sqref="BW117">
    <cfRule type="colorScale" priority="1522">
      <colorScale>
        <cfvo type="min"/>
        <cfvo type="max"/>
        <color theme="0"/>
        <color theme="0"/>
      </colorScale>
    </cfRule>
    <cfRule type="expression" dxfId="9824"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9823" priority="1521">
      <formula>BV118&lt;0</formula>
    </cfRule>
  </conditionalFormatting>
  <conditionalFormatting sqref="BW126:BW135">
    <cfRule type="expression" dxfId="9822" priority="1643">
      <formula>IF(BW126="Validar","Rojo","Verde")</formula>
    </cfRule>
    <cfRule type="colorScale" priority="1644">
      <colorScale>
        <cfvo type="min"/>
        <cfvo type="max"/>
        <color theme="0"/>
        <color theme="0"/>
      </colorScale>
    </cfRule>
    <cfRule type="expression" priority="1645">
      <formula>$F$23</formula>
    </cfRule>
    <cfRule type="expression" dxfId="9821" priority="1646">
      <formula>BV126&lt;0</formula>
    </cfRule>
  </conditionalFormatting>
  <conditionalFormatting sqref="BV6">
    <cfRule type="colorScale" priority="1503">
      <colorScale>
        <cfvo type="min"/>
        <cfvo type="max"/>
        <color theme="0"/>
        <color theme="0"/>
      </colorScale>
    </cfRule>
    <cfRule type="expression" dxfId="9820" priority="1504">
      <formula>BU6&lt;0</formula>
    </cfRule>
  </conditionalFormatting>
  <conditionalFormatting sqref="BV6">
    <cfRule type="expression" dxfId="9819"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9818" priority="1500">
      <formula>BU7&lt;0</formula>
    </cfRule>
  </conditionalFormatting>
  <conditionalFormatting sqref="BV7:BV8">
    <cfRule type="expression" dxfId="9817"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9816" priority="1465">
      <formula>CA9&lt;0</formula>
    </cfRule>
  </conditionalFormatting>
  <conditionalFormatting sqref="CB9:CB20">
    <cfRule type="expression" dxfId="9815"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9814" priority="1442">
      <formula>CA10&lt;0</formula>
    </cfRule>
  </conditionalFormatting>
  <conditionalFormatting sqref="CB11:CB14">
    <cfRule type="colorScale" priority="1462">
      <colorScale>
        <cfvo type="min"/>
        <cfvo type="max"/>
        <color theme="0"/>
        <color theme="0"/>
      </colorScale>
    </cfRule>
    <cfRule type="expression" dxfId="9813" priority="1463">
      <formula>CA11&lt;0</formula>
    </cfRule>
  </conditionalFormatting>
  <conditionalFormatting sqref="CB15">
    <cfRule type="colorScale" priority="1439">
      <colorScale>
        <cfvo type="min"/>
        <cfvo type="max"/>
        <color theme="0"/>
        <color theme="0"/>
      </colorScale>
    </cfRule>
    <cfRule type="expression" dxfId="9812" priority="1440">
      <formula>CA15&lt;0</formula>
    </cfRule>
  </conditionalFormatting>
  <conditionalFormatting sqref="CB16:CB17">
    <cfRule type="colorScale" priority="1460">
      <colorScale>
        <cfvo type="min"/>
        <cfvo type="max"/>
        <color theme="0"/>
        <color theme="0"/>
      </colorScale>
    </cfRule>
    <cfRule type="expression" dxfId="9811" priority="1461">
      <formula>CA16&lt;0</formula>
    </cfRule>
  </conditionalFormatting>
  <conditionalFormatting sqref="CB18">
    <cfRule type="colorScale" priority="1436">
      <colorScale>
        <cfvo type="min"/>
        <cfvo type="max"/>
        <color theme="0"/>
        <color theme="0"/>
      </colorScale>
    </cfRule>
    <cfRule type="expression" dxfId="9810" priority="1438">
      <formula>CA18&lt;0</formula>
    </cfRule>
  </conditionalFormatting>
  <conditionalFormatting sqref="CB19:CB20">
    <cfRule type="colorScale" priority="1458">
      <colorScale>
        <cfvo type="min"/>
        <cfvo type="max"/>
        <color theme="0"/>
        <color theme="0"/>
      </colorScale>
    </cfRule>
    <cfRule type="expression" dxfId="9809" priority="1459">
      <formula>CA19&lt;0</formula>
    </cfRule>
  </conditionalFormatting>
  <conditionalFormatting sqref="CB23">
    <cfRule type="colorScale" priority="1433">
      <colorScale>
        <cfvo type="min"/>
        <cfvo type="max"/>
        <color theme="0"/>
        <color theme="0"/>
      </colorScale>
    </cfRule>
    <cfRule type="expression" dxfId="9808" priority="1434">
      <formula>CA23&lt;0</formula>
    </cfRule>
  </conditionalFormatting>
  <conditionalFormatting sqref="CB23:CB31">
    <cfRule type="expression" dxfId="9807"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9806" priority="1457">
      <formula>CA24&lt;0</formula>
    </cfRule>
  </conditionalFormatting>
  <conditionalFormatting sqref="CB25">
    <cfRule type="colorScale" priority="1454">
      <colorScale>
        <cfvo type="min"/>
        <cfvo type="max"/>
        <color theme="0"/>
        <color theme="0"/>
      </colorScale>
    </cfRule>
    <cfRule type="expression" dxfId="9805" priority="1455">
      <formula>CA25&lt;0</formula>
    </cfRule>
  </conditionalFormatting>
  <conditionalFormatting sqref="CB26">
    <cfRule type="colorScale" priority="1431">
      <colorScale>
        <cfvo type="min"/>
        <cfvo type="max"/>
        <color theme="0"/>
        <color theme="0"/>
      </colorScale>
    </cfRule>
    <cfRule type="expression" dxfId="9804" priority="1432">
      <formula>CA26&lt;0</formula>
    </cfRule>
  </conditionalFormatting>
  <conditionalFormatting sqref="CB27">
    <cfRule type="colorScale" priority="1452">
      <colorScale>
        <cfvo type="min"/>
        <cfvo type="max"/>
        <color theme="0"/>
        <color theme="0"/>
      </colorScale>
    </cfRule>
    <cfRule type="expression" dxfId="9803" priority="1453">
      <formula>CA27&lt;0</formula>
    </cfRule>
  </conditionalFormatting>
  <conditionalFormatting sqref="CB28">
    <cfRule type="colorScale" priority="1450">
      <colorScale>
        <cfvo type="min"/>
        <cfvo type="max"/>
        <color theme="0"/>
        <color theme="0"/>
      </colorScale>
    </cfRule>
    <cfRule type="expression" dxfId="9802" priority="1451">
      <formula>CA28&lt;0</formula>
    </cfRule>
  </conditionalFormatting>
  <conditionalFormatting sqref="CB29">
    <cfRule type="colorScale" priority="1428">
      <colorScale>
        <cfvo type="min"/>
        <cfvo type="max"/>
        <color theme="0"/>
        <color theme="0"/>
      </colorScale>
    </cfRule>
    <cfRule type="expression" dxfId="9801" priority="1430">
      <formula>CA29&lt;0</formula>
    </cfRule>
  </conditionalFormatting>
  <conditionalFormatting sqref="CB30">
    <cfRule type="colorScale" priority="1448">
      <colorScale>
        <cfvo type="min"/>
        <cfvo type="max"/>
        <color theme="0"/>
        <color theme="0"/>
      </colorScale>
    </cfRule>
    <cfRule type="expression" dxfId="9800" priority="1449">
      <formula>CA30&lt;0</formula>
    </cfRule>
  </conditionalFormatting>
  <conditionalFormatting sqref="CB31">
    <cfRule type="colorScale" priority="1446">
      <colorScale>
        <cfvo type="min"/>
        <cfvo type="max"/>
        <color theme="0"/>
        <color theme="0"/>
      </colorScale>
    </cfRule>
    <cfRule type="expression" dxfId="9799"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9798" priority="1426">
      <formula>CA39&lt;0</formula>
    </cfRule>
  </conditionalFormatting>
  <conditionalFormatting sqref="CB39:CB107">
    <cfRule type="expression" dxfId="9797"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9796"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9795"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9794" priority="1470">
      <formula>CA69&lt;0</formula>
    </cfRule>
  </conditionalFormatting>
  <conditionalFormatting sqref="CB82 CB92 CB103 CB107">
    <cfRule type="expression" dxfId="9793"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9792"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9791"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9790"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9789"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9788"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9787" priority="1479">
      <formula>CA105&lt;0</formula>
    </cfRule>
  </conditionalFormatting>
  <conditionalFormatting sqref="CB110">
    <cfRule type="colorScale" priority="1480">
      <colorScale>
        <cfvo type="min"/>
        <cfvo type="max"/>
        <color theme="0"/>
        <color theme="0"/>
      </colorScale>
    </cfRule>
    <cfRule type="expression" dxfId="9786"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9785"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9784"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9783" priority="1414">
      <formula>CA125&lt;0</formula>
    </cfRule>
  </conditionalFormatting>
  <conditionalFormatting sqref="CB125:CB135">
    <cfRule type="expression" dxfId="9782" priority="1411">
      <formula>IF(CB125="Validar","Rojo","Verde")</formula>
    </cfRule>
  </conditionalFormatting>
  <conditionalFormatting sqref="CB126:CB132">
    <cfRule type="colorScale" priority="1488">
      <colorScale>
        <cfvo type="min"/>
        <cfvo type="max"/>
        <color theme="0"/>
        <color theme="0"/>
      </colorScale>
    </cfRule>
    <cfRule type="expression" dxfId="9781"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9780"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9779" priority="1484">
      <formula>CA135&lt;0</formula>
    </cfRule>
  </conditionalFormatting>
  <conditionalFormatting sqref="CB110:CC111">
    <cfRule type="expression" dxfId="9778" priority="1355">
      <formula>IF(CB110="Validar","Rojo","Verde")</formula>
    </cfRule>
  </conditionalFormatting>
  <conditionalFormatting sqref="CB117:CC123">
    <cfRule type="expression" dxfId="9777"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9776" priority="1405">
      <formula>CB40&lt;0</formula>
    </cfRule>
  </conditionalFormatting>
  <conditionalFormatting sqref="CC40:CC67">
    <cfRule type="expression" dxfId="9775"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9774" priority="1408">
      <formula>CB67&lt;0</formula>
    </cfRule>
  </conditionalFormatting>
  <conditionalFormatting sqref="CC69">
    <cfRule type="colorScale" priority="1400">
      <colorScale>
        <cfvo type="min"/>
        <cfvo type="max"/>
        <color theme="0"/>
        <color theme="0"/>
      </colorScale>
    </cfRule>
    <cfRule type="expression" dxfId="9773" priority="1401">
      <formula>CB69&lt;0</formula>
    </cfRule>
  </conditionalFormatting>
  <conditionalFormatting sqref="CC69:CC81">
    <cfRule type="expression" priority="1398">
      <formula>#REF!</formula>
    </cfRule>
  </conditionalFormatting>
  <conditionalFormatting sqref="CC69:CC82">
    <cfRule type="expression" dxfId="9772" priority="1396">
      <formula>IF(CC69="Validar","Rojo","Verde")</formula>
    </cfRule>
  </conditionalFormatting>
  <conditionalFormatting sqref="CC70:CC78">
    <cfRule type="colorScale" priority="1397">
      <colorScale>
        <cfvo type="min"/>
        <cfvo type="max"/>
        <color theme="0"/>
        <color theme="0"/>
      </colorScale>
    </cfRule>
    <cfRule type="expression" dxfId="9771" priority="1399">
      <formula>CB70&lt;0</formula>
    </cfRule>
  </conditionalFormatting>
  <conditionalFormatting sqref="CC79:CC81">
    <cfRule type="colorScale" priority="1409">
      <colorScale>
        <cfvo type="min"/>
        <cfvo type="max"/>
        <color theme="0"/>
        <color theme="0"/>
      </colorScale>
    </cfRule>
    <cfRule type="expression" dxfId="9770"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9769" priority="1395">
      <formula>CB84&lt;0</formula>
    </cfRule>
  </conditionalFormatting>
  <conditionalFormatting sqref="CC84:CC91">
    <cfRule type="expression" priority="1392">
      <formula>#REF!</formula>
    </cfRule>
  </conditionalFormatting>
  <conditionalFormatting sqref="CC84:CC92">
    <cfRule type="expression" dxfId="9768" priority="1390">
      <formula>IF(CC84="Validar","Rojo","Verde")</formula>
    </cfRule>
  </conditionalFormatting>
  <conditionalFormatting sqref="CC85:CC91">
    <cfRule type="colorScale" priority="1391">
      <colorScale>
        <cfvo type="min"/>
        <cfvo type="max"/>
        <color theme="0"/>
        <color theme="0"/>
      </colorScale>
    </cfRule>
    <cfRule type="expression" dxfId="9767" priority="1393">
      <formula>CB85&lt;0</formula>
    </cfRule>
  </conditionalFormatting>
  <conditionalFormatting sqref="CC94">
    <cfRule type="colorScale" priority="1388">
      <colorScale>
        <cfvo type="min"/>
        <cfvo type="max"/>
        <color theme="0"/>
        <color theme="0"/>
      </colorScale>
    </cfRule>
    <cfRule type="expression" dxfId="9766" priority="1389">
      <formula>CB94&lt;0</formula>
    </cfRule>
  </conditionalFormatting>
  <conditionalFormatting sqref="CC94:CC102">
    <cfRule type="expression" priority="1382">
      <formula>#REF!</formula>
    </cfRule>
  </conditionalFormatting>
  <conditionalFormatting sqref="CC94:CC103">
    <cfRule type="expression" dxfId="9765" priority="1380">
      <formula>IF(CC94="Validar","Rojo","Verde")</formula>
    </cfRule>
  </conditionalFormatting>
  <conditionalFormatting sqref="CC95:CC100">
    <cfRule type="colorScale" priority="1386">
      <colorScale>
        <cfvo type="min"/>
        <cfvo type="max"/>
        <color theme="0"/>
        <color theme="0"/>
      </colorScale>
    </cfRule>
    <cfRule type="expression" dxfId="9764" priority="1387">
      <formula>CB95&lt;0</formula>
    </cfRule>
  </conditionalFormatting>
  <conditionalFormatting sqref="CC101">
    <cfRule type="colorScale" priority="1384">
      <colorScale>
        <cfvo type="min"/>
        <cfvo type="max"/>
        <color theme="0"/>
        <color theme="0"/>
      </colorScale>
    </cfRule>
    <cfRule type="expression" dxfId="9763" priority="1385">
      <formula>CB101&lt;0</formula>
    </cfRule>
  </conditionalFormatting>
  <conditionalFormatting sqref="CC102">
    <cfRule type="colorScale" priority="1381">
      <colorScale>
        <cfvo type="min"/>
        <cfvo type="max"/>
        <color theme="0"/>
        <color theme="0"/>
      </colorScale>
    </cfRule>
    <cfRule type="expression" dxfId="9762" priority="1383">
      <formula>CB102&lt;0</formula>
    </cfRule>
  </conditionalFormatting>
  <conditionalFormatting sqref="CC105">
    <cfRule type="colorScale" priority="1378">
      <colorScale>
        <cfvo type="min"/>
        <cfvo type="max"/>
        <color theme="0"/>
        <color theme="0"/>
      </colorScale>
    </cfRule>
    <cfRule type="expression" dxfId="9761" priority="1379">
      <formula>CB105&lt;0</formula>
    </cfRule>
  </conditionalFormatting>
  <conditionalFormatting sqref="CC105:CC106">
    <cfRule type="expression" priority="1376">
      <formula>#REF!</formula>
    </cfRule>
  </conditionalFormatting>
  <conditionalFormatting sqref="CC105:CC107">
    <cfRule type="expression" dxfId="9760" priority="1374">
      <formula>IF(CC105="Validar","Rojo","Verde")</formula>
    </cfRule>
  </conditionalFormatting>
  <conditionalFormatting sqref="CC106">
    <cfRule type="colorScale" priority="1375">
      <colorScale>
        <cfvo type="min"/>
        <cfvo type="max"/>
        <color theme="0"/>
        <color theme="0"/>
      </colorScale>
    </cfRule>
    <cfRule type="expression" dxfId="9759" priority="1377">
      <formula>CB106&lt;0</formula>
    </cfRule>
  </conditionalFormatting>
  <conditionalFormatting sqref="CC110">
    <cfRule type="colorScale" priority="1366">
      <colorScale>
        <cfvo type="min"/>
        <cfvo type="max"/>
        <color theme="0"/>
        <color theme="0"/>
      </colorScale>
    </cfRule>
    <cfRule type="expression" dxfId="9758"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9757" priority="1358">
      <formula>CB111&lt;0</formula>
    </cfRule>
  </conditionalFormatting>
  <conditionalFormatting sqref="CC117">
    <cfRule type="colorScale" priority="1372">
      <colorScale>
        <cfvo type="min"/>
        <cfvo type="max"/>
        <color theme="0"/>
        <color theme="0"/>
      </colorScale>
    </cfRule>
    <cfRule type="expression" dxfId="9756"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9755" priority="1371">
      <formula>CB118&lt;0</formula>
    </cfRule>
  </conditionalFormatting>
  <conditionalFormatting sqref="CC126:CC135">
    <cfRule type="expression" dxfId="9754" priority="1493">
      <formula>IF(CC126="Validar","Rojo","Verde")</formula>
    </cfRule>
    <cfRule type="colorScale" priority="1494">
      <colorScale>
        <cfvo type="min"/>
        <cfvo type="max"/>
        <color theme="0"/>
        <color theme="0"/>
      </colorScale>
    </cfRule>
    <cfRule type="expression" priority="1495">
      <formula>$F$23</formula>
    </cfRule>
    <cfRule type="expression" dxfId="9753" priority="1496">
      <formula>CB126&lt;0</formula>
    </cfRule>
  </conditionalFormatting>
  <conditionalFormatting sqref="CB6">
    <cfRule type="colorScale" priority="1353">
      <colorScale>
        <cfvo type="min"/>
        <cfvo type="max"/>
        <color theme="0"/>
        <color theme="0"/>
      </colorScale>
    </cfRule>
    <cfRule type="expression" dxfId="9752" priority="1354">
      <formula>CA6&lt;0</formula>
    </cfRule>
  </conditionalFormatting>
  <conditionalFormatting sqref="CB6">
    <cfRule type="expression" dxfId="9751"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9750" priority="1350">
      <formula>CA7&lt;0</formula>
    </cfRule>
  </conditionalFormatting>
  <conditionalFormatting sqref="CB7:CB8">
    <cfRule type="expression" dxfId="9749"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9748" priority="1315">
      <formula>CE9&lt;0</formula>
    </cfRule>
  </conditionalFormatting>
  <conditionalFormatting sqref="CF9:CF20">
    <cfRule type="expression" dxfId="9747"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9746" priority="1292">
      <formula>CE10&lt;0</formula>
    </cfRule>
  </conditionalFormatting>
  <conditionalFormatting sqref="CF11:CF14">
    <cfRule type="colorScale" priority="1312">
      <colorScale>
        <cfvo type="min"/>
        <cfvo type="max"/>
        <color theme="0"/>
        <color theme="0"/>
      </colorScale>
    </cfRule>
    <cfRule type="expression" dxfId="9745" priority="1313">
      <formula>CE11&lt;0</formula>
    </cfRule>
  </conditionalFormatting>
  <conditionalFormatting sqref="CF15">
    <cfRule type="colorScale" priority="1289">
      <colorScale>
        <cfvo type="min"/>
        <cfvo type="max"/>
        <color theme="0"/>
        <color theme="0"/>
      </colorScale>
    </cfRule>
    <cfRule type="expression" dxfId="9744" priority="1290">
      <formula>CE15&lt;0</formula>
    </cfRule>
  </conditionalFormatting>
  <conditionalFormatting sqref="CF16:CF17">
    <cfRule type="colorScale" priority="1310">
      <colorScale>
        <cfvo type="min"/>
        <cfvo type="max"/>
        <color theme="0"/>
        <color theme="0"/>
      </colorScale>
    </cfRule>
    <cfRule type="expression" dxfId="9743" priority="1311">
      <formula>CE16&lt;0</formula>
    </cfRule>
  </conditionalFormatting>
  <conditionalFormatting sqref="CF18">
    <cfRule type="colorScale" priority="1286">
      <colorScale>
        <cfvo type="min"/>
        <cfvo type="max"/>
        <color theme="0"/>
        <color theme="0"/>
      </colorScale>
    </cfRule>
    <cfRule type="expression" dxfId="9742" priority="1288">
      <formula>CE18&lt;0</formula>
    </cfRule>
  </conditionalFormatting>
  <conditionalFormatting sqref="CF19:CF20">
    <cfRule type="colorScale" priority="1308">
      <colorScale>
        <cfvo type="min"/>
        <cfvo type="max"/>
        <color theme="0"/>
        <color theme="0"/>
      </colorScale>
    </cfRule>
    <cfRule type="expression" dxfId="9741" priority="1309">
      <formula>CE19&lt;0</formula>
    </cfRule>
  </conditionalFormatting>
  <conditionalFormatting sqref="CF23">
    <cfRule type="colorScale" priority="1283">
      <colorScale>
        <cfvo type="min"/>
        <cfvo type="max"/>
        <color theme="0"/>
        <color theme="0"/>
      </colorScale>
    </cfRule>
    <cfRule type="expression" dxfId="9740" priority="1284">
      <formula>CE23&lt;0</formula>
    </cfRule>
  </conditionalFormatting>
  <conditionalFormatting sqref="CF23:CF31">
    <cfRule type="expression" dxfId="9739"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9738" priority="1307">
      <formula>CE24&lt;0</formula>
    </cfRule>
  </conditionalFormatting>
  <conditionalFormatting sqref="CF25">
    <cfRule type="colorScale" priority="1304">
      <colorScale>
        <cfvo type="min"/>
        <cfvo type="max"/>
        <color theme="0"/>
        <color theme="0"/>
      </colorScale>
    </cfRule>
    <cfRule type="expression" dxfId="9737" priority="1305">
      <formula>CE25&lt;0</formula>
    </cfRule>
  </conditionalFormatting>
  <conditionalFormatting sqref="CF26">
    <cfRule type="colorScale" priority="1281">
      <colorScale>
        <cfvo type="min"/>
        <cfvo type="max"/>
        <color theme="0"/>
        <color theme="0"/>
      </colorScale>
    </cfRule>
    <cfRule type="expression" dxfId="9736" priority="1282">
      <formula>CE26&lt;0</formula>
    </cfRule>
  </conditionalFormatting>
  <conditionalFormatting sqref="CF27">
    <cfRule type="colorScale" priority="1302">
      <colorScale>
        <cfvo type="min"/>
        <cfvo type="max"/>
        <color theme="0"/>
        <color theme="0"/>
      </colorScale>
    </cfRule>
    <cfRule type="expression" dxfId="9735" priority="1303">
      <formula>CE27&lt;0</formula>
    </cfRule>
  </conditionalFormatting>
  <conditionalFormatting sqref="CF28">
    <cfRule type="colorScale" priority="1300">
      <colorScale>
        <cfvo type="min"/>
        <cfvo type="max"/>
        <color theme="0"/>
        <color theme="0"/>
      </colorScale>
    </cfRule>
    <cfRule type="expression" dxfId="9734" priority="1301">
      <formula>CE28&lt;0</formula>
    </cfRule>
  </conditionalFormatting>
  <conditionalFormatting sqref="CF29">
    <cfRule type="colorScale" priority="1278">
      <colorScale>
        <cfvo type="min"/>
        <cfvo type="max"/>
        <color theme="0"/>
        <color theme="0"/>
      </colorScale>
    </cfRule>
    <cfRule type="expression" dxfId="9733" priority="1280">
      <formula>CE29&lt;0</formula>
    </cfRule>
  </conditionalFormatting>
  <conditionalFormatting sqref="CF30">
    <cfRule type="colorScale" priority="1298">
      <colorScale>
        <cfvo type="min"/>
        <cfvo type="max"/>
        <color theme="0"/>
        <color theme="0"/>
      </colorScale>
    </cfRule>
    <cfRule type="expression" dxfId="9732" priority="1299">
      <formula>CE30&lt;0</formula>
    </cfRule>
  </conditionalFormatting>
  <conditionalFormatting sqref="CF31">
    <cfRule type="colorScale" priority="1296">
      <colorScale>
        <cfvo type="min"/>
        <cfvo type="max"/>
        <color theme="0"/>
        <color theme="0"/>
      </colorScale>
    </cfRule>
    <cfRule type="expression" dxfId="9731"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9730" priority="1276">
      <formula>CE39&lt;0</formula>
    </cfRule>
  </conditionalFormatting>
  <conditionalFormatting sqref="CF39:CF107">
    <cfRule type="expression" dxfId="9729"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9728"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9727"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9726" priority="1320">
      <formula>CE69&lt;0</formula>
    </cfRule>
  </conditionalFormatting>
  <conditionalFormatting sqref="CF82 CF92 CF103 CF107">
    <cfRule type="expression" dxfId="9725"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9724"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9723"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9722"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9721"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9720"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9719" priority="1329">
      <formula>CE105&lt;0</formula>
    </cfRule>
  </conditionalFormatting>
  <conditionalFormatting sqref="CF110">
    <cfRule type="colorScale" priority="1330">
      <colorScale>
        <cfvo type="min"/>
        <cfvo type="max"/>
        <color theme="0"/>
        <color theme="0"/>
      </colorScale>
    </cfRule>
    <cfRule type="expression" dxfId="9718"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9717"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9716"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9715" priority="1264">
      <formula>CE125&lt;0</formula>
    </cfRule>
  </conditionalFormatting>
  <conditionalFormatting sqref="CF125:CF135">
    <cfRule type="expression" dxfId="9714" priority="1261">
      <formula>IF(CF125="Validar","Rojo","Verde")</formula>
    </cfRule>
  </conditionalFormatting>
  <conditionalFormatting sqref="CF126:CF132">
    <cfRule type="colorScale" priority="1338">
      <colorScale>
        <cfvo type="min"/>
        <cfvo type="max"/>
        <color theme="0"/>
        <color theme="0"/>
      </colorScale>
    </cfRule>
    <cfRule type="expression" dxfId="9713"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9712"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9711" priority="1334">
      <formula>CE135&lt;0</formula>
    </cfRule>
  </conditionalFormatting>
  <conditionalFormatting sqref="CF110:CG111">
    <cfRule type="expression" dxfId="9710" priority="1205">
      <formula>IF(CF110="Validar","Rojo","Verde")</formula>
    </cfRule>
  </conditionalFormatting>
  <conditionalFormatting sqref="CF117:CG123">
    <cfRule type="expression" dxfId="9709"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9708" priority="1255">
      <formula>CF40&lt;0</formula>
    </cfRule>
  </conditionalFormatting>
  <conditionalFormatting sqref="CG40:CG67">
    <cfRule type="expression" dxfId="9707"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9706" priority="1258">
      <formula>CF67&lt;0</formula>
    </cfRule>
  </conditionalFormatting>
  <conditionalFormatting sqref="CG69">
    <cfRule type="colorScale" priority="1250">
      <colorScale>
        <cfvo type="min"/>
        <cfvo type="max"/>
        <color theme="0"/>
        <color theme="0"/>
      </colorScale>
    </cfRule>
    <cfRule type="expression" dxfId="9705" priority="1251">
      <formula>CF69&lt;0</formula>
    </cfRule>
  </conditionalFormatting>
  <conditionalFormatting sqref="CG69:CG81">
    <cfRule type="expression" priority="1248">
      <formula>#REF!</formula>
    </cfRule>
  </conditionalFormatting>
  <conditionalFormatting sqref="CG69:CG82">
    <cfRule type="expression" dxfId="9704" priority="1246">
      <formula>IF(CG69="Validar","Rojo","Verde")</formula>
    </cfRule>
  </conditionalFormatting>
  <conditionalFormatting sqref="CG70:CG78">
    <cfRule type="colorScale" priority="1247">
      <colorScale>
        <cfvo type="min"/>
        <cfvo type="max"/>
        <color theme="0"/>
        <color theme="0"/>
      </colorScale>
    </cfRule>
    <cfRule type="expression" dxfId="9703" priority="1249">
      <formula>CF70&lt;0</formula>
    </cfRule>
  </conditionalFormatting>
  <conditionalFormatting sqref="CG79:CG81">
    <cfRule type="colorScale" priority="1259">
      <colorScale>
        <cfvo type="min"/>
        <cfvo type="max"/>
        <color theme="0"/>
        <color theme="0"/>
      </colorScale>
    </cfRule>
    <cfRule type="expression" dxfId="9702"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9701" priority="1245">
      <formula>CF84&lt;0</formula>
    </cfRule>
  </conditionalFormatting>
  <conditionalFormatting sqref="CG84:CG91">
    <cfRule type="expression" priority="1242">
      <formula>#REF!</formula>
    </cfRule>
  </conditionalFormatting>
  <conditionalFormatting sqref="CG84:CG92">
    <cfRule type="expression" dxfId="9700" priority="1240">
      <formula>IF(CG84="Validar","Rojo","Verde")</formula>
    </cfRule>
  </conditionalFormatting>
  <conditionalFormatting sqref="CG85:CG91">
    <cfRule type="colorScale" priority="1241">
      <colorScale>
        <cfvo type="min"/>
        <cfvo type="max"/>
        <color theme="0"/>
        <color theme="0"/>
      </colorScale>
    </cfRule>
    <cfRule type="expression" dxfId="9699" priority="1243">
      <formula>CF85&lt;0</formula>
    </cfRule>
  </conditionalFormatting>
  <conditionalFormatting sqref="CG94">
    <cfRule type="colorScale" priority="1238">
      <colorScale>
        <cfvo type="min"/>
        <cfvo type="max"/>
        <color theme="0"/>
        <color theme="0"/>
      </colorScale>
    </cfRule>
    <cfRule type="expression" dxfId="9698" priority="1239">
      <formula>CF94&lt;0</formula>
    </cfRule>
  </conditionalFormatting>
  <conditionalFormatting sqref="CG94:CG102">
    <cfRule type="expression" priority="1232">
      <formula>#REF!</formula>
    </cfRule>
  </conditionalFormatting>
  <conditionalFormatting sqref="CG94:CG103">
    <cfRule type="expression" dxfId="9697" priority="1230">
      <formula>IF(CG94="Validar","Rojo","Verde")</formula>
    </cfRule>
  </conditionalFormatting>
  <conditionalFormatting sqref="CG95:CG100">
    <cfRule type="colorScale" priority="1236">
      <colorScale>
        <cfvo type="min"/>
        <cfvo type="max"/>
        <color theme="0"/>
        <color theme="0"/>
      </colorScale>
    </cfRule>
    <cfRule type="expression" dxfId="9696" priority="1237">
      <formula>CF95&lt;0</formula>
    </cfRule>
  </conditionalFormatting>
  <conditionalFormatting sqref="CG101">
    <cfRule type="colorScale" priority="1234">
      <colorScale>
        <cfvo type="min"/>
        <cfvo type="max"/>
        <color theme="0"/>
        <color theme="0"/>
      </colorScale>
    </cfRule>
    <cfRule type="expression" dxfId="9695" priority="1235">
      <formula>CF101&lt;0</formula>
    </cfRule>
  </conditionalFormatting>
  <conditionalFormatting sqref="CG102">
    <cfRule type="colorScale" priority="1231">
      <colorScale>
        <cfvo type="min"/>
        <cfvo type="max"/>
        <color theme="0"/>
        <color theme="0"/>
      </colorScale>
    </cfRule>
    <cfRule type="expression" dxfId="9694" priority="1233">
      <formula>CF102&lt;0</formula>
    </cfRule>
  </conditionalFormatting>
  <conditionalFormatting sqref="CG105">
    <cfRule type="colorScale" priority="1228">
      <colorScale>
        <cfvo type="min"/>
        <cfvo type="max"/>
        <color theme="0"/>
        <color theme="0"/>
      </colorScale>
    </cfRule>
    <cfRule type="expression" dxfId="9693" priority="1229">
      <formula>CF105&lt;0</formula>
    </cfRule>
  </conditionalFormatting>
  <conditionalFormatting sqref="CG105:CG106">
    <cfRule type="expression" priority="1226">
      <formula>#REF!</formula>
    </cfRule>
  </conditionalFormatting>
  <conditionalFormatting sqref="CG105:CG107">
    <cfRule type="expression" dxfId="9692" priority="1224">
      <formula>IF(CG105="Validar","Rojo","Verde")</formula>
    </cfRule>
  </conditionalFormatting>
  <conditionalFormatting sqref="CG106">
    <cfRule type="colorScale" priority="1225">
      <colorScale>
        <cfvo type="min"/>
        <cfvo type="max"/>
        <color theme="0"/>
        <color theme="0"/>
      </colorScale>
    </cfRule>
    <cfRule type="expression" dxfId="9691" priority="1227">
      <formula>CF106&lt;0</formula>
    </cfRule>
  </conditionalFormatting>
  <conditionalFormatting sqref="CG110">
    <cfRule type="colorScale" priority="1216">
      <colorScale>
        <cfvo type="min"/>
        <cfvo type="max"/>
        <color theme="0"/>
        <color theme="0"/>
      </colorScale>
    </cfRule>
    <cfRule type="expression" dxfId="9690"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9689" priority="1208">
      <formula>CF111&lt;0</formula>
    </cfRule>
  </conditionalFormatting>
  <conditionalFormatting sqref="CG117">
    <cfRule type="colorScale" priority="1222">
      <colorScale>
        <cfvo type="min"/>
        <cfvo type="max"/>
        <color theme="0"/>
        <color theme="0"/>
      </colorScale>
    </cfRule>
    <cfRule type="expression" dxfId="9688"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9687" priority="1221">
      <formula>CF118&lt;0</formula>
    </cfRule>
  </conditionalFormatting>
  <conditionalFormatting sqref="CG126:CG135">
    <cfRule type="expression" dxfId="9686" priority="1343">
      <formula>IF(CG126="Validar","Rojo","Verde")</formula>
    </cfRule>
    <cfRule type="colorScale" priority="1344">
      <colorScale>
        <cfvo type="min"/>
        <cfvo type="max"/>
        <color theme="0"/>
        <color theme="0"/>
      </colorScale>
    </cfRule>
    <cfRule type="expression" priority="1345">
      <formula>$F$23</formula>
    </cfRule>
    <cfRule type="expression" dxfId="9685" priority="1346">
      <formula>CF126&lt;0</formula>
    </cfRule>
  </conditionalFormatting>
  <conditionalFormatting sqref="CF6">
    <cfRule type="colorScale" priority="1203">
      <colorScale>
        <cfvo type="min"/>
        <cfvo type="max"/>
        <color theme="0"/>
        <color theme="0"/>
      </colorScale>
    </cfRule>
    <cfRule type="expression" dxfId="9684" priority="1204">
      <formula>CE6&lt;0</formula>
    </cfRule>
  </conditionalFormatting>
  <conditionalFormatting sqref="CF6">
    <cfRule type="expression" dxfId="9683"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9682" priority="1200">
      <formula>CE7&lt;0</formula>
    </cfRule>
  </conditionalFormatting>
  <conditionalFormatting sqref="CF7:CF8">
    <cfRule type="expression" dxfId="9681"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9680" priority="1165">
      <formula>CH9&lt;0</formula>
    </cfRule>
  </conditionalFormatting>
  <conditionalFormatting sqref="CI9:CI20">
    <cfRule type="expression" dxfId="9679"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9678" priority="1142">
      <formula>CH10&lt;0</formula>
    </cfRule>
  </conditionalFormatting>
  <conditionalFormatting sqref="CI11:CI14">
    <cfRule type="colorScale" priority="1162">
      <colorScale>
        <cfvo type="min"/>
        <cfvo type="max"/>
        <color theme="0"/>
        <color theme="0"/>
      </colorScale>
    </cfRule>
    <cfRule type="expression" dxfId="9677" priority="1163">
      <formula>CH11&lt;0</formula>
    </cfRule>
  </conditionalFormatting>
  <conditionalFormatting sqref="CI15">
    <cfRule type="colorScale" priority="1139">
      <colorScale>
        <cfvo type="min"/>
        <cfvo type="max"/>
        <color theme="0"/>
        <color theme="0"/>
      </colorScale>
    </cfRule>
    <cfRule type="expression" dxfId="9676" priority="1140">
      <formula>CH15&lt;0</formula>
    </cfRule>
  </conditionalFormatting>
  <conditionalFormatting sqref="CI16:CI17">
    <cfRule type="colorScale" priority="1160">
      <colorScale>
        <cfvo type="min"/>
        <cfvo type="max"/>
        <color theme="0"/>
        <color theme="0"/>
      </colorScale>
    </cfRule>
    <cfRule type="expression" dxfId="9675" priority="1161">
      <formula>CH16&lt;0</formula>
    </cfRule>
  </conditionalFormatting>
  <conditionalFormatting sqref="CI18">
    <cfRule type="colorScale" priority="1136">
      <colorScale>
        <cfvo type="min"/>
        <cfvo type="max"/>
        <color theme="0"/>
        <color theme="0"/>
      </colorScale>
    </cfRule>
    <cfRule type="expression" dxfId="9674" priority="1138">
      <formula>CH18&lt;0</formula>
    </cfRule>
  </conditionalFormatting>
  <conditionalFormatting sqref="CI19:CI20">
    <cfRule type="colorScale" priority="1158">
      <colorScale>
        <cfvo type="min"/>
        <cfvo type="max"/>
        <color theme="0"/>
        <color theme="0"/>
      </colorScale>
    </cfRule>
    <cfRule type="expression" dxfId="9673" priority="1159">
      <formula>CH19&lt;0</formula>
    </cfRule>
  </conditionalFormatting>
  <conditionalFormatting sqref="CI23">
    <cfRule type="colorScale" priority="1133">
      <colorScale>
        <cfvo type="min"/>
        <cfvo type="max"/>
        <color theme="0"/>
        <color theme="0"/>
      </colorScale>
    </cfRule>
    <cfRule type="expression" dxfId="9672" priority="1134">
      <formula>CH23&lt;0</formula>
    </cfRule>
  </conditionalFormatting>
  <conditionalFormatting sqref="CI23:CI31">
    <cfRule type="expression" dxfId="9671"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9670" priority="1157">
      <formula>CH24&lt;0</formula>
    </cfRule>
  </conditionalFormatting>
  <conditionalFormatting sqref="CI25">
    <cfRule type="colorScale" priority="1154">
      <colorScale>
        <cfvo type="min"/>
        <cfvo type="max"/>
        <color theme="0"/>
        <color theme="0"/>
      </colorScale>
    </cfRule>
    <cfRule type="expression" dxfId="9669" priority="1155">
      <formula>CH25&lt;0</formula>
    </cfRule>
  </conditionalFormatting>
  <conditionalFormatting sqref="CI26">
    <cfRule type="colorScale" priority="1131">
      <colorScale>
        <cfvo type="min"/>
        <cfvo type="max"/>
        <color theme="0"/>
        <color theme="0"/>
      </colorScale>
    </cfRule>
    <cfRule type="expression" dxfId="9668" priority="1132">
      <formula>CH26&lt;0</formula>
    </cfRule>
  </conditionalFormatting>
  <conditionalFormatting sqref="CI27">
    <cfRule type="colorScale" priority="1152">
      <colorScale>
        <cfvo type="min"/>
        <cfvo type="max"/>
        <color theme="0"/>
        <color theme="0"/>
      </colorScale>
    </cfRule>
    <cfRule type="expression" dxfId="9667" priority="1153">
      <formula>CH27&lt;0</formula>
    </cfRule>
  </conditionalFormatting>
  <conditionalFormatting sqref="CI28">
    <cfRule type="colorScale" priority="1150">
      <colorScale>
        <cfvo type="min"/>
        <cfvo type="max"/>
        <color theme="0"/>
        <color theme="0"/>
      </colorScale>
    </cfRule>
    <cfRule type="expression" dxfId="9666" priority="1151">
      <formula>CH28&lt;0</formula>
    </cfRule>
  </conditionalFormatting>
  <conditionalFormatting sqref="CI29">
    <cfRule type="colorScale" priority="1128">
      <colorScale>
        <cfvo type="min"/>
        <cfvo type="max"/>
        <color theme="0"/>
        <color theme="0"/>
      </colorScale>
    </cfRule>
    <cfRule type="expression" dxfId="9665" priority="1130">
      <formula>CH29&lt;0</formula>
    </cfRule>
  </conditionalFormatting>
  <conditionalFormatting sqref="CI30">
    <cfRule type="colorScale" priority="1148">
      <colorScale>
        <cfvo type="min"/>
        <cfvo type="max"/>
        <color theme="0"/>
        <color theme="0"/>
      </colorScale>
    </cfRule>
    <cfRule type="expression" dxfId="9664" priority="1149">
      <formula>CH30&lt;0</formula>
    </cfRule>
  </conditionalFormatting>
  <conditionalFormatting sqref="CI31">
    <cfRule type="colorScale" priority="1146">
      <colorScale>
        <cfvo type="min"/>
        <cfvo type="max"/>
        <color theme="0"/>
        <color theme="0"/>
      </colorScale>
    </cfRule>
    <cfRule type="expression" dxfId="9663"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9662" priority="1126">
      <formula>CH39&lt;0</formula>
    </cfRule>
  </conditionalFormatting>
  <conditionalFormatting sqref="CI39:CI107">
    <cfRule type="expression" dxfId="9661"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9660"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9659"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9658" priority="1170">
      <formula>CH69&lt;0</formula>
    </cfRule>
  </conditionalFormatting>
  <conditionalFormatting sqref="CI82 CI92 CI103 CI107">
    <cfRule type="expression" dxfId="9657"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9656"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9655"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9654"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9653"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9652"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9651" priority="1179">
      <formula>CH105&lt;0</formula>
    </cfRule>
  </conditionalFormatting>
  <conditionalFormatting sqref="CI110">
    <cfRule type="colorScale" priority="1180">
      <colorScale>
        <cfvo type="min"/>
        <cfvo type="max"/>
        <color theme="0"/>
        <color theme="0"/>
      </colorScale>
    </cfRule>
    <cfRule type="expression" dxfId="9650"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9649"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9648"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9647" priority="1114">
      <formula>CH125&lt;0</formula>
    </cfRule>
  </conditionalFormatting>
  <conditionalFormatting sqref="CI125:CI135">
    <cfRule type="expression" dxfId="9646" priority="1111">
      <formula>IF(CI125="Validar","Rojo","Verde")</formula>
    </cfRule>
  </conditionalFormatting>
  <conditionalFormatting sqref="CI126:CI132">
    <cfRule type="colorScale" priority="1188">
      <colorScale>
        <cfvo type="min"/>
        <cfvo type="max"/>
        <color theme="0"/>
        <color theme="0"/>
      </colorScale>
    </cfRule>
    <cfRule type="expression" dxfId="9645"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9644"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9643" priority="1184">
      <formula>CH135&lt;0</formula>
    </cfRule>
  </conditionalFormatting>
  <conditionalFormatting sqref="CI110:CJ111">
    <cfRule type="expression" dxfId="9642" priority="1055">
      <formula>IF(CI110="Validar","Rojo","Verde")</formula>
    </cfRule>
  </conditionalFormatting>
  <conditionalFormatting sqref="CI117:CJ123">
    <cfRule type="expression" dxfId="9641"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9640" priority="1105">
      <formula>CI40&lt;0</formula>
    </cfRule>
  </conditionalFormatting>
  <conditionalFormatting sqref="CJ40:CJ67">
    <cfRule type="expression" dxfId="9639"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9638" priority="1108">
      <formula>CI67&lt;0</formula>
    </cfRule>
  </conditionalFormatting>
  <conditionalFormatting sqref="CJ69">
    <cfRule type="colorScale" priority="1100">
      <colorScale>
        <cfvo type="min"/>
        <cfvo type="max"/>
        <color theme="0"/>
        <color theme="0"/>
      </colorScale>
    </cfRule>
    <cfRule type="expression" dxfId="9637" priority="1101">
      <formula>CI69&lt;0</formula>
    </cfRule>
  </conditionalFormatting>
  <conditionalFormatting sqref="CJ69:CJ81">
    <cfRule type="expression" priority="1098">
      <formula>#REF!</formula>
    </cfRule>
  </conditionalFormatting>
  <conditionalFormatting sqref="CJ69:CJ82">
    <cfRule type="expression" dxfId="9636" priority="1096">
      <formula>IF(CJ69="Validar","Rojo","Verde")</formula>
    </cfRule>
  </conditionalFormatting>
  <conditionalFormatting sqref="CJ70:CJ78">
    <cfRule type="colorScale" priority="1097">
      <colorScale>
        <cfvo type="min"/>
        <cfvo type="max"/>
        <color theme="0"/>
        <color theme="0"/>
      </colorScale>
    </cfRule>
    <cfRule type="expression" dxfId="9635" priority="1099">
      <formula>CI70&lt;0</formula>
    </cfRule>
  </conditionalFormatting>
  <conditionalFormatting sqref="CJ79:CJ81">
    <cfRule type="colorScale" priority="1109">
      <colorScale>
        <cfvo type="min"/>
        <cfvo type="max"/>
        <color theme="0"/>
        <color theme="0"/>
      </colorScale>
    </cfRule>
    <cfRule type="expression" dxfId="9634"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9633" priority="1095">
      <formula>CI84&lt;0</formula>
    </cfRule>
  </conditionalFormatting>
  <conditionalFormatting sqref="CJ84:CJ91">
    <cfRule type="expression" priority="1092">
      <formula>#REF!</formula>
    </cfRule>
  </conditionalFormatting>
  <conditionalFormatting sqref="CJ84:CJ92">
    <cfRule type="expression" dxfId="9632" priority="1090">
      <formula>IF(CJ84="Validar","Rojo","Verde")</formula>
    </cfRule>
  </conditionalFormatting>
  <conditionalFormatting sqref="CJ85:CJ91">
    <cfRule type="colorScale" priority="1091">
      <colorScale>
        <cfvo type="min"/>
        <cfvo type="max"/>
        <color theme="0"/>
        <color theme="0"/>
      </colorScale>
    </cfRule>
    <cfRule type="expression" dxfId="9631" priority="1093">
      <formula>CI85&lt;0</formula>
    </cfRule>
  </conditionalFormatting>
  <conditionalFormatting sqref="CJ94">
    <cfRule type="colorScale" priority="1088">
      <colorScale>
        <cfvo type="min"/>
        <cfvo type="max"/>
        <color theme="0"/>
        <color theme="0"/>
      </colorScale>
    </cfRule>
    <cfRule type="expression" dxfId="9630" priority="1089">
      <formula>CI94&lt;0</formula>
    </cfRule>
  </conditionalFormatting>
  <conditionalFormatting sqref="CJ94:CJ102">
    <cfRule type="expression" priority="1082">
      <formula>#REF!</formula>
    </cfRule>
  </conditionalFormatting>
  <conditionalFormatting sqref="CJ94:CJ103">
    <cfRule type="expression" dxfId="9629" priority="1080">
      <formula>IF(CJ94="Validar","Rojo","Verde")</formula>
    </cfRule>
  </conditionalFormatting>
  <conditionalFormatting sqref="CJ95:CJ100">
    <cfRule type="colorScale" priority="1086">
      <colorScale>
        <cfvo type="min"/>
        <cfvo type="max"/>
        <color theme="0"/>
        <color theme="0"/>
      </colorScale>
    </cfRule>
    <cfRule type="expression" dxfId="9628" priority="1087">
      <formula>CI95&lt;0</formula>
    </cfRule>
  </conditionalFormatting>
  <conditionalFormatting sqref="CJ101">
    <cfRule type="colorScale" priority="1084">
      <colorScale>
        <cfvo type="min"/>
        <cfvo type="max"/>
        <color theme="0"/>
        <color theme="0"/>
      </colorScale>
    </cfRule>
    <cfRule type="expression" dxfId="9627" priority="1085">
      <formula>CI101&lt;0</formula>
    </cfRule>
  </conditionalFormatting>
  <conditionalFormatting sqref="CJ102">
    <cfRule type="colorScale" priority="1081">
      <colorScale>
        <cfvo type="min"/>
        <cfvo type="max"/>
        <color theme="0"/>
        <color theme="0"/>
      </colorScale>
    </cfRule>
    <cfRule type="expression" dxfId="9626" priority="1083">
      <formula>CI102&lt;0</formula>
    </cfRule>
  </conditionalFormatting>
  <conditionalFormatting sqref="CJ105">
    <cfRule type="colorScale" priority="1078">
      <colorScale>
        <cfvo type="min"/>
        <cfvo type="max"/>
        <color theme="0"/>
        <color theme="0"/>
      </colorScale>
    </cfRule>
    <cfRule type="expression" dxfId="9625" priority="1079">
      <formula>CI105&lt;0</formula>
    </cfRule>
  </conditionalFormatting>
  <conditionalFormatting sqref="CJ105:CJ106">
    <cfRule type="expression" priority="1076">
      <formula>#REF!</formula>
    </cfRule>
  </conditionalFormatting>
  <conditionalFormatting sqref="CJ105:CJ107">
    <cfRule type="expression" dxfId="9624" priority="1074">
      <formula>IF(CJ105="Validar","Rojo","Verde")</formula>
    </cfRule>
  </conditionalFormatting>
  <conditionalFormatting sqref="CJ106">
    <cfRule type="colorScale" priority="1075">
      <colorScale>
        <cfvo type="min"/>
        <cfvo type="max"/>
        <color theme="0"/>
        <color theme="0"/>
      </colorScale>
    </cfRule>
    <cfRule type="expression" dxfId="9623" priority="1077">
      <formula>CI106&lt;0</formula>
    </cfRule>
  </conditionalFormatting>
  <conditionalFormatting sqref="CJ110">
    <cfRule type="colorScale" priority="1066">
      <colorScale>
        <cfvo type="min"/>
        <cfvo type="max"/>
        <color theme="0"/>
        <color theme="0"/>
      </colorScale>
    </cfRule>
    <cfRule type="expression" dxfId="9622"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9621" priority="1058">
      <formula>CI111&lt;0</formula>
    </cfRule>
  </conditionalFormatting>
  <conditionalFormatting sqref="CJ117">
    <cfRule type="colorScale" priority="1072">
      <colorScale>
        <cfvo type="min"/>
        <cfvo type="max"/>
        <color theme="0"/>
        <color theme="0"/>
      </colorScale>
    </cfRule>
    <cfRule type="expression" dxfId="9620"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9619" priority="1071">
      <formula>CI118&lt;0</formula>
    </cfRule>
  </conditionalFormatting>
  <conditionalFormatting sqref="CJ126:CJ135">
    <cfRule type="expression" dxfId="9618" priority="1193">
      <formula>IF(CJ126="Validar","Rojo","Verde")</formula>
    </cfRule>
    <cfRule type="colorScale" priority="1194">
      <colorScale>
        <cfvo type="min"/>
        <cfvo type="max"/>
        <color theme="0"/>
        <color theme="0"/>
      </colorScale>
    </cfRule>
    <cfRule type="expression" priority="1195">
      <formula>$F$23</formula>
    </cfRule>
    <cfRule type="expression" dxfId="9617" priority="1196">
      <formula>CI126&lt;0</formula>
    </cfRule>
  </conditionalFormatting>
  <conditionalFormatting sqref="CI6">
    <cfRule type="colorScale" priority="1053">
      <colorScale>
        <cfvo type="min"/>
        <cfvo type="max"/>
        <color theme="0"/>
        <color theme="0"/>
      </colorScale>
    </cfRule>
    <cfRule type="expression" dxfId="9616" priority="1054">
      <formula>CH6&lt;0</formula>
    </cfRule>
  </conditionalFormatting>
  <conditionalFormatting sqref="CI6">
    <cfRule type="expression" dxfId="9615"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9614" priority="1050">
      <formula>CH7&lt;0</formula>
    </cfRule>
  </conditionalFormatting>
  <conditionalFormatting sqref="CI7:CI8">
    <cfRule type="expression" dxfId="9613"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9612" priority="1015">
      <formula>CL9&lt;0</formula>
    </cfRule>
  </conditionalFormatting>
  <conditionalFormatting sqref="CM9:CM20">
    <cfRule type="expression" dxfId="9611"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9610" priority="992">
      <formula>CL10&lt;0</formula>
    </cfRule>
  </conditionalFormatting>
  <conditionalFormatting sqref="CM11:CM14">
    <cfRule type="colorScale" priority="1012">
      <colorScale>
        <cfvo type="min"/>
        <cfvo type="max"/>
        <color theme="0"/>
        <color theme="0"/>
      </colorScale>
    </cfRule>
    <cfRule type="expression" dxfId="9609" priority="1013">
      <formula>CL11&lt;0</formula>
    </cfRule>
  </conditionalFormatting>
  <conditionalFormatting sqref="CM15">
    <cfRule type="colorScale" priority="989">
      <colorScale>
        <cfvo type="min"/>
        <cfvo type="max"/>
        <color theme="0"/>
        <color theme="0"/>
      </colorScale>
    </cfRule>
    <cfRule type="expression" dxfId="9608" priority="990">
      <formula>CL15&lt;0</formula>
    </cfRule>
  </conditionalFormatting>
  <conditionalFormatting sqref="CM16:CM17">
    <cfRule type="colorScale" priority="1010">
      <colorScale>
        <cfvo type="min"/>
        <cfvo type="max"/>
        <color theme="0"/>
        <color theme="0"/>
      </colorScale>
    </cfRule>
    <cfRule type="expression" dxfId="9607" priority="1011">
      <formula>CL16&lt;0</formula>
    </cfRule>
  </conditionalFormatting>
  <conditionalFormatting sqref="CM18">
    <cfRule type="colorScale" priority="986">
      <colorScale>
        <cfvo type="min"/>
        <cfvo type="max"/>
        <color theme="0"/>
        <color theme="0"/>
      </colorScale>
    </cfRule>
    <cfRule type="expression" dxfId="9606" priority="988">
      <formula>CL18&lt;0</formula>
    </cfRule>
  </conditionalFormatting>
  <conditionalFormatting sqref="CM19:CM20">
    <cfRule type="colorScale" priority="1008">
      <colorScale>
        <cfvo type="min"/>
        <cfvo type="max"/>
        <color theme="0"/>
        <color theme="0"/>
      </colorScale>
    </cfRule>
    <cfRule type="expression" dxfId="9605" priority="1009">
      <formula>CL19&lt;0</formula>
    </cfRule>
  </conditionalFormatting>
  <conditionalFormatting sqref="CM23">
    <cfRule type="colorScale" priority="983">
      <colorScale>
        <cfvo type="min"/>
        <cfvo type="max"/>
        <color theme="0"/>
        <color theme="0"/>
      </colorScale>
    </cfRule>
    <cfRule type="expression" dxfId="9604" priority="984">
      <formula>CL23&lt;0</formula>
    </cfRule>
  </conditionalFormatting>
  <conditionalFormatting sqref="CM23:CM31">
    <cfRule type="expression" dxfId="9603"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9602" priority="1007">
      <formula>CL24&lt;0</formula>
    </cfRule>
  </conditionalFormatting>
  <conditionalFormatting sqref="CM25">
    <cfRule type="colorScale" priority="1004">
      <colorScale>
        <cfvo type="min"/>
        <cfvo type="max"/>
        <color theme="0"/>
        <color theme="0"/>
      </colorScale>
    </cfRule>
    <cfRule type="expression" dxfId="9601" priority="1005">
      <formula>CL25&lt;0</formula>
    </cfRule>
  </conditionalFormatting>
  <conditionalFormatting sqref="CM26">
    <cfRule type="colorScale" priority="981">
      <colorScale>
        <cfvo type="min"/>
        <cfvo type="max"/>
        <color theme="0"/>
        <color theme="0"/>
      </colorScale>
    </cfRule>
    <cfRule type="expression" dxfId="9600" priority="982">
      <formula>CL26&lt;0</formula>
    </cfRule>
  </conditionalFormatting>
  <conditionalFormatting sqref="CM27">
    <cfRule type="colorScale" priority="1002">
      <colorScale>
        <cfvo type="min"/>
        <cfvo type="max"/>
        <color theme="0"/>
        <color theme="0"/>
      </colorScale>
    </cfRule>
    <cfRule type="expression" dxfId="9599" priority="1003">
      <formula>CL27&lt;0</formula>
    </cfRule>
  </conditionalFormatting>
  <conditionalFormatting sqref="CM28">
    <cfRule type="colorScale" priority="1000">
      <colorScale>
        <cfvo type="min"/>
        <cfvo type="max"/>
        <color theme="0"/>
        <color theme="0"/>
      </colorScale>
    </cfRule>
    <cfRule type="expression" dxfId="9598" priority="1001">
      <formula>CL28&lt;0</formula>
    </cfRule>
  </conditionalFormatting>
  <conditionalFormatting sqref="CM29">
    <cfRule type="colorScale" priority="978">
      <colorScale>
        <cfvo type="min"/>
        <cfvo type="max"/>
        <color theme="0"/>
        <color theme="0"/>
      </colorScale>
    </cfRule>
    <cfRule type="expression" dxfId="9597" priority="980">
      <formula>CL29&lt;0</formula>
    </cfRule>
  </conditionalFormatting>
  <conditionalFormatting sqref="CM30">
    <cfRule type="colorScale" priority="998">
      <colorScale>
        <cfvo type="min"/>
        <cfvo type="max"/>
        <color theme="0"/>
        <color theme="0"/>
      </colorScale>
    </cfRule>
    <cfRule type="expression" dxfId="9596" priority="999">
      <formula>CL30&lt;0</formula>
    </cfRule>
  </conditionalFormatting>
  <conditionalFormatting sqref="CM31">
    <cfRule type="colorScale" priority="996">
      <colorScale>
        <cfvo type="min"/>
        <cfvo type="max"/>
        <color theme="0"/>
        <color theme="0"/>
      </colorScale>
    </cfRule>
    <cfRule type="expression" dxfId="9595"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9594" priority="976">
      <formula>CL39&lt;0</formula>
    </cfRule>
  </conditionalFormatting>
  <conditionalFormatting sqref="CM39:CM107">
    <cfRule type="expression" dxfId="9593"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9592"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9591"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9590" priority="1020">
      <formula>CL69&lt;0</formula>
    </cfRule>
  </conditionalFormatting>
  <conditionalFormatting sqref="CM82 CM92 CM103 CM107">
    <cfRule type="expression" dxfId="9589"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9588"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9587"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9586"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9585"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9584"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9583" priority="1029">
      <formula>CL105&lt;0</formula>
    </cfRule>
  </conditionalFormatting>
  <conditionalFormatting sqref="CM110">
    <cfRule type="colorScale" priority="1030">
      <colorScale>
        <cfvo type="min"/>
        <cfvo type="max"/>
        <color theme="0"/>
        <color theme="0"/>
      </colorScale>
    </cfRule>
    <cfRule type="expression" dxfId="9582"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9581"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9580"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9579" priority="964">
      <formula>CL125&lt;0</formula>
    </cfRule>
  </conditionalFormatting>
  <conditionalFormatting sqref="CM125:CM135">
    <cfRule type="expression" dxfId="9578" priority="961">
      <formula>IF(CM125="Validar","Rojo","Verde")</formula>
    </cfRule>
  </conditionalFormatting>
  <conditionalFormatting sqref="CM126:CM132">
    <cfRule type="colorScale" priority="1038">
      <colorScale>
        <cfvo type="min"/>
        <cfvo type="max"/>
        <color theme="0"/>
        <color theme="0"/>
      </colorScale>
    </cfRule>
    <cfRule type="expression" dxfId="9577"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9576"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9575" priority="1034">
      <formula>CL135&lt;0</formula>
    </cfRule>
  </conditionalFormatting>
  <conditionalFormatting sqref="CM110:CN111">
    <cfRule type="expression" dxfId="9574" priority="905">
      <formula>IF(CM110="Validar","Rojo","Verde")</formula>
    </cfRule>
  </conditionalFormatting>
  <conditionalFormatting sqref="CM117:CN123">
    <cfRule type="expression" dxfId="9573"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9572" priority="955">
      <formula>CM40&lt;0</formula>
    </cfRule>
  </conditionalFormatting>
  <conditionalFormatting sqref="CN40:CN67">
    <cfRule type="expression" dxfId="9571"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9570" priority="958">
      <formula>CM67&lt;0</formula>
    </cfRule>
  </conditionalFormatting>
  <conditionalFormatting sqref="CN69">
    <cfRule type="colorScale" priority="950">
      <colorScale>
        <cfvo type="min"/>
        <cfvo type="max"/>
        <color theme="0"/>
        <color theme="0"/>
      </colorScale>
    </cfRule>
    <cfRule type="expression" dxfId="9569" priority="951">
      <formula>CM69&lt;0</formula>
    </cfRule>
  </conditionalFormatting>
  <conditionalFormatting sqref="CN69:CN81">
    <cfRule type="expression" priority="948">
      <formula>#REF!</formula>
    </cfRule>
  </conditionalFormatting>
  <conditionalFormatting sqref="CN69:CN82">
    <cfRule type="expression" dxfId="9568" priority="946">
      <formula>IF(CN69="Validar","Rojo","Verde")</formula>
    </cfRule>
  </conditionalFormatting>
  <conditionalFormatting sqref="CN70:CN78">
    <cfRule type="colorScale" priority="947">
      <colorScale>
        <cfvo type="min"/>
        <cfvo type="max"/>
        <color theme="0"/>
        <color theme="0"/>
      </colorScale>
    </cfRule>
    <cfRule type="expression" dxfId="9567" priority="949">
      <formula>CM70&lt;0</formula>
    </cfRule>
  </conditionalFormatting>
  <conditionalFormatting sqref="CN79:CN81">
    <cfRule type="colorScale" priority="959">
      <colorScale>
        <cfvo type="min"/>
        <cfvo type="max"/>
        <color theme="0"/>
        <color theme="0"/>
      </colorScale>
    </cfRule>
    <cfRule type="expression" dxfId="9566"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9565" priority="945">
      <formula>CM84&lt;0</formula>
    </cfRule>
  </conditionalFormatting>
  <conditionalFormatting sqref="CN84:CN91">
    <cfRule type="expression" priority="942">
      <formula>#REF!</formula>
    </cfRule>
  </conditionalFormatting>
  <conditionalFormatting sqref="CN84:CN92">
    <cfRule type="expression" dxfId="9564" priority="940">
      <formula>IF(CN84="Validar","Rojo","Verde")</formula>
    </cfRule>
  </conditionalFormatting>
  <conditionalFormatting sqref="CN85:CN91">
    <cfRule type="colorScale" priority="941">
      <colorScale>
        <cfvo type="min"/>
        <cfvo type="max"/>
        <color theme="0"/>
        <color theme="0"/>
      </colorScale>
    </cfRule>
    <cfRule type="expression" dxfId="9563" priority="943">
      <formula>CM85&lt;0</formula>
    </cfRule>
  </conditionalFormatting>
  <conditionalFormatting sqref="CN94">
    <cfRule type="colorScale" priority="938">
      <colorScale>
        <cfvo type="min"/>
        <cfvo type="max"/>
        <color theme="0"/>
        <color theme="0"/>
      </colorScale>
    </cfRule>
    <cfRule type="expression" dxfId="9562" priority="939">
      <formula>CM94&lt;0</formula>
    </cfRule>
  </conditionalFormatting>
  <conditionalFormatting sqref="CN94:CN102">
    <cfRule type="expression" priority="932">
      <formula>#REF!</formula>
    </cfRule>
  </conditionalFormatting>
  <conditionalFormatting sqref="CN94:CN103">
    <cfRule type="expression" dxfId="9561" priority="930">
      <formula>IF(CN94="Validar","Rojo","Verde")</formula>
    </cfRule>
  </conditionalFormatting>
  <conditionalFormatting sqref="CN95:CN100">
    <cfRule type="colorScale" priority="936">
      <colorScale>
        <cfvo type="min"/>
        <cfvo type="max"/>
        <color theme="0"/>
        <color theme="0"/>
      </colorScale>
    </cfRule>
    <cfRule type="expression" dxfId="9560" priority="937">
      <formula>CM95&lt;0</formula>
    </cfRule>
  </conditionalFormatting>
  <conditionalFormatting sqref="CN101">
    <cfRule type="colorScale" priority="934">
      <colorScale>
        <cfvo type="min"/>
        <cfvo type="max"/>
        <color theme="0"/>
        <color theme="0"/>
      </colorScale>
    </cfRule>
    <cfRule type="expression" dxfId="9559" priority="935">
      <formula>CM101&lt;0</formula>
    </cfRule>
  </conditionalFormatting>
  <conditionalFormatting sqref="CN102">
    <cfRule type="colorScale" priority="931">
      <colorScale>
        <cfvo type="min"/>
        <cfvo type="max"/>
        <color theme="0"/>
        <color theme="0"/>
      </colorScale>
    </cfRule>
    <cfRule type="expression" dxfId="9558" priority="933">
      <formula>CM102&lt;0</formula>
    </cfRule>
  </conditionalFormatting>
  <conditionalFormatting sqref="CN105">
    <cfRule type="colorScale" priority="928">
      <colorScale>
        <cfvo type="min"/>
        <cfvo type="max"/>
        <color theme="0"/>
        <color theme="0"/>
      </colorScale>
    </cfRule>
    <cfRule type="expression" dxfId="9557" priority="929">
      <formula>CM105&lt;0</formula>
    </cfRule>
  </conditionalFormatting>
  <conditionalFormatting sqref="CN105:CN106">
    <cfRule type="expression" priority="926">
      <formula>#REF!</formula>
    </cfRule>
  </conditionalFormatting>
  <conditionalFormatting sqref="CN105:CN107">
    <cfRule type="expression" dxfId="9556" priority="924">
      <formula>IF(CN105="Validar","Rojo","Verde")</formula>
    </cfRule>
  </conditionalFormatting>
  <conditionalFormatting sqref="CN106">
    <cfRule type="colorScale" priority="925">
      <colorScale>
        <cfvo type="min"/>
        <cfvo type="max"/>
        <color theme="0"/>
        <color theme="0"/>
      </colorScale>
    </cfRule>
    <cfRule type="expression" dxfId="9555" priority="927">
      <formula>CM106&lt;0</formula>
    </cfRule>
  </conditionalFormatting>
  <conditionalFormatting sqref="CN110">
    <cfRule type="colorScale" priority="916">
      <colorScale>
        <cfvo type="min"/>
        <cfvo type="max"/>
        <color theme="0"/>
        <color theme="0"/>
      </colorScale>
    </cfRule>
    <cfRule type="expression" dxfId="9554"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9553" priority="908">
      <formula>CM111&lt;0</formula>
    </cfRule>
  </conditionalFormatting>
  <conditionalFormatting sqref="CN117">
    <cfRule type="colorScale" priority="922">
      <colorScale>
        <cfvo type="min"/>
        <cfvo type="max"/>
        <color theme="0"/>
        <color theme="0"/>
      </colorScale>
    </cfRule>
    <cfRule type="expression" dxfId="9552"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9551" priority="921">
      <formula>CM118&lt;0</formula>
    </cfRule>
  </conditionalFormatting>
  <conditionalFormatting sqref="CN126:CN135">
    <cfRule type="expression" dxfId="9550" priority="1043">
      <formula>IF(CN126="Validar","Rojo","Verde")</formula>
    </cfRule>
    <cfRule type="colorScale" priority="1044">
      <colorScale>
        <cfvo type="min"/>
        <cfvo type="max"/>
        <color theme="0"/>
        <color theme="0"/>
      </colorScale>
    </cfRule>
    <cfRule type="expression" priority="1045">
      <formula>$F$23</formula>
    </cfRule>
    <cfRule type="expression" dxfId="9549" priority="1046">
      <formula>CM126&lt;0</formula>
    </cfRule>
  </conditionalFormatting>
  <conditionalFormatting sqref="CM6">
    <cfRule type="colorScale" priority="903">
      <colorScale>
        <cfvo type="min"/>
        <cfvo type="max"/>
        <color theme="0"/>
        <color theme="0"/>
      </colorScale>
    </cfRule>
    <cfRule type="expression" dxfId="9548" priority="904">
      <formula>CL6&lt;0</formula>
    </cfRule>
  </conditionalFormatting>
  <conditionalFormatting sqref="CM6">
    <cfRule type="expression" dxfId="9547"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9546" priority="900">
      <formula>CL7&lt;0</formula>
    </cfRule>
  </conditionalFormatting>
  <conditionalFormatting sqref="CM7:CM8">
    <cfRule type="expression" dxfId="9545"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9544" priority="865">
      <formula>CO9&lt;0</formula>
    </cfRule>
  </conditionalFormatting>
  <conditionalFormatting sqref="CP9:CP20">
    <cfRule type="expression" dxfId="9543"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9542" priority="842">
      <formula>CO10&lt;0</formula>
    </cfRule>
  </conditionalFormatting>
  <conditionalFormatting sqref="CP11:CP14">
    <cfRule type="colorScale" priority="862">
      <colorScale>
        <cfvo type="min"/>
        <cfvo type="max"/>
        <color theme="0"/>
        <color theme="0"/>
      </colorScale>
    </cfRule>
    <cfRule type="expression" dxfId="9541" priority="863">
      <formula>CO11&lt;0</formula>
    </cfRule>
  </conditionalFormatting>
  <conditionalFormatting sqref="CP15">
    <cfRule type="colorScale" priority="839">
      <colorScale>
        <cfvo type="min"/>
        <cfvo type="max"/>
        <color theme="0"/>
        <color theme="0"/>
      </colorScale>
    </cfRule>
    <cfRule type="expression" dxfId="9540" priority="840">
      <formula>CO15&lt;0</formula>
    </cfRule>
  </conditionalFormatting>
  <conditionalFormatting sqref="CP16:CP17">
    <cfRule type="colorScale" priority="860">
      <colorScale>
        <cfvo type="min"/>
        <cfvo type="max"/>
        <color theme="0"/>
        <color theme="0"/>
      </colorScale>
    </cfRule>
    <cfRule type="expression" dxfId="9539" priority="861">
      <formula>CO16&lt;0</formula>
    </cfRule>
  </conditionalFormatting>
  <conditionalFormatting sqref="CP18">
    <cfRule type="colorScale" priority="836">
      <colorScale>
        <cfvo type="min"/>
        <cfvo type="max"/>
        <color theme="0"/>
        <color theme="0"/>
      </colorScale>
    </cfRule>
    <cfRule type="expression" dxfId="9538" priority="838">
      <formula>CO18&lt;0</formula>
    </cfRule>
  </conditionalFormatting>
  <conditionalFormatting sqref="CP19:CP20">
    <cfRule type="colorScale" priority="858">
      <colorScale>
        <cfvo type="min"/>
        <cfvo type="max"/>
        <color theme="0"/>
        <color theme="0"/>
      </colorScale>
    </cfRule>
    <cfRule type="expression" dxfId="9537" priority="859">
      <formula>CO19&lt;0</formula>
    </cfRule>
  </conditionalFormatting>
  <conditionalFormatting sqref="CP23">
    <cfRule type="colorScale" priority="833">
      <colorScale>
        <cfvo type="min"/>
        <cfvo type="max"/>
        <color theme="0"/>
        <color theme="0"/>
      </colorScale>
    </cfRule>
    <cfRule type="expression" dxfId="9536" priority="834">
      <formula>CO23&lt;0</formula>
    </cfRule>
  </conditionalFormatting>
  <conditionalFormatting sqref="CP23:CP31">
    <cfRule type="expression" dxfId="9535"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9534" priority="857">
      <formula>CO24&lt;0</formula>
    </cfRule>
  </conditionalFormatting>
  <conditionalFormatting sqref="CP25">
    <cfRule type="colorScale" priority="854">
      <colorScale>
        <cfvo type="min"/>
        <cfvo type="max"/>
        <color theme="0"/>
        <color theme="0"/>
      </colorScale>
    </cfRule>
    <cfRule type="expression" dxfId="9533" priority="855">
      <formula>CO25&lt;0</formula>
    </cfRule>
  </conditionalFormatting>
  <conditionalFormatting sqref="CP26">
    <cfRule type="colorScale" priority="831">
      <colorScale>
        <cfvo type="min"/>
        <cfvo type="max"/>
        <color theme="0"/>
        <color theme="0"/>
      </colorScale>
    </cfRule>
    <cfRule type="expression" dxfId="9532" priority="832">
      <formula>CO26&lt;0</formula>
    </cfRule>
  </conditionalFormatting>
  <conditionalFormatting sqref="CP27">
    <cfRule type="colorScale" priority="852">
      <colorScale>
        <cfvo type="min"/>
        <cfvo type="max"/>
        <color theme="0"/>
        <color theme="0"/>
      </colorScale>
    </cfRule>
    <cfRule type="expression" dxfId="9531" priority="853">
      <formula>CO27&lt;0</formula>
    </cfRule>
  </conditionalFormatting>
  <conditionalFormatting sqref="CP28">
    <cfRule type="colorScale" priority="850">
      <colorScale>
        <cfvo type="min"/>
        <cfvo type="max"/>
        <color theme="0"/>
        <color theme="0"/>
      </colorScale>
    </cfRule>
    <cfRule type="expression" dxfId="9530" priority="851">
      <formula>CO28&lt;0</formula>
    </cfRule>
  </conditionalFormatting>
  <conditionalFormatting sqref="CP29">
    <cfRule type="colorScale" priority="828">
      <colorScale>
        <cfvo type="min"/>
        <cfvo type="max"/>
        <color theme="0"/>
        <color theme="0"/>
      </colorScale>
    </cfRule>
    <cfRule type="expression" dxfId="9529" priority="830">
      <formula>CO29&lt;0</formula>
    </cfRule>
  </conditionalFormatting>
  <conditionalFormatting sqref="CP30">
    <cfRule type="colorScale" priority="848">
      <colorScale>
        <cfvo type="min"/>
        <cfvo type="max"/>
        <color theme="0"/>
        <color theme="0"/>
      </colorScale>
    </cfRule>
    <cfRule type="expression" dxfId="9528" priority="849">
      <formula>CO30&lt;0</formula>
    </cfRule>
  </conditionalFormatting>
  <conditionalFormatting sqref="CP31">
    <cfRule type="colorScale" priority="846">
      <colorScale>
        <cfvo type="min"/>
        <cfvo type="max"/>
        <color theme="0"/>
        <color theme="0"/>
      </colorScale>
    </cfRule>
    <cfRule type="expression" dxfId="9527"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9526" priority="826">
      <formula>CO39&lt;0</formula>
    </cfRule>
  </conditionalFormatting>
  <conditionalFormatting sqref="CP39:CP107">
    <cfRule type="expression" dxfId="9525"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9524"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9523"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9522" priority="870">
      <formula>CO69&lt;0</formula>
    </cfRule>
  </conditionalFormatting>
  <conditionalFormatting sqref="CP82 CP92 CP103 CP107">
    <cfRule type="expression" dxfId="9521"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9520"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9519"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9518"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9517"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9516"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9515" priority="879">
      <formula>CO105&lt;0</formula>
    </cfRule>
  </conditionalFormatting>
  <conditionalFormatting sqref="CP110">
    <cfRule type="colorScale" priority="880">
      <colorScale>
        <cfvo type="min"/>
        <cfvo type="max"/>
        <color theme="0"/>
        <color theme="0"/>
      </colorScale>
    </cfRule>
    <cfRule type="expression" dxfId="9514"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9513"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9512"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9511" priority="814">
      <formula>CO125&lt;0</formula>
    </cfRule>
  </conditionalFormatting>
  <conditionalFormatting sqref="CP125:CP135">
    <cfRule type="expression" dxfId="9510" priority="811">
      <formula>IF(CP125="Validar","Rojo","Verde")</formula>
    </cfRule>
  </conditionalFormatting>
  <conditionalFormatting sqref="CP126:CP132">
    <cfRule type="colorScale" priority="888">
      <colorScale>
        <cfvo type="min"/>
        <cfvo type="max"/>
        <color theme="0"/>
        <color theme="0"/>
      </colorScale>
    </cfRule>
    <cfRule type="expression" dxfId="9509"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9508"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9507" priority="884">
      <formula>CO135&lt;0</formula>
    </cfRule>
  </conditionalFormatting>
  <conditionalFormatting sqref="CP110:CQ111">
    <cfRule type="expression" dxfId="9506" priority="755">
      <formula>IF(CP110="Validar","Rojo","Verde")</formula>
    </cfRule>
  </conditionalFormatting>
  <conditionalFormatting sqref="CP117:CQ123">
    <cfRule type="expression" dxfId="9505"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9504" priority="805">
      <formula>CP40&lt;0</formula>
    </cfRule>
  </conditionalFormatting>
  <conditionalFormatting sqref="CQ40:CQ67">
    <cfRule type="expression" dxfId="9503"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9502" priority="808">
      <formula>CP67&lt;0</formula>
    </cfRule>
  </conditionalFormatting>
  <conditionalFormatting sqref="CQ69">
    <cfRule type="colorScale" priority="800">
      <colorScale>
        <cfvo type="min"/>
        <cfvo type="max"/>
        <color theme="0"/>
        <color theme="0"/>
      </colorScale>
    </cfRule>
    <cfRule type="expression" dxfId="9501" priority="801">
      <formula>CP69&lt;0</formula>
    </cfRule>
  </conditionalFormatting>
  <conditionalFormatting sqref="CQ69:CQ81">
    <cfRule type="expression" priority="798">
      <formula>#REF!</formula>
    </cfRule>
  </conditionalFormatting>
  <conditionalFormatting sqref="CQ69:CQ82">
    <cfRule type="expression" dxfId="9500" priority="796">
      <formula>IF(CQ69="Validar","Rojo","Verde")</formula>
    </cfRule>
  </conditionalFormatting>
  <conditionalFormatting sqref="CQ70:CQ78">
    <cfRule type="colorScale" priority="797">
      <colorScale>
        <cfvo type="min"/>
        <cfvo type="max"/>
        <color theme="0"/>
        <color theme="0"/>
      </colorScale>
    </cfRule>
    <cfRule type="expression" dxfId="9499" priority="799">
      <formula>CP70&lt;0</formula>
    </cfRule>
  </conditionalFormatting>
  <conditionalFormatting sqref="CQ79:CQ81">
    <cfRule type="colorScale" priority="809">
      <colorScale>
        <cfvo type="min"/>
        <cfvo type="max"/>
        <color theme="0"/>
        <color theme="0"/>
      </colorScale>
    </cfRule>
    <cfRule type="expression" dxfId="9498"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9497" priority="795">
      <formula>CP84&lt;0</formula>
    </cfRule>
  </conditionalFormatting>
  <conditionalFormatting sqref="CQ84:CQ91">
    <cfRule type="expression" priority="792">
      <formula>#REF!</formula>
    </cfRule>
  </conditionalFormatting>
  <conditionalFormatting sqref="CQ84:CQ92">
    <cfRule type="expression" dxfId="9496" priority="790">
      <formula>IF(CQ84="Validar","Rojo","Verde")</formula>
    </cfRule>
  </conditionalFormatting>
  <conditionalFormatting sqref="CQ85:CQ91">
    <cfRule type="colorScale" priority="791">
      <colorScale>
        <cfvo type="min"/>
        <cfvo type="max"/>
        <color theme="0"/>
        <color theme="0"/>
      </colorScale>
    </cfRule>
    <cfRule type="expression" dxfId="9495" priority="793">
      <formula>CP85&lt;0</formula>
    </cfRule>
  </conditionalFormatting>
  <conditionalFormatting sqref="CQ94">
    <cfRule type="colorScale" priority="788">
      <colorScale>
        <cfvo type="min"/>
        <cfvo type="max"/>
        <color theme="0"/>
        <color theme="0"/>
      </colorScale>
    </cfRule>
    <cfRule type="expression" dxfId="9494" priority="789">
      <formula>CP94&lt;0</formula>
    </cfRule>
  </conditionalFormatting>
  <conditionalFormatting sqref="CQ94:CQ102">
    <cfRule type="expression" priority="782">
      <formula>#REF!</formula>
    </cfRule>
  </conditionalFormatting>
  <conditionalFormatting sqref="CQ94:CQ103">
    <cfRule type="expression" dxfId="9493" priority="780">
      <formula>IF(CQ94="Validar","Rojo","Verde")</formula>
    </cfRule>
  </conditionalFormatting>
  <conditionalFormatting sqref="CQ95:CQ100">
    <cfRule type="colorScale" priority="786">
      <colorScale>
        <cfvo type="min"/>
        <cfvo type="max"/>
        <color theme="0"/>
        <color theme="0"/>
      </colorScale>
    </cfRule>
    <cfRule type="expression" dxfId="9492" priority="787">
      <formula>CP95&lt;0</formula>
    </cfRule>
  </conditionalFormatting>
  <conditionalFormatting sqref="CQ101">
    <cfRule type="colorScale" priority="784">
      <colorScale>
        <cfvo type="min"/>
        <cfvo type="max"/>
        <color theme="0"/>
        <color theme="0"/>
      </colorScale>
    </cfRule>
    <cfRule type="expression" dxfId="9491" priority="785">
      <formula>CP101&lt;0</formula>
    </cfRule>
  </conditionalFormatting>
  <conditionalFormatting sqref="CQ102">
    <cfRule type="colorScale" priority="781">
      <colorScale>
        <cfvo type="min"/>
        <cfvo type="max"/>
        <color theme="0"/>
        <color theme="0"/>
      </colorScale>
    </cfRule>
    <cfRule type="expression" dxfId="9490" priority="783">
      <formula>CP102&lt;0</formula>
    </cfRule>
  </conditionalFormatting>
  <conditionalFormatting sqref="CQ105">
    <cfRule type="colorScale" priority="778">
      <colorScale>
        <cfvo type="min"/>
        <cfvo type="max"/>
        <color theme="0"/>
        <color theme="0"/>
      </colorScale>
    </cfRule>
    <cfRule type="expression" dxfId="9489" priority="779">
      <formula>CP105&lt;0</formula>
    </cfRule>
  </conditionalFormatting>
  <conditionalFormatting sqref="CQ105:CQ106">
    <cfRule type="expression" priority="776">
      <formula>#REF!</formula>
    </cfRule>
  </conditionalFormatting>
  <conditionalFormatting sqref="CQ105:CQ107">
    <cfRule type="expression" dxfId="9488" priority="774">
      <formula>IF(CQ105="Validar","Rojo","Verde")</formula>
    </cfRule>
  </conditionalFormatting>
  <conditionalFormatting sqref="CQ106">
    <cfRule type="colorScale" priority="775">
      <colorScale>
        <cfvo type="min"/>
        <cfvo type="max"/>
        <color theme="0"/>
        <color theme="0"/>
      </colorScale>
    </cfRule>
    <cfRule type="expression" dxfId="9487" priority="777">
      <formula>CP106&lt;0</formula>
    </cfRule>
  </conditionalFormatting>
  <conditionalFormatting sqref="CQ110">
    <cfRule type="colorScale" priority="766">
      <colorScale>
        <cfvo type="min"/>
        <cfvo type="max"/>
        <color theme="0"/>
        <color theme="0"/>
      </colorScale>
    </cfRule>
    <cfRule type="expression" dxfId="9486"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9485" priority="758">
      <formula>CP111&lt;0</formula>
    </cfRule>
  </conditionalFormatting>
  <conditionalFormatting sqref="CQ117">
    <cfRule type="colorScale" priority="772">
      <colorScale>
        <cfvo type="min"/>
        <cfvo type="max"/>
        <color theme="0"/>
        <color theme="0"/>
      </colorScale>
    </cfRule>
    <cfRule type="expression" dxfId="9484"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9483" priority="771">
      <formula>CP118&lt;0</formula>
    </cfRule>
  </conditionalFormatting>
  <conditionalFormatting sqref="CQ126:CQ135">
    <cfRule type="expression" dxfId="9482" priority="893">
      <formula>IF(CQ126="Validar","Rojo","Verde")</formula>
    </cfRule>
    <cfRule type="colorScale" priority="894">
      <colorScale>
        <cfvo type="min"/>
        <cfvo type="max"/>
        <color theme="0"/>
        <color theme="0"/>
      </colorScale>
    </cfRule>
    <cfRule type="expression" priority="895">
      <formula>$F$23</formula>
    </cfRule>
    <cfRule type="expression" dxfId="9481" priority="896">
      <formula>CP126&lt;0</formula>
    </cfRule>
  </conditionalFormatting>
  <conditionalFormatting sqref="CP6">
    <cfRule type="colorScale" priority="753">
      <colorScale>
        <cfvo type="min"/>
        <cfvo type="max"/>
        <color theme="0"/>
        <color theme="0"/>
      </colorScale>
    </cfRule>
    <cfRule type="expression" dxfId="9480" priority="754">
      <formula>CO6&lt;0</formula>
    </cfRule>
  </conditionalFormatting>
  <conditionalFormatting sqref="CP6">
    <cfRule type="expression" dxfId="9479"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9478" priority="750">
      <formula>CO7&lt;0</formula>
    </cfRule>
  </conditionalFormatting>
  <conditionalFormatting sqref="CP7:CP8">
    <cfRule type="expression" dxfId="9477"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9476" priority="715">
      <formula>CS9&lt;0</formula>
    </cfRule>
  </conditionalFormatting>
  <conditionalFormatting sqref="CT9:CT20">
    <cfRule type="expression" dxfId="9475"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9474" priority="692">
      <formula>CS10&lt;0</formula>
    </cfRule>
  </conditionalFormatting>
  <conditionalFormatting sqref="CT11:CT14">
    <cfRule type="colorScale" priority="712">
      <colorScale>
        <cfvo type="min"/>
        <cfvo type="max"/>
        <color theme="0"/>
        <color theme="0"/>
      </colorScale>
    </cfRule>
    <cfRule type="expression" dxfId="9473" priority="713">
      <formula>CS11&lt;0</formula>
    </cfRule>
  </conditionalFormatting>
  <conditionalFormatting sqref="CT15">
    <cfRule type="colorScale" priority="689">
      <colorScale>
        <cfvo type="min"/>
        <cfvo type="max"/>
        <color theme="0"/>
        <color theme="0"/>
      </colorScale>
    </cfRule>
    <cfRule type="expression" dxfId="9472" priority="690">
      <formula>CS15&lt;0</formula>
    </cfRule>
  </conditionalFormatting>
  <conditionalFormatting sqref="CT16:CT17">
    <cfRule type="colorScale" priority="710">
      <colorScale>
        <cfvo type="min"/>
        <cfvo type="max"/>
        <color theme="0"/>
        <color theme="0"/>
      </colorScale>
    </cfRule>
    <cfRule type="expression" dxfId="9471" priority="711">
      <formula>CS16&lt;0</formula>
    </cfRule>
  </conditionalFormatting>
  <conditionalFormatting sqref="CT18">
    <cfRule type="colorScale" priority="686">
      <colorScale>
        <cfvo type="min"/>
        <cfvo type="max"/>
        <color theme="0"/>
        <color theme="0"/>
      </colorScale>
    </cfRule>
    <cfRule type="expression" dxfId="9470" priority="688">
      <formula>CS18&lt;0</formula>
    </cfRule>
  </conditionalFormatting>
  <conditionalFormatting sqref="CT19:CT20">
    <cfRule type="colorScale" priority="708">
      <colorScale>
        <cfvo type="min"/>
        <cfvo type="max"/>
        <color theme="0"/>
        <color theme="0"/>
      </colorScale>
    </cfRule>
    <cfRule type="expression" dxfId="9469" priority="709">
      <formula>CS19&lt;0</formula>
    </cfRule>
  </conditionalFormatting>
  <conditionalFormatting sqref="CT23">
    <cfRule type="colorScale" priority="683">
      <colorScale>
        <cfvo type="min"/>
        <cfvo type="max"/>
        <color theme="0"/>
        <color theme="0"/>
      </colorScale>
    </cfRule>
    <cfRule type="expression" dxfId="9468" priority="684">
      <formula>CS23&lt;0</formula>
    </cfRule>
  </conditionalFormatting>
  <conditionalFormatting sqref="CT23:CT31">
    <cfRule type="expression" dxfId="9467"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9466" priority="707">
      <formula>CS24&lt;0</formula>
    </cfRule>
  </conditionalFormatting>
  <conditionalFormatting sqref="CT25">
    <cfRule type="colorScale" priority="704">
      <colorScale>
        <cfvo type="min"/>
        <cfvo type="max"/>
        <color theme="0"/>
        <color theme="0"/>
      </colorScale>
    </cfRule>
    <cfRule type="expression" dxfId="9465" priority="705">
      <formula>CS25&lt;0</formula>
    </cfRule>
  </conditionalFormatting>
  <conditionalFormatting sqref="CT26">
    <cfRule type="colorScale" priority="681">
      <colorScale>
        <cfvo type="min"/>
        <cfvo type="max"/>
        <color theme="0"/>
        <color theme="0"/>
      </colorScale>
    </cfRule>
    <cfRule type="expression" dxfId="9464" priority="682">
      <formula>CS26&lt;0</formula>
    </cfRule>
  </conditionalFormatting>
  <conditionalFormatting sqref="CT27">
    <cfRule type="colorScale" priority="702">
      <colorScale>
        <cfvo type="min"/>
        <cfvo type="max"/>
        <color theme="0"/>
        <color theme="0"/>
      </colorScale>
    </cfRule>
    <cfRule type="expression" dxfId="9463" priority="703">
      <formula>CS27&lt;0</formula>
    </cfRule>
  </conditionalFormatting>
  <conditionalFormatting sqref="CT28">
    <cfRule type="colorScale" priority="700">
      <colorScale>
        <cfvo type="min"/>
        <cfvo type="max"/>
        <color theme="0"/>
        <color theme="0"/>
      </colorScale>
    </cfRule>
    <cfRule type="expression" dxfId="9462" priority="701">
      <formula>CS28&lt;0</formula>
    </cfRule>
  </conditionalFormatting>
  <conditionalFormatting sqref="CT29">
    <cfRule type="colorScale" priority="678">
      <colorScale>
        <cfvo type="min"/>
        <cfvo type="max"/>
        <color theme="0"/>
        <color theme="0"/>
      </colorScale>
    </cfRule>
    <cfRule type="expression" dxfId="9461" priority="680">
      <formula>CS29&lt;0</formula>
    </cfRule>
  </conditionalFormatting>
  <conditionalFormatting sqref="CT30">
    <cfRule type="colorScale" priority="698">
      <colorScale>
        <cfvo type="min"/>
        <cfvo type="max"/>
        <color theme="0"/>
        <color theme="0"/>
      </colorScale>
    </cfRule>
    <cfRule type="expression" dxfId="9460" priority="699">
      <formula>CS30&lt;0</formula>
    </cfRule>
  </conditionalFormatting>
  <conditionalFormatting sqref="CT31">
    <cfRule type="colorScale" priority="696">
      <colorScale>
        <cfvo type="min"/>
        <cfvo type="max"/>
        <color theme="0"/>
        <color theme="0"/>
      </colorScale>
    </cfRule>
    <cfRule type="expression" dxfId="9459"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9458" priority="676">
      <formula>CS39&lt;0</formula>
    </cfRule>
  </conditionalFormatting>
  <conditionalFormatting sqref="CT39:CT107">
    <cfRule type="expression" dxfId="9457"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9456"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9455"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9454" priority="720">
      <formula>CS69&lt;0</formula>
    </cfRule>
  </conditionalFormatting>
  <conditionalFormatting sqref="CT82 CT92 CT103 CT107">
    <cfRule type="expression" dxfId="9453"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9452"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9451"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9450"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9449"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9448"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9447" priority="729">
      <formula>CS105&lt;0</formula>
    </cfRule>
  </conditionalFormatting>
  <conditionalFormatting sqref="CT110">
    <cfRule type="colorScale" priority="730">
      <colorScale>
        <cfvo type="min"/>
        <cfvo type="max"/>
        <color theme="0"/>
        <color theme="0"/>
      </colorScale>
    </cfRule>
    <cfRule type="expression" dxfId="9446"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9445"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9444"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9443" priority="664">
      <formula>CS125&lt;0</formula>
    </cfRule>
  </conditionalFormatting>
  <conditionalFormatting sqref="CT125:CT135">
    <cfRule type="expression" dxfId="9442" priority="661">
      <formula>IF(CT125="Validar","Rojo","Verde")</formula>
    </cfRule>
  </conditionalFormatting>
  <conditionalFormatting sqref="CT126:CT132">
    <cfRule type="colorScale" priority="738">
      <colorScale>
        <cfvo type="min"/>
        <cfvo type="max"/>
        <color theme="0"/>
        <color theme="0"/>
      </colorScale>
    </cfRule>
    <cfRule type="expression" dxfId="9441"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9440"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9439" priority="734">
      <formula>CS135&lt;0</formula>
    </cfRule>
  </conditionalFormatting>
  <conditionalFormatting sqref="CT110:CU111">
    <cfRule type="expression" dxfId="9438" priority="605">
      <formula>IF(CT110="Validar","Rojo","Verde")</formula>
    </cfRule>
  </conditionalFormatting>
  <conditionalFormatting sqref="CT117:CU123">
    <cfRule type="expression" dxfId="9437"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9436" priority="655">
      <formula>CT40&lt;0</formula>
    </cfRule>
  </conditionalFormatting>
  <conditionalFormatting sqref="CU40:CU67">
    <cfRule type="expression" dxfId="9435"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9434" priority="658">
      <formula>CT67&lt;0</formula>
    </cfRule>
  </conditionalFormatting>
  <conditionalFormatting sqref="CU69">
    <cfRule type="colorScale" priority="650">
      <colorScale>
        <cfvo type="min"/>
        <cfvo type="max"/>
        <color theme="0"/>
        <color theme="0"/>
      </colorScale>
    </cfRule>
    <cfRule type="expression" dxfId="9433" priority="651">
      <formula>CT69&lt;0</formula>
    </cfRule>
  </conditionalFormatting>
  <conditionalFormatting sqref="CU69:CU81">
    <cfRule type="expression" priority="648">
      <formula>#REF!</formula>
    </cfRule>
  </conditionalFormatting>
  <conditionalFormatting sqref="CU69:CU82">
    <cfRule type="expression" dxfId="9432" priority="646">
      <formula>IF(CU69="Validar","Rojo","Verde")</formula>
    </cfRule>
  </conditionalFormatting>
  <conditionalFormatting sqref="CU70:CU78">
    <cfRule type="colorScale" priority="647">
      <colorScale>
        <cfvo type="min"/>
        <cfvo type="max"/>
        <color theme="0"/>
        <color theme="0"/>
      </colorScale>
    </cfRule>
    <cfRule type="expression" dxfId="9431" priority="649">
      <formula>CT70&lt;0</formula>
    </cfRule>
  </conditionalFormatting>
  <conditionalFormatting sqref="CU79:CU81">
    <cfRule type="colorScale" priority="659">
      <colorScale>
        <cfvo type="min"/>
        <cfvo type="max"/>
        <color theme="0"/>
        <color theme="0"/>
      </colorScale>
    </cfRule>
    <cfRule type="expression" dxfId="9430"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9429" priority="645">
      <formula>CT84&lt;0</formula>
    </cfRule>
  </conditionalFormatting>
  <conditionalFormatting sqref="CU84:CU91">
    <cfRule type="expression" priority="642">
      <formula>#REF!</formula>
    </cfRule>
  </conditionalFormatting>
  <conditionalFormatting sqref="CU84:CU92">
    <cfRule type="expression" dxfId="9428" priority="640">
      <formula>IF(CU84="Validar","Rojo","Verde")</formula>
    </cfRule>
  </conditionalFormatting>
  <conditionalFormatting sqref="CU85:CU91">
    <cfRule type="colorScale" priority="641">
      <colorScale>
        <cfvo type="min"/>
        <cfvo type="max"/>
        <color theme="0"/>
        <color theme="0"/>
      </colorScale>
    </cfRule>
    <cfRule type="expression" dxfId="9427" priority="643">
      <formula>CT85&lt;0</formula>
    </cfRule>
  </conditionalFormatting>
  <conditionalFormatting sqref="CU94">
    <cfRule type="colorScale" priority="638">
      <colorScale>
        <cfvo type="min"/>
        <cfvo type="max"/>
        <color theme="0"/>
        <color theme="0"/>
      </colorScale>
    </cfRule>
    <cfRule type="expression" dxfId="9426" priority="639">
      <formula>CT94&lt;0</formula>
    </cfRule>
  </conditionalFormatting>
  <conditionalFormatting sqref="CU94:CU102">
    <cfRule type="expression" priority="632">
      <formula>#REF!</formula>
    </cfRule>
  </conditionalFormatting>
  <conditionalFormatting sqref="CU94:CU103">
    <cfRule type="expression" dxfId="9425" priority="630">
      <formula>IF(CU94="Validar","Rojo","Verde")</formula>
    </cfRule>
  </conditionalFormatting>
  <conditionalFormatting sqref="CU95:CU100">
    <cfRule type="colorScale" priority="636">
      <colorScale>
        <cfvo type="min"/>
        <cfvo type="max"/>
        <color theme="0"/>
        <color theme="0"/>
      </colorScale>
    </cfRule>
    <cfRule type="expression" dxfId="9424" priority="637">
      <formula>CT95&lt;0</formula>
    </cfRule>
  </conditionalFormatting>
  <conditionalFormatting sqref="CU101">
    <cfRule type="colorScale" priority="634">
      <colorScale>
        <cfvo type="min"/>
        <cfvo type="max"/>
        <color theme="0"/>
        <color theme="0"/>
      </colorScale>
    </cfRule>
    <cfRule type="expression" dxfId="9423" priority="635">
      <formula>CT101&lt;0</formula>
    </cfRule>
  </conditionalFormatting>
  <conditionalFormatting sqref="CU102">
    <cfRule type="colorScale" priority="631">
      <colorScale>
        <cfvo type="min"/>
        <cfvo type="max"/>
        <color theme="0"/>
        <color theme="0"/>
      </colorScale>
    </cfRule>
    <cfRule type="expression" dxfId="9422" priority="633">
      <formula>CT102&lt;0</formula>
    </cfRule>
  </conditionalFormatting>
  <conditionalFormatting sqref="CU105">
    <cfRule type="colorScale" priority="628">
      <colorScale>
        <cfvo type="min"/>
        <cfvo type="max"/>
        <color theme="0"/>
        <color theme="0"/>
      </colorScale>
    </cfRule>
    <cfRule type="expression" dxfId="9421" priority="629">
      <formula>CT105&lt;0</formula>
    </cfRule>
  </conditionalFormatting>
  <conditionalFormatting sqref="CU105:CU106">
    <cfRule type="expression" priority="626">
      <formula>#REF!</formula>
    </cfRule>
  </conditionalFormatting>
  <conditionalFormatting sqref="CU105:CU107">
    <cfRule type="expression" dxfId="9420" priority="624">
      <formula>IF(CU105="Validar","Rojo","Verde")</formula>
    </cfRule>
  </conditionalFormatting>
  <conditionalFormatting sqref="CU106">
    <cfRule type="colorScale" priority="625">
      <colorScale>
        <cfvo type="min"/>
        <cfvo type="max"/>
        <color theme="0"/>
        <color theme="0"/>
      </colorScale>
    </cfRule>
    <cfRule type="expression" dxfId="9419" priority="627">
      <formula>CT106&lt;0</formula>
    </cfRule>
  </conditionalFormatting>
  <conditionalFormatting sqref="CU110">
    <cfRule type="colorScale" priority="616">
      <colorScale>
        <cfvo type="min"/>
        <cfvo type="max"/>
        <color theme="0"/>
        <color theme="0"/>
      </colorScale>
    </cfRule>
    <cfRule type="expression" dxfId="9418"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9417" priority="608">
      <formula>CT111&lt;0</formula>
    </cfRule>
  </conditionalFormatting>
  <conditionalFormatting sqref="CU117">
    <cfRule type="colorScale" priority="622">
      <colorScale>
        <cfvo type="min"/>
        <cfvo type="max"/>
        <color theme="0"/>
        <color theme="0"/>
      </colorScale>
    </cfRule>
    <cfRule type="expression" dxfId="9416"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9415" priority="621">
      <formula>CT118&lt;0</formula>
    </cfRule>
  </conditionalFormatting>
  <conditionalFormatting sqref="CU126:CU135">
    <cfRule type="expression" dxfId="9414" priority="743">
      <formula>IF(CU126="Validar","Rojo","Verde")</formula>
    </cfRule>
    <cfRule type="colorScale" priority="744">
      <colorScale>
        <cfvo type="min"/>
        <cfvo type="max"/>
        <color theme="0"/>
        <color theme="0"/>
      </colorScale>
    </cfRule>
    <cfRule type="expression" priority="745">
      <formula>$F$23</formula>
    </cfRule>
    <cfRule type="expression" dxfId="9413" priority="746">
      <formula>CT126&lt;0</formula>
    </cfRule>
  </conditionalFormatting>
  <conditionalFormatting sqref="CT6">
    <cfRule type="colorScale" priority="603">
      <colorScale>
        <cfvo type="min"/>
        <cfvo type="max"/>
        <color theme="0"/>
        <color theme="0"/>
      </colorScale>
    </cfRule>
    <cfRule type="expression" dxfId="9412" priority="604">
      <formula>CS6&lt;0</formula>
    </cfRule>
  </conditionalFormatting>
  <conditionalFormatting sqref="CT6">
    <cfRule type="expression" dxfId="9411"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9410" priority="600">
      <formula>CS7&lt;0</formula>
    </cfRule>
  </conditionalFormatting>
  <conditionalFormatting sqref="CT7:CT8">
    <cfRule type="expression" dxfId="9409"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9408" priority="569">
      <formula>CV9&lt;0</formula>
    </cfRule>
  </conditionalFormatting>
  <conditionalFormatting sqref="CW9:CW20">
    <cfRule type="expression" dxfId="9407"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9406" priority="546">
      <formula>CV10&lt;0</formula>
    </cfRule>
  </conditionalFormatting>
  <conditionalFormatting sqref="CW11:CW14">
    <cfRule type="colorScale" priority="566">
      <colorScale>
        <cfvo type="min"/>
        <cfvo type="max"/>
        <color theme="0"/>
        <color theme="0"/>
      </colorScale>
    </cfRule>
    <cfRule type="expression" dxfId="9405" priority="567">
      <formula>CV11&lt;0</formula>
    </cfRule>
  </conditionalFormatting>
  <conditionalFormatting sqref="CW15">
    <cfRule type="colorScale" priority="543">
      <colorScale>
        <cfvo type="min"/>
        <cfvo type="max"/>
        <color theme="0"/>
        <color theme="0"/>
      </colorScale>
    </cfRule>
    <cfRule type="expression" dxfId="9404" priority="544">
      <formula>CV15&lt;0</formula>
    </cfRule>
  </conditionalFormatting>
  <conditionalFormatting sqref="CW16:CW17">
    <cfRule type="colorScale" priority="564">
      <colorScale>
        <cfvo type="min"/>
        <cfvo type="max"/>
        <color theme="0"/>
        <color theme="0"/>
      </colorScale>
    </cfRule>
    <cfRule type="expression" dxfId="9403" priority="565">
      <formula>CV16&lt;0</formula>
    </cfRule>
  </conditionalFormatting>
  <conditionalFormatting sqref="CW18">
    <cfRule type="colorScale" priority="540">
      <colorScale>
        <cfvo type="min"/>
        <cfvo type="max"/>
        <color theme="0"/>
        <color theme="0"/>
      </colorScale>
    </cfRule>
    <cfRule type="expression" dxfId="9402" priority="542">
      <formula>CV18&lt;0</formula>
    </cfRule>
  </conditionalFormatting>
  <conditionalFormatting sqref="CW19:CW20">
    <cfRule type="colorScale" priority="562">
      <colorScale>
        <cfvo type="min"/>
        <cfvo type="max"/>
        <color theme="0"/>
        <color theme="0"/>
      </colorScale>
    </cfRule>
    <cfRule type="expression" dxfId="9401" priority="563">
      <formula>CV19&lt;0</formula>
    </cfRule>
  </conditionalFormatting>
  <conditionalFormatting sqref="CW23">
    <cfRule type="colorScale" priority="537">
      <colorScale>
        <cfvo type="min"/>
        <cfvo type="max"/>
        <color theme="0"/>
        <color theme="0"/>
      </colorScale>
    </cfRule>
    <cfRule type="expression" dxfId="9400" priority="538">
      <formula>CV23&lt;0</formula>
    </cfRule>
  </conditionalFormatting>
  <conditionalFormatting sqref="CW23:CW31">
    <cfRule type="expression" dxfId="9399"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9398" priority="561">
      <formula>CV24&lt;0</formula>
    </cfRule>
  </conditionalFormatting>
  <conditionalFormatting sqref="CW25">
    <cfRule type="colorScale" priority="558">
      <colorScale>
        <cfvo type="min"/>
        <cfvo type="max"/>
        <color theme="0"/>
        <color theme="0"/>
      </colorScale>
    </cfRule>
    <cfRule type="expression" dxfId="9397" priority="559">
      <formula>CV25&lt;0</formula>
    </cfRule>
  </conditionalFormatting>
  <conditionalFormatting sqref="CW26">
    <cfRule type="colorScale" priority="535">
      <colorScale>
        <cfvo type="min"/>
        <cfvo type="max"/>
        <color theme="0"/>
        <color theme="0"/>
      </colorScale>
    </cfRule>
    <cfRule type="expression" dxfId="9396" priority="536">
      <formula>CV26&lt;0</formula>
    </cfRule>
  </conditionalFormatting>
  <conditionalFormatting sqref="CW27">
    <cfRule type="colorScale" priority="556">
      <colorScale>
        <cfvo type="min"/>
        <cfvo type="max"/>
        <color theme="0"/>
        <color theme="0"/>
      </colorScale>
    </cfRule>
    <cfRule type="expression" dxfId="9395" priority="557">
      <formula>CV27&lt;0</formula>
    </cfRule>
  </conditionalFormatting>
  <conditionalFormatting sqref="CW28">
    <cfRule type="colorScale" priority="554">
      <colorScale>
        <cfvo type="min"/>
        <cfvo type="max"/>
        <color theme="0"/>
        <color theme="0"/>
      </colorScale>
    </cfRule>
    <cfRule type="expression" dxfId="9394" priority="555">
      <formula>CV28&lt;0</formula>
    </cfRule>
  </conditionalFormatting>
  <conditionalFormatting sqref="CW29">
    <cfRule type="colorScale" priority="532">
      <colorScale>
        <cfvo type="min"/>
        <cfvo type="max"/>
        <color theme="0"/>
        <color theme="0"/>
      </colorScale>
    </cfRule>
    <cfRule type="expression" dxfId="9393" priority="534">
      <formula>CV29&lt;0</formula>
    </cfRule>
  </conditionalFormatting>
  <conditionalFormatting sqref="CW30">
    <cfRule type="colorScale" priority="552">
      <colorScale>
        <cfvo type="min"/>
        <cfvo type="max"/>
        <color theme="0"/>
        <color theme="0"/>
      </colorScale>
    </cfRule>
    <cfRule type="expression" dxfId="9392" priority="553">
      <formula>CV30&lt;0</formula>
    </cfRule>
  </conditionalFormatting>
  <conditionalFormatting sqref="CW31">
    <cfRule type="colorScale" priority="550">
      <colorScale>
        <cfvo type="min"/>
        <cfvo type="max"/>
        <color theme="0"/>
        <color theme="0"/>
      </colorScale>
    </cfRule>
    <cfRule type="expression" dxfId="9391"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9390" priority="530">
      <formula>CV39&lt;0</formula>
    </cfRule>
  </conditionalFormatting>
  <conditionalFormatting sqref="CW39:CW107">
    <cfRule type="expression" dxfId="9389"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9388"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9387"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9386" priority="574">
      <formula>CV69&lt;0</formula>
    </cfRule>
  </conditionalFormatting>
  <conditionalFormatting sqref="CW82 CW92 CW103 CW107">
    <cfRule type="expression" dxfId="9385"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9384"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9383"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9382"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9381"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9380"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9379" priority="583">
      <formula>CV105&lt;0</formula>
    </cfRule>
  </conditionalFormatting>
  <conditionalFormatting sqref="CW110">
    <cfRule type="colorScale" priority="584">
      <colorScale>
        <cfvo type="min"/>
        <cfvo type="max"/>
        <color theme="0"/>
        <color theme="0"/>
      </colorScale>
    </cfRule>
    <cfRule type="expression" dxfId="9378"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9377"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9376"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9375" priority="518">
      <formula>CV125&lt;0</formula>
    </cfRule>
  </conditionalFormatting>
  <conditionalFormatting sqref="CW125:CW135">
    <cfRule type="expression" dxfId="9374" priority="515">
      <formula>IF(CW125="Validar","Rojo","Verde")</formula>
    </cfRule>
  </conditionalFormatting>
  <conditionalFormatting sqref="CW126:CW132">
    <cfRule type="colorScale" priority="592">
      <colorScale>
        <cfvo type="min"/>
        <cfvo type="max"/>
        <color theme="0"/>
        <color theme="0"/>
      </colorScale>
    </cfRule>
    <cfRule type="expression" dxfId="9373"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9372"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9371" priority="588">
      <formula>CV135&lt;0</formula>
    </cfRule>
  </conditionalFormatting>
  <conditionalFormatting sqref="CW110:CW111">
    <cfRule type="expression" dxfId="9370" priority="505">
      <formula>IF(CW110="Validar","Rojo","Verde")</formula>
    </cfRule>
  </conditionalFormatting>
  <conditionalFormatting sqref="CW117:CW123">
    <cfRule type="expression" dxfId="9369"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9368" priority="504">
      <formula>CV6&lt;0</formula>
    </cfRule>
  </conditionalFormatting>
  <conditionalFormatting sqref="CW6">
    <cfRule type="expression" dxfId="9367"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9366" priority="500">
      <formula>CV7&lt;0</formula>
    </cfRule>
  </conditionalFormatting>
  <conditionalFormatting sqref="CW7:CW8">
    <cfRule type="expression" dxfId="9365"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9364" priority="469">
      <formula>AT9&lt;0</formula>
    </cfRule>
  </conditionalFormatting>
  <conditionalFormatting sqref="AU9:AU20">
    <cfRule type="expression" dxfId="9363"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9362" priority="446">
      <formula>AT10&lt;0</formula>
    </cfRule>
  </conditionalFormatting>
  <conditionalFormatting sqref="AU11:AU14">
    <cfRule type="colorScale" priority="466">
      <colorScale>
        <cfvo type="min"/>
        <cfvo type="max"/>
        <color theme="0"/>
        <color theme="0"/>
      </colorScale>
    </cfRule>
    <cfRule type="expression" dxfId="9361" priority="467">
      <formula>AT11&lt;0</formula>
    </cfRule>
  </conditionalFormatting>
  <conditionalFormatting sqref="AU15">
    <cfRule type="colorScale" priority="443">
      <colorScale>
        <cfvo type="min"/>
        <cfvo type="max"/>
        <color theme="0"/>
        <color theme="0"/>
      </colorScale>
    </cfRule>
    <cfRule type="expression" dxfId="9360" priority="444">
      <formula>AT15&lt;0</formula>
    </cfRule>
  </conditionalFormatting>
  <conditionalFormatting sqref="AU16:AU17">
    <cfRule type="colorScale" priority="464">
      <colorScale>
        <cfvo type="min"/>
        <cfvo type="max"/>
        <color theme="0"/>
        <color theme="0"/>
      </colorScale>
    </cfRule>
    <cfRule type="expression" dxfId="9359" priority="465">
      <formula>AT16&lt;0</formula>
    </cfRule>
  </conditionalFormatting>
  <conditionalFormatting sqref="AU18">
    <cfRule type="colorScale" priority="440">
      <colorScale>
        <cfvo type="min"/>
        <cfvo type="max"/>
        <color theme="0"/>
        <color theme="0"/>
      </colorScale>
    </cfRule>
    <cfRule type="expression" dxfId="9358" priority="442">
      <formula>AT18&lt;0</formula>
    </cfRule>
  </conditionalFormatting>
  <conditionalFormatting sqref="AU19:AU20">
    <cfRule type="colorScale" priority="462">
      <colorScale>
        <cfvo type="min"/>
        <cfvo type="max"/>
        <color theme="0"/>
        <color theme="0"/>
      </colorScale>
    </cfRule>
    <cfRule type="expression" dxfId="9357" priority="463">
      <formula>AT19&lt;0</formula>
    </cfRule>
  </conditionalFormatting>
  <conditionalFormatting sqref="AU23">
    <cfRule type="colorScale" priority="437">
      <colorScale>
        <cfvo type="min"/>
        <cfvo type="max"/>
        <color theme="0"/>
        <color theme="0"/>
      </colorScale>
    </cfRule>
    <cfRule type="expression" dxfId="9356" priority="438">
      <formula>AT23&lt;0</formula>
    </cfRule>
  </conditionalFormatting>
  <conditionalFormatting sqref="AU23:AU31">
    <cfRule type="expression" dxfId="9355"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9354" priority="461">
      <formula>AT24&lt;0</formula>
    </cfRule>
  </conditionalFormatting>
  <conditionalFormatting sqref="AU25">
    <cfRule type="colorScale" priority="458">
      <colorScale>
        <cfvo type="min"/>
        <cfvo type="max"/>
        <color theme="0"/>
        <color theme="0"/>
      </colorScale>
    </cfRule>
    <cfRule type="expression" dxfId="9353" priority="459">
      <formula>AT25&lt;0</formula>
    </cfRule>
  </conditionalFormatting>
  <conditionalFormatting sqref="AU26">
    <cfRule type="colorScale" priority="435">
      <colorScale>
        <cfvo type="min"/>
        <cfvo type="max"/>
        <color theme="0"/>
        <color theme="0"/>
      </colorScale>
    </cfRule>
    <cfRule type="expression" dxfId="9352" priority="436">
      <formula>AT26&lt;0</formula>
    </cfRule>
  </conditionalFormatting>
  <conditionalFormatting sqref="AU27">
    <cfRule type="colorScale" priority="456">
      <colorScale>
        <cfvo type="min"/>
        <cfvo type="max"/>
        <color theme="0"/>
        <color theme="0"/>
      </colorScale>
    </cfRule>
    <cfRule type="expression" dxfId="9351" priority="457">
      <formula>AT27&lt;0</formula>
    </cfRule>
  </conditionalFormatting>
  <conditionalFormatting sqref="AU28">
    <cfRule type="colorScale" priority="454">
      <colorScale>
        <cfvo type="min"/>
        <cfvo type="max"/>
        <color theme="0"/>
        <color theme="0"/>
      </colorScale>
    </cfRule>
    <cfRule type="expression" dxfId="9350" priority="455">
      <formula>AT28&lt;0</formula>
    </cfRule>
  </conditionalFormatting>
  <conditionalFormatting sqref="AU29">
    <cfRule type="colorScale" priority="432">
      <colorScale>
        <cfvo type="min"/>
        <cfvo type="max"/>
        <color theme="0"/>
        <color theme="0"/>
      </colorScale>
    </cfRule>
    <cfRule type="expression" dxfId="9349" priority="434">
      <formula>AT29&lt;0</formula>
    </cfRule>
  </conditionalFormatting>
  <conditionalFormatting sqref="AU30">
    <cfRule type="colorScale" priority="452">
      <colorScale>
        <cfvo type="min"/>
        <cfvo type="max"/>
        <color theme="0"/>
        <color theme="0"/>
      </colorScale>
    </cfRule>
    <cfRule type="expression" dxfId="9348" priority="453">
      <formula>AT30&lt;0</formula>
    </cfRule>
  </conditionalFormatting>
  <conditionalFormatting sqref="AU31">
    <cfRule type="colorScale" priority="450">
      <colorScale>
        <cfvo type="min"/>
        <cfvo type="max"/>
        <color theme="0"/>
        <color theme="0"/>
      </colorScale>
    </cfRule>
    <cfRule type="expression" dxfId="9347"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9346" priority="430">
      <formula>AT39&lt;0</formula>
    </cfRule>
  </conditionalFormatting>
  <conditionalFormatting sqref="AU39:AU107">
    <cfRule type="expression" dxfId="9345"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9344"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9343"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9342" priority="474">
      <formula>AT69&lt;0</formula>
    </cfRule>
  </conditionalFormatting>
  <conditionalFormatting sqref="AU82 AU92 AU103 AU107">
    <cfRule type="expression" dxfId="9341"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9340"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9339"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9338"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9337"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9336"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9335" priority="483">
      <formula>AT105&lt;0</formula>
    </cfRule>
  </conditionalFormatting>
  <conditionalFormatting sqref="AU110">
    <cfRule type="colorScale" priority="484">
      <colorScale>
        <cfvo type="min"/>
        <cfvo type="max"/>
        <color theme="0"/>
        <color theme="0"/>
      </colorScale>
    </cfRule>
    <cfRule type="expression" dxfId="9334"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9333"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9332"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9331" priority="418">
      <formula>AT125&lt;0</formula>
    </cfRule>
  </conditionalFormatting>
  <conditionalFormatting sqref="AU125:AU135">
    <cfRule type="expression" dxfId="9330" priority="415">
      <formula>IF(AU125="Validar","Rojo","Verde")</formula>
    </cfRule>
  </conditionalFormatting>
  <conditionalFormatting sqref="AU126:AU132">
    <cfRule type="colorScale" priority="492">
      <colorScale>
        <cfvo type="min"/>
        <cfvo type="max"/>
        <color theme="0"/>
        <color theme="0"/>
      </colorScale>
    </cfRule>
    <cfRule type="expression" dxfId="9329"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9328"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9327" priority="488">
      <formula>AT135&lt;0</formula>
    </cfRule>
  </conditionalFormatting>
  <conditionalFormatting sqref="AU110:AU111">
    <cfRule type="expression" dxfId="9326" priority="405">
      <formula>IF(AU110="Validar","Rojo","Verde")</formula>
    </cfRule>
  </conditionalFormatting>
  <conditionalFormatting sqref="AU117:AU123">
    <cfRule type="expression" dxfId="9325"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9324" priority="404">
      <formula>AT6&lt;0</formula>
    </cfRule>
  </conditionalFormatting>
  <conditionalFormatting sqref="AU6">
    <cfRule type="expression" dxfId="9323"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9322" priority="400">
      <formula>AT7&lt;0</formula>
    </cfRule>
  </conditionalFormatting>
  <conditionalFormatting sqref="AU7:AU8">
    <cfRule type="expression" dxfId="9321"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9320" priority="369">
      <formula>AZ9&lt;0</formula>
    </cfRule>
  </conditionalFormatting>
  <conditionalFormatting sqref="BA9:BA20">
    <cfRule type="expression" dxfId="9319"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9318" priority="346">
      <formula>AZ10&lt;0</formula>
    </cfRule>
  </conditionalFormatting>
  <conditionalFormatting sqref="BA11:BA14">
    <cfRule type="colorScale" priority="366">
      <colorScale>
        <cfvo type="min"/>
        <cfvo type="max"/>
        <color theme="0"/>
        <color theme="0"/>
      </colorScale>
    </cfRule>
    <cfRule type="expression" dxfId="9317" priority="367">
      <formula>AZ11&lt;0</formula>
    </cfRule>
  </conditionalFormatting>
  <conditionalFormatting sqref="BA15">
    <cfRule type="colorScale" priority="343">
      <colorScale>
        <cfvo type="min"/>
        <cfvo type="max"/>
        <color theme="0"/>
        <color theme="0"/>
      </colorScale>
    </cfRule>
    <cfRule type="expression" dxfId="9316" priority="344">
      <formula>AZ15&lt;0</formula>
    </cfRule>
  </conditionalFormatting>
  <conditionalFormatting sqref="BA16:BA17">
    <cfRule type="colorScale" priority="364">
      <colorScale>
        <cfvo type="min"/>
        <cfvo type="max"/>
        <color theme="0"/>
        <color theme="0"/>
      </colorScale>
    </cfRule>
    <cfRule type="expression" dxfId="9315" priority="365">
      <formula>AZ16&lt;0</formula>
    </cfRule>
  </conditionalFormatting>
  <conditionalFormatting sqref="BA18">
    <cfRule type="colorScale" priority="340">
      <colorScale>
        <cfvo type="min"/>
        <cfvo type="max"/>
        <color theme="0"/>
        <color theme="0"/>
      </colorScale>
    </cfRule>
    <cfRule type="expression" dxfId="9314" priority="342">
      <formula>AZ18&lt;0</formula>
    </cfRule>
  </conditionalFormatting>
  <conditionalFormatting sqref="BA19:BA20">
    <cfRule type="colorScale" priority="362">
      <colorScale>
        <cfvo type="min"/>
        <cfvo type="max"/>
        <color theme="0"/>
        <color theme="0"/>
      </colorScale>
    </cfRule>
    <cfRule type="expression" dxfId="9313" priority="363">
      <formula>AZ19&lt;0</formula>
    </cfRule>
  </conditionalFormatting>
  <conditionalFormatting sqref="BA23">
    <cfRule type="colorScale" priority="337">
      <colorScale>
        <cfvo type="min"/>
        <cfvo type="max"/>
        <color theme="0"/>
        <color theme="0"/>
      </colorScale>
    </cfRule>
    <cfRule type="expression" dxfId="9312" priority="338">
      <formula>AZ23&lt;0</formula>
    </cfRule>
  </conditionalFormatting>
  <conditionalFormatting sqref="BA23:BA31">
    <cfRule type="expression" dxfId="9311"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9310" priority="361">
      <formula>AZ24&lt;0</formula>
    </cfRule>
  </conditionalFormatting>
  <conditionalFormatting sqref="BA25">
    <cfRule type="colorScale" priority="358">
      <colorScale>
        <cfvo type="min"/>
        <cfvo type="max"/>
        <color theme="0"/>
        <color theme="0"/>
      </colorScale>
    </cfRule>
    <cfRule type="expression" dxfId="9309" priority="359">
      <formula>AZ25&lt;0</formula>
    </cfRule>
  </conditionalFormatting>
  <conditionalFormatting sqref="BA26">
    <cfRule type="colorScale" priority="335">
      <colorScale>
        <cfvo type="min"/>
        <cfvo type="max"/>
        <color theme="0"/>
        <color theme="0"/>
      </colorScale>
    </cfRule>
    <cfRule type="expression" dxfId="9308" priority="336">
      <formula>AZ26&lt;0</formula>
    </cfRule>
  </conditionalFormatting>
  <conditionalFormatting sqref="BA27">
    <cfRule type="colorScale" priority="356">
      <colorScale>
        <cfvo type="min"/>
        <cfvo type="max"/>
        <color theme="0"/>
        <color theme="0"/>
      </colorScale>
    </cfRule>
    <cfRule type="expression" dxfId="9307" priority="357">
      <formula>AZ27&lt;0</formula>
    </cfRule>
  </conditionalFormatting>
  <conditionalFormatting sqref="BA28">
    <cfRule type="colorScale" priority="354">
      <colorScale>
        <cfvo type="min"/>
        <cfvo type="max"/>
        <color theme="0"/>
        <color theme="0"/>
      </colorScale>
    </cfRule>
    <cfRule type="expression" dxfId="9306" priority="355">
      <formula>AZ28&lt;0</formula>
    </cfRule>
  </conditionalFormatting>
  <conditionalFormatting sqref="BA29">
    <cfRule type="colorScale" priority="332">
      <colorScale>
        <cfvo type="min"/>
        <cfvo type="max"/>
        <color theme="0"/>
        <color theme="0"/>
      </colorScale>
    </cfRule>
    <cfRule type="expression" dxfId="9305" priority="334">
      <formula>AZ29&lt;0</formula>
    </cfRule>
  </conditionalFormatting>
  <conditionalFormatting sqref="BA30">
    <cfRule type="colorScale" priority="352">
      <colorScale>
        <cfvo type="min"/>
        <cfvo type="max"/>
        <color theme="0"/>
        <color theme="0"/>
      </colorScale>
    </cfRule>
    <cfRule type="expression" dxfId="9304" priority="353">
      <formula>AZ30&lt;0</formula>
    </cfRule>
  </conditionalFormatting>
  <conditionalFormatting sqref="BA31">
    <cfRule type="colorScale" priority="350">
      <colorScale>
        <cfvo type="min"/>
        <cfvo type="max"/>
        <color theme="0"/>
        <color theme="0"/>
      </colorScale>
    </cfRule>
    <cfRule type="expression" dxfId="9303"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9302" priority="330">
      <formula>AZ39&lt;0</formula>
    </cfRule>
  </conditionalFormatting>
  <conditionalFormatting sqref="BA39:BA107">
    <cfRule type="expression" dxfId="9301"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9300"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9299"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9298" priority="374">
      <formula>AZ69&lt;0</formula>
    </cfRule>
  </conditionalFormatting>
  <conditionalFormatting sqref="BA82 BA92 BA103 BA107">
    <cfRule type="expression" dxfId="9297"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9296"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9295"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9294"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9293"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9292"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9291" priority="383">
      <formula>AZ105&lt;0</formula>
    </cfRule>
  </conditionalFormatting>
  <conditionalFormatting sqref="BA110">
    <cfRule type="colorScale" priority="384">
      <colorScale>
        <cfvo type="min"/>
        <cfvo type="max"/>
        <color theme="0"/>
        <color theme="0"/>
      </colorScale>
    </cfRule>
    <cfRule type="expression" dxfId="9290"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9289"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9288"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9287" priority="318">
      <formula>AZ125&lt;0</formula>
    </cfRule>
  </conditionalFormatting>
  <conditionalFormatting sqref="BA125:BA135">
    <cfRule type="expression" dxfId="9286" priority="315">
      <formula>IF(BA125="Validar","Rojo","Verde")</formula>
    </cfRule>
  </conditionalFormatting>
  <conditionalFormatting sqref="BA126:BA132">
    <cfRule type="colorScale" priority="392">
      <colorScale>
        <cfvo type="min"/>
        <cfvo type="max"/>
        <color theme="0"/>
        <color theme="0"/>
      </colorScale>
    </cfRule>
    <cfRule type="expression" dxfId="9285"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9284"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9283" priority="388">
      <formula>AZ135&lt;0</formula>
    </cfRule>
  </conditionalFormatting>
  <conditionalFormatting sqref="BA110:BA111">
    <cfRule type="expression" dxfId="9282" priority="305">
      <formula>IF(BA110="Validar","Rojo","Verde")</formula>
    </cfRule>
  </conditionalFormatting>
  <conditionalFormatting sqref="BA117:BA123">
    <cfRule type="expression" dxfId="9281"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9280" priority="304">
      <formula>AZ6&lt;0</formula>
    </cfRule>
  </conditionalFormatting>
  <conditionalFormatting sqref="BA6">
    <cfRule type="expression" dxfId="9279"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9278" priority="300">
      <formula>AZ7&lt;0</formula>
    </cfRule>
  </conditionalFormatting>
  <conditionalFormatting sqref="BA7:BA8">
    <cfRule type="expression" dxfId="9277"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9276" priority="269">
      <formula>BX9&lt;0</formula>
    </cfRule>
  </conditionalFormatting>
  <conditionalFormatting sqref="BY9:BY20">
    <cfRule type="expression" dxfId="9275"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9274" priority="246">
      <formula>BX10&lt;0</formula>
    </cfRule>
  </conditionalFormatting>
  <conditionalFormatting sqref="BY11:BY14">
    <cfRule type="colorScale" priority="266">
      <colorScale>
        <cfvo type="min"/>
        <cfvo type="max"/>
        <color theme="0"/>
        <color theme="0"/>
      </colorScale>
    </cfRule>
    <cfRule type="expression" dxfId="9273" priority="267">
      <formula>BX11&lt;0</formula>
    </cfRule>
  </conditionalFormatting>
  <conditionalFormatting sqref="BY15">
    <cfRule type="colorScale" priority="243">
      <colorScale>
        <cfvo type="min"/>
        <cfvo type="max"/>
        <color theme="0"/>
        <color theme="0"/>
      </colorScale>
    </cfRule>
    <cfRule type="expression" dxfId="9272" priority="244">
      <formula>BX15&lt;0</formula>
    </cfRule>
  </conditionalFormatting>
  <conditionalFormatting sqref="BY16:BY17">
    <cfRule type="colorScale" priority="264">
      <colorScale>
        <cfvo type="min"/>
        <cfvo type="max"/>
        <color theme="0"/>
        <color theme="0"/>
      </colorScale>
    </cfRule>
    <cfRule type="expression" dxfId="9271" priority="265">
      <formula>BX16&lt;0</formula>
    </cfRule>
  </conditionalFormatting>
  <conditionalFormatting sqref="BY18">
    <cfRule type="colorScale" priority="240">
      <colorScale>
        <cfvo type="min"/>
        <cfvo type="max"/>
        <color theme="0"/>
        <color theme="0"/>
      </colorScale>
    </cfRule>
    <cfRule type="expression" dxfId="9270" priority="242">
      <formula>BX18&lt;0</formula>
    </cfRule>
  </conditionalFormatting>
  <conditionalFormatting sqref="BY19:BY20">
    <cfRule type="colorScale" priority="262">
      <colorScale>
        <cfvo type="min"/>
        <cfvo type="max"/>
        <color theme="0"/>
        <color theme="0"/>
      </colorScale>
    </cfRule>
    <cfRule type="expression" dxfId="9269" priority="263">
      <formula>BX19&lt;0</formula>
    </cfRule>
  </conditionalFormatting>
  <conditionalFormatting sqref="BY23">
    <cfRule type="colorScale" priority="237">
      <colorScale>
        <cfvo type="min"/>
        <cfvo type="max"/>
        <color theme="0"/>
        <color theme="0"/>
      </colorScale>
    </cfRule>
    <cfRule type="expression" dxfId="9268" priority="238">
      <formula>BX23&lt;0</formula>
    </cfRule>
  </conditionalFormatting>
  <conditionalFormatting sqref="BY23:BY31">
    <cfRule type="expression" dxfId="9267"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9266" priority="261">
      <formula>BX24&lt;0</formula>
    </cfRule>
  </conditionalFormatting>
  <conditionalFormatting sqref="BY25">
    <cfRule type="colorScale" priority="258">
      <colorScale>
        <cfvo type="min"/>
        <cfvo type="max"/>
        <color theme="0"/>
        <color theme="0"/>
      </colorScale>
    </cfRule>
    <cfRule type="expression" dxfId="9265" priority="259">
      <formula>BX25&lt;0</formula>
    </cfRule>
  </conditionalFormatting>
  <conditionalFormatting sqref="BY26">
    <cfRule type="colorScale" priority="235">
      <colorScale>
        <cfvo type="min"/>
        <cfvo type="max"/>
        <color theme="0"/>
        <color theme="0"/>
      </colorScale>
    </cfRule>
    <cfRule type="expression" dxfId="9264" priority="236">
      <formula>BX26&lt;0</formula>
    </cfRule>
  </conditionalFormatting>
  <conditionalFormatting sqref="BY27">
    <cfRule type="colorScale" priority="256">
      <colorScale>
        <cfvo type="min"/>
        <cfvo type="max"/>
        <color theme="0"/>
        <color theme="0"/>
      </colorScale>
    </cfRule>
    <cfRule type="expression" dxfId="9263" priority="257">
      <formula>BX27&lt;0</formula>
    </cfRule>
  </conditionalFormatting>
  <conditionalFormatting sqref="BY28">
    <cfRule type="colorScale" priority="254">
      <colorScale>
        <cfvo type="min"/>
        <cfvo type="max"/>
        <color theme="0"/>
        <color theme="0"/>
      </colorScale>
    </cfRule>
    <cfRule type="expression" dxfId="9262" priority="255">
      <formula>BX28&lt;0</formula>
    </cfRule>
  </conditionalFormatting>
  <conditionalFormatting sqref="BY29">
    <cfRule type="colorScale" priority="232">
      <colorScale>
        <cfvo type="min"/>
        <cfvo type="max"/>
        <color theme="0"/>
        <color theme="0"/>
      </colorScale>
    </cfRule>
    <cfRule type="expression" dxfId="9261" priority="234">
      <formula>BX29&lt;0</formula>
    </cfRule>
  </conditionalFormatting>
  <conditionalFormatting sqref="BY30">
    <cfRule type="colorScale" priority="252">
      <colorScale>
        <cfvo type="min"/>
        <cfvo type="max"/>
        <color theme="0"/>
        <color theme="0"/>
      </colorScale>
    </cfRule>
    <cfRule type="expression" dxfId="9260" priority="253">
      <formula>BX30&lt;0</formula>
    </cfRule>
  </conditionalFormatting>
  <conditionalFormatting sqref="BY31">
    <cfRule type="colorScale" priority="250">
      <colorScale>
        <cfvo type="min"/>
        <cfvo type="max"/>
        <color theme="0"/>
        <color theme="0"/>
      </colorScale>
    </cfRule>
    <cfRule type="expression" dxfId="9259"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9258" priority="230">
      <formula>BX39&lt;0</formula>
    </cfRule>
  </conditionalFormatting>
  <conditionalFormatting sqref="BY39:BY107">
    <cfRule type="expression" dxfId="9257"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9256"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9255"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9254" priority="274">
      <formula>BX69&lt;0</formula>
    </cfRule>
  </conditionalFormatting>
  <conditionalFormatting sqref="BY82 BY92 BY103 BY107">
    <cfRule type="expression" dxfId="9253"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9252"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9251"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9250"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9249"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9248"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9247" priority="283">
      <formula>BX105&lt;0</formula>
    </cfRule>
  </conditionalFormatting>
  <conditionalFormatting sqref="BY110">
    <cfRule type="colorScale" priority="284">
      <colorScale>
        <cfvo type="min"/>
        <cfvo type="max"/>
        <color theme="0"/>
        <color theme="0"/>
      </colorScale>
    </cfRule>
    <cfRule type="expression" dxfId="9246"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9245"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9244"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9243" priority="218">
      <formula>BX125&lt;0</formula>
    </cfRule>
  </conditionalFormatting>
  <conditionalFormatting sqref="BY125:BY135">
    <cfRule type="expression" dxfId="9242" priority="215">
      <formula>IF(BY125="Validar","Rojo","Verde")</formula>
    </cfRule>
  </conditionalFormatting>
  <conditionalFormatting sqref="BY126:BY132">
    <cfRule type="colorScale" priority="292">
      <colorScale>
        <cfvo type="min"/>
        <cfvo type="max"/>
        <color theme="0"/>
        <color theme="0"/>
      </colorScale>
    </cfRule>
    <cfRule type="expression" dxfId="9241"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9240"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9239" priority="288">
      <formula>BX135&lt;0</formula>
    </cfRule>
  </conditionalFormatting>
  <conditionalFormatting sqref="BY110:BY111">
    <cfRule type="expression" dxfId="9238" priority="205">
      <formula>IF(BY110="Validar","Rojo","Verde")</formula>
    </cfRule>
  </conditionalFormatting>
  <conditionalFormatting sqref="BY117:BY123">
    <cfRule type="expression" dxfId="9237"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9236" priority="204">
      <formula>BX6&lt;0</formula>
    </cfRule>
  </conditionalFormatting>
  <conditionalFormatting sqref="BY6">
    <cfRule type="expression" dxfId="9235"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9234" priority="200">
      <formula>BX7&lt;0</formula>
    </cfRule>
  </conditionalFormatting>
  <conditionalFormatting sqref="BY7:BY8">
    <cfRule type="expression" dxfId="9233"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9232" priority="196">
      <formula>B5&lt;0</formula>
    </cfRule>
  </conditionalFormatting>
  <conditionalFormatting sqref="C5">
    <cfRule type="expression" dxfId="9231"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9230" priority="192">
      <formula>Q5&lt;0</formula>
    </cfRule>
  </conditionalFormatting>
  <conditionalFormatting sqref="R5">
    <cfRule type="expression" dxfId="9229"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9228" priority="181">
      <formula>W5&lt;0</formula>
    </cfRule>
  </conditionalFormatting>
  <conditionalFormatting sqref="X5">
    <cfRule type="expression" dxfId="9227"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9226" priority="186">
      <formula>AA5&lt;0</formula>
    </cfRule>
  </conditionalFormatting>
  <conditionalFormatting sqref="AB5">
    <cfRule type="expression" dxfId="9225"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9224" priority="176">
      <formula>AU5&lt;0</formula>
    </cfRule>
  </conditionalFormatting>
  <conditionalFormatting sqref="AV5">
    <cfRule type="expression" dxfId="9223"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9222" priority="171">
      <formula>BA5&lt;0</formula>
    </cfRule>
  </conditionalFormatting>
  <conditionalFormatting sqref="BB5">
    <cfRule type="expression" dxfId="9221"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9220" priority="166">
      <formula>BE5&lt;0</formula>
    </cfRule>
  </conditionalFormatting>
  <conditionalFormatting sqref="BF5">
    <cfRule type="expression" dxfId="9219"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9218" priority="161">
      <formula>BY5&lt;0</formula>
    </cfRule>
  </conditionalFormatting>
  <conditionalFormatting sqref="BZ5">
    <cfRule type="expression" dxfId="9217"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9216" priority="156">
      <formula>CW5&lt;0</formula>
    </cfRule>
  </conditionalFormatting>
  <conditionalFormatting sqref="CX5">
    <cfRule type="expression" dxfId="9215"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9214" priority="151">
      <formula>CC5&lt;0</formula>
    </cfRule>
  </conditionalFormatting>
  <conditionalFormatting sqref="CD5">
    <cfRule type="expression" dxfId="9213"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9212" priority="146">
      <formula>AH5&lt;0</formula>
    </cfRule>
  </conditionalFormatting>
  <conditionalFormatting sqref="AI5">
    <cfRule type="expression" dxfId="9211"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9210" priority="141">
      <formula>AO5&lt;0</formula>
    </cfRule>
  </conditionalFormatting>
  <conditionalFormatting sqref="AP5">
    <cfRule type="expression" dxfId="9209"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9208" priority="136">
      <formula>BL5&lt;0</formula>
    </cfRule>
  </conditionalFormatting>
  <conditionalFormatting sqref="BM5">
    <cfRule type="expression" dxfId="9207"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9206" priority="131">
      <formula>BS5&lt;0</formula>
    </cfRule>
  </conditionalFormatting>
  <conditionalFormatting sqref="BT5">
    <cfRule type="expression" dxfId="9205"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9204" priority="126">
      <formula>CJ5&lt;0</formula>
    </cfRule>
  </conditionalFormatting>
  <conditionalFormatting sqref="CK5">
    <cfRule type="expression" dxfId="9203"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9202" priority="121">
      <formula>CQ5&lt;0</formula>
    </cfRule>
  </conditionalFormatting>
  <conditionalFormatting sqref="CR5">
    <cfRule type="expression" dxfId="9201"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9200" priority="116">
      <formula>E5&lt;0</formula>
    </cfRule>
  </conditionalFormatting>
  <conditionalFormatting sqref="F5">
    <cfRule type="expression" dxfId="9199"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9198" priority="112">
      <formula>H5&lt;0</formula>
    </cfRule>
  </conditionalFormatting>
  <conditionalFormatting sqref="I5">
    <cfRule type="expression" dxfId="9197"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9196" priority="108">
      <formula>O5&lt;0</formula>
    </cfRule>
  </conditionalFormatting>
  <conditionalFormatting sqref="P5">
    <cfRule type="expression" dxfId="9195"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9194" priority="104">
      <formula>L5&lt;0</formula>
    </cfRule>
  </conditionalFormatting>
  <conditionalFormatting sqref="M5">
    <cfRule type="expression" dxfId="9193"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9192" priority="100">
      <formula>S5&lt;0</formula>
    </cfRule>
  </conditionalFormatting>
  <conditionalFormatting sqref="T5">
    <cfRule type="expression" dxfId="9191"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9190" priority="96">
      <formula>V5&lt;0</formula>
    </cfRule>
  </conditionalFormatting>
  <conditionalFormatting sqref="W5">
    <cfRule type="expression" dxfId="9189"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9188" priority="92">
      <formula>Y5&lt;0</formula>
    </cfRule>
  </conditionalFormatting>
  <conditionalFormatting sqref="Z5">
    <cfRule type="expression" dxfId="9187"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9186" priority="88">
      <formula>AC5&lt;0</formula>
    </cfRule>
  </conditionalFormatting>
  <conditionalFormatting sqref="AD5">
    <cfRule type="expression" dxfId="9185"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9184" priority="84">
      <formula>AF5&lt;0</formula>
    </cfRule>
  </conditionalFormatting>
  <conditionalFormatting sqref="AG5">
    <cfRule type="expression" dxfId="9183"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9182" priority="80">
      <formula>AJ5&lt;0</formula>
    </cfRule>
  </conditionalFormatting>
  <conditionalFormatting sqref="AK5">
    <cfRule type="expression" dxfId="9181"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9180" priority="76">
      <formula>AM5&lt;0</formula>
    </cfRule>
  </conditionalFormatting>
  <conditionalFormatting sqref="AN5">
    <cfRule type="expression" dxfId="9179"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9178" priority="72">
      <formula>AQ5&lt;0</formula>
    </cfRule>
  </conditionalFormatting>
  <conditionalFormatting sqref="AR5">
    <cfRule type="expression" dxfId="9177"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9176" priority="68">
      <formula>AW5&lt;0</formula>
    </cfRule>
  </conditionalFormatting>
  <conditionalFormatting sqref="AX5">
    <cfRule type="expression" dxfId="9175"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9174" priority="64">
      <formula>BC5&lt;0</formula>
    </cfRule>
  </conditionalFormatting>
  <conditionalFormatting sqref="BD5">
    <cfRule type="expression" dxfId="9173"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9172" priority="60">
      <formula>BG5&lt;0</formula>
    </cfRule>
  </conditionalFormatting>
  <conditionalFormatting sqref="BH5">
    <cfRule type="expression" dxfId="9171"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9170" priority="56">
      <formula>BJ5&lt;0</formula>
    </cfRule>
  </conditionalFormatting>
  <conditionalFormatting sqref="BK5">
    <cfRule type="expression" dxfId="9169"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9168" priority="52">
      <formula>BN5&lt;0</formula>
    </cfRule>
  </conditionalFormatting>
  <conditionalFormatting sqref="BO5">
    <cfRule type="expression" dxfId="9167"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9166" priority="48">
      <formula>BQ5&lt;0</formula>
    </cfRule>
  </conditionalFormatting>
  <conditionalFormatting sqref="BR5">
    <cfRule type="expression" dxfId="9165"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9164" priority="44">
      <formula>BU5&lt;0</formula>
    </cfRule>
  </conditionalFormatting>
  <conditionalFormatting sqref="BV5">
    <cfRule type="expression" dxfId="9163"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9162" priority="40">
      <formula>CA5&lt;0</formula>
    </cfRule>
  </conditionalFormatting>
  <conditionalFormatting sqref="CB5">
    <cfRule type="expression" dxfId="9161"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9160" priority="36">
      <formula>CE5&lt;0</formula>
    </cfRule>
  </conditionalFormatting>
  <conditionalFormatting sqref="CF5">
    <cfRule type="expression" dxfId="9159"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9158" priority="32">
      <formula>CH5&lt;0</formula>
    </cfRule>
  </conditionalFormatting>
  <conditionalFormatting sqref="CI5">
    <cfRule type="expression" dxfId="9157"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9156" priority="28">
      <formula>CL5&lt;0</formula>
    </cfRule>
  </conditionalFormatting>
  <conditionalFormatting sqref="CM5">
    <cfRule type="expression" dxfId="9155"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9154" priority="24">
      <formula>CO5&lt;0</formula>
    </cfRule>
  </conditionalFormatting>
  <conditionalFormatting sqref="CP5">
    <cfRule type="expression" dxfId="9153"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9152" priority="20">
      <formula>CS5&lt;0</formula>
    </cfRule>
  </conditionalFormatting>
  <conditionalFormatting sqref="CT5">
    <cfRule type="expression" dxfId="9151"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9150" priority="16">
      <formula>CV5&lt;0</formula>
    </cfRule>
  </conditionalFormatting>
  <conditionalFormatting sqref="CW5">
    <cfRule type="expression" dxfId="9149"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9148" priority="12">
      <formula>AT5&lt;0</formula>
    </cfRule>
  </conditionalFormatting>
  <conditionalFormatting sqref="AU5">
    <cfRule type="expression" dxfId="9147"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9146" priority="8">
      <formula>AZ5&lt;0</formula>
    </cfRule>
  </conditionalFormatting>
  <conditionalFormatting sqref="BA5">
    <cfRule type="expression" dxfId="9145"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9144" priority="4">
      <formula>BX5&lt;0</formula>
    </cfRule>
  </conditionalFormatting>
  <conditionalFormatting sqref="BY5">
    <cfRule type="expression" dxfId="9143"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166A71DD-987A-4488-AD39-65969E77E182}">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F238202C-7958-404A-B7F6-BF9CAB6707FB}">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DB70423B-6B40-4D11-9F5E-F6F04C53B6EE}">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2469AD0C-43FA-487D-96D2-7B77AA354124}">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48F91725-4610-4FF0-A984-24F83A3166FF}">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DF3A8E97-C6F1-45A5-A5D3-DC9095B89AD3}">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0598DAA1-07E8-4184-8FDF-66D2B8FA0C16}">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9DC979DE-570D-4E72-8C4B-B99CD8B6DF2C}">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0AF07DC3-67BF-4897-9519-CCEC13B59279}">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4FD2C45F-3287-43D5-9ABE-33DA93D850B4}">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DA24D0CE-4FA6-4ED8-B0D9-C279694FC018}">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3E607F9B-58D6-4413-9D8D-892FD7B7C533}">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FD71A41F-C2B4-4BB8-A06A-6537387F8649}">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6EC0850A-86E6-416A-A831-08DC7DB0F64E}">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2F7A3F00-3C2C-48D9-B05B-2BFD3E04DCF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65AF89A7-9E85-4027-A97A-482CA257270F}">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71E44F0C-A6DC-4F92-A45B-A2FCDADA4FC6}">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9E714286-0338-4A95-88CB-48BC3EA0C300}">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AA9272B6-489F-49F1-984E-F58E48D4BD68}">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31EAB7A9-2B3B-4631-AF02-B147188D6BF4}">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8C0A7D37-F2DC-431E-9469-F96A3EEE66A1}">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F35969C8-A23E-49AA-8EA6-CBAF4AC6F098}">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0A7C341B-71BD-4331-A0CD-BE3A27B40926}">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44EBA6EC-429B-4F22-ACD4-D99F701010CD}">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C3998274-B28D-42EA-9336-C896D0E44B3F}">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3B023666-739C-47AF-B3BF-BD21C1F412CE}">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AC501DEA-F72C-4FB6-A829-6D2D70FADFEC}">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1BB907B8-2BE3-4667-868C-5D0DD0E4FC1E}">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8E6B2DE6-860F-4F89-A460-1A42BD7ACA40}">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E93DCF7F-5DAC-4831-B0DB-579D88F250A1}">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F30A1F6E-2335-4BAA-8AA0-4347C8A0F1C7}">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9DA1637F-2F5A-4D7B-8372-7A0F14B97E3E}">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793A7F79-6D6D-44D6-B003-F15C8D90D1CD}">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4C9DFD7-0EA8-466D-A7B7-FED901DE7AF2}">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9D091BB2-4368-4470-8476-04ABF7645BD0}">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7D01A79-5D4B-44D0-A8C5-CED992E1CAF7}">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CD0521C0-B0C4-46DD-B6AF-0991F8ADFCC8}">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9E445F17-E2D0-4181-B87F-C21436A02DBE}">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2B206759-7991-487E-B713-AD18F0E067B7}">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A6E1C112-1537-446F-B030-E4960B8A3EB5}">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F4596772-C1A6-4762-A7E5-DC809525896D}">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6681CF4F-503C-4FF9-B5CC-BFD688B7F150}">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66EEB1B5-CE97-410A-B111-D850519C5114}">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10BD727B-3F66-4900-997E-DFF3E5E1DE8E}">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187D6D1B-4949-4BF3-BE31-E6088DBF212D}">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F9A7D7B2-BD7F-4F6F-B52A-57825BE41CEB}">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DBA27275-FF1E-4111-8353-3DBC9ECADE9A}">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82FB1F4A-9734-4A74-8F0F-DC5F6D221B56}">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41EE8A05-3DE5-4146-ADD7-36A48B35F0F6}">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E9F2ED27-D600-466C-9ABE-C71C9A411C74}">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990F2C46-0F48-4FC8-A81F-270001C3349A}">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429040BC-870E-400A-944C-195442CE7DC6}">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DCFEA955-3B58-4DF3-B95E-A7B020A9129E}">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985C1AD4-13B2-4374-A92B-DD080B29C30E}">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FC6A88BB-EF4A-40AC-92F2-C994E25DE358}">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4D2D6F03-49B8-43EA-A1CA-24FBAF8E0468}">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5DEFAB6E-036E-4E26-B5B0-B322FCFCA57A}">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AFA58C4A-532E-4D94-9BDA-AC578F0FA5BF}">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FFEAE946-13C2-4936-A039-DF80C3FD1871}">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8288C415-2B42-4054-93C6-1A0AF751CAEC}">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29D36F24-E403-4586-B597-FEDE672B3879}">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6F8BC92A-658A-467D-92BA-02B6079DA3CA}">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B0268FB3-01D3-48B2-8E28-E8300CA1343A}">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B6BD7820-C440-4CE7-8EC6-7CEBE5830F04}">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B58C9835-3124-4393-B348-337D3581F93A}">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A10D4419-E207-4658-B3E3-1B82381F5E50}">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9CD1A31B-004D-4D5A-9D15-A7C47BEB177C}">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C9E709CE-8BD2-42A5-A60C-3D1B0F86FBF6}">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A4871E42-1DB0-4DF0-89D8-B714BC6667E6}">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0106F408-FB19-49D5-8C83-386E6D4D2540}">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A14F1129-72D4-4411-AA63-4CE50791988F}">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4561FDF3-5FD3-425B-8A78-56D588BB99A0}">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914CE9BC-2E9A-456A-9A89-CA21639F5369}">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A8B24ADC-C4B3-4577-8EB1-A899653FB72C}">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9B0940A9-1DA6-4454-9E91-34F06828ECC7}">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3CA2180B-1F9C-4529-ADE2-DA0A5A6227E6}">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62E00026-750F-4B37-9A52-0BB294E51F27}">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0C08DF77-C9A7-4EB8-876E-EFDD62944686}">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57C0D2BE-CB7E-49ED-820A-4E40C6404696}">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632A9EF1-A8A3-4654-BD44-7D79D2496178}">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92E4375F-1D6E-4D0A-B419-93E3DFF82AE6}">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C7262293-1919-49D9-B892-5CFFCC126129}">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8EFCBE3E-D6C0-4AF4-ACDC-21470FBF2389}">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25A19D0-1865-4FF2-9D37-B620BABB8BC6}">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DC69BD5E-8795-4686-9984-316B554EDD7F}">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BD1CC50C-68A0-4547-A36C-8E763798EE0D}">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2131D1B3-8701-495D-89B8-E0A1D4A89C36}">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4F8CEBBE-C33A-4464-80E3-9FC1B76CFC75}">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F5DB0480-76BE-4784-AA60-3065F3DDB8E5}">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CC041883-3832-4557-A19B-B47A6F9B4B9F}">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71776F8C-9D52-43AF-9EC5-6E1F8B2E820F}">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A508FF97-6921-453A-8F12-5243655F3914}">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E37E06F4-F0E4-49B5-91A8-FDF0D31281B4}">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C59E7268-16DE-4690-B678-3895F988B50E}">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549A2F04-F05E-4909-A68D-18BDD4CB659E}">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5FF2BA0F-F8E0-4B7C-879A-8CF871065A65}">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BAC2A3E8-CBE0-4F7B-9E6A-994ABE385973}">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FCB061AB-0E8F-4A49-A947-9020A8185102}">
            <x14:iconSet iconSet="3Triangles">
              <x14:cfvo type="percent">
                <xm:f>0</xm:f>
              </x14:cfvo>
              <x14:cfvo type="num">
                <xm:f>0</xm:f>
              </x14:cfvo>
              <x14:cfvo type="num" gte="0">
                <xm:f>0</xm:f>
              </x14:cfvo>
            </x14:iconSet>
          </x14:cfRule>
          <xm:sqref>CR5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EB314"/>
  <sheetViews>
    <sheetView showGridLines="0" zoomScale="70" zoomScaleNormal="70" workbookViewId="0">
      <pane xSplit="1" ySplit="3" topLeftCell="B116" activePane="bottomRight" state="frozen"/>
      <selection activeCell="E217" sqref="E217"/>
      <selection pane="topRight" activeCell="E217" sqref="E217"/>
      <selection pane="bottomLeft" activeCell="E217" sqref="E217"/>
      <selection pane="bottomRight" activeCell="P135" sqref="P135:AA135"/>
    </sheetView>
  </sheetViews>
  <sheetFormatPr baseColWidth="10" defaultRowHeight="14.4" outlineLevelRow="2" x14ac:dyDescent="0.3"/>
  <cols>
    <col min="1" max="1" width="74.5546875" style="4" bestFit="1" customWidth="1"/>
    <col min="2" max="2" width="14.21875" style="130" customWidth="1"/>
    <col min="3" max="3" width="12.88671875" style="130" bestFit="1" customWidth="1"/>
    <col min="4" max="4" width="12.88671875" style="130" customWidth="1"/>
    <col min="5" max="5" width="13.5546875" style="130" customWidth="1"/>
    <col min="6" max="6" width="12.21875" style="130" customWidth="1"/>
    <col min="7" max="7" width="13.44140625" style="130" customWidth="1"/>
    <col min="8" max="8" width="12.77734375" style="130" bestFit="1" customWidth="1"/>
    <col min="9" max="9" width="11.21875" style="130" bestFit="1" customWidth="1"/>
    <col min="10" max="11" width="11.44140625" style="130" bestFit="1" customWidth="1"/>
    <col min="12" max="12" width="12.33203125" style="130" bestFit="1" customWidth="1"/>
    <col min="13" max="13" width="12.77734375" style="130" bestFit="1" customWidth="1"/>
    <col min="14" max="14" width="12.88671875" style="130" bestFit="1" customWidth="1"/>
    <col min="15" max="15" width="13.5546875" style="130" bestFit="1"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N4" si="0">+B5+B18</f>
        <v>0</v>
      </c>
      <c r="C4" s="184">
        <f t="shared" si="0"/>
        <v>9910.9282131007058</v>
      </c>
      <c r="D4" s="184">
        <f t="shared" si="0"/>
        <v>7670.5684212238275</v>
      </c>
      <c r="E4" s="184">
        <f t="shared" si="0"/>
        <v>16085.269649010435</v>
      </c>
      <c r="F4" s="184">
        <f t="shared" si="0"/>
        <v>8854.5007786891401</v>
      </c>
      <c r="G4" s="184">
        <f t="shared" si="0"/>
        <v>14975.205757726679</v>
      </c>
      <c r="H4" s="184">
        <f t="shared" si="0"/>
        <v>11660.051422854196</v>
      </c>
      <c r="I4" s="184">
        <f t="shared" si="0"/>
        <v>0</v>
      </c>
      <c r="J4" s="184">
        <f t="shared" si="0"/>
        <v>0</v>
      </c>
      <c r="K4" s="184">
        <f t="shared" si="0"/>
        <v>0</v>
      </c>
      <c r="L4" s="184">
        <f t="shared" si="0"/>
        <v>0</v>
      </c>
      <c r="M4" s="184">
        <f t="shared" si="0"/>
        <v>0</v>
      </c>
      <c r="N4" s="184">
        <f t="shared" si="0"/>
        <v>0</v>
      </c>
      <c r="O4" s="201">
        <f t="shared" ref="O4" si="1">+O5+O18</f>
        <v>69156.524242604995</v>
      </c>
    </row>
    <row r="5" spans="1:27" s="187" customFormat="1" ht="15.6" outlineLevel="1" x14ac:dyDescent="0.3">
      <c r="A5" s="224" t="s">
        <v>236</v>
      </c>
      <c r="B5" s="186">
        <f>+B6+B10+B11+B12+B13+B14+B15+B7+B8+B9</f>
        <v>0</v>
      </c>
      <c r="C5" s="186">
        <f t="shared" ref="C5:N5" si="2">+C6+C10+C11+C12+C13+C14+C15+C7+C8+C9</f>
        <v>9910.3313170278288</v>
      </c>
      <c r="D5" s="186">
        <f t="shared" si="2"/>
        <v>7670.512180386876</v>
      </c>
      <c r="E5" s="186">
        <f t="shared" si="2"/>
        <v>16083.768003126328</v>
      </c>
      <c r="F5" s="186">
        <f t="shared" si="2"/>
        <v>8853.0642689188007</v>
      </c>
      <c r="G5" s="186">
        <f t="shared" si="2"/>
        <v>14974.946243484414</v>
      </c>
      <c r="H5" s="186">
        <f t="shared" si="2"/>
        <v>11659.541904131833</v>
      </c>
      <c r="I5" s="186">
        <f t="shared" si="2"/>
        <v>0</v>
      </c>
      <c r="J5" s="186">
        <f t="shared" si="2"/>
        <v>0</v>
      </c>
      <c r="K5" s="186">
        <f t="shared" si="2"/>
        <v>0</v>
      </c>
      <c r="L5" s="186">
        <f t="shared" si="2"/>
        <v>0</v>
      </c>
      <c r="M5" s="186">
        <f t="shared" si="2"/>
        <v>0</v>
      </c>
      <c r="N5" s="186">
        <f t="shared" si="2"/>
        <v>0</v>
      </c>
      <c r="O5" s="210">
        <f>+SUM(C5:N5)</f>
        <v>69152.16391707609</v>
      </c>
    </row>
    <row r="6" spans="1:27" outlineLevel="1" x14ac:dyDescent="0.3">
      <c r="A6" s="202" t="s">
        <v>237</v>
      </c>
      <c r="B6" s="131"/>
      <c r="C6" s="131">
        <f>+('[1]N EERR TERRA'!C6*P6)+((('[1]N EERR TERRA'!C6*(100%-P6))/(1+TASAS!$B$9)))</f>
        <v>9370.0347772311288</v>
      </c>
      <c r="D6" s="131">
        <f>+('[1]N EERR TERRA'!D6*Q6)+((('[1]N EERR TERRA'!D6*(100%-Q6))/(1+TASAS!$C$9)))</f>
        <v>7276.5375504243111</v>
      </c>
      <c r="E6" s="131">
        <f>+('[1]N EERR TERRA'!E6*R6)+((('[1]N EERR TERRA'!E6*(100%-R6))/(1+TASAS!$D$9)))</f>
        <v>15215.976574954562</v>
      </c>
      <c r="F6" s="131">
        <f>+('[1]N EERR TERRA'!F6*S6)+((('[1]N EERR TERRA'!F6*(100%-S6))/(1+TASAS!$E$9)))</f>
        <v>8370.4015877095826</v>
      </c>
      <c r="G6" s="131">
        <f>+('[1]N EERR TERRA'!G6*T6)+((('[1]N EERR TERRA'!G6*(100%-T6))/(1+TASAS!$F$9)))</f>
        <v>14291.252927461544</v>
      </c>
      <c r="H6" s="131">
        <f>+('[1]N EERR TERRA'!H6*U6)+((('[1]N EERR TERRA'!H6*(100%-U6))/(1+TASAS!$G$9)))</f>
        <v>11163.926900038809</v>
      </c>
      <c r="I6" s="131">
        <f>+('[1]N EERR TERRA'!I6*V6)+((('[1]N EERR TERRA'!I6*(100%-V6))/(1+TASAS!$H$9)))</f>
        <v>0</v>
      </c>
      <c r="J6" s="131">
        <f>+('[1]N EERR TERRA'!J6*W6)+((('[1]N EERR TERRA'!J6*(100%-W6))/(1+TASAS!$I$9)))</f>
        <v>0</v>
      </c>
      <c r="K6" s="131">
        <f>+('[1]N EERR TERRA'!K6*X6)+((('[1]N EERR TERRA'!K6*(100%-X6))/(1+TASAS!$J$9)))</f>
        <v>0</v>
      </c>
      <c r="L6" s="131">
        <f>+('[1]N EERR TERRA'!L6*Y6)+((('[1]N EERR TERRA'!L6*(100%-Y6))/(1+TASAS!$K$9)))</f>
        <v>0</v>
      </c>
      <c r="M6" s="131">
        <f>+('[1]N EERR TERRA'!M6*Z6)+((('[1]N EERR TERRA'!M6*(100%-Z6))/(1+TASAS!$L$9)))</f>
        <v>0</v>
      </c>
      <c r="N6" s="131">
        <f>+('[1]N EERR TERRA'!N6*AA6)+((('[1]N EERR TERRA'!N6*(100%-AA6))/(1+TASAS!$M$9)))</f>
        <v>0</v>
      </c>
      <c r="O6" s="194">
        <f t="shared" ref="O6:O94" si="3">+SUM(C6:N6)</f>
        <v>65688.130317819945</v>
      </c>
      <c r="P6" s="311">
        <v>0.42009999999999997</v>
      </c>
      <c r="Q6" s="311">
        <v>0.25340000000000001</v>
      </c>
      <c r="R6" s="311">
        <v>0.34889999999999999</v>
      </c>
      <c r="S6" s="311">
        <v>0.35870000000000002</v>
      </c>
      <c r="T6" s="311">
        <v>0.47239999999999999</v>
      </c>
      <c r="U6" s="311">
        <v>0.20349999999999999</v>
      </c>
      <c r="V6" s="303"/>
      <c r="W6" s="303"/>
      <c r="X6" s="303"/>
      <c r="Y6" s="303"/>
      <c r="Z6" s="303"/>
      <c r="AA6" s="303"/>
    </row>
    <row r="7" spans="1:27" outlineLevel="1" x14ac:dyDescent="0.3">
      <c r="A7" s="202" t="s">
        <v>238</v>
      </c>
      <c r="B7" s="131"/>
      <c r="C7" s="131">
        <f>+('[1]N EERR TERRA'!C7*P7)+((('[1]N EERR TERRA'!C7*(100%-P7))/(1+TASAS!$B$9)))</f>
        <v>0</v>
      </c>
      <c r="D7" s="131">
        <f>+('[1]N EERR TERRA'!D7*Q7)+((('[1]N EERR TERRA'!D7*(100%-Q7))/(1+TASAS!$C$9)))</f>
        <v>0</v>
      </c>
      <c r="E7" s="131">
        <f>+('[1]N EERR TERRA'!E7*R7)+((('[1]N EERR TERRA'!E7*(100%-R7))/(1+TASAS!$D$9)))</f>
        <v>0</v>
      </c>
      <c r="F7" s="131">
        <f>+('[1]N EERR TERRA'!F7*S7)+((('[1]N EERR TERRA'!F7*(100%-S7))/(1+TASAS!$E$9)))</f>
        <v>0</v>
      </c>
      <c r="G7" s="131">
        <f>+('[1]N EERR TERRA'!G7*T7)+((('[1]N EERR TERRA'!G7*(100%-T7))/(1+TASAS!$F$9)))</f>
        <v>0</v>
      </c>
      <c r="H7" s="131">
        <f>+('[1]N EERR TERRA'!H7*U7)+((('[1]N EERR TERRA'!H7*(100%-U7))/(1+TASAS!$G$9)))</f>
        <v>0</v>
      </c>
      <c r="I7" s="131">
        <f>+('[1]N EERR TERRA'!I7*V7)+((('[1]N EERR TERRA'!I7*(100%-V7))/(1+TASAS!$H$9)))</f>
        <v>0</v>
      </c>
      <c r="J7" s="131">
        <f>+('[1]N EERR TERRA'!J7*W7)+((('[1]N EERR TERRA'!J7*(100%-W7))/(1+TASAS!$I$9)))</f>
        <v>0</v>
      </c>
      <c r="K7" s="131">
        <f>+('[1]N EERR TERRA'!K7*X7)+((('[1]N EERR TERRA'!K7*(100%-X7))/(1+TASAS!$J$9)))</f>
        <v>0</v>
      </c>
      <c r="L7" s="131">
        <f>+('[1]N EERR TERRA'!L7*Y7)+((('[1]N EERR TERRA'!L7*(100%-Y7))/(1+TASAS!$K$9)))</f>
        <v>0</v>
      </c>
      <c r="M7" s="131">
        <f>+('[1]N EERR TERRA'!M7*Z7)+((('[1]N EERR TERRA'!M7*(100%-Z7))/(1+TASAS!$L$9)))</f>
        <v>0</v>
      </c>
      <c r="N7" s="131">
        <f>+('[1]N EERR TERRA'!N7*AA7)+((('[1]N EERR TERRA'!N7*(100%-AA7))/(1+TASAS!$M$9)))</f>
        <v>0</v>
      </c>
      <c r="O7" s="194">
        <f t="shared" si="3"/>
        <v>0</v>
      </c>
      <c r="P7" s="311">
        <v>0.42009999999999997</v>
      </c>
      <c r="Q7" s="311">
        <v>0.25340000000000001</v>
      </c>
      <c r="R7" s="311">
        <v>0.34889999999999999</v>
      </c>
      <c r="S7" s="311">
        <v>0.35870000000000002</v>
      </c>
      <c r="T7" s="311">
        <v>0.47239999999999999</v>
      </c>
      <c r="U7" s="311">
        <v>0.20349999999999999</v>
      </c>
      <c r="V7" s="303"/>
      <c r="W7" s="303"/>
      <c r="X7" s="303"/>
      <c r="Y7" s="303"/>
      <c r="Z7" s="303"/>
      <c r="AA7" s="303"/>
    </row>
    <row r="8" spans="1:27" outlineLevel="1" x14ac:dyDescent="0.3">
      <c r="A8" s="202" t="s">
        <v>53</v>
      </c>
      <c r="B8" s="131"/>
      <c r="C8" s="131">
        <f>+('[1]N EERR TERRA'!C8*P8)+((('[1]N EERR TERRA'!C8*(100%-P8))/(1+TASAS!$B$9)))</f>
        <v>0</v>
      </c>
      <c r="D8" s="131">
        <f>+('[1]N EERR TERRA'!D8*Q8)+((('[1]N EERR TERRA'!D8*(100%-Q8))/(1+TASAS!$C$9)))</f>
        <v>0</v>
      </c>
      <c r="E8" s="131">
        <f>+('[1]N EERR TERRA'!E8*R8)+((('[1]N EERR TERRA'!E8*(100%-R8))/(1+TASAS!$D$9)))</f>
        <v>0</v>
      </c>
      <c r="F8" s="131">
        <f>+('[1]N EERR TERRA'!F8*S8)+((('[1]N EERR TERRA'!F8*(100%-S8))/(1+TASAS!$E$9)))</f>
        <v>0</v>
      </c>
      <c r="G8" s="131">
        <f>+('[1]N EERR TERRA'!G8*T8)+((('[1]N EERR TERRA'!G8*(100%-T8))/(1+TASAS!$F$9)))</f>
        <v>0</v>
      </c>
      <c r="H8" s="131">
        <f>+('[1]N EERR TERRA'!H8*U8)+((('[1]N EERR TERRA'!H8*(100%-U8))/(1+TASAS!$G$9)))</f>
        <v>0</v>
      </c>
      <c r="I8" s="131">
        <f>+('[1]N EERR TERRA'!I8*V8)+((('[1]N EERR TERRA'!I8*(100%-V8))/(1+TASAS!$H$9)))</f>
        <v>0</v>
      </c>
      <c r="J8" s="131">
        <f>+('[1]N EERR TERRA'!J8*W8)+((('[1]N EERR TERRA'!J8*(100%-W8))/(1+TASAS!$I$9)))</f>
        <v>0</v>
      </c>
      <c r="K8" s="131">
        <f>+('[1]N EERR TERRA'!K8*X8)+((('[1]N EERR TERRA'!K8*(100%-X8))/(1+TASAS!$J$9)))</f>
        <v>0</v>
      </c>
      <c r="L8" s="131">
        <f>+('[1]N EERR TERRA'!L8*Y8)+((('[1]N EERR TERRA'!L8*(100%-Y8))/(1+TASAS!$K$9)))</f>
        <v>0</v>
      </c>
      <c r="M8" s="131">
        <f>+('[1]N EERR TERRA'!M8*Z8)+((('[1]N EERR TERRA'!M8*(100%-Z8))/(1+TASAS!$L$9)))</f>
        <v>0</v>
      </c>
      <c r="N8" s="131">
        <f>+('[1]N EERR TERRA'!N8*AA8)+((('[1]N EERR TERRA'!N8*(100%-AA8))/(1+TASAS!$M$9)))</f>
        <v>0</v>
      </c>
      <c r="O8" s="194">
        <f t="shared" si="3"/>
        <v>0</v>
      </c>
      <c r="P8" s="311">
        <v>0.42009999999999997</v>
      </c>
      <c r="Q8" s="311">
        <v>0.25340000000000001</v>
      </c>
      <c r="R8" s="311">
        <v>0.34889999999999999</v>
      </c>
      <c r="S8" s="311">
        <v>0.35870000000000002</v>
      </c>
      <c r="T8" s="311">
        <v>0.47239999999999999</v>
      </c>
      <c r="U8" s="311">
        <v>0.20349999999999999</v>
      </c>
      <c r="V8" s="303"/>
      <c r="W8" s="303"/>
      <c r="X8" s="303"/>
      <c r="Y8" s="303"/>
      <c r="Z8" s="303"/>
      <c r="AA8" s="303"/>
    </row>
    <row r="9" spans="1:27" outlineLevel="1" x14ac:dyDescent="0.3">
      <c r="A9" s="202" t="s">
        <v>239</v>
      </c>
      <c r="B9" s="131"/>
      <c r="C9" s="131">
        <f>+('[1]N EERR TERRA'!C9*P9)+((('[1]N EERR TERRA'!C9*(100%-P9))/(1+TASAS!$B$9)))</f>
        <v>0</v>
      </c>
      <c r="D9" s="131">
        <f>+('[1]N EERR TERRA'!D9*Q9)+((('[1]N EERR TERRA'!D9*(100%-Q9))/(1+TASAS!$C$9)))</f>
        <v>0</v>
      </c>
      <c r="E9" s="131">
        <f>+('[1]N EERR TERRA'!E9*R9)+((('[1]N EERR TERRA'!E9*(100%-R9))/(1+TASAS!$D$9)))</f>
        <v>0</v>
      </c>
      <c r="F9" s="131">
        <f>+('[1]N EERR TERRA'!F9*S9)+((('[1]N EERR TERRA'!F9*(100%-S9))/(1+TASAS!$E$9)))</f>
        <v>0</v>
      </c>
      <c r="G9" s="131">
        <f>+('[1]N EERR TERRA'!G9*T9)+((('[1]N EERR TERRA'!G9*(100%-T9))/(1+TASAS!$F$9)))</f>
        <v>-31.503781505527286</v>
      </c>
      <c r="H9" s="131">
        <f>+('[1]N EERR TERRA'!H9*U9)+((('[1]N EERR TERRA'!H9*(100%-U9))/(1+TASAS!$G$9)))</f>
        <v>-13.401791559047449</v>
      </c>
      <c r="I9" s="131">
        <f>+('[1]N EERR TERRA'!I9*V9)+((('[1]N EERR TERRA'!I9*(100%-V9))/(1+TASAS!$H$9)))</f>
        <v>0</v>
      </c>
      <c r="J9" s="131">
        <f>+('[1]N EERR TERRA'!J9*W9)+((('[1]N EERR TERRA'!J9*(100%-W9))/(1+TASAS!$I$9)))</f>
        <v>0</v>
      </c>
      <c r="K9" s="131">
        <f>+('[1]N EERR TERRA'!K9*X9)+((('[1]N EERR TERRA'!K9*(100%-X9))/(1+TASAS!$J$9)))</f>
        <v>0</v>
      </c>
      <c r="L9" s="131">
        <f>+('[1]N EERR TERRA'!L9*Y9)+((('[1]N EERR TERRA'!L9*(100%-Y9))/(1+TASAS!$K$9)))</f>
        <v>0</v>
      </c>
      <c r="M9" s="131">
        <f>+('[1]N EERR TERRA'!M9*Z9)+((('[1]N EERR TERRA'!M9*(100%-Z9))/(1+TASAS!$L$9)))</f>
        <v>0</v>
      </c>
      <c r="N9" s="131">
        <f>+('[1]N EERR TERRA'!N9*AA9)+((('[1]N EERR TERRA'!N9*(100%-AA9))/(1+TASAS!$M$9)))</f>
        <v>0</v>
      </c>
      <c r="O9" s="194">
        <f t="shared" si="3"/>
        <v>-44.905573064574739</v>
      </c>
      <c r="P9" s="311">
        <v>0.42009999999999997</v>
      </c>
      <c r="Q9" s="311">
        <v>0.25340000000000001</v>
      </c>
      <c r="R9" s="311">
        <v>0.34889999999999999</v>
      </c>
      <c r="S9" s="311">
        <v>0.35870000000000002</v>
      </c>
      <c r="T9" s="311">
        <v>0.47239999999999999</v>
      </c>
      <c r="U9" s="311">
        <v>0.20349999999999999</v>
      </c>
      <c r="V9" s="303"/>
      <c r="W9" s="303"/>
      <c r="X9" s="303"/>
      <c r="Y9" s="303"/>
      <c r="Z9" s="303"/>
      <c r="AA9" s="303"/>
    </row>
    <row r="10" spans="1:27" outlineLevel="1" x14ac:dyDescent="0.3">
      <c r="A10" s="202" t="s">
        <v>40</v>
      </c>
      <c r="B10" s="131"/>
      <c r="C10" s="131">
        <f>+('[1]N EERR TERRA'!C10*P10)+((('[1]N EERR TERRA'!C10*(100%-P10))/(1+TASAS!$B$9)))</f>
        <v>0</v>
      </c>
      <c r="D10" s="131">
        <f>+('[1]N EERR TERRA'!D10*Q10)+((('[1]N EERR TERRA'!D10*(100%-Q10))/(1+TASAS!$C$9)))</f>
        <v>0</v>
      </c>
      <c r="E10" s="131">
        <f>+('[1]N EERR TERRA'!E10*R10)+((('[1]N EERR TERRA'!E10*(100%-R10))/(1+TASAS!$D$9)))</f>
        <v>0</v>
      </c>
      <c r="F10" s="131">
        <f>+('[1]N EERR TERRA'!F10*S10)+((('[1]N EERR TERRA'!F10*(100%-S10))/(1+TASAS!$E$9)))</f>
        <v>0</v>
      </c>
      <c r="G10" s="131">
        <f>+('[1]N EERR TERRA'!G10*T10)+((('[1]N EERR TERRA'!G10*(100%-T10))/(1+TASAS!$F$9)))</f>
        <v>0</v>
      </c>
      <c r="H10" s="131">
        <f>+('[1]N EERR TERRA'!H10*U10)+((('[1]N EERR TERRA'!H10*(100%-U10))/(1+TASAS!$G$9)))</f>
        <v>0</v>
      </c>
      <c r="I10" s="131">
        <f>+('[1]N EERR TERRA'!I10*V10)+((('[1]N EERR TERRA'!I10*(100%-V10))/(1+TASAS!$H$9)))</f>
        <v>0</v>
      </c>
      <c r="J10" s="131">
        <f>+('[1]N EERR TERRA'!J10*W10)+((('[1]N EERR TERRA'!J10*(100%-W10))/(1+TASAS!$I$9)))</f>
        <v>0</v>
      </c>
      <c r="K10" s="131">
        <f>+('[1]N EERR TERRA'!K10*X10)+((('[1]N EERR TERRA'!K10*(100%-X10))/(1+TASAS!$J$9)))</f>
        <v>0</v>
      </c>
      <c r="L10" s="131">
        <f>+('[1]N EERR TERRA'!L10*Y10)+((('[1]N EERR TERRA'!L10*(100%-Y10))/(1+TASAS!$K$9)))</f>
        <v>0</v>
      </c>
      <c r="M10" s="131">
        <f>+('[1]N EERR TERRA'!M10*Z10)+((('[1]N EERR TERRA'!M10*(100%-Z10))/(1+TASAS!$L$9)))</f>
        <v>0</v>
      </c>
      <c r="N10" s="131">
        <f>+('[1]N EERR TERRA'!N10*AA10)+((('[1]N EERR TERRA'!N10*(100%-AA10))/(1+TASAS!$M$9)))</f>
        <v>0</v>
      </c>
      <c r="O10" s="194">
        <f t="shared" si="3"/>
        <v>0</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TERRA'!C11*P11)+((('[1]N EERR TERRA'!C11*(100%-P11))/(1+TASAS!$B$9)))</f>
        <v>0</v>
      </c>
      <c r="D11" s="131">
        <f>+('[1]N EERR TERRA'!D11*Q11)+((('[1]N EERR TERRA'!D11*(100%-Q11))/(1+TASAS!$C$9)))</f>
        <v>0</v>
      </c>
      <c r="E11" s="131">
        <f>+('[1]N EERR TERRA'!E11*R11)+((('[1]N EERR TERRA'!E11*(100%-R11))/(1+TASAS!$D$9)))</f>
        <v>0</v>
      </c>
      <c r="F11" s="131">
        <f>+('[1]N EERR TERRA'!F11*S11)+((('[1]N EERR TERRA'!F11*(100%-S11))/(1+TASAS!$E$9)))</f>
        <v>0</v>
      </c>
      <c r="G11" s="131">
        <f>+('[1]N EERR TERRA'!G11*T11)+((('[1]N EERR TERRA'!G11*(100%-T11))/(1+TASAS!$F$9)))</f>
        <v>0</v>
      </c>
      <c r="H11" s="131">
        <f>+('[1]N EERR TERRA'!H11*U11)+((('[1]N EERR TERRA'!H11*(100%-U11))/(1+TASAS!$G$9)))</f>
        <v>0</v>
      </c>
      <c r="I11" s="131">
        <f>+('[1]N EERR TERRA'!I11*V11)+((('[1]N EERR TERRA'!I11*(100%-V11))/(1+TASAS!$H$9)))</f>
        <v>0</v>
      </c>
      <c r="J11" s="131">
        <f>+('[1]N EERR TERRA'!J11*W11)+((('[1]N EERR TERRA'!J11*(100%-W11))/(1+TASAS!$I$9)))</f>
        <v>0</v>
      </c>
      <c r="K11" s="131">
        <f>+('[1]N EERR TERRA'!K11*X11)+((('[1]N EERR TERRA'!K11*(100%-X11))/(1+TASAS!$J$9)))</f>
        <v>0</v>
      </c>
      <c r="L11" s="131">
        <f>+('[1]N EERR TERRA'!L11*Y11)+((('[1]N EERR TERRA'!L11*(100%-Y11))/(1+TASAS!$K$9)))</f>
        <v>0</v>
      </c>
      <c r="M11" s="131">
        <f>+('[1]N EERR TERRA'!M11*Z11)+((('[1]N EERR TERRA'!M11*(100%-Z11))/(1+TASAS!$L$9)))</f>
        <v>0</v>
      </c>
      <c r="N11" s="131">
        <f>+('[1]N EERR TERRA'!N11*AA11)+((('[1]N EERR TERRA'!N11*(100%-AA11))/(1+TASAS!$M$9)))</f>
        <v>0</v>
      </c>
      <c r="O11" s="194">
        <f t="shared" si="3"/>
        <v>0</v>
      </c>
      <c r="P11" s="311">
        <v>0.42009999999999997</v>
      </c>
      <c r="Q11" s="311">
        <v>0.25340000000000001</v>
      </c>
      <c r="R11" s="311">
        <v>0.34889999999999999</v>
      </c>
      <c r="S11" s="311">
        <v>0.35870000000000002</v>
      </c>
      <c r="T11" s="311">
        <v>0.47239999999999999</v>
      </c>
      <c r="U11" s="311">
        <v>0.20349999999999999</v>
      </c>
      <c r="V11" s="303"/>
      <c r="W11" s="303"/>
      <c r="X11" s="303"/>
      <c r="Y11" s="303"/>
      <c r="Z11" s="303"/>
      <c r="AA11" s="303"/>
    </row>
    <row r="12" spans="1:27" outlineLevel="1" x14ac:dyDescent="0.3">
      <c r="A12" s="202" t="s">
        <v>241</v>
      </c>
      <c r="B12" s="131"/>
      <c r="C12" s="131">
        <f>+('[1]N EERR TERRA'!C12*P12)+((('[1]N EERR TERRA'!C12*(100%-P12))/(1+TASAS!$B$9)))</f>
        <v>0</v>
      </c>
      <c r="D12" s="131">
        <f>+('[1]N EERR TERRA'!D12*Q12)+((('[1]N EERR TERRA'!D12*(100%-Q12))/(1+TASAS!$C$9)))</f>
        <v>0</v>
      </c>
      <c r="E12" s="131">
        <f>+('[1]N EERR TERRA'!E12*R12)+((('[1]N EERR TERRA'!E12*(100%-R12))/(1+TASAS!$D$9)))</f>
        <v>0</v>
      </c>
      <c r="F12" s="131">
        <f>+('[1]N EERR TERRA'!F12*S12)+((('[1]N EERR TERRA'!F12*(100%-S12))/(1+TASAS!$E$9)))</f>
        <v>0</v>
      </c>
      <c r="G12" s="131">
        <f>+('[1]N EERR TERRA'!G12*T12)+((('[1]N EERR TERRA'!G12*(100%-T12))/(1+TASAS!$F$9)))</f>
        <v>0</v>
      </c>
      <c r="H12" s="131">
        <f>+('[1]N EERR TERRA'!H12*U12)+((('[1]N EERR TERRA'!H12*(100%-U12))/(1+TASAS!$G$9)))</f>
        <v>0</v>
      </c>
      <c r="I12" s="131">
        <f>+('[1]N EERR TERRA'!I12*V12)+((('[1]N EERR TERRA'!I12*(100%-V12))/(1+TASAS!$H$9)))</f>
        <v>0</v>
      </c>
      <c r="J12" s="131">
        <f>+('[1]N EERR TERRA'!J12*W12)+((('[1]N EERR TERRA'!J12*(100%-W12))/(1+TASAS!$I$9)))</f>
        <v>0</v>
      </c>
      <c r="K12" s="131">
        <f>+('[1]N EERR TERRA'!K12*X12)+((('[1]N EERR TERRA'!K12*(100%-X12))/(1+TASAS!$J$9)))</f>
        <v>0</v>
      </c>
      <c r="L12" s="131">
        <f>+('[1]N EERR TERRA'!L12*Y12)+((('[1]N EERR TERRA'!L12*(100%-Y12))/(1+TASAS!$K$9)))</f>
        <v>0</v>
      </c>
      <c r="M12" s="131">
        <f>+('[1]N EERR TERRA'!M12*Z12)+((('[1]N EERR TERRA'!M12*(100%-Z12))/(1+TASAS!$L$9)))</f>
        <v>0</v>
      </c>
      <c r="N12" s="131">
        <f>+('[1]N EERR TERRA'!N12*AA12)+((('[1]N EERR TERRA'!N12*(100%-AA12))/(1+TASAS!$M$9)))</f>
        <v>0</v>
      </c>
      <c r="O12" s="194">
        <f t="shared" si="3"/>
        <v>0</v>
      </c>
      <c r="P12" s="311">
        <v>0.42009999999999997</v>
      </c>
      <c r="Q12" s="311">
        <v>0.25340000000000001</v>
      </c>
      <c r="R12" s="311">
        <v>0.34889999999999999</v>
      </c>
      <c r="S12" s="311">
        <v>0.35870000000000002</v>
      </c>
      <c r="T12" s="311">
        <v>0.47239999999999999</v>
      </c>
      <c r="U12" s="311">
        <v>0.20349999999999999</v>
      </c>
      <c r="V12" s="303"/>
      <c r="W12" s="303"/>
      <c r="X12" s="303"/>
      <c r="Y12" s="303"/>
      <c r="Z12" s="303"/>
      <c r="AA12" s="303"/>
    </row>
    <row r="13" spans="1:27" outlineLevel="1" x14ac:dyDescent="0.3">
      <c r="A13" s="202" t="s">
        <v>242</v>
      </c>
      <c r="B13" s="131"/>
      <c r="C13" s="131">
        <f>+('[1]N EERR TERRA'!C13*P13)+((('[1]N EERR TERRA'!C13*(100%-P13))/(1+TASAS!$B$9)))</f>
        <v>0</v>
      </c>
      <c r="D13" s="131">
        <f>+('[1]N EERR TERRA'!D13*Q13)+((('[1]N EERR TERRA'!D13*(100%-Q13))/(1+TASAS!$C$9)))</f>
        <v>0</v>
      </c>
      <c r="E13" s="131">
        <f>+('[1]N EERR TERRA'!E13*R13)+((('[1]N EERR TERRA'!E13*(100%-R13))/(1+TASAS!$D$9)))</f>
        <v>0</v>
      </c>
      <c r="F13" s="131">
        <f>+('[1]N EERR TERRA'!F13*S13)+((('[1]N EERR TERRA'!F13*(100%-S13))/(1+TASAS!$E$9)))</f>
        <v>0</v>
      </c>
      <c r="G13" s="131">
        <f>+('[1]N EERR TERRA'!G13*T13)+((('[1]N EERR TERRA'!G13*(100%-T13))/(1+TASAS!$F$9)))</f>
        <v>0</v>
      </c>
      <c r="H13" s="131">
        <f>+('[1]N EERR TERRA'!H13*U13)+((('[1]N EERR TERRA'!H13*(100%-U13))/(1+TASAS!$G$9)))</f>
        <v>0</v>
      </c>
      <c r="I13" s="131">
        <f>+('[1]N EERR TERRA'!I13*V13)+((('[1]N EERR TERRA'!I13*(100%-V13))/(1+TASAS!$H$9)))</f>
        <v>0</v>
      </c>
      <c r="J13" s="131">
        <f>+('[1]N EERR TERRA'!J13*W13)+((('[1]N EERR TERRA'!J13*(100%-W13))/(1+TASAS!$I$9)))</f>
        <v>0</v>
      </c>
      <c r="K13" s="131">
        <f>+('[1]N EERR TERRA'!K13*X13)+((('[1]N EERR TERRA'!K13*(100%-X13))/(1+TASAS!$J$9)))</f>
        <v>0</v>
      </c>
      <c r="L13" s="131">
        <f>+('[1]N EERR TERRA'!L13*Y13)+((('[1]N EERR TERRA'!L13*(100%-Y13))/(1+TASAS!$K$9)))</f>
        <v>0</v>
      </c>
      <c r="M13" s="131">
        <f>+('[1]N EERR TERRA'!M13*Z13)+((('[1]N EERR TERRA'!M13*(100%-Z13))/(1+TASAS!$L$9)))</f>
        <v>0</v>
      </c>
      <c r="N13" s="131">
        <f>+('[1]N EERR TERRA'!N13*AA13)+((('[1]N EERR TERRA'!N13*(100%-AA13))/(1+TASAS!$M$9)))</f>
        <v>0</v>
      </c>
      <c r="O13" s="194">
        <f t="shared" si="3"/>
        <v>0</v>
      </c>
      <c r="P13" s="311">
        <v>0.42009999999999997</v>
      </c>
      <c r="Q13" s="311">
        <v>0.25340000000000001</v>
      </c>
      <c r="R13" s="311">
        <v>0.34889999999999999</v>
      </c>
      <c r="S13" s="311">
        <v>0.35870000000000002</v>
      </c>
      <c r="T13" s="311">
        <v>0.47239999999999999</v>
      </c>
      <c r="U13" s="311">
        <v>0.20349999999999999</v>
      </c>
      <c r="V13" s="303"/>
      <c r="W13" s="303"/>
      <c r="X13" s="303"/>
      <c r="Y13" s="303"/>
      <c r="Z13" s="303"/>
      <c r="AA13" s="303"/>
    </row>
    <row r="14" spans="1:27" outlineLevel="1" x14ac:dyDescent="0.3">
      <c r="A14" s="202" t="s">
        <v>45</v>
      </c>
      <c r="B14" s="131"/>
      <c r="C14" s="131">
        <f>+('[1]N EERR TERRA'!C14*P14)+((('[1]N EERR TERRA'!C14*(100%-P14))/(1+TASAS!$B$9)))</f>
        <v>0</v>
      </c>
      <c r="D14" s="131">
        <f>+('[1]N EERR TERRA'!D14*Q14)+((('[1]N EERR TERRA'!D14*(100%-Q14))/(1+TASAS!$C$9)))</f>
        <v>0</v>
      </c>
      <c r="E14" s="131">
        <f>+('[1]N EERR TERRA'!E14*R14)+((('[1]N EERR TERRA'!E14*(100%-R14))/(1+TASAS!$D$9)))</f>
        <v>0</v>
      </c>
      <c r="F14" s="131">
        <f>+('[1]N EERR TERRA'!F14*S14)+((('[1]N EERR TERRA'!F14*(100%-S14))/(1+TASAS!$E$9)))</f>
        <v>0</v>
      </c>
      <c r="G14" s="131">
        <f>+('[1]N EERR TERRA'!G14*T14)+((('[1]N EERR TERRA'!G14*(100%-T14))/(1+TASAS!$F$9)))</f>
        <v>0</v>
      </c>
      <c r="H14" s="131">
        <f>+('[1]N EERR TERRA'!H14*U14)+((('[1]N EERR TERRA'!H14*(100%-U14))/(1+TASAS!$G$9)))</f>
        <v>0</v>
      </c>
      <c r="I14" s="131">
        <f>+('[1]N EERR TERRA'!I14*V14)+((('[1]N EERR TERRA'!I14*(100%-V14))/(1+TASAS!$H$9)))</f>
        <v>0</v>
      </c>
      <c r="J14" s="131">
        <f>+('[1]N EERR TERRA'!J14*W14)+((('[1]N EERR TERRA'!J14*(100%-W14))/(1+TASAS!$I$9)))</f>
        <v>0</v>
      </c>
      <c r="K14" s="131">
        <f>+('[1]N EERR TERRA'!K14*X14)+((('[1]N EERR TERRA'!K14*(100%-X14))/(1+TASAS!$J$9)))</f>
        <v>0</v>
      </c>
      <c r="L14" s="131">
        <f>+('[1]N EERR TERRA'!L14*Y14)+((('[1]N EERR TERRA'!L14*(100%-Y14))/(1+TASAS!$K$9)))</f>
        <v>0</v>
      </c>
      <c r="M14" s="131">
        <f>+('[1]N EERR TERRA'!M14*Z14)+((('[1]N EERR TERRA'!M14*(100%-Z14))/(1+TASAS!$L$9)))</f>
        <v>0</v>
      </c>
      <c r="N14" s="131">
        <f>+('[1]N EERR TERRA'!N14*AA14)+((('[1]N EERR TERRA'!N14*(100%-AA14))/(1+TASAS!$M$9)))</f>
        <v>0</v>
      </c>
      <c r="O14" s="194">
        <f t="shared" si="3"/>
        <v>0</v>
      </c>
      <c r="P14" s="311">
        <v>0.42009999999999997</v>
      </c>
      <c r="Q14" s="311">
        <v>0.25340000000000001</v>
      </c>
      <c r="R14" s="311">
        <v>0.34889999999999999</v>
      </c>
      <c r="S14" s="311">
        <v>0.35870000000000002</v>
      </c>
      <c r="T14" s="311">
        <v>0.47239999999999999</v>
      </c>
      <c r="U14" s="311">
        <v>0.20349999999999999</v>
      </c>
      <c r="V14" s="303"/>
      <c r="W14" s="303"/>
      <c r="X14" s="303"/>
      <c r="Y14" s="303"/>
      <c r="Z14" s="303"/>
      <c r="AA14" s="303"/>
    </row>
    <row r="15" spans="1:27" s="3" customFormat="1" outlineLevel="1" x14ac:dyDescent="0.3">
      <c r="A15" s="202" t="s">
        <v>243</v>
      </c>
      <c r="B15" s="133"/>
      <c r="C15" s="131">
        <f>+('[1]N EERR TERRA'!C15*P15)+((('[1]N EERR TERRA'!C15*(100%-P15))/(1+TASAS!$B$9)))</f>
        <v>540.2965397967007</v>
      </c>
      <c r="D15" s="131">
        <f>+('[1]N EERR TERRA'!D15*Q15)+((('[1]N EERR TERRA'!D15*(100%-Q15))/(1+TASAS!$C$9)))</f>
        <v>393.97462996256502</v>
      </c>
      <c r="E15" s="131">
        <f>+('[1]N EERR TERRA'!E15*R15)+((('[1]N EERR TERRA'!E15*(100%-R15))/(1+TASAS!$D$9)))</f>
        <v>867.79142817176557</v>
      </c>
      <c r="F15" s="131">
        <f>+('[1]N EERR TERRA'!F15*S15)+((('[1]N EERR TERRA'!F15*(100%-S15))/(1+TASAS!$E$9)))</f>
        <v>482.66268120921757</v>
      </c>
      <c r="G15" s="131">
        <f>+('[1]N EERR TERRA'!G15*T15)+((('[1]N EERR TERRA'!G15*(100%-T15))/(1+TASAS!$F$9)))</f>
        <v>715.19709752839685</v>
      </c>
      <c r="H15" s="131">
        <f>+('[1]N EERR TERRA'!H15*U15)+((('[1]N EERR TERRA'!H15*(100%-U15))/(1+TASAS!$G$9)))</f>
        <v>509.01679565207093</v>
      </c>
      <c r="I15" s="131">
        <f>+('[1]N EERR TERRA'!I15*V15)+((('[1]N EERR TERRA'!I15*(100%-V15))/(1+TASAS!$H$9)))</f>
        <v>0</v>
      </c>
      <c r="J15" s="131">
        <f>+('[1]N EERR TERRA'!J15*W15)+((('[1]N EERR TERRA'!J15*(100%-W15))/(1+TASAS!$I$9)))</f>
        <v>0</v>
      </c>
      <c r="K15" s="131">
        <f>+('[1]N EERR TERRA'!K15*X15)+((('[1]N EERR TERRA'!K15*(100%-X15))/(1+TASAS!$J$9)))</f>
        <v>0</v>
      </c>
      <c r="L15" s="131">
        <f>+('[1]N EERR TERRA'!L15*Y15)+((('[1]N EERR TERRA'!L15*(100%-Y15))/(1+TASAS!$K$9)))</f>
        <v>0</v>
      </c>
      <c r="M15" s="131">
        <f>+('[1]N EERR TERRA'!M15*Z15)+((('[1]N EERR TERRA'!M15*(100%-Z15))/(1+TASAS!$L$9)))</f>
        <v>0</v>
      </c>
      <c r="N15" s="131">
        <f>+('[1]N EERR TERRA'!N15*AA15)+((('[1]N EERR TERRA'!N15*(100%-AA15))/(1+TASAS!$M$9)))</f>
        <v>0</v>
      </c>
      <c r="O15" s="194">
        <f t="shared" si="3"/>
        <v>3508.9391723207164</v>
      </c>
      <c r="P15" s="311">
        <v>0.42009999999999997</v>
      </c>
      <c r="Q15" s="311">
        <v>0.25340000000000001</v>
      </c>
      <c r="R15" s="311">
        <v>0.34889999999999999</v>
      </c>
      <c r="S15" s="311">
        <v>0.35870000000000002</v>
      </c>
      <c r="T15" s="311">
        <v>0.47239999999999999</v>
      </c>
      <c r="U15" s="311">
        <v>0.20349999999999999</v>
      </c>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c r="Q16" s="311"/>
      <c r="R16" s="311"/>
      <c r="S16" s="311"/>
      <c r="T16" s="311"/>
      <c r="U16" s="311"/>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N18" si="4">SUM(C19:C28)</f>
        <v>0.59689607287674296</v>
      </c>
      <c r="D18" s="186">
        <f t="shared" si="4"/>
        <v>5.6240836951106689E-2</v>
      </c>
      <c r="E18" s="186">
        <f t="shared" si="4"/>
        <v>1.5016458841066656</v>
      </c>
      <c r="F18" s="186">
        <f t="shared" si="4"/>
        <v>1.4365097703386529</v>
      </c>
      <c r="G18" s="186">
        <f t="shared" si="4"/>
        <v>0.25951424226472486</v>
      </c>
      <c r="H18" s="186">
        <f t="shared" si="4"/>
        <v>0.50951872236270934</v>
      </c>
      <c r="I18" s="186">
        <f t="shared" si="4"/>
        <v>0</v>
      </c>
      <c r="J18" s="186">
        <f t="shared" si="4"/>
        <v>0</v>
      </c>
      <c r="K18" s="186">
        <f t="shared" si="4"/>
        <v>0</v>
      </c>
      <c r="L18" s="186">
        <f t="shared" si="4"/>
        <v>0</v>
      </c>
      <c r="M18" s="186">
        <f t="shared" si="4"/>
        <v>0</v>
      </c>
      <c r="N18" s="186">
        <f t="shared" si="4"/>
        <v>0</v>
      </c>
      <c r="O18" s="210">
        <f t="shared" ref="O18" si="5">SUM(O19:O28)</f>
        <v>4.3603255289006029</v>
      </c>
      <c r="P18" s="305"/>
      <c r="Q18" s="305"/>
      <c r="R18" s="305"/>
      <c r="S18" s="305"/>
      <c r="T18" s="305"/>
      <c r="U18" s="305"/>
      <c r="V18" s="305"/>
      <c r="W18" s="305"/>
      <c r="X18" s="305"/>
      <c r="Y18" s="305"/>
      <c r="Z18" s="305"/>
      <c r="AA18" s="305"/>
    </row>
    <row r="19" spans="1:27" s="3" customFormat="1" outlineLevel="1" x14ac:dyDescent="0.3">
      <c r="A19" s="202" t="s">
        <v>104</v>
      </c>
      <c r="B19" s="131"/>
      <c r="C19" s="131">
        <f>+('[1]N EERR TERRA'!C19*P19)+((('[1]N EERR TERRA'!C19*(100%-P19))/(1+TASAS!$B$9)))</f>
        <v>0</v>
      </c>
      <c r="D19" s="131">
        <f>+('[1]N EERR TERRA'!D19*Q19)+((('[1]N EERR TERRA'!D19*(100%-Q19))/(1+TASAS!$C$9)))</f>
        <v>0</v>
      </c>
      <c r="E19" s="131">
        <f>+('[1]N EERR TERRA'!E19*R19)+((('[1]N EERR TERRA'!E19*(100%-R19))/(1+TASAS!$D$9)))</f>
        <v>0</v>
      </c>
      <c r="F19" s="131">
        <f>+('[1]N EERR TERRA'!F19*S19)+((('[1]N EERR TERRA'!F19*(100%-S19))/(1+TASAS!$E$9)))</f>
        <v>0</v>
      </c>
      <c r="G19" s="131">
        <f>+('[1]N EERR TERRA'!G19*T19)+((('[1]N EERR TERRA'!G19*(100%-T19))/(1+TASAS!$F$9)))</f>
        <v>0</v>
      </c>
      <c r="H19" s="131">
        <f>+('[1]N EERR TERRA'!H19*U19)+((('[1]N EERR TERRA'!H19*(100%-U19))/(1+TASAS!$G$9)))</f>
        <v>0</v>
      </c>
      <c r="I19" s="131">
        <f>+('[1]N EERR TERRA'!I19*V19)+((('[1]N EERR TERRA'!I19*(100%-V19))/(1+TASAS!$H$9)))</f>
        <v>0</v>
      </c>
      <c r="J19" s="131">
        <f>+('[1]N EERR TERRA'!J19*W19)+((('[1]N EERR TERRA'!J19*(100%-W19))/(1+TASAS!$I$9)))</f>
        <v>0</v>
      </c>
      <c r="K19" s="131">
        <f>+('[1]N EERR TERRA'!K19*X19)+((('[1]N EERR TERRA'!K19*(100%-X19))/(1+TASAS!$J$9)))</f>
        <v>0</v>
      </c>
      <c r="L19" s="131">
        <f>+('[1]N EERR TERRA'!L19*Y19)+((('[1]N EERR TERRA'!L19*(100%-Y19))/(1+TASAS!$K$9)))</f>
        <v>0</v>
      </c>
      <c r="M19" s="131">
        <f>+('[1]N EERR TERRA'!M19*Z19)+((('[1]N EERR TERRA'!M19*(100%-Z19))/(1+TASAS!$L$9)))</f>
        <v>0</v>
      </c>
      <c r="N19" s="131">
        <f>+('[1]N EERR TERRA'!N19*AA19)+((('[1]N EERR TERRA'!N19*(100%-AA19))/(1+TASAS!$M$9)))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TERRA'!C20*P20)+((('[1]N EERR TERRA'!C20*(100%-P20))/(1+TASAS!$B$9)))</f>
        <v>0</v>
      </c>
      <c r="D20" s="131">
        <f>+('[1]N EERR TERRA'!D20*Q20)+((('[1]N EERR TERRA'!D20*(100%-Q20))/(1+TASAS!$C$9)))</f>
        <v>0</v>
      </c>
      <c r="E20" s="131">
        <f>+('[1]N EERR TERRA'!E20*R20)+((('[1]N EERR TERRA'!E20*(100%-R20))/(1+TASAS!$D$9)))</f>
        <v>0</v>
      </c>
      <c r="F20" s="131">
        <f>+('[1]N EERR TERRA'!F20*S20)+((('[1]N EERR TERRA'!F20*(100%-S20))/(1+TASAS!$E$9)))</f>
        <v>0</v>
      </c>
      <c r="G20" s="131">
        <f>+('[1]N EERR TERRA'!G20*T20)+((('[1]N EERR TERRA'!G20*(100%-T20))/(1+TASAS!$F$9)))</f>
        <v>0</v>
      </c>
      <c r="H20" s="131">
        <f>+('[1]N EERR TERRA'!H20*U20)+((('[1]N EERR TERRA'!H20*(100%-U20))/(1+TASAS!$G$9)))</f>
        <v>0</v>
      </c>
      <c r="I20" s="131">
        <f>+('[1]N EERR TERRA'!I20*V20)+((('[1]N EERR TERRA'!I20*(100%-V20))/(1+TASAS!$H$9)))</f>
        <v>0</v>
      </c>
      <c r="J20" s="131">
        <f>+('[1]N EERR TERRA'!J20*W20)+((('[1]N EERR TERRA'!J20*(100%-W20))/(1+TASAS!$I$9)))</f>
        <v>0</v>
      </c>
      <c r="K20" s="131">
        <f>+('[1]N EERR TERRA'!K20*X20)+((('[1]N EERR TERRA'!K20*(100%-X20))/(1+TASAS!$J$9)))</f>
        <v>0</v>
      </c>
      <c r="L20" s="131">
        <f>+('[1]N EERR TERRA'!L20*Y20)+((('[1]N EERR TERRA'!L20*(100%-Y20))/(1+TASAS!$K$9)))</f>
        <v>0</v>
      </c>
      <c r="M20" s="131">
        <f>+('[1]N EERR TERRA'!M20*Z20)+((('[1]N EERR TERRA'!M20*(100%-Z20))/(1+TASAS!$L$9)))</f>
        <v>0</v>
      </c>
      <c r="N20" s="131">
        <f>+('[1]N EERR TERRA'!N20*AA20)+((('[1]N EERR TERRA'!N20*(100%-AA20))/(1+TASAS!$M$9)))</f>
        <v>0</v>
      </c>
      <c r="O20" s="194">
        <f t="shared" ref="O20:O28" si="6">+SUM(C20:N20)</f>
        <v>0</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TERRA'!C21*P21)+((('[1]N EERR TERRA'!C21*(100%-P21))/(1+TASAS!$B$9)))</f>
        <v>0</v>
      </c>
      <c r="D21" s="131">
        <f>+('[1]N EERR TERRA'!D21*Q21)+((('[1]N EERR TERRA'!D21*(100%-Q21))/(1+TASAS!$C$9)))</f>
        <v>0</v>
      </c>
      <c r="E21" s="131">
        <f>+('[1]N EERR TERRA'!E21*R21)+((('[1]N EERR TERRA'!E21*(100%-R21))/(1+TASAS!$D$9)))</f>
        <v>0</v>
      </c>
      <c r="F21" s="131">
        <f>+('[1]N EERR TERRA'!F21*S21)+((('[1]N EERR TERRA'!F21*(100%-S21))/(1+TASAS!$E$9)))</f>
        <v>0</v>
      </c>
      <c r="G21" s="131">
        <f>+('[1]N EERR TERRA'!G21*T21)+((('[1]N EERR TERRA'!G21*(100%-T21))/(1+TASAS!$F$9)))</f>
        <v>0</v>
      </c>
      <c r="H21" s="131">
        <f>+('[1]N EERR TERRA'!H21*U21)+((('[1]N EERR TERRA'!H21*(100%-U21))/(1+TASAS!$G$9)))</f>
        <v>0</v>
      </c>
      <c r="I21" s="131">
        <f>+('[1]N EERR TERRA'!I21*V21)+((('[1]N EERR TERRA'!I21*(100%-V21))/(1+TASAS!$H$9)))</f>
        <v>0</v>
      </c>
      <c r="J21" s="131">
        <f>+('[1]N EERR TERRA'!J21*W21)+((('[1]N EERR TERRA'!J21*(100%-W21))/(1+TASAS!$I$9)))</f>
        <v>0</v>
      </c>
      <c r="K21" s="131">
        <f>+('[1]N EERR TERRA'!K21*X21)+((('[1]N EERR TERRA'!K21*(100%-X21))/(1+TASAS!$J$9)))</f>
        <v>0</v>
      </c>
      <c r="L21" s="131">
        <f>+('[1]N EERR TERRA'!L21*Y21)+((('[1]N EERR TERRA'!L21*(100%-Y21))/(1+TASAS!$K$9)))</f>
        <v>0</v>
      </c>
      <c r="M21" s="131">
        <f>+('[1]N EERR TERRA'!M21*Z21)+((('[1]N EERR TERRA'!M21*(100%-Z21))/(1+TASAS!$L$9)))</f>
        <v>0</v>
      </c>
      <c r="N21" s="131">
        <f>+('[1]N EERR TERRA'!N21*AA21)+((('[1]N EERR TERRA'!N21*(100%-AA21))/(1+TASAS!$M$9)))</f>
        <v>0</v>
      </c>
      <c r="O21" s="194">
        <f t="shared" si="6"/>
        <v>0</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TERRA'!C22*P22)+((('[1]N EERR TERRA'!C22*(100%-P22))/(1+TASAS!$B$9)))</f>
        <v>0</v>
      </c>
      <c r="D22" s="131">
        <f>+('[1]N EERR TERRA'!D22*Q22)+((('[1]N EERR TERRA'!D22*(100%-Q22))/(1+TASAS!$C$9)))</f>
        <v>0</v>
      </c>
      <c r="E22" s="131">
        <f>+('[1]N EERR TERRA'!E22*R22)+((('[1]N EERR TERRA'!E22*(100%-R22))/(1+TASAS!$D$9)))</f>
        <v>0</v>
      </c>
      <c r="F22" s="131">
        <f>+('[1]N EERR TERRA'!F22*S22)+((('[1]N EERR TERRA'!F22*(100%-S22))/(1+TASAS!$E$9)))</f>
        <v>0</v>
      </c>
      <c r="G22" s="131">
        <f>+('[1]N EERR TERRA'!G22*T22)+((('[1]N EERR TERRA'!G22*(100%-T22))/(1+TASAS!$F$9)))</f>
        <v>0</v>
      </c>
      <c r="H22" s="131">
        <f>+('[1]N EERR TERRA'!H22*U22)+((('[1]N EERR TERRA'!H22*(100%-U22))/(1+TASAS!$G$9)))</f>
        <v>0</v>
      </c>
      <c r="I22" s="131">
        <f>+('[1]N EERR TERRA'!I22*V22)+((('[1]N EERR TERRA'!I22*(100%-V22))/(1+TASAS!$H$9)))</f>
        <v>0</v>
      </c>
      <c r="J22" s="131">
        <f>+('[1]N EERR TERRA'!J22*W22)+((('[1]N EERR TERRA'!J22*(100%-W22))/(1+TASAS!$I$9)))</f>
        <v>0</v>
      </c>
      <c r="K22" s="131">
        <f>+('[1]N EERR TERRA'!K22*X22)+((('[1]N EERR TERRA'!K22*(100%-X22))/(1+TASAS!$J$9)))</f>
        <v>0</v>
      </c>
      <c r="L22" s="131">
        <f>+('[1]N EERR TERRA'!L22*Y22)+((('[1]N EERR TERRA'!L22*(100%-Y22))/(1+TASAS!$K$9)))</f>
        <v>0</v>
      </c>
      <c r="M22" s="131">
        <f>+('[1]N EERR TERRA'!M22*Z22)+((('[1]N EERR TERRA'!M22*(100%-Z22))/(1+TASAS!$L$9)))</f>
        <v>0</v>
      </c>
      <c r="N22" s="131">
        <f>+('[1]N EERR TERRA'!N22*AA22)+((('[1]N EERR TERRA'!N22*(100%-AA22))/(1+TASAS!$M$9)))</f>
        <v>0</v>
      </c>
      <c r="O22" s="194">
        <f t="shared" si="6"/>
        <v>0</v>
      </c>
      <c r="P22" s="303">
        <v>0</v>
      </c>
      <c r="Q22" s="303">
        <v>0</v>
      </c>
      <c r="R22" s="303">
        <v>0</v>
      </c>
      <c r="S22" s="303">
        <v>0</v>
      </c>
      <c r="T22" s="303">
        <v>0</v>
      </c>
      <c r="U22" s="303">
        <v>0</v>
      </c>
      <c r="V22" s="303">
        <v>0</v>
      </c>
      <c r="W22" s="303">
        <v>0</v>
      </c>
      <c r="X22" s="303">
        <v>0</v>
      </c>
      <c r="Y22" s="303">
        <v>0</v>
      </c>
      <c r="Z22" s="303">
        <v>0</v>
      </c>
      <c r="AA22" s="303">
        <v>0</v>
      </c>
    </row>
    <row r="23" spans="1:27" s="3" customFormat="1" outlineLevel="1" x14ac:dyDescent="0.3">
      <c r="A23" s="202" t="s">
        <v>108</v>
      </c>
      <c r="B23" s="131"/>
      <c r="C23" s="131">
        <f>+('[1]N EERR TERRA'!C23*P23)+((('[1]N EERR TERRA'!C23*(100%-P23))/(1+TASAS!$B$9)))</f>
        <v>2.4870669703197623E-2</v>
      </c>
      <c r="D23" s="131">
        <f>+('[1]N EERR TERRA'!D23*Q23)+((('[1]N EERR TERRA'!D23*(100%-Q23))/(1+TASAS!$C$9)))</f>
        <v>0</v>
      </c>
      <c r="E23" s="131">
        <f>+('[1]N EERR TERRA'!E23*R23)+((('[1]N EERR TERRA'!E23*(100%-R23))/(1+TASAS!$D$9)))</f>
        <v>1.3112964058396235</v>
      </c>
      <c r="F23" s="131">
        <f>+('[1]N EERR TERRA'!F23*S23)+((('[1]N EERR TERRA'!F23*(100%-S23))/(1+TASAS!$E$9)))</f>
        <v>1.4365097703386529</v>
      </c>
      <c r="G23" s="131">
        <f>+('[1]N EERR TERRA'!G23*T23)+((('[1]N EERR TERRA'!G23*(100%-T23))/(1+TASAS!$F$9)))</f>
        <v>-0.76327718313154358</v>
      </c>
      <c r="H23" s="131">
        <f>+('[1]N EERR TERRA'!H23*U23)+((('[1]N EERR TERRA'!H23*(100%-U23))/(1+TASAS!$G$9)))</f>
        <v>-0.54136364251037872</v>
      </c>
      <c r="I23" s="131">
        <f>+('[1]N EERR TERRA'!I23*V23)+((('[1]N EERR TERRA'!I23*(100%-V23))/(1+TASAS!$H$9)))</f>
        <v>0</v>
      </c>
      <c r="J23" s="131">
        <f>+('[1]N EERR TERRA'!J23*W23)+((('[1]N EERR TERRA'!J23*(100%-W23))/(1+TASAS!$I$9)))</f>
        <v>0</v>
      </c>
      <c r="K23" s="131">
        <f>+('[1]N EERR TERRA'!K23*X23)+((('[1]N EERR TERRA'!K23*(100%-X23))/(1+TASAS!$J$9)))</f>
        <v>0</v>
      </c>
      <c r="L23" s="131">
        <f>+('[1]N EERR TERRA'!L23*Y23)+((('[1]N EERR TERRA'!L23*(100%-Y23))/(1+TASAS!$K$9)))</f>
        <v>0</v>
      </c>
      <c r="M23" s="131">
        <f>+('[1]N EERR TERRA'!M23*Z23)+((('[1]N EERR TERRA'!M23*(100%-Z23))/(1+TASAS!$L$9)))</f>
        <v>0</v>
      </c>
      <c r="N23" s="131">
        <f>+('[1]N EERR TERRA'!N23*AA23)+((('[1]N EERR TERRA'!N23*(100%-AA23))/(1+TASAS!$M$9)))</f>
        <v>0</v>
      </c>
      <c r="O23" s="194">
        <f t="shared" si="6"/>
        <v>1.4680360202395515</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TERRA'!C24*P24)+((('[1]N EERR TERRA'!C24*(100%-P24))/(1+TASAS!$B$9)))</f>
        <v>0</v>
      </c>
      <c r="D24" s="131">
        <f>+('[1]N EERR TERRA'!D24*Q24)+((('[1]N EERR TERRA'!D24*(100%-Q24))/(1+TASAS!$C$9)))</f>
        <v>0</v>
      </c>
      <c r="E24" s="131">
        <f>+('[1]N EERR TERRA'!E24*R24)+((('[1]N EERR TERRA'!E24*(100%-R24))/(1+TASAS!$D$9)))</f>
        <v>0</v>
      </c>
      <c r="F24" s="131">
        <f>+('[1]N EERR TERRA'!F24*S24)+((('[1]N EERR TERRA'!F24*(100%-S24))/(1+TASAS!$E$9)))</f>
        <v>0</v>
      </c>
      <c r="G24" s="131">
        <f>+('[1]N EERR TERRA'!G24*T24)+((('[1]N EERR TERRA'!G24*(100%-T24))/(1+TASAS!$F$9)))</f>
        <v>0</v>
      </c>
      <c r="H24" s="131">
        <f>+('[1]N EERR TERRA'!H24*U24)+((('[1]N EERR TERRA'!H24*(100%-U24))/(1+TASAS!$G$9)))</f>
        <v>0</v>
      </c>
      <c r="I24" s="131">
        <f>+('[1]N EERR TERRA'!I24*V24)+((('[1]N EERR TERRA'!I24*(100%-V24))/(1+TASAS!$H$9)))</f>
        <v>0</v>
      </c>
      <c r="J24" s="131">
        <f>+('[1]N EERR TERRA'!J24*W24)+((('[1]N EERR TERRA'!J24*(100%-W24))/(1+TASAS!$I$9)))</f>
        <v>0</v>
      </c>
      <c r="K24" s="131">
        <f>+('[1]N EERR TERRA'!K24*X24)+((('[1]N EERR TERRA'!K24*(100%-X24))/(1+TASAS!$J$9)))</f>
        <v>0</v>
      </c>
      <c r="L24" s="131">
        <f>+('[1]N EERR TERRA'!L24*Y24)+((('[1]N EERR TERRA'!L24*(100%-Y24))/(1+TASAS!$K$9)))</f>
        <v>0</v>
      </c>
      <c r="M24" s="131">
        <f>+('[1]N EERR TERRA'!M24*Z24)+((('[1]N EERR TERRA'!M24*(100%-Z24))/(1+TASAS!$L$9)))</f>
        <v>0</v>
      </c>
      <c r="N24" s="131">
        <f>+('[1]N EERR TERRA'!N24*AA24)+((('[1]N EERR TERRA'!N24*(100%-AA24))/(1+TASAS!$M$9)))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TERRA'!C25*P25)+((('[1]N EERR TERRA'!C25*(100%-P25))/(1+TASAS!$B$9)))</f>
        <v>0</v>
      </c>
      <c r="D25" s="131">
        <f>+('[1]N EERR TERRA'!D25*Q25)+((('[1]N EERR TERRA'!D25*(100%-Q25))/(1+TASAS!$C$9)))</f>
        <v>0</v>
      </c>
      <c r="E25" s="131">
        <f>+('[1]N EERR TERRA'!E25*R25)+((('[1]N EERR TERRA'!E25*(100%-R25))/(1+TASAS!$D$9)))</f>
        <v>0</v>
      </c>
      <c r="F25" s="131">
        <f>+('[1]N EERR TERRA'!F25*S25)+((('[1]N EERR TERRA'!F25*(100%-S25))/(1+TASAS!$E$9)))</f>
        <v>0</v>
      </c>
      <c r="G25" s="131">
        <f>+('[1]N EERR TERRA'!G25*T25)+((('[1]N EERR TERRA'!G25*(100%-T25))/(1+TASAS!$F$9)))</f>
        <v>0</v>
      </c>
      <c r="H25" s="131">
        <f>+('[1]N EERR TERRA'!H25*U25)+((('[1]N EERR TERRA'!H25*(100%-U25))/(1+TASAS!$G$9)))</f>
        <v>0</v>
      </c>
      <c r="I25" s="131">
        <f>+('[1]N EERR TERRA'!I25*V25)+((('[1]N EERR TERRA'!I25*(100%-V25))/(1+TASAS!$H$9)))</f>
        <v>0</v>
      </c>
      <c r="J25" s="131">
        <f>+('[1]N EERR TERRA'!J25*W25)+((('[1]N EERR TERRA'!J25*(100%-W25))/(1+TASAS!$I$9)))</f>
        <v>0</v>
      </c>
      <c r="K25" s="131">
        <f>+('[1]N EERR TERRA'!K25*X25)+((('[1]N EERR TERRA'!K25*(100%-X25))/(1+TASAS!$J$9)))</f>
        <v>0</v>
      </c>
      <c r="L25" s="131">
        <f>+('[1]N EERR TERRA'!L25*Y25)+((('[1]N EERR TERRA'!L25*(100%-Y25))/(1+TASAS!$K$9)))</f>
        <v>0</v>
      </c>
      <c r="M25" s="131">
        <f>+('[1]N EERR TERRA'!M25*Z25)+((('[1]N EERR TERRA'!M25*(100%-Z25))/(1+TASAS!$L$9)))</f>
        <v>0</v>
      </c>
      <c r="N25" s="131">
        <f>+('[1]N EERR TERRA'!N25*AA25)+((('[1]N EERR TERRA'!N25*(100%-AA25))/(1+TASAS!$M$9)))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c r="D26" s="131"/>
      <c r="E26" s="131"/>
      <c r="F26" s="131"/>
      <c r="G26" s="131"/>
      <c r="H26" s="131"/>
      <c r="I26" s="131">
        <f>+('[1]N EERR TERRA'!I26*V26)+((('[1]N EERR TERRA'!I26*(100%-V26))/(1+TASAS!$H$9)))</f>
        <v>0</v>
      </c>
      <c r="J26" s="131">
        <f>+('[1]N EERR TERRA'!J26*W26)+((('[1]N EERR TERRA'!J26*(100%-W26))/(1+TASAS!$I$9)))</f>
        <v>0</v>
      </c>
      <c r="K26" s="131">
        <f>+('[1]N EERR TERRA'!K26*X26)+((('[1]N EERR TERRA'!K26*(100%-X26))/(1+TASAS!$J$9)))</f>
        <v>0</v>
      </c>
      <c r="L26" s="131">
        <f>+('[1]N EERR TERRA'!L26*Y26)+((('[1]N EERR TERRA'!L26*(100%-Y26))/(1+TASAS!$K$9)))</f>
        <v>0</v>
      </c>
      <c r="M26" s="131">
        <f>+('[1]N EERR TERRA'!M26*Z26)+((('[1]N EERR TERRA'!M26*(100%-Z26))/(1+TASAS!$L$9)))</f>
        <v>0</v>
      </c>
      <c r="N26" s="131">
        <f>+('[1]N EERR TERRA'!N26*AA26)+((('[1]N EERR TERRA'!N26*(100%-AA26))/(1+TASAS!$M$9)))</f>
        <v>0</v>
      </c>
      <c r="O26" s="194">
        <f t="shared" si="6"/>
        <v>0</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TERRA'!C27*P27)+((('[1]N EERR TERRA'!C27*(100%-P27))/(1+TASAS!$B$9)))</f>
        <v>0.57202540317354533</v>
      </c>
      <c r="D27" s="131">
        <f>+('[1]N EERR TERRA'!D27*Q27)+((('[1]N EERR TERRA'!D27*(100%-Q27))/(1+TASAS!$C$9)))</f>
        <v>5.6240836951106689E-2</v>
      </c>
      <c r="E27" s="131">
        <f>+('[1]N EERR TERRA'!E27*R27)+((('[1]N EERR TERRA'!E27*(100%-R27))/(1+TASAS!$D$9)))</f>
        <v>0.19034947826704213</v>
      </c>
      <c r="F27" s="131">
        <f>+('[1]N EERR TERRA'!F27*S27)+((('[1]N EERR TERRA'!F27*(100%-S27))/(1+TASAS!$E$9)))</f>
        <v>0</v>
      </c>
      <c r="G27" s="131">
        <f>+('[1]N EERR TERRA'!G27*T27)+((('[1]N EERR TERRA'!G27*(100%-T27))/(1+TASAS!$F$9)))</f>
        <v>1.0227914253962684</v>
      </c>
      <c r="H27" s="131">
        <f>+('[1]N EERR TERRA'!H27*U27)+((('[1]N EERR TERRA'!H27*(100%-U27))/(1+TASAS!$G$9)))</f>
        <v>1.0508823648730881</v>
      </c>
      <c r="I27" s="131">
        <f>+('[1]N EERR TERRA'!I27*V27)+((('[1]N EERR TERRA'!I27*(100%-V27))/(1+TASAS!$H$9)))</f>
        <v>0</v>
      </c>
      <c r="J27" s="131">
        <f>+('[1]N EERR TERRA'!J27*W27)+((('[1]N EERR TERRA'!J27*(100%-W27))/(1+TASAS!$I$9)))</f>
        <v>0</v>
      </c>
      <c r="K27" s="131">
        <f>+('[1]N EERR TERRA'!K27*X27)+((('[1]N EERR TERRA'!K27*(100%-X27))/(1+TASAS!$J$9)))</f>
        <v>0</v>
      </c>
      <c r="L27" s="131">
        <f>+('[1]N EERR TERRA'!L27*Y27)+((('[1]N EERR TERRA'!L27*(100%-Y27))/(1+TASAS!$K$9)))</f>
        <v>0</v>
      </c>
      <c r="M27" s="131">
        <f>+('[1]N EERR TERRA'!M27*Z27)+((('[1]N EERR TERRA'!M27*(100%-Z27))/(1+TASAS!$L$9)))</f>
        <v>0</v>
      </c>
      <c r="N27" s="131">
        <f>+('[1]N EERR TERRA'!N27*AA27)+((('[1]N EERR TERRA'!N27*(100%-AA27))/(1+TASAS!$M$9)))</f>
        <v>0</v>
      </c>
      <c r="O27" s="194">
        <f t="shared" si="6"/>
        <v>2.8922895086610509</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N29" si="7">+SUM(C30:C33)</f>
        <v>7561</v>
      </c>
      <c r="D29" s="184">
        <f t="shared" si="7"/>
        <v>5013.7700000000004</v>
      </c>
      <c r="E29" s="184">
        <f t="shared" si="7"/>
        <v>10302.48</v>
      </c>
      <c r="F29" s="184">
        <f t="shared" si="7"/>
        <v>6271.23</v>
      </c>
      <c r="G29" s="184">
        <f t="shared" si="7"/>
        <v>10335.76</v>
      </c>
      <c r="H29" s="184">
        <f t="shared" si="7"/>
        <v>7749.8</v>
      </c>
      <c r="I29" s="184">
        <f t="shared" si="7"/>
        <v>0</v>
      </c>
      <c r="J29" s="184">
        <f t="shared" si="7"/>
        <v>0</v>
      </c>
      <c r="K29" s="184">
        <f t="shared" si="7"/>
        <v>0</v>
      </c>
      <c r="L29" s="184">
        <f t="shared" si="7"/>
        <v>0</v>
      </c>
      <c r="M29" s="184">
        <f t="shared" si="7"/>
        <v>0</v>
      </c>
      <c r="N29" s="184">
        <f t="shared" si="7"/>
        <v>0</v>
      </c>
      <c r="O29" s="201">
        <f t="shared" ref="O29" si="8">+SUM(O30:O33)</f>
        <v>47234.04</v>
      </c>
      <c r="P29" s="306"/>
      <c r="Q29" s="306"/>
      <c r="R29" s="306"/>
      <c r="S29" s="306"/>
      <c r="T29" s="306"/>
      <c r="U29" s="306"/>
      <c r="V29" s="306"/>
      <c r="W29" s="306"/>
      <c r="X29" s="306"/>
      <c r="Y29" s="306"/>
      <c r="Z29" s="306"/>
      <c r="AA29" s="306"/>
    </row>
    <row r="30" spans="1:27" outlineLevel="1" x14ac:dyDescent="0.3">
      <c r="A30" s="202" t="s">
        <v>245</v>
      </c>
      <c r="B30" s="131"/>
      <c r="C30" s="131">
        <f>+('[1]N EERR TERRA'!C30*P30)+((('[1]N EERR TERRA'!C30*(100%-P30))/(1+TASAS!$B$9)))</f>
        <v>7561</v>
      </c>
      <c r="D30" s="131">
        <f>+('[1]N EERR TERRA'!D30*Q30)+((('[1]N EERR TERRA'!D30*(100%-Q30))/(1+TASAS!$C$9)))</f>
        <v>5013.7700000000004</v>
      </c>
      <c r="E30" s="131">
        <f>+('[1]N EERR TERRA'!E30*R30)+((('[1]N EERR TERRA'!E30*(100%-R30))/(1+TASAS!$D$9)))</f>
        <v>10302.48</v>
      </c>
      <c r="F30" s="131">
        <f>+('[1]N EERR TERRA'!F30*S30)+((('[1]N EERR TERRA'!F30*(100%-S30))/(1+TASAS!$E$9)))</f>
        <v>6271.23</v>
      </c>
      <c r="G30" s="131">
        <f>+('[1]N EERR TERRA'!G30*T30)+((('[1]N EERR TERRA'!G30*(100%-T30))/(1+TASAS!$F$9)))</f>
        <v>10335.76</v>
      </c>
      <c r="H30" s="131">
        <f>+('[1]N EERR TERRA'!H30*U30)+((('[1]N EERR TERRA'!H30*(100%-U30))/(1+TASAS!$G$9)))</f>
        <v>7749.8</v>
      </c>
      <c r="I30" s="131">
        <f>+('[1]N EERR TERRA'!I30*V30)+((('[1]N EERR TERRA'!I30*(100%-V30))/(1+TASAS!$H$9)))</f>
        <v>0</v>
      </c>
      <c r="J30" s="131">
        <f>+('[1]N EERR TERRA'!J30*W30)+((('[1]N EERR TERRA'!J30*(100%-W30))/(1+TASAS!$I$9)))</f>
        <v>0</v>
      </c>
      <c r="K30" s="131">
        <f>+('[1]N EERR TERRA'!K30*X30)+((('[1]N EERR TERRA'!K30*(100%-X30))/(1+TASAS!$J$9)))</f>
        <v>0</v>
      </c>
      <c r="L30" s="131">
        <f>+('[1]N EERR TERRA'!L30*Y30)+((('[1]N EERR TERRA'!L30*(100%-Y30))/(1+TASAS!$K$9)))</f>
        <v>0</v>
      </c>
      <c r="M30" s="131">
        <f>+('[1]N EERR TERRA'!M30*Z30)+((('[1]N EERR TERRA'!M30*(100%-Z30))/(1+TASAS!$L$9)))</f>
        <v>0</v>
      </c>
      <c r="N30" s="131">
        <f>+('[1]N EERR TERRA'!N30*AA30)+((('[1]N EERR TERRA'!N30*(100%-AA30))/(1+TASAS!$M$9)))</f>
        <v>0</v>
      </c>
      <c r="O30" s="194">
        <f t="shared" si="3"/>
        <v>47234.04</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TERRA'!C31*P31)+((('[1]N EERR TERRA'!C31*(100%-P31))/(1+TASAS!$B$9)))</f>
        <v>0</v>
      </c>
      <c r="D31" s="131">
        <f>+('[1]N EERR TERRA'!D31*Q31)+((('[1]N EERR TERRA'!D31*(100%-Q31))/(1+TASAS!$C$9)))</f>
        <v>0</v>
      </c>
      <c r="E31" s="131">
        <f>+('[1]N EERR TERRA'!E31*R31)+((('[1]N EERR TERRA'!E31*(100%-R31))/(1+TASAS!$D$9)))</f>
        <v>0</v>
      </c>
      <c r="F31" s="131">
        <f>+('[1]N EERR TERRA'!F31*S31)+((('[1]N EERR TERRA'!F31*(100%-S31))/(1+TASAS!$E$9)))</f>
        <v>0</v>
      </c>
      <c r="G31" s="131">
        <f>+('[1]N EERR TERRA'!G31*T31)+((('[1]N EERR TERRA'!G31*(100%-T31))/(1+TASAS!$F$9)))</f>
        <v>0</v>
      </c>
      <c r="H31" s="131">
        <f>+('[1]N EERR TERRA'!H31*U31)+((('[1]N EERR TERRA'!H31*(100%-U31))/(1+TASAS!$G$9)))</f>
        <v>0</v>
      </c>
      <c r="I31" s="131">
        <f>+('[1]N EERR TERRA'!I31*V31)+((('[1]N EERR TERRA'!I31*(100%-V31))/(1+TASAS!$H$9)))</f>
        <v>0</v>
      </c>
      <c r="J31" s="131">
        <f>+('[1]N EERR TERRA'!J31*W31)+((('[1]N EERR TERRA'!J31*(100%-W31))/(1+TASAS!$I$9)))</f>
        <v>0</v>
      </c>
      <c r="K31" s="131">
        <f>+('[1]N EERR TERRA'!K31*X31)+((('[1]N EERR TERRA'!K31*(100%-X31))/(1+TASAS!$J$9)))</f>
        <v>0</v>
      </c>
      <c r="L31" s="131">
        <f>+('[1]N EERR TERRA'!L31*Y31)+((('[1]N EERR TERRA'!L31*(100%-Y31))/(1+TASAS!$K$9)))</f>
        <v>0</v>
      </c>
      <c r="M31" s="131">
        <f>+('[1]N EERR TERRA'!M31*Z31)+((('[1]N EERR TERRA'!M31*(100%-Z31))/(1+TASAS!$L$9)))</f>
        <v>0</v>
      </c>
      <c r="N31" s="131">
        <f>+('[1]N EERR TERRA'!N31*AA31)+((('[1]N EERR TERRA'!N31*(100%-AA31))/(1+TASAS!$M$9)))</f>
        <v>0</v>
      </c>
      <c r="O31" s="194">
        <f t="shared" si="3"/>
        <v>0</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TERRA'!C32*P32)+((('[1]N EERR TERRA'!C32*(100%-P32))/(1+TASAS!$B$9)))</f>
        <v>0</v>
      </c>
      <c r="D32" s="131">
        <f>+('[1]N EERR TERRA'!D32*Q32)+((('[1]N EERR TERRA'!D32*(100%-Q32))/(1+TASAS!$C$9)))</f>
        <v>0</v>
      </c>
      <c r="E32" s="131">
        <f>+('[1]N EERR TERRA'!E32*R32)+((('[1]N EERR TERRA'!E32*(100%-R32))/(1+TASAS!$D$9)))</f>
        <v>0</v>
      </c>
      <c r="F32" s="131">
        <f>+('[1]N EERR TERRA'!F32*S32)+((('[1]N EERR TERRA'!F32*(100%-S32))/(1+TASAS!$E$9)))</f>
        <v>0</v>
      </c>
      <c r="G32" s="131">
        <f>+('[1]N EERR TERRA'!G32*T32)+((('[1]N EERR TERRA'!G32*(100%-T32))/(1+TASAS!$F$9)))</f>
        <v>0</v>
      </c>
      <c r="H32" s="131">
        <f>+('[1]N EERR TERRA'!H32*U32)+((('[1]N EERR TERRA'!H32*(100%-U32))/(1+TASAS!$G$9)))</f>
        <v>0</v>
      </c>
      <c r="I32" s="131">
        <f>+('[1]N EERR TERRA'!I32*V32)+((('[1]N EERR TERRA'!I32*(100%-V32))/(1+TASAS!$H$9)))</f>
        <v>0</v>
      </c>
      <c r="J32" s="131">
        <f>+('[1]N EERR TERRA'!J32*W32)+((('[1]N EERR TERRA'!J32*(100%-W32))/(1+TASAS!$I$9)))</f>
        <v>0</v>
      </c>
      <c r="K32" s="131">
        <f>+('[1]N EERR TERRA'!K32*X32)+((('[1]N EERR TERRA'!K32*(100%-X32))/(1+TASAS!$J$9)))</f>
        <v>0</v>
      </c>
      <c r="L32" s="131">
        <f>+('[1]N EERR TERRA'!L32*Y32)+((('[1]N EERR TERRA'!L32*(100%-Y32))/(1+TASAS!$K$9)))</f>
        <v>0</v>
      </c>
      <c r="M32" s="131">
        <f>+('[1]N EERR TERRA'!M32*Z32)+((('[1]N EERR TERRA'!M32*(100%-Z32))/(1+TASAS!$L$9)))</f>
        <v>0</v>
      </c>
      <c r="N32" s="131">
        <f>+('[1]N EERR TERRA'!N32*AA32)+((('[1]N EERR TERRA'!N32*(100%-AA32))/(1+TASAS!$M$9)))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6"/>
      <c r="G33" s="136"/>
      <c r="H33" s="136"/>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2349.9282131007058</v>
      </c>
      <c r="D34" s="181">
        <f t="shared" si="9"/>
        <v>2656.7984212238271</v>
      </c>
      <c r="E34" s="181">
        <f t="shared" si="9"/>
        <v>5782.7896490104358</v>
      </c>
      <c r="F34" s="181">
        <f t="shared" si="9"/>
        <v>2583.2707786891406</v>
      </c>
      <c r="G34" s="181">
        <f t="shared" si="9"/>
        <v>4639.4457577266785</v>
      </c>
      <c r="H34" s="181">
        <f t="shared" si="9"/>
        <v>3910.2514228541959</v>
      </c>
      <c r="I34" s="181">
        <f t="shared" si="9"/>
        <v>0</v>
      </c>
      <c r="J34" s="181">
        <f t="shared" si="9"/>
        <v>0</v>
      </c>
      <c r="K34" s="181">
        <f t="shared" si="9"/>
        <v>0</v>
      </c>
      <c r="L34" s="181">
        <f t="shared" si="9"/>
        <v>0</v>
      </c>
      <c r="M34" s="181">
        <f t="shared" si="9"/>
        <v>0</v>
      </c>
      <c r="N34" s="181">
        <f t="shared" si="9"/>
        <v>0</v>
      </c>
      <c r="O34" s="219">
        <f t="shared" ref="O34" si="10">+O4-O29</f>
        <v>21922.484242604995</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N36" si="11">+C37+C193</f>
        <v>5934.9055694421295</v>
      </c>
      <c r="D36" s="184">
        <f t="shared" si="11"/>
        <v>4890.5168664152025</v>
      </c>
      <c r="E36" s="184">
        <f t="shared" si="11"/>
        <v>5737.572155431465</v>
      </c>
      <c r="F36" s="184">
        <f t="shared" si="11"/>
        <v>6110.4848718567537</v>
      </c>
      <c r="G36" s="184">
        <f t="shared" si="11"/>
        <v>6205.8570774112404</v>
      </c>
      <c r="H36" s="184">
        <f t="shared" si="11"/>
        <v>5426.2895553692406</v>
      </c>
      <c r="I36" s="184">
        <f t="shared" si="11"/>
        <v>0</v>
      </c>
      <c r="J36" s="184">
        <f t="shared" si="11"/>
        <v>0</v>
      </c>
      <c r="K36" s="184">
        <f t="shared" si="11"/>
        <v>0</v>
      </c>
      <c r="L36" s="184">
        <f t="shared" si="11"/>
        <v>0</v>
      </c>
      <c r="M36" s="184">
        <f t="shared" si="11"/>
        <v>0</v>
      </c>
      <c r="N36" s="184">
        <f t="shared" si="11"/>
        <v>0</v>
      </c>
      <c r="O36" s="201">
        <f t="shared" ref="O36" si="12">+O37+O193</f>
        <v>34305.626095926033</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3">+C38+C95+C139+C172+C188</f>
        <v>5489.6328119387508</v>
      </c>
      <c r="D37" s="189">
        <f t="shared" si="13"/>
        <v>4887.5712525798881</v>
      </c>
      <c r="E37" s="189">
        <f t="shared" si="13"/>
        <v>5732.0308706196911</v>
      </c>
      <c r="F37" s="189">
        <f t="shared" si="13"/>
        <v>6098.0276386920978</v>
      </c>
      <c r="G37" s="189">
        <f t="shared" si="13"/>
        <v>6154.1908448850663</v>
      </c>
      <c r="H37" s="189">
        <f t="shared" si="13"/>
        <v>5419.6498895184513</v>
      </c>
      <c r="I37" s="189">
        <f t="shared" si="13"/>
        <v>0</v>
      </c>
      <c r="J37" s="189">
        <f t="shared" si="13"/>
        <v>0</v>
      </c>
      <c r="K37" s="189">
        <f t="shared" si="13"/>
        <v>0</v>
      </c>
      <c r="L37" s="189">
        <f t="shared" si="13"/>
        <v>0</v>
      </c>
      <c r="M37" s="189">
        <f t="shared" si="13"/>
        <v>0</v>
      </c>
      <c r="N37" s="189">
        <f t="shared" si="13"/>
        <v>0</v>
      </c>
      <c r="O37" s="208">
        <f t="shared" ref="O37" si="14">+O38+O95+O139+O172+O188</f>
        <v>33781.103308233949</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N38" si="15">+SUM(C39:C94)</f>
        <v>3087.1958886481884</v>
      </c>
      <c r="D38" s="186">
        <f t="shared" si="15"/>
        <v>3563.1023742082425</v>
      </c>
      <c r="E38" s="186">
        <f t="shared" si="15"/>
        <v>3415.0438596013855</v>
      </c>
      <c r="F38" s="186">
        <f t="shared" si="15"/>
        <v>3982.6569950175158</v>
      </c>
      <c r="G38" s="186">
        <f t="shared" si="15"/>
        <v>3683.342033397671</v>
      </c>
      <c r="H38" s="186">
        <f t="shared" si="15"/>
        <v>3587.7264168548591</v>
      </c>
      <c r="I38" s="186">
        <f t="shared" si="15"/>
        <v>0</v>
      </c>
      <c r="J38" s="186">
        <f t="shared" si="15"/>
        <v>0</v>
      </c>
      <c r="K38" s="186">
        <f t="shared" si="15"/>
        <v>0</v>
      </c>
      <c r="L38" s="186">
        <f t="shared" si="15"/>
        <v>0</v>
      </c>
      <c r="M38" s="186">
        <f t="shared" si="15"/>
        <v>0</v>
      </c>
      <c r="N38" s="186">
        <f t="shared" si="15"/>
        <v>0</v>
      </c>
      <c r="O38" s="210">
        <f t="shared" ref="O38" si="16">+SUM(O39:O94)</f>
        <v>21319.067567727863</v>
      </c>
      <c r="P38" s="305"/>
      <c r="Q38" s="305"/>
      <c r="R38" s="305"/>
      <c r="S38" s="305"/>
      <c r="T38" s="305"/>
      <c r="U38" s="305"/>
      <c r="V38" s="305"/>
      <c r="W38" s="305"/>
      <c r="X38" s="305"/>
      <c r="Y38" s="305"/>
      <c r="Z38" s="305"/>
      <c r="AA38" s="305"/>
    </row>
    <row r="39" spans="1:27" outlineLevel="1" x14ac:dyDescent="0.3">
      <c r="A39" s="203" t="s">
        <v>61</v>
      </c>
      <c r="B39" s="131"/>
      <c r="C39" s="131">
        <f>+('[1]N EERR TERRA'!C39*P39)+((('[1]N EERR TERRA'!C39*(100%-P39))/(1+TASAS!$B$9)))</f>
        <v>42.211744153752164</v>
      </c>
      <c r="D39" s="131">
        <f>+('[1]N EERR TERRA'!D39*Q39)+((('[1]N EERR TERRA'!D39*(100%-Q39))/(1+TASAS!$C$9)))</f>
        <v>133.07988043555622</v>
      </c>
      <c r="E39" s="131">
        <f>+('[1]N EERR TERRA'!E39*R39)+((('[1]N EERR TERRA'!E39*(100%-R39))/(1+TASAS!$D$9)))</f>
        <v>89.584104457011264</v>
      </c>
      <c r="F39" s="131">
        <f>+('[1]N EERR TERRA'!F39*S39)+((('[1]N EERR TERRA'!F39*(100%-S39))/(1+TASAS!$E$9)))</f>
        <v>106.95264149474502</v>
      </c>
      <c r="G39" s="131">
        <f>+('[1]N EERR TERRA'!G39*T39)+((('[1]N EERR TERRA'!G39*(100%-T39))/(1+TASAS!$F$9)))</f>
        <v>89.707967333450313</v>
      </c>
      <c r="H39" s="131">
        <f>+('[1]N EERR TERRA'!H39*U39)+((('[1]N EERR TERRA'!H39*(100%-U39))/(1+TASAS!$G$9)))</f>
        <v>88.178583888896384</v>
      </c>
      <c r="I39" s="131">
        <f>+('[1]N EERR TERRA'!I39*V39)+((('[1]N EERR TERRA'!I39*(100%-V39))/(1+TASAS!$H$9)))</f>
        <v>0</v>
      </c>
      <c r="J39" s="131">
        <f>+('[1]N EERR TERRA'!J39*W39)+((('[1]N EERR TERRA'!J39*(100%-W39))/(1+TASAS!$I$9)))</f>
        <v>0</v>
      </c>
      <c r="K39" s="131">
        <f>+('[1]N EERR TERRA'!K39*X39)+((('[1]N EERR TERRA'!K39*(100%-X39))/(1+TASAS!$J$9)))</f>
        <v>0</v>
      </c>
      <c r="L39" s="131">
        <f>+('[1]N EERR TERRA'!L39*Y39)+((('[1]N EERR TERRA'!L39*(100%-Y39))/(1+TASAS!$K$9)))</f>
        <v>0</v>
      </c>
      <c r="M39" s="131">
        <f>+('[1]N EERR TERRA'!M39*Z39)+((('[1]N EERR TERRA'!M39*(100%-Z39))/(1+TASAS!$L$9)))</f>
        <v>0</v>
      </c>
      <c r="N39" s="131">
        <f>+('[1]N EERR TERRA'!N39*AA39)+((('[1]N EERR TERRA'!N39*(100%-AA39))/(1+TASAS!$M$9)))</f>
        <v>0</v>
      </c>
      <c r="O39" s="194">
        <f t="shared" si="3"/>
        <v>549.71492176341133</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TERRA'!C40*P40)+((('[1]N EERR TERRA'!C40*(100%-P40))/(1+TASAS!$B$9)))</f>
        <v>48.342364235590374</v>
      </c>
      <c r="D40" s="131">
        <f>+('[1]N EERR TERRA'!D40*Q40)+((('[1]N EERR TERRA'!D40*(100%-Q40))/(1+TASAS!$C$9)))</f>
        <v>54.659063411856813</v>
      </c>
      <c r="E40" s="131">
        <f>+('[1]N EERR TERRA'!E40*R40)+((('[1]N EERR TERRA'!E40*(100%-R40))/(1+TASAS!$D$9)))</f>
        <v>54.813599760231568</v>
      </c>
      <c r="F40" s="131">
        <f>+('[1]N EERR TERRA'!F40*S40)+((('[1]N EERR TERRA'!F40*(100%-S40))/(1+TASAS!$E$9)))</f>
        <v>58.036491086025684</v>
      </c>
      <c r="G40" s="131">
        <f>+('[1]N EERR TERRA'!G40*T40)+((('[1]N EERR TERRA'!G40*(100%-T40))/(1+TASAS!$F$9)))</f>
        <v>59.367699303971463</v>
      </c>
      <c r="H40" s="131">
        <f>+('[1]N EERR TERRA'!H40*U40)+((('[1]N EERR TERRA'!H40*(100%-U40))/(1+TASAS!$G$9)))</f>
        <v>61.75526139636775</v>
      </c>
      <c r="I40" s="131">
        <f>+('[1]N EERR TERRA'!I40*V40)+((('[1]N EERR TERRA'!I40*(100%-V40))/(1+TASAS!$H$9)))</f>
        <v>0</v>
      </c>
      <c r="J40" s="131">
        <f>+('[1]N EERR TERRA'!J40*W40)+((('[1]N EERR TERRA'!J40*(100%-W40))/(1+TASAS!$I$9)))</f>
        <v>0</v>
      </c>
      <c r="K40" s="131">
        <f>+('[1]N EERR TERRA'!K40*X40)+((('[1]N EERR TERRA'!K40*(100%-X40))/(1+TASAS!$J$9)))</f>
        <v>0</v>
      </c>
      <c r="L40" s="131">
        <f>+('[1]N EERR TERRA'!L40*Y40)+((('[1]N EERR TERRA'!L40*(100%-Y40))/(1+TASAS!$K$9)))</f>
        <v>0</v>
      </c>
      <c r="M40" s="131">
        <f>+('[1]N EERR TERRA'!M40*Z40)+((('[1]N EERR TERRA'!M40*(100%-Z40))/(1+TASAS!$L$9)))</f>
        <v>0</v>
      </c>
      <c r="N40" s="131">
        <f>+('[1]N EERR TERRA'!N40*AA40)+((('[1]N EERR TERRA'!N40*(100%-AA40))/(1+TASAS!$M$9)))</f>
        <v>0</v>
      </c>
      <c r="O40" s="194">
        <f t="shared" si="3"/>
        <v>336.97447919404368</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TERRA'!C41*P41)+((('[1]N EERR TERRA'!C41*(100%-P41))/(1+TASAS!$B$9)))</f>
        <v>1102.8013849543595</v>
      </c>
      <c r="D41" s="131">
        <f>+('[1]N EERR TERRA'!D41*Q41)+((('[1]N EERR TERRA'!D41*(100%-Q41))/(1+TASAS!$C$9)))</f>
        <v>1158.047114084407</v>
      </c>
      <c r="E41" s="131">
        <f>+('[1]N EERR TERRA'!E41*R41)+((('[1]N EERR TERRA'!E41*(100%-R41))/(1+TASAS!$D$9)))</f>
        <v>1159.373111034869</v>
      </c>
      <c r="F41" s="131">
        <f>+('[1]N EERR TERRA'!F41*S41)+((('[1]N EERR TERRA'!F41*(100%-S41))/(1+TASAS!$E$9)))</f>
        <v>1188.7376542623588</v>
      </c>
      <c r="G41" s="131">
        <f>+('[1]N EERR TERRA'!G41*T41)+((('[1]N EERR TERRA'!G41*(100%-T41))/(1+TASAS!$F$9)))</f>
        <v>1199.0284845294495</v>
      </c>
      <c r="H41" s="131">
        <f>+('[1]N EERR TERRA'!H41*U41)+((('[1]N EERR TERRA'!H41*(100%-U41))/(1+TASAS!$G$9)))</f>
        <v>1221.3636425103787</v>
      </c>
      <c r="I41" s="131">
        <f>+('[1]N EERR TERRA'!I41*V41)+((('[1]N EERR TERRA'!I41*(100%-V41))/(1+TASAS!$H$9)))</f>
        <v>0</v>
      </c>
      <c r="J41" s="131">
        <f>+('[1]N EERR TERRA'!J41*W41)+((('[1]N EERR TERRA'!J41*(100%-W41))/(1+TASAS!$I$9)))</f>
        <v>0</v>
      </c>
      <c r="K41" s="131">
        <f>+('[1]N EERR TERRA'!K41*X41)+((('[1]N EERR TERRA'!K41*(100%-X41))/(1+TASAS!$J$9)))</f>
        <v>0</v>
      </c>
      <c r="L41" s="131">
        <f>+('[1]N EERR TERRA'!L41*Y41)+((('[1]N EERR TERRA'!L41*(100%-Y41))/(1+TASAS!$K$9)))</f>
        <v>0</v>
      </c>
      <c r="M41" s="131">
        <f>+('[1]N EERR TERRA'!M41*Z41)+((('[1]N EERR TERRA'!M41*(100%-Z41))/(1+TASAS!$L$9)))</f>
        <v>0</v>
      </c>
      <c r="N41" s="131">
        <f>+('[1]N EERR TERRA'!N41*AA41)+((('[1]N EERR TERRA'!N41*(100%-AA41))/(1+TASAS!$M$9)))</f>
        <v>0</v>
      </c>
      <c r="O41" s="194">
        <f t="shared" si="3"/>
        <v>7029.3513913758225</v>
      </c>
      <c r="P41" s="303">
        <v>0.5</v>
      </c>
      <c r="Q41" s="303">
        <v>0.5</v>
      </c>
      <c r="R41" s="303">
        <v>0.5</v>
      </c>
      <c r="S41" s="303">
        <v>0.5</v>
      </c>
      <c r="T41" s="303">
        <v>0.5</v>
      </c>
      <c r="U41" s="303">
        <v>0.5</v>
      </c>
      <c r="V41" s="303">
        <v>0.5</v>
      </c>
      <c r="W41" s="303">
        <v>0.5</v>
      </c>
      <c r="X41" s="303">
        <v>0.5</v>
      </c>
      <c r="Y41" s="303">
        <v>0.5</v>
      </c>
      <c r="Z41" s="303">
        <v>0.5</v>
      </c>
      <c r="AA41" s="303">
        <v>0.5</v>
      </c>
    </row>
    <row r="42" spans="1:27" outlineLevel="1" x14ac:dyDescent="0.3">
      <c r="A42" s="203" t="s">
        <v>5</v>
      </c>
      <c r="B42" s="131"/>
      <c r="C42" s="131">
        <f>+('[1]N EERR TERRA'!C42*P42)+((('[1]N EERR TERRA'!C42*(100%-P42))/(1+TASAS!$B$9)))</f>
        <v>169.31951933936941</v>
      </c>
      <c r="D42" s="131">
        <f>+('[1]N EERR TERRA'!D42*Q42)+((('[1]N EERR TERRA'!D42*(100%-Q42))/(1+TASAS!$C$9)))</f>
        <v>171.75951604867981</v>
      </c>
      <c r="E42" s="131">
        <f>+('[1]N EERR TERRA'!E42*R42)+((('[1]N EERR TERRA'!E42*(100%-R42))/(1+TASAS!$D$9)))</f>
        <v>173.34492487518634</v>
      </c>
      <c r="F42" s="131">
        <f>+('[1]N EERR TERRA'!F42*S42)+((('[1]N EERR TERRA'!F42*(100%-S42))/(1+TASAS!$E$9)))</f>
        <v>197.07866594005449</v>
      </c>
      <c r="G42" s="131">
        <f>+('[1]N EERR TERRA'!G42*T42)+((('[1]N EERR TERRA'!G42*(100%-T42))/(1+TASAS!$F$9)))</f>
        <v>227.6703181844768</v>
      </c>
      <c r="H42" s="131">
        <f>+('[1]N EERR TERRA'!H42*U42)+((('[1]N EERR TERRA'!H42*(100%-U42))/(1+TASAS!$G$9)))</f>
        <v>237.53922061150246</v>
      </c>
      <c r="I42" s="131">
        <f>+('[1]N EERR TERRA'!I42*V42)+((('[1]N EERR TERRA'!I42*(100%-V42))/(1+TASAS!$H$9)))</f>
        <v>0</v>
      </c>
      <c r="J42" s="131">
        <f>+('[1]N EERR TERRA'!J42*W42)+((('[1]N EERR TERRA'!J42*(100%-W42))/(1+TASAS!$I$9)))</f>
        <v>0</v>
      </c>
      <c r="K42" s="131">
        <f>+('[1]N EERR TERRA'!K42*X42)+((('[1]N EERR TERRA'!K42*(100%-X42))/(1+TASAS!$J$9)))</f>
        <v>0</v>
      </c>
      <c r="L42" s="131">
        <f>+('[1]N EERR TERRA'!L42*Y42)+((('[1]N EERR TERRA'!L42*(100%-Y42))/(1+TASAS!$K$9)))</f>
        <v>0</v>
      </c>
      <c r="M42" s="131">
        <f>+('[1]N EERR TERRA'!M42*Z42)+((('[1]N EERR TERRA'!M42*(100%-Z42))/(1+TASAS!$L$9)))</f>
        <v>0</v>
      </c>
      <c r="N42" s="131">
        <f>+('[1]N EERR TERRA'!N42*AA42)+((('[1]N EERR TERRA'!N42*(100%-AA42))/(1+TASAS!$M$9)))</f>
        <v>0</v>
      </c>
      <c r="O42" s="194">
        <f t="shared" si="3"/>
        <v>1176.7121649992694</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TERRA'!C43*P43)+((('[1]N EERR TERRA'!C43*(100%-P43))/(1+TASAS!$B$9)))</f>
        <v>938.13</v>
      </c>
      <c r="D43" s="131">
        <f>+('[1]N EERR TERRA'!D43*Q43)+((('[1]N EERR TERRA'!D43*(100%-Q43))/(1+TASAS!$C$9)))</f>
        <v>1323.16</v>
      </c>
      <c r="E43" s="131">
        <f>+('[1]N EERR TERRA'!E43*R43)+((('[1]N EERR TERRA'!E43*(100%-R43))/(1+TASAS!$D$9)))</f>
        <v>1393.15</v>
      </c>
      <c r="F43" s="131">
        <f>+('[1]N EERR TERRA'!F43*S43)+((('[1]N EERR TERRA'!F43*(100%-S43))/(1+TASAS!$E$9)))</f>
        <v>1449.51</v>
      </c>
      <c r="G43" s="131">
        <f>+('[1]N EERR TERRA'!G43*T43)+((('[1]N EERR TERRA'!G43*(100%-T43))/(1+TASAS!$F$9)))</f>
        <v>1659.34</v>
      </c>
      <c r="H43" s="131">
        <f>+('[1]N EERR TERRA'!H43*U43)+((('[1]N EERR TERRA'!H43*(100%-U43))/(1+TASAS!$G$9)))</f>
        <v>1712.13</v>
      </c>
      <c r="I43" s="131">
        <f>+('[1]N EERR TERRA'!I43*V43)+((('[1]N EERR TERRA'!I43*(100%-V43))/(1+TASAS!$H$9)))</f>
        <v>0</v>
      </c>
      <c r="J43" s="131">
        <f>+('[1]N EERR TERRA'!J43*W43)+((('[1]N EERR TERRA'!J43*(100%-W43))/(1+TASAS!$I$9)))</f>
        <v>0</v>
      </c>
      <c r="K43" s="131">
        <f>+('[1]N EERR TERRA'!K43*X43)+((('[1]N EERR TERRA'!K43*(100%-X43))/(1+TASAS!$J$9)))</f>
        <v>0</v>
      </c>
      <c r="L43" s="131">
        <f>+('[1]N EERR TERRA'!L43*Y43)+((('[1]N EERR TERRA'!L43*(100%-Y43))/(1+TASAS!$K$9)))</f>
        <v>0</v>
      </c>
      <c r="M43" s="131">
        <f>+('[1]N EERR TERRA'!M43*Z43)+((('[1]N EERR TERRA'!M43*(100%-Z43))/(1+TASAS!$L$9)))</f>
        <v>0</v>
      </c>
      <c r="N43" s="131">
        <f>+('[1]N EERR TERRA'!N43*AA43)+((('[1]N EERR TERRA'!N43*(100%-AA43))/(1+TASAS!$M$9)))</f>
        <v>0</v>
      </c>
      <c r="O43" s="194">
        <f t="shared" si="3"/>
        <v>8475.42</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TERRA'!C44*P44)+((('[1]N EERR TERRA'!C44*(100%-P44))/(1+TASAS!$B$9)))</f>
        <v>28.010591753226318</v>
      </c>
      <c r="D44" s="131">
        <f>+('[1]N EERR TERRA'!D44*Q44)+((('[1]N EERR TERRA'!D44*(100%-Q44))/(1+TASAS!$C$9)))</f>
        <v>30.918400113870899</v>
      </c>
      <c r="E44" s="131">
        <f>+('[1]N EERR TERRA'!E44*R44)+((('[1]N EERR TERRA'!E44*(100%-R44))/(1+TASAS!$D$9)))</f>
        <v>31.760162947889803</v>
      </c>
      <c r="F44" s="131">
        <f>+('[1]N EERR TERRA'!F44*S44)+((('[1]N EERR TERRA'!F44*(100%-S44))/(1+TASAS!$E$9)))</f>
        <v>33.705606850914748</v>
      </c>
      <c r="G44" s="131">
        <f>+('[1]N EERR TERRA'!G44*T44)+((('[1]N EERR TERRA'!G44*(100%-T44))/(1+TASAS!$F$9)))</f>
        <v>34.385637100076039</v>
      </c>
      <c r="H44" s="131">
        <f>+('[1]N EERR TERRA'!H44*U44)+((('[1]N EERR TERRA'!H44*(100%-U44))/(1+TASAS!$G$9)))</f>
        <v>35.86534131631258</v>
      </c>
      <c r="I44" s="131">
        <f>+('[1]N EERR TERRA'!I44*V44)+((('[1]N EERR TERRA'!I44*(100%-V44))/(1+TASAS!$H$9)))</f>
        <v>0</v>
      </c>
      <c r="J44" s="131">
        <f>+('[1]N EERR TERRA'!J44*W44)+((('[1]N EERR TERRA'!J44*(100%-W44))/(1+TASAS!$I$9)))</f>
        <v>0</v>
      </c>
      <c r="K44" s="131">
        <f>+('[1]N EERR TERRA'!K44*X44)+((('[1]N EERR TERRA'!K44*(100%-X44))/(1+TASAS!$J$9)))</f>
        <v>0</v>
      </c>
      <c r="L44" s="131">
        <f>+('[1]N EERR TERRA'!L44*Y44)+((('[1]N EERR TERRA'!L44*(100%-Y44))/(1+TASAS!$K$9)))</f>
        <v>0</v>
      </c>
      <c r="M44" s="131">
        <f>+('[1]N EERR TERRA'!M44*Z44)+((('[1]N EERR TERRA'!M44*(100%-Z44))/(1+TASAS!$L$9)))</f>
        <v>0</v>
      </c>
      <c r="N44" s="131">
        <f>+('[1]N EERR TERRA'!N44*AA44)+((('[1]N EERR TERRA'!N44*(100%-AA44))/(1+TASAS!$M$9)))</f>
        <v>0</v>
      </c>
      <c r="O44" s="194">
        <f t="shared" si="3"/>
        <v>194.64574008229039</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TERRA'!C45*P45)+((('[1]N EERR TERRA'!C45*(100%-P45))/(1+TASAS!$B$9)))</f>
        <v>40.868727989779494</v>
      </c>
      <c r="D45" s="131">
        <f>+('[1]N EERR TERRA'!D45*Q45)+((('[1]N EERR TERRA'!D45*(100%-Q45))/(1+TASAS!$C$9)))</f>
        <v>0</v>
      </c>
      <c r="E45" s="131">
        <f>+('[1]N EERR TERRA'!E45*R45)+((('[1]N EERR TERRA'!E45*(100%-R45))/(1+TASAS!$D$9)))</f>
        <v>0</v>
      </c>
      <c r="F45" s="131">
        <f>+('[1]N EERR TERRA'!F45*S45)+((('[1]N EERR TERRA'!F45*(100%-S45))/(1+TASAS!$E$9)))</f>
        <v>33.196842973919807</v>
      </c>
      <c r="G45" s="131">
        <f>+('[1]N EERR TERRA'!G45*T45)+((('[1]N EERR TERRA'!G45*(100%-T45))/(1+TASAS!$F$9)))</f>
        <v>0</v>
      </c>
      <c r="H45" s="131">
        <f>+('[1]N EERR TERRA'!H45*U45)+((('[1]N EERR TERRA'!H45*(100%-U45))/(1+TASAS!$G$9)))</f>
        <v>2.6033222220719678</v>
      </c>
      <c r="I45" s="131">
        <f>+('[1]N EERR TERRA'!I45*V45)+((('[1]N EERR TERRA'!I45*(100%-V45))/(1+TASAS!$H$9)))</f>
        <v>0</v>
      </c>
      <c r="J45" s="131">
        <f>+('[1]N EERR TERRA'!J45*W45)+((('[1]N EERR TERRA'!J45*(100%-W45))/(1+TASAS!$I$9)))</f>
        <v>0</v>
      </c>
      <c r="K45" s="131">
        <f>+('[1]N EERR TERRA'!K45*X45)+((('[1]N EERR TERRA'!K45*(100%-X45))/(1+TASAS!$J$9)))</f>
        <v>0</v>
      </c>
      <c r="L45" s="131">
        <f>+('[1]N EERR TERRA'!L45*Y45)+((('[1]N EERR TERRA'!L45*(100%-Y45))/(1+TASAS!$K$9)))</f>
        <v>0</v>
      </c>
      <c r="M45" s="131">
        <f>+('[1]N EERR TERRA'!M45*Z45)+((('[1]N EERR TERRA'!M45*(100%-Z45))/(1+TASAS!$L$9)))</f>
        <v>0</v>
      </c>
      <c r="N45" s="131">
        <f>+('[1]N EERR TERRA'!N45*AA45)+((('[1]N EERR TERRA'!N45*(100%-AA45))/(1+TASAS!$M$9)))</f>
        <v>0</v>
      </c>
      <c r="O45" s="194">
        <f t="shared" si="3"/>
        <v>76.668893185771267</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TERRA'!C46*P46)+((('[1]N EERR TERRA'!C46*(100%-P46))/(1+TASAS!$B$9)))</f>
        <v>237.28484197078271</v>
      </c>
      <c r="D46" s="131">
        <f>+('[1]N EERR TERRA'!D46*Q46)+((('[1]N EERR TERRA'!D46*(100%-Q46))/(1+TASAS!$C$9)))</f>
        <v>0</v>
      </c>
      <c r="E46" s="131">
        <f>+('[1]N EERR TERRA'!E46*R46)+((('[1]N EERR TERRA'!E46*(100%-R46))/(1+TASAS!$D$9)))</f>
        <v>0</v>
      </c>
      <c r="F46" s="131">
        <f>+('[1]N EERR TERRA'!F46*S46)+((('[1]N EERR TERRA'!F46*(100%-S46))/(1+TASAS!$E$9)))</f>
        <v>148.70120669521214</v>
      </c>
      <c r="G46" s="131">
        <f>+('[1]N EERR TERRA'!G46*T46)+((('[1]N EERR TERRA'!G46*(100%-T46))/(1+TASAS!$F$9)))</f>
        <v>0</v>
      </c>
      <c r="H46" s="131">
        <f>+('[1]N EERR TERRA'!H46*U46)+((('[1]N EERR TERRA'!H46*(100%-U46))/(1+TASAS!$G$9)))</f>
        <v>0</v>
      </c>
      <c r="I46" s="131">
        <f>+('[1]N EERR TERRA'!I46*V46)+((('[1]N EERR TERRA'!I46*(100%-V46))/(1+TASAS!$H$9)))</f>
        <v>0</v>
      </c>
      <c r="J46" s="131">
        <f>+('[1]N EERR TERRA'!J46*W46)+((('[1]N EERR TERRA'!J46*(100%-W46))/(1+TASAS!$I$9)))</f>
        <v>0</v>
      </c>
      <c r="K46" s="131">
        <f>+('[1]N EERR TERRA'!K46*X46)+((('[1]N EERR TERRA'!K46*(100%-X46))/(1+TASAS!$J$9)))</f>
        <v>0</v>
      </c>
      <c r="L46" s="131">
        <f>+('[1]N EERR TERRA'!L46*Y46)+((('[1]N EERR TERRA'!L46*(100%-Y46))/(1+TASAS!$K$9)))</f>
        <v>0</v>
      </c>
      <c r="M46" s="131">
        <f>+('[1]N EERR TERRA'!M46*Z46)+((('[1]N EERR TERRA'!M46*(100%-Z46))/(1+TASAS!$L$9)))</f>
        <v>0</v>
      </c>
      <c r="N46" s="131">
        <f>+('[1]N EERR TERRA'!N46*AA46)+((('[1]N EERR TERRA'!N46*(100%-AA46))/(1+TASAS!$M$9)))</f>
        <v>0</v>
      </c>
      <c r="O46" s="194">
        <f t="shared" si="3"/>
        <v>385.98604866599487</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TERRA'!C47*P47)+((('[1]N EERR TERRA'!C47*(100%-P47))/(1+TASAS!$B$9)))</f>
        <v>53.701993556629468</v>
      </c>
      <c r="D47" s="131">
        <f>+('[1]N EERR TERRA'!D47*Q47)+((('[1]N EERR TERRA'!D47*(100%-Q47))/(1+TASAS!$C$9)))</f>
        <v>12.365954024624584</v>
      </c>
      <c r="E47" s="131">
        <f>+('[1]N EERR TERRA'!E47*R47)+((('[1]N EERR TERRA'!E47*(100%-R47))/(1+TASAS!$D$9)))</f>
        <v>2.819992270622846</v>
      </c>
      <c r="F47" s="131">
        <f>+('[1]N EERR TERRA'!F47*S47)+((('[1]N EERR TERRA'!F47*(100%-S47))/(1+TASAS!$E$9)))</f>
        <v>45.100421331257294</v>
      </c>
      <c r="G47" s="131">
        <f>+('[1]N EERR TERRA'!G47*T47)+((('[1]N EERR TERRA'!G47*(100%-T47))/(1+TASAS!$F$9)))</f>
        <v>0</v>
      </c>
      <c r="H47" s="131">
        <f>+('[1]N EERR TERRA'!H47*U47)+((('[1]N EERR TERRA'!H47*(100%-U47))/(1+TASAS!$G$9)))</f>
        <v>0</v>
      </c>
      <c r="I47" s="131">
        <f>+('[1]N EERR TERRA'!I47*V47)+((('[1]N EERR TERRA'!I47*(100%-V47))/(1+TASAS!$H$9)))</f>
        <v>0</v>
      </c>
      <c r="J47" s="131">
        <f>+('[1]N EERR TERRA'!J47*W47)+((('[1]N EERR TERRA'!J47*(100%-W47))/(1+TASAS!$I$9)))</f>
        <v>0</v>
      </c>
      <c r="K47" s="131">
        <f>+('[1]N EERR TERRA'!K47*X47)+((('[1]N EERR TERRA'!K47*(100%-X47))/(1+TASAS!$J$9)))</f>
        <v>0</v>
      </c>
      <c r="L47" s="131">
        <f>+('[1]N EERR TERRA'!L47*Y47)+((('[1]N EERR TERRA'!L47*(100%-Y47))/(1+TASAS!$K$9)))</f>
        <v>0</v>
      </c>
      <c r="M47" s="131">
        <f>+('[1]N EERR TERRA'!M47*Z47)+((('[1]N EERR TERRA'!M47*(100%-Z47))/(1+TASAS!$L$9)))</f>
        <v>0</v>
      </c>
      <c r="N47" s="131">
        <f>+('[1]N EERR TERRA'!N47*AA47)+((('[1]N EERR TERRA'!N47*(100%-AA47))/(1+TASAS!$M$9)))</f>
        <v>0</v>
      </c>
      <c r="O47" s="194">
        <f t="shared" si="3"/>
        <v>113.98836118313419</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TERRA'!C48*P48)+((('[1]N EERR TERRA'!C48*(100%-P48))/(1+TASAS!$B$9)))</f>
        <v>0</v>
      </c>
      <c r="D48" s="131">
        <f>+('[1]N EERR TERRA'!D48*Q48)+((('[1]N EERR TERRA'!D48*(100%-Q48))/(1+TASAS!$C$9)))</f>
        <v>0</v>
      </c>
      <c r="E48" s="131">
        <f>+('[1]N EERR TERRA'!E48*R48)+((('[1]N EERR TERRA'!E48*(100%-R48))/(1+TASAS!$D$9)))</f>
        <v>0</v>
      </c>
      <c r="F48" s="131">
        <f>+('[1]N EERR TERRA'!F48*S48)+((('[1]N EERR TERRA'!F48*(100%-S48))/(1+TASAS!$E$9)))</f>
        <v>0</v>
      </c>
      <c r="G48" s="131">
        <f>+('[1]N EERR TERRA'!G48*T48)+((('[1]N EERR TERRA'!G48*(100%-T48))/(1+TASAS!$F$9)))</f>
        <v>0</v>
      </c>
      <c r="H48" s="131">
        <f>+('[1]N EERR TERRA'!H48*U48)+((('[1]N EERR TERRA'!H48*(100%-U48))/(1+TASAS!$G$9)))</f>
        <v>0</v>
      </c>
      <c r="I48" s="131">
        <f>+('[1]N EERR TERRA'!I48*V48)+((('[1]N EERR TERRA'!I48*(100%-V48))/(1+TASAS!$H$9)))</f>
        <v>0</v>
      </c>
      <c r="J48" s="131">
        <f>+('[1]N EERR TERRA'!J48*W48)+((('[1]N EERR TERRA'!J48*(100%-W48))/(1+TASAS!$I$9)))</f>
        <v>0</v>
      </c>
      <c r="K48" s="131">
        <f>+('[1]N EERR TERRA'!K48*X48)+((('[1]N EERR TERRA'!K48*(100%-X48))/(1+TASAS!$J$9)))</f>
        <v>0</v>
      </c>
      <c r="L48" s="131">
        <f>+('[1]N EERR TERRA'!L48*Y48)+((('[1]N EERR TERRA'!L48*(100%-Y48))/(1+TASAS!$K$9)))</f>
        <v>0</v>
      </c>
      <c r="M48" s="131">
        <f>+('[1]N EERR TERRA'!M48*Z48)+((('[1]N EERR TERRA'!M48*(100%-Z48))/(1+TASAS!$L$9)))</f>
        <v>0</v>
      </c>
      <c r="N48" s="131">
        <f>+('[1]N EERR TERRA'!N48*AA48)+((('[1]N EERR TERRA'!N48*(100%-AA48))/(1+TASAS!$M$9)))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TERRA'!C49*P49)+((('[1]N EERR TERRA'!C49*(100%-P49))/(1+TASAS!$B$9)))</f>
        <v>0</v>
      </c>
      <c r="D49" s="131">
        <f>+('[1]N EERR TERRA'!D49*Q49)+((('[1]N EERR TERRA'!D49*(100%-Q49))/(1+TASAS!$C$9)))</f>
        <v>0</v>
      </c>
      <c r="E49" s="131">
        <f>+('[1]N EERR TERRA'!E49*R49)+((('[1]N EERR TERRA'!E49*(100%-R49))/(1+TASAS!$D$9)))</f>
        <v>0</v>
      </c>
      <c r="F49" s="131">
        <f>+('[1]N EERR TERRA'!F49*S49)+((('[1]N EERR TERRA'!F49*(100%-S49))/(1+TASAS!$E$9)))</f>
        <v>0</v>
      </c>
      <c r="G49" s="131">
        <f>+('[1]N EERR TERRA'!G49*T49)+((('[1]N EERR TERRA'!G49*(100%-T49))/(1+TASAS!$F$9)))</f>
        <v>0</v>
      </c>
      <c r="H49" s="131">
        <f>+('[1]N EERR TERRA'!H49*U49)+((('[1]N EERR TERRA'!H49*(100%-U49))/(1+TASAS!$G$9)))</f>
        <v>0</v>
      </c>
      <c r="I49" s="131">
        <f>+('[1]N EERR TERRA'!I49*V49)+((('[1]N EERR TERRA'!I49*(100%-V49))/(1+TASAS!$H$9)))</f>
        <v>0</v>
      </c>
      <c r="J49" s="131">
        <f>+('[1]N EERR TERRA'!J49*W49)+((('[1]N EERR TERRA'!J49*(100%-W49))/(1+TASAS!$I$9)))</f>
        <v>0</v>
      </c>
      <c r="K49" s="131">
        <f>+('[1]N EERR TERRA'!K49*X49)+((('[1]N EERR TERRA'!K49*(100%-X49))/(1+TASAS!$J$9)))</f>
        <v>0</v>
      </c>
      <c r="L49" s="131">
        <f>+('[1]N EERR TERRA'!L49*Y49)+((('[1]N EERR TERRA'!L49*(100%-Y49))/(1+TASAS!$K$9)))</f>
        <v>0</v>
      </c>
      <c r="M49" s="131">
        <f>+('[1]N EERR TERRA'!M49*Z49)+((('[1]N EERR TERRA'!M49*(100%-Z49))/(1+TASAS!$L$9)))</f>
        <v>0</v>
      </c>
      <c r="N49" s="131">
        <f>+('[1]N EERR TERRA'!N49*AA49)+((('[1]N EERR TERRA'!N49*(100%-AA49))/(1+TASAS!$M$9)))</f>
        <v>0</v>
      </c>
      <c r="O49" s="194">
        <f t="shared" si="3"/>
        <v>0</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TERRA'!C50*P50)+((('[1]N EERR TERRA'!C50*(100%-P50))/(1+TASAS!$B$9)))</f>
        <v>0</v>
      </c>
      <c r="D50" s="131">
        <f>+('[1]N EERR TERRA'!D50*Q50)+((('[1]N EERR TERRA'!D50*(100%-Q50))/(1+TASAS!$C$9)))</f>
        <v>0</v>
      </c>
      <c r="E50" s="131">
        <f>+('[1]N EERR TERRA'!E50*R50)+((('[1]N EERR TERRA'!E50*(100%-R50))/(1+TASAS!$D$9)))</f>
        <v>0</v>
      </c>
      <c r="F50" s="131">
        <f>+('[1]N EERR TERRA'!F50*S50)+((('[1]N EERR TERRA'!F50*(100%-S50))/(1+TASAS!$E$9)))</f>
        <v>0</v>
      </c>
      <c r="G50" s="131">
        <f>+('[1]N EERR TERRA'!G50*T50)+((('[1]N EERR TERRA'!G50*(100%-T50))/(1+TASAS!$F$9)))</f>
        <v>0</v>
      </c>
      <c r="H50" s="131">
        <f>+('[1]N EERR TERRA'!H50*U50)+((('[1]N EERR TERRA'!H50*(100%-U50))/(1+TASAS!$G$9)))</f>
        <v>0</v>
      </c>
      <c r="I50" s="131">
        <f>+('[1]N EERR TERRA'!I50*V50)+((('[1]N EERR TERRA'!I50*(100%-V50))/(1+TASAS!$H$9)))</f>
        <v>0</v>
      </c>
      <c r="J50" s="131">
        <f>+('[1]N EERR TERRA'!J50*W50)+((('[1]N EERR TERRA'!J50*(100%-W50))/(1+TASAS!$I$9)))</f>
        <v>0</v>
      </c>
      <c r="K50" s="131">
        <f>+('[1]N EERR TERRA'!K50*X50)+((('[1]N EERR TERRA'!K50*(100%-X50))/(1+TASAS!$J$9)))</f>
        <v>0</v>
      </c>
      <c r="L50" s="131">
        <f>+('[1]N EERR TERRA'!L50*Y50)+((('[1]N EERR TERRA'!L50*(100%-Y50))/(1+TASAS!$K$9)))</f>
        <v>0</v>
      </c>
      <c r="M50" s="131">
        <f>+('[1]N EERR TERRA'!M50*Z50)+((('[1]N EERR TERRA'!M50*(100%-Z50))/(1+TASAS!$L$9)))</f>
        <v>0</v>
      </c>
      <c r="N50" s="131">
        <f>+('[1]N EERR TERRA'!N50*AA50)+((('[1]N EERR TERRA'!N50*(100%-AA50))/(1+TASAS!$M$9)))</f>
        <v>0</v>
      </c>
      <c r="O50" s="194">
        <f t="shared" si="3"/>
        <v>0</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TERRA'!C51*P51)+((('[1]N EERR TERRA'!C51*(100%-P51))/(1+TASAS!$B$9)))</f>
        <v>0</v>
      </c>
      <c r="D51" s="131">
        <f>+('[1]N EERR TERRA'!D51*Q51)+((('[1]N EERR TERRA'!D51*(100%-Q51))/(1+TASAS!$C$9)))</f>
        <v>0</v>
      </c>
      <c r="E51" s="131">
        <f>+('[1]N EERR TERRA'!E51*R51)+((('[1]N EERR TERRA'!E51*(100%-R51))/(1+TASAS!$D$9)))</f>
        <v>0</v>
      </c>
      <c r="F51" s="131">
        <f>+('[1]N EERR TERRA'!F51*S51)+((('[1]N EERR TERRA'!F51*(100%-S51))/(1+TASAS!$E$9)))</f>
        <v>0</v>
      </c>
      <c r="G51" s="131">
        <f>+('[1]N EERR TERRA'!G51*T51)+((('[1]N EERR TERRA'!G51*(100%-T51))/(1+TASAS!$F$9)))</f>
        <v>0</v>
      </c>
      <c r="H51" s="131">
        <f>+('[1]N EERR TERRA'!H51*U51)+((('[1]N EERR TERRA'!H51*(100%-U51))/(1+TASAS!$G$9)))</f>
        <v>0</v>
      </c>
      <c r="I51" s="131">
        <f>+('[1]N EERR TERRA'!I51*V51)+((('[1]N EERR TERRA'!I51*(100%-V51))/(1+TASAS!$H$9)))</f>
        <v>0</v>
      </c>
      <c r="J51" s="131">
        <f>+('[1]N EERR TERRA'!J51*W51)+((('[1]N EERR TERRA'!J51*(100%-W51))/(1+TASAS!$I$9)))</f>
        <v>0</v>
      </c>
      <c r="K51" s="131">
        <f>+('[1]N EERR TERRA'!K51*X51)+((('[1]N EERR TERRA'!K51*(100%-X51))/(1+TASAS!$J$9)))</f>
        <v>0</v>
      </c>
      <c r="L51" s="131">
        <f>+('[1]N EERR TERRA'!L51*Y51)+((('[1]N EERR TERRA'!L51*(100%-Y51))/(1+TASAS!$K$9)))</f>
        <v>0</v>
      </c>
      <c r="M51" s="131">
        <f>+('[1]N EERR TERRA'!M51*Z51)+((('[1]N EERR TERRA'!M51*(100%-Z51))/(1+TASAS!$L$9)))</f>
        <v>0</v>
      </c>
      <c r="N51" s="131">
        <f>+('[1]N EERR TERRA'!N51*AA51)+((('[1]N EERR TERRA'!N51*(100%-AA51))/(1+TASAS!$M$9)))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TERRA'!C52*P52)+((('[1]N EERR TERRA'!C52*(100%-P52))/(1+TASAS!$B$9)))</f>
        <v>0</v>
      </c>
      <c r="D52" s="131">
        <f>+('[1]N EERR TERRA'!D52*Q52)+((('[1]N EERR TERRA'!D52*(100%-Q52))/(1+TASAS!$C$9)))</f>
        <v>0</v>
      </c>
      <c r="E52" s="131">
        <f>+('[1]N EERR TERRA'!E52*R52)+((('[1]N EERR TERRA'!E52*(100%-R52))/(1+TASAS!$D$9)))</f>
        <v>0</v>
      </c>
      <c r="F52" s="131">
        <f>+('[1]N EERR TERRA'!F52*S52)+((('[1]N EERR TERRA'!F52*(100%-S52))/(1+TASAS!$E$9)))</f>
        <v>0</v>
      </c>
      <c r="G52" s="131">
        <f>+('[1]N EERR TERRA'!G52*T52)+((('[1]N EERR TERRA'!G52*(100%-T52))/(1+TASAS!$F$9)))</f>
        <v>72.351044189039015</v>
      </c>
      <c r="H52" s="131">
        <f>+('[1]N EERR TERRA'!H52*U52)+((('[1]N EERR TERRA'!H52*(100%-U52))/(1+TASAS!$G$9)))</f>
        <v>2.4281751612597864</v>
      </c>
      <c r="I52" s="131">
        <f>+('[1]N EERR TERRA'!I52*V52)+((('[1]N EERR TERRA'!I52*(100%-V52))/(1+TASAS!$H$9)))</f>
        <v>0</v>
      </c>
      <c r="J52" s="131">
        <f>+('[1]N EERR TERRA'!J52*W52)+((('[1]N EERR TERRA'!J52*(100%-W52))/(1+TASAS!$I$9)))</f>
        <v>0</v>
      </c>
      <c r="K52" s="131">
        <f>+('[1]N EERR TERRA'!K52*X52)+((('[1]N EERR TERRA'!K52*(100%-X52))/(1+TASAS!$J$9)))</f>
        <v>0</v>
      </c>
      <c r="L52" s="131">
        <f>+('[1]N EERR TERRA'!L52*Y52)+((('[1]N EERR TERRA'!L52*(100%-Y52))/(1+TASAS!$K$9)))</f>
        <v>0</v>
      </c>
      <c r="M52" s="131">
        <f>+('[1]N EERR TERRA'!M52*Z52)+((('[1]N EERR TERRA'!M52*(100%-Z52))/(1+TASAS!$L$9)))</f>
        <v>0</v>
      </c>
      <c r="N52" s="131">
        <f>+('[1]N EERR TERRA'!N52*AA52)+((('[1]N EERR TERRA'!N52*(100%-AA52))/(1+TASAS!$M$9)))</f>
        <v>0</v>
      </c>
      <c r="O52" s="194">
        <f t="shared" si="3"/>
        <v>74.779219350298803</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TERRA'!C53*P53)+((('[1]N EERR TERRA'!C53*(100%-P53))/(1+TASAS!$B$9)))</f>
        <v>0</v>
      </c>
      <c r="D53" s="131">
        <f>+('[1]N EERR TERRA'!D53*Q53)+((('[1]N EERR TERRA'!D53*(100%-Q53))/(1+TASAS!$C$9)))</f>
        <v>0</v>
      </c>
      <c r="E53" s="131">
        <f>+('[1]N EERR TERRA'!E53*R53)+((('[1]N EERR TERRA'!E53*(100%-R53))/(1+TASAS!$D$9)))</f>
        <v>3.5249903382785575</v>
      </c>
      <c r="F53" s="131">
        <f>+('[1]N EERR TERRA'!F53*S53)+((('[1]N EERR TERRA'!F53*(100%-S53))/(1+TASAS!$E$9)))</f>
        <v>0</v>
      </c>
      <c r="G53" s="131">
        <f>+('[1]N EERR TERRA'!G53*T53)+((('[1]N EERR TERRA'!G53*(100%-T53))/(1+TASAS!$F$9)))</f>
        <v>0</v>
      </c>
      <c r="H53" s="131">
        <f>+('[1]N EERR TERRA'!H53*U53)+((('[1]N EERR TERRA'!H53*(100%-U53))/(1+TASAS!$G$9)))</f>
        <v>0</v>
      </c>
      <c r="I53" s="131">
        <f>+('[1]N EERR TERRA'!I53*V53)+((('[1]N EERR TERRA'!I53*(100%-V53))/(1+TASAS!$H$9)))</f>
        <v>0</v>
      </c>
      <c r="J53" s="131">
        <f>+('[1]N EERR TERRA'!J53*W53)+((('[1]N EERR TERRA'!J53*(100%-W53))/(1+TASAS!$I$9)))</f>
        <v>0</v>
      </c>
      <c r="K53" s="131">
        <f>+('[1]N EERR TERRA'!K53*X53)+((('[1]N EERR TERRA'!K53*(100%-X53))/(1+TASAS!$J$9)))</f>
        <v>0</v>
      </c>
      <c r="L53" s="131">
        <f>+('[1]N EERR TERRA'!L53*Y53)+((('[1]N EERR TERRA'!L53*(100%-Y53))/(1+TASAS!$K$9)))</f>
        <v>0</v>
      </c>
      <c r="M53" s="131">
        <f>+('[1]N EERR TERRA'!M53*Z53)+((('[1]N EERR TERRA'!M53*(100%-Z53))/(1+TASAS!$L$9)))</f>
        <v>0</v>
      </c>
      <c r="N53" s="131">
        <f>+('[1]N EERR TERRA'!N53*AA53)+((('[1]N EERR TERRA'!N53*(100%-AA53))/(1+TASAS!$M$9)))</f>
        <v>0</v>
      </c>
      <c r="O53" s="194">
        <f t="shared" si="3"/>
        <v>3.5249903382785575</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TERRA'!C54*P54)+((('[1]N EERR TERRA'!C54*(100%-P54))/(1+TASAS!$B$9)))</f>
        <v>172.39</v>
      </c>
      <c r="D54" s="131">
        <f>+('[1]N EERR TERRA'!D54*Q54)+((('[1]N EERR TERRA'!D54*(100%-Q54))/(1+TASAS!$C$9)))</f>
        <v>364.22</v>
      </c>
      <c r="E54" s="131">
        <f>+('[1]N EERR TERRA'!E54*R54)+((('[1]N EERR TERRA'!E54*(100%-R54))/(1+TASAS!$D$9)))</f>
        <v>77.59</v>
      </c>
      <c r="F54" s="131">
        <f>+('[1]N EERR TERRA'!F54*S54)+((('[1]N EERR TERRA'!F54*(100%-S54))/(1+TASAS!$E$9)))</f>
        <v>303.63</v>
      </c>
      <c r="G54" s="131">
        <f>+('[1]N EERR TERRA'!G54*T54)+((('[1]N EERR TERRA'!G54*(100%-T54))/(1+TASAS!$F$9)))</f>
        <v>27.7</v>
      </c>
      <c r="H54" s="131">
        <f>+('[1]N EERR TERRA'!H54*U54)+((('[1]N EERR TERRA'!H54*(100%-U54))/(1+TASAS!$G$9)))</f>
        <v>40.82</v>
      </c>
      <c r="I54" s="131">
        <f>+('[1]N EERR TERRA'!I54*V54)+((('[1]N EERR TERRA'!I54*(100%-V54))/(1+TASAS!$H$9)))</f>
        <v>0</v>
      </c>
      <c r="J54" s="131">
        <f>+('[1]N EERR TERRA'!J54*W54)+((('[1]N EERR TERRA'!J54*(100%-W54))/(1+TASAS!$I$9)))</f>
        <v>0</v>
      </c>
      <c r="K54" s="131">
        <f>+('[1]N EERR TERRA'!K54*X54)+((('[1]N EERR TERRA'!K54*(100%-X54))/(1+TASAS!$J$9)))</f>
        <v>0</v>
      </c>
      <c r="L54" s="131">
        <f>+('[1]N EERR TERRA'!L54*Y54)+((('[1]N EERR TERRA'!L54*(100%-Y54))/(1+TASAS!$K$9)))</f>
        <v>0</v>
      </c>
      <c r="M54" s="131">
        <f>+('[1]N EERR TERRA'!M54*Z54)+((('[1]N EERR TERRA'!M54*(100%-Z54))/(1+TASAS!$L$9)))</f>
        <v>0</v>
      </c>
      <c r="N54" s="131">
        <f>+('[1]N EERR TERRA'!N54*AA54)+((('[1]N EERR TERRA'!N54*(100%-AA54))/(1+TASAS!$M$9)))</f>
        <v>0</v>
      </c>
      <c r="O54" s="194">
        <f t="shared" si="3"/>
        <v>986.35000000000014</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TERRA'!C55*P55)+((('[1]N EERR TERRA'!C55*(100%-P55))/(1+TASAS!$B$9)))</f>
        <v>0</v>
      </c>
      <c r="D55" s="131">
        <f>+('[1]N EERR TERRA'!D55*Q55)+((('[1]N EERR TERRA'!D55*(100%-Q55))/(1+TASAS!$C$9)))</f>
        <v>0</v>
      </c>
      <c r="E55" s="131">
        <f>+('[1]N EERR TERRA'!E55*R55)+((('[1]N EERR TERRA'!E55*(100%-R55))/(1+TASAS!$D$9)))</f>
        <v>0</v>
      </c>
      <c r="F55" s="131">
        <f>+('[1]N EERR TERRA'!F55*S55)+((('[1]N EERR TERRA'!F55*(100%-S55))/(1+TASAS!$E$9)))</f>
        <v>0</v>
      </c>
      <c r="G55" s="131">
        <f>+('[1]N EERR TERRA'!G55*T55)+((('[1]N EERR TERRA'!G55*(100%-T55))/(1+TASAS!$F$9)))</f>
        <v>0</v>
      </c>
      <c r="H55" s="131">
        <f>+('[1]N EERR TERRA'!H55*U55)+((('[1]N EERR TERRA'!H55*(100%-U55))/(1+TASAS!$G$9)))</f>
        <v>0</v>
      </c>
      <c r="I55" s="131">
        <f>+('[1]N EERR TERRA'!I55*V55)+((('[1]N EERR TERRA'!I55*(100%-V55))/(1+TASAS!$H$9)))</f>
        <v>0</v>
      </c>
      <c r="J55" s="131">
        <f>+('[1]N EERR TERRA'!J55*W55)+((('[1]N EERR TERRA'!J55*(100%-W55))/(1+TASAS!$I$9)))</f>
        <v>0</v>
      </c>
      <c r="K55" s="131">
        <f>+('[1]N EERR TERRA'!K55*X55)+((('[1]N EERR TERRA'!K55*(100%-X55))/(1+TASAS!$J$9)))</f>
        <v>0</v>
      </c>
      <c r="L55" s="131">
        <f>+('[1]N EERR TERRA'!L55*Y55)+((('[1]N EERR TERRA'!L55*(100%-Y55))/(1+TASAS!$K$9)))</f>
        <v>0</v>
      </c>
      <c r="M55" s="131">
        <f>+('[1]N EERR TERRA'!M55*Z55)+((('[1]N EERR TERRA'!M55*(100%-Z55))/(1+TASAS!$L$9)))</f>
        <v>0</v>
      </c>
      <c r="N55" s="131">
        <f>+('[1]N EERR TERRA'!N55*AA55)+((('[1]N EERR TERRA'!N55*(100%-AA55))/(1+TASAS!$M$9)))</f>
        <v>0</v>
      </c>
      <c r="O55" s="194">
        <f t="shared" si="3"/>
        <v>0</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TERRA'!C56*P56)+((('[1]N EERR TERRA'!C56*(100%-P56))/(1+TASAS!$B$9)))</f>
        <v>0</v>
      </c>
      <c r="D56" s="131">
        <f>+('[1]N EERR TERRA'!D56*Q56)+((('[1]N EERR TERRA'!D56*(100%-Q56))/(1+TASAS!$C$9)))</f>
        <v>0</v>
      </c>
      <c r="E56" s="131">
        <f>+('[1]N EERR TERRA'!E56*R56)+((('[1]N EERR TERRA'!E56*(100%-R56))/(1+TASAS!$D$9)))</f>
        <v>0</v>
      </c>
      <c r="F56" s="131">
        <f>+('[1]N EERR TERRA'!F56*S56)+((('[1]N EERR TERRA'!F56*(100%-S56))/(1+TASAS!$E$9)))</f>
        <v>0</v>
      </c>
      <c r="G56" s="131">
        <f>+('[1]N EERR TERRA'!G56*T56)+((('[1]N EERR TERRA'!G56*(100%-T56))/(1+TASAS!$F$9)))</f>
        <v>0</v>
      </c>
      <c r="H56" s="131">
        <f>+('[1]N EERR TERRA'!H56*U56)+((('[1]N EERR TERRA'!H56*(100%-U56))/(1+TASAS!$G$9)))</f>
        <v>0</v>
      </c>
      <c r="I56" s="131">
        <f>+('[1]N EERR TERRA'!I56*V56)+((('[1]N EERR TERRA'!I56*(100%-V56))/(1+TASAS!$H$9)))</f>
        <v>0</v>
      </c>
      <c r="J56" s="131">
        <f>+('[1]N EERR TERRA'!J56*W56)+((('[1]N EERR TERRA'!J56*(100%-W56))/(1+TASAS!$I$9)))</f>
        <v>0</v>
      </c>
      <c r="K56" s="131">
        <f>+('[1]N EERR TERRA'!K56*X56)+((('[1]N EERR TERRA'!K56*(100%-X56))/(1+TASAS!$J$9)))</f>
        <v>0</v>
      </c>
      <c r="L56" s="131">
        <f>+('[1]N EERR TERRA'!L56*Y56)+((('[1]N EERR TERRA'!L56*(100%-Y56))/(1+TASAS!$K$9)))</f>
        <v>0</v>
      </c>
      <c r="M56" s="131">
        <f>+('[1]N EERR TERRA'!M56*Z56)+((('[1]N EERR TERRA'!M56*(100%-Z56))/(1+TASAS!$L$9)))</f>
        <v>0</v>
      </c>
      <c r="N56" s="131">
        <f>+('[1]N EERR TERRA'!N56*AA56)+((('[1]N EERR TERRA'!N56*(100%-AA56))/(1+TASAS!$M$9)))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TERRA'!C57*P57)+((('[1]N EERR TERRA'!C57*(100%-P57))/(1+TASAS!$B$9)))</f>
        <v>18.553519598585424</v>
      </c>
      <c r="D57" s="131">
        <f>+('[1]N EERR TERRA'!D57*Q57)+((('[1]N EERR TERRA'!D57*(100%-Q57))/(1+TASAS!$C$9)))</f>
        <v>21.104374065902785</v>
      </c>
      <c r="E57" s="131">
        <f>+('[1]N EERR TERRA'!E57*R57)+((('[1]N EERR TERRA'!E57*(100%-R57))/(1+TASAS!$D$9)))</f>
        <v>21.685740561089688</v>
      </c>
      <c r="F57" s="131">
        <f>+('[1]N EERR TERRA'!F57*S57)+((('[1]N EERR TERRA'!F57*(100%-S57))/(1+TASAS!$E$9)))</f>
        <v>22.999119968859475</v>
      </c>
      <c r="G57" s="131">
        <f>+('[1]N EERR TERRA'!G57*T57)+((('[1]N EERR TERRA'!G57*(100%-T57))/(1+TASAS!$F$9)))</f>
        <v>25.134717640521728</v>
      </c>
      <c r="H57" s="131">
        <f>+('[1]N EERR TERRA'!H57*U57)+((('[1]N EERR TERRA'!H57*(100%-U57))/(1+TASAS!$G$9)))</f>
        <v>26.128756981162688</v>
      </c>
      <c r="I57" s="131">
        <f>+('[1]N EERR TERRA'!I57*V57)+((('[1]N EERR TERRA'!I57*(100%-V57))/(1+TASAS!$H$9)))</f>
        <v>0</v>
      </c>
      <c r="J57" s="131">
        <f>+('[1]N EERR TERRA'!J57*W57)+((('[1]N EERR TERRA'!J57*(100%-W57))/(1+TASAS!$I$9)))</f>
        <v>0</v>
      </c>
      <c r="K57" s="131">
        <f>+('[1]N EERR TERRA'!K57*X57)+((('[1]N EERR TERRA'!K57*(100%-X57))/(1+TASAS!$J$9)))</f>
        <v>0</v>
      </c>
      <c r="L57" s="131">
        <f>+('[1]N EERR TERRA'!L57*Y57)+((('[1]N EERR TERRA'!L57*(100%-Y57))/(1+TASAS!$K$9)))</f>
        <v>0</v>
      </c>
      <c r="M57" s="131">
        <f>+('[1]N EERR TERRA'!M57*Z57)+((('[1]N EERR TERRA'!M57*(100%-Z57))/(1+TASAS!$L$9)))</f>
        <v>0</v>
      </c>
      <c r="N57" s="131">
        <f>+('[1]N EERR TERRA'!N57*AA57)+((('[1]N EERR TERRA'!N57*(100%-AA57))/(1+TASAS!$M$9)))</f>
        <v>0</v>
      </c>
      <c r="O57" s="194">
        <f t="shared" si="3"/>
        <v>135.60622881612179</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TERRA'!C58*P58)+((('[1]N EERR TERRA'!C58*(100%-P58))/(1+TASAS!$B$9)))</f>
        <v>20.120371789886875</v>
      </c>
      <c r="D58" s="131">
        <f>+('[1]N EERR TERRA'!D58*Q58)+((('[1]N EERR TERRA'!D58*(100%-Q58))/(1+TASAS!$C$9)))</f>
        <v>4.1969724574763365</v>
      </c>
      <c r="E58" s="131">
        <f>+('[1]N EERR TERRA'!E58*R58)+((('[1]N EERR TERRA'!E58*(100%-R58))/(1+TASAS!$D$9)))</f>
        <v>23.772534841350591</v>
      </c>
      <c r="F58" s="131">
        <f>+('[1]N EERR TERRA'!F58*S58)+((('[1]N EERR TERRA'!F58*(100%-S58))/(1+TASAS!$E$9)))</f>
        <v>25.288557415336705</v>
      </c>
      <c r="G58" s="131">
        <f>+('[1]N EERR TERRA'!G58*T58)+((('[1]N EERR TERRA'!G58*(100%-T58))/(1+TASAS!$F$9)))</f>
        <v>2.9004532958998657</v>
      </c>
      <c r="H58" s="131">
        <f>+('[1]N EERR TERRA'!H58*U58)+((('[1]N EERR TERRA'!H58*(100%-U58))/(1+TASAS!$G$9)))</f>
        <v>0</v>
      </c>
      <c r="I58" s="131">
        <f>+('[1]N EERR TERRA'!I58*V58)+((('[1]N EERR TERRA'!I58*(100%-V58))/(1+TASAS!$H$9)))</f>
        <v>0</v>
      </c>
      <c r="J58" s="131">
        <f>+('[1]N EERR TERRA'!J58*W58)+((('[1]N EERR TERRA'!J58*(100%-W58))/(1+TASAS!$I$9)))</f>
        <v>0</v>
      </c>
      <c r="K58" s="131">
        <f>+('[1]N EERR TERRA'!K58*X58)+((('[1]N EERR TERRA'!K58*(100%-X58))/(1+TASAS!$J$9)))</f>
        <v>0</v>
      </c>
      <c r="L58" s="131">
        <f>+('[1]N EERR TERRA'!L58*Y58)+((('[1]N EERR TERRA'!L58*(100%-Y58))/(1+TASAS!$K$9)))</f>
        <v>0</v>
      </c>
      <c r="M58" s="131">
        <f>+('[1]N EERR TERRA'!M58*Z58)+((('[1]N EERR TERRA'!M58*(100%-Z58))/(1+TASAS!$L$9)))</f>
        <v>0</v>
      </c>
      <c r="N58" s="131">
        <f>+('[1]N EERR TERRA'!N58*AA58)+((('[1]N EERR TERRA'!N58*(100%-AA58))/(1+TASAS!$M$9)))</f>
        <v>0</v>
      </c>
      <c r="O58" s="194">
        <f t="shared" si="3"/>
        <v>76.278889799950377</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TERRA'!C59*P59)+((('[1]N EERR TERRA'!C59*(100%-P59))/(1+TASAS!$B$9)))</f>
        <v>43.517454313170035</v>
      </c>
      <c r="D59" s="131">
        <f>+('[1]N EERR TERRA'!D59*Q59)+((('[1]N EERR TERRA'!D59*(100%-Q59))/(1+TASAS!$C$9)))</f>
        <v>77.331150807771692</v>
      </c>
      <c r="E59" s="131">
        <f>+('[1]N EERR TERRA'!E59*R59)+((('[1]N EERR TERRA'!E59*(100%-R59))/(1+TASAS!$D$9)))</f>
        <v>22.468288416187526</v>
      </c>
      <c r="F59" s="131">
        <f>+('[1]N EERR TERRA'!F59*S59)+((('[1]N EERR TERRA'!F59*(100%-S59))/(1+TASAS!$E$9)))</f>
        <v>39.085036667964189</v>
      </c>
      <c r="G59" s="131">
        <f>+('[1]N EERR TERRA'!G59*T59)+((('[1]N EERR TERRA'!G59*(100%-T59))/(1+TASAS!$F$9)))</f>
        <v>180.11814967538166</v>
      </c>
      <c r="H59" s="131">
        <f>+('[1]N EERR TERRA'!H59*U59)+((('[1]N EERR TERRA'!H59*(100%-U59))/(1+TASAS!$G$9)))</f>
        <v>0</v>
      </c>
      <c r="I59" s="131">
        <f>+('[1]N EERR TERRA'!I59*V59)+((('[1]N EERR TERRA'!I59*(100%-V59))/(1+TASAS!$H$9)))</f>
        <v>0</v>
      </c>
      <c r="J59" s="131">
        <f>+('[1]N EERR TERRA'!J59*W59)+((('[1]N EERR TERRA'!J59*(100%-W59))/(1+TASAS!$I$9)))</f>
        <v>0</v>
      </c>
      <c r="K59" s="131">
        <f>+('[1]N EERR TERRA'!K59*X59)+((('[1]N EERR TERRA'!K59*(100%-X59))/(1+TASAS!$J$9)))</f>
        <v>0</v>
      </c>
      <c r="L59" s="131">
        <f>+('[1]N EERR TERRA'!L59*Y59)+((('[1]N EERR TERRA'!L59*(100%-Y59))/(1+TASAS!$K$9)))</f>
        <v>0</v>
      </c>
      <c r="M59" s="131">
        <f>+('[1]N EERR TERRA'!M59*Z59)+((('[1]N EERR TERRA'!M59*(100%-Z59))/(1+TASAS!$L$9)))</f>
        <v>0</v>
      </c>
      <c r="N59" s="131">
        <f>+('[1]N EERR TERRA'!N59*AA59)+((('[1]N EERR TERRA'!N59*(100%-AA59))/(1+TASAS!$M$9)))</f>
        <v>0</v>
      </c>
      <c r="O59" s="194">
        <f t="shared" si="3"/>
        <v>362.52007988047512</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TERRA'!C60*P60)+((('[1]N EERR TERRA'!C60*(100%-P60))/(1+TASAS!$B$9)))</f>
        <v>0</v>
      </c>
      <c r="D60" s="131">
        <f>+('[1]N EERR TERRA'!D60*Q60)+((('[1]N EERR TERRA'!D60*(100%-Q60))/(1+TASAS!$C$9)))</f>
        <v>0</v>
      </c>
      <c r="E60" s="131">
        <f>+('[1]N EERR TERRA'!E60*R60)+((('[1]N EERR TERRA'!E60*(100%-R60))/(1+TASAS!$D$9)))</f>
        <v>0</v>
      </c>
      <c r="F60" s="131">
        <f>+('[1]N EERR TERRA'!F60*S60)+((('[1]N EERR TERRA'!F60*(100%-S60))/(1+TASAS!$E$9)))</f>
        <v>0</v>
      </c>
      <c r="G60" s="131">
        <f>+('[1]N EERR TERRA'!G60*T60)+((('[1]N EERR TERRA'!G60*(100%-T60))/(1+TASAS!$F$9)))</f>
        <v>0</v>
      </c>
      <c r="H60" s="131">
        <f>+('[1]N EERR TERRA'!H60*U60)+((('[1]N EERR TERRA'!H60*(100%-U60))/(1+TASAS!$G$9)))</f>
        <v>0</v>
      </c>
      <c r="I60" s="131">
        <f>+('[1]N EERR TERRA'!I60*V60)+((('[1]N EERR TERRA'!I60*(100%-V60))/(1+TASAS!$H$9)))</f>
        <v>0</v>
      </c>
      <c r="J60" s="131">
        <f>+('[1]N EERR TERRA'!J60*W60)+((('[1]N EERR TERRA'!J60*(100%-W60))/(1+TASAS!$I$9)))</f>
        <v>0</v>
      </c>
      <c r="K60" s="131">
        <f>+('[1]N EERR TERRA'!K60*X60)+((('[1]N EERR TERRA'!K60*(100%-X60))/(1+TASAS!$J$9)))</f>
        <v>0</v>
      </c>
      <c r="L60" s="131">
        <f>+('[1]N EERR TERRA'!L60*Y60)+((('[1]N EERR TERRA'!L60*(100%-Y60))/(1+TASAS!$K$9)))</f>
        <v>0</v>
      </c>
      <c r="M60" s="131">
        <f>+('[1]N EERR TERRA'!M60*Z60)+((('[1]N EERR TERRA'!M60*(100%-Z60))/(1+TASAS!$L$9)))</f>
        <v>0</v>
      </c>
      <c r="N60" s="131">
        <f>+('[1]N EERR TERRA'!N60*AA60)+((('[1]N EERR TERRA'!N60*(100%-AA60))/(1+TASAS!$M$9)))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TERRA'!C61*P61)+((('[1]N EERR TERRA'!C61*(100%-P61))/(1+TASAS!$B$9)))</f>
        <v>0</v>
      </c>
      <c r="D61" s="131">
        <f>+('[1]N EERR TERRA'!D61*Q61)+((('[1]N EERR TERRA'!D61*(100%-Q61))/(1+TASAS!$C$9)))</f>
        <v>0</v>
      </c>
      <c r="E61" s="131">
        <f>+('[1]N EERR TERRA'!E61*R61)+((('[1]N EERR TERRA'!E61*(100%-R61))/(1+TASAS!$D$9)))</f>
        <v>0</v>
      </c>
      <c r="F61" s="131">
        <f>+('[1]N EERR TERRA'!F61*S61)+((('[1]N EERR TERRA'!F61*(100%-S61))/(1+TASAS!$E$9)))</f>
        <v>0</v>
      </c>
      <c r="G61" s="131">
        <f>+('[1]N EERR TERRA'!G61*T61)+((('[1]N EERR TERRA'!G61*(100%-T61))/(1+TASAS!$F$9)))</f>
        <v>0</v>
      </c>
      <c r="H61" s="131">
        <f>+('[1]N EERR TERRA'!H61*U61)+((('[1]N EERR TERRA'!H61*(100%-U61))/(1+TASAS!$G$9)))</f>
        <v>0</v>
      </c>
      <c r="I61" s="131">
        <f>+('[1]N EERR TERRA'!I61*V61)+((('[1]N EERR TERRA'!I61*(100%-V61))/(1+TASAS!$H$9)))</f>
        <v>0</v>
      </c>
      <c r="J61" s="131">
        <f>+('[1]N EERR TERRA'!J61*W61)+((('[1]N EERR TERRA'!J61*(100%-W61))/(1+TASAS!$I$9)))</f>
        <v>0</v>
      </c>
      <c r="K61" s="131">
        <f>+('[1]N EERR TERRA'!K61*X61)+((('[1]N EERR TERRA'!K61*(100%-X61))/(1+TASAS!$J$9)))</f>
        <v>0</v>
      </c>
      <c r="L61" s="131">
        <f>+('[1]N EERR TERRA'!L61*Y61)+((('[1]N EERR TERRA'!L61*(100%-Y61))/(1+TASAS!$K$9)))</f>
        <v>0</v>
      </c>
      <c r="M61" s="131">
        <f>+('[1]N EERR TERRA'!M61*Z61)+((('[1]N EERR TERRA'!M61*(100%-Z61))/(1+TASAS!$L$9)))</f>
        <v>0</v>
      </c>
      <c r="N61" s="131">
        <f>+('[1]N EERR TERRA'!N61*AA61)+((('[1]N EERR TERRA'!N61*(100%-AA61))/(1+TASAS!$M$9)))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TERRA'!C62*P62)+((('[1]N EERR TERRA'!C62*(100%-P62))/(1+TASAS!$B$9)))</f>
        <v>0</v>
      </c>
      <c r="D62" s="131">
        <f>+('[1]N EERR TERRA'!D62*Q62)+((('[1]N EERR TERRA'!D62*(100%-Q62))/(1+TASAS!$C$9)))</f>
        <v>0</v>
      </c>
      <c r="E62" s="131">
        <f>+('[1]N EERR TERRA'!E62*R62)+((('[1]N EERR TERRA'!E62*(100%-R62))/(1+TASAS!$D$9)))</f>
        <v>68.962910978081695</v>
      </c>
      <c r="F62" s="131">
        <f>+('[1]N EERR TERRA'!F62*S62)+((('[1]N EERR TERRA'!F62*(100%-S62))/(1+TASAS!$E$9)))</f>
        <v>0</v>
      </c>
      <c r="G62" s="131">
        <f>+('[1]N EERR TERRA'!G62*T62)+((('[1]N EERR TERRA'!G62*(100%-T62))/(1+TASAS!$F$9)))</f>
        <v>0</v>
      </c>
      <c r="H62" s="131">
        <f>+('[1]N EERR TERRA'!H62*U62)+((('[1]N EERR TERRA'!H62*(100%-U62))/(1+TASAS!$G$9)))</f>
        <v>0</v>
      </c>
      <c r="I62" s="131">
        <f>+('[1]N EERR TERRA'!I62*V62)+((('[1]N EERR TERRA'!I62*(100%-V62))/(1+TASAS!$H$9)))</f>
        <v>0</v>
      </c>
      <c r="J62" s="131">
        <f>+('[1]N EERR TERRA'!J62*W62)+((('[1]N EERR TERRA'!J62*(100%-W62))/(1+TASAS!$I$9)))</f>
        <v>0</v>
      </c>
      <c r="K62" s="131">
        <f>+('[1]N EERR TERRA'!K62*X62)+((('[1]N EERR TERRA'!K62*(100%-X62))/(1+TASAS!$J$9)))</f>
        <v>0</v>
      </c>
      <c r="L62" s="131">
        <f>+('[1]N EERR TERRA'!L62*Y62)+((('[1]N EERR TERRA'!L62*(100%-Y62))/(1+TASAS!$K$9)))</f>
        <v>0</v>
      </c>
      <c r="M62" s="131">
        <f>+('[1]N EERR TERRA'!M62*Z62)+((('[1]N EERR TERRA'!M62*(100%-Z62))/(1+TASAS!$L$9)))</f>
        <v>0</v>
      </c>
      <c r="N62" s="131">
        <f>+('[1]N EERR TERRA'!N62*AA62)+((('[1]N EERR TERRA'!N62*(100%-AA62))/(1+TASAS!$M$9)))</f>
        <v>0</v>
      </c>
      <c r="O62" s="194">
        <f t="shared" si="3"/>
        <v>68.962910978081695</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TERRA'!C63*P63)+((('[1]N EERR TERRA'!C63*(100%-P63))/(1+TASAS!$B$9)))</f>
        <v>0</v>
      </c>
      <c r="D63" s="131">
        <f>+('[1]N EERR TERRA'!D63*Q63)+((('[1]N EERR TERRA'!D63*(100%-Q63))/(1+TASAS!$C$9)))</f>
        <v>54.497371005622377</v>
      </c>
      <c r="E63" s="131">
        <f>+('[1]N EERR TERRA'!E63*R63)+((('[1]N EERR TERRA'!E63*(100%-R63))/(1+TASAS!$D$9)))</f>
        <v>0</v>
      </c>
      <c r="F63" s="131">
        <f>+('[1]N EERR TERRA'!F63*S63)+((('[1]N EERR TERRA'!F63*(100%-S63))/(1+TASAS!$E$9)))</f>
        <v>0</v>
      </c>
      <c r="G63" s="131">
        <f>+('[1]N EERR TERRA'!G63*T63)+((('[1]N EERR TERRA'!G63*(100%-T63))/(1+TASAS!$F$9)))</f>
        <v>0</v>
      </c>
      <c r="H63" s="131">
        <f>+('[1]N EERR TERRA'!H63*U63)+((('[1]N EERR TERRA'!H63*(100%-U63))/(1+TASAS!$G$9)))</f>
        <v>0</v>
      </c>
      <c r="I63" s="131">
        <f>+('[1]N EERR TERRA'!I63*V63)+((('[1]N EERR TERRA'!I63*(100%-V63))/(1+TASAS!$H$9)))</f>
        <v>0</v>
      </c>
      <c r="J63" s="131">
        <f>+('[1]N EERR TERRA'!J63*W63)+((('[1]N EERR TERRA'!J63*(100%-W63))/(1+TASAS!$I$9)))</f>
        <v>0</v>
      </c>
      <c r="K63" s="131">
        <f>+('[1]N EERR TERRA'!K63*X63)+((('[1]N EERR TERRA'!K63*(100%-X63))/(1+TASAS!$J$9)))</f>
        <v>0</v>
      </c>
      <c r="L63" s="131">
        <f>+('[1]N EERR TERRA'!L63*Y63)+((('[1]N EERR TERRA'!L63*(100%-Y63))/(1+TASAS!$K$9)))</f>
        <v>0</v>
      </c>
      <c r="M63" s="131">
        <f>+('[1]N EERR TERRA'!M63*Z63)+((('[1]N EERR TERRA'!M63*(100%-Z63))/(1+TASAS!$L$9)))</f>
        <v>0</v>
      </c>
      <c r="N63" s="131">
        <f>+('[1]N EERR TERRA'!N63*AA63)+((('[1]N EERR TERRA'!N63*(100%-AA63))/(1+TASAS!$M$9)))</f>
        <v>0</v>
      </c>
      <c r="O63" s="194">
        <f t="shared" si="3"/>
        <v>54.497371005622377</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TERRA'!C64*P64)+((('[1]N EERR TERRA'!C64*(100%-P64))/(1+TASAS!$B$9)))</f>
        <v>0</v>
      </c>
      <c r="D64" s="131">
        <f>+('[1]N EERR TERRA'!D64*Q64)+((('[1]N EERR TERRA'!D64*(100%-Q64))/(1+TASAS!$C$9)))</f>
        <v>0</v>
      </c>
      <c r="E64" s="131">
        <f>+('[1]N EERR TERRA'!E64*R64)+((('[1]N EERR TERRA'!E64*(100%-R64))/(1+TASAS!$D$9)))</f>
        <v>0</v>
      </c>
      <c r="F64" s="131">
        <f>+('[1]N EERR TERRA'!F64*S64)+((('[1]N EERR TERRA'!F64*(100%-S64))/(1+TASAS!$E$9)))</f>
        <v>0</v>
      </c>
      <c r="G64" s="131">
        <f>+('[1]N EERR TERRA'!G64*T64)+((('[1]N EERR TERRA'!G64*(100%-T64))/(1+TASAS!$F$9)))</f>
        <v>0</v>
      </c>
      <c r="H64" s="131">
        <f>+('[1]N EERR TERRA'!H64*U64)+((('[1]N EERR TERRA'!H64*(100%-U64))/(1+TASAS!$G$9)))</f>
        <v>0</v>
      </c>
      <c r="I64" s="131">
        <f>+('[1]N EERR TERRA'!I64*V64)+((('[1]N EERR TERRA'!I64*(100%-V64))/(1+TASAS!$H$9)))</f>
        <v>0</v>
      </c>
      <c r="J64" s="131">
        <f>+('[1]N EERR TERRA'!J64*W64)+((('[1]N EERR TERRA'!J64*(100%-W64))/(1+TASAS!$I$9)))</f>
        <v>0</v>
      </c>
      <c r="K64" s="131">
        <f>+('[1]N EERR TERRA'!K64*X64)+((('[1]N EERR TERRA'!K64*(100%-X64))/(1+TASAS!$J$9)))</f>
        <v>0</v>
      </c>
      <c r="L64" s="131">
        <f>+('[1]N EERR TERRA'!L64*Y64)+((('[1]N EERR TERRA'!L64*(100%-Y64))/(1+TASAS!$K$9)))</f>
        <v>0</v>
      </c>
      <c r="M64" s="131">
        <f>+('[1]N EERR TERRA'!M64*Z64)+((('[1]N EERR TERRA'!M64*(100%-Z64))/(1+TASAS!$L$9)))</f>
        <v>0</v>
      </c>
      <c r="N64" s="131">
        <f>+('[1]N EERR TERRA'!N64*AA64)+((('[1]N EERR TERRA'!N64*(100%-AA64))/(1+TASAS!$M$9)))</f>
        <v>0</v>
      </c>
      <c r="O64" s="194">
        <f t="shared" si="3"/>
        <v>0</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TERRA'!C65*P65)+((('[1]N EERR TERRA'!C65*(100%-P65))/(1+TASAS!$B$9)))</f>
        <v>0</v>
      </c>
      <c r="D65" s="131">
        <f>+('[1]N EERR TERRA'!D65*Q65)+((('[1]N EERR TERRA'!D65*(100%-Q65))/(1+TASAS!$C$9)))</f>
        <v>0</v>
      </c>
      <c r="E65" s="131">
        <f>+('[1]N EERR TERRA'!E65*R65)+((('[1]N EERR TERRA'!E65*(100%-R65))/(1+TASAS!$D$9)))</f>
        <v>0</v>
      </c>
      <c r="F65" s="131">
        <f>+('[1]N EERR TERRA'!F65*S65)+((('[1]N EERR TERRA'!F65*(100%-S65))/(1+TASAS!$E$9)))</f>
        <v>0</v>
      </c>
      <c r="G65" s="131">
        <f>+('[1]N EERR TERRA'!G65*T65)+((('[1]N EERR TERRA'!G65*(100%-T65))/(1+TASAS!$F$9)))</f>
        <v>0</v>
      </c>
      <c r="H65" s="131">
        <f>+('[1]N EERR TERRA'!H65*U65)+((('[1]N EERR TERRA'!H65*(100%-U65))/(1+TASAS!$G$9)))</f>
        <v>0</v>
      </c>
      <c r="I65" s="131">
        <f>+('[1]N EERR TERRA'!I65*V65)+((('[1]N EERR TERRA'!I65*(100%-V65))/(1+TASAS!$H$9)))</f>
        <v>0</v>
      </c>
      <c r="J65" s="131">
        <f>+('[1]N EERR TERRA'!J65*W65)+((('[1]N EERR TERRA'!J65*(100%-W65))/(1+TASAS!$I$9)))</f>
        <v>0</v>
      </c>
      <c r="K65" s="131">
        <f>+('[1]N EERR TERRA'!K65*X65)+((('[1]N EERR TERRA'!K65*(100%-X65))/(1+TASAS!$J$9)))</f>
        <v>0</v>
      </c>
      <c r="L65" s="131">
        <f>+('[1]N EERR TERRA'!L65*Y65)+((('[1]N EERR TERRA'!L65*(100%-Y65))/(1+TASAS!$K$9)))</f>
        <v>0</v>
      </c>
      <c r="M65" s="131">
        <f>+('[1]N EERR TERRA'!M65*Z65)+((('[1]N EERR TERRA'!M65*(100%-Z65))/(1+TASAS!$L$9)))</f>
        <v>0</v>
      </c>
      <c r="N65" s="131">
        <f>+('[1]N EERR TERRA'!N65*AA65)+((('[1]N EERR TERRA'!N65*(100%-AA65))/(1+TASAS!$M$9)))</f>
        <v>0</v>
      </c>
      <c r="O65" s="194">
        <f t="shared" si="3"/>
        <v>0</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TERRA'!C66*P66)+((('[1]N EERR TERRA'!C66*(100%-P66))/(1+TASAS!$B$9)))</f>
        <v>0</v>
      </c>
      <c r="D66" s="131">
        <f>+('[1]N EERR TERRA'!D66*Q66)+((('[1]N EERR TERRA'!D66*(100%-Q66))/(1+TASAS!$C$9)))</f>
        <v>0</v>
      </c>
      <c r="E66" s="131">
        <f>+('[1]N EERR TERRA'!E66*R66)+((('[1]N EERR TERRA'!E66*(100%-R66))/(1+TASAS!$D$9)))</f>
        <v>0</v>
      </c>
      <c r="F66" s="131">
        <f>+('[1]N EERR TERRA'!F66*S66)+((('[1]N EERR TERRA'!F66*(100%-S66))/(1+TASAS!$E$9)))</f>
        <v>0</v>
      </c>
      <c r="G66" s="131">
        <f>+('[1]N EERR TERRA'!G66*T66)+((('[1]N EERR TERRA'!G66*(100%-T66))/(1+TASAS!$F$9)))</f>
        <v>0</v>
      </c>
      <c r="H66" s="131">
        <f>+('[1]N EERR TERRA'!H66*U66)+((('[1]N EERR TERRA'!H66*(100%-U66))/(1+TASAS!$G$9)))</f>
        <v>0</v>
      </c>
      <c r="I66" s="131">
        <f>+('[1]N EERR TERRA'!I66*V66)+((('[1]N EERR TERRA'!I66*(100%-V66))/(1+TASAS!$H$9)))</f>
        <v>0</v>
      </c>
      <c r="J66" s="131">
        <f>+('[1]N EERR TERRA'!J66*W66)+((('[1]N EERR TERRA'!J66*(100%-W66))/(1+TASAS!$I$9)))</f>
        <v>0</v>
      </c>
      <c r="K66" s="131">
        <f>+('[1]N EERR TERRA'!K66*X66)+((('[1]N EERR TERRA'!K66*(100%-X66))/(1+TASAS!$J$9)))</f>
        <v>0</v>
      </c>
      <c r="L66" s="131">
        <f>+('[1]N EERR TERRA'!L66*Y66)+((('[1]N EERR TERRA'!L66*(100%-Y66))/(1+TASAS!$K$9)))</f>
        <v>0</v>
      </c>
      <c r="M66" s="131">
        <f>+('[1]N EERR TERRA'!M66*Z66)+((('[1]N EERR TERRA'!M66*(100%-Z66))/(1+TASAS!$L$9)))</f>
        <v>0</v>
      </c>
      <c r="N66" s="131">
        <f>+('[1]N EERR TERRA'!N66*AA66)+((('[1]N EERR TERRA'!N66*(100%-AA66))/(1+TASAS!$M$9)))</f>
        <v>0</v>
      </c>
      <c r="O66" s="194">
        <f t="shared" si="3"/>
        <v>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TERRA'!C67*P67)+((('[1]N EERR TERRA'!C67*(100%-P67))/(1+TASAS!$B$9)))</f>
        <v>0</v>
      </c>
      <c r="D67" s="131">
        <f>+('[1]N EERR TERRA'!D67*Q67)+((('[1]N EERR TERRA'!D67*(100%-Q67))/(1+TASAS!$C$9)))</f>
        <v>0</v>
      </c>
      <c r="E67" s="131">
        <f>+('[1]N EERR TERRA'!E67*R67)+((('[1]N EERR TERRA'!E67*(100%-R67))/(1+TASAS!$D$9)))</f>
        <v>0</v>
      </c>
      <c r="F67" s="131">
        <f>+('[1]N EERR TERRA'!F67*S67)+((('[1]N EERR TERRA'!F67*(100%-S67))/(1+TASAS!$E$9)))</f>
        <v>0</v>
      </c>
      <c r="G67" s="131">
        <f>+('[1]N EERR TERRA'!G67*T67)+((('[1]N EERR TERRA'!G67*(100%-T67))/(1+TASAS!$F$9)))</f>
        <v>0</v>
      </c>
      <c r="H67" s="131">
        <f>+('[1]N EERR TERRA'!H67*U67)+((('[1]N EERR TERRA'!H67*(100%-U67))/(1+TASAS!$G$9)))</f>
        <v>0</v>
      </c>
      <c r="I67" s="131">
        <f>+('[1]N EERR TERRA'!I67*V67)+((('[1]N EERR TERRA'!I67*(100%-V67))/(1+TASAS!$H$9)))</f>
        <v>0</v>
      </c>
      <c r="J67" s="131">
        <f>+('[1]N EERR TERRA'!J67*W67)+((('[1]N EERR TERRA'!J67*(100%-W67))/(1+TASAS!$I$9)))</f>
        <v>0</v>
      </c>
      <c r="K67" s="131">
        <f>+('[1]N EERR TERRA'!K67*X67)+((('[1]N EERR TERRA'!K67*(100%-X67))/(1+TASAS!$J$9)))</f>
        <v>0</v>
      </c>
      <c r="L67" s="131">
        <f>+('[1]N EERR TERRA'!L67*Y67)+((('[1]N EERR TERRA'!L67*(100%-Y67))/(1+TASAS!$K$9)))</f>
        <v>0</v>
      </c>
      <c r="M67" s="131">
        <f>+('[1]N EERR TERRA'!M67*Z67)+((('[1]N EERR TERRA'!M67*(100%-Z67))/(1+TASAS!$L$9)))</f>
        <v>0</v>
      </c>
      <c r="N67" s="131">
        <f>+('[1]N EERR TERRA'!N67*AA67)+((('[1]N EERR TERRA'!N67*(100%-AA67))/(1+TASAS!$M$9)))</f>
        <v>0</v>
      </c>
      <c r="O67" s="194">
        <f t="shared" si="3"/>
        <v>0</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TERRA'!C68*P68)+((('[1]N EERR TERRA'!C68*(100%-P68))/(1+TASAS!$B$9)))</f>
        <v>0</v>
      </c>
      <c r="D68" s="131">
        <f>+('[1]N EERR TERRA'!D68*Q68)+((('[1]N EERR TERRA'!D68*(100%-Q68))/(1+TASAS!$C$9)))</f>
        <v>0</v>
      </c>
      <c r="E68" s="131">
        <f>+('[1]N EERR TERRA'!E68*R68)+((('[1]N EERR TERRA'!E68*(100%-R68))/(1+TASAS!$D$9)))</f>
        <v>0</v>
      </c>
      <c r="F68" s="131">
        <f>+('[1]N EERR TERRA'!F68*S68)+((('[1]N EERR TERRA'!F68*(100%-S68))/(1+TASAS!$E$9)))</f>
        <v>0</v>
      </c>
      <c r="G68" s="131">
        <f>+('[1]N EERR TERRA'!G68*T68)+((('[1]N EERR TERRA'!G68*(100%-T68))/(1+TASAS!$F$9)))</f>
        <v>0</v>
      </c>
      <c r="H68" s="131">
        <f>+('[1]N EERR TERRA'!H68*U68)+((('[1]N EERR TERRA'!H68*(100%-U68))/(1+TASAS!$G$9)))</f>
        <v>0</v>
      </c>
      <c r="I68" s="131">
        <f>+('[1]N EERR TERRA'!I68*V68)+((('[1]N EERR TERRA'!I68*(100%-V68))/(1+TASAS!$H$9)))</f>
        <v>0</v>
      </c>
      <c r="J68" s="131">
        <f>+('[1]N EERR TERRA'!J68*W68)+((('[1]N EERR TERRA'!J68*(100%-W68))/(1+TASAS!$I$9)))</f>
        <v>0</v>
      </c>
      <c r="K68" s="131">
        <f>+('[1]N EERR TERRA'!K68*X68)+((('[1]N EERR TERRA'!K68*(100%-X68))/(1+TASAS!$J$9)))</f>
        <v>0</v>
      </c>
      <c r="L68" s="131">
        <f>+('[1]N EERR TERRA'!L68*Y68)+((('[1]N EERR TERRA'!L68*(100%-Y68))/(1+TASAS!$K$9)))</f>
        <v>0</v>
      </c>
      <c r="M68" s="131">
        <f>+('[1]N EERR TERRA'!M68*Z68)+((('[1]N EERR TERRA'!M68*(100%-Z68))/(1+TASAS!$L$9)))</f>
        <v>0</v>
      </c>
      <c r="N68" s="131">
        <f>+('[1]N EERR TERRA'!N68*AA68)+((('[1]N EERR TERRA'!N68*(100%-AA68))/(1+TASAS!$M$9)))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TERRA'!C69*P69)+((('[1]N EERR TERRA'!C69*(100%-P69))/(1+TASAS!$B$9)))</f>
        <v>0</v>
      </c>
      <c r="D69" s="131">
        <f>+('[1]N EERR TERRA'!D69*Q69)+((('[1]N EERR TERRA'!D69*(100%-Q69))/(1+TASAS!$C$9)))</f>
        <v>0</v>
      </c>
      <c r="E69" s="131">
        <f>+('[1]N EERR TERRA'!E69*R69)+((('[1]N EERR TERRA'!E69*(100%-R69))/(1+TASAS!$D$9)))</f>
        <v>0</v>
      </c>
      <c r="F69" s="131">
        <f>+('[1]N EERR TERRA'!F69*S69)+((('[1]N EERR TERRA'!F69*(100%-S69))/(1+TASAS!$E$9)))</f>
        <v>0</v>
      </c>
      <c r="G69" s="131">
        <f>+('[1]N EERR TERRA'!G69*T69)+((('[1]N EERR TERRA'!G69*(100%-T69))/(1+TASAS!$F$9)))</f>
        <v>0</v>
      </c>
      <c r="H69" s="131">
        <f>+('[1]N EERR TERRA'!H69*U69)+((('[1]N EERR TERRA'!H69*(100%-U69))/(1+TASAS!$G$9)))</f>
        <v>0</v>
      </c>
      <c r="I69" s="131">
        <f>+('[1]N EERR TERRA'!I69*V69)+((('[1]N EERR TERRA'!I69*(100%-V69))/(1+TASAS!$H$9)))</f>
        <v>0</v>
      </c>
      <c r="J69" s="131">
        <f>+('[1]N EERR TERRA'!J69*W69)+((('[1]N EERR TERRA'!J69*(100%-W69))/(1+TASAS!$I$9)))</f>
        <v>0</v>
      </c>
      <c r="K69" s="131">
        <f>+('[1]N EERR TERRA'!K69*X69)+((('[1]N EERR TERRA'!K69*(100%-X69))/(1+TASAS!$J$9)))</f>
        <v>0</v>
      </c>
      <c r="L69" s="131">
        <f>+('[1]N EERR TERRA'!L69*Y69)+((('[1]N EERR TERRA'!L69*(100%-Y69))/(1+TASAS!$K$9)))</f>
        <v>0</v>
      </c>
      <c r="M69" s="131">
        <f>+('[1]N EERR TERRA'!M69*Z69)+((('[1]N EERR TERRA'!M69*(100%-Z69))/(1+TASAS!$L$9)))</f>
        <v>0</v>
      </c>
      <c r="N69" s="131">
        <f>+('[1]N EERR TERRA'!N69*AA69)+((('[1]N EERR TERRA'!N69*(100%-AA69))/(1+TASAS!$M$9)))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TERRA'!C70*P70)+((('[1]N EERR TERRA'!C70*(100%-P70))/(1+TASAS!$B$9)))</f>
        <v>0</v>
      </c>
      <c r="D70" s="131">
        <f>+('[1]N EERR TERRA'!D70*Q70)+((('[1]N EERR TERRA'!D70*(100%-Q70))/(1+TASAS!$C$9)))</f>
        <v>0</v>
      </c>
      <c r="E70" s="131">
        <f>+('[1]N EERR TERRA'!E70*R70)+((('[1]N EERR TERRA'!E70*(100%-R70))/(1+TASAS!$D$9)))</f>
        <v>0</v>
      </c>
      <c r="F70" s="131">
        <f>+('[1]N EERR TERRA'!F70*S70)+((('[1]N EERR TERRA'!F70*(100%-S70))/(1+TASAS!$E$9)))</f>
        <v>0</v>
      </c>
      <c r="G70" s="131">
        <f>+('[1]N EERR TERRA'!G70*T70)+((('[1]N EERR TERRA'!G70*(100%-T70))/(1+TASAS!$F$9)))</f>
        <v>0</v>
      </c>
      <c r="H70" s="131">
        <f>+('[1]N EERR TERRA'!H70*U70)+((('[1]N EERR TERRA'!H70*(100%-U70))/(1+TASAS!$G$9)))</f>
        <v>0</v>
      </c>
      <c r="I70" s="131">
        <f>+('[1]N EERR TERRA'!I70*V70)+((('[1]N EERR TERRA'!I70*(100%-V70))/(1+TASAS!$H$9)))</f>
        <v>0</v>
      </c>
      <c r="J70" s="131">
        <f>+('[1]N EERR TERRA'!J70*W70)+((('[1]N EERR TERRA'!J70*(100%-W70))/(1+TASAS!$I$9)))</f>
        <v>0</v>
      </c>
      <c r="K70" s="131">
        <f>+('[1]N EERR TERRA'!K70*X70)+((('[1]N EERR TERRA'!K70*(100%-X70))/(1+TASAS!$J$9)))</f>
        <v>0</v>
      </c>
      <c r="L70" s="131">
        <f>+('[1]N EERR TERRA'!L70*Y70)+((('[1]N EERR TERRA'!L70*(100%-Y70))/(1+TASAS!$K$9)))</f>
        <v>0</v>
      </c>
      <c r="M70" s="131">
        <f>+('[1]N EERR TERRA'!M70*Z70)+((('[1]N EERR TERRA'!M70*(100%-Z70))/(1+TASAS!$L$9)))</f>
        <v>0</v>
      </c>
      <c r="N70" s="131">
        <f>+('[1]N EERR TERRA'!N70*AA70)+((('[1]N EERR TERRA'!N70*(100%-AA70))/(1+TASAS!$M$9)))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TERRA'!C71*P71)+((('[1]N EERR TERRA'!C71*(100%-P71))/(1+TASAS!$B$9)))</f>
        <v>0</v>
      </c>
      <c r="D71" s="131">
        <f>+('[1]N EERR TERRA'!D71*Q71)+((('[1]N EERR TERRA'!D71*(100%-Q71))/(1+TASAS!$C$9)))</f>
        <v>0</v>
      </c>
      <c r="E71" s="131">
        <f>+('[1]N EERR TERRA'!E71*R71)+((('[1]N EERR TERRA'!E71*(100%-R71))/(1+TASAS!$D$9)))</f>
        <v>0</v>
      </c>
      <c r="F71" s="131">
        <f>+('[1]N EERR TERRA'!F71*S71)+((('[1]N EERR TERRA'!F71*(100%-S71))/(1+TASAS!$E$9)))</f>
        <v>0</v>
      </c>
      <c r="G71" s="131">
        <f>+('[1]N EERR TERRA'!G71*T71)+((('[1]N EERR TERRA'!G71*(100%-T71))/(1+TASAS!$F$9)))</f>
        <v>0</v>
      </c>
      <c r="H71" s="131">
        <f>+('[1]N EERR TERRA'!H71*U71)+((('[1]N EERR TERRA'!H71*(100%-U71))/(1+TASAS!$G$9)))</f>
        <v>0</v>
      </c>
      <c r="I71" s="131">
        <f>+('[1]N EERR TERRA'!I71*V71)+((('[1]N EERR TERRA'!I71*(100%-V71))/(1+TASAS!$H$9)))</f>
        <v>0</v>
      </c>
      <c r="J71" s="131">
        <f>+('[1]N EERR TERRA'!J71*W71)+((('[1]N EERR TERRA'!J71*(100%-W71))/(1+TASAS!$I$9)))</f>
        <v>0</v>
      </c>
      <c r="K71" s="131">
        <f>+('[1]N EERR TERRA'!K71*X71)+((('[1]N EERR TERRA'!K71*(100%-X71))/(1+TASAS!$J$9)))</f>
        <v>0</v>
      </c>
      <c r="L71" s="131">
        <f>+('[1]N EERR TERRA'!L71*Y71)+((('[1]N EERR TERRA'!L71*(100%-Y71))/(1+TASAS!$K$9)))</f>
        <v>0</v>
      </c>
      <c r="M71" s="131">
        <f>+('[1]N EERR TERRA'!M71*Z71)+((('[1]N EERR TERRA'!M71*(100%-Z71))/(1+TASAS!$L$9)))</f>
        <v>0</v>
      </c>
      <c r="N71" s="131">
        <f>+('[1]N EERR TERRA'!N71*AA71)+((('[1]N EERR TERRA'!N71*(100%-AA71))/(1+TASAS!$M$9)))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TERRA'!C72*P72)+((('[1]N EERR TERRA'!C72*(100%-P72))/(1+TASAS!$B$9)))</f>
        <v>0</v>
      </c>
      <c r="D72" s="131">
        <f>+('[1]N EERR TERRA'!D72*Q72)+((('[1]N EERR TERRA'!D72*(100%-Q72))/(1+TASAS!$C$9)))</f>
        <v>0</v>
      </c>
      <c r="E72" s="131">
        <f>+('[1]N EERR TERRA'!E72*R72)+((('[1]N EERR TERRA'!E72*(100%-R72))/(1+TASAS!$D$9)))</f>
        <v>0</v>
      </c>
      <c r="F72" s="131">
        <f>+('[1]N EERR TERRA'!F72*S72)+((('[1]N EERR TERRA'!F72*(100%-S72))/(1+TASAS!$E$9)))</f>
        <v>0</v>
      </c>
      <c r="G72" s="131">
        <f>+('[1]N EERR TERRA'!G72*T72)+((('[1]N EERR TERRA'!G72*(100%-T72))/(1+TASAS!$F$9)))</f>
        <v>0</v>
      </c>
      <c r="H72" s="131">
        <f>+('[1]N EERR TERRA'!H72*U72)+((('[1]N EERR TERRA'!H72*(100%-U72))/(1+TASAS!$G$9)))</f>
        <v>0</v>
      </c>
      <c r="I72" s="131">
        <f>+('[1]N EERR TERRA'!I72*V72)+((('[1]N EERR TERRA'!I72*(100%-V72))/(1+TASAS!$H$9)))</f>
        <v>0</v>
      </c>
      <c r="J72" s="131">
        <f>+('[1]N EERR TERRA'!J72*W72)+((('[1]N EERR TERRA'!J72*(100%-W72))/(1+TASAS!$I$9)))</f>
        <v>0</v>
      </c>
      <c r="K72" s="131">
        <f>+('[1]N EERR TERRA'!K72*X72)+((('[1]N EERR TERRA'!K72*(100%-X72))/(1+TASAS!$J$9)))</f>
        <v>0</v>
      </c>
      <c r="L72" s="131">
        <f>+('[1]N EERR TERRA'!L72*Y72)+((('[1]N EERR TERRA'!L72*(100%-Y72))/(1+TASAS!$K$9)))</f>
        <v>0</v>
      </c>
      <c r="M72" s="131">
        <f>+('[1]N EERR TERRA'!M72*Z72)+((('[1]N EERR TERRA'!M72*(100%-Z72))/(1+TASAS!$L$9)))</f>
        <v>0</v>
      </c>
      <c r="N72" s="131">
        <f>+('[1]N EERR TERRA'!N72*AA72)+((('[1]N EERR TERRA'!N72*(100%-AA72))/(1+TASAS!$M$9)))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TERRA'!C73*P73)+((('[1]N EERR TERRA'!C73*(100%-P73))/(1+TASAS!$B$9)))</f>
        <v>0</v>
      </c>
      <c r="D73" s="131">
        <f>+('[1]N EERR TERRA'!D73*Q73)+((('[1]N EERR TERRA'!D73*(100%-Q73))/(1+TASAS!$C$9)))</f>
        <v>0</v>
      </c>
      <c r="E73" s="131">
        <f>+('[1]N EERR TERRA'!E73*R73)+((('[1]N EERR TERRA'!E73*(100%-R73))/(1+TASAS!$D$9)))</f>
        <v>0</v>
      </c>
      <c r="F73" s="131">
        <f>+('[1]N EERR TERRA'!F73*S73)+((('[1]N EERR TERRA'!F73*(100%-S73))/(1+TASAS!$E$9)))</f>
        <v>0</v>
      </c>
      <c r="G73" s="131">
        <f>+('[1]N EERR TERRA'!G73*T73)+((('[1]N EERR TERRA'!G73*(100%-T73))/(1+TASAS!$F$9)))</f>
        <v>0</v>
      </c>
      <c r="H73" s="131">
        <f>+('[1]N EERR TERRA'!H73*U73)+((('[1]N EERR TERRA'!H73*(100%-U73))/(1+TASAS!$G$9)))</f>
        <v>0</v>
      </c>
      <c r="I73" s="131">
        <f>+('[1]N EERR TERRA'!I73*V73)+((('[1]N EERR TERRA'!I73*(100%-V73))/(1+TASAS!$H$9)))</f>
        <v>0</v>
      </c>
      <c r="J73" s="131">
        <f>+('[1]N EERR TERRA'!J73*W73)+((('[1]N EERR TERRA'!J73*(100%-W73))/(1+TASAS!$I$9)))</f>
        <v>0</v>
      </c>
      <c r="K73" s="131">
        <f>+('[1]N EERR TERRA'!K73*X73)+((('[1]N EERR TERRA'!K73*(100%-X73))/(1+TASAS!$J$9)))</f>
        <v>0</v>
      </c>
      <c r="L73" s="131">
        <f>+('[1]N EERR TERRA'!L73*Y73)+((('[1]N EERR TERRA'!L73*(100%-Y73))/(1+TASAS!$K$9)))</f>
        <v>0</v>
      </c>
      <c r="M73" s="131">
        <f>+('[1]N EERR TERRA'!M73*Z73)+((('[1]N EERR TERRA'!M73*(100%-Z73))/(1+TASAS!$L$9)))</f>
        <v>0</v>
      </c>
      <c r="N73" s="131">
        <f>+('[1]N EERR TERRA'!N73*AA73)+((('[1]N EERR TERRA'!N73*(100%-AA73))/(1+TASAS!$M$9)))</f>
        <v>0</v>
      </c>
      <c r="O73" s="194">
        <f t="shared" si="3"/>
        <v>0</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TERRA'!C74*P74)+((('[1]N EERR TERRA'!C74*(100%-P74))/(1+TASAS!$B$9)))</f>
        <v>0</v>
      </c>
      <c r="D74" s="131">
        <f>+('[1]N EERR TERRA'!D74*Q74)+((('[1]N EERR TERRA'!D74*(100%-Q74))/(1+TASAS!$C$9)))</f>
        <v>0</v>
      </c>
      <c r="E74" s="131">
        <f>+('[1]N EERR TERRA'!E74*R74)+((('[1]N EERR TERRA'!E74*(100%-R74))/(1+TASAS!$D$9)))</f>
        <v>98.756129317212071</v>
      </c>
      <c r="F74" s="131">
        <f>+('[1]N EERR TERRA'!F74*S74)+((('[1]N EERR TERRA'!F74*(100%-S74))/(1+TASAS!$E$9)))</f>
        <v>0</v>
      </c>
      <c r="G74" s="131">
        <f>+('[1]N EERR TERRA'!G74*T74)+((('[1]N EERR TERRA'!G74*(100%-T74))/(1+TASAS!$F$9)))</f>
        <v>0</v>
      </c>
      <c r="H74" s="131">
        <f>+('[1]N EERR TERRA'!H74*U74)+((('[1]N EERR TERRA'!H74*(100%-U74))/(1+TASAS!$G$9)))</f>
        <v>0</v>
      </c>
      <c r="I74" s="131">
        <f>+('[1]N EERR TERRA'!I74*V74)+((('[1]N EERR TERRA'!I74*(100%-V74))/(1+TASAS!$H$9)))</f>
        <v>0</v>
      </c>
      <c r="J74" s="131">
        <f>+('[1]N EERR TERRA'!J74*W74)+((('[1]N EERR TERRA'!J74*(100%-W74))/(1+TASAS!$I$9)))</f>
        <v>0</v>
      </c>
      <c r="K74" s="131">
        <f>+('[1]N EERR TERRA'!K74*X74)+((('[1]N EERR TERRA'!K74*(100%-X74))/(1+TASAS!$J$9)))</f>
        <v>0</v>
      </c>
      <c r="L74" s="131">
        <f>+('[1]N EERR TERRA'!L74*Y74)+((('[1]N EERR TERRA'!L74*(100%-Y74))/(1+TASAS!$K$9)))</f>
        <v>0</v>
      </c>
      <c r="M74" s="131">
        <f>+('[1]N EERR TERRA'!M74*Z74)+((('[1]N EERR TERRA'!M74*(100%-Z74))/(1+TASAS!$L$9)))</f>
        <v>0</v>
      </c>
      <c r="N74" s="131">
        <f>+('[1]N EERR TERRA'!N74*AA74)+((('[1]N EERR TERRA'!N74*(100%-AA74))/(1+TASAS!$M$9)))</f>
        <v>0</v>
      </c>
      <c r="O74" s="194">
        <f t="shared" si="3"/>
        <v>98.756129317212071</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TERRA'!C75*P75)+((('[1]N EERR TERRA'!C75*(100%-P75))/(1+TASAS!$B$9)))</f>
        <v>0</v>
      </c>
      <c r="D75" s="131">
        <f>+('[1]N EERR TERRA'!D75*Q75)+((('[1]N EERR TERRA'!D75*(100%-Q75))/(1+TASAS!$C$9)))</f>
        <v>0</v>
      </c>
      <c r="E75" s="131">
        <f>+('[1]N EERR TERRA'!E75*R75)+((('[1]N EERR TERRA'!E75*(100%-R75))/(1+TASAS!$D$9)))</f>
        <v>0</v>
      </c>
      <c r="F75" s="131">
        <f>+('[1]N EERR TERRA'!F75*S75)+((('[1]N EERR TERRA'!F75*(100%-S75))/(1+TASAS!$E$9)))</f>
        <v>0</v>
      </c>
      <c r="G75" s="131">
        <f>+('[1]N EERR TERRA'!G75*T75)+((('[1]N EERR TERRA'!G75*(100%-T75))/(1+TASAS!$F$9)))</f>
        <v>0</v>
      </c>
      <c r="H75" s="131">
        <f>+('[1]N EERR TERRA'!H75*U75)+((('[1]N EERR TERRA'!H75*(100%-U75))/(1+TASAS!$G$9)))</f>
        <v>0</v>
      </c>
      <c r="I75" s="131">
        <f>+('[1]N EERR TERRA'!I75*V75)+((('[1]N EERR TERRA'!I75*(100%-V75))/(1+TASAS!$H$9)))</f>
        <v>0</v>
      </c>
      <c r="J75" s="131">
        <f>+('[1]N EERR TERRA'!J75*W75)+((('[1]N EERR TERRA'!J75*(100%-W75))/(1+TASAS!$I$9)))</f>
        <v>0</v>
      </c>
      <c r="K75" s="131">
        <f>+('[1]N EERR TERRA'!K75*X75)+((('[1]N EERR TERRA'!K75*(100%-X75))/(1+TASAS!$J$9)))</f>
        <v>0</v>
      </c>
      <c r="L75" s="131">
        <f>+('[1]N EERR TERRA'!L75*Y75)+((('[1]N EERR TERRA'!L75*(100%-Y75))/(1+TASAS!$K$9)))</f>
        <v>0</v>
      </c>
      <c r="M75" s="131">
        <f>+('[1]N EERR TERRA'!M75*Z75)+((('[1]N EERR TERRA'!M75*(100%-Z75))/(1+TASAS!$L$9)))</f>
        <v>0</v>
      </c>
      <c r="N75" s="131">
        <f>+('[1]N EERR TERRA'!N75*AA75)+((('[1]N EERR TERRA'!N75*(100%-AA75))/(1+TASAS!$M$9)))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TERRA'!C76*P76)+((('[1]N EERR TERRA'!C76*(100%-P76))/(1+TASAS!$B$9)))</f>
        <v>71.403692717880375</v>
      </c>
      <c r="D76" s="131">
        <f>+('[1]N EERR TERRA'!D76*Q76)+((('[1]N EERR TERRA'!D76*(100%-Q76))/(1+TASAS!$C$9)))</f>
        <v>56.599372286669997</v>
      </c>
      <c r="E76" s="131">
        <f>+('[1]N EERR TERRA'!E76*R76)+((('[1]N EERR TERRA'!E76*(100%-R76))/(1+TASAS!$D$9)))</f>
        <v>28.446672029907962</v>
      </c>
      <c r="F76" s="131">
        <f>+('[1]N EERR TERRA'!F76*S76)+((('[1]N EERR TERRA'!F76*(100%-S76))/(1+TASAS!$E$9)))</f>
        <v>41.995465317244062</v>
      </c>
      <c r="G76" s="131">
        <f>+('[1]N EERR TERRA'!G76*T76)+((('[1]N EERR TERRA'!G76*(100%-T76))/(1+TASAS!$F$9)))</f>
        <v>62.023903901269236</v>
      </c>
      <c r="H76" s="131">
        <f>+('[1]N EERR TERRA'!H76*U76)+((('[1]N EERR TERRA'!H76*(100%-U76))/(1+TASAS!$G$9)))</f>
        <v>53.786070129413503</v>
      </c>
      <c r="I76" s="131">
        <f>+('[1]N EERR TERRA'!I76*V76)+((('[1]N EERR TERRA'!I76*(100%-V76))/(1+TASAS!$H$9)))</f>
        <v>0</v>
      </c>
      <c r="J76" s="131">
        <f>+('[1]N EERR TERRA'!J76*W76)+((('[1]N EERR TERRA'!J76*(100%-W76))/(1+TASAS!$I$9)))</f>
        <v>0</v>
      </c>
      <c r="K76" s="131">
        <f>+('[1]N EERR TERRA'!K76*X76)+((('[1]N EERR TERRA'!K76*(100%-X76))/(1+TASAS!$J$9)))</f>
        <v>0</v>
      </c>
      <c r="L76" s="131">
        <f>+('[1]N EERR TERRA'!L76*Y76)+((('[1]N EERR TERRA'!L76*(100%-Y76))/(1+TASAS!$K$9)))</f>
        <v>0</v>
      </c>
      <c r="M76" s="131">
        <f>+('[1]N EERR TERRA'!M76*Z76)+((('[1]N EERR TERRA'!M76*(100%-Z76))/(1+TASAS!$L$9)))</f>
        <v>0</v>
      </c>
      <c r="N76" s="131">
        <f>+('[1]N EERR TERRA'!N76*AA76)+((('[1]N EERR TERRA'!N76*(100%-AA76))/(1+TASAS!$M$9)))</f>
        <v>0</v>
      </c>
      <c r="O76" s="194">
        <f t="shared" si="3"/>
        <v>314.25517638238512</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TERRA'!C77*P77)+((('[1]N EERR TERRA'!C77*(100%-P77))/(1+TASAS!$B$9)))</f>
        <v>0</v>
      </c>
      <c r="D77" s="131">
        <f>+('[1]N EERR TERRA'!D77*Q77)+((('[1]N EERR TERRA'!D77*(100%-Q77))/(1+TASAS!$C$9)))</f>
        <v>0</v>
      </c>
      <c r="E77" s="131">
        <f>+('[1]N EERR TERRA'!E77*R77)+((('[1]N EERR TERRA'!E77*(100%-R77))/(1+TASAS!$D$9)))</f>
        <v>0</v>
      </c>
      <c r="F77" s="131">
        <f>+('[1]N EERR TERRA'!F77*S77)+((('[1]N EERR TERRA'!F77*(100%-S77))/(1+TASAS!$E$9)))</f>
        <v>0</v>
      </c>
      <c r="G77" s="131">
        <f>+('[1]N EERR TERRA'!G77*T77)+((('[1]N EERR TERRA'!G77*(100%-T77))/(1+TASAS!$F$9)))</f>
        <v>2.2211366029127917</v>
      </c>
      <c r="H77" s="131">
        <f>+('[1]N EERR TERRA'!H77*U77)+((('[1]N EERR TERRA'!H77*(100%-U77))/(1+TASAS!$G$9)))</f>
        <v>7.6905482156621439</v>
      </c>
      <c r="I77" s="131">
        <f>+('[1]N EERR TERRA'!I77*V77)+((('[1]N EERR TERRA'!I77*(100%-V77))/(1+TASAS!$H$9)))</f>
        <v>0</v>
      </c>
      <c r="J77" s="131">
        <f>+('[1]N EERR TERRA'!J77*W77)+((('[1]N EERR TERRA'!J77*(100%-W77))/(1+TASAS!$I$9)))</f>
        <v>0</v>
      </c>
      <c r="K77" s="131">
        <f>+('[1]N EERR TERRA'!K77*X77)+((('[1]N EERR TERRA'!K77*(100%-X77))/(1+TASAS!$J$9)))</f>
        <v>0</v>
      </c>
      <c r="L77" s="131">
        <f>+('[1]N EERR TERRA'!L77*Y77)+((('[1]N EERR TERRA'!L77*(100%-Y77))/(1+TASAS!$K$9)))</f>
        <v>0</v>
      </c>
      <c r="M77" s="131">
        <f>+('[1]N EERR TERRA'!M77*Z77)+((('[1]N EERR TERRA'!M77*(100%-Z77))/(1+TASAS!$L$9)))</f>
        <v>0</v>
      </c>
      <c r="N77" s="131">
        <f>+('[1]N EERR TERRA'!N77*AA77)+((('[1]N EERR TERRA'!N77*(100%-AA77))/(1+TASAS!$M$9)))</f>
        <v>0</v>
      </c>
      <c r="O77" s="194">
        <f t="shared" si="3"/>
        <v>9.9116848185749351</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TERRA'!C78*P78)+((('[1]N EERR TERRA'!C78*(100%-P78))/(1+TASAS!$B$9)))</f>
        <v>0</v>
      </c>
      <c r="D78" s="131">
        <f>+('[1]N EERR TERRA'!D78*Q78)+((('[1]N EERR TERRA'!D78*(100%-Q78))/(1+TASAS!$C$9)))</f>
        <v>0</v>
      </c>
      <c r="E78" s="131">
        <f>+('[1]N EERR TERRA'!E78*R78)+((('[1]N EERR TERRA'!E78*(100%-R78))/(1+TASAS!$D$9)))</f>
        <v>0</v>
      </c>
      <c r="F78" s="131">
        <f>+('[1]N EERR TERRA'!F78*S78)+((('[1]N EERR TERRA'!F78*(100%-S78))/(1+TASAS!$E$9)))</f>
        <v>0</v>
      </c>
      <c r="G78" s="131">
        <f>+('[1]N EERR TERRA'!G78*T78)+((('[1]N EERR TERRA'!G78*(100%-T78))/(1+TASAS!$F$9)))</f>
        <v>0</v>
      </c>
      <c r="H78" s="131">
        <f>+('[1]N EERR TERRA'!H78*U78)+((('[1]N EERR TERRA'!H78*(100%-U78))/(1+TASAS!$G$9)))</f>
        <v>0</v>
      </c>
      <c r="I78" s="131">
        <f>+('[1]N EERR TERRA'!I78*V78)+((('[1]N EERR TERRA'!I78*(100%-V78))/(1+TASAS!$H$9)))</f>
        <v>0</v>
      </c>
      <c r="J78" s="131">
        <f>+('[1]N EERR TERRA'!J78*W78)+((('[1]N EERR TERRA'!J78*(100%-W78))/(1+TASAS!$I$9)))</f>
        <v>0</v>
      </c>
      <c r="K78" s="131">
        <f>+('[1]N EERR TERRA'!K78*X78)+((('[1]N EERR TERRA'!K78*(100%-X78))/(1+TASAS!$J$9)))</f>
        <v>0</v>
      </c>
      <c r="L78" s="131">
        <f>+('[1]N EERR TERRA'!L78*Y78)+((('[1]N EERR TERRA'!L78*(100%-Y78))/(1+TASAS!$K$9)))</f>
        <v>0</v>
      </c>
      <c r="M78" s="131">
        <f>+('[1]N EERR TERRA'!M78*Z78)+((('[1]N EERR TERRA'!M78*(100%-Z78))/(1+TASAS!$L$9)))</f>
        <v>0</v>
      </c>
      <c r="N78" s="131">
        <f>+('[1]N EERR TERRA'!N78*AA78)+((('[1]N EERR TERRA'!N78*(100%-AA78))/(1+TASAS!$M$9)))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TERRA'!C79*P79)+((('[1]N EERR TERRA'!C79*(100%-P79))/(1+TASAS!$B$9)))</f>
        <v>0</v>
      </c>
      <c r="D79" s="131">
        <f>+('[1]N EERR TERRA'!D79*Q79)+((('[1]N EERR TERRA'!D79*(100%-Q79))/(1+TASAS!$C$9)))</f>
        <v>0</v>
      </c>
      <c r="E79" s="131">
        <f>+('[1]N EERR TERRA'!E79*R79)+((('[1]N EERR TERRA'!E79*(100%-R79))/(1+TASAS!$D$9)))</f>
        <v>0</v>
      </c>
      <c r="F79" s="131">
        <f>+('[1]N EERR TERRA'!F79*S79)+((('[1]N EERR TERRA'!F79*(100%-S79))/(1+TASAS!$E$9)))</f>
        <v>0</v>
      </c>
      <c r="G79" s="131">
        <f>+('[1]N EERR TERRA'!G79*T79)+((('[1]N EERR TERRA'!G79*(100%-T79))/(1+TASAS!$F$9)))</f>
        <v>0</v>
      </c>
      <c r="H79" s="131">
        <f>+('[1]N EERR TERRA'!H79*U79)+((('[1]N EERR TERRA'!H79*(100%-U79))/(1+TASAS!$G$9)))</f>
        <v>0</v>
      </c>
      <c r="I79" s="131">
        <f>+('[1]N EERR TERRA'!I79*V79)+((('[1]N EERR TERRA'!I79*(100%-V79))/(1+TASAS!$H$9)))</f>
        <v>0</v>
      </c>
      <c r="J79" s="131">
        <f>+('[1]N EERR TERRA'!J79*W79)+((('[1]N EERR TERRA'!J79*(100%-W79))/(1+TASAS!$I$9)))</f>
        <v>0</v>
      </c>
      <c r="K79" s="131">
        <f>+('[1]N EERR TERRA'!K79*X79)+((('[1]N EERR TERRA'!K79*(100%-X79))/(1+TASAS!$J$9)))</f>
        <v>0</v>
      </c>
      <c r="L79" s="131">
        <f>+('[1]N EERR TERRA'!L79*Y79)+((('[1]N EERR TERRA'!L79*(100%-Y79))/(1+TASAS!$K$9)))</f>
        <v>0</v>
      </c>
      <c r="M79" s="131">
        <f>+('[1]N EERR TERRA'!M79*Z79)+((('[1]N EERR TERRA'!M79*(100%-Z79))/(1+TASAS!$L$9)))</f>
        <v>0</v>
      </c>
      <c r="N79" s="131">
        <f>+('[1]N EERR TERRA'!N79*AA79)+((('[1]N EERR TERRA'!N79*(100%-AA79))/(1+TASAS!$M$9)))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TERRA'!C80*P80)+((('[1]N EERR TERRA'!C80*(100%-P80))/(1+TASAS!$B$9)))</f>
        <v>0</v>
      </c>
      <c r="D80" s="131">
        <f>+('[1]N EERR TERRA'!D80*Q80)+((('[1]N EERR TERRA'!D80*(100%-Q80))/(1+TASAS!$C$9)))</f>
        <v>0</v>
      </c>
      <c r="E80" s="131">
        <f>+('[1]N EERR TERRA'!E80*R80)+((('[1]N EERR TERRA'!E80*(100%-R80))/(1+TASAS!$D$9)))</f>
        <v>0</v>
      </c>
      <c r="F80" s="131">
        <f>+('[1]N EERR TERRA'!F80*S80)+((('[1]N EERR TERRA'!F80*(100%-S80))/(1+TASAS!$E$9)))</f>
        <v>0</v>
      </c>
      <c r="G80" s="131">
        <f>+('[1]N EERR TERRA'!G80*T80)+((('[1]N EERR TERRA'!G80*(100%-T80))/(1+TASAS!$F$9)))</f>
        <v>0</v>
      </c>
      <c r="H80" s="131">
        <f>+('[1]N EERR TERRA'!H80*U80)+((('[1]N EERR TERRA'!H80*(100%-U80))/(1+TASAS!$G$9)))</f>
        <v>0</v>
      </c>
      <c r="I80" s="131">
        <f>+('[1]N EERR TERRA'!I80*V80)+((('[1]N EERR TERRA'!I80*(100%-V80))/(1+TASAS!$H$9)))</f>
        <v>0</v>
      </c>
      <c r="J80" s="131">
        <f>+('[1]N EERR TERRA'!J80*W80)+((('[1]N EERR TERRA'!J80*(100%-W80))/(1+TASAS!$I$9)))</f>
        <v>0</v>
      </c>
      <c r="K80" s="131">
        <f>+('[1]N EERR TERRA'!K80*X80)+((('[1]N EERR TERRA'!K80*(100%-X80))/(1+TASAS!$J$9)))</f>
        <v>0</v>
      </c>
      <c r="L80" s="131">
        <f>+('[1]N EERR TERRA'!L80*Y80)+((('[1]N EERR TERRA'!L80*(100%-Y80))/(1+TASAS!$K$9)))</f>
        <v>0</v>
      </c>
      <c r="M80" s="131">
        <f>+('[1]N EERR TERRA'!M80*Z80)+((('[1]N EERR TERRA'!M80*(100%-Z80))/(1+TASAS!$L$9)))</f>
        <v>0</v>
      </c>
      <c r="N80" s="131">
        <f>+('[1]N EERR TERRA'!N80*AA80)+((('[1]N EERR TERRA'!N80*(100%-AA80))/(1+TASAS!$M$9)))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TERRA'!C81*P81)+((('[1]N EERR TERRA'!C81*(100%-P81))/(1+TASAS!$B$9)))</f>
        <v>0</v>
      </c>
      <c r="D81" s="131">
        <f>+('[1]N EERR TERRA'!D81*Q81)+((('[1]N EERR TERRA'!D81*(100%-Q81))/(1+TASAS!$C$9)))</f>
        <v>0</v>
      </c>
      <c r="E81" s="131">
        <f>+('[1]N EERR TERRA'!E81*R81)+((('[1]N EERR TERRA'!E81*(100%-R81))/(1+TASAS!$D$9)))</f>
        <v>0</v>
      </c>
      <c r="F81" s="131">
        <f>+('[1]N EERR TERRA'!F81*S81)+((('[1]N EERR TERRA'!F81*(100%-S81))/(1+TASAS!$E$9)))</f>
        <v>0</v>
      </c>
      <c r="G81" s="131">
        <f>+('[1]N EERR TERRA'!G81*T81)+((('[1]N EERR TERRA'!G81*(100%-T81))/(1+TASAS!$F$9)))</f>
        <v>0</v>
      </c>
      <c r="H81" s="131">
        <f>+('[1]N EERR TERRA'!H81*U81)+((('[1]N EERR TERRA'!H81*(100%-U81))/(1+TASAS!$G$9)))</f>
        <v>0</v>
      </c>
      <c r="I81" s="131">
        <f>+('[1]N EERR TERRA'!I81*V81)+((('[1]N EERR TERRA'!I81*(100%-V81))/(1+TASAS!$H$9)))</f>
        <v>0</v>
      </c>
      <c r="J81" s="131">
        <f>+('[1]N EERR TERRA'!J81*W81)+((('[1]N EERR TERRA'!J81*(100%-W81))/(1+TASAS!$I$9)))</f>
        <v>0</v>
      </c>
      <c r="K81" s="131">
        <f>+('[1]N EERR TERRA'!K81*X81)+((('[1]N EERR TERRA'!K81*(100%-X81))/(1+TASAS!$J$9)))</f>
        <v>0</v>
      </c>
      <c r="L81" s="131">
        <f>+('[1]N EERR TERRA'!L81*Y81)+((('[1]N EERR TERRA'!L81*(100%-Y81))/(1+TASAS!$K$9)))</f>
        <v>0</v>
      </c>
      <c r="M81" s="131">
        <f>+('[1]N EERR TERRA'!M81*Z81)+((('[1]N EERR TERRA'!M81*(100%-Z81))/(1+TASAS!$L$9)))</f>
        <v>0</v>
      </c>
      <c r="N81" s="131">
        <f>+('[1]N EERR TERRA'!N81*AA81)+((('[1]N EERR TERRA'!N81*(100%-AA81))/(1+TASAS!$M$9)))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TERRA'!C82*P82)+((('[1]N EERR TERRA'!C82*(100%-P82))/(1+TASAS!$B$9)))</f>
        <v>0</v>
      </c>
      <c r="D82" s="131">
        <f>+('[1]N EERR TERRA'!D82*Q82)+((('[1]N EERR TERRA'!D82*(100%-Q82))/(1+TASAS!$C$9)))</f>
        <v>0</v>
      </c>
      <c r="E82" s="131">
        <f>+('[1]N EERR TERRA'!E82*R82)+((('[1]N EERR TERRA'!E82*(100%-R82))/(1+TASAS!$D$9)))</f>
        <v>0</v>
      </c>
      <c r="F82" s="131">
        <f>+('[1]N EERR TERRA'!F82*S82)+((('[1]N EERR TERRA'!F82*(100%-S82))/(1+TASAS!$E$9)))</f>
        <v>0</v>
      </c>
      <c r="G82" s="131">
        <f>+('[1]N EERR TERRA'!G82*T82)+((('[1]N EERR TERRA'!G82*(100%-T82))/(1+TASAS!$F$9)))</f>
        <v>0</v>
      </c>
      <c r="H82" s="131">
        <f>+('[1]N EERR TERRA'!H82*U82)+((('[1]N EERR TERRA'!H82*(100%-U82))/(1+TASAS!$G$9)))</f>
        <v>0</v>
      </c>
      <c r="I82" s="131">
        <f>+('[1]N EERR TERRA'!I82*V82)+((('[1]N EERR TERRA'!I82*(100%-V82))/(1+TASAS!$H$9)))</f>
        <v>0</v>
      </c>
      <c r="J82" s="131">
        <f>+('[1]N EERR TERRA'!J82*W82)+((('[1]N EERR TERRA'!J82*(100%-W82))/(1+TASAS!$I$9)))</f>
        <v>0</v>
      </c>
      <c r="K82" s="131">
        <f>+('[1]N EERR TERRA'!K82*X82)+((('[1]N EERR TERRA'!K82*(100%-X82))/(1+TASAS!$J$9)))</f>
        <v>0</v>
      </c>
      <c r="L82" s="131">
        <f>+('[1]N EERR TERRA'!L82*Y82)+((('[1]N EERR TERRA'!L82*(100%-Y82))/(1+TASAS!$K$9)))</f>
        <v>0</v>
      </c>
      <c r="M82" s="131">
        <f>+('[1]N EERR TERRA'!M82*Z82)+((('[1]N EERR TERRA'!M82*(100%-Z82))/(1+TASAS!$L$9)))</f>
        <v>0</v>
      </c>
      <c r="N82" s="131">
        <f>+('[1]N EERR TERRA'!N82*AA82)+((('[1]N EERR TERRA'!N82*(100%-AA82))/(1+TASAS!$M$9)))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TERRA'!C83*P83)+((('[1]N EERR TERRA'!C83*(100%-P83))/(1+TASAS!$B$9)))</f>
        <v>0</v>
      </c>
      <c r="D83" s="131">
        <f>+('[1]N EERR TERRA'!D83*Q83)+((('[1]N EERR TERRA'!D83*(100%-Q83))/(1+TASAS!$C$9)))</f>
        <v>0</v>
      </c>
      <c r="E83" s="131">
        <f>+('[1]N EERR TERRA'!E83*R83)+((('[1]N EERR TERRA'!E83*(100%-R83))/(1+TASAS!$D$9)))</f>
        <v>0</v>
      </c>
      <c r="F83" s="131">
        <f>+('[1]N EERR TERRA'!F83*S83)+((('[1]N EERR TERRA'!F83*(100%-S83))/(1+TASAS!$E$9)))</f>
        <v>0</v>
      </c>
      <c r="G83" s="131">
        <f>+('[1]N EERR TERRA'!G83*T83)+((('[1]N EERR TERRA'!G83*(100%-T83))/(1+TASAS!$F$9)))</f>
        <v>0</v>
      </c>
      <c r="H83" s="131">
        <f>+('[1]N EERR TERRA'!H83*U83)+((('[1]N EERR TERRA'!H83*(100%-U83))/(1+TASAS!$G$9)))</f>
        <v>0</v>
      </c>
      <c r="I83" s="131">
        <f>+('[1]N EERR TERRA'!I83*V83)+((('[1]N EERR TERRA'!I83*(100%-V83))/(1+TASAS!$H$9)))</f>
        <v>0</v>
      </c>
      <c r="J83" s="131">
        <f>+('[1]N EERR TERRA'!J83*W83)+((('[1]N EERR TERRA'!J83*(100%-W83))/(1+TASAS!$I$9)))</f>
        <v>0</v>
      </c>
      <c r="K83" s="131">
        <f>+('[1]N EERR TERRA'!K83*X83)+((('[1]N EERR TERRA'!K83*(100%-X83))/(1+TASAS!$J$9)))</f>
        <v>0</v>
      </c>
      <c r="L83" s="131">
        <f>+('[1]N EERR TERRA'!L83*Y83)+((('[1]N EERR TERRA'!L83*(100%-Y83))/(1+TASAS!$K$9)))</f>
        <v>0</v>
      </c>
      <c r="M83" s="131">
        <f>+('[1]N EERR TERRA'!M83*Z83)+((('[1]N EERR TERRA'!M83*(100%-Z83))/(1+TASAS!$L$9)))</f>
        <v>0</v>
      </c>
      <c r="N83" s="131">
        <f>+('[1]N EERR TERRA'!N83*AA83)+((('[1]N EERR TERRA'!N83*(100%-AA83))/(1+TASAS!$M$9)))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TERRA'!C84*P84)+((('[1]N EERR TERRA'!C84*(100%-P84))/(1+TASAS!$B$9)))</f>
        <v>0</v>
      </c>
      <c r="D84" s="131">
        <f>+('[1]N EERR TERRA'!D84*Q84)+((('[1]N EERR TERRA'!D84*(100%-Q84))/(1+TASAS!$C$9)))</f>
        <v>0</v>
      </c>
      <c r="E84" s="131">
        <f>+('[1]N EERR TERRA'!E84*R84)+((('[1]N EERR TERRA'!E84*(100%-R84))/(1+TASAS!$D$9)))</f>
        <v>0</v>
      </c>
      <c r="F84" s="131">
        <f>+('[1]N EERR TERRA'!F84*S84)+((('[1]N EERR TERRA'!F84*(100%-S84))/(1+TASAS!$E$9)))</f>
        <v>0</v>
      </c>
      <c r="G84" s="131">
        <f>+('[1]N EERR TERRA'!G84*T84)+((('[1]N EERR TERRA'!G84*(100%-T84))/(1+TASAS!$F$9)))</f>
        <v>0</v>
      </c>
      <c r="H84" s="131">
        <f>+('[1]N EERR TERRA'!H84*U84)+((('[1]N EERR TERRA'!H84*(100%-U84))/(1+TASAS!$G$9)))</f>
        <v>0</v>
      </c>
      <c r="I84" s="131">
        <f>+('[1]N EERR TERRA'!I84*V84)+((('[1]N EERR TERRA'!I84*(100%-V84))/(1+TASAS!$H$9)))</f>
        <v>0</v>
      </c>
      <c r="J84" s="131">
        <f>+('[1]N EERR TERRA'!J84*W84)+((('[1]N EERR TERRA'!J84*(100%-W84))/(1+TASAS!$I$9)))</f>
        <v>0</v>
      </c>
      <c r="K84" s="131">
        <f>+('[1]N EERR TERRA'!K84*X84)+((('[1]N EERR TERRA'!K84*(100%-X84))/(1+TASAS!$J$9)))</f>
        <v>0</v>
      </c>
      <c r="L84" s="131">
        <f>+('[1]N EERR TERRA'!L84*Y84)+((('[1]N EERR TERRA'!L84*(100%-Y84))/(1+TASAS!$K$9)))</f>
        <v>0</v>
      </c>
      <c r="M84" s="131">
        <f>+('[1]N EERR TERRA'!M84*Z84)+((('[1]N EERR TERRA'!M84*(100%-Z84))/(1+TASAS!$L$9)))</f>
        <v>0</v>
      </c>
      <c r="N84" s="131">
        <f>+('[1]N EERR TERRA'!N84*AA84)+((('[1]N EERR TERRA'!N84*(100%-AA84))/(1+TASAS!$M$9)))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TERRA'!C85*P85)+((('[1]N EERR TERRA'!C85*(100%-P85))/(1+TASAS!$B$9)))</f>
        <v>0</v>
      </c>
      <c r="D85" s="131">
        <f>+('[1]N EERR TERRA'!D85*Q85)+((('[1]N EERR TERRA'!D85*(100%-Q85))/(1+TASAS!$C$9)))</f>
        <v>0</v>
      </c>
      <c r="E85" s="131">
        <f>+('[1]N EERR TERRA'!E85*R85)+((('[1]N EERR TERRA'!E85*(100%-R85))/(1+TASAS!$D$9)))</f>
        <v>0</v>
      </c>
      <c r="F85" s="131">
        <f>+('[1]N EERR TERRA'!F85*S85)+((('[1]N EERR TERRA'!F85*(100%-S85))/(1+TASAS!$E$9)))</f>
        <v>0</v>
      </c>
      <c r="G85" s="131">
        <f>+('[1]N EERR TERRA'!G85*T85)+((('[1]N EERR TERRA'!G85*(100%-T85))/(1+TASAS!$F$9)))</f>
        <v>0</v>
      </c>
      <c r="H85" s="131">
        <f>+('[1]N EERR TERRA'!H85*U85)+((('[1]N EERR TERRA'!H85*(100%-U85))/(1+TASAS!$G$9)))</f>
        <v>0</v>
      </c>
      <c r="I85" s="131">
        <f>+('[1]N EERR TERRA'!I85*V85)+((('[1]N EERR TERRA'!I85*(100%-V85))/(1+TASAS!$H$9)))</f>
        <v>0</v>
      </c>
      <c r="J85" s="131">
        <f>+('[1]N EERR TERRA'!J85*W85)+((('[1]N EERR TERRA'!J85*(100%-W85))/(1+TASAS!$I$9)))</f>
        <v>0</v>
      </c>
      <c r="K85" s="131">
        <f>+('[1]N EERR TERRA'!K85*X85)+((('[1]N EERR TERRA'!K85*(100%-X85))/(1+TASAS!$J$9)))</f>
        <v>0</v>
      </c>
      <c r="L85" s="131">
        <f>+('[1]N EERR TERRA'!L85*Y85)+((('[1]N EERR TERRA'!L85*(100%-Y85))/(1+TASAS!$K$9)))</f>
        <v>0</v>
      </c>
      <c r="M85" s="131">
        <f>+('[1]N EERR TERRA'!M85*Z85)+((('[1]N EERR TERRA'!M85*(100%-Z85))/(1+TASAS!$L$9)))</f>
        <v>0</v>
      </c>
      <c r="N85" s="131">
        <f>+('[1]N EERR TERRA'!N85*AA85)+((('[1]N EERR TERRA'!N85*(100%-AA85))/(1+TASAS!$M$9)))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TERRA'!C86*P86)+((('[1]N EERR TERRA'!C86*(100%-P86))/(1+TASAS!$B$9)))</f>
        <v>0</v>
      </c>
      <c r="D86" s="131">
        <f>+('[1]N EERR TERRA'!D86*Q86)+((('[1]N EERR TERRA'!D86*(100%-Q86))/(1+TASAS!$C$9)))</f>
        <v>0</v>
      </c>
      <c r="E86" s="131">
        <f>+('[1]N EERR TERRA'!E86*R86)+((('[1]N EERR TERRA'!E86*(100%-R86))/(1+TASAS!$D$9)))</f>
        <v>0</v>
      </c>
      <c r="F86" s="131">
        <f>+('[1]N EERR TERRA'!F86*S86)+((('[1]N EERR TERRA'!F86*(100%-S86))/(1+TASAS!$E$9)))</f>
        <v>205</v>
      </c>
      <c r="G86" s="131">
        <f>+('[1]N EERR TERRA'!G86*T86)+((('[1]N EERR TERRA'!G86*(100%-T86))/(1+TASAS!$F$9)))</f>
        <v>0</v>
      </c>
      <c r="H86" s="131">
        <f>+('[1]N EERR TERRA'!H86*U86)+((('[1]N EERR TERRA'!H86*(100%-U86))/(1+TASAS!$G$9)))</f>
        <v>0</v>
      </c>
      <c r="I86" s="131">
        <f>+('[1]N EERR TERRA'!I86*V86)+((('[1]N EERR TERRA'!I86*(100%-V86))/(1+TASAS!$H$9)))</f>
        <v>0</v>
      </c>
      <c r="J86" s="131">
        <f>+('[1]N EERR TERRA'!J86*W86)+((('[1]N EERR TERRA'!J86*(100%-W86))/(1+TASAS!$I$9)))</f>
        <v>0</v>
      </c>
      <c r="K86" s="131">
        <f>+('[1]N EERR TERRA'!K86*X86)+((('[1]N EERR TERRA'!K86*(100%-X86))/(1+TASAS!$J$9)))</f>
        <v>0</v>
      </c>
      <c r="L86" s="131">
        <f>+('[1]N EERR TERRA'!L86*Y86)+((('[1]N EERR TERRA'!L86*(100%-Y86))/(1+TASAS!$K$9)))</f>
        <v>0</v>
      </c>
      <c r="M86" s="131">
        <f>+('[1]N EERR TERRA'!M86*Z86)+((('[1]N EERR TERRA'!M86*(100%-Z86))/(1+TASAS!$L$9)))</f>
        <v>0</v>
      </c>
      <c r="N86" s="131">
        <f>+('[1]N EERR TERRA'!N86*AA86)+((('[1]N EERR TERRA'!N86*(100%-AA86))/(1+TASAS!$M$9)))</f>
        <v>0</v>
      </c>
      <c r="O86" s="194">
        <f t="shared" si="3"/>
        <v>205</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TERRA'!C87*P87)+((('[1]N EERR TERRA'!C87*(100%-P87))/(1+TASAS!$B$9)))</f>
        <v>0</v>
      </c>
      <c r="D87" s="131">
        <f>+('[1]N EERR TERRA'!D87*Q87)+((('[1]N EERR TERRA'!D87*(100%-Q87))/(1+TASAS!$C$9)))</f>
        <v>0</v>
      </c>
      <c r="E87" s="131">
        <f>+('[1]N EERR TERRA'!E87*R87)+((('[1]N EERR TERRA'!E87*(100%-R87))/(1+TASAS!$D$9)))</f>
        <v>0</v>
      </c>
      <c r="F87" s="131">
        <f>+('[1]N EERR TERRA'!F87*S87)+((('[1]N EERR TERRA'!F87*(100%-S87))/(1+TASAS!$E$9)))</f>
        <v>0</v>
      </c>
      <c r="G87" s="131">
        <f>+('[1]N EERR TERRA'!G87*T87)+((('[1]N EERR TERRA'!G87*(100%-T87))/(1+TASAS!$F$9)))</f>
        <v>0</v>
      </c>
      <c r="H87" s="131">
        <f>+('[1]N EERR TERRA'!H87*U87)+((('[1]N EERR TERRA'!H87*(100%-U87))/(1+TASAS!$G$9)))</f>
        <v>0</v>
      </c>
      <c r="I87" s="131">
        <f>+('[1]N EERR TERRA'!I87*V87)+((('[1]N EERR TERRA'!I87*(100%-V87))/(1+TASAS!$H$9)))</f>
        <v>0</v>
      </c>
      <c r="J87" s="131">
        <f>+('[1]N EERR TERRA'!J87*W87)+((('[1]N EERR TERRA'!J87*(100%-W87))/(1+TASAS!$I$9)))</f>
        <v>0</v>
      </c>
      <c r="K87" s="131">
        <f>+('[1]N EERR TERRA'!K87*X87)+((('[1]N EERR TERRA'!K87*(100%-X87))/(1+TASAS!$J$9)))</f>
        <v>0</v>
      </c>
      <c r="L87" s="131">
        <f>+('[1]N EERR TERRA'!L87*Y87)+((('[1]N EERR TERRA'!L87*(100%-Y87))/(1+TASAS!$K$9)))</f>
        <v>0</v>
      </c>
      <c r="M87" s="131">
        <f>+('[1]N EERR TERRA'!M87*Z87)+((('[1]N EERR TERRA'!M87*(100%-Z87))/(1+TASAS!$L$9)))</f>
        <v>0</v>
      </c>
      <c r="N87" s="131">
        <f>+('[1]N EERR TERRA'!N87*AA87)+((('[1]N EERR TERRA'!N87*(100%-AA87))/(1+TASAS!$M$9)))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TERRA'!C88*P88)+((('[1]N EERR TERRA'!C88*(100%-P88))/(1+TASAS!$B$9)))</f>
        <v>100.53968227517638</v>
      </c>
      <c r="D88" s="131">
        <f>+('[1]N EERR TERRA'!D88*Q88)+((('[1]N EERR TERRA'!D88*(100%-Q88))/(1+TASAS!$C$9)))</f>
        <v>101.16320546580316</v>
      </c>
      <c r="E88" s="131">
        <f>+('[1]N EERR TERRA'!E88*R88)+((('[1]N EERR TERRA'!E88*(100%-R88))/(1+TASAS!$D$9)))</f>
        <v>164.99069777346617</v>
      </c>
      <c r="F88" s="131">
        <f>+('[1]N EERR TERRA'!F88*S88)+((('[1]N EERR TERRA'!F88*(100%-S88))/(1+TASAS!$E$9)))</f>
        <v>83.639285013623976</v>
      </c>
      <c r="G88" s="131">
        <f>+('[1]N EERR TERRA'!G88*T88)+((('[1]N EERR TERRA'!G88*(100%-T88))/(1+TASAS!$F$9)))</f>
        <v>41.392521641223603</v>
      </c>
      <c r="H88" s="131">
        <f>+('[1]N EERR TERRA'!H88*U88)+((('[1]N EERR TERRA'!H88*(100%-U88))/(1+TASAS!$G$9)))</f>
        <v>97.437494421831232</v>
      </c>
      <c r="I88" s="131">
        <f>+('[1]N EERR TERRA'!I88*V88)+((('[1]N EERR TERRA'!I88*(100%-V88))/(1+TASAS!$H$9)))</f>
        <v>0</v>
      </c>
      <c r="J88" s="131">
        <f>+('[1]N EERR TERRA'!J88*W88)+((('[1]N EERR TERRA'!J88*(100%-W88))/(1+TASAS!$I$9)))</f>
        <v>0</v>
      </c>
      <c r="K88" s="131">
        <f>+('[1]N EERR TERRA'!K88*X88)+((('[1]N EERR TERRA'!K88*(100%-X88))/(1+TASAS!$J$9)))</f>
        <v>0</v>
      </c>
      <c r="L88" s="131">
        <f>+('[1]N EERR TERRA'!L88*Y88)+((('[1]N EERR TERRA'!L88*(100%-Y88))/(1+TASAS!$K$9)))</f>
        <v>0</v>
      </c>
      <c r="M88" s="131">
        <f>+('[1]N EERR TERRA'!M88*Z88)+((('[1]N EERR TERRA'!M88*(100%-Z88))/(1+TASAS!$L$9)))</f>
        <v>0</v>
      </c>
      <c r="N88" s="131">
        <f>+('[1]N EERR TERRA'!N88*AA88)+((('[1]N EERR TERRA'!N88*(100%-AA88))/(1+TASAS!$M$9)))</f>
        <v>0</v>
      </c>
      <c r="O88" s="194">
        <f t="shared" si="3"/>
        <v>589.16288659112445</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TERRA'!C89*P89)+((('[1]N EERR TERRA'!C89*(100%-P89))/(1+TASAS!$B$9)))</f>
        <v>0</v>
      </c>
      <c r="D89" s="131">
        <f>+('[1]N EERR TERRA'!D89*Q89)+((('[1]N EERR TERRA'!D89*(100%-Q89))/(1+TASAS!$C$9)))</f>
        <v>0</v>
      </c>
      <c r="E89" s="131">
        <f>+('[1]N EERR TERRA'!E89*R89)+((('[1]N EERR TERRA'!E89*(100%-R89))/(1+TASAS!$D$9)))</f>
        <v>0</v>
      </c>
      <c r="F89" s="131">
        <f>+('[1]N EERR TERRA'!F89*S89)+((('[1]N EERR TERRA'!F89*(100%-S89))/(1+TASAS!$E$9)))</f>
        <v>0</v>
      </c>
      <c r="G89" s="131">
        <f>+('[1]N EERR TERRA'!G89*T89)+((('[1]N EERR TERRA'!G89*(100%-T89))/(1+TASAS!$F$9)))</f>
        <v>0</v>
      </c>
      <c r="H89" s="131">
        <f>+('[1]N EERR TERRA'!H89*U89)+((('[1]N EERR TERRA'!H89*(100%-U89))/(1+TASAS!$G$9)))</f>
        <v>0</v>
      </c>
      <c r="I89" s="131">
        <f>+('[1]N EERR TERRA'!I89*V89)+((('[1]N EERR TERRA'!I89*(100%-V89))/(1+TASAS!$H$9)))</f>
        <v>0</v>
      </c>
      <c r="J89" s="131">
        <f>+('[1]N EERR TERRA'!J89*W89)+((('[1]N EERR TERRA'!J89*(100%-W89))/(1+TASAS!$I$9)))</f>
        <v>0</v>
      </c>
      <c r="K89" s="131">
        <f>+('[1]N EERR TERRA'!K89*X89)+((('[1]N EERR TERRA'!K89*(100%-X89))/(1+TASAS!$J$9)))</f>
        <v>0</v>
      </c>
      <c r="L89" s="131">
        <f>+('[1]N EERR TERRA'!L89*Y89)+((('[1]N EERR TERRA'!L89*(100%-Y89))/(1+TASAS!$K$9)))</f>
        <v>0</v>
      </c>
      <c r="M89" s="131">
        <f>+('[1]N EERR TERRA'!M89*Z89)+((('[1]N EERR TERRA'!M89*(100%-Z89))/(1+TASAS!$L$9)))</f>
        <v>0</v>
      </c>
      <c r="N89" s="131">
        <f>+('[1]N EERR TERRA'!N89*AA89)+((('[1]N EERR TERRA'!N89*(100%-AA89))/(1+TASAS!$M$9)))</f>
        <v>0</v>
      </c>
      <c r="O89" s="194">
        <f t="shared" si="3"/>
        <v>0</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TERRA'!C90*P90)+((('[1]N EERR TERRA'!C90*(100%-P90))/(1+TASAS!$B$9)))</f>
        <v>0</v>
      </c>
      <c r="D90" s="131">
        <f>+('[1]N EERR TERRA'!D90*Q90)+((('[1]N EERR TERRA'!D90*(100%-Q90))/(1+TASAS!$C$9)))</f>
        <v>0</v>
      </c>
      <c r="E90" s="131">
        <f>+('[1]N EERR TERRA'!E90*R90)+((('[1]N EERR TERRA'!E90*(100%-R90))/(1+TASAS!$D$9)))</f>
        <v>0</v>
      </c>
      <c r="F90" s="131">
        <f>+('[1]N EERR TERRA'!F90*S90)+((('[1]N EERR TERRA'!F90*(100%-S90))/(1+TASAS!$E$9)))</f>
        <v>0</v>
      </c>
      <c r="G90" s="131">
        <f>+('[1]N EERR TERRA'!G90*T90)+((('[1]N EERR TERRA'!G90*(100%-T90))/(1+TASAS!$F$9)))</f>
        <v>0</v>
      </c>
      <c r="H90" s="131">
        <f>+('[1]N EERR TERRA'!H90*U90)+((('[1]N EERR TERRA'!H90*(100%-U90))/(1+TASAS!$G$9)))</f>
        <v>0</v>
      </c>
      <c r="I90" s="131">
        <f>+('[1]N EERR TERRA'!I90*V90)+((('[1]N EERR TERRA'!I90*(100%-V90))/(1+TASAS!$H$9)))</f>
        <v>0</v>
      </c>
      <c r="J90" s="131">
        <f>+('[1]N EERR TERRA'!J90*W90)+((('[1]N EERR TERRA'!J90*(100%-W90))/(1+TASAS!$I$9)))</f>
        <v>0</v>
      </c>
      <c r="K90" s="131">
        <f>+('[1]N EERR TERRA'!K90*X90)+((('[1]N EERR TERRA'!K90*(100%-X90))/(1+TASAS!$J$9)))</f>
        <v>0</v>
      </c>
      <c r="L90" s="131">
        <f>+('[1]N EERR TERRA'!L90*Y90)+((('[1]N EERR TERRA'!L90*(100%-Y90))/(1+TASAS!$K$9)))</f>
        <v>0</v>
      </c>
      <c r="M90" s="131">
        <f>+('[1]N EERR TERRA'!M90*Z90)+((('[1]N EERR TERRA'!M90*(100%-Z90))/(1+TASAS!$L$9)))</f>
        <v>0</v>
      </c>
      <c r="N90" s="131">
        <f>+('[1]N EERR TERRA'!N90*AA90)+((('[1]N EERR TERRA'!N90*(100%-AA90))/(1+TASAS!$M$9)))</f>
        <v>0</v>
      </c>
      <c r="O90" s="194">
        <f t="shared" si="3"/>
        <v>0</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TERRA'!C91*P91)+((('[1]N EERR TERRA'!C91*(100%-P91))/(1+TASAS!$B$9)))</f>
        <v>0</v>
      </c>
      <c r="D91" s="131">
        <f>+('[1]N EERR TERRA'!D91*Q91)+((('[1]N EERR TERRA'!D91*(100%-Q91))/(1+TASAS!$C$9)))</f>
        <v>0</v>
      </c>
      <c r="E91" s="131">
        <f>+('[1]N EERR TERRA'!E91*R91)+((('[1]N EERR TERRA'!E91*(100%-R91))/(1+TASAS!$D$9)))</f>
        <v>0</v>
      </c>
      <c r="F91" s="131">
        <f>+('[1]N EERR TERRA'!F91*S91)+((('[1]N EERR TERRA'!F91*(100%-S91))/(1+TASAS!$E$9)))</f>
        <v>0</v>
      </c>
      <c r="G91" s="131">
        <f>+('[1]N EERR TERRA'!G91*T91)+((('[1]N EERR TERRA'!G91*(100%-T91))/(1+TASAS!$F$9)))</f>
        <v>0</v>
      </c>
      <c r="H91" s="131">
        <f>+('[1]N EERR TERRA'!H91*U91)+((('[1]N EERR TERRA'!H91*(100%-U91))/(1+TASAS!$G$9)))</f>
        <v>0</v>
      </c>
      <c r="I91" s="131">
        <f>+('[1]N EERR TERRA'!I91*V91)+((('[1]N EERR TERRA'!I91*(100%-V91))/(1+TASAS!$H$9)))</f>
        <v>0</v>
      </c>
      <c r="J91" s="131">
        <f>+('[1]N EERR TERRA'!J91*W91)+((('[1]N EERR TERRA'!J91*(100%-W91))/(1+TASAS!$I$9)))</f>
        <v>0</v>
      </c>
      <c r="K91" s="131">
        <f>+('[1]N EERR TERRA'!K91*X91)+((('[1]N EERR TERRA'!K91*(100%-X91))/(1+TASAS!$J$9)))</f>
        <v>0</v>
      </c>
      <c r="L91" s="131">
        <f>+('[1]N EERR TERRA'!L91*Y91)+((('[1]N EERR TERRA'!L91*(100%-Y91))/(1+TASAS!$K$9)))</f>
        <v>0</v>
      </c>
      <c r="M91" s="131">
        <f>+('[1]N EERR TERRA'!M91*Z91)+((('[1]N EERR TERRA'!M91*(100%-Z91))/(1+TASAS!$L$9)))</f>
        <v>0</v>
      </c>
      <c r="N91" s="131">
        <f>+('[1]N EERR TERRA'!N91*AA91)+((('[1]N EERR TERRA'!N91*(100%-AA91))/(1+TASAS!$M$9)))</f>
        <v>0</v>
      </c>
      <c r="O91" s="194">
        <f t="shared" si="3"/>
        <v>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TERRA'!C92*P92)+((('[1]N EERR TERRA'!C92*(100%-P92))/(1+TASAS!$B$9)))</f>
        <v>0</v>
      </c>
      <c r="D92" s="131">
        <f>+('[1]N EERR TERRA'!D92*Q92)+((('[1]N EERR TERRA'!D92*(100%-Q92))/(1+TASAS!$C$9)))</f>
        <v>0</v>
      </c>
      <c r="E92" s="131">
        <f>+('[1]N EERR TERRA'!E92*R92)+((('[1]N EERR TERRA'!E92*(100%-R92))/(1+TASAS!$D$9)))</f>
        <v>0</v>
      </c>
      <c r="F92" s="131">
        <f>+('[1]N EERR TERRA'!F92*S92)+((('[1]N EERR TERRA'!F92*(100%-S92))/(1+TASAS!$E$9)))</f>
        <v>0</v>
      </c>
      <c r="G92" s="131">
        <f>+('[1]N EERR TERRA'!G92*T92)+((('[1]N EERR TERRA'!G92*(100%-T92))/(1+TASAS!$F$9)))</f>
        <v>0</v>
      </c>
      <c r="H92" s="131">
        <f>+('[1]N EERR TERRA'!H92*U92)+((('[1]N EERR TERRA'!H92*(100%-U92))/(1+TASAS!$G$9)))</f>
        <v>0</v>
      </c>
      <c r="I92" s="131">
        <f>+('[1]N EERR TERRA'!I92*V92)+((('[1]N EERR TERRA'!I92*(100%-V92))/(1+TASAS!$H$9)))</f>
        <v>0</v>
      </c>
      <c r="J92" s="131">
        <f>+('[1]N EERR TERRA'!J92*W92)+((('[1]N EERR TERRA'!J92*(100%-W92))/(1+TASAS!$I$9)))</f>
        <v>0</v>
      </c>
      <c r="K92" s="131">
        <f>+('[1]N EERR TERRA'!K92*X92)+((('[1]N EERR TERRA'!K92*(100%-X92))/(1+TASAS!$J$9)))</f>
        <v>0</v>
      </c>
      <c r="L92" s="131">
        <f>+('[1]N EERR TERRA'!L92*Y92)+((('[1]N EERR TERRA'!L92*(100%-Y92))/(1+TASAS!$K$9)))</f>
        <v>0</v>
      </c>
      <c r="M92" s="131">
        <f>+('[1]N EERR TERRA'!M92*Z92)+((('[1]N EERR TERRA'!M92*(100%-Z92))/(1+TASAS!$L$9)))</f>
        <v>0</v>
      </c>
      <c r="N92" s="131">
        <f>+('[1]N EERR TERRA'!N92*AA92)+((('[1]N EERR TERRA'!N92*(100%-AA92))/(1+TASAS!$M$9)))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f>+('[1]N EERR TERRA'!C93*P93)+((('[1]N EERR TERRA'!C93*(100%-P93))/(1+TASAS!$B$9)))</f>
        <v>0</v>
      </c>
      <c r="D93" s="131">
        <f>+('[1]N EERR TERRA'!D93*Q93)+((('[1]N EERR TERRA'!D93*(100%-Q93))/(1+TASAS!$C$9)))</f>
        <v>0</v>
      </c>
      <c r="E93" s="131">
        <f>+('[1]N EERR TERRA'!E93*R93)+((('[1]N EERR TERRA'!E93*(100%-R93))/(1+TASAS!$D$9)))</f>
        <v>0</v>
      </c>
      <c r="F93" s="131">
        <f>+('[1]N EERR TERRA'!F93*S93)+((('[1]N EERR TERRA'!F93*(100%-S93))/(1+TASAS!$E$9)))</f>
        <v>0</v>
      </c>
      <c r="G93" s="131">
        <f>+('[1]N EERR TERRA'!G93*T93)+((('[1]N EERR TERRA'!G93*(100%-T93))/(1+TASAS!$F$9)))</f>
        <v>0</v>
      </c>
      <c r="H93" s="131">
        <f>+('[1]N EERR TERRA'!H93*U93)+((('[1]N EERR TERRA'!H93*(100%-U93))/(1+TASAS!$G$9)))</f>
        <v>0</v>
      </c>
      <c r="I93" s="131">
        <f>+('[1]N EERR TERRA'!I93*V93)+((('[1]N EERR TERRA'!I93*(100%-V93))/(1+TASAS!$H$9)))</f>
        <v>0</v>
      </c>
      <c r="J93" s="131">
        <f>+('[1]N EERR TERRA'!J93*W93)+((('[1]N EERR TERRA'!J93*(100%-W93))/(1+TASAS!$I$9)))</f>
        <v>0</v>
      </c>
      <c r="K93" s="131">
        <f>+('[1]N EERR TERRA'!K93*X93)+((('[1]N EERR TERRA'!K93*(100%-X93))/(1+TASAS!$J$9)))</f>
        <v>0</v>
      </c>
      <c r="L93" s="131">
        <f>+('[1]N EERR TERRA'!L93*Y93)+((('[1]N EERR TERRA'!L93*(100%-Y93))/(1+TASAS!$K$9)))</f>
        <v>0</v>
      </c>
      <c r="M93" s="131">
        <f>+('[1]N EERR TERRA'!M93*Z93)+((('[1]N EERR TERRA'!M93*(100%-Z93))/(1+TASAS!$L$9)))</f>
        <v>0</v>
      </c>
      <c r="N93" s="131">
        <f>+('[1]N EERR TERRA'!N93*AA93)+((('[1]N EERR TERRA'!N93*(100%-AA93))/(1+TASAS!$M$9)))</f>
        <v>0</v>
      </c>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7">SUM(C96:C138)</f>
        <v>1660.1063496824606</v>
      </c>
      <c r="D95" s="186">
        <f t="shared" si="17"/>
        <v>990.43887837164607</v>
      </c>
      <c r="E95" s="186">
        <f t="shared" si="17"/>
        <v>1421.5073950421565</v>
      </c>
      <c r="F95" s="186">
        <f t="shared" si="17"/>
        <v>1513.6558430517716</v>
      </c>
      <c r="G95" s="186">
        <f t="shared" si="17"/>
        <v>1786.4963079780082</v>
      </c>
      <c r="H95" s="186">
        <f t="shared" si="17"/>
        <v>1383.1782239786876</v>
      </c>
      <c r="I95" s="186">
        <f t="shared" si="17"/>
        <v>0</v>
      </c>
      <c r="J95" s="186">
        <f t="shared" si="17"/>
        <v>0</v>
      </c>
      <c r="K95" s="186">
        <f t="shared" si="17"/>
        <v>0</v>
      </c>
      <c r="L95" s="186">
        <f t="shared" si="17"/>
        <v>0</v>
      </c>
      <c r="M95" s="186">
        <f t="shared" si="17"/>
        <v>0</v>
      </c>
      <c r="N95" s="186">
        <f t="shared" si="17"/>
        <v>0</v>
      </c>
      <c r="O95" s="210">
        <f t="shared" ref="O95" si="18">SUM(O96:O138)</f>
        <v>8755.3829981047311</v>
      </c>
      <c r="P95" s="305"/>
      <c r="Q95" s="305"/>
      <c r="R95" s="305"/>
      <c r="S95" s="305"/>
      <c r="T95" s="305"/>
      <c r="U95" s="305"/>
      <c r="V95" s="305"/>
      <c r="W95" s="305"/>
      <c r="X95" s="305"/>
      <c r="Y95" s="305"/>
      <c r="Z95" s="305"/>
      <c r="AA95" s="305"/>
    </row>
    <row r="96" spans="1:27" outlineLevel="1" x14ac:dyDescent="0.3">
      <c r="A96" s="203" t="s">
        <v>284</v>
      </c>
      <c r="B96" s="131"/>
      <c r="C96" s="131">
        <f>+('[1]N EERR TERRA'!C96*P96)+((('[1]N EERR TERRA'!C96*(100%-P96))/(1+TASAS!$B$9)))</f>
        <v>64.079280490288667</v>
      </c>
      <c r="D96" s="131">
        <f>+('[1]N EERR TERRA'!D96*Q96)+((('[1]N EERR TERRA'!D96*(100%-Q96))/(1+TASAS!$C$9)))</f>
        <v>32.668896163974097</v>
      </c>
      <c r="E96" s="131">
        <f>+('[1]N EERR TERRA'!E96*R96)+((('[1]N EERR TERRA'!E96*(100%-R96))/(1+TASAS!$D$9)))</f>
        <v>39.247242426393463</v>
      </c>
      <c r="F96" s="131">
        <f>+('[1]N EERR TERRA'!F96*S96)+((('[1]N EERR TERRA'!F96*(100%-S96))/(1+TASAS!$E$9)))</f>
        <v>57.759663682366678</v>
      </c>
      <c r="G96" s="131">
        <f>+('[1]N EERR TERRA'!G96*T96)+((('[1]N EERR TERRA'!G96*(100%-T96))/(1+TASAS!$F$9)))</f>
        <v>375.02097838802132</v>
      </c>
      <c r="H96" s="131">
        <f>+('[1]N EERR TERRA'!H96*U96)+((('[1]N EERR TERRA'!H96*(100%-U96))/(1+TASAS!$G$9)))</f>
        <v>495.18850829625814</v>
      </c>
      <c r="I96" s="131">
        <f>+('[1]N EERR TERRA'!I96*V96)+((('[1]N EERR TERRA'!I96*(100%-V96))/(1+TASAS!$H$9)))</f>
        <v>0</v>
      </c>
      <c r="J96" s="131">
        <f>+('[1]N EERR TERRA'!J96*W96)+((('[1]N EERR TERRA'!J96*(100%-W96))/(1+TASAS!$I$9)))</f>
        <v>0</v>
      </c>
      <c r="K96" s="131">
        <f>+('[1]N EERR TERRA'!K96*X96)+((('[1]N EERR TERRA'!K96*(100%-X96))/(1+TASAS!$J$9)))</f>
        <v>0</v>
      </c>
      <c r="L96" s="131">
        <f>+('[1]N EERR TERRA'!L96*Y96)+((('[1]N EERR TERRA'!L96*(100%-Y96))/(1+TASAS!$K$9)))</f>
        <v>0</v>
      </c>
      <c r="M96" s="131">
        <f>+('[1]N EERR TERRA'!M96*Z96)+((('[1]N EERR TERRA'!M96*(100%-Z96))/(1+TASAS!$L$9)))</f>
        <v>0</v>
      </c>
      <c r="N96" s="131">
        <f>+('[1]N EERR TERRA'!N96*AA96)+((('[1]N EERR TERRA'!N96*(100%-AA96))/(1+TASAS!$M$9)))</f>
        <v>0</v>
      </c>
      <c r="O96" s="194">
        <f t="shared" ref="O96:O203" si="19">+SUM(C96:N96)</f>
        <v>1063.9645694473024</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TERRA'!C97*P97)+((('[1]N EERR TERRA'!C97*(100%-P97))/(1+TASAS!$B$9)))</f>
        <v>0</v>
      </c>
      <c r="D97" s="131">
        <f>+('[1]N EERR TERRA'!D97*Q97)+((('[1]N EERR TERRA'!D97*(100%-Q97))/(1+TASAS!$C$9)))</f>
        <v>0</v>
      </c>
      <c r="E97" s="131">
        <f>+('[1]N EERR TERRA'!E97*R97)+((('[1]N EERR TERRA'!E97*(100%-R97))/(1+TASAS!$D$9)))</f>
        <v>0</v>
      </c>
      <c r="F97" s="131">
        <f>+('[1]N EERR TERRA'!F97*S97)+((('[1]N EERR TERRA'!F97*(100%-S97))/(1+TASAS!$E$9)))</f>
        <v>0</v>
      </c>
      <c r="G97" s="131">
        <f>+('[1]N EERR TERRA'!G97*T97)+((('[1]N EERR TERRA'!G97*(100%-T97))/(1+TASAS!$F$9)))</f>
        <v>0</v>
      </c>
      <c r="H97" s="131">
        <f>+('[1]N EERR TERRA'!H97*U97)+((('[1]N EERR TERRA'!H97*(100%-U97))/(1+TASAS!$G$9)))</f>
        <v>0</v>
      </c>
      <c r="I97" s="131">
        <f>+('[1]N EERR TERRA'!I97*V97)+((('[1]N EERR TERRA'!I97*(100%-V97))/(1+TASAS!$H$9)))</f>
        <v>0</v>
      </c>
      <c r="J97" s="131">
        <f>+('[1]N EERR TERRA'!J97*W97)+((('[1]N EERR TERRA'!J97*(100%-W97))/(1+TASAS!$I$9)))</f>
        <v>0</v>
      </c>
      <c r="K97" s="131">
        <f>+('[1]N EERR TERRA'!K97*X97)+((('[1]N EERR TERRA'!K97*(100%-X97))/(1+TASAS!$J$9)))</f>
        <v>0</v>
      </c>
      <c r="L97" s="131">
        <f>+('[1]N EERR TERRA'!L97*Y97)+((('[1]N EERR TERRA'!L97*(100%-Y97))/(1+TASAS!$K$9)))</f>
        <v>0</v>
      </c>
      <c r="M97" s="131">
        <f>+('[1]N EERR TERRA'!M97*Z97)+((('[1]N EERR TERRA'!M97*(100%-Z97))/(1+TASAS!$L$9)))</f>
        <v>0</v>
      </c>
      <c r="N97" s="131">
        <f>+('[1]N EERR TERRA'!N97*AA97)+((('[1]N EERR TERRA'!N97*(100%-AA97))/(1+TASAS!$M$9)))</f>
        <v>0</v>
      </c>
      <c r="O97" s="194">
        <f t="shared" si="19"/>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TERRA'!C98*P98)+((('[1]N EERR TERRA'!C98*(100%-P98))/(1+TASAS!$B$9)))</f>
        <v>0</v>
      </c>
      <c r="D98" s="131">
        <f>+('[1]N EERR TERRA'!D98*Q98)+((('[1]N EERR TERRA'!D98*(100%-Q98))/(1+TASAS!$C$9)))</f>
        <v>0</v>
      </c>
      <c r="E98" s="131">
        <f>+('[1]N EERR TERRA'!E98*R98)+((('[1]N EERR TERRA'!E98*(100%-R98))/(1+TASAS!$D$9)))</f>
        <v>0</v>
      </c>
      <c r="F98" s="131">
        <f>+('[1]N EERR TERRA'!F98*S98)+((('[1]N EERR TERRA'!F98*(100%-S98))/(1+TASAS!$E$9)))</f>
        <v>0</v>
      </c>
      <c r="G98" s="131">
        <f>+('[1]N EERR TERRA'!G98*T98)+((('[1]N EERR TERRA'!G98*(100%-T98))/(1+TASAS!$F$9)))</f>
        <v>0</v>
      </c>
      <c r="H98" s="131">
        <f>+('[1]N EERR TERRA'!H98*U98)+((('[1]N EERR TERRA'!H98*(100%-U98))/(1+TASAS!$G$9)))</f>
        <v>0</v>
      </c>
      <c r="I98" s="131">
        <f>+('[1]N EERR TERRA'!I98*V98)+((('[1]N EERR TERRA'!I98*(100%-V98))/(1+TASAS!$H$9)))</f>
        <v>0</v>
      </c>
      <c r="J98" s="131">
        <f>+('[1]N EERR TERRA'!J98*W98)+((('[1]N EERR TERRA'!J98*(100%-W98))/(1+TASAS!$I$9)))</f>
        <v>0</v>
      </c>
      <c r="K98" s="131">
        <f>+('[1]N EERR TERRA'!K98*X98)+((('[1]N EERR TERRA'!K98*(100%-X98))/(1+TASAS!$J$9)))</f>
        <v>0</v>
      </c>
      <c r="L98" s="131">
        <f>+('[1]N EERR TERRA'!L98*Y98)+((('[1]N EERR TERRA'!L98*(100%-Y98))/(1+TASAS!$K$9)))</f>
        <v>0</v>
      </c>
      <c r="M98" s="131">
        <f>+('[1]N EERR TERRA'!M98*Z98)+((('[1]N EERR TERRA'!M98*(100%-Z98))/(1+TASAS!$L$9)))</f>
        <v>0</v>
      </c>
      <c r="N98" s="131">
        <f>+('[1]N EERR TERRA'!N98*AA98)+((('[1]N EERR TERRA'!N98*(100%-AA98))/(1+TASAS!$M$9)))</f>
        <v>0</v>
      </c>
      <c r="O98" s="194">
        <f t="shared" si="19"/>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TERRA'!C99*P99)+((('[1]N EERR TERRA'!C99*(100%-P99))/(1+TASAS!$B$9)))</f>
        <v>817.28</v>
      </c>
      <c r="D99" s="131">
        <f>+('[1]N EERR TERRA'!D99*Q99)+((('[1]N EERR TERRA'!D99*(100%-Q99))/(1+TASAS!$C$9)))</f>
        <v>594.70000000000005</v>
      </c>
      <c r="E99" s="131">
        <f>+('[1]N EERR TERRA'!E99*R99)+((('[1]N EERR TERRA'!E99*(100%-R99))/(1+TASAS!$D$9)))</f>
        <v>714.66</v>
      </c>
      <c r="F99" s="131">
        <f>+('[1]N EERR TERRA'!F99*S99)+((('[1]N EERR TERRA'!F99*(100%-S99))/(1+TASAS!$E$9)))</f>
        <v>914.46</v>
      </c>
      <c r="G99" s="131">
        <f>+('[1]N EERR TERRA'!G99*T99)+((('[1]N EERR TERRA'!G99*(100%-T99))/(1+TASAS!$F$9)))</f>
        <v>724.5</v>
      </c>
      <c r="H99" s="131">
        <f>+('[1]N EERR TERRA'!H99*U99)+((('[1]N EERR TERRA'!H99*(100%-U99))/(1+TASAS!$G$9)))</f>
        <v>240.84</v>
      </c>
      <c r="I99" s="131">
        <f>+('[1]N EERR TERRA'!I99*V99)+((('[1]N EERR TERRA'!I99*(100%-V99))/(1+TASAS!$H$9)))</f>
        <v>0</v>
      </c>
      <c r="J99" s="131">
        <f>+('[1]N EERR TERRA'!J99*W99)+((('[1]N EERR TERRA'!J99*(100%-W99))/(1+TASAS!$I$9)))</f>
        <v>0</v>
      </c>
      <c r="K99" s="131">
        <f>+('[1]N EERR TERRA'!K99*X99)+((('[1]N EERR TERRA'!K99*(100%-X99))/(1+TASAS!$J$9)))</f>
        <v>0</v>
      </c>
      <c r="L99" s="131">
        <f>+('[1]N EERR TERRA'!L99*Y99)+((('[1]N EERR TERRA'!L99*(100%-Y99))/(1+TASAS!$K$9)))</f>
        <v>0</v>
      </c>
      <c r="M99" s="131">
        <f>+('[1]N EERR TERRA'!M99*Z99)+((('[1]N EERR TERRA'!M99*(100%-Z99))/(1+TASAS!$L$9)))</f>
        <v>0</v>
      </c>
      <c r="N99" s="131">
        <f>+('[1]N EERR TERRA'!N99*AA99)+((('[1]N EERR TERRA'!N99*(100%-AA99))/(1+TASAS!$M$9)))</f>
        <v>0</v>
      </c>
      <c r="O99" s="194">
        <f t="shared" si="19"/>
        <v>4006.44</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TERRA'!C100*P100)+((('[1]N EERR TERRA'!C100*(100%-P100))/(1+TASAS!$B$9)))</f>
        <v>0</v>
      </c>
      <c r="D100" s="131">
        <f>+('[1]N EERR TERRA'!D100*Q100)+((('[1]N EERR TERRA'!D100*(100%-Q100))/(1+TASAS!$C$9)))</f>
        <v>0</v>
      </c>
      <c r="E100" s="131">
        <f>+('[1]N EERR TERRA'!E100*R100)+((('[1]N EERR TERRA'!E100*(100%-R100))/(1+TASAS!$D$9)))</f>
        <v>0</v>
      </c>
      <c r="F100" s="131">
        <f>+('[1]N EERR TERRA'!F100*S100)+((('[1]N EERR TERRA'!F100*(100%-S100))/(1+TASAS!$E$9)))</f>
        <v>0</v>
      </c>
      <c r="G100" s="131">
        <f>+('[1]N EERR TERRA'!G100*T100)+((('[1]N EERR TERRA'!G100*(100%-T100))/(1+TASAS!$F$9)))</f>
        <v>0</v>
      </c>
      <c r="H100" s="131">
        <f>+('[1]N EERR TERRA'!H100*U100)+((('[1]N EERR TERRA'!H100*(100%-U100))/(1+TASAS!$G$9)))</f>
        <v>0</v>
      </c>
      <c r="I100" s="131">
        <f>+('[1]N EERR TERRA'!I100*V100)+((('[1]N EERR TERRA'!I100*(100%-V100))/(1+TASAS!$H$9)))</f>
        <v>0</v>
      </c>
      <c r="J100" s="131">
        <f>+('[1]N EERR TERRA'!J100*W100)+((('[1]N EERR TERRA'!J100*(100%-W100))/(1+TASAS!$I$9)))</f>
        <v>0</v>
      </c>
      <c r="K100" s="131">
        <f>+('[1]N EERR TERRA'!K100*X100)+((('[1]N EERR TERRA'!K100*(100%-X100))/(1+TASAS!$J$9)))</f>
        <v>0</v>
      </c>
      <c r="L100" s="131">
        <f>+('[1]N EERR TERRA'!L100*Y100)+((('[1]N EERR TERRA'!L100*(100%-Y100))/(1+TASAS!$K$9)))</f>
        <v>0</v>
      </c>
      <c r="M100" s="131">
        <f>+('[1]N EERR TERRA'!M100*Z100)+((('[1]N EERR TERRA'!M100*(100%-Z100))/(1+TASAS!$L$9)))</f>
        <v>0</v>
      </c>
      <c r="N100" s="131">
        <f>+('[1]N EERR TERRA'!N100*AA100)+((('[1]N EERR TERRA'!N100*(100%-AA100))/(1+TASAS!$M$9)))</f>
        <v>0</v>
      </c>
      <c r="O100" s="194">
        <f t="shared" si="19"/>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TERRA'!C101*P101)+((('[1]N EERR TERRA'!C101*(100%-P101))/(1+TASAS!$B$9)))</f>
        <v>155.77743968597829</v>
      </c>
      <c r="D101" s="131">
        <f>+('[1]N EERR TERRA'!D101*Q101)+((('[1]N EERR TERRA'!D101*(100%-Q101))/(1+TASAS!$C$9)))</f>
        <v>56.240836951106687</v>
      </c>
      <c r="E101" s="131">
        <f>+('[1]N EERR TERRA'!E101*R101)+((('[1]N EERR TERRA'!E101*(100%-R101))/(1+TASAS!$D$9)))</f>
        <v>84.599768118685375</v>
      </c>
      <c r="F101" s="131">
        <f>+('[1]N EERR TERRA'!F101*S101)+((('[1]N EERR TERRA'!F101*(100%-S101))/(1+TASAS!$E$9)))</f>
        <v>122.70187621642661</v>
      </c>
      <c r="G101" s="131">
        <f>+('[1]N EERR TERRA'!G101*T101)+((('[1]N EERR TERRA'!G101*(100%-T101))/(1+TASAS!$F$9)))</f>
        <v>116.89590059659591</v>
      </c>
      <c r="H101" s="131">
        <f>+('[1]N EERR TERRA'!H101*U101)+((('[1]N EERR TERRA'!H101*(100%-U101))/(1+TASAS!$G$9)))</f>
        <v>70.058824324872532</v>
      </c>
      <c r="I101" s="131">
        <f>+('[1]N EERR TERRA'!I101*V101)+((('[1]N EERR TERRA'!I101*(100%-V101))/(1+TASAS!$H$9)))</f>
        <v>0</v>
      </c>
      <c r="J101" s="131">
        <f>+('[1]N EERR TERRA'!J101*W101)+((('[1]N EERR TERRA'!J101*(100%-W101))/(1+TASAS!$I$9)))</f>
        <v>0</v>
      </c>
      <c r="K101" s="131">
        <f>+('[1]N EERR TERRA'!K101*X101)+((('[1]N EERR TERRA'!K101*(100%-X101))/(1+TASAS!$J$9)))</f>
        <v>0</v>
      </c>
      <c r="L101" s="131">
        <f>+('[1]N EERR TERRA'!L101*Y101)+((('[1]N EERR TERRA'!L101*(100%-Y101))/(1+TASAS!$K$9)))</f>
        <v>0</v>
      </c>
      <c r="M101" s="131">
        <f>+('[1]N EERR TERRA'!M101*Z101)+((('[1]N EERR TERRA'!M101*(100%-Z101))/(1+TASAS!$L$9)))</f>
        <v>0</v>
      </c>
      <c r="N101" s="131">
        <f>+('[1]N EERR TERRA'!N101*AA101)+((('[1]N EERR TERRA'!N101*(100%-AA101))/(1+TASAS!$M$9)))</f>
        <v>0</v>
      </c>
      <c r="O101" s="194">
        <f t="shared" si="19"/>
        <v>606.27464589366537</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TERRA'!C102*P102)+((('[1]N EERR TERRA'!C102*(100%-P102))/(1+TASAS!$B$9)))</f>
        <v>0</v>
      </c>
      <c r="D102" s="131">
        <f>+('[1]N EERR TERRA'!D102*Q102)+((('[1]N EERR TERRA'!D102*(100%-Q102))/(1+TASAS!$C$9)))</f>
        <v>0</v>
      </c>
      <c r="E102" s="131">
        <f>+('[1]N EERR TERRA'!E102*R102)+((('[1]N EERR TERRA'!E102*(100%-R102))/(1+TASAS!$D$9)))</f>
        <v>0</v>
      </c>
      <c r="F102" s="131">
        <f>+('[1]N EERR TERRA'!F102*S102)+((('[1]N EERR TERRA'!F102*(100%-S102))/(1+TASAS!$E$9)))</f>
        <v>0</v>
      </c>
      <c r="G102" s="131">
        <f>+('[1]N EERR TERRA'!G102*T102)+((('[1]N EERR TERRA'!G102*(100%-T102))/(1+TASAS!$F$9)))</f>
        <v>0</v>
      </c>
      <c r="H102" s="131">
        <f>+('[1]N EERR TERRA'!H102*U102)+((('[1]N EERR TERRA'!H102*(100%-U102))/(1+TASAS!$G$9)))</f>
        <v>0</v>
      </c>
      <c r="I102" s="131">
        <f>+('[1]N EERR TERRA'!I102*V102)+((('[1]N EERR TERRA'!I102*(100%-V102))/(1+TASAS!$H$9)))</f>
        <v>0</v>
      </c>
      <c r="J102" s="131">
        <f>+('[1]N EERR TERRA'!J102*W102)+((('[1]N EERR TERRA'!J102*(100%-W102))/(1+TASAS!$I$9)))</f>
        <v>0</v>
      </c>
      <c r="K102" s="131">
        <f>+('[1]N EERR TERRA'!K102*X102)+((('[1]N EERR TERRA'!K102*(100%-X102))/(1+TASAS!$J$9)))</f>
        <v>0</v>
      </c>
      <c r="L102" s="131">
        <f>+('[1]N EERR TERRA'!L102*Y102)+((('[1]N EERR TERRA'!L102*(100%-Y102))/(1+TASAS!$K$9)))</f>
        <v>0</v>
      </c>
      <c r="M102" s="131">
        <f>+('[1]N EERR TERRA'!M102*Z102)+((('[1]N EERR TERRA'!M102*(100%-Z102))/(1+TASAS!$L$9)))</f>
        <v>0</v>
      </c>
      <c r="N102" s="131">
        <f>+('[1]N EERR TERRA'!N102*AA102)+((('[1]N EERR TERRA'!N102*(100%-AA102))/(1+TASAS!$M$9)))</f>
        <v>0</v>
      </c>
      <c r="O102" s="194">
        <f t="shared" si="19"/>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TERRA'!C103*P103)+((('[1]N EERR TERRA'!C103*(100%-P103))/(1+TASAS!$B$9)))</f>
        <v>21.469605621285346</v>
      </c>
      <c r="D103" s="131">
        <f>+('[1]N EERR TERRA'!D103*Q103)+((('[1]N EERR TERRA'!D103*(100%-Q103))/(1+TASAS!$C$9)))</f>
        <v>0</v>
      </c>
      <c r="E103" s="131">
        <f>+('[1]N EERR TERRA'!E103*R103)+((('[1]N EERR TERRA'!E103*(100%-R103))/(1+TASAS!$D$9)))</f>
        <v>0</v>
      </c>
      <c r="F103" s="131">
        <f>+('[1]N EERR TERRA'!F103*S103)+((('[1]N EERR TERRA'!F103*(100%-S103))/(1+TASAS!$E$9)))</f>
        <v>0</v>
      </c>
      <c r="G103" s="131">
        <f>+('[1]N EERR TERRA'!G103*T103)+((('[1]N EERR TERRA'!G103*(100%-T103))/(1+TASAS!$F$9)))</f>
        <v>16.723403082412119</v>
      </c>
      <c r="H103" s="131">
        <f>+('[1]N EERR TERRA'!H103*U103)+((('[1]N EERR TERRA'!H103*(100%-U103))/(1+TASAS!$G$9)))</f>
        <v>0</v>
      </c>
      <c r="I103" s="131">
        <f>+('[1]N EERR TERRA'!I103*V103)+((('[1]N EERR TERRA'!I103*(100%-V103))/(1+TASAS!$H$9)))</f>
        <v>0</v>
      </c>
      <c r="J103" s="131">
        <f>+('[1]N EERR TERRA'!J103*W103)+((('[1]N EERR TERRA'!J103*(100%-W103))/(1+TASAS!$I$9)))</f>
        <v>0</v>
      </c>
      <c r="K103" s="131">
        <f>+('[1]N EERR TERRA'!K103*X103)+((('[1]N EERR TERRA'!K103*(100%-X103))/(1+TASAS!$J$9)))</f>
        <v>0</v>
      </c>
      <c r="L103" s="131">
        <f>+('[1]N EERR TERRA'!L103*Y103)+((('[1]N EERR TERRA'!L103*(100%-Y103))/(1+TASAS!$K$9)))</f>
        <v>0</v>
      </c>
      <c r="M103" s="131">
        <f>+('[1]N EERR TERRA'!M103*Z103)+((('[1]N EERR TERRA'!M103*(100%-Z103))/(1+TASAS!$L$9)))</f>
        <v>0</v>
      </c>
      <c r="N103" s="131">
        <f>+('[1]N EERR TERRA'!N103*AA103)+((('[1]N EERR TERRA'!N103*(100%-AA103))/(1+TASAS!$M$9)))</f>
        <v>0</v>
      </c>
      <c r="O103" s="194">
        <f t="shared" si="19"/>
        <v>38.193008703697465</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TERRA'!C104*P104)+((('[1]N EERR TERRA'!C104*(100%-P104))/(1+TASAS!$B$9)))</f>
        <v>0</v>
      </c>
      <c r="D104" s="131">
        <f>+('[1]N EERR TERRA'!D104*Q104)+((('[1]N EERR TERRA'!D104*(100%-Q104))/(1+TASAS!$C$9)))</f>
        <v>0</v>
      </c>
      <c r="E104" s="131">
        <f>+('[1]N EERR TERRA'!E104*R104)+((('[1]N EERR TERRA'!E104*(100%-R104))/(1+TASAS!$D$9)))</f>
        <v>0</v>
      </c>
      <c r="F104" s="131">
        <f>+('[1]N EERR TERRA'!F104*S104)+((('[1]N EERR TERRA'!F104*(100%-S104))/(1+TASAS!$E$9)))</f>
        <v>0</v>
      </c>
      <c r="G104" s="131">
        <f>+('[1]N EERR TERRA'!G104*T104)+((('[1]N EERR TERRA'!G104*(100%-T104))/(1+TASAS!$F$9)))</f>
        <v>0</v>
      </c>
      <c r="H104" s="131">
        <f>+('[1]N EERR TERRA'!H104*U104)+((('[1]N EERR TERRA'!H104*(100%-U104))/(1+TASAS!$G$9)))</f>
        <v>0</v>
      </c>
      <c r="I104" s="131">
        <f>+('[1]N EERR TERRA'!I104*V104)+((('[1]N EERR TERRA'!I104*(100%-V104))/(1+TASAS!$H$9)))</f>
        <v>0</v>
      </c>
      <c r="J104" s="131">
        <f>+('[1]N EERR TERRA'!J104*W104)+((('[1]N EERR TERRA'!J104*(100%-W104))/(1+TASAS!$I$9)))</f>
        <v>0</v>
      </c>
      <c r="K104" s="131">
        <f>+('[1]N EERR TERRA'!K104*X104)+((('[1]N EERR TERRA'!K104*(100%-X104))/(1+TASAS!$J$9)))</f>
        <v>0</v>
      </c>
      <c r="L104" s="131">
        <f>+('[1]N EERR TERRA'!L104*Y104)+((('[1]N EERR TERRA'!L104*(100%-Y104))/(1+TASAS!$K$9)))</f>
        <v>0</v>
      </c>
      <c r="M104" s="131">
        <f>+('[1]N EERR TERRA'!M104*Z104)+((('[1]N EERR TERRA'!M104*(100%-Z104))/(1+TASAS!$L$9)))</f>
        <v>0</v>
      </c>
      <c r="N104" s="131">
        <f>+('[1]N EERR TERRA'!N104*AA104)+((('[1]N EERR TERRA'!N104*(100%-AA104))/(1+TASAS!$M$9)))</f>
        <v>0</v>
      </c>
      <c r="O104" s="194">
        <f t="shared" si="19"/>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TERRA'!C105*P105)+((('[1]N EERR TERRA'!C105*(100%-P105))/(1+TASAS!$B$9)))</f>
        <v>91.73</v>
      </c>
      <c r="D105" s="131">
        <f>+('[1]N EERR TERRA'!D105*Q105)+((('[1]N EERR TERRA'!D105*(100%-Q105))/(1+TASAS!$C$9)))</f>
        <v>0</v>
      </c>
      <c r="E105" s="131">
        <f>+('[1]N EERR TERRA'!E105*R105)+((('[1]N EERR TERRA'!E105*(100%-R105))/(1+TASAS!$D$9)))</f>
        <v>0</v>
      </c>
      <c r="F105" s="131">
        <f>+('[1]N EERR TERRA'!F105*S105)+((('[1]N EERR TERRA'!F105*(100%-S105))/(1+TASAS!$E$9)))</f>
        <v>0</v>
      </c>
      <c r="G105" s="131">
        <f>+('[1]N EERR TERRA'!G105*T105)+((('[1]N EERR TERRA'!G105*(100%-T105))/(1+TASAS!$F$9)))</f>
        <v>186.07</v>
      </c>
      <c r="H105" s="131">
        <f>+('[1]N EERR TERRA'!H105*U105)+((('[1]N EERR TERRA'!H105*(100%-U105))/(1+TASAS!$G$9)))</f>
        <v>0</v>
      </c>
      <c r="I105" s="131">
        <f>+('[1]N EERR TERRA'!I105*V105)+((('[1]N EERR TERRA'!I105*(100%-V105))/(1+TASAS!$H$9)))</f>
        <v>0</v>
      </c>
      <c r="J105" s="131">
        <f>+('[1]N EERR TERRA'!J105*W105)+((('[1]N EERR TERRA'!J105*(100%-W105))/(1+TASAS!$I$9)))</f>
        <v>0</v>
      </c>
      <c r="K105" s="131">
        <f>+('[1]N EERR TERRA'!K105*X105)+((('[1]N EERR TERRA'!K105*(100%-X105))/(1+TASAS!$J$9)))</f>
        <v>0</v>
      </c>
      <c r="L105" s="131">
        <f>+('[1]N EERR TERRA'!L105*Y105)+((('[1]N EERR TERRA'!L105*(100%-Y105))/(1+TASAS!$K$9)))</f>
        <v>0</v>
      </c>
      <c r="M105" s="131">
        <f>+('[1]N EERR TERRA'!M105*Z105)+((('[1]N EERR TERRA'!M105*(100%-Z105))/(1+TASAS!$L$9)))</f>
        <v>0</v>
      </c>
      <c r="N105" s="131">
        <f>+('[1]N EERR TERRA'!N105*AA105)+((('[1]N EERR TERRA'!N105*(100%-AA105))/(1+TASAS!$M$9)))</f>
        <v>0</v>
      </c>
      <c r="O105" s="194">
        <f t="shared" si="19"/>
        <v>277.8</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TERRA'!C106*P106)+((('[1]N EERR TERRA'!C106*(100%-P106))/(1+TASAS!$B$9)))</f>
        <v>0</v>
      </c>
      <c r="D106" s="131">
        <f>+('[1]N EERR TERRA'!D106*Q106)+((('[1]N EERR TERRA'!D106*(100%-Q106))/(1+TASAS!$C$9)))</f>
        <v>0</v>
      </c>
      <c r="E106" s="131">
        <f>+('[1]N EERR TERRA'!E106*R106)+((('[1]N EERR TERRA'!E106*(100%-R106))/(1+TASAS!$D$9)))</f>
        <v>0</v>
      </c>
      <c r="F106" s="131">
        <f>+('[1]N EERR TERRA'!F106*S106)+((('[1]N EERR TERRA'!F106*(100%-S106))/(1+TASAS!$E$9)))</f>
        <v>0</v>
      </c>
      <c r="G106" s="131">
        <f>+('[1]N EERR TERRA'!G106*T106)+((('[1]N EERR TERRA'!G106*(100%-T106))/(1+TASAS!$F$9)))</f>
        <v>0</v>
      </c>
      <c r="H106" s="131">
        <f>+('[1]N EERR TERRA'!H106*U106)+((('[1]N EERR TERRA'!H106*(100%-U106))/(1+TASAS!$G$9)))</f>
        <v>0</v>
      </c>
      <c r="I106" s="131">
        <f>+('[1]N EERR TERRA'!I106*V106)+((('[1]N EERR TERRA'!I106*(100%-V106))/(1+TASAS!$H$9)))</f>
        <v>0</v>
      </c>
      <c r="J106" s="131">
        <f>+('[1]N EERR TERRA'!J106*W106)+((('[1]N EERR TERRA'!J106*(100%-W106))/(1+TASAS!$I$9)))</f>
        <v>0</v>
      </c>
      <c r="K106" s="131">
        <f>+('[1]N EERR TERRA'!K106*X106)+((('[1]N EERR TERRA'!K106*(100%-X106))/(1+TASAS!$J$9)))</f>
        <v>0</v>
      </c>
      <c r="L106" s="131">
        <f>+('[1]N EERR TERRA'!L106*Y106)+((('[1]N EERR TERRA'!L106*(100%-Y106))/(1+TASAS!$K$9)))</f>
        <v>0</v>
      </c>
      <c r="M106" s="131">
        <f>+('[1]N EERR TERRA'!M106*Z106)+((('[1]N EERR TERRA'!M106*(100%-Z106))/(1+TASAS!$L$9)))</f>
        <v>0</v>
      </c>
      <c r="N106" s="131">
        <f>+('[1]N EERR TERRA'!N106*AA106)+((('[1]N EERR TERRA'!N106*(100%-AA106))/(1+TASAS!$M$9)))</f>
        <v>0</v>
      </c>
      <c r="O106" s="194">
        <f t="shared" si="19"/>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TERRA'!C107*P107)+((('[1]N EERR TERRA'!C107*(100%-P107))/(1+TASAS!$B$9)))</f>
        <v>0</v>
      </c>
      <c r="D107" s="131">
        <f>+('[1]N EERR TERRA'!D107*Q107)+((('[1]N EERR TERRA'!D107*(100%-Q107))/(1+TASAS!$C$9)))</f>
        <v>0</v>
      </c>
      <c r="E107" s="131">
        <f>+('[1]N EERR TERRA'!E107*R107)+((('[1]N EERR TERRA'!E107*(100%-R107))/(1+TASAS!$D$9)))</f>
        <v>0</v>
      </c>
      <c r="F107" s="131">
        <f>+('[1]N EERR TERRA'!F107*S107)+((('[1]N EERR TERRA'!F107*(100%-S107))/(1+TASAS!$E$9)))</f>
        <v>0</v>
      </c>
      <c r="G107" s="131">
        <f>+('[1]N EERR TERRA'!G107*T107)+((('[1]N EERR TERRA'!G107*(100%-T107))/(1+TASAS!$F$9)))</f>
        <v>0</v>
      </c>
      <c r="H107" s="131">
        <f>+('[1]N EERR TERRA'!H107*U107)+((('[1]N EERR TERRA'!H107*(100%-U107))/(1+TASAS!$G$9)))</f>
        <v>0</v>
      </c>
      <c r="I107" s="131">
        <f>+('[1]N EERR TERRA'!I107*V107)+((('[1]N EERR TERRA'!I107*(100%-V107))/(1+TASAS!$H$9)))</f>
        <v>0</v>
      </c>
      <c r="J107" s="131">
        <f>+('[1]N EERR TERRA'!J107*W107)+((('[1]N EERR TERRA'!J107*(100%-W107))/(1+TASAS!$I$9)))</f>
        <v>0</v>
      </c>
      <c r="K107" s="131">
        <f>+('[1]N EERR TERRA'!K107*X107)+((('[1]N EERR TERRA'!K107*(100%-X107))/(1+TASAS!$J$9)))</f>
        <v>0</v>
      </c>
      <c r="L107" s="131">
        <f>+('[1]N EERR TERRA'!L107*Y107)+((('[1]N EERR TERRA'!L107*(100%-Y107))/(1+TASAS!$K$9)))</f>
        <v>0</v>
      </c>
      <c r="M107" s="131">
        <f>+('[1]N EERR TERRA'!M107*Z107)+((('[1]N EERR TERRA'!M107*(100%-Z107))/(1+TASAS!$L$9)))</f>
        <v>0</v>
      </c>
      <c r="N107" s="131">
        <f>+('[1]N EERR TERRA'!N107*AA107)+((('[1]N EERR TERRA'!N107*(100%-AA107))/(1+TASAS!$M$9)))</f>
        <v>0</v>
      </c>
      <c r="O107" s="194">
        <f t="shared" si="19"/>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TERRA'!C108*P108)+((('[1]N EERR TERRA'!C108*(100%-P108))/(1+TASAS!$B$9)))</f>
        <v>174.9</v>
      </c>
      <c r="D108" s="131">
        <f>+('[1]N EERR TERRA'!D108*Q108)+((('[1]N EERR TERRA'!D108*(100%-Q108))/(1+TASAS!$C$9)))</f>
        <v>143.53</v>
      </c>
      <c r="E108" s="131">
        <f>+('[1]N EERR TERRA'!E108*R108)+((('[1]N EERR TERRA'!E108*(100%-R108))/(1+TASAS!$D$9)))</f>
        <v>178.54</v>
      </c>
      <c r="F108" s="131">
        <f>+('[1]N EERR TERRA'!F108*S108)+((('[1]N EERR TERRA'!F108*(100%-S108))/(1+TASAS!$E$9)))</f>
        <v>88.4</v>
      </c>
      <c r="G108" s="131">
        <f>+('[1]N EERR TERRA'!G108*T108)+((('[1]N EERR TERRA'!G108*(100%-T108))/(1+TASAS!$F$9)))</f>
        <v>99.45</v>
      </c>
      <c r="H108" s="131">
        <f>+('[1]N EERR TERRA'!H108*U108)+((('[1]N EERR TERRA'!H108*(100%-U108))/(1+TASAS!$G$9)))</f>
        <v>316.39999999999998</v>
      </c>
      <c r="I108" s="131">
        <f>+('[1]N EERR TERRA'!I108*V108)+((('[1]N EERR TERRA'!I108*(100%-V108))/(1+TASAS!$H$9)))</f>
        <v>0</v>
      </c>
      <c r="J108" s="131">
        <f>+('[1]N EERR TERRA'!J108*W108)+((('[1]N EERR TERRA'!J108*(100%-W108))/(1+TASAS!$I$9)))</f>
        <v>0</v>
      </c>
      <c r="K108" s="131">
        <f>+('[1]N EERR TERRA'!K108*X108)+((('[1]N EERR TERRA'!K108*(100%-X108))/(1+TASAS!$J$9)))</f>
        <v>0</v>
      </c>
      <c r="L108" s="131">
        <f>+('[1]N EERR TERRA'!L108*Y108)+((('[1]N EERR TERRA'!L108*(100%-Y108))/(1+TASAS!$K$9)))</f>
        <v>0</v>
      </c>
      <c r="M108" s="131">
        <f>+('[1]N EERR TERRA'!M108*Z108)+((('[1]N EERR TERRA'!M108*(100%-Z108))/(1+TASAS!$L$9)))</f>
        <v>0</v>
      </c>
      <c r="N108" s="131">
        <f>+('[1]N EERR TERRA'!N108*AA108)+((('[1]N EERR TERRA'!N108*(100%-AA108))/(1+TASAS!$M$9)))</f>
        <v>0</v>
      </c>
      <c r="O108" s="194">
        <f t="shared" si="19"/>
        <v>1001.22</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TERRA'!C109*P109)+((('[1]N EERR TERRA'!C109*(100%-P109))/(1+TASAS!$B$9)))</f>
        <v>14.580430113499606</v>
      </c>
      <c r="D109" s="131">
        <f>+('[1]N EERR TERRA'!D109*Q109)+((('[1]N EERR TERRA'!D109*(100%-Q109))/(1+TASAS!$C$9)))</f>
        <v>0</v>
      </c>
      <c r="E109" s="131">
        <f>+('[1]N EERR TERRA'!E109*R109)+((('[1]N EERR TERRA'!E109*(100%-R109))/(1+TASAS!$D$9)))</f>
        <v>0</v>
      </c>
      <c r="F109" s="131">
        <f>+('[1]N EERR TERRA'!F109*S109)+((('[1]N EERR TERRA'!F109*(100%-S109))/(1+TASAS!$E$9)))</f>
        <v>0</v>
      </c>
      <c r="G109" s="131">
        <f>+('[1]N EERR TERRA'!G109*T109)+((('[1]N EERR TERRA'!G109*(100%-T109))/(1+TASAS!$F$9)))</f>
        <v>11.6705081300813</v>
      </c>
      <c r="H109" s="131">
        <f>+('[1]N EERR TERRA'!H109*U109)+((('[1]N EERR TERRA'!H109*(100%-U109))/(1+TASAS!$G$9)))</f>
        <v>0</v>
      </c>
      <c r="I109" s="131">
        <f>+('[1]N EERR TERRA'!I109*V109)+((('[1]N EERR TERRA'!I109*(100%-V109))/(1+TASAS!$H$9)))</f>
        <v>0</v>
      </c>
      <c r="J109" s="131">
        <f>+('[1]N EERR TERRA'!J109*W109)+((('[1]N EERR TERRA'!J109*(100%-W109))/(1+TASAS!$I$9)))</f>
        <v>0</v>
      </c>
      <c r="K109" s="131">
        <f>+('[1]N EERR TERRA'!K109*X109)+((('[1]N EERR TERRA'!K109*(100%-X109))/(1+TASAS!$J$9)))</f>
        <v>0</v>
      </c>
      <c r="L109" s="131">
        <f>+('[1]N EERR TERRA'!L109*Y109)+((('[1]N EERR TERRA'!L109*(100%-Y109))/(1+TASAS!$K$9)))</f>
        <v>0</v>
      </c>
      <c r="M109" s="131">
        <f>+('[1]N EERR TERRA'!M109*Z109)+((('[1]N EERR TERRA'!M109*(100%-Z109))/(1+TASAS!$L$9)))</f>
        <v>0</v>
      </c>
      <c r="N109" s="131">
        <f>+('[1]N EERR TERRA'!N109*AA109)+((('[1]N EERR TERRA'!N109*(100%-AA109))/(1+TASAS!$M$9)))</f>
        <v>0</v>
      </c>
      <c r="O109" s="194">
        <f t="shared" si="19"/>
        <v>26.250938243580904</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TERRA'!C110*P110)+((('[1]N EERR TERRA'!C110*(100%-P110))/(1+TASAS!$B$9)))</f>
        <v>0</v>
      </c>
      <c r="D110" s="131">
        <f>+('[1]N EERR TERRA'!D110*Q110)+((('[1]N EERR TERRA'!D110*(100%-Q110))/(1+TASAS!$C$9)))</f>
        <v>0</v>
      </c>
      <c r="E110" s="131">
        <f>+('[1]N EERR TERRA'!E110*R110)+((('[1]N EERR TERRA'!E110*(100%-R110))/(1+TASAS!$D$9)))</f>
        <v>0</v>
      </c>
      <c r="F110" s="131">
        <f>+('[1]N EERR TERRA'!F110*S110)+((('[1]N EERR TERRA'!F110*(100%-S110))/(1+TASAS!$E$9)))</f>
        <v>0</v>
      </c>
      <c r="G110" s="131">
        <f>+('[1]N EERR TERRA'!G110*T110)+((('[1]N EERR TERRA'!G110*(100%-T110))/(1+TASAS!$F$9)))</f>
        <v>0</v>
      </c>
      <c r="H110" s="131">
        <f>+('[1]N EERR TERRA'!H110*U110)+((('[1]N EERR TERRA'!H110*(100%-U110))/(1+TASAS!$G$9)))</f>
        <v>0</v>
      </c>
      <c r="I110" s="131">
        <f>+('[1]N EERR TERRA'!I110*V110)+((('[1]N EERR TERRA'!I110*(100%-V110))/(1+TASAS!$H$9)))</f>
        <v>0</v>
      </c>
      <c r="J110" s="131">
        <f>+('[1]N EERR TERRA'!J110*W110)+((('[1]N EERR TERRA'!J110*(100%-W110))/(1+TASAS!$I$9)))</f>
        <v>0</v>
      </c>
      <c r="K110" s="131">
        <f>+('[1]N EERR TERRA'!K110*X110)+((('[1]N EERR TERRA'!K110*(100%-X110))/(1+TASAS!$J$9)))</f>
        <v>0</v>
      </c>
      <c r="L110" s="131">
        <f>+('[1]N EERR TERRA'!L110*Y110)+((('[1]N EERR TERRA'!L110*(100%-Y110))/(1+TASAS!$K$9)))</f>
        <v>0</v>
      </c>
      <c r="M110" s="131">
        <f>+('[1]N EERR TERRA'!M110*Z110)+((('[1]N EERR TERRA'!M110*(100%-Z110))/(1+TASAS!$L$9)))</f>
        <v>0</v>
      </c>
      <c r="N110" s="131">
        <f>+('[1]N EERR TERRA'!N110*AA110)+((('[1]N EERR TERRA'!N110*(100%-AA110))/(1+TASAS!$M$9)))</f>
        <v>0</v>
      </c>
      <c r="O110" s="194">
        <f t="shared" si="19"/>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TERRA'!C111*P111)+((('[1]N EERR TERRA'!C111*(100%-P111))/(1+TASAS!$B$9)))</f>
        <v>56.76</v>
      </c>
      <c r="D111" s="131">
        <f>+('[1]N EERR TERRA'!D111*Q111)+((('[1]N EERR TERRA'!D111*(100%-Q111))/(1+TASAS!$C$9)))</f>
        <v>0</v>
      </c>
      <c r="E111" s="131">
        <f>+('[1]N EERR TERRA'!E111*R111)+((('[1]N EERR TERRA'!E111*(100%-R111))/(1+TASAS!$D$9)))</f>
        <v>0</v>
      </c>
      <c r="F111" s="131">
        <f>+('[1]N EERR TERRA'!F111*S111)+((('[1]N EERR TERRA'!F111*(100%-S111))/(1+TASAS!$E$9)))</f>
        <v>0</v>
      </c>
      <c r="G111" s="131">
        <f>+('[1]N EERR TERRA'!G111*T111)+((('[1]N EERR TERRA'!G111*(100%-T111))/(1+TASAS!$F$9)))</f>
        <v>54.71</v>
      </c>
      <c r="H111" s="131">
        <f>+('[1]N EERR TERRA'!H111*U111)+((('[1]N EERR TERRA'!H111*(100%-U111))/(1+TASAS!$G$9)))</f>
        <v>0</v>
      </c>
      <c r="I111" s="131">
        <f>+('[1]N EERR TERRA'!I111*V111)+((('[1]N EERR TERRA'!I111*(100%-V111))/(1+TASAS!$H$9)))</f>
        <v>0</v>
      </c>
      <c r="J111" s="131">
        <f>+('[1]N EERR TERRA'!J111*W111)+((('[1]N EERR TERRA'!J111*(100%-W111))/(1+TASAS!$I$9)))</f>
        <v>0</v>
      </c>
      <c r="K111" s="131">
        <f>+('[1]N EERR TERRA'!K111*X111)+((('[1]N EERR TERRA'!K111*(100%-X111))/(1+TASAS!$J$9)))</f>
        <v>0</v>
      </c>
      <c r="L111" s="131">
        <f>+('[1]N EERR TERRA'!L111*Y111)+((('[1]N EERR TERRA'!L111*(100%-Y111))/(1+TASAS!$K$9)))</f>
        <v>0</v>
      </c>
      <c r="M111" s="131">
        <f>+('[1]N EERR TERRA'!M111*Z111)+((('[1]N EERR TERRA'!M111*(100%-Z111))/(1+TASAS!$L$9)))</f>
        <v>0</v>
      </c>
      <c r="N111" s="131">
        <f>+('[1]N EERR TERRA'!N111*AA111)+((('[1]N EERR TERRA'!N111*(100%-AA111))/(1+TASAS!$M$9)))</f>
        <v>0</v>
      </c>
      <c r="O111" s="194">
        <f t="shared" si="19"/>
        <v>111.47</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TERRA'!C112*P112)+((('[1]N EERR TERRA'!C112*(100%-P112))/(1+TASAS!$B$9)))</f>
        <v>0</v>
      </c>
      <c r="D112" s="131">
        <f>+('[1]N EERR TERRA'!D112*Q112)+((('[1]N EERR TERRA'!D112*(100%-Q112))/(1+TASAS!$C$9)))</f>
        <v>0</v>
      </c>
      <c r="E112" s="131">
        <f>+('[1]N EERR TERRA'!E112*R112)+((('[1]N EERR TERRA'!E112*(100%-R112))/(1+TASAS!$D$9)))</f>
        <v>0</v>
      </c>
      <c r="F112" s="131">
        <f>+('[1]N EERR TERRA'!F112*S112)+((('[1]N EERR TERRA'!F112*(100%-S112))/(1+TASAS!$E$9)))</f>
        <v>0</v>
      </c>
      <c r="G112" s="131">
        <f>+('[1]N EERR TERRA'!G112*T112)+((('[1]N EERR TERRA'!G112*(100%-T112))/(1+TASAS!$F$9)))</f>
        <v>0</v>
      </c>
      <c r="H112" s="131">
        <f>+('[1]N EERR TERRA'!H112*U112)+((('[1]N EERR TERRA'!H112*(100%-U112))/(1+TASAS!$G$9)))</f>
        <v>0</v>
      </c>
      <c r="I112" s="131">
        <f>+('[1]N EERR TERRA'!I112*V112)+((('[1]N EERR TERRA'!I112*(100%-V112))/(1+TASAS!$H$9)))</f>
        <v>0</v>
      </c>
      <c r="J112" s="131">
        <f>+('[1]N EERR TERRA'!J112*W112)+((('[1]N EERR TERRA'!J112*(100%-W112))/(1+TASAS!$I$9)))</f>
        <v>0</v>
      </c>
      <c r="K112" s="131">
        <f>+('[1]N EERR TERRA'!K112*X112)+((('[1]N EERR TERRA'!K112*(100%-X112))/(1+TASAS!$J$9)))</f>
        <v>0</v>
      </c>
      <c r="L112" s="131">
        <f>+('[1]N EERR TERRA'!L112*Y112)+((('[1]N EERR TERRA'!L112*(100%-Y112))/(1+TASAS!$K$9)))</f>
        <v>0</v>
      </c>
      <c r="M112" s="131">
        <f>+('[1]N EERR TERRA'!M112*Z112)+((('[1]N EERR TERRA'!M112*(100%-Z112))/(1+TASAS!$L$9)))</f>
        <v>0</v>
      </c>
      <c r="N112" s="131">
        <f>+('[1]N EERR TERRA'!N112*AA112)+((('[1]N EERR TERRA'!N112*(100%-AA112))/(1+TASAS!$M$9)))</f>
        <v>0</v>
      </c>
      <c r="O112" s="194">
        <f t="shared" si="19"/>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TERRA'!C113*P113)+((('[1]N EERR TERRA'!C113*(100%-P113))/(1+TASAS!$B$9)))</f>
        <v>0</v>
      </c>
      <c r="D113" s="131">
        <f>+('[1]N EERR TERRA'!D113*Q113)+((('[1]N EERR TERRA'!D113*(100%-Q113))/(1+TASAS!$C$9)))</f>
        <v>0</v>
      </c>
      <c r="E113" s="131">
        <f>+('[1]N EERR TERRA'!E113*R113)+((('[1]N EERR TERRA'!E113*(100%-R113))/(1+TASAS!$D$9)))</f>
        <v>0</v>
      </c>
      <c r="F113" s="131">
        <f>+('[1]N EERR TERRA'!F113*S113)+((('[1]N EERR TERRA'!F113*(100%-S113))/(1+TASAS!$E$9)))</f>
        <v>0</v>
      </c>
      <c r="G113" s="131">
        <f>+('[1]N EERR TERRA'!G113*T113)+((('[1]N EERR TERRA'!G113*(100%-T113))/(1+TASAS!$F$9)))</f>
        <v>0</v>
      </c>
      <c r="H113" s="131">
        <f>+('[1]N EERR TERRA'!H113*U113)+((('[1]N EERR TERRA'!H113*(100%-U113))/(1+TASAS!$G$9)))</f>
        <v>0</v>
      </c>
      <c r="I113" s="131">
        <f>+('[1]N EERR TERRA'!I113*V113)+((('[1]N EERR TERRA'!I113*(100%-V113))/(1+TASAS!$H$9)))</f>
        <v>0</v>
      </c>
      <c r="J113" s="131">
        <f>+('[1]N EERR TERRA'!J113*W113)+((('[1]N EERR TERRA'!J113*(100%-W113))/(1+TASAS!$I$9)))</f>
        <v>0</v>
      </c>
      <c r="K113" s="131">
        <f>+('[1]N EERR TERRA'!K113*X113)+((('[1]N EERR TERRA'!K113*(100%-X113))/(1+TASAS!$J$9)))</f>
        <v>0</v>
      </c>
      <c r="L113" s="131">
        <f>+('[1]N EERR TERRA'!L113*Y113)+((('[1]N EERR TERRA'!L113*(100%-Y113))/(1+TASAS!$K$9)))</f>
        <v>0</v>
      </c>
      <c r="M113" s="131">
        <f>+('[1]N EERR TERRA'!M113*Z113)+((('[1]N EERR TERRA'!M113*(100%-Z113))/(1+TASAS!$L$9)))</f>
        <v>0</v>
      </c>
      <c r="N113" s="131">
        <f>+('[1]N EERR TERRA'!N113*AA113)+((('[1]N EERR TERRA'!N113*(100%-AA113))/(1+TASAS!$M$9)))</f>
        <v>0</v>
      </c>
      <c r="O113" s="194">
        <f t="shared" si="19"/>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TERRA'!C114*P114)+((('[1]N EERR TERRA'!C114*(100%-P114))/(1+TASAS!$B$9)))</f>
        <v>0</v>
      </c>
      <c r="D114" s="131">
        <f>+('[1]N EERR TERRA'!D114*Q114)+((('[1]N EERR TERRA'!D114*(100%-Q114))/(1+TASAS!$C$9)))</f>
        <v>0</v>
      </c>
      <c r="E114" s="131">
        <f>+('[1]N EERR TERRA'!E114*R114)+((('[1]N EERR TERRA'!E114*(100%-R114))/(1+TASAS!$D$9)))</f>
        <v>0</v>
      </c>
      <c r="F114" s="131">
        <f>+('[1]N EERR TERRA'!F114*S114)+((('[1]N EERR TERRA'!F114*(100%-S114))/(1+TASAS!$E$9)))</f>
        <v>0</v>
      </c>
      <c r="G114" s="131">
        <f>+('[1]N EERR TERRA'!G114*T114)+((('[1]N EERR TERRA'!G114*(100%-T114))/(1+TASAS!$F$9)))</f>
        <v>0</v>
      </c>
      <c r="H114" s="131">
        <f>+('[1]N EERR TERRA'!H114*U114)+((('[1]N EERR TERRA'!H114*(100%-U114))/(1+TASAS!$G$9)))</f>
        <v>0</v>
      </c>
      <c r="I114" s="131">
        <f>+('[1]N EERR TERRA'!I114*V114)+((('[1]N EERR TERRA'!I114*(100%-V114))/(1+TASAS!$H$9)))</f>
        <v>0</v>
      </c>
      <c r="J114" s="131">
        <f>+('[1]N EERR TERRA'!J114*W114)+((('[1]N EERR TERRA'!J114*(100%-W114))/(1+TASAS!$I$9)))</f>
        <v>0</v>
      </c>
      <c r="K114" s="131">
        <f>+('[1]N EERR TERRA'!K114*X114)+((('[1]N EERR TERRA'!K114*(100%-X114))/(1+TASAS!$J$9)))</f>
        <v>0</v>
      </c>
      <c r="L114" s="131">
        <f>+('[1]N EERR TERRA'!L114*Y114)+((('[1]N EERR TERRA'!L114*(100%-Y114))/(1+TASAS!$K$9)))</f>
        <v>0</v>
      </c>
      <c r="M114" s="131">
        <f>+('[1]N EERR TERRA'!M114*Z114)+((('[1]N EERR TERRA'!M114*(100%-Z114))/(1+TASAS!$L$9)))</f>
        <v>0</v>
      </c>
      <c r="N114" s="131">
        <f>+('[1]N EERR TERRA'!N114*AA114)+((('[1]N EERR TERRA'!N114*(100%-AA114))/(1+TASAS!$M$9)))</f>
        <v>0</v>
      </c>
      <c r="O114" s="194">
        <f t="shared" si="19"/>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TERRA'!C115*P115)+((('[1]N EERR TERRA'!C115*(100%-P115))/(1+TASAS!$B$9)))</f>
        <v>0</v>
      </c>
      <c r="D115" s="131">
        <f>+('[1]N EERR TERRA'!D115*Q115)+((('[1]N EERR TERRA'!D115*(100%-Q115))/(1+TASAS!$C$9)))</f>
        <v>0</v>
      </c>
      <c r="E115" s="131">
        <f>+('[1]N EERR TERRA'!E115*R115)+((('[1]N EERR TERRA'!E115*(100%-R115))/(1+TASAS!$D$9)))</f>
        <v>0</v>
      </c>
      <c r="F115" s="131">
        <f>+('[1]N EERR TERRA'!F115*S115)+((('[1]N EERR TERRA'!F115*(100%-S115))/(1+TASAS!$E$9)))</f>
        <v>0</v>
      </c>
      <c r="G115" s="131">
        <f>+('[1]N EERR TERRA'!G115*T115)+((('[1]N EERR TERRA'!G115*(100%-T115))/(1+TASAS!$F$9)))</f>
        <v>0</v>
      </c>
      <c r="H115" s="131">
        <f>+('[1]N EERR TERRA'!H115*U115)+((('[1]N EERR TERRA'!H115*(100%-U115))/(1+TASAS!$G$9)))</f>
        <v>0</v>
      </c>
      <c r="I115" s="131">
        <f>+('[1]N EERR TERRA'!I115*V115)+((('[1]N EERR TERRA'!I115*(100%-V115))/(1+TASAS!$H$9)))</f>
        <v>0</v>
      </c>
      <c r="J115" s="131">
        <f>+('[1]N EERR TERRA'!J115*W115)+((('[1]N EERR TERRA'!J115*(100%-W115))/(1+TASAS!$I$9)))</f>
        <v>0</v>
      </c>
      <c r="K115" s="131">
        <f>+('[1]N EERR TERRA'!K115*X115)+((('[1]N EERR TERRA'!K115*(100%-X115))/(1+TASAS!$J$9)))</f>
        <v>0</v>
      </c>
      <c r="L115" s="131">
        <f>+('[1]N EERR TERRA'!L115*Y115)+((('[1]N EERR TERRA'!L115*(100%-Y115))/(1+TASAS!$K$9)))</f>
        <v>0</v>
      </c>
      <c r="M115" s="131">
        <f>+('[1]N EERR TERRA'!M115*Z115)+((('[1]N EERR TERRA'!M115*(100%-Z115))/(1+TASAS!$L$9)))</f>
        <v>0</v>
      </c>
      <c r="N115" s="131">
        <f>+('[1]N EERR TERRA'!N115*AA115)+((('[1]N EERR TERRA'!N115*(100%-AA115))/(1+TASAS!$M$9)))</f>
        <v>0</v>
      </c>
      <c r="O115" s="194">
        <f t="shared" si="19"/>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TERRA'!C116*P116)+((('[1]N EERR TERRA'!C116*(100%-P116))/(1+TASAS!$B$9)))</f>
        <v>0</v>
      </c>
      <c r="D116" s="131">
        <f>+('[1]N EERR TERRA'!D116*Q116)+((('[1]N EERR TERRA'!D116*(100%-Q116))/(1+TASAS!$C$9)))</f>
        <v>0</v>
      </c>
      <c r="E116" s="131">
        <f>+('[1]N EERR TERRA'!E116*R116)+((('[1]N EERR TERRA'!E116*(100%-R116))/(1+TASAS!$D$9)))</f>
        <v>0</v>
      </c>
      <c r="F116" s="131">
        <f>+('[1]N EERR TERRA'!F116*S116)+((('[1]N EERR TERRA'!F116*(100%-S116))/(1+TASAS!$E$9)))</f>
        <v>0</v>
      </c>
      <c r="G116" s="131">
        <f>+('[1]N EERR TERRA'!G116*T116)+((('[1]N EERR TERRA'!G116*(100%-T116))/(1+TASAS!$F$9)))</f>
        <v>0</v>
      </c>
      <c r="H116" s="131">
        <f>+('[1]N EERR TERRA'!H116*U116)+((('[1]N EERR TERRA'!H116*(100%-U116))/(1+TASAS!$G$9)))</f>
        <v>0</v>
      </c>
      <c r="I116" s="131">
        <f>+('[1]N EERR TERRA'!I116*V116)+((('[1]N EERR TERRA'!I116*(100%-V116))/(1+TASAS!$H$9)))</f>
        <v>0</v>
      </c>
      <c r="J116" s="131">
        <f>+('[1]N EERR TERRA'!J116*W116)+((('[1]N EERR TERRA'!J116*(100%-W116))/(1+TASAS!$I$9)))</f>
        <v>0</v>
      </c>
      <c r="K116" s="131">
        <f>+('[1]N EERR TERRA'!K116*X116)+((('[1]N EERR TERRA'!K116*(100%-X116))/(1+TASAS!$J$9)))</f>
        <v>0</v>
      </c>
      <c r="L116" s="131">
        <f>+('[1]N EERR TERRA'!L116*Y116)+((('[1]N EERR TERRA'!L116*(100%-Y116))/(1+TASAS!$K$9)))</f>
        <v>0</v>
      </c>
      <c r="M116" s="131">
        <f>+('[1]N EERR TERRA'!M116*Z116)+((('[1]N EERR TERRA'!M116*(100%-Z116))/(1+TASAS!$L$9)))</f>
        <v>0</v>
      </c>
      <c r="N116" s="131">
        <f>+('[1]N EERR TERRA'!N116*AA116)+((('[1]N EERR TERRA'!N116*(100%-AA116))/(1+TASAS!$M$9)))</f>
        <v>0</v>
      </c>
      <c r="O116" s="194">
        <f t="shared" si="19"/>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TERRA'!C117*P117)+((('[1]N EERR TERRA'!C117*(100%-P117))/(1+TASAS!$B$9)))</f>
        <v>9.6746905145438742</v>
      </c>
      <c r="D117" s="131">
        <f>+('[1]N EERR TERRA'!D117*Q117)+((('[1]N EERR TERRA'!D117*(100%-Q117))/(1+TASAS!$C$9)))</f>
        <v>0</v>
      </c>
      <c r="E117" s="131">
        <f>+('[1]N EERR TERRA'!E117*R117)+((('[1]N EERR TERRA'!E117*(100%-R117))/(1+TASAS!$D$9)))</f>
        <v>0</v>
      </c>
      <c r="F117" s="131">
        <f>+('[1]N EERR TERRA'!F117*S117)+((('[1]N EERR TERRA'!F117*(100%-S117))/(1+TASAS!$E$9)))</f>
        <v>0</v>
      </c>
      <c r="G117" s="131">
        <f>+('[1]N EERR TERRA'!G117*T117)+((('[1]N EERR TERRA'!G117*(100%-T117))/(1+TASAS!$F$9)))</f>
        <v>0</v>
      </c>
      <c r="H117" s="131">
        <f>+('[1]N EERR TERRA'!H117*U117)+((('[1]N EERR TERRA'!H117*(100%-U117))/(1+TASAS!$G$9)))</f>
        <v>0</v>
      </c>
      <c r="I117" s="131">
        <f>+('[1]N EERR TERRA'!I117*V117)+((('[1]N EERR TERRA'!I117*(100%-V117))/(1+TASAS!$H$9)))</f>
        <v>0</v>
      </c>
      <c r="J117" s="131">
        <f>+('[1]N EERR TERRA'!J117*W117)+((('[1]N EERR TERRA'!J117*(100%-W117))/(1+TASAS!$I$9)))</f>
        <v>0</v>
      </c>
      <c r="K117" s="131">
        <f>+('[1]N EERR TERRA'!K117*X117)+((('[1]N EERR TERRA'!K117*(100%-X117))/(1+TASAS!$J$9)))</f>
        <v>0</v>
      </c>
      <c r="L117" s="131">
        <f>+('[1]N EERR TERRA'!L117*Y117)+((('[1]N EERR TERRA'!L117*(100%-Y117))/(1+TASAS!$K$9)))</f>
        <v>0</v>
      </c>
      <c r="M117" s="131">
        <f>+('[1]N EERR TERRA'!M117*Z117)+((('[1]N EERR TERRA'!M117*(100%-Z117))/(1+TASAS!$L$9)))</f>
        <v>0</v>
      </c>
      <c r="N117" s="131">
        <f>+('[1]N EERR TERRA'!N117*AA117)+((('[1]N EERR TERRA'!N117*(100%-AA117))/(1+TASAS!$M$9)))</f>
        <v>0</v>
      </c>
      <c r="O117" s="194">
        <f t="shared" si="19"/>
        <v>9.6746905145438742</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TERRA'!C118*P118)+((('[1]N EERR TERRA'!C118*(100%-P118))/(1+TASAS!$B$9)))</f>
        <v>0</v>
      </c>
      <c r="D118" s="131">
        <f>+('[1]N EERR TERRA'!D118*Q118)+((('[1]N EERR TERRA'!D118*(100%-Q118))/(1+TASAS!$C$9)))</f>
        <v>0</v>
      </c>
      <c r="E118" s="131">
        <f>+('[1]N EERR TERRA'!E118*R118)+((('[1]N EERR TERRA'!E118*(100%-R118))/(1+TASAS!$D$9)))</f>
        <v>0</v>
      </c>
      <c r="F118" s="131">
        <f>+('[1]N EERR TERRA'!F118*S118)+((('[1]N EERR TERRA'!F118*(100%-S118))/(1+TASAS!$E$9)))</f>
        <v>0</v>
      </c>
      <c r="G118" s="131">
        <f>+('[1]N EERR TERRA'!G118*T118)+((('[1]N EERR TERRA'!G118*(100%-T118))/(1+TASAS!$F$9)))</f>
        <v>0</v>
      </c>
      <c r="H118" s="131">
        <f>+('[1]N EERR TERRA'!H118*U118)+((('[1]N EERR TERRA'!H118*(100%-U118))/(1+TASAS!$G$9)))</f>
        <v>0</v>
      </c>
      <c r="I118" s="131">
        <f>+('[1]N EERR TERRA'!I118*V118)+((('[1]N EERR TERRA'!I118*(100%-V118))/(1+TASAS!$H$9)))</f>
        <v>0</v>
      </c>
      <c r="J118" s="131">
        <f>+('[1]N EERR TERRA'!J118*W118)+((('[1]N EERR TERRA'!J118*(100%-W118))/(1+TASAS!$I$9)))</f>
        <v>0</v>
      </c>
      <c r="K118" s="131">
        <f>+('[1]N EERR TERRA'!K118*X118)+((('[1]N EERR TERRA'!K118*(100%-X118))/(1+TASAS!$J$9)))</f>
        <v>0</v>
      </c>
      <c r="L118" s="131">
        <f>+('[1]N EERR TERRA'!L118*Y118)+((('[1]N EERR TERRA'!L118*(100%-Y118))/(1+TASAS!$K$9)))</f>
        <v>0</v>
      </c>
      <c r="M118" s="131">
        <f>+('[1]N EERR TERRA'!M118*Z118)+((('[1]N EERR TERRA'!M118*(100%-Z118))/(1+TASAS!$L$9)))</f>
        <v>0</v>
      </c>
      <c r="N118" s="131">
        <f>+('[1]N EERR TERRA'!N118*AA118)+((('[1]N EERR TERRA'!N118*(100%-AA118))/(1+TASAS!$M$9)))</f>
        <v>0</v>
      </c>
      <c r="O118" s="194">
        <f t="shared" si="19"/>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TERRA'!C119*P119)+((('[1]N EERR TERRA'!C119*(100%-P119))/(1+TASAS!$B$9)))</f>
        <v>0</v>
      </c>
      <c r="D119" s="131">
        <f>+('[1]N EERR TERRA'!D119*Q119)+((('[1]N EERR TERRA'!D119*(100%-Q119))/(1+TASAS!$C$9)))</f>
        <v>0</v>
      </c>
      <c r="E119" s="131">
        <f>+('[1]N EERR TERRA'!E119*R119)+((('[1]N EERR TERRA'!E119*(100%-R119))/(1+TASAS!$D$9)))</f>
        <v>0</v>
      </c>
      <c r="F119" s="131">
        <f>+('[1]N EERR TERRA'!F119*S119)+((('[1]N EERR TERRA'!F119*(100%-S119))/(1+TASAS!$E$9)))</f>
        <v>0</v>
      </c>
      <c r="G119" s="131">
        <f>+('[1]N EERR TERRA'!G119*T119)+((('[1]N EERR TERRA'!G119*(100%-T119))/(1+TASAS!$F$9)))</f>
        <v>0</v>
      </c>
      <c r="H119" s="131">
        <f>+('[1]N EERR TERRA'!H119*U119)+((('[1]N EERR TERRA'!H119*(100%-U119))/(1+TASAS!$G$9)))</f>
        <v>0</v>
      </c>
      <c r="I119" s="131">
        <f>+('[1]N EERR TERRA'!I119*V119)+((('[1]N EERR TERRA'!I119*(100%-V119))/(1+TASAS!$H$9)))</f>
        <v>0</v>
      </c>
      <c r="J119" s="131">
        <f>+('[1]N EERR TERRA'!J119*W119)+((('[1]N EERR TERRA'!J119*(100%-W119))/(1+TASAS!$I$9)))</f>
        <v>0</v>
      </c>
      <c r="K119" s="131">
        <f>+('[1]N EERR TERRA'!K119*X119)+((('[1]N EERR TERRA'!K119*(100%-X119))/(1+TASAS!$J$9)))</f>
        <v>0</v>
      </c>
      <c r="L119" s="131">
        <f>+('[1]N EERR TERRA'!L119*Y119)+((('[1]N EERR TERRA'!L119*(100%-Y119))/(1+TASAS!$K$9)))</f>
        <v>0</v>
      </c>
      <c r="M119" s="131">
        <f>+('[1]N EERR TERRA'!M119*Z119)+((('[1]N EERR TERRA'!M119*(100%-Z119))/(1+TASAS!$L$9)))</f>
        <v>0</v>
      </c>
      <c r="N119" s="131">
        <f>+('[1]N EERR TERRA'!N119*AA119)+((('[1]N EERR TERRA'!N119*(100%-AA119))/(1+TASAS!$M$9)))</f>
        <v>0</v>
      </c>
      <c r="O119" s="194">
        <f t="shared" si="19"/>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TERRA'!C120*P120)+((('[1]N EERR TERRA'!C120*(100%-P120))/(1+TASAS!$B$9)))</f>
        <v>0</v>
      </c>
      <c r="D120" s="131">
        <f>+('[1]N EERR TERRA'!D120*Q120)+((('[1]N EERR TERRA'!D120*(100%-Q120))/(1+TASAS!$C$9)))</f>
        <v>0</v>
      </c>
      <c r="E120" s="131">
        <f>+('[1]N EERR TERRA'!E120*R120)+((('[1]N EERR TERRA'!E120*(100%-R120))/(1+TASAS!$D$9)))</f>
        <v>0</v>
      </c>
      <c r="F120" s="131">
        <f>+('[1]N EERR TERRA'!F120*S120)+((('[1]N EERR TERRA'!F120*(100%-S120))/(1+TASAS!$E$9)))</f>
        <v>0</v>
      </c>
      <c r="G120" s="131">
        <f>+('[1]N EERR TERRA'!G120*T120)+((('[1]N EERR TERRA'!G120*(100%-T120))/(1+TASAS!$F$9)))</f>
        <v>0</v>
      </c>
      <c r="H120" s="131">
        <f>+('[1]N EERR TERRA'!H120*U120)+((('[1]N EERR TERRA'!H120*(100%-U120))/(1+TASAS!$G$9)))</f>
        <v>0</v>
      </c>
      <c r="I120" s="131">
        <f>+('[1]N EERR TERRA'!I120*V120)+((('[1]N EERR TERRA'!I120*(100%-V120))/(1+TASAS!$H$9)))</f>
        <v>0</v>
      </c>
      <c r="J120" s="131">
        <f>+('[1]N EERR TERRA'!J120*W120)+((('[1]N EERR TERRA'!J120*(100%-W120))/(1+TASAS!$I$9)))</f>
        <v>0</v>
      </c>
      <c r="K120" s="131">
        <f>+('[1]N EERR TERRA'!K120*X120)+((('[1]N EERR TERRA'!K120*(100%-X120))/(1+TASAS!$J$9)))</f>
        <v>0</v>
      </c>
      <c r="L120" s="131">
        <f>+('[1]N EERR TERRA'!L120*Y120)+((('[1]N EERR TERRA'!L120*(100%-Y120))/(1+TASAS!$K$9)))</f>
        <v>0</v>
      </c>
      <c r="M120" s="131">
        <f>+('[1]N EERR TERRA'!M120*Z120)+((('[1]N EERR TERRA'!M120*(100%-Z120))/(1+TASAS!$L$9)))</f>
        <v>0</v>
      </c>
      <c r="N120" s="131">
        <f>+('[1]N EERR TERRA'!N120*AA120)+((('[1]N EERR TERRA'!N120*(100%-AA120))/(1+TASAS!$M$9)))</f>
        <v>0</v>
      </c>
      <c r="O120" s="194">
        <f t="shared" si="19"/>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TERRA'!C121*P121)+((('[1]N EERR TERRA'!C121*(100%-P121))/(1+TASAS!$B$9)))</f>
        <v>0.47254272436075478</v>
      </c>
      <c r="D121" s="131">
        <f>+('[1]N EERR TERRA'!D121*Q121)+((('[1]N EERR TERRA'!D121*(100%-Q121))/(1+TASAS!$C$9)))</f>
        <v>0</v>
      </c>
      <c r="E121" s="131">
        <f>+('[1]N EERR TERRA'!E121*R121)+((('[1]N EERR TERRA'!E121*(100%-R121))/(1+TASAS!$D$9)))</f>
        <v>0</v>
      </c>
      <c r="F121" s="131">
        <f>+('[1]N EERR TERRA'!F121*S121)+((('[1]N EERR TERRA'!F121*(100%-S121))/(1+TASAS!$E$9)))</f>
        <v>0</v>
      </c>
      <c r="G121" s="131">
        <f>+('[1]N EERR TERRA'!G121*T121)+((('[1]N EERR TERRA'!G121*(100%-T121))/(1+TASAS!$F$9)))</f>
        <v>0</v>
      </c>
      <c r="H121" s="131">
        <f>+('[1]N EERR TERRA'!H121*U121)+((('[1]N EERR TERRA'!H121*(100%-U121))/(1+TASAS!$G$9)))</f>
        <v>0</v>
      </c>
      <c r="I121" s="131">
        <f>+('[1]N EERR TERRA'!I121*V121)+((('[1]N EERR TERRA'!I121*(100%-V121))/(1+TASAS!$H$9)))</f>
        <v>0</v>
      </c>
      <c r="J121" s="131">
        <f>+('[1]N EERR TERRA'!J121*W121)+((('[1]N EERR TERRA'!J121*(100%-W121))/(1+TASAS!$I$9)))</f>
        <v>0</v>
      </c>
      <c r="K121" s="131">
        <f>+('[1]N EERR TERRA'!K121*X121)+((('[1]N EERR TERRA'!K121*(100%-X121))/(1+TASAS!$J$9)))</f>
        <v>0</v>
      </c>
      <c r="L121" s="131">
        <f>+('[1]N EERR TERRA'!L121*Y121)+((('[1]N EERR TERRA'!L121*(100%-Y121))/(1+TASAS!$K$9)))</f>
        <v>0</v>
      </c>
      <c r="M121" s="131">
        <f>+('[1]N EERR TERRA'!M121*Z121)+((('[1]N EERR TERRA'!M121*(100%-Z121))/(1+TASAS!$L$9)))</f>
        <v>0</v>
      </c>
      <c r="N121" s="131">
        <f>+('[1]N EERR TERRA'!N121*AA121)+((('[1]N EERR TERRA'!N121*(100%-AA121))/(1+TASAS!$M$9)))</f>
        <v>0</v>
      </c>
      <c r="O121" s="194">
        <f t="shared" si="19"/>
        <v>0.47254272436075478</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TERRA'!C122*P122)+((('[1]N EERR TERRA'!C122*(100%-P122))/(1+TASAS!$B$9)))</f>
        <v>0</v>
      </c>
      <c r="D122" s="131">
        <f>+('[1]N EERR TERRA'!D122*Q122)+((('[1]N EERR TERRA'!D122*(100%-Q122))/(1+TASAS!$C$9)))</f>
        <v>0</v>
      </c>
      <c r="E122" s="131">
        <f>+('[1]N EERR TERRA'!E122*R122)+((('[1]N EERR TERRA'!E122*(100%-R122))/(1+TASAS!$D$9)))</f>
        <v>0</v>
      </c>
      <c r="F122" s="131">
        <f>+('[1]N EERR TERRA'!F122*S122)+((('[1]N EERR TERRA'!F122*(100%-S122))/(1+TASAS!$E$9)))</f>
        <v>0</v>
      </c>
      <c r="G122" s="131">
        <f>+('[1]N EERR TERRA'!G122*T122)+((('[1]N EERR TERRA'!G122*(100%-T122))/(1+TASAS!$F$9)))</f>
        <v>0</v>
      </c>
      <c r="H122" s="131">
        <f>+('[1]N EERR TERRA'!H122*U122)+((('[1]N EERR TERRA'!H122*(100%-U122))/(1+TASAS!$G$9)))</f>
        <v>0</v>
      </c>
      <c r="I122" s="131">
        <f>+('[1]N EERR TERRA'!I122*V122)+((('[1]N EERR TERRA'!I122*(100%-V122))/(1+TASAS!$H$9)))</f>
        <v>0</v>
      </c>
      <c r="J122" s="131">
        <f>+('[1]N EERR TERRA'!J122*W122)+((('[1]N EERR TERRA'!J122*(100%-W122))/(1+TASAS!$I$9)))</f>
        <v>0</v>
      </c>
      <c r="K122" s="131">
        <f>+('[1]N EERR TERRA'!K122*X122)+((('[1]N EERR TERRA'!K122*(100%-X122))/(1+TASAS!$J$9)))</f>
        <v>0</v>
      </c>
      <c r="L122" s="131">
        <f>+('[1]N EERR TERRA'!L122*Y122)+((('[1]N EERR TERRA'!L122*(100%-Y122))/(1+TASAS!$K$9)))</f>
        <v>0</v>
      </c>
      <c r="M122" s="131">
        <f>+('[1]N EERR TERRA'!M122*Z122)+((('[1]N EERR TERRA'!M122*(100%-Z122))/(1+TASAS!$L$9)))</f>
        <v>0</v>
      </c>
      <c r="N122" s="131">
        <f>+('[1]N EERR TERRA'!N122*AA122)+((('[1]N EERR TERRA'!N122*(100%-AA122))/(1+TASAS!$M$9)))</f>
        <v>0</v>
      </c>
      <c r="O122" s="194">
        <f t="shared" si="19"/>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TERRA'!C123*P123)+((('[1]N EERR TERRA'!C123*(100%-P123))/(1+TASAS!$B$9)))</f>
        <v>0</v>
      </c>
      <c r="D123" s="131">
        <f>+('[1]N EERR TERRA'!D123*Q123)+((('[1]N EERR TERRA'!D123*(100%-Q123))/(1+TASAS!$C$9)))</f>
        <v>0</v>
      </c>
      <c r="E123" s="131">
        <f>+('[1]N EERR TERRA'!E123*R123)+((('[1]N EERR TERRA'!E123*(100%-R123))/(1+TASAS!$D$9)))</f>
        <v>0</v>
      </c>
      <c r="F123" s="131">
        <f>+('[1]N EERR TERRA'!F123*S123)+((('[1]N EERR TERRA'!F123*(100%-S123))/(1+TASAS!$E$9)))</f>
        <v>0</v>
      </c>
      <c r="G123" s="131">
        <f>+('[1]N EERR TERRA'!G123*T123)+((('[1]N EERR TERRA'!G123*(100%-T123))/(1+TASAS!$F$9)))</f>
        <v>0</v>
      </c>
      <c r="H123" s="131">
        <f>+('[1]N EERR TERRA'!H123*U123)+((('[1]N EERR TERRA'!H123*(100%-U123))/(1+TASAS!$G$9)))</f>
        <v>0</v>
      </c>
      <c r="I123" s="131">
        <f>+('[1]N EERR TERRA'!I123*V123)+((('[1]N EERR TERRA'!I123*(100%-V123))/(1+TASAS!$H$9)))</f>
        <v>0</v>
      </c>
      <c r="J123" s="131">
        <f>+('[1]N EERR TERRA'!J123*W123)+((('[1]N EERR TERRA'!J123*(100%-W123))/(1+TASAS!$I$9)))</f>
        <v>0</v>
      </c>
      <c r="K123" s="131">
        <f>+('[1]N EERR TERRA'!K123*X123)+((('[1]N EERR TERRA'!K123*(100%-X123))/(1+TASAS!$J$9)))</f>
        <v>0</v>
      </c>
      <c r="L123" s="131">
        <f>+('[1]N EERR TERRA'!L123*Y123)+((('[1]N EERR TERRA'!L123*(100%-Y123))/(1+TASAS!$K$9)))</f>
        <v>0</v>
      </c>
      <c r="M123" s="131">
        <f>+('[1]N EERR TERRA'!M123*Z123)+((('[1]N EERR TERRA'!M123*(100%-Z123))/(1+TASAS!$L$9)))</f>
        <v>0</v>
      </c>
      <c r="N123" s="131">
        <f>+('[1]N EERR TERRA'!N123*AA123)+((('[1]N EERR TERRA'!N123*(100%-AA123))/(1+TASAS!$M$9)))</f>
        <v>0</v>
      </c>
      <c r="O123" s="194">
        <f t="shared" si="19"/>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TERRA'!C124*P124)+((('[1]N EERR TERRA'!C124*(100%-P124))/(1+TASAS!$B$9)))</f>
        <v>0</v>
      </c>
      <c r="D124" s="131">
        <f>+('[1]N EERR TERRA'!D124*Q124)+((('[1]N EERR TERRA'!D124*(100%-Q124))/(1+TASAS!$C$9)))</f>
        <v>0</v>
      </c>
      <c r="E124" s="131">
        <f>+('[1]N EERR TERRA'!E124*R124)+((('[1]N EERR TERRA'!E124*(100%-R124))/(1+TASAS!$D$9)))</f>
        <v>0</v>
      </c>
      <c r="F124" s="131">
        <f>+('[1]N EERR TERRA'!F124*S124)+((('[1]N EERR TERRA'!F124*(100%-S124))/(1+TASAS!$E$9)))</f>
        <v>0</v>
      </c>
      <c r="G124" s="131">
        <f>+('[1]N EERR TERRA'!G124*T124)+((('[1]N EERR TERRA'!G124*(100%-T124))/(1+TASAS!$F$9)))</f>
        <v>0</v>
      </c>
      <c r="H124" s="131">
        <f>+('[1]N EERR TERRA'!H124*U124)+((('[1]N EERR TERRA'!H124*(100%-U124))/(1+TASAS!$G$9)))</f>
        <v>0</v>
      </c>
      <c r="I124" s="131">
        <f>+('[1]N EERR TERRA'!I124*V124)+((('[1]N EERR TERRA'!I124*(100%-V124))/(1+TASAS!$H$9)))</f>
        <v>0</v>
      </c>
      <c r="J124" s="131">
        <f>+('[1]N EERR TERRA'!J124*W124)+((('[1]N EERR TERRA'!J124*(100%-W124))/(1+TASAS!$I$9)))</f>
        <v>0</v>
      </c>
      <c r="K124" s="131">
        <f>+('[1]N EERR TERRA'!K124*X124)+((('[1]N EERR TERRA'!K124*(100%-X124))/(1+TASAS!$J$9)))</f>
        <v>0</v>
      </c>
      <c r="L124" s="131">
        <f>+('[1]N EERR TERRA'!L124*Y124)+((('[1]N EERR TERRA'!L124*(100%-Y124))/(1+TASAS!$K$9)))</f>
        <v>0</v>
      </c>
      <c r="M124" s="131">
        <f>+('[1]N EERR TERRA'!M124*Z124)+((('[1]N EERR TERRA'!M124*(100%-Z124))/(1+TASAS!$L$9)))</f>
        <v>0</v>
      </c>
      <c r="N124" s="131">
        <f>+('[1]N EERR TERRA'!N124*AA124)+((('[1]N EERR TERRA'!N124*(100%-AA124))/(1+TASAS!$M$9)))</f>
        <v>0</v>
      </c>
      <c r="O124" s="194">
        <f t="shared" si="19"/>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TERRA'!C125*P125)+((('[1]N EERR TERRA'!C125*(100%-P125))/(1+TASAS!$B$9)))</f>
        <v>1.0694387972374977</v>
      </c>
      <c r="D125" s="131">
        <f>+('[1]N EERR TERRA'!D125*Q125)+((('[1]N EERR TERRA'!D125*(100%-Q125))/(1+TASAS!$C$9)))</f>
        <v>0.5694384741299553</v>
      </c>
      <c r="E125" s="131">
        <f>+('[1]N EERR TERRA'!E125*R125)+((('[1]N EERR TERRA'!E125*(100%-R125))/(1+TASAS!$D$9)))</f>
        <v>0.29609918841539884</v>
      </c>
      <c r="F125" s="131">
        <f>+('[1]N EERR TERRA'!F125*S125)+((('[1]N EERR TERRA'!F125*(100%-S125))/(1+TASAS!$E$9)))</f>
        <v>0.35164562086414941</v>
      </c>
      <c r="G125" s="131">
        <f>+('[1]N EERR TERRA'!G125*T125)+((('[1]N EERR TERRA'!G125*(100%-T125))/(1+TASAS!$F$9)))</f>
        <v>0.35110750424051007</v>
      </c>
      <c r="H125" s="131">
        <f>+('[1]N EERR TERRA'!H125*U125)+((('[1]N EERR TERRA'!H125*(100%-U125))/(1+TASAS!$G$9)))</f>
        <v>0.25475936118135467</v>
      </c>
      <c r="I125" s="131">
        <f>+('[1]N EERR TERRA'!I125*V125)+((('[1]N EERR TERRA'!I125*(100%-V125))/(1+TASAS!$H$9)))</f>
        <v>0</v>
      </c>
      <c r="J125" s="131">
        <f>+('[1]N EERR TERRA'!J125*W125)+((('[1]N EERR TERRA'!J125*(100%-W125))/(1+TASAS!$I$9)))</f>
        <v>0</v>
      </c>
      <c r="K125" s="131">
        <f>+('[1]N EERR TERRA'!K125*X125)+((('[1]N EERR TERRA'!K125*(100%-X125))/(1+TASAS!$J$9)))</f>
        <v>0</v>
      </c>
      <c r="L125" s="131">
        <f>+('[1]N EERR TERRA'!L125*Y125)+((('[1]N EERR TERRA'!L125*(100%-Y125))/(1+TASAS!$K$9)))</f>
        <v>0</v>
      </c>
      <c r="M125" s="131">
        <f>+('[1]N EERR TERRA'!M125*Z125)+((('[1]N EERR TERRA'!M125*(100%-Z125))/(1+TASAS!$L$9)))</f>
        <v>0</v>
      </c>
      <c r="N125" s="131">
        <f>+('[1]N EERR TERRA'!N125*AA125)+((('[1]N EERR TERRA'!N125*(100%-AA125))/(1+TASAS!$M$9)))</f>
        <v>0</v>
      </c>
      <c r="O125" s="194">
        <f t="shared" si="19"/>
        <v>2.8924889460688656</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TERRA'!C126*P126)+((('[1]N EERR TERRA'!C126*(100%-P126))/(1+TASAS!$B$9)))</f>
        <v>0.42901905238015892</v>
      </c>
      <c r="D126" s="131">
        <f>+('[1]N EERR TERRA'!D126*Q126)+((('[1]N EERR TERRA'!D126*(100%-Q126))/(1+TASAS!$C$9)))</f>
        <v>0.22496334780442676</v>
      </c>
      <c r="E126" s="131">
        <f>+('[1]N EERR TERRA'!E126*R126)+((('[1]N EERR TERRA'!E126*(100%-R126))/(1+TASAS!$D$9)))</f>
        <v>0.11984967150147097</v>
      </c>
      <c r="F126" s="131">
        <f>+('[1]N EERR TERRA'!F126*S126)+((('[1]N EERR TERRA'!F126*(100%-S126))/(1+TASAS!$E$9)))</f>
        <v>0.14215461268976254</v>
      </c>
      <c r="G126" s="131">
        <f>+('[1]N EERR TERRA'!G126*T126)+((('[1]N EERR TERRA'!G126*(100%-T126))/(1+TASAS!$F$9)))</f>
        <v>0.13738989296367785</v>
      </c>
      <c r="H126" s="131">
        <f>+('[1]N EERR TERRA'!H126*U126)+((('[1]N EERR TERRA'!H126*(100%-U126))/(1+TASAS!$G$9)))</f>
        <v>0.10349599047992533</v>
      </c>
      <c r="I126" s="131">
        <f>+('[1]N EERR TERRA'!I126*V126)+((('[1]N EERR TERRA'!I126*(100%-V126))/(1+TASAS!$H$9)))</f>
        <v>0</v>
      </c>
      <c r="J126" s="131">
        <f>+('[1]N EERR TERRA'!J126*W126)+((('[1]N EERR TERRA'!J126*(100%-W126))/(1+TASAS!$I$9)))</f>
        <v>0</v>
      </c>
      <c r="K126" s="131">
        <f>+('[1]N EERR TERRA'!K126*X126)+((('[1]N EERR TERRA'!K126*(100%-X126))/(1+TASAS!$J$9)))</f>
        <v>0</v>
      </c>
      <c r="L126" s="131">
        <f>+('[1]N EERR TERRA'!L126*Y126)+((('[1]N EERR TERRA'!L126*(100%-Y126))/(1+TASAS!$K$9)))</f>
        <v>0</v>
      </c>
      <c r="M126" s="131">
        <f>+('[1]N EERR TERRA'!M126*Z126)+((('[1]N EERR TERRA'!M126*(100%-Z126))/(1+TASAS!$L$9)))</f>
        <v>0</v>
      </c>
      <c r="N126" s="131">
        <f>+('[1]N EERR TERRA'!N126*AA126)+((('[1]N EERR TERRA'!N126*(100%-AA126))/(1+TASAS!$M$9)))</f>
        <v>0</v>
      </c>
      <c r="O126" s="194">
        <f t="shared" si="19"/>
        <v>1.1568725678194223</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TERRA'!C127*P127)+((('[1]N EERR TERRA'!C127*(100%-P127))/(1+TASAS!$B$9)))</f>
        <v>2.5678966468551545</v>
      </c>
      <c r="D127" s="131">
        <f>+('[1]N EERR TERRA'!D127*Q127)+((('[1]N EERR TERRA'!D127*(100%-Q127))/(1+TASAS!$C$9)))</f>
        <v>1.5888036438687638</v>
      </c>
      <c r="E127" s="131">
        <f>+('[1]N EERR TERRA'!E127*R127)+((('[1]N EERR TERRA'!E127*(100%-R127))/(1+TASAS!$D$9)))</f>
        <v>1.170296792308481</v>
      </c>
      <c r="F127" s="131">
        <f>+('[1]N EERR TERRA'!F127*S127)+((('[1]N EERR TERRA'!F127*(100%-S127))/(1+TASAS!$E$9)))</f>
        <v>0.93522771506422731</v>
      </c>
      <c r="G127" s="131">
        <f>+('[1]N EERR TERRA'!G127*T127)+((('[1]N EERR TERRA'!G127*(100%-T127))/(1+TASAS!$F$9)))</f>
        <v>1.3357350704802013</v>
      </c>
      <c r="H127" s="131">
        <f>+('[1]N EERR TERRA'!H127*U127)+((('[1]N EERR TERRA'!H127*(100%-U127))/(1+TASAS!$G$9)))</f>
        <v>1.2260294256852693</v>
      </c>
      <c r="I127" s="131">
        <f>+('[1]N EERR TERRA'!I127*V127)+((('[1]N EERR TERRA'!I127*(100%-V127))/(1+TASAS!$H$9)))</f>
        <v>0</v>
      </c>
      <c r="J127" s="131">
        <f>+('[1]N EERR TERRA'!J127*W127)+((('[1]N EERR TERRA'!J127*(100%-W127))/(1+TASAS!$I$9)))</f>
        <v>0</v>
      </c>
      <c r="K127" s="131">
        <f>+('[1]N EERR TERRA'!K127*X127)+((('[1]N EERR TERRA'!K127*(100%-X127))/(1+TASAS!$J$9)))</f>
        <v>0</v>
      </c>
      <c r="L127" s="131">
        <f>+('[1]N EERR TERRA'!L127*Y127)+((('[1]N EERR TERRA'!L127*(100%-Y127))/(1+TASAS!$K$9)))</f>
        <v>0</v>
      </c>
      <c r="M127" s="131">
        <f>+('[1]N EERR TERRA'!M127*Z127)+((('[1]N EERR TERRA'!M127*(100%-Z127))/(1+TASAS!$L$9)))</f>
        <v>0</v>
      </c>
      <c r="N127" s="131">
        <f>+('[1]N EERR TERRA'!N127*AA127)+((('[1]N EERR TERRA'!N127*(100%-AA127))/(1+TASAS!$M$9)))</f>
        <v>0</v>
      </c>
      <c r="O127" s="194">
        <f t="shared" si="19"/>
        <v>8.8239892942620965</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TERRA'!C128*P128)+((('[1]N EERR TERRA'!C128*(100%-P128))/(1+TASAS!$B$9)))</f>
        <v>4.6321622322205567</v>
      </c>
      <c r="D128" s="131">
        <f>+('[1]N EERR TERRA'!D128*Q128)+((('[1]N EERR TERRA'!D128*(100%-Q128))/(1+TASAS!$C$9)))</f>
        <v>0</v>
      </c>
      <c r="E128" s="131">
        <f>+('[1]N EERR TERRA'!E128*R128)+((('[1]N EERR TERRA'!E128*(100%-R128))/(1+TASAS!$D$9)))</f>
        <v>0</v>
      </c>
      <c r="F128" s="131">
        <f>+('[1]N EERR TERRA'!F128*S128)+((('[1]N EERR TERRA'!F128*(100%-S128))/(1+TASAS!$E$9)))</f>
        <v>2.7533103931490852</v>
      </c>
      <c r="G128" s="131">
        <f>+('[1]N EERR TERRA'!G128*T128)+((('[1]N EERR TERRA'!G128*(100%-T128))/(1+TASAS!$F$9)))</f>
        <v>0</v>
      </c>
      <c r="H128" s="131">
        <f>+('[1]N EERR TERRA'!H128*U128)+((('[1]N EERR TERRA'!H128*(100%-U128))/(1+TASAS!$G$9)))</f>
        <v>0</v>
      </c>
      <c r="I128" s="131">
        <f>+('[1]N EERR TERRA'!I128*V128)+((('[1]N EERR TERRA'!I128*(100%-V128))/(1+TASAS!$H$9)))</f>
        <v>0</v>
      </c>
      <c r="J128" s="131">
        <f>+('[1]N EERR TERRA'!J128*W128)+((('[1]N EERR TERRA'!J128*(100%-W128))/(1+TASAS!$I$9)))</f>
        <v>0</v>
      </c>
      <c r="K128" s="131">
        <f>+('[1]N EERR TERRA'!K128*X128)+((('[1]N EERR TERRA'!K128*(100%-X128))/(1+TASAS!$J$9)))</f>
        <v>0</v>
      </c>
      <c r="L128" s="131">
        <f>+('[1]N EERR TERRA'!L128*Y128)+((('[1]N EERR TERRA'!L128*(100%-Y128))/(1+TASAS!$K$9)))</f>
        <v>0</v>
      </c>
      <c r="M128" s="131">
        <f>+('[1]N EERR TERRA'!M128*Z128)+((('[1]N EERR TERRA'!M128*(100%-Z128))/(1+TASAS!$L$9)))</f>
        <v>0</v>
      </c>
      <c r="N128" s="131">
        <f>+('[1]N EERR TERRA'!N128*AA128)+((('[1]N EERR TERRA'!N128*(100%-AA128))/(1+TASAS!$M$9)))</f>
        <v>0</v>
      </c>
      <c r="O128" s="194">
        <f t="shared" si="19"/>
        <v>7.3854726253696423</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TERRA'!C129*P129)+((('[1]N EERR TERRA'!C129*(100%-P129))/(1+TASAS!$B$9)))</f>
        <v>0</v>
      </c>
      <c r="D129" s="131">
        <f>+('[1]N EERR TERRA'!D129*Q129)+((('[1]N EERR TERRA'!D129*(100%-Q129))/(1+TASAS!$C$9)))</f>
        <v>0</v>
      </c>
      <c r="E129" s="131">
        <f>+('[1]N EERR TERRA'!E129*R129)+((('[1]N EERR TERRA'!E129*(100%-R129))/(1+TASAS!$D$9)))</f>
        <v>0</v>
      </c>
      <c r="F129" s="131">
        <f>+('[1]N EERR TERRA'!F129*S129)+((('[1]N EERR TERRA'!F129*(100%-S129))/(1+TASAS!$E$9)))</f>
        <v>0</v>
      </c>
      <c r="G129" s="131">
        <f>+('[1]N EERR TERRA'!G129*T129)+((('[1]N EERR TERRA'!G129*(100%-T129))/(1+TASAS!$F$9)))</f>
        <v>0</v>
      </c>
      <c r="H129" s="131">
        <f>+('[1]N EERR TERRA'!H129*U129)+((('[1]N EERR TERRA'!H129*(100%-U129))/(1+TASAS!$G$9)))</f>
        <v>0</v>
      </c>
      <c r="I129" s="131">
        <f>+('[1]N EERR TERRA'!I129*V129)+((('[1]N EERR TERRA'!I129*(100%-V129))/(1+TASAS!$H$9)))</f>
        <v>0</v>
      </c>
      <c r="J129" s="131">
        <f>+('[1]N EERR TERRA'!J129*W129)+((('[1]N EERR TERRA'!J129*(100%-W129))/(1+TASAS!$I$9)))</f>
        <v>0</v>
      </c>
      <c r="K129" s="131">
        <f>+('[1]N EERR TERRA'!K129*X129)+((('[1]N EERR TERRA'!K129*(100%-X129))/(1+TASAS!$J$9)))</f>
        <v>0</v>
      </c>
      <c r="L129" s="131">
        <f>+('[1]N EERR TERRA'!L129*Y129)+((('[1]N EERR TERRA'!L129*(100%-Y129))/(1+TASAS!$K$9)))</f>
        <v>0</v>
      </c>
      <c r="M129" s="131">
        <f>+('[1]N EERR TERRA'!M129*Z129)+((('[1]N EERR TERRA'!M129*(100%-Z129))/(1+TASAS!$L$9)))</f>
        <v>0</v>
      </c>
      <c r="N129" s="131">
        <f>+('[1]N EERR TERRA'!N129*AA129)+((('[1]N EERR TERRA'!N129*(100%-AA129))/(1+TASAS!$M$9)))</f>
        <v>0</v>
      </c>
      <c r="O129" s="194">
        <f t="shared" si="19"/>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TERRA'!C130*P130)+((('[1]N EERR TERRA'!C130*(100%-P130))/(1+TASAS!$B$9)))</f>
        <v>52.601466422262966</v>
      </c>
      <c r="D130" s="131">
        <f>+('[1]N EERR TERRA'!D130*Q130)+((('[1]N EERR TERRA'!D130*(100%-Q130))/(1+TASAS!$C$9)))</f>
        <v>0</v>
      </c>
      <c r="E130" s="131">
        <f>+('[1]N EERR TERRA'!E130*R130)+((('[1]N EERR TERRA'!E130*(100%-R130))/(1+TASAS!$D$9)))</f>
        <v>39.761891015782126</v>
      </c>
      <c r="F130" s="131">
        <f>+('[1]N EERR TERRA'!F130*S130)+((('[1]N EERR TERRA'!F130*(100%-S130))/(1+TASAS!$E$9)))</f>
        <v>0</v>
      </c>
      <c r="G130" s="131">
        <f>+('[1]N EERR TERRA'!G130*T130)+((('[1]N EERR TERRA'!G130*(100%-T130))/(1+TASAS!$F$9)))</f>
        <v>0</v>
      </c>
      <c r="H130" s="131">
        <f>+('[1]N EERR TERRA'!H130*U130)+((('[1]N EERR TERRA'!H130*(100%-U130))/(1+TASAS!$G$9)))</f>
        <v>56.1266717602672</v>
      </c>
      <c r="I130" s="131">
        <f>+('[1]N EERR TERRA'!I130*V130)+((('[1]N EERR TERRA'!I130*(100%-V130))/(1+TASAS!$H$9)))</f>
        <v>0</v>
      </c>
      <c r="J130" s="131">
        <f>+('[1]N EERR TERRA'!J130*W130)+((('[1]N EERR TERRA'!J130*(100%-W130))/(1+TASAS!$I$9)))</f>
        <v>0</v>
      </c>
      <c r="K130" s="131">
        <f>+('[1]N EERR TERRA'!K130*X130)+((('[1]N EERR TERRA'!K130*(100%-X130))/(1+TASAS!$J$9)))</f>
        <v>0</v>
      </c>
      <c r="L130" s="131">
        <f>+('[1]N EERR TERRA'!L130*Y130)+((('[1]N EERR TERRA'!L130*(100%-Y130))/(1+TASAS!$K$9)))</f>
        <v>0</v>
      </c>
      <c r="M130" s="131">
        <f>+('[1]N EERR TERRA'!M130*Z130)+((('[1]N EERR TERRA'!M130*(100%-Z130))/(1+TASAS!$L$9)))</f>
        <v>0</v>
      </c>
      <c r="N130" s="131">
        <f>+('[1]N EERR TERRA'!N130*AA130)+((('[1]N EERR TERRA'!N130*(100%-AA130))/(1+TASAS!$M$9)))</f>
        <v>0</v>
      </c>
      <c r="O130" s="194">
        <f t="shared" si="19"/>
        <v>148.4900291983123</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TERRA'!C131*P131)+((('[1]N EERR TERRA'!C131*(100%-P131))/(1+TASAS!$B$9)))</f>
        <v>6.5720744690699719</v>
      </c>
      <c r="D131" s="131">
        <f>+('[1]N EERR TERRA'!D131*Q131)+((('[1]N EERR TERRA'!D131*(100%-Q131))/(1+TASAS!$C$9)))</f>
        <v>53.632668137499124</v>
      </c>
      <c r="E131" s="131">
        <f>+('[1]N EERR TERRA'!E131*R131)+((('[1]N EERR TERRA'!E131*(100%-R131))/(1+TASAS!$D$9)))</f>
        <v>40.748888310500121</v>
      </c>
      <c r="F131" s="131">
        <f>+('[1]N EERR TERRA'!F131*S131)+((('[1]N EERR TERRA'!F131*(100%-S131))/(1+TASAS!$E$9)))</f>
        <v>103.0396487349163</v>
      </c>
      <c r="G131" s="131">
        <f>+('[1]N EERR TERRA'!G131*T131)+((('[1]N EERR TERRA'!G131*(100%-T131))/(1+TASAS!$F$9)))</f>
        <v>83.212478505000874</v>
      </c>
      <c r="H131" s="131">
        <f>+('[1]N EERR TERRA'!H131*U131)+((('[1]N EERR TERRA'!H131*(100%-U131))/(1+TASAS!$G$9)))</f>
        <v>57.957754668758184</v>
      </c>
      <c r="I131" s="131">
        <f>+('[1]N EERR TERRA'!I131*V131)+((('[1]N EERR TERRA'!I131*(100%-V131))/(1+TASAS!$H$9)))</f>
        <v>0</v>
      </c>
      <c r="J131" s="131">
        <f>+('[1]N EERR TERRA'!J131*W131)+((('[1]N EERR TERRA'!J131*(100%-W131))/(1+TASAS!$I$9)))</f>
        <v>0</v>
      </c>
      <c r="K131" s="131">
        <f>+('[1]N EERR TERRA'!K131*X131)+((('[1]N EERR TERRA'!K131*(100%-X131))/(1+TASAS!$J$9)))</f>
        <v>0</v>
      </c>
      <c r="L131" s="131">
        <f>+('[1]N EERR TERRA'!L131*Y131)+((('[1]N EERR TERRA'!L131*(100%-Y131))/(1+TASAS!$K$9)))</f>
        <v>0</v>
      </c>
      <c r="M131" s="131">
        <f>+('[1]N EERR TERRA'!M131*Z131)+((('[1]N EERR TERRA'!M131*(100%-Z131))/(1+TASAS!$L$9)))</f>
        <v>0</v>
      </c>
      <c r="N131" s="131">
        <f>+('[1]N EERR TERRA'!N131*AA131)+((('[1]N EERR TERRA'!N131*(100%-AA131))/(1+TASAS!$M$9)))</f>
        <v>0</v>
      </c>
      <c r="O131" s="194">
        <f t="shared" si="19"/>
        <v>345.16351282574459</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TERRA'!C132*P132)+((('[1]N EERR TERRA'!C132*(100%-P132))/(1+TASAS!$B$9)))</f>
        <v>0</v>
      </c>
      <c r="D132" s="131">
        <f>+('[1]N EERR TERRA'!D132*Q132)+((('[1]N EERR TERRA'!D132*(100%-Q132))/(1+TASAS!$C$9)))</f>
        <v>0</v>
      </c>
      <c r="E132" s="131">
        <f>+('[1]N EERR TERRA'!E132*R132)+((('[1]N EERR TERRA'!E132*(100%-R132))/(1+TASAS!$D$9)))</f>
        <v>0</v>
      </c>
      <c r="F132" s="131">
        <f>+('[1]N EERR TERRA'!F132*S132)+((('[1]N EERR TERRA'!F132*(100%-S132))/(1+TASAS!$E$9)))</f>
        <v>0</v>
      </c>
      <c r="G132" s="131">
        <f>+('[1]N EERR TERRA'!G132*T132)+((('[1]N EERR TERRA'!G132*(100%-T132))/(1+TASAS!$F$9)))</f>
        <v>0</v>
      </c>
      <c r="H132" s="131">
        <f>+('[1]N EERR TERRA'!H132*U132)+((('[1]N EERR TERRA'!H132*(100%-U132))/(1+TASAS!$G$9)))</f>
        <v>0</v>
      </c>
      <c r="I132" s="131">
        <f>+('[1]N EERR TERRA'!I132*V132)+((('[1]N EERR TERRA'!I132*(100%-V132))/(1+TASAS!$H$9)))</f>
        <v>0</v>
      </c>
      <c r="J132" s="131">
        <f>+('[1]N EERR TERRA'!J132*W132)+((('[1]N EERR TERRA'!J132*(100%-W132))/(1+TASAS!$I$9)))</f>
        <v>0</v>
      </c>
      <c r="K132" s="131">
        <f>+('[1]N EERR TERRA'!K132*X132)+((('[1]N EERR TERRA'!K132*(100%-X132))/(1+TASAS!$J$9)))</f>
        <v>0</v>
      </c>
      <c r="L132" s="131">
        <f>+('[1]N EERR TERRA'!L132*Y132)+((('[1]N EERR TERRA'!L132*(100%-Y132))/(1+TASAS!$K$9)))</f>
        <v>0</v>
      </c>
      <c r="M132" s="131">
        <f>+('[1]N EERR TERRA'!M132*Z132)+((('[1]N EERR TERRA'!M132*(100%-Z132))/(1+TASAS!$L$9)))</f>
        <v>0</v>
      </c>
      <c r="N132" s="131">
        <f>+('[1]N EERR TERRA'!N132*AA132)+((('[1]N EERR TERRA'!N132*(100%-AA132))/(1+TASAS!$M$9)))</f>
        <v>0</v>
      </c>
      <c r="O132" s="194">
        <f t="shared" si="19"/>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TERRA'!C133*P133)+((('[1]N EERR TERRA'!C133*(100%-P133))/(1+TASAS!$B$9)))</f>
        <v>58.974575533707359</v>
      </c>
      <c r="D133" s="131">
        <f>+('[1]N EERR TERRA'!D133*Q133)+((('[1]N EERR TERRA'!D133*(100%-Q133))/(1+TASAS!$C$9)))</f>
        <v>0</v>
      </c>
      <c r="E133" s="131">
        <f>+('[1]N EERR TERRA'!E133*R133)+((('[1]N EERR TERRA'!E133*(100%-R133))/(1+TASAS!$D$9)))</f>
        <v>19.175947440235351</v>
      </c>
      <c r="F133" s="131">
        <f>+('[1]N EERR TERRA'!F133*S133)+((('[1]N EERR TERRA'!F133*(100%-S133))/(1+TASAS!$E$9)))</f>
        <v>62.847302452316072</v>
      </c>
      <c r="G133" s="131">
        <f>+('[1]N EERR TERRA'!G133*T133)+((('[1]N EERR TERRA'!G133*(100%-T133))/(1+TASAS!$F$9)))</f>
        <v>13.158898637187811</v>
      </c>
      <c r="H133" s="131">
        <f>+('[1]N EERR TERRA'!H133*U133)+((('[1]N EERR TERRA'!H133*(100%-U133))/(1+TASAS!$G$9)))</f>
        <v>32.943569892763925</v>
      </c>
      <c r="I133" s="131">
        <f>+('[1]N EERR TERRA'!I133*V133)+((('[1]N EERR TERRA'!I133*(100%-V133))/(1+TASAS!$H$9)))</f>
        <v>0</v>
      </c>
      <c r="J133" s="131">
        <f>+('[1]N EERR TERRA'!J133*W133)+((('[1]N EERR TERRA'!J133*(100%-W133))/(1+TASAS!$I$9)))</f>
        <v>0</v>
      </c>
      <c r="K133" s="131">
        <f>+('[1]N EERR TERRA'!K133*X133)+((('[1]N EERR TERRA'!K133*(100%-X133))/(1+TASAS!$J$9)))</f>
        <v>0</v>
      </c>
      <c r="L133" s="131">
        <f>+('[1]N EERR TERRA'!L133*Y133)+((('[1]N EERR TERRA'!L133*(100%-Y133))/(1+TASAS!$K$9)))</f>
        <v>0</v>
      </c>
      <c r="M133" s="131">
        <f>+('[1]N EERR TERRA'!M133*Z133)+((('[1]N EERR TERRA'!M133*(100%-Z133))/(1+TASAS!$L$9)))</f>
        <v>0</v>
      </c>
      <c r="N133" s="131">
        <f>+('[1]N EERR TERRA'!N133*AA133)+((('[1]N EERR TERRA'!N133*(100%-AA133))/(1+TASAS!$M$9)))</f>
        <v>0</v>
      </c>
      <c r="O133" s="194">
        <f t="shared" si="19"/>
        <v>187.10029395621049</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TERRA'!C134*P134)+((('[1]N EERR TERRA'!C134*(100%-P134))/(1+TASAS!$B$9)))</f>
        <v>66.099999999999994</v>
      </c>
      <c r="D134" s="131">
        <f>+('[1]N EERR TERRA'!D134*Q134)+((('[1]N EERR TERRA'!D134*(100%-Q134))/(1+TASAS!$C$9)))</f>
        <v>62.15</v>
      </c>
      <c r="E134" s="131">
        <f>+('[1]N EERR TERRA'!E134*R134)+((('[1]N EERR TERRA'!E134*(100%-R134))/(1+TASAS!$D$9)))</f>
        <v>271.11</v>
      </c>
      <c r="F134" s="131">
        <f>+('[1]N EERR TERRA'!F134*S134)+((('[1]N EERR TERRA'!F134*(100%-S134))/(1+TASAS!$E$9)))</f>
        <v>131.46</v>
      </c>
      <c r="G134" s="131">
        <f>+('[1]N EERR TERRA'!G134*T134)+((('[1]N EERR TERRA'!G134*(100%-T134))/(1+TASAS!$F$9)))</f>
        <v>56.7</v>
      </c>
      <c r="H134" s="131">
        <f>+('[1]N EERR TERRA'!H134*U134)+((('[1]N EERR TERRA'!H134*(100%-U134))/(1+TASAS!$G$9)))</f>
        <v>56.35</v>
      </c>
      <c r="I134" s="131">
        <f>+('[1]N EERR TERRA'!I134*V134)+((('[1]N EERR TERRA'!I134*(100%-V134))/(1+TASAS!$H$9)))</f>
        <v>0</v>
      </c>
      <c r="J134" s="131">
        <f>+('[1]N EERR TERRA'!J134*W134)+((('[1]N EERR TERRA'!J134*(100%-W134))/(1+TASAS!$I$9)))</f>
        <v>0</v>
      </c>
      <c r="K134" s="131">
        <f>+('[1]N EERR TERRA'!K134*X134)+((('[1]N EERR TERRA'!K134*(100%-X134))/(1+TASAS!$J$9)))</f>
        <v>0</v>
      </c>
      <c r="L134" s="131">
        <f>+('[1]N EERR TERRA'!L134*Y134)+((('[1]N EERR TERRA'!L134*(100%-Y134))/(1+TASAS!$K$9)))</f>
        <v>0</v>
      </c>
      <c r="M134" s="131">
        <f>+('[1]N EERR TERRA'!M134*Z134)+((('[1]N EERR TERRA'!M134*(100%-Z134))/(1+TASAS!$L$9)))</f>
        <v>0</v>
      </c>
      <c r="N134" s="131">
        <f>+('[1]N EERR TERRA'!N134*AA134)+((('[1]N EERR TERRA'!N134*(100%-AA134))/(1+TASAS!$M$9)))</f>
        <v>0</v>
      </c>
      <c r="O134" s="194">
        <f t="shared" si="19"/>
        <v>643.87000000000012</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TERRA'!C135*P135)+((('[1]N EERR TERRA'!C135*(100%-P135))/(1+TASAS!$B$9)))</f>
        <v>0</v>
      </c>
      <c r="D135" s="131">
        <f>+('[1]N EERR TERRA'!D135*Q135)+((('[1]N EERR TERRA'!D135*(100%-Q135))/(1+TASAS!$C$9)))</f>
        <v>0</v>
      </c>
      <c r="E135" s="131">
        <f>+('[1]N EERR TERRA'!E135*R135)+((('[1]N EERR TERRA'!E135*(100%-R135))/(1+TASAS!$D$9)))</f>
        <v>0</v>
      </c>
      <c r="F135" s="131">
        <f>+('[1]N EERR TERRA'!F135*S135)+((('[1]N EERR TERRA'!F135*(100%-S135))/(1+TASAS!$E$9)))</f>
        <v>0</v>
      </c>
      <c r="G135" s="131">
        <f>+('[1]N EERR TERRA'!G135*T135)+((('[1]N EERR TERRA'!G135*(100%-T135))/(1+TASAS!$F$9)))</f>
        <v>0</v>
      </c>
      <c r="H135" s="131">
        <f>+('[1]N EERR TERRA'!H135*U135)+((('[1]N EERR TERRA'!H135*(100%-U135))/(1+TASAS!$G$9)))</f>
        <v>0</v>
      </c>
      <c r="I135" s="131">
        <f>+('[1]N EERR TERRA'!I135*V135)+((('[1]N EERR TERRA'!I135*(100%-V135))/(1+TASAS!$H$9)))</f>
        <v>0</v>
      </c>
      <c r="J135" s="131">
        <f>+('[1]N EERR TERRA'!J135*W135)+((('[1]N EERR TERRA'!J135*(100%-W135))/(1+TASAS!$I$9)))</f>
        <v>0</v>
      </c>
      <c r="K135" s="131">
        <f>+('[1]N EERR TERRA'!K135*X135)+((('[1]N EERR TERRA'!K135*(100%-X135))/(1+TASAS!$J$9)))</f>
        <v>0</v>
      </c>
      <c r="L135" s="131">
        <f>+('[1]N EERR TERRA'!L135*Y135)+((('[1]N EERR TERRA'!L135*(100%-Y135))/(1+TASAS!$K$9)))</f>
        <v>0</v>
      </c>
      <c r="M135" s="131">
        <f>+('[1]N EERR TERRA'!M135*Z135)+((('[1]N EERR TERRA'!M135*(100%-Z135))/(1+TASAS!$L$9)))</f>
        <v>0</v>
      </c>
      <c r="N135" s="131">
        <f>+('[1]N EERR TERRA'!N135*AA135)+((('[1]N EERR TERRA'!N135*(100%-AA135))/(1+TASAS!$M$9)))</f>
        <v>0</v>
      </c>
      <c r="O135" s="194">
        <f t="shared" si="19"/>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TERRA'!C136*P136)+((('[1]N EERR TERRA'!C136*(100%-P136))/(1+TASAS!$B$9)))</f>
        <v>60.435727378770224</v>
      </c>
      <c r="D136" s="131">
        <f>+('[1]N EERR TERRA'!D136*Q136)+((('[1]N EERR TERRA'!D136*(100%-Q136))/(1+TASAS!$C$9)))</f>
        <v>45.133271653263122</v>
      </c>
      <c r="E136" s="131">
        <f>+('[1]N EERR TERRA'!E136*R136)+((('[1]N EERR TERRA'!E136*(100%-R136))/(1+TASAS!$D$9)))</f>
        <v>32.077412078334874</v>
      </c>
      <c r="F136" s="131">
        <f>+('[1]N EERR TERRA'!F136*S136)+((('[1]N EERR TERRA'!F136*(100%-S136))/(1+TASAS!$E$9)))</f>
        <v>28.805013623978198</v>
      </c>
      <c r="G136" s="131">
        <f>+('[1]N EERR TERRA'!G136*T136)+((('[1]N EERR TERRA'!G136*(100%-T136))/(1+TASAS!$F$9)))</f>
        <v>46.559908171024155</v>
      </c>
      <c r="H136" s="131">
        <f>+('[1]N EERR TERRA'!H136*U136)+((('[1]N EERR TERRA'!H136*(100%-U136))/(1+TASAS!$G$9)))</f>
        <v>55.728610258421334</v>
      </c>
      <c r="I136" s="131">
        <f>+('[1]N EERR TERRA'!I136*V136)+((('[1]N EERR TERRA'!I136*(100%-V136))/(1+TASAS!$H$9)))</f>
        <v>0</v>
      </c>
      <c r="J136" s="131">
        <f>+('[1]N EERR TERRA'!J136*W136)+((('[1]N EERR TERRA'!J136*(100%-W136))/(1+TASAS!$I$9)))</f>
        <v>0</v>
      </c>
      <c r="K136" s="131">
        <f>+('[1]N EERR TERRA'!K136*X136)+((('[1]N EERR TERRA'!K136*(100%-X136))/(1+TASAS!$J$9)))</f>
        <v>0</v>
      </c>
      <c r="L136" s="131">
        <f>+('[1]N EERR TERRA'!L136*Y136)+((('[1]N EERR TERRA'!L136*(100%-Y136))/(1+TASAS!$K$9)))</f>
        <v>0</v>
      </c>
      <c r="M136" s="131">
        <f>+('[1]N EERR TERRA'!M136*Z136)+((('[1]N EERR TERRA'!M136*(100%-Z136))/(1+TASAS!$L$9)))</f>
        <v>0</v>
      </c>
      <c r="N136" s="131">
        <f>+('[1]N EERR TERRA'!N136*AA136)+((('[1]N EERR TERRA'!N136*(100%-AA136))/(1+TASAS!$M$9)))</f>
        <v>0</v>
      </c>
      <c r="O136" s="194">
        <f t="shared" si="19"/>
        <v>268.73994316379191</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f>+('[1]N EERR TERRA'!C137*P137)+((('[1]N EERR TERRA'!C137*(100%-P137))/(1+TASAS!$B$9)))</f>
        <v>0</v>
      </c>
      <c r="D137" s="131">
        <f>+('[1]N EERR TERRA'!D137*Q137)+((('[1]N EERR TERRA'!D137*(100%-Q137))/(1+TASAS!$C$9)))</f>
        <v>0</v>
      </c>
      <c r="E137" s="131">
        <f>+('[1]N EERR TERRA'!E137*R137)+((('[1]N EERR TERRA'!E137*(100%-R137))/(1+TASAS!$D$9)))</f>
        <v>0</v>
      </c>
      <c r="F137" s="131">
        <f>+('[1]N EERR TERRA'!F137*S137)+((('[1]N EERR TERRA'!F137*(100%-S137))/(1+TASAS!$E$9)))</f>
        <v>0</v>
      </c>
      <c r="G137" s="131">
        <f>+('[1]N EERR TERRA'!G137*T137)+((('[1]N EERR TERRA'!G137*(100%-T137))/(1+TASAS!$F$9)))</f>
        <v>0</v>
      </c>
      <c r="H137" s="131">
        <f>+('[1]N EERR TERRA'!H137*U137)+((('[1]N EERR TERRA'!H137*(100%-U137))/(1+TASAS!$G$9)))</f>
        <v>0</v>
      </c>
      <c r="I137" s="131">
        <f>+('[1]N EERR TERRA'!I137*V137)+((('[1]N EERR TERRA'!I137*(100%-V137))/(1+TASAS!$H$9)))</f>
        <v>0</v>
      </c>
      <c r="J137" s="131">
        <f>+('[1]N EERR TERRA'!J137*W137)+((('[1]N EERR TERRA'!J137*(100%-W137))/(1+TASAS!$I$9)))</f>
        <v>0</v>
      </c>
      <c r="K137" s="131">
        <f>+('[1]N EERR TERRA'!K137*X137)+((('[1]N EERR TERRA'!K137*(100%-X137))/(1+TASAS!$J$9)))</f>
        <v>0</v>
      </c>
      <c r="L137" s="131">
        <f>+('[1]N EERR TERRA'!L137*Y137)+((('[1]N EERR TERRA'!L137*(100%-Y137))/(1+TASAS!$K$9)))</f>
        <v>0</v>
      </c>
      <c r="M137" s="131">
        <f>+('[1]N EERR TERRA'!M137*Z137)+((('[1]N EERR TERRA'!M137*(100%-Z137))/(1+TASAS!$L$9)))</f>
        <v>0</v>
      </c>
      <c r="N137" s="131">
        <f>+('[1]N EERR TERRA'!N137*AA137)+((('[1]N EERR TERRA'!N137*(100%-AA137))/(1+TASAS!$M$9)))</f>
        <v>0</v>
      </c>
      <c r="O137" s="194">
        <f t="shared" si="19"/>
        <v>0</v>
      </c>
      <c r="P137" s="303"/>
      <c r="Q137" s="303"/>
      <c r="R137" s="303"/>
      <c r="S137" s="303"/>
      <c r="T137" s="303"/>
      <c r="U137" s="303"/>
      <c r="V137" s="303"/>
      <c r="W137" s="303"/>
      <c r="X137" s="303"/>
      <c r="Y137" s="303"/>
      <c r="Z137" s="303"/>
      <c r="AA137" s="303"/>
    </row>
    <row r="138" spans="1:27" outlineLevel="1" x14ac:dyDescent="0.3">
      <c r="A138" s="203"/>
      <c r="B138" s="131"/>
      <c r="C138" s="131">
        <v>0</v>
      </c>
      <c r="D138" s="131">
        <v>0</v>
      </c>
      <c r="E138" s="131">
        <v>0</v>
      </c>
      <c r="F138" s="131"/>
      <c r="G138" s="131"/>
      <c r="H138" s="131"/>
      <c r="I138" s="131"/>
      <c r="J138" s="131"/>
      <c r="K138" s="131"/>
      <c r="L138" s="131"/>
      <c r="M138" s="131"/>
      <c r="N138" s="131"/>
      <c r="O138" s="194">
        <f t="shared" si="19"/>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20">SUM(C140:C171)</f>
        <v>682.71557832953761</v>
      </c>
      <c r="D139" s="186">
        <f t="shared" si="20"/>
        <v>334.03</v>
      </c>
      <c r="E139" s="186">
        <f t="shared" si="20"/>
        <v>872.91967781116659</v>
      </c>
      <c r="F139" s="186">
        <f t="shared" si="20"/>
        <v>601.71480062281034</v>
      </c>
      <c r="G139" s="186">
        <f t="shared" si="20"/>
        <v>635.69358308475159</v>
      </c>
      <c r="H139" s="186">
        <f t="shared" si="20"/>
        <v>448.74524868490442</v>
      </c>
      <c r="I139" s="186">
        <f t="shared" si="20"/>
        <v>0</v>
      </c>
      <c r="J139" s="186">
        <f t="shared" si="20"/>
        <v>0</v>
      </c>
      <c r="K139" s="186">
        <f t="shared" si="20"/>
        <v>0</v>
      </c>
      <c r="L139" s="186">
        <f t="shared" si="20"/>
        <v>0</v>
      </c>
      <c r="M139" s="186">
        <f t="shared" si="20"/>
        <v>0</v>
      </c>
      <c r="N139" s="186">
        <f t="shared" si="20"/>
        <v>0</v>
      </c>
      <c r="O139" s="210">
        <f t="shared" ref="O139" si="21">SUM(O140:O171)</f>
        <v>3575.818888533171</v>
      </c>
      <c r="P139" s="305"/>
      <c r="Q139" s="305"/>
      <c r="R139" s="305"/>
      <c r="S139" s="305"/>
      <c r="T139" s="305"/>
      <c r="U139" s="305"/>
      <c r="V139" s="305"/>
      <c r="W139" s="305"/>
      <c r="X139" s="305"/>
      <c r="Y139" s="305"/>
      <c r="Z139" s="305"/>
      <c r="AA139" s="305"/>
    </row>
    <row r="140" spans="1:27" outlineLevel="2" x14ac:dyDescent="0.3">
      <c r="A140" s="203" t="s">
        <v>325</v>
      </c>
      <c r="B140" s="131"/>
      <c r="C140" s="131">
        <f>+('[1]N EERR TERRA'!C140*P140)+((('[1]N EERR TERRA'!C140*(100%-P140))/(1+TASAS!$B$9)))</f>
        <v>0</v>
      </c>
      <c r="D140" s="131">
        <f>+('[1]N EERR TERRA'!D140*Q140)+((('[1]N EERR TERRA'!D140*(100%-Q140))/(1+TASAS!$C$9)))</f>
        <v>0</v>
      </c>
      <c r="E140" s="131">
        <f>+('[1]N EERR TERRA'!E140*R140)+((('[1]N EERR TERRA'!E140*(100%-R140))/(1+TASAS!$D$9)))</f>
        <v>0</v>
      </c>
      <c r="F140" s="131">
        <f>+('[1]N EERR TERRA'!F140*S140)+((('[1]N EERR TERRA'!F140*(100%-S140))/(1+TASAS!$E$9)))</f>
        <v>0</v>
      </c>
      <c r="G140" s="131">
        <f>+('[1]N EERR TERRA'!G140*T140)+((('[1]N EERR TERRA'!G140*(100%-T140))/(1+TASAS!$F$9)))</f>
        <v>0</v>
      </c>
      <c r="H140" s="131">
        <f>+('[1]N EERR TERRA'!H140*U140)+((('[1]N EERR TERRA'!H140*(100%-U140))/(1+TASAS!$G$9)))</f>
        <v>0</v>
      </c>
      <c r="I140" s="131">
        <f>+('[1]N EERR TERRA'!I140*V140)+((('[1]N EERR TERRA'!I140*(100%-V140))/(1+TASAS!$H$9)))</f>
        <v>0</v>
      </c>
      <c r="J140" s="131">
        <f>+('[1]N EERR TERRA'!J140*W140)+((('[1]N EERR TERRA'!J140*(100%-W140))/(1+TASAS!$I$9)))</f>
        <v>0</v>
      </c>
      <c r="K140" s="131">
        <f>+('[1]N EERR TERRA'!K140*X140)+((('[1]N EERR TERRA'!K140*(100%-X140))/(1+TASAS!$J$9)))</f>
        <v>0</v>
      </c>
      <c r="L140" s="131">
        <f>+('[1]N EERR TERRA'!L140*Y140)+((('[1]N EERR TERRA'!L140*(100%-Y140))/(1+TASAS!$K$9)))</f>
        <v>0</v>
      </c>
      <c r="M140" s="131">
        <f>+('[1]N EERR TERRA'!M140*Z140)+((('[1]N EERR TERRA'!M140*(100%-Z140))/(1+TASAS!$L$9)))</f>
        <v>0</v>
      </c>
      <c r="N140" s="131">
        <f>+('[1]N EERR TERRA'!N140*AA140)+((('[1]N EERR TERRA'!N140*(100%-AA140))/(1+TASAS!$M$9)))</f>
        <v>0</v>
      </c>
      <c r="O140" s="194">
        <f t="shared" si="19"/>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TERRA'!C141*P141)+((('[1]N EERR TERRA'!C141*(100%-P141))/(1+TASAS!$B$9)))</f>
        <v>0</v>
      </c>
      <c r="D141" s="131">
        <f>+('[1]N EERR TERRA'!D141*Q141)+((('[1]N EERR TERRA'!D141*(100%-Q141))/(1+TASAS!$C$9)))</f>
        <v>0</v>
      </c>
      <c r="E141" s="131">
        <f>+('[1]N EERR TERRA'!E141*R141)+((('[1]N EERR TERRA'!E141*(100%-R141))/(1+TASAS!$D$9)))</f>
        <v>0</v>
      </c>
      <c r="F141" s="131">
        <f>+('[1]N EERR TERRA'!F141*S141)+((('[1]N EERR TERRA'!F141*(100%-S141))/(1+TASAS!$E$9)))</f>
        <v>0</v>
      </c>
      <c r="G141" s="131">
        <f>+('[1]N EERR TERRA'!G141*T141)+((('[1]N EERR TERRA'!G141*(100%-T141))/(1+TASAS!$F$9)))</f>
        <v>0</v>
      </c>
      <c r="H141" s="131">
        <f>+('[1]N EERR TERRA'!H141*U141)+((('[1]N EERR TERRA'!H141*(100%-U141))/(1+TASAS!$G$9)))</f>
        <v>0</v>
      </c>
      <c r="I141" s="131">
        <f>+('[1]N EERR TERRA'!I141*V141)+((('[1]N EERR TERRA'!I141*(100%-V141))/(1+TASAS!$H$9)))</f>
        <v>0</v>
      </c>
      <c r="J141" s="131">
        <f>+('[1]N EERR TERRA'!J141*W141)+((('[1]N EERR TERRA'!J141*(100%-W141))/(1+TASAS!$I$9)))</f>
        <v>0</v>
      </c>
      <c r="K141" s="131">
        <f>+('[1]N EERR TERRA'!K141*X141)+((('[1]N EERR TERRA'!K141*(100%-X141))/(1+TASAS!$J$9)))</f>
        <v>0</v>
      </c>
      <c r="L141" s="131">
        <f>+('[1]N EERR TERRA'!L141*Y141)+((('[1]N EERR TERRA'!L141*(100%-Y141))/(1+TASAS!$K$9)))</f>
        <v>0</v>
      </c>
      <c r="M141" s="131">
        <f>+('[1]N EERR TERRA'!M141*Z141)+((('[1]N EERR TERRA'!M141*(100%-Z141))/(1+TASAS!$L$9)))</f>
        <v>0</v>
      </c>
      <c r="N141" s="131">
        <f>+('[1]N EERR TERRA'!N141*AA141)+((('[1]N EERR TERRA'!N141*(100%-AA141))/(1+TASAS!$M$9)))</f>
        <v>0</v>
      </c>
      <c r="O141" s="194">
        <f t="shared" si="19"/>
        <v>0</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TERRA'!C142*P142)+((('[1]N EERR TERRA'!C142*(100%-P142))/(1+TASAS!$B$9)))</f>
        <v>0</v>
      </c>
      <c r="D142" s="131">
        <f>+('[1]N EERR TERRA'!D142*Q142)+((('[1]N EERR TERRA'!D142*(100%-Q142))/(1+TASAS!$C$9)))</f>
        <v>0</v>
      </c>
      <c r="E142" s="131">
        <f>+('[1]N EERR TERRA'!E142*R142)+((('[1]N EERR TERRA'!E142*(100%-R142))/(1+TASAS!$D$9)))</f>
        <v>0</v>
      </c>
      <c r="F142" s="131">
        <f>+('[1]N EERR TERRA'!F142*S142)+((('[1]N EERR TERRA'!F142*(100%-S142))/(1+TASAS!$E$9)))</f>
        <v>0</v>
      </c>
      <c r="G142" s="131">
        <f>+('[1]N EERR TERRA'!G142*T142)+((('[1]N EERR TERRA'!G142*(100%-T142))/(1+TASAS!$F$9)))</f>
        <v>0</v>
      </c>
      <c r="H142" s="131">
        <f>+('[1]N EERR TERRA'!H142*U142)+((('[1]N EERR TERRA'!H142*(100%-U142))/(1+TASAS!$G$9)))</f>
        <v>0</v>
      </c>
      <c r="I142" s="131">
        <f>+('[1]N EERR TERRA'!I142*V142)+((('[1]N EERR TERRA'!I142*(100%-V142))/(1+TASAS!$H$9)))</f>
        <v>0</v>
      </c>
      <c r="J142" s="131">
        <f>+('[1]N EERR TERRA'!J142*W142)+((('[1]N EERR TERRA'!J142*(100%-W142))/(1+TASAS!$I$9)))</f>
        <v>0</v>
      </c>
      <c r="K142" s="131">
        <f>+('[1]N EERR TERRA'!K142*X142)+((('[1]N EERR TERRA'!K142*(100%-X142))/(1+TASAS!$J$9)))</f>
        <v>0</v>
      </c>
      <c r="L142" s="131">
        <f>+('[1]N EERR TERRA'!L142*Y142)+((('[1]N EERR TERRA'!L142*(100%-Y142))/(1+TASAS!$K$9)))</f>
        <v>0</v>
      </c>
      <c r="M142" s="131">
        <f>+('[1]N EERR TERRA'!M142*Z142)+((('[1]N EERR TERRA'!M142*(100%-Z142))/(1+TASAS!$L$9)))</f>
        <v>0</v>
      </c>
      <c r="N142" s="131">
        <f>+('[1]N EERR TERRA'!N142*AA142)+((('[1]N EERR TERRA'!N142*(100%-AA142))/(1+TASAS!$M$9)))</f>
        <v>0</v>
      </c>
      <c r="O142" s="194">
        <f t="shared" si="19"/>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TERRA'!C143*P143)+((('[1]N EERR TERRA'!C143*(100%-P143))/(1+TASAS!$B$9)))</f>
        <v>0</v>
      </c>
      <c r="D143" s="131">
        <f>+('[1]N EERR TERRA'!D143*Q143)+((('[1]N EERR TERRA'!D143*(100%-Q143))/(1+TASAS!$C$9)))</f>
        <v>0</v>
      </c>
      <c r="E143" s="131">
        <f>+('[1]N EERR TERRA'!E143*R143)+((('[1]N EERR TERRA'!E143*(100%-R143))/(1+TASAS!$D$9)))</f>
        <v>0</v>
      </c>
      <c r="F143" s="131">
        <f>+('[1]N EERR TERRA'!F143*S143)+((('[1]N EERR TERRA'!F143*(100%-S143))/(1+TASAS!$E$9)))</f>
        <v>0</v>
      </c>
      <c r="G143" s="131">
        <f>+('[1]N EERR TERRA'!G143*T143)+((('[1]N EERR TERRA'!G143*(100%-T143))/(1+TASAS!$F$9)))</f>
        <v>0</v>
      </c>
      <c r="H143" s="131">
        <f>+('[1]N EERR TERRA'!H143*U143)+((('[1]N EERR TERRA'!H143*(100%-U143))/(1+TASAS!$G$9)))</f>
        <v>0</v>
      </c>
      <c r="I143" s="131">
        <f>+('[1]N EERR TERRA'!I143*V143)+((('[1]N EERR TERRA'!I143*(100%-V143))/(1+TASAS!$H$9)))</f>
        <v>0</v>
      </c>
      <c r="J143" s="131">
        <f>+('[1]N EERR TERRA'!J143*W143)+((('[1]N EERR TERRA'!J143*(100%-W143))/(1+TASAS!$I$9)))</f>
        <v>0</v>
      </c>
      <c r="K143" s="131">
        <f>+('[1]N EERR TERRA'!K143*X143)+((('[1]N EERR TERRA'!K143*(100%-X143))/(1+TASAS!$J$9)))</f>
        <v>0</v>
      </c>
      <c r="L143" s="131">
        <f>+('[1]N EERR TERRA'!L143*Y143)+((('[1]N EERR TERRA'!L143*(100%-Y143))/(1+TASAS!$K$9)))</f>
        <v>0</v>
      </c>
      <c r="M143" s="131">
        <f>+('[1]N EERR TERRA'!M143*Z143)+((('[1]N EERR TERRA'!M143*(100%-Z143))/(1+TASAS!$L$9)))</f>
        <v>0</v>
      </c>
      <c r="N143" s="131">
        <f>+('[1]N EERR TERRA'!N143*AA143)+((('[1]N EERR TERRA'!N143*(100%-AA143))/(1+TASAS!$M$9)))</f>
        <v>0</v>
      </c>
      <c r="O143" s="194">
        <f t="shared" si="19"/>
        <v>0</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TERRA'!C144*P144)+((('[1]N EERR TERRA'!C144*(100%-P144))/(1+TASAS!$B$9)))</f>
        <v>0</v>
      </c>
      <c r="D144" s="131">
        <f>+('[1]N EERR TERRA'!D144*Q144)+((('[1]N EERR TERRA'!D144*(100%-Q144))/(1+TASAS!$C$9)))</f>
        <v>0</v>
      </c>
      <c r="E144" s="131">
        <f>+('[1]N EERR TERRA'!E144*R144)+((('[1]N EERR TERRA'!E144*(100%-R144))/(1+TASAS!$D$9)))</f>
        <v>0</v>
      </c>
      <c r="F144" s="131">
        <f>+('[1]N EERR TERRA'!F144*S144)+((('[1]N EERR TERRA'!F144*(100%-S144))/(1+TASAS!$E$9)))</f>
        <v>0</v>
      </c>
      <c r="G144" s="131">
        <f>+('[1]N EERR TERRA'!G144*T144)+((('[1]N EERR TERRA'!G144*(100%-T144))/(1+TASAS!$F$9)))</f>
        <v>0</v>
      </c>
      <c r="H144" s="131">
        <f>+('[1]N EERR TERRA'!H144*U144)+((('[1]N EERR TERRA'!H144*(100%-U144))/(1+TASAS!$G$9)))</f>
        <v>0</v>
      </c>
      <c r="I144" s="131">
        <f>+('[1]N EERR TERRA'!I144*V144)+((('[1]N EERR TERRA'!I144*(100%-V144))/(1+TASAS!$H$9)))</f>
        <v>0</v>
      </c>
      <c r="J144" s="131">
        <f>+('[1]N EERR TERRA'!J144*W144)+((('[1]N EERR TERRA'!J144*(100%-W144))/(1+TASAS!$I$9)))</f>
        <v>0</v>
      </c>
      <c r="K144" s="131">
        <f>+('[1]N EERR TERRA'!K144*X144)+((('[1]N EERR TERRA'!K144*(100%-X144))/(1+TASAS!$J$9)))</f>
        <v>0</v>
      </c>
      <c r="L144" s="131">
        <f>+('[1]N EERR TERRA'!L144*Y144)+((('[1]N EERR TERRA'!L144*(100%-Y144))/(1+TASAS!$K$9)))</f>
        <v>0</v>
      </c>
      <c r="M144" s="131">
        <f>+('[1]N EERR TERRA'!M144*Z144)+((('[1]N EERR TERRA'!M144*(100%-Z144))/(1+TASAS!$L$9)))</f>
        <v>0</v>
      </c>
      <c r="N144" s="131">
        <f>+('[1]N EERR TERRA'!N144*AA144)+((('[1]N EERR TERRA'!N144*(100%-AA144))/(1+TASAS!$M$9)))</f>
        <v>0</v>
      </c>
      <c r="O144" s="194">
        <f t="shared" si="19"/>
        <v>0</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TERRA'!C145*P145)+((('[1]N EERR TERRA'!C145*(100%-P145))/(1+TASAS!$B$9)))</f>
        <v>0</v>
      </c>
      <c r="D145" s="131">
        <f>+('[1]N EERR TERRA'!D145*Q145)+((('[1]N EERR TERRA'!D145*(100%-Q145))/(1+TASAS!$C$9)))</f>
        <v>0</v>
      </c>
      <c r="E145" s="131">
        <f>+('[1]N EERR TERRA'!E145*R145)+((('[1]N EERR TERRA'!E145*(100%-R145))/(1+TASAS!$D$9)))</f>
        <v>6.3379326282248467</v>
      </c>
      <c r="F145" s="131">
        <f>+('[1]N EERR TERRA'!F145*S145)+((('[1]N EERR TERRA'!F145*(100%-S145))/(1+TASAS!$E$9)))</f>
        <v>76.74852720903074</v>
      </c>
      <c r="G145" s="131">
        <f>+('[1]N EERR TERRA'!G145*T145)+((('[1]N EERR TERRA'!G145*(100%-T145))/(1+TASAS!$F$9)))</f>
        <v>112.13305097385506</v>
      </c>
      <c r="H145" s="131">
        <f>+('[1]N EERR TERRA'!H145*U145)+((('[1]N EERR TERRA'!H145*(100%-U145))/(1+TASAS!$G$9)))</f>
        <v>35.045334622510104</v>
      </c>
      <c r="I145" s="131">
        <f>+('[1]N EERR TERRA'!I145*V145)+((('[1]N EERR TERRA'!I145*(100%-V145))/(1+TASAS!$H$9)))</f>
        <v>0</v>
      </c>
      <c r="J145" s="131">
        <f>+('[1]N EERR TERRA'!J145*W145)+((('[1]N EERR TERRA'!J145*(100%-W145))/(1+TASAS!$I$9)))</f>
        <v>0</v>
      </c>
      <c r="K145" s="131">
        <f>+('[1]N EERR TERRA'!K145*X145)+((('[1]N EERR TERRA'!K145*(100%-X145))/(1+TASAS!$J$9)))</f>
        <v>0</v>
      </c>
      <c r="L145" s="131">
        <f>+('[1]N EERR TERRA'!L145*Y145)+((('[1]N EERR TERRA'!L145*(100%-Y145))/(1+TASAS!$K$9)))</f>
        <v>0</v>
      </c>
      <c r="M145" s="131">
        <f>+('[1]N EERR TERRA'!M145*Z145)+((('[1]N EERR TERRA'!M145*(100%-Z145))/(1+TASAS!$L$9)))</f>
        <v>0</v>
      </c>
      <c r="N145" s="131">
        <f>+('[1]N EERR TERRA'!N145*AA145)+((('[1]N EERR TERRA'!N145*(100%-AA145))/(1+TASAS!$M$9)))</f>
        <v>0</v>
      </c>
      <c r="O145" s="194">
        <f t="shared" si="19"/>
        <v>230.26484543362074</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TERRA'!C146*P146)+((('[1]N EERR TERRA'!C146*(100%-P146))/(1+TASAS!$B$9)))</f>
        <v>0</v>
      </c>
      <c r="D146" s="131">
        <f>+('[1]N EERR TERRA'!D146*Q146)+((('[1]N EERR TERRA'!D146*(100%-Q146))/(1+TASAS!$C$9)))</f>
        <v>0</v>
      </c>
      <c r="E146" s="131">
        <f>+('[1]N EERR TERRA'!E146*R146)+((('[1]N EERR TERRA'!E146*(100%-R146))/(1+TASAS!$D$9)))</f>
        <v>0</v>
      </c>
      <c r="F146" s="131">
        <f>+('[1]N EERR TERRA'!F146*S146)+((('[1]N EERR TERRA'!F146*(100%-S146))/(1+TASAS!$E$9)))</f>
        <v>0</v>
      </c>
      <c r="G146" s="131">
        <f>+('[1]N EERR TERRA'!G146*T146)+((('[1]N EERR TERRA'!G146*(100%-T146))/(1+TASAS!$F$9)))</f>
        <v>0</v>
      </c>
      <c r="H146" s="131">
        <f>+('[1]N EERR TERRA'!H146*U146)+((('[1]N EERR TERRA'!H146*(100%-U146))/(1+TASAS!$G$9)))</f>
        <v>0</v>
      </c>
      <c r="I146" s="131">
        <f>+('[1]N EERR TERRA'!I146*V146)+((('[1]N EERR TERRA'!I146*(100%-V146))/(1+TASAS!$H$9)))</f>
        <v>0</v>
      </c>
      <c r="J146" s="131">
        <f>+('[1]N EERR TERRA'!J146*W146)+((('[1]N EERR TERRA'!J146*(100%-W146))/(1+TASAS!$I$9)))</f>
        <v>0</v>
      </c>
      <c r="K146" s="131">
        <f>+('[1]N EERR TERRA'!K146*X146)+((('[1]N EERR TERRA'!K146*(100%-X146))/(1+TASAS!$J$9)))</f>
        <v>0</v>
      </c>
      <c r="L146" s="131">
        <f>+('[1]N EERR TERRA'!L146*Y146)+((('[1]N EERR TERRA'!L146*(100%-Y146))/(1+TASAS!$K$9)))</f>
        <v>0</v>
      </c>
      <c r="M146" s="131">
        <f>+('[1]N EERR TERRA'!M146*Z146)+((('[1]N EERR TERRA'!M146*(100%-Z146))/(1+TASAS!$L$9)))</f>
        <v>0</v>
      </c>
      <c r="N146" s="131">
        <f>+('[1]N EERR TERRA'!N146*AA146)+((('[1]N EERR TERRA'!N146*(100%-AA146))/(1+TASAS!$M$9)))</f>
        <v>0</v>
      </c>
      <c r="O146" s="194">
        <f t="shared" si="19"/>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TERRA'!C147*P147)+((('[1]N EERR TERRA'!C147*(100%-P147))/(1+TASAS!$B$9)))</f>
        <v>0</v>
      </c>
      <c r="D147" s="131">
        <f>+('[1]N EERR TERRA'!D147*Q147)+((('[1]N EERR TERRA'!D147*(100%-Q147))/(1+TASAS!$C$9)))</f>
        <v>0</v>
      </c>
      <c r="E147" s="131">
        <f>+('[1]N EERR TERRA'!E147*R147)+((('[1]N EERR TERRA'!E147*(100%-R147))/(1+TASAS!$D$9)))</f>
        <v>0</v>
      </c>
      <c r="F147" s="131">
        <f>+('[1]N EERR TERRA'!F147*S147)+((('[1]N EERR TERRA'!F147*(100%-S147))/(1+TASAS!$E$9)))</f>
        <v>0</v>
      </c>
      <c r="G147" s="131">
        <f>+('[1]N EERR TERRA'!G147*T147)+((('[1]N EERR TERRA'!G147*(100%-T147))/(1+TASAS!$F$9)))</f>
        <v>0</v>
      </c>
      <c r="H147" s="131">
        <f>+('[1]N EERR TERRA'!H147*U147)+((('[1]N EERR TERRA'!H147*(100%-U147))/(1+TASAS!$G$9)))</f>
        <v>0</v>
      </c>
      <c r="I147" s="131">
        <f>+('[1]N EERR TERRA'!I147*V147)+((('[1]N EERR TERRA'!I147*(100%-V147))/(1+TASAS!$H$9)))</f>
        <v>0</v>
      </c>
      <c r="J147" s="131">
        <f>+('[1]N EERR TERRA'!J147*W147)+((('[1]N EERR TERRA'!J147*(100%-W147))/(1+TASAS!$I$9)))</f>
        <v>0</v>
      </c>
      <c r="K147" s="131">
        <f>+('[1]N EERR TERRA'!K147*X147)+((('[1]N EERR TERRA'!K147*(100%-X147))/(1+TASAS!$J$9)))</f>
        <v>0</v>
      </c>
      <c r="L147" s="131">
        <f>+('[1]N EERR TERRA'!L147*Y147)+((('[1]N EERR TERRA'!L147*(100%-Y147))/(1+TASAS!$K$9)))</f>
        <v>0</v>
      </c>
      <c r="M147" s="131">
        <f>+('[1]N EERR TERRA'!M147*Z147)+((('[1]N EERR TERRA'!M147*(100%-Z147))/(1+TASAS!$L$9)))</f>
        <v>0</v>
      </c>
      <c r="N147" s="131">
        <f>+('[1]N EERR TERRA'!N147*AA147)+((('[1]N EERR TERRA'!N147*(100%-AA147))/(1+TASAS!$M$9)))</f>
        <v>0</v>
      </c>
      <c r="O147" s="194">
        <f t="shared" si="19"/>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TERRA'!C148*P148)+((('[1]N EERR TERRA'!C148*(100%-P148))/(1+TASAS!$B$9)))</f>
        <v>0</v>
      </c>
      <c r="D148" s="131">
        <f>+('[1]N EERR TERRA'!D148*Q148)+((('[1]N EERR TERRA'!D148*(100%-Q148))/(1+TASAS!$C$9)))</f>
        <v>0</v>
      </c>
      <c r="E148" s="131">
        <f>+('[1]N EERR TERRA'!E148*R148)+((('[1]N EERR TERRA'!E148*(100%-R148))/(1+TASAS!$D$9)))</f>
        <v>0</v>
      </c>
      <c r="F148" s="131">
        <f>+('[1]N EERR TERRA'!F148*S148)+((('[1]N EERR TERRA'!F148*(100%-S148))/(1+TASAS!$E$9)))</f>
        <v>0</v>
      </c>
      <c r="G148" s="131">
        <f>+('[1]N EERR TERRA'!G148*T148)+((('[1]N EERR TERRA'!G148*(100%-T148))/(1+TASAS!$F$9)))</f>
        <v>0</v>
      </c>
      <c r="H148" s="131">
        <f>+('[1]N EERR TERRA'!H148*U148)+((('[1]N EERR TERRA'!H148*(100%-U148))/(1+TASAS!$G$9)))</f>
        <v>0</v>
      </c>
      <c r="I148" s="131">
        <f>+('[1]N EERR TERRA'!I148*V148)+((('[1]N EERR TERRA'!I148*(100%-V148))/(1+TASAS!$H$9)))</f>
        <v>0</v>
      </c>
      <c r="J148" s="131">
        <f>+('[1]N EERR TERRA'!J148*W148)+((('[1]N EERR TERRA'!J148*(100%-W148))/(1+TASAS!$I$9)))</f>
        <v>0</v>
      </c>
      <c r="K148" s="131">
        <f>+('[1]N EERR TERRA'!K148*X148)+((('[1]N EERR TERRA'!K148*(100%-X148))/(1+TASAS!$J$9)))</f>
        <v>0</v>
      </c>
      <c r="L148" s="131">
        <f>+('[1]N EERR TERRA'!L148*Y148)+((('[1]N EERR TERRA'!L148*(100%-Y148))/(1+TASAS!$K$9)))</f>
        <v>0</v>
      </c>
      <c r="M148" s="131">
        <f>+('[1]N EERR TERRA'!M148*Z148)+((('[1]N EERR TERRA'!M148*(100%-Z148))/(1+TASAS!$L$9)))</f>
        <v>0</v>
      </c>
      <c r="N148" s="131">
        <f>+('[1]N EERR TERRA'!N148*AA148)+((('[1]N EERR TERRA'!N148*(100%-AA148))/(1+TASAS!$M$9)))</f>
        <v>0</v>
      </c>
      <c r="O148" s="194">
        <f t="shared" si="19"/>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TERRA'!C149*P149)+((('[1]N EERR TERRA'!C149*(100%-P149))/(1+TASAS!$B$9)))</f>
        <v>0</v>
      </c>
      <c r="D149" s="131">
        <f>+('[1]N EERR TERRA'!D149*Q149)+((('[1]N EERR TERRA'!D149*(100%-Q149))/(1+TASAS!$C$9)))</f>
        <v>0</v>
      </c>
      <c r="E149" s="131">
        <f>+('[1]N EERR TERRA'!E149*R149)+((('[1]N EERR TERRA'!E149*(100%-R149))/(1+TASAS!$D$9)))</f>
        <v>0</v>
      </c>
      <c r="F149" s="131">
        <f>+('[1]N EERR TERRA'!F149*S149)+((('[1]N EERR TERRA'!F149*(100%-S149))/(1+TASAS!$E$9)))</f>
        <v>0</v>
      </c>
      <c r="G149" s="131">
        <f>+('[1]N EERR TERRA'!G149*T149)+((('[1]N EERR TERRA'!G149*(100%-T149))/(1+TASAS!$F$9)))</f>
        <v>0</v>
      </c>
      <c r="H149" s="131">
        <f>+('[1]N EERR TERRA'!H149*U149)+((('[1]N EERR TERRA'!H149*(100%-U149))/(1+TASAS!$G$9)))</f>
        <v>0</v>
      </c>
      <c r="I149" s="131">
        <f>+('[1]N EERR TERRA'!I149*V149)+((('[1]N EERR TERRA'!I149*(100%-V149))/(1+TASAS!$H$9)))</f>
        <v>0</v>
      </c>
      <c r="J149" s="131">
        <f>+('[1]N EERR TERRA'!J149*W149)+((('[1]N EERR TERRA'!J149*(100%-W149))/(1+TASAS!$I$9)))</f>
        <v>0</v>
      </c>
      <c r="K149" s="131">
        <f>+('[1]N EERR TERRA'!K149*X149)+((('[1]N EERR TERRA'!K149*(100%-X149))/(1+TASAS!$J$9)))</f>
        <v>0</v>
      </c>
      <c r="L149" s="131">
        <f>+('[1]N EERR TERRA'!L149*Y149)+((('[1]N EERR TERRA'!L149*(100%-Y149))/(1+TASAS!$K$9)))</f>
        <v>0</v>
      </c>
      <c r="M149" s="131">
        <f>+('[1]N EERR TERRA'!M149*Z149)+((('[1]N EERR TERRA'!M149*(100%-Z149))/(1+TASAS!$L$9)))</f>
        <v>0</v>
      </c>
      <c r="N149" s="131">
        <f>+('[1]N EERR TERRA'!N149*AA149)+((('[1]N EERR TERRA'!N149*(100%-AA149))/(1+TASAS!$M$9)))</f>
        <v>0</v>
      </c>
      <c r="O149" s="194">
        <f t="shared" si="19"/>
        <v>0</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TERRA'!C150*P150)+((('[1]N EERR TERRA'!C150*(100%-P150))/(1+TASAS!$B$9)))</f>
        <v>0</v>
      </c>
      <c r="D150" s="131">
        <f>+('[1]N EERR TERRA'!D150*Q150)+((('[1]N EERR TERRA'!D150*(100%-Q150))/(1+TASAS!$C$9)))</f>
        <v>0</v>
      </c>
      <c r="E150" s="131">
        <f>+('[1]N EERR TERRA'!E150*R150)+((('[1]N EERR TERRA'!E150*(100%-R150))/(1+TASAS!$D$9)))</f>
        <v>0</v>
      </c>
      <c r="F150" s="131">
        <f>+('[1]N EERR TERRA'!F150*S150)+((('[1]N EERR TERRA'!F150*(100%-S150))/(1+TASAS!$E$9)))</f>
        <v>0</v>
      </c>
      <c r="G150" s="131">
        <f>+('[1]N EERR TERRA'!G150*T150)+((('[1]N EERR TERRA'!G150*(100%-T150))/(1+TASAS!$F$9)))</f>
        <v>0</v>
      </c>
      <c r="H150" s="131">
        <f>+('[1]N EERR TERRA'!H150*U150)+((('[1]N EERR TERRA'!H150*(100%-U150))/(1+TASAS!$G$9)))</f>
        <v>0</v>
      </c>
      <c r="I150" s="131">
        <f>+('[1]N EERR TERRA'!I150*V150)+((('[1]N EERR TERRA'!I150*(100%-V150))/(1+TASAS!$H$9)))</f>
        <v>0</v>
      </c>
      <c r="J150" s="131">
        <f>+('[1]N EERR TERRA'!J150*W150)+((('[1]N EERR TERRA'!J150*(100%-W150))/(1+TASAS!$I$9)))</f>
        <v>0</v>
      </c>
      <c r="K150" s="131">
        <f>+('[1]N EERR TERRA'!K150*X150)+((('[1]N EERR TERRA'!K150*(100%-X150))/(1+TASAS!$J$9)))</f>
        <v>0</v>
      </c>
      <c r="L150" s="131">
        <f>+('[1]N EERR TERRA'!L150*Y150)+((('[1]N EERR TERRA'!L150*(100%-Y150))/(1+TASAS!$K$9)))</f>
        <v>0</v>
      </c>
      <c r="M150" s="131">
        <f>+('[1]N EERR TERRA'!M150*Z150)+((('[1]N EERR TERRA'!M150*(100%-Z150))/(1+TASAS!$L$9)))</f>
        <v>0</v>
      </c>
      <c r="N150" s="131">
        <f>+('[1]N EERR TERRA'!N150*AA150)+((('[1]N EERR TERRA'!N150*(100%-AA150))/(1+TASAS!$M$9)))</f>
        <v>0</v>
      </c>
      <c r="O150" s="194">
        <f t="shared" si="19"/>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TERRA'!C151*P151)+((('[1]N EERR TERRA'!C151*(100%-P151))/(1+TASAS!$B$9)))</f>
        <v>0</v>
      </c>
      <c r="D151" s="131">
        <f>+('[1]N EERR TERRA'!D151*Q151)+((('[1]N EERR TERRA'!D151*(100%-Q151))/(1+TASAS!$C$9)))</f>
        <v>0</v>
      </c>
      <c r="E151" s="131">
        <f>+('[1]N EERR TERRA'!E151*R151)+((('[1]N EERR TERRA'!E151*(100%-R151))/(1+TASAS!$D$9)))</f>
        <v>0</v>
      </c>
      <c r="F151" s="131">
        <f>+('[1]N EERR TERRA'!F151*S151)+((('[1]N EERR TERRA'!F151*(100%-S151))/(1+TASAS!$E$9)))</f>
        <v>0</v>
      </c>
      <c r="G151" s="131">
        <f>+('[1]N EERR TERRA'!G151*T151)+((('[1]N EERR TERRA'!G151*(100%-T151))/(1+TASAS!$F$9)))</f>
        <v>0</v>
      </c>
      <c r="H151" s="131">
        <f>+('[1]N EERR TERRA'!H151*U151)+((('[1]N EERR TERRA'!H151*(100%-U151))/(1+TASAS!$G$9)))</f>
        <v>0</v>
      </c>
      <c r="I151" s="131">
        <f>+('[1]N EERR TERRA'!I151*V151)+((('[1]N EERR TERRA'!I151*(100%-V151))/(1+TASAS!$H$9)))</f>
        <v>0</v>
      </c>
      <c r="J151" s="131">
        <f>+('[1]N EERR TERRA'!J151*W151)+((('[1]N EERR TERRA'!J151*(100%-W151))/(1+TASAS!$I$9)))</f>
        <v>0</v>
      </c>
      <c r="K151" s="131">
        <f>+('[1]N EERR TERRA'!K151*X151)+((('[1]N EERR TERRA'!K151*(100%-X151))/(1+TASAS!$J$9)))</f>
        <v>0</v>
      </c>
      <c r="L151" s="131">
        <f>+('[1]N EERR TERRA'!L151*Y151)+((('[1]N EERR TERRA'!L151*(100%-Y151))/(1+TASAS!$K$9)))</f>
        <v>0</v>
      </c>
      <c r="M151" s="131">
        <f>+('[1]N EERR TERRA'!M151*Z151)+((('[1]N EERR TERRA'!M151*(100%-Z151))/(1+TASAS!$L$9)))</f>
        <v>0</v>
      </c>
      <c r="N151" s="131">
        <f>+('[1]N EERR TERRA'!N151*AA151)+((('[1]N EERR TERRA'!N151*(100%-AA151))/(1+TASAS!$M$9)))</f>
        <v>0</v>
      </c>
      <c r="O151" s="194">
        <f t="shared" si="19"/>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TERRA'!C152*P152)+((('[1]N EERR TERRA'!C152*(100%-P152))/(1+TASAS!$B$9)))</f>
        <v>0</v>
      </c>
      <c r="D152" s="131">
        <f>+('[1]N EERR TERRA'!D152*Q152)+((('[1]N EERR TERRA'!D152*(100%-Q152))/(1+TASAS!$C$9)))</f>
        <v>0</v>
      </c>
      <c r="E152" s="131">
        <f>+('[1]N EERR TERRA'!E152*R152)+((('[1]N EERR TERRA'!E152*(100%-R152))/(1+TASAS!$D$9)))</f>
        <v>0</v>
      </c>
      <c r="F152" s="131">
        <f>+('[1]N EERR TERRA'!F152*S152)+((('[1]N EERR TERRA'!F152*(100%-S152))/(1+TASAS!$E$9)))</f>
        <v>0</v>
      </c>
      <c r="G152" s="131">
        <f>+('[1]N EERR TERRA'!G152*T152)+((('[1]N EERR TERRA'!G152*(100%-T152))/(1+TASAS!$F$9)))</f>
        <v>0</v>
      </c>
      <c r="H152" s="131">
        <f>+('[1]N EERR TERRA'!H152*U152)+((('[1]N EERR TERRA'!H152*(100%-U152))/(1+TASAS!$G$9)))</f>
        <v>0</v>
      </c>
      <c r="I152" s="131">
        <f>+('[1]N EERR TERRA'!I152*V152)+((('[1]N EERR TERRA'!I152*(100%-V152))/(1+TASAS!$H$9)))</f>
        <v>0</v>
      </c>
      <c r="J152" s="131">
        <f>+('[1]N EERR TERRA'!J152*W152)+((('[1]N EERR TERRA'!J152*(100%-W152))/(1+TASAS!$I$9)))</f>
        <v>0</v>
      </c>
      <c r="K152" s="131">
        <f>+('[1]N EERR TERRA'!K152*X152)+((('[1]N EERR TERRA'!K152*(100%-X152))/(1+TASAS!$J$9)))</f>
        <v>0</v>
      </c>
      <c r="L152" s="131">
        <f>+('[1]N EERR TERRA'!L152*Y152)+((('[1]N EERR TERRA'!L152*(100%-Y152))/(1+TASAS!$K$9)))</f>
        <v>0</v>
      </c>
      <c r="M152" s="131">
        <f>+('[1]N EERR TERRA'!M152*Z152)+((('[1]N EERR TERRA'!M152*(100%-Z152))/(1+TASAS!$L$9)))</f>
        <v>0</v>
      </c>
      <c r="N152" s="131">
        <f>+('[1]N EERR TERRA'!N152*AA152)+((('[1]N EERR TERRA'!N152*(100%-AA152))/(1+TASAS!$M$9)))</f>
        <v>0</v>
      </c>
      <c r="O152" s="194">
        <f t="shared" si="19"/>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TERRA'!C153*P153)+((('[1]N EERR TERRA'!C153*(100%-P153))/(1+TASAS!$B$9)))</f>
        <v>0</v>
      </c>
      <c r="D153" s="131">
        <f>+('[1]N EERR TERRA'!D153*Q153)+((('[1]N EERR TERRA'!D153*(100%-Q153))/(1+TASAS!$C$9)))</f>
        <v>0</v>
      </c>
      <c r="E153" s="131">
        <f>+('[1]N EERR TERRA'!E153*R153)+((('[1]N EERR TERRA'!E153*(100%-R153))/(1+TASAS!$D$9)))</f>
        <v>0</v>
      </c>
      <c r="F153" s="131">
        <f>+('[1]N EERR TERRA'!F153*S153)+((('[1]N EERR TERRA'!F153*(100%-S153))/(1+TASAS!$E$9)))</f>
        <v>0</v>
      </c>
      <c r="G153" s="131">
        <f>+('[1]N EERR TERRA'!G153*T153)+((('[1]N EERR TERRA'!G153*(100%-T153))/(1+TASAS!$F$9)))</f>
        <v>0</v>
      </c>
      <c r="H153" s="131">
        <f>+('[1]N EERR TERRA'!H153*U153)+((('[1]N EERR TERRA'!H153*(100%-U153))/(1+TASAS!$G$9)))</f>
        <v>0</v>
      </c>
      <c r="I153" s="131">
        <f>+('[1]N EERR TERRA'!I153*V153)+((('[1]N EERR TERRA'!I153*(100%-V153))/(1+TASAS!$H$9)))</f>
        <v>0</v>
      </c>
      <c r="J153" s="131">
        <f>+('[1]N EERR TERRA'!J153*W153)+((('[1]N EERR TERRA'!J153*(100%-W153))/(1+TASAS!$I$9)))</f>
        <v>0</v>
      </c>
      <c r="K153" s="131">
        <f>+('[1]N EERR TERRA'!K153*X153)+((('[1]N EERR TERRA'!K153*(100%-X153))/(1+TASAS!$J$9)))</f>
        <v>0</v>
      </c>
      <c r="L153" s="131">
        <f>+('[1]N EERR TERRA'!L153*Y153)+((('[1]N EERR TERRA'!L153*(100%-Y153))/(1+TASAS!$K$9)))</f>
        <v>0</v>
      </c>
      <c r="M153" s="131">
        <f>+('[1]N EERR TERRA'!M153*Z153)+((('[1]N EERR TERRA'!M153*(100%-Z153))/(1+TASAS!$L$9)))</f>
        <v>0</v>
      </c>
      <c r="N153" s="131">
        <f>+('[1]N EERR TERRA'!N153*AA153)+((('[1]N EERR TERRA'!N153*(100%-AA153))/(1+TASAS!$M$9)))</f>
        <v>0</v>
      </c>
      <c r="O153" s="194">
        <f t="shared" si="19"/>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TERRA'!C154*P154)+((('[1]N EERR TERRA'!C154*(100%-P154))/(1+TASAS!$B$9)))</f>
        <v>265.33999999999997</v>
      </c>
      <c r="D154" s="131">
        <f>+('[1]N EERR TERRA'!D154*Q154)+((('[1]N EERR TERRA'!D154*(100%-Q154))/(1+TASAS!$C$9)))</f>
        <v>120.83</v>
      </c>
      <c r="E154" s="131">
        <f>+('[1]N EERR TERRA'!E154*R154)+((('[1]N EERR TERRA'!E154*(100%-R154))/(1+TASAS!$D$9)))</f>
        <v>293.99</v>
      </c>
      <c r="F154" s="131">
        <f>+('[1]N EERR TERRA'!F154*S154)+((('[1]N EERR TERRA'!F154*(100%-S154))/(1+TASAS!$E$9)))</f>
        <v>172.56</v>
      </c>
      <c r="G154" s="131">
        <f>+('[1]N EERR TERRA'!G154*T154)+((('[1]N EERR TERRA'!G154*(100%-T154))/(1+TASAS!$F$9)))</f>
        <v>182.64</v>
      </c>
      <c r="H154" s="131">
        <f>+('[1]N EERR TERRA'!H154*U154)+((('[1]N EERR TERRA'!H154*(100%-U154))/(1+TASAS!$G$9)))</f>
        <v>151.15</v>
      </c>
      <c r="I154" s="131">
        <f>+('[1]N EERR TERRA'!I154*V154)+((('[1]N EERR TERRA'!I154*(100%-V154))/(1+TASAS!$H$9)))</f>
        <v>0</v>
      </c>
      <c r="J154" s="131">
        <f>+('[1]N EERR TERRA'!J154*W154)+((('[1]N EERR TERRA'!J154*(100%-W154))/(1+TASAS!$I$9)))</f>
        <v>0</v>
      </c>
      <c r="K154" s="131">
        <f>+('[1]N EERR TERRA'!K154*X154)+((('[1]N EERR TERRA'!K154*(100%-X154))/(1+TASAS!$J$9)))</f>
        <v>0</v>
      </c>
      <c r="L154" s="131">
        <f>+('[1]N EERR TERRA'!L154*Y154)+((('[1]N EERR TERRA'!L154*(100%-Y154))/(1+TASAS!$K$9)))</f>
        <v>0</v>
      </c>
      <c r="M154" s="131">
        <f>+('[1]N EERR TERRA'!M154*Z154)+((('[1]N EERR TERRA'!M154*(100%-Z154))/(1+TASAS!$L$9)))</f>
        <v>0</v>
      </c>
      <c r="N154" s="131">
        <f>+('[1]N EERR TERRA'!N154*AA154)+((('[1]N EERR TERRA'!N154*(100%-AA154))/(1+TASAS!$M$9)))</f>
        <v>0</v>
      </c>
      <c r="O154" s="194">
        <f t="shared" si="19"/>
        <v>1186.5100000000002</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TERRA'!C155*P155)+((('[1]N EERR TERRA'!C155*(100%-P155))/(1+TASAS!$B$9)))</f>
        <v>305.47000000000003</v>
      </c>
      <c r="D155" s="131">
        <f>+('[1]N EERR TERRA'!D155*Q155)+((('[1]N EERR TERRA'!D155*(100%-Q155))/(1+TASAS!$C$9)))</f>
        <v>213.2</v>
      </c>
      <c r="E155" s="131">
        <f>+('[1]N EERR TERRA'!E155*R155)+((('[1]N EERR TERRA'!E155*(100%-R155))/(1+TASAS!$D$9)))</f>
        <v>443.14</v>
      </c>
      <c r="F155" s="131">
        <f>+('[1]N EERR TERRA'!F155*S155)+((('[1]N EERR TERRA'!F155*(100%-S155))/(1+TASAS!$E$9)))</f>
        <v>235.63</v>
      </c>
      <c r="G155" s="131">
        <f>+('[1]N EERR TERRA'!G155*T155)+((('[1]N EERR TERRA'!G155*(100%-T155))/(1+TASAS!$F$9)))</f>
        <v>251.64</v>
      </c>
      <c r="H155" s="131">
        <f>+('[1]N EERR TERRA'!H155*U155)+((('[1]N EERR TERRA'!H155*(100%-U155))/(1+TASAS!$G$9)))</f>
        <v>177.93</v>
      </c>
      <c r="I155" s="131">
        <f>+('[1]N EERR TERRA'!I155*V155)+((('[1]N EERR TERRA'!I155*(100%-V155))/(1+TASAS!$H$9)))</f>
        <v>0</v>
      </c>
      <c r="J155" s="131">
        <f>+('[1]N EERR TERRA'!J155*W155)+((('[1]N EERR TERRA'!J155*(100%-W155))/(1+TASAS!$I$9)))</f>
        <v>0</v>
      </c>
      <c r="K155" s="131">
        <f>+('[1]N EERR TERRA'!K155*X155)+((('[1]N EERR TERRA'!K155*(100%-X155))/(1+TASAS!$J$9)))</f>
        <v>0</v>
      </c>
      <c r="L155" s="131">
        <f>+('[1]N EERR TERRA'!L155*Y155)+((('[1]N EERR TERRA'!L155*(100%-Y155))/(1+TASAS!$K$9)))</f>
        <v>0</v>
      </c>
      <c r="M155" s="131">
        <f>+('[1]N EERR TERRA'!M155*Z155)+((('[1]N EERR TERRA'!M155*(100%-Z155))/(1+TASAS!$L$9)))</f>
        <v>0</v>
      </c>
      <c r="N155" s="131">
        <f>+('[1]N EERR TERRA'!N155*AA155)+((('[1]N EERR TERRA'!N155*(100%-AA155))/(1+TASAS!$M$9)))</f>
        <v>0</v>
      </c>
      <c r="O155" s="194">
        <f t="shared" si="19"/>
        <v>1627.01</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TERRA'!C156*P156)+((('[1]N EERR TERRA'!C156*(100%-P156))/(1+TASAS!$B$9)))</f>
        <v>111.90557832953769</v>
      </c>
      <c r="D156" s="131">
        <f>+('[1]N EERR TERRA'!D156*Q156)+((('[1]N EERR TERRA'!D156*(100%-Q156))/(1+TASAS!$C$9)))</f>
        <v>0</v>
      </c>
      <c r="E156" s="131">
        <f>+('[1]N EERR TERRA'!E156*R156)+((('[1]N EERR TERRA'!E156*(100%-R156))/(1+TASAS!$D$9)))</f>
        <v>129.45174518294175</v>
      </c>
      <c r="F156" s="131">
        <f>+('[1]N EERR TERRA'!F156*S156)+((('[1]N EERR TERRA'!F156*(100%-S156))/(1+TASAS!$E$9)))</f>
        <v>116.77627341377968</v>
      </c>
      <c r="G156" s="131">
        <f>+('[1]N EERR TERRA'!G156*T156)+((('[1]N EERR TERRA'!G156*(100%-T156))/(1+TASAS!$F$9)))</f>
        <v>89.280532110896658</v>
      </c>
      <c r="H156" s="131">
        <f>+('[1]N EERR TERRA'!H156*U156)+((('[1]N EERR TERRA'!H156*(100%-U156))/(1+TASAS!$G$9)))</f>
        <v>84.619914062394344</v>
      </c>
      <c r="I156" s="131">
        <f>+('[1]N EERR TERRA'!I156*V156)+((('[1]N EERR TERRA'!I156*(100%-V156))/(1+TASAS!$H$9)))</f>
        <v>0</v>
      </c>
      <c r="J156" s="131">
        <f>+('[1]N EERR TERRA'!J156*W156)+((('[1]N EERR TERRA'!J156*(100%-W156))/(1+TASAS!$I$9)))</f>
        <v>0</v>
      </c>
      <c r="K156" s="131">
        <f>+('[1]N EERR TERRA'!K156*X156)+((('[1]N EERR TERRA'!K156*(100%-X156))/(1+TASAS!$J$9)))</f>
        <v>0</v>
      </c>
      <c r="L156" s="131">
        <f>+('[1]N EERR TERRA'!L156*Y156)+((('[1]N EERR TERRA'!L156*(100%-Y156))/(1+TASAS!$K$9)))</f>
        <v>0</v>
      </c>
      <c r="M156" s="131">
        <f>+('[1]N EERR TERRA'!M156*Z156)+((('[1]N EERR TERRA'!M156*(100%-Z156))/(1+TASAS!$L$9)))</f>
        <v>0</v>
      </c>
      <c r="N156" s="131">
        <f>+('[1]N EERR TERRA'!N156*AA156)+((('[1]N EERR TERRA'!N156*(100%-AA156))/(1+TASAS!$M$9)))</f>
        <v>0</v>
      </c>
      <c r="O156" s="194">
        <f t="shared" si="19"/>
        <v>532.0340430995501</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TERRA'!C157*P157)+((('[1]N EERR TERRA'!C157*(100%-P157))/(1+TASAS!$B$9)))</f>
        <v>0</v>
      </c>
      <c r="D157" s="131">
        <f>+('[1]N EERR TERRA'!D157*Q157)+((('[1]N EERR TERRA'!D157*(100%-Q157))/(1+TASAS!$C$9)))</f>
        <v>0</v>
      </c>
      <c r="E157" s="131">
        <f>+('[1]N EERR TERRA'!E157*R157)+((('[1]N EERR TERRA'!E157*(100%-R157))/(1+TASAS!$D$9)))</f>
        <v>0</v>
      </c>
      <c r="F157" s="131">
        <f>+('[1]N EERR TERRA'!F157*S157)+((('[1]N EERR TERRA'!F157*(100%-S157))/(1+TASAS!$E$9)))</f>
        <v>0</v>
      </c>
      <c r="G157" s="131">
        <f>+('[1]N EERR TERRA'!G157*T157)+((('[1]N EERR TERRA'!G157*(100%-T157))/(1+TASAS!$F$9)))</f>
        <v>0</v>
      </c>
      <c r="H157" s="131">
        <f>+('[1]N EERR TERRA'!H157*U157)+((('[1]N EERR TERRA'!H157*(100%-U157))/(1+TASAS!$G$9)))</f>
        <v>0</v>
      </c>
      <c r="I157" s="131">
        <f>+('[1]N EERR TERRA'!I157*V157)+((('[1]N EERR TERRA'!I157*(100%-V157))/(1+TASAS!$H$9)))</f>
        <v>0</v>
      </c>
      <c r="J157" s="131">
        <f>+('[1]N EERR TERRA'!J157*W157)+((('[1]N EERR TERRA'!J157*(100%-W157))/(1+TASAS!$I$9)))</f>
        <v>0</v>
      </c>
      <c r="K157" s="131">
        <f>+('[1]N EERR TERRA'!K157*X157)+((('[1]N EERR TERRA'!K157*(100%-X157))/(1+TASAS!$J$9)))</f>
        <v>0</v>
      </c>
      <c r="L157" s="131">
        <f>+('[1]N EERR TERRA'!L157*Y157)+((('[1]N EERR TERRA'!L157*(100%-Y157))/(1+TASAS!$K$9)))</f>
        <v>0</v>
      </c>
      <c r="M157" s="131">
        <f>+('[1]N EERR TERRA'!M157*Z157)+((('[1]N EERR TERRA'!M157*(100%-Z157))/(1+TASAS!$L$9)))</f>
        <v>0</v>
      </c>
      <c r="N157" s="131">
        <f>+('[1]N EERR TERRA'!N157*AA157)+((('[1]N EERR TERRA'!N157*(100%-AA157))/(1+TASAS!$M$9)))</f>
        <v>0</v>
      </c>
      <c r="O157" s="194">
        <f t="shared" si="19"/>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TERRA'!C158*P158)+((('[1]N EERR TERRA'!C158*(100%-P158))/(1+TASAS!$B$9)))</f>
        <v>0</v>
      </c>
      <c r="D158" s="131">
        <f>+('[1]N EERR TERRA'!D158*Q158)+((('[1]N EERR TERRA'!D158*(100%-Q158))/(1+TASAS!$C$9)))</f>
        <v>0</v>
      </c>
      <c r="E158" s="131">
        <f>+('[1]N EERR TERRA'!E158*R158)+((('[1]N EERR TERRA'!E158*(100%-R158))/(1+TASAS!$D$9)))</f>
        <v>0</v>
      </c>
      <c r="F158" s="131">
        <f>+('[1]N EERR TERRA'!F158*S158)+((('[1]N EERR TERRA'!F158*(100%-S158))/(1+TASAS!$E$9)))</f>
        <v>0</v>
      </c>
      <c r="G158" s="131">
        <f>+('[1]N EERR TERRA'!G158*T158)+((('[1]N EERR TERRA'!G158*(100%-T158))/(1+TASAS!$F$9)))</f>
        <v>0</v>
      </c>
      <c r="H158" s="131">
        <f>+('[1]N EERR TERRA'!H158*U158)+((('[1]N EERR TERRA'!H158*(100%-U158))/(1+TASAS!$G$9)))</f>
        <v>0</v>
      </c>
      <c r="I158" s="131">
        <f>+('[1]N EERR TERRA'!I158*V158)+((('[1]N EERR TERRA'!I158*(100%-V158))/(1+TASAS!$H$9)))</f>
        <v>0</v>
      </c>
      <c r="J158" s="131">
        <f>+('[1]N EERR TERRA'!J158*W158)+((('[1]N EERR TERRA'!J158*(100%-W158))/(1+TASAS!$I$9)))</f>
        <v>0</v>
      </c>
      <c r="K158" s="131">
        <f>+('[1]N EERR TERRA'!K158*X158)+((('[1]N EERR TERRA'!K158*(100%-X158))/(1+TASAS!$J$9)))</f>
        <v>0</v>
      </c>
      <c r="L158" s="131">
        <f>+('[1]N EERR TERRA'!L158*Y158)+((('[1]N EERR TERRA'!L158*(100%-Y158))/(1+TASAS!$K$9)))</f>
        <v>0</v>
      </c>
      <c r="M158" s="131">
        <f>+('[1]N EERR TERRA'!M158*Z158)+((('[1]N EERR TERRA'!M158*(100%-Z158))/(1+TASAS!$L$9)))</f>
        <v>0</v>
      </c>
      <c r="N158" s="131">
        <f>+('[1]N EERR TERRA'!N158*AA158)+((('[1]N EERR TERRA'!N158*(100%-AA158))/(1+TASAS!$M$9)))</f>
        <v>0</v>
      </c>
      <c r="O158" s="194">
        <f t="shared" si="19"/>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TERRA'!C159*P159)+((('[1]N EERR TERRA'!C159*(100%-P159))/(1+TASAS!$B$9)))</f>
        <v>0</v>
      </c>
      <c r="D159" s="131">
        <f>+('[1]N EERR TERRA'!D159*Q159)+((('[1]N EERR TERRA'!D159*(100%-Q159))/(1+TASAS!$C$9)))</f>
        <v>0</v>
      </c>
      <c r="E159" s="131">
        <f>+('[1]N EERR TERRA'!E159*R159)+((('[1]N EERR TERRA'!E159*(100%-R159))/(1+TASAS!$D$9)))</f>
        <v>0</v>
      </c>
      <c r="F159" s="131">
        <f>+('[1]N EERR TERRA'!F159*S159)+((('[1]N EERR TERRA'!F159*(100%-S159))/(1+TASAS!$E$9)))</f>
        <v>0</v>
      </c>
      <c r="G159" s="131">
        <f>+('[1]N EERR TERRA'!G159*T159)+((('[1]N EERR TERRA'!G159*(100%-T159))/(1+TASAS!$F$9)))</f>
        <v>0</v>
      </c>
      <c r="H159" s="131">
        <f>+('[1]N EERR TERRA'!H159*U159)+((('[1]N EERR TERRA'!H159*(100%-U159))/(1+TASAS!$G$9)))</f>
        <v>0</v>
      </c>
      <c r="I159" s="131">
        <f>+('[1]N EERR TERRA'!I159*V159)+((('[1]N EERR TERRA'!I159*(100%-V159))/(1+TASAS!$H$9)))</f>
        <v>0</v>
      </c>
      <c r="J159" s="131">
        <f>+('[1]N EERR TERRA'!J159*W159)+((('[1]N EERR TERRA'!J159*(100%-W159))/(1+TASAS!$I$9)))</f>
        <v>0</v>
      </c>
      <c r="K159" s="131">
        <f>+('[1]N EERR TERRA'!K159*X159)+((('[1]N EERR TERRA'!K159*(100%-X159))/(1+TASAS!$J$9)))</f>
        <v>0</v>
      </c>
      <c r="L159" s="131">
        <f>+('[1]N EERR TERRA'!L159*Y159)+((('[1]N EERR TERRA'!L159*(100%-Y159))/(1+TASAS!$K$9)))</f>
        <v>0</v>
      </c>
      <c r="M159" s="131">
        <f>+('[1]N EERR TERRA'!M159*Z159)+((('[1]N EERR TERRA'!M159*(100%-Z159))/(1+TASAS!$L$9)))</f>
        <v>0</v>
      </c>
      <c r="N159" s="131">
        <f>+('[1]N EERR TERRA'!N159*AA159)+((('[1]N EERR TERRA'!N159*(100%-AA159))/(1+TASAS!$M$9)))</f>
        <v>0</v>
      </c>
      <c r="O159" s="194">
        <f t="shared" si="19"/>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TERRA'!C160*P160)+((('[1]N EERR TERRA'!C160*(100%-P160))/(1+TASAS!$B$9)))</f>
        <v>0</v>
      </c>
      <c r="D160" s="131">
        <f>+('[1]N EERR TERRA'!D160*Q160)+((('[1]N EERR TERRA'!D160*(100%-Q160))/(1+TASAS!$C$9)))</f>
        <v>0</v>
      </c>
      <c r="E160" s="131">
        <f>+('[1]N EERR TERRA'!E160*R160)+((('[1]N EERR TERRA'!E160*(100%-R160))/(1+TASAS!$D$9)))</f>
        <v>0</v>
      </c>
      <c r="F160" s="131">
        <f>+('[1]N EERR TERRA'!F160*S160)+((('[1]N EERR TERRA'!F160*(100%-S160))/(1+TASAS!$E$9)))</f>
        <v>0</v>
      </c>
      <c r="G160" s="131">
        <f>+('[1]N EERR TERRA'!G160*T160)+((('[1]N EERR TERRA'!G160*(100%-T160))/(1+TASAS!$F$9)))</f>
        <v>0</v>
      </c>
      <c r="H160" s="131">
        <f>+('[1]N EERR TERRA'!H160*U160)+((('[1]N EERR TERRA'!H160*(100%-U160))/(1+TASAS!$G$9)))</f>
        <v>0</v>
      </c>
      <c r="I160" s="131">
        <f>+('[1]N EERR TERRA'!I160*V160)+((('[1]N EERR TERRA'!I160*(100%-V160))/(1+TASAS!$H$9)))</f>
        <v>0</v>
      </c>
      <c r="J160" s="131">
        <f>+('[1]N EERR TERRA'!J160*W160)+((('[1]N EERR TERRA'!J160*(100%-W160))/(1+TASAS!$I$9)))</f>
        <v>0</v>
      </c>
      <c r="K160" s="131">
        <f>+('[1]N EERR TERRA'!K160*X160)+((('[1]N EERR TERRA'!K160*(100%-X160))/(1+TASAS!$J$9)))</f>
        <v>0</v>
      </c>
      <c r="L160" s="131">
        <f>+('[1]N EERR TERRA'!L160*Y160)+((('[1]N EERR TERRA'!L160*(100%-Y160))/(1+TASAS!$K$9)))</f>
        <v>0</v>
      </c>
      <c r="M160" s="131">
        <f>+('[1]N EERR TERRA'!M160*Z160)+((('[1]N EERR TERRA'!M160*(100%-Z160))/(1+TASAS!$L$9)))</f>
        <v>0</v>
      </c>
      <c r="N160" s="131">
        <f>+('[1]N EERR TERRA'!N160*AA160)+((('[1]N EERR TERRA'!N160*(100%-AA160))/(1+TASAS!$M$9)))</f>
        <v>0</v>
      </c>
      <c r="O160" s="194">
        <f t="shared" si="19"/>
        <v>0</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TERRA'!C161*P161)+((('[1]N EERR TERRA'!C161*(100%-P161))/(1+TASAS!$B$9)))</f>
        <v>0</v>
      </c>
      <c r="D161" s="131">
        <f>+('[1]N EERR TERRA'!D161*Q161)+((('[1]N EERR TERRA'!D161*(100%-Q161))/(1+TASAS!$C$9)))</f>
        <v>0</v>
      </c>
      <c r="E161" s="131">
        <f>+('[1]N EERR TERRA'!E161*R161)+((('[1]N EERR TERRA'!E161*(100%-R161))/(1+TASAS!$D$9)))</f>
        <v>0</v>
      </c>
      <c r="F161" s="131">
        <f>+('[1]N EERR TERRA'!F161*S161)+((('[1]N EERR TERRA'!F161*(100%-S161))/(1+TASAS!$E$9)))</f>
        <v>0</v>
      </c>
      <c r="G161" s="131">
        <f>+('[1]N EERR TERRA'!G161*T161)+((('[1]N EERR TERRA'!G161*(100%-T161))/(1+TASAS!$F$9)))</f>
        <v>0</v>
      </c>
      <c r="H161" s="131">
        <f>+('[1]N EERR TERRA'!H161*U161)+((('[1]N EERR TERRA'!H161*(100%-U161))/(1+TASAS!$G$9)))</f>
        <v>0</v>
      </c>
      <c r="I161" s="131">
        <f>+('[1]N EERR TERRA'!I161*V161)+((('[1]N EERR TERRA'!I161*(100%-V161))/(1+TASAS!$H$9)))</f>
        <v>0</v>
      </c>
      <c r="J161" s="131">
        <f>+('[1]N EERR TERRA'!J161*W161)+((('[1]N EERR TERRA'!J161*(100%-W161))/(1+TASAS!$I$9)))</f>
        <v>0</v>
      </c>
      <c r="K161" s="131">
        <f>+('[1]N EERR TERRA'!K161*X161)+((('[1]N EERR TERRA'!K161*(100%-X161))/(1+TASAS!$J$9)))</f>
        <v>0</v>
      </c>
      <c r="L161" s="131">
        <f>+('[1]N EERR TERRA'!L161*Y161)+((('[1]N EERR TERRA'!L161*(100%-Y161))/(1+TASAS!$K$9)))</f>
        <v>0</v>
      </c>
      <c r="M161" s="131">
        <f>+('[1]N EERR TERRA'!M161*Z161)+((('[1]N EERR TERRA'!M161*(100%-Z161))/(1+TASAS!$L$9)))</f>
        <v>0</v>
      </c>
      <c r="N161" s="131">
        <f>+('[1]N EERR TERRA'!N161*AA161)+((('[1]N EERR TERRA'!N161*(100%-AA161))/(1+TASAS!$M$9)))</f>
        <v>0</v>
      </c>
      <c r="O161" s="194">
        <f t="shared" si="19"/>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TERRA'!C162*P162)+((('[1]N EERR TERRA'!C162*(100%-P162))/(1+TASAS!$B$9)))</f>
        <v>0</v>
      </c>
      <c r="D162" s="131">
        <f>+('[1]N EERR TERRA'!D162*Q162)+((('[1]N EERR TERRA'!D162*(100%-Q162))/(1+TASAS!$C$9)))</f>
        <v>0</v>
      </c>
      <c r="E162" s="131">
        <f>+('[1]N EERR TERRA'!E162*R162)+((('[1]N EERR TERRA'!E162*(100%-R162))/(1+TASAS!$D$9)))</f>
        <v>0</v>
      </c>
      <c r="F162" s="131">
        <f>+('[1]N EERR TERRA'!F162*S162)+((('[1]N EERR TERRA'!F162*(100%-S162))/(1+TASAS!$E$9)))</f>
        <v>0</v>
      </c>
      <c r="G162" s="131">
        <f>+('[1]N EERR TERRA'!G162*T162)+((('[1]N EERR TERRA'!G162*(100%-T162))/(1+TASAS!$F$9)))</f>
        <v>0</v>
      </c>
      <c r="H162" s="131">
        <f>+('[1]N EERR TERRA'!H162*U162)+((('[1]N EERR TERRA'!H162*(100%-U162))/(1+TASAS!$G$9)))</f>
        <v>0</v>
      </c>
      <c r="I162" s="131">
        <f>+('[1]N EERR TERRA'!I162*V162)+((('[1]N EERR TERRA'!I162*(100%-V162))/(1+TASAS!$H$9)))</f>
        <v>0</v>
      </c>
      <c r="J162" s="131">
        <f>+('[1]N EERR TERRA'!J162*W162)+((('[1]N EERR TERRA'!J162*(100%-W162))/(1+TASAS!$I$9)))</f>
        <v>0</v>
      </c>
      <c r="K162" s="131">
        <f>+('[1]N EERR TERRA'!K162*X162)+((('[1]N EERR TERRA'!K162*(100%-X162))/(1+TASAS!$J$9)))</f>
        <v>0</v>
      </c>
      <c r="L162" s="131">
        <f>+('[1]N EERR TERRA'!L162*Y162)+((('[1]N EERR TERRA'!L162*(100%-Y162))/(1+TASAS!$K$9)))</f>
        <v>0</v>
      </c>
      <c r="M162" s="131">
        <f>+('[1]N EERR TERRA'!M162*Z162)+((('[1]N EERR TERRA'!M162*(100%-Z162))/(1+TASAS!$L$9)))</f>
        <v>0</v>
      </c>
      <c r="N162" s="131">
        <f>+('[1]N EERR TERRA'!N162*AA162)+((('[1]N EERR TERRA'!N162*(100%-AA162))/(1+TASAS!$M$9)))</f>
        <v>0</v>
      </c>
      <c r="O162" s="194">
        <f t="shared" si="19"/>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TERRA'!C163*P163)+((('[1]N EERR TERRA'!C163*(100%-P163))/(1+TASAS!$B$9)))</f>
        <v>0</v>
      </c>
      <c r="D163" s="131">
        <f>+('[1]N EERR TERRA'!D163*Q163)+((('[1]N EERR TERRA'!D163*(100%-Q163))/(1+TASAS!$C$9)))</f>
        <v>0</v>
      </c>
      <c r="E163" s="131">
        <f>+('[1]N EERR TERRA'!E163*R163)+((('[1]N EERR TERRA'!E163*(100%-R163))/(1+TASAS!$D$9)))</f>
        <v>0</v>
      </c>
      <c r="F163" s="131">
        <f>+('[1]N EERR TERRA'!F163*S163)+((('[1]N EERR TERRA'!F163*(100%-S163))/(1+TASAS!$E$9)))</f>
        <v>0</v>
      </c>
      <c r="G163" s="131">
        <f>+('[1]N EERR TERRA'!G163*T163)+((('[1]N EERR TERRA'!G163*(100%-T163))/(1+TASAS!$F$9)))</f>
        <v>0</v>
      </c>
      <c r="H163" s="131">
        <f>+('[1]N EERR TERRA'!H163*U163)+((('[1]N EERR TERRA'!H163*(100%-U163))/(1+TASAS!$G$9)))</f>
        <v>0</v>
      </c>
      <c r="I163" s="131">
        <f>+('[1]N EERR TERRA'!I163*V163)+((('[1]N EERR TERRA'!I163*(100%-V163))/(1+TASAS!$H$9)))</f>
        <v>0</v>
      </c>
      <c r="J163" s="131">
        <f>+('[1]N EERR TERRA'!J163*W163)+((('[1]N EERR TERRA'!J163*(100%-W163))/(1+TASAS!$I$9)))</f>
        <v>0</v>
      </c>
      <c r="K163" s="131">
        <f>+('[1]N EERR TERRA'!K163*X163)+((('[1]N EERR TERRA'!K163*(100%-X163))/(1+TASAS!$J$9)))</f>
        <v>0</v>
      </c>
      <c r="L163" s="131">
        <f>+('[1]N EERR TERRA'!L163*Y163)+((('[1]N EERR TERRA'!L163*(100%-Y163))/(1+TASAS!$K$9)))</f>
        <v>0</v>
      </c>
      <c r="M163" s="131">
        <f>+('[1]N EERR TERRA'!M163*Z163)+((('[1]N EERR TERRA'!M163*(100%-Z163))/(1+TASAS!$L$9)))</f>
        <v>0</v>
      </c>
      <c r="N163" s="131">
        <f>+('[1]N EERR TERRA'!N163*AA163)+((('[1]N EERR TERRA'!N163*(100%-AA163))/(1+TASAS!$M$9)))</f>
        <v>0</v>
      </c>
      <c r="O163" s="194">
        <f t="shared" si="19"/>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TERRA'!C164*P164)+((('[1]N EERR TERRA'!C164*(100%-P164))/(1+TASAS!$B$9)))</f>
        <v>0</v>
      </c>
      <c r="D164" s="131">
        <f>+('[1]N EERR TERRA'!D164*Q164)+((('[1]N EERR TERRA'!D164*(100%-Q164))/(1+TASAS!$C$9)))</f>
        <v>0</v>
      </c>
      <c r="E164" s="131">
        <f>+('[1]N EERR TERRA'!E164*R164)+((('[1]N EERR TERRA'!E164*(100%-R164))/(1+TASAS!$D$9)))</f>
        <v>0</v>
      </c>
      <c r="F164" s="131">
        <f>+('[1]N EERR TERRA'!F164*S164)+((('[1]N EERR TERRA'!F164*(100%-S164))/(1+TASAS!$E$9)))</f>
        <v>0</v>
      </c>
      <c r="G164" s="131">
        <f>+('[1]N EERR TERRA'!G164*T164)+((('[1]N EERR TERRA'!G164*(100%-T164))/(1+TASAS!$F$9)))</f>
        <v>0</v>
      </c>
      <c r="H164" s="131">
        <f>+('[1]N EERR TERRA'!H164*U164)+((('[1]N EERR TERRA'!H164*(100%-U164))/(1+TASAS!$G$9)))</f>
        <v>0</v>
      </c>
      <c r="I164" s="131">
        <f>+('[1]N EERR TERRA'!I164*V164)+((('[1]N EERR TERRA'!I164*(100%-V164))/(1+TASAS!$H$9)))</f>
        <v>0</v>
      </c>
      <c r="J164" s="131">
        <f>+('[1]N EERR TERRA'!J164*W164)+((('[1]N EERR TERRA'!J164*(100%-W164))/(1+TASAS!$I$9)))</f>
        <v>0</v>
      </c>
      <c r="K164" s="131">
        <f>+('[1]N EERR TERRA'!K164*X164)+((('[1]N EERR TERRA'!K164*(100%-X164))/(1+TASAS!$J$9)))</f>
        <v>0</v>
      </c>
      <c r="L164" s="131">
        <f>+('[1]N EERR TERRA'!L164*Y164)+((('[1]N EERR TERRA'!L164*(100%-Y164))/(1+TASAS!$K$9)))</f>
        <v>0</v>
      </c>
      <c r="M164" s="131">
        <f>+('[1]N EERR TERRA'!M164*Z164)+((('[1]N EERR TERRA'!M164*(100%-Z164))/(1+TASAS!$L$9)))</f>
        <v>0</v>
      </c>
      <c r="N164" s="131">
        <f>+('[1]N EERR TERRA'!N164*AA164)+((('[1]N EERR TERRA'!N164*(100%-AA164))/(1+TASAS!$M$9)))</f>
        <v>0</v>
      </c>
      <c r="O164" s="194">
        <f t="shared" si="19"/>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TERRA'!C165*P165)+((('[1]N EERR TERRA'!C165*(100%-P165))/(1+TASAS!$B$9)))</f>
        <v>0</v>
      </c>
      <c r="D165" s="131">
        <f>+('[1]N EERR TERRA'!D165*Q165)+((('[1]N EERR TERRA'!D165*(100%-Q165))/(1+TASAS!$C$9)))</f>
        <v>0</v>
      </c>
      <c r="E165" s="131">
        <f>+('[1]N EERR TERRA'!E165*R165)+((('[1]N EERR TERRA'!E165*(100%-R165))/(1+TASAS!$D$9)))</f>
        <v>0</v>
      </c>
      <c r="F165" s="131">
        <f>+('[1]N EERR TERRA'!F165*S165)+((('[1]N EERR TERRA'!F165*(100%-S165))/(1+TASAS!$E$9)))</f>
        <v>0</v>
      </c>
      <c r="G165" s="131">
        <f>+('[1]N EERR TERRA'!G165*T165)+((('[1]N EERR TERRA'!G165*(100%-T165))/(1+TASAS!$F$9)))</f>
        <v>0</v>
      </c>
      <c r="H165" s="131">
        <f>+('[1]N EERR TERRA'!H165*U165)+((('[1]N EERR TERRA'!H165*(100%-U165))/(1+TASAS!$G$9)))</f>
        <v>0</v>
      </c>
      <c r="I165" s="131">
        <f>+('[1]N EERR TERRA'!I165*V165)+((('[1]N EERR TERRA'!I165*(100%-V165))/(1+TASAS!$H$9)))</f>
        <v>0</v>
      </c>
      <c r="J165" s="131">
        <f>+('[1]N EERR TERRA'!J165*W165)+((('[1]N EERR TERRA'!J165*(100%-W165))/(1+TASAS!$I$9)))</f>
        <v>0</v>
      </c>
      <c r="K165" s="131">
        <f>+('[1]N EERR TERRA'!K165*X165)+((('[1]N EERR TERRA'!K165*(100%-X165))/(1+TASAS!$J$9)))</f>
        <v>0</v>
      </c>
      <c r="L165" s="131">
        <f>+('[1]N EERR TERRA'!L165*Y165)+((('[1]N EERR TERRA'!L165*(100%-Y165))/(1+TASAS!$K$9)))</f>
        <v>0</v>
      </c>
      <c r="M165" s="131">
        <f>+('[1]N EERR TERRA'!M165*Z165)+((('[1]N EERR TERRA'!M165*(100%-Z165))/(1+TASAS!$L$9)))</f>
        <v>0</v>
      </c>
      <c r="N165" s="131">
        <f>+('[1]N EERR TERRA'!N165*AA165)+((('[1]N EERR TERRA'!N165*(100%-AA165))/(1+TASAS!$M$9)))</f>
        <v>0</v>
      </c>
      <c r="O165" s="194">
        <f t="shared" si="19"/>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TERRA'!C166*P166)+((('[1]N EERR TERRA'!C166*(100%-P166))/(1+TASAS!$B$9)))</f>
        <v>0</v>
      </c>
      <c r="D166" s="131">
        <f>+('[1]N EERR TERRA'!D166*Q166)+((('[1]N EERR TERRA'!D166*(100%-Q166))/(1+TASAS!$C$9)))</f>
        <v>0</v>
      </c>
      <c r="E166" s="131">
        <f>+('[1]N EERR TERRA'!E166*R166)+((('[1]N EERR TERRA'!E166*(100%-R166))/(1+TASAS!$D$9)))</f>
        <v>0</v>
      </c>
      <c r="F166" s="131">
        <f>+('[1]N EERR TERRA'!F166*S166)+((('[1]N EERR TERRA'!F166*(100%-S166))/(1+TASAS!$E$9)))</f>
        <v>0</v>
      </c>
      <c r="G166" s="131">
        <f>+('[1]N EERR TERRA'!G166*T166)+((('[1]N EERR TERRA'!G166*(100%-T166))/(1+TASAS!$F$9)))</f>
        <v>0</v>
      </c>
      <c r="H166" s="131">
        <f>+('[1]N EERR TERRA'!H166*U166)+((('[1]N EERR TERRA'!H166*(100%-U166))/(1+TASAS!$G$9)))</f>
        <v>0</v>
      </c>
      <c r="I166" s="131">
        <f>+('[1]N EERR TERRA'!I166*V166)+((('[1]N EERR TERRA'!I166*(100%-V166))/(1+TASAS!$H$9)))</f>
        <v>0</v>
      </c>
      <c r="J166" s="131">
        <f>+('[1]N EERR TERRA'!J166*W166)+((('[1]N EERR TERRA'!J166*(100%-W166))/(1+TASAS!$I$9)))</f>
        <v>0</v>
      </c>
      <c r="K166" s="131">
        <f>+('[1]N EERR TERRA'!K166*X166)+((('[1]N EERR TERRA'!K166*(100%-X166))/(1+TASAS!$J$9)))</f>
        <v>0</v>
      </c>
      <c r="L166" s="131">
        <f>+('[1]N EERR TERRA'!L166*Y166)+((('[1]N EERR TERRA'!L166*(100%-Y166))/(1+TASAS!$K$9)))</f>
        <v>0</v>
      </c>
      <c r="M166" s="131">
        <f>+('[1]N EERR TERRA'!M166*Z166)+((('[1]N EERR TERRA'!M166*(100%-Z166))/(1+TASAS!$L$9)))</f>
        <v>0</v>
      </c>
      <c r="N166" s="131">
        <f>+('[1]N EERR TERRA'!N166*AA166)+((('[1]N EERR TERRA'!N166*(100%-AA166))/(1+TASAS!$M$9)))</f>
        <v>0</v>
      </c>
      <c r="O166" s="194">
        <f t="shared" si="19"/>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TERRA'!C167*P167)+((('[1]N EERR TERRA'!C167*(100%-P167))/(1+TASAS!$B$9)))</f>
        <v>0</v>
      </c>
      <c r="D167" s="131">
        <f>+('[1]N EERR TERRA'!D167*Q167)+((('[1]N EERR TERRA'!D167*(100%-Q167))/(1+TASAS!$C$9)))</f>
        <v>0</v>
      </c>
      <c r="E167" s="131">
        <f>+('[1]N EERR TERRA'!E167*R167)+((('[1]N EERR TERRA'!E167*(100%-R167))/(1+TASAS!$D$9)))</f>
        <v>0</v>
      </c>
      <c r="F167" s="131">
        <f>+('[1]N EERR TERRA'!F167*S167)+((('[1]N EERR TERRA'!F167*(100%-S167))/(1+TASAS!$E$9)))</f>
        <v>0</v>
      </c>
      <c r="G167" s="131">
        <f>+('[1]N EERR TERRA'!G167*T167)+((('[1]N EERR TERRA'!G167*(100%-T167))/(1+TASAS!$F$9)))</f>
        <v>0</v>
      </c>
      <c r="H167" s="131">
        <f>+('[1]N EERR TERRA'!H167*U167)+((('[1]N EERR TERRA'!H167*(100%-U167))/(1+TASAS!$G$9)))</f>
        <v>0</v>
      </c>
      <c r="I167" s="131">
        <f>+('[1]N EERR TERRA'!I167*V167)+((('[1]N EERR TERRA'!I167*(100%-V167))/(1+TASAS!$H$9)))</f>
        <v>0</v>
      </c>
      <c r="J167" s="131">
        <f>+('[1]N EERR TERRA'!J167*W167)+((('[1]N EERR TERRA'!J167*(100%-W167))/(1+TASAS!$I$9)))</f>
        <v>0</v>
      </c>
      <c r="K167" s="131">
        <f>+('[1]N EERR TERRA'!K167*X167)+((('[1]N EERR TERRA'!K167*(100%-X167))/(1+TASAS!$J$9)))</f>
        <v>0</v>
      </c>
      <c r="L167" s="131">
        <f>+('[1]N EERR TERRA'!L167*Y167)+((('[1]N EERR TERRA'!L167*(100%-Y167))/(1+TASAS!$K$9)))</f>
        <v>0</v>
      </c>
      <c r="M167" s="131">
        <f>+('[1]N EERR TERRA'!M167*Z167)+((('[1]N EERR TERRA'!M167*(100%-Z167))/(1+TASAS!$L$9)))</f>
        <v>0</v>
      </c>
      <c r="N167" s="131">
        <f>+('[1]N EERR TERRA'!N167*AA167)+((('[1]N EERR TERRA'!N167*(100%-AA167))/(1+TASAS!$M$9)))</f>
        <v>0</v>
      </c>
      <c r="O167" s="194">
        <f t="shared" si="19"/>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TERRA'!C168*P168)+((('[1]N EERR TERRA'!C168*(100%-P168))/(1+TASAS!$B$9)))</f>
        <v>0</v>
      </c>
      <c r="D168" s="131">
        <f>+('[1]N EERR TERRA'!D168*Q168)+((('[1]N EERR TERRA'!D168*(100%-Q168))/(1+TASAS!$C$9)))</f>
        <v>0</v>
      </c>
      <c r="E168" s="131">
        <f>+('[1]N EERR TERRA'!E168*R168)+((('[1]N EERR TERRA'!E168*(100%-R168))/(1+TASAS!$D$9)))</f>
        <v>0</v>
      </c>
      <c r="F168" s="131">
        <f>+('[1]N EERR TERRA'!F168*S168)+((('[1]N EERR TERRA'!F168*(100%-S168))/(1+TASAS!$E$9)))</f>
        <v>0</v>
      </c>
      <c r="G168" s="131">
        <f>+('[1]N EERR TERRA'!G168*T168)+((('[1]N EERR TERRA'!G168*(100%-T168))/(1+TASAS!$F$9)))</f>
        <v>0</v>
      </c>
      <c r="H168" s="131">
        <f>+('[1]N EERR TERRA'!H168*U168)+((('[1]N EERR TERRA'!H168*(100%-U168))/(1+TASAS!$G$9)))</f>
        <v>0</v>
      </c>
      <c r="I168" s="131">
        <f>+('[1]N EERR TERRA'!I168*V168)+((('[1]N EERR TERRA'!I168*(100%-V168))/(1+TASAS!$H$9)))</f>
        <v>0</v>
      </c>
      <c r="J168" s="131">
        <f>+('[1]N EERR TERRA'!J168*W168)+((('[1]N EERR TERRA'!J168*(100%-W168))/(1+TASAS!$I$9)))</f>
        <v>0</v>
      </c>
      <c r="K168" s="131">
        <f>+('[1]N EERR TERRA'!K168*X168)+((('[1]N EERR TERRA'!K168*(100%-X168))/(1+TASAS!$J$9)))</f>
        <v>0</v>
      </c>
      <c r="L168" s="131">
        <f>+('[1]N EERR TERRA'!L168*Y168)+((('[1]N EERR TERRA'!L168*(100%-Y168))/(1+TASAS!$K$9)))</f>
        <v>0</v>
      </c>
      <c r="M168" s="131">
        <f>+('[1]N EERR TERRA'!M168*Z168)+((('[1]N EERR TERRA'!M168*(100%-Z168))/(1+TASAS!$L$9)))</f>
        <v>0</v>
      </c>
      <c r="N168" s="131">
        <f>+('[1]N EERR TERRA'!N168*AA168)+((('[1]N EERR TERRA'!N168*(100%-AA168))/(1+TASAS!$M$9)))</f>
        <v>0</v>
      </c>
      <c r="O168" s="194">
        <f t="shared" si="19"/>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TERRA'!C169*P169)+((('[1]N EERR TERRA'!C169*(100%-P169))/(1+TASAS!$B$9)))</f>
        <v>0</v>
      </c>
      <c r="D169" s="131">
        <f>+('[1]N EERR TERRA'!D169*Q169)+((('[1]N EERR TERRA'!D169*(100%-Q169))/(1+TASAS!$C$9)))</f>
        <v>0</v>
      </c>
      <c r="E169" s="131">
        <f>+('[1]N EERR TERRA'!E169*R169)+((('[1]N EERR TERRA'!E169*(100%-R169))/(1+TASAS!$D$9)))</f>
        <v>0</v>
      </c>
      <c r="F169" s="131">
        <f>+('[1]N EERR TERRA'!F169*S169)+((('[1]N EERR TERRA'!F169*(100%-S169))/(1+TASAS!$E$9)))</f>
        <v>0</v>
      </c>
      <c r="G169" s="131">
        <f>+('[1]N EERR TERRA'!G169*T169)+((('[1]N EERR TERRA'!G169*(100%-T169))/(1+TASAS!$F$9)))</f>
        <v>0</v>
      </c>
      <c r="H169" s="131">
        <f>+('[1]N EERR TERRA'!H169*U169)+((('[1]N EERR TERRA'!H169*(100%-U169))/(1+TASAS!$G$9)))</f>
        <v>0</v>
      </c>
      <c r="I169" s="131">
        <f>+('[1]N EERR TERRA'!I169*V169)+((('[1]N EERR TERRA'!I169*(100%-V169))/(1+TASAS!$H$9)))</f>
        <v>0</v>
      </c>
      <c r="J169" s="131">
        <f>+('[1]N EERR TERRA'!J169*W169)+((('[1]N EERR TERRA'!J169*(100%-W169))/(1+TASAS!$I$9)))</f>
        <v>0</v>
      </c>
      <c r="K169" s="131">
        <f>+('[1]N EERR TERRA'!K169*X169)+((('[1]N EERR TERRA'!K169*(100%-X169))/(1+TASAS!$J$9)))</f>
        <v>0</v>
      </c>
      <c r="L169" s="131">
        <f>+('[1]N EERR TERRA'!L169*Y169)+((('[1]N EERR TERRA'!L169*(100%-Y169))/(1+TASAS!$K$9)))</f>
        <v>0</v>
      </c>
      <c r="M169" s="131">
        <f>+('[1]N EERR TERRA'!M169*Z169)+((('[1]N EERR TERRA'!M169*(100%-Z169))/(1+TASAS!$L$9)))</f>
        <v>0</v>
      </c>
      <c r="N169" s="131">
        <f>+('[1]N EERR TERRA'!N169*AA169)+((('[1]N EERR TERRA'!N169*(100%-AA169))/(1+TASAS!$M$9)))</f>
        <v>0</v>
      </c>
      <c r="O169" s="194">
        <f t="shared" si="19"/>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19"/>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19"/>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2">SUM(C173:C187)</f>
        <v>59.614995278564699</v>
      </c>
      <c r="D172" s="186">
        <f t="shared" si="22"/>
        <v>0</v>
      </c>
      <c r="E172" s="186">
        <f t="shared" si="22"/>
        <v>22.559938164982768</v>
      </c>
      <c r="F172" s="186">
        <f t="shared" si="22"/>
        <v>0</v>
      </c>
      <c r="G172" s="186">
        <f t="shared" si="22"/>
        <v>48.658920424635902</v>
      </c>
      <c r="H172" s="186">
        <f t="shared" si="22"/>
        <v>0</v>
      </c>
      <c r="I172" s="186">
        <f t="shared" si="22"/>
        <v>0</v>
      </c>
      <c r="J172" s="186">
        <f t="shared" si="22"/>
        <v>0</v>
      </c>
      <c r="K172" s="186">
        <f t="shared" si="22"/>
        <v>0</v>
      </c>
      <c r="L172" s="186">
        <f t="shared" si="22"/>
        <v>0</v>
      </c>
      <c r="M172" s="186">
        <f t="shared" si="22"/>
        <v>0</v>
      </c>
      <c r="N172" s="186">
        <f t="shared" si="22"/>
        <v>0</v>
      </c>
      <c r="O172" s="210">
        <f t="shared" ref="O172" si="23">SUM(O173:O187)</f>
        <v>130.83385386818335</v>
      </c>
      <c r="P172" s="305"/>
      <c r="Q172" s="305"/>
      <c r="R172" s="305"/>
      <c r="S172" s="305"/>
      <c r="T172" s="305"/>
      <c r="U172" s="305"/>
      <c r="V172" s="305"/>
      <c r="W172" s="305"/>
      <c r="X172" s="305"/>
      <c r="Y172" s="305"/>
      <c r="Z172" s="305"/>
      <c r="AA172" s="305"/>
    </row>
    <row r="173" spans="1:27" outlineLevel="1" x14ac:dyDescent="0.3">
      <c r="A173" s="203" t="s">
        <v>83</v>
      </c>
      <c r="B173" s="131"/>
      <c r="C173" s="131">
        <f>+('[1]N EERR TERRA'!C173*P173)+((('[1]N EERR TERRA'!C173*(100%-P173))/(1+TASAS!$B$9)))</f>
        <v>0</v>
      </c>
      <c r="D173" s="131">
        <f>+('[1]N EERR TERRA'!D173*Q173)+((('[1]N EERR TERRA'!D173*(100%-Q173))/(1+TASAS!$C$9)))</f>
        <v>0</v>
      </c>
      <c r="E173" s="131">
        <f>+('[1]N EERR TERRA'!E173*R173)+((('[1]N EERR TERRA'!E173*(100%-R173))/(1+TASAS!$D$9)))</f>
        <v>0</v>
      </c>
      <c r="F173" s="131">
        <f>+('[1]N EERR TERRA'!F173*S173)+((('[1]N EERR TERRA'!F173*(100%-S173))/(1+TASAS!$E$9)))</f>
        <v>0</v>
      </c>
      <c r="G173" s="131">
        <f>+('[1]N EERR TERRA'!G173*T173)+((('[1]N EERR TERRA'!G173*(100%-T173))/(1+TASAS!$F$9)))</f>
        <v>0</v>
      </c>
      <c r="H173" s="131">
        <f>+('[1]N EERR TERRA'!H173*U173)+((('[1]N EERR TERRA'!H173*(100%-U173))/(1+TASAS!$G$9)))</f>
        <v>0</v>
      </c>
      <c r="I173" s="131">
        <f>+('[1]N EERR TERRA'!I173*V173)+((('[1]N EERR TERRA'!I173*(100%-V173))/(1+TASAS!$H$9)))</f>
        <v>0</v>
      </c>
      <c r="J173" s="131">
        <f>+('[1]N EERR TERRA'!J173*W173)+((('[1]N EERR TERRA'!J173*(100%-W173))/(1+TASAS!$I$9)))</f>
        <v>0</v>
      </c>
      <c r="K173" s="131">
        <f>+('[1]N EERR TERRA'!K173*X173)+((('[1]N EERR TERRA'!K173*(100%-X173))/(1+TASAS!$J$9)))</f>
        <v>0</v>
      </c>
      <c r="L173" s="131">
        <f>+('[1]N EERR TERRA'!L173*Y173)+((('[1]N EERR TERRA'!L173*(100%-Y173))/(1+TASAS!$K$9)))</f>
        <v>0</v>
      </c>
      <c r="M173" s="131">
        <f>+('[1]N EERR TERRA'!M173*Z173)+((('[1]N EERR TERRA'!M173*(100%-Z173))/(1+TASAS!$L$9)))</f>
        <v>0</v>
      </c>
      <c r="N173" s="131">
        <f>+('[1]N EERR TERRA'!N173*AA173)+((('[1]N EERR TERRA'!N173*(100%-AA173))/(1+TASAS!$M$9)))</f>
        <v>0</v>
      </c>
      <c r="O173" s="194">
        <f t="shared" si="19"/>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TERRA'!C174*P174)+((('[1]N EERR TERRA'!C174*(100%-P174))/(1+TASAS!$B$9)))</f>
        <v>0</v>
      </c>
      <c r="D174" s="131">
        <f>+('[1]N EERR TERRA'!D174*Q174)+((('[1]N EERR TERRA'!D174*(100%-Q174))/(1+TASAS!$C$9)))</f>
        <v>0</v>
      </c>
      <c r="E174" s="131">
        <f>+('[1]N EERR TERRA'!E174*R174)+((('[1]N EERR TERRA'!E174*(100%-R174))/(1+TASAS!$D$9)))</f>
        <v>0</v>
      </c>
      <c r="F174" s="131">
        <f>+('[1]N EERR TERRA'!F174*S174)+((('[1]N EERR TERRA'!F174*(100%-S174))/(1+TASAS!$E$9)))</f>
        <v>0</v>
      </c>
      <c r="G174" s="131">
        <f>+('[1]N EERR TERRA'!G174*T174)+((('[1]N EERR TERRA'!G174*(100%-T174))/(1+TASAS!$F$9)))</f>
        <v>0</v>
      </c>
      <c r="H174" s="131">
        <f>+('[1]N EERR TERRA'!H174*U174)+((('[1]N EERR TERRA'!H174*(100%-U174))/(1+TASAS!$G$9)))</f>
        <v>0</v>
      </c>
      <c r="I174" s="131">
        <f>+('[1]N EERR TERRA'!I174*V174)+((('[1]N EERR TERRA'!I174*(100%-V174))/(1+TASAS!$H$9)))</f>
        <v>0</v>
      </c>
      <c r="J174" s="131">
        <f>+('[1]N EERR TERRA'!J174*W174)+((('[1]N EERR TERRA'!J174*(100%-W174))/(1+TASAS!$I$9)))</f>
        <v>0</v>
      </c>
      <c r="K174" s="131">
        <f>+('[1]N EERR TERRA'!K174*X174)+((('[1]N EERR TERRA'!K174*(100%-X174))/(1+TASAS!$J$9)))</f>
        <v>0</v>
      </c>
      <c r="L174" s="131">
        <f>+('[1]N EERR TERRA'!L174*Y174)+((('[1]N EERR TERRA'!L174*(100%-Y174))/(1+TASAS!$K$9)))</f>
        <v>0</v>
      </c>
      <c r="M174" s="131">
        <f>+('[1]N EERR TERRA'!M174*Z174)+((('[1]N EERR TERRA'!M174*(100%-Z174))/(1+TASAS!$L$9)))</f>
        <v>0</v>
      </c>
      <c r="N174" s="131">
        <f>+('[1]N EERR TERRA'!N174*AA174)+((('[1]N EERR TERRA'!N174*(100%-AA174))/(1+TASAS!$M$9)))</f>
        <v>0</v>
      </c>
      <c r="O174" s="194">
        <f t="shared" si="19"/>
        <v>0</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TERRA'!C175*P175)+((('[1]N EERR TERRA'!C175*(100%-P175))/(1+TASAS!$B$9)))</f>
        <v>22.638527097335633</v>
      </c>
      <c r="D175" s="131">
        <f>+('[1]N EERR TERRA'!D175*Q175)+((('[1]N EERR TERRA'!D175*(100%-Q175))/(1+TASAS!$C$9)))</f>
        <v>0</v>
      </c>
      <c r="E175" s="131">
        <f>+('[1]N EERR TERRA'!E175*R175)+((('[1]N EERR TERRA'!E175*(100%-R175))/(1+TASAS!$D$9)))</f>
        <v>22.559938164982768</v>
      </c>
      <c r="F175" s="131">
        <f>+('[1]N EERR TERRA'!F175*S175)+((('[1]N EERR TERRA'!F175*(100%-S175))/(1+TASAS!$E$9)))</f>
        <v>0</v>
      </c>
      <c r="G175" s="131">
        <f>+('[1]N EERR TERRA'!G175*T175)+((('[1]N EERR TERRA'!G175*(100%-T175))/(1+TASAS!$F$9)))</f>
        <v>0</v>
      </c>
      <c r="H175" s="131">
        <f>+('[1]N EERR TERRA'!H175*U175)+((('[1]N EERR TERRA'!H175*(100%-U175))/(1+TASAS!$G$9)))</f>
        <v>0</v>
      </c>
      <c r="I175" s="131">
        <f>+('[1]N EERR TERRA'!I175*V175)+((('[1]N EERR TERRA'!I175*(100%-V175))/(1+TASAS!$H$9)))</f>
        <v>0</v>
      </c>
      <c r="J175" s="131">
        <f>+('[1]N EERR TERRA'!J175*W175)+((('[1]N EERR TERRA'!J175*(100%-W175))/(1+TASAS!$I$9)))</f>
        <v>0</v>
      </c>
      <c r="K175" s="131">
        <f>+('[1]N EERR TERRA'!K175*X175)+((('[1]N EERR TERRA'!K175*(100%-X175))/(1+TASAS!$J$9)))</f>
        <v>0</v>
      </c>
      <c r="L175" s="131">
        <f>+('[1]N EERR TERRA'!L175*Y175)+((('[1]N EERR TERRA'!L175*(100%-Y175))/(1+TASAS!$K$9)))</f>
        <v>0</v>
      </c>
      <c r="M175" s="131">
        <f>+('[1]N EERR TERRA'!M175*Z175)+((('[1]N EERR TERRA'!M175*(100%-Z175))/(1+TASAS!$L$9)))</f>
        <v>0</v>
      </c>
      <c r="N175" s="131">
        <f>+('[1]N EERR TERRA'!N175*AA175)+((('[1]N EERR TERRA'!N175*(100%-AA175))/(1+TASAS!$M$9)))</f>
        <v>0</v>
      </c>
      <c r="O175" s="194">
        <f t="shared" si="19"/>
        <v>45.1984652623184</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TERRA'!C176*P176)+((('[1]N EERR TERRA'!C176*(100%-P176))/(1+TASAS!$B$9)))</f>
        <v>0</v>
      </c>
      <c r="D176" s="131">
        <f>+('[1]N EERR TERRA'!D176*Q176)+((('[1]N EERR TERRA'!D176*(100%-Q176))/(1+TASAS!$C$9)))</f>
        <v>0</v>
      </c>
      <c r="E176" s="131">
        <f>+('[1]N EERR TERRA'!E176*R176)+((('[1]N EERR TERRA'!E176*(100%-R176))/(1+TASAS!$D$9)))</f>
        <v>0</v>
      </c>
      <c r="F176" s="131">
        <f>+('[1]N EERR TERRA'!F176*S176)+((('[1]N EERR TERRA'!F176*(100%-S176))/(1+TASAS!$E$9)))</f>
        <v>0</v>
      </c>
      <c r="G176" s="131">
        <f>+('[1]N EERR TERRA'!G176*T176)+((('[1]N EERR TERRA'!G176*(100%-T176))/(1+TASAS!$F$9)))</f>
        <v>36.782327455109083</v>
      </c>
      <c r="H176" s="131">
        <f>+('[1]N EERR TERRA'!H176*U176)+((('[1]N EERR TERRA'!H176*(100%-U176))/(1+TASAS!$G$9)))</f>
        <v>0</v>
      </c>
      <c r="I176" s="131">
        <f>+('[1]N EERR TERRA'!I176*V176)+((('[1]N EERR TERRA'!I176*(100%-V176))/(1+TASAS!$H$9)))</f>
        <v>0</v>
      </c>
      <c r="J176" s="131">
        <f>+('[1]N EERR TERRA'!J176*W176)+((('[1]N EERR TERRA'!J176*(100%-W176))/(1+TASAS!$I$9)))</f>
        <v>0</v>
      </c>
      <c r="K176" s="131">
        <f>+('[1]N EERR TERRA'!K176*X176)+((('[1]N EERR TERRA'!K176*(100%-X176))/(1+TASAS!$J$9)))</f>
        <v>0</v>
      </c>
      <c r="L176" s="131">
        <f>+('[1]N EERR TERRA'!L176*Y176)+((('[1]N EERR TERRA'!L176*(100%-Y176))/(1+TASAS!$K$9)))</f>
        <v>0</v>
      </c>
      <c r="M176" s="131">
        <f>+('[1]N EERR TERRA'!M176*Z176)+((('[1]N EERR TERRA'!M176*(100%-Z176))/(1+TASAS!$L$9)))</f>
        <v>0</v>
      </c>
      <c r="N176" s="131">
        <f>+('[1]N EERR TERRA'!N176*AA176)+((('[1]N EERR TERRA'!N176*(100%-AA176))/(1+TASAS!$M$9)))</f>
        <v>0</v>
      </c>
      <c r="O176" s="194">
        <f t="shared" si="19"/>
        <v>36.782327455109083</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TERRA'!C177*P177)+((('[1]N EERR TERRA'!C177*(100%-P177))/(1+TASAS!$B$9)))</f>
        <v>0</v>
      </c>
      <c r="D177" s="131">
        <f>+('[1]N EERR TERRA'!D177*Q177)+((('[1]N EERR TERRA'!D177*(100%-Q177))/(1+TASAS!$C$9)))</f>
        <v>0</v>
      </c>
      <c r="E177" s="131">
        <f>+('[1]N EERR TERRA'!E177*R177)+((('[1]N EERR TERRA'!E177*(100%-R177))/(1+TASAS!$D$9)))</f>
        <v>0</v>
      </c>
      <c r="F177" s="131">
        <f>+('[1]N EERR TERRA'!F177*S177)+((('[1]N EERR TERRA'!F177*(100%-S177))/(1+TASAS!$E$9)))</f>
        <v>0</v>
      </c>
      <c r="G177" s="131">
        <f>+('[1]N EERR TERRA'!G177*T177)+((('[1]N EERR TERRA'!G177*(100%-T177))/(1+TASAS!$F$9)))</f>
        <v>0</v>
      </c>
      <c r="H177" s="131">
        <f>+('[1]N EERR TERRA'!H177*U177)+((('[1]N EERR TERRA'!H177*(100%-U177))/(1+TASAS!$G$9)))</f>
        <v>0</v>
      </c>
      <c r="I177" s="131">
        <f>+('[1]N EERR TERRA'!I177*V177)+((('[1]N EERR TERRA'!I177*(100%-V177))/(1+TASAS!$H$9)))</f>
        <v>0</v>
      </c>
      <c r="J177" s="131">
        <f>+('[1]N EERR TERRA'!J177*W177)+((('[1]N EERR TERRA'!J177*(100%-W177))/(1+TASAS!$I$9)))</f>
        <v>0</v>
      </c>
      <c r="K177" s="131">
        <f>+('[1]N EERR TERRA'!K177*X177)+((('[1]N EERR TERRA'!K177*(100%-X177))/(1+TASAS!$J$9)))</f>
        <v>0</v>
      </c>
      <c r="L177" s="131">
        <f>+('[1]N EERR TERRA'!L177*Y177)+((('[1]N EERR TERRA'!L177*(100%-Y177))/(1+TASAS!$K$9)))</f>
        <v>0</v>
      </c>
      <c r="M177" s="131">
        <f>+('[1]N EERR TERRA'!M177*Z177)+((('[1]N EERR TERRA'!M177*(100%-Z177))/(1+TASAS!$L$9)))</f>
        <v>0</v>
      </c>
      <c r="N177" s="131">
        <f>+('[1]N EERR TERRA'!N177*AA177)+((('[1]N EERR TERRA'!N177*(100%-AA177))/(1+TASAS!$M$9)))</f>
        <v>0</v>
      </c>
      <c r="O177" s="194">
        <f t="shared" si="19"/>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TERRA'!C178*P178)+((('[1]N EERR TERRA'!C178*(100%-P178))/(1+TASAS!$B$9)))</f>
        <v>0</v>
      </c>
      <c r="D178" s="131">
        <f>+('[1]N EERR TERRA'!D178*Q178)+((('[1]N EERR TERRA'!D178*(100%-Q178))/(1+TASAS!$C$9)))</f>
        <v>0</v>
      </c>
      <c r="E178" s="131">
        <f>+('[1]N EERR TERRA'!E178*R178)+((('[1]N EERR TERRA'!E178*(100%-R178))/(1+TASAS!$D$9)))</f>
        <v>0</v>
      </c>
      <c r="F178" s="131">
        <f>+('[1]N EERR TERRA'!F178*S178)+((('[1]N EERR TERRA'!F178*(100%-S178))/(1+TASAS!$E$9)))</f>
        <v>0</v>
      </c>
      <c r="G178" s="131">
        <f>+('[1]N EERR TERRA'!G178*T178)+((('[1]N EERR TERRA'!G178*(100%-T178))/(1+TASAS!$F$9)))</f>
        <v>0</v>
      </c>
      <c r="H178" s="131">
        <f>+('[1]N EERR TERRA'!H178*U178)+((('[1]N EERR TERRA'!H178*(100%-U178))/(1+TASAS!$G$9)))</f>
        <v>0</v>
      </c>
      <c r="I178" s="131">
        <f>+('[1]N EERR TERRA'!I178*V178)+((('[1]N EERR TERRA'!I178*(100%-V178))/(1+TASAS!$H$9)))</f>
        <v>0</v>
      </c>
      <c r="J178" s="131">
        <f>+('[1]N EERR TERRA'!J178*W178)+((('[1]N EERR TERRA'!J178*(100%-W178))/(1+TASAS!$I$9)))</f>
        <v>0</v>
      </c>
      <c r="K178" s="131">
        <f>+('[1]N EERR TERRA'!K178*X178)+((('[1]N EERR TERRA'!K178*(100%-X178))/(1+TASAS!$J$9)))</f>
        <v>0</v>
      </c>
      <c r="L178" s="131">
        <f>+('[1]N EERR TERRA'!L178*Y178)+((('[1]N EERR TERRA'!L178*(100%-Y178))/(1+TASAS!$K$9)))</f>
        <v>0</v>
      </c>
      <c r="M178" s="131">
        <f>+('[1]N EERR TERRA'!M178*Z178)+((('[1]N EERR TERRA'!M178*(100%-Z178))/(1+TASAS!$L$9)))</f>
        <v>0</v>
      </c>
      <c r="N178" s="131">
        <f>+('[1]N EERR TERRA'!N178*AA178)+((('[1]N EERR TERRA'!N178*(100%-AA178))/(1+TASAS!$M$9)))</f>
        <v>0</v>
      </c>
      <c r="O178" s="194">
        <f t="shared" si="19"/>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TERRA'!C179*P179)+((('[1]N EERR TERRA'!C179*(100%-P179))/(1+TASAS!$B$9)))</f>
        <v>0</v>
      </c>
      <c r="D179" s="131">
        <f>+('[1]N EERR TERRA'!D179*Q179)+((('[1]N EERR TERRA'!D179*(100%-Q179))/(1+TASAS!$C$9)))</f>
        <v>0</v>
      </c>
      <c r="E179" s="131">
        <f>+('[1]N EERR TERRA'!E179*R179)+((('[1]N EERR TERRA'!E179*(100%-R179))/(1+TASAS!$D$9)))</f>
        <v>0</v>
      </c>
      <c r="F179" s="131">
        <f>+('[1]N EERR TERRA'!F179*S179)+((('[1]N EERR TERRA'!F179*(100%-S179))/(1+TASAS!$E$9)))</f>
        <v>0</v>
      </c>
      <c r="G179" s="131">
        <f>+('[1]N EERR TERRA'!G179*T179)+((('[1]N EERR TERRA'!G179*(100%-T179))/(1+TASAS!$F$9)))</f>
        <v>0</v>
      </c>
      <c r="H179" s="131">
        <f>+('[1]N EERR TERRA'!H179*U179)+((('[1]N EERR TERRA'!H179*(100%-U179))/(1+TASAS!$G$9)))</f>
        <v>0</v>
      </c>
      <c r="I179" s="131">
        <f>+('[1]N EERR TERRA'!I179*V179)+((('[1]N EERR TERRA'!I179*(100%-V179))/(1+TASAS!$H$9)))</f>
        <v>0</v>
      </c>
      <c r="J179" s="131">
        <f>+('[1]N EERR TERRA'!J179*W179)+((('[1]N EERR TERRA'!J179*(100%-W179))/(1+TASAS!$I$9)))</f>
        <v>0</v>
      </c>
      <c r="K179" s="131">
        <f>+('[1]N EERR TERRA'!K179*X179)+((('[1]N EERR TERRA'!K179*(100%-X179))/(1+TASAS!$J$9)))</f>
        <v>0</v>
      </c>
      <c r="L179" s="131">
        <f>+('[1]N EERR TERRA'!L179*Y179)+((('[1]N EERR TERRA'!L179*(100%-Y179))/(1+TASAS!$K$9)))</f>
        <v>0</v>
      </c>
      <c r="M179" s="131">
        <f>+('[1]N EERR TERRA'!M179*Z179)+((('[1]N EERR TERRA'!M179*(100%-Z179))/(1+TASAS!$L$9)))</f>
        <v>0</v>
      </c>
      <c r="N179" s="131">
        <f>+('[1]N EERR TERRA'!N179*AA179)+((('[1]N EERR TERRA'!N179*(100%-AA179))/(1+TASAS!$M$9)))</f>
        <v>0</v>
      </c>
      <c r="O179" s="194">
        <f t="shared" si="19"/>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TERRA'!C180*P180)+((('[1]N EERR TERRA'!C180*(100%-P180))/(1+TASAS!$B$9)))</f>
        <v>0</v>
      </c>
      <c r="D180" s="131">
        <f>+('[1]N EERR TERRA'!D180*Q180)+((('[1]N EERR TERRA'!D180*(100%-Q180))/(1+TASAS!$C$9)))</f>
        <v>0</v>
      </c>
      <c r="E180" s="131">
        <f>+('[1]N EERR TERRA'!E180*R180)+((('[1]N EERR TERRA'!E180*(100%-R180))/(1+TASAS!$D$9)))</f>
        <v>0</v>
      </c>
      <c r="F180" s="131">
        <f>+('[1]N EERR TERRA'!F180*S180)+((('[1]N EERR TERRA'!F180*(100%-S180))/(1+TASAS!$E$9)))</f>
        <v>0</v>
      </c>
      <c r="G180" s="131">
        <f>+('[1]N EERR TERRA'!G180*T180)+((('[1]N EERR TERRA'!G180*(100%-T180))/(1+TASAS!$F$9)))</f>
        <v>0</v>
      </c>
      <c r="H180" s="131">
        <f>+('[1]N EERR TERRA'!H180*U180)+((('[1]N EERR TERRA'!H180*(100%-U180))/(1+TASAS!$G$9)))</f>
        <v>0</v>
      </c>
      <c r="I180" s="131">
        <f>+('[1]N EERR TERRA'!I180*V180)+((('[1]N EERR TERRA'!I180*(100%-V180))/(1+TASAS!$H$9)))</f>
        <v>0</v>
      </c>
      <c r="J180" s="131">
        <f>+('[1]N EERR TERRA'!J180*W180)+((('[1]N EERR TERRA'!J180*(100%-W180))/(1+TASAS!$I$9)))</f>
        <v>0</v>
      </c>
      <c r="K180" s="131">
        <f>+('[1]N EERR TERRA'!K180*X180)+((('[1]N EERR TERRA'!K180*(100%-X180))/(1+TASAS!$J$9)))</f>
        <v>0</v>
      </c>
      <c r="L180" s="131">
        <f>+('[1]N EERR TERRA'!L180*Y180)+((('[1]N EERR TERRA'!L180*(100%-Y180))/(1+TASAS!$K$9)))</f>
        <v>0</v>
      </c>
      <c r="M180" s="131">
        <f>+('[1]N EERR TERRA'!M180*Z180)+((('[1]N EERR TERRA'!M180*(100%-Z180))/(1+TASAS!$L$9)))</f>
        <v>0</v>
      </c>
      <c r="N180" s="131">
        <f>+('[1]N EERR TERRA'!N180*AA180)+((('[1]N EERR TERRA'!N180*(100%-AA180))/(1+TASAS!$M$9)))</f>
        <v>0</v>
      </c>
      <c r="O180" s="194">
        <f t="shared" si="19"/>
        <v>0</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TERRA'!C181*P181)+((('[1]N EERR TERRA'!C181*(100%-P181))/(1+TASAS!$B$9)))</f>
        <v>0</v>
      </c>
      <c r="D181" s="131">
        <f>+('[1]N EERR TERRA'!D181*Q181)+((('[1]N EERR TERRA'!D181*(100%-Q181))/(1+TASAS!$C$9)))</f>
        <v>0</v>
      </c>
      <c r="E181" s="131">
        <f>+('[1]N EERR TERRA'!E181*R181)+((('[1]N EERR TERRA'!E181*(100%-R181))/(1+TASAS!$D$9)))</f>
        <v>0</v>
      </c>
      <c r="F181" s="131">
        <f>+('[1]N EERR TERRA'!F181*S181)+((('[1]N EERR TERRA'!F181*(100%-S181))/(1+TASAS!$E$9)))</f>
        <v>0</v>
      </c>
      <c r="G181" s="131">
        <f>+('[1]N EERR TERRA'!G181*T181)+((('[1]N EERR TERRA'!G181*(100%-T181))/(1+TASAS!$F$9)))</f>
        <v>0</v>
      </c>
      <c r="H181" s="131">
        <f>+('[1]N EERR TERRA'!H181*U181)+((('[1]N EERR TERRA'!H181*(100%-U181))/(1+TASAS!$G$9)))</f>
        <v>0</v>
      </c>
      <c r="I181" s="131">
        <f>+('[1]N EERR TERRA'!I181*V181)+((('[1]N EERR TERRA'!I181*(100%-V181))/(1+TASAS!$H$9)))</f>
        <v>0</v>
      </c>
      <c r="J181" s="131">
        <f>+('[1]N EERR TERRA'!J181*W181)+((('[1]N EERR TERRA'!J181*(100%-W181))/(1+TASAS!$I$9)))</f>
        <v>0</v>
      </c>
      <c r="K181" s="131">
        <f>+('[1]N EERR TERRA'!K181*X181)+((('[1]N EERR TERRA'!K181*(100%-X181))/(1+TASAS!$J$9)))</f>
        <v>0</v>
      </c>
      <c r="L181" s="131">
        <f>+('[1]N EERR TERRA'!L181*Y181)+((('[1]N EERR TERRA'!L181*(100%-Y181))/(1+TASAS!$K$9)))</f>
        <v>0</v>
      </c>
      <c r="M181" s="131">
        <f>+('[1]N EERR TERRA'!M181*Z181)+((('[1]N EERR TERRA'!M181*(100%-Z181))/(1+TASAS!$L$9)))</f>
        <v>0</v>
      </c>
      <c r="N181" s="131">
        <f>+('[1]N EERR TERRA'!N181*AA181)+((('[1]N EERR TERRA'!N181*(100%-AA181))/(1+TASAS!$M$9)))</f>
        <v>0</v>
      </c>
      <c r="O181" s="194">
        <f t="shared" si="19"/>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TERRA'!C182*P182)+((('[1]N EERR TERRA'!C182*(100%-P182))/(1+TASAS!$B$9)))</f>
        <v>0</v>
      </c>
      <c r="D182" s="131">
        <f>+('[1]N EERR TERRA'!D182*Q182)+((('[1]N EERR TERRA'!D182*(100%-Q182))/(1+TASAS!$C$9)))</f>
        <v>0</v>
      </c>
      <c r="E182" s="131">
        <f>+('[1]N EERR TERRA'!E182*R182)+((('[1]N EERR TERRA'!E182*(100%-R182))/(1+TASAS!$D$9)))</f>
        <v>0</v>
      </c>
      <c r="F182" s="131">
        <f>+('[1]N EERR TERRA'!F182*S182)+((('[1]N EERR TERRA'!F182*(100%-S182))/(1+TASAS!$E$9)))</f>
        <v>0</v>
      </c>
      <c r="G182" s="131">
        <f>+('[1]N EERR TERRA'!G182*T182)+((('[1]N EERR TERRA'!G182*(100%-T182))/(1+TASAS!$F$9)))</f>
        <v>0</v>
      </c>
      <c r="H182" s="131">
        <f>+('[1]N EERR TERRA'!H182*U182)+((('[1]N EERR TERRA'!H182*(100%-U182))/(1+TASAS!$G$9)))</f>
        <v>0</v>
      </c>
      <c r="I182" s="131">
        <f>+('[1]N EERR TERRA'!I182*V182)+((('[1]N EERR TERRA'!I182*(100%-V182))/(1+TASAS!$H$9)))</f>
        <v>0</v>
      </c>
      <c r="J182" s="131">
        <f>+('[1]N EERR TERRA'!J182*W182)+((('[1]N EERR TERRA'!J182*(100%-W182))/(1+TASAS!$I$9)))</f>
        <v>0</v>
      </c>
      <c r="K182" s="131">
        <f>+('[1]N EERR TERRA'!K182*X182)+((('[1]N EERR TERRA'!K182*(100%-X182))/(1+TASAS!$J$9)))</f>
        <v>0</v>
      </c>
      <c r="L182" s="131">
        <f>+('[1]N EERR TERRA'!L182*Y182)+((('[1]N EERR TERRA'!L182*(100%-Y182))/(1+TASAS!$K$9)))</f>
        <v>0</v>
      </c>
      <c r="M182" s="131">
        <f>+('[1]N EERR TERRA'!M182*Z182)+((('[1]N EERR TERRA'!M182*(100%-Z182))/(1+TASAS!$L$9)))</f>
        <v>0</v>
      </c>
      <c r="N182" s="131">
        <f>+('[1]N EERR TERRA'!N182*AA182)+((('[1]N EERR TERRA'!N182*(100%-AA182))/(1+TASAS!$M$9)))</f>
        <v>0</v>
      </c>
      <c r="O182" s="194">
        <f t="shared" si="19"/>
        <v>0</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TERRA'!C183*P183)+((('[1]N EERR TERRA'!C183*(100%-P183))/(1+TASAS!$B$9)))</f>
        <v>36.976468181229066</v>
      </c>
      <c r="D183" s="131">
        <f>+('[1]N EERR TERRA'!D183*Q183)+((('[1]N EERR TERRA'!D183*(100%-Q183))/(1+TASAS!$C$9)))</f>
        <v>0</v>
      </c>
      <c r="E183" s="131">
        <f>+('[1]N EERR TERRA'!E183*R183)+((('[1]N EERR TERRA'!E183*(100%-R183))/(1+TASAS!$D$9)))</f>
        <v>0</v>
      </c>
      <c r="F183" s="131">
        <f>+('[1]N EERR TERRA'!F183*S183)+((('[1]N EERR TERRA'!F183*(100%-S183))/(1+TASAS!$E$9)))</f>
        <v>0</v>
      </c>
      <c r="G183" s="131">
        <f>+('[1]N EERR TERRA'!G183*T183)+((('[1]N EERR TERRA'!G183*(100%-T183))/(1+TASAS!$F$9)))</f>
        <v>11.876592969526818</v>
      </c>
      <c r="H183" s="131">
        <f>+('[1]N EERR TERRA'!H183*U183)+((('[1]N EERR TERRA'!H183*(100%-U183))/(1+TASAS!$G$9)))</f>
        <v>0</v>
      </c>
      <c r="I183" s="131">
        <f>+('[1]N EERR TERRA'!I183*V183)+((('[1]N EERR TERRA'!I183*(100%-V183))/(1+TASAS!$H$9)))</f>
        <v>0</v>
      </c>
      <c r="J183" s="131">
        <f>+('[1]N EERR TERRA'!J183*W183)+((('[1]N EERR TERRA'!J183*(100%-W183))/(1+TASAS!$I$9)))</f>
        <v>0</v>
      </c>
      <c r="K183" s="131">
        <f>+('[1]N EERR TERRA'!K183*X183)+((('[1]N EERR TERRA'!K183*(100%-X183))/(1+TASAS!$J$9)))</f>
        <v>0</v>
      </c>
      <c r="L183" s="131">
        <f>+('[1]N EERR TERRA'!L183*Y183)+((('[1]N EERR TERRA'!L183*(100%-Y183))/(1+TASAS!$K$9)))</f>
        <v>0</v>
      </c>
      <c r="M183" s="131">
        <f>+('[1]N EERR TERRA'!M183*Z183)+((('[1]N EERR TERRA'!M183*(100%-Z183))/(1+TASAS!$L$9)))</f>
        <v>0</v>
      </c>
      <c r="N183" s="131">
        <f>+('[1]N EERR TERRA'!N183*AA183)+((('[1]N EERR TERRA'!N183*(100%-AA183))/(1+TASAS!$M$9)))</f>
        <v>0</v>
      </c>
      <c r="O183" s="194">
        <f t="shared" si="19"/>
        <v>48.853061150755885</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TERRA'!C184*P184)+((('[1]N EERR TERRA'!C184*(100%-P184))/(1+TASAS!$B$9)))</f>
        <v>0</v>
      </c>
      <c r="D184" s="131">
        <f>+('[1]N EERR TERRA'!D184*Q184)+((('[1]N EERR TERRA'!D184*(100%-Q184))/(1+TASAS!$C$9)))</f>
        <v>0</v>
      </c>
      <c r="E184" s="131">
        <f>+('[1]N EERR TERRA'!E184*R184)+((('[1]N EERR TERRA'!E184*(100%-R184))/(1+TASAS!$D$9)))</f>
        <v>0</v>
      </c>
      <c r="F184" s="131">
        <f>+('[1]N EERR TERRA'!F184*S184)+((('[1]N EERR TERRA'!F184*(100%-S184))/(1+TASAS!$E$9)))</f>
        <v>0</v>
      </c>
      <c r="G184" s="131">
        <f>+('[1]N EERR TERRA'!G184*T184)+((('[1]N EERR TERRA'!G184*(100%-T184))/(1+TASAS!$F$9)))</f>
        <v>0</v>
      </c>
      <c r="H184" s="131">
        <f>+('[1]N EERR TERRA'!H184*U184)+((('[1]N EERR TERRA'!H184*(100%-U184))/(1+TASAS!$G$9)))</f>
        <v>0</v>
      </c>
      <c r="I184" s="131">
        <f>+('[1]N EERR TERRA'!I184*V184)+((('[1]N EERR TERRA'!I184*(100%-V184))/(1+TASAS!$H$9)))</f>
        <v>0</v>
      </c>
      <c r="J184" s="131">
        <f>+('[1]N EERR TERRA'!J184*W184)+((('[1]N EERR TERRA'!J184*(100%-W184))/(1+TASAS!$I$9)))</f>
        <v>0</v>
      </c>
      <c r="K184" s="131">
        <f>+('[1]N EERR TERRA'!K184*X184)+((('[1]N EERR TERRA'!K184*(100%-X184))/(1+TASAS!$J$9)))</f>
        <v>0</v>
      </c>
      <c r="L184" s="131">
        <f>+('[1]N EERR TERRA'!L184*Y184)+((('[1]N EERR TERRA'!L184*(100%-Y184))/(1+TASAS!$K$9)))</f>
        <v>0</v>
      </c>
      <c r="M184" s="131">
        <f>+('[1]N EERR TERRA'!M184*Z184)+((('[1]N EERR TERRA'!M184*(100%-Z184))/(1+TASAS!$L$9)))</f>
        <v>0</v>
      </c>
      <c r="N184" s="131">
        <f>+('[1]N EERR TERRA'!N184*AA184)+((('[1]N EERR TERRA'!N184*(100%-AA184))/(1+TASAS!$M$9)))</f>
        <v>0</v>
      </c>
      <c r="O184" s="194">
        <f t="shared" si="19"/>
        <v>0</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TERRA'!C185*P185)+((('[1]N EERR TERRA'!C185*(100%-P185))/(1+TASAS!$B$9)))</f>
        <v>0</v>
      </c>
      <c r="D185" s="131">
        <f>+('[1]N EERR TERRA'!D185*Q185)+((('[1]N EERR TERRA'!D185*(100%-Q185))/(1+TASAS!$C$9)))</f>
        <v>0</v>
      </c>
      <c r="E185" s="131">
        <f>+('[1]N EERR TERRA'!E185*R185)+((('[1]N EERR TERRA'!E185*(100%-R185))/(1+TASAS!$D$9)))</f>
        <v>0</v>
      </c>
      <c r="F185" s="131">
        <f>+('[1]N EERR TERRA'!F185*S185)+((('[1]N EERR TERRA'!F185*(100%-S185))/(1+TASAS!$E$9)))</f>
        <v>0</v>
      </c>
      <c r="G185" s="131">
        <f>+('[1]N EERR TERRA'!G185*T185)+((('[1]N EERR TERRA'!G185*(100%-T185))/(1+TASAS!$F$9)))</f>
        <v>0</v>
      </c>
      <c r="H185" s="131">
        <f>+('[1]N EERR TERRA'!H185*U185)+((('[1]N EERR TERRA'!H185*(100%-U185))/(1+TASAS!$G$9)))</f>
        <v>0</v>
      </c>
      <c r="I185" s="131">
        <f>+('[1]N EERR TERRA'!I185*V185)+((('[1]N EERR TERRA'!I185*(100%-V185))/(1+TASAS!$H$9)))</f>
        <v>0</v>
      </c>
      <c r="J185" s="131">
        <f>+('[1]N EERR TERRA'!J185*W185)+((('[1]N EERR TERRA'!J185*(100%-W185))/(1+TASAS!$I$9)))</f>
        <v>0</v>
      </c>
      <c r="K185" s="131">
        <f>+('[1]N EERR TERRA'!K185*X185)+((('[1]N EERR TERRA'!K185*(100%-X185))/(1+TASAS!$J$9)))</f>
        <v>0</v>
      </c>
      <c r="L185" s="131">
        <f>+('[1]N EERR TERRA'!L185*Y185)+((('[1]N EERR TERRA'!L185*(100%-Y185))/(1+TASAS!$K$9)))</f>
        <v>0</v>
      </c>
      <c r="M185" s="131">
        <f>+('[1]N EERR TERRA'!M185*Z185)+((('[1]N EERR TERRA'!M185*(100%-Z185))/(1+TASAS!$L$9)))</f>
        <v>0</v>
      </c>
      <c r="N185" s="131">
        <f>+('[1]N EERR TERRA'!N185*AA185)+((('[1]N EERR TERRA'!N185*(100%-AA185))/(1+TASAS!$M$9)))</f>
        <v>0</v>
      </c>
      <c r="O185" s="194">
        <f t="shared" si="19"/>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TERRA'!C186*P186)+((('[1]N EERR TERRA'!C186*(100%-P186))/(1+TASAS!$B$9)))</f>
        <v>0</v>
      </c>
      <c r="D186" s="131">
        <f>+('[1]N EERR TERRA'!D186*Q186)+((('[1]N EERR TERRA'!D186*(100%-Q186))/(1+TASAS!$C$9)))</f>
        <v>0</v>
      </c>
      <c r="E186" s="131">
        <f>+('[1]N EERR TERRA'!E186*R186)+((('[1]N EERR TERRA'!E186*(100%-R186))/(1+TASAS!$D$9)))</f>
        <v>0</v>
      </c>
      <c r="F186" s="131">
        <f>+('[1]N EERR TERRA'!F186*S186)+((('[1]N EERR TERRA'!F186*(100%-S186))/(1+TASAS!$E$9)))</f>
        <v>0</v>
      </c>
      <c r="G186" s="131">
        <f>+('[1]N EERR TERRA'!G186*T186)+((('[1]N EERR TERRA'!G186*(100%-T186))/(1+TASAS!$F$9)))</f>
        <v>0</v>
      </c>
      <c r="H186" s="131">
        <f>+('[1]N EERR TERRA'!H186*U186)+((('[1]N EERR TERRA'!H186*(100%-U186))/(1+TASAS!$G$9)))</f>
        <v>0</v>
      </c>
      <c r="I186" s="131">
        <f>+('[1]N EERR TERRA'!I186*V186)+((('[1]N EERR TERRA'!I186*(100%-V186))/(1+TASAS!$H$9)))</f>
        <v>0</v>
      </c>
      <c r="J186" s="131">
        <f>+('[1]N EERR TERRA'!J186*W186)+((('[1]N EERR TERRA'!J186*(100%-W186))/(1+TASAS!$I$9)))</f>
        <v>0</v>
      </c>
      <c r="K186" s="131">
        <f>+('[1]N EERR TERRA'!K186*X186)+((('[1]N EERR TERRA'!K186*(100%-X186))/(1+TASAS!$J$9)))</f>
        <v>0</v>
      </c>
      <c r="L186" s="131">
        <f>+('[1]N EERR TERRA'!L186*Y186)+((('[1]N EERR TERRA'!L186*(100%-Y186))/(1+TASAS!$K$9)))</f>
        <v>0</v>
      </c>
      <c r="M186" s="131">
        <f>+('[1]N EERR TERRA'!M186*Z186)+((('[1]N EERR TERRA'!M186*(100%-Z186))/(1+TASAS!$L$9)))</f>
        <v>0</v>
      </c>
      <c r="N186" s="131">
        <f>+('[1]N EERR TERRA'!N186*AA186)+((('[1]N EERR TERRA'!N186*(100%-AA186))/(1+TASAS!$M$9)))</f>
        <v>0</v>
      </c>
      <c r="O186" s="194">
        <f t="shared" si="19"/>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19"/>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4">SUM(C189:C192)</f>
        <v>0</v>
      </c>
      <c r="D188" s="186">
        <f t="shared" si="24"/>
        <v>0</v>
      </c>
      <c r="E188" s="186">
        <f t="shared" si="24"/>
        <v>0</v>
      </c>
      <c r="F188" s="186">
        <f t="shared" si="24"/>
        <v>0</v>
      </c>
      <c r="G188" s="186">
        <f t="shared" si="24"/>
        <v>0</v>
      </c>
      <c r="H188" s="186">
        <f t="shared" si="24"/>
        <v>0</v>
      </c>
      <c r="I188" s="186">
        <f t="shared" si="24"/>
        <v>0</v>
      </c>
      <c r="J188" s="186">
        <f t="shared" si="24"/>
        <v>0</v>
      </c>
      <c r="K188" s="186">
        <f t="shared" si="24"/>
        <v>0</v>
      </c>
      <c r="L188" s="186">
        <f t="shared" si="24"/>
        <v>0</v>
      </c>
      <c r="M188" s="186">
        <f t="shared" si="24"/>
        <v>0</v>
      </c>
      <c r="N188" s="186">
        <f t="shared" si="24"/>
        <v>0</v>
      </c>
      <c r="O188" s="210">
        <f t="shared" ref="O188" si="25">SUM(O189:O192)</f>
        <v>0</v>
      </c>
      <c r="P188" s="305"/>
      <c r="Q188" s="305"/>
      <c r="R188" s="305"/>
      <c r="S188" s="305"/>
      <c r="T188" s="305"/>
      <c r="U188" s="305"/>
      <c r="V188" s="305"/>
      <c r="W188" s="305"/>
      <c r="X188" s="305"/>
      <c r="Y188" s="305"/>
      <c r="Z188" s="305"/>
      <c r="AA188" s="305"/>
    </row>
    <row r="189" spans="1:27" outlineLevel="1" x14ac:dyDescent="0.3">
      <c r="A189" s="203" t="s">
        <v>363</v>
      </c>
      <c r="B189" s="131"/>
      <c r="C189" s="131">
        <f>+('[1]N EERR TERRA'!C189*P189)+((('[1]N EERR TERRA'!C189*(100%-P189))/(1+TASAS!$B$9)))</f>
        <v>0</v>
      </c>
      <c r="D189" s="131">
        <f>+('[1]N EERR TERRA'!D189*Q189)+((('[1]N EERR TERRA'!D189*(100%-Q189))/(1+TASAS!$C$9)))</f>
        <v>0</v>
      </c>
      <c r="E189" s="131">
        <f>+('[1]N EERR TERRA'!E189*R189)+((('[1]N EERR TERRA'!E189*(100%-R189))/(1+TASAS!$D$9)))</f>
        <v>0</v>
      </c>
      <c r="F189" s="131">
        <f>+('[1]N EERR TERRA'!F189*S189)+((('[1]N EERR TERRA'!F189*(100%-S189))/(1+TASAS!$E$9)))</f>
        <v>0</v>
      </c>
      <c r="G189" s="131">
        <f>+('[1]N EERR TERRA'!G189*T189)+((('[1]N EERR TERRA'!G189*(100%-T189))/(1+TASAS!$F$9)))</f>
        <v>0</v>
      </c>
      <c r="H189" s="131">
        <f>+('[1]N EERR TERRA'!H189*U189)+((('[1]N EERR TERRA'!H189*(100%-U189))/(1+TASAS!$G$9)))</f>
        <v>0</v>
      </c>
      <c r="I189" s="131">
        <f>+('[1]N EERR TERRA'!I189*V189)+((('[1]N EERR TERRA'!I189*(100%-V189))/(1+TASAS!$H$9)))</f>
        <v>0</v>
      </c>
      <c r="J189" s="131">
        <f>+('[1]N EERR TERRA'!J189*W189)+((('[1]N EERR TERRA'!J189*(100%-W189))/(1+TASAS!$I$9)))</f>
        <v>0</v>
      </c>
      <c r="K189" s="131">
        <f>+('[1]N EERR TERRA'!K189*X189)+((('[1]N EERR TERRA'!K189*(100%-X189))/(1+TASAS!$J$9)))</f>
        <v>0</v>
      </c>
      <c r="L189" s="131">
        <f>+('[1]N EERR TERRA'!L189*Y189)+((('[1]N EERR TERRA'!L189*(100%-Y189))/(1+TASAS!$K$9)))</f>
        <v>0</v>
      </c>
      <c r="M189" s="131">
        <f>+('[1]N EERR TERRA'!M189*Z189)+((('[1]N EERR TERRA'!M189*(100%-Z189))/(1+TASAS!$L$9)))</f>
        <v>0</v>
      </c>
      <c r="N189" s="131">
        <f>+('[1]N EERR TERRA'!N189*AA189)+((('[1]N EERR TERRA'!N189*(100%-AA189))/(1+TASAS!$M$9)))</f>
        <v>0</v>
      </c>
      <c r="O189" s="194">
        <f t="shared" si="19"/>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f>+('[1]N EERR TERRA'!C190*P190)+((('[1]N EERR TERRA'!C190*(100%-P190))/(1+TASAS!$B$9)))</f>
        <v>0</v>
      </c>
      <c r="D190" s="131">
        <f>+('[1]N EERR TERRA'!D190*Q190)+((('[1]N EERR TERRA'!D190*(100%-Q190))/(1+TASAS!$C$9)))</f>
        <v>0</v>
      </c>
      <c r="E190" s="131">
        <f>+('[1]N EERR TERRA'!E190*R190)+((('[1]N EERR TERRA'!E190*(100%-R190))/(1+TASAS!$D$9)))</f>
        <v>0</v>
      </c>
      <c r="F190" s="131">
        <f>+('[1]N EERR TERRA'!F190*S190)+((('[1]N EERR TERRA'!F190*(100%-S190))/(1+TASAS!$E$9)))</f>
        <v>0</v>
      </c>
      <c r="G190" s="131">
        <f>+('[1]N EERR TERRA'!G190*T190)+((('[1]N EERR TERRA'!G190*(100%-T190))/(1+TASAS!$F$9)))</f>
        <v>0</v>
      </c>
      <c r="H190" s="131">
        <f>+('[1]N EERR TERRA'!H190*U190)+((('[1]N EERR TERRA'!H190*(100%-U190))/(1+TASAS!$G$9)))</f>
        <v>0</v>
      </c>
      <c r="I190" s="131">
        <f>+('[1]N EERR TERRA'!I190*V190)+((('[1]N EERR TERRA'!I190*(100%-V190))/(1+TASAS!$H$9)))</f>
        <v>0</v>
      </c>
      <c r="J190" s="131">
        <f>+('[1]N EERR TERRA'!J190*W190)+((('[1]N EERR TERRA'!J190*(100%-W190))/(1+TASAS!$I$9)))</f>
        <v>0</v>
      </c>
      <c r="K190" s="131">
        <f>+('[1]N EERR TERRA'!K190*X190)+((('[1]N EERR TERRA'!K190*(100%-X190))/(1+TASAS!$J$9)))</f>
        <v>0</v>
      </c>
      <c r="L190" s="131">
        <f>+('[1]N EERR TERRA'!L190*Y190)+((('[1]N EERR TERRA'!L190*(100%-Y190))/(1+TASAS!$K$9)))</f>
        <v>0</v>
      </c>
      <c r="M190" s="131">
        <f>+('[1]N EERR TERRA'!M190*Z190)+((('[1]N EERR TERRA'!M190*(100%-Z190))/(1+TASAS!$L$9)))</f>
        <v>0</v>
      </c>
      <c r="N190" s="131">
        <f>+('[1]N EERR TERRA'!N190*AA190)+((('[1]N EERR TERRA'!N190*(100%-AA190))/(1+TASAS!$M$9)))</f>
        <v>0</v>
      </c>
      <c r="O190" s="194">
        <f t="shared" si="19"/>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f>+('[1]N EERR TERRA'!C191*P191)+((('[1]N EERR TERRA'!C191*(100%-P191))/(1+TASAS!$B$9)))</f>
        <v>0</v>
      </c>
      <c r="D191" s="131">
        <f>+('[1]N EERR TERRA'!D191*Q191)+((('[1]N EERR TERRA'!D191*(100%-Q191))/(1+TASAS!$C$9)))</f>
        <v>0</v>
      </c>
      <c r="E191" s="131">
        <f>+('[1]N EERR TERRA'!E191*R191)+((('[1]N EERR TERRA'!E191*(100%-R191))/(1+TASAS!$D$9)))</f>
        <v>0</v>
      </c>
      <c r="F191" s="131">
        <f>+('[1]N EERR TERRA'!F191*S191)+((('[1]N EERR TERRA'!F191*(100%-S191))/(1+TASAS!$E$9)))</f>
        <v>0</v>
      </c>
      <c r="G191" s="131">
        <f>+('[1]N EERR TERRA'!G191*T191)+((('[1]N EERR TERRA'!G191*(100%-T191))/(1+TASAS!$F$9)))</f>
        <v>0</v>
      </c>
      <c r="H191" s="131">
        <f>+('[1]N EERR TERRA'!H191*U191)+((('[1]N EERR TERRA'!H191*(100%-U191))/(1+TASAS!$G$9)))</f>
        <v>0</v>
      </c>
      <c r="I191" s="131">
        <f>+('[1]N EERR TERRA'!I191*V191)+((('[1]N EERR TERRA'!I191*(100%-V191))/(1+TASAS!$H$9)))</f>
        <v>0</v>
      </c>
      <c r="J191" s="131">
        <f>+('[1]N EERR TERRA'!J191*W191)+((('[1]N EERR TERRA'!J191*(100%-W191))/(1+TASAS!$I$9)))</f>
        <v>0</v>
      </c>
      <c r="K191" s="131">
        <f>+('[1]N EERR TERRA'!K191*X191)+((('[1]N EERR TERRA'!K191*(100%-X191))/(1+TASAS!$J$9)))</f>
        <v>0</v>
      </c>
      <c r="L191" s="131">
        <f>+('[1]N EERR TERRA'!L191*Y191)+((('[1]N EERR TERRA'!L191*(100%-Y191))/(1+TASAS!$K$9)))</f>
        <v>0</v>
      </c>
      <c r="M191" s="131">
        <f>+('[1]N EERR TERRA'!M191*Z191)+((('[1]N EERR TERRA'!M191*(100%-Z191))/(1+TASAS!$L$9)))</f>
        <v>0</v>
      </c>
      <c r="N191" s="131">
        <f>+('[1]N EERR TERRA'!N191*AA191)+((('[1]N EERR TERRA'!N191*(100%-AA191))/(1+TASAS!$M$9)))</f>
        <v>0</v>
      </c>
      <c r="O191" s="194">
        <f t="shared" si="19"/>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19"/>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N193" si="26">SUM(C194:C203)</f>
        <v>445.27275750337907</v>
      </c>
      <c r="D193" s="189">
        <f t="shared" si="26"/>
        <v>2.9456138353142132</v>
      </c>
      <c r="E193" s="189">
        <f t="shared" si="26"/>
        <v>5.5412848117738926</v>
      </c>
      <c r="F193" s="189">
        <f t="shared" si="26"/>
        <v>12.457233164655506</v>
      </c>
      <c r="G193" s="189">
        <f t="shared" si="26"/>
        <v>51.666232526174184</v>
      </c>
      <c r="H193" s="189">
        <f t="shared" si="26"/>
        <v>6.6396658507890551</v>
      </c>
      <c r="I193" s="189">
        <f t="shared" si="26"/>
        <v>0</v>
      </c>
      <c r="J193" s="189">
        <f t="shared" si="26"/>
        <v>0</v>
      </c>
      <c r="K193" s="189">
        <f t="shared" si="26"/>
        <v>0</v>
      </c>
      <c r="L193" s="189">
        <f t="shared" si="26"/>
        <v>0</v>
      </c>
      <c r="M193" s="189">
        <f t="shared" si="26"/>
        <v>0</v>
      </c>
      <c r="N193" s="189">
        <f t="shared" si="26"/>
        <v>0</v>
      </c>
      <c r="O193" s="208">
        <f t="shared" ref="O193" si="27">SUM(O194:O203)</f>
        <v>524.5227876920859</v>
      </c>
      <c r="P193" s="310"/>
      <c r="Q193" s="310"/>
      <c r="R193" s="310"/>
      <c r="S193" s="310"/>
      <c r="T193" s="310"/>
      <c r="U193" s="310"/>
      <c r="V193" s="310"/>
      <c r="W193" s="310"/>
      <c r="X193" s="310"/>
      <c r="Y193" s="310"/>
      <c r="Z193" s="310"/>
      <c r="AA193" s="310"/>
    </row>
    <row r="194" spans="1:132" outlineLevel="1" x14ac:dyDescent="0.3">
      <c r="A194" s="202" t="s">
        <v>95</v>
      </c>
      <c r="B194" s="192"/>
      <c r="C194" s="131">
        <f>+('[1]N EERR TERRA'!C194*P194)+((('[1]N EERR TERRA'!C194*(100%-P194))/(1+TASAS!$B$9)))</f>
        <v>0.89534410931511432</v>
      </c>
      <c r="D194" s="131">
        <f>+('[1]N EERR TERRA'!D194*Q194)+((('[1]N EERR TERRA'!D194*(100%-Q194))/(1+TASAS!$C$9)))</f>
        <v>2.9456138353142132</v>
      </c>
      <c r="E194" s="131">
        <f>+('[1]N EERR TERRA'!E194*R194)+((('[1]N EERR TERRA'!E194*(100%-R194))/(1+TASAS!$D$9)))</f>
        <v>5.4707850050083211</v>
      </c>
      <c r="F194" s="131">
        <f>+('[1]N EERR TERRA'!F194*S194)+((('[1]N EERR TERRA'!F194*(100%-S194))/(1+TASAS!$E$9)))</f>
        <v>11.709050992604125</v>
      </c>
      <c r="G194" s="131">
        <f>+('[1]N EERR TERRA'!G194*T194)+((('[1]N EERR TERRA'!G194*(100%-T194))/(1+TASAS!$F$9)))</f>
        <v>12.365090366731005</v>
      </c>
      <c r="H194" s="131">
        <f>+('[1]N EERR TERRA'!H194*U194)+((('[1]N EERR TERRA'!H194*(100%-U194))/(1+TASAS!$G$9)))</f>
        <v>6.989959972413418</v>
      </c>
      <c r="I194" s="131">
        <f>+('[1]N EERR TERRA'!I194*V194)+((('[1]N EERR TERRA'!I194*(100%-V194))/(1+TASAS!$H$9)))</f>
        <v>0</v>
      </c>
      <c r="J194" s="131">
        <f>+('[1]N EERR TERRA'!J194*W194)+((('[1]N EERR TERRA'!J194*(100%-W194))/(1+TASAS!$I$9)))</f>
        <v>0</v>
      </c>
      <c r="K194" s="131">
        <f>+('[1]N EERR TERRA'!K194*X194)+((('[1]N EERR TERRA'!K194*(100%-X194))/(1+TASAS!$J$9)))</f>
        <v>0</v>
      </c>
      <c r="L194" s="131">
        <f>+('[1]N EERR TERRA'!L194*Y194)+((('[1]N EERR TERRA'!L194*(100%-Y194))/(1+TASAS!$K$9)))</f>
        <v>0</v>
      </c>
      <c r="M194" s="131">
        <f>+('[1]N EERR TERRA'!M194*Z194)+((('[1]N EERR TERRA'!M194*(100%-Z194))/(1+TASAS!$L$9)))</f>
        <v>0</v>
      </c>
      <c r="N194" s="131">
        <f>+('[1]N EERR TERRA'!N194*AA194)+((('[1]N EERR TERRA'!N194*(100%-AA194))/(1+TASAS!$M$9)))</f>
        <v>0</v>
      </c>
      <c r="O194" s="194">
        <f t="shared" si="19"/>
        <v>40.375844281386193</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TERRA'!C195*P195)+((('[1]N EERR TERRA'!C195*(100%-P195))/(1+TASAS!$B$9)))</f>
        <v>0</v>
      </c>
      <c r="D195" s="131">
        <f>+('[1]N EERR TERRA'!D195*Q195)+((('[1]N EERR TERRA'!D195*(100%-Q195))/(1+TASAS!$C$9)))</f>
        <v>0</v>
      </c>
      <c r="E195" s="131">
        <f>+('[1]N EERR TERRA'!E195*R195)+((('[1]N EERR TERRA'!E195*(100%-R195))/(1+TASAS!$D$9)))</f>
        <v>0</v>
      </c>
      <c r="F195" s="131">
        <f>+('[1]N EERR TERRA'!F195*S195)+((('[1]N EERR TERRA'!F195*(100%-S195))/(1+TASAS!$E$9)))</f>
        <v>0</v>
      </c>
      <c r="G195" s="131">
        <f>+('[1]N EERR TERRA'!G195*T195)+((('[1]N EERR TERRA'!G195*(100%-T195))/(1+TASAS!$F$9)))</f>
        <v>0</v>
      </c>
      <c r="H195" s="131">
        <f>+('[1]N EERR TERRA'!H195*U195)+((('[1]N EERR TERRA'!H195*(100%-U195))/(1+TASAS!$G$9)))</f>
        <v>0</v>
      </c>
      <c r="I195" s="131">
        <f>+('[1]N EERR TERRA'!I195*V195)+((('[1]N EERR TERRA'!I195*(100%-V195))/(1+TASAS!$H$9)))</f>
        <v>0</v>
      </c>
      <c r="J195" s="131">
        <f>+('[1]N EERR TERRA'!J195*W195)+((('[1]N EERR TERRA'!J195*(100%-W195))/(1+TASAS!$I$9)))</f>
        <v>0</v>
      </c>
      <c r="K195" s="131">
        <f>+('[1]N EERR TERRA'!K195*X195)+((('[1]N EERR TERRA'!K195*(100%-X195))/(1+TASAS!$J$9)))</f>
        <v>0</v>
      </c>
      <c r="L195" s="131">
        <f>+('[1]N EERR TERRA'!L195*Y195)+((('[1]N EERR TERRA'!L195*(100%-Y195))/(1+TASAS!$K$9)))</f>
        <v>0</v>
      </c>
      <c r="M195" s="131">
        <f>+('[1]N EERR TERRA'!M195*Z195)+((('[1]N EERR TERRA'!M195*(100%-Z195))/(1+TASAS!$L$9)))</f>
        <v>0</v>
      </c>
      <c r="N195" s="131">
        <f>+('[1]N EERR TERRA'!N195*AA195)+((('[1]N EERR TERRA'!N195*(100%-AA195))/(1+TASAS!$M$9)))</f>
        <v>0</v>
      </c>
      <c r="O195" s="194">
        <f t="shared" si="19"/>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TERRA'!C196*P196)+((('[1]N EERR TERRA'!C196*(100%-P196))/(1+TASAS!$B$9)))</f>
        <v>0</v>
      </c>
      <c r="D196" s="131">
        <f>+('[1]N EERR TERRA'!D196*Q196)+((('[1]N EERR TERRA'!D196*(100%-Q196))/(1+TASAS!$C$9)))</f>
        <v>0</v>
      </c>
      <c r="E196" s="131">
        <f>+('[1]N EERR TERRA'!E196*R196)+((('[1]N EERR TERRA'!E196*(100%-R196))/(1+TASAS!$D$9)))</f>
        <v>0</v>
      </c>
      <c r="F196" s="131">
        <f>+('[1]N EERR TERRA'!F196*S196)+((('[1]N EERR TERRA'!F196*(100%-S196))/(1+TASAS!$E$9)))</f>
        <v>0</v>
      </c>
      <c r="G196" s="131">
        <f>+('[1]N EERR TERRA'!G196*T196)+((('[1]N EERR TERRA'!G196*(100%-T196))/(1+TASAS!$F$9)))</f>
        <v>0</v>
      </c>
      <c r="H196" s="131">
        <f>+('[1]N EERR TERRA'!H196*U196)+((('[1]N EERR TERRA'!H196*(100%-U196))/(1+TASAS!$G$9)))</f>
        <v>0</v>
      </c>
      <c r="I196" s="131">
        <f>+('[1]N EERR TERRA'!I196*V196)+((('[1]N EERR TERRA'!I196*(100%-V196))/(1+TASAS!$H$9)))</f>
        <v>0</v>
      </c>
      <c r="J196" s="131">
        <f>+('[1]N EERR TERRA'!J196*W196)+((('[1]N EERR TERRA'!J196*(100%-W196))/(1+TASAS!$I$9)))</f>
        <v>0</v>
      </c>
      <c r="K196" s="131">
        <f>+('[1]N EERR TERRA'!K196*X196)+((('[1]N EERR TERRA'!K196*(100%-X196))/(1+TASAS!$J$9)))</f>
        <v>0</v>
      </c>
      <c r="L196" s="131">
        <f>+('[1]N EERR TERRA'!L196*Y196)+((('[1]N EERR TERRA'!L196*(100%-Y196))/(1+TASAS!$K$9)))</f>
        <v>0</v>
      </c>
      <c r="M196" s="131">
        <f>+('[1]N EERR TERRA'!M196*Z196)+((('[1]N EERR TERRA'!M196*(100%-Z196))/(1+TASAS!$L$9)))</f>
        <v>0</v>
      </c>
      <c r="N196" s="131">
        <f>+('[1]N EERR TERRA'!N196*AA196)+((('[1]N EERR TERRA'!N196*(100%-AA196))/(1+TASAS!$M$9)))</f>
        <v>0</v>
      </c>
      <c r="O196" s="194">
        <f t="shared" si="19"/>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TERRA'!I197*V197)+((('[1]N EERR TERRA'!I197*(100%-V197))/(1+TASAS!$H$9)))</f>
        <v>0</v>
      </c>
      <c r="J197" s="131">
        <f>+('[1]N EERR TERRA'!J197*W197)+((('[1]N EERR TERRA'!J197*(100%-W197))/(1+TASAS!$I$9)))</f>
        <v>0</v>
      </c>
      <c r="K197" s="131">
        <f>+('[1]N EERR TERRA'!K197*X197)+((('[1]N EERR TERRA'!K197*(100%-X197))/(1+TASAS!$J$9)))</f>
        <v>0</v>
      </c>
      <c r="L197" s="131">
        <f>+('[1]N EERR TERRA'!L197*Y197)+((('[1]N EERR TERRA'!L197*(100%-Y197))/(1+TASAS!$K$9)))</f>
        <v>0</v>
      </c>
      <c r="M197" s="131">
        <f>+('[1]N EERR TERRA'!M197*Z197)+((('[1]N EERR TERRA'!M197*(100%-Z197))/(1+TASAS!$L$9)))</f>
        <v>0</v>
      </c>
      <c r="N197" s="131">
        <f>+('[1]N EERR TERRA'!N197*AA197)+((('[1]N EERR TERRA'!N197*(100%-AA197))/(1+TASAS!$M$9)))</f>
        <v>0</v>
      </c>
      <c r="O197" s="194">
        <f t="shared" si="19"/>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TERRA'!C198*P198)+((('[1]N EERR TERRA'!C198*(100%-P198))/(1+TASAS!$B$9)))</f>
        <v>0.49741339406395246</v>
      </c>
      <c r="D198" s="131">
        <f>+('[1]N EERR TERRA'!D198*Q198)+((('[1]N EERR TERRA'!D198*(100%-Q198))/(1+TASAS!$C$9)))</f>
        <v>0</v>
      </c>
      <c r="E198" s="131">
        <f>+('[1]N EERR TERRA'!E198*R198)+((('[1]N EERR TERRA'!E198*(100%-R198))/(1+TASAS!$D$9)))</f>
        <v>7.049980676557116E-2</v>
      </c>
      <c r="F198" s="131">
        <f>+('[1]N EERR TERRA'!F198*S198)+((('[1]N EERR TERRA'!F198*(100%-S198))/(1+TASAS!$E$9)))</f>
        <v>0.74818217205138182</v>
      </c>
      <c r="G198" s="131">
        <f>+('[1]N EERR TERRA'!G198*T198)+((('[1]N EERR TERRA'!G198*(100%-T198))/(1+TASAS!$F$9)))</f>
        <v>39.301142159443181</v>
      </c>
      <c r="H198" s="131">
        <f>+('[1]N EERR TERRA'!H198*U198)+((('[1]N EERR TERRA'!H198*(100%-U198))/(1+TASAS!$G$9)))</f>
        <v>-0.35029412162436263</v>
      </c>
      <c r="I198" s="131">
        <f>+('[1]N EERR TERRA'!I198*V198)+((('[1]N EERR TERRA'!I198*(100%-V198))/(1+TASAS!$H$9)))</f>
        <v>0</v>
      </c>
      <c r="J198" s="131">
        <f>+('[1]N EERR TERRA'!J198*W198)+((('[1]N EERR TERRA'!J198*(100%-W198))/(1+TASAS!$I$9)))</f>
        <v>0</v>
      </c>
      <c r="K198" s="131">
        <f>+('[1]N EERR TERRA'!K198*X198)+((('[1]N EERR TERRA'!K198*(100%-X198))/(1+TASAS!$J$9)))</f>
        <v>0</v>
      </c>
      <c r="L198" s="131">
        <f>+('[1]N EERR TERRA'!L198*Y198)+((('[1]N EERR TERRA'!L198*(100%-Y198))/(1+TASAS!$K$9)))</f>
        <v>0</v>
      </c>
      <c r="M198" s="131">
        <f>+('[1]N EERR TERRA'!M198*Z198)+((('[1]N EERR TERRA'!M198*(100%-Z198))/(1+TASAS!$L$9)))</f>
        <v>0</v>
      </c>
      <c r="N198" s="131">
        <f>+('[1]N EERR TERRA'!N198*AA198)+((('[1]N EERR TERRA'!N198*(100%-AA198))/(1+TASAS!$M$9)))</f>
        <v>0</v>
      </c>
      <c r="O198" s="194">
        <f t="shared" si="19"/>
        <v>40.266943410699717</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TERRA'!C199*P199)+((('[1]N EERR TERRA'!C199*(100%-P199))/(1+TASAS!$B$9)))</f>
        <v>0</v>
      </c>
      <c r="D199" s="131">
        <f>+('[1]N EERR TERRA'!D199*Q199)+((('[1]N EERR TERRA'!D199*(100%-Q199))/(1+TASAS!$C$9)))</f>
        <v>0</v>
      </c>
      <c r="E199" s="131">
        <f>+('[1]N EERR TERRA'!E199*R199)+((('[1]N EERR TERRA'!E199*(100%-R199))/(1+TASAS!$D$9)))</f>
        <v>0</v>
      </c>
      <c r="F199" s="131">
        <f>+('[1]N EERR TERRA'!F199*S199)+((('[1]N EERR TERRA'!F199*(100%-S199))/(1+TASAS!$E$9)))</f>
        <v>0</v>
      </c>
      <c r="G199" s="131">
        <f>+('[1]N EERR TERRA'!G199*T199)+((('[1]N EERR TERRA'!G199*(100%-T199))/(1+TASAS!$F$9)))</f>
        <v>0</v>
      </c>
      <c r="H199" s="131">
        <f>+('[1]N EERR TERRA'!H199*U199)+((('[1]N EERR TERRA'!H199*(100%-U199))/(1+TASAS!$G$9)))</f>
        <v>0</v>
      </c>
      <c r="I199" s="131">
        <f>+('[1]N EERR TERRA'!I199*V199)+((('[1]N EERR TERRA'!I199*(100%-V199))/(1+TASAS!$H$9)))</f>
        <v>0</v>
      </c>
      <c r="J199" s="131">
        <f>+('[1]N EERR TERRA'!J199*W199)+((('[1]N EERR TERRA'!J199*(100%-W199))/(1+TASAS!$I$9)))</f>
        <v>0</v>
      </c>
      <c r="K199" s="131">
        <f>+('[1]N EERR TERRA'!K199*X199)+((('[1]N EERR TERRA'!K199*(100%-X199))/(1+TASAS!$J$9)))</f>
        <v>0</v>
      </c>
      <c r="L199" s="131">
        <f>+('[1]N EERR TERRA'!L199*Y199)+((('[1]N EERR TERRA'!L199*(100%-Y199))/(1+TASAS!$K$9)))</f>
        <v>0</v>
      </c>
      <c r="M199" s="131">
        <f>+('[1]N EERR TERRA'!M199*Z199)+((('[1]N EERR TERRA'!M199*(100%-Z199))/(1+TASAS!$L$9)))</f>
        <v>0</v>
      </c>
      <c r="N199" s="131">
        <f>+('[1]N EERR TERRA'!N199*AA199)+((('[1]N EERR TERRA'!N199*(100%-AA199))/(1+TASAS!$M$9)))</f>
        <v>0</v>
      </c>
      <c r="O199" s="194">
        <f t="shared" si="19"/>
        <v>0</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TERRA'!C200*P200)+((('[1]N EERR TERRA'!C200*(100%-P200))/(1+TASAS!$B$9)))</f>
        <v>0</v>
      </c>
      <c r="D200" s="131">
        <f>+('[1]N EERR TERRA'!D200*Q200)+((('[1]N EERR TERRA'!D200*(100%-Q200))/(1+TASAS!$C$9)))</f>
        <v>0</v>
      </c>
      <c r="E200" s="131">
        <f>+('[1]N EERR TERRA'!E200*R200)+((('[1]N EERR TERRA'!E200*(100%-R200))/(1+TASAS!$D$9)))</f>
        <v>0</v>
      </c>
      <c r="F200" s="131">
        <f>+('[1]N EERR TERRA'!F200*S200)+((('[1]N EERR TERRA'!F200*(100%-S200))/(1+TASAS!$E$9)))</f>
        <v>0</v>
      </c>
      <c r="G200" s="131">
        <f>+('[1]N EERR TERRA'!G200*T200)+((('[1]N EERR TERRA'!G200*(100%-T200))/(1+TASAS!$F$9)))</f>
        <v>0</v>
      </c>
      <c r="H200" s="131">
        <f>+('[1]N EERR TERRA'!H200*U200)+((('[1]N EERR TERRA'!H200*(100%-U200))/(1+TASAS!$G$9)))</f>
        <v>0</v>
      </c>
      <c r="I200" s="131">
        <f>+('[1]N EERR TERRA'!I200*V200)+((('[1]N EERR TERRA'!I200*(100%-V200))/(1+TASAS!$H$9)))</f>
        <v>0</v>
      </c>
      <c r="J200" s="131">
        <f>+('[1]N EERR TERRA'!J200*W200)+((('[1]N EERR TERRA'!J200*(100%-W200))/(1+TASAS!$I$9)))</f>
        <v>0</v>
      </c>
      <c r="K200" s="131">
        <f>+('[1]N EERR TERRA'!K200*X200)+((('[1]N EERR TERRA'!K200*(100%-X200))/(1+TASAS!$J$9)))</f>
        <v>0</v>
      </c>
      <c r="L200" s="131">
        <f>+('[1]N EERR TERRA'!L200*Y200)+((('[1]N EERR TERRA'!L200*(100%-Y200))/(1+TASAS!$K$9)))</f>
        <v>0</v>
      </c>
      <c r="M200" s="131">
        <f>+('[1]N EERR TERRA'!M200*Z200)+((('[1]N EERR TERRA'!M200*(100%-Z200))/(1+TASAS!$L$9)))</f>
        <v>0</v>
      </c>
      <c r="N200" s="131">
        <f>+('[1]N EERR TERRA'!N200*AA200)+((('[1]N EERR TERRA'!N200*(100%-AA200))/(1+TASAS!$M$9)))</f>
        <v>0</v>
      </c>
      <c r="O200" s="194">
        <f t="shared" si="19"/>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TERRA'!C201*P201)+((('[1]N EERR TERRA'!C201*(100%-P201))/(1+TASAS!$B$9)))</f>
        <v>443.88</v>
      </c>
      <c r="D201" s="131">
        <f>+('[1]N EERR TERRA'!D201*Q201)+((('[1]N EERR TERRA'!D201*(100%-Q201))/(1+TASAS!$C$9)))</f>
        <v>0</v>
      </c>
      <c r="E201" s="131">
        <f>+('[1]N EERR TERRA'!E201*R201)+((('[1]N EERR TERRA'!E201*(100%-R201))/(1+TASAS!$D$9)))</f>
        <v>0</v>
      </c>
      <c r="F201" s="131">
        <f>+('[1]N EERR TERRA'!F201*S201)+((('[1]N EERR TERRA'!F201*(100%-S201))/(1+TASAS!$E$9)))</f>
        <v>0</v>
      </c>
      <c r="G201" s="131">
        <f>+('[1]N EERR TERRA'!G201*T201)+((('[1]N EERR TERRA'!G201*(100%-T201))/(1+TASAS!$F$9)))</f>
        <v>0</v>
      </c>
      <c r="H201" s="131">
        <f>+('[1]N EERR TERRA'!H201*U201)+((('[1]N EERR TERRA'!H201*(100%-U201))/(1+TASAS!$G$9)))</f>
        <v>0</v>
      </c>
      <c r="I201" s="131">
        <f>+('[1]N EERR TERRA'!I201*V201)+((('[1]N EERR TERRA'!I201*(100%-V201))/(1+TASAS!$H$9)))</f>
        <v>0</v>
      </c>
      <c r="J201" s="131">
        <f>+('[1]N EERR TERRA'!J201*W201)+((('[1]N EERR TERRA'!J201*(100%-W201))/(1+TASAS!$I$9)))</f>
        <v>0</v>
      </c>
      <c r="K201" s="131">
        <f>+('[1]N EERR TERRA'!K201*X201)+((('[1]N EERR TERRA'!K201*(100%-X201))/(1+TASAS!$J$9)))</f>
        <v>0</v>
      </c>
      <c r="L201" s="131">
        <f>+('[1]N EERR TERRA'!L201*Y201)+((('[1]N EERR TERRA'!L201*(100%-Y201))/(1+TASAS!$K$9)))</f>
        <v>0</v>
      </c>
      <c r="M201" s="131">
        <f>+('[1]N EERR TERRA'!M201*Z201)+((('[1]N EERR TERRA'!M201*(100%-Z201))/(1+TASAS!$L$9)))</f>
        <v>0</v>
      </c>
      <c r="N201" s="131">
        <f>+('[1]N EERR TERRA'!N201*AA201)+((('[1]N EERR TERRA'!N201*(100%-AA201))/(1+TASAS!$M$9)))</f>
        <v>0</v>
      </c>
      <c r="O201" s="194">
        <f t="shared" si="19"/>
        <v>443.88</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f>+('[1]N EERR TERRA'!C202*P202)+((('[1]N EERR TERRA'!C202*(100%-P202))/(1+TASAS!$B$9)))</f>
        <v>0</v>
      </c>
      <c r="D202" s="131">
        <f>+('[1]N EERR TERRA'!D202*Q202)+((('[1]N EERR TERRA'!D202*(100%-Q202))/(1+TASAS!$C$9)))</f>
        <v>0</v>
      </c>
      <c r="E202" s="131">
        <f>+('[1]N EERR TERRA'!E202*R202)+((('[1]N EERR TERRA'!E202*(100%-R202))/(1+TASAS!$D$9)))</f>
        <v>0</v>
      </c>
      <c r="F202" s="131">
        <f>+('[1]N EERR TERRA'!F202*S202)+((('[1]N EERR TERRA'!F202*(100%-S202))/(1+TASAS!$E$9)))</f>
        <v>0</v>
      </c>
      <c r="G202" s="131">
        <f>+('[1]N EERR TERRA'!G202*T202)+((('[1]N EERR TERRA'!G202*(100%-T202))/(1+TASAS!$F$9)))</f>
        <v>0</v>
      </c>
      <c r="H202" s="131">
        <f>+('[1]N EERR TERRA'!H202*U202)+((('[1]N EERR TERRA'!H202*(100%-U202))/(1+TASAS!$G$9)))</f>
        <v>0</v>
      </c>
      <c r="I202" s="131">
        <f>+('[1]N EERR TERRA'!I202*V202)+((('[1]N EERR TERRA'!I202*(100%-V202))/(1+TASAS!$H$9)))</f>
        <v>0</v>
      </c>
      <c r="J202" s="131">
        <f>+('[1]N EERR TERRA'!J202*W202)+((('[1]N EERR TERRA'!J202*(100%-W202))/(1+TASAS!$I$9)))</f>
        <v>0</v>
      </c>
      <c r="K202" s="131">
        <f>+('[1]N EERR TERRA'!K202*X202)+((('[1]N EERR TERRA'!K202*(100%-X202))/(1+TASAS!$J$9)))</f>
        <v>0</v>
      </c>
      <c r="L202" s="131">
        <f>+('[1]N EERR TERRA'!L202*Y202)+((('[1]N EERR TERRA'!L202*(100%-Y202))/(1+TASAS!$K$9)))</f>
        <v>0</v>
      </c>
      <c r="M202" s="131">
        <f>+('[1]N EERR TERRA'!M202*Z202)+((('[1]N EERR TERRA'!M202*(100%-Z202))/(1+TASAS!$L$9)))</f>
        <v>0</v>
      </c>
      <c r="N202" s="131">
        <f>+('[1]N EERR TERRA'!N202*AA202)+((('[1]N EERR TERRA'!N202*(100%-AA202))/(1+TASAS!$M$9)))</f>
        <v>0</v>
      </c>
      <c r="O202" s="194">
        <f t="shared" si="19"/>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9"/>
        <v>0</v>
      </c>
    </row>
    <row r="204" spans="1:132" s="183" customFormat="1" ht="18.600000000000001" thickBot="1" x14ac:dyDescent="0.4">
      <c r="A204" s="218" t="s">
        <v>113</v>
      </c>
      <c r="B204" s="181">
        <f>+B34-B36</f>
        <v>0</v>
      </c>
      <c r="C204" s="181">
        <f>+C34-C36</f>
        <v>-3584.9773563414237</v>
      </c>
      <c r="D204" s="181">
        <f t="shared" ref="D204:O204" si="28">+D34-D36</f>
        <v>-2233.7184451913754</v>
      </c>
      <c r="E204" s="181">
        <f t="shared" si="28"/>
        <v>45.217493578970789</v>
      </c>
      <c r="F204" s="181">
        <f t="shared" si="28"/>
        <v>-3527.2140931676131</v>
      </c>
      <c r="G204" s="181">
        <f t="shared" si="28"/>
        <v>-1566.4113196845619</v>
      </c>
      <c r="H204" s="181">
        <f t="shared" si="28"/>
        <v>-1516.0381325150447</v>
      </c>
      <c r="I204" s="181">
        <f t="shared" si="28"/>
        <v>0</v>
      </c>
      <c r="J204" s="181">
        <f t="shared" si="28"/>
        <v>0</v>
      </c>
      <c r="K204" s="181">
        <f t="shared" si="28"/>
        <v>0</v>
      </c>
      <c r="L204" s="181">
        <f t="shared" si="28"/>
        <v>0</v>
      </c>
      <c r="M204" s="181">
        <f t="shared" si="28"/>
        <v>0</v>
      </c>
      <c r="N204" s="181">
        <f t="shared" si="28"/>
        <v>0</v>
      </c>
      <c r="O204" s="219">
        <f t="shared" si="28"/>
        <v>-12383.141853321038</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9">+C204-C205</f>
        <v>-3584.9773563414237</v>
      </c>
      <c r="D206" s="216">
        <f t="shared" si="29"/>
        <v>-2233.7184451913754</v>
      </c>
      <c r="E206" s="216">
        <f t="shared" si="29"/>
        <v>45.217493578970789</v>
      </c>
      <c r="F206" s="216">
        <f t="shared" si="29"/>
        <v>-3527.2140931676131</v>
      </c>
      <c r="G206" s="216">
        <f t="shared" si="29"/>
        <v>-1566.4113196845619</v>
      </c>
      <c r="H206" s="216">
        <f t="shared" si="29"/>
        <v>-1516.0381325150447</v>
      </c>
      <c r="I206" s="216">
        <f t="shared" si="29"/>
        <v>0</v>
      </c>
      <c r="J206" s="216">
        <f t="shared" si="29"/>
        <v>0</v>
      </c>
      <c r="K206" s="216">
        <f t="shared" si="29"/>
        <v>0</v>
      </c>
      <c r="L206" s="216">
        <f t="shared" si="29"/>
        <v>0</v>
      </c>
      <c r="M206" s="216">
        <f t="shared" si="29"/>
        <v>0</v>
      </c>
      <c r="N206" s="216">
        <f t="shared" si="29"/>
        <v>0</v>
      </c>
      <c r="O206" s="217">
        <f t="shared" si="29"/>
        <v>-12383.141853321038</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HK220"/>
  <sheetViews>
    <sheetView showGridLines="0" zoomScale="70" zoomScaleNormal="70" workbookViewId="0">
      <pane xSplit="1" ySplit="3" topLeftCell="B50" activePane="bottomRight" state="frozen"/>
      <selection activeCell="J213" sqref="J213"/>
      <selection pane="topRight" activeCell="J213" sqref="J213"/>
      <selection pane="bottomLeft" activeCell="J213" sqref="J213"/>
      <selection pane="bottomRight" activeCell="E65" sqref="E6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1429.8272365716828</v>
      </c>
      <c r="F4" s="144">
        <f>IF(AND(E4=0,E4&gt;=0), "",E4/E4)</f>
        <v>1</v>
      </c>
      <c r="G4" s="145"/>
      <c r="H4" s="143">
        <f>+H5+H10+H15+H18</f>
        <v>1434.9708945982495</v>
      </c>
      <c r="I4" s="144">
        <f>IF(AND(H4=0,H4&gt;=0), "",H4/H4)</f>
        <v>1</v>
      </c>
      <c r="J4" s="145"/>
      <c r="K4" s="144">
        <f t="shared" ref="K4:K36" si="0">IF(AND(E4=0,H4&gt;0),100%,IF(AND(E4&lt;0,H4=0),(E4-H4)/E4,IF(AND(E4&gt;0,H4&gt;0),(H4-E4)/E4,IF(AND(E4=0,H4=0),"",(H4-E4)/E4))))</f>
        <v>3.5973982695278466E-3</v>
      </c>
      <c r="L4" s="146">
        <f>+L5+L10+L15+L18</f>
        <v>2864.7981311699323</v>
      </c>
      <c r="M4" s="144">
        <f>IF(AND(L4=0,L4&gt;=0), "",L4/L4)</f>
        <v>1</v>
      </c>
      <c r="N4" s="145"/>
      <c r="O4" s="143">
        <f>+O5+O10+O15+O18</f>
        <v>2251.6721783435473</v>
      </c>
      <c r="P4" s="144">
        <f>IF(AND(O4=0,O4&gt;=0), "",O4/O4)</f>
        <v>1</v>
      </c>
      <c r="Q4" s="145"/>
      <c r="R4" s="144">
        <f t="shared" ref="R4:R31" si="1">IF(AND(H4=0,O4&gt;0),100%,IF(AND(H4&lt;0,O4=0),(H4-O4)/H4,IF(AND(H4&gt;0,O4&gt;0),(O4-H4)/H4,IF(AND(H4=0,O4=0),"",(O4-H4)/H4))))</f>
        <v>0.56914135807190058</v>
      </c>
      <c r="S4" s="146">
        <f>+S5+S10+S15+S18</f>
        <v>5116.4703095134792</v>
      </c>
      <c r="T4" s="144">
        <f>IF(AND(S4=0,S4&gt;=0), "",S4/S4)</f>
        <v>1</v>
      </c>
      <c r="U4" s="145"/>
      <c r="V4" s="147">
        <f>+V5+V10+V15+V18</f>
        <v>0</v>
      </c>
      <c r="W4" s="144" t="str">
        <f>IF(AND(V4=0,V4&gt;=0), "",V4/V4)</f>
        <v/>
      </c>
      <c r="X4" s="145">
        <f t="shared" ref="X4:X36" si="2">IF(AND(V4=0,S4&gt;0),100%,IF(AND(V4&lt;0,S4=0),(V4-S4)/V4,IF(AND(V4&gt;0,S4&gt;0),(S4-V4)/V4,IF(AND(V4=0,S4=0),"",(S4-V4)/V4))))</f>
        <v>1</v>
      </c>
      <c r="Y4" s="143">
        <f>+Y5+Y10+Y15+Y18</f>
        <v>1271.3036649279875</v>
      </c>
      <c r="Z4" s="144">
        <f>IF(AND(Y4=0,Y4&gt;=0), "",Y4/Y4)</f>
        <v>1</v>
      </c>
      <c r="AA4" s="145"/>
      <c r="AB4" s="144">
        <f t="shared" ref="AB4:AB36" si="3">IF(AND(O4=0,Y4&gt;0),100%,IF(AND(O4&lt;0,Y4=0),(O4-Y4)/O4,IF(AND(O4&gt;0,Y4&gt;0),(Y4-O4)/O4,IF(AND(O4=0,Y4=0),"",(Y4-O4)/O4))))</f>
        <v>-0.43539575735965808</v>
      </c>
      <c r="AC4" s="146">
        <f>+AC5+AC10+AC15+AC18</f>
        <v>6387.7739744414666</v>
      </c>
      <c r="AD4" s="144">
        <f>IF(AND(AC4=0,AC4&gt;=0), "",AC4/AC4)</f>
        <v>1</v>
      </c>
      <c r="AE4" s="145"/>
      <c r="AF4" s="143">
        <f>+AF5+AF10+AF15+AF18</f>
        <v>1509.808064865181</v>
      </c>
      <c r="AG4" s="144">
        <f>IF(AND(AF4=0,AF4&gt;=0), "",AF4/AF4)</f>
        <v>1</v>
      </c>
      <c r="AH4" s="145"/>
      <c r="AI4" s="144">
        <f t="shared" ref="AI4:AI67" si="4">IF(AND(Y4=0,AF4&gt;0),100%,IF(AND(Y4&lt;0,AF4=0),(Y4-AF4)/Y4,IF(AND(Y4&gt;0,AF4&gt;0),(AF4-Y4)/Y4,IF(AND(Y4=0,AF4=0),"",(AF4-Y4)/Y4))))</f>
        <v>0.18760616091726873</v>
      </c>
      <c r="AJ4" s="146">
        <f>+AJ5+AJ10+AJ15+AJ18</f>
        <v>7897.5820393066479</v>
      </c>
      <c r="AK4" s="144">
        <f>IF(AND(AJ4=0,AJ4&gt;=0), "",AJ4/AJ4)</f>
        <v>1</v>
      </c>
      <c r="AL4" s="145"/>
      <c r="AM4" s="143">
        <f>+AM5+AM10+AM15+AM18</f>
        <v>1186.5098797820115</v>
      </c>
      <c r="AN4" s="144">
        <f>IF(AND(AM4=0,AM4&gt;=0), "",AM4/AM4)</f>
        <v>1</v>
      </c>
      <c r="AO4" s="145"/>
      <c r="AP4" s="144">
        <f t="shared" ref="AP4:AP67" si="5">IF(AND(AF4=0,AM4&gt;0),100%,IF(AND(AF4&lt;0,AM4=0),(AF4-AM4)/AF4,IF(AND(AF4&gt;0,AM4&gt;0),(AM4-AF4)/AF4,IF(AND(AF4=0,AM4=0),"",(AM4-AF4)/AF4))))</f>
        <v>-0.21413197651188767</v>
      </c>
      <c r="AQ4" s="146">
        <f>+AQ5+AQ10+AQ15+AQ18</f>
        <v>9084.0919190886598</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1514.01531984811</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9084.0919190886598</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9084.0919190886598</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9084.0919190886598</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9084.0919190886598</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9084.0919190886598</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9084.0919190886598</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0</v>
      </c>
      <c r="F5" s="38">
        <f>IF(AND(E4=0,E5&gt;=0), "",E5/E4)</f>
        <v>0</v>
      </c>
      <c r="G5" s="43"/>
      <c r="H5" s="126">
        <f>+H6+H7+H8</f>
        <v>0</v>
      </c>
      <c r="I5" s="38">
        <f>IF(AND(H4=0,H5&gt;=0), "",H5/H4)</f>
        <v>0</v>
      </c>
      <c r="J5" s="43"/>
      <c r="K5" s="38" t="str">
        <f t="shared" si="0"/>
        <v/>
      </c>
      <c r="L5" s="127">
        <f>+L6+L7+L8</f>
        <v>0</v>
      </c>
      <c r="M5" s="38">
        <f>IF(AND(L4=0,L5&gt;=0), "",L5/L4)</f>
        <v>0</v>
      </c>
      <c r="N5" s="43"/>
      <c r="O5" s="126">
        <f>+O6+O7+O8</f>
        <v>0</v>
      </c>
      <c r="P5" s="38">
        <f>IF(AND(O4=0,O5&gt;=0), "",O5/O4)</f>
        <v>0</v>
      </c>
      <c r="Q5" s="43"/>
      <c r="R5" s="38" t="str">
        <f t="shared" si="1"/>
        <v/>
      </c>
      <c r="S5" s="127">
        <f>+S6+S7+S8</f>
        <v>0</v>
      </c>
      <c r="T5" s="38">
        <f>IF(AND(S4=0,S5&gt;=0), "",S5/S4)</f>
        <v>0</v>
      </c>
      <c r="U5" s="43"/>
      <c r="V5" s="128">
        <f>+V6+V7+V8</f>
        <v>0</v>
      </c>
      <c r="W5" s="38" t="str">
        <f>IF(AND(V4=0,V5&gt;=0), "",V5/V4)</f>
        <v/>
      </c>
      <c r="X5" s="91" t="str">
        <f t="shared" si="2"/>
        <v/>
      </c>
      <c r="Y5" s="126">
        <f>+Y6+Y7+Y8</f>
        <v>0</v>
      </c>
      <c r="Z5" s="38">
        <f>IF(AND(Y4=0,Y5&gt;=0), "",Y5/Y4)</f>
        <v>0</v>
      </c>
      <c r="AA5" s="43"/>
      <c r="AB5" s="38" t="str">
        <f t="shared" si="3"/>
        <v/>
      </c>
      <c r="AC5" s="127">
        <f>+AC6+AC7+AC8</f>
        <v>0</v>
      </c>
      <c r="AD5" s="38">
        <f>IF(AND(AC4=0,AC5&gt;=0), "",AC5/AC4)</f>
        <v>0</v>
      </c>
      <c r="AE5" s="43"/>
      <c r="AF5" s="126">
        <f>+AF6+AF7+AF8</f>
        <v>0</v>
      </c>
      <c r="AG5" s="38">
        <f>IF(AND(AF4=0,AF5&gt;=0), "",AF5/AF4)</f>
        <v>0</v>
      </c>
      <c r="AH5" s="43"/>
      <c r="AI5" s="38" t="str">
        <f t="shared" si="4"/>
        <v/>
      </c>
      <c r="AJ5" s="127">
        <f>+AJ6+AJ7+AJ8</f>
        <v>0</v>
      </c>
      <c r="AK5" s="38">
        <f>IF(AND(AJ4=0,AJ5&gt;=0), "",AJ5/AJ4)</f>
        <v>0</v>
      </c>
      <c r="AL5" s="43"/>
      <c r="AM5" s="126">
        <f>+AM6+AM7+AM8</f>
        <v>0</v>
      </c>
      <c r="AN5" s="38">
        <f>IF(AND(AM4=0,AM5&gt;=0), "",AM5/AM4)</f>
        <v>0</v>
      </c>
      <c r="AO5" s="43"/>
      <c r="AP5" s="38" t="str">
        <f t="shared" si="5"/>
        <v/>
      </c>
      <c r="AQ5" s="127">
        <f>+AQ6+AQ7+AQ8</f>
        <v>0</v>
      </c>
      <c r="AR5" s="38">
        <f>IF(AND(AQ4=0,AQ5&gt;=0), "",AQ5/AQ4)</f>
        <v>0</v>
      </c>
      <c r="AS5" s="43"/>
      <c r="AT5" s="128">
        <f>+AT6+AT7+AT8</f>
        <v>0</v>
      </c>
      <c r="AU5" s="38" t="str">
        <f>IF(AND(AT4=0,AT5&gt;=0), "",AT5/AT4)</f>
        <v/>
      </c>
      <c r="AV5" s="91" t="str">
        <f t="shared" si="6"/>
        <v/>
      </c>
      <c r="AW5" s="128">
        <f>+AW6+AW7+AW8</f>
        <v>0</v>
      </c>
      <c r="AX5" s="38">
        <f>IF(AND(AW4=0,AW5&gt;=0), "",AW5/AW4)</f>
        <v>0</v>
      </c>
      <c r="AY5" s="43"/>
      <c r="AZ5" s="128">
        <f>+AZ6+AZ7+AZ8</f>
        <v>0</v>
      </c>
      <c r="BA5" s="38" t="str">
        <f>IF(AND(AZ4=0,AZ5&gt;=0), "",AZ5/AZ4)</f>
        <v/>
      </c>
      <c r="BB5" s="91" t="str">
        <f t="shared" si="7"/>
        <v/>
      </c>
      <c r="BC5" s="126">
        <f>+BC6+BC7+BC8</f>
        <v>0</v>
      </c>
      <c r="BD5" s="38" t="str">
        <f>IF(AND(BC4=0,BC5&gt;=0), "",BC5/BC4)</f>
        <v/>
      </c>
      <c r="BE5" s="43"/>
      <c r="BF5" s="38" t="str">
        <f t="shared" si="8"/>
        <v/>
      </c>
      <c r="BG5" s="127">
        <f>+BG6+BG7+BG8</f>
        <v>0</v>
      </c>
      <c r="BH5" s="38">
        <f>IF(AND(BG4=0,BG5&gt;=0), "",BG5/BG4)</f>
        <v>0</v>
      </c>
      <c r="BI5" s="43"/>
      <c r="BJ5" s="126">
        <f>+BJ6+BJ7+BJ8</f>
        <v>0</v>
      </c>
      <c r="BK5" s="38" t="str">
        <f>IF(AND(BJ4=0,BJ5&gt;=0), "",BJ5/BJ4)</f>
        <v/>
      </c>
      <c r="BL5" s="43"/>
      <c r="BM5" s="38" t="str">
        <f t="shared" si="9"/>
        <v/>
      </c>
      <c r="BN5" s="127">
        <f>+BN6+BN7+BN8</f>
        <v>0</v>
      </c>
      <c r="BO5" s="38">
        <f>IF(AND(BN4=0,BN5&gt;=0), "",BN5/BN4)</f>
        <v>0</v>
      </c>
      <c r="BP5" s="43"/>
      <c r="BQ5" s="126">
        <f>+BQ6+BQ7+BQ8</f>
        <v>0</v>
      </c>
      <c r="BR5" s="38" t="str">
        <f>IF(AND(BQ4=0,BQ5&gt;=0), "",BQ5/BQ4)</f>
        <v/>
      </c>
      <c r="BS5" s="43"/>
      <c r="BT5" s="38" t="str">
        <f t="shared" si="10"/>
        <v/>
      </c>
      <c r="BU5" s="127">
        <f>+BU6+BU7+BU8</f>
        <v>0</v>
      </c>
      <c r="BV5" s="38">
        <f>IF(AND(BU4=0,BU5&gt;=0), "",BU5/BU4)</f>
        <v>0</v>
      </c>
      <c r="BW5" s="43"/>
      <c r="BX5" s="128">
        <f>+BX6+BX7+BX8</f>
        <v>0</v>
      </c>
      <c r="BY5" s="38" t="str">
        <f>IF(AND(BX4=0,BX5&gt;=0), "",BX5/BX4)</f>
        <v/>
      </c>
      <c r="BZ5" s="91" t="str">
        <f t="shared" si="11"/>
        <v/>
      </c>
      <c r="CA5" s="126">
        <f>+CA6+CA7+CA8</f>
        <v>0</v>
      </c>
      <c r="CB5" s="38" t="str">
        <f>IF(AND(CA4=0,CA5&gt;=0), "",CA5/CA4)</f>
        <v/>
      </c>
      <c r="CC5" s="43"/>
      <c r="CD5" s="38" t="str">
        <f t="shared" si="12"/>
        <v/>
      </c>
      <c r="CE5" s="127">
        <f>+CE6+CE7+CE8</f>
        <v>0</v>
      </c>
      <c r="CF5" s="38">
        <f>IF(AND(CE4=0,CE5&gt;=0), "",CE5/CE4)</f>
        <v>0</v>
      </c>
      <c r="CG5" s="43"/>
      <c r="CH5" s="126">
        <f>+CH6+CH7+CH8</f>
        <v>0</v>
      </c>
      <c r="CI5" s="38" t="str">
        <f>IF(AND(CH4=0,CH5&gt;=0), "",CH5/CH4)</f>
        <v/>
      </c>
      <c r="CJ5" s="43"/>
      <c r="CK5" s="38" t="str">
        <f t="shared" si="13"/>
        <v/>
      </c>
      <c r="CL5" s="127">
        <f>+CL6+CL7+CL8</f>
        <v>0</v>
      </c>
      <c r="CM5" s="38">
        <f>IF(AND(CL4=0,CL5&gt;=0), "",CL5/CL4)</f>
        <v>0</v>
      </c>
      <c r="CN5" s="43"/>
      <c r="CO5" s="126">
        <f>+CO6+CO7+CO8</f>
        <v>0</v>
      </c>
      <c r="CP5" s="38" t="str">
        <f>IF(AND(CO4=0,CO5&gt;=0), "",CO5/CO4)</f>
        <v/>
      </c>
      <c r="CQ5" s="43"/>
      <c r="CR5" s="38" t="str">
        <f t="shared" si="14"/>
        <v/>
      </c>
      <c r="CS5" s="127">
        <f>+CS6+CS7+CS8</f>
        <v>0</v>
      </c>
      <c r="CT5" s="38">
        <f>IF(AND(CS4=0,CS5&gt;=0), "",CS5/CS4)</f>
        <v>0</v>
      </c>
      <c r="CU5" s="43"/>
      <c r="CV5" s="128">
        <f>+CV6+CV7+CV8</f>
        <v>0</v>
      </c>
      <c r="CW5" s="38" t="str">
        <f>IF(AND(CV4=0,CV5&gt;=0), "",CV5/CV4)</f>
        <v/>
      </c>
      <c r="CX5" s="91" t="str">
        <f t="shared" si="15"/>
        <v/>
      </c>
    </row>
    <row r="6" spans="1:102" outlineLevel="1" x14ac:dyDescent="0.3">
      <c r="A6" s="29" t="s">
        <v>34</v>
      </c>
      <c r="B6" s="129">
        <f>+'N EERR UCAFE'!B6</f>
        <v>0</v>
      </c>
      <c r="C6" s="30" t="str">
        <f>IF(AND(B4=0,B6&gt;=0), "",B6/B4)</f>
        <v/>
      </c>
      <c r="D6" s="44"/>
      <c r="E6" s="129">
        <f>+'N EERR UCAFE'!C6</f>
        <v>0</v>
      </c>
      <c r="F6" s="30">
        <f>IF(AND(E4=0,E6&gt;=0), "",E6/E4)</f>
        <v>0</v>
      </c>
      <c r="G6" s="44"/>
      <c r="H6" s="129">
        <f>+'N EERR UCAFE'!D6</f>
        <v>0</v>
      </c>
      <c r="I6" s="30">
        <f>IF(AND(H4=0,H6&gt;=0), "",H6/H4)</f>
        <v>0</v>
      </c>
      <c r="J6" s="44"/>
      <c r="K6" s="30" t="str">
        <f t="shared" si="0"/>
        <v/>
      </c>
      <c r="L6" s="130">
        <f>+E6+H6</f>
        <v>0</v>
      </c>
      <c r="M6" s="30">
        <f>IF(AND(L4=0,L6&gt;=0), "",L6/L4)</f>
        <v>0</v>
      </c>
      <c r="N6" s="44"/>
      <c r="O6" s="129">
        <f>+'N EERR UCAFE'!E6</f>
        <v>0</v>
      </c>
      <c r="P6" s="30">
        <f>IF(AND(O4=0,O6&gt;=0), "",O6/O4)</f>
        <v>0</v>
      </c>
      <c r="Q6" s="44"/>
      <c r="R6" s="30" t="str">
        <f t="shared" si="1"/>
        <v/>
      </c>
      <c r="S6" s="130">
        <f>+L6+O6</f>
        <v>0</v>
      </c>
      <c r="T6" s="30">
        <f>IF(AND(S4=0,S6&gt;=0), "",S6/S4)</f>
        <v>0</v>
      </c>
      <c r="U6" s="44"/>
      <c r="V6" s="131"/>
      <c r="W6" s="30" t="str">
        <f>IF(AND(V4=0,V6&gt;=0), "",V6/V4)</f>
        <v/>
      </c>
      <c r="X6" s="47" t="str">
        <f t="shared" si="2"/>
        <v/>
      </c>
      <c r="Y6" s="129">
        <f>+'N EERR UCAFE'!F6</f>
        <v>0</v>
      </c>
      <c r="Z6" s="30">
        <f>IF(AND(Y4=0,Y6&gt;=0), "",Y6/Y4)</f>
        <v>0</v>
      </c>
      <c r="AA6" s="44"/>
      <c r="AB6" s="30" t="str">
        <f t="shared" si="3"/>
        <v/>
      </c>
      <c r="AC6" s="130">
        <f>+S6+Y6</f>
        <v>0</v>
      </c>
      <c r="AD6" s="30">
        <f>IF(AND(AC4=0,AC6&gt;=0), "",AC6/AC4)</f>
        <v>0</v>
      </c>
      <c r="AE6" s="44"/>
      <c r="AF6" s="129">
        <f>+'N EERR UCAFE'!G6</f>
        <v>0</v>
      </c>
      <c r="AG6" s="30">
        <f>IF(AND(AF4=0,AF6&gt;=0), "",AF6/AF4)</f>
        <v>0</v>
      </c>
      <c r="AH6" s="44"/>
      <c r="AI6" s="30" t="str">
        <f t="shared" si="4"/>
        <v/>
      </c>
      <c r="AJ6" s="130">
        <f>+AC6+AF6</f>
        <v>0</v>
      </c>
      <c r="AK6" s="30">
        <f>IF(AND(AJ4=0,AJ6&gt;=0), "",AJ6/AJ4)</f>
        <v>0</v>
      </c>
      <c r="AL6" s="44"/>
      <c r="AM6" s="129">
        <f>+'N EERR UCAFE'!H6</f>
        <v>0</v>
      </c>
      <c r="AN6" s="30">
        <f>IF(AND(AM4=0,AM6&gt;=0), "",AM6/AM4)</f>
        <v>0</v>
      </c>
      <c r="AO6" s="44"/>
      <c r="AP6" s="30" t="str">
        <f t="shared" si="5"/>
        <v/>
      </c>
      <c r="AQ6" s="130">
        <f>+AJ6+AM6</f>
        <v>0</v>
      </c>
      <c r="AR6" s="30">
        <f>IF(AND(AQ4=0,AQ6&gt;=0), "",AQ6/AQ4)</f>
        <v>0</v>
      </c>
      <c r="AS6" s="44"/>
      <c r="AT6" s="131">
        <f>+V6*2</f>
        <v>0</v>
      </c>
      <c r="AU6" s="30" t="str">
        <f>IF(AND(AT4=0,AT6&gt;=0), "",AT6/AT4)</f>
        <v/>
      </c>
      <c r="AV6" s="47" t="str">
        <f t="shared" si="6"/>
        <v/>
      </c>
      <c r="AW6" s="131">
        <f>+AQ6/6</f>
        <v>0</v>
      </c>
      <c r="AX6" s="30">
        <f>IF(AND(AW4=0,AW6&gt;=0), "",AW6/AW4)</f>
        <v>0</v>
      </c>
      <c r="AY6" s="44"/>
      <c r="AZ6" s="131">
        <f>+AT6/6</f>
        <v>0</v>
      </c>
      <c r="BA6" s="30" t="str">
        <f>IF(AND(AZ4=0,AZ6&gt;=0), "",AZ6/AZ4)</f>
        <v/>
      </c>
      <c r="BB6" s="47" t="str">
        <f t="shared" si="7"/>
        <v/>
      </c>
      <c r="BC6" s="129">
        <f>+'N EERR UCAFE'!I6</f>
        <v>0</v>
      </c>
      <c r="BD6" s="30" t="str">
        <f>IF(AND(BC4=0,BC6&gt;=0), "",BC6/BC4)</f>
        <v/>
      </c>
      <c r="BE6" s="44"/>
      <c r="BF6" s="30" t="str">
        <f t="shared" si="8"/>
        <v/>
      </c>
      <c r="BG6" s="130">
        <f>+AQ6+BC6</f>
        <v>0</v>
      </c>
      <c r="BH6" s="30">
        <f>IF(AND(BG4=0,BG6&gt;=0), "",BG6/BG4)</f>
        <v>0</v>
      </c>
      <c r="BI6" s="44"/>
      <c r="BJ6" s="129">
        <f>+'N EERR UCAFE'!J6</f>
        <v>0</v>
      </c>
      <c r="BK6" s="30" t="str">
        <f>IF(AND(BJ4=0,BJ6&gt;=0), "",BJ6/BJ4)</f>
        <v/>
      </c>
      <c r="BL6" s="44"/>
      <c r="BM6" s="30" t="str">
        <f t="shared" si="9"/>
        <v/>
      </c>
      <c r="BN6" s="130">
        <f>+BG6+BJ6</f>
        <v>0</v>
      </c>
      <c r="BO6" s="30">
        <f>IF(AND(BN4=0,BN6&gt;=0), "",BN6/BN4)</f>
        <v>0</v>
      </c>
      <c r="BP6" s="44"/>
      <c r="BQ6" s="129">
        <f>+'N EERR UCAFE'!K6</f>
        <v>0</v>
      </c>
      <c r="BR6" s="30" t="str">
        <f>IF(AND(BQ4=0,BQ6&gt;=0), "",BQ6/BQ4)</f>
        <v/>
      </c>
      <c r="BS6" s="44"/>
      <c r="BT6" s="30" t="str">
        <f t="shared" si="10"/>
        <v/>
      </c>
      <c r="BU6" s="130">
        <f>+BN6+BQ6</f>
        <v>0</v>
      </c>
      <c r="BV6" s="30">
        <f>IF(AND(BU4=0,BU6&gt;=0), "",BU6/BU4)</f>
        <v>0</v>
      </c>
      <c r="BW6" s="44"/>
      <c r="BX6" s="131">
        <f>+AZ6*9</f>
        <v>0</v>
      </c>
      <c r="BY6" s="30" t="str">
        <f>IF(AND(BX4=0,BX6&gt;=0), "",BX6/BX4)</f>
        <v/>
      </c>
      <c r="BZ6" s="47" t="str">
        <f t="shared" si="11"/>
        <v/>
      </c>
      <c r="CA6" s="129">
        <f>+'N EERR UCAFE'!L6</f>
        <v>0</v>
      </c>
      <c r="CB6" s="30" t="str">
        <f>IF(AND(CA4=0,CA6&gt;=0), "",CA6/CA4)</f>
        <v/>
      </c>
      <c r="CC6" s="44"/>
      <c r="CD6" s="30" t="str">
        <f t="shared" si="12"/>
        <v/>
      </c>
      <c r="CE6" s="130">
        <f>+BU6+CA6</f>
        <v>0</v>
      </c>
      <c r="CF6" s="30">
        <f>IF(AND(CE4=0,CE6&gt;=0), "",CE6/CE4)</f>
        <v>0</v>
      </c>
      <c r="CG6" s="44"/>
      <c r="CH6" s="129">
        <f>+'N EERR UCAFE'!M6</f>
        <v>0</v>
      </c>
      <c r="CI6" s="30" t="str">
        <f>IF(AND(CH4=0,CH6&gt;=0), "",CH6/CH4)</f>
        <v/>
      </c>
      <c r="CJ6" s="44"/>
      <c r="CK6" s="30" t="str">
        <f t="shared" si="13"/>
        <v/>
      </c>
      <c r="CL6" s="130">
        <f>+CE6+CH6</f>
        <v>0</v>
      </c>
      <c r="CM6" s="30">
        <f>IF(AND(CL4=0,CL6&gt;=0), "",CL6/CL4)</f>
        <v>0</v>
      </c>
      <c r="CN6" s="44"/>
      <c r="CO6" s="129">
        <f>+'N EERR UCAFE'!N6</f>
        <v>0</v>
      </c>
      <c r="CP6" s="30" t="str">
        <f>IF(AND(CO4=0,CO6&gt;=0), "",CO6/CO4)</f>
        <v/>
      </c>
      <c r="CQ6" s="44"/>
      <c r="CR6" s="30" t="str">
        <f t="shared" si="14"/>
        <v/>
      </c>
      <c r="CS6" s="130">
        <f>+CL6+CO6</f>
        <v>0</v>
      </c>
      <c r="CT6" s="30">
        <f>IF(AND(CS4=0,CS6&gt;=0), "",CS6/CS4)</f>
        <v>0</v>
      </c>
      <c r="CU6" s="44"/>
      <c r="CV6" s="131">
        <f>+AZ6*12</f>
        <v>0</v>
      </c>
      <c r="CW6" s="30" t="str">
        <f>IF(AND(CV4=0,CV6&gt;=0), "",CV6/CV4)</f>
        <v/>
      </c>
      <c r="CX6" s="47" t="str">
        <f t="shared" si="15"/>
        <v/>
      </c>
    </row>
    <row r="7" spans="1:102" outlineLevel="1" x14ac:dyDescent="0.3">
      <c r="A7" s="29" t="s">
        <v>36</v>
      </c>
      <c r="B7" s="129">
        <f>+'N EERR UCAFE'!B7</f>
        <v>0</v>
      </c>
      <c r="C7" s="30" t="str">
        <f>IF(AND(B4=0,B7&gt;=0), "",B7/B4)</f>
        <v/>
      </c>
      <c r="D7" s="44"/>
      <c r="E7" s="129">
        <f>+'N EERR UCAFE'!C7</f>
        <v>0</v>
      </c>
      <c r="F7" s="30">
        <f>IF(AND(E4=0,E7&gt;=0), "",E7/E4)</f>
        <v>0</v>
      </c>
      <c r="G7" s="44"/>
      <c r="H7" s="129">
        <f>+'N EERR UCAFE'!D7</f>
        <v>0</v>
      </c>
      <c r="I7" s="30">
        <f>IF(AND(H4=0,H7&gt;=0), "",H7/H4)</f>
        <v>0</v>
      </c>
      <c r="J7" s="44"/>
      <c r="K7" s="30" t="str">
        <f t="shared" si="0"/>
        <v/>
      </c>
      <c r="L7" s="130">
        <f>+E7+H7</f>
        <v>0</v>
      </c>
      <c r="M7" s="30">
        <f>IF(AND(L4=0,L7&gt;=0), "",L7/L4)</f>
        <v>0</v>
      </c>
      <c r="N7" s="44"/>
      <c r="O7" s="129">
        <f>+'N EERR UCAFE'!E7</f>
        <v>0</v>
      </c>
      <c r="P7" s="30">
        <f>IF(AND(O4=0,O7&gt;=0), "",O7/O4)</f>
        <v>0</v>
      </c>
      <c r="Q7" s="44"/>
      <c r="R7" s="30" t="str">
        <f t="shared" si="1"/>
        <v/>
      </c>
      <c r="S7" s="130">
        <f>+L7+O7</f>
        <v>0</v>
      </c>
      <c r="T7" s="30">
        <f>IF(AND(S4=0,S7&gt;=0), "",S7/S4)</f>
        <v>0</v>
      </c>
      <c r="U7" s="44"/>
      <c r="V7" s="131"/>
      <c r="W7" s="30" t="str">
        <f>IF(AND(V4=0,V7&gt;=0), "",V7/V4)</f>
        <v/>
      </c>
      <c r="X7" s="47" t="str">
        <f t="shared" si="2"/>
        <v/>
      </c>
      <c r="Y7" s="129">
        <f>+'N EERR UCAFE'!F7</f>
        <v>0</v>
      </c>
      <c r="Z7" s="30">
        <f>IF(AND(Y4=0,Y7&gt;=0), "",Y7/Y4)</f>
        <v>0</v>
      </c>
      <c r="AA7" s="44"/>
      <c r="AB7" s="30" t="str">
        <f t="shared" si="3"/>
        <v/>
      </c>
      <c r="AC7" s="130">
        <f>+S7+Y7</f>
        <v>0</v>
      </c>
      <c r="AD7" s="30">
        <f>IF(AND(AC4=0,AC7&gt;=0), "",AC7/AC4)</f>
        <v>0</v>
      </c>
      <c r="AE7" s="44"/>
      <c r="AF7" s="129">
        <f>+'N EERR UCAFE'!G7</f>
        <v>0</v>
      </c>
      <c r="AG7" s="30">
        <f>IF(AND(AF4=0,AF7&gt;=0), "",AF7/AF4)</f>
        <v>0</v>
      </c>
      <c r="AH7" s="44"/>
      <c r="AI7" s="30" t="str">
        <f t="shared" si="4"/>
        <v/>
      </c>
      <c r="AJ7" s="130">
        <f t="shared" ref="AJ7:AJ70" si="16">+AC7+AF7</f>
        <v>0</v>
      </c>
      <c r="AK7" s="30">
        <f>IF(AND(AJ4=0,AJ7&gt;=0), "",AJ7/AJ4)</f>
        <v>0</v>
      </c>
      <c r="AL7" s="44"/>
      <c r="AM7" s="129">
        <f>+'N EERR UCAFE'!H7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UCAFE'!I7</f>
        <v>0</v>
      </c>
      <c r="BD7" s="30" t="str">
        <f>IF(AND(BC4=0,BC7&gt;=0), "",BC7/BC4)</f>
        <v/>
      </c>
      <c r="BE7" s="44"/>
      <c r="BF7" s="30" t="str">
        <f t="shared" si="8"/>
        <v/>
      </c>
      <c r="BG7" s="130">
        <f>+AQ7+BC7</f>
        <v>0</v>
      </c>
      <c r="BH7" s="30">
        <f>IF(AND(BG4=0,BG7&gt;=0), "",BG7/BG4)</f>
        <v>0</v>
      </c>
      <c r="BI7" s="44"/>
      <c r="BJ7" s="129">
        <f>+'N EERR UCAFE'!J7</f>
        <v>0</v>
      </c>
      <c r="BK7" s="30" t="str">
        <f>IF(AND(BJ4=0,BJ7&gt;=0), "",BJ7/BJ4)</f>
        <v/>
      </c>
      <c r="BL7" s="44"/>
      <c r="BM7" s="30" t="str">
        <f t="shared" si="9"/>
        <v/>
      </c>
      <c r="BN7" s="130">
        <f>+BG7+BJ7</f>
        <v>0</v>
      </c>
      <c r="BO7" s="30">
        <f>IF(AND(BN4=0,BN7&gt;=0), "",BN7/BN4)</f>
        <v>0</v>
      </c>
      <c r="BP7" s="44"/>
      <c r="BQ7" s="129">
        <f>+'N EERR UCAFE'!K7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UCAFE'!L7</f>
        <v>0</v>
      </c>
      <c r="CB7" s="30" t="str">
        <f>IF(AND(CA4=0,CA7&gt;=0), "",CA7/CA4)</f>
        <v/>
      </c>
      <c r="CC7" s="44"/>
      <c r="CD7" s="30" t="str">
        <f t="shared" si="12"/>
        <v/>
      </c>
      <c r="CE7" s="130">
        <f>+BU7+CA7</f>
        <v>0</v>
      </c>
      <c r="CF7" s="30">
        <f>IF(AND(CE4=0,CE7&gt;=0), "",CE7/CE4)</f>
        <v>0</v>
      </c>
      <c r="CG7" s="44"/>
      <c r="CH7" s="129">
        <f>+'N EERR UCAFE'!M7</f>
        <v>0</v>
      </c>
      <c r="CI7" s="30" t="str">
        <f>IF(AND(CH4=0,CH7&gt;=0), "",CH7/CH4)</f>
        <v/>
      </c>
      <c r="CJ7" s="44"/>
      <c r="CK7" s="30" t="str">
        <f t="shared" si="13"/>
        <v/>
      </c>
      <c r="CL7" s="130">
        <f>+CE7+CH7</f>
        <v>0</v>
      </c>
      <c r="CM7" s="30">
        <f>IF(AND(CL4=0,CL7&gt;=0), "",CL7/CL4)</f>
        <v>0</v>
      </c>
      <c r="CN7" s="44"/>
      <c r="CO7" s="129">
        <f>+'N EERR UCAFE'!N7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UCAFE'!B8+'N EERR UCAFE'!B9</f>
        <v>0</v>
      </c>
      <c r="C8" s="30" t="str">
        <f>IF(AND(B5=0,B8&gt;=0), "",B8/B5)</f>
        <v/>
      </c>
      <c r="D8" s="44"/>
      <c r="E8" s="129">
        <f>+'N EERR UCAFE'!C8+'N EERR UCAFE'!C9</f>
        <v>0</v>
      </c>
      <c r="F8" s="30" t="str">
        <f>IF(AND(E5=0,E8&gt;=0), "",E8/E5)</f>
        <v/>
      </c>
      <c r="G8" s="44"/>
      <c r="H8" s="129">
        <f>+'N EERR UCAFE'!D8+'N EERR UCAFE'!D9</f>
        <v>0</v>
      </c>
      <c r="I8" s="30" t="str">
        <f>IF(AND(H5=0,H8&gt;=0), "",H8/H5)</f>
        <v/>
      </c>
      <c r="J8" s="44"/>
      <c r="K8" s="30" t="str">
        <f t="shared" si="0"/>
        <v/>
      </c>
      <c r="L8" s="130">
        <f>+E8+H8</f>
        <v>0</v>
      </c>
      <c r="M8" s="30" t="str">
        <f>IF(AND(L5=0,L8&gt;=0), "",L8/L5)</f>
        <v/>
      </c>
      <c r="N8" s="44"/>
      <c r="O8" s="129">
        <f>+'N EERR UCAFE'!E8+'N EERR UCAFE'!E9</f>
        <v>0</v>
      </c>
      <c r="P8" s="30" t="str">
        <f>IF(AND(O5=0,O8&gt;=0), "",O8/O5)</f>
        <v/>
      </c>
      <c r="Q8" s="44"/>
      <c r="R8" s="30" t="str">
        <f t="shared" si="1"/>
        <v/>
      </c>
      <c r="S8" s="130">
        <f>+L8+O8</f>
        <v>0</v>
      </c>
      <c r="T8" s="30" t="str">
        <f>IF(AND(S5=0,S8&gt;=0), "",S8/S5)</f>
        <v/>
      </c>
      <c r="U8" s="44"/>
      <c r="V8" s="131"/>
      <c r="W8" s="30" t="str">
        <f>IF(AND(V5=0,V8&gt;=0), "",V8/V5)</f>
        <v/>
      </c>
      <c r="X8" s="47" t="str">
        <f t="shared" si="2"/>
        <v/>
      </c>
      <c r="Y8" s="129">
        <f>+'N EERR UCAFE'!F8+'N EERR UCAFE'!F9</f>
        <v>0</v>
      </c>
      <c r="Z8" s="30" t="str">
        <f>IF(AND(Y5=0,Y8&gt;=0), "",Y8/Y5)</f>
        <v/>
      </c>
      <c r="AA8" s="44"/>
      <c r="AB8" s="30" t="str">
        <f t="shared" si="3"/>
        <v/>
      </c>
      <c r="AC8" s="130">
        <f>+S8+Y8</f>
        <v>0</v>
      </c>
      <c r="AD8" s="30" t="str">
        <f>IF(AND(AC5=0,AC8&gt;=0), "",AC8/AC5)</f>
        <v/>
      </c>
      <c r="AE8" s="44"/>
      <c r="AF8" s="129">
        <f>+'N EERR UCAFE'!G8+'N EERR UCAFE'!G9</f>
        <v>0</v>
      </c>
      <c r="AG8" s="30" t="str">
        <f>IF(AND(AF5=0,AF8&gt;=0), "",AF8/AF5)</f>
        <v/>
      </c>
      <c r="AH8" s="44"/>
      <c r="AI8" s="30" t="str">
        <f t="shared" si="4"/>
        <v/>
      </c>
      <c r="AJ8" s="130">
        <f t="shared" si="16"/>
        <v>0</v>
      </c>
      <c r="AK8" s="30" t="str">
        <f>IF(AND(AJ5=0,AJ8&gt;=0), "",AJ8/AJ5)</f>
        <v/>
      </c>
      <c r="AL8" s="44"/>
      <c r="AM8" s="129">
        <f>+'N EERR UCAFE'!H8+'N EERR UCAFE'!H9</f>
        <v>0</v>
      </c>
      <c r="AN8" s="30" t="str">
        <f>IF(AND(AM5=0,AM8&gt;=0), "",AM8/AM5)</f>
        <v/>
      </c>
      <c r="AO8" s="44"/>
      <c r="AP8" s="30" t="str">
        <f t="shared" si="5"/>
        <v/>
      </c>
      <c r="AQ8" s="130">
        <f t="shared" si="17"/>
        <v>0</v>
      </c>
      <c r="AR8" s="30" t="str">
        <f>IF(AND(AQ5=0,AQ8&gt;=0), "",AQ8/AQ5)</f>
        <v/>
      </c>
      <c r="AS8" s="44"/>
      <c r="AT8" s="131">
        <f>+V8*2</f>
        <v>0</v>
      </c>
      <c r="AU8" s="30" t="str">
        <f>IF(AND(AT5=0,AT8&gt;=0), "",AT8/AT5)</f>
        <v/>
      </c>
      <c r="AV8" s="47" t="str">
        <f t="shared" si="6"/>
        <v/>
      </c>
      <c r="AW8" s="131">
        <f>+AQ8/6</f>
        <v>0</v>
      </c>
      <c r="AX8" s="30" t="str">
        <f>IF(AND(AW5=0,AW8&gt;=0), "",AW8/AW5)</f>
        <v/>
      </c>
      <c r="AY8" s="44"/>
      <c r="AZ8" s="131">
        <f>+AT8/6</f>
        <v>0</v>
      </c>
      <c r="BA8" s="30" t="str">
        <f>IF(AND(AZ5=0,AZ8&gt;=0), "",AZ8/AZ5)</f>
        <v/>
      </c>
      <c r="BB8" s="47" t="str">
        <f t="shared" si="7"/>
        <v/>
      </c>
      <c r="BC8" s="129">
        <f>+'N EERR UCAFE'!I8+'N EERR UCAFE'!I9</f>
        <v>0</v>
      </c>
      <c r="BD8" s="30" t="str">
        <f>IF(AND(BC5=0,BC8&gt;=0), "",BC8/BC5)</f>
        <v/>
      </c>
      <c r="BE8" s="44"/>
      <c r="BF8" s="30" t="str">
        <f t="shared" si="8"/>
        <v/>
      </c>
      <c r="BG8" s="130">
        <f>+AQ8+BC8</f>
        <v>0</v>
      </c>
      <c r="BH8" s="30" t="str">
        <f>IF(AND(BG5=0,BG8&gt;=0), "",BG8/BG5)</f>
        <v/>
      </c>
      <c r="BI8" s="44"/>
      <c r="BJ8" s="129">
        <f>+'N EERR UCAFE'!J8+'N EERR UCAFE'!J9</f>
        <v>0</v>
      </c>
      <c r="BK8" s="30" t="str">
        <f>IF(AND(BJ5=0,BJ8&gt;=0), "",BJ8/BJ5)</f>
        <v/>
      </c>
      <c r="BL8" s="44"/>
      <c r="BM8" s="30" t="str">
        <f t="shared" si="9"/>
        <v/>
      </c>
      <c r="BN8" s="130">
        <f>+BG8+BJ8</f>
        <v>0</v>
      </c>
      <c r="BO8" s="30" t="str">
        <f>IF(AND(BN5=0,BN8&gt;=0), "",BN8/BN5)</f>
        <v/>
      </c>
      <c r="BP8" s="44"/>
      <c r="BQ8" s="129">
        <f>+'N EERR UCAFE'!K8+'N EERR UCAFE'!K9</f>
        <v>0</v>
      </c>
      <c r="BR8" s="30" t="str">
        <f>IF(AND(BQ5=0,BQ8&gt;=0), "",BQ8/BQ5)</f>
        <v/>
      </c>
      <c r="BS8" s="44"/>
      <c r="BT8" s="30" t="str">
        <f t="shared" si="10"/>
        <v/>
      </c>
      <c r="BU8" s="130">
        <f>+BN8+BQ8</f>
        <v>0</v>
      </c>
      <c r="BV8" s="30" t="str">
        <f>IF(AND(BU5=0,BU8&gt;=0), "",BU8/BU5)</f>
        <v/>
      </c>
      <c r="BW8" s="44"/>
      <c r="BX8" s="131">
        <f>+AZ8*9</f>
        <v>0</v>
      </c>
      <c r="BY8" s="30" t="str">
        <f>IF(AND(BX5=0,BX8&gt;=0), "",BX8/BX5)</f>
        <v/>
      </c>
      <c r="BZ8" s="47" t="str">
        <f t="shared" si="11"/>
        <v/>
      </c>
      <c r="CA8" s="129">
        <f>+'N EERR UCAFE'!L8+'N EERR UCAFE'!L9</f>
        <v>0</v>
      </c>
      <c r="CB8" s="30" t="str">
        <f>IF(AND(CA5=0,CA8&gt;=0), "",CA8/CA5)</f>
        <v/>
      </c>
      <c r="CC8" s="44"/>
      <c r="CD8" s="30" t="str">
        <f t="shared" si="12"/>
        <v/>
      </c>
      <c r="CE8" s="130">
        <f>+BU8+CA8</f>
        <v>0</v>
      </c>
      <c r="CF8" s="30" t="str">
        <f>IF(AND(CE5=0,CE8&gt;=0), "",CE8/CE5)</f>
        <v/>
      </c>
      <c r="CG8" s="44"/>
      <c r="CH8" s="129">
        <f>+'N EERR UCAFE'!M8+'N EERR UCAFE'!M9</f>
        <v>0</v>
      </c>
      <c r="CI8" s="30" t="str">
        <f>IF(AND(CH5=0,CH8&gt;=0), "",CH8/CH5)</f>
        <v/>
      </c>
      <c r="CJ8" s="44"/>
      <c r="CK8" s="30" t="str">
        <f t="shared" si="13"/>
        <v/>
      </c>
      <c r="CL8" s="130">
        <f>+CE8+CH8</f>
        <v>0</v>
      </c>
      <c r="CM8" s="30" t="str">
        <f>IF(AND(CL5=0,CL8&gt;=0), "",CL8/CL5)</f>
        <v/>
      </c>
      <c r="CN8" s="44"/>
      <c r="CO8" s="129">
        <f>+'N EERR UCAFE'!N8+'N EERR UCAFE'!N9</f>
        <v>0</v>
      </c>
      <c r="CP8" s="30" t="str">
        <f>IF(AND(CO5=0,CO8&gt;=0), "",CO8/CO5)</f>
        <v/>
      </c>
      <c r="CQ8" s="44"/>
      <c r="CR8" s="30" t="str">
        <f t="shared" si="14"/>
        <v/>
      </c>
      <c r="CS8" s="130">
        <f>+CL8+CO8</f>
        <v>0</v>
      </c>
      <c r="CT8" s="30" t="str">
        <f>IF(AND(CS5=0,CS8&gt;=0), "",CS8/CS5)</f>
        <v/>
      </c>
      <c r="CU8" s="44"/>
      <c r="CV8" s="131">
        <f>+AZ8*12</f>
        <v>0</v>
      </c>
      <c r="CW8" s="30" t="str">
        <f>IF(AND(CV5=0,CV8&gt;=0), "",CV8/CV5)</f>
        <v/>
      </c>
      <c r="CX8" s="47" t="str">
        <f t="shared" si="15"/>
        <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1429.8272365716828</v>
      </c>
      <c r="F10" s="38">
        <f>IF(AND(E4=0,E10&gt;=0), "",E10/E4)</f>
        <v>1</v>
      </c>
      <c r="G10" s="43"/>
      <c r="H10" s="126">
        <f>SUM(H11:H14)</f>
        <v>1434.9708945982495</v>
      </c>
      <c r="I10" s="38">
        <f>IF(AND(H4=0,H10&gt;=0), "",H10/H4)</f>
        <v>1</v>
      </c>
      <c r="J10" s="43"/>
      <c r="K10" s="38">
        <f t="shared" si="0"/>
        <v>3.5973982695278466E-3</v>
      </c>
      <c r="L10" s="127">
        <f>SUM(L11:L14)</f>
        <v>2864.7981311699323</v>
      </c>
      <c r="M10" s="38">
        <f>IF(AND(L4=0,L10&gt;=0), "",L10/L4)</f>
        <v>1</v>
      </c>
      <c r="N10" s="43"/>
      <c r="O10" s="126">
        <f>SUM(O11:O14)</f>
        <v>2251.6721783435473</v>
      </c>
      <c r="P10" s="38">
        <f>IF(AND(O4=0,O10&gt;=0), "",O10/O4)</f>
        <v>1</v>
      </c>
      <c r="Q10" s="43"/>
      <c r="R10" s="38">
        <f t="shared" si="1"/>
        <v>0.56914135807190058</v>
      </c>
      <c r="S10" s="127">
        <f>SUM(S11:S14)</f>
        <v>5116.4703095134792</v>
      </c>
      <c r="T10" s="38">
        <f>IF(AND(S4=0,S10&gt;=0), "",S10/S4)</f>
        <v>1</v>
      </c>
      <c r="U10" s="43"/>
      <c r="V10" s="128">
        <f>SUM(V11:V14)</f>
        <v>0</v>
      </c>
      <c r="W10" s="38" t="str">
        <f>IF(AND(V4=0,V10&gt;=0), "",V10/V4)</f>
        <v/>
      </c>
      <c r="X10" s="91">
        <f t="shared" si="2"/>
        <v>1</v>
      </c>
      <c r="Y10" s="126">
        <f>SUM(Y11:Y14)</f>
        <v>1271.3036649279875</v>
      </c>
      <c r="Z10" s="38">
        <f>IF(AND(Y4=0,Y10&gt;=0), "",Y10/Y4)</f>
        <v>1</v>
      </c>
      <c r="AA10" s="43"/>
      <c r="AB10" s="38">
        <f t="shared" si="3"/>
        <v>-0.43539575735965808</v>
      </c>
      <c r="AC10" s="127">
        <f>SUM(AC11:AC14)</f>
        <v>6387.7739744414666</v>
      </c>
      <c r="AD10" s="38">
        <f>IF(AND(AC4=0,AC10&gt;=0), "",AC10/AC4)</f>
        <v>1</v>
      </c>
      <c r="AE10" s="43"/>
      <c r="AF10" s="126">
        <f>SUM(AF11:AF14)</f>
        <v>1509.808064865181</v>
      </c>
      <c r="AG10" s="38">
        <f>IF(AND(AF4=0,AF10&gt;=0), "",AF10/AF4)</f>
        <v>1</v>
      </c>
      <c r="AH10" s="43"/>
      <c r="AI10" s="38">
        <f t="shared" si="4"/>
        <v>0.18760616091726873</v>
      </c>
      <c r="AJ10" s="127">
        <f>SUM(AJ11:AJ14)</f>
        <v>7897.5820393066479</v>
      </c>
      <c r="AK10" s="38">
        <f>IF(AND(AJ4=0,AJ10&gt;=0), "",AJ10/AJ4)</f>
        <v>1</v>
      </c>
      <c r="AL10" s="43"/>
      <c r="AM10" s="126">
        <f>SUM(AM11:AM14)</f>
        <v>1186.5098797820115</v>
      </c>
      <c r="AN10" s="38">
        <f>IF(AND(AM4=0,AM10&gt;=0), "",AM10/AM4)</f>
        <v>1</v>
      </c>
      <c r="AO10" s="43"/>
      <c r="AP10" s="38">
        <f t="shared" si="5"/>
        <v>-0.21413197651188767</v>
      </c>
      <c r="AQ10" s="127">
        <f>SUM(AQ11:AQ14)</f>
        <v>9084.0919190886598</v>
      </c>
      <c r="AR10" s="38">
        <f>IF(AND(AQ4=0,AQ10&gt;=0), "",AQ10/AQ4)</f>
        <v>1</v>
      </c>
      <c r="AS10" s="43"/>
      <c r="AT10" s="128">
        <f>SUM(AT11:AT14)</f>
        <v>0</v>
      </c>
      <c r="AU10" s="38" t="str">
        <f>IF(AND(AT4=0,AT10&gt;=0), "",AT10/AT4)</f>
        <v/>
      </c>
      <c r="AV10" s="91">
        <f t="shared" si="6"/>
        <v>1</v>
      </c>
      <c r="AW10" s="128">
        <f>SUM(AW11:AW14)</f>
        <v>1514.01531984811</v>
      </c>
      <c r="AX10" s="38">
        <f>IF(AND(AW4=0,AW10&gt;=0), "",AW10/AW4)</f>
        <v>1</v>
      </c>
      <c r="AY10" s="43"/>
      <c r="AZ10" s="128">
        <f>SUM(AZ11:AZ14)</f>
        <v>0</v>
      </c>
      <c r="BA10" s="38" t="str">
        <f>IF(AND(AZ4=0,AZ10&gt;=0), "",AZ10/AZ4)</f>
        <v/>
      </c>
      <c r="BB10" s="91">
        <f t="shared" si="7"/>
        <v>1</v>
      </c>
      <c r="BC10" s="126">
        <f>SUM(BC11:BC14)</f>
        <v>0</v>
      </c>
      <c r="BD10" s="38" t="str">
        <f>IF(AND(BC4=0,BC10&gt;=0), "",BC10/BC4)</f>
        <v/>
      </c>
      <c r="BE10" s="43"/>
      <c r="BF10" s="38">
        <f t="shared" si="8"/>
        <v>-1</v>
      </c>
      <c r="BG10" s="127">
        <f>SUM(BG11:BG14)</f>
        <v>9084.0919190886598</v>
      </c>
      <c r="BH10" s="38">
        <f>IF(AND(BG4=0,BG10&gt;=0), "",BG10/BG4)</f>
        <v>1</v>
      </c>
      <c r="BI10" s="43"/>
      <c r="BJ10" s="126">
        <f>SUM(BJ11:BJ14)</f>
        <v>0</v>
      </c>
      <c r="BK10" s="38" t="str">
        <f>IF(AND(BJ4=0,BJ10&gt;=0), "",BJ10/BJ4)</f>
        <v/>
      </c>
      <c r="BL10" s="43"/>
      <c r="BM10" s="38" t="str">
        <f t="shared" si="9"/>
        <v/>
      </c>
      <c r="BN10" s="127">
        <f>SUM(BN11:BN14)</f>
        <v>9084.0919190886598</v>
      </c>
      <c r="BO10" s="38">
        <f>IF(AND(BN4=0,BN10&gt;=0), "",BN10/BN4)</f>
        <v>1</v>
      </c>
      <c r="BP10" s="43"/>
      <c r="BQ10" s="126">
        <f>SUM(BQ11:BQ14)</f>
        <v>0</v>
      </c>
      <c r="BR10" s="38" t="str">
        <f>IF(AND(BQ4=0,BQ10&gt;=0), "",BQ10/BQ4)</f>
        <v/>
      </c>
      <c r="BS10" s="43"/>
      <c r="BT10" s="38" t="str">
        <f t="shared" si="10"/>
        <v/>
      </c>
      <c r="BU10" s="127">
        <f>SUM(BU11:BU14)</f>
        <v>9084.0919190886598</v>
      </c>
      <c r="BV10" s="38">
        <f>IF(AND(BU4=0,BU10&gt;=0), "",BU10/BU4)</f>
        <v>1</v>
      </c>
      <c r="BW10" s="43"/>
      <c r="BX10" s="128">
        <f>SUM(BX11:BX14)</f>
        <v>0</v>
      </c>
      <c r="BY10" s="38" t="str">
        <f>IF(AND(BX4=0,BX10&gt;=0), "",BX10/BX4)</f>
        <v/>
      </c>
      <c r="BZ10" s="91">
        <f t="shared" si="11"/>
        <v>1</v>
      </c>
      <c r="CA10" s="126">
        <f>SUM(CA11:CA14)</f>
        <v>0</v>
      </c>
      <c r="CB10" s="38" t="str">
        <f>IF(AND(CA4=0,CA10&gt;=0), "",CA10/CA4)</f>
        <v/>
      </c>
      <c r="CC10" s="43"/>
      <c r="CD10" s="38" t="str">
        <f t="shared" si="12"/>
        <v/>
      </c>
      <c r="CE10" s="127">
        <f>SUM(CE11:CE14)</f>
        <v>9084.0919190886598</v>
      </c>
      <c r="CF10" s="38">
        <f>IF(AND(CE4=0,CE10&gt;=0), "",CE10/CE4)</f>
        <v>1</v>
      </c>
      <c r="CG10" s="43"/>
      <c r="CH10" s="126">
        <f>SUM(CH11:CH14)</f>
        <v>0</v>
      </c>
      <c r="CI10" s="38" t="str">
        <f>IF(AND(CH4=0,CH10&gt;=0), "",CH10/CH4)</f>
        <v/>
      </c>
      <c r="CJ10" s="43"/>
      <c r="CK10" s="38" t="str">
        <f t="shared" si="13"/>
        <v/>
      </c>
      <c r="CL10" s="127">
        <f>SUM(CL11:CL14)</f>
        <v>9084.0919190886598</v>
      </c>
      <c r="CM10" s="38">
        <f>IF(AND(CL4=0,CL10&gt;=0), "",CL10/CL4)</f>
        <v>1</v>
      </c>
      <c r="CN10" s="43"/>
      <c r="CO10" s="126">
        <f>SUM(CO11:CO14)</f>
        <v>0</v>
      </c>
      <c r="CP10" s="38" t="str">
        <f>IF(AND(CO4=0,CO10&gt;=0), "",CO10/CO4)</f>
        <v/>
      </c>
      <c r="CQ10" s="43"/>
      <c r="CR10" s="38" t="str">
        <f t="shared" si="14"/>
        <v/>
      </c>
      <c r="CS10" s="127">
        <f>SUM(CS11:CS14)</f>
        <v>9084.0919190886598</v>
      </c>
      <c r="CT10" s="38">
        <f>IF(AND(CS4=0,CS10&gt;=0), "",CS10/CS4)</f>
        <v>1</v>
      </c>
      <c r="CU10" s="43"/>
      <c r="CV10" s="128">
        <f>SUM(CV11:CV14)</f>
        <v>0</v>
      </c>
      <c r="CW10" s="38" t="str">
        <f>IF(AND(CV4=0,CV10&gt;=0), "",CV10/CV4)</f>
        <v/>
      </c>
      <c r="CX10" s="91">
        <f t="shared" si="15"/>
        <v>1</v>
      </c>
    </row>
    <row r="11" spans="1:102" outlineLevel="1" x14ac:dyDescent="0.3">
      <c r="A11" s="29" t="s">
        <v>40</v>
      </c>
      <c r="B11" s="129">
        <f>+'N EERR UCAFE'!B10</f>
        <v>0</v>
      </c>
      <c r="C11" s="30" t="str">
        <f>IF(AND(B4=0,B11&gt;=0), "",B11/B4)</f>
        <v/>
      </c>
      <c r="D11" s="44"/>
      <c r="E11" s="129">
        <f>+'N EERR UCAFE'!C10</f>
        <v>1429.8272365716828</v>
      </c>
      <c r="F11" s="30">
        <f>IF(AND(E4=0,E11&gt;=0), "",E11/E4)</f>
        <v>1</v>
      </c>
      <c r="G11" s="44"/>
      <c r="H11" s="129">
        <f>+'N EERR UCAFE'!D10</f>
        <v>1434.9708945982495</v>
      </c>
      <c r="I11" s="30">
        <f>IF(AND(H4=0,H11&gt;=0), "",H11/H4)</f>
        <v>1</v>
      </c>
      <c r="J11" s="44"/>
      <c r="K11" s="30">
        <f t="shared" si="0"/>
        <v>3.5973982695278466E-3</v>
      </c>
      <c r="L11" s="130">
        <f>+E11+H11</f>
        <v>2864.7981311699323</v>
      </c>
      <c r="M11" s="30">
        <f>IF(AND(L4=0,L11&gt;=0), "",L11/L4)</f>
        <v>1</v>
      </c>
      <c r="N11" s="44"/>
      <c r="O11" s="129">
        <f>+'N EERR UCAFE'!E10</f>
        <v>2251.6721783435473</v>
      </c>
      <c r="P11" s="30">
        <f>IF(AND(O4=0,O11&gt;=0), "",O11/O4)</f>
        <v>1</v>
      </c>
      <c r="Q11" s="44"/>
      <c r="R11" s="30">
        <f t="shared" si="1"/>
        <v>0.56914135807190058</v>
      </c>
      <c r="S11" s="130">
        <f>+L11+O11</f>
        <v>5116.4703095134792</v>
      </c>
      <c r="T11" s="30">
        <f>IF(AND(S4=0,S11&gt;=0), "",S11/S4)</f>
        <v>1</v>
      </c>
      <c r="U11" s="44"/>
      <c r="V11" s="131"/>
      <c r="W11" s="30" t="str">
        <f>IF(AND(V4=0,V11&gt;=0), "",V11/V4)</f>
        <v/>
      </c>
      <c r="X11" s="47">
        <f t="shared" si="2"/>
        <v>1</v>
      </c>
      <c r="Y11" s="129">
        <f>+'N EERR UCAFE'!F10</f>
        <v>1271.3036649279875</v>
      </c>
      <c r="Z11" s="30">
        <f>IF(AND(Y4=0,Y11&gt;=0), "",Y11/Y4)</f>
        <v>1</v>
      </c>
      <c r="AA11" s="44"/>
      <c r="AB11" s="30">
        <f t="shared" si="3"/>
        <v>-0.43539575735965808</v>
      </c>
      <c r="AC11" s="130">
        <f>+S11+Y11</f>
        <v>6387.7739744414666</v>
      </c>
      <c r="AD11" s="30">
        <f>IF(AND(AC4=0,AC11&gt;=0), "",AC11/AC4)</f>
        <v>1</v>
      </c>
      <c r="AE11" s="44"/>
      <c r="AF11" s="129">
        <f>+'N EERR UCAFE'!G10</f>
        <v>1509.808064865181</v>
      </c>
      <c r="AG11" s="30">
        <f>IF(AND(AF4=0,AF11&gt;=0), "",AF11/AF4)</f>
        <v>1</v>
      </c>
      <c r="AH11" s="44"/>
      <c r="AI11" s="30">
        <f t="shared" si="4"/>
        <v>0.18760616091726873</v>
      </c>
      <c r="AJ11" s="130">
        <f t="shared" si="16"/>
        <v>7897.5820393066479</v>
      </c>
      <c r="AK11" s="30">
        <f>IF(AND(AJ4=0,AJ11&gt;=0), "",AJ11/AJ4)</f>
        <v>1</v>
      </c>
      <c r="AL11" s="44"/>
      <c r="AM11" s="129">
        <f>+'N EERR UCAFE'!H10</f>
        <v>1186.5098797820115</v>
      </c>
      <c r="AN11" s="30">
        <f>IF(AND(AM4=0,AM11&gt;=0), "",AM11/AM4)</f>
        <v>1</v>
      </c>
      <c r="AO11" s="44"/>
      <c r="AP11" s="30">
        <f t="shared" si="5"/>
        <v>-0.21413197651188767</v>
      </c>
      <c r="AQ11" s="130">
        <f t="shared" si="17"/>
        <v>9084.0919190886598</v>
      </c>
      <c r="AR11" s="30">
        <f>IF(AND(AQ4=0,AQ11&gt;=0), "",AQ11/AQ4)</f>
        <v>1</v>
      </c>
      <c r="AS11" s="44"/>
      <c r="AT11" s="131">
        <f>+V11*2</f>
        <v>0</v>
      </c>
      <c r="AU11" s="30" t="str">
        <f>IF(AND(AT4=0,AT11&gt;=0), "",AT11/AT4)</f>
        <v/>
      </c>
      <c r="AV11" s="47">
        <f t="shared" si="6"/>
        <v>1</v>
      </c>
      <c r="AW11" s="131">
        <f>+AQ11/6</f>
        <v>1514.01531984811</v>
      </c>
      <c r="AX11" s="30">
        <f>IF(AND(AW4=0,AW11&gt;=0), "",AW11/AW4)</f>
        <v>1</v>
      </c>
      <c r="AY11" s="44"/>
      <c r="AZ11" s="131">
        <f>+AT11/6</f>
        <v>0</v>
      </c>
      <c r="BA11" s="30" t="str">
        <f>IF(AND(AZ4=0,AZ11&gt;=0), "",AZ11/AZ4)</f>
        <v/>
      </c>
      <c r="BB11" s="47">
        <f t="shared" si="7"/>
        <v>1</v>
      </c>
      <c r="BC11" s="129">
        <f>+'N EERR UCAFE'!I10</f>
        <v>0</v>
      </c>
      <c r="BD11" s="30" t="str">
        <f>IF(AND(BC4=0,BC11&gt;=0), "",BC11/BC4)</f>
        <v/>
      </c>
      <c r="BE11" s="44"/>
      <c r="BF11" s="30">
        <f t="shared" si="8"/>
        <v>-1</v>
      </c>
      <c r="BG11" s="130">
        <f>+AQ11+BC11</f>
        <v>9084.0919190886598</v>
      </c>
      <c r="BH11" s="30">
        <f>IF(AND(BG4=0,BG11&gt;=0), "",BG11/BG4)</f>
        <v>1</v>
      </c>
      <c r="BI11" s="44"/>
      <c r="BJ11" s="129">
        <f>+'N EERR UCAFE'!J10</f>
        <v>0</v>
      </c>
      <c r="BK11" s="30" t="str">
        <f>IF(AND(BJ4=0,BJ11&gt;=0), "",BJ11/BJ4)</f>
        <v/>
      </c>
      <c r="BL11" s="44"/>
      <c r="BM11" s="30" t="str">
        <f t="shared" si="9"/>
        <v/>
      </c>
      <c r="BN11" s="130">
        <f>+BG11+BJ11</f>
        <v>9084.0919190886598</v>
      </c>
      <c r="BO11" s="30">
        <f>IF(AND(BN4=0,BN11&gt;=0), "",BN11/BN4)</f>
        <v>1</v>
      </c>
      <c r="BP11" s="44"/>
      <c r="BQ11" s="129">
        <f>+'N EERR UCAFE'!K10</f>
        <v>0</v>
      </c>
      <c r="BR11" s="30" t="str">
        <f>IF(AND(BQ4=0,BQ11&gt;=0), "",BQ11/BQ4)</f>
        <v/>
      </c>
      <c r="BS11" s="44"/>
      <c r="BT11" s="30" t="str">
        <f t="shared" si="10"/>
        <v/>
      </c>
      <c r="BU11" s="130">
        <f>+BN11+BQ11</f>
        <v>9084.0919190886598</v>
      </c>
      <c r="BV11" s="30">
        <f>IF(AND(BU4=0,BU11&gt;=0), "",BU11/BU4)</f>
        <v>1</v>
      </c>
      <c r="BW11" s="44"/>
      <c r="BX11" s="131">
        <f>+AZ11*9</f>
        <v>0</v>
      </c>
      <c r="BY11" s="30" t="str">
        <f>IF(AND(BX4=0,BX11&gt;=0), "",BX11/BX4)</f>
        <v/>
      </c>
      <c r="BZ11" s="47">
        <f t="shared" si="11"/>
        <v>1</v>
      </c>
      <c r="CA11" s="129">
        <f>+'N EERR UCAFE'!L10</f>
        <v>0</v>
      </c>
      <c r="CB11" s="30" t="str">
        <f>IF(AND(CA4=0,CA11&gt;=0), "",CA11/CA4)</f>
        <v/>
      </c>
      <c r="CC11" s="44"/>
      <c r="CD11" s="30" t="str">
        <f t="shared" si="12"/>
        <v/>
      </c>
      <c r="CE11" s="130">
        <f>+BU11+CA11</f>
        <v>9084.0919190886598</v>
      </c>
      <c r="CF11" s="30">
        <f>IF(AND(CE4=0,CE11&gt;=0), "",CE11/CE4)</f>
        <v>1</v>
      </c>
      <c r="CG11" s="44"/>
      <c r="CH11" s="129">
        <f>+'N EERR UCAFE'!M10</f>
        <v>0</v>
      </c>
      <c r="CI11" s="30" t="str">
        <f>IF(AND(CH4=0,CH11&gt;=0), "",CH11/CH4)</f>
        <v/>
      </c>
      <c r="CJ11" s="44"/>
      <c r="CK11" s="30" t="str">
        <f t="shared" si="13"/>
        <v/>
      </c>
      <c r="CL11" s="130">
        <f>+CE11+CH11</f>
        <v>9084.0919190886598</v>
      </c>
      <c r="CM11" s="30">
        <f>IF(AND(CL4=0,CL11&gt;=0), "",CL11/CL4)</f>
        <v>1</v>
      </c>
      <c r="CN11" s="44"/>
      <c r="CO11" s="129">
        <f>+'N EERR UCAFE'!N10</f>
        <v>0</v>
      </c>
      <c r="CP11" s="30" t="str">
        <f>IF(AND(CO4=0,CO11&gt;=0), "",CO11/CO4)</f>
        <v/>
      </c>
      <c r="CQ11" s="44"/>
      <c r="CR11" s="30" t="str">
        <f t="shared" si="14"/>
        <v/>
      </c>
      <c r="CS11" s="130">
        <f>+CL11+CO11</f>
        <v>9084.0919190886598</v>
      </c>
      <c r="CT11" s="30">
        <f>IF(AND(CS4=0,CS11&gt;=0), "",CS11/CS4)</f>
        <v>1</v>
      </c>
      <c r="CU11" s="44"/>
      <c r="CV11" s="131">
        <f t="shared" ref="CV11:CV21" si="18">+AZ11*12</f>
        <v>0</v>
      </c>
      <c r="CW11" s="30" t="str">
        <f>IF(AND(CV4=0,CV11&gt;=0), "",CV11/CV4)</f>
        <v/>
      </c>
      <c r="CX11" s="47">
        <f t="shared" si="15"/>
        <v>1</v>
      </c>
    </row>
    <row r="12" spans="1:102" outlineLevel="1" x14ac:dyDescent="0.3">
      <c r="A12" s="29" t="s">
        <v>41</v>
      </c>
      <c r="B12" s="129">
        <f>+'N EERR UCAFE'!B11</f>
        <v>0</v>
      </c>
      <c r="C12" s="30" t="str">
        <f>IF(AND(B4=0,B12&gt;=0), "",B12/B4)</f>
        <v/>
      </c>
      <c r="D12" s="44"/>
      <c r="E12" s="129">
        <f>+'N EERR UCAFE'!C11</f>
        <v>0</v>
      </c>
      <c r="F12" s="30">
        <f>IF(AND(E4=0,E12&gt;=0), "",E12/E4)</f>
        <v>0</v>
      </c>
      <c r="G12" s="44"/>
      <c r="H12" s="129">
        <f>+'N EERR UCAFE'!D11</f>
        <v>0</v>
      </c>
      <c r="I12" s="30">
        <f>IF(AND(H4=0,H12&gt;=0), "",H12/H4)</f>
        <v>0</v>
      </c>
      <c r="J12" s="44"/>
      <c r="K12" s="30" t="str">
        <f t="shared" si="0"/>
        <v/>
      </c>
      <c r="L12" s="130">
        <f>+E12+H12</f>
        <v>0</v>
      </c>
      <c r="M12" s="30">
        <f>IF(AND(L4=0,L12&gt;=0), "",L12/L4)</f>
        <v>0</v>
      </c>
      <c r="N12" s="44"/>
      <c r="O12" s="129">
        <f>+'N EERR UCAFE'!E11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UCAFE'!F11</f>
        <v>0</v>
      </c>
      <c r="Z12" s="30">
        <f>IF(AND(Y4=0,Y12&gt;=0), "",Y12/Y4)</f>
        <v>0</v>
      </c>
      <c r="AA12" s="44"/>
      <c r="AB12" s="30" t="str">
        <f t="shared" si="3"/>
        <v/>
      </c>
      <c r="AC12" s="130">
        <f>+S12+Y12</f>
        <v>0</v>
      </c>
      <c r="AD12" s="30">
        <f>IF(AND(AC4=0,AC12&gt;=0), "",AC12/AC4)</f>
        <v>0</v>
      </c>
      <c r="AE12" s="44"/>
      <c r="AF12" s="129">
        <f>+'N EERR UCAFE'!G11</f>
        <v>0</v>
      </c>
      <c r="AG12" s="30">
        <f>IF(AND(AF4=0,AF12&gt;=0), "",AF12/AF4)</f>
        <v>0</v>
      </c>
      <c r="AH12" s="44"/>
      <c r="AI12" s="30" t="str">
        <f t="shared" si="4"/>
        <v/>
      </c>
      <c r="AJ12" s="130">
        <f t="shared" si="16"/>
        <v>0</v>
      </c>
      <c r="AK12" s="30">
        <f>IF(AND(AJ4=0,AJ12&gt;=0), "",AJ12/AJ4)</f>
        <v>0</v>
      </c>
      <c r="AL12" s="44"/>
      <c r="AM12" s="129">
        <f>+'N EERR UCAFE'!H11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UCAFE'!I11</f>
        <v>0</v>
      </c>
      <c r="BD12" s="30" t="str">
        <f>IF(AND(BC4=0,BC12&gt;=0), "",BC12/BC4)</f>
        <v/>
      </c>
      <c r="BE12" s="44"/>
      <c r="BF12" s="30" t="str">
        <f t="shared" si="8"/>
        <v/>
      </c>
      <c r="BG12" s="130">
        <f>+AQ12+BC12</f>
        <v>0</v>
      </c>
      <c r="BH12" s="30">
        <f>IF(AND(BG4=0,BG12&gt;=0), "",BG12/BG4)</f>
        <v>0</v>
      </c>
      <c r="BI12" s="44"/>
      <c r="BJ12" s="129">
        <f>+'N EERR UCAFE'!J11</f>
        <v>0</v>
      </c>
      <c r="BK12" s="30" t="str">
        <f>IF(AND(BJ4=0,BJ12&gt;=0), "",BJ12/BJ4)</f>
        <v/>
      </c>
      <c r="BL12" s="44"/>
      <c r="BM12" s="30" t="str">
        <f t="shared" si="9"/>
        <v/>
      </c>
      <c r="BN12" s="130">
        <f>+BG12+BJ12</f>
        <v>0</v>
      </c>
      <c r="BO12" s="30">
        <f>IF(AND(BN4=0,BN12&gt;=0), "",BN12/BN4)</f>
        <v>0</v>
      </c>
      <c r="BP12" s="44"/>
      <c r="BQ12" s="129">
        <f>+'N EERR UCAFE'!K11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UCAFE'!L11</f>
        <v>0</v>
      </c>
      <c r="CB12" s="30" t="str">
        <f>IF(AND(CA4=0,CA12&gt;=0), "",CA12/CA4)</f>
        <v/>
      </c>
      <c r="CC12" s="44"/>
      <c r="CD12" s="30" t="str">
        <f t="shared" si="12"/>
        <v/>
      </c>
      <c r="CE12" s="130">
        <f>+BU12+CA12</f>
        <v>0</v>
      </c>
      <c r="CF12" s="30">
        <f>IF(AND(CE4=0,CE12&gt;=0), "",CE12/CE4)</f>
        <v>0</v>
      </c>
      <c r="CG12" s="44"/>
      <c r="CH12" s="129">
        <f>+'N EERR UCAFE'!M11</f>
        <v>0</v>
      </c>
      <c r="CI12" s="30" t="str">
        <f>IF(AND(CH4=0,CH12&gt;=0), "",CH12/CH4)</f>
        <v/>
      </c>
      <c r="CJ12" s="44"/>
      <c r="CK12" s="30" t="str">
        <f t="shared" si="13"/>
        <v/>
      </c>
      <c r="CL12" s="130">
        <f>+CE12+CH12</f>
        <v>0</v>
      </c>
      <c r="CM12" s="30">
        <f>IF(AND(CL4=0,CL12&gt;=0), "",CL12/CL4)</f>
        <v>0</v>
      </c>
      <c r="CN12" s="44"/>
      <c r="CO12" s="129">
        <f>+'N EERR UCAFE'!N11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UCAFE'!B12</f>
        <v>0</v>
      </c>
      <c r="C13" s="30" t="str">
        <f>IF(AND(B4=0,B13&gt;=0), "",B13/B4)</f>
        <v/>
      </c>
      <c r="D13" s="44"/>
      <c r="E13" s="129">
        <f>+'N EERR UCAFE'!C12</f>
        <v>0</v>
      </c>
      <c r="F13" s="30">
        <f>IF(AND(E4=0,E13&gt;=0), "",E13/E4)</f>
        <v>0</v>
      </c>
      <c r="G13" s="44"/>
      <c r="H13" s="129">
        <f>+'N EERR UCAFE'!D12</f>
        <v>0</v>
      </c>
      <c r="I13" s="30">
        <f>IF(AND(H4=0,H13&gt;=0), "",H13/H4)</f>
        <v>0</v>
      </c>
      <c r="J13" s="44"/>
      <c r="K13" s="30" t="str">
        <f t="shared" si="0"/>
        <v/>
      </c>
      <c r="L13" s="130">
        <f>+E13+H13</f>
        <v>0</v>
      </c>
      <c r="M13" s="30">
        <f>IF(AND(L4=0,L13&gt;=0), "",L13/L4)</f>
        <v>0</v>
      </c>
      <c r="N13" s="44"/>
      <c r="O13" s="129">
        <f>+'N EERR UCAFE'!E12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UCAFE'!F12</f>
        <v>0</v>
      </c>
      <c r="Z13" s="30">
        <f>IF(AND(Y4=0,Y13&gt;=0), "",Y13/Y4)</f>
        <v>0</v>
      </c>
      <c r="AA13" s="44"/>
      <c r="AB13" s="30" t="str">
        <f t="shared" si="3"/>
        <v/>
      </c>
      <c r="AC13" s="130">
        <f>+S13+Y13</f>
        <v>0</v>
      </c>
      <c r="AD13" s="30">
        <f>IF(AND(AC4=0,AC13&gt;=0), "",AC13/AC4)</f>
        <v>0</v>
      </c>
      <c r="AE13" s="44"/>
      <c r="AF13" s="129">
        <f>+'N EERR UCAFE'!G12</f>
        <v>0</v>
      </c>
      <c r="AG13" s="30">
        <f>IF(AND(AF4=0,AF13&gt;=0), "",AF13/AF4)</f>
        <v>0</v>
      </c>
      <c r="AH13" s="44"/>
      <c r="AI13" s="30" t="str">
        <f t="shared" si="4"/>
        <v/>
      </c>
      <c r="AJ13" s="130">
        <f t="shared" si="16"/>
        <v>0</v>
      </c>
      <c r="AK13" s="30">
        <f>IF(AND(AJ4=0,AJ13&gt;=0), "",AJ13/AJ4)</f>
        <v>0</v>
      </c>
      <c r="AL13" s="44"/>
      <c r="AM13" s="129">
        <f>+'N EERR UCAFE'!H12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UCAFE'!I12</f>
        <v>0</v>
      </c>
      <c r="BD13" s="30" t="str">
        <f>IF(AND(BC4=0,BC13&gt;=0), "",BC13/BC4)</f>
        <v/>
      </c>
      <c r="BE13" s="44"/>
      <c r="BF13" s="30" t="str">
        <f t="shared" si="8"/>
        <v/>
      </c>
      <c r="BG13" s="130">
        <f>+AQ13+BC13</f>
        <v>0</v>
      </c>
      <c r="BH13" s="30">
        <f>IF(AND(BG4=0,BG13&gt;=0), "",BG13/BG4)</f>
        <v>0</v>
      </c>
      <c r="BI13" s="44"/>
      <c r="BJ13" s="129">
        <f>+'N EERR UCAFE'!J12</f>
        <v>0</v>
      </c>
      <c r="BK13" s="30" t="str">
        <f>IF(AND(BJ4=0,BJ13&gt;=0), "",BJ13/BJ4)</f>
        <v/>
      </c>
      <c r="BL13" s="44"/>
      <c r="BM13" s="30" t="str">
        <f t="shared" si="9"/>
        <v/>
      </c>
      <c r="BN13" s="130">
        <f>+BG13+BJ13</f>
        <v>0</v>
      </c>
      <c r="BO13" s="30">
        <f>IF(AND(BN4=0,BN13&gt;=0), "",BN13/BN4)</f>
        <v>0</v>
      </c>
      <c r="BP13" s="44"/>
      <c r="BQ13" s="129">
        <f>+'N EERR UCAFE'!K12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UCAFE'!L12</f>
        <v>0</v>
      </c>
      <c r="CB13" s="30" t="str">
        <f>IF(AND(CA4=0,CA13&gt;=0), "",CA13/CA4)</f>
        <v/>
      </c>
      <c r="CC13" s="44"/>
      <c r="CD13" s="30" t="str">
        <f t="shared" si="12"/>
        <v/>
      </c>
      <c r="CE13" s="130">
        <f>+BU13+CA13</f>
        <v>0</v>
      </c>
      <c r="CF13" s="30">
        <f>IF(AND(CE4=0,CE13&gt;=0), "",CE13/CE4)</f>
        <v>0</v>
      </c>
      <c r="CG13" s="44"/>
      <c r="CH13" s="129">
        <f>+'N EERR UCAFE'!M12</f>
        <v>0</v>
      </c>
      <c r="CI13" s="30" t="str">
        <f>IF(AND(CH4=0,CH13&gt;=0), "",CH13/CH4)</f>
        <v/>
      </c>
      <c r="CJ13" s="44"/>
      <c r="CK13" s="30" t="str">
        <f t="shared" si="13"/>
        <v/>
      </c>
      <c r="CL13" s="130">
        <f>+CE13+CH13</f>
        <v>0</v>
      </c>
      <c r="CM13" s="30">
        <f>IF(AND(CL4=0,CL13&gt;=0), "",CL13/CL4)</f>
        <v>0</v>
      </c>
      <c r="CN13" s="44"/>
      <c r="CO13" s="129">
        <f>+'N EERR UCAFE'!N12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UCAFE'!B14</f>
        <v>0</v>
      </c>
      <c r="C16" s="30" t="str">
        <f>IF(AND(B4=0,B16&gt;=0), "",B16/B4)</f>
        <v/>
      </c>
      <c r="D16" s="44"/>
      <c r="E16" s="129">
        <f>+'N EERR UCAFE'!C14</f>
        <v>0</v>
      </c>
      <c r="F16" s="30">
        <f>IF(AND(E4=0,E16&gt;=0), "",E16/E4)</f>
        <v>0</v>
      </c>
      <c r="G16" s="44"/>
      <c r="H16" s="129">
        <f>+'N EERR UCAFE'!D14</f>
        <v>0</v>
      </c>
      <c r="I16" s="30">
        <f>IF(AND(H4=0,H16&gt;=0), "",H16/H4)</f>
        <v>0</v>
      </c>
      <c r="J16" s="44"/>
      <c r="K16" s="30" t="str">
        <f t="shared" si="0"/>
        <v/>
      </c>
      <c r="L16" s="130">
        <f>+E16+H16</f>
        <v>0</v>
      </c>
      <c r="M16" s="30">
        <f>IF(AND(L4=0,L16&gt;=0), "",L16/L4)</f>
        <v>0</v>
      </c>
      <c r="N16" s="44"/>
      <c r="O16" s="129">
        <f>+'N EERR UCAFE'!E14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UCAFE'!F14</f>
        <v>0</v>
      </c>
      <c r="Z16" s="30">
        <f>IF(AND(Y4=0,Y16&gt;=0), "",Y16/Y4)</f>
        <v>0</v>
      </c>
      <c r="AA16" s="44"/>
      <c r="AB16" s="30" t="str">
        <f t="shared" si="3"/>
        <v/>
      </c>
      <c r="AC16" s="130">
        <f>+S16+Y16</f>
        <v>0</v>
      </c>
      <c r="AD16" s="30">
        <f>IF(AND(AC4=0,AC16&gt;=0), "",AC16/AC4)</f>
        <v>0</v>
      </c>
      <c r="AE16" s="44"/>
      <c r="AF16" s="129">
        <f>+'N EERR UCAFE'!G14</f>
        <v>0</v>
      </c>
      <c r="AG16" s="30">
        <f>IF(AND(AF4=0,AF16&gt;=0), "",AF16/AF4)</f>
        <v>0</v>
      </c>
      <c r="AH16" s="44"/>
      <c r="AI16" s="30" t="str">
        <f t="shared" si="4"/>
        <v/>
      </c>
      <c r="AJ16" s="130">
        <f t="shared" si="16"/>
        <v>0</v>
      </c>
      <c r="AK16" s="30">
        <f>IF(AND(AJ4=0,AJ16&gt;=0), "",AJ16/AJ4)</f>
        <v>0</v>
      </c>
      <c r="AL16" s="44"/>
      <c r="AM16" s="129">
        <f>+'N EERR UCAFE'!H14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UCAFE'!I14</f>
        <v>0</v>
      </c>
      <c r="BD16" s="30" t="str">
        <f>IF(AND(BC4=0,BC16&gt;=0), "",BC16/BC4)</f>
        <v/>
      </c>
      <c r="BE16" s="44"/>
      <c r="BF16" s="30" t="str">
        <f t="shared" si="8"/>
        <v/>
      </c>
      <c r="BG16" s="130">
        <f>+AQ16+BC16</f>
        <v>0</v>
      </c>
      <c r="BH16" s="30">
        <f>IF(AND(BG4=0,BG16&gt;=0), "",BG16/BG4)</f>
        <v>0</v>
      </c>
      <c r="BI16" s="44"/>
      <c r="BJ16" s="129">
        <f>+'N EERR UCAFE'!J14</f>
        <v>0</v>
      </c>
      <c r="BK16" s="30" t="str">
        <f>IF(AND(BJ4=0,BJ16&gt;=0), "",BJ16/BJ4)</f>
        <v/>
      </c>
      <c r="BL16" s="44"/>
      <c r="BM16" s="30" t="str">
        <f t="shared" si="9"/>
        <v/>
      </c>
      <c r="BN16" s="130">
        <f>+BG16+BJ16</f>
        <v>0</v>
      </c>
      <c r="BO16" s="30">
        <f>IF(AND(BN4=0,BN16&gt;=0), "",BN16/BN4)</f>
        <v>0</v>
      </c>
      <c r="BP16" s="44"/>
      <c r="BQ16" s="129">
        <f>+'N EERR UCAFE'!K14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UCAFE'!L14</f>
        <v>0</v>
      </c>
      <c r="CB16" s="30" t="str">
        <f>IF(AND(CA4=0,CA16&gt;=0), "",CA16/CA4)</f>
        <v/>
      </c>
      <c r="CC16" s="44"/>
      <c r="CD16" s="30" t="str">
        <f t="shared" si="12"/>
        <v/>
      </c>
      <c r="CE16" s="130">
        <f>+BU16+CA16</f>
        <v>0</v>
      </c>
      <c r="CF16" s="30">
        <f>IF(AND(CE4=0,CE16&gt;=0), "",CE16/CE4)</f>
        <v>0</v>
      </c>
      <c r="CG16" s="44"/>
      <c r="CH16" s="129">
        <f>+'N EERR UCAFE'!M14</f>
        <v>0</v>
      </c>
      <c r="CI16" s="30" t="str">
        <f>IF(AND(CH4=0,CH16&gt;=0), "",CH16/CH4)</f>
        <v/>
      </c>
      <c r="CJ16" s="44"/>
      <c r="CK16" s="30" t="str">
        <f t="shared" si="13"/>
        <v/>
      </c>
      <c r="CL16" s="130">
        <f>+CE16+CH16</f>
        <v>0</v>
      </c>
      <c r="CM16" s="30">
        <f>IF(AND(CL4=0,CL16&gt;=0), "",CL16/CL4)</f>
        <v>0</v>
      </c>
      <c r="CN16" s="44"/>
      <c r="CO16" s="129">
        <f>+'N EERR UCAFE'!N14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UCAFE'!B15</f>
        <v>0</v>
      </c>
      <c r="C19" s="30" t="str">
        <f>IF(AND(B4=0,B19&gt;=0), "",B19/B4)</f>
        <v/>
      </c>
      <c r="D19" s="44"/>
      <c r="E19" s="129">
        <f>+'N EERR UCAFE'!C15</f>
        <v>0</v>
      </c>
      <c r="F19" s="30">
        <f>IF(AND(E4=0,E19&gt;=0), "",E19/E4)</f>
        <v>0</v>
      </c>
      <c r="G19" s="44"/>
      <c r="H19" s="129">
        <f>+'N EERR UCAFE'!D15</f>
        <v>0</v>
      </c>
      <c r="I19" s="30">
        <f>IF(AND(H4=0,H19&gt;=0), "",H19/H4)</f>
        <v>0</v>
      </c>
      <c r="J19" s="44"/>
      <c r="K19" s="30" t="str">
        <f t="shared" si="0"/>
        <v/>
      </c>
      <c r="L19" s="130">
        <f>+E19+H19</f>
        <v>0</v>
      </c>
      <c r="M19" s="30">
        <f>IF(AND(L4=0,L19&gt;=0), "",L19/L4)</f>
        <v>0</v>
      </c>
      <c r="N19" s="44"/>
      <c r="O19" s="129">
        <f>+'N EERR UCAFE'!E15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UCAFE'!F15</f>
        <v>0</v>
      </c>
      <c r="Z19" s="30">
        <f>IF(AND(Y4=0,Y19&gt;=0), "",Y19/Y4)</f>
        <v>0</v>
      </c>
      <c r="AA19" s="44"/>
      <c r="AB19" s="30" t="str">
        <f t="shared" si="3"/>
        <v/>
      </c>
      <c r="AC19" s="130">
        <f>+S19+Y19</f>
        <v>0</v>
      </c>
      <c r="AD19" s="30">
        <f>IF(AND(AC4=0,AC19&gt;=0), "",AC19/AC4)</f>
        <v>0</v>
      </c>
      <c r="AE19" s="44"/>
      <c r="AF19" s="129">
        <f>+'N EERR UCAFE'!G15</f>
        <v>0</v>
      </c>
      <c r="AG19" s="30">
        <f>IF(AND(AF4=0,AF19&gt;=0), "",AF19/AF4)</f>
        <v>0</v>
      </c>
      <c r="AH19" s="44"/>
      <c r="AI19" s="30" t="str">
        <f t="shared" si="4"/>
        <v/>
      </c>
      <c r="AJ19" s="130">
        <f t="shared" si="16"/>
        <v>0</v>
      </c>
      <c r="AK19" s="30">
        <f>IF(AND(AJ4=0,AJ19&gt;=0), "",AJ19/AJ4)</f>
        <v>0</v>
      </c>
      <c r="AL19" s="44"/>
      <c r="AM19" s="129">
        <f>+'N EERR UCAFE'!H15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UCAFE'!I15</f>
        <v>0</v>
      </c>
      <c r="BD19" s="30" t="str">
        <f>IF(AND(BC4=0,BC19&gt;=0), "",BC19/BC4)</f>
        <v/>
      </c>
      <c r="BE19" s="44"/>
      <c r="BF19" s="30" t="str">
        <f t="shared" si="8"/>
        <v/>
      </c>
      <c r="BG19" s="130">
        <f>+AQ19+BC19</f>
        <v>0</v>
      </c>
      <c r="BH19" s="30">
        <f>IF(AND(BG4=0,BG19&gt;=0), "",BG19/BG4)</f>
        <v>0</v>
      </c>
      <c r="BI19" s="44"/>
      <c r="BJ19" s="129">
        <f>+'N EERR UCAFE'!J15</f>
        <v>0</v>
      </c>
      <c r="BK19" s="30" t="str">
        <f>IF(AND(BJ4=0,BJ19&gt;=0), "",BJ19/BJ4)</f>
        <v/>
      </c>
      <c r="BL19" s="44"/>
      <c r="BM19" s="30" t="str">
        <f t="shared" si="9"/>
        <v/>
      </c>
      <c r="BN19" s="130">
        <f>+BG19+BJ19</f>
        <v>0</v>
      </c>
      <c r="BO19" s="30">
        <f>IF(AND(BN4=0,BN19&gt;=0), "",BN19/BN4)</f>
        <v>0</v>
      </c>
      <c r="BP19" s="44"/>
      <c r="BQ19" s="129">
        <f>+'N EERR UCAFE'!K15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UCAFE'!L15</f>
        <v>0</v>
      </c>
      <c r="CB19" s="30" t="str">
        <f>IF(AND(CA4=0,CA19&gt;=0), "",CA19/CA4)</f>
        <v/>
      </c>
      <c r="CC19" s="44"/>
      <c r="CD19" s="30" t="str">
        <f t="shared" si="12"/>
        <v/>
      </c>
      <c r="CE19" s="130">
        <f>+BU19+CA19</f>
        <v>0</v>
      </c>
      <c r="CF19" s="30">
        <f>IF(AND(CE4=0,CE19&gt;=0), "",CE19/CE4)</f>
        <v>0</v>
      </c>
      <c r="CG19" s="44"/>
      <c r="CH19" s="129">
        <f>+'N EERR UCAFE'!M15</f>
        <v>0</v>
      </c>
      <c r="CI19" s="30" t="str">
        <f>IF(AND(CH4=0,CH19&gt;=0), "",CH19/CH4)</f>
        <v/>
      </c>
      <c r="CJ19" s="44"/>
      <c r="CK19" s="30" t="str">
        <f t="shared" si="13"/>
        <v/>
      </c>
      <c r="CL19" s="130">
        <f>+CE19+CH19</f>
        <v>0</v>
      </c>
      <c r="CM19" s="30">
        <f>IF(AND(CL4=0,CL19&gt;=0), "",CL19/CL4)</f>
        <v>0</v>
      </c>
      <c r="CN19" s="44"/>
      <c r="CO19" s="129">
        <f>+'N EERR UCAFE'!N15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386.55860152937487</v>
      </c>
      <c r="F22" s="36">
        <f>IF(AND(E4=0,E22&gt;=0), "",E22/E4)</f>
        <v>0.27035336272949451</v>
      </c>
      <c r="G22" s="42"/>
      <c r="H22" s="123">
        <f>+H23+H26+H29</f>
        <v>538.44977296989543</v>
      </c>
      <c r="I22" s="36">
        <f>IF(AND(H4=0,H22&gt;=0), "",H22/H4)</f>
        <v>0.37523393331308358</v>
      </c>
      <c r="J22" s="42"/>
      <c r="K22" s="36">
        <f t="shared" si="0"/>
        <v>0.39293181121718812</v>
      </c>
      <c r="L22" s="124">
        <f>+L23+L26+L29</f>
        <v>925.0083744992703</v>
      </c>
      <c r="M22" s="36">
        <f>IF(AND(L4=0,L22&gt;=0), "",L22/L4)</f>
        <v>0.32288780296066216</v>
      </c>
      <c r="N22" s="42"/>
      <c r="O22" s="123">
        <f>+O23+O26+O29</f>
        <v>903.05317480223061</v>
      </c>
      <c r="P22" s="36">
        <f>IF(AND(O4=0,O22&gt;=0), "",O22/O4)</f>
        <v>0.40105890346194434</v>
      </c>
      <c r="Q22" s="42"/>
      <c r="R22" s="36">
        <f t="shared" si="1"/>
        <v>0.67713539894596642</v>
      </c>
      <c r="S22" s="124">
        <f>+S23+S26+S29</f>
        <v>1828.0615493015009</v>
      </c>
      <c r="T22" s="36">
        <f>IF(AND(S4=0,S22&gt;=0), "",S22/S4)</f>
        <v>0.35728958416946816</v>
      </c>
      <c r="U22" s="42"/>
      <c r="V22" s="125">
        <f>+V23+V26+V29</f>
        <v>0</v>
      </c>
      <c r="W22" s="36" t="str">
        <f>IF(AND(V4=0,V22&gt;=0), "",V22/V4)</f>
        <v/>
      </c>
      <c r="X22" s="42">
        <f t="shared" si="2"/>
        <v>1</v>
      </c>
      <c r="Y22" s="123">
        <f>+Y23+Y26+Y29</f>
        <v>509.0182589334371</v>
      </c>
      <c r="Z22" s="36">
        <f>IF(AND(Y4=0,Y22&gt;=0), "",Y22/Y4)</f>
        <v>0.40039077442781562</v>
      </c>
      <c r="AA22" s="42"/>
      <c r="AB22" s="36">
        <f t="shared" si="3"/>
        <v>-0.43633633861603721</v>
      </c>
      <c r="AC22" s="124">
        <f>+AC23+AC26+AC29</f>
        <v>2337.0798082349379</v>
      </c>
      <c r="AD22" s="36">
        <f>IF(AND(AC4=0,AC22&gt;=0), "",AC22/AC4)</f>
        <v>0.36586764302963415</v>
      </c>
      <c r="AE22" s="42"/>
      <c r="AF22" s="123">
        <f>+AF23+AF26+AF29</f>
        <v>630.76463136807627</v>
      </c>
      <c r="AG22" s="36">
        <f>IF(AND(AF4=0,AF22&gt;=0), "",AF22/AF4)</f>
        <v>0.41777802493352073</v>
      </c>
      <c r="AH22" s="42"/>
      <c r="AI22" s="36">
        <f t="shared" si="4"/>
        <v>0.23917879230842995</v>
      </c>
      <c r="AJ22" s="124">
        <f>+AJ23+AJ26+AJ29</f>
        <v>2967.8444396030141</v>
      </c>
      <c r="AK22" s="36">
        <f>IF(AND(AJ4=0,AJ22&gt;=0), "",AJ22/AJ4)</f>
        <v>0.37579153022177025</v>
      </c>
      <c r="AL22" s="42"/>
      <c r="AM22" s="123">
        <f>+AM23+AM26+AM29</f>
        <v>462.4041630042326</v>
      </c>
      <c r="AN22" s="36">
        <f>IF(AND(AM4=0,AM22&gt;=0), "",AM22/AM4)</f>
        <v>0.38971792050242904</v>
      </c>
      <c r="AO22" s="42"/>
      <c r="AP22" s="36">
        <f t="shared" si="5"/>
        <v>-0.26691488392220686</v>
      </c>
      <c r="AQ22" s="124">
        <f>+AQ23+AQ26+AQ29</f>
        <v>3430.2486026072465</v>
      </c>
      <c r="AR22" s="36">
        <f>IF(AND(AQ4=0,AQ22&gt;=0), "",AQ22/AQ4)</f>
        <v>0.37761051221852654</v>
      </c>
      <c r="AS22" s="42"/>
      <c r="AT22" s="125">
        <f>+AT23+AT26+AT29</f>
        <v>0</v>
      </c>
      <c r="AU22" s="36" t="str">
        <f>IF(AND(AT4=0,AT22&gt;=0), "",AT22/AT4)</f>
        <v/>
      </c>
      <c r="AV22" s="42">
        <f t="shared" si="6"/>
        <v>1</v>
      </c>
      <c r="AW22" s="125">
        <f>+AW23+AW26+AW29</f>
        <v>571.70810043454105</v>
      </c>
      <c r="AX22" s="36">
        <f>IF(AND(AW4=0,AW22&gt;=0), "",AW22/AW4)</f>
        <v>0.37761051221852648</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3430.2486026072465</v>
      </c>
      <c r="BH22" s="36">
        <f>IF(AND(BG4=0,BG22&gt;=0), "",BG22/BG4)</f>
        <v>0.37761051221852654</v>
      </c>
      <c r="BI22" s="42"/>
      <c r="BJ22" s="123">
        <f>+BJ23+BJ26+BJ29</f>
        <v>0</v>
      </c>
      <c r="BK22" s="36" t="str">
        <f>IF(AND(BJ4=0,BJ22&gt;=0), "",BJ22/BJ4)</f>
        <v/>
      </c>
      <c r="BL22" s="42"/>
      <c r="BM22" s="36" t="str">
        <f t="shared" si="9"/>
        <v/>
      </c>
      <c r="BN22" s="124">
        <f>+BN23+BN26+BN29</f>
        <v>3430.2486026072465</v>
      </c>
      <c r="BO22" s="36">
        <f>IF(AND(BN4=0,BN22&gt;=0), "",BN22/BN4)</f>
        <v>0.37761051221852654</v>
      </c>
      <c r="BP22" s="42"/>
      <c r="BQ22" s="123">
        <f>+BQ23+BQ26+BQ29</f>
        <v>0</v>
      </c>
      <c r="BR22" s="36" t="str">
        <f>IF(AND(BQ4=0,BQ22&gt;=0), "",BQ22/BQ4)</f>
        <v/>
      </c>
      <c r="BS22" s="42"/>
      <c r="BT22" s="36" t="str">
        <f t="shared" si="10"/>
        <v/>
      </c>
      <c r="BU22" s="124">
        <f>+BU23+BU26+BU29</f>
        <v>3430.2486026072465</v>
      </c>
      <c r="BV22" s="36">
        <f>IF(AND(BU4=0,BU22&gt;=0), "",BU22/BU4)</f>
        <v>0.37761051221852654</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3430.2486026072465</v>
      </c>
      <c r="CF22" s="36">
        <f>IF(AND(CE4=0,CE22&gt;=0), "",CE22/CE4)</f>
        <v>0.37761051221852654</v>
      </c>
      <c r="CG22" s="42"/>
      <c r="CH22" s="123">
        <f>+CH23+CH26+CH29</f>
        <v>0</v>
      </c>
      <c r="CI22" s="36" t="str">
        <f>IF(AND(CH4=0,CH22&gt;=0), "",CH22/CH4)</f>
        <v/>
      </c>
      <c r="CJ22" s="42"/>
      <c r="CK22" s="36" t="str">
        <f t="shared" si="13"/>
        <v/>
      </c>
      <c r="CL22" s="124">
        <f>+CL23+CL26+CL29</f>
        <v>3430.2486026072465</v>
      </c>
      <c r="CM22" s="36">
        <f>IF(AND(CL4=0,CL22&gt;=0), "",CL22/CL4)</f>
        <v>0.37761051221852654</v>
      </c>
      <c r="CN22" s="42"/>
      <c r="CO22" s="123">
        <f>+CO23+CO26+CO29</f>
        <v>0</v>
      </c>
      <c r="CP22" s="36" t="str">
        <f>IF(AND(CO4=0,CO22&gt;=0), "",CO22/CO4)</f>
        <v/>
      </c>
      <c r="CQ22" s="42"/>
      <c r="CR22" s="36" t="str">
        <f t="shared" si="14"/>
        <v/>
      </c>
      <c r="CS22" s="124">
        <f>+CS23+CS26+CS29</f>
        <v>3430.2486026072465</v>
      </c>
      <c r="CT22" s="36">
        <f>IF(AND(CS4=0,CS22&gt;=0), "",CS22/CS4)</f>
        <v>0.37761051221852654</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0</v>
      </c>
      <c r="F23" s="38" t="str">
        <f>IF(AND(E5=0,E23&gt;=0), "",E23/E5)</f>
        <v/>
      </c>
      <c r="G23" s="43"/>
      <c r="H23" s="126">
        <f>SUM(H24:H25)</f>
        <v>0</v>
      </c>
      <c r="I23" s="38" t="str">
        <f>IF(AND(H5=0,H23&gt;=0), "",H23/H5)</f>
        <v/>
      </c>
      <c r="J23" s="43"/>
      <c r="K23" s="38" t="str">
        <f t="shared" si="0"/>
        <v/>
      </c>
      <c r="L23" s="127">
        <f>SUM(L24:L25)</f>
        <v>0</v>
      </c>
      <c r="M23" s="38" t="str">
        <f>IF(AND(L5=0,L23&gt;=0), "",L23/L5)</f>
        <v/>
      </c>
      <c r="N23" s="43"/>
      <c r="O23" s="126">
        <f>SUM(O24:O25)</f>
        <v>0</v>
      </c>
      <c r="P23" s="38" t="str">
        <f>IF(AND(O5=0,O23&gt;=0), "",O23/O5)</f>
        <v/>
      </c>
      <c r="Q23" s="43"/>
      <c r="R23" s="38" t="str">
        <f t="shared" si="1"/>
        <v/>
      </c>
      <c r="S23" s="127">
        <f>SUM(S24:S25)</f>
        <v>0</v>
      </c>
      <c r="T23" s="38" t="str">
        <f>IF(AND(S5=0,S23&gt;=0), "",S23/S5)</f>
        <v/>
      </c>
      <c r="U23" s="43"/>
      <c r="V23" s="128">
        <f>SUM(V24:V25)</f>
        <v>0</v>
      </c>
      <c r="W23" s="38" t="str">
        <f>IF(AND(V5=0,V23&gt;=0), "",V23/V5)</f>
        <v/>
      </c>
      <c r="X23" s="91" t="str">
        <f t="shared" si="2"/>
        <v/>
      </c>
      <c r="Y23" s="126">
        <f>SUM(Y24:Y25)</f>
        <v>0</v>
      </c>
      <c r="Z23" s="38" t="str">
        <f>IF(AND(Y5=0,Y23&gt;=0), "",Y23/Y5)</f>
        <v/>
      </c>
      <c r="AA23" s="43"/>
      <c r="AB23" s="38" t="str">
        <f t="shared" si="3"/>
        <v/>
      </c>
      <c r="AC23" s="127">
        <f>SUM(AC24:AC25)</f>
        <v>0</v>
      </c>
      <c r="AD23" s="38" t="str">
        <f>IF(AND(AC5=0,AC23&gt;=0), "",AC23/AC5)</f>
        <v/>
      </c>
      <c r="AE23" s="43"/>
      <c r="AF23" s="126">
        <f>SUM(AF24:AF25)</f>
        <v>0</v>
      </c>
      <c r="AG23" s="38" t="str">
        <f>IF(AND(AF5=0,AF23&gt;=0), "",AF23/AF5)</f>
        <v/>
      </c>
      <c r="AH23" s="43"/>
      <c r="AI23" s="38" t="str">
        <f t="shared" si="4"/>
        <v/>
      </c>
      <c r="AJ23" s="127">
        <f>SUM(AJ24:AJ25)</f>
        <v>0</v>
      </c>
      <c r="AK23" s="38" t="str">
        <f>IF(AND(AJ5=0,AJ23&gt;=0), "",AJ23/AJ5)</f>
        <v/>
      </c>
      <c r="AL23" s="43"/>
      <c r="AM23" s="126">
        <f>SUM(AM24:AM25)</f>
        <v>0</v>
      </c>
      <c r="AN23" s="38" t="str">
        <f>IF(AND(AM5=0,AM23&gt;=0), "",AM23/AM5)</f>
        <v/>
      </c>
      <c r="AO23" s="43"/>
      <c r="AP23" s="38" t="str">
        <f t="shared" si="5"/>
        <v/>
      </c>
      <c r="AQ23" s="127">
        <f>SUM(AQ24:AQ25)</f>
        <v>0</v>
      </c>
      <c r="AR23" s="38" t="str">
        <f>IF(AND(AQ5=0,AQ23&gt;=0), "",AQ23/AQ5)</f>
        <v/>
      </c>
      <c r="AS23" s="43"/>
      <c r="AT23" s="128">
        <f>SUM(AT24:AT25)</f>
        <v>0</v>
      </c>
      <c r="AU23" s="38" t="str">
        <f>IF(AND(AT5=0,AT23&gt;=0), "",AT23/AT5)</f>
        <v/>
      </c>
      <c r="AV23" s="91" t="str">
        <f t="shared" si="6"/>
        <v/>
      </c>
      <c r="AW23" s="128">
        <f>SUM(AW24:AW25)</f>
        <v>0</v>
      </c>
      <c r="AX23" s="38" t="str">
        <f>IF(AND(AW5=0,AW23&gt;=0), "",AW23/AW5)</f>
        <v/>
      </c>
      <c r="AY23" s="43"/>
      <c r="AZ23" s="128">
        <f>SUM(AZ24:AZ25)</f>
        <v>0</v>
      </c>
      <c r="BA23" s="38" t="str">
        <f>IF(AND(AZ5=0,AZ23&gt;=0), "",AZ23/AZ5)</f>
        <v/>
      </c>
      <c r="BB23" s="91" t="str">
        <f t="shared" si="7"/>
        <v/>
      </c>
      <c r="BC23" s="126">
        <f>SUM(BC24:BC25)</f>
        <v>0</v>
      </c>
      <c r="BD23" s="38" t="str">
        <f>IF(AND(BC5=0,BC23&gt;=0), "",BC23/BC5)</f>
        <v/>
      </c>
      <c r="BE23" s="43"/>
      <c r="BF23" s="38" t="str">
        <f t="shared" si="8"/>
        <v/>
      </c>
      <c r="BG23" s="127">
        <f>SUM(BG24:BG25)</f>
        <v>0</v>
      </c>
      <c r="BH23" s="38" t="str">
        <f>IF(AND(BG5=0,BG23&gt;=0), "",BG23/BG5)</f>
        <v/>
      </c>
      <c r="BI23" s="43"/>
      <c r="BJ23" s="126">
        <f>SUM(BJ24:BJ25)</f>
        <v>0</v>
      </c>
      <c r="BK23" s="38" t="str">
        <f>IF(AND(BJ5=0,BJ23&gt;=0), "",BJ23/BJ5)</f>
        <v/>
      </c>
      <c r="BL23" s="43"/>
      <c r="BM23" s="38" t="str">
        <f t="shared" si="9"/>
        <v/>
      </c>
      <c r="BN23" s="127">
        <f>SUM(BN24:BN25)</f>
        <v>0</v>
      </c>
      <c r="BO23" s="38" t="str">
        <f>IF(AND(BN5=0,BN23&gt;=0), "",BN23/BN5)</f>
        <v/>
      </c>
      <c r="BP23" s="43"/>
      <c r="BQ23" s="126">
        <f>SUM(BQ24:BQ25)</f>
        <v>0</v>
      </c>
      <c r="BR23" s="38" t="str">
        <f>IF(AND(BQ5=0,BQ23&gt;=0), "",BQ23/BQ5)</f>
        <v/>
      </c>
      <c r="BS23" s="43"/>
      <c r="BT23" s="38" t="str">
        <f t="shared" si="10"/>
        <v/>
      </c>
      <c r="BU23" s="127">
        <f>SUM(BU24:BU25)</f>
        <v>0</v>
      </c>
      <c r="BV23" s="38" t="str">
        <f>IF(AND(BU5=0,BU23&gt;=0), "",BU23/BU5)</f>
        <v/>
      </c>
      <c r="BW23" s="43"/>
      <c r="BX23" s="128">
        <f>SUM(BX24:BX25)</f>
        <v>0</v>
      </c>
      <c r="BY23" s="38" t="str">
        <f>IF(AND(BX5=0,BX23&gt;=0), "",BX23/BX5)</f>
        <v/>
      </c>
      <c r="BZ23" s="91" t="str">
        <f t="shared" si="11"/>
        <v/>
      </c>
      <c r="CA23" s="126">
        <f>SUM(CA24:CA25)</f>
        <v>0</v>
      </c>
      <c r="CB23" s="38" t="str">
        <f>IF(AND(CA5=0,CA23&gt;=0), "",CA23/CA5)</f>
        <v/>
      </c>
      <c r="CC23" s="43"/>
      <c r="CD23" s="38" t="str">
        <f t="shared" si="12"/>
        <v/>
      </c>
      <c r="CE23" s="127">
        <f>SUM(CE24:CE25)</f>
        <v>0</v>
      </c>
      <c r="CF23" s="38" t="str">
        <f>IF(AND(CE5=0,CE23&gt;=0), "",CE23/CE5)</f>
        <v/>
      </c>
      <c r="CG23" s="43"/>
      <c r="CH23" s="126">
        <f>SUM(CH24:CH25)</f>
        <v>0</v>
      </c>
      <c r="CI23" s="38" t="str">
        <f>IF(AND(CH5=0,CH23&gt;=0), "",CH23/CH5)</f>
        <v/>
      </c>
      <c r="CJ23" s="43"/>
      <c r="CK23" s="38" t="str">
        <f t="shared" si="13"/>
        <v/>
      </c>
      <c r="CL23" s="127">
        <f>SUM(CL24:CL25)</f>
        <v>0</v>
      </c>
      <c r="CM23" s="38" t="str">
        <f>IF(AND(CL5=0,CL23&gt;=0), "",CL23/CL5)</f>
        <v/>
      </c>
      <c r="CN23" s="43"/>
      <c r="CO23" s="126">
        <f>SUM(CO24:CO25)</f>
        <v>0</v>
      </c>
      <c r="CP23" s="38" t="str">
        <f>IF(AND(CO5=0,CO23&gt;=0), "",CO23/CO5)</f>
        <v/>
      </c>
      <c r="CQ23" s="43"/>
      <c r="CR23" s="38" t="str">
        <f t="shared" si="14"/>
        <v/>
      </c>
      <c r="CS23" s="127">
        <f>SUM(CS24:CS25)</f>
        <v>0</v>
      </c>
      <c r="CT23" s="38" t="str">
        <f>IF(AND(CS5=0,CS23&gt;=0), "",CS23/CS5)</f>
        <v/>
      </c>
      <c r="CU23" s="43"/>
      <c r="CV23" s="128">
        <f>SUM(CV24:CV25)</f>
        <v>0</v>
      </c>
      <c r="CW23" s="38" t="str">
        <f>IF(AND(CV5=0,CV23&gt;=0), "",CV23/CV5)</f>
        <v/>
      </c>
      <c r="CX23" s="91" t="str">
        <f t="shared" si="15"/>
        <v/>
      </c>
    </row>
    <row r="24" spans="1:102" hidden="1" outlineLevel="1" x14ac:dyDescent="0.3">
      <c r="A24" s="29" t="s">
        <v>49</v>
      </c>
      <c r="B24" s="129">
        <f>+'N EERR UCAFE'!B30</f>
        <v>0</v>
      </c>
      <c r="C24" s="30" t="str">
        <f>IF(AND(B5=0,B24&gt;=0), "",B24/B5)</f>
        <v/>
      </c>
      <c r="D24" s="44"/>
      <c r="E24" s="129">
        <f>+'N EERR UCAFE'!C30</f>
        <v>0</v>
      </c>
      <c r="F24" s="30" t="str">
        <f>IF(AND(E5=0,E24&gt;=0), "",E24/E5)</f>
        <v/>
      </c>
      <c r="G24" s="44"/>
      <c r="H24" s="129">
        <f>+'N EERR UCAFE'!D30</f>
        <v>0</v>
      </c>
      <c r="I24" s="30" t="str">
        <f>IF(AND(H5=0,H24&gt;=0), "",H24/H5)</f>
        <v/>
      </c>
      <c r="J24" s="44"/>
      <c r="K24" s="30" t="str">
        <f t="shared" si="0"/>
        <v/>
      </c>
      <c r="L24" s="130">
        <f>+E24+H24</f>
        <v>0</v>
      </c>
      <c r="M24" s="30" t="str">
        <f>IF(AND(L5=0,L24&gt;=0), "",L24/L5)</f>
        <v/>
      </c>
      <c r="N24" s="44"/>
      <c r="O24" s="129">
        <f>+'N EERR UCAFE'!E30</f>
        <v>0</v>
      </c>
      <c r="P24" s="30" t="str">
        <f>IF(AND(O5=0,O24&gt;=0), "",O24/O5)</f>
        <v/>
      </c>
      <c r="Q24" s="44"/>
      <c r="R24" s="30" t="str">
        <f t="shared" si="1"/>
        <v/>
      </c>
      <c r="S24" s="130">
        <f>+L24+O24</f>
        <v>0</v>
      </c>
      <c r="T24" s="30" t="str">
        <f>IF(AND(S5=0,S24&gt;=0), "",S24/S5)</f>
        <v/>
      </c>
      <c r="U24" s="44"/>
      <c r="V24" s="131">
        <f>+V6*66.71%</f>
        <v>0</v>
      </c>
      <c r="W24" s="30" t="str">
        <f>IF(AND(V5=0,V24&gt;=0), "",V24/V5)</f>
        <v/>
      </c>
      <c r="X24" s="47" t="str">
        <f t="shared" si="2"/>
        <v/>
      </c>
      <c r="Y24" s="129">
        <f>+'N EERR UCAFE'!F30</f>
        <v>0</v>
      </c>
      <c r="Z24" s="30" t="str">
        <f>IF(AND(Y5=0,Y24&gt;=0), "",Y24/Y5)</f>
        <v/>
      </c>
      <c r="AA24" s="44"/>
      <c r="AB24" s="30" t="str">
        <f t="shared" si="3"/>
        <v/>
      </c>
      <c r="AC24" s="130">
        <f>+S24+Y24</f>
        <v>0</v>
      </c>
      <c r="AD24" s="30" t="str">
        <f>IF(AND(AC5=0,AC24&gt;=0), "",AC24/AC5)</f>
        <v/>
      </c>
      <c r="AE24" s="44"/>
      <c r="AF24" s="129">
        <f>+'N EERR UCAFE'!G30</f>
        <v>0</v>
      </c>
      <c r="AG24" s="30" t="str">
        <f>IF(AND(AF5=0,AF24&gt;=0), "",AF24/AF5)</f>
        <v/>
      </c>
      <c r="AH24" s="44"/>
      <c r="AI24" s="30" t="str">
        <f t="shared" si="4"/>
        <v/>
      </c>
      <c r="AJ24" s="130">
        <f t="shared" si="16"/>
        <v>0</v>
      </c>
      <c r="AK24" s="30" t="str">
        <f>IF(AND(AJ5=0,AJ24&gt;=0), "",AJ24/AJ5)</f>
        <v/>
      </c>
      <c r="AL24" s="44"/>
      <c r="AM24" s="129">
        <f>+'N EERR UCAFE'!H30</f>
        <v>0</v>
      </c>
      <c r="AN24" s="30" t="str">
        <f>IF(AND(AM5=0,AM24&gt;=0), "",AM24/AM5)</f>
        <v/>
      </c>
      <c r="AO24" s="44"/>
      <c r="AP24" s="30" t="str">
        <f t="shared" si="5"/>
        <v/>
      </c>
      <c r="AQ24" s="130">
        <f t="shared" si="17"/>
        <v>0</v>
      </c>
      <c r="AR24" s="30" t="str">
        <f>IF(AND(AQ5=0,AQ24&gt;=0), "",AQ24/AQ5)</f>
        <v/>
      </c>
      <c r="AS24" s="44"/>
      <c r="AT24" s="131">
        <f>+V24*2</f>
        <v>0</v>
      </c>
      <c r="AU24" s="30" t="str">
        <f>IF(AND(AT5=0,AT24&gt;=0), "",AT24/AT5)</f>
        <v/>
      </c>
      <c r="AV24" s="47" t="str">
        <f t="shared" si="6"/>
        <v/>
      </c>
      <c r="AW24" s="131">
        <f>+AQ24/6</f>
        <v>0</v>
      </c>
      <c r="AX24" s="30" t="str">
        <f>IF(AND(AW5=0,AW24&gt;=0), "",AW24/AW5)</f>
        <v/>
      </c>
      <c r="AY24" s="44"/>
      <c r="AZ24" s="131">
        <f>+AT24/6</f>
        <v>0</v>
      </c>
      <c r="BA24" s="30" t="str">
        <f>IF(AND(AZ5=0,AZ24&gt;=0), "",AZ24/AZ5)</f>
        <v/>
      </c>
      <c r="BB24" s="47" t="str">
        <f t="shared" si="7"/>
        <v/>
      </c>
      <c r="BC24" s="129">
        <f>+'N EERR UCAFE'!I30</f>
        <v>0</v>
      </c>
      <c r="BD24" s="30" t="str">
        <f>IF(AND(BC5=0,BC24&gt;=0), "",BC24/BC5)</f>
        <v/>
      </c>
      <c r="BE24" s="44"/>
      <c r="BF24" s="30" t="str">
        <f t="shared" si="8"/>
        <v/>
      </c>
      <c r="BG24" s="130">
        <f>+AQ24+BC24</f>
        <v>0</v>
      </c>
      <c r="BH24" s="30" t="str">
        <f>IF(AND(BG5=0,BG24&gt;=0), "",BG24/BG5)</f>
        <v/>
      </c>
      <c r="BI24" s="44"/>
      <c r="BJ24" s="129">
        <f>+'N EERR UCAFE'!J30</f>
        <v>0</v>
      </c>
      <c r="BK24" s="30" t="str">
        <f>IF(AND(BJ5=0,BJ24&gt;=0), "",BJ24/BJ5)</f>
        <v/>
      </c>
      <c r="BL24" s="44"/>
      <c r="BM24" s="30" t="str">
        <f t="shared" si="9"/>
        <v/>
      </c>
      <c r="BN24" s="130">
        <f>+BG24+BJ24</f>
        <v>0</v>
      </c>
      <c r="BO24" s="30" t="str">
        <f>IF(AND(BN5=0,BN24&gt;=0), "",BN24/BN5)</f>
        <v/>
      </c>
      <c r="BP24" s="44"/>
      <c r="BQ24" s="129">
        <f>+'N EERR UCAFE'!K30</f>
        <v>0</v>
      </c>
      <c r="BR24" s="30" t="str">
        <f>IF(AND(BQ5=0,BQ24&gt;=0), "",BQ24/BQ5)</f>
        <v/>
      </c>
      <c r="BS24" s="44"/>
      <c r="BT24" s="30" t="str">
        <f t="shared" si="10"/>
        <v/>
      </c>
      <c r="BU24" s="130">
        <f>+BN24+BQ24</f>
        <v>0</v>
      </c>
      <c r="BV24" s="30" t="str">
        <f>IF(AND(BU5=0,BU24&gt;=0), "",BU24/BU5)</f>
        <v/>
      </c>
      <c r="BW24" s="44"/>
      <c r="BX24" s="131">
        <f>+AZ24*9</f>
        <v>0</v>
      </c>
      <c r="BY24" s="30" t="str">
        <f>IF(AND(BX5=0,BX24&gt;=0), "",BX24/BX5)</f>
        <v/>
      </c>
      <c r="BZ24" s="47" t="str">
        <f t="shared" si="11"/>
        <v/>
      </c>
      <c r="CA24" s="129">
        <f>+'N EERR UCAFE'!L30</f>
        <v>0</v>
      </c>
      <c r="CB24" s="30" t="str">
        <f>IF(AND(CA5=0,CA24&gt;=0), "",CA24/CA5)</f>
        <v/>
      </c>
      <c r="CC24" s="44"/>
      <c r="CD24" s="30" t="str">
        <f t="shared" si="12"/>
        <v/>
      </c>
      <c r="CE24" s="130">
        <f>+BU24+CA24</f>
        <v>0</v>
      </c>
      <c r="CF24" s="30" t="str">
        <f>IF(AND(CE5=0,CE24&gt;=0), "",CE24/CE5)</f>
        <v/>
      </c>
      <c r="CG24" s="44"/>
      <c r="CH24" s="129">
        <f>+'N EERR UCAFE'!M30</f>
        <v>0</v>
      </c>
      <c r="CI24" s="30" t="str">
        <f>IF(AND(CH5=0,CH24&gt;=0), "",CH24/CH5)</f>
        <v/>
      </c>
      <c r="CJ24" s="44"/>
      <c r="CK24" s="30" t="str">
        <f t="shared" si="13"/>
        <v/>
      </c>
      <c r="CL24" s="130">
        <f>+CE24+CH24</f>
        <v>0</v>
      </c>
      <c r="CM24" s="30" t="str">
        <f>IF(AND(CL5=0,CL24&gt;=0), "",CL24/CL5)</f>
        <v/>
      </c>
      <c r="CN24" s="44"/>
      <c r="CO24" s="129">
        <f>+'N EERR UCAFE'!N30</f>
        <v>0</v>
      </c>
      <c r="CP24" s="30" t="str">
        <f>IF(AND(CO5=0,CO24&gt;=0), "",CO24/CO5)</f>
        <v/>
      </c>
      <c r="CQ24" s="44"/>
      <c r="CR24" s="30" t="str">
        <f t="shared" si="14"/>
        <v/>
      </c>
      <c r="CS24" s="130">
        <f>+CL24+CO24</f>
        <v>0</v>
      </c>
      <c r="CT24" s="30" t="str">
        <f>IF(AND(CS5=0,CS24&gt;=0), "",CS24/CS5)</f>
        <v/>
      </c>
      <c r="CU24" s="44"/>
      <c r="CV24" s="131">
        <f>+AZ24*12</f>
        <v>0</v>
      </c>
      <c r="CW24" s="30" t="str">
        <f>IF(AND(CV5=0,CV24&gt;=0), "",CV24/CV5)</f>
        <v/>
      </c>
      <c r="CX24" s="47" t="str">
        <f t="shared" si="15"/>
        <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386.55860152937487</v>
      </c>
      <c r="F26" s="38">
        <f>IF(AND(E10=0,E26&gt;=0), "",E26/E10)</f>
        <v>0.27035336272949451</v>
      </c>
      <c r="G26" s="43"/>
      <c r="H26" s="126">
        <f>SUM(H27:H28)</f>
        <v>538.44977296989543</v>
      </c>
      <c r="I26" s="38">
        <f>IF(AND(H10=0,H26&gt;=0), "",H26/H10)</f>
        <v>0.37523393331308358</v>
      </c>
      <c r="J26" s="43"/>
      <c r="K26" s="38">
        <f t="shared" si="0"/>
        <v>0.39293181121718812</v>
      </c>
      <c r="L26" s="127">
        <f>SUM(L27:L28)</f>
        <v>925.0083744992703</v>
      </c>
      <c r="M26" s="38">
        <f>IF(AND(L10=0,L26&gt;=0), "",L26/L10)</f>
        <v>0.32288780296066216</v>
      </c>
      <c r="N26" s="43"/>
      <c r="O26" s="126">
        <f>SUM(O27:O28)</f>
        <v>903.05317480223061</v>
      </c>
      <c r="P26" s="38">
        <f>IF(AND(O10=0,O26&gt;=0), "",O26/O10)</f>
        <v>0.40105890346194434</v>
      </c>
      <c r="Q26" s="43"/>
      <c r="R26" s="38">
        <f t="shared" si="1"/>
        <v>0.67713539894596642</v>
      </c>
      <c r="S26" s="127">
        <f>SUM(S27:S28)</f>
        <v>1828.0615493015009</v>
      </c>
      <c r="T26" s="38">
        <f>IF(AND(S10=0,S26&gt;=0), "",S26/S10)</f>
        <v>0.35728958416946816</v>
      </c>
      <c r="U26" s="43"/>
      <c r="V26" s="128">
        <f>SUM(V27:V28)</f>
        <v>0</v>
      </c>
      <c r="W26" s="38" t="str">
        <f>IF(AND(V10=0,V26&gt;=0), "",V26/V10)</f>
        <v/>
      </c>
      <c r="X26" s="91">
        <f t="shared" si="2"/>
        <v>1</v>
      </c>
      <c r="Y26" s="126">
        <f>SUM(Y27:Y28)</f>
        <v>509.0182589334371</v>
      </c>
      <c r="Z26" s="38">
        <f>IF(AND(Y10=0,Y26&gt;=0), "",Y26/Y10)</f>
        <v>0.40039077442781562</v>
      </c>
      <c r="AA26" s="43"/>
      <c r="AB26" s="38">
        <f t="shared" si="3"/>
        <v>-0.43633633861603721</v>
      </c>
      <c r="AC26" s="127">
        <f>SUM(AC27:AC28)</f>
        <v>2337.0798082349379</v>
      </c>
      <c r="AD26" s="38">
        <f>IF(AND(AC10=0,AC26&gt;=0), "",AC26/AC10)</f>
        <v>0.36586764302963415</v>
      </c>
      <c r="AE26" s="43"/>
      <c r="AF26" s="126">
        <f>SUM(AF27:AF28)</f>
        <v>630.76463136807627</v>
      </c>
      <c r="AG26" s="38">
        <f>IF(AND(AF10=0,AF26&gt;=0), "",AF26/AF10)</f>
        <v>0.41777802493352073</v>
      </c>
      <c r="AH26" s="43"/>
      <c r="AI26" s="38">
        <f t="shared" si="4"/>
        <v>0.23917879230842995</v>
      </c>
      <c r="AJ26" s="127">
        <f>SUM(AJ27:AJ28)</f>
        <v>2967.8444396030141</v>
      </c>
      <c r="AK26" s="38">
        <f>IF(AND(AJ10=0,AJ26&gt;=0), "",AJ26/AJ10)</f>
        <v>0.37579153022177025</v>
      </c>
      <c r="AL26" s="43"/>
      <c r="AM26" s="126">
        <f>SUM(AM27:AM28)</f>
        <v>462.4041630042326</v>
      </c>
      <c r="AN26" s="38">
        <f>IF(AND(AM10=0,AM26&gt;=0), "",AM26/AM10)</f>
        <v>0.38971792050242904</v>
      </c>
      <c r="AO26" s="43"/>
      <c r="AP26" s="38">
        <f t="shared" si="5"/>
        <v>-0.26691488392220686</v>
      </c>
      <c r="AQ26" s="127">
        <f>SUM(AQ27:AQ28)</f>
        <v>3430.2486026072465</v>
      </c>
      <c r="AR26" s="38">
        <f>IF(AND(AQ10=0,AQ26&gt;=0), "",AQ26/AQ10)</f>
        <v>0.37761051221852654</v>
      </c>
      <c r="AS26" s="43"/>
      <c r="AT26" s="128">
        <f>SUM(AT27:AT28)</f>
        <v>0</v>
      </c>
      <c r="AU26" s="38" t="str">
        <f>IF(AND(AT10=0,AT26&gt;=0), "",AT26/AT10)</f>
        <v/>
      </c>
      <c r="AV26" s="91">
        <f t="shared" si="6"/>
        <v>1</v>
      </c>
      <c r="AW26" s="128">
        <f>SUM(AW27:AW28)</f>
        <v>571.70810043454105</v>
      </c>
      <c r="AX26" s="38">
        <f>IF(AND(AW10=0,AW26&gt;=0), "",AW26/AW10)</f>
        <v>0.37761051221852648</v>
      </c>
      <c r="AY26" s="43"/>
      <c r="AZ26" s="128">
        <f>SUM(AZ27:AZ28)</f>
        <v>0</v>
      </c>
      <c r="BA26" s="38" t="str">
        <f>IF(AND(AZ10=0,AZ26&gt;=0), "",AZ26/AZ10)</f>
        <v/>
      </c>
      <c r="BB26" s="91">
        <f t="shared" si="7"/>
        <v>1</v>
      </c>
      <c r="BC26" s="126">
        <f>SUM(BC27:BC28)</f>
        <v>0</v>
      </c>
      <c r="BD26" s="38" t="str">
        <f>IF(AND(BC10=0,BC26&gt;=0), "",BC26/BC10)</f>
        <v/>
      </c>
      <c r="BE26" s="43"/>
      <c r="BF26" s="38">
        <f t="shared" si="8"/>
        <v>-1</v>
      </c>
      <c r="BG26" s="127">
        <f>SUM(BG27:BG28)</f>
        <v>3430.2486026072465</v>
      </c>
      <c r="BH26" s="38">
        <f>IF(AND(BG10=0,BG26&gt;=0), "",BG26/BG10)</f>
        <v>0.37761051221852654</v>
      </c>
      <c r="BI26" s="43"/>
      <c r="BJ26" s="126">
        <f>SUM(BJ27:BJ28)</f>
        <v>0</v>
      </c>
      <c r="BK26" s="38" t="str">
        <f>IF(AND(BJ10=0,BJ26&gt;=0), "",BJ26/BJ10)</f>
        <v/>
      </c>
      <c r="BL26" s="43"/>
      <c r="BM26" s="38" t="str">
        <f t="shared" si="9"/>
        <v/>
      </c>
      <c r="BN26" s="127">
        <f>SUM(BN27:BN28)</f>
        <v>3430.2486026072465</v>
      </c>
      <c r="BO26" s="38">
        <f>IF(AND(BN10=0,BN26&gt;=0), "",BN26/BN10)</f>
        <v>0.37761051221852654</v>
      </c>
      <c r="BP26" s="43"/>
      <c r="BQ26" s="126">
        <f>SUM(BQ27:BQ28)</f>
        <v>0</v>
      </c>
      <c r="BR26" s="38" t="str">
        <f>IF(AND(BQ10=0,BQ26&gt;=0), "",BQ26/BQ10)</f>
        <v/>
      </c>
      <c r="BS26" s="43"/>
      <c r="BT26" s="38" t="str">
        <f t="shared" si="10"/>
        <v/>
      </c>
      <c r="BU26" s="127">
        <f>SUM(BU27:BU28)</f>
        <v>3430.2486026072465</v>
      </c>
      <c r="BV26" s="38">
        <f>IF(AND(BU10=0,BU26&gt;=0), "",BU26/BU10)</f>
        <v>0.37761051221852654</v>
      </c>
      <c r="BW26" s="43"/>
      <c r="BX26" s="128">
        <f>SUM(BX27:BX28)</f>
        <v>0</v>
      </c>
      <c r="BY26" s="38" t="str">
        <f>IF(AND(BX10=0,BX26&gt;=0), "",BX26/BX10)</f>
        <v/>
      </c>
      <c r="BZ26" s="91">
        <f t="shared" si="11"/>
        <v>1</v>
      </c>
      <c r="CA26" s="126">
        <f>SUM(CA27:CA28)</f>
        <v>0</v>
      </c>
      <c r="CB26" s="38" t="str">
        <f>IF(AND(CA10=0,CA26&gt;=0), "",CA26/CA10)</f>
        <v/>
      </c>
      <c r="CC26" s="43"/>
      <c r="CD26" s="38" t="str">
        <f t="shared" si="12"/>
        <v/>
      </c>
      <c r="CE26" s="127">
        <f>SUM(CE27:CE28)</f>
        <v>3430.2486026072465</v>
      </c>
      <c r="CF26" s="38">
        <f>IF(AND(CE10=0,CE26&gt;=0), "",CE26/CE10)</f>
        <v>0.37761051221852654</v>
      </c>
      <c r="CG26" s="43"/>
      <c r="CH26" s="126">
        <f>SUM(CH27:CH28)</f>
        <v>0</v>
      </c>
      <c r="CI26" s="38" t="str">
        <f>IF(AND(CH10=0,CH26&gt;=0), "",CH26/CH10)</f>
        <v/>
      </c>
      <c r="CJ26" s="43"/>
      <c r="CK26" s="38" t="str">
        <f t="shared" si="13"/>
        <v/>
      </c>
      <c r="CL26" s="127">
        <f>SUM(CL27:CL28)</f>
        <v>3430.2486026072465</v>
      </c>
      <c r="CM26" s="38">
        <f>IF(AND(CL10=0,CL26&gt;=0), "",CL26/CL10)</f>
        <v>0.37761051221852654</v>
      </c>
      <c r="CN26" s="43"/>
      <c r="CO26" s="126">
        <f>SUM(CO27:CO28)</f>
        <v>0</v>
      </c>
      <c r="CP26" s="38" t="str">
        <f>IF(AND(CO10=0,CO26&gt;=0), "",CO26/CO10)</f>
        <v/>
      </c>
      <c r="CQ26" s="43"/>
      <c r="CR26" s="38" t="str">
        <f t="shared" si="14"/>
        <v/>
      </c>
      <c r="CS26" s="127">
        <f>SUM(CS27:CS28)</f>
        <v>3430.2486026072465</v>
      </c>
      <c r="CT26" s="38">
        <f>IF(AND(CS10=0,CS26&gt;=0), "",CS26/CS10)</f>
        <v>0.37761051221852654</v>
      </c>
      <c r="CU26" s="43"/>
      <c r="CV26" s="128">
        <f>SUM(CV27:CV28)</f>
        <v>0</v>
      </c>
      <c r="CW26" s="38" t="str">
        <f>IF(AND(CV10=0,CV26&gt;=0), "",CV26/CV10)</f>
        <v/>
      </c>
      <c r="CX26" s="91">
        <f t="shared" si="15"/>
        <v>1</v>
      </c>
    </row>
    <row r="27" spans="1:102" hidden="1" outlineLevel="1" x14ac:dyDescent="0.3">
      <c r="A27" s="29" t="s">
        <v>51</v>
      </c>
      <c r="B27" s="129">
        <f>+'N EERR UCAFE'!B31</f>
        <v>0</v>
      </c>
      <c r="C27" s="30" t="str">
        <f>IF(AND(B10=0,B27&gt;=0), "",B27/B10)</f>
        <v/>
      </c>
      <c r="D27" s="44"/>
      <c r="E27" s="129">
        <f>+'N EERR UCAFE'!C31</f>
        <v>386.55860152937487</v>
      </c>
      <c r="F27" s="30">
        <f>IF(AND(E10=0,E27&gt;=0), "",E27/E10)</f>
        <v>0.27035336272949451</v>
      </c>
      <c r="G27" s="44"/>
      <c r="H27" s="129">
        <f>+'N EERR UCAFE'!D31</f>
        <v>538.44977296989543</v>
      </c>
      <c r="I27" s="30">
        <f>IF(AND(H10=0,H27&gt;=0), "",H27/H10)</f>
        <v>0.37523393331308358</v>
      </c>
      <c r="J27" s="44"/>
      <c r="K27" s="30">
        <f t="shared" si="0"/>
        <v>0.39293181121718812</v>
      </c>
      <c r="L27" s="130">
        <f>+E27+H27</f>
        <v>925.0083744992703</v>
      </c>
      <c r="M27" s="30">
        <f>IF(AND(L10=0,L27&gt;=0), "",L27/L10)</f>
        <v>0.32288780296066216</v>
      </c>
      <c r="N27" s="44"/>
      <c r="O27" s="129">
        <f>+'N EERR UCAFE'!E31</f>
        <v>903.05317480223061</v>
      </c>
      <c r="P27" s="30">
        <f>IF(AND(O10=0,O27&gt;=0), "",O27/O10)</f>
        <v>0.40105890346194434</v>
      </c>
      <c r="Q27" s="44"/>
      <c r="R27" s="30">
        <f t="shared" si="1"/>
        <v>0.67713539894596642</v>
      </c>
      <c r="S27" s="130">
        <f>+L27+O27</f>
        <v>1828.0615493015009</v>
      </c>
      <c r="T27" s="30">
        <f>IF(AND(S10=0,S27&gt;=0), "",S27/S10)</f>
        <v>0.35728958416946816</v>
      </c>
      <c r="U27" s="44"/>
      <c r="V27" s="131"/>
      <c r="W27" s="30" t="str">
        <f>IF(AND(V10=0,V27&gt;=0), "",V27/V10)</f>
        <v/>
      </c>
      <c r="X27" s="47">
        <f t="shared" si="2"/>
        <v>1</v>
      </c>
      <c r="Y27" s="129">
        <f>+'N EERR UCAFE'!F31</f>
        <v>509.0182589334371</v>
      </c>
      <c r="Z27" s="30">
        <f>IF(AND(Y10=0,Y27&gt;=0), "",Y27/Y10)</f>
        <v>0.40039077442781562</v>
      </c>
      <c r="AA27" s="44"/>
      <c r="AB27" s="30">
        <f t="shared" si="3"/>
        <v>-0.43633633861603721</v>
      </c>
      <c r="AC27" s="130">
        <f>+S27+Y27</f>
        <v>2337.0798082349379</v>
      </c>
      <c r="AD27" s="30">
        <f>IF(AND(AC10=0,AC27&gt;=0), "",AC27/AC10)</f>
        <v>0.36586764302963415</v>
      </c>
      <c r="AE27" s="44"/>
      <c r="AF27" s="129">
        <f>+'N EERR UCAFE'!G31</f>
        <v>630.76463136807627</v>
      </c>
      <c r="AG27" s="30">
        <f>IF(AND(AF10=0,AF27&gt;=0), "",AF27/AF10)</f>
        <v>0.41777802493352073</v>
      </c>
      <c r="AH27" s="44"/>
      <c r="AI27" s="30">
        <f t="shared" si="4"/>
        <v>0.23917879230842995</v>
      </c>
      <c r="AJ27" s="130">
        <f t="shared" si="16"/>
        <v>2967.8444396030141</v>
      </c>
      <c r="AK27" s="30">
        <f>IF(AND(AJ10=0,AJ27&gt;=0), "",AJ27/AJ10)</f>
        <v>0.37579153022177025</v>
      </c>
      <c r="AL27" s="44"/>
      <c r="AM27" s="129">
        <f>+'N EERR UCAFE'!H31</f>
        <v>462.4041630042326</v>
      </c>
      <c r="AN27" s="30">
        <f>IF(AND(AM10=0,AM27&gt;=0), "",AM27/AM10)</f>
        <v>0.38971792050242904</v>
      </c>
      <c r="AO27" s="44"/>
      <c r="AP27" s="30">
        <f t="shared" si="5"/>
        <v>-0.26691488392220686</v>
      </c>
      <c r="AQ27" s="130">
        <f t="shared" si="17"/>
        <v>3430.2486026072465</v>
      </c>
      <c r="AR27" s="30">
        <f>IF(AND(AQ10=0,AQ27&gt;=0), "",AQ27/AQ10)</f>
        <v>0.37761051221852654</v>
      </c>
      <c r="AS27" s="44"/>
      <c r="AT27" s="131">
        <f>+V27*2</f>
        <v>0</v>
      </c>
      <c r="AU27" s="30" t="str">
        <f>IF(AND(AT10=0,AT27&gt;=0), "",AT27/AT10)</f>
        <v/>
      </c>
      <c r="AV27" s="47">
        <f t="shared" si="6"/>
        <v>1</v>
      </c>
      <c r="AW27" s="131">
        <f>+AQ27/6</f>
        <v>571.70810043454105</v>
      </c>
      <c r="AX27" s="30">
        <f>IF(AND(AW10=0,AW27&gt;=0), "",AW27/AW10)</f>
        <v>0.37761051221852648</v>
      </c>
      <c r="AY27" s="44"/>
      <c r="AZ27" s="131">
        <f>+AT27/6</f>
        <v>0</v>
      </c>
      <c r="BA27" s="30" t="str">
        <f>IF(AND(AZ10=0,AZ27&gt;=0), "",AZ27/AZ10)</f>
        <v/>
      </c>
      <c r="BB27" s="47">
        <f t="shared" si="7"/>
        <v>1</v>
      </c>
      <c r="BC27" s="129">
        <f>+'N EERR UCAFE'!I31</f>
        <v>0</v>
      </c>
      <c r="BD27" s="30" t="str">
        <f>IF(AND(BC10=0,BC27&gt;=0), "",BC27/BC10)</f>
        <v/>
      </c>
      <c r="BE27" s="44"/>
      <c r="BF27" s="30">
        <f t="shared" si="8"/>
        <v>-1</v>
      </c>
      <c r="BG27" s="130">
        <f>+AQ27+BC27</f>
        <v>3430.2486026072465</v>
      </c>
      <c r="BH27" s="30">
        <f>IF(AND(BG10=0,BG27&gt;=0), "",BG27/BG10)</f>
        <v>0.37761051221852654</v>
      </c>
      <c r="BI27" s="44"/>
      <c r="BJ27" s="129">
        <f>+'N EERR UCAFE'!J31</f>
        <v>0</v>
      </c>
      <c r="BK27" s="30" t="str">
        <f>IF(AND(BJ10=0,BJ27&gt;=0), "",BJ27/BJ10)</f>
        <v/>
      </c>
      <c r="BL27" s="44"/>
      <c r="BM27" s="30" t="str">
        <f t="shared" si="9"/>
        <v/>
      </c>
      <c r="BN27" s="130">
        <f>+BG27+BJ27</f>
        <v>3430.2486026072465</v>
      </c>
      <c r="BO27" s="30">
        <f>IF(AND(BN10=0,BN27&gt;=0), "",BN27/BN10)</f>
        <v>0.37761051221852654</v>
      </c>
      <c r="BP27" s="44"/>
      <c r="BQ27" s="129">
        <f>+'N EERR UCAFE'!K31</f>
        <v>0</v>
      </c>
      <c r="BR27" s="30" t="str">
        <f>IF(AND(BQ10=0,BQ27&gt;=0), "",BQ27/BQ10)</f>
        <v/>
      </c>
      <c r="BS27" s="44"/>
      <c r="BT27" s="30" t="str">
        <f t="shared" si="10"/>
        <v/>
      </c>
      <c r="BU27" s="130">
        <f>+BN27+BQ27</f>
        <v>3430.2486026072465</v>
      </c>
      <c r="BV27" s="30">
        <f>IF(AND(BU10=0,BU27&gt;=0), "",BU27/BU10)</f>
        <v>0.37761051221852654</v>
      </c>
      <c r="BW27" s="44"/>
      <c r="BX27" s="131">
        <f>+AZ27*9</f>
        <v>0</v>
      </c>
      <c r="BY27" s="30" t="str">
        <f>IF(AND(BX10=0,BX27&gt;=0), "",BX27/BX10)</f>
        <v/>
      </c>
      <c r="BZ27" s="47">
        <f t="shared" si="11"/>
        <v>1</v>
      </c>
      <c r="CA27" s="129">
        <f>+'N EERR UCAFE'!L31</f>
        <v>0</v>
      </c>
      <c r="CB27" s="30" t="str">
        <f>IF(AND(CA10=0,CA27&gt;=0), "",CA27/CA10)</f>
        <v/>
      </c>
      <c r="CC27" s="44"/>
      <c r="CD27" s="30" t="str">
        <f t="shared" si="12"/>
        <v/>
      </c>
      <c r="CE27" s="130">
        <f>+BU27+CA27</f>
        <v>3430.2486026072465</v>
      </c>
      <c r="CF27" s="30">
        <f>IF(AND(CE10=0,CE27&gt;=0), "",CE27/CE10)</f>
        <v>0.37761051221852654</v>
      </c>
      <c r="CG27" s="44"/>
      <c r="CH27" s="129">
        <f>+'N EERR UCAFE'!M31</f>
        <v>0</v>
      </c>
      <c r="CI27" s="30" t="str">
        <f>IF(AND(CH10=0,CH27&gt;=0), "",CH27/CH10)</f>
        <v/>
      </c>
      <c r="CJ27" s="44"/>
      <c r="CK27" s="30" t="str">
        <f t="shared" si="13"/>
        <v/>
      </c>
      <c r="CL27" s="130">
        <f>+CE27+CH27</f>
        <v>3430.2486026072465</v>
      </c>
      <c r="CM27" s="30">
        <f>IF(AND(CL10=0,CL27&gt;=0), "",CL27/CL10)</f>
        <v>0.37761051221852654</v>
      </c>
      <c r="CN27" s="44"/>
      <c r="CO27" s="129">
        <f>+'N EERR UCAFE'!N31</f>
        <v>0</v>
      </c>
      <c r="CP27" s="30" t="str">
        <f>IF(AND(CO10=0,CO27&gt;=0), "",CO27/CO10)</f>
        <v/>
      </c>
      <c r="CQ27" s="44"/>
      <c r="CR27" s="30" t="str">
        <f t="shared" si="14"/>
        <v/>
      </c>
      <c r="CS27" s="130">
        <f>+CL27+CO27</f>
        <v>3430.2486026072465</v>
      </c>
      <c r="CT27" s="30">
        <f>IF(AND(CS10=0,CS27&gt;=0), "",CS27/CS10)</f>
        <v>0.37761051221852654</v>
      </c>
      <c r="CU27" s="44"/>
      <c r="CV27" s="131">
        <f>+AZ27*12</f>
        <v>0</v>
      </c>
      <c r="CW27" s="30" t="str">
        <f>IF(AND(CV10=0,CV27&gt;=0), "",CV27/CV10)</f>
        <v/>
      </c>
      <c r="CX27" s="47">
        <f t="shared" si="15"/>
        <v>1</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UCAFE'!B32</f>
        <v>0</v>
      </c>
      <c r="C30" s="30" t="str">
        <f>IF(AND(B15=0,B30&gt;=0), "",B30/B15)</f>
        <v/>
      </c>
      <c r="D30" s="44"/>
      <c r="E30" s="129">
        <f>+'N EERR UCAFE'!C32</f>
        <v>0</v>
      </c>
      <c r="F30" s="30" t="str">
        <f>IF(AND(E15=0,E30&gt;=0), "",E30/E15)</f>
        <v/>
      </c>
      <c r="G30" s="44"/>
      <c r="H30" s="129">
        <f>+'N EERR UCAFE'!D32</f>
        <v>0</v>
      </c>
      <c r="I30" s="30" t="str">
        <f>IF(AND(H15=0,H30&gt;=0), "",H30/H15)</f>
        <v/>
      </c>
      <c r="J30" s="44"/>
      <c r="K30" s="30" t="str">
        <f t="shared" si="0"/>
        <v/>
      </c>
      <c r="L30" s="130">
        <f>+E30+H30</f>
        <v>0</v>
      </c>
      <c r="M30" s="30" t="str">
        <f>IF(AND(L15=0,L30&gt;=0), "",L30/L15)</f>
        <v/>
      </c>
      <c r="N30" s="44"/>
      <c r="O30" s="129">
        <f>+'N EERR UCAFE'!E32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UCAFE'!F32</f>
        <v>0</v>
      </c>
      <c r="Z30" s="30" t="str">
        <f>IF(AND(Y15=0,Y30&gt;=0), "",Y30/Y15)</f>
        <v/>
      </c>
      <c r="AA30" s="44"/>
      <c r="AB30" s="30" t="str">
        <f t="shared" si="3"/>
        <v/>
      </c>
      <c r="AC30" s="130">
        <f>+S30+Y30</f>
        <v>0</v>
      </c>
      <c r="AD30" s="30" t="str">
        <f>IF(AND(AC15=0,AC30&gt;=0), "",AC30/AC15)</f>
        <v/>
      </c>
      <c r="AE30" s="44"/>
      <c r="AF30" s="129">
        <f>+'N EERR UCAFE'!G32</f>
        <v>0</v>
      </c>
      <c r="AG30" s="30" t="str">
        <f>IF(AND(AF15=0,AF30&gt;=0), "",AF30/AF15)</f>
        <v/>
      </c>
      <c r="AH30" s="44"/>
      <c r="AI30" s="30" t="str">
        <f t="shared" si="4"/>
        <v/>
      </c>
      <c r="AJ30" s="130">
        <f t="shared" si="16"/>
        <v>0</v>
      </c>
      <c r="AK30" s="30" t="str">
        <f>IF(AND(AJ15=0,AJ30&gt;=0), "",AJ30/AJ15)</f>
        <v/>
      </c>
      <c r="AL30" s="44"/>
      <c r="AM30" s="129">
        <f>+'N EERR UCAFE'!H32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UCAFE'!I32</f>
        <v>0</v>
      </c>
      <c r="BD30" s="30" t="str">
        <f>IF(AND(BC15=0,BC30&gt;=0), "",BC30/BC15)</f>
        <v/>
      </c>
      <c r="BE30" s="44"/>
      <c r="BF30" s="30" t="str">
        <f t="shared" si="8"/>
        <v/>
      </c>
      <c r="BG30" s="130">
        <f>+AQ30+BC30</f>
        <v>0</v>
      </c>
      <c r="BH30" s="30" t="str">
        <f>IF(AND(BG15=0,BG30&gt;=0), "",BG30/BG15)</f>
        <v/>
      </c>
      <c r="BI30" s="44"/>
      <c r="BJ30" s="129">
        <f>+'N EERR UCAFE'!J32</f>
        <v>0</v>
      </c>
      <c r="BK30" s="30" t="str">
        <f>IF(AND(BJ15=0,BJ30&gt;=0), "",BJ30/BJ15)</f>
        <v/>
      </c>
      <c r="BL30" s="44"/>
      <c r="BM30" s="30" t="str">
        <f t="shared" si="9"/>
        <v/>
      </c>
      <c r="BN30" s="130">
        <f>+BG30+BJ30</f>
        <v>0</v>
      </c>
      <c r="BO30" s="30" t="str">
        <f>IF(AND(BN15=0,BN30&gt;=0), "",BN30/BN15)</f>
        <v/>
      </c>
      <c r="BP30" s="44"/>
      <c r="BQ30" s="129">
        <f>+'N EERR UCAFE'!K32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UCAFE'!L32</f>
        <v>0</v>
      </c>
      <c r="CB30" s="30" t="str">
        <f>IF(AND(CA15=0,CA30&gt;=0), "",CA30/CA15)</f>
        <v/>
      </c>
      <c r="CC30" s="44"/>
      <c r="CD30" s="30" t="str">
        <f t="shared" si="12"/>
        <v/>
      </c>
      <c r="CE30" s="130">
        <f>+BU30+CA30</f>
        <v>0</v>
      </c>
      <c r="CF30" s="30" t="str">
        <f>IF(AND(CE15=0,CE30&gt;=0), "",CE30/CE15)</f>
        <v/>
      </c>
      <c r="CG30" s="44"/>
      <c r="CH30" s="129">
        <f>+'N EERR UCAFE'!M32</f>
        <v>0</v>
      </c>
      <c r="CI30" s="30" t="str">
        <f>IF(AND(CH15=0,CH30&gt;=0), "",CH30/CH15)</f>
        <v/>
      </c>
      <c r="CJ30" s="44"/>
      <c r="CK30" s="30" t="str">
        <f t="shared" si="13"/>
        <v/>
      </c>
      <c r="CL30" s="130">
        <f>+CE30+CH30</f>
        <v>0</v>
      </c>
      <c r="CM30" s="30" t="str">
        <f>IF(AND(CL15=0,CL30&gt;=0), "",CL30/CL15)</f>
        <v/>
      </c>
      <c r="CN30" s="44"/>
      <c r="CO30" s="129">
        <f>+'N EERR UCAFE'!N32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0</v>
      </c>
      <c r="F33" s="150" t="str">
        <f>IF(AND((E5+E18)=0,E33&lt;=0), "",E33/(E5+E18))</f>
        <v/>
      </c>
      <c r="G33" s="151"/>
      <c r="H33" s="149">
        <f>+H5+H18-H23</f>
        <v>0</v>
      </c>
      <c r="I33" s="150" t="str">
        <f>IF(AND((H5+H18)=0,H33&lt;=0), "",H33/(H5+H18))</f>
        <v/>
      </c>
      <c r="J33" s="151"/>
      <c r="K33" s="150" t="str">
        <f t="shared" si="0"/>
        <v/>
      </c>
      <c r="L33" s="152">
        <f>+L5+L18-L23</f>
        <v>0</v>
      </c>
      <c r="M33" s="150" t="str">
        <f>IF(AND((L5+L18)=0,L33&lt;=0), "",L33/(L5+L18))</f>
        <v/>
      </c>
      <c r="N33" s="151"/>
      <c r="O33" s="149">
        <f>+O5+O18-O23</f>
        <v>0</v>
      </c>
      <c r="P33" s="150" t="str">
        <f>IF(AND((O5+O18)=0,O33&lt;=0), "",O33/(O5+O18))</f>
        <v/>
      </c>
      <c r="Q33" s="151"/>
      <c r="R33" s="150" t="str">
        <f>IF(AND(H33=0,O33&gt;0),100%,IF(AND(H33&lt;0,O33=0),(H33-O33)/H33,IF(AND(H33&gt;0,O33&gt;0),(O33-H33)/H33,IF(AND(H33=0,O33=0),"",(O33-H33)/H33))))</f>
        <v/>
      </c>
      <c r="S33" s="152">
        <f>+S5+S18-S23</f>
        <v>0</v>
      </c>
      <c r="T33" s="150" t="str">
        <f>IF(AND((S5+S18)=0,S33&lt;=0), "",S33/(S5+S18))</f>
        <v/>
      </c>
      <c r="U33" s="151"/>
      <c r="V33" s="153">
        <f>+V5+V18-V23</f>
        <v>0</v>
      </c>
      <c r="W33" s="150" t="str">
        <f>IF(AND((V5+V18)=0,V33&lt;=0), "",V33/(V5+V18))</f>
        <v/>
      </c>
      <c r="X33" s="151" t="str">
        <f t="shared" si="2"/>
        <v/>
      </c>
      <c r="Y33" s="149">
        <f>+Y5+Y18-Y23</f>
        <v>0</v>
      </c>
      <c r="Z33" s="150" t="str">
        <f>IF(AND((Y5+Y18)=0,Y33&lt;=0), "",Y33/(Y5+Y18))</f>
        <v/>
      </c>
      <c r="AA33" s="151"/>
      <c r="AB33" s="150" t="str">
        <f t="shared" si="3"/>
        <v/>
      </c>
      <c r="AC33" s="152">
        <f>+AC5+AC18-AC23</f>
        <v>0</v>
      </c>
      <c r="AD33" s="150" t="str">
        <f>IF(AND((AC5+AC18)=0,AC33&lt;=0), "",AC33/(AC5+AC18))</f>
        <v/>
      </c>
      <c r="AE33" s="151"/>
      <c r="AF33" s="149">
        <f>+AF5+AF18-AF23</f>
        <v>0</v>
      </c>
      <c r="AG33" s="150" t="str">
        <f>IF(AND((AF5+AF18)=0,AF33&lt;=0), "",AF33/(AF5+AF18))</f>
        <v/>
      </c>
      <c r="AH33" s="151"/>
      <c r="AI33" s="150" t="str">
        <f t="shared" si="4"/>
        <v/>
      </c>
      <c r="AJ33" s="152">
        <f>+AJ5+AJ18-AJ23</f>
        <v>0</v>
      </c>
      <c r="AK33" s="150" t="str">
        <f>IF(AND((AJ5+AJ18)=0,AJ33&lt;=0), "",AJ33/(AJ5+AJ18))</f>
        <v/>
      </c>
      <c r="AL33" s="151"/>
      <c r="AM33" s="149">
        <f>+AM5+AM18-AM23</f>
        <v>0</v>
      </c>
      <c r="AN33" s="150" t="str">
        <f>IF(AND((AM5+AM18)=0,AM33&lt;=0), "",AM33/(AM5+AM18))</f>
        <v/>
      </c>
      <c r="AO33" s="151"/>
      <c r="AP33" s="150" t="str">
        <f t="shared" si="5"/>
        <v/>
      </c>
      <c r="AQ33" s="152">
        <f>+AQ5+AQ18-AQ23</f>
        <v>0</v>
      </c>
      <c r="AR33" s="150" t="str">
        <f>IF(AND((AQ5+AQ18)=0,AQ33&lt;=0), "",AQ33/(AQ5+AQ18))</f>
        <v/>
      </c>
      <c r="AS33" s="151"/>
      <c r="AT33" s="153">
        <f>+AT5+AT18-AT23</f>
        <v>0</v>
      </c>
      <c r="AU33" s="150" t="str">
        <f>IF(AND((AT5+AT18)=0,AT33&lt;=0), "",AT33/(AT5+AT18))</f>
        <v/>
      </c>
      <c r="AV33" s="151" t="str">
        <f t="shared" si="6"/>
        <v/>
      </c>
      <c r="AW33" s="153">
        <f>+AW5+AW18-AW23</f>
        <v>0</v>
      </c>
      <c r="AX33" s="150" t="str">
        <f>IF(AND((AW5+AW18)=0,AW33&lt;=0), "",AW33/(AW5+AW18))</f>
        <v/>
      </c>
      <c r="AY33" s="151"/>
      <c r="AZ33" s="153">
        <f>+AZ5+AZ18-AZ23</f>
        <v>0</v>
      </c>
      <c r="BA33" s="150" t="str">
        <f>IF(AND((AZ5+AZ18)=0,AZ33&lt;=0), "",AZ33/(AZ5+AZ18))</f>
        <v/>
      </c>
      <c r="BB33" s="151" t="str">
        <f t="shared" si="7"/>
        <v/>
      </c>
      <c r="BC33" s="149">
        <f>+BC5+BC18-BC23</f>
        <v>0</v>
      </c>
      <c r="BD33" s="150" t="str">
        <f>IF(AND((BC5+BC18)=0,BC33&lt;=0), "",BC33/(BC5+BC18))</f>
        <v/>
      </c>
      <c r="BE33" s="151"/>
      <c r="BF33" s="150" t="str">
        <f t="shared" si="8"/>
        <v/>
      </c>
      <c r="BG33" s="152">
        <f>+BG5+BG18-BG23</f>
        <v>0</v>
      </c>
      <c r="BH33" s="150" t="str">
        <f>IF(AND((BG5+BG18)=0,BG33&lt;=0), "",BG33/(BG5+BG18))</f>
        <v/>
      </c>
      <c r="BI33" s="151"/>
      <c r="BJ33" s="149">
        <f>+BJ5+BJ18-BJ23</f>
        <v>0</v>
      </c>
      <c r="BK33" s="150" t="str">
        <f>IF(AND((BJ5+BJ18)=0,BJ33&lt;=0), "",BJ33/(BJ5+BJ18))</f>
        <v/>
      </c>
      <c r="BL33" s="151"/>
      <c r="BM33" s="150" t="str">
        <f t="shared" si="9"/>
        <v/>
      </c>
      <c r="BN33" s="152">
        <f>+BN5+BN18-BN23</f>
        <v>0</v>
      </c>
      <c r="BO33" s="150" t="str">
        <f>IF(AND((BN5+BN18)=0,BN33&lt;=0), "",BN33/(BN5+BN18))</f>
        <v/>
      </c>
      <c r="BP33" s="151"/>
      <c r="BQ33" s="149">
        <f>+BQ5+BQ18-BQ23</f>
        <v>0</v>
      </c>
      <c r="BR33" s="150" t="str">
        <f>IF(AND((BQ5+BQ18)=0,BQ33&lt;=0), "",BQ33/(BQ5+BQ18))</f>
        <v/>
      </c>
      <c r="BS33" s="151"/>
      <c r="BT33" s="150" t="str">
        <f t="shared" si="10"/>
        <v/>
      </c>
      <c r="BU33" s="152">
        <f>+BU5+BU18-BU23</f>
        <v>0</v>
      </c>
      <c r="BV33" s="150" t="str">
        <f>IF(AND((BU5+BU18)=0,BU33&lt;=0), "",BU33/(BU5+BU18))</f>
        <v/>
      </c>
      <c r="BW33" s="151"/>
      <c r="BX33" s="153">
        <f>+BX5+BX18-BX23</f>
        <v>0</v>
      </c>
      <c r="BY33" s="150" t="str">
        <f>IF(AND((BX5+BX18)=0,BX33&lt;=0), "",BX33/(BX5+BX18))</f>
        <v/>
      </c>
      <c r="BZ33" s="151" t="str">
        <f t="shared" si="11"/>
        <v/>
      </c>
      <c r="CA33" s="149">
        <f>+CA5+CA18-CA23</f>
        <v>0</v>
      </c>
      <c r="CB33" s="150" t="str">
        <f>IF(AND((CA5+CA18)=0,CA33&lt;=0), "",CA33/(CA5+CA18))</f>
        <v/>
      </c>
      <c r="CC33" s="151"/>
      <c r="CD33" s="150" t="str">
        <f t="shared" si="12"/>
        <v/>
      </c>
      <c r="CE33" s="152">
        <f>+CE5+CE18-CE23</f>
        <v>0</v>
      </c>
      <c r="CF33" s="150" t="str">
        <f>IF(AND((CE5+CE18)=0,CE33&lt;=0), "",CE33/(CE5+CE18))</f>
        <v/>
      </c>
      <c r="CG33" s="151"/>
      <c r="CH33" s="149">
        <f>+CH5+CH18-CH23</f>
        <v>0</v>
      </c>
      <c r="CI33" s="150" t="str">
        <f>IF(AND((CH5+CH18)=0,CH33&lt;=0), "",CH33/(CH5+CH18))</f>
        <v/>
      </c>
      <c r="CJ33" s="151"/>
      <c r="CK33" s="150" t="str">
        <f t="shared" si="13"/>
        <v/>
      </c>
      <c r="CL33" s="152">
        <f>+CL5+CL18-CL23</f>
        <v>0</v>
      </c>
      <c r="CM33" s="150" t="str">
        <f>IF(AND((CL5+CL18)=0,CL33&lt;=0), "",CL33/(CL5+CL18))</f>
        <v/>
      </c>
      <c r="CN33" s="151"/>
      <c r="CO33" s="149">
        <f>+CO5+CO18-CO23</f>
        <v>0</v>
      </c>
      <c r="CP33" s="150" t="str">
        <f>IF(AND((CO5+CO18)=0,CO33&lt;=0), "",CO33/(CO5+CO18))</f>
        <v/>
      </c>
      <c r="CQ33" s="151"/>
      <c r="CR33" s="150" t="str">
        <f t="shared" si="14"/>
        <v/>
      </c>
      <c r="CS33" s="152">
        <f>+CS5+CS18-CS23</f>
        <v>0</v>
      </c>
      <c r="CT33" s="150" t="str">
        <f>IF(AND((CS5+CS18)=0,CS33&lt;=0), "",CS33/(CS5+CS18))</f>
        <v/>
      </c>
      <c r="CU33" s="151"/>
      <c r="CV33" s="153">
        <f>+CV5+CV18-CV23</f>
        <v>0</v>
      </c>
      <c r="CW33" s="150" t="str">
        <f>IF(AND((CV5+CV18)=0,CV33&lt;=0), "",CV33/(CV5+CV18))</f>
        <v/>
      </c>
      <c r="CX33" s="151" t="str">
        <f t="shared" si="15"/>
        <v/>
      </c>
    </row>
    <row r="34" spans="1:102" s="34" customFormat="1" ht="15.6" x14ac:dyDescent="0.3">
      <c r="A34" s="148" t="s">
        <v>56</v>
      </c>
      <c r="B34" s="149">
        <f>+B10-B26</f>
        <v>0</v>
      </c>
      <c r="C34" s="150" t="str">
        <f>IF(AND(B10=0,B34&lt;=0), "",B34/B10)</f>
        <v/>
      </c>
      <c r="D34" s="151"/>
      <c r="E34" s="149">
        <f>+E10-E26</f>
        <v>1043.2686350423078</v>
      </c>
      <c r="F34" s="150">
        <f>IF(AND(E10=0,E34&lt;=0), "",E34/E10)</f>
        <v>0.72964663727050538</v>
      </c>
      <c r="G34" s="151"/>
      <c r="H34" s="149">
        <f>+H10-H26</f>
        <v>896.52112162835408</v>
      </c>
      <c r="I34" s="150">
        <f>IF(AND(H10=0,H34&lt;=0), "",H34/H10)</f>
        <v>0.62476606668691648</v>
      </c>
      <c r="J34" s="151"/>
      <c r="K34" s="150">
        <f t="shared" si="0"/>
        <v>-0.14066129133461644</v>
      </c>
      <c r="L34" s="152">
        <f>+L10-L26</f>
        <v>1939.789756670662</v>
      </c>
      <c r="M34" s="150">
        <f>IF(AND(L10=0,L34&lt;=0), "",L34/L10)</f>
        <v>0.67711219703933778</v>
      </c>
      <c r="N34" s="151"/>
      <c r="O34" s="149">
        <f>+O10-O26</f>
        <v>1348.6190035413167</v>
      </c>
      <c r="P34" s="150">
        <f>IF(AND(O10=0,O34&lt;=0), "",O34/O10)</f>
        <v>0.59894109653805572</v>
      </c>
      <c r="Q34" s="151"/>
      <c r="R34" s="150">
        <f>IF(AND(H34=0,O34&gt;0),100%,IF(AND(H34&lt;0,O34=0),(H34-O34)/H34,IF(AND(H34&gt;0,O34&gt;0),(O34-H34)/H34,IF(AND(H34=0,O34=0),"",(O34-H34)/H34))))</f>
        <v>0.50428023501757091</v>
      </c>
      <c r="S34" s="152">
        <f>+S10-S26</f>
        <v>3288.408760211978</v>
      </c>
      <c r="T34" s="150">
        <f>IF(AND(S10=0,S34&lt;=0), "",S34/S10)</f>
        <v>0.64271041583053179</v>
      </c>
      <c r="U34" s="151"/>
      <c r="V34" s="153">
        <f>+V10-V26</f>
        <v>0</v>
      </c>
      <c r="W34" s="150" t="str">
        <f>IF(AND(V10=0,V34&lt;=0), "",V34/V10)</f>
        <v/>
      </c>
      <c r="X34" s="151">
        <f t="shared" si="2"/>
        <v>1</v>
      </c>
      <c r="Y34" s="149">
        <f>+Y10-Y26</f>
        <v>762.28540599455039</v>
      </c>
      <c r="Z34" s="150">
        <f>IF(AND(Y10=0,Y34&lt;=0), "",Y34/Y10)</f>
        <v>0.59960922557218443</v>
      </c>
      <c r="AA34" s="151"/>
      <c r="AB34" s="150">
        <f t="shared" si="3"/>
        <v>-0.43476593167315786</v>
      </c>
      <c r="AC34" s="152">
        <f>+AC10-AC26</f>
        <v>4050.6941662065287</v>
      </c>
      <c r="AD34" s="150">
        <f>IF(AND(AC10=0,AC34&lt;=0), "",AC34/AC10)</f>
        <v>0.63413235697036585</v>
      </c>
      <c r="AE34" s="151"/>
      <c r="AF34" s="149">
        <f>+AF10-AF26</f>
        <v>879.04343349710473</v>
      </c>
      <c r="AG34" s="150">
        <f>IF(AND(AF10=0,AF34&lt;=0), "",AF34/AF10)</f>
        <v>0.58222197506647932</v>
      </c>
      <c r="AH34" s="151"/>
      <c r="AI34" s="150">
        <f t="shared" si="4"/>
        <v>0.15316838887951773</v>
      </c>
      <c r="AJ34" s="152">
        <f>+AJ10-AJ26</f>
        <v>4929.7375997036343</v>
      </c>
      <c r="AK34" s="150">
        <f>IF(AND(AJ10=0,AJ34&lt;=0), "",AJ34/AJ10)</f>
        <v>0.62420846977822986</v>
      </c>
      <c r="AL34" s="151"/>
      <c r="AM34" s="149">
        <f>+AM10-AM26</f>
        <v>724.10571677777887</v>
      </c>
      <c r="AN34" s="150">
        <f>IF(AND(AM10=0,AM34&lt;=0), "",AM34/AM10)</f>
        <v>0.61028207949757096</v>
      </c>
      <c r="AO34" s="151"/>
      <c r="AP34" s="150">
        <f t="shared" si="5"/>
        <v>-0.17625718003823321</v>
      </c>
      <c r="AQ34" s="152">
        <f>+AQ10-AQ26</f>
        <v>5653.8433164814132</v>
      </c>
      <c r="AR34" s="150">
        <f>IF(AND(AQ10=0,AQ34&lt;=0), "",AQ34/AQ10)</f>
        <v>0.62238948778147352</v>
      </c>
      <c r="AS34" s="151"/>
      <c r="AT34" s="153">
        <f>+AT10-AT26</f>
        <v>0</v>
      </c>
      <c r="AU34" s="150" t="str">
        <f>IF(AND(AT10=0,AT34&lt;=0), "",AT34/AT10)</f>
        <v/>
      </c>
      <c r="AV34" s="151">
        <f t="shared" si="6"/>
        <v>1</v>
      </c>
      <c r="AW34" s="153">
        <f>+AW10-AW26</f>
        <v>942.30721941356899</v>
      </c>
      <c r="AX34" s="150">
        <f>IF(AND(AW10=0,AW34&lt;=0), "",AW34/AW10)</f>
        <v>0.62238948778147352</v>
      </c>
      <c r="AY34" s="151"/>
      <c r="AZ34" s="153">
        <f>+AZ10-AZ26</f>
        <v>0</v>
      </c>
      <c r="BA34" s="150" t="str">
        <f>IF(AND(AZ10=0,AZ34&lt;=0), "",AZ34/AZ10)</f>
        <v/>
      </c>
      <c r="BB34" s="151">
        <f t="shared" si="7"/>
        <v>1</v>
      </c>
      <c r="BC34" s="149">
        <f>+BC10-BC26</f>
        <v>0</v>
      </c>
      <c r="BD34" s="150" t="str">
        <f>IF(AND(BC10=0,BC34&lt;=0), "",BC34/BC10)</f>
        <v/>
      </c>
      <c r="BE34" s="151"/>
      <c r="BF34" s="150">
        <f t="shared" si="8"/>
        <v>-1</v>
      </c>
      <c r="BG34" s="152">
        <f>+BG10-BG26</f>
        <v>5653.8433164814132</v>
      </c>
      <c r="BH34" s="150">
        <f>IF(AND(BG10=0,BG34&lt;=0), "",BG34/BG10)</f>
        <v>0.62238948778147352</v>
      </c>
      <c r="BI34" s="151"/>
      <c r="BJ34" s="149">
        <f>+BJ10-BJ26</f>
        <v>0</v>
      </c>
      <c r="BK34" s="150" t="str">
        <f>IF(AND(BJ10=0,BJ34&lt;=0), "",BJ34/BJ10)</f>
        <v/>
      </c>
      <c r="BL34" s="151"/>
      <c r="BM34" s="150" t="str">
        <f t="shared" si="9"/>
        <v/>
      </c>
      <c r="BN34" s="152">
        <f>+BN10-BN26</f>
        <v>5653.8433164814132</v>
      </c>
      <c r="BO34" s="150">
        <f>IF(AND(BN10=0,BN34&lt;=0), "",BN34/BN10)</f>
        <v>0.62238948778147352</v>
      </c>
      <c r="BP34" s="151"/>
      <c r="BQ34" s="149">
        <f>+BQ10-BQ26</f>
        <v>0</v>
      </c>
      <c r="BR34" s="150" t="str">
        <f>IF(AND(BQ10=0,BQ34&lt;=0), "",BQ34/BQ10)</f>
        <v/>
      </c>
      <c r="BS34" s="151"/>
      <c r="BT34" s="150" t="str">
        <f t="shared" si="10"/>
        <v/>
      </c>
      <c r="BU34" s="152">
        <f>+BU10-BU26</f>
        <v>5653.8433164814132</v>
      </c>
      <c r="BV34" s="150">
        <f>IF(AND(BU10=0,BU34&lt;=0), "",BU34/BU10)</f>
        <v>0.62238948778147352</v>
      </c>
      <c r="BW34" s="151"/>
      <c r="BX34" s="153">
        <f>+BX10-BX26</f>
        <v>0</v>
      </c>
      <c r="BY34" s="150" t="str">
        <f>IF(AND(BX10=0,BX34&lt;=0), "",BX34/BX10)</f>
        <v/>
      </c>
      <c r="BZ34" s="151">
        <f t="shared" si="11"/>
        <v>1</v>
      </c>
      <c r="CA34" s="149">
        <f>+CA10-CA26</f>
        <v>0</v>
      </c>
      <c r="CB34" s="150" t="str">
        <f>IF(AND(CA10=0,CA34&lt;=0), "",CA34/CA10)</f>
        <v/>
      </c>
      <c r="CC34" s="151"/>
      <c r="CD34" s="150" t="str">
        <f t="shared" si="12"/>
        <v/>
      </c>
      <c r="CE34" s="152">
        <f>+CE10-CE26</f>
        <v>5653.8433164814132</v>
      </c>
      <c r="CF34" s="150">
        <f>IF(AND(CE10=0,CE34&lt;=0), "",CE34/CE10)</f>
        <v>0.62238948778147352</v>
      </c>
      <c r="CG34" s="151"/>
      <c r="CH34" s="149">
        <f>+CH10-CH26</f>
        <v>0</v>
      </c>
      <c r="CI34" s="150" t="str">
        <f>IF(AND(CH10=0,CH34&lt;=0), "",CH34/CH10)</f>
        <v/>
      </c>
      <c r="CJ34" s="151"/>
      <c r="CK34" s="150" t="str">
        <f t="shared" si="13"/>
        <v/>
      </c>
      <c r="CL34" s="152">
        <f>+CL10-CL26</f>
        <v>5653.8433164814132</v>
      </c>
      <c r="CM34" s="150">
        <f>IF(AND(CL10=0,CL34&lt;=0), "",CL34/CL10)</f>
        <v>0.62238948778147352</v>
      </c>
      <c r="CN34" s="151"/>
      <c r="CO34" s="149">
        <f>+CO10-CO26</f>
        <v>0</v>
      </c>
      <c r="CP34" s="150" t="str">
        <f>IF(AND(CO10=0,CO34&lt;=0), "",CO34/CO10)</f>
        <v/>
      </c>
      <c r="CQ34" s="151"/>
      <c r="CR34" s="150" t="str">
        <f t="shared" si="14"/>
        <v/>
      </c>
      <c r="CS34" s="152">
        <f>+CS10-CS26</f>
        <v>5653.8433164814132</v>
      </c>
      <c r="CT34" s="150">
        <f>IF(AND(CS10=0,CS34&lt;=0), "",CS34/CS10)</f>
        <v>0.62238948778147352</v>
      </c>
      <c r="CU34" s="151"/>
      <c r="CV34" s="153">
        <f>+CV10-CV26</f>
        <v>0</v>
      </c>
      <c r="CW34" s="150" t="str">
        <f>IF(AND(CV10=0,CV34&lt;=0), "",CV34/CV10)</f>
        <v/>
      </c>
      <c r="CX34" s="151">
        <f t="shared" si="15"/>
        <v>1</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1043.2686350423078</v>
      </c>
      <c r="F36" s="156">
        <f>IF(AND(E4=0,E36&lt;=0), "",E36/E4)</f>
        <v>0.72964663727050538</v>
      </c>
      <c r="G36" s="157"/>
      <c r="H36" s="155">
        <f>+H4-H22</f>
        <v>896.52112162835408</v>
      </c>
      <c r="I36" s="156">
        <f>IF(AND(H4=0,H36&lt;=0), "",H36/H4)</f>
        <v>0.62476606668691648</v>
      </c>
      <c r="J36" s="157"/>
      <c r="K36" s="156">
        <f t="shared" si="0"/>
        <v>-0.14066129133461644</v>
      </c>
      <c r="L36" s="158">
        <f>+L4-L22</f>
        <v>1939.789756670662</v>
      </c>
      <c r="M36" s="156">
        <f>IF(AND(L4=0,L36&lt;=0), "",L36/L4)</f>
        <v>0.67711219703933778</v>
      </c>
      <c r="N36" s="157"/>
      <c r="O36" s="155">
        <f>+O4-O22</f>
        <v>1348.6190035413167</v>
      </c>
      <c r="P36" s="156">
        <f>IF(AND(O4=0,O36&lt;=0), "",O36/O4)</f>
        <v>0.59894109653805572</v>
      </c>
      <c r="Q36" s="157"/>
      <c r="R36" s="156">
        <f>IF(AND(H36=0,O36&gt;0),100%,IF(AND(H36&lt;0,O36=0),(H36-O36)/H36,IF(AND(H36&gt;0,O36&gt;0),(O36-H36)/H36,IF(AND(H36=0,O36=0),"",(O36-H36)/H36))))</f>
        <v>0.50428023501757091</v>
      </c>
      <c r="S36" s="158">
        <f>+S4-S22</f>
        <v>3288.408760211978</v>
      </c>
      <c r="T36" s="156">
        <f>IF(AND(S4=0,S36&lt;=0), "",S36/S4)</f>
        <v>0.64271041583053179</v>
      </c>
      <c r="U36" s="157"/>
      <c r="V36" s="159">
        <f>+V4-V22</f>
        <v>0</v>
      </c>
      <c r="W36" s="156" t="str">
        <f>IF(AND(V4=0,V36&lt;=0), "",V36/V4)</f>
        <v/>
      </c>
      <c r="X36" s="157">
        <f t="shared" si="2"/>
        <v>1</v>
      </c>
      <c r="Y36" s="155">
        <f>+Y4-Y22</f>
        <v>762.28540599455039</v>
      </c>
      <c r="Z36" s="156">
        <f>IF(AND(Y4=0,Y36&lt;=0), "",Y36/Y4)</f>
        <v>0.59960922557218443</v>
      </c>
      <c r="AA36" s="157"/>
      <c r="AB36" s="156">
        <f t="shared" si="3"/>
        <v>-0.43476593167315786</v>
      </c>
      <c r="AC36" s="158">
        <f>+AC4-AC22</f>
        <v>4050.6941662065287</v>
      </c>
      <c r="AD36" s="156">
        <f>IF(AND(AC4=0,AC36&lt;=0), "",AC36/AC4)</f>
        <v>0.63413235697036585</v>
      </c>
      <c r="AE36" s="157"/>
      <c r="AF36" s="155">
        <f>+AF4-AF22</f>
        <v>879.04343349710473</v>
      </c>
      <c r="AG36" s="156">
        <f>IF(AND(AF4=0,AF36&lt;=0), "",AF36/AF4)</f>
        <v>0.58222197506647932</v>
      </c>
      <c r="AH36" s="157"/>
      <c r="AI36" s="156">
        <f t="shared" si="4"/>
        <v>0.15316838887951773</v>
      </c>
      <c r="AJ36" s="158">
        <f>+AJ4-AJ22</f>
        <v>4929.7375997036343</v>
      </c>
      <c r="AK36" s="156">
        <f>IF(AND(AJ4=0,AJ36&lt;=0), "",AJ36/AJ4)</f>
        <v>0.62420846977822986</v>
      </c>
      <c r="AL36" s="157"/>
      <c r="AM36" s="155">
        <f>+AM4-AM22</f>
        <v>724.10571677777887</v>
      </c>
      <c r="AN36" s="156">
        <f>IF(AND(AM4=0,AM36&lt;=0), "",AM36/AM4)</f>
        <v>0.61028207949757096</v>
      </c>
      <c r="AO36" s="157"/>
      <c r="AP36" s="156">
        <f t="shared" si="5"/>
        <v>-0.17625718003823321</v>
      </c>
      <c r="AQ36" s="158">
        <f>+AQ4-AQ22</f>
        <v>5653.8433164814132</v>
      </c>
      <c r="AR36" s="156">
        <f>IF(AND(AQ4=0,AQ36&lt;=0), "",AQ36/AQ4)</f>
        <v>0.62238948778147352</v>
      </c>
      <c r="AS36" s="157"/>
      <c r="AT36" s="159">
        <f>+AT4-AT22</f>
        <v>0</v>
      </c>
      <c r="AU36" s="156" t="str">
        <f>IF(AND(AT4=0,AT36&lt;=0), "",AT36/AT4)</f>
        <v/>
      </c>
      <c r="AV36" s="157">
        <f t="shared" si="6"/>
        <v>1</v>
      </c>
      <c r="AW36" s="159">
        <f>+AW4-AW22</f>
        <v>942.30721941356899</v>
      </c>
      <c r="AX36" s="156">
        <f>IF(AND(AW4=0,AW36&lt;=0), "",AW36/AW4)</f>
        <v>0.62238948778147352</v>
      </c>
      <c r="AY36" s="157"/>
      <c r="AZ36" s="159">
        <f>+AZ4-AZ22</f>
        <v>0</v>
      </c>
      <c r="BA36" s="156" t="str">
        <f>IF(AND(AZ4=0,AZ36&lt;=0), "",AZ36/AZ4)</f>
        <v/>
      </c>
      <c r="BB36" s="157">
        <f t="shared" si="7"/>
        <v>1</v>
      </c>
      <c r="BC36" s="155">
        <f>+BC4-BC22</f>
        <v>0</v>
      </c>
      <c r="BD36" s="156" t="str">
        <f>IF(AND(BC4=0,BC36&lt;=0), "",BC36/BC4)</f>
        <v/>
      </c>
      <c r="BE36" s="157"/>
      <c r="BF36" s="156">
        <f t="shared" si="8"/>
        <v>-1</v>
      </c>
      <c r="BG36" s="158">
        <f>+BG4-BG22</f>
        <v>5653.8433164814132</v>
      </c>
      <c r="BH36" s="156">
        <f>IF(AND(BG4=0,BG36&lt;=0), "",BG36/BG4)</f>
        <v>0.62238948778147352</v>
      </c>
      <c r="BI36" s="157"/>
      <c r="BJ36" s="155">
        <f>+BJ4-BJ22</f>
        <v>0</v>
      </c>
      <c r="BK36" s="156" t="str">
        <f>IF(AND(BJ4=0,BJ36&lt;=0), "",BJ36/BJ4)</f>
        <v/>
      </c>
      <c r="BL36" s="157"/>
      <c r="BM36" s="156" t="str">
        <f t="shared" si="9"/>
        <v/>
      </c>
      <c r="BN36" s="158">
        <f>+BN4-BN22</f>
        <v>5653.8433164814132</v>
      </c>
      <c r="BO36" s="156">
        <f>IF(AND(BN4=0,BN36&lt;=0), "",BN36/BN4)</f>
        <v>0.62238948778147352</v>
      </c>
      <c r="BP36" s="157"/>
      <c r="BQ36" s="155">
        <f>+BQ4-BQ22</f>
        <v>0</v>
      </c>
      <c r="BR36" s="156" t="str">
        <f>IF(AND(BQ4=0,BQ36&lt;=0), "",BQ36/BQ4)</f>
        <v/>
      </c>
      <c r="BS36" s="157"/>
      <c r="BT36" s="156" t="str">
        <f t="shared" si="10"/>
        <v/>
      </c>
      <c r="BU36" s="158">
        <f>+BU4-BU22</f>
        <v>5653.8433164814132</v>
      </c>
      <c r="BV36" s="156">
        <f>IF(AND(BU4=0,BU36&lt;=0), "",BU36/BU4)</f>
        <v>0.62238948778147352</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5653.8433164814132</v>
      </c>
      <c r="CF36" s="156">
        <f>IF(AND(CE4=0,CE36&lt;=0), "",CE36/CE4)</f>
        <v>0.62238948778147352</v>
      </c>
      <c r="CG36" s="157"/>
      <c r="CH36" s="155">
        <f>+CH4-CH22</f>
        <v>0</v>
      </c>
      <c r="CI36" s="156" t="str">
        <f>IF(AND(CH4=0,CH36&lt;=0), "",CH36/CH4)</f>
        <v/>
      </c>
      <c r="CJ36" s="157"/>
      <c r="CK36" s="156" t="str">
        <f t="shared" si="13"/>
        <v/>
      </c>
      <c r="CL36" s="158">
        <f>+CL4-CL22</f>
        <v>5653.8433164814132</v>
      </c>
      <c r="CM36" s="156">
        <f>IF(AND(CL4=0,CL36&lt;=0), "",CL36/CL4)</f>
        <v>0.62238948778147352</v>
      </c>
      <c r="CN36" s="157"/>
      <c r="CO36" s="155">
        <f>+CO4-CO22</f>
        <v>0</v>
      </c>
      <c r="CP36" s="156" t="str">
        <f>IF(AND(CO4=0,CO36&lt;=0), "",CO36/CO4)</f>
        <v/>
      </c>
      <c r="CQ36" s="157"/>
      <c r="CR36" s="156" t="str">
        <f t="shared" si="14"/>
        <v/>
      </c>
      <c r="CS36" s="158">
        <f>+CS4-CS22</f>
        <v>5653.8433164814132</v>
      </c>
      <c r="CT36" s="156">
        <f>IF(AND(CS4=0,CS36&lt;=0), "",CS36/CS4)</f>
        <v>0.62238948778147352</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1163.7612990427524</v>
      </c>
      <c r="F38" s="36">
        <f>IF(AND(E4=0,E38&gt;=0), "",E38/E4)</f>
        <v>0.81391742252240173</v>
      </c>
      <c r="G38" s="42">
        <f>IF(AND(E124=0,E38&gt;=0),"",E38/E124)</f>
        <v>1</v>
      </c>
      <c r="H38" s="123">
        <f>+H39+H68+H83+H93+H104</f>
        <v>1199.4380528076294</v>
      </c>
      <c r="I38" s="36">
        <f>IF(AND(H4=0,H38&gt;=0), "",H38/H4)</f>
        <v>0.83586228635211279</v>
      </c>
      <c r="J38" s="42">
        <f>IF(AND(H124=0,H38&gt;=0),"",H38/H124)</f>
        <v>1</v>
      </c>
      <c r="K38" s="36">
        <f t="shared" ref="K38:K82" si="19">IF(AND(E38=0,H38&gt;0),100%,IF(AND(E38&lt;0,H38=0),(E38-H38)/E38,IF(AND(E38&gt;0,H38&gt;0),(H38-E38)/E38,IF(AND(E38=0,H38=0),"",(H38-E38)/E38))))</f>
        <v>3.0656418798445034E-2</v>
      </c>
      <c r="L38" s="124">
        <f>+L39+L68+L83+L93+L104</f>
        <v>2363.1993518503809</v>
      </c>
      <c r="M38" s="36">
        <f>IF(AND(L4=0,L38&gt;=0), "",L38/L4)</f>
        <v>0.82490955510547359</v>
      </c>
      <c r="N38" s="42">
        <f>IF(AND(L124=0,L38&gt;=0),"",L38/L124)</f>
        <v>1</v>
      </c>
      <c r="O38" s="123">
        <f>+O39+O68+O83+O93+O104</f>
        <v>1473.7332967765344</v>
      </c>
      <c r="P38" s="36">
        <f>IF(AND(O4=0,O38&gt;=0), "",O38/O4)</f>
        <v>0.65450615367139853</v>
      </c>
      <c r="Q38" s="42">
        <f>IF(AND(O124=0,O38&gt;=0),"",O38/O124)</f>
        <v>1</v>
      </c>
      <c r="R38" s="36">
        <f t="shared" ref="R38:R82" si="20">IF(AND(H38=0,O38&gt;0),100%,IF(AND(H38&lt;0,O38=0),(H38-O38)/H38,IF(AND(H38&gt;0,O38&gt;0),(O38-H38)/H38,IF(AND(H38=0,O38=0),"",(O38-H38)/H38))))</f>
        <v>0.22868646140318638</v>
      </c>
      <c r="S38" s="124">
        <f>+S39+S68+S83+S93+S104</f>
        <v>3836.932648626916</v>
      </c>
      <c r="T38" s="36">
        <f>IF(AND(S4=0,S38&gt;=0), "",S38/S4)</f>
        <v>0.74991789583779811</v>
      </c>
      <c r="U38" s="42">
        <f>IF(AND(S124=0,S38&gt;=0),"",S38/S124)</f>
        <v>1</v>
      </c>
      <c r="V38" s="125">
        <f>+V39+V68+V83+V93+V104</f>
        <v>0</v>
      </c>
      <c r="W38" s="36" t="str">
        <f>IF(AND(V4=0,V38&gt;=0), "",V38/V4)</f>
        <v/>
      </c>
      <c r="X38" s="42">
        <f t="shared" ref="X38:X101" si="21">IF(AND(V38=0,S38&gt;0),100%,IF(AND(V38&lt;0,S38=0),(V38-S38)/V38,IF(AND(V38&gt;0,S38&gt;0),(S38-V38)/V38,IF(AND(V38=0,S38=0),"",(S38-V38)/V38))))</f>
        <v>1</v>
      </c>
      <c r="Y38" s="123">
        <f>+Y39+Y68+Y83+Y93+Y104</f>
        <v>1426.9592274815104</v>
      </c>
      <c r="Z38" s="36">
        <f>IF(AND(Y4=0,Y38&gt;=0), "",Y38/Y4)</f>
        <v>1.1224377517721857</v>
      </c>
      <c r="AA38" s="42">
        <f>IF(AND(Y124=0,Y38&gt;=0),"",Y38/Y124)</f>
        <v>1</v>
      </c>
      <c r="AB38" s="36">
        <f t="shared" ref="AB38:AB101" si="22">IF(AND(O38=0,Y38&gt;0),100%,IF(AND(O38&lt;0,Y38=0),(O38-Y38)/O38,IF(AND(O38&gt;0,Y38&gt;0),(Y38-O38)/O38,IF(AND(O38=0,Y38=0),"",(Y38-O38)/O38))))</f>
        <v>-3.1738489859279101E-2</v>
      </c>
      <c r="AC38" s="124">
        <f>+AC39+AC68+AC83+AC93+AC104</f>
        <v>5263.891876108426</v>
      </c>
      <c r="AD38" s="36">
        <f>IF(AND(AC4=0,AC38&gt;=0), "",AC38/AC4)</f>
        <v>0.82405731592415798</v>
      </c>
      <c r="AE38" s="42">
        <f>IF(AND(AC124=0,AC38&gt;=0),"",AC38/AC124)</f>
        <v>1</v>
      </c>
      <c r="AF38" s="123">
        <f>+AF39+AF68+AF83+AF93+AF104</f>
        <v>1496.1167046850323</v>
      </c>
      <c r="AG38" s="36">
        <f>IF(AND(AF4=0,AF38&gt;=0), "",AF38/AF4)</f>
        <v>0.99093172138978391</v>
      </c>
      <c r="AH38" s="42">
        <f>IF(AND(AF124=0,AF38&gt;=0),"",AF38/AF124)</f>
        <v>1</v>
      </c>
      <c r="AI38" s="36">
        <f t="shared" si="4"/>
        <v>4.8464928690065197E-2</v>
      </c>
      <c r="AJ38" s="124">
        <f>+AJ39+AJ68+AJ83+AJ93+AJ104</f>
        <v>6760.0085807934583</v>
      </c>
      <c r="AK38" s="36">
        <f>IF(AND(AJ4=0,AJ38&gt;=0), "",AJ38/AJ4)</f>
        <v>0.85595927299628782</v>
      </c>
      <c r="AL38" s="42">
        <f>IF(AND(AJ124=0,AJ38&gt;=0),"",AJ38/AJ124)</f>
        <v>1</v>
      </c>
      <c r="AM38" s="123">
        <f>+AM39+AM68+AM83+AM93+AM104</f>
        <v>1314.5428803634934</v>
      </c>
      <c r="AN38" s="36">
        <f>IF(AND(AM4=0,AM38&gt;=0), "",AM38/AM4)</f>
        <v>1.1079072351298116</v>
      </c>
      <c r="AO38" s="42">
        <f>IF(AND(AM124=0,AM38&gt;=0),"",AM38/AM124)</f>
        <v>0.99830711439155939</v>
      </c>
      <c r="AP38" s="36">
        <f t="shared" si="5"/>
        <v>-0.12136340952075961</v>
      </c>
      <c r="AQ38" s="124">
        <f>+AQ39+AQ68+AQ83+AQ93+AQ104</f>
        <v>8074.5514611569524</v>
      </c>
      <c r="AR38" s="36">
        <f>IF(AND(AQ4=0,AQ38&gt;=0), "",AQ38/AQ4)</f>
        <v>0.88886721238362509</v>
      </c>
      <c r="AS38" s="42">
        <f>IF(AND(AQ124=0,AQ38&gt;=0),"",AQ38/AQ124)</f>
        <v>0.99972400582370657</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1345.7585768594918</v>
      </c>
      <c r="AX38" s="36">
        <f>IF(AND(AW4=0,AW38&gt;=0), "",AW38/AW4)</f>
        <v>0.88886721238362487</v>
      </c>
      <c r="AY38" s="42">
        <f>IF(AND(AW124=0,AW38&gt;=0),"",AW38/AW124)</f>
        <v>0.99972400582370657</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8074.5514611569524</v>
      </c>
      <c r="BH38" s="36">
        <f>IF(AND(BG4=0,BG38&gt;=0), "",BG38/BG4)</f>
        <v>0.88886721238362509</v>
      </c>
      <c r="BI38" s="42">
        <f>IF(AND(BG124=0,BG38&gt;=0),"",BG38/BG124)</f>
        <v>0.99972400582370657</v>
      </c>
      <c r="BJ38" s="123">
        <f>+BJ39+BJ68+BJ83+BJ93+BJ104</f>
        <v>0</v>
      </c>
      <c r="BK38" s="36" t="str">
        <f>IF(AND(BJ4=0,BJ38&gt;=0), "",BJ38/BJ4)</f>
        <v/>
      </c>
      <c r="BL38" s="42" t="str">
        <f>IF(AND(BJ124=0,BJ38&gt;=0),"",BJ38/BJ124)</f>
        <v/>
      </c>
      <c r="BM38" s="36" t="str">
        <f t="shared" si="9"/>
        <v/>
      </c>
      <c r="BN38" s="124">
        <f>+BN39+BN68+BN83+BN93+BN104</f>
        <v>8074.5514611569524</v>
      </c>
      <c r="BO38" s="36">
        <f>IF(AND(BN4=0,BN38&gt;=0), "",BN38/BN4)</f>
        <v>0.88886721238362509</v>
      </c>
      <c r="BP38" s="42">
        <f>IF(AND(BN124=0,BN38&gt;=0),"",BN38/BN124)</f>
        <v>0.99972400582370657</v>
      </c>
      <c r="BQ38" s="123">
        <f>+BQ39+BQ68+BQ83+BQ93+BQ104</f>
        <v>0</v>
      </c>
      <c r="BR38" s="36" t="str">
        <f>IF(AND(BQ4=0,BQ38&gt;=0), "",BQ38/BQ4)</f>
        <v/>
      </c>
      <c r="BS38" s="42" t="str">
        <f>IF(AND(BQ124=0,BQ38&gt;=0),"",BQ38/BQ124)</f>
        <v/>
      </c>
      <c r="BT38" s="36" t="str">
        <f t="shared" si="10"/>
        <v/>
      </c>
      <c r="BU38" s="124">
        <f>+BU39+BU68+BU83+BU93+BU104</f>
        <v>8074.5514611569524</v>
      </c>
      <c r="BV38" s="36">
        <f>IF(AND(BU4=0,BU38&gt;=0), "",BU38/BU4)</f>
        <v>0.88886721238362509</v>
      </c>
      <c r="BW38" s="42">
        <f>IF(AND(BU124=0,BU38&gt;=0),"",BU38/BU124)</f>
        <v>0.99972400582370657</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8074.5514611569524</v>
      </c>
      <c r="CF38" s="36">
        <f>IF(AND(CE4=0,CE38&gt;=0), "",CE38/CE4)</f>
        <v>0.88886721238362509</v>
      </c>
      <c r="CG38" s="42">
        <f>IF(AND(CE124=0,CE38&gt;=0),"",CE38/CE124)</f>
        <v>0.99972400582370657</v>
      </c>
      <c r="CH38" s="123">
        <f>+CH39+CH68+CH83+CH93+CH104</f>
        <v>0</v>
      </c>
      <c r="CI38" s="36" t="str">
        <f>IF(AND(CH4=0,CH38&gt;=0), "",CH38/CH4)</f>
        <v/>
      </c>
      <c r="CJ38" s="42" t="str">
        <f>IF(AND(CH124=0,CH38&gt;=0),"",CH38/CH124)</f>
        <v/>
      </c>
      <c r="CK38" s="36" t="str">
        <f t="shared" si="13"/>
        <v/>
      </c>
      <c r="CL38" s="124">
        <f>+CL39+CL68+CL83+CL93+CL104</f>
        <v>8074.5514611569524</v>
      </c>
      <c r="CM38" s="36">
        <f>IF(AND(CL4=0,CL38&gt;=0), "",CL38/CL4)</f>
        <v>0.88886721238362509</v>
      </c>
      <c r="CN38" s="42">
        <f>IF(AND(CL124=0,CL38&gt;=0),"",CL38/CL124)</f>
        <v>0.99972400582370657</v>
      </c>
      <c r="CO38" s="123">
        <f>+CO39+CO68+CO83+CO93+CO104</f>
        <v>0</v>
      </c>
      <c r="CP38" s="36" t="str">
        <f>IF(AND(CO4=0,CO38&gt;=0), "",CO38/CO4)</f>
        <v/>
      </c>
      <c r="CQ38" s="42" t="str">
        <f>IF(AND(CO124=0,CO38&gt;=0),"",CO38/CO124)</f>
        <v/>
      </c>
      <c r="CR38" s="36" t="str">
        <f t="shared" si="14"/>
        <v/>
      </c>
      <c r="CS38" s="124">
        <f>+CS39+CS68+CS83+CS93+CS104</f>
        <v>8074.5514611569524</v>
      </c>
      <c r="CT38" s="36">
        <f>IF(AND(CS4=0,CS38&gt;=0), "",CS38/CS4)</f>
        <v>0.88886721238362509</v>
      </c>
      <c r="CU38" s="42">
        <f>IF(AND(CS124=0,CS38&gt;=0),"",CS38/CS124)</f>
        <v>0.99972400582370657</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491.26152678257324</v>
      </c>
      <c r="F39" s="38">
        <f>IF(AND(E4=0,E39&gt;=0), "",E39/E4)</f>
        <v>0.34358103847600363</v>
      </c>
      <c r="G39" s="43">
        <f>IF(AND(E124=0,E39&gt;=0),"",E39/E124)</f>
        <v>0.42213255174120212</v>
      </c>
      <c r="H39" s="126">
        <f>SUM(H40:H67)</f>
        <v>550.50462173510789</v>
      </c>
      <c r="I39" s="38">
        <f>IF(AND(H4=0,H39&gt;=0), "",H39/H4)</f>
        <v>0.38363469517563514</v>
      </c>
      <c r="J39" s="43">
        <f>IF(AND(H124=0,H39&gt;=0),"",H39/H124)</f>
        <v>0.45896878162777444</v>
      </c>
      <c r="K39" s="38">
        <f t="shared" si="19"/>
        <v>0.12059380131095625</v>
      </c>
      <c r="L39" s="127">
        <f>SUM(L40:L67)</f>
        <v>1041.7661485176811</v>
      </c>
      <c r="M39" s="38">
        <f>IF(AND(L4=0,L39&gt;=0), "",L39/L4)</f>
        <v>0.36364382438780862</v>
      </c>
      <c r="N39" s="43">
        <f>IF(AND(L124=0,L39&gt;=0),"",L39/L124)</f>
        <v>0.44082872132728884</v>
      </c>
      <c r="O39" s="126">
        <f>SUM(O40:O67)</f>
        <v>738.98990223915337</v>
      </c>
      <c r="P39" s="38">
        <f>IF(AND(O4=0,O39&gt;=0), "",O39/O4)</f>
        <v>0.32819604440944622</v>
      </c>
      <c r="Q39" s="43">
        <f>IF(AND(O124=0,O39&gt;=0),"",O39/O124)</f>
        <v>0.50144073141017464</v>
      </c>
      <c r="R39" s="38">
        <f t="shared" si="20"/>
        <v>0.34238637254301008</v>
      </c>
      <c r="S39" s="127">
        <f>SUM(S40:S67)</f>
        <v>1780.7560507568344</v>
      </c>
      <c r="T39" s="38">
        <f>IF(AND(S4=0,S39&gt;=0), "",S39/S4)</f>
        <v>0.34804385504704805</v>
      </c>
      <c r="U39" s="43">
        <f>IF(AND(S124=0,S39&gt;=0),"",S39/S124)</f>
        <v>0.46410928046758793</v>
      </c>
      <c r="V39" s="128">
        <f>SUM(V40:V67)</f>
        <v>0</v>
      </c>
      <c r="W39" s="38" t="str">
        <f>IF(AND(V4=0,V39&gt;=0), "",V39/V4)</f>
        <v/>
      </c>
      <c r="X39" s="91">
        <f t="shared" si="21"/>
        <v>1</v>
      </c>
      <c r="Y39" s="126">
        <f>SUM(Y40:Y67)</f>
        <v>766.01789824834566</v>
      </c>
      <c r="Z39" s="38">
        <f>IF(AND(Y4=0,Y39&gt;=0), "",Y39/Y4)</f>
        <v>0.60254518206846863</v>
      </c>
      <c r="AA39" s="43">
        <f>IF(AND(Y124=0,Y39&gt;=0),"",Y39/Y124)</f>
        <v>0.53681835016429802</v>
      </c>
      <c r="AB39" s="38">
        <f t="shared" si="22"/>
        <v>3.6574242661905058E-2</v>
      </c>
      <c r="AC39" s="127">
        <f>SUM(AC40:AC67)</f>
        <v>2546.7739490051804</v>
      </c>
      <c r="AD39" s="38">
        <f>IF(AND(AC4=0,AC39&gt;=0), "",AC39/AC4)</f>
        <v>0.39869506328734255</v>
      </c>
      <c r="AE39" s="43">
        <f>IF(AND(AC124=0,AC39&gt;=0),"",AC39/AC124)</f>
        <v>0.48381957854499097</v>
      </c>
      <c r="AF39" s="126">
        <f>SUM(AF40:AF67)</f>
        <v>908.05713473123944</v>
      </c>
      <c r="AG39" s="38">
        <f>IF(AND(AF4=0,AF39&gt;=0), "",AF39/AF4)</f>
        <v>0.60143878938169859</v>
      </c>
      <c r="AH39" s="43">
        <f>IF(AND(AF124=0,AF39&gt;=0),"",AF39/AF124)</f>
        <v>0.60694271502195862</v>
      </c>
      <c r="AI39" s="38">
        <f t="shared" si="4"/>
        <v>0.18542548001514733</v>
      </c>
      <c r="AJ39" s="127">
        <f>SUM(AJ40:AJ67)</f>
        <v>3454.8310837364197</v>
      </c>
      <c r="AK39" s="38">
        <f>IF(AND(AJ4=0,AJ39&gt;=0), "",AJ39/AJ4)</f>
        <v>0.43745428240460921</v>
      </c>
      <c r="AL39" s="43">
        <f>IF(AND(AJ124=0,AJ39&gt;=0),"",AJ39/AJ124)</f>
        <v>0.51106903821872185</v>
      </c>
      <c r="AM39" s="126">
        <f>SUM(AM40:AM67)</f>
        <v>661.67748935076838</v>
      </c>
      <c r="AN39" s="38">
        <f>IF(AND(AM4=0,AM39&gt;=0), "",AM39/AM4)</f>
        <v>0.55766707098328872</v>
      </c>
      <c r="AO39" s="43">
        <f>IF(AND(AM124=0,AM39&gt;=0),"",AM39/AM124)</f>
        <v>0.50249965590240919</v>
      </c>
      <c r="AP39" s="38">
        <f t="shared" si="5"/>
        <v>-0.27132614893598389</v>
      </c>
      <c r="AQ39" s="127">
        <f>SUM(AQ40:AQ67)</f>
        <v>4116.5085730871888</v>
      </c>
      <c r="AR39" s="38">
        <f>IF(AND(AQ4=0,AQ39&gt;=0), "",AQ39/AQ4)</f>
        <v>0.45315575951373332</v>
      </c>
      <c r="AS39" s="43">
        <f>IF(AND(AQ124=0,AQ39&gt;=0),"",AQ39/AQ124)</f>
        <v>0.50967195645375063</v>
      </c>
      <c r="AT39" s="128">
        <f>SUM(AT40:AT67)</f>
        <v>0</v>
      </c>
      <c r="AU39" s="38" t="str">
        <f>IF(AND(AT4=0,AT39&gt;=0), "",AT39/AT4)</f>
        <v/>
      </c>
      <c r="AV39" s="91">
        <f t="shared" si="23"/>
        <v>1</v>
      </c>
      <c r="AW39" s="128">
        <f>SUM(AW40:AW67)</f>
        <v>686.0847621811979</v>
      </c>
      <c r="AX39" s="38">
        <f>IF(AND(AW4=0,AW39&gt;=0), "",AW39/AW4)</f>
        <v>0.45315575951373316</v>
      </c>
      <c r="AY39" s="43">
        <f>IF(AND(AW124=0,AW39&gt;=0),"",AW39/AW124)</f>
        <v>0.50967195645375063</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4116.5085730871888</v>
      </c>
      <c r="BH39" s="38">
        <f>IF(AND(BG4=0,BG39&gt;=0), "",BG39/BG4)</f>
        <v>0.45315575951373332</v>
      </c>
      <c r="BI39" s="43">
        <f>IF(AND(BG124=0,BG39&gt;=0),"",BG39/BG124)</f>
        <v>0.50967195645375063</v>
      </c>
      <c r="BJ39" s="126">
        <f>SUM(BJ40:BJ67)</f>
        <v>0</v>
      </c>
      <c r="BK39" s="38" t="str">
        <f>IF(AND(BJ4=0,BJ39&gt;=0), "",BJ39/BJ4)</f>
        <v/>
      </c>
      <c r="BL39" s="43" t="str">
        <f>IF(AND(BJ124=0,BJ39&gt;=0),"",BJ39/BJ124)</f>
        <v/>
      </c>
      <c r="BM39" s="38" t="str">
        <f t="shared" si="9"/>
        <v/>
      </c>
      <c r="BN39" s="127">
        <f>SUM(BN40:BN67)</f>
        <v>4116.5085730871888</v>
      </c>
      <c r="BO39" s="38">
        <f>IF(AND(BN4=0,BN39&gt;=0), "",BN39/BN4)</f>
        <v>0.45315575951373332</v>
      </c>
      <c r="BP39" s="43">
        <f>IF(AND(BN124=0,BN39&gt;=0),"",BN39/BN124)</f>
        <v>0.50967195645375063</v>
      </c>
      <c r="BQ39" s="126">
        <f>SUM(BQ40:BQ67)</f>
        <v>0</v>
      </c>
      <c r="BR39" s="38" t="str">
        <f>IF(AND(BQ4=0,BQ39&gt;=0), "",BQ39/BQ4)</f>
        <v/>
      </c>
      <c r="BS39" s="43" t="str">
        <f>IF(AND(BQ124=0,BQ39&gt;=0),"",BQ39/BQ124)</f>
        <v/>
      </c>
      <c r="BT39" s="38" t="str">
        <f t="shared" si="10"/>
        <v/>
      </c>
      <c r="BU39" s="127">
        <f>SUM(BU40:BU67)</f>
        <v>4116.5085730871888</v>
      </c>
      <c r="BV39" s="38">
        <f>IF(AND(BU4=0,BU39&gt;=0), "",BU39/BU4)</f>
        <v>0.45315575951373332</v>
      </c>
      <c r="BW39" s="43">
        <f>IF(AND(BU124=0,BU39&gt;=0),"",BU39/BU124)</f>
        <v>0.50967195645375063</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4116.5085730871888</v>
      </c>
      <c r="CF39" s="38">
        <f>IF(AND(CE4=0,CE39&gt;=0), "",CE39/CE4)</f>
        <v>0.45315575951373332</v>
      </c>
      <c r="CG39" s="43">
        <f>IF(AND(CE124=0,CE39&gt;=0),"",CE39/CE124)</f>
        <v>0.50967195645375063</v>
      </c>
      <c r="CH39" s="126">
        <f>SUM(CH40:CH67)</f>
        <v>0</v>
      </c>
      <c r="CI39" s="38" t="str">
        <f>IF(AND(CH4=0,CH39&gt;=0), "",CH39/CH4)</f>
        <v/>
      </c>
      <c r="CJ39" s="43" t="str">
        <f>IF(AND(CH124=0,CH39&gt;=0),"",CH39/CH124)</f>
        <v/>
      </c>
      <c r="CK39" s="38" t="str">
        <f t="shared" si="13"/>
        <v/>
      </c>
      <c r="CL39" s="127">
        <f>SUM(CL40:CL67)</f>
        <v>4116.5085730871888</v>
      </c>
      <c r="CM39" s="38">
        <f>IF(AND(CL4=0,CL39&gt;=0), "",CL39/CL4)</f>
        <v>0.45315575951373332</v>
      </c>
      <c r="CN39" s="43">
        <f>IF(AND(CL124=0,CL39&gt;=0),"",CL39/CL124)</f>
        <v>0.50967195645375063</v>
      </c>
      <c r="CO39" s="126">
        <f>SUM(CO40:CO67)</f>
        <v>0</v>
      </c>
      <c r="CP39" s="38" t="str">
        <f>IF(AND(CO4=0,CO39&gt;=0), "",CO39/CO4)</f>
        <v/>
      </c>
      <c r="CQ39" s="43" t="str">
        <f>IF(AND(CO124=0,CO39&gt;=0),"",CO39/CO124)</f>
        <v/>
      </c>
      <c r="CR39" s="38" t="str">
        <f t="shared" si="14"/>
        <v/>
      </c>
      <c r="CS39" s="127">
        <f>SUM(CS40:CS67)</f>
        <v>4116.5085730871888</v>
      </c>
      <c r="CT39" s="38">
        <f>IF(AND(CS4=0,CS39&gt;=0), "",CS39/CS4)</f>
        <v>0.45315575951373332</v>
      </c>
      <c r="CU39" s="43">
        <f>IF(AND(CS124=0,CS39&gt;=0),"",CS39/CS124)</f>
        <v>0.50967195645375063</v>
      </c>
      <c r="CV39" s="128">
        <f>SUM(CV40:CV67)</f>
        <v>0</v>
      </c>
      <c r="CW39" s="38" t="str">
        <f>IF(AND(CV4=0,CV39&gt;=0), "",CV39/CV4)</f>
        <v/>
      </c>
      <c r="CX39" s="91">
        <f t="shared" si="15"/>
        <v>1</v>
      </c>
    </row>
    <row r="40" spans="1:102" outlineLevel="1" x14ac:dyDescent="0.3">
      <c r="A40" s="29" t="s">
        <v>61</v>
      </c>
      <c r="B40" s="129">
        <f>+'N EERR UCAFE'!B39</f>
        <v>0</v>
      </c>
      <c r="C40" s="30" t="str">
        <f>IF(AND(B4=0,B40&gt;=0), "",B40/B4)</f>
        <v/>
      </c>
      <c r="D40" s="47" t="str">
        <f>IF(AND(B124=0,B40&gt;=0),"",B40/B124)</f>
        <v/>
      </c>
      <c r="E40" s="129">
        <f>+'N EERR UCAFE'!C39</f>
        <v>7.4487655761076876</v>
      </c>
      <c r="F40" s="30">
        <f>IF(AND(E4=0,E40&gt;=0), "",E40/E4)</f>
        <v>5.2095563614858106E-3</v>
      </c>
      <c r="G40" s="47">
        <f>IF(AND(E124=0,E40&gt;=0),"",E40/E124)</f>
        <v>6.4005957082733742E-3</v>
      </c>
      <c r="H40" s="129">
        <f>+'N EERR UCAFE'!D39</f>
        <v>23.480549427087041</v>
      </c>
      <c r="I40" s="30">
        <f>IF(AND(H4=0,H40&gt;=0), "",H40/H4)</f>
        <v>1.6363084098413659E-2</v>
      </c>
      <c r="J40" s="47">
        <f>IF(AND(H124=0,H40&gt;=0),"",H40/H124)</f>
        <v>1.9576291891126904E-2</v>
      </c>
      <c r="K40" s="30">
        <f t="shared" si="19"/>
        <v>2.1522739153454031</v>
      </c>
      <c r="L40" s="130">
        <f>+E40+H40</f>
        <v>30.929315003194731</v>
      </c>
      <c r="M40" s="30">
        <f>IF(AND(L4=0,L40&gt;=0), "",L40/L4)</f>
        <v>1.0796333140081934E-2</v>
      </c>
      <c r="N40" s="47">
        <f>IF(AND(L124=0,L40&gt;=0),"",L40/L124)</f>
        <v>1.3087899240907091E-2</v>
      </c>
      <c r="O40" s="129">
        <f>+'N EERR UCAFE'!E39</f>
        <v>15.806056676841054</v>
      </c>
      <c r="P40" s="30">
        <f>IF(AND(O4=0,O40&gt;=0), "",O40/O4)</f>
        <v>7.0196971072711174E-3</v>
      </c>
      <c r="Q40" s="47">
        <f>IF(AND(O124=0,O40&gt;=0),"",O40/O124)</f>
        <v>1.0725181219297485E-2</v>
      </c>
      <c r="R40" s="30">
        <f t="shared" si="20"/>
        <v>-0.32684468368498787</v>
      </c>
      <c r="S40" s="130">
        <f>+L40+O40</f>
        <v>46.735371680035783</v>
      </c>
      <c r="T40" s="30">
        <f>IF(AND(S4=0,S40&gt;=0), "",S40/S4)</f>
        <v>9.134299400337928E-3</v>
      </c>
      <c r="U40" s="47">
        <f>IF(AND(S124=0,S40&gt;=0),"",S40/S124)</f>
        <v>1.2180399282421726E-2</v>
      </c>
      <c r="V40" s="131"/>
      <c r="W40" s="30" t="str">
        <f>IF(AND(V4=0,V40&gt;=0), "",V40/V4)</f>
        <v/>
      </c>
      <c r="X40" s="47">
        <f t="shared" si="21"/>
        <v>1</v>
      </c>
      <c r="Y40" s="129">
        <f>+'N EERR UCAFE'!F39</f>
        <v>18.876636200856364</v>
      </c>
      <c r="Z40" s="30">
        <f>IF(AND(Y4=0,Y40&gt;=0), "",Y40/Y4)</f>
        <v>1.4848251225583956E-2</v>
      </c>
      <c r="AA40" s="47">
        <f>IF(AND(Y124=0,Y40&gt;=0),"",Y40/Y124)</f>
        <v>1.3228574325961921E-2</v>
      </c>
      <c r="AB40" s="30">
        <f t="shared" si="22"/>
        <v>0.19426600744221711</v>
      </c>
      <c r="AC40" s="130">
        <f t="shared" ref="AC40:AC66" si="27">+S40+Y40</f>
        <v>65.612007880892151</v>
      </c>
      <c r="AD40" s="30">
        <f>IF(AND(AC4=0,AC40&gt;=0), "",AC40/AC4)</f>
        <v>1.0271498043515093E-2</v>
      </c>
      <c r="AE40" s="47">
        <f>IF(AND(AC124=0,AC40&gt;=0),"",AC40/AC124)</f>
        <v>1.2464543236286769E-2</v>
      </c>
      <c r="AF40" s="129">
        <f>+'N EERR UCAFE'!G39</f>
        <v>15.830368778148213</v>
      </c>
      <c r="AG40" s="30">
        <f>IF(AND(AF4=0,AF40&gt;=0), "",AF40/AF4)</f>
        <v>1.0485020676824768E-2</v>
      </c>
      <c r="AH40" s="47">
        <f>IF(AND(AF124=0,AF40&gt;=0),"",AF40/AF124)</f>
        <v>1.0580971877779332E-2</v>
      </c>
      <c r="AI40" s="30">
        <f t="shared" si="4"/>
        <v>-0.16137766232788622</v>
      </c>
      <c r="AJ40" s="130">
        <f t="shared" si="16"/>
        <v>81.442376659040363</v>
      </c>
      <c r="AK40" s="30">
        <f>IF(AND(AJ4=0,AJ40&gt;=0), "",AJ40/AJ4)</f>
        <v>1.0312317903593495E-2</v>
      </c>
      <c r="AL40" s="47">
        <f>IF(AND(AJ124=0,AJ40&gt;=0),"",AJ40/AJ124)</f>
        <v>1.2047673562195544E-2</v>
      </c>
      <c r="AM40" s="129">
        <f>+'N EERR UCAFE'!H39</f>
        <v>15.564204722173386</v>
      </c>
      <c r="AN40" s="30">
        <f>IF(AND(AM4=0,AM40&gt;=0), "",AM40/AM4)</f>
        <v>1.3117636007407608E-2</v>
      </c>
      <c r="AO40" s="47">
        <f>IF(AND(AM124=0,AM40&gt;=0),"",AM40/AM124)</f>
        <v>1.1819969158933723E-2</v>
      </c>
      <c r="AP40" s="30">
        <f t="shared" si="5"/>
        <v>-1.6813509508523367E-2</v>
      </c>
      <c r="AQ40" s="130">
        <f t="shared" si="17"/>
        <v>97.006581381213749</v>
      </c>
      <c r="AR40" s="30">
        <f>IF(AND(AQ4=0,AQ40&gt;=0), "",AQ40/AQ4)</f>
        <v>1.0678731814389842E-2</v>
      </c>
      <c r="AS40" s="47">
        <f>IF(AND(AQ124=0,AQ40&gt;=0),"",AQ40/AQ124)</f>
        <v>1.2010550505030129E-2</v>
      </c>
      <c r="AT40" s="131">
        <f t="shared" ref="AT40:AT67" si="28">+V40*2</f>
        <v>0</v>
      </c>
      <c r="AU40" s="30" t="str">
        <f>IF(AND(AT4=0,AT40&gt;=0), "",AT40/AT4)</f>
        <v/>
      </c>
      <c r="AV40" s="47">
        <f t="shared" si="23"/>
        <v>1</v>
      </c>
      <c r="AW40" s="131">
        <f>+AQ40/6</f>
        <v>16.167763563535626</v>
      </c>
      <c r="AX40" s="30">
        <f>IF(AND(AW4=0,AW40&gt;=0), "",AW40/AW4)</f>
        <v>1.0678731814389842E-2</v>
      </c>
      <c r="AY40" s="47">
        <f>IF(AND(AW124=0,AW40&gt;=0),"",AW40/AW124)</f>
        <v>1.2010550505030132E-2</v>
      </c>
      <c r="AZ40" s="131">
        <f t="shared" ref="AZ40:AZ67" si="29">+AT40/6</f>
        <v>0</v>
      </c>
      <c r="BA40" s="30" t="str">
        <f>IF(AND(AZ4=0,AZ40&gt;=0), "",AZ40/AZ4)</f>
        <v/>
      </c>
      <c r="BB40" s="47">
        <f t="shared" si="24"/>
        <v>1</v>
      </c>
      <c r="BC40" s="129">
        <f>+'N EERR UCAFE'!I39</f>
        <v>0</v>
      </c>
      <c r="BD40" s="30" t="str">
        <f>IF(AND(BC4=0,BC40&gt;=0), "",BC40/BC4)</f>
        <v/>
      </c>
      <c r="BE40" s="47" t="str">
        <f>IF(AND(BC124=0,BC40&gt;=0),"",BC40/BC124)</f>
        <v/>
      </c>
      <c r="BF40" s="30">
        <f t="shared" si="25"/>
        <v>-1</v>
      </c>
      <c r="BG40" s="130">
        <f t="shared" ref="BG40:BG67" si="30">+AQ40+BC40</f>
        <v>97.006581381213749</v>
      </c>
      <c r="BH40" s="30">
        <f>IF(AND(BG4=0,BG40&gt;=0), "",BG40/BG4)</f>
        <v>1.0678731814389842E-2</v>
      </c>
      <c r="BI40" s="47">
        <f>IF(AND(BG124=0,BG40&gt;=0),"",BG40/BG124)</f>
        <v>1.2010550505030129E-2</v>
      </c>
      <c r="BJ40" s="129">
        <f>+'N EERR UCAFE'!J39</f>
        <v>0</v>
      </c>
      <c r="BK40" s="30" t="str">
        <f>IF(AND(BJ4=0,BJ40&gt;=0), "",BJ40/BJ4)</f>
        <v/>
      </c>
      <c r="BL40" s="47" t="str">
        <f>IF(AND(BJ124=0,BJ40&gt;=0),"",BJ40/BJ124)</f>
        <v/>
      </c>
      <c r="BM40" s="30" t="str">
        <f t="shared" si="9"/>
        <v/>
      </c>
      <c r="BN40" s="130">
        <f t="shared" ref="BN40:BN67" si="31">+BG40+BJ40</f>
        <v>97.006581381213749</v>
      </c>
      <c r="BO40" s="30">
        <f>IF(AND(BN4=0,BN40&gt;=0), "",BN40/BN4)</f>
        <v>1.0678731814389842E-2</v>
      </c>
      <c r="BP40" s="47">
        <f>IF(AND(BN124=0,BN40&gt;=0),"",BN40/BN124)</f>
        <v>1.2010550505030129E-2</v>
      </c>
      <c r="BQ40" s="129">
        <f>+'N EERR UCAFE'!K39</f>
        <v>0</v>
      </c>
      <c r="BR40" s="30" t="str">
        <f>IF(AND(BQ4=0,BQ40&gt;=0), "",BQ40/BQ4)</f>
        <v/>
      </c>
      <c r="BS40" s="47" t="str">
        <f>IF(AND(BQ124=0,BQ40&gt;=0),"",BQ40/BQ124)</f>
        <v/>
      </c>
      <c r="BT40" s="30" t="str">
        <f t="shared" si="10"/>
        <v/>
      </c>
      <c r="BU40" s="130">
        <f t="shared" ref="BU40:BU67" si="32">+BN40+BQ40</f>
        <v>97.006581381213749</v>
      </c>
      <c r="BV40" s="30">
        <f>IF(AND(BU4=0,BU40&gt;=0), "",BU40/BU4)</f>
        <v>1.0678731814389842E-2</v>
      </c>
      <c r="BW40" s="47">
        <f>IF(AND(BU124=0,BU40&gt;=0),"",BU40/BU124)</f>
        <v>1.2010550505030129E-2</v>
      </c>
      <c r="BX40" s="131">
        <f t="shared" ref="BX40:BX67" si="33">+AZ40*9</f>
        <v>0</v>
      </c>
      <c r="BY40" s="30" t="str">
        <f>IF(AND(BX4=0,BX40&gt;=0), "",BX40/BX4)</f>
        <v/>
      </c>
      <c r="BZ40" s="47">
        <f t="shared" si="11"/>
        <v>1</v>
      </c>
      <c r="CA40" s="129">
        <f>+'N EERR UCAFE'!L39</f>
        <v>0</v>
      </c>
      <c r="CB40" s="30" t="str">
        <f>IF(AND(CA4=0,CA40&gt;=0), "",CA40/CA4)</f>
        <v/>
      </c>
      <c r="CC40" s="47" t="str">
        <f>IF(AND(CA124=0,CA40&gt;=0),"",CA40/CA124)</f>
        <v/>
      </c>
      <c r="CD40" s="30" t="str">
        <f t="shared" si="26"/>
        <v/>
      </c>
      <c r="CE40" s="130">
        <f t="shared" ref="CE40:CE66" si="34">+BU40+CA40</f>
        <v>97.006581381213749</v>
      </c>
      <c r="CF40" s="30">
        <f>IF(AND(CE4=0,CE40&gt;=0), "",CE40/CE4)</f>
        <v>1.0678731814389842E-2</v>
      </c>
      <c r="CG40" s="47">
        <f>IF(AND(CE124=0,CE40&gt;=0),"",CE40/CE124)</f>
        <v>1.2010550505030129E-2</v>
      </c>
      <c r="CH40" s="129">
        <f>+'N EERR UCAFE'!M39</f>
        <v>0</v>
      </c>
      <c r="CI40" s="30" t="str">
        <f>IF(AND(CH4=0,CH40&gt;=0), "",CH40/CH4)</f>
        <v/>
      </c>
      <c r="CJ40" s="47" t="str">
        <f>IF(AND(CH124=0,CH40&gt;=0),"",CH40/CH124)</f>
        <v/>
      </c>
      <c r="CK40" s="30" t="str">
        <f t="shared" si="13"/>
        <v/>
      </c>
      <c r="CL40" s="130">
        <f t="shared" ref="CL40:CL67" si="35">+CE40+CH40</f>
        <v>97.006581381213749</v>
      </c>
      <c r="CM40" s="30">
        <f>IF(AND(CL4=0,CL40&gt;=0), "",CL40/CL4)</f>
        <v>1.0678731814389842E-2</v>
      </c>
      <c r="CN40" s="47">
        <f>IF(AND(CL124=0,CL40&gt;=0),"",CL40/CL124)</f>
        <v>1.2010550505030129E-2</v>
      </c>
      <c r="CO40" s="129">
        <f>+'N EERR UCAFE'!N39</f>
        <v>0</v>
      </c>
      <c r="CP40" s="30" t="str">
        <f>IF(AND(CO4=0,CO40&gt;=0), "",CO40/CO4)</f>
        <v/>
      </c>
      <c r="CQ40" s="47" t="str">
        <f>IF(AND(CO124=0,CO40&gt;=0),"",CO40/CO124)</f>
        <v/>
      </c>
      <c r="CR40" s="30" t="str">
        <f t="shared" si="14"/>
        <v/>
      </c>
      <c r="CS40" s="130">
        <f t="shared" ref="CS40:CS67" si="36">+CL40+CO40</f>
        <v>97.006581381213749</v>
      </c>
      <c r="CT40" s="30">
        <f>IF(AND(CS4=0,CS40&gt;=0), "",CS40/CS4)</f>
        <v>1.0678731814389842E-2</v>
      </c>
      <c r="CU40" s="47">
        <f>IF(AND(CS124=0,CS40&gt;=0),"",CS40/CS124)</f>
        <v>1.2010550505030129E-2</v>
      </c>
      <c r="CV40" s="131">
        <f t="shared" ref="CV40:CV67" si="37">+AZ40*12</f>
        <v>0</v>
      </c>
      <c r="CW40" s="30" t="str">
        <f>IF(AND(CV4=0,CV40&gt;=0), "",CV40/CV4)</f>
        <v/>
      </c>
      <c r="CX40" s="47">
        <f t="shared" si="15"/>
        <v>1</v>
      </c>
    </row>
    <row r="41" spans="1:102" outlineLevel="1" x14ac:dyDescent="0.3">
      <c r="A41" s="29" t="s">
        <v>3</v>
      </c>
      <c r="B41" s="129">
        <f>+'N EERR UCAFE'!B40</f>
        <v>0</v>
      </c>
      <c r="C41" s="30" t="str">
        <f>IF(AND(B4=0,B41&gt;=0), "",B41/B4)</f>
        <v/>
      </c>
      <c r="D41" s="47" t="str">
        <f>IF(AND(B124=0,B41&gt;=0),"",B41/B124)</f>
        <v/>
      </c>
      <c r="E41" s="129">
        <f>+'N EERR UCAFE'!C40</f>
        <v>8.5306397081967837</v>
      </c>
      <c r="F41" s="30">
        <f>IF(AND(E4=0,E41&gt;=0), "",E41/E4)</f>
        <v>5.9662031118184744E-3</v>
      </c>
      <c r="G41" s="47">
        <f>IF(AND(E124=0,E41&gt;=0),"",E41/E124)</f>
        <v>7.3302314789240978E-3</v>
      </c>
      <c r="H41" s="129">
        <f>+'N EERR UCAFE'!D40</f>
        <v>9.6453035371147973</v>
      </c>
      <c r="I41" s="30">
        <f>IF(AND(H4=0,H41&gt;=0), "",H41/H4)</f>
        <v>6.7216022104860905E-3</v>
      </c>
      <c r="J41" s="47">
        <f>IF(AND(H124=0,H41&gt;=0),"",H41/H124)</f>
        <v>8.0415187049778791E-3</v>
      </c>
      <c r="K41" s="30">
        <f t="shared" si="19"/>
        <v>0.1306659133484413</v>
      </c>
      <c r="L41" s="130">
        <f t="shared" ref="L41:L66" si="38">+E41+H41</f>
        <v>18.175943245311579</v>
      </c>
      <c r="M41" s="30">
        <f>IF(AND(L4=0,L41&gt;=0), "",L41/L4)</f>
        <v>6.3445808092205255E-3</v>
      </c>
      <c r="N41" s="47">
        <f>IF(AND(L124=0,L41&gt;=0),"",L41/L124)</f>
        <v>7.6912441733194654E-3</v>
      </c>
      <c r="O41" s="129">
        <f>+'N EERR UCAFE'!E40</f>
        <v>9.6725734882363632</v>
      </c>
      <c r="P41" s="30">
        <f>IF(AND(O4=0,O41&gt;=0), "",O41/O4)</f>
        <v>4.295729005876883E-3</v>
      </c>
      <c r="Q41" s="47">
        <f>IF(AND(O124=0,O41&gt;=0),"",O41/O124)</f>
        <v>6.5633133955736618E-3</v>
      </c>
      <c r="R41" s="30">
        <f t="shared" si="20"/>
        <v>2.8272776503748278E-3</v>
      </c>
      <c r="S41" s="130">
        <f t="shared" ref="S41:S66" si="39">+L41+O41</f>
        <v>27.848516733547942</v>
      </c>
      <c r="T41" s="30">
        <f>IF(AND(S4=0,S41&gt;=0), "",S41/S4)</f>
        <v>5.4429157307464247E-3</v>
      </c>
      <c r="U41" s="47">
        <f>IF(AND(S124=0,S41&gt;=0),"",S41/S124)</f>
        <v>7.2580155253738447E-3</v>
      </c>
      <c r="V41" s="131"/>
      <c r="W41" s="30" t="str">
        <f>IF(AND(V4=0,V41&gt;=0), "",V41/V4)</f>
        <v/>
      </c>
      <c r="X41" s="47">
        <f t="shared" si="21"/>
        <v>1</v>
      </c>
      <c r="Y41" s="129">
        <f>+'N EERR UCAFE'!F40</f>
        <v>10.242613935383417</v>
      </c>
      <c r="Z41" s="30">
        <f>IF(AND(Y4=0,Y41&gt;=0), "",Y41/Y4)</f>
        <v>8.0567799951741705E-3</v>
      </c>
      <c r="AA41" s="47">
        <f>IF(AND(Y124=0,Y41&gt;=0),"",Y41/Y124)</f>
        <v>7.1779303417526235E-3</v>
      </c>
      <c r="AB41" s="30">
        <f t="shared" si="22"/>
        <v>5.8933689967858985E-2</v>
      </c>
      <c r="AC41" s="130">
        <f t="shared" si="27"/>
        <v>38.091130668931356</v>
      </c>
      <c r="AD41" s="30">
        <f>IF(AND(AC4=0,AC41&gt;=0), "",AC41/AC4)</f>
        <v>5.9631306338233363E-3</v>
      </c>
      <c r="AE41" s="47">
        <f>IF(AND(AC124=0,AC41&gt;=0),"",AC41/AC124)</f>
        <v>7.2363056775193446E-3</v>
      </c>
      <c r="AF41" s="129">
        <f>+'N EERR UCAFE'!G40</f>
        <v>10.479795724396094</v>
      </c>
      <c r="AG41" s="30">
        <f>IF(AND(AF4=0,AF41&gt;=0), "",AF41/AF4)</f>
        <v>6.9411443535585381E-3</v>
      </c>
      <c r="AH41" s="47">
        <f>IF(AND(AF124=0,AF41&gt;=0),"",AF41/AF124)</f>
        <v>7.0046646037565212E-3</v>
      </c>
      <c r="AI41" s="30">
        <f t="shared" si="4"/>
        <v>2.3156373022449422E-2</v>
      </c>
      <c r="AJ41" s="130">
        <f t="shared" si="16"/>
        <v>48.570926393327454</v>
      </c>
      <c r="AK41" s="30">
        <f>IF(AND(AJ4=0,AJ41&gt;=0), "",AJ41/AJ4)</f>
        <v>6.1501008981720735E-3</v>
      </c>
      <c r="AL41" s="47">
        <f>IF(AND(AJ124=0,AJ41&gt;=0),"",AJ41/AJ124)</f>
        <v>7.185039162720475E-3</v>
      </c>
      <c r="AM41" s="129">
        <f>+'N EERR UCAFE'!H40</f>
        <v>10.898923920539829</v>
      </c>
      <c r="AN41" s="30">
        <f>IF(AND(AM4=0,AM41&gt;=0), "",AM41/AM4)</f>
        <v>9.1857000993048679E-3</v>
      </c>
      <c r="AO41" s="47">
        <f>IF(AND(AM124=0,AM41&gt;=0),"",AM41/AM124)</f>
        <v>8.2770014212686788E-3</v>
      </c>
      <c r="AP41" s="30">
        <f t="shared" si="5"/>
        <v>3.9993928046520896E-2</v>
      </c>
      <c r="AQ41" s="130">
        <f t="shared" si="17"/>
        <v>59.469850313867283</v>
      </c>
      <c r="AR41" s="30">
        <f>IF(AND(AQ4=0,AQ41&gt;=0), "",AQ41/AQ4)</f>
        <v>6.5465927517643898E-3</v>
      </c>
      <c r="AS41" s="47">
        <f>IF(AND(AQ124=0,AQ41&gt;=0),"",AQ41/AQ124)</f>
        <v>7.363063727752488E-3</v>
      </c>
      <c r="AT41" s="131">
        <f t="shared" si="28"/>
        <v>0</v>
      </c>
      <c r="AU41" s="30" t="str">
        <f>IF(AND(AT4=0,AT41&gt;=0), "",AT41/AT4)</f>
        <v/>
      </c>
      <c r="AV41" s="47">
        <f t="shared" si="23"/>
        <v>1</v>
      </c>
      <c r="AW41" s="131">
        <f t="shared" ref="AW41:AW102" si="40">+AQ41/6</f>
        <v>9.9116417189778812</v>
      </c>
      <c r="AX41" s="30">
        <f>IF(AND(AW4=0,AW41&gt;=0), "",AW41/AW4)</f>
        <v>6.5465927517643898E-3</v>
      </c>
      <c r="AY41" s="47">
        <f>IF(AND(AW124=0,AW41&gt;=0),"",AW41/AW124)</f>
        <v>7.3630637277524906E-3</v>
      </c>
      <c r="AZ41" s="131">
        <f t="shared" si="29"/>
        <v>0</v>
      </c>
      <c r="BA41" s="30" t="str">
        <f>IF(AND(AZ4=0,AZ41&gt;=0), "",AZ41/AZ4)</f>
        <v/>
      </c>
      <c r="BB41" s="47">
        <f t="shared" si="24"/>
        <v>1</v>
      </c>
      <c r="BC41" s="129">
        <f>+'N EERR UCAFE'!I40</f>
        <v>0</v>
      </c>
      <c r="BD41" s="30" t="str">
        <f>IF(AND(BC4=0,BC41&gt;=0), "",BC41/BC4)</f>
        <v/>
      </c>
      <c r="BE41" s="47" t="str">
        <f>IF(AND(BC124=0,BC41&gt;=0),"",BC41/BC124)</f>
        <v/>
      </c>
      <c r="BF41" s="30">
        <f t="shared" si="25"/>
        <v>-1</v>
      </c>
      <c r="BG41" s="130">
        <f t="shared" si="30"/>
        <v>59.469850313867283</v>
      </c>
      <c r="BH41" s="30">
        <f>IF(AND(BG4=0,BG41&gt;=0), "",BG41/BG4)</f>
        <v>6.5465927517643898E-3</v>
      </c>
      <c r="BI41" s="47">
        <f>IF(AND(BG124=0,BG41&gt;=0),"",BG41/BG124)</f>
        <v>7.363063727752488E-3</v>
      </c>
      <c r="BJ41" s="129">
        <f>+'N EERR UCAFE'!J40</f>
        <v>0</v>
      </c>
      <c r="BK41" s="30" t="str">
        <f>IF(AND(BJ4=0,BJ41&gt;=0), "",BJ41/BJ4)</f>
        <v/>
      </c>
      <c r="BL41" s="47" t="str">
        <f>IF(AND(BJ124=0,BJ41&gt;=0),"",BJ41/BJ124)</f>
        <v/>
      </c>
      <c r="BM41" s="30" t="str">
        <f t="shared" si="9"/>
        <v/>
      </c>
      <c r="BN41" s="130">
        <f t="shared" si="31"/>
        <v>59.469850313867283</v>
      </c>
      <c r="BO41" s="30">
        <f>IF(AND(BN4=0,BN41&gt;=0), "",BN41/BN4)</f>
        <v>6.5465927517643898E-3</v>
      </c>
      <c r="BP41" s="47">
        <f>IF(AND(BN124=0,BN41&gt;=0),"",BN41/BN124)</f>
        <v>7.363063727752488E-3</v>
      </c>
      <c r="BQ41" s="129">
        <f>+'N EERR UCAFE'!K40</f>
        <v>0</v>
      </c>
      <c r="BR41" s="30" t="str">
        <f>IF(AND(BQ4=0,BQ41&gt;=0), "",BQ41/BQ4)</f>
        <v/>
      </c>
      <c r="BS41" s="47" t="str">
        <f>IF(AND(BQ124=0,BQ41&gt;=0),"",BQ41/BQ124)</f>
        <v/>
      </c>
      <c r="BT41" s="30" t="str">
        <f t="shared" si="10"/>
        <v/>
      </c>
      <c r="BU41" s="130">
        <f t="shared" si="32"/>
        <v>59.469850313867283</v>
      </c>
      <c r="BV41" s="30">
        <f>IF(AND(BU4=0,BU41&gt;=0), "",BU41/BU4)</f>
        <v>6.5465927517643898E-3</v>
      </c>
      <c r="BW41" s="47">
        <f>IF(AND(BU124=0,BU41&gt;=0),"",BU41/BU124)</f>
        <v>7.363063727752488E-3</v>
      </c>
      <c r="BX41" s="131">
        <f t="shared" si="33"/>
        <v>0</v>
      </c>
      <c r="BY41" s="30" t="str">
        <f>IF(AND(BX4=0,BX41&gt;=0), "",BX41/BX4)</f>
        <v/>
      </c>
      <c r="BZ41" s="47">
        <f t="shared" si="11"/>
        <v>1</v>
      </c>
      <c r="CA41" s="129">
        <f>+'N EERR UCAFE'!L40</f>
        <v>0</v>
      </c>
      <c r="CB41" s="30" t="str">
        <f>IF(AND(CA4=0,CA41&gt;=0), "",CA41/CA4)</f>
        <v/>
      </c>
      <c r="CC41" s="47" t="str">
        <f>IF(AND(CA124=0,CA41&gt;=0),"",CA41/CA124)</f>
        <v/>
      </c>
      <c r="CD41" s="30" t="str">
        <f t="shared" si="26"/>
        <v/>
      </c>
      <c r="CE41" s="130">
        <f t="shared" si="34"/>
        <v>59.469850313867283</v>
      </c>
      <c r="CF41" s="30">
        <f>IF(AND(CE4=0,CE41&gt;=0), "",CE41/CE4)</f>
        <v>6.5465927517643898E-3</v>
      </c>
      <c r="CG41" s="47">
        <f>IF(AND(CE124=0,CE41&gt;=0),"",CE41/CE124)</f>
        <v>7.363063727752488E-3</v>
      </c>
      <c r="CH41" s="129">
        <f>+'N EERR UCAFE'!M40</f>
        <v>0</v>
      </c>
      <c r="CI41" s="30" t="str">
        <f>IF(AND(CH4=0,CH41&gt;=0), "",CH41/CH4)</f>
        <v/>
      </c>
      <c r="CJ41" s="47" t="str">
        <f>IF(AND(CH124=0,CH41&gt;=0),"",CH41/CH124)</f>
        <v/>
      </c>
      <c r="CK41" s="30" t="str">
        <f t="shared" si="13"/>
        <v/>
      </c>
      <c r="CL41" s="130">
        <f t="shared" si="35"/>
        <v>59.469850313867283</v>
      </c>
      <c r="CM41" s="30">
        <f>IF(AND(CL4=0,CL41&gt;=0), "",CL41/CL4)</f>
        <v>6.5465927517643898E-3</v>
      </c>
      <c r="CN41" s="47">
        <f>IF(AND(CL124=0,CL41&gt;=0),"",CL41/CL124)</f>
        <v>7.363063727752488E-3</v>
      </c>
      <c r="CO41" s="129">
        <f>+'N EERR UCAFE'!N40</f>
        <v>0</v>
      </c>
      <c r="CP41" s="30" t="str">
        <f>IF(AND(CO4=0,CO41&gt;=0), "",CO41/CO4)</f>
        <v/>
      </c>
      <c r="CQ41" s="47" t="str">
        <f>IF(AND(CO124=0,CO41&gt;=0),"",CO41/CO124)</f>
        <v/>
      </c>
      <c r="CR41" s="30" t="str">
        <f t="shared" si="14"/>
        <v/>
      </c>
      <c r="CS41" s="130">
        <f t="shared" si="36"/>
        <v>59.469850313867283</v>
      </c>
      <c r="CT41" s="30">
        <f>IF(AND(CS4=0,CS41&gt;=0), "",CS41/CS4)</f>
        <v>6.5465927517643898E-3</v>
      </c>
      <c r="CU41" s="47">
        <f>IF(AND(CS124=0,CS41&gt;=0),"",CS41/CS124)</f>
        <v>7.363063727752488E-3</v>
      </c>
      <c r="CV41" s="131">
        <f t="shared" si="37"/>
        <v>0</v>
      </c>
      <c r="CW41" s="30" t="str">
        <f>IF(AND(CV4=0,CV41&gt;=0), "",CV41/CV4)</f>
        <v/>
      </c>
      <c r="CX41" s="47">
        <f t="shared" si="15"/>
        <v>1</v>
      </c>
    </row>
    <row r="42" spans="1:102" outlineLevel="1" x14ac:dyDescent="0.3">
      <c r="A42" s="29" t="s">
        <v>4</v>
      </c>
      <c r="B42" s="129">
        <f>+'N EERR UCAFE'!B41</f>
        <v>0</v>
      </c>
      <c r="C42" s="30" t="str">
        <f>IF(AND(B4=0,B42&gt;=0), "",B42/B4)</f>
        <v/>
      </c>
      <c r="D42" s="47" t="str">
        <f>IF(AND(B124=0,B42&gt;=0),"",B42/B124)</f>
        <v/>
      </c>
      <c r="E42" s="129">
        <f>+'N EERR UCAFE'!C41</f>
        <v>194.61200910959286</v>
      </c>
      <c r="F42" s="30">
        <f>IF(AND(E4=0,E42&gt;=0), "",E42/E4)</f>
        <v>0.13610875784980628</v>
      </c>
      <c r="G42" s="47">
        <f>IF(AND(E124=0,E42&gt;=0),"",E42/E124)</f>
        <v>0.16722674080128824</v>
      </c>
      <c r="H42" s="129">
        <f>+'N EERR UCAFE'!D41</f>
        <v>204.36125542666002</v>
      </c>
      <c r="I42" s="30">
        <f>IF(AND(H4=0,H42&gt;=0), "",H42/H4)</f>
        <v>0.14241491321945959</v>
      </c>
      <c r="J42" s="47">
        <f>IF(AND(H124=0,H42&gt;=0),"",H42/H124)</f>
        <v>0.1703808337148332</v>
      </c>
      <c r="K42" s="30">
        <f t="shared" si="19"/>
        <v>5.0095810436739378E-2</v>
      </c>
      <c r="L42" s="130">
        <f t="shared" si="38"/>
        <v>398.97326453625288</v>
      </c>
      <c r="M42" s="30">
        <f>IF(AND(L4=0,L42&gt;=0), "",L42/L4)</f>
        <v>0.13926749678984165</v>
      </c>
      <c r="N42" s="47">
        <f>IF(AND(L124=0,L42&gt;=0),"",L42/L124)</f>
        <v>0.16882759561687316</v>
      </c>
      <c r="O42" s="129">
        <f>+'N EERR UCAFE'!E41</f>
        <v>204.59124312834712</v>
      </c>
      <c r="P42" s="30">
        <f>IF(AND(O4=0,O42&gt;=0), "",O42/O4)</f>
        <v>9.0861913690675686E-2</v>
      </c>
      <c r="Q42" s="47">
        <f>IF(AND(O124=0,O42&gt;=0),"",O42/O124)</f>
        <v>0.13882514806162363</v>
      </c>
      <c r="R42" s="30">
        <f t="shared" si="20"/>
        <v>1.125397772718373E-3</v>
      </c>
      <c r="S42" s="130">
        <f t="shared" si="39"/>
        <v>603.5645076646</v>
      </c>
      <c r="T42" s="30">
        <f>IF(AND(S4=0,S42&gt;=0), "",S42/S4)</f>
        <v>0.11796501712173377</v>
      </c>
      <c r="U42" s="47">
        <f>IF(AND(S124=0,S42&gt;=0),"",S42/S124)</f>
        <v>0.15730390990328993</v>
      </c>
      <c r="V42" s="131"/>
      <c r="W42" s="30" t="str">
        <f>IF(AND(V4=0,V42&gt;=0), "",V42/V4)</f>
        <v/>
      </c>
      <c r="X42" s="47">
        <f t="shared" si="21"/>
        <v>1</v>
      </c>
      <c r="Y42" s="129">
        <f>+'N EERR UCAFE'!F41</f>
        <v>209.77311973530556</v>
      </c>
      <c r="Z42" s="30">
        <f>IF(AND(Y4=0,Y42&gt;=0), "",Y42/Y4)</f>
        <v>0.16500630456940285</v>
      </c>
      <c r="AA42" s="47">
        <f>IF(AND(Y124=0,Y42&gt;=0),"",Y42/Y124)</f>
        <v>0.14700708730517925</v>
      </c>
      <c r="AB42" s="30">
        <f t="shared" si="22"/>
        <v>2.5327949171840509E-2</v>
      </c>
      <c r="AC42" s="130">
        <f t="shared" si="27"/>
        <v>813.33762739990561</v>
      </c>
      <c r="AD42" s="30">
        <f>IF(AND(AC4=0,AC42&gt;=0), "",AC42/AC4)</f>
        <v>0.12732723960713124</v>
      </c>
      <c r="AE42" s="47">
        <f>IF(AND(AC124=0,AC42&gt;=0),"",AC42/AC124)</f>
        <v>0.15451260142546902</v>
      </c>
      <c r="AF42" s="129">
        <f>+'N EERR UCAFE'!G41</f>
        <v>211.59326197578523</v>
      </c>
      <c r="AG42" s="30">
        <f>IF(AND(AF4=0,AF42&gt;=0), "",AF42/AF4)</f>
        <v>0.14014580190673412</v>
      </c>
      <c r="AH42" s="47">
        <f>IF(AND(AF124=0,AF42&gt;=0),"",AF42/AF124)</f>
        <v>0.14142831325470065</v>
      </c>
      <c r="AI42" s="30">
        <f t="shared" si="4"/>
        <v>8.6767181742653573E-3</v>
      </c>
      <c r="AJ42" s="130">
        <f t="shared" si="16"/>
        <v>1024.9308893756909</v>
      </c>
      <c r="AK42" s="30">
        <f>IF(AND(AJ4=0,AJ42&gt;=0), "",AJ42/AJ4)</f>
        <v>0.12977780848297116</v>
      </c>
      <c r="AL42" s="47">
        <f>IF(AND(AJ124=0,AJ42&gt;=0),"",AJ42/AJ124)</f>
        <v>0.15161680301526914</v>
      </c>
      <c r="AM42" s="129">
        <f>+'N EERR UCAFE'!H41</f>
        <v>215.534760443008</v>
      </c>
      <c r="AN42" s="30">
        <f>IF(AND(AM4=0,AM42&gt;=0), "",AM42/AM4)</f>
        <v>0.18165441697173779</v>
      </c>
      <c r="AO42" s="47">
        <f>IF(AND(AM124=0,AM42&gt;=0),"",AM42/AM124)</f>
        <v>0.16368418859751246</v>
      </c>
      <c r="AP42" s="30">
        <f t="shared" si="5"/>
        <v>1.8627712576565116E-2</v>
      </c>
      <c r="AQ42" s="130">
        <f t="shared" si="17"/>
        <v>1240.4656498186989</v>
      </c>
      <c r="AR42" s="30">
        <f>IF(AND(AQ4=0,AQ42&gt;=0), "",AQ42/AQ4)</f>
        <v>0.13655362152512715</v>
      </c>
      <c r="AS42" s="47">
        <f>IF(AND(AQ124=0,AQ42&gt;=0),"",AQ42/AQ124)</f>
        <v>0.15358417052502968</v>
      </c>
      <c r="AT42" s="131">
        <f t="shared" si="28"/>
        <v>0</v>
      </c>
      <c r="AU42" s="30" t="str">
        <f>IF(AND(AT4=0,AT42&gt;=0), "",AT42/AT4)</f>
        <v/>
      </c>
      <c r="AV42" s="47">
        <f t="shared" si="23"/>
        <v>1</v>
      </c>
      <c r="AW42" s="131">
        <f t="shared" si="40"/>
        <v>206.74427496978316</v>
      </c>
      <c r="AX42" s="30">
        <f>IF(AND(AW4=0,AW42&gt;=0), "",AW42/AW4)</f>
        <v>0.13655362152512715</v>
      </c>
      <c r="AY42" s="47">
        <f>IF(AND(AW124=0,AW42&gt;=0),"",AW42/AW124)</f>
        <v>0.15358417052502971</v>
      </c>
      <c r="AZ42" s="131">
        <f t="shared" si="29"/>
        <v>0</v>
      </c>
      <c r="BA42" s="30" t="str">
        <f>IF(AND(AZ4=0,AZ42&gt;=0), "",AZ42/AZ4)</f>
        <v/>
      </c>
      <c r="BB42" s="47">
        <f t="shared" si="24"/>
        <v>1</v>
      </c>
      <c r="BC42" s="129">
        <f>+'N EERR UCAFE'!I41</f>
        <v>0</v>
      </c>
      <c r="BD42" s="30" t="str">
        <f>IF(AND(BC4=0,BC42&gt;=0), "",BC42/BC4)</f>
        <v/>
      </c>
      <c r="BE42" s="47" t="str">
        <f>IF(AND(BC124=0,BC42&gt;=0),"",BC42/BC124)</f>
        <v/>
      </c>
      <c r="BF42" s="30">
        <f t="shared" si="25"/>
        <v>-1</v>
      </c>
      <c r="BG42" s="130">
        <f t="shared" si="30"/>
        <v>1240.4656498186989</v>
      </c>
      <c r="BH42" s="30">
        <f>IF(AND(BG4=0,BG42&gt;=0), "",BG42/BG4)</f>
        <v>0.13655362152512715</v>
      </c>
      <c r="BI42" s="47">
        <f>IF(AND(BG124=0,BG42&gt;=0),"",BG42/BG124)</f>
        <v>0.15358417052502968</v>
      </c>
      <c r="BJ42" s="129">
        <f>+'N EERR UCAFE'!J41</f>
        <v>0</v>
      </c>
      <c r="BK42" s="30" t="str">
        <f>IF(AND(BJ4=0,BJ42&gt;=0), "",BJ42/BJ4)</f>
        <v/>
      </c>
      <c r="BL42" s="47" t="str">
        <f>IF(AND(BJ124=0,BJ42&gt;=0),"",BJ42/BJ124)</f>
        <v/>
      </c>
      <c r="BM42" s="30" t="str">
        <f t="shared" si="9"/>
        <v/>
      </c>
      <c r="BN42" s="130">
        <f t="shared" si="31"/>
        <v>1240.4656498186989</v>
      </c>
      <c r="BO42" s="30">
        <f>IF(AND(BN4=0,BN42&gt;=0), "",BN42/BN4)</f>
        <v>0.13655362152512715</v>
      </c>
      <c r="BP42" s="47">
        <f>IF(AND(BN124=0,BN42&gt;=0),"",BN42/BN124)</f>
        <v>0.15358417052502968</v>
      </c>
      <c r="BQ42" s="129">
        <f>+'N EERR UCAFE'!K41</f>
        <v>0</v>
      </c>
      <c r="BR42" s="30" t="str">
        <f>IF(AND(BQ4=0,BQ42&gt;=0), "",BQ42/BQ4)</f>
        <v/>
      </c>
      <c r="BS42" s="47" t="str">
        <f>IF(AND(BQ124=0,BQ42&gt;=0),"",BQ42/BQ124)</f>
        <v/>
      </c>
      <c r="BT42" s="30" t="str">
        <f t="shared" si="10"/>
        <v/>
      </c>
      <c r="BU42" s="130">
        <f t="shared" si="32"/>
        <v>1240.4656498186989</v>
      </c>
      <c r="BV42" s="30">
        <f>IF(AND(BU4=0,BU42&gt;=0), "",BU42/BU4)</f>
        <v>0.13655362152512715</v>
      </c>
      <c r="BW42" s="47">
        <f>IF(AND(BU124=0,BU42&gt;=0),"",BU42/BU124)</f>
        <v>0.15358417052502968</v>
      </c>
      <c r="BX42" s="131">
        <f t="shared" si="33"/>
        <v>0</v>
      </c>
      <c r="BY42" s="30" t="str">
        <f>IF(AND(BX4=0,BX42&gt;=0), "",BX42/BX4)</f>
        <v/>
      </c>
      <c r="BZ42" s="47">
        <f t="shared" si="11"/>
        <v>1</v>
      </c>
      <c r="CA42" s="129">
        <f>+'N EERR UCAFE'!L41</f>
        <v>0</v>
      </c>
      <c r="CB42" s="30" t="str">
        <f>IF(AND(CA4=0,CA42&gt;=0), "",CA42/CA4)</f>
        <v/>
      </c>
      <c r="CC42" s="47" t="str">
        <f>IF(AND(CA124=0,CA42&gt;=0),"",CA42/CA124)</f>
        <v/>
      </c>
      <c r="CD42" s="30" t="str">
        <f t="shared" si="26"/>
        <v/>
      </c>
      <c r="CE42" s="130">
        <f t="shared" si="34"/>
        <v>1240.4656498186989</v>
      </c>
      <c r="CF42" s="30">
        <f>IF(AND(CE4=0,CE42&gt;=0), "",CE42/CE4)</f>
        <v>0.13655362152512715</v>
      </c>
      <c r="CG42" s="47">
        <f>IF(AND(CE124=0,CE42&gt;=0),"",CE42/CE124)</f>
        <v>0.15358417052502968</v>
      </c>
      <c r="CH42" s="129">
        <f>+'N EERR UCAFE'!M41</f>
        <v>0</v>
      </c>
      <c r="CI42" s="30" t="str">
        <f>IF(AND(CH4=0,CH42&gt;=0), "",CH42/CH4)</f>
        <v/>
      </c>
      <c r="CJ42" s="47" t="str">
        <f>IF(AND(CH124=0,CH42&gt;=0),"",CH42/CH124)</f>
        <v/>
      </c>
      <c r="CK42" s="30" t="str">
        <f t="shared" si="13"/>
        <v/>
      </c>
      <c r="CL42" s="130">
        <f t="shared" si="35"/>
        <v>1240.4656498186989</v>
      </c>
      <c r="CM42" s="30">
        <f>IF(AND(CL4=0,CL42&gt;=0), "",CL42/CL4)</f>
        <v>0.13655362152512715</v>
      </c>
      <c r="CN42" s="47">
        <f>IF(AND(CL124=0,CL42&gt;=0),"",CL42/CL124)</f>
        <v>0.15358417052502968</v>
      </c>
      <c r="CO42" s="129">
        <f>+'N EERR UCAFE'!N41</f>
        <v>0</v>
      </c>
      <c r="CP42" s="30" t="str">
        <f>IF(AND(CO4=0,CO42&gt;=0), "",CO42/CO4)</f>
        <v/>
      </c>
      <c r="CQ42" s="47" t="str">
        <f>IF(AND(CO124=0,CO42&gt;=0),"",CO42/CO124)</f>
        <v/>
      </c>
      <c r="CR42" s="30" t="str">
        <f t="shared" si="14"/>
        <v/>
      </c>
      <c r="CS42" s="130">
        <f t="shared" si="36"/>
        <v>1240.4656498186989</v>
      </c>
      <c r="CT42" s="30">
        <f>IF(AND(CS4=0,CS42&gt;=0), "",CS42/CS4)</f>
        <v>0.13655362152512715</v>
      </c>
      <c r="CU42" s="47">
        <f>IF(AND(CS124=0,CS42&gt;=0),"",CS42/CS124)</f>
        <v>0.15358417052502968</v>
      </c>
      <c r="CV42" s="131">
        <f t="shared" si="37"/>
        <v>0</v>
      </c>
      <c r="CW42" s="30" t="str">
        <f>IF(AND(CV4=0,CV42&gt;=0), "",CV42/CV4)</f>
        <v/>
      </c>
      <c r="CX42" s="47">
        <f t="shared" si="15"/>
        <v>1</v>
      </c>
    </row>
    <row r="43" spans="1:102" outlineLevel="1" x14ac:dyDescent="0.3">
      <c r="A43" s="29" t="s">
        <v>5</v>
      </c>
      <c r="B43" s="129">
        <f>+'N EERR UCAFE'!B42</f>
        <v>0</v>
      </c>
      <c r="C43" s="30" t="str">
        <f>IF(AND(B4=0,B43&gt;=0), "",B43/B4)</f>
        <v/>
      </c>
      <c r="D43" s="47" t="str">
        <f>IF(AND(B124=0,B43&gt;=0),"",B43/B124)</f>
        <v/>
      </c>
      <c r="E43" s="129">
        <f>+'N EERR UCAFE'!C42</f>
        <v>29.875891980966141</v>
      </c>
      <c r="F43" s="30">
        <f>IF(AND(E4=0,E43&gt;=0), "",E43/E4)</f>
        <v>2.0894756524991086E-2</v>
      </c>
      <c r="G43" s="47">
        <f>IF(AND(E124=0,E43&gt;=0),"",E43/E124)</f>
        <v>2.5671838379176595E-2</v>
      </c>
      <c r="H43" s="129">
        <f>+'N EERR UCAFE'!D42</f>
        <v>30.306781012027617</v>
      </c>
      <c r="I43" s="30">
        <f>IF(AND(H4=0,H43&gt;=0), "",H43/H4)</f>
        <v>2.1120136391694997E-2</v>
      </c>
      <c r="J43" s="47">
        <f>IF(AND(H124=0,H43&gt;=0),"",H43/H124)</f>
        <v>2.5267483336122182E-2</v>
      </c>
      <c r="K43" s="30">
        <f t="shared" si="19"/>
        <v>1.4422633183169695E-2</v>
      </c>
      <c r="L43" s="130">
        <f t="shared" si="38"/>
        <v>60.182672992993758</v>
      </c>
      <c r="M43" s="30">
        <f>IF(AND(L4=0,L43&gt;=0), "",L43/L4)</f>
        <v>2.1007648789695431E-2</v>
      </c>
      <c r="N43" s="47">
        <f>IF(AND(L124=0,L43&gt;=0),"",L43/L124)</f>
        <v>2.546660862354707E-2</v>
      </c>
      <c r="O43" s="129">
        <f>+'N EERR UCAFE'!E42</f>
        <v>30.589866155581323</v>
      </c>
      <c r="P43" s="30">
        <f>IF(AND(O4=0,O43&gt;=0), "",O43/O4)</f>
        <v>1.3585399530976526E-2</v>
      </c>
      <c r="Q43" s="47">
        <f>IF(AND(O124=0,O43&gt;=0),"",O43/O124)</f>
        <v>2.0756717801307664E-2</v>
      </c>
      <c r="R43" s="30">
        <f t="shared" si="20"/>
        <v>9.3406536128452511E-3</v>
      </c>
      <c r="S43" s="130">
        <f t="shared" si="39"/>
        <v>90.772539148575078</v>
      </c>
      <c r="T43" s="30">
        <f>IF(AND(S4=0,S43&gt;=0), "",S43/S4)</f>
        <v>1.774124223486534E-2</v>
      </c>
      <c r="U43" s="47">
        <f>IF(AND(S124=0,S43&gt;=0),"",S43/S124)</f>
        <v>2.365757949414591E-2</v>
      </c>
      <c r="V43" s="131"/>
      <c r="W43" s="30" t="str">
        <f>IF(AND(V4=0,V43&gt;=0), "",V43/V4)</f>
        <v/>
      </c>
      <c r="X43" s="47">
        <f t="shared" si="21"/>
        <v>1</v>
      </c>
      <c r="Y43" s="129">
        <f>+'N EERR UCAFE'!F42</f>
        <v>34.775507356948225</v>
      </c>
      <c r="Z43" s="30">
        <f>IF(AND(Y4=0,Y43&gt;=0), "",Y43/Y4)</f>
        <v>2.7354209947092437E-2</v>
      </c>
      <c r="AA43" s="47">
        <f>IF(AND(Y124=0,Y43&gt;=0),"",Y43/Y124)</f>
        <v>2.4370358092378516E-2</v>
      </c>
      <c r="AB43" s="30">
        <f t="shared" si="22"/>
        <v>0.13683097467895278</v>
      </c>
      <c r="AC43" s="130">
        <f t="shared" si="27"/>
        <v>125.5480465055233</v>
      </c>
      <c r="AD43" s="30">
        <f>IF(AND(AC4=0,AC43&gt;=0), "",AC43/AC4)</f>
        <v>1.9654428445317833E-2</v>
      </c>
      <c r="AE43" s="47">
        <f>IF(AND(AC124=0,AC43&gt;=0),"",AC43/AC124)</f>
        <v>2.3850802687524136E-2</v>
      </c>
      <c r="AF43" s="129">
        <f>+'N EERR UCAFE'!G42</f>
        <v>40.178910920044451</v>
      </c>
      <c r="AG43" s="30">
        <f>IF(AND(AF4=0,AF43&gt;=0), "",AF43/AF4)</f>
        <v>2.6611932903956401E-2</v>
      </c>
      <c r="AH43" s="47">
        <f>IF(AND(AF124=0,AF43&gt;=0),"",AF43/AF124)</f>
        <v>2.6855465749580715E-2</v>
      </c>
      <c r="AI43" s="30">
        <f t="shared" si="4"/>
        <v>0.15537957527502799</v>
      </c>
      <c r="AJ43" s="130">
        <f t="shared" si="16"/>
        <v>165.72695742556775</v>
      </c>
      <c r="AK43" s="30">
        <f>IF(AND(AJ4=0,AJ43&gt;=0), "",AJ43/AJ4)</f>
        <v>2.0984518628706438E-2</v>
      </c>
      <c r="AL43" s="47">
        <f>IF(AND(AJ124=0,AJ43&gt;=0),"",AJ43/AJ124)</f>
        <v>2.4515790985300122E-2</v>
      </c>
      <c r="AM43" s="129">
        <f>+'N EERR UCAFE'!H42</f>
        <v>41.923837374406673</v>
      </c>
      <c r="AN43" s="30">
        <f>IF(AND(AM4=0,AM43&gt;=0), "",AM43/AM4)</f>
        <v>3.5333744867011997E-2</v>
      </c>
      <c r="AO43" s="47">
        <f>IF(AND(AM124=0,AM43&gt;=0),"",AM43/AM124)</f>
        <v>3.1838341478744238E-2</v>
      </c>
      <c r="AP43" s="30">
        <f t="shared" si="5"/>
        <v>4.3428913686451201E-2</v>
      </c>
      <c r="AQ43" s="130">
        <f t="shared" si="17"/>
        <v>207.65079479997442</v>
      </c>
      <c r="AR43" s="30">
        <f>IF(AND(AQ4=0,AQ43&gt;=0), "",AQ43/AQ4)</f>
        <v>2.2858728935099382E-2</v>
      </c>
      <c r="AS43" s="47">
        <f>IF(AND(AQ124=0,AQ43&gt;=0),"",AQ43/AQ124)</f>
        <v>2.5709599522468353E-2</v>
      </c>
      <c r="AT43" s="131">
        <f t="shared" si="28"/>
        <v>0</v>
      </c>
      <c r="AU43" s="30" t="str">
        <f>IF(AND(AT4=0,AT43&gt;=0), "",AT43/AT4)</f>
        <v/>
      </c>
      <c r="AV43" s="47">
        <f t="shared" si="23"/>
        <v>1</v>
      </c>
      <c r="AW43" s="131">
        <f t="shared" si="40"/>
        <v>34.608465799995734</v>
      </c>
      <c r="AX43" s="30">
        <f>IF(AND(AW4=0,AW43&gt;=0), "",AW43/AW4)</f>
        <v>2.2858728935099378E-2</v>
      </c>
      <c r="AY43" s="47">
        <f>IF(AND(AW124=0,AW43&gt;=0),"",AW43/AW124)</f>
        <v>2.5709599522468356E-2</v>
      </c>
      <c r="AZ43" s="131">
        <f t="shared" si="29"/>
        <v>0</v>
      </c>
      <c r="BA43" s="30" t="str">
        <f>IF(AND(AZ4=0,AZ43&gt;=0), "",AZ43/AZ4)</f>
        <v/>
      </c>
      <c r="BB43" s="47">
        <f t="shared" si="24"/>
        <v>1</v>
      </c>
      <c r="BC43" s="129">
        <f>+'N EERR UCAFE'!I42</f>
        <v>0</v>
      </c>
      <c r="BD43" s="30" t="str">
        <f>IF(AND(BC4=0,BC43&gt;=0), "",BC43/BC4)</f>
        <v/>
      </c>
      <c r="BE43" s="47" t="str">
        <f>IF(AND(BC124=0,BC43&gt;=0),"",BC43/BC124)</f>
        <v/>
      </c>
      <c r="BF43" s="30">
        <f t="shared" si="25"/>
        <v>-1</v>
      </c>
      <c r="BG43" s="130">
        <f t="shared" si="30"/>
        <v>207.65079479997442</v>
      </c>
      <c r="BH43" s="30">
        <f>IF(AND(BG4=0,BG43&gt;=0), "",BG43/BG4)</f>
        <v>2.2858728935099382E-2</v>
      </c>
      <c r="BI43" s="47">
        <f>IF(AND(BG124=0,BG43&gt;=0),"",BG43/BG124)</f>
        <v>2.5709599522468353E-2</v>
      </c>
      <c r="BJ43" s="129">
        <f>+'N EERR UCAFE'!J42</f>
        <v>0</v>
      </c>
      <c r="BK43" s="30" t="str">
        <f>IF(AND(BJ4=0,BJ43&gt;=0), "",BJ43/BJ4)</f>
        <v/>
      </c>
      <c r="BL43" s="47" t="str">
        <f>IF(AND(BJ124=0,BJ43&gt;=0),"",BJ43/BJ124)</f>
        <v/>
      </c>
      <c r="BM43" s="30" t="str">
        <f t="shared" si="9"/>
        <v/>
      </c>
      <c r="BN43" s="130">
        <f t="shared" si="31"/>
        <v>207.65079479997442</v>
      </c>
      <c r="BO43" s="30">
        <f>IF(AND(BN4=0,BN43&gt;=0), "",BN43/BN4)</f>
        <v>2.2858728935099382E-2</v>
      </c>
      <c r="BP43" s="47">
        <f>IF(AND(BN124=0,BN43&gt;=0),"",BN43/BN124)</f>
        <v>2.5709599522468353E-2</v>
      </c>
      <c r="BQ43" s="129">
        <f>+'N EERR UCAFE'!K42</f>
        <v>0</v>
      </c>
      <c r="BR43" s="30" t="str">
        <f>IF(AND(BQ4=0,BQ43&gt;=0), "",BQ43/BQ4)</f>
        <v/>
      </c>
      <c r="BS43" s="47" t="str">
        <f>IF(AND(BQ124=0,BQ43&gt;=0),"",BQ43/BQ124)</f>
        <v/>
      </c>
      <c r="BT43" s="30" t="str">
        <f t="shared" si="10"/>
        <v/>
      </c>
      <c r="BU43" s="130">
        <f t="shared" si="32"/>
        <v>207.65079479997442</v>
      </c>
      <c r="BV43" s="30">
        <f>IF(AND(BU4=0,BU43&gt;=0), "",BU43/BU4)</f>
        <v>2.2858728935099382E-2</v>
      </c>
      <c r="BW43" s="47">
        <f>IF(AND(BU124=0,BU43&gt;=0),"",BU43/BU124)</f>
        <v>2.5709599522468353E-2</v>
      </c>
      <c r="BX43" s="131">
        <f t="shared" si="33"/>
        <v>0</v>
      </c>
      <c r="BY43" s="30" t="str">
        <f>IF(AND(BX4=0,BX43&gt;=0), "",BX43/BX4)</f>
        <v/>
      </c>
      <c r="BZ43" s="47">
        <f t="shared" si="11"/>
        <v>1</v>
      </c>
      <c r="CA43" s="129">
        <f>+'N EERR UCAFE'!L42</f>
        <v>0</v>
      </c>
      <c r="CB43" s="30" t="str">
        <f>IF(AND(CA4=0,CA43&gt;=0), "",CA43/CA4)</f>
        <v/>
      </c>
      <c r="CC43" s="47" t="str">
        <f>IF(AND(CA124=0,CA43&gt;=0),"",CA43/CA124)</f>
        <v/>
      </c>
      <c r="CD43" s="30" t="str">
        <f t="shared" si="26"/>
        <v/>
      </c>
      <c r="CE43" s="130">
        <f t="shared" si="34"/>
        <v>207.65079479997442</v>
      </c>
      <c r="CF43" s="30">
        <f>IF(AND(CE4=0,CE43&gt;=0), "",CE43/CE4)</f>
        <v>2.2858728935099382E-2</v>
      </c>
      <c r="CG43" s="47">
        <f>IF(AND(CE124=0,CE43&gt;=0),"",CE43/CE124)</f>
        <v>2.5709599522468353E-2</v>
      </c>
      <c r="CH43" s="129">
        <f>+'N EERR UCAFE'!M42</f>
        <v>0</v>
      </c>
      <c r="CI43" s="30" t="str">
        <f>IF(AND(CH4=0,CH43&gt;=0), "",CH43/CH4)</f>
        <v/>
      </c>
      <c r="CJ43" s="47" t="str">
        <f>IF(AND(CH124=0,CH43&gt;=0),"",CH43/CH124)</f>
        <v/>
      </c>
      <c r="CK43" s="30" t="str">
        <f t="shared" si="13"/>
        <v/>
      </c>
      <c r="CL43" s="130">
        <f t="shared" si="35"/>
        <v>207.65079479997442</v>
      </c>
      <c r="CM43" s="30">
        <f>IF(AND(CL4=0,CL43&gt;=0), "",CL43/CL4)</f>
        <v>2.2858728935099382E-2</v>
      </c>
      <c r="CN43" s="47">
        <f>IF(AND(CL124=0,CL43&gt;=0),"",CL43/CL124)</f>
        <v>2.5709599522468353E-2</v>
      </c>
      <c r="CO43" s="129">
        <f>+'N EERR UCAFE'!N42</f>
        <v>0</v>
      </c>
      <c r="CP43" s="30" t="str">
        <f>IF(AND(CO4=0,CO43&gt;=0), "",CO43/CO4)</f>
        <v/>
      </c>
      <c r="CQ43" s="47" t="str">
        <f>IF(AND(CO124=0,CO43&gt;=0),"",CO43/CO124)</f>
        <v/>
      </c>
      <c r="CR43" s="30" t="str">
        <f t="shared" si="14"/>
        <v/>
      </c>
      <c r="CS43" s="130">
        <f t="shared" si="36"/>
        <v>207.65079479997442</v>
      </c>
      <c r="CT43" s="30">
        <f>IF(AND(CS4=0,CS43&gt;=0), "",CS43/CS4)</f>
        <v>2.2858728935099382E-2</v>
      </c>
      <c r="CU43" s="47">
        <f>IF(AND(CS124=0,CS43&gt;=0),"",CS43/CS124)</f>
        <v>2.5709599522468353E-2</v>
      </c>
      <c r="CV43" s="131">
        <f t="shared" si="37"/>
        <v>0</v>
      </c>
      <c r="CW43" s="30" t="str">
        <f>IF(AND(CV4=0,CV43&gt;=0), "",CV43/CV4)</f>
        <v/>
      </c>
      <c r="CX43" s="47">
        <f t="shared" si="15"/>
        <v>1</v>
      </c>
    </row>
    <row r="44" spans="1:102" outlineLevel="1" x14ac:dyDescent="0.3">
      <c r="A44" s="29" t="s">
        <v>6</v>
      </c>
      <c r="B44" s="129">
        <f>+'N EERR UCAFE'!B43</f>
        <v>0</v>
      </c>
      <c r="C44" s="30" t="str">
        <f>IF(AND(B4=0,B44&gt;=0), "",B44/B4)</f>
        <v/>
      </c>
      <c r="D44" s="47" t="str">
        <f>IF(AND(B124=0,B44&gt;=0),"",B44/B124)</f>
        <v/>
      </c>
      <c r="E44" s="129">
        <f>+'N EERR UCAFE'!C43</f>
        <v>165.55</v>
      </c>
      <c r="F44" s="30">
        <f>IF(AND(E4=0,E44&gt;=0), "",E44/E4)</f>
        <v>0.11578321895513867</v>
      </c>
      <c r="G44" s="47">
        <f>IF(AND(E124=0,E44&gt;=0),"",E44/E124)</f>
        <v>0.14225425792743973</v>
      </c>
      <c r="H44" s="129">
        <f>+'N EERR UCAFE'!D43</f>
        <v>233.5</v>
      </c>
      <c r="I44" s="30">
        <f>IF(AND(H4=0,H44&gt;=0), "",H44/H4)</f>
        <v>0.16272107042657005</v>
      </c>
      <c r="J44" s="47">
        <f>IF(AND(H124=0,H44&gt;=0),"",H44/H124)</f>
        <v>0.19467449732266384</v>
      </c>
      <c r="K44" s="30">
        <f t="shared" si="19"/>
        <v>0.41045001510117779</v>
      </c>
      <c r="L44" s="130">
        <f t="shared" si="38"/>
        <v>399.05</v>
      </c>
      <c r="M44" s="30">
        <f>IF(AND(L4=0,L44&gt;=0), "",L44/L4)</f>
        <v>0.13929428243414663</v>
      </c>
      <c r="N44" s="47">
        <f>IF(AND(L124=0,L44&gt;=0),"",L44/L124)</f>
        <v>0.16886006662431782</v>
      </c>
      <c r="O44" s="129">
        <f>+'N EERR UCAFE'!E43</f>
        <v>245.85</v>
      </c>
      <c r="P44" s="30">
        <f>IF(AND(O4=0,O44&gt;=0), "",O44/O4)</f>
        <v>0.10918552103835144</v>
      </c>
      <c r="Q44" s="47">
        <f>IF(AND(O124=0,O44&gt;=0),"",O44/O124)</f>
        <v>0.16682122914488157</v>
      </c>
      <c r="R44" s="30">
        <f t="shared" si="20"/>
        <v>5.2890792291220533E-2</v>
      </c>
      <c r="S44" s="130">
        <f t="shared" si="39"/>
        <v>644.9</v>
      </c>
      <c r="T44" s="30">
        <f>IF(AND(S4=0,S44&gt;=0), "",S44/S4)</f>
        <v>0.12604392500839567</v>
      </c>
      <c r="U44" s="47">
        <f>IF(AND(S124=0,S44&gt;=0),"",S44/S124)</f>
        <v>0.16807696643588044</v>
      </c>
      <c r="V44" s="131"/>
      <c r="W44" s="30" t="str">
        <f>IF(AND(V4=0,V44&gt;=0), "",V44/V4)</f>
        <v/>
      </c>
      <c r="X44" s="47">
        <f t="shared" si="21"/>
        <v>1</v>
      </c>
      <c r="Y44" s="129">
        <f>+'N EERR UCAFE'!F43</f>
        <v>255.7</v>
      </c>
      <c r="Z44" s="30">
        <f>IF(AND(Y4=0,Y44&gt;=0), "",Y44/Y4)</f>
        <v>0.20113211898471481</v>
      </c>
      <c r="AA44" s="47">
        <f>IF(AND(Y124=0,Y44&gt;=0),"",Y44/Y124)</f>
        <v>0.17919222573114002</v>
      </c>
      <c r="AB44" s="30">
        <f t="shared" si="22"/>
        <v>4.0065080333536687E-2</v>
      </c>
      <c r="AC44" s="130">
        <f t="shared" si="27"/>
        <v>900.59999999999991</v>
      </c>
      <c r="AD44" s="30">
        <f>IF(AND(AC4=0,AC44&gt;=0), "",AC44/AC4)</f>
        <v>0.1409880818581635</v>
      </c>
      <c r="AE44" s="47">
        <f>IF(AND(AC124=0,AC44&gt;=0),"",AC44/AC124)</f>
        <v>0.17109014037457962</v>
      </c>
      <c r="AF44" s="129">
        <f>+'N EERR UCAFE'!G43</f>
        <v>292.82</v>
      </c>
      <c r="AG44" s="30">
        <f>IF(AND(AF4=0,AF44&gt;=0), "",AF44/AF4)</f>
        <v>0.19394518204944647</v>
      </c>
      <c r="AH44" s="47">
        <f>IF(AND(AF124=0,AF44&gt;=0),"",AF44/AF124)</f>
        <v>0.19572002577275244</v>
      </c>
      <c r="AI44" s="30">
        <f t="shared" si="4"/>
        <v>0.14517012123582326</v>
      </c>
      <c r="AJ44" s="130">
        <f t="shared" si="16"/>
        <v>1193.4199999999998</v>
      </c>
      <c r="AK44" s="30">
        <f>IF(AND(AJ4=0,AJ44&gt;=0), "",AJ44/AJ4)</f>
        <v>0.1511120738043987</v>
      </c>
      <c r="AL44" s="47">
        <f>IF(AND(AJ124=0,AJ44&gt;=0),"",AJ44/AJ124)</f>
        <v>0.17654119602610352</v>
      </c>
      <c r="AM44" s="129">
        <f>+'N EERR UCAFE'!H43</f>
        <v>302.14</v>
      </c>
      <c r="AN44" s="30">
        <f>IF(AND(AM4=0,AM44&gt;=0), "",AM44/AM4)</f>
        <v>0.25464600434301476</v>
      </c>
      <c r="AO44" s="47">
        <f>IF(AND(AM124=0,AM44&gt;=0),"",AM44/AM124)</f>
        <v>0.22945505699963195</v>
      </c>
      <c r="AP44" s="30">
        <f t="shared" si="5"/>
        <v>3.1828427020012269E-2</v>
      </c>
      <c r="AQ44" s="130">
        <f t="shared" si="17"/>
        <v>1495.56</v>
      </c>
      <c r="AR44" s="30">
        <f>IF(AND(AQ4=0,AQ44&gt;=0), "",AQ44/AQ4)</f>
        <v>0.16463505800258774</v>
      </c>
      <c r="AS44" s="47">
        <f>IF(AND(AQ124=0,AQ44&gt;=0),"",AQ44/AQ124)</f>
        <v>0.18516783766159464</v>
      </c>
      <c r="AT44" s="131">
        <f t="shared" si="28"/>
        <v>0</v>
      </c>
      <c r="AU44" s="30" t="str">
        <f>IF(AND(AT4=0,AT44&gt;=0), "",AT44/AT4)</f>
        <v/>
      </c>
      <c r="AV44" s="47">
        <f t="shared" si="23"/>
        <v>1</v>
      </c>
      <c r="AW44" s="131">
        <f t="shared" si="40"/>
        <v>249.26</v>
      </c>
      <c r="AX44" s="30">
        <f>IF(AND(AW4=0,AW44&gt;=0), "",AW44/AW4)</f>
        <v>0.16463505800258771</v>
      </c>
      <c r="AY44" s="47">
        <f>IF(AND(AW124=0,AW44&gt;=0),"",AW44/AW124)</f>
        <v>0.1851678376615947</v>
      </c>
      <c r="AZ44" s="131">
        <f t="shared" si="29"/>
        <v>0</v>
      </c>
      <c r="BA44" s="30" t="str">
        <f>IF(AND(AZ4=0,AZ44&gt;=0), "",AZ44/AZ4)</f>
        <v/>
      </c>
      <c r="BB44" s="47">
        <f t="shared" si="24"/>
        <v>1</v>
      </c>
      <c r="BC44" s="129">
        <f>+'N EERR UCAFE'!I43</f>
        <v>0</v>
      </c>
      <c r="BD44" s="30" t="str">
        <f>IF(AND(BC4=0,BC44&gt;=0), "",BC44/BC4)</f>
        <v/>
      </c>
      <c r="BE44" s="47" t="str">
        <f>IF(AND(BC124=0,BC44&gt;=0),"",BC44/BC124)</f>
        <v/>
      </c>
      <c r="BF44" s="30">
        <f t="shared" si="25"/>
        <v>-1</v>
      </c>
      <c r="BG44" s="130">
        <f t="shared" si="30"/>
        <v>1495.56</v>
      </c>
      <c r="BH44" s="30">
        <f>IF(AND(BG4=0,BG44&gt;=0), "",BG44/BG4)</f>
        <v>0.16463505800258774</v>
      </c>
      <c r="BI44" s="47">
        <f>IF(AND(BG124=0,BG44&gt;=0),"",BG44/BG124)</f>
        <v>0.18516783766159464</v>
      </c>
      <c r="BJ44" s="129">
        <f>+'N EERR UCAFE'!J43</f>
        <v>0</v>
      </c>
      <c r="BK44" s="30" t="str">
        <f>IF(AND(BJ4=0,BJ44&gt;=0), "",BJ44/BJ4)</f>
        <v/>
      </c>
      <c r="BL44" s="47" t="str">
        <f>IF(AND(BJ124=0,BJ44&gt;=0),"",BJ44/BJ124)</f>
        <v/>
      </c>
      <c r="BM44" s="30" t="str">
        <f t="shared" si="9"/>
        <v/>
      </c>
      <c r="BN44" s="130">
        <f t="shared" si="31"/>
        <v>1495.56</v>
      </c>
      <c r="BO44" s="30">
        <f>IF(AND(BN4=0,BN44&gt;=0), "",BN44/BN4)</f>
        <v>0.16463505800258774</v>
      </c>
      <c r="BP44" s="47">
        <f>IF(AND(BN124=0,BN44&gt;=0),"",BN44/BN124)</f>
        <v>0.18516783766159464</v>
      </c>
      <c r="BQ44" s="129">
        <f>+'N EERR UCAFE'!K43</f>
        <v>0</v>
      </c>
      <c r="BR44" s="30" t="str">
        <f>IF(AND(BQ4=0,BQ44&gt;=0), "",BQ44/BQ4)</f>
        <v/>
      </c>
      <c r="BS44" s="47" t="str">
        <f>IF(AND(BQ124=0,BQ44&gt;=0),"",BQ44/BQ124)</f>
        <v/>
      </c>
      <c r="BT44" s="30" t="str">
        <f t="shared" si="10"/>
        <v/>
      </c>
      <c r="BU44" s="130">
        <f t="shared" si="32"/>
        <v>1495.56</v>
      </c>
      <c r="BV44" s="30">
        <f>IF(AND(BU4=0,BU44&gt;=0), "",BU44/BU4)</f>
        <v>0.16463505800258774</v>
      </c>
      <c r="BW44" s="47">
        <f>IF(AND(BU124=0,BU44&gt;=0),"",BU44/BU124)</f>
        <v>0.18516783766159464</v>
      </c>
      <c r="BX44" s="131">
        <f t="shared" si="33"/>
        <v>0</v>
      </c>
      <c r="BY44" s="30" t="str">
        <f>IF(AND(BX4=0,BX44&gt;=0), "",BX44/BX4)</f>
        <v/>
      </c>
      <c r="BZ44" s="47">
        <f t="shared" si="11"/>
        <v>1</v>
      </c>
      <c r="CA44" s="129">
        <f>+'N EERR UCAFE'!L43</f>
        <v>0</v>
      </c>
      <c r="CB44" s="30" t="str">
        <f>IF(AND(CA4=0,CA44&gt;=0), "",CA44/CA4)</f>
        <v/>
      </c>
      <c r="CC44" s="47" t="str">
        <f>IF(AND(CA124=0,CA44&gt;=0),"",CA44/CA124)</f>
        <v/>
      </c>
      <c r="CD44" s="30" t="str">
        <f t="shared" si="26"/>
        <v/>
      </c>
      <c r="CE44" s="130">
        <f t="shared" si="34"/>
        <v>1495.56</v>
      </c>
      <c r="CF44" s="30">
        <f>IF(AND(CE4=0,CE44&gt;=0), "",CE44/CE4)</f>
        <v>0.16463505800258774</v>
      </c>
      <c r="CG44" s="47">
        <f>IF(AND(CE124=0,CE44&gt;=0),"",CE44/CE124)</f>
        <v>0.18516783766159464</v>
      </c>
      <c r="CH44" s="129">
        <f>+'N EERR UCAFE'!M43</f>
        <v>0</v>
      </c>
      <c r="CI44" s="30" t="str">
        <f>IF(AND(CH4=0,CH44&gt;=0), "",CH44/CH4)</f>
        <v/>
      </c>
      <c r="CJ44" s="47" t="str">
        <f>IF(AND(CH124=0,CH44&gt;=0),"",CH44/CH124)</f>
        <v/>
      </c>
      <c r="CK44" s="30" t="str">
        <f t="shared" si="13"/>
        <v/>
      </c>
      <c r="CL44" s="130">
        <f t="shared" si="35"/>
        <v>1495.56</v>
      </c>
      <c r="CM44" s="30">
        <f>IF(AND(CL4=0,CL44&gt;=0), "",CL44/CL4)</f>
        <v>0.16463505800258774</v>
      </c>
      <c r="CN44" s="47">
        <f>IF(AND(CL124=0,CL44&gt;=0),"",CL44/CL124)</f>
        <v>0.18516783766159464</v>
      </c>
      <c r="CO44" s="129">
        <f>+'N EERR UCAFE'!N43</f>
        <v>0</v>
      </c>
      <c r="CP44" s="30" t="str">
        <f>IF(AND(CO4=0,CO44&gt;=0), "",CO44/CO4)</f>
        <v/>
      </c>
      <c r="CQ44" s="47" t="str">
        <f>IF(AND(CO124=0,CO44&gt;=0),"",CO44/CO124)</f>
        <v/>
      </c>
      <c r="CR44" s="30" t="str">
        <f t="shared" si="14"/>
        <v/>
      </c>
      <c r="CS44" s="130">
        <f t="shared" si="36"/>
        <v>1495.56</v>
      </c>
      <c r="CT44" s="30">
        <f>IF(AND(CS4=0,CS44&gt;=0), "",CS44/CS4)</f>
        <v>0.16463505800258774</v>
      </c>
      <c r="CU44" s="47">
        <f>IF(AND(CS124=0,CS44&gt;=0),"",CS44/CS124)</f>
        <v>0.18516783766159464</v>
      </c>
      <c r="CV44" s="131">
        <f t="shared" si="37"/>
        <v>0</v>
      </c>
      <c r="CW44" s="30" t="str">
        <f>IF(AND(CV4=0,CV44&gt;=0), "",CV44/CV4)</f>
        <v/>
      </c>
      <c r="CX44" s="47">
        <f t="shared" si="15"/>
        <v>1</v>
      </c>
    </row>
    <row r="45" spans="1:102" outlineLevel="1" x14ac:dyDescent="0.3">
      <c r="A45" s="29" t="s">
        <v>7</v>
      </c>
      <c r="B45" s="129">
        <f>+'N EERR UCAFE'!B44</f>
        <v>0</v>
      </c>
      <c r="C45" s="30" t="str">
        <f>IF(AND(B4=0,B45&gt;=0), "",B45/B4)</f>
        <v/>
      </c>
      <c r="D45" s="47" t="str">
        <f>IF(AND(B124=0,B45&gt;=0),"",B45/B124)</f>
        <v/>
      </c>
      <c r="E45" s="129">
        <f>+'N EERR UCAFE'!C44</f>
        <v>4.9430456035105275</v>
      </c>
      <c r="F45" s="30">
        <f>IF(AND(E4=0,E45&gt;=0), "",E45/E4)</f>
        <v>3.4570929110026879E-3</v>
      </c>
      <c r="G45" s="47">
        <f>IF(AND(E124=0,E45&gt;=0),"",E45/E124)</f>
        <v>4.2474737796972728E-3</v>
      </c>
      <c r="H45" s="129">
        <f>+'N EERR UCAFE'!D44</f>
        <v>5.4553611842573488</v>
      </c>
      <c r="I45" s="30">
        <f>IF(AND(H4=0,H45&gt;=0), "",H45/H4)</f>
        <v>3.8017225330446111E-3</v>
      </c>
      <c r="J45" s="47">
        <f>IF(AND(H124=0,H45&gt;=0),"",H45/H124)</f>
        <v>4.5482642238067307E-3</v>
      </c>
      <c r="K45" s="30">
        <f t="shared" si="19"/>
        <v>0.10364370913005078</v>
      </c>
      <c r="L45" s="130">
        <f t="shared" si="38"/>
        <v>10.398406787767875</v>
      </c>
      <c r="M45" s="30">
        <f>IF(AND(L4=0,L45&gt;=0), "",L45/L4)</f>
        <v>3.6297171080327925E-3</v>
      </c>
      <c r="N45" s="47">
        <f>IF(AND(L124=0,L45&gt;=0),"",L45/L124)</f>
        <v>4.4001394887087887E-3</v>
      </c>
      <c r="O45" s="129">
        <f>+'N EERR UCAFE'!E44</f>
        <v>5.604734637862907</v>
      </c>
      <c r="P45" s="30">
        <f>IF(AND(O4=0,O45&gt;=0), "",O45/O4)</f>
        <v>2.4891432650671445E-3</v>
      </c>
      <c r="Q45" s="47">
        <f>IF(AND(O124=0,O45&gt;=0),"",O45/O124)</f>
        <v>3.8030861147821146E-3</v>
      </c>
      <c r="R45" s="30">
        <f t="shared" si="20"/>
        <v>2.7381038314494802E-2</v>
      </c>
      <c r="S45" s="130">
        <f t="shared" si="39"/>
        <v>16.003141425630783</v>
      </c>
      <c r="T45" s="30">
        <f>IF(AND(S4=0,S45&gt;=0), "",S45/S4)</f>
        <v>3.1277698212916062E-3</v>
      </c>
      <c r="U45" s="47">
        <f>IF(AND(S124=0,S45&gt;=0),"",S45/S124)</f>
        <v>4.1708163502316526E-3</v>
      </c>
      <c r="V45" s="131"/>
      <c r="W45" s="30" t="str">
        <f>IF(AND(V4=0,V45&gt;=0), "",V45/V4)</f>
        <v/>
      </c>
      <c r="X45" s="47">
        <f t="shared" si="21"/>
        <v>1</v>
      </c>
      <c r="Y45" s="129">
        <f>+'N EERR UCAFE'!F44</f>
        <v>5.9480482678084856</v>
      </c>
      <c r="Z45" s="30">
        <f>IF(AND(Y4=0,Y45&gt;=0), "",Y45/Y4)</f>
        <v>4.6786998511055269E-3</v>
      </c>
      <c r="AA45" s="47">
        <f>IF(AND(Y124=0,Y45&gt;=0),"",Y45/Y124)</f>
        <v>4.1683379267299751E-3</v>
      </c>
      <c r="AB45" s="30">
        <f t="shared" si="22"/>
        <v>6.1254216680717739E-2</v>
      </c>
      <c r="AC45" s="130">
        <f t="shared" si="27"/>
        <v>21.951189693439268</v>
      </c>
      <c r="AD45" s="30">
        <f>IF(AND(AC4=0,AC45&gt;=0), "",AC45/AC4)</f>
        <v>3.4364380739314799E-3</v>
      </c>
      <c r="AE45" s="47">
        <f>IF(AND(AC124=0,AC45&gt;=0),"",AC45/AC124)</f>
        <v>4.1701444881629473E-3</v>
      </c>
      <c r="AF45" s="129">
        <f>+'N EERR UCAFE'!G44</f>
        <v>6.0680536058957717</v>
      </c>
      <c r="AG45" s="30">
        <f>IF(AND(AF4=0,AF45&gt;=0), "",AF45/AF4)</f>
        <v>4.019089410836881E-3</v>
      </c>
      <c r="AH45" s="47">
        <f>IF(AND(AF124=0,AF45&gt;=0),"",AF45/AF124)</f>
        <v>4.0558691624081825E-3</v>
      </c>
      <c r="AI45" s="30">
        <f t="shared" si="4"/>
        <v>2.0175582423694952E-2</v>
      </c>
      <c r="AJ45" s="130">
        <f t="shared" si="16"/>
        <v>28.019243299335038</v>
      </c>
      <c r="AK45" s="30">
        <f>IF(AND(AJ4=0,AJ45&gt;=0), "",AJ45/AJ4)</f>
        <v>3.5478255445631217E-3</v>
      </c>
      <c r="AL45" s="47">
        <f>IF(AND(AJ124=0,AJ45&gt;=0),"",AJ45/AJ124)</f>
        <v>4.1448532149712548E-3</v>
      </c>
      <c r="AM45" s="129">
        <f>+'N EERR UCAFE'!H44</f>
        <v>6.3291778793492801</v>
      </c>
      <c r="AN45" s="30">
        <f>IF(AND(AM4=0,AM45&gt;=0), "",AM45/AM4)</f>
        <v>5.3342816500711251E-3</v>
      </c>
      <c r="AO45" s="47">
        <f>IF(AND(AM124=0,AM45&gt;=0),"",AM45/AM124)</f>
        <v>4.8065859239653759E-3</v>
      </c>
      <c r="AP45" s="30">
        <f t="shared" si="5"/>
        <v>4.3032624695305575E-2</v>
      </c>
      <c r="AQ45" s="130">
        <f t="shared" si="17"/>
        <v>34.348421178684319</v>
      </c>
      <c r="AR45" s="30">
        <f>IF(AND(AQ4=0,AQ45&gt;=0), "",AQ45/AQ4)</f>
        <v>3.7811617809048155E-3</v>
      </c>
      <c r="AS45" s="47">
        <f>IF(AND(AQ124=0,AQ45&gt;=0),"",AQ45/AQ124)</f>
        <v>4.2527366850856523E-3</v>
      </c>
      <c r="AT45" s="131">
        <f t="shared" si="28"/>
        <v>0</v>
      </c>
      <c r="AU45" s="30" t="str">
        <f>IF(AND(AT4=0,AT45&gt;=0), "",AT45/AT4)</f>
        <v/>
      </c>
      <c r="AV45" s="47">
        <f t="shared" si="23"/>
        <v>1</v>
      </c>
      <c r="AW45" s="131">
        <f t="shared" si="40"/>
        <v>5.7247368631140532</v>
      </c>
      <c r="AX45" s="30">
        <f>IF(AND(AW4=0,AW45&gt;=0), "",AW45/AW4)</f>
        <v>3.7811617809048151E-3</v>
      </c>
      <c r="AY45" s="47">
        <f>IF(AND(AW124=0,AW45&gt;=0),"",AW45/AW124)</f>
        <v>4.2527366850856532E-3</v>
      </c>
      <c r="AZ45" s="131">
        <f t="shared" si="29"/>
        <v>0</v>
      </c>
      <c r="BA45" s="30" t="str">
        <f>IF(AND(AZ4=0,AZ45&gt;=0), "",AZ45/AZ4)</f>
        <v/>
      </c>
      <c r="BB45" s="47">
        <f t="shared" si="24"/>
        <v>1</v>
      </c>
      <c r="BC45" s="129">
        <f>+'N EERR UCAFE'!I44</f>
        <v>0</v>
      </c>
      <c r="BD45" s="30" t="str">
        <f>IF(AND(BC4=0,BC45&gt;=0), "",BC45/BC4)</f>
        <v/>
      </c>
      <c r="BE45" s="47" t="str">
        <f>IF(AND(BC124=0,BC45&gt;=0),"",BC45/BC124)</f>
        <v/>
      </c>
      <c r="BF45" s="30">
        <f t="shared" si="25"/>
        <v>-1</v>
      </c>
      <c r="BG45" s="130">
        <f t="shared" si="30"/>
        <v>34.348421178684319</v>
      </c>
      <c r="BH45" s="30">
        <f>IF(AND(BG4=0,BG45&gt;=0), "",BG45/BG4)</f>
        <v>3.7811617809048155E-3</v>
      </c>
      <c r="BI45" s="47">
        <f>IF(AND(BG124=0,BG45&gt;=0),"",BG45/BG124)</f>
        <v>4.2527366850856523E-3</v>
      </c>
      <c r="BJ45" s="129">
        <f>+'N EERR UCAFE'!J44</f>
        <v>0</v>
      </c>
      <c r="BK45" s="30" t="str">
        <f>IF(AND(BJ4=0,BJ45&gt;=0), "",BJ45/BJ4)</f>
        <v/>
      </c>
      <c r="BL45" s="47" t="str">
        <f>IF(AND(BJ124=0,BJ45&gt;=0),"",BJ45/BJ124)</f>
        <v/>
      </c>
      <c r="BM45" s="30" t="str">
        <f t="shared" si="9"/>
        <v/>
      </c>
      <c r="BN45" s="130">
        <f t="shared" si="31"/>
        <v>34.348421178684319</v>
      </c>
      <c r="BO45" s="30">
        <f>IF(AND(BN4=0,BN45&gt;=0), "",BN45/BN4)</f>
        <v>3.7811617809048155E-3</v>
      </c>
      <c r="BP45" s="47">
        <f>IF(AND(BN124=0,BN45&gt;=0),"",BN45/BN124)</f>
        <v>4.2527366850856523E-3</v>
      </c>
      <c r="BQ45" s="129">
        <f>+'N EERR UCAFE'!K44</f>
        <v>0</v>
      </c>
      <c r="BR45" s="30" t="str">
        <f>IF(AND(BQ4=0,BQ45&gt;=0), "",BQ45/BQ4)</f>
        <v/>
      </c>
      <c r="BS45" s="47" t="str">
        <f>IF(AND(BQ124=0,BQ45&gt;=0),"",BQ45/BQ124)</f>
        <v/>
      </c>
      <c r="BT45" s="30" t="str">
        <f t="shared" si="10"/>
        <v/>
      </c>
      <c r="BU45" s="130">
        <f t="shared" si="32"/>
        <v>34.348421178684319</v>
      </c>
      <c r="BV45" s="30">
        <f>IF(AND(BU4=0,BU45&gt;=0), "",BU45/BU4)</f>
        <v>3.7811617809048155E-3</v>
      </c>
      <c r="BW45" s="47">
        <f>IF(AND(BU124=0,BU45&gt;=0),"",BU45/BU124)</f>
        <v>4.2527366850856523E-3</v>
      </c>
      <c r="BX45" s="131">
        <f t="shared" si="33"/>
        <v>0</v>
      </c>
      <c r="BY45" s="30" t="str">
        <f>IF(AND(BX4=0,BX45&gt;=0), "",BX45/BX4)</f>
        <v/>
      </c>
      <c r="BZ45" s="47">
        <f t="shared" si="11"/>
        <v>1</v>
      </c>
      <c r="CA45" s="129">
        <f>+'N EERR UCAFE'!L44</f>
        <v>0</v>
      </c>
      <c r="CB45" s="30" t="str">
        <f>IF(AND(CA4=0,CA45&gt;=0), "",CA45/CA4)</f>
        <v/>
      </c>
      <c r="CC45" s="47" t="str">
        <f>IF(AND(CA124=0,CA45&gt;=0),"",CA45/CA124)</f>
        <v/>
      </c>
      <c r="CD45" s="30" t="str">
        <f t="shared" si="26"/>
        <v/>
      </c>
      <c r="CE45" s="130">
        <f t="shared" si="34"/>
        <v>34.348421178684319</v>
      </c>
      <c r="CF45" s="30">
        <f>IF(AND(CE4=0,CE45&gt;=0), "",CE45/CE4)</f>
        <v>3.7811617809048155E-3</v>
      </c>
      <c r="CG45" s="47">
        <f>IF(AND(CE124=0,CE45&gt;=0),"",CE45/CE124)</f>
        <v>4.2527366850856523E-3</v>
      </c>
      <c r="CH45" s="129">
        <f>+'N EERR UCAFE'!M44</f>
        <v>0</v>
      </c>
      <c r="CI45" s="30" t="str">
        <f>IF(AND(CH4=0,CH45&gt;=0), "",CH45/CH4)</f>
        <v/>
      </c>
      <c r="CJ45" s="47" t="str">
        <f>IF(AND(CH124=0,CH45&gt;=0),"",CH45/CH124)</f>
        <v/>
      </c>
      <c r="CK45" s="30" t="str">
        <f t="shared" si="13"/>
        <v/>
      </c>
      <c r="CL45" s="130">
        <f t="shared" si="35"/>
        <v>34.348421178684319</v>
      </c>
      <c r="CM45" s="30">
        <f>IF(AND(CL4=0,CL45&gt;=0), "",CL45/CL4)</f>
        <v>3.7811617809048155E-3</v>
      </c>
      <c r="CN45" s="47">
        <f>IF(AND(CL124=0,CL45&gt;=0),"",CL45/CL124)</f>
        <v>4.2527366850856523E-3</v>
      </c>
      <c r="CO45" s="129">
        <f>+'N EERR UCAFE'!N44</f>
        <v>0</v>
      </c>
      <c r="CP45" s="30" t="str">
        <f>IF(AND(CO4=0,CO45&gt;=0), "",CO45/CO4)</f>
        <v/>
      </c>
      <c r="CQ45" s="47" t="str">
        <f>IF(AND(CO124=0,CO45&gt;=0),"",CO45/CO124)</f>
        <v/>
      </c>
      <c r="CR45" s="30" t="str">
        <f t="shared" si="14"/>
        <v/>
      </c>
      <c r="CS45" s="130">
        <f t="shared" si="36"/>
        <v>34.348421178684319</v>
      </c>
      <c r="CT45" s="30">
        <f>IF(AND(CS4=0,CS45&gt;=0), "",CS45/CS4)</f>
        <v>3.7811617809048155E-3</v>
      </c>
      <c r="CU45" s="47">
        <f>IF(AND(CS124=0,CS45&gt;=0),"",CS45/CS124)</f>
        <v>4.2527366850856523E-3</v>
      </c>
      <c r="CV45" s="131">
        <f t="shared" si="37"/>
        <v>0</v>
      </c>
      <c r="CW45" s="30" t="str">
        <f>IF(AND(CV4=0,CV45&gt;=0), "",CV45/CV4)</f>
        <v/>
      </c>
      <c r="CX45" s="47">
        <f t="shared" si="15"/>
        <v>1</v>
      </c>
    </row>
    <row r="46" spans="1:102" outlineLevel="1" x14ac:dyDescent="0.3">
      <c r="A46" s="29" t="s">
        <v>8</v>
      </c>
      <c r="B46" s="129">
        <f>+'N EERR UCAFE'!B45</f>
        <v>0</v>
      </c>
      <c r="C46" s="30" t="str">
        <f>IF(AND(B4=0,B46&gt;=0), "",B46/B4)</f>
        <v/>
      </c>
      <c r="D46" s="47" t="str">
        <f>IF(AND(B124=0,B46&gt;=0),"",B46/B124)</f>
        <v/>
      </c>
      <c r="E46" s="129">
        <f>+'N EERR UCAFE'!C45</f>
        <v>7.2062765465015106</v>
      </c>
      <c r="F46" s="30">
        <f>IF(AND(E4=0,E46&gt;=0), "",E46/E4)</f>
        <v>5.0399631243422827E-3</v>
      </c>
      <c r="G46" s="47">
        <f>IF(AND(E124=0,E46&gt;=0),"",E46/E124)</f>
        <v>6.1922290700240738E-3</v>
      </c>
      <c r="H46" s="129">
        <f>+'N EERR UCAFE'!D45</f>
        <v>0</v>
      </c>
      <c r="I46" s="30">
        <f>IF(AND(H4=0,H46&gt;=0), "",H46/H4)</f>
        <v>0</v>
      </c>
      <c r="J46" s="47">
        <f>IF(AND(H124=0,H46&gt;=0),"",H46/H124)</f>
        <v>0</v>
      </c>
      <c r="K46" s="30">
        <f t="shared" si="19"/>
        <v>-1</v>
      </c>
      <c r="L46" s="130">
        <f t="shared" si="38"/>
        <v>7.2062765465015106</v>
      </c>
      <c r="M46" s="30">
        <f>IF(AND(L4=0,L46&gt;=0), "",L46/L4)</f>
        <v>2.515457011820444E-3</v>
      </c>
      <c r="N46" s="47">
        <f>IF(AND(L124=0,L46&gt;=0),"",L46/L124)</f>
        <v>3.0493731055143566E-3</v>
      </c>
      <c r="O46" s="129">
        <f>+'N EERR UCAFE'!E45</f>
        <v>0</v>
      </c>
      <c r="P46" s="30">
        <f>IF(AND(O4=0,O46&gt;=0), "",O46/O4)</f>
        <v>0</v>
      </c>
      <c r="Q46" s="47">
        <f>IF(AND(O124=0,O46&gt;=0),"",O46/O124)</f>
        <v>0</v>
      </c>
      <c r="R46" s="30" t="str">
        <f t="shared" si="20"/>
        <v/>
      </c>
      <c r="S46" s="130">
        <f t="shared" si="39"/>
        <v>7.2062765465015106</v>
      </c>
      <c r="T46" s="30">
        <f>IF(AND(S4=0,S46&gt;=0), "",S46/S4)</f>
        <v>1.4084468609350241E-3</v>
      </c>
      <c r="U46" s="47">
        <f>IF(AND(S124=0,S46&gt;=0),"",S46/S124)</f>
        <v>1.8781347514870627E-3</v>
      </c>
      <c r="V46" s="131"/>
      <c r="W46" s="30" t="str">
        <f>IF(AND(V4=0,V46&gt;=0), "",V46/V4)</f>
        <v/>
      </c>
      <c r="X46" s="47">
        <f t="shared" si="21"/>
        <v>1</v>
      </c>
      <c r="Y46" s="129">
        <f>+'N EERR UCAFE'!F45</f>
        <v>5.8582664071623194</v>
      </c>
      <c r="Z46" s="30">
        <f>IF(AND(Y4=0,Y46&gt;=0), "",Y46/Y4)</f>
        <v>4.6080779665605377E-3</v>
      </c>
      <c r="AA46" s="47">
        <f>IF(AND(Y124=0,Y46&gt;=0),"",Y46/Y124)</f>
        <v>4.1054196184019745E-3</v>
      </c>
      <c r="AB46" s="30">
        <f t="shared" si="22"/>
        <v>1</v>
      </c>
      <c r="AC46" s="130">
        <f t="shared" si="27"/>
        <v>13.06454295366383</v>
      </c>
      <c r="AD46" s="30">
        <f>IF(AND(AC4=0,AC46&gt;=0), "",AC46/AC4)</f>
        <v>2.0452418958368302E-3</v>
      </c>
      <c r="AE46" s="47">
        <f>IF(AND(AC124=0,AC46&gt;=0),"",AC46/AC124)</f>
        <v>2.4819170418299689E-3</v>
      </c>
      <c r="AF46" s="129">
        <f>+'N EERR UCAFE'!G45</f>
        <v>0</v>
      </c>
      <c r="AG46" s="30">
        <f>IF(AND(AF4=0,AF46&gt;=0), "",AF46/AF4)</f>
        <v>0</v>
      </c>
      <c r="AH46" s="47">
        <f>IF(AND(AF124=0,AF46&gt;=0),"",AF46/AF124)</f>
        <v>0</v>
      </c>
      <c r="AI46" s="30">
        <f t="shared" si="4"/>
        <v>-1</v>
      </c>
      <c r="AJ46" s="130">
        <f t="shared" si="16"/>
        <v>13.06454295366383</v>
      </c>
      <c r="AK46" s="30">
        <f>IF(AND(AJ4=0,AJ46&gt;=0), "",AJ46/AJ4)</f>
        <v>1.6542459310509175E-3</v>
      </c>
      <c r="AL46" s="47">
        <f>IF(AND(AJ124=0,AJ46&gt;=0),"",AJ46/AJ124)</f>
        <v>1.9326222441170887E-3</v>
      </c>
      <c r="AM46" s="129">
        <f>+'N EERR UCAFE'!H45</f>
        <v>0.46175134214120528</v>
      </c>
      <c r="AN46" s="30">
        <f>IF(AND(AM4=0,AM46&gt;=0), "",AM46/AM4)</f>
        <v>3.8916771786682414E-4</v>
      </c>
      <c r="AO46" s="47">
        <f>IF(AND(AM124=0,AM46&gt;=0),"",AM46/AM124)</f>
        <v>3.5066916174841735E-4</v>
      </c>
      <c r="AP46" s="30">
        <f t="shared" si="5"/>
        <v>1</v>
      </c>
      <c r="AQ46" s="130">
        <f t="shared" si="17"/>
        <v>13.526294295805036</v>
      </c>
      <c r="AR46" s="30">
        <f>IF(AND(AQ4=0,AQ46&gt;=0), "",AQ46/AQ4)</f>
        <v>1.4890089638329011E-3</v>
      </c>
      <c r="AS46" s="47">
        <f>IF(AND(AQ124=0,AQ46&gt;=0),"",AQ46/AQ124)</f>
        <v>1.6747135964645891E-3</v>
      </c>
      <c r="AT46" s="131">
        <f t="shared" si="28"/>
        <v>0</v>
      </c>
      <c r="AU46" s="30" t="str">
        <f>IF(AND(AT4=0,AT46&gt;=0), "",AT46/AT4)</f>
        <v/>
      </c>
      <c r="AV46" s="47">
        <f t="shared" si="23"/>
        <v>1</v>
      </c>
      <c r="AW46" s="131">
        <f t="shared" si="40"/>
        <v>2.2543823826341725</v>
      </c>
      <c r="AX46" s="30">
        <f>IF(AND(AW4=0,AW46&gt;=0), "",AW46/AW4)</f>
        <v>1.4890089638329009E-3</v>
      </c>
      <c r="AY46" s="47">
        <f>IF(AND(AW124=0,AW46&gt;=0),"",AW46/AW124)</f>
        <v>1.6747135964645893E-3</v>
      </c>
      <c r="AZ46" s="131">
        <f t="shared" si="29"/>
        <v>0</v>
      </c>
      <c r="BA46" s="30" t="str">
        <f>IF(AND(AZ4=0,AZ46&gt;=0), "",AZ46/AZ4)</f>
        <v/>
      </c>
      <c r="BB46" s="47">
        <f t="shared" si="24"/>
        <v>1</v>
      </c>
      <c r="BC46" s="129">
        <f>+'N EERR UCAFE'!I45</f>
        <v>0</v>
      </c>
      <c r="BD46" s="30" t="str">
        <f>IF(AND(BC4=0,BC46&gt;=0), "",BC46/BC4)</f>
        <v/>
      </c>
      <c r="BE46" s="47" t="str">
        <f>IF(AND(BC124=0,BC46&gt;=0),"",BC46/BC124)</f>
        <v/>
      </c>
      <c r="BF46" s="30">
        <f t="shared" si="25"/>
        <v>-1</v>
      </c>
      <c r="BG46" s="130">
        <f t="shared" si="30"/>
        <v>13.526294295805036</v>
      </c>
      <c r="BH46" s="30">
        <f>IF(AND(BG4=0,BG46&gt;=0), "",BG46/BG4)</f>
        <v>1.4890089638329011E-3</v>
      </c>
      <c r="BI46" s="47">
        <f>IF(AND(BG124=0,BG46&gt;=0),"",BG46/BG124)</f>
        <v>1.6747135964645891E-3</v>
      </c>
      <c r="BJ46" s="129">
        <f>+'N EERR UCAFE'!J45</f>
        <v>0</v>
      </c>
      <c r="BK46" s="30" t="str">
        <f>IF(AND(BJ4=0,BJ46&gt;=0), "",BJ46/BJ4)</f>
        <v/>
      </c>
      <c r="BL46" s="47" t="str">
        <f>IF(AND(BJ124=0,BJ46&gt;=0),"",BJ46/BJ124)</f>
        <v/>
      </c>
      <c r="BM46" s="30" t="str">
        <f t="shared" si="9"/>
        <v/>
      </c>
      <c r="BN46" s="130">
        <f t="shared" si="31"/>
        <v>13.526294295805036</v>
      </c>
      <c r="BO46" s="30">
        <f>IF(AND(BN4=0,BN46&gt;=0), "",BN46/BN4)</f>
        <v>1.4890089638329011E-3</v>
      </c>
      <c r="BP46" s="47">
        <f>IF(AND(BN124=0,BN46&gt;=0),"",BN46/BN124)</f>
        <v>1.6747135964645891E-3</v>
      </c>
      <c r="BQ46" s="129">
        <f>+'N EERR UCAFE'!K45</f>
        <v>0</v>
      </c>
      <c r="BR46" s="30" t="str">
        <f>IF(AND(BQ4=0,BQ46&gt;=0), "",BQ46/BQ4)</f>
        <v/>
      </c>
      <c r="BS46" s="47" t="str">
        <f>IF(AND(BQ124=0,BQ46&gt;=0),"",BQ46/BQ124)</f>
        <v/>
      </c>
      <c r="BT46" s="30" t="str">
        <f t="shared" si="10"/>
        <v/>
      </c>
      <c r="BU46" s="130">
        <f t="shared" si="32"/>
        <v>13.526294295805036</v>
      </c>
      <c r="BV46" s="30">
        <f>IF(AND(BU4=0,BU46&gt;=0), "",BU46/BU4)</f>
        <v>1.4890089638329011E-3</v>
      </c>
      <c r="BW46" s="47">
        <f>IF(AND(BU124=0,BU46&gt;=0),"",BU46/BU124)</f>
        <v>1.6747135964645891E-3</v>
      </c>
      <c r="BX46" s="131">
        <f t="shared" si="33"/>
        <v>0</v>
      </c>
      <c r="BY46" s="30" t="str">
        <f>IF(AND(BX4=0,BX46&gt;=0), "",BX46/BX4)</f>
        <v/>
      </c>
      <c r="BZ46" s="47">
        <f t="shared" si="11"/>
        <v>1</v>
      </c>
      <c r="CA46" s="129">
        <f>+'N EERR UCAFE'!L45</f>
        <v>0</v>
      </c>
      <c r="CB46" s="30" t="str">
        <f>IF(AND(CA4=0,CA46&gt;=0), "",CA46/CA4)</f>
        <v/>
      </c>
      <c r="CC46" s="47" t="str">
        <f>IF(AND(CA124=0,CA46&gt;=0),"",CA46/CA124)</f>
        <v/>
      </c>
      <c r="CD46" s="30" t="str">
        <f t="shared" si="26"/>
        <v/>
      </c>
      <c r="CE46" s="130">
        <f t="shared" si="34"/>
        <v>13.526294295805036</v>
      </c>
      <c r="CF46" s="30">
        <f>IF(AND(CE4=0,CE46&gt;=0), "",CE46/CE4)</f>
        <v>1.4890089638329011E-3</v>
      </c>
      <c r="CG46" s="47">
        <f>IF(AND(CE124=0,CE46&gt;=0),"",CE46/CE124)</f>
        <v>1.6747135964645891E-3</v>
      </c>
      <c r="CH46" s="129">
        <f>+'N EERR UCAFE'!M45</f>
        <v>0</v>
      </c>
      <c r="CI46" s="30" t="str">
        <f>IF(AND(CH4=0,CH46&gt;=0), "",CH46/CH4)</f>
        <v/>
      </c>
      <c r="CJ46" s="47" t="str">
        <f>IF(AND(CH124=0,CH46&gt;=0),"",CH46/CH124)</f>
        <v/>
      </c>
      <c r="CK46" s="30" t="str">
        <f t="shared" si="13"/>
        <v/>
      </c>
      <c r="CL46" s="130">
        <f t="shared" si="35"/>
        <v>13.526294295805036</v>
      </c>
      <c r="CM46" s="30">
        <f>IF(AND(CL4=0,CL46&gt;=0), "",CL46/CL4)</f>
        <v>1.4890089638329011E-3</v>
      </c>
      <c r="CN46" s="47">
        <f>IF(AND(CL124=0,CL46&gt;=0),"",CL46/CL124)</f>
        <v>1.6747135964645891E-3</v>
      </c>
      <c r="CO46" s="129">
        <f>+'N EERR UCAFE'!N45</f>
        <v>0</v>
      </c>
      <c r="CP46" s="30" t="str">
        <f>IF(AND(CO4=0,CO46&gt;=0), "",CO46/CO4)</f>
        <v/>
      </c>
      <c r="CQ46" s="47" t="str">
        <f>IF(AND(CO124=0,CO46&gt;=0),"",CO46/CO124)</f>
        <v/>
      </c>
      <c r="CR46" s="30" t="str">
        <f t="shared" si="14"/>
        <v/>
      </c>
      <c r="CS46" s="130">
        <f t="shared" si="36"/>
        <v>13.526294295805036</v>
      </c>
      <c r="CT46" s="30">
        <f>IF(AND(CS4=0,CS46&gt;=0), "",CS46/CS4)</f>
        <v>1.4890089638329011E-3</v>
      </c>
      <c r="CU46" s="47">
        <f>IF(AND(CS124=0,CS46&gt;=0),"",CS46/CS124)</f>
        <v>1.6747135964645891E-3</v>
      </c>
      <c r="CV46" s="131">
        <f t="shared" si="37"/>
        <v>0</v>
      </c>
      <c r="CW46" s="30" t="str">
        <f>IF(AND(CV4=0,CV46&gt;=0), "",CV46/CV4)</f>
        <v/>
      </c>
      <c r="CX46" s="47">
        <f t="shared" si="15"/>
        <v>1</v>
      </c>
    </row>
    <row r="47" spans="1:102" outlineLevel="1" x14ac:dyDescent="0.3">
      <c r="A47" s="29" t="s">
        <v>9</v>
      </c>
      <c r="B47" s="129">
        <f>+'N EERR UCAFE'!B46</f>
        <v>0</v>
      </c>
      <c r="C47" s="30" t="str">
        <f>IF(AND(B4=0,B47&gt;=0), "",B47/B4)</f>
        <v/>
      </c>
      <c r="D47" s="47" t="str">
        <f>IF(AND(B124=0,B47&gt;=0),"",B47/B124)</f>
        <v/>
      </c>
      <c r="E47" s="129">
        <f>+'N EERR UCAFE'!C46</f>
        <v>22.259249384361869</v>
      </c>
      <c r="F47" s="30">
        <f>IF(AND(E4=0,E47&gt;=0), "",E47/E4)</f>
        <v>1.5567789460867447E-2</v>
      </c>
      <c r="G47" s="47">
        <f>IF(AND(E124=0,E47&gt;=0),"",E47/E124)</f>
        <v>1.9126988844422935E-2</v>
      </c>
      <c r="H47" s="129">
        <f>+'N EERR UCAFE'!D46</f>
        <v>0</v>
      </c>
      <c r="I47" s="30">
        <f>IF(AND(H4=0,H47&gt;=0), "",H47/H4)</f>
        <v>0</v>
      </c>
      <c r="J47" s="47">
        <f>IF(AND(H124=0,H47&gt;=0),"",H47/H124)</f>
        <v>0</v>
      </c>
      <c r="K47" s="30">
        <f t="shared" si="19"/>
        <v>-1</v>
      </c>
      <c r="L47" s="130">
        <f t="shared" si="38"/>
        <v>22.259249384361869</v>
      </c>
      <c r="M47" s="30">
        <f>IF(AND(L4=0,L47&gt;=0), "",L47/L4)</f>
        <v>7.7699189838802323E-3</v>
      </c>
      <c r="N47" s="47">
        <f>IF(AND(L124=0,L47&gt;=0),"",L47/L124)</f>
        <v>9.4191162361875712E-3</v>
      </c>
      <c r="O47" s="129">
        <f>+'N EERR UCAFE'!E46</f>
        <v>0</v>
      </c>
      <c r="P47" s="30">
        <f>IF(AND(O4=0,O47&gt;=0), "",O47/O4)</f>
        <v>0</v>
      </c>
      <c r="Q47" s="47">
        <f>IF(AND(O124=0,O47&gt;=0),"",O47/O124)</f>
        <v>0</v>
      </c>
      <c r="R47" s="30" t="str">
        <f t="shared" si="20"/>
        <v/>
      </c>
      <c r="S47" s="130">
        <f t="shared" si="39"/>
        <v>22.259249384361869</v>
      </c>
      <c r="T47" s="30">
        <f>IF(AND(S4=0,S47&gt;=0), "",S47/S4)</f>
        <v>4.3505088543118083E-3</v>
      </c>
      <c r="U47" s="47">
        <f>IF(AND(S124=0,S47&gt;=0),"",S47/S124)</f>
        <v>5.8013135550678899E-3</v>
      </c>
      <c r="V47" s="131"/>
      <c r="W47" s="30" t="str">
        <f>IF(AND(V4=0,V47&gt;=0), "",V47/V4)</f>
        <v/>
      </c>
      <c r="X47" s="47">
        <f t="shared" si="21"/>
        <v>1</v>
      </c>
      <c r="Y47" s="129">
        <f>+'N EERR UCAFE'!F46</f>
        <v>119.61188384585441</v>
      </c>
      <c r="Z47" s="30">
        <f>IF(AND(Y4=0,Y47&gt;=0), "",Y47/Y4)</f>
        <v>9.4086005685061702E-2</v>
      </c>
      <c r="AA47" s="47">
        <f>IF(AND(Y124=0,Y47&gt;=0),"",Y47/Y124)</f>
        <v>8.3822916269977482E-2</v>
      </c>
      <c r="AB47" s="30">
        <f t="shared" si="22"/>
        <v>1</v>
      </c>
      <c r="AC47" s="130">
        <f t="shared" si="27"/>
        <v>141.87113323021629</v>
      </c>
      <c r="AD47" s="30">
        <f>IF(AND(AC4=0,AC47&gt;=0), "",AC47/AC4)</f>
        <v>2.2209792299769215E-2</v>
      </c>
      <c r="AE47" s="47">
        <f>IF(AND(AC124=0,AC47&gt;=0),"",AC47/AC124)</f>
        <v>2.6951756717142346E-2</v>
      </c>
      <c r="AF47" s="129">
        <f>+'N EERR UCAFE'!G46</f>
        <v>0.29767810142130202</v>
      </c>
      <c r="AG47" s="30">
        <f>IF(AND(AF4=0,AF47&gt;=0), "",AF47/AF4)</f>
        <v>1.9716287675803569E-4</v>
      </c>
      <c r="AH47" s="47">
        <f>IF(AND(AF124=0,AF47&gt;=0),"",AF47/AF124)</f>
        <v>1.9896716645775988E-4</v>
      </c>
      <c r="AI47" s="30">
        <f t="shared" si="4"/>
        <v>-0.99751129994905086</v>
      </c>
      <c r="AJ47" s="130">
        <f t="shared" si="16"/>
        <v>142.16881133163758</v>
      </c>
      <c r="AK47" s="30">
        <f>IF(AND(AJ4=0,AJ47&gt;=0), "",AJ47/AJ4)</f>
        <v>1.8001561822853694E-2</v>
      </c>
      <c r="AL47" s="47">
        <f>IF(AND(AJ124=0,AJ47&gt;=0),"",AJ47/AJ124)</f>
        <v>2.1030862554755881E-2</v>
      </c>
      <c r="AM47" s="129">
        <f>+'N EERR UCAFE'!H46</f>
        <v>6.3689840295338668E-2</v>
      </c>
      <c r="AN47" s="30">
        <f>IF(AND(AM4=0,AM47&gt;=0), "",AM47/AM4)</f>
        <v>5.3678305912665408E-5</v>
      </c>
      <c r="AO47" s="47">
        <f>IF(AND(AM124=0,AM47&gt;=0),"",AM47/AM124)</f>
        <v>4.836816024116102E-5</v>
      </c>
      <c r="AP47" s="30">
        <f t="shared" si="5"/>
        <v>-0.78604458980609115</v>
      </c>
      <c r="AQ47" s="130">
        <f t="shared" si="17"/>
        <v>142.23250117193291</v>
      </c>
      <c r="AR47" s="30">
        <f>IF(AND(AQ4=0,AQ47&gt;=0), "",AQ47/AQ4)</f>
        <v>1.5657316376671147E-2</v>
      </c>
      <c r="AS47" s="47">
        <f>IF(AND(AQ124=0,AQ47&gt;=0),"",AQ47/AQ124)</f>
        <v>1.7610048869458293E-2</v>
      </c>
      <c r="AT47" s="131">
        <f t="shared" si="28"/>
        <v>0</v>
      </c>
      <c r="AU47" s="30" t="str">
        <f>IF(AND(AT4=0,AT47&gt;=0), "",AT47/AT4)</f>
        <v/>
      </c>
      <c r="AV47" s="47">
        <f t="shared" si="23"/>
        <v>1</v>
      </c>
      <c r="AW47" s="131">
        <f t="shared" si="40"/>
        <v>23.705416861988819</v>
      </c>
      <c r="AX47" s="30">
        <f>IF(AND(AW4=0,AW47&gt;=0), "",AW47/AW4)</f>
        <v>1.5657316376671147E-2</v>
      </c>
      <c r="AY47" s="47">
        <f>IF(AND(AW124=0,AW47&gt;=0),"",AW47/AW124)</f>
        <v>1.76100488694583E-2</v>
      </c>
      <c r="AZ47" s="131">
        <f t="shared" si="29"/>
        <v>0</v>
      </c>
      <c r="BA47" s="30" t="str">
        <f>IF(AND(AZ4=0,AZ47&gt;=0), "",AZ47/AZ4)</f>
        <v/>
      </c>
      <c r="BB47" s="47">
        <f t="shared" si="24"/>
        <v>1</v>
      </c>
      <c r="BC47" s="129">
        <f>+'N EERR UCAFE'!I46</f>
        <v>0</v>
      </c>
      <c r="BD47" s="30" t="str">
        <f>IF(AND(BC4=0,BC47&gt;=0), "",BC47/BC4)</f>
        <v/>
      </c>
      <c r="BE47" s="47" t="str">
        <f>IF(AND(BC124=0,BC47&gt;=0),"",BC47/BC124)</f>
        <v/>
      </c>
      <c r="BF47" s="30">
        <f t="shared" si="25"/>
        <v>-1</v>
      </c>
      <c r="BG47" s="130">
        <f t="shared" si="30"/>
        <v>142.23250117193291</v>
      </c>
      <c r="BH47" s="30">
        <f>IF(AND(BG4=0,BG47&gt;=0), "",BG47/BG4)</f>
        <v>1.5657316376671147E-2</v>
      </c>
      <c r="BI47" s="47">
        <f>IF(AND(BG124=0,BG47&gt;=0),"",BG47/BG124)</f>
        <v>1.7610048869458293E-2</v>
      </c>
      <c r="BJ47" s="129">
        <f>+'N EERR UCAFE'!J46</f>
        <v>0</v>
      </c>
      <c r="BK47" s="30" t="str">
        <f>IF(AND(BJ4=0,BJ47&gt;=0), "",BJ47/BJ4)</f>
        <v/>
      </c>
      <c r="BL47" s="47" t="str">
        <f>IF(AND(BJ124=0,BJ47&gt;=0),"",BJ47/BJ124)</f>
        <v/>
      </c>
      <c r="BM47" s="30" t="str">
        <f t="shared" si="9"/>
        <v/>
      </c>
      <c r="BN47" s="130">
        <f t="shared" si="31"/>
        <v>142.23250117193291</v>
      </c>
      <c r="BO47" s="30">
        <f>IF(AND(BN4=0,BN47&gt;=0), "",BN47/BN4)</f>
        <v>1.5657316376671147E-2</v>
      </c>
      <c r="BP47" s="47">
        <f>IF(AND(BN124=0,BN47&gt;=0),"",BN47/BN124)</f>
        <v>1.7610048869458293E-2</v>
      </c>
      <c r="BQ47" s="129">
        <f>+'N EERR UCAFE'!K46</f>
        <v>0</v>
      </c>
      <c r="BR47" s="30" t="str">
        <f>IF(AND(BQ4=0,BQ47&gt;=0), "",BQ47/BQ4)</f>
        <v/>
      </c>
      <c r="BS47" s="47" t="str">
        <f>IF(AND(BQ124=0,BQ47&gt;=0),"",BQ47/BQ124)</f>
        <v/>
      </c>
      <c r="BT47" s="30" t="str">
        <f t="shared" si="10"/>
        <v/>
      </c>
      <c r="BU47" s="130">
        <f t="shared" si="32"/>
        <v>142.23250117193291</v>
      </c>
      <c r="BV47" s="30">
        <f>IF(AND(BU4=0,BU47&gt;=0), "",BU47/BU4)</f>
        <v>1.5657316376671147E-2</v>
      </c>
      <c r="BW47" s="47">
        <f>IF(AND(BU124=0,BU47&gt;=0),"",BU47/BU124)</f>
        <v>1.7610048869458293E-2</v>
      </c>
      <c r="BX47" s="131">
        <f t="shared" si="33"/>
        <v>0</v>
      </c>
      <c r="BY47" s="30" t="str">
        <f>IF(AND(BX4=0,BX47&gt;=0), "",BX47/BX4)</f>
        <v/>
      </c>
      <c r="BZ47" s="47">
        <f t="shared" si="11"/>
        <v>1</v>
      </c>
      <c r="CA47" s="129">
        <f>+'N EERR UCAFE'!L46</f>
        <v>0</v>
      </c>
      <c r="CB47" s="30" t="str">
        <f>IF(AND(CA4=0,CA47&gt;=0), "",CA47/CA4)</f>
        <v/>
      </c>
      <c r="CC47" s="47" t="str">
        <f>IF(AND(CA124=0,CA47&gt;=0),"",CA47/CA124)</f>
        <v/>
      </c>
      <c r="CD47" s="30" t="str">
        <f t="shared" si="26"/>
        <v/>
      </c>
      <c r="CE47" s="130">
        <f t="shared" si="34"/>
        <v>142.23250117193291</v>
      </c>
      <c r="CF47" s="30">
        <f>IF(AND(CE4=0,CE47&gt;=0), "",CE47/CE4)</f>
        <v>1.5657316376671147E-2</v>
      </c>
      <c r="CG47" s="47">
        <f>IF(AND(CE124=0,CE47&gt;=0),"",CE47/CE124)</f>
        <v>1.7610048869458293E-2</v>
      </c>
      <c r="CH47" s="129">
        <f>+'N EERR UCAFE'!M46</f>
        <v>0</v>
      </c>
      <c r="CI47" s="30" t="str">
        <f>IF(AND(CH4=0,CH47&gt;=0), "",CH47/CH4)</f>
        <v/>
      </c>
      <c r="CJ47" s="47" t="str">
        <f>IF(AND(CH124=0,CH47&gt;=0),"",CH47/CH124)</f>
        <v/>
      </c>
      <c r="CK47" s="30" t="str">
        <f t="shared" si="13"/>
        <v/>
      </c>
      <c r="CL47" s="130">
        <f t="shared" si="35"/>
        <v>142.23250117193291</v>
      </c>
      <c r="CM47" s="30">
        <f>IF(AND(CL4=0,CL47&gt;=0), "",CL47/CL4)</f>
        <v>1.5657316376671147E-2</v>
      </c>
      <c r="CN47" s="47">
        <f>IF(AND(CL124=0,CL47&gt;=0),"",CL47/CL124)</f>
        <v>1.7610048869458293E-2</v>
      </c>
      <c r="CO47" s="129">
        <f>+'N EERR UCAFE'!N46</f>
        <v>0</v>
      </c>
      <c r="CP47" s="30" t="str">
        <f>IF(AND(CO4=0,CO47&gt;=0), "",CO47/CO4)</f>
        <v/>
      </c>
      <c r="CQ47" s="47" t="str">
        <f>IF(AND(CO124=0,CO47&gt;=0),"",CO47/CO124)</f>
        <v/>
      </c>
      <c r="CR47" s="30" t="str">
        <f t="shared" si="14"/>
        <v/>
      </c>
      <c r="CS47" s="130">
        <f t="shared" si="36"/>
        <v>142.23250117193291</v>
      </c>
      <c r="CT47" s="30">
        <f>IF(AND(CS4=0,CS47&gt;=0), "",CS47/CS4)</f>
        <v>1.5657316376671147E-2</v>
      </c>
      <c r="CU47" s="47">
        <f>IF(AND(CS124=0,CS47&gt;=0),"",CS47/CS124)</f>
        <v>1.7610048869458293E-2</v>
      </c>
      <c r="CV47" s="131">
        <f t="shared" si="37"/>
        <v>0</v>
      </c>
      <c r="CW47" s="30" t="str">
        <f>IF(AND(CV4=0,CV47&gt;=0), "",CV47/CV4)</f>
        <v/>
      </c>
      <c r="CX47" s="47">
        <f t="shared" si="15"/>
        <v>1</v>
      </c>
    </row>
    <row r="48" spans="1:102" outlineLevel="1" x14ac:dyDescent="0.3">
      <c r="A48" s="29" t="s">
        <v>10</v>
      </c>
      <c r="B48" s="129">
        <f>+'N EERR UCAFE'!B47</f>
        <v>0</v>
      </c>
      <c r="C48" s="30" t="str">
        <f>IF(AND(B4=0,B48&gt;=0), "",B48/B4)</f>
        <v/>
      </c>
      <c r="D48" s="47" t="str">
        <f>IF(AND(B124=0,B48&gt;=0),"",B48/B124)</f>
        <v/>
      </c>
      <c r="E48" s="129">
        <f>+'N EERR UCAFE'!C47</f>
        <v>0</v>
      </c>
      <c r="F48" s="30">
        <f>IF(AND(E4=0,E48&gt;=0), "",E48/E4)</f>
        <v>0</v>
      </c>
      <c r="G48" s="47">
        <f>IF(AND(E124=0,E48&gt;=0),"",E48/E124)</f>
        <v>0</v>
      </c>
      <c r="H48" s="129">
        <f>+'N EERR UCAFE'!D47</f>
        <v>2.1793324318553844</v>
      </c>
      <c r="I48" s="30">
        <f>IF(AND(H4=0,H48&gt;=0), "",H48/H4)</f>
        <v>1.5187293624276154E-3</v>
      </c>
      <c r="J48" s="47">
        <f>IF(AND(H124=0,H48&gt;=0),"",H48/H124)</f>
        <v>1.8169612234279465E-3</v>
      </c>
      <c r="K48" s="30">
        <f t="shared" si="19"/>
        <v>1</v>
      </c>
      <c r="L48" s="130">
        <f t="shared" si="38"/>
        <v>2.1793324318553844</v>
      </c>
      <c r="M48" s="30">
        <f>IF(AND(L4=0,L48&gt;=0), "",L48/L4)</f>
        <v>7.6072809743330297E-4</v>
      </c>
      <c r="N48" s="47">
        <f>IF(AND(L124=0,L48&gt;=0),"",L48/L124)</f>
        <v>9.2219576403868378E-4</v>
      </c>
      <c r="O48" s="129">
        <f>+'N EERR UCAFE'!E47</f>
        <v>5.6399845412456919</v>
      </c>
      <c r="P48" s="30">
        <f>IF(AND(O4=0,O48&gt;=0), "",O48/O4)</f>
        <v>2.5047982541556166E-3</v>
      </c>
      <c r="Q48" s="47">
        <f>IF(AND(O124=0,O48&gt;=0),"",O48/O124)</f>
        <v>3.8270048953782279E-3</v>
      </c>
      <c r="R48" s="30">
        <f t="shared" si="20"/>
        <v>1.587941361678386</v>
      </c>
      <c r="S48" s="130">
        <f t="shared" si="39"/>
        <v>7.8193169731010759</v>
      </c>
      <c r="T48" s="30">
        <f>IF(AND(S4=0,S48&gt;=0), "",S48/S4)</f>
        <v>1.5282639202580672E-3</v>
      </c>
      <c r="U48" s="47">
        <f>IF(AND(S124=0,S48&gt;=0),"",S48/S124)</f>
        <v>2.0379083213512479E-3</v>
      </c>
      <c r="V48" s="131"/>
      <c r="W48" s="30" t="str">
        <f>IF(AND(V4=0,V48&gt;=0), "",V48/V4)</f>
        <v/>
      </c>
      <c r="X48" s="47">
        <f t="shared" si="21"/>
        <v>1</v>
      </c>
      <c r="Y48" s="129">
        <f>+'N EERR UCAFE'!F47</f>
        <v>5.0502296613468269</v>
      </c>
      <c r="Z48" s="30">
        <f>IF(AND(Y4=0,Y48&gt;=0), "",Y48/Y4)</f>
        <v>3.9724810056556356E-3</v>
      </c>
      <c r="AA48" s="47">
        <f>IF(AND(Y124=0,Y48&gt;=0),"",Y48/Y124)</f>
        <v>3.5391548434499783E-3</v>
      </c>
      <c r="AB48" s="30">
        <f t="shared" si="22"/>
        <v>-0.10456675467564439</v>
      </c>
      <c r="AC48" s="130">
        <f t="shared" si="27"/>
        <v>12.869546634447904</v>
      </c>
      <c r="AD48" s="30">
        <f>IF(AND(AC4=0,AC48&gt;=0), "",AC48/AC4)</f>
        <v>2.0147154057017476E-3</v>
      </c>
      <c r="AE48" s="47">
        <f>IF(AND(AC124=0,AC48&gt;=0),"",AC48/AC124)</f>
        <v>2.4448729072228414E-3</v>
      </c>
      <c r="AF48" s="129">
        <f>+'N EERR UCAFE'!G47</f>
        <v>0</v>
      </c>
      <c r="AG48" s="30">
        <f>IF(AND(AF4=0,AF48&gt;=0), "",AF48/AF4)</f>
        <v>0</v>
      </c>
      <c r="AH48" s="47">
        <f>IF(AND(AF124=0,AF48&gt;=0),"",AF48/AF124)</f>
        <v>0</v>
      </c>
      <c r="AI48" s="30">
        <f t="shared" si="4"/>
        <v>-1</v>
      </c>
      <c r="AJ48" s="130">
        <f t="shared" si="16"/>
        <v>12.869546634447904</v>
      </c>
      <c r="AK48" s="30">
        <f>IF(AND(AJ4=0,AJ48&gt;=0), "",AJ48/AJ4)</f>
        <v>1.6295552955823121E-3</v>
      </c>
      <c r="AL48" s="47">
        <f>IF(AND(AJ124=0,AJ48&gt;=0),"",AJ48/AJ124)</f>
        <v>1.9037766713806946E-3</v>
      </c>
      <c r="AM48" s="129">
        <f>+'N EERR UCAFE'!H47</f>
        <v>0</v>
      </c>
      <c r="AN48" s="30">
        <f>IF(AND(AM4=0,AM48&gt;=0), "",AM48/AM4)</f>
        <v>0</v>
      </c>
      <c r="AO48" s="47">
        <f>IF(AND(AM124=0,AM48&gt;=0),"",AM48/AM124)</f>
        <v>0</v>
      </c>
      <c r="AP48" s="30" t="str">
        <f t="shared" si="5"/>
        <v/>
      </c>
      <c r="AQ48" s="130">
        <f t="shared" si="17"/>
        <v>12.869546634447904</v>
      </c>
      <c r="AR48" s="30">
        <f>IF(AND(AQ4=0,AQ48&gt;=0), "",AQ48/AQ4)</f>
        <v>1.4167125067729401E-3</v>
      </c>
      <c r="AS48" s="47">
        <f>IF(AND(AQ124=0,AQ48&gt;=0),"",AQ48/AQ124)</f>
        <v>1.5934005469427982E-3</v>
      </c>
      <c r="AT48" s="131">
        <f t="shared" si="28"/>
        <v>0</v>
      </c>
      <c r="AU48" s="30" t="str">
        <f>IF(AND(AT4=0,AT48&gt;=0), "",AT48/AT4)</f>
        <v/>
      </c>
      <c r="AV48" s="47">
        <f t="shared" si="23"/>
        <v>1</v>
      </c>
      <c r="AW48" s="131">
        <f t="shared" si="40"/>
        <v>2.1449244390746505</v>
      </c>
      <c r="AX48" s="30">
        <f>IF(AND(AW4=0,AW48&gt;=0), "",AW48/AW4)</f>
        <v>1.4167125067729399E-3</v>
      </c>
      <c r="AY48" s="47">
        <f>IF(AND(AW124=0,AW48&gt;=0),"",AW48/AW124)</f>
        <v>1.5934005469427986E-3</v>
      </c>
      <c r="AZ48" s="131">
        <f t="shared" si="29"/>
        <v>0</v>
      </c>
      <c r="BA48" s="30" t="str">
        <f>IF(AND(AZ4=0,AZ48&gt;=0), "",AZ48/AZ4)</f>
        <v/>
      </c>
      <c r="BB48" s="47">
        <f t="shared" si="24"/>
        <v>1</v>
      </c>
      <c r="BC48" s="129">
        <f>+'N EERR UCAFE'!I47</f>
        <v>0</v>
      </c>
      <c r="BD48" s="30" t="str">
        <f>IF(AND(BC4=0,BC48&gt;=0), "",BC48/BC4)</f>
        <v/>
      </c>
      <c r="BE48" s="47" t="str">
        <f>IF(AND(BC124=0,BC48&gt;=0),"",BC48/BC124)</f>
        <v/>
      </c>
      <c r="BF48" s="30" t="str">
        <f t="shared" si="25"/>
        <v/>
      </c>
      <c r="BG48" s="130">
        <f t="shared" si="30"/>
        <v>12.869546634447904</v>
      </c>
      <c r="BH48" s="30">
        <f>IF(AND(BG4=0,BG48&gt;=0), "",BG48/BG4)</f>
        <v>1.4167125067729401E-3</v>
      </c>
      <c r="BI48" s="47">
        <f>IF(AND(BG124=0,BG48&gt;=0),"",BG48/BG124)</f>
        <v>1.5934005469427982E-3</v>
      </c>
      <c r="BJ48" s="129">
        <f>+'N EERR UCAFE'!J47</f>
        <v>0</v>
      </c>
      <c r="BK48" s="30" t="str">
        <f>IF(AND(BJ4=0,BJ48&gt;=0), "",BJ48/BJ4)</f>
        <v/>
      </c>
      <c r="BL48" s="47" t="str">
        <f>IF(AND(BJ124=0,BJ48&gt;=0),"",BJ48/BJ124)</f>
        <v/>
      </c>
      <c r="BM48" s="30" t="str">
        <f t="shared" si="9"/>
        <v/>
      </c>
      <c r="BN48" s="130">
        <f t="shared" si="31"/>
        <v>12.869546634447904</v>
      </c>
      <c r="BO48" s="30">
        <f>IF(AND(BN4=0,BN48&gt;=0), "",BN48/BN4)</f>
        <v>1.4167125067729401E-3</v>
      </c>
      <c r="BP48" s="47">
        <f>IF(AND(BN124=0,BN48&gt;=0),"",BN48/BN124)</f>
        <v>1.5934005469427982E-3</v>
      </c>
      <c r="BQ48" s="129">
        <f>+'N EERR UCAFE'!K47</f>
        <v>0</v>
      </c>
      <c r="BR48" s="30" t="str">
        <f>IF(AND(BQ4=0,BQ48&gt;=0), "",BQ48/BQ4)</f>
        <v/>
      </c>
      <c r="BS48" s="47" t="str">
        <f>IF(AND(BQ124=0,BQ48&gt;=0),"",BQ48/BQ124)</f>
        <v/>
      </c>
      <c r="BT48" s="30" t="str">
        <f t="shared" si="10"/>
        <v/>
      </c>
      <c r="BU48" s="130">
        <f t="shared" si="32"/>
        <v>12.869546634447904</v>
      </c>
      <c r="BV48" s="30">
        <f>IF(AND(BU4=0,BU48&gt;=0), "",BU48/BU4)</f>
        <v>1.4167125067729401E-3</v>
      </c>
      <c r="BW48" s="47">
        <f>IF(AND(BU124=0,BU48&gt;=0),"",BU48/BU124)</f>
        <v>1.5934005469427982E-3</v>
      </c>
      <c r="BX48" s="131">
        <f t="shared" si="33"/>
        <v>0</v>
      </c>
      <c r="BY48" s="30" t="str">
        <f>IF(AND(BX4=0,BX48&gt;=0), "",BX48/BX4)</f>
        <v/>
      </c>
      <c r="BZ48" s="47">
        <f t="shared" si="11"/>
        <v>1</v>
      </c>
      <c r="CA48" s="129">
        <f>+'N EERR UCAFE'!L47</f>
        <v>0</v>
      </c>
      <c r="CB48" s="30" t="str">
        <f>IF(AND(CA4=0,CA48&gt;=0), "",CA48/CA4)</f>
        <v/>
      </c>
      <c r="CC48" s="47" t="str">
        <f>IF(AND(CA124=0,CA48&gt;=0),"",CA48/CA124)</f>
        <v/>
      </c>
      <c r="CD48" s="30" t="str">
        <f t="shared" si="26"/>
        <v/>
      </c>
      <c r="CE48" s="130">
        <f t="shared" si="34"/>
        <v>12.869546634447904</v>
      </c>
      <c r="CF48" s="30">
        <f>IF(AND(CE4=0,CE48&gt;=0), "",CE48/CE4)</f>
        <v>1.4167125067729401E-3</v>
      </c>
      <c r="CG48" s="47">
        <f>IF(AND(CE124=0,CE48&gt;=0),"",CE48/CE124)</f>
        <v>1.5934005469427982E-3</v>
      </c>
      <c r="CH48" s="129">
        <f>+'N EERR UCAFE'!M47</f>
        <v>0</v>
      </c>
      <c r="CI48" s="30" t="str">
        <f>IF(AND(CH4=0,CH48&gt;=0), "",CH48/CH4)</f>
        <v/>
      </c>
      <c r="CJ48" s="47" t="str">
        <f>IF(AND(CH124=0,CH48&gt;=0),"",CH48/CH124)</f>
        <v/>
      </c>
      <c r="CK48" s="30" t="str">
        <f t="shared" si="13"/>
        <v/>
      </c>
      <c r="CL48" s="130">
        <f t="shared" si="35"/>
        <v>12.869546634447904</v>
      </c>
      <c r="CM48" s="30">
        <f>IF(AND(CL4=0,CL48&gt;=0), "",CL48/CL4)</f>
        <v>1.4167125067729401E-3</v>
      </c>
      <c r="CN48" s="47">
        <f>IF(AND(CL124=0,CL48&gt;=0),"",CL48/CL124)</f>
        <v>1.5934005469427982E-3</v>
      </c>
      <c r="CO48" s="129">
        <f>+'N EERR UCAFE'!N47</f>
        <v>0</v>
      </c>
      <c r="CP48" s="30" t="str">
        <f>IF(AND(CO4=0,CO48&gt;=0), "",CO48/CO4)</f>
        <v/>
      </c>
      <c r="CQ48" s="47" t="str">
        <f>IF(AND(CO124=0,CO48&gt;=0),"",CO48/CO124)</f>
        <v/>
      </c>
      <c r="CR48" s="30" t="str">
        <f t="shared" si="14"/>
        <v/>
      </c>
      <c r="CS48" s="130">
        <f t="shared" si="36"/>
        <v>12.869546634447904</v>
      </c>
      <c r="CT48" s="30">
        <f>IF(AND(CS4=0,CS48&gt;=0), "",CS48/CS4)</f>
        <v>1.4167125067729401E-3</v>
      </c>
      <c r="CU48" s="47">
        <f>IF(AND(CS124=0,CS48&gt;=0),"",CS48/CS124)</f>
        <v>1.5934005469427982E-3</v>
      </c>
      <c r="CV48" s="131">
        <f t="shared" si="37"/>
        <v>0</v>
      </c>
      <c r="CW48" s="30" t="str">
        <f>IF(AND(CV4=0,CV48&gt;=0), "",CV48/CV4)</f>
        <v/>
      </c>
      <c r="CX48" s="47">
        <f t="shared" si="15"/>
        <v>1</v>
      </c>
    </row>
    <row r="49" spans="1:102" outlineLevel="1" x14ac:dyDescent="0.3">
      <c r="A49" s="29" t="s">
        <v>11</v>
      </c>
      <c r="B49" s="129">
        <f>+'N EERR UCAFE'!B48</f>
        <v>0</v>
      </c>
      <c r="C49" s="30" t="str">
        <f>IF(AND(B4=0,B49&gt;=0), "",B49/B4)</f>
        <v/>
      </c>
      <c r="D49" s="47" t="str">
        <f>IF(AND(B124=0,B49&gt;=0),"",B49/B124)</f>
        <v/>
      </c>
      <c r="E49" s="129">
        <f>+'N EERR UCAFE'!C48</f>
        <v>0</v>
      </c>
      <c r="F49" s="30">
        <f>IF(AND(E4=0,E49&gt;=0), "",E49/E4)</f>
        <v>0</v>
      </c>
      <c r="G49" s="47">
        <f>IF(AND(E124=0,E49&gt;=0),"",E49/E124)</f>
        <v>0</v>
      </c>
      <c r="H49" s="129">
        <f>+'N EERR UCAFE'!D48</f>
        <v>0</v>
      </c>
      <c r="I49" s="30">
        <f>IF(AND(H4=0,H49&gt;=0), "",H49/H4)</f>
        <v>0</v>
      </c>
      <c r="J49" s="47">
        <f>IF(AND(H124=0,H49&gt;=0),"",H49/H124)</f>
        <v>0</v>
      </c>
      <c r="K49" s="30" t="str">
        <f t="shared" si="19"/>
        <v/>
      </c>
      <c r="L49" s="130">
        <f t="shared" si="38"/>
        <v>0</v>
      </c>
      <c r="M49" s="30">
        <f>IF(AND(L4=0,L49&gt;=0), "",L49/L4)</f>
        <v>0</v>
      </c>
      <c r="N49" s="47">
        <f>IF(AND(L124=0,L49&gt;=0),"",L49/L124)</f>
        <v>0</v>
      </c>
      <c r="O49" s="129">
        <f>+'N EERR UCAFE'!E48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UCAFE'!F48</f>
        <v>0</v>
      </c>
      <c r="Z49" s="30">
        <f>IF(AND(Y4=0,Y49&gt;=0), "",Y49/Y4)</f>
        <v>0</v>
      </c>
      <c r="AA49" s="47">
        <f>IF(AND(Y124=0,Y49&gt;=0),"",Y49/Y124)</f>
        <v>0</v>
      </c>
      <c r="AB49" s="30" t="str">
        <f t="shared" si="22"/>
        <v/>
      </c>
      <c r="AC49" s="130">
        <f t="shared" si="27"/>
        <v>0</v>
      </c>
      <c r="AD49" s="30">
        <f>IF(AND(AC4=0,AC49&gt;=0), "",AC49/AC4)</f>
        <v>0</v>
      </c>
      <c r="AE49" s="47">
        <f>IF(AND(AC124=0,AC49&gt;=0),"",AC49/AC124)</f>
        <v>0</v>
      </c>
      <c r="AF49" s="129">
        <f>+'N EERR UCAFE'!G48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UCAFE'!H48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UCAFE'!I48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UCAFE'!J48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UCAFE'!K48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UCAFE'!L48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UCAFE'!M48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UCAFE'!N48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UCAFE'!B49</f>
        <v>0</v>
      </c>
      <c r="C50" s="30" t="str">
        <f>IF(AND(B4=0,B50&gt;=0), "",B50/B4)</f>
        <v/>
      </c>
      <c r="D50" s="47" t="str">
        <f>IF(AND(B124=0,B50&gt;=0),"",B50/B124)</f>
        <v/>
      </c>
      <c r="E50" s="129">
        <f>+'N EERR UCAFE'!C49</f>
        <v>0</v>
      </c>
      <c r="F50" s="30">
        <f>IF(AND(E4=0,E50&gt;=0), "",E50/E4)</f>
        <v>0</v>
      </c>
      <c r="G50" s="47">
        <f>IF(AND(E124=0,E50&gt;=0),"",E50/E124)</f>
        <v>0</v>
      </c>
      <c r="H50" s="129">
        <f>+'N EERR UCAFE'!D49</f>
        <v>0</v>
      </c>
      <c r="I50" s="30">
        <f>IF(AND(H4=0,H50&gt;=0), "",H50/H4)</f>
        <v>0</v>
      </c>
      <c r="J50" s="47">
        <f>IF(AND(H124=0,H50&gt;=0),"",H50/H124)</f>
        <v>0</v>
      </c>
      <c r="K50" s="30" t="str">
        <f t="shared" si="19"/>
        <v/>
      </c>
      <c r="L50" s="130">
        <f t="shared" si="38"/>
        <v>0</v>
      </c>
      <c r="M50" s="30">
        <f>IF(AND(L4=0,L50&gt;=0), "",L50/L4)</f>
        <v>0</v>
      </c>
      <c r="N50" s="47">
        <f>IF(AND(L124=0,L50&gt;=0),"",L50/L124)</f>
        <v>0</v>
      </c>
      <c r="O50" s="129">
        <f>+'N EERR UCAFE'!E49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UCAFE'!F49</f>
        <v>0</v>
      </c>
      <c r="Z50" s="30">
        <f>IF(AND(Y4=0,Y50&gt;=0), "",Y50/Y4)</f>
        <v>0</v>
      </c>
      <c r="AA50" s="47">
        <f>IF(AND(Y124=0,Y50&gt;=0),"",Y50/Y124)</f>
        <v>0</v>
      </c>
      <c r="AB50" s="30" t="str">
        <f t="shared" si="22"/>
        <v/>
      </c>
      <c r="AC50" s="130">
        <f t="shared" si="27"/>
        <v>0</v>
      </c>
      <c r="AD50" s="30">
        <f>IF(AND(AC4=0,AC50&gt;=0), "",AC50/AC4)</f>
        <v>0</v>
      </c>
      <c r="AE50" s="47">
        <f>IF(AND(AC124=0,AC50&gt;=0),"",AC50/AC124)</f>
        <v>0</v>
      </c>
      <c r="AF50" s="129">
        <f>+'N EERR UCAFE'!G49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UCAFE'!H49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UCAFE'!I49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UCAFE'!J49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UCAFE'!K49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UCAFE'!L49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UCAFE'!M49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UCAFE'!N49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UCAFE'!B50</f>
        <v>0</v>
      </c>
      <c r="C51" s="30" t="str">
        <f>IF(AND(B4=0,B51&gt;=0), "",B51/B4)</f>
        <v/>
      </c>
      <c r="D51" s="47" t="str">
        <f>IF(AND(B124=0,B51&gt;=0),"",B51/B124)</f>
        <v/>
      </c>
      <c r="E51" s="129">
        <f>+'N EERR UCAFE'!C50</f>
        <v>0</v>
      </c>
      <c r="F51" s="30">
        <f>IF(AND(E4=0,E51&gt;=0), "",E51/E4)</f>
        <v>0</v>
      </c>
      <c r="G51" s="47">
        <f>IF(AND(E124=0,E51&gt;=0),"",E51/E124)</f>
        <v>0</v>
      </c>
      <c r="H51" s="129">
        <f>+'N EERR UCAFE'!D50</f>
        <v>0</v>
      </c>
      <c r="I51" s="30">
        <f>IF(AND(H4=0,H51&gt;=0), "",H51/H4)</f>
        <v>0</v>
      </c>
      <c r="J51" s="47">
        <f>IF(AND(H124=0,H51&gt;=0),"",H51/H124)</f>
        <v>0</v>
      </c>
      <c r="K51" s="30" t="str">
        <f t="shared" si="19"/>
        <v/>
      </c>
      <c r="L51" s="130">
        <f t="shared" si="38"/>
        <v>0</v>
      </c>
      <c r="M51" s="30">
        <f>IF(AND(L4=0,L51&gt;=0), "",L51/L4)</f>
        <v>0</v>
      </c>
      <c r="N51" s="47">
        <f>IF(AND(L124=0,L51&gt;=0),"",L51/L124)</f>
        <v>0</v>
      </c>
      <c r="O51" s="129">
        <f>+'N EERR UCAFE'!E50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UCAFE'!F50</f>
        <v>0</v>
      </c>
      <c r="Z51" s="30">
        <f>IF(AND(Y4=0,Y51&gt;=0), "",Y51/Y4)</f>
        <v>0</v>
      </c>
      <c r="AA51" s="47">
        <f>IF(AND(Y124=0,Y51&gt;=0),"",Y51/Y124)</f>
        <v>0</v>
      </c>
      <c r="AB51" s="30" t="str">
        <f t="shared" si="22"/>
        <v/>
      </c>
      <c r="AC51" s="130">
        <f t="shared" si="27"/>
        <v>0</v>
      </c>
      <c r="AD51" s="30">
        <f>IF(AND(AC4=0,AC51&gt;=0), "",AC51/AC4)</f>
        <v>0</v>
      </c>
      <c r="AE51" s="47">
        <f>IF(AND(AC124=0,AC51&gt;=0),"",AC51/AC124)</f>
        <v>0</v>
      </c>
      <c r="AF51" s="129">
        <f>+'N EERR UCAFE'!G50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UCAFE'!H50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UCAFE'!I50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UCAFE'!J50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UCAFE'!K50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UCAFE'!L50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UCAFE'!M50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UCAFE'!N50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UCAFE'!B51</f>
        <v>0</v>
      </c>
      <c r="C52" s="30" t="str">
        <f>IF(AND(B4=0,B52&gt;=0), "",B52/B4)</f>
        <v/>
      </c>
      <c r="D52" s="47" t="str">
        <f>IF(AND(B124=0,B52&gt;=0),"",B52/B124)</f>
        <v/>
      </c>
      <c r="E52" s="129">
        <f>+'N EERR UCAFE'!C51</f>
        <v>0</v>
      </c>
      <c r="F52" s="30">
        <f>IF(AND(E4=0,E52&gt;=0), "",E52/E4)</f>
        <v>0</v>
      </c>
      <c r="G52" s="47">
        <f>IF(AND(E124=0,E52&gt;=0),"",E52/E124)</f>
        <v>0</v>
      </c>
      <c r="H52" s="129">
        <f>+'N EERR UCAFE'!D51</f>
        <v>0</v>
      </c>
      <c r="I52" s="30">
        <f>IF(AND(H4=0,H52&gt;=0), "",H52/H4)</f>
        <v>0</v>
      </c>
      <c r="J52" s="47">
        <f>IF(AND(H124=0,H52&gt;=0),"",H52/H124)</f>
        <v>0</v>
      </c>
      <c r="K52" s="30" t="str">
        <f t="shared" si="19"/>
        <v/>
      </c>
      <c r="L52" s="130">
        <f t="shared" si="38"/>
        <v>0</v>
      </c>
      <c r="M52" s="30">
        <f>IF(AND(L4=0,L52&gt;=0), "",L52/L4)</f>
        <v>0</v>
      </c>
      <c r="N52" s="47">
        <f>IF(AND(L124=0,L52&gt;=0),"",L52/L124)</f>
        <v>0</v>
      </c>
      <c r="O52" s="129">
        <f>+'N EERR UCAFE'!E51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UCAFE'!F51</f>
        <v>0</v>
      </c>
      <c r="Z52" s="30">
        <f>IF(AND(Y4=0,Y52&gt;=0), "",Y52/Y4)</f>
        <v>0</v>
      </c>
      <c r="AA52" s="47">
        <f>IF(AND(Y124=0,Y52&gt;=0),"",Y52/Y124)</f>
        <v>0</v>
      </c>
      <c r="AB52" s="30" t="str">
        <f t="shared" si="22"/>
        <v/>
      </c>
      <c r="AC52" s="130">
        <f t="shared" si="27"/>
        <v>0</v>
      </c>
      <c r="AD52" s="30">
        <f>IF(AND(AC4=0,AC52&gt;=0), "",AC52/AC4)</f>
        <v>0</v>
      </c>
      <c r="AE52" s="47">
        <f>IF(AND(AC124=0,AC52&gt;=0),"",AC52/AC124)</f>
        <v>0</v>
      </c>
      <c r="AF52" s="129">
        <f>+'N EERR UCAFE'!G51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UCAFE'!H51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UCAFE'!I51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UCAFE'!J51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UCAFE'!K51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UCAFE'!L51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UCAFE'!M51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UCAFE'!N51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UCAFE'!B52</f>
        <v>0</v>
      </c>
      <c r="C53" s="30" t="str">
        <f>IF(AND(B4=0,B53&gt;=0), "",B53/B4)</f>
        <v/>
      </c>
      <c r="D53" s="47" t="str">
        <f>IF(AND(B124=0,B53&gt;=0),"",B53/B124)</f>
        <v/>
      </c>
      <c r="E53" s="129">
        <f>+'N EERR UCAFE'!C52</f>
        <v>0</v>
      </c>
      <c r="F53" s="30">
        <f>IF(AND(E4=0,E53&gt;=0), "",E53/E4)</f>
        <v>0</v>
      </c>
      <c r="G53" s="47">
        <f>IF(AND(E124=0,E53&gt;=0),"",E53/E124)</f>
        <v>0</v>
      </c>
      <c r="H53" s="129">
        <f>+'N EERR UCAFE'!D52</f>
        <v>0</v>
      </c>
      <c r="I53" s="30">
        <f>IF(AND(H4=0,H53&gt;=0), "",H53/H4)</f>
        <v>0</v>
      </c>
      <c r="J53" s="47">
        <f>IF(AND(H124=0,H53&gt;=0),"",H53/H124)</f>
        <v>0</v>
      </c>
      <c r="K53" s="30" t="str">
        <f t="shared" si="19"/>
        <v/>
      </c>
      <c r="L53" s="130">
        <f t="shared" si="38"/>
        <v>0</v>
      </c>
      <c r="M53" s="30">
        <f>IF(AND(L4=0,L53&gt;=0), "",L53/L4)</f>
        <v>0</v>
      </c>
      <c r="N53" s="47">
        <f>IF(AND(L124=0,L53&gt;=0),"",L53/L124)</f>
        <v>0</v>
      </c>
      <c r="O53" s="129">
        <f>+'N EERR UCAFE'!E52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UCAFE'!F52</f>
        <v>0</v>
      </c>
      <c r="Z53" s="30">
        <f>IF(AND(Y4=0,Y53&gt;=0), "",Y53/Y4)</f>
        <v>0</v>
      </c>
      <c r="AA53" s="47">
        <f>IF(AND(Y124=0,Y53&gt;=0),"",Y53/Y124)</f>
        <v>0</v>
      </c>
      <c r="AB53" s="30" t="str">
        <f t="shared" si="22"/>
        <v/>
      </c>
      <c r="AC53" s="130">
        <f t="shared" si="27"/>
        <v>0</v>
      </c>
      <c r="AD53" s="30">
        <f>IF(AND(AC4=0,AC53&gt;=0), "",AC53/AC4)</f>
        <v>0</v>
      </c>
      <c r="AE53" s="47">
        <f>IF(AND(AC124=0,AC53&gt;=0),"",AC53/AC124)</f>
        <v>0</v>
      </c>
      <c r="AF53" s="129">
        <f>+'N EERR UCAFE'!G52</f>
        <v>12.769627273790725</v>
      </c>
      <c r="AG53" s="30">
        <f>IF(AND(AF4=0,AF53&gt;=0), "",AF53/AF4)</f>
        <v>8.4577818670818899E-3</v>
      </c>
      <c r="AH53" s="47">
        <f>IF(AND(AF124=0,AF53&gt;=0),"",AF53/AF124)</f>
        <v>8.5351812688162117E-3</v>
      </c>
      <c r="AI53" s="30">
        <f t="shared" si="4"/>
        <v>1</v>
      </c>
      <c r="AJ53" s="130">
        <f t="shared" si="16"/>
        <v>12.769627273790725</v>
      </c>
      <c r="AK53" s="30">
        <f>IF(AND(AJ4=0,AJ53&gt;=0), "",AJ53/AJ4)</f>
        <v>1.6169034028688366E-3</v>
      </c>
      <c r="AL53" s="47">
        <f>IF(AND(AJ124=0,AJ53&gt;=0),"",AJ53/AJ124)</f>
        <v>1.8889957196314513E-3</v>
      </c>
      <c r="AM53" s="129">
        <f>+'N EERR UCAFE'!H52</f>
        <v>0</v>
      </c>
      <c r="AN53" s="30">
        <f>IF(AND(AM4=0,AM53&gt;=0), "",AM53/AM4)</f>
        <v>0</v>
      </c>
      <c r="AO53" s="47">
        <f>IF(AND(AM124=0,AM53&gt;=0),"",AM53/AM124)</f>
        <v>0</v>
      </c>
      <c r="AP53" s="30">
        <f t="shared" si="5"/>
        <v>-1</v>
      </c>
      <c r="AQ53" s="130">
        <f t="shared" si="17"/>
        <v>12.769627273790725</v>
      </c>
      <c r="AR53" s="30">
        <f>IF(AND(AQ4=0,AQ53&gt;=0), "",AQ53/AQ4)</f>
        <v>1.4057131287891907E-3</v>
      </c>
      <c r="AS53" s="47">
        <f>IF(AND(AQ124=0,AQ53&gt;=0),"",AQ53/AQ124)</f>
        <v>1.5810293602612751E-3</v>
      </c>
      <c r="AT53" s="131">
        <f t="shared" si="28"/>
        <v>0</v>
      </c>
      <c r="AU53" s="30" t="str">
        <f>IF(AND(AT4=0,AT53&gt;=0), "",AT53/AT4)</f>
        <v/>
      </c>
      <c r="AV53" s="47">
        <f t="shared" si="23"/>
        <v>1</v>
      </c>
      <c r="AW53" s="131">
        <f t="shared" si="40"/>
        <v>2.1282712122984542</v>
      </c>
      <c r="AX53" s="30">
        <f>IF(AND(AW4=0,AW53&gt;=0), "",AW53/AW4)</f>
        <v>1.4057131287891907E-3</v>
      </c>
      <c r="AY53" s="47">
        <f>IF(AND(AW124=0,AW53&gt;=0),"",AW53/AW124)</f>
        <v>1.5810293602612755E-3</v>
      </c>
      <c r="AZ53" s="131">
        <f t="shared" si="29"/>
        <v>0</v>
      </c>
      <c r="BA53" s="30" t="str">
        <f>IF(AND(AZ4=0,AZ53&gt;=0), "",AZ53/AZ4)</f>
        <v/>
      </c>
      <c r="BB53" s="47">
        <f t="shared" si="24"/>
        <v>1</v>
      </c>
      <c r="BC53" s="129">
        <f>+'N EERR UCAFE'!I52</f>
        <v>0</v>
      </c>
      <c r="BD53" s="30" t="str">
        <f>IF(AND(BC4=0,BC53&gt;=0), "",BC53/BC4)</f>
        <v/>
      </c>
      <c r="BE53" s="47" t="str">
        <f>IF(AND(BC124=0,BC53&gt;=0),"",BC53/BC124)</f>
        <v/>
      </c>
      <c r="BF53" s="30" t="str">
        <f t="shared" si="25"/>
        <v/>
      </c>
      <c r="BG53" s="130">
        <f t="shared" si="30"/>
        <v>12.769627273790725</v>
      </c>
      <c r="BH53" s="30">
        <f>IF(AND(BG4=0,BG53&gt;=0), "",BG53/BG4)</f>
        <v>1.4057131287891907E-3</v>
      </c>
      <c r="BI53" s="47">
        <f>IF(AND(BG124=0,BG53&gt;=0),"",BG53/BG124)</f>
        <v>1.5810293602612751E-3</v>
      </c>
      <c r="BJ53" s="129">
        <f>+'N EERR UCAFE'!J52</f>
        <v>0</v>
      </c>
      <c r="BK53" s="30" t="str">
        <f>IF(AND(BJ4=0,BJ53&gt;=0), "",BJ53/BJ4)</f>
        <v/>
      </c>
      <c r="BL53" s="47" t="str">
        <f>IF(AND(BJ124=0,BJ53&gt;=0),"",BJ53/BJ124)</f>
        <v/>
      </c>
      <c r="BM53" s="30" t="str">
        <f t="shared" si="9"/>
        <v/>
      </c>
      <c r="BN53" s="130">
        <f t="shared" si="31"/>
        <v>12.769627273790725</v>
      </c>
      <c r="BO53" s="30">
        <f>IF(AND(BN4=0,BN53&gt;=0), "",BN53/BN4)</f>
        <v>1.4057131287891907E-3</v>
      </c>
      <c r="BP53" s="47">
        <f>IF(AND(BN124=0,BN53&gt;=0),"",BN53/BN124)</f>
        <v>1.5810293602612751E-3</v>
      </c>
      <c r="BQ53" s="129">
        <f>+'N EERR UCAFE'!K52</f>
        <v>0</v>
      </c>
      <c r="BR53" s="30" t="str">
        <f>IF(AND(BQ4=0,BQ53&gt;=0), "",BQ53/BQ4)</f>
        <v/>
      </c>
      <c r="BS53" s="47" t="str">
        <f>IF(AND(BQ124=0,BQ53&gt;=0),"",BQ53/BQ124)</f>
        <v/>
      </c>
      <c r="BT53" s="30" t="str">
        <f t="shared" si="10"/>
        <v/>
      </c>
      <c r="BU53" s="130">
        <f t="shared" si="32"/>
        <v>12.769627273790725</v>
      </c>
      <c r="BV53" s="30">
        <f>IF(AND(BU4=0,BU53&gt;=0), "",BU53/BU4)</f>
        <v>1.4057131287891907E-3</v>
      </c>
      <c r="BW53" s="47">
        <f>IF(AND(BU124=0,BU53&gt;=0),"",BU53/BU124)</f>
        <v>1.5810293602612751E-3</v>
      </c>
      <c r="BX53" s="131">
        <f t="shared" si="33"/>
        <v>0</v>
      </c>
      <c r="BY53" s="30" t="str">
        <f>IF(AND(BX4=0,BX53&gt;=0), "",BX53/BX4)</f>
        <v/>
      </c>
      <c r="BZ53" s="47">
        <f t="shared" si="11"/>
        <v>1</v>
      </c>
      <c r="CA53" s="129">
        <f>+'N EERR UCAFE'!L52</f>
        <v>0</v>
      </c>
      <c r="CB53" s="30" t="str">
        <f>IF(AND(CA4=0,CA53&gt;=0), "",CA53/CA4)</f>
        <v/>
      </c>
      <c r="CC53" s="47" t="str">
        <f>IF(AND(CA124=0,CA53&gt;=0),"",CA53/CA124)</f>
        <v/>
      </c>
      <c r="CD53" s="30" t="str">
        <f t="shared" si="26"/>
        <v/>
      </c>
      <c r="CE53" s="130">
        <f t="shared" si="34"/>
        <v>12.769627273790725</v>
      </c>
      <c r="CF53" s="30">
        <f>IF(AND(CE4=0,CE53&gt;=0), "",CE53/CE4)</f>
        <v>1.4057131287891907E-3</v>
      </c>
      <c r="CG53" s="47">
        <f>IF(AND(CE124=0,CE53&gt;=0),"",CE53/CE124)</f>
        <v>1.5810293602612751E-3</v>
      </c>
      <c r="CH53" s="129">
        <f>+'N EERR UCAFE'!M52</f>
        <v>0</v>
      </c>
      <c r="CI53" s="30" t="str">
        <f>IF(AND(CH4=0,CH53&gt;=0), "",CH53/CH4)</f>
        <v/>
      </c>
      <c r="CJ53" s="47" t="str">
        <f>IF(AND(CH124=0,CH53&gt;=0),"",CH53/CH124)</f>
        <v/>
      </c>
      <c r="CK53" s="30" t="str">
        <f t="shared" si="13"/>
        <v/>
      </c>
      <c r="CL53" s="130">
        <f t="shared" si="35"/>
        <v>12.769627273790725</v>
      </c>
      <c r="CM53" s="30">
        <f>IF(AND(CL4=0,CL53&gt;=0), "",CL53/CL4)</f>
        <v>1.4057131287891907E-3</v>
      </c>
      <c r="CN53" s="47">
        <f>IF(AND(CL124=0,CL53&gt;=0),"",CL53/CL124)</f>
        <v>1.5810293602612751E-3</v>
      </c>
      <c r="CO53" s="129">
        <f>+'N EERR UCAFE'!N52</f>
        <v>0</v>
      </c>
      <c r="CP53" s="30" t="str">
        <f>IF(AND(CO4=0,CO53&gt;=0), "",CO53/CO4)</f>
        <v/>
      </c>
      <c r="CQ53" s="47" t="str">
        <f>IF(AND(CO124=0,CO53&gt;=0),"",CO53/CO124)</f>
        <v/>
      </c>
      <c r="CR53" s="30" t="str">
        <f t="shared" si="14"/>
        <v/>
      </c>
      <c r="CS53" s="130">
        <f t="shared" si="36"/>
        <v>12.769627273790725</v>
      </c>
      <c r="CT53" s="30">
        <f>IF(AND(CS4=0,CS53&gt;=0), "",CS53/CS4)</f>
        <v>1.4057131287891907E-3</v>
      </c>
      <c r="CU53" s="47">
        <f>IF(AND(CS124=0,CS53&gt;=0),"",CS53/CS124)</f>
        <v>1.5810293602612751E-3</v>
      </c>
      <c r="CV53" s="131">
        <f t="shared" si="37"/>
        <v>0</v>
      </c>
      <c r="CW53" s="30" t="str">
        <f>IF(AND(CV4=0,CV53&gt;=0), "",CV53/CV4)</f>
        <v/>
      </c>
      <c r="CX53" s="47">
        <f t="shared" si="15"/>
        <v>1</v>
      </c>
    </row>
    <row r="54" spans="1:102" outlineLevel="1" x14ac:dyDescent="0.3">
      <c r="A54" s="29" t="s">
        <v>16</v>
      </c>
      <c r="B54" s="129">
        <f>+'N EERR UCAFE'!B53</f>
        <v>0</v>
      </c>
      <c r="C54" s="30" t="str">
        <f>IF(AND(B4=0,B54&gt;=0), "",B54/B4)</f>
        <v/>
      </c>
      <c r="D54" s="47" t="str">
        <f>IF(AND(B124=0,B54&gt;=0),"",B54/B124)</f>
        <v/>
      </c>
      <c r="E54" s="129">
        <f>+'N EERR UCAFE'!C53</f>
        <v>4.8249099224203382</v>
      </c>
      <c r="F54" s="30">
        <f>IF(AND(E4=0,E54&gt;=0), "",E54/E4)</f>
        <v>3.3744705647019944E-3</v>
      </c>
      <c r="G54" s="47">
        <f>IF(AND(E124=0,E54&gt;=0),"",E54/E124)</f>
        <v>4.1459618277296644E-3</v>
      </c>
      <c r="H54" s="129">
        <f>+'N EERR UCAFE'!D53</f>
        <v>8.1971019856237994</v>
      </c>
      <c r="I54" s="30">
        <f>IF(AND(H4=0,H54&gt;=0), "",H54/H4)</f>
        <v>5.7123820535180626E-3</v>
      </c>
      <c r="J54" s="47">
        <f>IF(AND(H124=0,H54&gt;=0),"",H54/H124)</f>
        <v>6.8341186661838235E-3</v>
      </c>
      <c r="K54" s="30">
        <f t="shared" si="19"/>
        <v>0.69891295742819903</v>
      </c>
      <c r="L54" s="130">
        <f t="shared" si="38"/>
        <v>13.022011908044139</v>
      </c>
      <c r="M54" s="30">
        <f>IF(AND(L4=0,L54&gt;=0), "",L54/L4)</f>
        <v>4.5455251336422023E-3</v>
      </c>
      <c r="N54" s="47">
        <f>IF(AND(L124=0,L54&gt;=0),"",L54/L124)</f>
        <v>5.5103315333291398E-3</v>
      </c>
      <c r="O54" s="129">
        <f>+'N EERR UCAFE'!E53</f>
        <v>18.689498773552913</v>
      </c>
      <c r="P54" s="30">
        <f>IF(AND(O4=0,O54&gt;=0), "",O54/O4)</f>
        <v>8.3002752147081759E-3</v>
      </c>
      <c r="Q54" s="47">
        <f>IF(AND(O124=0,O54&gt;=0),"",O54/O124)</f>
        <v>1.2681737472059603E-2</v>
      </c>
      <c r="R54" s="30">
        <f t="shared" si="20"/>
        <v>1.2800129614503803</v>
      </c>
      <c r="S54" s="130">
        <f t="shared" si="39"/>
        <v>31.711510681597051</v>
      </c>
      <c r="T54" s="30">
        <f>IF(AND(S4=0,S54&gt;=0), "",S54/S4)</f>
        <v>6.1979272356243714E-3</v>
      </c>
      <c r="U54" s="47">
        <f>IF(AND(S124=0,S54&gt;=0),"",S54/S124)</f>
        <v>8.2648077476536689E-3</v>
      </c>
      <c r="V54" s="131"/>
      <c r="W54" s="30" t="str">
        <f>IF(AND(V4=0,V54&gt;=0), "",V54/V4)</f>
        <v/>
      </c>
      <c r="X54" s="47">
        <f t="shared" si="21"/>
        <v>1</v>
      </c>
      <c r="Y54" s="129">
        <f>+'N EERR UCAFE'!F53</f>
        <v>17.133371739976642</v>
      </c>
      <c r="Z54" s="30">
        <f>IF(AND(Y4=0,Y54&gt;=0), "",Y54/Y4)</f>
        <v>1.3477009634002082E-2</v>
      </c>
      <c r="AA54" s="47">
        <f>IF(AND(Y124=0,Y54&gt;=0),"",Y54/Y124)</f>
        <v>1.2006910505926593E-2</v>
      </c>
      <c r="AB54" s="30">
        <f t="shared" si="22"/>
        <v>-8.3262106299945876E-2</v>
      </c>
      <c r="AC54" s="130">
        <f t="shared" si="27"/>
        <v>48.844882421573693</v>
      </c>
      <c r="AD54" s="30">
        <f>IF(AND(AC4=0,AC54&gt;=0), "",AC54/AC4)</f>
        <v>7.6466203433324499E-3</v>
      </c>
      <c r="AE54" s="47">
        <f>IF(AND(AC124=0,AC54&gt;=0),"",AC54/AC124)</f>
        <v>9.2792336110225186E-3</v>
      </c>
      <c r="AF54" s="129">
        <f>+'N EERR UCAFE'!G53</f>
        <v>24.272214423583087</v>
      </c>
      <c r="AG54" s="30">
        <f>IF(AND(AF4=0,AF54&gt;=0), "",AF54/AF4)</f>
        <v>1.6076357643347524E-2</v>
      </c>
      <c r="AH54" s="47">
        <f>IF(AND(AF124=0,AF54&gt;=0),"",AF54/AF124)</f>
        <v>1.622347664963273E-2</v>
      </c>
      <c r="AI54" s="30">
        <f t="shared" si="4"/>
        <v>0.41666303585473813</v>
      </c>
      <c r="AJ54" s="130">
        <f t="shared" si="16"/>
        <v>73.11709684515678</v>
      </c>
      <c r="AK54" s="30">
        <f>IF(AND(AJ4=0,AJ54&gt;=0), "",AJ54/AJ4)</f>
        <v>9.2581623693491818E-3</v>
      </c>
      <c r="AL54" s="47">
        <f>IF(AND(AJ124=0,AJ54&gt;=0),"",AJ54/AJ124)</f>
        <v>1.0816124857133633E-2</v>
      </c>
      <c r="AM54" s="129">
        <f>+'N EERR UCAFE'!H53</f>
        <v>17.769465442399486</v>
      </c>
      <c r="AN54" s="30">
        <f>IF(AND(AM4=0,AM54&gt;=0), "",AM54/AM4)</f>
        <v>1.4976247349633647E-2</v>
      </c>
      <c r="AO54" s="47">
        <f>IF(AND(AM124=0,AM54&gt;=0),"",AM54/AM124)</f>
        <v>1.3494716707283923E-2</v>
      </c>
      <c r="AP54" s="30">
        <f t="shared" si="5"/>
        <v>-0.26790917662895541</v>
      </c>
      <c r="AQ54" s="130">
        <f t="shared" si="17"/>
        <v>90.886562287556274</v>
      </c>
      <c r="AR54" s="30">
        <f>IF(AND(AQ4=0,AQ54&gt;=0), "",AQ54/AQ4)</f>
        <v>1.0005024508456785E-2</v>
      </c>
      <c r="AS54" s="47">
        <f>IF(AND(AQ124=0,AQ54&gt;=0),"",AQ54/AQ124)</f>
        <v>1.1252820489504019E-2</v>
      </c>
      <c r="AT54" s="131">
        <f t="shared" si="28"/>
        <v>0</v>
      </c>
      <c r="AU54" s="30" t="str">
        <f>IF(AND(AT4=0,AT54&gt;=0), "",AT54/AT4)</f>
        <v/>
      </c>
      <c r="AV54" s="47">
        <f t="shared" si="23"/>
        <v>1</v>
      </c>
      <c r="AW54" s="131">
        <f t="shared" si="40"/>
        <v>15.14776038125938</v>
      </c>
      <c r="AX54" s="30">
        <f>IF(AND(AW4=0,AW54&gt;=0), "",AW54/AW4)</f>
        <v>1.0005024508456785E-2</v>
      </c>
      <c r="AY54" s="47">
        <f>IF(AND(AW124=0,AW54&gt;=0),"",AW54/AW124)</f>
        <v>1.1252820489504023E-2</v>
      </c>
      <c r="AZ54" s="131">
        <f t="shared" si="29"/>
        <v>0</v>
      </c>
      <c r="BA54" s="30" t="str">
        <f>IF(AND(AZ4=0,AZ54&gt;=0), "",AZ54/AZ4)</f>
        <v/>
      </c>
      <c r="BB54" s="47">
        <f t="shared" si="24"/>
        <v>1</v>
      </c>
      <c r="BC54" s="129">
        <f>+'N EERR UCAFE'!I53</f>
        <v>0</v>
      </c>
      <c r="BD54" s="30" t="str">
        <f>IF(AND(BC4=0,BC54&gt;=0), "",BC54/BC4)</f>
        <v/>
      </c>
      <c r="BE54" s="47" t="str">
        <f>IF(AND(BC124=0,BC54&gt;=0),"",BC54/BC124)</f>
        <v/>
      </c>
      <c r="BF54" s="30">
        <f t="shared" si="25"/>
        <v>-1</v>
      </c>
      <c r="BG54" s="130">
        <f t="shared" si="30"/>
        <v>90.886562287556274</v>
      </c>
      <c r="BH54" s="30">
        <f>IF(AND(BG4=0,BG54&gt;=0), "",BG54/BG4)</f>
        <v>1.0005024508456785E-2</v>
      </c>
      <c r="BI54" s="47">
        <f>IF(AND(BG124=0,BG54&gt;=0),"",BG54/BG124)</f>
        <v>1.1252820489504019E-2</v>
      </c>
      <c r="BJ54" s="129">
        <f>+'N EERR UCAFE'!J53</f>
        <v>0</v>
      </c>
      <c r="BK54" s="30" t="str">
        <f>IF(AND(BJ4=0,BJ54&gt;=0), "",BJ54/BJ4)</f>
        <v/>
      </c>
      <c r="BL54" s="47" t="str">
        <f>IF(AND(BJ124=0,BJ54&gt;=0),"",BJ54/BJ124)</f>
        <v/>
      </c>
      <c r="BM54" s="30" t="str">
        <f t="shared" si="9"/>
        <v/>
      </c>
      <c r="BN54" s="130">
        <f t="shared" si="31"/>
        <v>90.886562287556274</v>
      </c>
      <c r="BO54" s="30">
        <f>IF(AND(BN4=0,BN54&gt;=0), "",BN54/BN4)</f>
        <v>1.0005024508456785E-2</v>
      </c>
      <c r="BP54" s="47">
        <f>IF(AND(BN124=0,BN54&gt;=0),"",BN54/BN124)</f>
        <v>1.1252820489504019E-2</v>
      </c>
      <c r="BQ54" s="129">
        <f>+'N EERR UCAFE'!K53</f>
        <v>0</v>
      </c>
      <c r="BR54" s="30" t="str">
        <f>IF(AND(BQ4=0,BQ54&gt;=0), "",BQ54/BQ4)</f>
        <v/>
      </c>
      <c r="BS54" s="47" t="str">
        <f>IF(AND(BQ124=0,BQ54&gt;=0),"",BQ54/BQ124)</f>
        <v/>
      </c>
      <c r="BT54" s="30" t="str">
        <f t="shared" si="10"/>
        <v/>
      </c>
      <c r="BU54" s="130">
        <f t="shared" si="32"/>
        <v>90.886562287556274</v>
      </c>
      <c r="BV54" s="30">
        <f>IF(AND(BU4=0,BU54&gt;=0), "",BU54/BU4)</f>
        <v>1.0005024508456785E-2</v>
      </c>
      <c r="BW54" s="47">
        <f>IF(AND(BU124=0,BU54&gt;=0),"",BU54/BU124)</f>
        <v>1.1252820489504019E-2</v>
      </c>
      <c r="BX54" s="131">
        <f t="shared" si="33"/>
        <v>0</v>
      </c>
      <c r="BY54" s="30" t="str">
        <f>IF(AND(BX4=0,BX54&gt;=0), "",BX54/BX4)</f>
        <v/>
      </c>
      <c r="BZ54" s="47">
        <f t="shared" si="11"/>
        <v>1</v>
      </c>
      <c r="CA54" s="129">
        <f>+'N EERR UCAFE'!L53</f>
        <v>0</v>
      </c>
      <c r="CB54" s="30" t="str">
        <f>IF(AND(CA4=0,CA54&gt;=0), "",CA54/CA4)</f>
        <v/>
      </c>
      <c r="CC54" s="47" t="str">
        <f>IF(AND(CA124=0,CA54&gt;=0),"",CA54/CA124)</f>
        <v/>
      </c>
      <c r="CD54" s="30" t="str">
        <f t="shared" si="26"/>
        <v/>
      </c>
      <c r="CE54" s="130">
        <f t="shared" si="34"/>
        <v>90.886562287556274</v>
      </c>
      <c r="CF54" s="30">
        <f>IF(AND(CE4=0,CE54&gt;=0), "",CE54/CE4)</f>
        <v>1.0005024508456785E-2</v>
      </c>
      <c r="CG54" s="47">
        <f>IF(AND(CE124=0,CE54&gt;=0),"",CE54/CE124)</f>
        <v>1.1252820489504019E-2</v>
      </c>
      <c r="CH54" s="129">
        <f>+'N EERR UCAFE'!M53</f>
        <v>0</v>
      </c>
      <c r="CI54" s="30" t="str">
        <f>IF(AND(CH4=0,CH54&gt;=0), "",CH54/CH4)</f>
        <v/>
      </c>
      <c r="CJ54" s="47" t="str">
        <f>IF(AND(CH124=0,CH54&gt;=0),"",CH54/CH124)</f>
        <v/>
      </c>
      <c r="CK54" s="30" t="str">
        <f t="shared" si="13"/>
        <v/>
      </c>
      <c r="CL54" s="130">
        <f t="shared" si="35"/>
        <v>90.886562287556274</v>
      </c>
      <c r="CM54" s="30">
        <f>IF(AND(CL4=0,CL54&gt;=0), "",CL54/CL4)</f>
        <v>1.0005024508456785E-2</v>
      </c>
      <c r="CN54" s="47">
        <f>IF(AND(CL124=0,CL54&gt;=0),"",CL54/CL124)</f>
        <v>1.1252820489504019E-2</v>
      </c>
      <c r="CO54" s="129">
        <f>+'N EERR UCAFE'!N53</f>
        <v>0</v>
      </c>
      <c r="CP54" s="30" t="str">
        <f>IF(AND(CO4=0,CO54&gt;=0), "",CO54/CO4)</f>
        <v/>
      </c>
      <c r="CQ54" s="47" t="str">
        <f>IF(AND(CO124=0,CO54&gt;=0),"",CO54/CO124)</f>
        <v/>
      </c>
      <c r="CR54" s="30" t="str">
        <f t="shared" si="14"/>
        <v/>
      </c>
      <c r="CS54" s="130">
        <f t="shared" si="36"/>
        <v>90.886562287556274</v>
      </c>
      <c r="CT54" s="30">
        <f>IF(AND(CS4=0,CS54&gt;=0), "",CS54/CS4)</f>
        <v>1.0005024508456785E-2</v>
      </c>
      <c r="CU54" s="47">
        <f>IF(AND(CS124=0,CS54&gt;=0),"",CS54/CS124)</f>
        <v>1.1252820489504019E-2</v>
      </c>
      <c r="CV54" s="131">
        <f t="shared" si="37"/>
        <v>0</v>
      </c>
      <c r="CW54" s="30" t="str">
        <f>IF(AND(CV4=0,CV54&gt;=0), "",CV54/CV4)</f>
        <v/>
      </c>
      <c r="CX54" s="47">
        <f t="shared" si="15"/>
        <v>1</v>
      </c>
    </row>
    <row r="55" spans="1:102" outlineLevel="1" x14ac:dyDescent="0.3">
      <c r="A55" s="29" t="s">
        <v>17</v>
      </c>
      <c r="B55" s="129">
        <f>+'N EERR UCAFE'!B54</f>
        <v>0</v>
      </c>
      <c r="C55" s="30" t="str">
        <f>IF(AND(B4=0,B55&gt;=0), "",B55/B4)</f>
        <v/>
      </c>
      <c r="D55" s="47" t="str">
        <f>IF(AND(B124=0,B55&gt;=0),"",B55/B124)</f>
        <v/>
      </c>
      <c r="E55" s="129">
        <f>+'N EERR UCAFE'!C54</f>
        <v>0</v>
      </c>
      <c r="F55" s="30">
        <f>IF(AND(E4=0,E55&gt;=0), "",E55/E4)</f>
        <v>0</v>
      </c>
      <c r="G55" s="47">
        <f>IF(AND(E124=0,E55&gt;=0),"",E55/E124)</f>
        <v>0</v>
      </c>
      <c r="H55" s="129">
        <f>+'N EERR UCAFE'!D54</f>
        <v>0</v>
      </c>
      <c r="I55" s="30">
        <f>IF(AND(H4=0,H55&gt;=0), "",H55/H4)</f>
        <v>0</v>
      </c>
      <c r="J55" s="47">
        <f>IF(AND(H124=0,H55&gt;=0),"",H55/H124)</f>
        <v>0</v>
      </c>
      <c r="K55" s="30" t="str">
        <f t="shared" si="19"/>
        <v/>
      </c>
      <c r="L55" s="130">
        <f t="shared" si="38"/>
        <v>0</v>
      </c>
      <c r="M55" s="30">
        <f>IF(AND(L4=0,L55&gt;=0), "",L55/L4)</f>
        <v>0</v>
      </c>
      <c r="N55" s="47">
        <f>IF(AND(L124=0,L55&gt;=0),"",L55/L124)</f>
        <v>0</v>
      </c>
      <c r="O55" s="129">
        <f>+'N EERR UCAFE'!E54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UCAFE'!F54</f>
        <v>0</v>
      </c>
      <c r="Z55" s="30">
        <f>IF(AND(Y4=0,Y55&gt;=0), "",Y55/Y4)</f>
        <v>0</v>
      </c>
      <c r="AA55" s="47">
        <f>IF(AND(Y124=0,Y55&gt;=0),"",Y55/Y124)</f>
        <v>0</v>
      </c>
      <c r="AB55" s="30" t="str">
        <f t="shared" si="22"/>
        <v/>
      </c>
      <c r="AC55" s="130">
        <f t="shared" si="27"/>
        <v>0</v>
      </c>
      <c r="AD55" s="30">
        <f>IF(AND(AC4=0,AC55&gt;=0), "",AC55/AC4)</f>
        <v>0</v>
      </c>
      <c r="AE55" s="47">
        <f>IF(AND(AC124=0,AC55&gt;=0),"",AC55/AC124)</f>
        <v>0</v>
      </c>
      <c r="AF55" s="129">
        <f>+'N EERR UCAFE'!G54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UCAFE'!H54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UCAFE'!I54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UCAFE'!J54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UCAFE'!K54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UCAFE'!L54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UCAFE'!M54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UCAFE'!N54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UCAFE'!B55</f>
        <v>0</v>
      </c>
      <c r="C56" s="30" t="str">
        <f>IF(AND(B4=0,B56&gt;=0), "",B56/B4)</f>
        <v/>
      </c>
      <c r="D56" s="47" t="str">
        <f>IF(AND(B124=0,B56&gt;=0),"",B56/B124)</f>
        <v/>
      </c>
      <c r="E56" s="129">
        <f>+'N EERR UCAFE'!C55</f>
        <v>15.855051935788484</v>
      </c>
      <c r="F56" s="30">
        <f>IF(AND(E4=0,E56&gt;=0), "",E56/E4)</f>
        <v>1.1088788582461451E-2</v>
      </c>
      <c r="G56" s="47">
        <f>IF(AND(E124=0,E56&gt;=0),"",E56/E124)</f>
        <v>1.3623972500915781E-2</v>
      </c>
      <c r="H56" s="129">
        <f>+'N EERR UCAFE'!D55</f>
        <v>20.218580883922854</v>
      </c>
      <c r="I56" s="30">
        <f>IF(AND(H4=0,H56&gt;=0), "",H56/H4)</f>
        <v>1.4089889181747811E-2</v>
      </c>
      <c r="J56" s="47">
        <f>IF(AND(H124=0,H56&gt;=0),"",H56/H124)</f>
        <v>1.685671122122185E-2</v>
      </c>
      <c r="K56" s="30">
        <f t="shared" si="19"/>
        <v>0.27521379089808501</v>
      </c>
      <c r="L56" s="130">
        <f t="shared" si="38"/>
        <v>36.073632819711335</v>
      </c>
      <c r="M56" s="30">
        <f>IF(AND(L4=0,L56&gt;=0), "",L56/L4)</f>
        <v>1.2592033074588577E-2</v>
      </c>
      <c r="N56" s="47">
        <f>IF(AND(L124=0,L56&gt;=0),"",L56/L124)</f>
        <v>1.52647438699853E-2</v>
      </c>
      <c r="O56" s="129">
        <f>+'N EERR UCAFE'!E55</f>
        <v>147.78169494199025</v>
      </c>
      <c r="P56" s="30">
        <f>IF(AND(O4=0,O56&gt;=0), "",O56/O4)</f>
        <v>6.5631976254512558E-2</v>
      </c>
      <c r="Q56" s="47">
        <f>IF(AND(O124=0,O56&gt;=0),"",O56/O124)</f>
        <v>0.10027709577114802</v>
      </c>
      <c r="R56" s="30">
        <f t="shared" si="20"/>
        <v>6.309202153722933</v>
      </c>
      <c r="S56" s="130">
        <f t="shared" si="39"/>
        <v>183.85532776170157</v>
      </c>
      <c r="T56" s="30">
        <f>IF(AND(S4=0,S56&gt;=0), "",S56/S4)</f>
        <v>3.5934016351046552E-2</v>
      </c>
      <c r="U56" s="47">
        <f>IF(AND(S124=0,S56&gt;=0),"",S56/S124)</f>
        <v>4.7917267410856432E-2</v>
      </c>
      <c r="V56" s="131"/>
      <c r="W56" s="30" t="str">
        <f>IF(AND(V4=0,V56&gt;=0), "",V56/V4)</f>
        <v/>
      </c>
      <c r="X56" s="47">
        <f t="shared" si="21"/>
        <v>1</v>
      </c>
      <c r="Y56" s="129">
        <f>+'N EERR UCAFE'!F55</f>
        <v>64.246403114052157</v>
      </c>
      <c r="Z56" s="30">
        <f>IF(AND(Y4=0,Y56&gt;=0), "",Y56/Y4)</f>
        <v>5.0535843548985104E-2</v>
      </c>
      <c r="AA56" s="47">
        <f>IF(AND(Y124=0,Y56&gt;=0),"",Y56/Y124)</f>
        <v>4.502329280104439E-2</v>
      </c>
      <c r="AB56" s="30">
        <f t="shared" si="22"/>
        <v>-0.56526142740972596</v>
      </c>
      <c r="AC56" s="130">
        <f t="shared" si="27"/>
        <v>248.10173087575373</v>
      </c>
      <c r="AD56" s="30">
        <f>IF(AND(AC4=0,AC56&gt;=0), "",AC56/AC4)</f>
        <v>3.8840092318302044E-2</v>
      </c>
      <c r="AE56" s="47">
        <f>IF(AND(AC124=0,AC56&gt;=0),"",AC56/AC124)</f>
        <v>4.7132755899077158E-2</v>
      </c>
      <c r="AF56" s="129">
        <f>+'N EERR UCAFE'!G55</f>
        <v>179.10299102181671</v>
      </c>
      <c r="AG56" s="30">
        <f>IF(AND(AF4=0,AF56&gt;=0), "",AF56/AF4)</f>
        <v>0.11862633084941812</v>
      </c>
      <c r="AH56" s="47">
        <f>IF(AND(AF124=0,AF56&gt;=0),"",AF56/AF124)</f>
        <v>0.1197119118187522</v>
      </c>
      <c r="AI56" s="30">
        <f t="shared" si="4"/>
        <v>1.7877512567336675</v>
      </c>
      <c r="AJ56" s="130">
        <f t="shared" si="16"/>
        <v>427.20472189757044</v>
      </c>
      <c r="AK56" s="30">
        <f>IF(AND(AJ4=0,AJ56&gt;=0), "",AJ56/AJ4)</f>
        <v>5.4093103404478975E-2</v>
      </c>
      <c r="AL56" s="47">
        <f>IF(AND(AJ124=0,AJ56&gt;=0),"",AJ56/AJ124)</f>
        <v>6.3195884560168281E-2</v>
      </c>
      <c r="AM56" s="129">
        <f>+'N EERR UCAFE'!H55</f>
        <v>7.9612300369173328</v>
      </c>
      <c r="AN56" s="30">
        <f>IF(AND(AM4=0,AM56&gt;=0), "",AM56/AM4)</f>
        <v>6.7097882390831755E-3</v>
      </c>
      <c r="AO56" s="47">
        <f>IF(AND(AM124=0,AM56&gt;=0),"",AM56/AM124)</f>
        <v>6.0460200301451269E-3</v>
      </c>
      <c r="AP56" s="30">
        <f t="shared" si="5"/>
        <v>-0.95554943001511594</v>
      </c>
      <c r="AQ56" s="130">
        <f t="shared" si="17"/>
        <v>435.16595193448779</v>
      </c>
      <c r="AR56" s="30">
        <f>IF(AND(AQ4=0,AQ56&gt;=0), "",AQ56/AQ4)</f>
        <v>4.7904177523794229E-2</v>
      </c>
      <c r="AS56" s="47">
        <f>IF(AND(AQ124=0,AQ56&gt;=0),"",AQ56/AQ124)</f>
        <v>5.3878639669193172E-2</v>
      </c>
      <c r="AT56" s="131">
        <f t="shared" si="28"/>
        <v>0</v>
      </c>
      <c r="AU56" s="30" t="str">
        <f>IF(AND(AT4=0,AT56&gt;=0), "",AT56/AT4)</f>
        <v/>
      </c>
      <c r="AV56" s="47">
        <f t="shared" si="23"/>
        <v>1</v>
      </c>
      <c r="AW56" s="131">
        <f t="shared" si="40"/>
        <v>72.52765865574797</v>
      </c>
      <c r="AX56" s="30">
        <f>IF(AND(AW4=0,AW56&gt;=0), "",AW56/AW4)</f>
        <v>4.7904177523794236E-2</v>
      </c>
      <c r="AY56" s="47">
        <f>IF(AND(AW124=0,AW56&gt;=0),"",AW56/AW124)</f>
        <v>5.3878639669193193E-2</v>
      </c>
      <c r="AZ56" s="131">
        <f t="shared" si="29"/>
        <v>0</v>
      </c>
      <c r="BA56" s="30" t="str">
        <f>IF(AND(AZ4=0,AZ56&gt;=0), "",AZ56/AZ4)</f>
        <v/>
      </c>
      <c r="BB56" s="47">
        <f t="shared" si="24"/>
        <v>1</v>
      </c>
      <c r="BC56" s="129">
        <f>+'N EERR UCAFE'!I55</f>
        <v>0</v>
      </c>
      <c r="BD56" s="30" t="str">
        <f>IF(AND(BC4=0,BC56&gt;=0), "",BC56/BC4)</f>
        <v/>
      </c>
      <c r="BE56" s="47" t="str">
        <f>IF(AND(BC124=0,BC56&gt;=0),"",BC56/BC124)</f>
        <v/>
      </c>
      <c r="BF56" s="30">
        <f t="shared" si="25"/>
        <v>-1</v>
      </c>
      <c r="BG56" s="130">
        <f t="shared" si="30"/>
        <v>435.16595193448779</v>
      </c>
      <c r="BH56" s="30">
        <f>IF(AND(BG4=0,BG56&gt;=0), "",BG56/BG4)</f>
        <v>4.7904177523794229E-2</v>
      </c>
      <c r="BI56" s="47">
        <f>IF(AND(BG124=0,BG56&gt;=0),"",BG56/BG124)</f>
        <v>5.3878639669193172E-2</v>
      </c>
      <c r="BJ56" s="129">
        <f>+'N EERR UCAFE'!J55</f>
        <v>0</v>
      </c>
      <c r="BK56" s="30" t="str">
        <f>IF(AND(BJ4=0,BJ56&gt;=0), "",BJ56/BJ4)</f>
        <v/>
      </c>
      <c r="BL56" s="47" t="str">
        <f>IF(AND(BJ124=0,BJ56&gt;=0),"",BJ56/BJ124)</f>
        <v/>
      </c>
      <c r="BM56" s="30" t="str">
        <f t="shared" si="9"/>
        <v/>
      </c>
      <c r="BN56" s="130">
        <f t="shared" si="31"/>
        <v>435.16595193448779</v>
      </c>
      <c r="BO56" s="30">
        <f>IF(AND(BN4=0,BN56&gt;=0), "",BN56/BN4)</f>
        <v>4.7904177523794229E-2</v>
      </c>
      <c r="BP56" s="47">
        <f>IF(AND(BN124=0,BN56&gt;=0),"",BN56/BN124)</f>
        <v>5.3878639669193172E-2</v>
      </c>
      <c r="BQ56" s="129">
        <f>+'N EERR UCAFE'!K55</f>
        <v>0</v>
      </c>
      <c r="BR56" s="30" t="str">
        <f>IF(AND(BQ4=0,BQ56&gt;=0), "",BQ56/BQ4)</f>
        <v/>
      </c>
      <c r="BS56" s="47" t="str">
        <f>IF(AND(BQ124=0,BQ56&gt;=0),"",BQ56/BQ124)</f>
        <v/>
      </c>
      <c r="BT56" s="30" t="str">
        <f t="shared" si="10"/>
        <v/>
      </c>
      <c r="BU56" s="130">
        <f t="shared" si="32"/>
        <v>435.16595193448779</v>
      </c>
      <c r="BV56" s="30">
        <f>IF(AND(BU4=0,BU56&gt;=0), "",BU56/BU4)</f>
        <v>4.7904177523794229E-2</v>
      </c>
      <c r="BW56" s="47">
        <f>IF(AND(BU124=0,BU56&gt;=0),"",BU56/BU124)</f>
        <v>5.3878639669193172E-2</v>
      </c>
      <c r="BX56" s="131">
        <f t="shared" si="33"/>
        <v>0</v>
      </c>
      <c r="BY56" s="30" t="str">
        <f>IF(AND(BX4=0,BX56&gt;=0), "",BX56/BX4)</f>
        <v/>
      </c>
      <c r="BZ56" s="47">
        <f t="shared" si="11"/>
        <v>1</v>
      </c>
      <c r="CA56" s="129">
        <f>+'N EERR UCAFE'!L55</f>
        <v>0</v>
      </c>
      <c r="CB56" s="30" t="str">
        <f>IF(AND(CA4=0,CA56&gt;=0), "",CA56/CA4)</f>
        <v/>
      </c>
      <c r="CC56" s="47" t="str">
        <f>IF(AND(CA124=0,CA56&gt;=0),"",CA56/CA124)</f>
        <v/>
      </c>
      <c r="CD56" s="30" t="str">
        <f t="shared" si="26"/>
        <v/>
      </c>
      <c r="CE56" s="130">
        <f t="shared" si="34"/>
        <v>435.16595193448779</v>
      </c>
      <c r="CF56" s="30">
        <f>IF(AND(CE4=0,CE56&gt;=0), "",CE56/CE4)</f>
        <v>4.7904177523794229E-2</v>
      </c>
      <c r="CG56" s="47">
        <f>IF(AND(CE124=0,CE56&gt;=0),"",CE56/CE124)</f>
        <v>5.3878639669193172E-2</v>
      </c>
      <c r="CH56" s="129">
        <f>+'N EERR UCAFE'!M55</f>
        <v>0</v>
      </c>
      <c r="CI56" s="30" t="str">
        <f>IF(AND(CH4=0,CH56&gt;=0), "",CH56/CH4)</f>
        <v/>
      </c>
      <c r="CJ56" s="47" t="str">
        <f>IF(AND(CH124=0,CH56&gt;=0),"",CH56/CH124)</f>
        <v/>
      </c>
      <c r="CK56" s="30" t="str">
        <f t="shared" si="13"/>
        <v/>
      </c>
      <c r="CL56" s="130">
        <f t="shared" si="35"/>
        <v>435.16595193448779</v>
      </c>
      <c r="CM56" s="30">
        <f>IF(AND(CL4=0,CL56&gt;=0), "",CL56/CL4)</f>
        <v>4.7904177523794229E-2</v>
      </c>
      <c r="CN56" s="47">
        <f>IF(AND(CL124=0,CL56&gt;=0),"",CL56/CL124)</f>
        <v>5.3878639669193172E-2</v>
      </c>
      <c r="CO56" s="129">
        <f>+'N EERR UCAFE'!N55</f>
        <v>0</v>
      </c>
      <c r="CP56" s="30" t="str">
        <f>IF(AND(CO4=0,CO56&gt;=0), "",CO56/CO4)</f>
        <v/>
      </c>
      <c r="CQ56" s="47" t="str">
        <f>IF(AND(CO124=0,CO56&gt;=0),"",CO56/CO124)</f>
        <v/>
      </c>
      <c r="CR56" s="30" t="str">
        <f t="shared" si="14"/>
        <v/>
      </c>
      <c r="CS56" s="130">
        <f t="shared" si="36"/>
        <v>435.16595193448779</v>
      </c>
      <c r="CT56" s="30">
        <f>IF(AND(CS4=0,CS56&gt;=0), "",CS56/CS4)</f>
        <v>4.7904177523794229E-2</v>
      </c>
      <c r="CU56" s="47">
        <f>IF(AND(CS124=0,CS56&gt;=0),"",CS56/CS124)</f>
        <v>5.3878639669193172E-2</v>
      </c>
      <c r="CV56" s="131">
        <f t="shared" si="37"/>
        <v>0</v>
      </c>
      <c r="CW56" s="30" t="str">
        <f>IF(AND(CV4=0,CV56&gt;=0), "",CV56/CV4)</f>
        <v/>
      </c>
      <c r="CX56" s="47">
        <f t="shared" si="15"/>
        <v>1</v>
      </c>
    </row>
    <row r="57" spans="1:102" outlineLevel="1" x14ac:dyDescent="0.3">
      <c r="A57" s="29" t="s">
        <v>19</v>
      </c>
      <c r="B57" s="129">
        <f>+'N EERR UCAFE'!B56</f>
        <v>0</v>
      </c>
      <c r="C57" s="30" t="str">
        <f>IF(AND(B4=0,B57&gt;=0), "",B57/B4)</f>
        <v/>
      </c>
      <c r="D57" s="47" t="str">
        <f>IF(AND(B124=0,B57&gt;=0),"",B57/B124)</f>
        <v/>
      </c>
      <c r="E57" s="129">
        <f>+'N EERR UCAFE'!C56</f>
        <v>0</v>
      </c>
      <c r="F57" s="30">
        <f>IF(AND(E4=0,E57&gt;=0), "",E57/E4)</f>
        <v>0</v>
      </c>
      <c r="G57" s="47">
        <f>IF(AND(E124=0,E57&gt;=0),"",E57/E124)</f>
        <v>0</v>
      </c>
      <c r="H57" s="129">
        <f>+'N EERR UCAFE'!D56</f>
        <v>0</v>
      </c>
      <c r="I57" s="30">
        <f>IF(AND(H4=0,H57&gt;=0), "",H57/H4)</f>
        <v>0</v>
      </c>
      <c r="J57" s="47">
        <f>IF(AND(H124=0,H57&gt;=0),"",H57/H124)</f>
        <v>0</v>
      </c>
      <c r="K57" s="30" t="str">
        <f t="shared" si="19"/>
        <v/>
      </c>
      <c r="L57" s="130">
        <f t="shared" si="38"/>
        <v>0</v>
      </c>
      <c r="M57" s="30">
        <f>IF(AND(L4=0,L57&gt;=0), "",L57/L4)</f>
        <v>0</v>
      </c>
      <c r="N57" s="47">
        <f>IF(AND(L124=0,L57&gt;=0),"",L57/L124)</f>
        <v>0</v>
      </c>
      <c r="O57" s="129">
        <f>+'N EERR UCAFE'!E56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UCAFE'!F56</f>
        <v>0</v>
      </c>
      <c r="Z57" s="30">
        <f>IF(AND(Y4=0,Y57&gt;=0), "",Y57/Y4)</f>
        <v>0</v>
      </c>
      <c r="AA57" s="47">
        <f>IF(AND(Y124=0,Y57&gt;=0),"",Y57/Y124)</f>
        <v>0</v>
      </c>
      <c r="AB57" s="30" t="str">
        <f t="shared" si="22"/>
        <v/>
      </c>
      <c r="AC57" s="130">
        <f t="shared" si="27"/>
        <v>0</v>
      </c>
      <c r="AD57" s="30">
        <f>IF(AND(AC4=0,AC57&gt;=0), "",AC57/AC4)</f>
        <v>0</v>
      </c>
      <c r="AE57" s="47">
        <f>IF(AND(AC124=0,AC57&gt;=0),"",AC57/AC124)</f>
        <v>0</v>
      </c>
      <c r="AF57" s="129">
        <f>+'N EERR UCAFE'!G56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UCAFE'!H56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UCAFE'!I56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UCAFE'!J56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UCAFE'!K56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UCAFE'!L56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UCAFE'!M56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UCAFE'!N56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UCAFE'!B57</f>
        <v>0</v>
      </c>
      <c r="C58" s="30" t="str">
        <f>IF(AND(B4=0,B58&gt;=0), "",B58/B4)</f>
        <v/>
      </c>
      <c r="D58" s="47" t="str">
        <f>IF(AND(B124=0,B58&gt;=0),"",B58/B124)</f>
        <v/>
      </c>
      <c r="E58" s="129">
        <f>+'N EERR UCAFE'!C57</f>
        <v>3.2767107333962864</v>
      </c>
      <c r="F58" s="30">
        <f>IF(AND(E4=0,E58&gt;=0), "",E58/E4)</f>
        <v>2.2916829737086998E-3</v>
      </c>
      <c r="G58" s="47">
        <f>IF(AND(E124=0,E58&gt;=0),"",E58/E124)</f>
        <v>2.8156209835225941E-3</v>
      </c>
      <c r="H58" s="129">
        <f>+'N EERR UCAFE'!D57</f>
        <v>3.7259554480108181</v>
      </c>
      <c r="I58" s="30">
        <f>IF(AND(H4=0,H58&gt;=0), "",H58/H4)</f>
        <v>2.596537297053665E-3</v>
      </c>
      <c r="J58" s="47">
        <f>IF(AND(H124=0,H58&gt;=0),"",H58/H124)</f>
        <v>3.1064175755381018E-3</v>
      </c>
      <c r="K58" s="30">
        <f t="shared" si="19"/>
        <v>0.13710234169767344</v>
      </c>
      <c r="L58" s="130">
        <f t="shared" si="38"/>
        <v>7.0026661814071041</v>
      </c>
      <c r="M58" s="30">
        <f>IF(AND(L4=0,L58&gt;=0), "",L58/L4)</f>
        <v>2.4443838137200055E-3</v>
      </c>
      <c r="N58" s="47">
        <f>IF(AND(L124=0,L58&gt;=0),"",L58/L124)</f>
        <v>2.9632143288817461E-3</v>
      </c>
      <c r="O58" s="129">
        <f>+'N EERR UCAFE'!E57</f>
        <v>3.8281395073705133</v>
      </c>
      <c r="P58" s="30">
        <f>IF(AND(O4=0,O58&gt;=0), "",O58/O4)</f>
        <v>1.7001318150081249E-3</v>
      </c>
      <c r="Q58" s="47">
        <f>IF(AND(O124=0,O58&gt;=0),"",O58/O124)</f>
        <v>2.5975795727379721E-3</v>
      </c>
      <c r="R58" s="30">
        <f t="shared" si="20"/>
        <v>2.7424927856893291E-2</v>
      </c>
      <c r="S58" s="130">
        <f t="shared" si="39"/>
        <v>10.830805688777618</v>
      </c>
      <c r="T58" s="30">
        <f>IF(AND(S4=0,S58&gt;=0), "",S58/S4)</f>
        <v>2.1168510777125004E-3</v>
      </c>
      <c r="U58" s="47">
        <f>IF(AND(S124=0,S58&gt;=0),"",S58/S124)</f>
        <v>2.8227771192839489E-3</v>
      </c>
      <c r="V58" s="131"/>
      <c r="W58" s="30" t="str">
        <f>IF(AND(V4=0,V58&gt;=0), "",V58/V4)</f>
        <v/>
      </c>
      <c r="X58" s="47">
        <f t="shared" si="21"/>
        <v>1</v>
      </c>
      <c r="Y58" s="129">
        <f>+'N EERR UCAFE'!F57</f>
        <v>4.0551473725184897</v>
      </c>
      <c r="Z58" s="30">
        <f>IF(AND(Y4=0,Y58&gt;=0), "",Y58/Y4)</f>
        <v>3.1897551186153405E-3</v>
      </c>
      <c r="AA58" s="47">
        <f>IF(AND(Y124=0,Y58&gt;=0),"",Y58/Y124)</f>
        <v>2.8418102594813164E-3</v>
      </c>
      <c r="AB58" s="30">
        <f t="shared" si="22"/>
        <v>5.9299789025688963E-2</v>
      </c>
      <c r="AC58" s="130">
        <f t="shared" si="27"/>
        <v>14.885953061296107</v>
      </c>
      <c r="AD58" s="30">
        <f>IF(AND(AC4=0,AC58&gt;=0), "",AC58/AC4)</f>
        <v>2.3303819328700814E-3</v>
      </c>
      <c r="AE58" s="47">
        <f>IF(AND(AC124=0,AC58&gt;=0),"",AC58/AC124)</f>
        <v>2.8279367076022147E-3</v>
      </c>
      <c r="AF58" s="129">
        <f>+'N EERR UCAFE'!G57</f>
        <v>4.434640433994268</v>
      </c>
      <c r="AG58" s="30">
        <f>IF(AND(AF4=0,AF58&gt;=0), "",AF58/AF4)</f>
        <v>2.93722131785689E-3</v>
      </c>
      <c r="AH58" s="47">
        <f>IF(AND(AF124=0,AF58&gt;=0),"",AF58/AF124)</f>
        <v>2.9641006079989354E-3</v>
      </c>
      <c r="AI58" s="30">
        <f t="shared" si="4"/>
        <v>9.3583050531672873E-2</v>
      </c>
      <c r="AJ58" s="130">
        <f t="shared" si="16"/>
        <v>19.320593495290375</v>
      </c>
      <c r="AK58" s="30">
        <f>IF(AND(AJ4=0,AJ58&gt;=0), "",AJ58/AJ4)</f>
        <v>2.4463935162852184E-3</v>
      </c>
      <c r="AL58" s="47">
        <f>IF(AND(AJ124=0,AJ58&gt;=0),"",AJ58/AJ124)</f>
        <v>2.8580723329529579E-3</v>
      </c>
      <c r="AM58" s="129">
        <f>+'N EERR UCAFE'!H57</f>
        <v>4.6095521913751361</v>
      </c>
      <c r="AN58" s="30">
        <f>IF(AND(AM4=0,AM58&gt;=0), "",AM58/AM4)</f>
        <v>3.8849673904291586E-3</v>
      </c>
      <c r="AO58" s="47">
        <f>IF(AND(AM124=0,AM58&gt;=0),"",AM58/AM124)</f>
        <v>3.5006455974540287E-3</v>
      </c>
      <c r="AP58" s="30">
        <f t="shared" si="5"/>
        <v>3.9442150944203051E-2</v>
      </c>
      <c r="AQ58" s="130">
        <f t="shared" si="17"/>
        <v>23.930145686665512</v>
      </c>
      <c r="AR58" s="30">
        <f>IF(AND(AQ4=0,AQ58&gt;=0), "",AQ58/AQ4)</f>
        <v>2.6342914514526673E-3</v>
      </c>
      <c r="AS58" s="47">
        <f>IF(AND(AQ124=0,AQ58&gt;=0),"",AQ58/AQ124)</f>
        <v>2.962832204476443E-3</v>
      </c>
      <c r="AT58" s="131">
        <f t="shared" si="28"/>
        <v>0</v>
      </c>
      <c r="AU58" s="30" t="str">
        <f>IF(AND(AT4=0,AT58&gt;=0), "",AT58/AT4)</f>
        <v/>
      </c>
      <c r="AV58" s="47">
        <f t="shared" si="23"/>
        <v>1</v>
      </c>
      <c r="AW58" s="131">
        <f t="shared" si="40"/>
        <v>3.9883576144442521</v>
      </c>
      <c r="AX58" s="30">
        <f>IF(AND(AW4=0,AW58&gt;=0), "",AW58/AW4)</f>
        <v>2.6342914514526673E-3</v>
      </c>
      <c r="AY58" s="47">
        <f>IF(AND(AW124=0,AW58&gt;=0),"",AW58/AW124)</f>
        <v>2.9628322044764439E-3</v>
      </c>
      <c r="AZ58" s="131">
        <f t="shared" si="29"/>
        <v>0</v>
      </c>
      <c r="BA58" s="30" t="str">
        <f>IF(AND(AZ4=0,AZ58&gt;=0), "",AZ58/AZ4)</f>
        <v/>
      </c>
      <c r="BB58" s="47">
        <f t="shared" si="24"/>
        <v>1</v>
      </c>
      <c r="BC58" s="129">
        <f>+'N EERR UCAFE'!I57</f>
        <v>0</v>
      </c>
      <c r="BD58" s="30" t="str">
        <f>IF(AND(BC4=0,BC58&gt;=0), "",BC58/BC4)</f>
        <v/>
      </c>
      <c r="BE58" s="47" t="str">
        <f>IF(AND(BC124=0,BC58&gt;=0),"",BC58/BC124)</f>
        <v/>
      </c>
      <c r="BF58" s="30">
        <f t="shared" si="25"/>
        <v>-1</v>
      </c>
      <c r="BG58" s="130">
        <f t="shared" si="30"/>
        <v>23.930145686665512</v>
      </c>
      <c r="BH58" s="30">
        <f>IF(AND(BG4=0,BG58&gt;=0), "",BG58/BG4)</f>
        <v>2.6342914514526673E-3</v>
      </c>
      <c r="BI58" s="47">
        <f>IF(AND(BG124=0,BG58&gt;=0),"",BG58/BG124)</f>
        <v>2.962832204476443E-3</v>
      </c>
      <c r="BJ58" s="129">
        <f>+'N EERR UCAFE'!J57</f>
        <v>0</v>
      </c>
      <c r="BK58" s="30" t="str">
        <f>IF(AND(BJ4=0,BJ58&gt;=0), "",BJ58/BJ4)</f>
        <v/>
      </c>
      <c r="BL58" s="47" t="str">
        <f>IF(AND(BJ124=0,BJ58&gt;=0),"",BJ58/BJ124)</f>
        <v/>
      </c>
      <c r="BM58" s="30" t="str">
        <f t="shared" si="9"/>
        <v/>
      </c>
      <c r="BN58" s="130">
        <f t="shared" si="31"/>
        <v>23.930145686665512</v>
      </c>
      <c r="BO58" s="30">
        <f>IF(AND(BN4=0,BN58&gt;=0), "",BN58/BN4)</f>
        <v>2.6342914514526673E-3</v>
      </c>
      <c r="BP58" s="47">
        <f>IF(AND(BN124=0,BN58&gt;=0),"",BN58/BN124)</f>
        <v>2.962832204476443E-3</v>
      </c>
      <c r="BQ58" s="129">
        <f>+'N EERR UCAFE'!K57</f>
        <v>0</v>
      </c>
      <c r="BR58" s="30" t="str">
        <f>IF(AND(BQ4=0,BQ58&gt;=0), "",BQ58/BQ4)</f>
        <v/>
      </c>
      <c r="BS58" s="47" t="str">
        <f>IF(AND(BQ124=0,BQ58&gt;=0),"",BQ58/BQ124)</f>
        <v/>
      </c>
      <c r="BT58" s="30" t="str">
        <f t="shared" si="10"/>
        <v/>
      </c>
      <c r="BU58" s="130">
        <f t="shared" si="32"/>
        <v>23.930145686665512</v>
      </c>
      <c r="BV58" s="30">
        <f>IF(AND(BU4=0,BU58&gt;=0), "",BU58/BU4)</f>
        <v>2.6342914514526673E-3</v>
      </c>
      <c r="BW58" s="47">
        <f>IF(AND(BU124=0,BU58&gt;=0),"",BU58/BU124)</f>
        <v>2.962832204476443E-3</v>
      </c>
      <c r="BX58" s="131">
        <f t="shared" si="33"/>
        <v>0</v>
      </c>
      <c r="BY58" s="30" t="str">
        <f>IF(AND(BX4=0,BX58&gt;=0), "",BX58/BX4)</f>
        <v/>
      </c>
      <c r="BZ58" s="47">
        <f t="shared" si="11"/>
        <v>1</v>
      </c>
      <c r="CA58" s="129">
        <f>+'N EERR UCAFE'!L57</f>
        <v>0</v>
      </c>
      <c r="CB58" s="30" t="str">
        <f>IF(AND(CA4=0,CA58&gt;=0), "",CA58/CA4)</f>
        <v/>
      </c>
      <c r="CC58" s="47" t="str">
        <f>IF(AND(CA124=0,CA58&gt;=0),"",CA58/CA124)</f>
        <v/>
      </c>
      <c r="CD58" s="30" t="str">
        <f t="shared" si="26"/>
        <v/>
      </c>
      <c r="CE58" s="130">
        <f t="shared" si="34"/>
        <v>23.930145686665512</v>
      </c>
      <c r="CF58" s="30">
        <f>IF(AND(CE4=0,CE58&gt;=0), "",CE58/CE4)</f>
        <v>2.6342914514526673E-3</v>
      </c>
      <c r="CG58" s="47">
        <f>IF(AND(CE124=0,CE58&gt;=0),"",CE58/CE124)</f>
        <v>2.962832204476443E-3</v>
      </c>
      <c r="CH58" s="129">
        <f>+'N EERR UCAFE'!M57</f>
        <v>0</v>
      </c>
      <c r="CI58" s="30" t="str">
        <f>IF(AND(CH4=0,CH58&gt;=0), "",CH58/CH4)</f>
        <v/>
      </c>
      <c r="CJ58" s="47" t="str">
        <f>IF(AND(CH124=0,CH58&gt;=0),"",CH58/CH124)</f>
        <v/>
      </c>
      <c r="CK58" s="30" t="str">
        <f t="shared" si="13"/>
        <v/>
      </c>
      <c r="CL58" s="130">
        <f t="shared" si="35"/>
        <v>23.930145686665512</v>
      </c>
      <c r="CM58" s="30">
        <f>IF(AND(CL4=0,CL58&gt;=0), "",CL58/CL4)</f>
        <v>2.6342914514526673E-3</v>
      </c>
      <c r="CN58" s="47">
        <f>IF(AND(CL124=0,CL58&gt;=0),"",CL58/CL124)</f>
        <v>2.962832204476443E-3</v>
      </c>
      <c r="CO58" s="129">
        <f>+'N EERR UCAFE'!N57</f>
        <v>0</v>
      </c>
      <c r="CP58" s="30" t="str">
        <f>IF(AND(CO4=0,CO58&gt;=0), "",CO58/CO4)</f>
        <v/>
      </c>
      <c r="CQ58" s="47" t="str">
        <f>IF(AND(CO124=0,CO58&gt;=0),"",CO58/CO124)</f>
        <v/>
      </c>
      <c r="CR58" s="30" t="str">
        <f t="shared" si="14"/>
        <v/>
      </c>
      <c r="CS58" s="130">
        <f t="shared" si="36"/>
        <v>23.930145686665512</v>
      </c>
      <c r="CT58" s="30">
        <f>IF(AND(CS4=0,CS58&gt;=0), "",CS58/CS4)</f>
        <v>2.6342914514526673E-3</v>
      </c>
      <c r="CU58" s="47">
        <f>IF(AND(CS124=0,CS58&gt;=0),"",CS58/CS124)</f>
        <v>2.962832204476443E-3</v>
      </c>
      <c r="CV58" s="131">
        <f t="shared" si="37"/>
        <v>0</v>
      </c>
      <c r="CW58" s="30" t="str">
        <f>IF(AND(CV4=0,CV58&gt;=0), "",CV58/CV4)</f>
        <v/>
      </c>
      <c r="CX58" s="47">
        <f t="shared" si="15"/>
        <v>1</v>
      </c>
    </row>
    <row r="59" spans="1:102" outlineLevel="1" x14ac:dyDescent="0.3">
      <c r="A59" s="29" t="s">
        <v>21</v>
      </c>
      <c r="B59" s="129">
        <f>+'N EERR UCAFE'!B58</f>
        <v>0</v>
      </c>
      <c r="C59" s="30" t="str">
        <f>IF(AND(B4=0,B59&gt;=0), "",B59/B4)</f>
        <v/>
      </c>
      <c r="D59" s="47" t="str">
        <f>IF(AND(B124=0,B59&gt;=0),"",B59/B124)</f>
        <v/>
      </c>
      <c r="E59" s="129">
        <f>+'N EERR UCAFE'!C58</f>
        <v>0</v>
      </c>
      <c r="F59" s="30">
        <f>IF(AND(E4=0,E59&gt;=0), "",E59/E4)</f>
        <v>0</v>
      </c>
      <c r="G59" s="47">
        <f>IF(AND(E124=0,E59&gt;=0),"",E59/E124)</f>
        <v>0</v>
      </c>
      <c r="H59" s="129">
        <f>+'N EERR UCAFE'!D58</f>
        <v>0</v>
      </c>
      <c r="I59" s="30">
        <f>IF(AND(H4=0,H59&gt;=0), "",H59/H4)</f>
        <v>0</v>
      </c>
      <c r="J59" s="47">
        <f>IF(AND(H124=0,H59&gt;=0),"",H59/H124)</f>
        <v>0</v>
      </c>
      <c r="K59" s="30" t="str">
        <f t="shared" si="19"/>
        <v/>
      </c>
      <c r="L59" s="130">
        <f t="shared" si="38"/>
        <v>0</v>
      </c>
      <c r="M59" s="30">
        <f>IF(AND(L4=0,L59&gt;=0), "",L59/L4)</f>
        <v>0</v>
      </c>
      <c r="N59" s="47">
        <f>IF(AND(L124=0,L59&gt;=0),"",L59/L124)</f>
        <v>0</v>
      </c>
      <c r="O59" s="129">
        <f>+'N EERR UCAFE'!E58</f>
        <v>0</v>
      </c>
      <c r="P59" s="30">
        <f>IF(AND(O4=0,O59&gt;=0), "",O59/O4)</f>
        <v>0</v>
      </c>
      <c r="Q59" s="47">
        <f>IF(AND(O124=0,O59&gt;=0),"",O59/O124)</f>
        <v>0</v>
      </c>
      <c r="R59" s="30" t="str">
        <f t="shared" si="20"/>
        <v/>
      </c>
      <c r="S59" s="130">
        <f t="shared" si="39"/>
        <v>0</v>
      </c>
      <c r="T59" s="30">
        <f>IF(AND(S4=0,S59&gt;=0), "",S59/S4)</f>
        <v>0</v>
      </c>
      <c r="U59" s="47">
        <f>IF(AND(S124=0,S59&gt;=0),"",S59/S124)</f>
        <v>0</v>
      </c>
      <c r="V59" s="131"/>
      <c r="W59" s="30" t="str">
        <f>IF(AND(V4=0,V59&gt;=0), "",V59/V4)</f>
        <v/>
      </c>
      <c r="X59" s="47" t="str">
        <f t="shared" si="21"/>
        <v/>
      </c>
      <c r="Y59" s="129">
        <f>+'N EERR UCAFE'!F58</f>
        <v>4.1000383028415728</v>
      </c>
      <c r="Z59" s="30">
        <f>IF(AND(Y4=0,Y59&gt;=0), "",Y59/Y4)</f>
        <v>3.2250660608878351E-3</v>
      </c>
      <c r="AA59" s="47">
        <f>IF(AND(Y124=0,Y59&gt;=0),"",Y59/Y124)</f>
        <v>2.8732694136453163E-3</v>
      </c>
      <c r="AB59" s="30">
        <f t="shared" si="22"/>
        <v>1</v>
      </c>
      <c r="AC59" s="130">
        <f t="shared" si="27"/>
        <v>4.1000383028415728</v>
      </c>
      <c r="AD59" s="30">
        <f>IF(AND(AC4=0,AC59&gt;=0), "",AC59/AC4)</f>
        <v>6.4185713509064344E-4</v>
      </c>
      <c r="AE59" s="47">
        <f>IF(AND(AC124=0,AC59&gt;=0),"",AC59/AC124)</f>
        <v>7.7889865509029308E-4</v>
      </c>
      <c r="AF59" s="129">
        <f>+'N EERR UCAFE'!G58</f>
        <v>0</v>
      </c>
      <c r="AG59" s="30">
        <f>IF(AND(AF4=0,AF59&gt;=0), "",AF59/AF4)</f>
        <v>0</v>
      </c>
      <c r="AH59" s="47">
        <f>IF(AND(AF124=0,AF59&gt;=0),"",AF59/AF124)</f>
        <v>0</v>
      </c>
      <c r="AI59" s="30">
        <f t="shared" si="4"/>
        <v>-1</v>
      </c>
      <c r="AJ59" s="130">
        <f t="shared" si="16"/>
        <v>4.1000383028415728</v>
      </c>
      <c r="AK59" s="30">
        <f>IF(AND(AJ4=0,AJ59&gt;=0), "",AJ59/AJ4)</f>
        <v>5.1915108731197517E-4</v>
      </c>
      <c r="AL59" s="47">
        <f>IF(AND(AJ124=0,AJ59&gt;=0),"",AJ59/AJ124)</f>
        <v>6.0651377196333813E-4</v>
      </c>
      <c r="AM59" s="129">
        <f>+'N EERR UCAFE'!H58</f>
        <v>0.89961899417165858</v>
      </c>
      <c r="AN59" s="30">
        <f>IF(AND(AM4=0,AM59&gt;=0), "",AM59/AM4)</f>
        <v>7.582060710163988E-4</v>
      </c>
      <c r="AO59" s="47">
        <f>IF(AND(AM124=0,AM59&gt;=0),"",AM59/AM124)</f>
        <v>6.8320026340639936E-4</v>
      </c>
      <c r="AP59" s="30">
        <f t="shared" si="5"/>
        <v>1</v>
      </c>
      <c r="AQ59" s="130">
        <f t="shared" si="17"/>
        <v>4.9996572970132309</v>
      </c>
      <c r="AR59" s="30">
        <f>IF(AND(AQ4=0,AQ59&gt;=0), "",AQ59/AQ4)</f>
        <v>5.5037502279202052E-4</v>
      </c>
      <c r="AS59" s="47">
        <f>IF(AND(AQ124=0,AQ59&gt;=0),"",AQ59/AQ124)</f>
        <v>6.1901610817148968E-4</v>
      </c>
      <c r="AT59" s="131">
        <f t="shared" si="28"/>
        <v>0</v>
      </c>
      <c r="AU59" s="30" t="str">
        <f>IF(AND(AT4=0,AT59&gt;=0), "",AT59/AT4)</f>
        <v/>
      </c>
      <c r="AV59" s="47">
        <f t="shared" si="23"/>
        <v>1</v>
      </c>
      <c r="AW59" s="131">
        <f t="shared" si="40"/>
        <v>0.83327621616887182</v>
      </c>
      <c r="AX59" s="30">
        <f>IF(AND(AW4=0,AW59&gt;=0), "",AW59/AW4)</f>
        <v>5.5037502279202052E-4</v>
      </c>
      <c r="AY59" s="47">
        <f>IF(AND(AW124=0,AW59&gt;=0),"",AW59/AW124)</f>
        <v>6.190161081714899E-4</v>
      </c>
      <c r="AZ59" s="131">
        <f t="shared" si="29"/>
        <v>0</v>
      </c>
      <c r="BA59" s="30" t="str">
        <f>IF(AND(AZ4=0,AZ59&gt;=0), "",AZ59/AZ4)</f>
        <v/>
      </c>
      <c r="BB59" s="47">
        <f t="shared" si="24"/>
        <v>1</v>
      </c>
      <c r="BC59" s="129">
        <f>+'N EERR UCAFE'!I58</f>
        <v>0</v>
      </c>
      <c r="BD59" s="30" t="str">
        <f>IF(AND(BC4=0,BC59&gt;=0), "",BC59/BC4)</f>
        <v/>
      </c>
      <c r="BE59" s="47" t="str">
        <f>IF(AND(BC124=0,BC59&gt;=0),"",BC59/BC124)</f>
        <v/>
      </c>
      <c r="BF59" s="30">
        <f t="shared" si="25"/>
        <v>-1</v>
      </c>
      <c r="BG59" s="130">
        <f t="shared" si="30"/>
        <v>4.9996572970132309</v>
      </c>
      <c r="BH59" s="30">
        <f>IF(AND(BG4=0,BG59&gt;=0), "",BG59/BG4)</f>
        <v>5.5037502279202052E-4</v>
      </c>
      <c r="BI59" s="47">
        <f>IF(AND(BG124=0,BG59&gt;=0),"",BG59/BG124)</f>
        <v>6.1901610817148968E-4</v>
      </c>
      <c r="BJ59" s="129">
        <f>+'N EERR UCAFE'!J58</f>
        <v>0</v>
      </c>
      <c r="BK59" s="30" t="str">
        <f>IF(AND(BJ4=0,BJ59&gt;=0), "",BJ59/BJ4)</f>
        <v/>
      </c>
      <c r="BL59" s="47" t="str">
        <f>IF(AND(BJ124=0,BJ59&gt;=0),"",BJ59/BJ124)</f>
        <v/>
      </c>
      <c r="BM59" s="30" t="str">
        <f t="shared" si="9"/>
        <v/>
      </c>
      <c r="BN59" s="130">
        <f t="shared" si="31"/>
        <v>4.9996572970132309</v>
      </c>
      <c r="BO59" s="30">
        <f>IF(AND(BN4=0,BN59&gt;=0), "",BN59/BN4)</f>
        <v>5.5037502279202052E-4</v>
      </c>
      <c r="BP59" s="47">
        <f>IF(AND(BN124=0,BN59&gt;=0),"",BN59/BN124)</f>
        <v>6.1901610817148968E-4</v>
      </c>
      <c r="BQ59" s="129">
        <f>+'N EERR UCAFE'!K58</f>
        <v>0</v>
      </c>
      <c r="BR59" s="30" t="str">
        <f>IF(AND(BQ4=0,BQ59&gt;=0), "",BQ59/BQ4)</f>
        <v/>
      </c>
      <c r="BS59" s="47" t="str">
        <f>IF(AND(BQ124=0,BQ59&gt;=0),"",BQ59/BQ124)</f>
        <v/>
      </c>
      <c r="BT59" s="30" t="str">
        <f t="shared" si="10"/>
        <v/>
      </c>
      <c r="BU59" s="130">
        <f t="shared" si="32"/>
        <v>4.9996572970132309</v>
      </c>
      <c r="BV59" s="30">
        <f>IF(AND(BU4=0,BU59&gt;=0), "",BU59/BU4)</f>
        <v>5.5037502279202052E-4</v>
      </c>
      <c r="BW59" s="47">
        <f>IF(AND(BU124=0,BU59&gt;=0),"",BU59/BU124)</f>
        <v>6.1901610817148968E-4</v>
      </c>
      <c r="BX59" s="131">
        <f t="shared" si="33"/>
        <v>0</v>
      </c>
      <c r="BY59" s="30" t="str">
        <f>IF(AND(BX4=0,BX59&gt;=0), "",BX59/BX4)</f>
        <v/>
      </c>
      <c r="BZ59" s="47">
        <f t="shared" si="11"/>
        <v>1</v>
      </c>
      <c r="CA59" s="129">
        <f>+'N EERR UCAFE'!L58</f>
        <v>0</v>
      </c>
      <c r="CB59" s="30" t="str">
        <f>IF(AND(CA4=0,CA59&gt;=0), "",CA59/CA4)</f>
        <v/>
      </c>
      <c r="CC59" s="47" t="str">
        <f>IF(AND(CA124=0,CA59&gt;=0),"",CA59/CA124)</f>
        <v/>
      </c>
      <c r="CD59" s="30" t="str">
        <f t="shared" si="26"/>
        <v/>
      </c>
      <c r="CE59" s="130">
        <f t="shared" si="34"/>
        <v>4.9996572970132309</v>
      </c>
      <c r="CF59" s="30">
        <f>IF(AND(CE4=0,CE59&gt;=0), "",CE59/CE4)</f>
        <v>5.5037502279202052E-4</v>
      </c>
      <c r="CG59" s="47">
        <f>IF(AND(CE124=0,CE59&gt;=0),"",CE59/CE124)</f>
        <v>6.1901610817148968E-4</v>
      </c>
      <c r="CH59" s="129">
        <f>+'N EERR UCAFE'!M58</f>
        <v>0</v>
      </c>
      <c r="CI59" s="30" t="str">
        <f>IF(AND(CH4=0,CH59&gt;=0), "",CH59/CH4)</f>
        <v/>
      </c>
      <c r="CJ59" s="47" t="str">
        <f>IF(AND(CH124=0,CH59&gt;=0),"",CH59/CH124)</f>
        <v/>
      </c>
      <c r="CK59" s="30" t="str">
        <f t="shared" si="13"/>
        <v/>
      </c>
      <c r="CL59" s="130">
        <f t="shared" si="35"/>
        <v>4.9996572970132309</v>
      </c>
      <c r="CM59" s="30">
        <f>IF(AND(CL4=0,CL59&gt;=0), "",CL59/CL4)</f>
        <v>5.5037502279202052E-4</v>
      </c>
      <c r="CN59" s="47">
        <f>IF(AND(CL124=0,CL59&gt;=0),"",CL59/CL124)</f>
        <v>6.1901610817148968E-4</v>
      </c>
      <c r="CO59" s="129">
        <f>+'N EERR UCAFE'!N58</f>
        <v>0</v>
      </c>
      <c r="CP59" s="30" t="str">
        <f>IF(AND(CO4=0,CO59&gt;=0), "",CO59/CO4)</f>
        <v/>
      </c>
      <c r="CQ59" s="47" t="str">
        <f>IF(AND(CO124=0,CO59&gt;=0),"",CO59/CO124)</f>
        <v/>
      </c>
      <c r="CR59" s="30" t="str">
        <f t="shared" si="14"/>
        <v/>
      </c>
      <c r="CS59" s="130">
        <f t="shared" si="36"/>
        <v>4.9996572970132309</v>
      </c>
      <c r="CT59" s="30">
        <f>IF(AND(CS4=0,CS59&gt;=0), "",CS59/CS4)</f>
        <v>5.5037502279202052E-4</v>
      </c>
      <c r="CU59" s="47">
        <f>IF(AND(CS124=0,CS59&gt;=0),"",CS59/CS124)</f>
        <v>6.1901610817148968E-4</v>
      </c>
      <c r="CV59" s="131">
        <f t="shared" si="37"/>
        <v>0</v>
      </c>
      <c r="CW59" s="30" t="str">
        <f>IF(AND(CV4=0,CV59&gt;=0), "",CV59/CV4)</f>
        <v/>
      </c>
      <c r="CX59" s="47">
        <f t="shared" si="15"/>
        <v>1</v>
      </c>
    </row>
    <row r="60" spans="1:102" outlineLevel="1" x14ac:dyDescent="0.3">
      <c r="A60" s="29" t="s">
        <v>0</v>
      </c>
      <c r="B60" s="129">
        <f>+'N EERR UCAFE'!B59+'N EERR UCAFE'!B60+'N EERR UCAFE'!B61+'N EERR UCAFE'!B62+'N EERR UCAFE'!B63</f>
        <v>0</v>
      </c>
      <c r="C60" s="30" t="str">
        <f>IF(AND(B4=0,B60&gt;=0), "",B60/B4)</f>
        <v/>
      </c>
      <c r="D60" s="47" t="str">
        <f>IF(AND(B124=0,B60&gt;=0),"",B60/B124)</f>
        <v/>
      </c>
      <c r="E60" s="129">
        <f>+'N EERR UCAFE'!C59+'N EERR UCAFE'!C60+'N EERR UCAFE'!C61+'N EERR UCAFE'!C62+'N EERR UCAFE'!C63</f>
        <v>20.114154122461077</v>
      </c>
      <c r="F60" s="30">
        <f>IF(AND(E4=0,E60&gt;=0), "",E60/E4)</f>
        <v>1.4067541593828546E-2</v>
      </c>
      <c r="G60" s="47">
        <f>IF(AND(E124=0,E60&gt;=0),"",E60/E124)</f>
        <v>1.7283745506063743E-2</v>
      </c>
      <c r="H60" s="129">
        <f>+'N EERR UCAFE'!D59+'N EERR UCAFE'!D60+'N EERR UCAFE'!D61+'N EERR UCAFE'!D62+'N EERR UCAFE'!D63</f>
        <v>0</v>
      </c>
      <c r="I60" s="30">
        <f>IF(AND(H4=0,H60&gt;=0), "",H60/H4)</f>
        <v>0</v>
      </c>
      <c r="J60" s="47">
        <f>IF(AND(H124=0,H60&gt;=0),"",H60/H124)</f>
        <v>0</v>
      </c>
      <c r="K60" s="30">
        <f t="shared" si="19"/>
        <v>-1</v>
      </c>
      <c r="L60" s="130">
        <f t="shared" si="38"/>
        <v>20.114154122461077</v>
      </c>
      <c r="M60" s="30">
        <f>IF(AND(L4=0,L60&gt;=0), "",L60/L4)</f>
        <v>7.0211418750984788E-3</v>
      </c>
      <c r="N60" s="47">
        <f>IF(AND(L124=0,L60&gt;=0),"",L60/L124)</f>
        <v>8.5114081072812289E-3</v>
      </c>
      <c r="O60" s="129">
        <f>+'N EERR UCAFE'!E59+'N EERR UCAFE'!E60+'N EERR UCAFE'!E61+'N EERR UCAFE'!E62+'N EERR UCAFE'!E63</f>
        <v>24.026334145706649</v>
      </c>
      <c r="P60" s="30">
        <f>IF(AND(O4=0,O60&gt;=0), "",O60/O4)</f>
        <v>1.0670440562702927E-2</v>
      </c>
      <c r="Q60" s="47">
        <f>IF(AND(O124=0,O60&gt;=0),"",O60/O124)</f>
        <v>1.6303040854311251E-2</v>
      </c>
      <c r="R60" s="30">
        <f t="shared" si="20"/>
        <v>1</v>
      </c>
      <c r="S60" s="130">
        <f t="shared" si="39"/>
        <v>44.140488268167729</v>
      </c>
      <c r="T60" s="30">
        <f>IF(AND(S4=0,S60&gt;=0), "",S60/S4)</f>
        <v>8.6271365996385529E-3</v>
      </c>
      <c r="U60" s="47">
        <f>IF(AND(S124=0,S60&gt;=0),"",S60/S124)</f>
        <v>1.1504108179736705E-2</v>
      </c>
      <c r="V60" s="131"/>
      <c r="W60" s="30" t="str">
        <f>IF(AND(V4=0,V60&gt;=0), "",V60/V4)</f>
        <v/>
      </c>
      <c r="X60" s="47">
        <f t="shared" si="21"/>
        <v>1</v>
      </c>
      <c r="Y60" s="129">
        <f>+'N EERR UCAFE'!F59+'N EERR UCAFE'!F60+'N EERR UCAFE'!F61+'N EERR UCAFE'!F62+'N EERR UCAFE'!F63</f>
        <v>2.2445465161541454</v>
      </c>
      <c r="Z60" s="30">
        <f>IF(AND(Y4=0,Y60&gt;=0), "",Y60/Y4)</f>
        <v>1.7655471136247269E-3</v>
      </c>
      <c r="AA60" s="47">
        <f>IF(AND(Y124=0,Y60&gt;=0),"",Y60/Y124)</f>
        <v>1.5729577081999904E-3</v>
      </c>
      <c r="AB60" s="30">
        <f t="shared" si="22"/>
        <v>-0.90657973444711992</v>
      </c>
      <c r="AC60" s="130">
        <f t="shared" si="27"/>
        <v>46.385034784321874</v>
      </c>
      <c r="AD60" s="30">
        <f>IF(AND(AC4=0,AC60&gt;=0), "",AC60/AC4)</f>
        <v>7.2615335122870692E-3</v>
      </c>
      <c r="AE60" s="47">
        <f>IF(AND(AC124=0,AC60&gt;=0),"",AC60/AC124)</f>
        <v>8.8119277287690301E-3</v>
      </c>
      <c r="AF60" s="129">
        <f>+'N EERR UCAFE'!G59+'N EERR UCAFE'!G60+'N EERR UCAFE'!G61+'N EERR UCAFE'!G62+'N EERR UCAFE'!G63</f>
        <v>32.324788705620868</v>
      </c>
      <c r="AG60" s="30">
        <f>IF(AND(AF4=0,AF60&gt;=0), "",AF60/AF4)</f>
        <v>2.1409866232571306E-2</v>
      </c>
      <c r="AH60" s="47">
        <f>IF(AND(AF124=0,AF60&gt;=0),"",AF60/AF124)</f>
        <v>2.1605793588425973E-2</v>
      </c>
      <c r="AI60" s="30">
        <f t="shared" si="4"/>
        <v>13.401478638547827</v>
      </c>
      <c r="AJ60" s="130">
        <f t="shared" si="16"/>
        <v>78.70982348994275</v>
      </c>
      <c r="AK60" s="30">
        <f>IF(AND(AJ4=0,AJ60&gt;=0), "",AJ60/AJ4)</f>
        <v>9.9663191972175977E-3</v>
      </c>
      <c r="AL60" s="47">
        <f>IF(AND(AJ124=0,AJ60&gt;=0),"",AJ60/AJ124)</f>
        <v>1.1643450233713187E-2</v>
      </c>
      <c r="AM60" s="129">
        <f>+'N EERR UCAFE'!H59+'N EERR UCAFE'!H60+'N EERR UCAFE'!H61+'N EERR UCAFE'!H62+'N EERR UCAFE'!H63</f>
        <v>0</v>
      </c>
      <c r="AN60" s="30">
        <f>IF(AND(AM4=0,AM60&gt;=0), "",AM60/AM4)</f>
        <v>0</v>
      </c>
      <c r="AO60" s="47">
        <f>IF(AND(AM124=0,AM60&gt;=0),"",AM60/AM124)</f>
        <v>0</v>
      </c>
      <c r="AP60" s="30">
        <f t="shared" si="5"/>
        <v>-1</v>
      </c>
      <c r="AQ60" s="130">
        <f t="shared" si="17"/>
        <v>78.70982348994275</v>
      </c>
      <c r="AR60" s="30">
        <f>IF(AND(AQ4=0,AQ60&gt;=0), "",AQ60/AQ4)</f>
        <v>8.6645780548023268E-3</v>
      </c>
      <c r="AS60" s="47">
        <f>IF(AND(AQ124=0,AQ60&gt;=0),"",AQ60/AQ124)</f>
        <v>9.7451976639910728E-3</v>
      </c>
      <c r="AT60" s="131">
        <f t="shared" si="28"/>
        <v>0</v>
      </c>
      <c r="AU60" s="30" t="str">
        <f>IF(AND(AT4=0,AT60&gt;=0), "",AT60/AT4)</f>
        <v/>
      </c>
      <c r="AV60" s="47">
        <f t="shared" si="23"/>
        <v>1</v>
      </c>
      <c r="AW60" s="131">
        <f t="shared" si="40"/>
        <v>13.118303914990458</v>
      </c>
      <c r="AX60" s="30">
        <f>IF(AND(AW4=0,AW60&gt;=0), "",AW60/AW4)</f>
        <v>8.664578054802325E-3</v>
      </c>
      <c r="AY60" s="47">
        <f>IF(AND(AW124=0,AW60&gt;=0),"",AW60/AW124)</f>
        <v>9.7451976639910745E-3</v>
      </c>
      <c r="AZ60" s="131">
        <f t="shared" si="29"/>
        <v>0</v>
      </c>
      <c r="BA60" s="30" t="str">
        <f>IF(AND(AZ4=0,AZ60&gt;=0), "",AZ60/AZ4)</f>
        <v/>
      </c>
      <c r="BB60" s="47">
        <f t="shared" si="24"/>
        <v>1</v>
      </c>
      <c r="BC60" s="129">
        <f>+'N EERR UCAFE'!I59+'N EERR UCAFE'!I60+'N EERR UCAFE'!I61+'N EERR UCAFE'!I62+'N EERR UCAFE'!I63</f>
        <v>0</v>
      </c>
      <c r="BD60" s="30" t="str">
        <f>IF(AND(BC4=0,BC60&gt;=0), "",BC60/BC4)</f>
        <v/>
      </c>
      <c r="BE60" s="47" t="str">
        <f>IF(AND(BC124=0,BC60&gt;=0),"",BC60/BC124)</f>
        <v/>
      </c>
      <c r="BF60" s="30" t="str">
        <f t="shared" si="25"/>
        <v/>
      </c>
      <c r="BG60" s="130">
        <f t="shared" si="30"/>
        <v>78.70982348994275</v>
      </c>
      <c r="BH60" s="30">
        <f>IF(AND(BG4=0,BG60&gt;=0), "",BG60/BG4)</f>
        <v>8.6645780548023268E-3</v>
      </c>
      <c r="BI60" s="47">
        <f>IF(AND(BG124=0,BG60&gt;=0),"",BG60/BG124)</f>
        <v>9.7451976639910728E-3</v>
      </c>
      <c r="BJ60" s="129">
        <f>+'N EERR UCAFE'!J59+'N EERR UCAFE'!J60+'N EERR UCAFE'!J61+'N EERR UCAFE'!J62+'N EERR UCAFE'!J63</f>
        <v>0</v>
      </c>
      <c r="BK60" s="30" t="str">
        <f>IF(AND(BJ4=0,BJ60&gt;=0), "",BJ60/BJ4)</f>
        <v/>
      </c>
      <c r="BL60" s="47" t="str">
        <f>IF(AND(BJ124=0,BJ60&gt;=0),"",BJ60/BJ124)</f>
        <v/>
      </c>
      <c r="BM60" s="30" t="str">
        <f t="shared" si="9"/>
        <v/>
      </c>
      <c r="BN60" s="130">
        <f t="shared" si="31"/>
        <v>78.70982348994275</v>
      </c>
      <c r="BO60" s="30">
        <f>IF(AND(BN4=0,BN60&gt;=0), "",BN60/BN4)</f>
        <v>8.6645780548023268E-3</v>
      </c>
      <c r="BP60" s="47">
        <f>IF(AND(BN124=0,BN60&gt;=0),"",BN60/BN124)</f>
        <v>9.7451976639910728E-3</v>
      </c>
      <c r="BQ60" s="129">
        <f>+'N EERR UCAFE'!K59+'N EERR UCAFE'!K60+'N EERR UCAFE'!K61+'N EERR UCAFE'!K62+'N EERR UCAFE'!K63</f>
        <v>0</v>
      </c>
      <c r="BR60" s="30" t="str">
        <f>IF(AND(BQ4=0,BQ60&gt;=0), "",BQ60/BQ4)</f>
        <v/>
      </c>
      <c r="BS60" s="47" t="str">
        <f>IF(AND(BQ124=0,BQ60&gt;=0),"",BQ60/BQ124)</f>
        <v/>
      </c>
      <c r="BT60" s="30" t="str">
        <f t="shared" si="10"/>
        <v/>
      </c>
      <c r="BU60" s="130">
        <f t="shared" si="32"/>
        <v>78.70982348994275</v>
      </c>
      <c r="BV60" s="30">
        <f>IF(AND(BU4=0,BU60&gt;=0), "",BU60/BU4)</f>
        <v>8.6645780548023268E-3</v>
      </c>
      <c r="BW60" s="47">
        <f>IF(AND(BU124=0,BU60&gt;=0),"",BU60/BU124)</f>
        <v>9.7451976639910728E-3</v>
      </c>
      <c r="BX60" s="131">
        <f t="shared" si="33"/>
        <v>0</v>
      </c>
      <c r="BY60" s="30" t="str">
        <f>IF(AND(BX4=0,BX60&gt;=0), "",BX60/BX4)</f>
        <v/>
      </c>
      <c r="BZ60" s="47">
        <f t="shared" si="11"/>
        <v>1</v>
      </c>
      <c r="CA60" s="129">
        <f>+'N EERR UCAFE'!L59+'N EERR UCAFE'!L60+'N EERR UCAFE'!L61+'N EERR UCAFE'!L62+'N EERR UCAFE'!L63</f>
        <v>0</v>
      </c>
      <c r="CB60" s="30" t="str">
        <f>IF(AND(CA4=0,CA60&gt;=0), "",CA60/CA4)</f>
        <v/>
      </c>
      <c r="CC60" s="47" t="str">
        <f>IF(AND(CA124=0,CA60&gt;=0),"",CA60/CA124)</f>
        <v/>
      </c>
      <c r="CD60" s="30" t="str">
        <f t="shared" si="26"/>
        <v/>
      </c>
      <c r="CE60" s="130">
        <f t="shared" si="34"/>
        <v>78.70982348994275</v>
      </c>
      <c r="CF60" s="30">
        <f>IF(AND(CE4=0,CE60&gt;=0), "",CE60/CE4)</f>
        <v>8.6645780548023268E-3</v>
      </c>
      <c r="CG60" s="47">
        <f>IF(AND(CE124=0,CE60&gt;=0),"",CE60/CE124)</f>
        <v>9.7451976639910728E-3</v>
      </c>
      <c r="CH60" s="129">
        <f>+'N EERR UCAFE'!M59+'N EERR UCAFE'!M60+'N EERR UCAFE'!M61+'N EERR UCAFE'!M62+'N EERR UCAFE'!M63</f>
        <v>0</v>
      </c>
      <c r="CI60" s="30" t="str">
        <f>IF(AND(CH4=0,CH60&gt;=0), "",CH60/CH4)</f>
        <v/>
      </c>
      <c r="CJ60" s="47" t="str">
        <f>IF(AND(CH124=0,CH60&gt;=0),"",CH60/CH124)</f>
        <v/>
      </c>
      <c r="CK60" s="30" t="str">
        <f t="shared" si="13"/>
        <v/>
      </c>
      <c r="CL60" s="130">
        <f t="shared" si="35"/>
        <v>78.70982348994275</v>
      </c>
      <c r="CM60" s="30">
        <f>IF(AND(CL4=0,CL60&gt;=0), "",CL60/CL4)</f>
        <v>8.6645780548023268E-3</v>
      </c>
      <c r="CN60" s="47">
        <f>IF(AND(CL124=0,CL60&gt;=0),"",CL60/CL124)</f>
        <v>9.7451976639910728E-3</v>
      </c>
      <c r="CO60" s="129">
        <f>+'N EERR UCAFE'!N59+'N EERR UCAFE'!N60+'N EERR UCAFE'!N61+'N EERR UCAFE'!N62+'N EERR UCAFE'!N63</f>
        <v>0</v>
      </c>
      <c r="CP60" s="30" t="str">
        <f>IF(AND(CO4=0,CO60&gt;=0), "",CO60/CO4)</f>
        <v/>
      </c>
      <c r="CQ60" s="47" t="str">
        <f>IF(AND(CO124=0,CO60&gt;=0),"",CO60/CO124)</f>
        <v/>
      </c>
      <c r="CR60" s="30" t="str">
        <f t="shared" si="14"/>
        <v/>
      </c>
      <c r="CS60" s="130">
        <f t="shared" si="36"/>
        <v>78.70982348994275</v>
      </c>
      <c r="CT60" s="30">
        <f>IF(AND(CS4=0,CS60&gt;=0), "",CS60/CS4)</f>
        <v>8.6645780548023268E-3</v>
      </c>
      <c r="CU60" s="47">
        <f>IF(AND(CS124=0,CS60&gt;=0),"",CS60/CS124)</f>
        <v>9.7451976639910728E-3</v>
      </c>
      <c r="CV60" s="131">
        <f t="shared" si="37"/>
        <v>0</v>
      </c>
      <c r="CW60" s="30" t="str">
        <f>IF(AND(CV4=0,CV60&gt;=0), "",CV60/CV4)</f>
        <v/>
      </c>
      <c r="CX60" s="47">
        <f t="shared" si="15"/>
        <v>1</v>
      </c>
    </row>
    <row r="61" spans="1:102" outlineLevel="1" x14ac:dyDescent="0.3">
      <c r="A61" s="29" t="s">
        <v>22</v>
      </c>
      <c r="B61" s="129">
        <f>+'N EERR UCAFE'!B64+'N EERR UCAFE'!B65+'N EERR UCAFE'!B66+'N EERR UCAFE'!B67+'N EERR UCAFE'!B68</f>
        <v>0</v>
      </c>
      <c r="C61" s="30" t="str">
        <f>IF(AND(B4=0,B61&gt;=0), "",B61/B4)</f>
        <v/>
      </c>
      <c r="D61" s="47" t="str">
        <f>IF(AND(B124=0,B61&gt;=0),"",B61/B124)</f>
        <v/>
      </c>
      <c r="E61" s="129">
        <f>+'N EERR UCAFE'!C64+'N EERR UCAFE'!C65+'N EERR UCAFE'!C66+'N EERR UCAFE'!C67+'N EERR UCAFE'!C68</f>
        <v>0</v>
      </c>
      <c r="F61" s="30">
        <f>IF(AND(E4=0,E61&gt;=0), "",E61/E4)</f>
        <v>0</v>
      </c>
      <c r="G61" s="47">
        <f>IF(AND(E124=0,E61&gt;=0),"",E61/E124)</f>
        <v>0</v>
      </c>
      <c r="H61" s="129">
        <f>+'N EERR UCAFE'!D64+'N EERR UCAFE'!D65+'N EERR UCAFE'!D66+'N EERR UCAFE'!D67+'N EERR UCAFE'!D68</f>
        <v>0</v>
      </c>
      <c r="I61" s="30">
        <f>IF(AND(H4=0,H61&gt;=0), "",H61/H4)</f>
        <v>0</v>
      </c>
      <c r="J61" s="47">
        <f>IF(AND(H124=0,H61&gt;=0),"",H61/H124)</f>
        <v>0</v>
      </c>
      <c r="K61" s="30" t="str">
        <f t="shared" si="19"/>
        <v/>
      </c>
      <c r="L61" s="130">
        <f t="shared" si="38"/>
        <v>0</v>
      </c>
      <c r="M61" s="30">
        <f>IF(AND(L4=0,L61&gt;=0), "",L61/L4)</f>
        <v>0</v>
      </c>
      <c r="N61" s="47">
        <f>IF(AND(L124=0,L61&gt;=0),"",L61/L124)</f>
        <v>0</v>
      </c>
      <c r="O61" s="129">
        <f>+'N EERR UCAFE'!E64+'N EERR UCAFE'!E65+'N EERR UCAFE'!E66+'N EERR UCAFE'!E67+'N EERR UCAFE'!E68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UCAFE'!F64+'N EERR UCAFE'!F65+'N EERR UCAFE'!F66+'N EERR UCAFE'!F67+'N EERR UCAFE'!F68</f>
        <v>0</v>
      </c>
      <c r="Z61" s="30">
        <f>IF(AND(Y4=0,Y61&gt;=0), "",Y61/Y4)</f>
        <v>0</v>
      </c>
      <c r="AA61" s="47">
        <f>IF(AND(Y124=0,Y61&gt;=0),"",Y61/Y124)</f>
        <v>0</v>
      </c>
      <c r="AB61" s="30" t="str">
        <f t="shared" si="22"/>
        <v/>
      </c>
      <c r="AC61" s="130">
        <f t="shared" si="27"/>
        <v>0</v>
      </c>
      <c r="AD61" s="30">
        <f>IF(AND(AC4=0,AC61&gt;=0), "",AC61/AC4)</f>
        <v>0</v>
      </c>
      <c r="AE61" s="47">
        <f>IF(AND(AC124=0,AC61&gt;=0),"",AC61/AC124)</f>
        <v>0</v>
      </c>
      <c r="AF61" s="129">
        <f>+'N EERR UCAFE'!G64+'N EERR UCAFE'!G65+'N EERR UCAFE'!G66+'N EERR UCAFE'!G67+'N EERR UCAFE'!G68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UCAFE'!H64+'N EERR UCAFE'!H65+'N EERR UCAFE'!H66+'N EERR UCAFE'!H67+'N EERR UCAFE'!H68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UCAFE'!I64+'N EERR UCAFE'!I65+'N EERR UCAFE'!I66+'N EERR UCAFE'!I67+'N EERR UCAFE'!I68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UCAFE'!J64+'N EERR UCAFE'!J65+'N EERR UCAFE'!J66+'N EERR UCAFE'!J67+'N EERR UCAFE'!J68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UCAFE'!K64+'N EERR UCAFE'!K65+'N EERR UCAFE'!K66+'N EERR UCAFE'!K67+'N EERR UCAFE'!K68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UCAFE'!L64+'N EERR UCAFE'!L65+'N EERR UCAFE'!L66+'N EERR UCAFE'!L67+'N EERR UCAFE'!L68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UCAFE'!M64+'N EERR UCAFE'!M65+'N EERR UCAFE'!M66+'N EERR UCAFE'!M67+'N EERR UCAFE'!M68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UCAFE'!N64+'N EERR UCAFE'!N65+'N EERR UCAFE'!N66+'N EERR UCAFE'!N67+'N EERR UCAFE'!N68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UCAFE'!B69+'N EERR UCAFE'!B70</f>
        <v>0</v>
      </c>
      <c r="C62" s="30" t="str">
        <f>IF(AND(B4=0,B62&gt;=0), "",B62/B4)</f>
        <v/>
      </c>
      <c r="D62" s="47" t="str">
        <f>IF(AND(B124=0,B62&gt;=0),"",B62/B124)</f>
        <v/>
      </c>
      <c r="E62" s="129">
        <f>+'N EERR UCAFE'!C69+'N EERR UCAFE'!C70</f>
        <v>0</v>
      </c>
      <c r="F62" s="30">
        <f>IF(AND(E4=0,E62&gt;=0), "",E62/E4)</f>
        <v>0</v>
      </c>
      <c r="G62" s="47">
        <f>IF(AND(E124=0,E62&gt;=0),"",E62/E124)</f>
        <v>0</v>
      </c>
      <c r="H62" s="129">
        <f>+'N EERR UCAFE'!D69+'N EERR UCAFE'!D70</f>
        <v>0</v>
      </c>
      <c r="I62" s="30">
        <f>IF(AND(H4=0,H62&gt;=0), "",H62/H4)</f>
        <v>0</v>
      </c>
      <c r="J62" s="47">
        <f>IF(AND(H124=0,H62&gt;=0),"",H62/H124)</f>
        <v>0</v>
      </c>
      <c r="K62" s="30" t="str">
        <f t="shared" si="19"/>
        <v/>
      </c>
      <c r="L62" s="130">
        <f t="shared" si="38"/>
        <v>0</v>
      </c>
      <c r="M62" s="30">
        <f>IF(AND(L4=0,L62&gt;=0), "",L62/L4)</f>
        <v>0</v>
      </c>
      <c r="N62" s="47">
        <f>IF(AND(L124=0,L62&gt;=0),"",L62/L124)</f>
        <v>0</v>
      </c>
      <c r="O62" s="129">
        <f>+'N EERR UCAFE'!E69+'N EERR UCAFE'!E70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UCAFE'!F69+'N EERR UCAFE'!F70</f>
        <v>0</v>
      </c>
      <c r="Z62" s="30">
        <f>IF(AND(Y4=0,Y62&gt;=0), "",Y62/Y4)</f>
        <v>0</v>
      </c>
      <c r="AA62" s="47">
        <f>IF(AND(Y124=0,Y62&gt;=0),"",Y62/Y124)</f>
        <v>0</v>
      </c>
      <c r="AB62" s="30" t="str">
        <f t="shared" si="22"/>
        <v/>
      </c>
      <c r="AC62" s="130">
        <f t="shared" si="27"/>
        <v>0</v>
      </c>
      <c r="AD62" s="30">
        <f>IF(AND(AC4=0,AC62&gt;=0), "",AC62/AC4)</f>
        <v>0</v>
      </c>
      <c r="AE62" s="47">
        <f>IF(AND(AC124=0,AC62&gt;=0),"",AC62/AC124)</f>
        <v>0</v>
      </c>
      <c r="AF62" s="129">
        <f>+'N EERR UCAFE'!G69+'N EERR UCAFE'!G70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UCAFE'!H69+'N EERR UCAFE'!H70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UCAFE'!I69+'N EERR UCAFE'!I70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UCAFE'!J69+'N EERR UCAFE'!J70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UCAFE'!K69+'N EERR UCAFE'!K70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UCAFE'!L69+'N EERR UCAFE'!L70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UCAFE'!M69+'N EERR UCAFE'!M70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UCAFE'!N69+'N EERR UCAFE'!N70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UCAFE'!B71+'N EERR UCAFE'!B72+'N EERR UCAFE'!B73+'N EERR UCAFE'!B74+'N EERR UCAFE'!B75+'N EERR UCAFE'!B76+'N EERR UCAFE'!B77</f>
        <v>0</v>
      </c>
      <c r="C63" s="30" t="str">
        <f>IF(AND(B4=0,B63&gt;=0), "",B63/B4)</f>
        <v/>
      </c>
      <c r="D63" s="47" t="str">
        <f>IF(AND(B124=0,B63&gt;=0),"",B63/B124)</f>
        <v/>
      </c>
      <c r="E63" s="129">
        <f>+'N EERR UCAFE'!C71+'N EERR UCAFE'!C72+'N EERR UCAFE'!C73+'N EERR UCAFE'!C74+'N EERR UCAFE'!C75+'N EERR UCAFE'!C76+'N EERR UCAFE'!C77</f>
        <v>6.7648221592697535</v>
      </c>
      <c r="F63" s="30">
        <f>IF(AND(E4=0,E63&gt;=0), "",E63/E4)</f>
        <v>4.7312164618502194E-3</v>
      </c>
      <c r="G63" s="47">
        <f>IF(AND(E124=0,E63&gt;=0),"",E63/E124)</f>
        <v>5.8128949337240667E-3</v>
      </c>
      <c r="H63" s="129">
        <f>+'N EERR UCAFE'!D71+'N EERR UCAFE'!D72+'N EERR UCAFE'!D73+'N EERR UCAFE'!D74+'N EERR UCAFE'!D75+'N EERR UCAFE'!D76+'N EERR UCAFE'!D77</f>
        <v>9.4344003985481475</v>
      </c>
      <c r="I63" s="30">
        <f>IF(AND(H4=0,H63&gt;=0), "",H63/H4)</f>
        <v>6.5746284012189026E-3</v>
      </c>
      <c r="J63" s="47">
        <f>IF(AND(H124=0,H63&gt;=0),"",H63/H124)</f>
        <v>7.8656837478719484E-3</v>
      </c>
      <c r="K63" s="30">
        <f t="shared" si="19"/>
        <v>0.39462652179559565</v>
      </c>
      <c r="L63" s="130">
        <f t="shared" si="38"/>
        <v>16.199222557817901</v>
      </c>
      <c r="M63" s="30">
        <f>IF(AND(L4=0,L63&gt;=0), "",L63/L4)</f>
        <v>5.6545773266064052E-3</v>
      </c>
      <c r="N63" s="47">
        <f>IF(AND(L124=0,L63&gt;=0),"",L63/L124)</f>
        <v>6.8547846143974011E-3</v>
      </c>
      <c r="O63" s="129">
        <f>+'N EERR UCAFE'!E71+'N EERR UCAFE'!E72+'N EERR UCAFE'!E73+'N EERR UCAFE'!E74+'N EERR UCAFE'!E75+'N EERR UCAFE'!E76+'N EERR UCAFE'!E77</f>
        <v>26.909776242418509</v>
      </c>
      <c r="P63" s="30">
        <f>IF(AND(O4=0,O63&gt;=0), "",O63/O4)</f>
        <v>1.1951018670139988E-2</v>
      </c>
      <c r="Q63" s="47">
        <f>IF(AND(O124=0,O63&gt;=0),"",O63/O124)</f>
        <v>1.825959710707337E-2</v>
      </c>
      <c r="R63" s="30">
        <f t="shared" si="20"/>
        <v>1.8523038143006556</v>
      </c>
      <c r="S63" s="130">
        <f t="shared" si="39"/>
        <v>43.108998800236407</v>
      </c>
      <c r="T63" s="30">
        <f>IF(AND(S4=0,S63&gt;=0), "",S63/S4)</f>
        <v>8.4255348301504364E-3</v>
      </c>
      <c r="U63" s="47">
        <f>IF(AND(S124=0,S63&gt;=0),"",S63/S124)</f>
        <v>1.1235276390807481E-2</v>
      </c>
      <c r="V63" s="131"/>
      <c r="W63" s="30" t="str">
        <f>IF(AND(V4=0,V63&gt;=0), "",V63/V4)</f>
        <v/>
      </c>
      <c r="X63" s="47">
        <f t="shared" si="21"/>
        <v>1</v>
      </c>
      <c r="Y63" s="129">
        <f>+'N EERR UCAFE'!F71+'N EERR UCAFE'!F72+'N EERR UCAFE'!F73+'N EERR UCAFE'!F74+'N EERR UCAFE'!F75+'N EERR UCAFE'!F76+'N EERR UCAFE'!F77</f>
        <v>8.4020857921370187</v>
      </c>
      <c r="Z63" s="30">
        <f>IF(AND(Y4=0,Y63&gt;=0), "",Y63/Y4)</f>
        <v>6.6090313620018959E-3</v>
      </c>
      <c r="AA63" s="47">
        <f>IF(AND(Y124=0,Y63&gt;=0),"",Y63/Y124)</f>
        <v>5.8881050210286313E-3</v>
      </c>
      <c r="AB63" s="30">
        <f t="shared" si="22"/>
        <v>-0.68776827735592183</v>
      </c>
      <c r="AC63" s="130">
        <f t="shared" si="27"/>
        <v>51.511084592373422</v>
      </c>
      <c r="AD63" s="30">
        <f>IF(AND(AC4=0,AC63&gt;=0), "",AC63/AC4)</f>
        <v>8.0640117822699635E-3</v>
      </c>
      <c r="AE63" s="47">
        <f>IF(AND(AC124=0,AC63&gt;=0),"",AC63/AC124)</f>
        <v>9.7857413876926667E-3</v>
      </c>
      <c r="AF63" s="129">
        <f>+'N EERR UCAFE'!G71+'N EERR UCAFE'!G72+'N EERR UCAFE'!G73+'N EERR UCAFE'!G74+'N EERR UCAFE'!G75+'N EERR UCAFE'!G76+'N EERR UCAFE'!G77</f>
        <v>15.502159589401648</v>
      </c>
      <c r="AG63" s="30">
        <f>IF(AND(AF4=0,AF63&gt;=0), "",AF63/AF4)</f>
        <v>1.0267635966553086E-2</v>
      </c>
      <c r="AH63" s="47">
        <f>IF(AND(AF124=0,AF63&gt;=0),"",AF63/AF124)</f>
        <v>1.0361597822454108E-2</v>
      </c>
      <c r="AI63" s="30">
        <f t="shared" si="4"/>
        <v>0.84503705067010149</v>
      </c>
      <c r="AJ63" s="130">
        <f t="shared" si="16"/>
        <v>67.013244181775065</v>
      </c>
      <c r="AK63" s="30">
        <f>IF(AND(AJ4=0,AJ63&gt;=0), "",AJ63/AJ4)</f>
        <v>8.4852862367553652E-3</v>
      </c>
      <c r="AL63" s="47">
        <f>IF(AND(AJ124=0,AJ63&gt;=0),"",AJ63/AJ124)</f>
        <v>9.9131892187493877E-3</v>
      </c>
      <c r="AM63" s="129">
        <f>+'N EERR UCAFE'!H71+'N EERR UCAFE'!H72+'N EERR UCAFE'!H73+'N EERR UCAFE'!H74+'N EERR UCAFE'!H75+'N EERR UCAFE'!H76+'N EERR UCAFE'!H77</f>
        <v>19.290060379450697</v>
      </c>
      <c r="AN63" s="30">
        <f>IF(AND(AM4=0,AM63&gt;=0), "",AM63/AM4)</f>
        <v>1.6257816903298535E-2</v>
      </c>
      <c r="AO63" s="47">
        <f>IF(AND(AM124=0,AM63&gt;=0),"",AM63/AM124)</f>
        <v>1.4649506533041642E-2</v>
      </c>
      <c r="AP63" s="30">
        <f t="shared" si="5"/>
        <v>0.2443466517167531</v>
      </c>
      <c r="AQ63" s="130">
        <f t="shared" si="17"/>
        <v>86.303304561225758</v>
      </c>
      <c r="AR63" s="30">
        <f>IF(AND(AQ4=0,AQ63&gt;=0), "",AQ63/AQ4)</f>
        <v>9.500487812092057E-3</v>
      </c>
      <c r="AS63" s="47">
        <f>IF(AND(AQ124=0,AQ63&gt;=0),"",AQ63/AQ124)</f>
        <v>1.0685359523290415E-2</v>
      </c>
      <c r="AT63" s="131">
        <f t="shared" si="28"/>
        <v>0</v>
      </c>
      <c r="AU63" s="30" t="str">
        <f>IF(AND(AT4=0,AT63&gt;=0), "",AT63/AT4)</f>
        <v/>
      </c>
      <c r="AV63" s="47">
        <f t="shared" si="23"/>
        <v>1</v>
      </c>
      <c r="AW63" s="131">
        <f t="shared" si="40"/>
        <v>14.383884093537626</v>
      </c>
      <c r="AX63" s="30">
        <f>IF(AND(AW4=0,AW63&gt;=0), "",AW63/AW4)</f>
        <v>9.500487812092057E-3</v>
      </c>
      <c r="AY63" s="47">
        <f>IF(AND(AW124=0,AW63&gt;=0),"",AW63/AW124)</f>
        <v>1.0685359523290418E-2</v>
      </c>
      <c r="AZ63" s="131">
        <f t="shared" si="29"/>
        <v>0</v>
      </c>
      <c r="BA63" s="30" t="str">
        <f>IF(AND(AZ4=0,AZ63&gt;=0), "",AZ63/AZ4)</f>
        <v/>
      </c>
      <c r="BB63" s="47">
        <f t="shared" si="24"/>
        <v>1</v>
      </c>
      <c r="BC63" s="129">
        <f>+'N EERR UCAFE'!I71+'N EERR UCAFE'!I72+'N EERR UCAFE'!I73+'N EERR UCAFE'!I74+'N EERR UCAFE'!I75+'N EERR UCAFE'!I76+'N EERR UCAFE'!I77</f>
        <v>0</v>
      </c>
      <c r="BD63" s="30" t="str">
        <f>IF(AND(BC4=0,BC63&gt;=0), "",BC63/BC4)</f>
        <v/>
      </c>
      <c r="BE63" s="47" t="str">
        <f>IF(AND(BC124=0,BC63&gt;=0),"",BC63/BC124)</f>
        <v/>
      </c>
      <c r="BF63" s="30">
        <f t="shared" si="25"/>
        <v>-1</v>
      </c>
      <c r="BG63" s="130">
        <f t="shared" si="30"/>
        <v>86.303304561225758</v>
      </c>
      <c r="BH63" s="30">
        <f>IF(AND(BG4=0,BG63&gt;=0), "",BG63/BG4)</f>
        <v>9.500487812092057E-3</v>
      </c>
      <c r="BI63" s="47">
        <f>IF(AND(BG124=0,BG63&gt;=0),"",BG63/BG124)</f>
        <v>1.0685359523290415E-2</v>
      </c>
      <c r="BJ63" s="129">
        <f>+'N EERR UCAFE'!J71+'N EERR UCAFE'!J72+'N EERR UCAFE'!J73+'N EERR UCAFE'!J74+'N EERR UCAFE'!J75+'N EERR UCAFE'!J76+'N EERR UCAFE'!J77</f>
        <v>0</v>
      </c>
      <c r="BK63" s="30" t="str">
        <f>IF(AND(BJ4=0,BJ63&gt;=0), "",BJ63/BJ4)</f>
        <v/>
      </c>
      <c r="BL63" s="47" t="str">
        <f>IF(AND(BJ124=0,BJ63&gt;=0),"",BJ63/BJ124)</f>
        <v/>
      </c>
      <c r="BM63" s="30" t="str">
        <f t="shared" si="9"/>
        <v/>
      </c>
      <c r="BN63" s="130">
        <f t="shared" si="31"/>
        <v>86.303304561225758</v>
      </c>
      <c r="BO63" s="30">
        <f>IF(AND(BN4=0,BN63&gt;=0), "",BN63/BN4)</f>
        <v>9.500487812092057E-3</v>
      </c>
      <c r="BP63" s="47">
        <f>IF(AND(BN124=0,BN63&gt;=0),"",BN63/BN124)</f>
        <v>1.0685359523290415E-2</v>
      </c>
      <c r="BQ63" s="129">
        <f>+'N EERR UCAFE'!K71+'N EERR UCAFE'!K72+'N EERR UCAFE'!K73+'N EERR UCAFE'!K74+'N EERR UCAFE'!K75+'N EERR UCAFE'!K76+'N EERR UCAFE'!K77</f>
        <v>0</v>
      </c>
      <c r="BR63" s="30" t="str">
        <f>IF(AND(BQ4=0,BQ63&gt;=0), "",BQ63/BQ4)</f>
        <v/>
      </c>
      <c r="BS63" s="47" t="str">
        <f>IF(AND(BQ124=0,BQ63&gt;=0),"",BQ63/BQ124)</f>
        <v/>
      </c>
      <c r="BT63" s="30" t="str">
        <f t="shared" si="10"/>
        <v/>
      </c>
      <c r="BU63" s="130">
        <f t="shared" si="32"/>
        <v>86.303304561225758</v>
      </c>
      <c r="BV63" s="30">
        <f>IF(AND(BU4=0,BU63&gt;=0), "",BU63/BU4)</f>
        <v>9.500487812092057E-3</v>
      </c>
      <c r="BW63" s="47">
        <f>IF(AND(BU124=0,BU63&gt;=0),"",BU63/BU124)</f>
        <v>1.0685359523290415E-2</v>
      </c>
      <c r="BX63" s="131">
        <f t="shared" si="33"/>
        <v>0</v>
      </c>
      <c r="BY63" s="30" t="str">
        <f>IF(AND(BX4=0,BX63&gt;=0), "",BX63/BX4)</f>
        <v/>
      </c>
      <c r="BZ63" s="47">
        <f t="shared" si="11"/>
        <v>1</v>
      </c>
      <c r="CA63" s="129">
        <f>+'N EERR UCAFE'!L71+'N EERR UCAFE'!L72+'N EERR UCAFE'!L73+'N EERR UCAFE'!L74+'N EERR UCAFE'!L75+'N EERR UCAFE'!L76+'N EERR UCAFE'!L77</f>
        <v>0</v>
      </c>
      <c r="CB63" s="30" t="str">
        <f>IF(AND(CA4=0,CA63&gt;=0), "",CA63/CA4)</f>
        <v/>
      </c>
      <c r="CC63" s="47" t="str">
        <f>IF(AND(CA124=0,CA63&gt;=0),"",CA63/CA124)</f>
        <v/>
      </c>
      <c r="CD63" s="30" t="str">
        <f t="shared" si="26"/>
        <v/>
      </c>
      <c r="CE63" s="130">
        <f t="shared" si="34"/>
        <v>86.303304561225758</v>
      </c>
      <c r="CF63" s="30">
        <f>IF(AND(CE4=0,CE63&gt;=0), "",CE63/CE4)</f>
        <v>9.500487812092057E-3</v>
      </c>
      <c r="CG63" s="47">
        <f>IF(AND(CE124=0,CE63&gt;=0),"",CE63/CE124)</f>
        <v>1.0685359523290415E-2</v>
      </c>
      <c r="CH63" s="129">
        <f>+'N EERR UCAFE'!M71+'N EERR UCAFE'!M72+'N EERR UCAFE'!M73+'N EERR UCAFE'!M74+'N EERR UCAFE'!M75+'N EERR UCAFE'!M76+'N EERR UCAFE'!M77</f>
        <v>0</v>
      </c>
      <c r="CI63" s="30" t="str">
        <f>IF(AND(CH4=0,CH63&gt;=0), "",CH63/CH4)</f>
        <v/>
      </c>
      <c r="CJ63" s="47" t="str">
        <f>IF(AND(CH124=0,CH63&gt;=0),"",CH63/CH124)</f>
        <v/>
      </c>
      <c r="CK63" s="30" t="str">
        <f t="shared" si="13"/>
        <v/>
      </c>
      <c r="CL63" s="130">
        <f t="shared" si="35"/>
        <v>86.303304561225758</v>
      </c>
      <c r="CM63" s="30">
        <f>IF(AND(CL4=0,CL63&gt;=0), "",CL63/CL4)</f>
        <v>9.500487812092057E-3</v>
      </c>
      <c r="CN63" s="47">
        <f>IF(AND(CL124=0,CL63&gt;=0),"",CL63/CL124)</f>
        <v>1.0685359523290415E-2</v>
      </c>
      <c r="CO63" s="129">
        <f>+'N EERR UCAFE'!N71+'N EERR UCAFE'!N72+'N EERR UCAFE'!N73+'N EERR UCAFE'!N74+'N EERR UCAFE'!N75+'N EERR UCAFE'!N76+'N EERR UCAFE'!N77</f>
        <v>0</v>
      </c>
      <c r="CP63" s="30" t="str">
        <f>IF(AND(CO4=0,CO63&gt;=0), "",CO63/CO4)</f>
        <v/>
      </c>
      <c r="CQ63" s="47" t="str">
        <f>IF(AND(CO124=0,CO63&gt;=0),"",CO63/CO124)</f>
        <v/>
      </c>
      <c r="CR63" s="30" t="str">
        <f t="shared" si="14"/>
        <v/>
      </c>
      <c r="CS63" s="130">
        <f t="shared" si="36"/>
        <v>86.303304561225758</v>
      </c>
      <c r="CT63" s="30">
        <f>IF(AND(CS4=0,CS63&gt;=0), "",CS63/CS4)</f>
        <v>9.500487812092057E-3</v>
      </c>
      <c r="CU63" s="47">
        <f>IF(AND(CS124=0,CS63&gt;=0),"",CS63/CS124)</f>
        <v>1.0685359523290415E-2</v>
      </c>
      <c r="CV63" s="131">
        <f t="shared" si="37"/>
        <v>0</v>
      </c>
      <c r="CW63" s="30" t="str">
        <f>IF(AND(CV4=0,CV63&gt;=0), "",CV63/CV4)</f>
        <v/>
      </c>
      <c r="CX63" s="47">
        <f t="shared" si="15"/>
        <v>1</v>
      </c>
    </row>
    <row r="64" spans="1:102" outlineLevel="1" x14ac:dyDescent="0.3">
      <c r="A64" s="29" t="s">
        <v>25</v>
      </c>
      <c r="B64" s="129">
        <f>+'N EERR UCAFE'!B78+'N EERR UCAFE'!B79+'N EERR UCAFE'!B80+'N EERR UCAFE'!B81+'N EERR UCAFE'!B82+'N EERR UCAFE'!B83+'N EERR UCAFE'!B84+'N EERR UCAFE'!B85+'N EERR UCAFE'!B86+'N EERR UCAFE'!B87</f>
        <v>0</v>
      </c>
      <c r="C64" s="30" t="str">
        <f>IF(AND(B4=0,B64&gt;=0), "",B64/B4)</f>
        <v/>
      </c>
      <c r="D64" s="47" t="str">
        <f>IF(AND(B124=0,B64&gt;=0),"",B64/B124)</f>
        <v/>
      </c>
      <c r="E64" s="129">
        <f>+'N EERR UCAFE'!C78+'N EERR UCAFE'!C79+'N EERR UCAFE'!C80+'N EERR UCAFE'!C81+'N EERR UCAFE'!C82+'N EERR UCAFE'!C83+'N EERR UCAFE'!C84+'N EERR UCAFE'!C85+'N EERR UCAFE'!C86+'N EERR UCAFE'!C87</f>
        <v>0</v>
      </c>
      <c r="F64" s="30">
        <f>IF(AND(E4=0,E64&gt;=0), "",E64/E4)</f>
        <v>0</v>
      </c>
      <c r="G64" s="47">
        <f>IF(AND(E124=0,E64&gt;=0),"",E64/E124)</f>
        <v>0</v>
      </c>
      <c r="H64" s="129">
        <f>+'N EERR UCAFE'!D78+'N EERR UCAFE'!D79+'N EERR UCAFE'!D80+'N EERR UCAFE'!D81+'N EERR UCAFE'!D82+'N EERR UCAFE'!D83+'N EERR UCAFE'!D84+'N EERR UCAFE'!D85+'N EERR UCAFE'!D86+'N EERR UCAFE'!D87</f>
        <v>0</v>
      </c>
      <c r="I64" s="30">
        <f>IF(AND(H4=0,H64&gt;=0), "",H64/H4)</f>
        <v>0</v>
      </c>
      <c r="J64" s="47">
        <f>IF(AND(H124=0,H64&gt;=0),"",H64/H124)</f>
        <v>0</v>
      </c>
      <c r="K64" s="30" t="str">
        <f t="shared" si="19"/>
        <v/>
      </c>
      <c r="L64" s="130">
        <f t="shared" si="38"/>
        <v>0</v>
      </c>
      <c r="M64" s="30">
        <f>IF(AND(L4=0,L64&gt;=0), "",L64/L4)</f>
        <v>0</v>
      </c>
      <c r="N64" s="47">
        <f>IF(AND(L124=0,L64&gt;=0),"",L64/L124)</f>
        <v>0</v>
      </c>
      <c r="O64" s="129">
        <f>+'N EERR UCAFE'!E78+'N EERR UCAFE'!E79+'N EERR UCAFE'!E80+'N EERR UCAFE'!E81+'N EERR UCAFE'!E82+'N EERR UCAFE'!E83+'N EERR UCAFE'!E84+'N EERR UCAFE'!E85+'N EERR UCAFE'!E86+'N EERR UCAFE'!E87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UCAFE'!F78+'N EERR UCAFE'!F79+'N EERR UCAFE'!F80+'N EERR UCAFE'!F81+'N EERR UCAFE'!F82+'N EERR UCAFE'!F83+'N EERR UCAFE'!F84+'N EERR UCAFE'!F85+'N EERR UCAFE'!F86+'N EERR UCAFE'!F87</f>
        <v>0</v>
      </c>
      <c r="Z64" s="30">
        <f>IF(AND(Y4=0,Y64&gt;=0), "",Y64/Y4)</f>
        <v>0</v>
      </c>
      <c r="AA64" s="47">
        <f>IF(AND(Y124=0,Y64&gt;=0),"",Y64/Y124)</f>
        <v>0</v>
      </c>
      <c r="AB64" s="30" t="str">
        <f t="shared" si="22"/>
        <v/>
      </c>
      <c r="AC64" s="130">
        <f t="shared" si="27"/>
        <v>0</v>
      </c>
      <c r="AD64" s="30">
        <f>IF(AND(AC4=0,AC64&gt;=0), "",AC64/AC4)</f>
        <v>0</v>
      </c>
      <c r="AE64" s="47">
        <f>IF(AND(AC124=0,AC64&gt;=0),"",AC64/AC124)</f>
        <v>0</v>
      </c>
      <c r="AF64" s="129">
        <f>+'N EERR UCAFE'!G78+'N EERR UCAFE'!G79+'N EERR UCAFE'!G80+'N EERR UCAFE'!G81+'N EERR UCAFE'!G82+'N EERR UCAFE'!G83+'N EERR UCAFE'!G84+'N EERR UCAFE'!G85+'N EERR UCAFE'!G86+'N EERR UCAFE'!G87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UCAFE'!H78+'N EERR UCAFE'!H79+'N EERR UCAFE'!H80+'N EERR UCAFE'!H81+'N EERR UCAFE'!H82+'N EERR UCAFE'!H83+'N EERR UCAFE'!H84+'N EERR UCAFE'!H85+'N EERR UCAFE'!H86+'N EERR UCAFE'!H87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UCAFE'!I78+'N EERR UCAFE'!I79+'N EERR UCAFE'!I80+'N EERR UCAFE'!I81+'N EERR UCAFE'!I82+'N EERR UCAFE'!I83+'N EERR UCAFE'!I84+'N EERR UCAFE'!I85+'N EERR UCAFE'!I86+'N EERR UCAFE'!I87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UCAFE'!J78+'N EERR UCAFE'!J79+'N EERR UCAFE'!J80+'N EERR UCAFE'!J81+'N EERR UCAFE'!J82+'N EERR UCAFE'!J83+'N EERR UCAFE'!J84+'N EERR UCAFE'!J85+'N EERR UCAFE'!J86+'N EERR UCAFE'!J87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UCAFE'!K78+'N EERR UCAFE'!K79+'N EERR UCAFE'!K80+'N EERR UCAFE'!K81+'N EERR UCAFE'!K82+'N EERR UCAFE'!K83+'N EERR UCAFE'!K84+'N EERR UCAFE'!K85+'N EERR UCAFE'!K86+'N EERR UCAFE'!K87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UCAFE'!L78+'N EERR UCAFE'!L79+'N EERR UCAFE'!L80+'N EERR UCAFE'!L81+'N EERR UCAFE'!L82+'N EERR UCAFE'!L83+'N EERR UCAFE'!L84+'N EERR UCAFE'!L85+'N EERR UCAFE'!L86+'N EERR UCAFE'!L87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UCAFE'!M78+'N EERR UCAFE'!M79+'N EERR UCAFE'!M80+'N EERR UCAFE'!M81+'N EERR UCAFE'!M82+'N EERR UCAFE'!M83+'N EERR UCAFE'!M84+'N EERR UCAFE'!M85+'N EERR UCAFE'!M86+'N EERR UCAFE'!M87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UCAFE'!N78+'N EERR UCAFE'!N79+'N EERR UCAFE'!N80+'N EERR UCAFE'!N81+'N EERR UCAFE'!N82+'N EERR UCAFE'!N83+'N EERR UCAFE'!N84+'N EERR UCAFE'!N85+'N EERR UCAFE'!N86+'N EERR UCAFE'!N87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UCAFE'!B88+'N EERR UCAFE'!B89+'N EERR UCAFE'!B90</f>
        <v>0</v>
      </c>
      <c r="C65" s="30" t="str">
        <f>IF(AND(B4=0,B65&gt;=0), "",B65/B4)</f>
        <v/>
      </c>
      <c r="D65" s="47" t="str">
        <f>IF(AND(B124=0,B65&gt;=0),"",B65/B124)</f>
        <v/>
      </c>
      <c r="E65" s="129">
        <f>+'N EERR UCAFE'!C88+'N EERR UCAFE'!C89+'N EERR UCAFE'!C90</f>
        <v>0</v>
      </c>
      <c r="F65" s="30">
        <f>IF(AND(E4=0,E65&gt;=0), "",E65/E4)</f>
        <v>0</v>
      </c>
      <c r="G65" s="47">
        <f>IF(AND(E124=0,E65&gt;=0),"",E65/E124)</f>
        <v>0</v>
      </c>
      <c r="H65" s="129">
        <f>+'N EERR UCAFE'!D88+'N EERR UCAFE'!D89+'N EERR UCAFE'!D90</f>
        <v>0</v>
      </c>
      <c r="I65" s="30">
        <f>IF(AND(H4=0,H65&gt;=0), "",H65/H4)</f>
        <v>0</v>
      </c>
      <c r="J65" s="47">
        <f>IF(AND(H124=0,H65&gt;=0),"",H65/H124)</f>
        <v>0</v>
      </c>
      <c r="K65" s="30" t="str">
        <f t="shared" si="19"/>
        <v/>
      </c>
      <c r="L65" s="130">
        <f t="shared" si="38"/>
        <v>0</v>
      </c>
      <c r="M65" s="30">
        <f>IF(AND(L4=0,L65&gt;=0), "",L65/L4)</f>
        <v>0</v>
      </c>
      <c r="N65" s="47">
        <f>IF(AND(L124=0,L65&gt;=0),"",L65/L124)</f>
        <v>0</v>
      </c>
      <c r="O65" s="129">
        <f>+'N EERR UCAFE'!E88+'N EERR UCAFE'!E89+'N EERR UCAFE'!E90</f>
        <v>0</v>
      </c>
      <c r="P65" s="30">
        <f>IF(AND(O4=0,O65&gt;=0), "",O65/O4)</f>
        <v>0</v>
      </c>
      <c r="Q65" s="47">
        <f>IF(AND(O124=0,O65&gt;=0),"",O65/O124)</f>
        <v>0</v>
      </c>
      <c r="R65" s="30" t="str">
        <f t="shared" si="20"/>
        <v/>
      </c>
      <c r="S65" s="130">
        <f t="shared" si="39"/>
        <v>0</v>
      </c>
      <c r="T65" s="30">
        <f>IF(AND(S4=0,S65&gt;=0), "",S65/S4)</f>
        <v>0</v>
      </c>
      <c r="U65" s="47">
        <f>IF(AND(S124=0,S65&gt;=0),"",S65/S124)</f>
        <v>0</v>
      </c>
      <c r="V65" s="131"/>
      <c r="W65" s="30" t="str">
        <f>IF(AND(V4=0,V65&gt;=0), "",V65/V4)</f>
        <v/>
      </c>
      <c r="X65" s="47" t="str">
        <f t="shared" si="21"/>
        <v/>
      </c>
      <c r="Y65" s="129">
        <f>+'N EERR UCAFE'!F88+'N EERR UCAFE'!F89+'N EERR UCAFE'!F90</f>
        <v>0</v>
      </c>
      <c r="Z65" s="30">
        <f>IF(AND(Y4=0,Y65&gt;=0), "",Y65/Y4)</f>
        <v>0</v>
      </c>
      <c r="AA65" s="47">
        <f>IF(AND(Y124=0,Y65&gt;=0),"",Y65/Y124)</f>
        <v>0</v>
      </c>
      <c r="AB65" s="30" t="str">
        <f t="shared" si="22"/>
        <v/>
      </c>
      <c r="AC65" s="130">
        <f t="shared" si="27"/>
        <v>0</v>
      </c>
      <c r="AD65" s="30">
        <f>IF(AND(AC4=0,AC65&gt;=0), "",AC65/AC4)</f>
        <v>0</v>
      </c>
      <c r="AE65" s="47">
        <f>IF(AND(AC124=0,AC65&gt;=0),"",AC65/AC124)</f>
        <v>0</v>
      </c>
      <c r="AF65" s="129">
        <f>+'N EERR UCAFE'!G88+'N EERR UCAFE'!G89+'N EERR UCAFE'!G90</f>
        <v>62.382644177341056</v>
      </c>
      <c r="AG65" s="30">
        <f>IF(AND(AF4=0,AF65&gt;=0), "",AF65/AF4)</f>
        <v>4.13182613267545E-2</v>
      </c>
      <c r="AH65" s="47">
        <f>IF(AND(AF124=0,AF65&gt;=0),"",AF65/AF124)</f>
        <v>4.1696375678442858E-2</v>
      </c>
      <c r="AI65" s="30">
        <f t="shared" si="4"/>
        <v>1</v>
      </c>
      <c r="AJ65" s="130">
        <f t="shared" si="16"/>
        <v>62.382644177341056</v>
      </c>
      <c r="AK65" s="30">
        <f>IF(AND(AJ4=0,AJ65&gt;=0), "",AJ65/AJ4)</f>
        <v>7.8989548784500901E-3</v>
      </c>
      <c r="AL65" s="47">
        <f>IF(AND(AJ124=0,AJ65&gt;=0),"",AJ65/AJ124)</f>
        <v>9.2281900875958462E-3</v>
      </c>
      <c r="AM65" s="129">
        <f>+'N EERR UCAFE'!H88+'N EERR UCAFE'!H89+'N EERR UCAFE'!H90</f>
        <v>18.231216784540692</v>
      </c>
      <c r="AN65" s="30">
        <f>IF(AND(AM4=0,AM65&gt;=0), "",AM65/AM4)</f>
        <v>1.5365415067500471E-2</v>
      </c>
      <c r="AO65" s="47">
        <f>IF(AND(AM124=0,AM65&gt;=0),"",AM65/AM124)</f>
        <v>1.3845385869032341E-2</v>
      </c>
      <c r="AP65" s="30">
        <f t="shared" si="5"/>
        <v>-0.70775177896093855</v>
      </c>
      <c r="AQ65" s="130">
        <f t="shared" si="17"/>
        <v>80.613860961881755</v>
      </c>
      <c r="AR65" s="30">
        <f>IF(AND(AQ4=0,AQ65&gt;=0), "",AQ65/AQ4)</f>
        <v>8.8741793544036655E-3</v>
      </c>
      <c r="AS65" s="47">
        <f>IF(AND(AQ124=0,AQ65&gt;=0),"",AQ65/AQ124)</f>
        <v>9.9809397950360295E-3</v>
      </c>
      <c r="AT65" s="131">
        <f t="shared" si="28"/>
        <v>0</v>
      </c>
      <c r="AU65" s="30" t="str">
        <f>IF(AND(AT4=0,AT65&gt;=0), "",AT65/AT4)</f>
        <v/>
      </c>
      <c r="AV65" s="47">
        <f t="shared" si="23"/>
        <v>1</v>
      </c>
      <c r="AW65" s="131">
        <f t="shared" si="40"/>
        <v>13.435643493646959</v>
      </c>
      <c r="AX65" s="30">
        <f>IF(AND(AW4=0,AW65&gt;=0), "",AW65/AW4)</f>
        <v>8.8741793544036638E-3</v>
      </c>
      <c r="AY65" s="47">
        <f>IF(AND(AW124=0,AW65&gt;=0),"",AW65/AW124)</f>
        <v>9.9809397950360312E-3</v>
      </c>
      <c r="AZ65" s="131">
        <f t="shared" si="29"/>
        <v>0</v>
      </c>
      <c r="BA65" s="30" t="str">
        <f>IF(AND(AZ4=0,AZ65&gt;=0), "",AZ65/AZ4)</f>
        <v/>
      </c>
      <c r="BB65" s="47">
        <f t="shared" si="24"/>
        <v>1</v>
      </c>
      <c r="BC65" s="129">
        <f>+'N EERR UCAFE'!I88+'N EERR UCAFE'!I89+'N EERR UCAFE'!I90</f>
        <v>0</v>
      </c>
      <c r="BD65" s="30" t="str">
        <f>IF(AND(BC4=0,BC65&gt;=0), "",BC65/BC4)</f>
        <v/>
      </c>
      <c r="BE65" s="47" t="str">
        <f>IF(AND(BC124=0,BC65&gt;=0),"",BC65/BC124)</f>
        <v/>
      </c>
      <c r="BF65" s="30">
        <f t="shared" si="25"/>
        <v>-1</v>
      </c>
      <c r="BG65" s="130">
        <f t="shared" si="30"/>
        <v>80.613860961881755</v>
      </c>
      <c r="BH65" s="30">
        <f>IF(AND(BG4=0,BG65&gt;=0), "",BG65/BG4)</f>
        <v>8.8741793544036655E-3</v>
      </c>
      <c r="BI65" s="47">
        <f>IF(AND(BG124=0,BG65&gt;=0),"",BG65/BG124)</f>
        <v>9.9809397950360295E-3</v>
      </c>
      <c r="BJ65" s="129">
        <f>+'N EERR UCAFE'!J88+'N EERR UCAFE'!J89+'N EERR UCAFE'!J90</f>
        <v>0</v>
      </c>
      <c r="BK65" s="30" t="str">
        <f>IF(AND(BJ4=0,BJ65&gt;=0), "",BJ65/BJ4)</f>
        <v/>
      </c>
      <c r="BL65" s="47" t="str">
        <f>IF(AND(BJ124=0,BJ65&gt;=0),"",BJ65/BJ124)</f>
        <v/>
      </c>
      <c r="BM65" s="30" t="str">
        <f t="shared" si="9"/>
        <v/>
      </c>
      <c r="BN65" s="130">
        <f t="shared" si="31"/>
        <v>80.613860961881755</v>
      </c>
      <c r="BO65" s="30">
        <f>IF(AND(BN4=0,BN65&gt;=0), "",BN65/BN4)</f>
        <v>8.8741793544036655E-3</v>
      </c>
      <c r="BP65" s="47">
        <f>IF(AND(BN124=0,BN65&gt;=0),"",BN65/BN124)</f>
        <v>9.9809397950360295E-3</v>
      </c>
      <c r="BQ65" s="129">
        <f>+'N EERR UCAFE'!K88+'N EERR UCAFE'!K89+'N EERR UCAFE'!K90</f>
        <v>0</v>
      </c>
      <c r="BR65" s="30" t="str">
        <f>IF(AND(BQ4=0,BQ65&gt;=0), "",BQ65/BQ4)</f>
        <v/>
      </c>
      <c r="BS65" s="47" t="str">
        <f>IF(AND(BQ124=0,BQ65&gt;=0),"",BQ65/BQ124)</f>
        <v/>
      </c>
      <c r="BT65" s="30" t="str">
        <f t="shared" si="10"/>
        <v/>
      </c>
      <c r="BU65" s="130">
        <f t="shared" si="32"/>
        <v>80.613860961881755</v>
      </c>
      <c r="BV65" s="30">
        <f>IF(AND(BU4=0,BU65&gt;=0), "",BU65/BU4)</f>
        <v>8.8741793544036655E-3</v>
      </c>
      <c r="BW65" s="47">
        <f>IF(AND(BU124=0,BU65&gt;=0),"",BU65/BU124)</f>
        <v>9.9809397950360295E-3</v>
      </c>
      <c r="BX65" s="131">
        <f t="shared" si="33"/>
        <v>0</v>
      </c>
      <c r="BY65" s="30" t="str">
        <f>IF(AND(BX4=0,BX65&gt;=0), "",BX65/BX4)</f>
        <v/>
      </c>
      <c r="BZ65" s="47">
        <f t="shared" si="11"/>
        <v>1</v>
      </c>
      <c r="CA65" s="129">
        <f>+'N EERR UCAFE'!L88+'N EERR UCAFE'!L89+'N EERR UCAFE'!L90</f>
        <v>0</v>
      </c>
      <c r="CB65" s="30" t="str">
        <f>IF(AND(CA4=0,CA65&gt;=0), "",CA65/CA4)</f>
        <v/>
      </c>
      <c r="CC65" s="47" t="str">
        <f>IF(AND(CA124=0,CA65&gt;=0),"",CA65/CA124)</f>
        <v/>
      </c>
      <c r="CD65" s="30" t="str">
        <f t="shared" si="26"/>
        <v/>
      </c>
      <c r="CE65" s="130">
        <f t="shared" si="34"/>
        <v>80.613860961881755</v>
      </c>
      <c r="CF65" s="30">
        <f>IF(AND(CE4=0,CE65&gt;=0), "",CE65/CE4)</f>
        <v>8.8741793544036655E-3</v>
      </c>
      <c r="CG65" s="47">
        <f>IF(AND(CE124=0,CE65&gt;=0),"",CE65/CE124)</f>
        <v>9.9809397950360295E-3</v>
      </c>
      <c r="CH65" s="129">
        <f>+'N EERR UCAFE'!M88+'N EERR UCAFE'!M89+'N EERR UCAFE'!M90</f>
        <v>0</v>
      </c>
      <c r="CI65" s="30" t="str">
        <f>IF(AND(CH4=0,CH65&gt;=0), "",CH65/CH4)</f>
        <v/>
      </c>
      <c r="CJ65" s="47" t="str">
        <f>IF(AND(CH124=0,CH65&gt;=0),"",CH65/CH124)</f>
        <v/>
      </c>
      <c r="CK65" s="30" t="str">
        <f t="shared" si="13"/>
        <v/>
      </c>
      <c r="CL65" s="130">
        <f t="shared" si="35"/>
        <v>80.613860961881755</v>
      </c>
      <c r="CM65" s="30">
        <f>IF(AND(CL4=0,CL65&gt;=0), "",CL65/CL4)</f>
        <v>8.8741793544036655E-3</v>
      </c>
      <c r="CN65" s="47">
        <f>IF(AND(CL124=0,CL65&gt;=0),"",CL65/CL124)</f>
        <v>9.9809397950360295E-3</v>
      </c>
      <c r="CO65" s="129">
        <f>+'N EERR UCAFE'!N88+'N EERR UCAFE'!N89+'N EERR UCAFE'!N90</f>
        <v>0</v>
      </c>
      <c r="CP65" s="30" t="str">
        <f>IF(AND(CO4=0,CO65&gt;=0), "",CO65/CO4)</f>
        <v/>
      </c>
      <c r="CQ65" s="47" t="str">
        <f>IF(AND(CO124=0,CO65&gt;=0),"",CO65/CO124)</f>
        <v/>
      </c>
      <c r="CR65" s="30" t="str">
        <f t="shared" si="14"/>
        <v/>
      </c>
      <c r="CS65" s="130">
        <f t="shared" si="36"/>
        <v>80.613860961881755</v>
      </c>
      <c r="CT65" s="30">
        <f>IF(AND(CS4=0,CS65&gt;=0), "",CS65/CS4)</f>
        <v>8.8741793544036655E-3</v>
      </c>
      <c r="CU65" s="47">
        <f>IF(AND(CS124=0,CS65&gt;=0),"",CS65/CS124)</f>
        <v>9.9809397950360295E-3</v>
      </c>
      <c r="CV65" s="131">
        <f t="shared" si="37"/>
        <v>0</v>
      </c>
      <c r="CW65" s="30" t="str">
        <f>IF(AND(CV4=0,CV65&gt;=0), "",CV65/CV4)</f>
        <v/>
      </c>
      <c r="CX65" s="47">
        <f t="shared" si="15"/>
        <v>1</v>
      </c>
    </row>
    <row r="66" spans="1:102" outlineLevel="1" x14ac:dyDescent="0.3">
      <c r="A66" s="29" t="s">
        <v>116</v>
      </c>
      <c r="B66" s="129">
        <f>+'N EERR UCAFE'!B91+'N EERR UCAFE'!B92</f>
        <v>0</v>
      </c>
      <c r="C66" s="30" t="str">
        <f>IF(AND(B4=0,B66&gt;=0), "",B66/B4)</f>
        <v/>
      </c>
      <c r="D66" s="47" t="str">
        <f>IF(AND(B124=0,B66&gt;=0),"",B66/B124)</f>
        <v/>
      </c>
      <c r="E66" s="129">
        <f>+'N EERR UCAFE'!C91+'N EERR UCAFE'!C92</f>
        <v>0</v>
      </c>
      <c r="F66" s="30">
        <f>IF(AND(E4=0,E66&gt;=0), "",E66/E4)</f>
        <v>0</v>
      </c>
      <c r="G66" s="47">
        <f>IF(AND(E124=0,E66&gt;=0),"",E66/E124)</f>
        <v>0</v>
      </c>
      <c r="H66" s="129">
        <f>+'N EERR UCAFE'!D91+'N EERR UCAFE'!D92</f>
        <v>0</v>
      </c>
      <c r="I66" s="30">
        <f>IF(AND(H4=0,H66&gt;=0), "",H66/H4)</f>
        <v>0</v>
      </c>
      <c r="J66" s="47">
        <f>IF(AND(H124=0,H66&gt;=0),"",H66/H124)</f>
        <v>0</v>
      </c>
      <c r="K66" s="30" t="str">
        <f t="shared" si="19"/>
        <v/>
      </c>
      <c r="L66" s="130">
        <f t="shared" si="38"/>
        <v>0</v>
      </c>
      <c r="M66" s="30">
        <f>IF(AND(L4=0,L66&gt;=0), "",L66/L4)</f>
        <v>0</v>
      </c>
      <c r="N66" s="47">
        <f>IF(AND(L124=0,L66&gt;=0),"",L66/L124)</f>
        <v>0</v>
      </c>
      <c r="O66" s="129">
        <f>+'N EERR UCAFE'!E91+'N EERR UCAFE'!E92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UCAFE'!F91+'N EERR UCAFE'!F92</f>
        <v>0</v>
      </c>
      <c r="Z66" s="30">
        <f>IF(AND(Y4=0,Y66&gt;=0), "",Y66/Y4)</f>
        <v>0</v>
      </c>
      <c r="AA66" s="47">
        <f>IF(AND(Y124=0,Y66&gt;=0),"",Y66/Y124)</f>
        <v>0</v>
      </c>
      <c r="AB66" s="30" t="str">
        <f t="shared" si="22"/>
        <v/>
      </c>
      <c r="AC66" s="130">
        <f t="shared" si="27"/>
        <v>0</v>
      </c>
      <c r="AD66" s="30">
        <f>IF(AND(AC4=0,AC66&gt;=0), "",AC66/AC4)</f>
        <v>0</v>
      </c>
      <c r="AE66" s="47">
        <f>IF(AND(AC124=0,AC66&gt;=0),"",AC66/AC124)</f>
        <v>0</v>
      </c>
      <c r="AF66" s="129">
        <f>+'N EERR UCAFE'!G91+'N EERR UCAFE'!G92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UCAFE'!H91+'N EERR UCAFE'!H92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UCAFE'!I91+'N EERR UCAFE'!I92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UCAFE'!J91+'N EERR UCAFE'!J92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UCAFE'!K91+'N EERR UCAFE'!K92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UCAFE'!L91+'N EERR UCAFE'!L92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UCAFE'!M91+'N EERR UCAFE'!M92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UCAFE'!N91+'N EERR UCAFE'!N92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653.11181210538984</v>
      </c>
      <c r="F68" s="38">
        <f>IF(AND(E4=0,E68&gt;=0), "",E68/E4)</f>
        <v>0.4567767317619193</v>
      </c>
      <c r="G68" s="43">
        <f>IF(AND(E124=0,E68&gt;=0),"",E68/E124)</f>
        <v>0.5612077086964522</v>
      </c>
      <c r="H68" s="126">
        <f>SUM(H69:H82)</f>
        <v>636.3734310725215</v>
      </c>
      <c r="I68" s="38">
        <f>IF(AND(H4=0,H68&gt;=0), "",H68/H4)</f>
        <v>0.44347480040749376</v>
      </c>
      <c r="J68" s="43">
        <f>IF(AND(H124=0,H68&gt;=0),"",H68/H124)</f>
        <v>0.53055964798090793</v>
      </c>
      <c r="K68" s="38">
        <f t="shared" si="19"/>
        <v>-2.5628660701924873E-2</v>
      </c>
      <c r="L68" s="127">
        <f>SUM(L69:L82)</f>
        <v>1289.4852431779113</v>
      </c>
      <c r="M68" s="38">
        <f>IF(AND(L4=0,L68&gt;=0), "",L68/L4)</f>
        <v>0.45011382447785547</v>
      </c>
      <c r="N68" s="43">
        <f>IF(AND(L124=0,L68&gt;=0),"",L68/L124)</f>
        <v>0.54565233447963102</v>
      </c>
      <c r="O68" s="126">
        <f>SUM(O69:O82)</f>
        <v>713.39339453738114</v>
      </c>
      <c r="P68" s="38">
        <f>IF(AND(O4=0,O68&gt;=0), "",O68/O4)</f>
        <v>0.3168282671868301</v>
      </c>
      <c r="Q68" s="43">
        <f>IF(AND(O124=0,O68&gt;=0),"",O68/O124)</f>
        <v>0.48407225113103663</v>
      </c>
      <c r="R68" s="38">
        <f t="shared" si="20"/>
        <v>0.12102950831095022</v>
      </c>
      <c r="S68" s="127">
        <f>SUM(S69:S82)</f>
        <v>2002.8786377152924</v>
      </c>
      <c r="T68" s="38">
        <f>IF(AND(S4=0,S68&gt;=0), "",S68/S4)</f>
        <v>0.39145710158645375</v>
      </c>
      <c r="U68" s="43">
        <f>IF(AND(S124=0,S68&gt;=0),"",S68/S124)</f>
        <v>0.52199994660631899</v>
      </c>
      <c r="V68" s="128">
        <f>SUM(V69:V82)</f>
        <v>0</v>
      </c>
      <c r="W68" s="38" t="str">
        <f>IF(AND(V4=0,V68&gt;=0), "",V68/V4)</f>
        <v/>
      </c>
      <c r="X68" s="91">
        <f t="shared" si="21"/>
        <v>1</v>
      </c>
      <c r="Y68" s="126">
        <f>SUM(Y69:Y82)</f>
        <v>651.59132923316474</v>
      </c>
      <c r="Z68" s="38">
        <f>IF(AND(Y4=0,Y68&gt;=0), "",Y68/Y4)</f>
        <v>0.5125379145902752</v>
      </c>
      <c r="AA68" s="43">
        <f>IF(AND(Y124=0,Y68&gt;=0),"",Y68/Y124)</f>
        <v>0.4566292551912508</v>
      </c>
      <c r="AB68" s="38">
        <f t="shared" si="22"/>
        <v>-8.66311151427097E-2</v>
      </c>
      <c r="AC68" s="127">
        <f>SUM(AC69:AC82)</f>
        <v>2654.4699669484571</v>
      </c>
      <c r="AD68" s="38">
        <f>IF(AND(AC4=0,AC68&gt;=0), "",AC68/AC4)</f>
        <v>0.41555477347342401</v>
      </c>
      <c r="AE68" s="43">
        <f>IF(AND(AC124=0,AC68&gt;=0),"",AC68/AC124)</f>
        <v>0.50427896876006806</v>
      </c>
      <c r="AF68" s="126">
        <f>SUM(AF69:AF82)</f>
        <v>579.72408112534367</v>
      </c>
      <c r="AG68" s="38">
        <f>IF(AND(AF4=0,AF68&gt;=0), "",AF68/AF4)</f>
        <v>0.38397203897378201</v>
      </c>
      <c r="AH68" s="43">
        <f>IF(AND(AF124=0,AF68&gt;=0),"",AF68/AF124)</f>
        <v>0.38748586878948671</v>
      </c>
      <c r="AI68" s="38">
        <f t="shared" ref="AI68:AI131" si="41">IF(AND(Y68=0,AF68&gt;0),100%,IF(AND(Y68&lt;0,AF68=0),(Y68-AF68)/Y68,IF(AND(Y68&gt;0,AF68&gt;0),(AF68-Y68)/Y68,IF(AND(Y68=0,AF68=0),"",(AF68-Y68)/Y68))))</f>
        <v>-0.11029497306601539</v>
      </c>
      <c r="AJ68" s="127">
        <f>SUM(AJ69:AJ82)</f>
        <v>3234.1940480738008</v>
      </c>
      <c r="AK68" s="38">
        <f>IF(AND(AJ4=0,AJ68&gt;=0), "",AJ68/AJ4)</f>
        <v>0.40951699291973931</v>
      </c>
      <c r="AL68" s="43">
        <f>IF(AND(AJ124=0,AJ68&gt;=0),"",AJ68/AJ124)</f>
        <v>0.47843046490544339</v>
      </c>
      <c r="AM68" s="126">
        <f>SUM(AM69:AM82)</f>
        <v>643.31539101272506</v>
      </c>
      <c r="AN68" s="38">
        <f>IF(AND(AM4=0,AM68&gt;=0), "",AM68/AM4)</f>
        <v>0.54219134789751311</v>
      </c>
      <c r="AO68" s="43">
        <f>IF(AND(AM124=0,AM68&gt;=0),"",AM68/AM124)</f>
        <v>0.48855487427538674</v>
      </c>
      <c r="AP68" s="38">
        <f t="shared" ref="AP68:AP131" si="42">IF(AND(AF68=0,AM68&gt;0),100%,IF(AND(AF68&lt;0,AM68=0),(AF68-AM68)/AF68,IF(AND(AF68&gt;0,AM68&gt;0),(AM68-AF68)/AF68,IF(AND(AF68=0,AM68=0),"",(AM68-AF68)/AF68))))</f>
        <v>0.10969237255754456</v>
      </c>
      <c r="AQ68" s="127">
        <f>SUM(AQ69:AQ82)</f>
        <v>3877.5094390865252</v>
      </c>
      <c r="AR68" s="38">
        <f>IF(AND(AQ4=0,AQ68&gt;=0), "",AQ68/AQ4)</f>
        <v>0.42684612547112216</v>
      </c>
      <c r="AS68" s="43">
        <f>IF(AND(AQ124=0,AQ68&gt;=0),"",AQ68/AQ124)</f>
        <v>0.48008106551932028</v>
      </c>
      <c r="AT68" s="128">
        <f>SUM(AT69:AT82)</f>
        <v>0</v>
      </c>
      <c r="AU68" s="38" t="str">
        <f>IF(AND(AT4=0,AT68&gt;=0), "",AT68/AT4)</f>
        <v/>
      </c>
      <c r="AV68" s="91">
        <f t="shared" si="23"/>
        <v>1</v>
      </c>
      <c r="AW68" s="128">
        <f>SUM(AW69:AW82)</f>
        <v>646.25157318108745</v>
      </c>
      <c r="AX68" s="38">
        <f>IF(AND(AW4=0,AW68&gt;=0), "",AW68/AW4)</f>
        <v>0.42684612547112211</v>
      </c>
      <c r="AY68" s="43">
        <f>IF(AND(AW124=0,AW68&gt;=0),"",AW68/AW124)</f>
        <v>0.48008106551932039</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3877.5094390865252</v>
      </c>
      <c r="BH68" s="38">
        <f>IF(AND(BG4=0,BG68&gt;=0), "",BG68/BG4)</f>
        <v>0.42684612547112216</v>
      </c>
      <c r="BI68" s="43">
        <f>IF(AND(BG124=0,BG68&gt;=0),"",BG68/BG124)</f>
        <v>0.48008106551932028</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3877.5094390865252</v>
      </c>
      <c r="BO68" s="38">
        <f>IF(AND(BN4=0,BN68&gt;=0), "",BN68/BN4)</f>
        <v>0.42684612547112216</v>
      </c>
      <c r="BP68" s="43">
        <f>IF(AND(BN124=0,BN68&gt;=0),"",BN68/BN124)</f>
        <v>0.48008106551932028</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3877.5094390865252</v>
      </c>
      <c r="BV68" s="38">
        <f>IF(AND(BU4=0,BU68&gt;=0), "",BU68/BU4)</f>
        <v>0.42684612547112216</v>
      </c>
      <c r="BW68" s="43">
        <f>IF(AND(BU124=0,BU68&gt;=0),"",BU68/BU124)</f>
        <v>0.48008106551932028</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3877.5094390865252</v>
      </c>
      <c r="CF68" s="38">
        <f>IF(AND(CE4=0,CE68&gt;=0), "",CE68/CE4)</f>
        <v>0.42684612547112216</v>
      </c>
      <c r="CG68" s="43">
        <f>IF(AND(CE124=0,CE68&gt;=0),"",CE68/CE124)</f>
        <v>0.48008106551932028</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3877.5094390865252</v>
      </c>
      <c r="CM68" s="38">
        <f>IF(AND(CL4=0,CL68&gt;=0), "",CL68/CL4)</f>
        <v>0.42684612547112216</v>
      </c>
      <c r="CN68" s="43">
        <f>IF(AND(CL124=0,CL68&gt;=0),"",CL68/CL124)</f>
        <v>0.48008106551932028</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3877.5094390865252</v>
      </c>
      <c r="CT68" s="38">
        <f>IF(AND(CS4=0,CS68&gt;=0), "",CS68/CS4)</f>
        <v>0.42684612547112216</v>
      </c>
      <c r="CU68" s="43">
        <f>IF(AND(CS124=0,CS68&gt;=0),"",CS68/CS124)</f>
        <v>0.48008106551932028</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UCAFE'!B96+'N EERR UCAFE'!B97+'N EERR UCAFE'!B98+'N EERR UCAFE'!B103+'N EERR UCAFE'!B104+'N EERR UCAFE'!B101+'N EERR UCAFE'!B102</f>
        <v>0</v>
      </c>
      <c r="C69" s="30" t="str">
        <f>IF(AND(B4=0,B69&gt;=0), "",B69/B4)</f>
        <v/>
      </c>
      <c r="D69" s="47" t="str">
        <f>IF(AND(B124=0,B69&gt;=0),"",B69/B124)</f>
        <v/>
      </c>
      <c r="E69" s="129">
        <f>+'N EERR UCAFE'!C96+'N EERR UCAFE'!C97+'N EERR UCAFE'!C98+'N EERR UCAFE'!C103+'N EERR UCAFE'!C104+'N EERR UCAFE'!C101+'N EERR UCAFE'!C102</f>
        <v>35.751587698346583</v>
      </c>
      <c r="F69" s="30">
        <f>IF(AND(E4=0,E69&gt;=0), "",E69/E4)</f>
        <v>2.5004131117315039E-2</v>
      </c>
      <c r="G69" s="47">
        <f>IF(AND(E124=0,E69&gt;=0),"",E69/E124)</f>
        <v>3.0720722305986565E-2</v>
      </c>
      <c r="H69" s="129">
        <f>+'N EERR UCAFE'!D96+'N EERR UCAFE'!D97+'N EERR UCAFE'!D98+'N EERR UCAFE'!D103+'N EERR UCAFE'!D104+'N EERR UCAFE'!D101+'N EERR UCAFE'!D102</f>
        <v>44.120936588143195</v>
      </c>
      <c r="I69" s="30">
        <f>IF(AND(H4=0,H69&gt;=0), "",H69/H4)</f>
        <v>3.0746920898695847E-2</v>
      </c>
      <c r="J69" s="47">
        <f>IF(AND(H124=0,H69&gt;=0),"",H69/H124)</f>
        <v>3.6784673026560619E-2</v>
      </c>
      <c r="K69" s="30">
        <f t="shared" si="19"/>
        <v>0.23409726472605502</v>
      </c>
      <c r="L69" s="130">
        <f t="shared" ref="L69:L81" si="49">+E69+H69</f>
        <v>79.872524286489778</v>
      </c>
      <c r="M69" s="30">
        <f>IF(AND(L4=0,L69&gt;=0), "",L69/L4)</f>
        <v>2.7880681510313352E-2</v>
      </c>
      <c r="N69" s="47">
        <f>IF(AND(L124=0,L69&gt;=0),"",L69/L124)</f>
        <v>3.3798470799321155E-2</v>
      </c>
      <c r="O69" s="129">
        <f>+'N EERR UCAFE'!E96+'N EERR UCAFE'!E97+'N EERR UCAFE'!E98+'N EERR UCAFE'!E103+'N EERR UCAFE'!E104+'N EERR UCAFE'!E101+'N EERR UCAFE'!E102</f>
        <v>41.305836783948138</v>
      </c>
      <c r="P69" s="30">
        <f>IF(AND(O4=0,O69&gt;=0), "",O69/O4)</f>
        <v>1.8344516213872199E-2</v>
      </c>
      <c r="Q69" s="47">
        <f>IF(AND(O124=0,O69&gt;=0),"",O69/O124)</f>
        <v>2.8028027102526297E-2</v>
      </c>
      <c r="R69" s="30">
        <f t="shared" si="20"/>
        <v>-6.3804171486050706E-2</v>
      </c>
      <c r="S69" s="130">
        <f t="shared" ref="S69:S81" si="50">+L69+O69</f>
        <v>121.17836107043792</v>
      </c>
      <c r="T69" s="30">
        <f>IF(AND(S4=0,S69&gt;=0), "",S69/S4)</f>
        <v>2.3683976206237512E-2</v>
      </c>
      <c r="U69" s="47">
        <f>IF(AND(S124=0,S69&gt;=0),"",S69/S124)</f>
        <v>3.1582092303288872E-2</v>
      </c>
      <c r="V69" s="131"/>
      <c r="W69" s="30" t="str">
        <f>IF(AND(V4=0,V69&gt;=0), "",V69/V4)</f>
        <v/>
      </c>
      <c r="X69" s="47">
        <f t="shared" si="21"/>
        <v>1</v>
      </c>
      <c r="Y69" s="129">
        <f>+'N EERR UCAFE'!F96+'N EERR UCAFE'!F97+'N EERR UCAFE'!F98+'N EERR UCAFE'!F103+'N EERR UCAFE'!F104+'N EERR UCAFE'!F101+'N EERR UCAFE'!F102</f>
        <v>45.205166835344492</v>
      </c>
      <c r="Z69" s="30">
        <f>IF(AND(Y4=0,Y69&gt;=0), "",Y69/Y4)</f>
        <v>3.5558118868402003E-2</v>
      </c>
      <c r="AA69" s="47">
        <f>IF(AND(Y124=0,Y69&gt;=0),"",Y69/Y124)</f>
        <v>3.1679368243147807E-2</v>
      </c>
      <c r="AB69" s="30">
        <f t="shared" si="22"/>
        <v>9.4401429797729544E-2</v>
      </c>
      <c r="AC69" s="130">
        <f t="shared" ref="AC69:AC81" si="51">+S69+Y69</f>
        <v>166.38352790578242</v>
      </c>
      <c r="AD69" s="30">
        <f>IF(AND(AC4=0,AC69&gt;=0), "",AC69/AC4)</f>
        <v>2.6047184601632783E-2</v>
      </c>
      <c r="AE69" s="47">
        <f>IF(AND(AC124=0,AC69&gt;=0),"",AC69/AC124)</f>
        <v>3.160846229782157E-2</v>
      </c>
      <c r="AF69" s="129">
        <f>+'N EERR UCAFE'!G96+'N EERR UCAFE'!G97+'N EERR UCAFE'!G98+'N EERR UCAFE'!G103+'N EERR UCAFE'!G104+'N EERR UCAFE'!G101+'N EERR UCAFE'!G102</f>
        <v>119.26205986430369</v>
      </c>
      <c r="AG69" s="30">
        <f>IF(AND(AF4=0,AF69&gt;=0), "",AF69/AF4)</f>
        <v>7.8991537162674555E-2</v>
      </c>
      <c r="AH69" s="47">
        <f>IF(AND(AF124=0,AF69&gt;=0),"",AF69/AF124)</f>
        <v>7.9714409638525593E-2</v>
      </c>
      <c r="AI69" s="30">
        <f t="shared" si="41"/>
        <v>1.6382395689126503</v>
      </c>
      <c r="AJ69" s="130">
        <f t="shared" si="16"/>
        <v>285.64558777008608</v>
      </c>
      <c r="AK69" s="30">
        <f>IF(AND(AJ4=0,AJ69&gt;=0), "",AJ69/AJ4)</f>
        <v>3.6168739539319018E-2</v>
      </c>
      <c r="AL69" s="47">
        <f>IF(AND(AJ124=0,AJ69&gt;=0),"",AJ69/AJ124)</f>
        <v>4.2255210826457015E-2</v>
      </c>
      <c r="AM69" s="129">
        <f>+'N EERR UCAFE'!H96+'N EERR UCAFE'!H97+'N EERR UCAFE'!H98+'N EERR UCAFE'!H103+'N EERR UCAFE'!H104+'N EERR UCAFE'!H101+'N EERR UCAFE'!H102</f>
        <v>226.13873919863687</v>
      </c>
      <c r="AN69" s="30">
        <f>IF(AND(AM4=0,AM69&gt;=0), "",AM69/AM4)</f>
        <v>0.19059153493115763</v>
      </c>
      <c r="AO69" s="47">
        <f>IF(AND(AM124=0,AM69&gt;=0),"",AM69/AM124)</f>
        <v>0.17173719895627235</v>
      </c>
      <c r="AP69" s="30">
        <f t="shared" si="42"/>
        <v>0.89614986908608996</v>
      </c>
      <c r="AQ69" s="130">
        <f t="shared" si="17"/>
        <v>511.78432696872295</v>
      </c>
      <c r="AR69" s="30">
        <f>IF(AND(AQ4=0,AQ69&gt;=0), "",AQ69/AQ4)</f>
        <v>5.6338523600063542E-2</v>
      </c>
      <c r="AS69" s="47">
        <f>IF(AND(AQ124=0,AQ69&gt;=0),"",AQ69/AQ124)</f>
        <v>6.3364891528185405E-2</v>
      </c>
      <c r="AT69" s="131">
        <f t="shared" ref="AT69:AT82" si="52">+V69*2</f>
        <v>0</v>
      </c>
      <c r="AU69" s="30" t="str">
        <f>IF(AND(AT4=0,AT69&gt;=0), "",AT69/AT4)</f>
        <v/>
      </c>
      <c r="AV69" s="47">
        <f t="shared" si="23"/>
        <v>1</v>
      </c>
      <c r="AW69" s="131">
        <f t="shared" si="40"/>
        <v>85.297387828120492</v>
      </c>
      <c r="AX69" s="30">
        <f>IF(AND(AW4=0,AW69&gt;=0), "",AW69/AW4)</f>
        <v>5.6338523600063535E-2</v>
      </c>
      <c r="AY69" s="47">
        <f>IF(AND(AW124=0,AW69&gt;=0),"",AW69/AW124)</f>
        <v>6.3364891528185432E-2</v>
      </c>
      <c r="AZ69" s="131">
        <f t="shared" ref="AZ69:AZ82" si="53">+AT69/6</f>
        <v>0</v>
      </c>
      <c r="BA69" s="30" t="str">
        <f>IF(AND(AZ4=0,AZ69&gt;=0), "",AZ69/AZ4)</f>
        <v/>
      </c>
      <c r="BB69" s="47">
        <f t="shared" si="24"/>
        <v>1</v>
      </c>
      <c r="BC69" s="129">
        <f>+'N EERR UCAFE'!I96+'N EERR UCAFE'!I97+'N EERR UCAFE'!I98+'N EERR UCAFE'!I103+'N EERR UCAFE'!I104+'N EERR UCAFE'!I101+'N EERR UCAFE'!I102</f>
        <v>0</v>
      </c>
      <c r="BD69" s="30" t="str">
        <f>IF(AND(BC4=0,BC69&gt;=0), "",BC69/BC4)</f>
        <v/>
      </c>
      <c r="BE69" s="47" t="str">
        <f>IF(AND(BC124=0,BC69&gt;=0),"",BC69/BC124)</f>
        <v/>
      </c>
      <c r="BF69" s="30">
        <f t="shared" si="25"/>
        <v>-1</v>
      </c>
      <c r="BG69" s="130">
        <f t="shared" ref="BG69:BG82" si="54">+AQ69+BC69</f>
        <v>511.78432696872295</v>
      </c>
      <c r="BH69" s="30">
        <f>IF(AND(BG4=0,BG69&gt;=0), "",BG69/BG4)</f>
        <v>5.6338523600063542E-2</v>
      </c>
      <c r="BI69" s="47">
        <f>IF(AND(BG124=0,BG69&gt;=0),"",BG69/BG124)</f>
        <v>6.3364891528185405E-2</v>
      </c>
      <c r="BJ69" s="129">
        <f>+'N EERR UCAFE'!J96+'N EERR UCAFE'!J97+'N EERR UCAFE'!J98+'N EERR UCAFE'!J103+'N EERR UCAFE'!J104+'N EERR UCAFE'!J101+'N EERR UCAFE'!J102</f>
        <v>0</v>
      </c>
      <c r="BK69" s="30" t="str">
        <f>IF(AND(BJ4=0,BJ69&gt;=0), "",BJ69/BJ4)</f>
        <v/>
      </c>
      <c r="BL69" s="47" t="str">
        <f>IF(AND(BJ124=0,BJ69&gt;=0),"",BJ69/BJ124)</f>
        <v/>
      </c>
      <c r="BM69" s="30" t="str">
        <f t="shared" si="43"/>
        <v/>
      </c>
      <c r="BN69" s="130">
        <f t="shared" ref="BN69:BN82" si="55">+BG69+BJ69</f>
        <v>511.78432696872295</v>
      </c>
      <c r="BO69" s="30">
        <f>IF(AND(BN4=0,BN69&gt;=0), "",BN69/BN4)</f>
        <v>5.6338523600063542E-2</v>
      </c>
      <c r="BP69" s="47">
        <f>IF(AND(BN124=0,BN69&gt;=0),"",BN69/BN124)</f>
        <v>6.3364891528185405E-2</v>
      </c>
      <c r="BQ69" s="129">
        <f>+'N EERR UCAFE'!K96+'N EERR UCAFE'!K97+'N EERR UCAFE'!K98+'N EERR UCAFE'!K103+'N EERR UCAFE'!K104+'N EERR UCAFE'!K101+'N EERR UCAFE'!K102</f>
        <v>0</v>
      </c>
      <c r="BR69" s="30" t="str">
        <f>IF(AND(BQ4=0,BQ69&gt;=0), "",BQ69/BQ4)</f>
        <v/>
      </c>
      <c r="BS69" s="47" t="str">
        <f>IF(AND(BQ124=0,BQ69&gt;=0),"",BQ69/BQ124)</f>
        <v/>
      </c>
      <c r="BT69" s="30" t="str">
        <f t="shared" si="44"/>
        <v/>
      </c>
      <c r="BU69" s="130">
        <f t="shared" ref="BU69:BU82" si="56">+BN69+BQ69</f>
        <v>511.78432696872295</v>
      </c>
      <c r="BV69" s="30">
        <f>IF(AND(BU4=0,BU69&gt;=0), "",BU69/BU4)</f>
        <v>5.6338523600063542E-2</v>
      </c>
      <c r="BW69" s="47">
        <f>IF(AND(BU124=0,BU69&gt;=0),"",BU69/BU124)</f>
        <v>6.3364891528185405E-2</v>
      </c>
      <c r="BX69" s="131">
        <f t="shared" ref="BX69:BX82" si="57">+AZ69*9</f>
        <v>0</v>
      </c>
      <c r="BY69" s="30" t="str">
        <f>IF(AND(BX4=0,BX69&gt;=0), "",BX69/BX4)</f>
        <v/>
      </c>
      <c r="BZ69" s="47">
        <f t="shared" si="45"/>
        <v>1</v>
      </c>
      <c r="CA69" s="129">
        <f>+'N EERR UCAFE'!L96+'N EERR UCAFE'!L97+'N EERR UCAFE'!L98+'N EERR UCAFE'!L103+'N EERR UCAFE'!L104+'N EERR UCAFE'!L101+'N EERR UCAFE'!L102</f>
        <v>0</v>
      </c>
      <c r="CB69" s="30" t="str">
        <f>IF(AND(CA4=0,CA69&gt;=0), "",CA69/CA4)</f>
        <v/>
      </c>
      <c r="CC69" s="47" t="str">
        <f>IF(AND(CA124=0,CA69&gt;=0),"",CA69/CA124)</f>
        <v/>
      </c>
      <c r="CD69" s="30" t="str">
        <f t="shared" si="26"/>
        <v/>
      </c>
      <c r="CE69" s="130">
        <f t="shared" ref="CE69:CE81" si="58">+BU69+CA69</f>
        <v>511.78432696872295</v>
      </c>
      <c r="CF69" s="30">
        <f>IF(AND(CE4=0,CE69&gt;=0), "",CE69/CE4)</f>
        <v>5.6338523600063542E-2</v>
      </c>
      <c r="CG69" s="47">
        <f>IF(AND(CE124=0,CE69&gt;=0),"",CE69/CE124)</f>
        <v>6.3364891528185405E-2</v>
      </c>
      <c r="CH69" s="129">
        <f>+'N EERR UCAFE'!M96+'N EERR UCAFE'!M97+'N EERR UCAFE'!M98+'N EERR UCAFE'!M103+'N EERR UCAFE'!M104+'N EERR UCAFE'!M101+'N EERR UCAFE'!M102</f>
        <v>0</v>
      </c>
      <c r="CI69" s="30" t="str">
        <f>IF(AND(CH4=0,CH69&gt;=0), "",CH69/CH4)</f>
        <v/>
      </c>
      <c r="CJ69" s="47" t="str">
        <f>IF(AND(CH124=0,CH69&gt;=0),"",CH69/CH124)</f>
        <v/>
      </c>
      <c r="CK69" s="30" t="str">
        <f t="shared" si="46"/>
        <v/>
      </c>
      <c r="CL69" s="130">
        <f t="shared" ref="CL69:CL82" si="59">+CE69+CH69</f>
        <v>511.78432696872295</v>
      </c>
      <c r="CM69" s="30">
        <f>IF(AND(CL4=0,CL69&gt;=0), "",CL69/CL4)</f>
        <v>5.6338523600063542E-2</v>
      </c>
      <c r="CN69" s="47">
        <f>IF(AND(CL124=0,CL69&gt;=0),"",CL69/CL124)</f>
        <v>6.3364891528185405E-2</v>
      </c>
      <c r="CO69" s="129">
        <f>+'N EERR UCAFE'!N96+'N EERR UCAFE'!N97+'N EERR UCAFE'!N98+'N EERR UCAFE'!N103+'N EERR UCAFE'!N104+'N EERR UCAFE'!N101+'N EERR UCAFE'!N102</f>
        <v>0</v>
      </c>
      <c r="CP69" s="30" t="str">
        <f>IF(AND(CO4=0,CO69&gt;=0), "",CO69/CO4)</f>
        <v/>
      </c>
      <c r="CQ69" s="47" t="str">
        <f>IF(AND(CO124=0,CO69&gt;=0),"",CO69/CO124)</f>
        <v/>
      </c>
      <c r="CR69" s="30" t="str">
        <f t="shared" si="47"/>
        <v/>
      </c>
      <c r="CS69" s="130">
        <f t="shared" ref="CS69:CS82" si="60">+CL69+CO69</f>
        <v>511.78432696872295</v>
      </c>
      <c r="CT69" s="30">
        <f>IF(AND(CS4=0,CS69&gt;=0), "",CS69/CS4)</f>
        <v>5.6338523600063542E-2</v>
      </c>
      <c r="CU69" s="47">
        <f>IF(AND(CS124=0,CS69&gt;=0),"",CS69/CS124)</f>
        <v>6.3364891528185405E-2</v>
      </c>
      <c r="CV69" s="131">
        <f t="shared" ref="CV69:CV82" si="61">+AZ69*12</f>
        <v>0</v>
      </c>
      <c r="CW69" s="30" t="str">
        <f>IF(AND(CV4=0,CV69&gt;=0), "",CV69/CV4)</f>
        <v/>
      </c>
      <c r="CX69" s="47">
        <f t="shared" si="48"/>
        <v>1</v>
      </c>
    </row>
    <row r="70" spans="1:102" hidden="1" outlineLevel="1" x14ac:dyDescent="0.3">
      <c r="A70" s="29" t="s">
        <v>69</v>
      </c>
      <c r="B70" s="129">
        <f>+'N EERR UCAFE'!B99+'N EERR UCAFE'!B100+'N EERR UCAFE'!B105+'N EERR UCAFE'!B106+'N EERR UCAFE'!B107</f>
        <v>0</v>
      </c>
      <c r="C70" s="30" t="str">
        <f>IF(AND(B4=0,B70&gt;=0), "",B70/B4)</f>
        <v/>
      </c>
      <c r="D70" s="47" t="str">
        <f>IF(AND(B124=0,B70&gt;=0),"",B70/B124)</f>
        <v/>
      </c>
      <c r="E70" s="129">
        <f>+'N EERR UCAFE'!C99+'N EERR UCAFE'!C100+'N EERR UCAFE'!C105+'N EERR UCAFE'!C106+'N EERR UCAFE'!C107</f>
        <v>477.75</v>
      </c>
      <c r="F70" s="30">
        <f>IF(AND(E4=0,E70&gt;=0), "",E70/E4)</f>
        <v>0.33413127668871939</v>
      </c>
      <c r="G70" s="47">
        <f>IF(AND(E124=0,E70&gt;=0),"",E70/E124)</f>
        <v>0.4105223299597362</v>
      </c>
      <c r="H70" s="129">
        <f>+'N EERR UCAFE'!D99+'N EERR UCAFE'!D100+'N EERR UCAFE'!D105+'N EERR UCAFE'!D106+'N EERR UCAFE'!D107</f>
        <v>447.01</v>
      </c>
      <c r="I70" s="30">
        <f>IF(AND(H4=0,H70&gt;=0), "",H70/H4)</f>
        <v>0.31151154471683545</v>
      </c>
      <c r="J70" s="47">
        <f>IF(AND(H124=0,H70&gt;=0),"",H70/H124)</f>
        <v>0.37268285673749024</v>
      </c>
      <c r="K70" s="30">
        <f t="shared" si="19"/>
        <v>-6.4343275771847216E-2</v>
      </c>
      <c r="L70" s="130">
        <f t="shared" si="49"/>
        <v>924.76</v>
      </c>
      <c r="M70" s="30">
        <f>IF(AND(L4=0,L70&gt;=0), "",L70/L4)</f>
        <v>0.32280110418193569</v>
      </c>
      <c r="N70" s="47">
        <f>IF(AND(L124=0,L70&gt;=0),"",L70/L124)</f>
        <v>0.39131696582258901</v>
      </c>
      <c r="O70" s="129">
        <f>+'N EERR UCAFE'!E99+'N EERR UCAFE'!E100+'N EERR UCAFE'!E105+'N EERR UCAFE'!E106+'N EERR UCAFE'!E107</f>
        <v>510.38</v>
      </c>
      <c r="P70" s="30">
        <f>IF(AND(O4=0,O70&gt;=0), "",O70/O4)</f>
        <v>0.2266670987494562</v>
      </c>
      <c r="Q70" s="47">
        <f>IF(AND(O124=0,O70&gt;=0),"",O70/O124)</f>
        <v>0.34631775038016943</v>
      </c>
      <c r="R70" s="30">
        <f t="shared" si="20"/>
        <v>0.14176416634974609</v>
      </c>
      <c r="S70" s="130">
        <f t="shared" si="50"/>
        <v>1435.1399999999999</v>
      </c>
      <c r="T70" s="30">
        <f>IF(AND(S4=0,S70&gt;=0), "",S70/S4)</f>
        <v>0.28049415186315546</v>
      </c>
      <c r="U70" s="47">
        <f>IF(AND(S124=0,S70&gt;=0),"",S70/S124)</f>
        <v>0.37403314872195603</v>
      </c>
      <c r="V70" s="131"/>
      <c r="W70" s="30" t="str">
        <f>IF(AND(V4=0,V70&gt;=0), "",V70/V4)</f>
        <v/>
      </c>
      <c r="X70" s="47">
        <f t="shared" si="21"/>
        <v>1</v>
      </c>
      <c r="Y70" s="129">
        <f>+'N EERR UCAFE'!F99+'N EERR UCAFE'!F100+'N EERR UCAFE'!F105+'N EERR UCAFE'!F106+'N EERR UCAFE'!F107</f>
        <v>478.08</v>
      </c>
      <c r="Z70" s="30">
        <f>IF(AND(Y4=0,Y70&gt;=0), "",Y70/Y4)</f>
        <v>0.37605492156516407</v>
      </c>
      <c r="AA70" s="47">
        <f>IF(AND(Y124=0,Y70&gt;=0),"",Y70/Y124)</f>
        <v>0.33503409963841774</v>
      </c>
      <c r="AB70" s="30">
        <f t="shared" si="22"/>
        <v>-6.3286178925506503E-2</v>
      </c>
      <c r="AC70" s="130">
        <f t="shared" si="51"/>
        <v>1913.2199999999998</v>
      </c>
      <c r="AD70" s="30">
        <f>IF(AND(AC4=0,AC70&gt;=0), "",AC70/AC4)</f>
        <v>0.29951278922126978</v>
      </c>
      <c r="AE70" s="47">
        <f>IF(AND(AC124=0,AC70&gt;=0),"",AC70/AC124)</f>
        <v>0.36346111299961498</v>
      </c>
      <c r="AF70" s="129">
        <f>+'N EERR UCAFE'!G99+'N EERR UCAFE'!G100+'N EERR UCAFE'!G105+'N EERR UCAFE'!G106+'N EERR UCAFE'!G107</f>
        <v>334</v>
      </c>
      <c r="AG70" s="30">
        <f>IF(AND(AF4=0,AF70&gt;=0), "",AF70/AF4)</f>
        <v>0.22122017213481018</v>
      </c>
      <c r="AH70" s="47">
        <f>IF(AND(AF124=0,AF70&gt;=0),"",AF70/AF124)</f>
        <v>0.22324461651560454</v>
      </c>
      <c r="AI70" s="30">
        <f t="shared" si="41"/>
        <v>-0.30137215528781791</v>
      </c>
      <c r="AJ70" s="130">
        <f t="shared" si="16"/>
        <v>2247.2199999999998</v>
      </c>
      <c r="AK70" s="30">
        <f>IF(AND(AJ4=0,AJ70&gt;=0), "",AJ70/AJ4)</f>
        <v>0.28454531891096252</v>
      </c>
      <c r="AL70" s="47">
        <f>IF(AND(AJ124=0,AJ70&gt;=0),"",AJ70/AJ124)</f>
        <v>0.33242857211524895</v>
      </c>
      <c r="AM70" s="129">
        <f>+'N EERR UCAFE'!H99+'N EERR UCAFE'!H100+'N EERR UCAFE'!H105+'N EERR UCAFE'!H106+'N EERR UCAFE'!H107</f>
        <v>0</v>
      </c>
      <c r="AN70" s="30">
        <f>IF(AND(AM4=0,AM70&gt;=0), "",AM70/AM4)</f>
        <v>0</v>
      </c>
      <c r="AO70" s="47">
        <f>IF(AND(AM124=0,AM70&gt;=0),"",AM70/AM124)</f>
        <v>0</v>
      </c>
      <c r="AP70" s="30">
        <f t="shared" si="42"/>
        <v>-1</v>
      </c>
      <c r="AQ70" s="130">
        <f t="shared" si="17"/>
        <v>2247.2199999999998</v>
      </c>
      <c r="AR70" s="30">
        <f>IF(AND(AQ4=0,AQ70&gt;=0), "",AQ70/AQ4)</f>
        <v>0.24737970729664818</v>
      </c>
      <c r="AS70" s="47">
        <f>IF(AND(AQ124=0,AQ70&gt;=0),"",AQ70/AQ124)</f>
        <v>0.27823214591851125</v>
      </c>
      <c r="AT70" s="131">
        <f t="shared" si="52"/>
        <v>0</v>
      </c>
      <c r="AU70" s="30" t="str">
        <f>IF(AND(AT4=0,AT70&gt;=0), "",AT70/AT4)</f>
        <v/>
      </c>
      <c r="AV70" s="47">
        <f t="shared" si="23"/>
        <v>1</v>
      </c>
      <c r="AW70" s="131">
        <f t="shared" si="40"/>
        <v>374.53666666666663</v>
      </c>
      <c r="AX70" s="30">
        <f>IF(AND(AW4=0,AW70&gt;=0), "",AW70/AW4)</f>
        <v>0.24737970729664818</v>
      </c>
      <c r="AY70" s="47">
        <f>IF(AND(AW124=0,AW70&gt;=0),"",AW70/AW124)</f>
        <v>0.27823214591851136</v>
      </c>
      <c r="AZ70" s="131">
        <f t="shared" si="53"/>
        <v>0</v>
      </c>
      <c r="BA70" s="30" t="str">
        <f>IF(AND(AZ4=0,AZ70&gt;=0), "",AZ70/AZ4)</f>
        <v/>
      </c>
      <c r="BB70" s="47">
        <f t="shared" si="24"/>
        <v>1</v>
      </c>
      <c r="BC70" s="129">
        <f>+'N EERR UCAFE'!I99+'N EERR UCAFE'!I100+'N EERR UCAFE'!I105+'N EERR UCAFE'!I106+'N EERR UCAFE'!I107</f>
        <v>0</v>
      </c>
      <c r="BD70" s="30" t="str">
        <f>IF(AND(BC4=0,BC70&gt;=0), "",BC70/BC4)</f>
        <v/>
      </c>
      <c r="BE70" s="47" t="str">
        <f>IF(AND(BC124=0,BC70&gt;=0),"",BC70/BC124)</f>
        <v/>
      </c>
      <c r="BF70" s="30" t="str">
        <f t="shared" si="25"/>
        <v/>
      </c>
      <c r="BG70" s="130">
        <f t="shared" si="54"/>
        <v>2247.2199999999998</v>
      </c>
      <c r="BH70" s="30">
        <f>IF(AND(BG4=0,BG70&gt;=0), "",BG70/BG4)</f>
        <v>0.24737970729664818</v>
      </c>
      <c r="BI70" s="47">
        <f>IF(AND(BG124=0,BG70&gt;=0),"",BG70/BG124)</f>
        <v>0.27823214591851125</v>
      </c>
      <c r="BJ70" s="129">
        <f>+'N EERR UCAFE'!J99+'N EERR UCAFE'!J100+'N EERR UCAFE'!J105+'N EERR UCAFE'!J106+'N EERR UCAFE'!J107</f>
        <v>0</v>
      </c>
      <c r="BK70" s="30" t="str">
        <f>IF(AND(BJ4=0,BJ70&gt;=0), "",BJ70/BJ4)</f>
        <v/>
      </c>
      <c r="BL70" s="47" t="str">
        <f>IF(AND(BJ124=0,BJ70&gt;=0),"",BJ70/BJ124)</f>
        <v/>
      </c>
      <c r="BM70" s="30" t="str">
        <f t="shared" si="43"/>
        <v/>
      </c>
      <c r="BN70" s="130">
        <f t="shared" si="55"/>
        <v>2247.2199999999998</v>
      </c>
      <c r="BO70" s="30">
        <f>IF(AND(BN4=0,BN70&gt;=0), "",BN70/BN4)</f>
        <v>0.24737970729664818</v>
      </c>
      <c r="BP70" s="47">
        <f>IF(AND(BN124=0,BN70&gt;=0),"",BN70/BN124)</f>
        <v>0.27823214591851125</v>
      </c>
      <c r="BQ70" s="129">
        <f>+'N EERR UCAFE'!K99+'N EERR UCAFE'!K100+'N EERR UCAFE'!K105+'N EERR UCAFE'!K106+'N EERR UCAFE'!K107</f>
        <v>0</v>
      </c>
      <c r="BR70" s="30" t="str">
        <f>IF(AND(BQ4=0,BQ70&gt;=0), "",BQ70/BQ4)</f>
        <v/>
      </c>
      <c r="BS70" s="47" t="str">
        <f>IF(AND(BQ124=0,BQ70&gt;=0),"",BQ70/BQ124)</f>
        <v/>
      </c>
      <c r="BT70" s="30" t="str">
        <f t="shared" si="44"/>
        <v/>
      </c>
      <c r="BU70" s="130">
        <f t="shared" si="56"/>
        <v>2247.2199999999998</v>
      </c>
      <c r="BV70" s="30">
        <f>IF(AND(BU4=0,BU70&gt;=0), "",BU70/BU4)</f>
        <v>0.24737970729664818</v>
      </c>
      <c r="BW70" s="47">
        <f>IF(AND(BU124=0,BU70&gt;=0),"",BU70/BU124)</f>
        <v>0.27823214591851125</v>
      </c>
      <c r="BX70" s="131">
        <f t="shared" si="57"/>
        <v>0</v>
      </c>
      <c r="BY70" s="30" t="str">
        <f>IF(AND(BX4=0,BX70&gt;=0), "",BX70/BX4)</f>
        <v/>
      </c>
      <c r="BZ70" s="47">
        <f t="shared" si="45"/>
        <v>1</v>
      </c>
      <c r="CA70" s="129">
        <f>+'N EERR UCAFE'!L99+'N EERR UCAFE'!L100+'N EERR UCAFE'!L105+'N EERR UCAFE'!L106+'N EERR UCAFE'!L107</f>
        <v>0</v>
      </c>
      <c r="CB70" s="30" t="str">
        <f>IF(AND(CA4=0,CA70&gt;=0), "",CA70/CA4)</f>
        <v/>
      </c>
      <c r="CC70" s="47" t="str">
        <f>IF(AND(CA124=0,CA70&gt;=0),"",CA70/CA124)</f>
        <v/>
      </c>
      <c r="CD70" s="30" t="str">
        <f t="shared" si="26"/>
        <v/>
      </c>
      <c r="CE70" s="130">
        <f t="shared" si="58"/>
        <v>2247.2199999999998</v>
      </c>
      <c r="CF70" s="30">
        <f>IF(AND(CE4=0,CE70&gt;=0), "",CE70/CE4)</f>
        <v>0.24737970729664818</v>
      </c>
      <c r="CG70" s="47">
        <f>IF(AND(CE124=0,CE70&gt;=0),"",CE70/CE124)</f>
        <v>0.27823214591851125</v>
      </c>
      <c r="CH70" s="129">
        <f>+'N EERR UCAFE'!M99+'N EERR UCAFE'!M100+'N EERR UCAFE'!M105+'N EERR UCAFE'!M106+'N EERR UCAFE'!M107</f>
        <v>0</v>
      </c>
      <c r="CI70" s="30" t="str">
        <f>IF(AND(CH4=0,CH70&gt;=0), "",CH70/CH4)</f>
        <v/>
      </c>
      <c r="CJ70" s="47" t="str">
        <f>IF(AND(CH124=0,CH70&gt;=0),"",CH70/CH124)</f>
        <v/>
      </c>
      <c r="CK70" s="30" t="str">
        <f t="shared" si="46"/>
        <v/>
      </c>
      <c r="CL70" s="130">
        <f t="shared" si="59"/>
        <v>2247.2199999999998</v>
      </c>
      <c r="CM70" s="30">
        <f>IF(AND(CL4=0,CL70&gt;=0), "",CL70/CL4)</f>
        <v>0.24737970729664818</v>
      </c>
      <c r="CN70" s="47">
        <f>IF(AND(CL124=0,CL70&gt;=0),"",CL70/CL124)</f>
        <v>0.27823214591851125</v>
      </c>
      <c r="CO70" s="129">
        <f>+'N EERR UCAFE'!N99+'N EERR UCAFE'!N100+'N EERR UCAFE'!N105+'N EERR UCAFE'!N106+'N EERR UCAFE'!N107</f>
        <v>0</v>
      </c>
      <c r="CP70" s="30" t="str">
        <f>IF(AND(CO4=0,CO70&gt;=0), "",CO70/CO4)</f>
        <v/>
      </c>
      <c r="CQ70" s="47" t="str">
        <f>IF(AND(CO124=0,CO70&gt;=0),"",CO70/CO124)</f>
        <v/>
      </c>
      <c r="CR70" s="30" t="str">
        <f t="shared" si="47"/>
        <v/>
      </c>
      <c r="CS70" s="130">
        <f t="shared" si="60"/>
        <v>2247.2199999999998</v>
      </c>
      <c r="CT70" s="30">
        <f>IF(AND(CS4=0,CS70&gt;=0), "",CS70/CS4)</f>
        <v>0.24737970729664818</v>
      </c>
      <c r="CU70" s="47">
        <f>IF(AND(CS124=0,CS70&gt;=0),"",CS70/CS124)</f>
        <v>0.27823214591851125</v>
      </c>
      <c r="CV70" s="131">
        <f t="shared" si="61"/>
        <v>0</v>
      </c>
      <c r="CW70" s="30" t="str">
        <f>IF(AND(CV4=0,CV70&gt;=0), "",CV70/CV4)</f>
        <v/>
      </c>
      <c r="CX70" s="47">
        <f t="shared" si="48"/>
        <v>1</v>
      </c>
    </row>
    <row r="71" spans="1:102" hidden="1" outlineLevel="1" x14ac:dyDescent="0.3">
      <c r="A71" s="29" t="s">
        <v>64</v>
      </c>
      <c r="B71" s="129">
        <f>+'N EERR UCAFE'!B108</f>
        <v>0</v>
      </c>
      <c r="C71" s="30" t="str">
        <f>IF(AND(B4=0,B71&gt;=0), "",B71/B4)</f>
        <v/>
      </c>
      <c r="D71" s="47" t="str">
        <f>IF(AND(B124=0,B71&gt;=0),"",B71/B124)</f>
        <v/>
      </c>
      <c r="E71" s="129">
        <f>+'N EERR UCAFE'!C108</f>
        <v>29.8</v>
      </c>
      <c r="F71" s="30">
        <f>IF(AND(E4=0,E71&gt;=0), "",E71/E4)</f>
        <v>2.0841678797119494E-2</v>
      </c>
      <c r="G71" s="47">
        <f>IF(AND(E124=0,E71&gt;=0),"",E71/E124)</f>
        <v>2.5606625709681086E-2</v>
      </c>
      <c r="H71" s="129">
        <f>+'N EERR UCAFE'!D108</f>
        <v>25.33</v>
      </c>
      <c r="I71" s="30">
        <f>IF(AND(H4=0,H71&gt;=0), "",H71/H4)</f>
        <v>1.7651925969614644E-2</v>
      </c>
      <c r="J71" s="47">
        <f>IF(AND(H124=0,H71&gt;=0),"",H71/H124)</f>
        <v>2.111822277166199E-2</v>
      </c>
      <c r="K71" s="30">
        <f t="shared" si="19"/>
        <v>-0.15000000000000008</v>
      </c>
      <c r="L71" s="130">
        <f t="shared" si="49"/>
        <v>55.129999999999995</v>
      </c>
      <c r="M71" s="30">
        <f>IF(AND(L4=0,L71&gt;=0), "",L71/L4)</f>
        <v>1.9243938831210384E-2</v>
      </c>
      <c r="N71" s="47">
        <f>IF(AND(L124=0,L71&gt;=0),"",L71/L124)</f>
        <v>2.3328543974435886E-2</v>
      </c>
      <c r="O71" s="129">
        <f>+'N EERR UCAFE'!E108</f>
        <v>18.600000000000001</v>
      </c>
      <c r="P71" s="30">
        <f>IF(AND(O4=0,O71&gt;=0), "",O71/O4)</f>
        <v>8.2605275221205483E-3</v>
      </c>
      <c r="Q71" s="47">
        <f>IF(AND(O124=0,O71&gt;=0),"",O71/O124)</f>
        <v>1.2621008184237533E-2</v>
      </c>
      <c r="R71" s="30">
        <f t="shared" si="20"/>
        <v>-0.2656928543229371</v>
      </c>
      <c r="S71" s="130">
        <f t="shared" si="50"/>
        <v>73.72999999999999</v>
      </c>
      <c r="T71" s="30">
        <f>IF(AND(S4=0,S71&gt;=0), "",S71/S4)</f>
        <v>1.4410324997470945E-2</v>
      </c>
      <c r="U71" s="47">
        <f>IF(AND(S124=0,S71&gt;=0),"",S71/S124)</f>
        <v>1.9215870267200282E-2</v>
      </c>
      <c r="V71" s="131"/>
      <c r="W71" s="30" t="str">
        <f>IF(AND(V4=0,V71&gt;=0), "",V71/V4)</f>
        <v/>
      </c>
      <c r="X71" s="47">
        <f t="shared" si="21"/>
        <v>1</v>
      </c>
      <c r="Y71" s="129">
        <f>+'N EERR UCAFE'!F108</f>
        <v>15.6</v>
      </c>
      <c r="Z71" s="30">
        <f>IF(AND(Y4=0,Y71&gt;=0), "",Y71/Y4)</f>
        <v>1.2270868424566098E-2</v>
      </c>
      <c r="AA71" s="47">
        <f>IF(AND(Y124=0,Y71&gt;=0),"",Y71/Y124)</f>
        <v>1.093233758860299E-2</v>
      </c>
      <c r="AB71" s="30">
        <f t="shared" si="22"/>
        <v>-0.16129032258064524</v>
      </c>
      <c r="AC71" s="130">
        <f t="shared" si="51"/>
        <v>89.329999999999984</v>
      </c>
      <c r="AD71" s="30">
        <f>IF(AND(AC4=0,AC71&gt;=0), "",AC71/AC4)</f>
        <v>1.3984527373295298E-2</v>
      </c>
      <c r="AE71" s="47">
        <f>IF(AND(AC124=0,AC71&gt;=0),"",AC71/AC124)</f>
        <v>1.6970333377371971E-2</v>
      </c>
      <c r="AF71" s="129">
        <f>+'N EERR UCAFE'!G108</f>
        <v>17.55</v>
      </c>
      <c r="AG71" s="30">
        <f>IF(AND(AF4=0,AF71&gt;=0), "",AF71/AF4)</f>
        <v>1.162399407474826E-2</v>
      </c>
      <c r="AH71" s="47">
        <f>IF(AND(AF124=0,AF71&gt;=0),"",AF71/AF124)</f>
        <v>1.1730368322900777E-2</v>
      </c>
      <c r="AI71" s="30">
        <f t="shared" si="41"/>
        <v>0.12500000000000008</v>
      </c>
      <c r="AJ71" s="130">
        <f t="shared" ref="AJ71:AJ135" si="62">+AC71+AF71</f>
        <v>106.87999999999998</v>
      </c>
      <c r="AK71" s="30">
        <f>IF(AND(AJ4=0,AJ71&gt;=0), "",AJ71/AJ4)</f>
        <v>1.3533256060912447E-2</v>
      </c>
      <c r="AL71" s="47">
        <f>IF(AND(AJ124=0,AJ71&gt;=0),"",AJ71/AJ124)</f>
        <v>1.5810630818379065E-2</v>
      </c>
      <c r="AM71" s="129">
        <f>+'N EERR UCAFE'!H108</f>
        <v>351.6</v>
      </c>
      <c r="AN71" s="30">
        <f>IF(AND(AM4=0,AM71&gt;=0), "",AM71/AM4)</f>
        <v>0.29633128724102731</v>
      </c>
      <c r="AO71" s="47">
        <f>IF(AND(AM124=0,AM71&gt;=0),"",AM71/AM124)</f>
        <v>0.26701660833080892</v>
      </c>
      <c r="AP71" s="30">
        <f t="shared" si="42"/>
        <v>19.034188034188034</v>
      </c>
      <c r="AQ71" s="130">
        <f t="shared" ref="AQ71:AQ135" si="63">+AJ71+AM71</f>
        <v>458.48</v>
      </c>
      <c r="AR71" s="30">
        <f>IF(AND(AQ4=0,AQ71&gt;=0), "",AQ71/AQ4)</f>
        <v>5.0470647378257259E-2</v>
      </c>
      <c r="AS71" s="47">
        <f>IF(AND(AQ124=0,AQ71&gt;=0),"",AQ71/AQ124)</f>
        <v>5.6765191775046082E-2</v>
      </c>
      <c r="AT71" s="131">
        <f t="shared" si="52"/>
        <v>0</v>
      </c>
      <c r="AU71" s="30" t="str">
        <f>IF(AND(AT4=0,AT71&gt;=0), "",AT71/AT4)</f>
        <v/>
      </c>
      <c r="AV71" s="47">
        <f t="shared" si="23"/>
        <v>1</v>
      </c>
      <c r="AW71" s="131">
        <f t="shared" si="40"/>
        <v>76.413333333333341</v>
      </c>
      <c r="AX71" s="30">
        <f>IF(AND(AW4=0,AW71&gt;=0), "",AW71/AW4)</f>
        <v>5.0470647378257259E-2</v>
      </c>
      <c r="AY71" s="47">
        <f>IF(AND(AW124=0,AW71&gt;=0),"",AW71/AW124)</f>
        <v>5.6765191775046103E-2</v>
      </c>
      <c r="AZ71" s="131">
        <f t="shared" si="53"/>
        <v>0</v>
      </c>
      <c r="BA71" s="30" t="str">
        <f>IF(AND(AZ4=0,AZ71&gt;=0), "",AZ71/AZ4)</f>
        <v/>
      </c>
      <c r="BB71" s="47">
        <f t="shared" si="24"/>
        <v>1</v>
      </c>
      <c r="BC71" s="129">
        <f>+'N EERR UCAFE'!I108</f>
        <v>0</v>
      </c>
      <c r="BD71" s="30" t="str">
        <f>IF(AND(BC4=0,BC71&gt;=0), "",BC71/BC4)</f>
        <v/>
      </c>
      <c r="BE71" s="47" t="str">
        <f>IF(AND(BC124=0,BC71&gt;=0),"",BC71/BC124)</f>
        <v/>
      </c>
      <c r="BF71" s="30">
        <f t="shared" si="25"/>
        <v>-1</v>
      </c>
      <c r="BG71" s="130">
        <f t="shared" si="54"/>
        <v>458.48</v>
      </c>
      <c r="BH71" s="30">
        <f>IF(AND(BG4=0,BG71&gt;=0), "",BG71/BG4)</f>
        <v>5.0470647378257259E-2</v>
      </c>
      <c r="BI71" s="47">
        <f>IF(AND(BG124=0,BG71&gt;=0),"",BG71/BG124)</f>
        <v>5.6765191775046082E-2</v>
      </c>
      <c r="BJ71" s="129">
        <f>+'N EERR UCAFE'!J108</f>
        <v>0</v>
      </c>
      <c r="BK71" s="30" t="str">
        <f>IF(AND(BJ4=0,BJ71&gt;=0), "",BJ71/BJ4)</f>
        <v/>
      </c>
      <c r="BL71" s="47" t="str">
        <f>IF(AND(BJ124=0,BJ71&gt;=0),"",BJ71/BJ124)</f>
        <v/>
      </c>
      <c r="BM71" s="30" t="str">
        <f t="shared" si="43"/>
        <v/>
      </c>
      <c r="BN71" s="130">
        <f t="shared" si="55"/>
        <v>458.48</v>
      </c>
      <c r="BO71" s="30">
        <f>IF(AND(BN4=0,BN71&gt;=0), "",BN71/BN4)</f>
        <v>5.0470647378257259E-2</v>
      </c>
      <c r="BP71" s="47">
        <f>IF(AND(BN124=0,BN71&gt;=0),"",BN71/BN124)</f>
        <v>5.6765191775046082E-2</v>
      </c>
      <c r="BQ71" s="129">
        <f>+'N EERR UCAFE'!K108</f>
        <v>0</v>
      </c>
      <c r="BR71" s="30" t="str">
        <f>IF(AND(BQ4=0,BQ71&gt;=0), "",BQ71/BQ4)</f>
        <v/>
      </c>
      <c r="BS71" s="47" t="str">
        <f>IF(AND(BQ124=0,BQ71&gt;=0),"",BQ71/BQ124)</f>
        <v/>
      </c>
      <c r="BT71" s="30" t="str">
        <f t="shared" si="44"/>
        <v/>
      </c>
      <c r="BU71" s="130">
        <f t="shared" si="56"/>
        <v>458.48</v>
      </c>
      <c r="BV71" s="30">
        <f>IF(AND(BU4=0,BU71&gt;=0), "",BU71/BU4)</f>
        <v>5.0470647378257259E-2</v>
      </c>
      <c r="BW71" s="47">
        <f>IF(AND(BU124=0,BU71&gt;=0),"",BU71/BU124)</f>
        <v>5.6765191775046082E-2</v>
      </c>
      <c r="BX71" s="131">
        <f t="shared" si="57"/>
        <v>0</v>
      </c>
      <c r="BY71" s="30" t="str">
        <f>IF(AND(BX4=0,BX71&gt;=0), "",BX71/BX4)</f>
        <v/>
      </c>
      <c r="BZ71" s="47">
        <f t="shared" si="45"/>
        <v>1</v>
      </c>
      <c r="CA71" s="129">
        <f>+'N EERR UCAFE'!L108</f>
        <v>0</v>
      </c>
      <c r="CB71" s="30" t="str">
        <f>IF(AND(CA4=0,CA71&gt;=0), "",CA71/CA4)</f>
        <v/>
      </c>
      <c r="CC71" s="47" t="str">
        <f>IF(AND(CA124=0,CA71&gt;=0),"",CA71/CA124)</f>
        <v/>
      </c>
      <c r="CD71" s="30" t="str">
        <f t="shared" si="26"/>
        <v/>
      </c>
      <c r="CE71" s="130">
        <f t="shared" si="58"/>
        <v>458.48</v>
      </c>
      <c r="CF71" s="30">
        <f>IF(AND(CE4=0,CE71&gt;=0), "",CE71/CE4)</f>
        <v>5.0470647378257259E-2</v>
      </c>
      <c r="CG71" s="47">
        <f>IF(AND(CE124=0,CE71&gt;=0),"",CE71/CE124)</f>
        <v>5.6765191775046082E-2</v>
      </c>
      <c r="CH71" s="129">
        <f>+'N EERR UCAFE'!M108</f>
        <v>0</v>
      </c>
      <c r="CI71" s="30" t="str">
        <f>IF(AND(CH4=0,CH71&gt;=0), "",CH71/CH4)</f>
        <v/>
      </c>
      <c r="CJ71" s="47" t="str">
        <f>IF(AND(CH124=0,CH71&gt;=0),"",CH71/CH124)</f>
        <v/>
      </c>
      <c r="CK71" s="30" t="str">
        <f t="shared" si="46"/>
        <v/>
      </c>
      <c r="CL71" s="130">
        <f t="shared" si="59"/>
        <v>458.48</v>
      </c>
      <c r="CM71" s="30">
        <f>IF(AND(CL4=0,CL71&gt;=0), "",CL71/CL4)</f>
        <v>5.0470647378257259E-2</v>
      </c>
      <c r="CN71" s="47">
        <f>IF(AND(CL124=0,CL71&gt;=0),"",CL71/CL124)</f>
        <v>5.6765191775046082E-2</v>
      </c>
      <c r="CO71" s="129">
        <f>+'N EERR UCAFE'!N108</f>
        <v>0</v>
      </c>
      <c r="CP71" s="30" t="str">
        <f>IF(AND(CO4=0,CO71&gt;=0), "",CO71/CO4)</f>
        <v/>
      </c>
      <c r="CQ71" s="47" t="str">
        <f>IF(AND(CO124=0,CO71&gt;=0),"",CO71/CO124)</f>
        <v/>
      </c>
      <c r="CR71" s="30" t="str">
        <f t="shared" si="47"/>
        <v/>
      </c>
      <c r="CS71" s="130">
        <f t="shared" si="60"/>
        <v>458.48</v>
      </c>
      <c r="CT71" s="30">
        <f>IF(AND(CS4=0,CS71&gt;=0), "",CS71/CS4)</f>
        <v>5.0470647378257259E-2</v>
      </c>
      <c r="CU71" s="47">
        <f>IF(AND(CS124=0,CS71&gt;=0),"",CS71/CS124)</f>
        <v>5.6765191775046082E-2</v>
      </c>
      <c r="CV71" s="131">
        <f t="shared" si="61"/>
        <v>0</v>
      </c>
      <c r="CW71" s="30" t="str">
        <f>IF(AND(CV4=0,CV71&gt;=0), "",CV71/CV4)</f>
        <v/>
      </c>
      <c r="CX71" s="47">
        <f t="shared" si="48"/>
        <v>1</v>
      </c>
    </row>
    <row r="72" spans="1:102" hidden="1" outlineLevel="1" x14ac:dyDescent="0.3">
      <c r="A72" s="29" t="s">
        <v>65</v>
      </c>
      <c r="B72" s="129">
        <f>+'N EERR UCAFE'!B109+'N EERR UCAFE'!B110+'N EERR UCAFE'!B111+'N EERR UCAFE'!B112</f>
        <v>0</v>
      </c>
      <c r="C72" s="30" t="str">
        <f>IF(AND(B4=0,B72&gt;=0), "",B72/B4)</f>
        <v/>
      </c>
      <c r="D72" s="47" t="str">
        <f>IF(AND(B124=0,B72&gt;=0),"",B72/B124)</f>
        <v/>
      </c>
      <c r="E72" s="129">
        <f>+'N EERR UCAFE'!C109+'N EERR UCAFE'!C110+'N EERR UCAFE'!C111+'N EERR UCAFE'!C112</f>
        <v>0</v>
      </c>
      <c r="F72" s="30">
        <f>IF(AND(E4=0,E72&gt;=0), "",E72/E4)</f>
        <v>0</v>
      </c>
      <c r="G72" s="47">
        <f>IF(AND(E124=0,E72&gt;=0),"",E72/E124)</f>
        <v>0</v>
      </c>
      <c r="H72" s="129">
        <f>+'N EERR UCAFE'!D109+'N EERR UCAFE'!D110+'N EERR UCAFE'!D111+'N EERR UCAFE'!D112</f>
        <v>0</v>
      </c>
      <c r="I72" s="30">
        <f>IF(AND(H4=0,H72&gt;=0), "",H72/H4)</f>
        <v>0</v>
      </c>
      <c r="J72" s="47">
        <f>IF(AND(H124=0,H72&gt;=0),"",H72/H124)</f>
        <v>0</v>
      </c>
      <c r="K72" s="30" t="str">
        <f t="shared" si="19"/>
        <v/>
      </c>
      <c r="L72" s="130">
        <f t="shared" si="49"/>
        <v>0</v>
      </c>
      <c r="M72" s="30">
        <f>IF(AND(L4=0,L72&gt;=0), "",L72/L4)</f>
        <v>0</v>
      </c>
      <c r="N72" s="47">
        <f>IF(AND(L124=0,L72&gt;=0),"",L72/L124)</f>
        <v>0</v>
      </c>
      <c r="O72" s="129">
        <f>+'N EERR UCAFE'!E109+'N EERR UCAFE'!E110+'N EERR UCAFE'!E111+'N EERR UCAFE'!E112</f>
        <v>0</v>
      </c>
      <c r="P72" s="30">
        <f>IF(AND(O4=0,O72&gt;=0), "",O72/O4)</f>
        <v>0</v>
      </c>
      <c r="Q72" s="47">
        <f>IF(AND(O124=0,O72&gt;=0),"",O72/O124)</f>
        <v>0</v>
      </c>
      <c r="R72" s="30" t="str">
        <f t="shared" si="20"/>
        <v/>
      </c>
      <c r="S72" s="130">
        <f t="shared" si="50"/>
        <v>0</v>
      </c>
      <c r="T72" s="30">
        <f>IF(AND(S4=0,S72&gt;=0), "",S72/S4)</f>
        <v>0</v>
      </c>
      <c r="U72" s="47">
        <f>IF(AND(S124=0,S72&gt;=0),"",S72/S124)</f>
        <v>0</v>
      </c>
      <c r="V72" s="131"/>
      <c r="W72" s="30" t="str">
        <f>IF(AND(V4=0,V72&gt;=0), "",V72/V4)</f>
        <v/>
      </c>
      <c r="X72" s="47" t="str">
        <f t="shared" si="21"/>
        <v/>
      </c>
      <c r="Y72" s="129">
        <f>+'N EERR UCAFE'!F109+'N EERR UCAFE'!F110+'N EERR UCAFE'!F111+'N EERR UCAFE'!F112</f>
        <v>0</v>
      </c>
      <c r="Z72" s="30">
        <f>IF(AND(Y4=0,Y72&gt;=0), "",Y72/Y4)</f>
        <v>0</v>
      </c>
      <c r="AA72" s="47">
        <f>IF(AND(Y124=0,Y72&gt;=0),"",Y72/Y124)</f>
        <v>0</v>
      </c>
      <c r="AB72" s="30" t="str">
        <f t="shared" si="22"/>
        <v/>
      </c>
      <c r="AC72" s="130">
        <f t="shared" si="51"/>
        <v>0</v>
      </c>
      <c r="AD72" s="30">
        <f>IF(AND(AC4=0,AC72&gt;=0), "",AC72/AC4)</f>
        <v>0</v>
      </c>
      <c r="AE72" s="47">
        <f>IF(AND(AC124=0,AC72&gt;=0),"",AC72/AC124)</f>
        <v>0</v>
      </c>
      <c r="AF72" s="129">
        <f>+'N EERR UCAFE'!G109+'N EERR UCAFE'!G110+'N EERR UCAFE'!G111+'N EERR UCAFE'!G112</f>
        <v>0</v>
      </c>
      <c r="AG72" s="30">
        <f>IF(AND(AF4=0,AF72&gt;=0), "",AF72/AF4)</f>
        <v>0</v>
      </c>
      <c r="AH72" s="47">
        <f>IF(AND(AF124=0,AF72&gt;=0),"",AF72/AF124)</f>
        <v>0</v>
      </c>
      <c r="AI72" s="30" t="str">
        <f t="shared" si="41"/>
        <v/>
      </c>
      <c r="AJ72" s="130">
        <f t="shared" si="62"/>
        <v>0</v>
      </c>
      <c r="AK72" s="30">
        <f>IF(AND(AJ4=0,AJ72&gt;=0), "",AJ72/AJ4)</f>
        <v>0</v>
      </c>
      <c r="AL72" s="47">
        <f>IF(AND(AJ124=0,AJ72&gt;=0),"",AJ72/AJ124)</f>
        <v>0</v>
      </c>
      <c r="AM72" s="129">
        <f>+'N EERR UCAFE'!H109+'N EERR UCAFE'!H110+'N EERR UCAFE'!H111+'N EERR UCAFE'!H112</f>
        <v>0</v>
      </c>
      <c r="AN72" s="30">
        <f>IF(AND(AM4=0,AM72&gt;=0), "",AM72/AM4)</f>
        <v>0</v>
      </c>
      <c r="AO72" s="47">
        <f>IF(AND(AM124=0,AM72&gt;=0),"",AM72/AM124)</f>
        <v>0</v>
      </c>
      <c r="AP72" s="30" t="str">
        <f t="shared" si="42"/>
        <v/>
      </c>
      <c r="AQ72" s="130">
        <f t="shared" si="63"/>
        <v>0</v>
      </c>
      <c r="AR72" s="30">
        <f>IF(AND(AQ4=0,AQ72&gt;=0), "",AQ72/AQ4)</f>
        <v>0</v>
      </c>
      <c r="AS72" s="47">
        <f>IF(AND(AQ124=0,AQ72&gt;=0),"",AQ72/AQ124)</f>
        <v>0</v>
      </c>
      <c r="AT72" s="131">
        <f t="shared" si="52"/>
        <v>0</v>
      </c>
      <c r="AU72" s="30" t="str">
        <f>IF(AND(AT4=0,AT72&gt;=0), "",AT72/AT4)</f>
        <v/>
      </c>
      <c r="AV72" s="47" t="str">
        <f t="shared" si="23"/>
        <v/>
      </c>
      <c r="AW72" s="131">
        <f t="shared" si="40"/>
        <v>0</v>
      </c>
      <c r="AX72" s="30">
        <f>IF(AND(AW4=0,AW72&gt;=0), "",AW72/AW4)</f>
        <v>0</v>
      </c>
      <c r="AY72" s="47">
        <f>IF(AND(AW124=0,AW72&gt;=0),"",AW72/AW124)</f>
        <v>0</v>
      </c>
      <c r="AZ72" s="131">
        <f t="shared" si="53"/>
        <v>0</v>
      </c>
      <c r="BA72" s="30" t="str">
        <f>IF(AND(AZ4=0,AZ72&gt;=0), "",AZ72/AZ4)</f>
        <v/>
      </c>
      <c r="BB72" s="47" t="str">
        <f t="shared" si="24"/>
        <v/>
      </c>
      <c r="BC72" s="129">
        <f>+'N EERR UCAFE'!I109+'N EERR UCAFE'!I110+'N EERR UCAFE'!I111+'N EERR UCAFE'!I112</f>
        <v>0</v>
      </c>
      <c r="BD72" s="30" t="str">
        <f>IF(AND(BC4=0,BC72&gt;=0), "",BC72/BC4)</f>
        <v/>
      </c>
      <c r="BE72" s="47" t="str">
        <f>IF(AND(BC124=0,BC72&gt;=0),"",BC72/BC124)</f>
        <v/>
      </c>
      <c r="BF72" s="30" t="str">
        <f t="shared" si="25"/>
        <v/>
      </c>
      <c r="BG72" s="130">
        <f t="shared" si="54"/>
        <v>0</v>
      </c>
      <c r="BH72" s="30">
        <f>IF(AND(BG4=0,BG72&gt;=0), "",BG72/BG4)</f>
        <v>0</v>
      </c>
      <c r="BI72" s="47">
        <f>IF(AND(BG124=0,BG72&gt;=0),"",BG72/BG124)</f>
        <v>0</v>
      </c>
      <c r="BJ72" s="129">
        <f>+'N EERR UCAFE'!J109+'N EERR UCAFE'!J110+'N EERR UCAFE'!J111+'N EERR UCAFE'!J112</f>
        <v>0</v>
      </c>
      <c r="BK72" s="30" t="str">
        <f>IF(AND(BJ4=0,BJ72&gt;=0), "",BJ72/BJ4)</f>
        <v/>
      </c>
      <c r="BL72" s="47" t="str">
        <f>IF(AND(BJ124=0,BJ72&gt;=0),"",BJ72/BJ124)</f>
        <v/>
      </c>
      <c r="BM72" s="30" t="str">
        <f t="shared" si="43"/>
        <v/>
      </c>
      <c r="BN72" s="130">
        <f t="shared" si="55"/>
        <v>0</v>
      </c>
      <c r="BO72" s="30">
        <f>IF(AND(BN4=0,BN72&gt;=0), "",BN72/BN4)</f>
        <v>0</v>
      </c>
      <c r="BP72" s="47">
        <f>IF(AND(BN124=0,BN72&gt;=0),"",BN72/BN124)</f>
        <v>0</v>
      </c>
      <c r="BQ72" s="129">
        <f>+'N EERR UCAFE'!K109+'N EERR UCAFE'!K110+'N EERR UCAFE'!K111+'N EERR UCAFE'!K112</f>
        <v>0</v>
      </c>
      <c r="BR72" s="30" t="str">
        <f>IF(AND(BQ4=0,BQ72&gt;=0), "",BQ72/BQ4)</f>
        <v/>
      </c>
      <c r="BS72" s="47" t="str">
        <f>IF(AND(BQ124=0,BQ72&gt;=0),"",BQ72/BQ124)</f>
        <v/>
      </c>
      <c r="BT72" s="30" t="str">
        <f t="shared" si="44"/>
        <v/>
      </c>
      <c r="BU72" s="130">
        <f t="shared" si="56"/>
        <v>0</v>
      </c>
      <c r="BV72" s="30">
        <f>IF(AND(BU4=0,BU72&gt;=0), "",BU72/BU4)</f>
        <v>0</v>
      </c>
      <c r="BW72" s="47">
        <f>IF(AND(BU124=0,BU72&gt;=0),"",BU72/BU124)</f>
        <v>0</v>
      </c>
      <c r="BX72" s="131">
        <f t="shared" si="57"/>
        <v>0</v>
      </c>
      <c r="BY72" s="30" t="str">
        <f>IF(AND(BX4=0,BX72&gt;=0), "",BX72/BX4)</f>
        <v/>
      </c>
      <c r="BZ72" s="47" t="str">
        <f t="shared" si="45"/>
        <v/>
      </c>
      <c r="CA72" s="129">
        <f>+'N EERR UCAFE'!L109+'N EERR UCAFE'!L110+'N EERR UCAFE'!L111+'N EERR UCAFE'!L112</f>
        <v>0</v>
      </c>
      <c r="CB72" s="30" t="str">
        <f>IF(AND(CA4=0,CA72&gt;=0), "",CA72/CA4)</f>
        <v/>
      </c>
      <c r="CC72" s="47" t="str">
        <f>IF(AND(CA124=0,CA72&gt;=0),"",CA72/CA124)</f>
        <v/>
      </c>
      <c r="CD72" s="30" t="str">
        <f t="shared" si="26"/>
        <v/>
      </c>
      <c r="CE72" s="130">
        <f t="shared" si="58"/>
        <v>0</v>
      </c>
      <c r="CF72" s="30">
        <f>IF(AND(CE4=0,CE72&gt;=0), "",CE72/CE4)</f>
        <v>0</v>
      </c>
      <c r="CG72" s="47">
        <f>IF(AND(CE124=0,CE72&gt;=0),"",CE72/CE124)</f>
        <v>0</v>
      </c>
      <c r="CH72" s="129">
        <f>+'N EERR UCAFE'!M109+'N EERR UCAFE'!M110+'N EERR UCAFE'!M111+'N EERR UCAFE'!M112</f>
        <v>0</v>
      </c>
      <c r="CI72" s="30" t="str">
        <f>IF(AND(CH4=0,CH72&gt;=0), "",CH72/CH4)</f>
        <v/>
      </c>
      <c r="CJ72" s="47" t="str">
        <f>IF(AND(CH124=0,CH72&gt;=0),"",CH72/CH124)</f>
        <v/>
      </c>
      <c r="CK72" s="30" t="str">
        <f t="shared" si="46"/>
        <v/>
      </c>
      <c r="CL72" s="130">
        <f t="shared" si="59"/>
        <v>0</v>
      </c>
      <c r="CM72" s="30">
        <f>IF(AND(CL4=0,CL72&gt;=0), "",CL72/CL4)</f>
        <v>0</v>
      </c>
      <c r="CN72" s="47">
        <f>IF(AND(CL124=0,CL72&gt;=0),"",CL72/CL124)</f>
        <v>0</v>
      </c>
      <c r="CO72" s="129">
        <f>+'N EERR UCAFE'!N109+'N EERR UCAFE'!N110+'N EERR UCAFE'!N111+'N EERR UCAFE'!N112</f>
        <v>0</v>
      </c>
      <c r="CP72" s="30" t="str">
        <f>IF(AND(CO4=0,CO72&gt;=0), "",CO72/CO4)</f>
        <v/>
      </c>
      <c r="CQ72" s="47" t="str">
        <f>IF(AND(CO124=0,CO72&gt;=0),"",CO72/CO124)</f>
        <v/>
      </c>
      <c r="CR72" s="30" t="str">
        <f t="shared" si="47"/>
        <v/>
      </c>
      <c r="CS72" s="130">
        <f t="shared" si="60"/>
        <v>0</v>
      </c>
      <c r="CT72" s="30">
        <f>IF(AND(CS4=0,CS72&gt;=0), "",CS72/CS4)</f>
        <v>0</v>
      </c>
      <c r="CU72" s="47">
        <f>IF(AND(CS124=0,CS72&gt;=0),"",CS72/CS124)</f>
        <v>0</v>
      </c>
      <c r="CV72" s="131">
        <f t="shared" si="61"/>
        <v>0</v>
      </c>
      <c r="CW72" s="30" t="str">
        <f>IF(AND(CV4=0,CV72&gt;=0), "",CV72/CV4)</f>
        <v/>
      </c>
      <c r="CX72" s="47" t="str">
        <f t="shared" si="48"/>
        <v/>
      </c>
    </row>
    <row r="73" spans="1:102" hidden="1" outlineLevel="1" x14ac:dyDescent="0.3">
      <c r="A73" s="29" t="s">
        <v>66</v>
      </c>
      <c r="B73" s="129">
        <f>+'N EERR UCAFE'!B113+'N EERR UCAFE'!B114+'N EERR UCAFE'!B115+'N EERR UCAFE'!B116</f>
        <v>0</v>
      </c>
      <c r="C73" s="30" t="str">
        <f>IF(AND(B4=0,B73&gt;=0), "",B73/B4)</f>
        <v/>
      </c>
      <c r="D73" s="47" t="str">
        <f>IF(AND(B124=0,B73&gt;=0),"",B73/B124)</f>
        <v/>
      </c>
      <c r="E73" s="129">
        <f>+'N EERR UCAFE'!C113+'N EERR UCAFE'!C114+'N EERR UCAFE'!C115+'N EERR UCAFE'!C116</f>
        <v>0</v>
      </c>
      <c r="F73" s="30">
        <f>IF(AND(E4=0,E73&gt;=0), "",E73/E4)</f>
        <v>0</v>
      </c>
      <c r="G73" s="47">
        <f>IF(AND(E124=0,E73&gt;=0),"",E73/E124)</f>
        <v>0</v>
      </c>
      <c r="H73" s="129">
        <f>+'N EERR UCAFE'!D113+'N EERR UCAFE'!D114+'N EERR UCAFE'!D115+'N EERR UCAFE'!D116</f>
        <v>0</v>
      </c>
      <c r="I73" s="30">
        <f>IF(AND(H4=0,H73&gt;=0), "",H73/H4)</f>
        <v>0</v>
      </c>
      <c r="J73" s="47">
        <f>IF(AND(H124=0,H73&gt;=0),"",H73/H124)</f>
        <v>0</v>
      </c>
      <c r="K73" s="30" t="str">
        <f t="shared" si="19"/>
        <v/>
      </c>
      <c r="L73" s="130">
        <f t="shared" si="49"/>
        <v>0</v>
      </c>
      <c r="M73" s="30">
        <f>IF(AND(L4=0,L73&gt;=0), "",L73/L4)</f>
        <v>0</v>
      </c>
      <c r="N73" s="47">
        <f>IF(AND(L124=0,L73&gt;=0),"",L73/L124)</f>
        <v>0</v>
      </c>
      <c r="O73" s="129">
        <f>+'N EERR UCAFE'!E113+'N EERR UCAFE'!E114+'N EERR UCAFE'!E115+'N EERR UCAFE'!E116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UCAFE'!F113+'N EERR UCAFE'!F114+'N EERR UCAFE'!F115+'N EERR UCAFE'!F116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UCAFE'!G113+'N EERR UCAFE'!G114+'N EERR UCAFE'!G115+'N EERR UCAFE'!G116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UCAFE'!H113+'N EERR UCAFE'!H114+'N EERR UCAFE'!H115+'N EERR UCAFE'!H116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UCAFE'!I113+'N EERR UCAFE'!I114+'N EERR UCAFE'!I115+'N EERR UCAFE'!I116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UCAFE'!J113+'N EERR UCAFE'!J114+'N EERR UCAFE'!J115+'N EERR UCAFE'!J116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UCAFE'!K113+'N EERR UCAFE'!K114+'N EERR UCAFE'!K115+'N EERR UCAFE'!K116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UCAFE'!L113+'N EERR UCAFE'!L114+'N EERR UCAFE'!L115+'N EERR UCAFE'!L116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UCAFE'!M113+'N EERR UCAFE'!M114+'N EERR UCAFE'!M115+'N EERR UCAFE'!M116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UCAFE'!N113+'N EERR UCAFE'!N114+'N EERR UCAFE'!N115+'N EERR UCAFE'!N116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UCAFE'!B117+'N EERR UCAFE'!B118+'N EERR UCAFE'!B119+'N EERR UCAFE'!B120+'N EERR UCAFE'!B121+'N EERR UCAFE'!B122+'N EERR UCAFE'!B123+'N EERR UCAFE'!B124</f>
        <v>0</v>
      </c>
      <c r="C74" s="30" t="str">
        <f>IF(AND(B4=0,B74&gt;=0), "",B74/B4)</f>
        <v/>
      </c>
      <c r="D74" s="47" t="str">
        <f>IF(AND(B124=0,B74&gt;=0),"",B74/B124)</f>
        <v/>
      </c>
      <c r="E74" s="129">
        <f>+'N EERR UCAFE'!C117+'N EERR UCAFE'!C118+'N EERR UCAFE'!C119+'N EERR UCAFE'!C120+'N EERR UCAFE'!C121+'N EERR UCAFE'!C122+'N EERR UCAFE'!C123+'N EERR UCAFE'!C124</f>
        <v>0</v>
      </c>
      <c r="F74" s="30">
        <f>IF(AND(E4=0,E74&gt;=0), "",E74/E4)</f>
        <v>0</v>
      </c>
      <c r="G74" s="47">
        <f>IF(AND(E124=0,E74&gt;=0),"",E74/E124)</f>
        <v>0</v>
      </c>
      <c r="H74" s="129">
        <f>+'N EERR UCAFE'!D117+'N EERR UCAFE'!D118+'N EERR UCAFE'!D119+'N EERR UCAFE'!D120+'N EERR UCAFE'!D121+'N EERR UCAFE'!D122+'N EERR UCAFE'!D123+'N EERR UCAFE'!D124</f>
        <v>0</v>
      </c>
      <c r="I74" s="30">
        <f>IF(AND(H4=0,H74&gt;=0), "",H74/H4)</f>
        <v>0</v>
      </c>
      <c r="J74" s="47">
        <f>IF(AND(H124=0,H74&gt;=0),"",H74/H124)</f>
        <v>0</v>
      </c>
      <c r="K74" s="30" t="str">
        <f t="shared" si="19"/>
        <v/>
      </c>
      <c r="L74" s="130">
        <f t="shared" si="49"/>
        <v>0</v>
      </c>
      <c r="M74" s="30">
        <f>IF(AND(L4=0,L74&gt;=0), "",L74/L4)</f>
        <v>0</v>
      </c>
      <c r="N74" s="47">
        <f>IF(AND(L124=0,L74&gt;=0),"",L74/L124)</f>
        <v>0</v>
      </c>
      <c r="O74" s="129">
        <f>+'N EERR UCAFE'!E117+'N EERR UCAFE'!E118+'N EERR UCAFE'!E119+'N EERR UCAFE'!E120+'N EERR UCAFE'!E121+'N EERR UCAFE'!E122+'N EERR UCAFE'!E123+'N EERR UCAFE'!E124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UCAFE'!F117+'N EERR UCAFE'!F118+'N EERR UCAFE'!F119+'N EERR UCAFE'!F120+'N EERR UCAFE'!F121+'N EERR UCAFE'!F122+'N EERR UCAFE'!F123+'N EERR UCAFE'!F124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UCAFE'!G117+'N EERR UCAFE'!G118+'N EERR UCAFE'!G119+'N EERR UCAFE'!G120+'N EERR UCAFE'!G121+'N EERR UCAFE'!G122+'N EERR UCAFE'!G123+'N EERR UCAFE'!G124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UCAFE'!H117+'N EERR UCAFE'!H118+'N EERR UCAFE'!H119+'N EERR UCAFE'!H120+'N EERR UCAFE'!H121+'N EERR UCAFE'!H122+'N EERR UCAFE'!H123+'N EERR UCAFE'!H124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UCAFE'!I117+'N EERR UCAFE'!I118+'N EERR UCAFE'!I119+'N EERR UCAFE'!I120+'N EERR UCAFE'!I121+'N EERR UCAFE'!I122+'N EERR UCAFE'!I123+'N EERR UCAFE'!I124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UCAFE'!J117+'N EERR UCAFE'!J118+'N EERR UCAFE'!J119+'N EERR UCAFE'!J120+'N EERR UCAFE'!J121+'N EERR UCAFE'!J122+'N EERR UCAFE'!J123+'N EERR UCAFE'!J124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UCAFE'!K117+'N EERR UCAFE'!K118+'N EERR UCAFE'!K119+'N EERR UCAFE'!K120+'N EERR UCAFE'!K121+'N EERR UCAFE'!K122+'N EERR UCAFE'!K123+'N EERR UCAFE'!K124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UCAFE'!L117+'N EERR UCAFE'!L118+'N EERR UCAFE'!L119+'N EERR UCAFE'!L120+'N EERR UCAFE'!L121+'N EERR UCAFE'!L122+'N EERR UCAFE'!L123+'N EERR UCAFE'!L124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UCAFE'!M117+'N EERR UCAFE'!M118+'N EERR UCAFE'!M119+'N EERR UCAFE'!M120+'N EERR UCAFE'!M121+'N EERR UCAFE'!M122+'N EERR UCAFE'!M123+'N EERR UCAFE'!M124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UCAFE'!N117+'N EERR UCAFE'!N118+'N EERR UCAFE'!N119+'N EERR UCAFE'!N120+'N EERR UCAFE'!N121+'N EERR UCAFE'!N122+'N EERR UCAFE'!N123+'N EERR UCAFE'!N124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UCAFE'!B125+'N EERR UCAFE'!B126+'N EERR UCAFE'!B127+'N EERR UCAFE'!B128</f>
        <v>0</v>
      </c>
      <c r="C75" s="30" t="str">
        <f>IF(AND(B4=0,B75&gt;=0), "",B75/B4)</f>
        <v/>
      </c>
      <c r="D75" s="47" t="str">
        <f>IF(AND(B124=0,B75&gt;=0),"",B75/B124)</f>
        <v/>
      </c>
      <c r="E75" s="129">
        <f>+'N EERR UCAFE'!C125+'N EERR UCAFE'!C126+'N EERR UCAFE'!C127+'N EERR UCAFE'!C128</f>
        <v>1.8031235534818275</v>
      </c>
      <c r="F75" s="30">
        <f>IF(AND(E4=0,E75&gt;=0), "",E75/E4)</f>
        <v>1.2610779172211061E-3</v>
      </c>
      <c r="G75" s="47">
        <f>IF(AND(E124=0,E75&gt;=0),"",E75/E124)</f>
        <v>1.5493929510845396E-3</v>
      </c>
      <c r="H75" s="129">
        <f>+'N EERR UCAFE'!D125+'N EERR UCAFE'!D126+'N EERR UCAFE'!D127+'N EERR UCAFE'!D128</f>
        <v>0.42883638175218852</v>
      </c>
      <c r="I75" s="30">
        <f>IF(AND(H4=0,H75&gt;=0), "",H75/H4)</f>
        <v>2.9884674550995012E-4</v>
      </c>
      <c r="J75" s="47">
        <f>IF(AND(H124=0,H75&gt;=0),"",H75/H124)</f>
        <v>3.5753107944872496E-4</v>
      </c>
      <c r="K75" s="30">
        <f t="shared" si="19"/>
        <v>-0.76217027339912091</v>
      </c>
      <c r="L75" s="130">
        <f t="shared" si="49"/>
        <v>2.2319599352340163</v>
      </c>
      <c r="M75" s="30">
        <f>IF(AND(L4=0,L75&gt;=0), "",L75/L4)</f>
        <v>7.7909850294496106E-4</v>
      </c>
      <c r="N75" s="47">
        <f>IF(AND(L124=0,L75&gt;=0),"",L75/L124)</f>
        <v>9.4446536365474013E-4</v>
      </c>
      <c r="O75" s="129">
        <f>+'N EERR UCAFE'!E125+'N EERR UCAFE'!E126+'N EERR UCAFE'!E127+'N EERR UCAFE'!E128</f>
        <v>0.48644866668244097</v>
      </c>
      <c r="P75" s="30">
        <f>IF(AND(O4=0,O75&gt;=0), "",O75/O4)</f>
        <v>2.1603884942092197E-4</v>
      </c>
      <c r="Q75" s="47">
        <f>IF(AND(O124=0,O75&gt;=0),"",O75/O124)</f>
        <v>3.3007917222637216E-4</v>
      </c>
      <c r="R75" s="30">
        <f t="shared" si="20"/>
        <v>0.13434560914550583</v>
      </c>
      <c r="S75" s="130">
        <f t="shared" si="50"/>
        <v>2.7184086019164573</v>
      </c>
      <c r="T75" s="30">
        <f>IF(AND(S4=0,S75&gt;=0), "",S75/S4)</f>
        <v>5.3130545815186186E-4</v>
      </c>
      <c r="U75" s="47">
        <f>IF(AND(S124=0,S75&gt;=0),"",S75/S124)</f>
        <v>7.0848483694110876E-4</v>
      </c>
      <c r="V75" s="131"/>
      <c r="W75" s="30" t="str">
        <f>IF(AND(V4=0,V75&gt;=0), "",V75/V4)</f>
        <v/>
      </c>
      <c r="X75" s="47">
        <f t="shared" si="21"/>
        <v>1</v>
      </c>
      <c r="Y75" s="129">
        <f>+'N EERR UCAFE'!F125+'N EERR UCAFE'!F126+'N EERR UCAFE'!F127+'N EERR UCAFE'!F128</f>
        <v>1.2270187621642661</v>
      </c>
      <c r="Z75" s="30">
        <f>IF(AND(Y4=0,Y75&gt;=0), "",Y75/Y4)</f>
        <v>9.6516575544818408E-4</v>
      </c>
      <c r="AA75" s="47">
        <f>IF(AND(Y124=0,Y75&gt;=0),"",Y75/Y124)</f>
        <v>8.59883547149328E-4</v>
      </c>
      <c r="AB75" s="30">
        <f t="shared" si="22"/>
        <v>1.5224013266034448</v>
      </c>
      <c r="AC75" s="130">
        <f t="shared" si="51"/>
        <v>3.9454273640807234</v>
      </c>
      <c r="AD75" s="30">
        <f>IF(AND(AC4=0,AC75&gt;=0), "",AC75/AC4)</f>
        <v>6.1765293823279072E-4</v>
      </c>
      <c r="AE75" s="47">
        <f>IF(AND(AC124=0,AC75&gt;=0),"",AC75/AC124)</f>
        <v>7.4952667283841739E-4</v>
      </c>
      <c r="AF75" s="129">
        <f>+'N EERR UCAFE'!G125+'N EERR UCAFE'!G126+'N EERR UCAFE'!G127+'N EERR UCAFE'!G128</f>
        <v>0.48086462537287245</v>
      </c>
      <c r="AG75" s="30">
        <f>IF(AND(AF4=0,AF75&gt;=0), "",AF75/AF4)</f>
        <v>3.1849387783990378E-4</v>
      </c>
      <c r="AH75" s="47">
        <f>IF(AND(AF124=0,AF75&gt;=0),"",AF75/AF124)</f>
        <v>3.2140849966253517E-4</v>
      </c>
      <c r="AI75" s="30">
        <f t="shared" si="41"/>
        <v>-0.60810328236162936</v>
      </c>
      <c r="AJ75" s="130">
        <f t="shared" si="62"/>
        <v>4.4262919894535955</v>
      </c>
      <c r="AK75" s="30">
        <f>IF(AND(AJ4=0,AJ75&gt;=0), "",AJ75/AJ4)</f>
        <v>5.6046166629529471E-4</v>
      </c>
      <c r="AL75" s="47">
        <f>IF(AND(AJ124=0,AJ75&gt;=0),"",AJ75/AJ124)</f>
        <v>6.5477609037798855E-4</v>
      </c>
      <c r="AM75" s="129">
        <f>+'N EERR UCAFE'!H125+'N EERR UCAFE'!H126+'N EERR UCAFE'!H127+'N EERR UCAFE'!H128</f>
        <v>0.45379011210428799</v>
      </c>
      <c r="AN75" s="30">
        <f>IF(AND(AM4=0,AM75&gt;=0), "",AM75/AM4)</f>
        <v>3.82457929627741E-4</v>
      </c>
      <c r="AO75" s="47">
        <f>IF(AND(AM124=0,AM75&gt;=0),"",AM75/AM124)</f>
        <v>3.4462314171827222E-4</v>
      </c>
      <c r="AP75" s="30">
        <f t="shared" si="42"/>
        <v>-5.6303815751866368E-2</v>
      </c>
      <c r="AQ75" s="130">
        <f t="shared" si="63"/>
        <v>4.8800821015578837</v>
      </c>
      <c r="AR75" s="30">
        <f>IF(AND(AQ4=0,AQ75&gt;=0), "",AQ75/AQ4)</f>
        <v>5.3721188039755835E-4</v>
      </c>
      <c r="AS75" s="47">
        <f>IF(AND(AQ124=0,AQ75&gt;=0),"",AQ75/AQ124)</f>
        <v>6.0421129901610366E-4</v>
      </c>
      <c r="AT75" s="131">
        <f t="shared" si="52"/>
        <v>0</v>
      </c>
      <c r="AU75" s="30" t="str">
        <f>IF(AND(AT4=0,AT75&gt;=0), "",AT75/AT4)</f>
        <v/>
      </c>
      <c r="AV75" s="47">
        <f t="shared" si="23"/>
        <v>1</v>
      </c>
      <c r="AW75" s="131">
        <f t="shared" si="40"/>
        <v>0.81334701692631395</v>
      </c>
      <c r="AX75" s="30">
        <f>IF(AND(AW4=0,AW75&gt;=0), "",AW75/AW4)</f>
        <v>5.3721188039755835E-4</v>
      </c>
      <c r="AY75" s="47">
        <f>IF(AND(AW124=0,AW75&gt;=0),"",AW75/AW124)</f>
        <v>6.0421129901610377E-4</v>
      </c>
      <c r="AZ75" s="131">
        <f t="shared" si="53"/>
        <v>0</v>
      </c>
      <c r="BA75" s="30" t="str">
        <f>IF(AND(AZ4=0,AZ75&gt;=0), "",AZ75/AZ4)</f>
        <v/>
      </c>
      <c r="BB75" s="47">
        <f t="shared" si="24"/>
        <v>1</v>
      </c>
      <c r="BC75" s="129">
        <f>+'N EERR UCAFE'!I125+'N EERR UCAFE'!I126+'N EERR UCAFE'!I127+'N EERR UCAFE'!I128</f>
        <v>0</v>
      </c>
      <c r="BD75" s="30" t="str">
        <f>IF(AND(BC4=0,BC75&gt;=0), "",BC75/BC4)</f>
        <v/>
      </c>
      <c r="BE75" s="47" t="str">
        <f>IF(AND(BC124=0,BC75&gt;=0),"",BC75/BC124)</f>
        <v/>
      </c>
      <c r="BF75" s="30">
        <f t="shared" si="25"/>
        <v>-1</v>
      </c>
      <c r="BG75" s="130">
        <f t="shared" si="54"/>
        <v>4.8800821015578837</v>
      </c>
      <c r="BH75" s="30">
        <f>IF(AND(BG4=0,BG75&gt;=0), "",BG75/BG4)</f>
        <v>5.3721188039755835E-4</v>
      </c>
      <c r="BI75" s="47">
        <f>IF(AND(BG124=0,BG75&gt;=0),"",BG75/BG124)</f>
        <v>6.0421129901610366E-4</v>
      </c>
      <c r="BJ75" s="129">
        <f>+'N EERR UCAFE'!J125+'N EERR UCAFE'!J126+'N EERR UCAFE'!J127+'N EERR UCAFE'!J128</f>
        <v>0</v>
      </c>
      <c r="BK75" s="30" t="str">
        <f>IF(AND(BJ4=0,BJ75&gt;=0), "",BJ75/BJ4)</f>
        <v/>
      </c>
      <c r="BL75" s="47" t="str">
        <f>IF(AND(BJ124=0,BJ75&gt;=0),"",BJ75/BJ124)</f>
        <v/>
      </c>
      <c r="BM75" s="30" t="str">
        <f t="shared" si="43"/>
        <v/>
      </c>
      <c r="BN75" s="130">
        <f t="shared" si="55"/>
        <v>4.8800821015578837</v>
      </c>
      <c r="BO75" s="30">
        <f>IF(AND(BN4=0,BN75&gt;=0), "",BN75/BN4)</f>
        <v>5.3721188039755835E-4</v>
      </c>
      <c r="BP75" s="47">
        <f>IF(AND(BN124=0,BN75&gt;=0),"",BN75/BN124)</f>
        <v>6.0421129901610366E-4</v>
      </c>
      <c r="BQ75" s="129">
        <f>+'N EERR UCAFE'!K125+'N EERR UCAFE'!K126+'N EERR UCAFE'!K127+'N EERR UCAFE'!K128</f>
        <v>0</v>
      </c>
      <c r="BR75" s="30" t="str">
        <f>IF(AND(BQ4=0,BQ75&gt;=0), "",BQ75/BQ4)</f>
        <v/>
      </c>
      <c r="BS75" s="47" t="str">
        <f>IF(AND(BQ124=0,BQ75&gt;=0),"",BQ75/BQ124)</f>
        <v/>
      </c>
      <c r="BT75" s="30" t="str">
        <f t="shared" si="44"/>
        <v/>
      </c>
      <c r="BU75" s="130">
        <f t="shared" si="56"/>
        <v>4.8800821015578837</v>
      </c>
      <c r="BV75" s="30">
        <f>IF(AND(BU4=0,BU75&gt;=0), "",BU75/BU4)</f>
        <v>5.3721188039755835E-4</v>
      </c>
      <c r="BW75" s="47">
        <f>IF(AND(BU124=0,BU75&gt;=0),"",BU75/BU124)</f>
        <v>6.0421129901610366E-4</v>
      </c>
      <c r="BX75" s="131">
        <f t="shared" si="57"/>
        <v>0</v>
      </c>
      <c r="BY75" s="30" t="str">
        <f>IF(AND(BX4=0,BX75&gt;=0), "",BX75/BX4)</f>
        <v/>
      </c>
      <c r="BZ75" s="47">
        <f t="shared" si="45"/>
        <v>1</v>
      </c>
      <c r="CA75" s="129">
        <f>+'N EERR UCAFE'!L125+'N EERR UCAFE'!L126+'N EERR UCAFE'!L127+'N EERR UCAFE'!L128</f>
        <v>0</v>
      </c>
      <c r="CB75" s="30" t="str">
        <f>IF(AND(CA4=0,CA75&gt;=0), "",CA75/CA4)</f>
        <v/>
      </c>
      <c r="CC75" s="47" t="str">
        <f>IF(AND(CA124=0,CA75&gt;=0),"",CA75/CA124)</f>
        <v/>
      </c>
      <c r="CD75" s="30" t="str">
        <f t="shared" si="26"/>
        <v/>
      </c>
      <c r="CE75" s="130">
        <f t="shared" si="58"/>
        <v>4.8800821015578837</v>
      </c>
      <c r="CF75" s="30">
        <f>IF(AND(CE4=0,CE75&gt;=0), "",CE75/CE4)</f>
        <v>5.3721188039755835E-4</v>
      </c>
      <c r="CG75" s="47">
        <f>IF(AND(CE124=0,CE75&gt;=0),"",CE75/CE124)</f>
        <v>6.0421129901610366E-4</v>
      </c>
      <c r="CH75" s="129">
        <f>+'N EERR UCAFE'!M125+'N EERR UCAFE'!M126+'N EERR UCAFE'!M127+'N EERR UCAFE'!M128</f>
        <v>0</v>
      </c>
      <c r="CI75" s="30" t="str">
        <f>IF(AND(CH4=0,CH75&gt;=0), "",CH75/CH4)</f>
        <v/>
      </c>
      <c r="CJ75" s="47" t="str">
        <f>IF(AND(CH124=0,CH75&gt;=0),"",CH75/CH124)</f>
        <v/>
      </c>
      <c r="CK75" s="30" t="str">
        <f t="shared" si="46"/>
        <v/>
      </c>
      <c r="CL75" s="130">
        <f t="shared" si="59"/>
        <v>4.8800821015578837</v>
      </c>
      <c r="CM75" s="30">
        <f>IF(AND(CL4=0,CL75&gt;=0), "",CL75/CL4)</f>
        <v>5.3721188039755835E-4</v>
      </c>
      <c r="CN75" s="47">
        <f>IF(AND(CL124=0,CL75&gt;=0),"",CL75/CL124)</f>
        <v>6.0421129901610366E-4</v>
      </c>
      <c r="CO75" s="129">
        <f>+'N EERR UCAFE'!N125+'N EERR UCAFE'!N126+'N EERR UCAFE'!N127+'N EERR UCAFE'!N128</f>
        <v>0</v>
      </c>
      <c r="CP75" s="30" t="str">
        <f>IF(AND(CO4=0,CO75&gt;=0), "",CO75/CO4)</f>
        <v/>
      </c>
      <c r="CQ75" s="47" t="str">
        <f>IF(AND(CO124=0,CO75&gt;=0),"",CO75/CO124)</f>
        <v/>
      </c>
      <c r="CR75" s="30" t="str">
        <f t="shared" si="47"/>
        <v/>
      </c>
      <c r="CS75" s="130">
        <f t="shared" si="60"/>
        <v>4.8800821015578837</v>
      </c>
      <c r="CT75" s="30">
        <f>IF(AND(CS4=0,CS75&gt;=0), "",CS75/CS4)</f>
        <v>5.3721188039755835E-4</v>
      </c>
      <c r="CU75" s="47">
        <f>IF(AND(CS124=0,CS75&gt;=0),"",CS75/CS124)</f>
        <v>6.0421129901610366E-4</v>
      </c>
      <c r="CV75" s="131">
        <f t="shared" si="61"/>
        <v>0</v>
      </c>
      <c r="CW75" s="30" t="str">
        <f>IF(AND(CV4=0,CV75&gt;=0), "",CV75/CV4)</f>
        <v/>
      </c>
      <c r="CX75" s="47">
        <f t="shared" si="48"/>
        <v>1</v>
      </c>
    </row>
    <row r="76" spans="1:102" hidden="1" outlineLevel="1" x14ac:dyDescent="0.3">
      <c r="A76" s="29" t="s">
        <v>70</v>
      </c>
      <c r="B76" s="129">
        <f>+'N EERR UCAFE'!B129</f>
        <v>0</v>
      </c>
      <c r="C76" s="30" t="str">
        <f>IF(AND(B4=0,B76&gt;=0), "",B76/B4)</f>
        <v/>
      </c>
      <c r="D76" s="47" t="str">
        <f>IF(AND(B124=0,B76&gt;=0),"",B76/B124)</f>
        <v/>
      </c>
      <c r="E76" s="129">
        <f>+'N EERR UCAFE'!C129</f>
        <v>0</v>
      </c>
      <c r="F76" s="30">
        <f>IF(AND(E4=0,E76&gt;=0), "",E76/E4)</f>
        <v>0</v>
      </c>
      <c r="G76" s="47">
        <f>IF(AND(E124=0,E76&gt;=0),"",E76/E124)</f>
        <v>0</v>
      </c>
      <c r="H76" s="129">
        <f>+'N EERR UCAFE'!D129</f>
        <v>0</v>
      </c>
      <c r="I76" s="30">
        <f>IF(AND(H4=0,H76&gt;=0), "",H76/H4)</f>
        <v>0</v>
      </c>
      <c r="J76" s="47">
        <f>IF(AND(H124=0,H76&gt;=0),"",H76/H124)</f>
        <v>0</v>
      </c>
      <c r="K76" s="30" t="str">
        <f t="shared" si="19"/>
        <v/>
      </c>
      <c r="L76" s="130">
        <f t="shared" si="49"/>
        <v>0</v>
      </c>
      <c r="M76" s="30">
        <f>IF(AND(L4=0,L76&gt;=0), "",L76/L4)</f>
        <v>0</v>
      </c>
      <c r="N76" s="47">
        <f>IF(AND(L124=0,L76&gt;=0),"",L76/L124)</f>
        <v>0</v>
      </c>
      <c r="O76" s="129">
        <f>+'N EERR UCAFE'!E129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UCAFE'!F129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UCAFE'!G129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UCAFE'!H129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UCAFE'!I129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UCAFE'!J129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UCAFE'!K129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UCAFE'!L129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UCAFE'!M129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UCAFE'!N129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UCAFE'!B130</f>
        <v>0</v>
      </c>
      <c r="C77" s="30" t="str">
        <f>IF(AND(B4=0,B77&gt;=0), "",B77/B4)</f>
        <v/>
      </c>
      <c r="D77" s="47" t="str">
        <f>IF(AND(B124=0,B77&gt;=0),"",B77/B124)</f>
        <v/>
      </c>
      <c r="E77" s="129">
        <f>+'N EERR UCAFE'!C130</f>
        <v>26.300733211131483</v>
      </c>
      <c r="F77" s="30">
        <f>IF(AND(E4=0,E77&gt;=0), "",E77/E4)</f>
        <v>1.8394343413259583E-2</v>
      </c>
      <c r="G77" s="47">
        <f>IF(AND(E124=0,E77&gt;=0),"",E77/E124)</f>
        <v>2.2599766148577938E-2</v>
      </c>
      <c r="H77" s="129">
        <f>+'N EERR UCAFE'!D130</f>
        <v>0</v>
      </c>
      <c r="I77" s="30">
        <f>IF(AND(H4=0,H77&gt;=0), "",H77/H4)</f>
        <v>0</v>
      </c>
      <c r="J77" s="47">
        <f>IF(AND(H124=0,H77&gt;=0),"",H77/H124)</f>
        <v>0</v>
      </c>
      <c r="K77" s="30">
        <f t="shared" si="19"/>
        <v>-1</v>
      </c>
      <c r="L77" s="130">
        <f t="shared" si="49"/>
        <v>26.300733211131483</v>
      </c>
      <c r="M77" s="30">
        <f>IF(AND(L4=0,L77&gt;=0), "",L77/L4)</f>
        <v>9.180658464193683E-3</v>
      </c>
      <c r="N77" s="47">
        <f>IF(AND(L124=0,L77&gt;=0),"",L77/L124)</f>
        <v>1.1129290971808221E-2</v>
      </c>
      <c r="O77" s="129">
        <f>+'N EERR UCAFE'!E130</f>
        <v>29.821418261836595</v>
      </c>
      <c r="P77" s="30">
        <f>IF(AND(O4=0,O77&gt;=0), "",O77/O4)</f>
        <v>1.3244120768847824E-2</v>
      </c>
      <c r="Q77" s="47">
        <f>IF(AND(O124=0,O77&gt;=0),"",O77/O124)</f>
        <v>2.0235288384312378E-2</v>
      </c>
      <c r="R77" s="30">
        <f t="shared" si="20"/>
        <v>1</v>
      </c>
      <c r="S77" s="130">
        <f t="shared" si="50"/>
        <v>56.122151472968078</v>
      </c>
      <c r="T77" s="30">
        <f>IF(AND(S4=0,S77&gt;=0), "",S77/S4)</f>
        <v>1.0968919602370307E-2</v>
      </c>
      <c r="U77" s="47">
        <f>IF(AND(S124=0,S77&gt;=0),"",S77/S124)</f>
        <v>1.4626827367702672E-2</v>
      </c>
      <c r="V77" s="131"/>
      <c r="W77" s="30" t="str">
        <f>IF(AND(V4=0,V77&gt;=0), "",V77/V4)</f>
        <v/>
      </c>
      <c r="X77" s="47">
        <f t="shared" si="21"/>
        <v>1</v>
      </c>
      <c r="Y77" s="129">
        <f>+'N EERR UCAFE'!F130</f>
        <v>0</v>
      </c>
      <c r="Z77" s="30">
        <f>IF(AND(Y4=0,Y77&gt;=0), "",Y77/Y4)</f>
        <v>0</v>
      </c>
      <c r="AA77" s="47">
        <f>IF(AND(Y124=0,Y77&gt;=0),"",Y77/Y124)</f>
        <v>0</v>
      </c>
      <c r="AB77" s="30">
        <f t="shared" si="22"/>
        <v>-1</v>
      </c>
      <c r="AC77" s="130">
        <f t="shared" si="51"/>
        <v>56.122151472968078</v>
      </c>
      <c r="AD77" s="30">
        <f>IF(AND(AC4=0,AC77&gt;=0), "",AC77/AC4)</f>
        <v>8.785869959945675E-3</v>
      </c>
      <c r="AE77" s="47">
        <f>IF(AND(AC124=0,AC77&gt;=0),"",AC77/AC124)</f>
        <v>1.0661721933859128E-2</v>
      </c>
      <c r="AF77" s="129">
        <f>+'N EERR UCAFE'!G130</f>
        <v>0</v>
      </c>
      <c r="AG77" s="30">
        <f>IF(AND(AF4=0,AF77&gt;=0), "",AF77/AF4)</f>
        <v>0</v>
      </c>
      <c r="AH77" s="47">
        <f>IF(AND(AF124=0,AF77&gt;=0),"",AF77/AF124)</f>
        <v>0</v>
      </c>
      <c r="AI77" s="30" t="str">
        <f t="shared" si="41"/>
        <v/>
      </c>
      <c r="AJ77" s="130">
        <f t="shared" si="62"/>
        <v>56.122151472968078</v>
      </c>
      <c r="AK77" s="30">
        <f>IF(AND(AJ4=0,AJ77&gt;=0), "",AJ77/AJ4)</f>
        <v>7.1062448219778428E-3</v>
      </c>
      <c r="AL77" s="47">
        <f>IF(AND(AJ124=0,AJ77&gt;=0),"",AJ77/AJ124)</f>
        <v>8.3020828749274644E-3</v>
      </c>
      <c r="AM77" s="129">
        <f>+'N EERR UCAFE'!H130</f>
        <v>22.450668704106878</v>
      </c>
      <c r="AN77" s="30">
        <f>IF(AND(AM4=0,AM77&gt;=0), "",AM77/AM4)</f>
        <v>1.8921602834214554E-2</v>
      </c>
      <c r="AO77" s="47">
        <f>IF(AND(AM124=0,AM77&gt;=0),"",AM77/AM124)</f>
        <v>1.7049776485009258E-2</v>
      </c>
      <c r="AP77" s="30">
        <f t="shared" si="42"/>
        <v>1</v>
      </c>
      <c r="AQ77" s="130">
        <f t="shared" si="63"/>
        <v>78.572820177074959</v>
      </c>
      <c r="AR77" s="30">
        <f>IF(AND(AQ4=0,AQ77&gt;=0), "",AQ77/AQ4)</f>
        <v>8.6494963808069428E-3</v>
      </c>
      <c r="AS77" s="47">
        <f>IF(AND(AQ124=0,AQ77&gt;=0),"",AQ77/AQ124)</f>
        <v>9.7282350498557636E-3</v>
      </c>
      <c r="AT77" s="131">
        <f t="shared" si="52"/>
        <v>0</v>
      </c>
      <c r="AU77" s="30" t="str">
        <f>IF(AND(AT4=0,AT77&gt;=0), "",AT77/AT4)</f>
        <v/>
      </c>
      <c r="AV77" s="47">
        <f t="shared" si="23"/>
        <v>1</v>
      </c>
      <c r="AW77" s="131">
        <f t="shared" si="40"/>
        <v>13.095470029512493</v>
      </c>
      <c r="AX77" s="30">
        <f>IF(AND(AW4=0,AW77&gt;=0), "",AW77/AW4)</f>
        <v>8.6494963808069428E-3</v>
      </c>
      <c r="AY77" s="47">
        <f>IF(AND(AW124=0,AW77&gt;=0),"",AW77/AW124)</f>
        <v>9.7282350498557654E-3</v>
      </c>
      <c r="AZ77" s="131">
        <f t="shared" si="53"/>
        <v>0</v>
      </c>
      <c r="BA77" s="30" t="str">
        <f>IF(AND(AZ4=0,AZ77&gt;=0), "",AZ77/AZ4)</f>
        <v/>
      </c>
      <c r="BB77" s="47">
        <f t="shared" si="24"/>
        <v>1</v>
      </c>
      <c r="BC77" s="129">
        <f>+'N EERR UCAFE'!I130</f>
        <v>0</v>
      </c>
      <c r="BD77" s="30" t="str">
        <f>IF(AND(BC4=0,BC77&gt;=0), "",BC77/BC4)</f>
        <v/>
      </c>
      <c r="BE77" s="47" t="str">
        <f>IF(AND(BC124=0,BC77&gt;=0),"",BC77/BC124)</f>
        <v/>
      </c>
      <c r="BF77" s="30">
        <f t="shared" si="25"/>
        <v>-1</v>
      </c>
      <c r="BG77" s="130">
        <f t="shared" si="54"/>
        <v>78.572820177074959</v>
      </c>
      <c r="BH77" s="30">
        <f>IF(AND(BG4=0,BG77&gt;=0), "",BG77/BG4)</f>
        <v>8.6494963808069428E-3</v>
      </c>
      <c r="BI77" s="47">
        <f>IF(AND(BG124=0,BG77&gt;=0),"",BG77/BG124)</f>
        <v>9.7282350498557636E-3</v>
      </c>
      <c r="BJ77" s="129">
        <f>+'N EERR UCAFE'!J130</f>
        <v>0</v>
      </c>
      <c r="BK77" s="30" t="str">
        <f>IF(AND(BJ4=0,BJ77&gt;=0), "",BJ77/BJ4)</f>
        <v/>
      </c>
      <c r="BL77" s="47" t="str">
        <f>IF(AND(BJ124=0,BJ77&gt;=0),"",BJ77/BJ124)</f>
        <v/>
      </c>
      <c r="BM77" s="30" t="str">
        <f t="shared" si="43"/>
        <v/>
      </c>
      <c r="BN77" s="130">
        <f t="shared" si="55"/>
        <v>78.572820177074959</v>
      </c>
      <c r="BO77" s="30">
        <f>IF(AND(BN4=0,BN77&gt;=0), "",BN77/BN4)</f>
        <v>8.6494963808069428E-3</v>
      </c>
      <c r="BP77" s="47">
        <f>IF(AND(BN124=0,BN77&gt;=0),"",BN77/BN124)</f>
        <v>9.7282350498557636E-3</v>
      </c>
      <c r="BQ77" s="129">
        <f>+'N EERR UCAFE'!K130</f>
        <v>0</v>
      </c>
      <c r="BR77" s="30" t="str">
        <f>IF(AND(BQ4=0,BQ77&gt;=0), "",BQ77/BQ4)</f>
        <v/>
      </c>
      <c r="BS77" s="47" t="str">
        <f>IF(AND(BQ124=0,BQ77&gt;=0),"",BQ77/BQ124)</f>
        <v/>
      </c>
      <c r="BT77" s="30" t="str">
        <f t="shared" si="44"/>
        <v/>
      </c>
      <c r="BU77" s="130">
        <f t="shared" si="56"/>
        <v>78.572820177074959</v>
      </c>
      <c r="BV77" s="30">
        <f>IF(AND(BU4=0,BU77&gt;=0), "",BU77/BU4)</f>
        <v>8.6494963808069428E-3</v>
      </c>
      <c r="BW77" s="47">
        <f>IF(AND(BU124=0,BU77&gt;=0),"",BU77/BU124)</f>
        <v>9.7282350498557636E-3</v>
      </c>
      <c r="BX77" s="131">
        <f t="shared" si="57"/>
        <v>0</v>
      </c>
      <c r="BY77" s="30" t="str">
        <f>IF(AND(BX4=0,BX77&gt;=0), "",BX77/BX4)</f>
        <v/>
      </c>
      <c r="BZ77" s="47">
        <f t="shared" si="45"/>
        <v>1</v>
      </c>
      <c r="CA77" s="129">
        <f>+'N EERR UCAFE'!L130</f>
        <v>0</v>
      </c>
      <c r="CB77" s="30" t="str">
        <f>IF(AND(CA4=0,CA77&gt;=0), "",CA77/CA4)</f>
        <v/>
      </c>
      <c r="CC77" s="47" t="str">
        <f>IF(AND(CA124=0,CA77&gt;=0),"",CA77/CA124)</f>
        <v/>
      </c>
      <c r="CD77" s="30" t="str">
        <f t="shared" si="26"/>
        <v/>
      </c>
      <c r="CE77" s="130">
        <f t="shared" si="58"/>
        <v>78.572820177074959</v>
      </c>
      <c r="CF77" s="30">
        <f>IF(AND(CE4=0,CE77&gt;=0), "",CE77/CE4)</f>
        <v>8.6494963808069428E-3</v>
      </c>
      <c r="CG77" s="47">
        <f>IF(AND(CE124=0,CE77&gt;=0),"",CE77/CE124)</f>
        <v>9.7282350498557636E-3</v>
      </c>
      <c r="CH77" s="129">
        <f>+'N EERR UCAFE'!M130</f>
        <v>0</v>
      </c>
      <c r="CI77" s="30" t="str">
        <f>IF(AND(CH4=0,CH77&gt;=0), "",CH77/CH4)</f>
        <v/>
      </c>
      <c r="CJ77" s="47" t="str">
        <f>IF(AND(CH124=0,CH77&gt;=0),"",CH77/CH124)</f>
        <v/>
      </c>
      <c r="CK77" s="30" t="str">
        <f t="shared" si="46"/>
        <v/>
      </c>
      <c r="CL77" s="130">
        <f t="shared" si="59"/>
        <v>78.572820177074959</v>
      </c>
      <c r="CM77" s="30">
        <f>IF(AND(CL4=0,CL77&gt;=0), "",CL77/CL4)</f>
        <v>8.6494963808069428E-3</v>
      </c>
      <c r="CN77" s="47">
        <f>IF(AND(CL124=0,CL77&gt;=0),"",CL77/CL124)</f>
        <v>9.7282350498557636E-3</v>
      </c>
      <c r="CO77" s="129">
        <f>+'N EERR UCAFE'!N130</f>
        <v>0</v>
      </c>
      <c r="CP77" s="30" t="str">
        <f>IF(AND(CO4=0,CO77&gt;=0), "",CO77/CO4)</f>
        <v/>
      </c>
      <c r="CQ77" s="47" t="str">
        <f>IF(AND(CO124=0,CO77&gt;=0),"",CO77/CO124)</f>
        <v/>
      </c>
      <c r="CR77" s="30" t="str">
        <f t="shared" si="47"/>
        <v/>
      </c>
      <c r="CS77" s="130">
        <f t="shared" si="60"/>
        <v>78.572820177074959</v>
      </c>
      <c r="CT77" s="30">
        <f>IF(AND(CS4=0,CS77&gt;=0), "",CS77/CS4)</f>
        <v>8.6494963808069428E-3</v>
      </c>
      <c r="CU77" s="47">
        <f>IF(AND(CS124=0,CS77&gt;=0),"",CS77/CS124)</f>
        <v>9.7282350498557636E-3</v>
      </c>
      <c r="CV77" s="131">
        <f t="shared" si="61"/>
        <v>0</v>
      </c>
      <c r="CW77" s="30" t="str">
        <f>IF(AND(CV4=0,CV77&gt;=0), "",CV77/CV4)</f>
        <v/>
      </c>
      <c r="CX77" s="47">
        <f t="shared" si="48"/>
        <v>1</v>
      </c>
    </row>
    <row r="78" spans="1:102" hidden="1" outlineLevel="1" x14ac:dyDescent="0.3">
      <c r="A78" s="29" t="s">
        <v>72</v>
      </c>
      <c r="B78" s="129">
        <f>+'N EERR UCAFE'!B131</f>
        <v>0</v>
      </c>
      <c r="C78" s="30" t="str">
        <f>IF(AND(B4=0,B78&gt;=0), "",B78/B4)</f>
        <v/>
      </c>
      <c r="D78" s="47" t="str">
        <f>IF(AND(B124=0,B78&gt;=0),"",B78/B124)</f>
        <v/>
      </c>
      <c r="E78" s="129">
        <f>+'N EERR UCAFE'!C131</f>
        <v>1.162703808624489</v>
      </c>
      <c r="F78" s="30">
        <f>IF(AND(E4=0,E78&gt;=0), "",E78/E4)</f>
        <v>8.1317782938050654E-4</v>
      </c>
      <c r="G78" s="47">
        <f>IF(AND(E124=0,E78&gt;=0),"",E78/E124)</f>
        <v>9.9909131673382398E-4</v>
      </c>
      <c r="H78" s="129">
        <f>+'N EERR UCAFE'!D131</f>
        <v>15.08660451213437</v>
      </c>
      <c r="I78" s="30">
        <f>IF(AND(H4=0,H78&gt;=0), "",H78/H4)</f>
        <v>1.0513526489579556E-2</v>
      </c>
      <c r="J78" s="47">
        <f>IF(AND(H124=0,H78&gt;=0),"",H78/H124)</f>
        <v>1.2578060598310882E-2</v>
      </c>
      <c r="K78" s="30">
        <f t="shared" si="19"/>
        <v>11.975449465485319</v>
      </c>
      <c r="L78" s="130">
        <f t="shared" si="49"/>
        <v>16.24930832075886</v>
      </c>
      <c r="M78" s="30">
        <f>IF(AND(L4=0,L78&gt;=0), "",L78/L4)</f>
        <v>5.6720605001661789E-3</v>
      </c>
      <c r="N78" s="47">
        <f>IF(AND(L124=0,L78&gt;=0),"",L78/L124)</f>
        <v>6.8759786634317076E-3</v>
      </c>
      <c r="O78" s="129">
        <f>+'N EERR UCAFE'!E131</f>
        <v>7.1909802900882571</v>
      </c>
      <c r="P78" s="30">
        <f>IF(AND(O4=0,O78&gt;=0), "",O78/O4)</f>
        <v>3.1936177740484115E-3</v>
      </c>
      <c r="Q78" s="47">
        <f>IF(AND(O124=0,O78&gt;=0),"",O78/O124)</f>
        <v>4.8794312416072403E-3</v>
      </c>
      <c r="R78" s="30">
        <f t="shared" si="20"/>
        <v>-0.52335329766850791</v>
      </c>
      <c r="S78" s="130">
        <f t="shared" si="50"/>
        <v>23.440288610847119</v>
      </c>
      <c r="T78" s="30">
        <f>IF(AND(S4=0,S78&gt;=0), "",S78/S4)</f>
        <v>4.5813397113362783E-3</v>
      </c>
      <c r="U78" s="47">
        <f>IF(AND(S124=0,S78&gt;=0),"",S78/S124)</f>
        <v>6.1091217275433428E-3</v>
      </c>
      <c r="V78" s="131"/>
      <c r="W78" s="30" t="str">
        <f>IF(AND(V4=0,V78&gt;=0), "",V78/V4)</f>
        <v/>
      </c>
      <c r="X78" s="47">
        <f t="shared" si="21"/>
        <v>1</v>
      </c>
      <c r="Y78" s="129">
        <f>+'N EERR UCAFE'!F131</f>
        <v>12.569460490463214</v>
      </c>
      <c r="Z78" s="30">
        <f>IF(AND(Y4=0,Y78&gt;=0), "",Y78/Y4)</f>
        <v>9.8870638362984712E-3</v>
      </c>
      <c r="AA78" s="47">
        <f>IF(AND(Y124=0,Y78&gt;=0),"",Y78/Y124)</f>
        <v>8.8085631659199463E-3</v>
      </c>
      <c r="AB78" s="30">
        <f t="shared" si="22"/>
        <v>0.7479481215917706</v>
      </c>
      <c r="AC78" s="130">
        <f t="shared" si="51"/>
        <v>36.009749101310334</v>
      </c>
      <c r="AD78" s="30">
        <f>IF(AND(AC4=0,AC78&gt;=0), "",AC78/AC4)</f>
        <v>5.6372923095574859E-3</v>
      </c>
      <c r="AE78" s="47">
        <f>IF(AND(AC124=0,AC78&gt;=0),"",AC78/AC124)</f>
        <v>6.8408983217816766E-3</v>
      </c>
      <c r="AF78" s="129">
        <f>+'N EERR UCAFE'!G131</f>
        <v>11.723937532900509</v>
      </c>
      <c r="AG78" s="30">
        <f>IF(AND(AF4=0,AF78&gt;=0), "",AF78/AF4)</f>
        <v>7.7651840692395582E-3</v>
      </c>
      <c r="AH78" s="47">
        <f>IF(AND(AF124=0,AF78&gt;=0),"",AF78/AF124)</f>
        <v>7.8362453251056199E-3</v>
      </c>
      <c r="AI78" s="30">
        <f t="shared" si="41"/>
        <v>-6.7268038926907511E-2</v>
      </c>
      <c r="AJ78" s="130">
        <f t="shared" si="62"/>
        <v>47.733686634210841</v>
      </c>
      <c r="AK78" s="30">
        <f>IF(AND(AJ4=0,AJ78&gt;=0), "",AJ78/AJ4)</f>
        <v>6.0440887345820501E-3</v>
      </c>
      <c r="AL78" s="47">
        <f>IF(AND(AJ124=0,AJ78&gt;=0),"",AJ78/AJ124)</f>
        <v>7.0611872845593466E-3</v>
      </c>
      <c r="AM78" s="129">
        <f>+'N EERR UCAFE'!H131</f>
        <v>8.1204546376556799</v>
      </c>
      <c r="AN78" s="30">
        <f>IF(AND(AM4=0,AM78&gt;=0), "",AM78/AM4)</f>
        <v>6.843984003864839E-3</v>
      </c>
      <c r="AO78" s="47">
        <f>IF(AND(AM124=0,AM78&gt;=0),"",AM78/AM124)</f>
        <v>6.1669404307480294E-3</v>
      </c>
      <c r="AP78" s="30">
        <f t="shared" si="42"/>
        <v>-0.3073611476632736</v>
      </c>
      <c r="AQ78" s="130">
        <f t="shared" si="63"/>
        <v>55.854141271866524</v>
      </c>
      <c r="AR78" s="30">
        <f>IF(AND(AQ4=0,AQ78&gt;=0), "",AQ78/AQ4)</f>
        <v>6.1485662815122591E-3</v>
      </c>
      <c r="AS78" s="47">
        <f>IF(AND(AQ124=0,AQ78&gt;=0),"",AQ78/AQ124)</f>
        <v>6.9153966164893117E-3</v>
      </c>
      <c r="AT78" s="131">
        <f t="shared" si="52"/>
        <v>0</v>
      </c>
      <c r="AU78" s="30" t="str">
        <f>IF(AND(AT4=0,AT78&gt;=0), "",AT78/AT4)</f>
        <v/>
      </c>
      <c r="AV78" s="47">
        <f t="shared" si="23"/>
        <v>1</v>
      </c>
      <c r="AW78" s="131">
        <f t="shared" si="40"/>
        <v>9.3090235453110868</v>
      </c>
      <c r="AX78" s="30">
        <f>IF(AND(AW4=0,AW78&gt;=0), "",AW78/AW4)</f>
        <v>6.1485662815122582E-3</v>
      </c>
      <c r="AY78" s="47">
        <f>IF(AND(AW124=0,AW78&gt;=0),"",AW78/AW124)</f>
        <v>6.9153966164893135E-3</v>
      </c>
      <c r="AZ78" s="131">
        <f t="shared" si="53"/>
        <v>0</v>
      </c>
      <c r="BA78" s="30" t="str">
        <f>IF(AND(AZ4=0,AZ78&gt;=0), "",AZ78/AZ4)</f>
        <v/>
      </c>
      <c r="BB78" s="47">
        <f t="shared" si="24"/>
        <v>1</v>
      </c>
      <c r="BC78" s="129">
        <f>+'N EERR UCAFE'!I131</f>
        <v>0</v>
      </c>
      <c r="BD78" s="30" t="str">
        <f>IF(AND(BC4=0,BC78&gt;=0), "",BC78/BC4)</f>
        <v/>
      </c>
      <c r="BE78" s="47" t="str">
        <f>IF(AND(BC124=0,BC78&gt;=0),"",BC78/BC124)</f>
        <v/>
      </c>
      <c r="BF78" s="30">
        <f t="shared" si="25"/>
        <v>-1</v>
      </c>
      <c r="BG78" s="130">
        <f t="shared" si="54"/>
        <v>55.854141271866524</v>
      </c>
      <c r="BH78" s="30">
        <f>IF(AND(BG4=0,BG78&gt;=0), "",BG78/BG4)</f>
        <v>6.1485662815122591E-3</v>
      </c>
      <c r="BI78" s="47">
        <f>IF(AND(BG124=0,BG78&gt;=0),"",BG78/BG124)</f>
        <v>6.9153966164893117E-3</v>
      </c>
      <c r="BJ78" s="129">
        <f>+'N EERR UCAFE'!J131</f>
        <v>0</v>
      </c>
      <c r="BK78" s="30" t="str">
        <f>IF(AND(BJ4=0,BJ78&gt;=0), "",BJ78/BJ4)</f>
        <v/>
      </c>
      <c r="BL78" s="47" t="str">
        <f>IF(AND(BJ124=0,BJ78&gt;=0),"",BJ78/BJ124)</f>
        <v/>
      </c>
      <c r="BM78" s="30" t="str">
        <f t="shared" si="43"/>
        <v/>
      </c>
      <c r="BN78" s="130">
        <f t="shared" si="55"/>
        <v>55.854141271866524</v>
      </c>
      <c r="BO78" s="30">
        <f>IF(AND(BN4=0,BN78&gt;=0), "",BN78/BN4)</f>
        <v>6.1485662815122591E-3</v>
      </c>
      <c r="BP78" s="47">
        <f>IF(AND(BN124=0,BN78&gt;=0),"",BN78/BN124)</f>
        <v>6.9153966164893117E-3</v>
      </c>
      <c r="BQ78" s="129">
        <f>+'N EERR UCAFE'!K131</f>
        <v>0</v>
      </c>
      <c r="BR78" s="30" t="str">
        <f>IF(AND(BQ4=0,BQ78&gt;=0), "",BQ78/BQ4)</f>
        <v/>
      </c>
      <c r="BS78" s="47" t="str">
        <f>IF(AND(BQ124=0,BQ78&gt;=0),"",BQ78/BQ124)</f>
        <v/>
      </c>
      <c r="BT78" s="30" t="str">
        <f t="shared" si="44"/>
        <v/>
      </c>
      <c r="BU78" s="130">
        <f t="shared" si="56"/>
        <v>55.854141271866524</v>
      </c>
      <c r="BV78" s="30">
        <f>IF(AND(BU4=0,BU78&gt;=0), "",BU78/BU4)</f>
        <v>6.1485662815122591E-3</v>
      </c>
      <c r="BW78" s="47">
        <f>IF(AND(BU124=0,BU78&gt;=0),"",BU78/BU124)</f>
        <v>6.9153966164893117E-3</v>
      </c>
      <c r="BX78" s="131">
        <f t="shared" si="57"/>
        <v>0</v>
      </c>
      <c r="BY78" s="30" t="str">
        <f>IF(AND(BX4=0,BX78&gt;=0), "",BX78/BX4)</f>
        <v/>
      </c>
      <c r="BZ78" s="47">
        <f t="shared" si="45"/>
        <v>1</v>
      </c>
      <c r="CA78" s="129">
        <f>+'N EERR UCAFE'!L131</f>
        <v>0</v>
      </c>
      <c r="CB78" s="30" t="str">
        <f>IF(AND(CA4=0,CA78&gt;=0), "",CA78/CA4)</f>
        <v/>
      </c>
      <c r="CC78" s="47" t="str">
        <f>IF(AND(CA124=0,CA78&gt;=0),"",CA78/CA124)</f>
        <v/>
      </c>
      <c r="CD78" s="30" t="str">
        <f t="shared" si="26"/>
        <v/>
      </c>
      <c r="CE78" s="130">
        <f t="shared" si="58"/>
        <v>55.854141271866524</v>
      </c>
      <c r="CF78" s="30">
        <f>IF(AND(CE4=0,CE78&gt;=0), "",CE78/CE4)</f>
        <v>6.1485662815122591E-3</v>
      </c>
      <c r="CG78" s="47">
        <f>IF(AND(CE124=0,CE78&gt;=0),"",CE78/CE124)</f>
        <v>6.9153966164893117E-3</v>
      </c>
      <c r="CH78" s="129">
        <f>+'N EERR UCAFE'!M131</f>
        <v>0</v>
      </c>
      <c r="CI78" s="30" t="str">
        <f>IF(AND(CH4=0,CH78&gt;=0), "",CH78/CH4)</f>
        <v/>
      </c>
      <c r="CJ78" s="47" t="str">
        <f>IF(AND(CH124=0,CH78&gt;=0),"",CH78/CH124)</f>
        <v/>
      </c>
      <c r="CK78" s="30" t="str">
        <f t="shared" si="46"/>
        <v/>
      </c>
      <c r="CL78" s="130">
        <f t="shared" si="59"/>
        <v>55.854141271866524</v>
      </c>
      <c r="CM78" s="30">
        <f>IF(AND(CL4=0,CL78&gt;=0), "",CL78/CL4)</f>
        <v>6.1485662815122591E-3</v>
      </c>
      <c r="CN78" s="47">
        <f>IF(AND(CL124=0,CL78&gt;=0),"",CL78/CL124)</f>
        <v>6.9153966164893117E-3</v>
      </c>
      <c r="CO78" s="129">
        <f>+'N EERR UCAFE'!N131</f>
        <v>0</v>
      </c>
      <c r="CP78" s="30" t="str">
        <f>IF(AND(CO4=0,CO78&gt;=0), "",CO78/CO4)</f>
        <v/>
      </c>
      <c r="CQ78" s="47" t="str">
        <f>IF(AND(CO124=0,CO78&gt;=0),"",CO78/CO124)</f>
        <v/>
      </c>
      <c r="CR78" s="30" t="str">
        <f t="shared" si="47"/>
        <v/>
      </c>
      <c r="CS78" s="130">
        <f t="shared" si="60"/>
        <v>55.854141271866524</v>
      </c>
      <c r="CT78" s="30">
        <f>IF(AND(CS4=0,CS78&gt;=0), "",CS78/CS4)</f>
        <v>6.1485662815122591E-3</v>
      </c>
      <c r="CU78" s="47">
        <f>IF(AND(CS124=0,CS78&gt;=0),"",CS78/CS124)</f>
        <v>6.9153966164893117E-3</v>
      </c>
      <c r="CV78" s="131">
        <f t="shared" si="61"/>
        <v>0</v>
      </c>
      <c r="CW78" s="30" t="str">
        <f>IF(AND(CV4=0,CV78&gt;=0), "",CV78/CV4)</f>
        <v/>
      </c>
      <c r="CX78" s="47">
        <f t="shared" si="48"/>
        <v>1</v>
      </c>
    </row>
    <row r="79" spans="1:102" hidden="1" outlineLevel="1" x14ac:dyDescent="0.3">
      <c r="A79" s="29" t="s">
        <v>73</v>
      </c>
      <c r="B79" s="129">
        <f>+'N EERR UCAFE'!B132</f>
        <v>0</v>
      </c>
      <c r="C79" s="30" t="str">
        <f>IF(AND(B4=0,B79&gt;=0), "",B79/B4)</f>
        <v/>
      </c>
      <c r="D79" s="47" t="str">
        <f>IF(AND(B124=0,B79&gt;=0),"",B79/B124)</f>
        <v/>
      </c>
      <c r="E79" s="129">
        <f>+'N EERR UCAFE'!C132</f>
        <v>0</v>
      </c>
      <c r="F79" s="30">
        <f>IF(AND(E4=0,E79&gt;=0), "",E79/E4)</f>
        <v>0</v>
      </c>
      <c r="G79" s="47">
        <f>IF(AND(E124=0,E79&gt;=0),"",E79/E124)</f>
        <v>0</v>
      </c>
      <c r="H79" s="129">
        <f>+'N EERR UCAFE'!D132</f>
        <v>0</v>
      </c>
      <c r="I79" s="30">
        <f>IF(AND(H4=0,H79&gt;=0), "",H79/H4)</f>
        <v>0</v>
      </c>
      <c r="J79" s="47">
        <f>IF(AND(H124=0,H79&gt;=0),"",H79/H124)</f>
        <v>0</v>
      </c>
      <c r="K79" s="30" t="str">
        <f t="shared" si="19"/>
        <v/>
      </c>
      <c r="L79" s="130">
        <f t="shared" si="49"/>
        <v>0</v>
      </c>
      <c r="M79" s="30">
        <f>IF(AND(L4=0,L79&gt;=0), "",L79/L4)</f>
        <v>0</v>
      </c>
      <c r="N79" s="47">
        <f>IF(AND(L124=0,L79&gt;=0),"",L79/L124)</f>
        <v>0</v>
      </c>
      <c r="O79" s="129">
        <f>+'N EERR UCAFE'!E132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UCAFE'!F132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UCAFE'!G132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UCAFE'!H132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UCAFE'!I132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UCAFE'!J132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UCAFE'!K132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UCAFE'!L132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UCAFE'!M132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UCAFE'!N132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UCAFE'!B133</f>
        <v>0</v>
      </c>
      <c r="C80" s="30" t="str">
        <f>IF(AND(B4=0,B80&gt;=0), "",B80/B4)</f>
        <v/>
      </c>
      <c r="D80" s="47" t="str">
        <f>IF(AND(B124=0,B80&gt;=0),"",B80/B124)</f>
        <v/>
      </c>
      <c r="E80" s="129">
        <f>+'N EERR UCAFE'!C133</f>
        <v>10.408375270788204</v>
      </c>
      <c r="F80" s="30">
        <f>IF(AND(E4=0,E80&gt;=0), "",E80/E4)</f>
        <v>7.2794635635452815E-3</v>
      </c>
      <c r="G80" s="47">
        <f>IF(AND(E124=0,E80&gt;=0),"",E80/E124)</f>
        <v>8.9437372417776519E-3</v>
      </c>
      <c r="H80" s="129">
        <f>+'N EERR UCAFE'!D133</f>
        <v>14.763219699665505</v>
      </c>
      <c r="I80" s="30">
        <f>IF(AND(H4=0,H80&gt;=0), "",H80/H4)</f>
        <v>1.02881666487032E-2</v>
      </c>
      <c r="J80" s="47">
        <f>IF(AND(H124=0,H80&gt;=0),"",H80/H124)</f>
        <v>1.230844699741512E-2</v>
      </c>
      <c r="K80" s="30">
        <f t="shared" si="19"/>
        <v>0.41839809918263243</v>
      </c>
      <c r="L80" s="130">
        <f t="shared" si="49"/>
        <v>25.171594970453711</v>
      </c>
      <c r="M80" s="30">
        <f>IF(AND(L4=0,L80&gt;=0), "",L80/L4)</f>
        <v>8.7865161236244174E-3</v>
      </c>
      <c r="N80" s="47">
        <f>IF(AND(L124=0,L80&gt;=0),"",L80/L124)</f>
        <v>1.0651490298837631E-2</v>
      </c>
      <c r="O80" s="129">
        <f>+'N EERR UCAFE'!E133</f>
        <v>10.151972174242246</v>
      </c>
      <c r="P80" s="30">
        <f>IF(AND(O4=0,O80&gt;=0), "",O80/O4)</f>
        <v>4.5086368574801102E-3</v>
      </c>
      <c r="Q80" s="47">
        <f>IF(AND(O124=0,O80&gt;=0),"",O80/O124)</f>
        <v>6.8886088116808103E-3</v>
      </c>
      <c r="R80" s="30">
        <f t="shared" si="20"/>
        <v>-0.31234700961117157</v>
      </c>
      <c r="S80" s="130">
        <f t="shared" si="50"/>
        <v>35.323567144695957</v>
      </c>
      <c r="T80" s="30">
        <f>IF(AND(S4=0,S80&gt;=0), "",S80/S4)</f>
        <v>6.9038937016825657E-3</v>
      </c>
      <c r="U80" s="47">
        <f>IF(AND(S124=0,S80&gt;=0),"",S80/S124)</f>
        <v>9.2061994252979236E-3</v>
      </c>
      <c r="V80" s="131"/>
      <c r="W80" s="30" t="str">
        <f>IF(AND(V4=0,V80&gt;=0), "",V80/V4)</f>
        <v/>
      </c>
      <c r="X80" s="47">
        <f t="shared" si="21"/>
        <v>1</v>
      </c>
      <c r="Y80" s="129">
        <f>+'N EERR UCAFE'!F133</f>
        <v>23.567738419618525</v>
      </c>
      <c r="Z80" s="30">
        <f>IF(AND(Y4=0,Y80&gt;=0), "",Y80/Y4)</f>
        <v>1.8538244693059633E-2</v>
      </c>
      <c r="AA80" s="47">
        <f>IF(AND(Y124=0,Y80&gt;=0),"",Y80/Y124)</f>
        <v>1.6516055936099897E-2</v>
      </c>
      <c r="AB80" s="30">
        <f t="shared" si="22"/>
        <v>1.3214935989890699</v>
      </c>
      <c r="AC80" s="130">
        <f t="shared" si="51"/>
        <v>58.891305564314479</v>
      </c>
      <c r="AD80" s="30">
        <f>IF(AND(AC4=0,AC80&gt;=0), "",AC80/AC4)</f>
        <v>9.2193784250895958E-3</v>
      </c>
      <c r="AE80" s="47">
        <f>IF(AND(AC124=0,AC80&gt;=0),"",AC80/AC124)</f>
        <v>1.1187787847924525E-2</v>
      </c>
      <c r="AF80" s="129">
        <f>+'N EERR UCAFE'!G133</f>
        <v>16.028820845762414</v>
      </c>
      <c r="AG80" s="30">
        <f>IF(AND(AF4=0,AF80&gt;=0), "",AF80/AF4)</f>
        <v>1.0616462594663457E-2</v>
      </c>
      <c r="AH80" s="47">
        <f>IF(AND(AF124=0,AF80&gt;=0),"",AF80/AF124)</f>
        <v>1.0713616655417839E-2</v>
      </c>
      <c r="AI80" s="30">
        <f t="shared" si="41"/>
        <v>-0.31988294505087</v>
      </c>
      <c r="AJ80" s="130">
        <f t="shared" si="62"/>
        <v>74.92012641007689</v>
      </c>
      <c r="AK80" s="30">
        <f>IF(AND(AJ4=0,AJ80&gt;=0), "",AJ80/AJ4)</f>
        <v>9.4864638362977174E-3</v>
      </c>
      <c r="AL80" s="47">
        <f>IF(AND(AJ124=0,AJ80&gt;=0),"",AJ80/AJ124)</f>
        <v>1.1082844868413334E-2</v>
      </c>
      <c r="AM80" s="129">
        <f>+'N EERR UCAFE'!H133</f>
        <v>0</v>
      </c>
      <c r="AN80" s="30">
        <f>IF(AND(AM4=0,AM80&gt;=0), "",AM80/AM4)</f>
        <v>0</v>
      </c>
      <c r="AO80" s="47">
        <f>IF(AND(AM124=0,AM80&gt;=0),"",AM80/AM124)</f>
        <v>0</v>
      </c>
      <c r="AP80" s="30">
        <f t="shared" si="42"/>
        <v>-1</v>
      </c>
      <c r="AQ80" s="130">
        <f t="shared" si="63"/>
        <v>74.92012641007689</v>
      </c>
      <c r="AR80" s="30">
        <f>IF(AND(AQ4=0,AQ80&gt;=0), "",AQ80/AQ4)</f>
        <v>8.2473985377278167E-3</v>
      </c>
      <c r="AS80" s="47">
        <f>IF(AND(AQ124=0,AQ80&gt;=0),"",AQ80/AQ124)</f>
        <v>9.2759887966295355E-3</v>
      </c>
      <c r="AT80" s="131">
        <f t="shared" si="52"/>
        <v>0</v>
      </c>
      <c r="AU80" s="30" t="str">
        <f>IF(AND(AT4=0,AT80&gt;=0), "",AT80/AT4)</f>
        <v/>
      </c>
      <c r="AV80" s="47">
        <f t="shared" si="23"/>
        <v>1</v>
      </c>
      <c r="AW80" s="131">
        <f t="shared" si="40"/>
        <v>12.486687735012815</v>
      </c>
      <c r="AX80" s="30">
        <f>IF(AND(AW4=0,AW80&gt;=0), "",AW80/AW4)</f>
        <v>8.2473985377278167E-3</v>
      </c>
      <c r="AY80" s="47">
        <f>IF(AND(AW124=0,AW80&gt;=0),"",AW80/AW124)</f>
        <v>9.275988796629539E-3</v>
      </c>
      <c r="AZ80" s="131">
        <f t="shared" si="53"/>
        <v>0</v>
      </c>
      <c r="BA80" s="30" t="str">
        <f>IF(AND(AZ4=0,AZ80&gt;=0), "",AZ80/AZ4)</f>
        <v/>
      </c>
      <c r="BB80" s="47">
        <f t="shared" si="24"/>
        <v>1</v>
      </c>
      <c r="BC80" s="129">
        <f>+'N EERR UCAFE'!I133</f>
        <v>0</v>
      </c>
      <c r="BD80" s="30" t="str">
        <f>IF(AND(BC4=0,BC80&gt;=0), "",BC80/BC4)</f>
        <v/>
      </c>
      <c r="BE80" s="47" t="str">
        <f>IF(AND(BC124=0,BC80&gt;=0),"",BC80/BC124)</f>
        <v/>
      </c>
      <c r="BF80" s="30" t="str">
        <f t="shared" si="25"/>
        <v/>
      </c>
      <c r="BG80" s="130">
        <f t="shared" si="54"/>
        <v>74.92012641007689</v>
      </c>
      <c r="BH80" s="30">
        <f>IF(AND(BG4=0,BG80&gt;=0), "",BG80/BG4)</f>
        <v>8.2473985377278167E-3</v>
      </c>
      <c r="BI80" s="47">
        <f>IF(AND(BG124=0,BG80&gt;=0),"",BG80/BG124)</f>
        <v>9.2759887966295355E-3</v>
      </c>
      <c r="BJ80" s="129">
        <f>+'N EERR UCAFE'!J133</f>
        <v>0</v>
      </c>
      <c r="BK80" s="30" t="str">
        <f>IF(AND(BJ4=0,BJ80&gt;=0), "",BJ80/BJ4)</f>
        <v/>
      </c>
      <c r="BL80" s="47" t="str">
        <f>IF(AND(BJ124=0,BJ80&gt;=0),"",BJ80/BJ124)</f>
        <v/>
      </c>
      <c r="BM80" s="30" t="str">
        <f t="shared" si="43"/>
        <v/>
      </c>
      <c r="BN80" s="130">
        <f t="shared" si="55"/>
        <v>74.92012641007689</v>
      </c>
      <c r="BO80" s="30">
        <f>IF(AND(BN4=0,BN80&gt;=0), "",BN80/BN4)</f>
        <v>8.2473985377278167E-3</v>
      </c>
      <c r="BP80" s="47">
        <f>IF(AND(BN124=0,BN80&gt;=0),"",BN80/BN124)</f>
        <v>9.2759887966295355E-3</v>
      </c>
      <c r="BQ80" s="129">
        <f>+'N EERR UCAFE'!K133</f>
        <v>0</v>
      </c>
      <c r="BR80" s="30" t="str">
        <f>IF(AND(BQ4=0,BQ80&gt;=0), "",BQ80/BQ4)</f>
        <v/>
      </c>
      <c r="BS80" s="47" t="str">
        <f>IF(AND(BQ124=0,BQ80&gt;=0),"",BQ80/BQ124)</f>
        <v/>
      </c>
      <c r="BT80" s="30" t="str">
        <f t="shared" si="44"/>
        <v/>
      </c>
      <c r="BU80" s="130">
        <f t="shared" si="56"/>
        <v>74.92012641007689</v>
      </c>
      <c r="BV80" s="30">
        <f>IF(AND(BU4=0,BU80&gt;=0), "",BU80/BU4)</f>
        <v>8.2473985377278167E-3</v>
      </c>
      <c r="BW80" s="47">
        <f>IF(AND(BU124=0,BU80&gt;=0),"",BU80/BU124)</f>
        <v>9.2759887966295355E-3</v>
      </c>
      <c r="BX80" s="131">
        <f t="shared" si="57"/>
        <v>0</v>
      </c>
      <c r="BY80" s="30" t="str">
        <f>IF(AND(BX4=0,BX80&gt;=0), "",BX80/BX4)</f>
        <v/>
      </c>
      <c r="BZ80" s="47">
        <f t="shared" si="45"/>
        <v>1</v>
      </c>
      <c r="CA80" s="129">
        <f>+'N EERR UCAFE'!L133</f>
        <v>0</v>
      </c>
      <c r="CB80" s="30" t="str">
        <f>IF(AND(CA4=0,CA80&gt;=0), "",CA80/CA4)</f>
        <v/>
      </c>
      <c r="CC80" s="47" t="str">
        <f>IF(AND(CA124=0,CA80&gt;=0),"",CA80/CA124)</f>
        <v/>
      </c>
      <c r="CD80" s="30" t="str">
        <f t="shared" si="26"/>
        <v/>
      </c>
      <c r="CE80" s="130">
        <f t="shared" si="58"/>
        <v>74.92012641007689</v>
      </c>
      <c r="CF80" s="30">
        <f>IF(AND(CE4=0,CE80&gt;=0), "",CE80/CE4)</f>
        <v>8.2473985377278167E-3</v>
      </c>
      <c r="CG80" s="47">
        <f>IF(AND(CE124=0,CE80&gt;=0),"",CE80/CE124)</f>
        <v>9.2759887966295355E-3</v>
      </c>
      <c r="CH80" s="129">
        <f>+'N EERR UCAFE'!M133</f>
        <v>0</v>
      </c>
      <c r="CI80" s="30" t="str">
        <f>IF(AND(CH4=0,CH80&gt;=0), "",CH80/CH4)</f>
        <v/>
      </c>
      <c r="CJ80" s="47" t="str">
        <f>IF(AND(CH124=0,CH80&gt;=0),"",CH80/CH124)</f>
        <v/>
      </c>
      <c r="CK80" s="30" t="str">
        <f t="shared" si="46"/>
        <v/>
      </c>
      <c r="CL80" s="130">
        <f t="shared" si="59"/>
        <v>74.92012641007689</v>
      </c>
      <c r="CM80" s="30">
        <f>IF(AND(CL4=0,CL80&gt;=0), "",CL80/CL4)</f>
        <v>8.2473985377278167E-3</v>
      </c>
      <c r="CN80" s="47">
        <f>IF(AND(CL124=0,CL80&gt;=0),"",CL80/CL124)</f>
        <v>9.2759887966295355E-3</v>
      </c>
      <c r="CO80" s="129">
        <f>+'N EERR UCAFE'!N133</f>
        <v>0</v>
      </c>
      <c r="CP80" s="30" t="str">
        <f>IF(AND(CO4=0,CO80&gt;=0), "",CO80/CO4)</f>
        <v/>
      </c>
      <c r="CQ80" s="47" t="str">
        <f>IF(AND(CO124=0,CO80&gt;=0),"",CO80/CO124)</f>
        <v/>
      </c>
      <c r="CR80" s="30" t="str">
        <f t="shared" si="47"/>
        <v/>
      </c>
      <c r="CS80" s="130">
        <f t="shared" si="60"/>
        <v>74.92012641007689</v>
      </c>
      <c r="CT80" s="30">
        <f>IF(AND(CS4=0,CS80&gt;=0), "",CS80/CS4)</f>
        <v>8.2473985377278167E-3</v>
      </c>
      <c r="CU80" s="47">
        <f>IF(AND(CS124=0,CS80&gt;=0),"",CS80/CS124)</f>
        <v>9.2759887966295355E-3</v>
      </c>
      <c r="CV80" s="131">
        <f t="shared" si="61"/>
        <v>0</v>
      </c>
      <c r="CW80" s="30" t="str">
        <f>IF(AND(CV4=0,CV80&gt;=0), "",CV80/CV4)</f>
        <v/>
      </c>
      <c r="CX80" s="47">
        <f t="shared" si="48"/>
        <v>1</v>
      </c>
    </row>
    <row r="81" spans="1:102" hidden="1" outlineLevel="1" x14ac:dyDescent="0.3">
      <c r="A81" s="29" t="s">
        <v>27</v>
      </c>
      <c r="B81" s="129">
        <f>+'N EERR UCAFE'!B134+'N EERR UCAFE'!B135+'N EERR UCAFE'!B136</f>
        <v>0</v>
      </c>
      <c r="C81" s="30" t="str">
        <f>IF(AND(B4=0,B81&gt;=0), "",B81/B4)</f>
        <v/>
      </c>
      <c r="D81" s="47" t="str">
        <f>IF(AND(B124=0,B81&gt;=0),"",B81/B124)</f>
        <v/>
      </c>
      <c r="E81" s="129">
        <f>+'N EERR UCAFE'!C134+'N EERR UCAFE'!C135+'N EERR UCAFE'!C136</f>
        <v>70.135288563017284</v>
      </c>
      <c r="F81" s="30">
        <f>IF(AND(E4=0,E81&gt;=0), "",E81/E4)</f>
        <v>4.9051582435358884E-2</v>
      </c>
      <c r="G81" s="47">
        <f>IF(AND(E124=0,E81&gt;=0),"",E81/E124)</f>
        <v>6.0266043062874496E-2</v>
      </c>
      <c r="H81" s="129">
        <f>+'N EERR UCAFE'!D134+'N EERR UCAFE'!D135+'N EERR UCAFE'!D136</f>
        <v>89.633833890826281</v>
      </c>
      <c r="I81" s="30">
        <f>IF(AND(H4=0,H81&gt;=0), "",H81/H4)</f>
        <v>6.2463868938555142E-2</v>
      </c>
      <c r="J81" s="47">
        <f>IF(AND(H124=0,H81&gt;=0),"",H81/H124)</f>
        <v>7.4729856770020378E-2</v>
      </c>
      <c r="K81" s="30">
        <f t="shared" si="19"/>
        <v>0.27801333290714775</v>
      </c>
      <c r="L81" s="130">
        <f t="shared" si="49"/>
        <v>159.76912245384358</v>
      </c>
      <c r="M81" s="30">
        <f>IF(AND(L4=0,L81&gt;=0), "",L81/L4)</f>
        <v>5.5769766363466852E-2</v>
      </c>
      <c r="N81" s="47">
        <f>IF(AND(L124=0,L81&gt;=0),"",L81/L124)</f>
        <v>6.7607128585552734E-2</v>
      </c>
      <c r="O81" s="129">
        <f>+'N EERR UCAFE'!E134+'N EERR UCAFE'!E135+'N EERR UCAFE'!E136</f>
        <v>95.456738360583344</v>
      </c>
      <c r="P81" s="30">
        <f>IF(AND(O4=0,O81&gt;=0), "",O81/O4)</f>
        <v>4.239371045158382E-2</v>
      </c>
      <c r="Q81" s="47">
        <f>IF(AND(O124=0,O81&gt;=0),"",O81/O124)</f>
        <v>6.4772057854276519E-2</v>
      </c>
      <c r="R81" s="30">
        <f t="shared" si="20"/>
        <v>6.4963242304790197E-2</v>
      </c>
      <c r="S81" s="130">
        <f t="shared" si="50"/>
        <v>255.22586081442694</v>
      </c>
      <c r="T81" s="30">
        <f>IF(AND(S4=0,S81&gt;=0), "",S81/S4)</f>
        <v>4.9883190046048784E-2</v>
      </c>
      <c r="U81" s="47">
        <f>IF(AND(S124=0,S81&gt;=0),"",S81/S124)</f>
        <v>6.6518201956388787E-2</v>
      </c>
      <c r="V81" s="131"/>
      <c r="W81" s="30" t="str">
        <f>IF(AND(V4=0,V81&gt;=0), "",V81/V4)</f>
        <v/>
      </c>
      <c r="X81" s="47">
        <f t="shared" si="21"/>
        <v>1</v>
      </c>
      <c r="Y81" s="129">
        <f>+'N EERR UCAFE'!F134+'N EERR UCAFE'!F135+'N EERR UCAFE'!F136</f>
        <v>75.341944725574152</v>
      </c>
      <c r="Z81" s="30">
        <f>IF(AND(Y4=0,Y81&gt;=0), "",Y81/Y4)</f>
        <v>5.9263531447336676E-2</v>
      </c>
      <c r="AA81" s="47">
        <f>IF(AND(Y124=0,Y81&gt;=0),"",Y81/Y124)</f>
        <v>5.2798947071913016E-2</v>
      </c>
      <c r="AB81" s="30">
        <f t="shared" si="22"/>
        <v>-0.21072156853952526</v>
      </c>
      <c r="AC81" s="130">
        <f t="shared" si="51"/>
        <v>330.56780554000107</v>
      </c>
      <c r="AD81" s="30">
        <f>IF(AND(AC4=0,AC81&gt;=0), "",AC81/AC4)</f>
        <v>5.1750078644400566E-2</v>
      </c>
      <c r="AE81" s="47">
        <f>IF(AND(AC124=0,AC81&gt;=0),"",AC81/AC124)</f>
        <v>6.2799125308855799E-2</v>
      </c>
      <c r="AF81" s="129">
        <f>+'N EERR UCAFE'!G134+'N EERR UCAFE'!G135+'N EERR UCAFE'!G136</f>
        <v>80.678398257004162</v>
      </c>
      <c r="AG81" s="30">
        <f>IF(AND(AF4=0,AF81&gt;=0), "",AF81/AF4)</f>
        <v>5.3436195059806083E-2</v>
      </c>
      <c r="AH81" s="47">
        <f>IF(AND(AF124=0,AF81&gt;=0),"",AF81/AF124)</f>
        <v>5.3925203832269793E-2</v>
      </c>
      <c r="AI81" s="30">
        <f t="shared" si="41"/>
        <v>7.0829782146817857E-2</v>
      </c>
      <c r="AJ81" s="130">
        <f t="shared" si="62"/>
        <v>411.24620379700525</v>
      </c>
      <c r="AK81" s="30">
        <f>IF(AND(AJ4=0,AJ81&gt;=0), "",AJ81/AJ4)</f>
        <v>5.2072419349392385E-2</v>
      </c>
      <c r="AL81" s="47">
        <f>IF(AND(AJ124=0,AJ81&gt;=0),"",AJ81/AJ124)</f>
        <v>6.0835160027080185E-2</v>
      </c>
      <c r="AM81" s="129">
        <f>+'N EERR UCAFE'!H134+'N EERR UCAFE'!H135+'N EERR UCAFE'!H136</f>
        <v>34.551738360221222</v>
      </c>
      <c r="AN81" s="30">
        <f>IF(AND(AM4=0,AM81&gt;=0), "",AM81/AM4)</f>
        <v>2.912048095762098E-2</v>
      </c>
      <c r="AO81" s="47">
        <f>IF(AND(AM124=0,AM81&gt;=0),"",AM81/AM124)</f>
        <v>2.6239726930829849E-2</v>
      </c>
      <c r="AP81" s="30">
        <f t="shared" si="42"/>
        <v>-0.57173494880060305</v>
      </c>
      <c r="AQ81" s="130">
        <f t="shared" si="63"/>
        <v>445.79794215722649</v>
      </c>
      <c r="AR81" s="30">
        <f>IF(AND(AQ4=0,AQ81&gt;=0), "",AQ81/AQ4)</f>
        <v>4.9074574115708654E-2</v>
      </c>
      <c r="AS81" s="47">
        <f>IF(AND(AQ124=0,AQ81&gt;=0),"",AQ81/AQ124)</f>
        <v>5.5195004535586858E-2</v>
      </c>
      <c r="AT81" s="131">
        <f t="shared" si="52"/>
        <v>0</v>
      </c>
      <c r="AU81" s="30" t="str">
        <f>IF(AND(AT4=0,AT81&gt;=0), "",AT81/AT4)</f>
        <v/>
      </c>
      <c r="AV81" s="47">
        <f t="shared" si="23"/>
        <v>1</v>
      </c>
      <c r="AW81" s="131">
        <f t="shared" si="40"/>
        <v>74.299657026204414</v>
      </c>
      <c r="AX81" s="30">
        <f>IF(AND(AW4=0,AW81&gt;=0), "",AW81/AW4)</f>
        <v>4.9074574115708654E-2</v>
      </c>
      <c r="AY81" s="47">
        <f>IF(AND(AW124=0,AW81&gt;=0),"",AW81/AW124)</f>
        <v>5.5195004535586872E-2</v>
      </c>
      <c r="AZ81" s="131">
        <f t="shared" si="53"/>
        <v>0</v>
      </c>
      <c r="BA81" s="30" t="str">
        <f>IF(AND(AZ4=0,AZ81&gt;=0), "",AZ81/AZ4)</f>
        <v/>
      </c>
      <c r="BB81" s="47">
        <f t="shared" si="24"/>
        <v>1</v>
      </c>
      <c r="BC81" s="129">
        <f>+'N EERR UCAFE'!I134+'N EERR UCAFE'!I135+'N EERR UCAFE'!I136</f>
        <v>0</v>
      </c>
      <c r="BD81" s="30" t="str">
        <f>IF(AND(BC4=0,BC81&gt;=0), "",BC81/BC4)</f>
        <v/>
      </c>
      <c r="BE81" s="47" t="str">
        <f>IF(AND(BC124=0,BC81&gt;=0),"",BC81/BC124)</f>
        <v/>
      </c>
      <c r="BF81" s="30">
        <f t="shared" si="25"/>
        <v>-1</v>
      </c>
      <c r="BG81" s="130">
        <f t="shared" si="54"/>
        <v>445.79794215722649</v>
      </c>
      <c r="BH81" s="30">
        <f>IF(AND(BG4=0,BG81&gt;=0), "",BG81/BG4)</f>
        <v>4.9074574115708654E-2</v>
      </c>
      <c r="BI81" s="47">
        <f>IF(AND(BG124=0,BG81&gt;=0),"",BG81/BG124)</f>
        <v>5.5195004535586858E-2</v>
      </c>
      <c r="BJ81" s="129">
        <f>+'N EERR UCAFE'!J134+'N EERR UCAFE'!J135+'N EERR UCAFE'!J136</f>
        <v>0</v>
      </c>
      <c r="BK81" s="30" t="str">
        <f>IF(AND(BJ4=0,BJ81&gt;=0), "",BJ81/BJ4)</f>
        <v/>
      </c>
      <c r="BL81" s="47" t="str">
        <f>IF(AND(BJ124=0,BJ81&gt;=0),"",BJ81/BJ124)</f>
        <v/>
      </c>
      <c r="BM81" s="30" t="str">
        <f t="shared" si="43"/>
        <v/>
      </c>
      <c r="BN81" s="130">
        <f t="shared" si="55"/>
        <v>445.79794215722649</v>
      </c>
      <c r="BO81" s="30">
        <f>IF(AND(BN4=0,BN81&gt;=0), "",BN81/BN4)</f>
        <v>4.9074574115708654E-2</v>
      </c>
      <c r="BP81" s="47">
        <f>IF(AND(BN124=0,BN81&gt;=0),"",BN81/BN124)</f>
        <v>5.5195004535586858E-2</v>
      </c>
      <c r="BQ81" s="129">
        <f>+'N EERR UCAFE'!K134+'N EERR UCAFE'!K135+'N EERR UCAFE'!K136</f>
        <v>0</v>
      </c>
      <c r="BR81" s="30" t="str">
        <f>IF(AND(BQ4=0,BQ81&gt;=0), "",BQ81/BQ4)</f>
        <v/>
      </c>
      <c r="BS81" s="47" t="str">
        <f>IF(AND(BQ124=0,BQ81&gt;=0),"",BQ81/BQ124)</f>
        <v/>
      </c>
      <c r="BT81" s="30" t="str">
        <f t="shared" si="44"/>
        <v/>
      </c>
      <c r="BU81" s="130">
        <f t="shared" si="56"/>
        <v>445.79794215722649</v>
      </c>
      <c r="BV81" s="30">
        <f>IF(AND(BU4=0,BU81&gt;=0), "",BU81/BU4)</f>
        <v>4.9074574115708654E-2</v>
      </c>
      <c r="BW81" s="47">
        <f>IF(AND(BU124=0,BU81&gt;=0),"",BU81/BU124)</f>
        <v>5.5195004535586858E-2</v>
      </c>
      <c r="BX81" s="131">
        <f t="shared" si="57"/>
        <v>0</v>
      </c>
      <c r="BY81" s="30" t="str">
        <f>IF(AND(BX4=0,BX81&gt;=0), "",BX81/BX4)</f>
        <v/>
      </c>
      <c r="BZ81" s="47">
        <f t="shared" si="45"/>
        <v>1</v>
      </c>
      <c r="CA81" s="129">
        <f>+'N EERR UCAFE'!L134+'N EERR UCAFE'!L135+'N EERR UCAFE'!L136</f>
        <v>0</v>
      </c>
      <c r="CB81" s="30" t="str">
        <f>IF(AND(CA4=0,CA81&gt;=0), "",CA81/CA4)</f>
        <v/>
      </c>
      <c r="CC81" s="47" t="str">
        <f>IF(AND(CA124=0,CA81&gt;=0),"",CA81/CA124)</f>
        <v/>
      </c>
      <c r="CD81" s="30" t="str">
        <f t="shared" si="26"/>
        <v/>
      </c>
      <c r="CE81" s="130">
        <f t="shared" si="58"/>
        <v>445.79794215722649</v>
      </c>
      <c r="CF81" s="30">
        <f>IF(AND(CE4=0,CE81&gt;=0), "",CE81/CE4)</f>
        <v>4.9074574115708654E-2</v>
      </c>
      <c r="CG81" s="47">
        <f>IF(AND(CE124=0,CE81&gt;=0),"",CE81/CE124)</f>
        <v>5.5195004535586858E-2</v>
      </c>
      <c r="CH81" s="129">
        <f>+'N EERR UCAFE'!M134+'N EERR UCAFE'!M135+'N EERR UCAFE'!M136</f>
        <v>0</v>
      </c>
      <c r="CI81" s="30" t="str">
        <f>IF(AND(CH4=0,CH81&gt;=0), "",CH81/CH4)</f>
        <v/>
      </c>
      <c r="CJ81" s="47" t="str">
        <f>IF(AND(CH124=0,CH81&gt;=0),"",CH81/CH124)</f>
        <v/>
      </c>
      <c r="CK81" s="30" t="str">
        <f t="shared" si="46"/>
        <v/>
      </c>
      <c r="CL81" s="130">
        <f t="shared" si="59"/>
        <v>445.79794215722649</v>
      </c>
      <c r="CM81" s="30">
        <f>IF(AND(CL4=0,CL81&gt;=0), "",CL81/CL4)</f>
        <v>4.9074574115708654E-2</v>
      </c>
      <c r="CN81" s="47">
        <f>IF(AND(CL124=0,CL81&gt;=0),"",CL81/CL124)</f>
        <v>5.5195004535586858E-2</v>
      </c>
      <c r="CO81" s="129">
        <f>+'N EERR UCAFE'!N134+'N EERR UCAFE'!N135+'N EERR UCAFE'!N136</f>
        <v>0</v>
      </c>
      <c r="CP81" s="30" t="str">
        <f>IF(AND(CO4=0,CO81&gt;=0), "",CO81/CO4)</f>
        <v/>
      </c>
      <c r="CQ81" s="47" t="str">
        <f>IF(AND(CO124=0,CO81&gt;=0),"",CO81/CO124)</f>
        <v/>
      </c>
      <c r="CR81" s="30" t="str">
        <f t="shared" si="47"/>
        <v/>
      </c>
      <c r="CS81" s="130">
        <f t="shared" si="60"/>
        <v>445.79794215722649</v>
      </c>
      <c r="CT81" s="30">
        <f>IF(AND(CS4=0,CS81&gt;=0), "",CS81/CS4)</f>
        <v>4.9074574115708654E-2</v>
      </c>
      <c r="CU81" s="47">
        <f>IF(AND(CS124=0,CS81&gt;=0),"",CS81/CS124)</f>
        <v>5.5195004535586858E-2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15.39</v>
      </c>
      <c r="F83" s="38">
        <f>IF(AND(E4=0,E83&gt;=0), "",E83/E4)</f>
        <v>1.076353814388151E-2</v>
      </c>
      <c r="G83" s="43">
        <f>IF(AND(E124=0,E83&gt;=0),"",E83/E124)</f>
        <v>1.3224361398388991E-2</v>
      </c>
      <c r="H83" s="126">
        <f>SUM(H84:H92)+H110+H111</f>
        <v>12.56</v>
      </c>
      <c r="I83" s="38">
        <f>IF(AND(H4=0,H83&gt;=0), "",H83/H4)</f>
        <v>8.7527907689838123E-3</v>
      </c>
      <c r="J83" s="43">
        <f>IF(AND(H124=0,H83&gt;=0),"",H83/H124)</f>
        <v>1.0471570391317594E-2</v>
      </c>
      <c r="K83" s="38">
        <f>IF(AND(E83=0,H83&gt;0),100%,IF(AND(E83&lt;0,H83&gt;=0),(E83-H83)/E83,IF(AND(E83&gt;0,H83&gt;0),(H83-E83)/E83,IF(AND(E83=0,H83&lt;=0),"",(H83-E83)/E83))))</f>
        <v>-0.18388564002599089</v>
      </c>
      <c r="L83" s="127">
        <f>SUM(L84:L92)+L110+L111</f>
        <v>27.950000000000003</v>
      </c>
      <c r="M83" s="38">
        <f>IF(AND(L4=0,L83&gt;=0), "",L83/L4)</f>
        <v>9.7563593385149704E-3</v>
      </c>
      <c r="N83" s="43">
        <f>IF(AND(L124=0,L83&gt;=0),"",L83/L124)</f>
        <v>1.1827186723843336E-2</v>
      </c>
      <c r="O83" s="126">
        <f>SUM(O84:O92)+O110+O111</f>
        <v>21.35</v>
      </c>
      <c r="P83" s="38">
        <f>IF(AND(O4=0,O83&gt;=0), "",O83/O4)</f>
        <v>9.4818420751222425E-3</v>
      </c>
      <c r="Q83" s="43">
        <f>IF(AND(O124=0,O83&gt;=0),"",O83/O124)</f>
        <v>1.4487017458788781E-2</v>
      </c>
      <c r="R83" s="38">
        <f>IF(AND(H83=0,O83&gt;0),100%,IF(AND(H83&lt;0,O83&gt;=0),(H83-O83)/H83,IF(AND(H83&gt;0,O83&gt;0),(O83-H83)/H83,IF(AND(H83=0,O83&lt;=0),"",(O83-H83)/H83))))</f>
        <v>0.69984076433121023</v>
      </c>
      <c r="S83" s="127">
        <f>SUM(S84:S92)+S110+S111</f>
        <v>49.300000000000004</v>
      </c>
      <c r="T83" s="38">
        <f>IF(AND(S4=0,S83&gt;=0), "",S83/S4)</f>
        <v>9.6355489268319244E-3</v>
      </c>
      <c r="U83" s="43">
        <f>IF(AND(S124=0,S83&gt;=0),"",S83/S124)</f>
        <v>1.28488051562861E-2</v>
      </c>
      <c r="V83" s="128">
        <f>SUM(V84:V92)+V110+V111</f>
        <v>0</v>
      </c>
      <c r="W83" s="38" t="str">
        <f>IF(AND(V4=0,V83&gt;=0), "",V83/V4)</f>
        <v/>
      </c>
      <c r="X83" s="91">
        <f t="shared" si="21"/>
        <v>1</v>
      </c>
      <c r="Y83" s="126">
        <f>SUM(Y84:Y92)+Y110+Y111</f>
        <v>9.35</v>
      </c>
      <c r="Z83" s="38">
        <f>IF(AND(Y4=0,Y83&gt;=0), "",Y83/Y4)</f>
        <v>7.3546551134418599E-3</v>
      </c>
      <c r="AA83" s="43">
        <f>IF(AND(Y124=0,Y83&gt;=0),"",Y83/Y124)</f>
        <v>6.55239464445115E-3</v>
      </c>
      <c r="AB83" s="38">
        <f t="shared" si="22"/>
        <v>-0.56206088992974246</v>
      </c>
      <c r="AC83" s="127">
        <f>SUM(AC84:AC92)+AC110+AC111</f>
        <v>58.650000000000006</v>
      </c>
      <c r="AD83" s="38">
        <f>IF(AND(AC4=0,AC83&gt;=0), "",AC83/AC4)</f>
        <v>9.1816022662461593E-3</v>
      </c>
      <c r="AE83" s="43">
        <f>IF(AND(AC124=0,AC83&gt;=0),"",AC83/AC124)</f>
        <v>1.1141946183621028E-2</v>
      </c>
      <c r="AF83" s="126">
        <f>SUM(AF84:AF92)+AF110+AF111</f>
        <v>1.84</v>
      </c>
      <c r="AG83" s="38">
        <f>IF(AND(AF4=0,AF83&gt;=0), "",AF83/AF4)</f>
        <v>1.2186979542756012E-3</v>
      </c>
      <c r="AH83" s="43">
        <f>IF(AND(AF124=0,AF83&gt;=0),"",AF83/AF124)</f>
        <v>1.2298505820021329E-3</v>
      </c>
      <c r="AI83" s="38">
        <f t="shared" si="41"/>
        <v>-0.80320855614973263</v>
      </c>
      <c r="AJ83" s="127">
        <f>SUM(AJ84:AJ92)+AJ110+AJ111</f>
        <v>60.490000000000009</v>
      </c>
      <c r="AK83" s="38">
        <f>IF(AND(AJ4=0,AJ83&gt;=0), "",AJ83/AJ4)</f>
        <v>7.6593063166597516E-3</v>
      </c>
      <c r="AL83" s="43">
        <f>IF(AND(AJ124=0,AJ83&gt;=0),"",AJ83/AJ124)</f>
        <v>8.948213493672811E-3</v>
      </c>
      <c r="AM83" s="126">
        <f>SUM(AM84:AM92)+AM110+AM111</f>
        <v>9.5500000000000007</v>
      </c>
      <c r="AN83" s="38">
        <f>IF(AND(AM4=0,AM83&gt;=0), "",AM83/AM4)</f>
        <v>8.0488162490097003E-3</v>
      </c>
      <c r="AO83" s="43">
        <f>IF(AND(AM124=0,AM83&gt;=0),"",AM83/AM124)</f>
        <v>7.2525842137634387E-3</v>
      </c>
      <c r="AP83" s="38">
        <f t="shared" si="42"/>
        <v>4.1902173913043477</v>
      </c>
      <c r="AQ83" s="127">
        <f>SUM(AQ84:AQ92)+AQ110+AQ111</f>
        <v>70.040000000000006</v>
      </c>
      <c r="AR83" s="38">
        <f>IF(AND(AQ4=0,AQ83&gt;=0), "",AQ83/AQ4)</f>
        <v>7.710181779735514E-3</v>
      </c>
      <c r="AS83" s="43">
        <f>IF(AND(AQ124=0,AQ83&gt;=0),"",AQ83/AQ124)</f>
        <v>8.6717720117000258E-3</v>
      </c>
      <c r="AT83" s="128">
        <f>SUM(AT84:AT92)+AT110+AT111</f>
        <v>0</v>
      </c>
      <c r="AU83" s="38" t="str">
        <f>IF(AND(AT4=0,AT83&gt;=0), "",AT83/AT4)</f>
        <v/>
      </c>
      <c r="AV83" s="91">
        <f t="shared" si="23"/>
        <v>1</v>
      </c>
      <c r="AW83" s="128">
        <f>SUM(AW84:AW92)+AW110+AW111</f>
        <v>11.673333333333334</v>
      </c>
      <c r="AX83" s="38">
        <f>IF(AND(AW4=0,AW83&gt;=0), "",AW83/AW4)</f>
        <v>7.7101817797355131E-3</v>
      </c>
      <c r="AY83" s="43">
        <f>IF(AND(AW124=0,AW83&gt;=0),"",AW83/AW124)</f>
        <v>8.6717720117000276E-3</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70.040000000000006</v>
      </c>
      <c r="BH83" s="38">
        <f>IF(AND(BG4=0,BG83&gt;=0), "",BG83/BG4)</f>
        <v>7.710181779735514E-3</v>
      </c>
      <c r="BI83" s="43">
        <f>IF(AND(BG124=0,BG83&gt;=0),"",BG83/BG124)</f>
        <v>8.6717720117000258E-3</v>
      </c>
      <c r="BJ83" s="126">
        <f>SUM(BJ84:BJ92)+BJ110+BJ111</f>
        <v>0</v>
      </c>
      <c r="BK83" s="38" t="str">
        <f>IF(AND(BJ4=0,BJ83&gt;=0), "",BJ83/BJ4)</f>
        <v/>
      </c>
      <c r="BL83" s="43" t="str">
        <f>IF(AND(BJ124=0,BJ83&gt;=0),"",BJ83/BJ124)</f>
        <v/>
      </c>
      <c r="BM83" s="38" t="str">
        <f t="shared" si="43"/>
        <v/>
      </c>
      <c r="BN83" s="127">
        <f>SUM(BN84:BN92)+BN110+BN111</f>
        <v>70.040000000000006</v>
      </c>
      <c r="BO83" s="38">
        <f>IF(AND(BN4=0,BN83&gt;=0), "",BN83/BN4)</f>
        <v>7.710181779735514E-3</v>
      </c>
      <c r="BP83" s="43">
        <f>IF(AND(BN124=0,BN83&gt;=0),"",BN83/BN124)</f>
        <v>8.6717720117000258E-3</v>
      </c>
      <c r="BQ83" s="126">
        <f>SUM(BQ84:BQ92)+BQ110+BQ111</f>
        <v>0</v>
      </c>
      <c r="BR83" s="38" t="str">
        <f>IF(AND(BQ4=0,BQ83&gt;=0), "",BQ83/BQ4)</f>
        <v/>
      </c>
      <c r="BS83" s="43" t="str">
        <f>IF(AND(BQ124=0,BQ83&gt;=0),"",BQ83/BQ124)</f>
        <v/>
      </c>
      <c r="BT83" s="38" t="str">
        <f t="shared" si="44"/>
        <v/>
      </c>
      <c r="BU83" s="127">
        <f>SUM(BU84:BU92)+BU110+BU111</f>
        <v>70.040000000000006</v>
      </c>
      <c r="BV83" s="38">
        <f>IF(AND(BU4=0,BU83&gt;=0), "",BU83/BU4)</f>
        <v>7.710181779735514E-3</v>
      </c>
      <c r="BW83" s="43">
        <f>IF(AND(BU124=0,BU83&gt;=0),"",BU83/BU124)</f>
        <v>8.6717720117000258E-3</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70.040000000000006</v>
      </c>
      <c r="CF83" s="38">
        <f>IF(AND(CE4=0,CE83&gt;=0), "",CE83/CE4)</f>
        <v>7.710181779735514E-3</v>
      </c>
      <c r="CG83" s="43">
        <f>IF(AND(CE124=0,CE83&gt;=0),"",CE83/CE124)</f>
        <v>8.6717720117000258E-3</v>
      </c>
      <c r="CH83" s="126">
        <f>SUM(CH84:CH92)+CH110+CH111</f>
        <v>0</v>
      </c>
      <c r="CI83" s="38" t="str">
        <f>IF(AND(CH4=0,CH83&gt;=0), "",CH83/CH4)</f>
        <v/>
      </c>
      <c r="CJ83" s="43" t="str">
        <f>IF(AND(CH124=0,CH83&gt;=0),"",CH83/CH124)</f>
        <v/>
      </c>
      <c r="CK83" s="38" t="str">
        <f t="shared" si="46"/>
        <v/>
      </c>
      <c r="CL83" s="127">
        <f>SUM(CL84:CL92)+CL110+CL111</f>
        <v>70.040000000000006</v>
      </c>
      <c r="CM83" s="38">
        <f>IF(AND(CL4=0,CL83&gt;=0), "",CL83/CL4)</f>
        <v>7.710181779735514E-3</v>
      </c>
      <c r="CN83" s="43">
        <f>IF(AND(CL124=0,CL83&gt;=0),"",CL83/CL124)</f>
        <v>8.6717720117000258E-3</v>
      </c>
      <c r="CO83" s="126">
        <f>SUM(CO84:CO92)+CO110+CO111</f>
        <v>0</v>
      </c>
      <c r="CP83" s="38" t="str">
        <f>IF(AND(CO4=0,CO83&gt;=0), "",CO83/CO4)</f>
        <v/>
      </c>
      <c r="CQ83" s="43" t="str">
        <f>IF(AND(CO124=0,CO83&gt;=0),"",CO83/CO124)</f>
        <v/>
      </c>
      <c r="CR83" s="38" t="str">
        <f t="shared" si="47"/>
        <v/>
      </c>
      <c r="CS83" s="127">
        <f>SUM(CS84:CS92)+CS110+CS111</f>
        <v>70.040000000000006</v>
      </c>
      <c r="CT83" s="38">
        <f>IF(AND(CS4=0,CS83&gt;=0), "",CS83/CS4)</f>
        <v>7.710181779735514E-3</v>
      </c>
      <c r="CU83" s="43">
        <f>IF(AND(CS124=0,CS83&gt;=0),"",CS83/CS124)</f>
        <v>8.6717720117000258E-3</v>
      </c>
      <c r="CV83" s="128">
        <f>SUM(CV84:CV92)+CV110+CV111</f>
        <v>0</v>
      </c>
      <c r="CW83" s="38" t="str">
        <f>IF(AND(CV4=0,CV83&gt;=0), "",CV83/CV4)</f>
        <v/>
      </c>
      <c r="CX83" s="91">
        <f t="shared" si="48"/>
        <v>1</v>
      </c>
    </row>
    <row r="84" spans="1:102" hidden="1" outlineLevel="2" x14ac:dyDescent="0.3">
      <c r="A84" s="29" t="s">
        <v>76</v>
      </c>
      <c r="B84" s="129">
        <f>+'N EERR UCAFE'!B140+'N EERR UCAFE'!B141+'N EERR UCAFE'!B142+'N EERR UCAFE'!B143+'N EERR UCAFE'!B144</f>
        <v>0</v>
      </c>
      <c r="C84" s="30" t="str">
        <f>IF(AND(B4=0,B84&gt;=0), "",B84/B4)</f>
        <v/>
      </c>
      <c r="D84" s="47" t="str">
        <f>IF(AND(B124=0,B84&gt;=0),"",B84/B124)</f>
        <v/>
      </c>
      <c r="E84" s="129">
        <f>+'N EERR UCAFE'!C140+'N EERR UCAFE'!C141+'N EERR UCAFE'!C142+'N EERR UCAFE'!C143+'N EERR UCAFE'!C144</f>
        <v>0</v>
      </c>
      <c r="F84" s="30">
        <f>IF(AND(E4=0,E84&gt;=0), "",E84/E4)</f>
        <v>0</v>
      </c>
      <c r="G84" s="47">
        <f>IF(AND(E124=0,E84&gt;=0),"",E84/E124)</f>
        <v>0</v>
      </c>
      <c r="H84" s="129">
        <f>+'N EERR UCAFE'!D140+'N EERR UCAFE'!D141+'N EERR UCAFE'!D142+'N EERR UCAFE'!D143+'N EERR UCAFE'!D144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UCAFE'!E140+'N EERR UCAFE'!E141+'N EERR UCAFE'!E142+'N EERR UCAFE'!E143+'N EERR UCAFE'!E144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UCAFE'!F140+'N EERR UCAFE'!F141+'N EERR UCAFE'!F142+'N EERR UCAFE'!F143+'N EERR UCAFE'!F144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UCAFE'!G140+'N EERR UCAFE'!G141+'N EERR UCAFE'!G142+'N EERR UCAFE'!G143+'N EERR UCAFE'!G144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UCAFE'!H140+'N EERR UCAFE'!H141+'N EERR UCAFE'!H142+'N EERR UCAFE'!H143+'N EERR UCAFE'!H144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UCAFE'!I140+'N EERR UCAFE'!I141+'N EERR UCAFE'!I142+'N EERR UCAFE'!I143+'N EERR UCAFE'!I144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UCAFE'!J140+'N EERR UCAFE'!J141+'N EERR UCAFE'!J142+'N EERR UCAFE'!J143+'N EERR UCAFE'!J144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UCAFE'!K140+'N EERR UCAFE'!K141+'N EERR UCAFE'!K142+'N EERR UCAFE'!K143+'N EERR UCAFE'!K144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UCAFE'!L140+'N EERR UCAFE'!L141+'N EERR UCAFE'!L142+'N EERR UCAFE'!L143+'N EERR UCAFE'!L144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UCAFE'!M140+'N EERR UCAFE'!M141+'N EERR UCAFE'!M142+'N EERR UCAFE'!M143+'N EERR UCAFE'!M144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UCAFE'!N140+'N EERR UCAFE'!N141+'N EERR UCAFE'!N142+'N EERR UCAFE'!N143+'N EERR UCAFE'!N144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UCAFE'!B145</f>
        <v>0</v>
      </c>
      <c r="C85" s="30" t="str">
        <f>IF(AND(B4=0,B85&gt;=0), "",B85/B4)</f>
        <v/>
      </c>
      <c r="D85" s="47" t="str">
        <f>IF(AND(B124=0,B85&gt;=0),"",B85/B124)</f>
        <v/>
      </c>
      <c r="E85" s="129">
        <f>+'N EERR UCAFE'!C145</f>
        <v>0</v>
      </c>
      <c r="F85" s="30">
        <f>IF(AND(E4=0,E85&gt;=0), "",E85/E4)</f>
        <v>0</v>
      </c>
      <c r="G85" s="47">
        <f>IF(AND(E124=0,E85&gt;=0),"",E85/E124)</f>
        <v>0</v>
      </c>
      <c r="H85" s="129">
        <f>+'N EERR UCAFE'!D145</f>
        <v>0</v>
      </c>
      <c r="I85" s="30">
        <f>IF(AND(H4=0,H85&gt;=0), "",H85/H4)</f>
        <v>0</v>
      </c>
      <c r="J85" s="47">
        <f>IF(AND(H124=0,H85&gt;=0),"",H85/H124)</f>
        <v>0</v>
      </c>
      <c r="K85" s="30" t="str">
        <f t="shared" si="64"/>
        <v/>
      </c>
      <c r="L85" s="130">
        <f t="shared" si="65"/>
        <v>0</v>
      </c>
      <c r="M85" s="30">
        <f>IF(AND(L4=0,L85&gt;=0), "",L85/L4)</f>
        <v>0</v>
      </c>
      <c r="N85" s="47">
        <f>IF(AND(L124=0,L85&gt;=0),"",L85/L124)</f>
        <v>0</v>
      </c>
      <c r="O85" s="129">
        <f>+'N EERR UCAFE'!E145</f>
        <v>0</v>
      </c>
      <c r="P85" s="30">
        <f>IF(AND(O4=0,O85&gt;=0), "",O85/O4)</f>
        <v>0</v>
      </c>
      <c r="Q85" s="47">
        <f>IF(AND(O124=0,O85&gt;=0),"",O85/O124)</f>
        <v>0</v>
      </c>
      <c r="R85" s="30" t="str">
        <f t="shared" si="66"/>
        <v/>
      </c>
      <c r="S85" s="130">
        <f t="shared" si="67"/>
        <v>0</v>
      </c>
      <c r="T85" s="30">
        <f>IF(AND(S4=0,S85&gt;=0), "",S85/S4)</f>
        <v>0</v>
      </c>
      <c r="U85" s="47">
        <f>IF(AND(S124=0,S85&gt;=0),"",S85/S124)</f>
        <v>0</v>
      </c>
      <c r="V85" s="131"/>
      <c r="W85" s="30" t="str">
        <f>IF(AND(V4=0,V85&gt;=0), "",V85/V4)</f>
        <v/>
      </c>
      <c r="X85" s="47" t="str">
        <f t="shared" si="21"/>
        <v/>
      </c>
      <c r="Y85" s="129">
        <f>+'N EERR UCAFE'!F145</f>
        <v>0</v>
      </c>
      <c r="Z85" s="30">
        <f>IF(AND(Y4=0,Y85&gt;=0), "",Y85/Y4)</f>
        <v>0</v>
      </c>
      <c r="AA85" s="47">
        <f>IF(AND(Y124=0,Y85&gt;=0),"",Y85/Y124)</f>
        <v>0</v>
      </c>
      <c r="AB85" s="30" t="str">
        <f t="shared" si="22"/>
        <v/>
      </c>
      <c r="AC85" s="130">
        <f t="shared" si="68"/>
        <v>0</v>
      </c>
      <c r="AD85" s="30">
        <f>IF(AND(AC4=0,AC85&gt;=0), "",AC85/AC4)</f>
        <v>0</v>
      </c>
      <c r="AE85" s="47">
        <f>IF(AND(AC124=0,AC85&gt;=0),"",AC85/AC124)</f>
        <v>0</v>
      </c>
      <c r="AF85" s="129">
        <f>+'N EERR UCAFE'!G145</f>
        <v>0</v>
      </c>
      <c r="AG85" s="30">
        <f>IF(AND(AF4=0,AF85&gt;=0), "",AF85/AF4)</f>
        <v>0</v>
      </c>
      <c r="AH85" s="47">
        <f>IF(AND(AF124=0,AF85&gt;=0),"",AF85/AF124)</f>
        <v>0</v>
      </c>
      <c r="AI85" s="30" t="str">
        <f t="shared" si="41"/>
        <v/>
      </c>
      <c r="AJ85" s="130">
        <f t="shared" si="62"/>
        <v>0</v>
      </c>
      <c r="AK85" s="30">
        <f>IF(AND(AJ4=0,AJ85&gt;=0), "",AJ85/AJ4)</f>
        <v>0</v>
      </c>
      <c r="AL85" s="47">
        <f>IF(AND(AJ124=0,AJ85&gt;=0),"",AJ85/AJ124)</f>
        <v>0</v>
      </c>
      <c r="AM85" s="129">
        <f>+'N EERR UCAFE'!H145</f>
        <v>0</v>
      </c>
      <c r="AN85" s="30">
        <f>IF(AND(AM4=0,AM85&gt;=0), "",AM85/AM4)</f>
        <v>0</v>
      </c>
      <c r="AO85" s="47">
        <f>IF(AND(AM124=0,AM85&gt;=0),"",AM85/AM124)</f>
        <v>0</v>
      </c>
      <c r="AP85" s="30" t="str">
        <f t="shared" si="42"/>
        <v/>
      </c>
      <c r="AQ85" s="130">
        <f t="shared" si="63"/>
        <v>0</v>
      </c>
      <c r="AR85" s="30">
        <f>IF(AND(AQ4=0,AQ85&gt;=0), "",AQ85/AQ4)</f>
        <v>0</v>
      </c>
      <c r="AS85" s="47">
        <f>IF(AND(AQ124=0,AQ85&gt;=0),"",AQ85/AQ124)</f>
        <v>0</v>
      </c>
      <c r="AT85" s="131">
        <f t="shared" si="69"/>
        <v>0</v>
      </c>
      <c r="AU85" s="30" t="str">
        <f>IF(AND(AT4=0,AT85&gt;=0), "",AT85/AT4)</f>
        <v/>
      </c>
      <c r="AV85" s="47" t="str">
        <f t="shared" si="23"/>
        <v/>
      </c>
      <c r="AW85" s="131">
        <f t="shared" si="40"/>
        <v>0</v>
      </c>
      <c r="AX85" s="30">
        <f>IF(AND(AW4=0,AW85&gt;=0), "",AW85/AW4)</f>
        <v>0</v>
      </c>
      <c r="AY85" s="47">
        <f>IF(AND(AW124=0,AW85&gt;=0),"",AW85/AW124)</f>
        <v>0</v>
      </c>
      <c r="AZ85" s="131">
        <f t="shared" si="70"/>
        <v>0</v>
      </c>
      <c r="BA85" s="30" t="str">
        <f>IF(AND(AZ4=0,AZ85&gt;=0), "",AZ85/AZ4)</f>
        <v/>
      </c>
      <c r="BB85" s="47" t="str">
        <f t="shared" si="24"/>
        <v/>
      </c>
      <c r="BC85" s="129">
        <f>+'N EERR UCAFE'!I145</f>
        <v>0</v>
      </c>
      <c r="BD85" s="30" t="str">
        <f>IF(AND(BC4=0,BC85&gt;=0), "",BC85/BC4)</f>
        <v/>
      </c>
      <c r="BE85" s="47" t="str">
        <f>IF(AND(BC124=0,BC85&gt;=0),"",BC85/BC124)</f>
        <v/>
      </c>
      <c r="BF85" s="30" t="str">
        <f t="shared" si="25"/>
        <v/>
      </c>
      <c r="BG85" s="130">
        <f t="shared" si="71"/>
        <v>0</v>
      </c>
      <c r="BH85" s="30">
        <f>IF(AND(BG4=0,BG85&gt;=0), "",BG85/BG4)</f>
        <v>0</v>
      </c>
      <c r="BI85" s="47">
        <f>IF(AND(BG124=0,BG85&gt;=0),"",BG85/BG124)</f>
        <v>0</v>
      </c>
      <c r="BJ85" s="129">
        <f>+'N EERR UCAFE'!J145</f>
        <v>0</v>
      </c>
      <c r="BK85" s="30" t="str">
        <f>IF(AND(BJ4=0,BJ85&gt;=0), "",BJ85/BJ4)</f>
        <v/>
      </c>
      <c r="BL85" s="47" t="str">
        <f>IF(AND(BJ124=0,BJ85&gt;=0),"",BJ85/BJ124)</f>
        <v/>
      </c>
      <c r="BM85" s="30" t="str">
        <f t="shared" si="43"/>
        <v/>
      </c>
      <c r="BN85" s="130">
        <f t="shared" si="72"/>
        <v>0</v>
      </c>
      <c r="BO85" s="30">
        <f>IF(AND(BN4=0,BN85&gt;=0), "",BN85/BN4)</f>
        <v>0</v>
      </c>
      <c r="BP85" s="47">
        <f>IF(AND(BN124=0,BN85&gt;=0),"",BN85/BN124)</f>
        <v>0</v>
      </c>
      <c r="BQ85" s="129">
        <f>+'N EERR UCAFE'!K145</f>
        <v>0</v>
      </c>
      <c r="BR85" s="30" t="str">
        <f>IF(AND(BQ4=0,BQ85&gt;=0), "",BQ85/BQ4)</f>
        <v/>
      </c>
      <c r="BS85" s="47" t="str">
        <f>IF(AND(BQ124=0,BQ85&gt;=0),"",BQ85/BQ124)</f>
        <v/>
      </c>
      <c r="BT85" s="30" t="str">
        <f t="shared" si="44"/>
        <v/>
      </c>
      <c r="BU85" s="130">
        <f t="shared" si="73"/>
        <v>0</v>
      </c>
      <c r="BV85" s="30">
        <f>IF(AND(BU4=0,BU85&gt;=0), "",BU85/BU4)</f>
        <v>0</v>
      </c>
      <c r="BW85" s="47">
        <f>IF(AND(BU124=0,BU85&gt;=0),"",BU85/BU124)</f>
        <v>0</v>
      </c>
      <c r="BX85" s="131">
        <f t="shared" si="74"/>
        <v>0</v>
      </c>
      <c r="BY85" s="30" t="str">
        <f>IF(AND(BX4=0,BX85&gt;=0), "",BX85/BX4)</f>
        <v/>
      </c>
      <c r="BZ85" s="47" t="str">
        <f t="shared" si="45"/>
        <v/>
      </c>
      <c r="CA85" s="129">
        <f>+'N EERR UCAFE'!L145</f>
        <v>0</v>
      </c>
      <c r="CB85" s="30" t="str">
        <f>IF(AND(CA4=0,CA85&gt;=0), "",CA85/CA4)</f>
        <v/>
      </c>
      <c r="CC85" s="47" t="str">
        <f>IF(AND(CA124=0,CA85&gt;=0),"",CA85/CA124)</f>
        <v/>
      </c>
      <c r="CD85" s="30" t="str">
        <f t="shared" si="26"/>
        <v/>
      </c>
      <c r="CE85" s="130">
        <f t="shared" si="75"/>
        <v>0</v>
      </c>
      <c r="CF85" s="30">
        <f>IF(AND(CE4=0,CE85&gt;=0), "",CE85/CE4)</f>
        <v>0</v>
      </c>
      <c r="CG85" s="47">
        <f>IF(AND(CE124=0,CE85&gt;=0),"",CE85/CE124)</f>
        <v>0</v>
      </c>
      <c r="CH85" s="129">
        <f>+'N EERR UCAFE'!M145</f>
        <v>0</v>
      </c>
      <c r="CI85" s="30" t="str">
        <f>IF(AND(CH4=0,CH85&gt;=0), "",CH85/CH4)</f>
        <v/>
      </c>
      <c r="CJ85" s="47" t="str">
        <f>IF(AND(CH124=0,CH85&gt;=0),"",CH85/CH124)</f>
        <v/>
      </c>
      <c r="CK85" s="30" t="str">
        <f t="shared" si="46"/>
        <v/>
      </c>
      <c r="CL85" s="130">
        <f t="shared" si="76"/>
        <v>0</v>
      </c>
      <c r="CM85" s="30">
        <f>IF(AND(CL4=0,CL85&gt;=0), "",CL85/CL4)</f>
        <v>0</v>
      </c>
      <c r="CN85" s="47">
        <f>IF(AND(CL124=0,CL85&gt;=0),"",CL85/CL124)</f>
        <v>0</v>
      </c>
      <c r="CO85" s="129">
        <f>+'N EERR UCAFE'!N145</f>
        <v>0</v>
      </c>
      <c r="CP85" s="30" t="str">
        <f>IF(AND(CO4=0,CO85&gt;=0), "",CO85/CO4)</f>
        <v/>
      </c>
      <c r="CQ85" s="47" t="str">
        <f>IF(AND(CO124=0,CO85&gt;=0),"",CO85/CO124)</f>
        <v/>
      </c>
      <c r="CR85" s="30" t="str">
        <f t="shared" si="47"/>
        <v/>
      </c>
      <c r="CS85" s="130">
        <f t="shared" si="77"/>
        <v>0</v>
      </c>
      <c r="CT85" s="30">
        <f>IF(AND(CS4=0,CS85&gt;=0), "",CS85/CS4)</f>
        <v>0</v>
      </c>
      <c r="CU85" s="47">
        <f>IF(AND(CS124=0,CS85&gt;=0),"",CS85/CS124)</f>
        <v>0</v>
      </c>
      <c r="CV85" s="131">
        <f t="shared" si="78"/>
        <v>0</v>
      </c>
      <c r="CW85" s="30" t="str">
        <f>IF(AND(CV4=0,CV85&gt;=0), "",CV85/CV4)</f>
        <v/>
      </c>
      <c r="CX85" s="47" t="str">
        <f t="shared" si="48"/>
        <v/>
      </c>
    </row>
    <row r="86" spans="1:102" hidden="1" outlineLevel="2" x14ac:dyDescent="0.3">
      <c r="A86" s="29" t="s">
        <v>1</v>
      </c>
      <c r="B86" s="129">
        <f>+'N EERR UCAFE'!B146+'N EERR UCAFE'!B147+'N EERR UCAFE'!B148+'N EERR UCAFE'!B149+'N EERR UCAFE'!B150+'N EERR UCAFE'!B151+'N EERR UCAFE'!B152+'N EERR UCAFE'!B153</f>
        <v>0</v>
      </c>
      <c r="C86" s="30" t="str">
        <f>IF(AND(B4=0,B86&gt;=0), "",B86/B4)</f>
        <v/>
      </c>
      <c r="D86" s="47" t="str">
        <f>IF(AND(B124=0,B86&gt;=0),"",B86/B124)</f>
        <v/>
      </c>
      <c r="E86" s="129">
        <f>+'N EERR UCAFE'!C146+'N EERR UCAFE'!C147+'N EERR UCAFE'!C148+'N EERR UCAFE'!C149+'N EERR UCAFE'!C150+'N EERR UCAFE'!C151+'N EERR UCAFE'!C152+'N EERR UCAFE'!C153</f>
        <v>0</v>
      </c>
      <c r="F86" s="30">
        <f>IF(AND(E4=0,E86&gt;=0), "",E86/E4)</f>
        <v>0</v>
      </c>
      <c r="G86" s="47">
        <f>IF(AND(E124=0,E86&gt;=0),"",E86/E124)</f>
        <v>0</v>
      </c>
      <c r="H86" s="129">
        <f>+'N EERR UCAFE'!D146+'N EERR UCAFE'!D147+'N EERR UCAFE'!D148+'N EERR UCAFE'!D149+'N EERR UCAFE'!D150+'N EERR UCAFE'!D151+'N EERR UCAFE'!D152+'N EERR UCAFE'!D153</f>
        <v>0</v>
      </c>
      <c r="I86" s="30">
        <f>IF(AND(H4=0,H86&gt;=0), "",H86/H4)</f>
        <v>0</v>
      </c>
      <c r="J86" s="47">
        <f>IF(AND(H124=0,H86&gt;=0),"",H86/H124)</f>
        <v>0</v>
      </c>
      <c r="K86" s="30" t="str">
        <f t="shared" si="64"/>
        <v/>
      </c>
      <c r="L86" s="130">
        <f t="shared" si="65"/>
        <v>0</v>
      </c>
      <c r="M86" s="30">
        <f>IF(AND(L4=0,L86&gt;=0), "",L86/L4)</f>
        <v>0</v>
      </c>
      <c r="N86" s="47">
        <f>IF(AND(L124=0,L86&gt;=0),"",L86/L124)</f>
        <v>0</v>
      </c>
      <c r="O86" s="129">
        <f>+'N EERR UCAFE'!E146+'N EERR UCAFE'!E147+'N EERR UCAFE'!E148+'N EERR UCAFE'!E149+'N EERR UCAFE'!E150+'N EERR UCAFE'!E151+'N EERR UCAFE'!E152+'N EERR UCAFE'!E153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UCAFE'!F146+'N EERR UCAFE'!F147+'N EERR UCAFE'!F148+'N EERR UCAFE'!F149+'N EERR UCAFE'!F150+'N EERR UCAFE'!F151+'N EERR UCAFE'!F152+'N EERR UCAFE'!F153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UCAFE'!G146+'N EERR UCAFE'!G147+'N EERR UCAFE'!G148+'N EERR UCAFE'!G149+'N EERR UCAFE'!G150+'N EERR UCAFE'!G151+'N EERR UCAFE'!G152+'N EERR UCAFE'!G153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UCAFE'!H146+'N EERR UCAFE'!H147+'N EERR UCAFE'!H148+'N EERR UCAFE'!H149+'N EERR UCAFE'!H150+'N EERR UCAFE'!H151+'N EERR UCAFE'!H152+'N EERR UCAFE'!H153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UCAFE'!I146+'N EERR UCAFE'!I147+'N EERR UCAFE'!I148+'N EERR UCAFE'!I149+'N EERR UCAFE'!I150+'N EERR UCAFE'!I151+'N EERR UCAFE'!I152+'N EERR UCAFE'!I153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UCAFE'!J146+'N EERR UCAFE'!J147+'N EERR UCAFE'!J148+'N EERR UCAFE'!J149+'N EERR UCAFE'!J150+'N EERR UCAFE'!J151+'N EERR UCAFE'!J152+'N EERR UCAFE'!J153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UCAFE'!K146+'N EERR UCAFE'!K147+'N EERR UCAFE'!K148+'N EERR UCAFE'!K149+'N EERR UCAFE'!K150+'N EERR UCAFE'!K151+'N EERR UCAFE'!K152+'N EERR UCAFE'!K153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UCAFE'!L146+'N EERR UCAFE'!L147+'N EERR UCAFE'!L148+'N EERR UCAFE'!L149+'N EERR UCAFE'!L150+'N EERR UCAFE'!L151+'N EERR UCAFE'!L152+'N EERR UCAFE'!L153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UCAFE'!M146+'N EERR UCAFE'!M147+'N EERR UCAFE'!M148+'N EERR UCAFE'!M149+'N EERR UCAFE'!M150+'N EERR UCAFE'!M151+'N EERR UCAFE'!M152+'N EERR UCAFE'!M153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UCAFE'!N146+'N EERR UCAFE'!N147+'N EERR UCAFE'!N148+'N EERR UCAFE'!N149+'N EERR UCAFE'!N150+'N EERR UCAFE'!N151+'N EERR UCAFE'!N152+'N EERR UCAFE'!N153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UCAFE'!B157+'N EERR UCAFE'!B158</f>
        <v>0</v>
      </c>
      <c r="C87" s="30" t="str">
        <f>IF(AND(B4=0,B87&gt;=0), "",B87/B4)</f>
        <v/>
      </c>
      <c r="D87" s="47" t="str">
        <f>IF(AND(B124=0,B87&gt;=0),"",B87/B124)</f>
        <v/>
      </c>
      <c r="E87" s="129">
        <f>+'N EERR UCAFE'!C157+'N EERR UCAFE'!C158</f>
        <v>0</v>
      </c>
      <c r="F87" s="30">
        <f>IF(AND(E4=0,E87&gt;=0), "",E87/E4)</f>
        <v>0</v>
      </c>
      <c r="G87" s="47">
        <f>IF(AND(E124=0,E87&gt;=0),"",E87/E124)</f>
        <v>0</v>
      </c>
      <c r="H87" s="129">
        <f>+'N EERR UCAFE'!D157+'N EERR UCAFE'!D158</f>
        <v>0</v>
      </c>
      <c r="I87" s="30">
        <f>IF(AND(H4=0,H87&gt;=0), "",H87/H4)</f>
        <v>0</v>
      </c>
      <c r="J87" s="47">
        <f>IF(AND(H124=0,H87&gt;=0),"",H87/H124)</f>
        <v>0</v>
      </c>
      <c r="K87" s="30" t="str">
        <f t="shared" si="64"/>
        <v/>
      </c>
      <c r="L87" s="130">
        <f t="shared" si="65"/>
        <v>0</v>
      </c>
      <c r="M87" s="30">
        <f>IF(AND(L4=0,L87&gt;=0), "",L87/L4)</f>
        <v>0</v>
      </c>
      <c r="N87" s="47">
        <f>IF(AND(L124=0,L87&gt;=0),"",L87/L124)</f>
        <v>0</v>
      </c>
      <c r="O87" s="129">
        <f>+'N EERR UCAFE'!E157+'N EERR UCAFE'!E158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UCAFE'!F157+'N EERR UCAFE'!F158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UCAFE'!G157+'N EERR UCAFE'!G158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UCAFE'!H157+'N EERR UCAFE'!H158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UCAFE'!I157+'N EERR UCAFE'!I158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UCAFE'!J157+'N EERR UCAFE'!J158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UCAFE'!K157+'N EERR UCAFE'!K158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UCAFE'!L157+'N EERR UCAFE'!L158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UCAFE'!M157+'N EERR UCAFE'!M158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UCAFE'!N157+'N EERR UCAFE'!N158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UCAFE'!B159</f>
        <v>0</v>
      </c>
      <c r="C88" s="30" t="str">
        <f>IF(AND(B4=0,B88&gt;=0), "",B88/B4)</f>
        <v/>
      </c>
      <c r="D88" s="47" t="str">
        <f>IF(AND(B124=0,B88&gt;=0),"",B88/B124)</f>
        <v/>
      </c>
      <c r="E88" s="129">
        <f>+'N EERR UCAFE'!C159</f>
        <v>0</v>
      </c>
      <c r="F88" s="30">
        <f>IF(AND(E4=0,E88&gt;=0), "",E88/E4)</f>
        <v>0</v>
      </c>
      <c r="G88" s="47">
        <f>IF(AND(E124=0,E88&gt;=0),"",E88/E124)</f>
        <v>0</v>
      </c>
      <c r="H88" s="129">
        <f>+'N EERR UCAFE'!D159</f>
        <v>0</v>
      </c>
      <c r="I88" s="30">
        <f>IF(AND(H4=0,H88&gt;=0), "",H88/H4)</f>
        <v>0</v>
      </c>
      <c r="J88" s="47">
        <f>IF(AND(H124=0,H88&gt;=0),"",H88/H124)</f>
        <v>0</v>
      </c>
      <c r="K88" s="30" t="str">
        <f t="shared" si="64"/>
        <v/>
      </c>
      <c r="L88" s="130">
        <f t="shared" si="65"/>
        <v>0</v>
      </c>
      <c r="M88" s="30">
        <f>IF(AND(L4=0,L88&gt;=0), "",L88/L4)</f>
        <v>0</v>
      </c>
      <c r="N88" s="47">
        <f>IF(AND(L124=0,L88&gt;=0),"",L88/L124)</f>
        <v>0</v>
      </c>
      <c r="O88" s="129">
        <f>+'N EERR UCAFE'!E159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UCAFE'!F159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UCAFE'!G159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UCAFE'!H159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UCAFE'!I159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UCAFE'!J159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UCAFE'!K159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UCAFE'!L159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UCAFE'!M159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UCAFE'!N159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UCAFE'!B160</f>
        <v>0</v>
      </c>
      <c r="C89" s="30" t="str">
        <f>IF(AND(B4=0,B89&gt;=0), "",B89/B4)</f>
        <v/>
      </c>
      <c r="D89" s="47" t="str">
        <f>IF(AND(B124=0,B89&gt;=0),"",B89/B124)</f>
        <v/>
      </c>
      <c r="E89" s="129">
        <f>+'N EERR UCAFE'!C160</f>
        <v>0</v>
      </c>
      <c r="F89" s="30">
        <f>IF(AND(E4=0,E89&gt;=0), "",E89/E4)</f>
        <v>0</v>
      </c>
      <c r="G89" s="47">
        <f>IF(AND(E124=0,E89&gt;=0),"",E89/E124)</f>
        <v>0</v>
      </c>
      <c r="H89" s="129">
        <f>+'N EERR UCAFE'!D160</f>
        <v>0</v>
      </c>
      <c r="I89" s="30">
        <f>IF(AND(H4=0,H89&gt;=0), "",H89/H4)</f>
        <v>0</v>
      </c>
      <c r="J89" s="47">
        <f>IF(AND(H124=0,H89&gt;=0),"",H89/H124)</f>
        <v>0</v>
      </c>
      <c r="K89" s="30" t="str">
        <f t="shared" si="64"/>
        <v/>
      </c>
      <c r="L89" s="130">
        <f t="shared" si="65"/>
        <v>0</v>
      </c>
      <c r="M89" s="30">
        <f>IF(AND(L4=0,L89&gt;=0), "",L89/L4)</f>
        <v>0</v>
      </c>
      <c r="N89" s="47">
        <f>IF(AND(L124=0,L89&gt;=0),"",L89/L124)</f>
        <v>0</v>
      </c>
      <c r="O89" s="129">
        <f>+'N EERR UCAFE'!E160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UCAFE'!F160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UCAFE'!G160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UCAFE'!H160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UCAFE'!I160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UCAFE'!J160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UCAFE'!K160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UCAFE'!L160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UCAFE'!M160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UCAFE'!N160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UCAFE'!B161</f>
        <v>0</v>
      </c>
      <c r="C90" s="30" t="str">
        <f>IF(AND(B4=0,B90&gt;=0), "",B90/B4)</f>
        <v/>
      </c>
      <c r="D90" s="47" t="str">
        <f>IF(AND(B124=0,B90&gt;=0),"",B90/B124)</f>
        <v/>
      </c>
      <c r="E90" s="129">
        <f>+'N EERR UCAFE'!C161</f>
        <v>0</v>
      </c>
      <c r="F90" s="30">
        <f>IF(AND(E4=0,E90&gt;=0), "",E90/E4)</f>
        <v>0</v>
      </c>
      <c r="G90" s="47">
        <f>IF(AND(E124=0,E90&gt;=0),"",E90/E124)</f>
        <v>0</v>
      </c>
      <c r="H90" s="129">
        <f>+'N EERR UCAFE'!D161</f>
        <v>0</v>
      </c>
      <c r="I90" s="30">
        <f>IF(AND(H4=0,H90&gt;=0), "",H90/H4)</f>
        <v>0</v>
      </c>
      <c r="J90" s="47">
        <f>IF(AND(H124=0,H90&gt;=0),"",H90/H124)</f>
        <v>0</v>
      </c>
      <c r="K90" s="30" t="str">
        <f t="shared" si="64"/>
        <v/>
      </c>
      <c r="L90" s="130">
        <f t="shared" si="65"/>
        <v>0</v>
      </c>
      <c r="M90" s="30">
        <f>IF(AND(L4=0,L90&gt;=0), "",L90/L4)</f>
        <v>0</v>
      </c>
      <c r="N90" s="47">
        <f>IF(AND(L124=0,L90&gt;=0),"",L90/L124)</f>
        <v>0</v>
      </c>
      <c r="O90" s="129">
        <f>+'N EERR UCAFE'!E161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UCAFE'!F161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UCAFE'!G161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UCAFE'!H161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UCAFE'!I161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UCAFE'!J161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UCAFE'!K161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UCAFE'!L161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UCAFE'!M161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UCAFE'!N161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UCAFE'!B162+'N EERR UCAFE'!B163+'N EERR UCAFE'!B164+'N EERR UCAFE'!B165+'N EERR UCAFE'!B166+'N EERR UCAFE'!B167+'N EERR UCAFE'!B168+'N EERR UCAFE'!B169</f>
        <v>0</v>
      </c>
      <c r="C91" s="30" t="str">
        <f>IF(AND(B4=0,B91&gt;=0), "",B91/B4)</f>
        <v/>
      </c>
      <c r="D91" s="47" t="str">
        <f>IF(AND(B124=0,B91&gt;=0),"",B91/B124)</f>
        <v/>
      </c>
      <c r="E91" s="129">
        <f>+'N EERR UCAFE'!C162+'N EERR UCAFE'!C163+'N EERR UCAFE'!C164+'N EERR UCAFE'!C165+'N EERR UCAFE'!C166+'N EERR UCAFE'!C167+'N EERR UCAFE'!C168+'N EERR UCAFE'!C169</f>
        <v>0</v>
      </c>
      <c r="F91" s="30">
        <f>IF(AND(E4=0,E91&gt;=0), "",E91/E4)</f>
        <v>0</v>
      </c>
      <c r="G91" s="47">
        <f>IF(AND(E124=0,E91&gt;=0),"",E91/E124)</f>
        <v>0</v>
      </c>
      <c r="H91" s="129">
        <f>+'N EERR UCAFE'!D162+'N EERR UCAFE'!D163+'N EERR UCAFE'!D164+'N EERR UCAFE'!D165+'N EERR UCAFE'!D166+'N EERR UCAFE'!D167+'N EERR UCAFE'!D168+'N EERR UCAFE'!D169</f>
        <v>0</v>
      </c>
      <c r="I91" s="30">
        <f>IF(AND(H4=0,H91&gt;=0), "",H91/H4)</f>
        <v>0</v>
      </c>
      <c r="J91" s="47">
        <f>IF(AND(H124=0,H91&gt;=0),"",H91/H124)</f>
        <v>0</v>
      </c>
      <c r="K91" s="30" t="str">
        <f t="shared" si="64"/>
        <v/>
      </c>
      <c r="L91" s="130">
        <f t="shared" si="65"/>
        <v>0</v>
      </c>
      <c r="M91" s="30">
        <f>IF(AND(L4=0,L91&gt;=0), "",L91/L4)</f>
        <v>0</v>
      </c>
      <c r="N91" s="47">
        <f>IF(AND(L124=0,L91&gt;=0),"",L91/L124)</f>
        <v>0</v>
      </c>
      <c r="O91" s="129">
        <f>+'N EERR UCAFE'!E162+'N EERR UCAFE'!E163+'N EERR UCAFE'!E164+'N EERR UCAFE'!E165+'N EERR UCAFE'!E166+'N EERR UCAFE'!E167+'N EERR UCAFE'!E168+'N EERR UCAFE'!E169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UCAFE'!F162+'N EERR UCAFE'!F163+'N EERR UCAFE'!F164+'N EERR UCAFE'!F165+'N EERR UCAFE'!F166+'N EERR UCAFE'!F167+'N EERR UCAFE'!F168+'N EERR UCAFE'!F169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UCAFE'!G162+'N EERR UCAFE'!G163+'N EERR UCAFE'!G164+'N EERR UCAFE'!G165+'N EERR UCAFE'!G166+'N EERR UCAFE'!G167+'N EERR UCAFE'!G168+'N EERR UCAFE'!G169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UCAFE'!H162+'N EERR UCAFE'!H163+'N EERR UCAFE'!H164+'N EERR UCAFE'!H165+'N EERR UCAFE'!H166+'N EERR UCAFE'!H167+'N EERR UCAFE'!H168+'N EERR UCAFE'!H169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UCAFE'!I162+'N EERR UCAFE'!I163+'N EERR UCAFE'!I164+'N EERR UCAFE'!I165+'N EERR UCAFE'!I166+'N EERR UCAFE'!I167+'N EERR UCAFE'!I168+'N EERR UCAFE'!I169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UCAFE'!J162+'N EERR UCAFE'!J163+'N EERR UCAFE'!J164+'N EERR UCAFE'!J165+'N EERR UCAFE'!J166+'N EERR UCAFE'!J167+'N EERR UCAFE'!J168+'N EERR UCAFE'!J169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UCAFE'!K162+'N EERR UCAFE'!K163+'N EERR UCAFE'!K164+'N EERR UCAFE'!K165+'N EERR UCAFE'!K166+'N EERR UCAFE'!K167+'N EERR UCAFE'!K168+'N EERR UCAFE'!K169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UCAFE'!L162+'N EERR UCAFE'!L163+'N EERR UCAFE'!L164+'N EERR UCAFE'!L165+'N EERR UCAFE'!L166+'N EERR UCAFE'!L167+'N EERR UCAFE'!L168+'N EERR UCAFE'!L169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UCAFE'!M162+'N EERR UCAFE'!M163+'N EERR UCAFE'!M164+'N EERR UCAFE'!M165+'N EERR UCAFE'!M166+'N EERR UCAFE'!M167+'N EERR UCAFE'!M168+'N EERR UCAFE'!M169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UCAFE'!N162+'N EERR UCAFE'!N163+'N EERR UCAFE'!N164+'N EERR UCAFE'!N165+'N EERR UCAFE'!N166+'N EERR UCAFE'!N167+'N EERR UCAFE'!N168+'N EERR UCAFE'!N169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3.9979601547890176</v>
      </c>
      <c r="F93" s="38">
        <f>IF(AND(E4=0,E93&gt;=0), "",E93/E4)</f>
        <v>2.7961141405971422E-3</v>
      </c>
      <c r="G93" s="43">
        <f>IF(AND(E124=0,E93&gt;=0),"",E93/E124)</f>
        <v>3.4353781639564103E-3</v>
      </c>
      <c r="H93" s="126">
        <f>SUM(H94:H103)</f>
        <v>0</v>
      </c>
      <c r="I93" s="38">
        <f>IF(AND(H4=0,H93&gt;=0), "",H93/H4)</f>
        <v>0</v>
      </c>
      <c r="J93" s="43">
        <f>IF(AND(H124=0,H93&gt;=0),"",H93/H124)</f>
        <v>0</v>
      </c>
      <c r="K93" s="38">
        <f t="shared" si="64"/>
        <v>-1</v>
      </c>
      <c r="L93" s="127">
        <f>SUM(L94:L103)</f>
        <v>3.9979601547890176</v>
      </c>
      <c r="M93" s="38">
        <f>IF(AND(L4=0,L93&gt;=0), "",L93/L4)</f>
        <v>1.3955469012946898E-3</v>
      </c>
      <c r="N93" s="43">
        <f>IF(AND(L124=0,L93&gt;=0),"",L93/L124)</f>
        <v>1.6917574692370417E-3</v>
      </c>
      <c r="O93" s="126">
        <f>SUM(O94:O103)</f>
        <v>0</v>
      </c>
      <c r="P93" s="38">
        <f>IF(AND(O4=0,O93&gt;=0), "",O93/O4)</f>
        <v>0</v>
      </c>
      <c r="Q93" s="43">
        <f>IF(AND(O124=0,O93&gt;=0),"",O93/O124)</f>
        <v>0</v>
      </c>
      <c r="R93" s="38" t="str">
        <f t="shared" si="66"/>
        <v/>
      </c>
      <c r="S93" s="127">
        <f>SUM(S94:S103)</f>
        <v>3.9979601547890176</v>
      </c>
      <c r="T93" s="38">
        <f>IF(AND(S4=0,S93&gt;=0), "",S93/S4)</f>
        <v>7.8139027746438347E-4</v>
      </c>
      <c r="U93" s="43">
        <f>IF(AND(S124=0,S93&gt;=0),"",S93/S124)</f>
        <v>1.0419677698068864E-3</v>
      </c>
      <c r="V93" s="128">
        <f>SUM(V94:V103)</f>
        <v>0</v>
      </c>
      <c r="W93" s="38" t="str">
        <f>IF(AND(V4=0,V93&gt;=0), "",V93/V4)</f>
        <v/>
      </c>
      <c r="X93" s="91">
        <f t="shared" si="21"/>
        <v>1</v>
      </c>
      <c r="Y93" s="126">
        <f>SUM(Y94:Y103)</f>
        <v>0</v>
      </c>
      <c r="Z93" s="38">
        <f>IF(AND(Y4=0,Y93&gt;=0), "",Y93/Y4)</f>
        <v>0</v>
      </c>
      <c r="AA93" s="43">
        <f>IF(AND(Y124=0,Y93&gt;=0),"",Y93/Y124)</f>
        <v>0</v>
      </c>
      <c r="AB93" s="38" t="str">
        <f t="shared" si="22"/>
        <v/>
      </c>
      <c r="AC93" s="127">
        <f>SUM(AC94:AC103)</f>
        <v>3.9979601547890176</v>
      </c>
      <c r="AD93" s="38">
        <f>IF(AND(AC4=0,AC93&gt;=0), "",AC93/AC4)</f>
        <v>6.2587689714531435E-4</v>
      </c>
      <c r="AE93" s="43">
        <f>IF(AND(AC124=0,AC93&gt;=0),"",AC93/AC124)</f>
        <v>7.5950651132004128E-4</v>
      </c>
      <c r="AF93" s="126">
        <f>SUM(AF94:AF103)</f>
        <v>6.4954888284494361</v>
      </c>
      <c r="AG93" s="38">
        <f>IF(AND(AF4=0,AF93&gt;=0), "",AF93/AF4)</f>
        <v>4.3021950800279062E-3</v>
      </c>
      <c r="AH93" s="43">
        <f>IF(AND(AF124=0,AF93&gt;=0),"",AF93/AF124)</f>
        <v>4.3415656065526574E-3</v>
      </c>
      <c r="AI93" s="38">
        <f t="shared" si="41"/>
        <v>1</v>
      </c>
      <c r="AJ93" s="127">
        <f>SUM(AJ94:AJ103)</f>
        <v>10.493448983238453</v>
      </c>
      <c r="AK93" s="38">
        <f>IF(AND(AJ4=0,AJ93&gt;=0), "",AJ93/AJ4)</f>
        <v>1.328691355279635E-3</v>
      </c>
      <c r="AL93" s="43">
        <f>IF(AND(AJ124=0,AJ93&gt;=0),"",AJ93/AJ124)</f>
        <v>1.5522833821620357E-3</v>
      </c>
      <c r="AM93" s="126">
        <f>SUM(AM94:AM103)</f>
        <v>0</v>
      </c>
      <c r="AN93" s="38">
        <f>IF(AND(AM4=0,AM93&gt;=0), "",AM93/AM4)</f>
        <v>0</v>
      </c>
      <c r="AO93" s="43">
        <f>IF(AND(AM124=0,AM93&gt;=0),"",AM93/AM124)</f>
        <v>0</v>
      </c>
      <c r="AP93" s="38">
        <f t="shared" si="42"/>
        <v>-1</v>
      </c>
      <c r="AQ93" s="127">
        <f>SUM(AQ94:AQ103)</f>
        <v>10.493448983238453</v>
      </c>
      <c r="AR93" s="38">
        <f>IF(AND(AQ4=0,AQ93&gt;=0), "",AQ93/AQ4)</f>
        <v>1.155145619034113E-3</v>
      </c>
      <c r="AS93" s="43">
        <f>IF(AND(AQ124=0,AQ93&gt;=0),"",AQ93/AQ124)</f>
        <v>1.2992118389355983E-3</v>
      </c>
      <c r="AT93" s="128">
        <f>SUM(AT94:AT103)</f>
        <v>0</v>
      </c>
      <c r="AU93" s="38" t="str">
        <f>IF(AND(AT4=0,AT93&gt;=0), "",AT93/AT4)</f>
        <v/>
      </c>
      <c r="AV93" s="91">
        <f t="shared" si="23"/>
        <v>1</v>
      </c>
      <c r="AW93" s="128">
        <f>SUM(AW94:AW103)</f>
        <v>1.7489081638730755</v>
      </c>
      <c r="AX93" s="38">
        <f>IF(AND(AW4=0,AW93&gt;=0), "",AW93/AW4)</f>
        <v>1.1551456190341128E-3</v>
      </c>
      <c r="AY93" s="43">
        <f>IF(AND(AW124=0,AW93&gt;=0),"",AW93/AW124)</f>
        <v>1.2992118389355987E-3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10.493448983238453</v>
      </c>
      <c r="BH93" s="38">
        <f>IF(AND(BG4=0,BG93&gt;=0), "",BG93/BG4)</f>
        <v>1.155145619034113E-3</v>
      </c>
      <c r="BI93" s="43">
        <f>IF(AND(BG124=0,BG93&gt;=0),"",BG93/BG124)</f>
        <v>1.2992118389355983E-3</v>
      </c>
      <c r="BJ93" s="126">
        <f>SUM(BJ94:BJ103)</f>
        <v>0</v>
      </c>
      <c r="BK93" s="38" t="str">
        <f>IF(AND(BJ4=0,BJ93&gt;=0), "",BJ93/BJ4)</f>
        <v/>
      </c>
      <c r="BL93" s="43" t="str">
        <f>IF(AND(BJ124=0,BJ93&gt;=0),"",BJ93/BJ124)</f>
        <v/>
      </c>
      <c r="BM93" s="38" t="str">
        <f t="shared" si="43"/>
        <v/>
      </c>
      <c r="BN93" s="127">
        <f>SUM(BN94:BN103)</f>
        <v>10.493448983238453</v>
      </c>
      <c r="BO93" s="38">
        <f>IF(AND(BN4=0,BN93&gt;=0), "",BN93/BN4)</f>
        <v>1.155145619034113E-3</v>
      </c>
      <c r="BP93" s="43">
        <f>IF(AND(BN124=0,BN93&gt;=0),"",BN93/BN124)</f>
        <v>1.2992118389355983E-3</v>
      </c>
      <c r="BQ93" s="126">
        <f>SUM(BQ94:BQ103)</f>
        <v>0</v>
      </c>
      <c r="BR93" s="38" t="str">
        <f>IF(AND(BQ4=0,BQ93&gt;=0), "",BQ93/BQ4)</f>
        <v/>
      </c>
      <c r="BS93" s="43" t="str">
        <f>IF(AND(BQ124=0,BQ93&gt;=0),"",BQ93/BQ124)</f>
        <v/>
      </c>
      <c r="BT93" s="38" t="str">
        <f t="shared" si="44"/>
        <v/>
      </c>
      <c r="BU93" s="127">
        <f>SUM(BU94:BU103)</f>
        <v>10.493448983238453</v>
      </c>
      <c r="BV93" s="38">
        <f>IF(AND(BU4=0,BU93&gt;=0), "",BU93/BU4)</f>
        <v>1.155145619034113E-3</v>
      </c>
      <c r="BW93" s="43">
        <f>IF(AND(BU124=0,BU93&gt;=0),"",BU93/BU124)</f>
        <v>1.2992118389355983E-3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10.493448983238453</v>
      </c>
      <c r="CF93" s="38">
        <f>IF(AND(CE4=0,CE93&gt;=0), "",CE93/CE4)</f>
        <v>1.155145619034113E-3</v>
      </c>
      <c r="CG93" s="43">
        <f>IF(AND(CE124=0,CE93&gt;=0),"",CE93/CE124)</f>
        <v>1.2992118389355983E-3</v>
      </c>
      <c r="CH93" s="126">
        <f>SUM(CH94:CH103)</f>
        <v>0</v>
      </c>
      <c r="CI93" s="38" t="str">
        <f>IF(AND(CH4=0,CH93&gt;=0), "",CH93/CH4)</f>
        <v/>
      </c>
      <c r="CJ93" s="43" t="str">
        <f>IF(AND(CH124=0,CH93&gt;=0),"",CH93/CH124)</f>
        <v/>
      </c>
      <c r="CK93" s="38" t="str">
        <f t="shared" si="46"/>
        <v/>
      </c>
      <c r="CL93" s="127">
        <f>SUM(CL94:CL103)</f>
        <v>10.493448983238453</v>
      </c>
      <c r="CM93" s="38">
        <f>IF(AND(CL4=0,CL93&gt;=0), "",CL93/CL4)</f>
        <v>1.155145619034113E-3</v>
      </c>
      <c r="CN93" s="43">
        <f>IF(AND(CL124=0,CL93&gt;=0),"",CL93/CL124)</f>
        <v>1.2992118389355983E-3</v>
      </c>
      <c r="CO93" s="126">
        <f>SUM(CO94:CO103)</f>
        <v>0</v>
      </c>
      <c r="CP93" s="38" t="str">
        <f>IF(AND(CO4=0,CO93&gt;=0), "",CO93/CO4)</f>
        <v/>
      </c>
      <c r="CQ93" s="43" t="str">
        <f>IF(AND(CO124=0,CO93&gt;=0),"",CO93/CO124)</f>
        <v/>
      </c>
      <c r="CR93" s="38" t="str">
        <f t="shared" si="47"/>
        <v/>
      </c>
      <c r="CS93" s="127">
        <f>SUM(CS94:CS103)</f>
        <v>10.493448983238453</v>
      </c>
      <c r="CT93" s="38">
        <f>IF(AND(CS4=0,CS93&gt;=0), "",CS93/CS4)</f>
        <v>1.155145619034113E-3</v>
      </c>
      <c r="CU93" s="43">
        <f>IF(AND(CS124=0,CS93&gt;=0),"",CS93/CS124)</f>
        <v>1.2992118389355983E-3</v>
      </c>
      <c r="CV93" s="128">
        <f>SUM(CV94:CV103)</f>
        <v>0</v>
      </c>
      <c r="CW93" s="38" t="str">
        <f>IF(AND(CV4=0,CV93&gt;=0), "",CV93/CV4)</f>
        <v/>
      </c>
      <c r="CX93" s="91">
        <f t="shared" si="48"/>
        <v>1</v>
      </c>
    </row>
    <row r="94" spans="1:102" hidden="1" outlineLevel="1" x14ac:dyDescent="0.3">
      <c r="A94" s="29" t="s">
        <v>83</v>
      </c>
      <c r="B94" s="129">
        <f>+'N EERR UCAFE'!B173</f>
        <v>0</v>
      </c>
      <c r="C94" s="30" t="str">
        <f>IF(AND(B4=0,B94&gt;=0), "",B94/B4)</f>
        <v/>
      </c>
      <c r="D94" s="47" t="str">
        <f>IF(AND(B124=0,B94&gt;=0),"",B94/B124)</f>
        <v/>
      </c>
      <c r="E94" s="129">
        <f>+'N EERR UCAFE'!C173</f>
        <v>0</v>
      </c>
      <c r="F94" s="30">
        <f>IF(AND(E4=0,E94&gt;=0), "",E94/E4)</f>
        <v>0</v>
      </c>
      <c r="G94" s="47">
        <f>IF(AND(E124=0,E94&gt;=0),"",E94/E124)</f>
        <v>0</v>
      </c>
      <c r="H94" s="129">
        <f>+'N EERR UCAFE'!D173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UCAFE'!E173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UCAFE'!F173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UCAFE'!G173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UCAFE'!H173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UCAFE'!I173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UCAFE'!J173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UCAFE'!K173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UCAFE'!L173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UCAFE'!M173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UCAFE'!N173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UCAFE'!B174</f>
        <v>0</v>
      </c>
      <c r="C95" s="30" t="str">
        <f>IF(AND(B4=0,B95&gt;=0), "",B95/B4)</f>
        <v/>
      </c>
      <c r="D95" s="47" t="str">
        <f>IF(AND(B124=0,B95&gt;=0),"",B95/B124)</f>
        <v/>
      </c>
      <c r="E95" s="129">
        <f>+'N EERR UCAFE'!C174</f>
        <v>0</v>
      </c>
      <c r="F95" s="30">
        <f>IF(AND(E4=0,E95&gt;=0), "",E95/E4)</f>
        <v>0</v>
      </c>
      <c r="G95" s="47">
        <f>IF(AND(E124=0,E95&gt;=0),"",E95/E124)</f>
        <v>0</v>
      </c>
      <c r="H95" s="129">
        <f>+'N EERR UCAFE'!D174</f>
        <v>0</v>
      </c>
      <c r="I95" s="30">
        <f>IF(AND(H4=0,H95&gt;=0), "",H95/H4)</f>
        <v>0</v>
      </c>
      <c r="J95" s="47">
        <f>IF(AND(H124=0,H95&gt;=0),"",H95/H124)</f>
        <v>0</v>
      </c>
      <c r="K95" s="30" t="str">
        <f t="shared" si="64"/>
        <v/>
      </c>
      <c r="L95" s="130">
        <f t="shared" si="79"/>
        <v>0</v>
      </c>
      <c r="M95" s="30">
        <f>IF(AND(L4=0,L95&gt;=0), "",L95/L4)</f>
        <v>0</v>
      </c>
      <c r="N95" s="47">
        <f>IF(AND(L124=0,L95&gt;=0),"",L95/L124)</f>
        <v>0</v>
      </c>
      <c r="O95" s="129">
        <f>+'N EERR UCAFE'!E174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UCAFE'!F174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UCAFE'!G174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UCAFE'!H174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UCAFE'!I174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UCAFE'!J174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UCAFE'!K174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UCAFE'!L174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UCAFE'!M174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UCAFE'!N174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UCAFE'!B175+'N EERR UCAFE'!B176+'N EERR UCAFE'!B177+'N EERR UCAFE'!B178</f>
        <v>0</v>
      </c>
      <c r="C96" s="30" t="str">
        <f>IF(AND(B4=0,B96&gt;=0), "",B96/B4)</f>
        <v/>
      </c>
      <c r="D96" s="47" t="str">
        <f>IF(AND(B124=0,B96&gt;=0),"",B96/B124)</f>
        <v/>
      </c>
      <c r="E96" s="129">
        <f>+'N EERR UCAFE'!C175+'N EERR UCAFE'!C176+'N EERR UCAFE'!C177+'N EERR UCAFE'!C178</f>
        <v>3.9979601547890176</v>
      </c>
      <c r="F96" s="30">
        <f>IF(AND(E4=0,E96&gt;=0), "",E96/E4)</f>
        <v>2.7961141405971422E-3</v>
      </c>
      <c r="G96" s="47">
        <f>IF(AND(E124=0,E96&gt;=0),"",E96/E124)</f>
        <v>3.4353781639564103E-3</v>
      </c>
      <c r="H96" s="129">
        <f>+'N EERR UCAFE'!D175+'N EERR UCAFE'!D176+'N EERR UCAFE'!D177+'N EERR UCAFE'!D178</f>
        <v>0</v>
      </c>
      <c r="I96" s="30">
        <f>IF(AND(H4=0,H96&gt;=0), "",H96/H4)</f>
        <v>0</v>
      </c>
      <c r="J96" s="47">
        <f>IF(AND(H124=0,H96&gt;=0),"",H96/H124)</f>
        <v>0</v>
      </c>
      <c r="K96" s="30">
        <f t="shared" si="64"/>
        <v>-1</v>
      </c>
      <c r="L96" s="130">
        <f t="shared" si="79"/>
        <v>3.9979601547890176</v>
      </c>
      <c r="M96" s="30">
        <f>IF(AND(L4=0,L96&gt;=0), "",L96/L4)</f>
        <v>1.3955469012946898E-3</v>
      </c>
      <c r="N96" s="47">
        <f>IF(AND(L124=0,L96&gt;=0),"",L96/L124)</f>
        <v>1.6917574692370417E-3</v>
      </c>
      <c r="O96" s="129">
        <f>+'N EERR UCAFE'!E175+'N EERR UCAFE'!E176+'N EERR UCAFE'!E177+'N EERR UCAFE'!E178</f>
        <v>0</v>
      </c>
      <c r="P96" s="30">
        <f>IF(AND(O4=0,O96&gt;=0), "",O96/O4)</f>
        <v>0</v>
      </c>
      <c r="Q96" s="47">
        <f>IF(AND(O124=0,O96&gt;=0),"",O96/O124)</f>
        <v>0</v>
      </c>
      <c r="R96" s="30" t="str">
        <f t="shared" si="66"/>
        <v/>
      </c>
      <c r="S96" s="130">
        <f t="shared" si="80"/>
        <v>3.9979601547890176</v>
      </c>
      <c r="T96" s="30">
        <f>IF(AND(S4=0,S96&gt;=0), "",S96/S4)</f>
        <v>7.8139027746438347E-4</v>
      </c>
      <c r="U96" s="47">
        <f>IF(AND(S124=0,S96&gt;=0),"",S96/S124)</f>
        <v>1.0419677698068864E-3</v>
      </c>
      <c r="V96" s="131"/>
      <c r="W96" s="30" t="str">
        <f>IF(AND(V4=0,V96&gt;=0), "",V96/V4)</f>
        <v/>
      </c>
      <c r="X96" s="47">
        <f t="shared" si="21"/>
        <v>1</v>
      </c>
      <c r="Y96" s="129">
        <f>+'N EERR UCAFE'!F175+'N EERR UCAFE'!F176+'N EERR UCAFE'!F177+'N EERR UCAFE'!F178</f>
        <v>0</v>
      </c>
      <c r="Z96" s="30">
        <f>IF(AND(Y4=0,Y96&gt;=0), "",Y96/Y4)</f>
        <v>0</v>
      </c>
      <c r="AA96" s="47">
        <f>IF(AND(Y124=0,Y96&gt;=0),"",Y96/Y124)</f>
        <v>0</v>
      </c>
      <c r="AB96" s="30" t="str">
        <f t="shared" si="22"/>
        <v/>
      </c>
      <c r="AC96" s="130">
        <f t="shared" si="81"/>
        <v>3.9979601547890176</v>
      </c>
      <c r="AD96" s="30">
        <f>IF(AND(AC4=0,AC96&gt;=0), "",AC96/AC4)</f>
        <v>6.2587689714531435E-4</v>
      </c>
      <c r="AE96" s="47">
        <f>IF(AND(AC124=0,AC96&gt;=0),"",AC96/AC124)</f>
        <v>7.5950651132004128E-4</v>
      </c>
      <c r="AF96" s="129">
        <f>+'N EERR UCAFE'!G175+'N EERR UCAFE'!G176+'N EERR UCAFE'!G177+'N EERR UCAFE'!G178</f>
        <v>6.4954888284494361</v>
      </c>
      <c r="AG96" s="30">
        <f>IF(AND(AF4=0,AF96&gt;=0), "",AF96/AF4)</f>
        <v>4.3021950800279062E-3</v>
      </c>
      <c r="AH96" s="47">
        <f>IF(AND(AF124=0,AF96&gt;=0),"",AF96/AF124)</f>
        <v>4.3415656065526574E-3</v>
      </c>
      <c r="AI96" s="30">
        <f t="shared" si="41"/>
        <v>1</v>
      </c>
      <c r="AJ96" s="130">
        <f t="shared" si="62"/>
        <v>10.493448983238453</v>
      </c>
      <c r="AK96" s="30">
        <f>IF(AND(AJ4=0,AJ96&gt;=0), "",AJ96/AJ4)</f>
        <v>1.328691355279635E-3</v>
      </c>
      <c r="AL96" s="47">
        <f>IF(AND(AJ124=0,AJ96&gt;=0),"",AJ96/AJ124)</f>
        <v>1.5522833821620357E-3</v>
      </c>
      <c r="AM96" s="129">
        <f>+'N EERR UCAFE'!H175+'N EERR UCAFE'!H176+'N EERR UCAFE'!H177+'N EERR UCAFE'!H178</f>
        <v>0</v>
      </c>
      <c r="AN96" s="30">
        <f>IF(AND(AM4=0,AM96&gt;=0), "",AM96/AM4)</f>
        <v>0</v>
      </c>
      <c r="AO96" s="47">
        <f>IF(AND(AM124=0,AM96&gt;=0),"",AM96/AM124)</f>
        <v>0</v>
      </c>
      <c r="AP96" s="30">
        <f t="shared" si="42"/>
        <v>-1</v>
      </c>
      <c r="AQ96" s="130">
        <f t="shared" si="63"/>
        <v>10.493448983238453</v>
      </c>
      <c r="AR96" s="30">
        <f>IF(AND(AQ4=0,AQ96&gt;=0), "",AQ96/AQ4)</f>
        <v>1.155145619034113E-3</v>
      </c>
      <c r="AS96" s="47">
        <f>IF(AND(AQ124=0,AQ96&gt;=0),"",AQ96/AQ124)</f>
        <v>1.2992118389355983E-3</v>
      </c>
      <c r="AT96" s="131">
        <f t="shared" si="82"/>
        <v>0</v>
      </c>
      <c r="AU96" s="30" t="str">
        <f>IF(AND(AT4=0,AT96&gt;=0), "",AT96/AT4)</f>
        <v/>
      </c>
      <c r="AV96" s="47">
        <f t="shared" si="23"/>
        <v>1</v>
      </c>
      <c r="AW96" s="131">
        <f t="shared" si="40"/>
        <v>1.7489081638730755</v>
      </c>
      <c r="AX96" s="30">
        <f>IF(AND(AW4=0,AW96&gt;=0), "",AW96/AW4)</f>
        <v>1.1551456190341128E-3</v>
      </c>
      <c r="AY96" s="47">
        <f>IF(AND(AW124=0,AW96&gt;=0),"",AW96/AW124)</f>
        <v>1.2992118389355987E-3</v>
      </c>
      <c r="AZ96" s="131">
        <f t="shared" si="70"/>
        <v>0</v>
      </c>
      <c r="BA96" s="30" t="str">
        <f>IF(AND(AZ4=0,AZ96&gt;=0), "",AZ96/AZ4)</f>
        <v/>
      </c>
      <c r="BB96" s="47">
        <f t="shared" si="24"/>
        <v>1</v>
      </c>
      <c r="BC96" s="129">
        <f>+'N EERR UCAFE'!I175+'N EERR UCAFE'!I176+'N EERR UCAFE'!I177+'N EERR UCAFE'!I178</f>
        <v>0</v>
      </c>
      <c r="BD96" s="30" t="str">
        <f>IF(AND(BC4=0,BC96&gt;=0), "",BC96/BC4)</f>
        <v/>
      </c>
      <c r="BE96" s="47" t="str">
        <f>IF(AND(BC124=0,BC96&gt;=0),"",BC96/BC124)</f>
        <v/>
      </c>
      <c r="BF96" s="30" t="str">
        <f t="shared" si="25"/>
        <v/>
      </c>
      <c r="BG96" s="130">
        <f t="shared" si="83"/>
        <v>10.493448983238453</v>
      </c>
      <c r="BH96" s="30">
        <f>IF(AND(BG4=0,BG96&gt;=0), "",BG96/BG4)</f>
        <v>1.155145619034113E-3</v>
      </c>
      <c r="BI96" s="47">
        <f>IF(AND(BG124=0,BG96&gt;=0),"",BG96/BG124)</f>
        <v>1.2992118389355983E-3</v>
      </c>
      <c r="BJ96" s="129">
        <f>+'N EERR UCAFE'!J175+'N EERR UCAFE'!J176+'N EERR UCAFE'!J177+'N EERR UCAFE'!J178</f>
        <v>0</v>
      </c>
      <c r="BK96" s="30" t="str">
        <f>IF(AND(BJ4=0,BJ96&gt;=0), "",BJ96/BJ4)</f>
        <v/>
      </c>
      <c r="BL96" s="47" t="str">
        <f>IF(AND(BJ124=0,BJ96&gt;=0),"",BJ96/BJ124)</f>
        <v/>
      </c>
      <c r="BM96" s="30" t="str">
        <f t="shared" si="43"/>
        <v/>
      </c>
      <c r="BN96" s="130">
        <f t="shared" si="84"/>
        <v>10.493448983238453</v>
      </c>
      <c r="BO96" s="30">
        <f>IF(AND(BN4=0,BN96&gt;=0), "",BN96/BN4)</f>
        <v>1.155145619034113E-3</v>
      </c>
      <c r="BP96" s="47">
        <f>IF(AND(BN124=0,BN96&gt;=0),"",BN96/BN124)</f>
        <v>1.2992118389355983E-3</v>
      </c>
      <c r="BQ96" s="129">
        <f>+'N EERR UCAFE'!K175+'N EERR UCAFE'!K176+'N EERR UCAFE'!K177+'N EERR UCAFE'!K178</f>
        <v>0</v>
      </c>
      <c r="BR96" s="30" t="str">
        <f>IF(AND(BQ4=0,BQ96&gt;=0), "",BQ96/BQ4)</f>
        <v/>
      </c>
      <c r="BS96" s="47" t="str">
        <f>IF(AND(BQ124=0,BQ96&gt;=0),"",BQ96/BQ124)</f>
        <v/>
      </c>
      <c r="BT96" s="30" t="str">
        <f t="shared" si="44"/>
        <v/>
      </c>
      <c r="BU96" s="130">
        <f t="shared" si="85"/>
        <v>10.493448983238453</v>
      </c>
      <c r="BV96" s="30">
        <f>IF(AND(BU4=0,BU96&gt;=0), "",BU96/BU4)</f>
        <v>1.155145619034113E-3</v>
      </c>
      <c r="BW96" s="47">
        <f>IF(AND(BU124=0,BU96&gt;=0),"",BU96/BU124)</f>
        <v>1.2992118389355983E-3</v>
      </c>
      <c r="BX96" s="131">
        <f t="shared" si="86"/>
        <v>0</v>
      </c>
      <c r="BY96" s="30" t="str">
        <f>IF(AND(BX4=0,BX96&gt;=0), "",BX96/BX4)</f>
        <v/>
      </c>
      <c r="BZ96" s="47">
        <f t="shared" si="45"/>
        <v>1</v>
      </c>
      <c r="CA96" s="129">
        <f>+'N EERR UCAFE'!L175+'N EERR UCAFE'!L176+'N EERR UCAFE'!L177+'N EERR UCAFE'!L178</f>
        <v>0</v>
      </c>
      <c r="CB96" s="30" t="str">
        <f>IF(AND(CA4=0,CA96&gt;=0), "",CA96/CA4)</f>
        <v/>
      </c>
      <c r="CC96" s="47" t="str">
        <f>IF(AND(CA124=0,CA96&gt;=0),"",CA96/CA124)</f>
        <v/>
      </c>
      <c r="CD96" s="30" t="str">
        <f t="shared" si="26"/>
        <v/>
      </c>
      <c r="CE96" s="130">
        <f t="shared" si="87"/>
        <v>10.493448983238453</v>
      </c>
      <c r="CF96" s="30">
        <f>IF(AND(CE4=0,CE96&gt;=0), "",CE96/CE4)</f>
        <v>1.155145619034113E-3</v>
      </c>
      <c r="CG96" s="47">
        <f>IF(AND(CE124=0,CE96&gt;=0),"",CE96/CE124)</f>
        <v>1.2992118389355983E-3</v>
      </c>
      <c r="CH96" s="129">
        <f>+'N EERR UCAFE'!M175+'N EERR UCAFE'!M176+'N EERR UCAFE'!M177+'N EERR UCAFE'!M178</f>
        <v>0</v>
      </c>
      <c r="CI96" s="30" t="str">
        <f>IF(AND(CH4=0,CH96&gt;=0), "",CH96/CH4)</f>
        <v/>
      </c>
      <c r="CJ96" s="47" t="str">
        <f>IF(AND(CH124=0,CH96&gt;=0),"",CH96/CH124)</f>
        <v/>
      </c>
      <c r="CK96" s="30" t="str">
        <f t="shared" si="46"/>
        <v/>
      </c>
      <c r="CL96" s="130">
        <f t="shared" si="88"/>
        <v>10.493448983238453</v>
      </c>
      <c r="CM96" s="30">
        <f>IF(AND(CL4=0,CL96&gt;=0), "",CL96/CL4)</f>
        <v>1.155145619034113E-3</v>
      </c>
      <c r="CN96" s="47">
        <f>IF(AND(CL124=0,CL96&gt;=0),"",CL96/CL124)</f>
        <v>1.2992118389355983E-3</v>
      </c>
      <c r="CO96" s="129">
        <f>+'N EERR UCAFE'!N175+'N EERR UCAFE'!N176+'N EERR UCAFE'!N177+'N EERR UCAFE'!N178</f>
        <v>0</v>
      </c>
      <c r="CP96" s="30" t="str">
        <f>IF(AND(CO4=0,CO96&gt;=0), "",CO96/CO4)</f>
        <v/>
      </c>
      <c r="CQ96" s="47" t="str">
        <f>IF(AND(CO124=0,CO96&gt;=0),"",CO96/CO124)</f>
        <v/>
      </c>
      <c r="CR96" s="30" t="str">
        <f t="shared" si="47"/>
        <v/>
      </c>
      <c r="CS96" s="130">
        <f t="shared" si="89"/>
        <v>10.493448983238453</v>
      </c>
      <c r="CT96" s="30">
        <f>IF(AND(CS4=0,CS96&gt;=0), "",CS96/CS4)</f>
        <v>1.155145619034113E-3</v>
      </c>
      <c r="CU96" s="47">
        <f>IF(AND(CS124=0,CS96&gt;=0),"",CS96/CS124)</f>
        <v>1.2992118389355983E-3</v>
      </c>
      <c r="CV96" s="131">
        <f t="shared" si="90"/>
        <v>0</v>
      </c>
      <c r="CW96" s="30" t="str">
        <f>IF(AND(CV4=0,CV96&gt;=0), "",CV96/CV4)</f>
        <v/>
      </c>
      <c r="CX96" s="47">
        <f t="shared" si="48"/>
        <v>1</v>
      </c>
    </row>
    <row r="97" spans="1:219" hidden="1" outlineLevel="1" x14ac:dyDescent="0.3">
      <c r="A97" s="29" t="s">
        <v>85</v>
      </c>
      <c r="B97" s="129">
        <f>+'N EERR UCAFE'!B179+'N EERR UCAFE'!B180</f>
        <v>0</v>
      </c>
      <c r="C97" s="30" t="str">
        <f>IF(AND(B4=0,B97&gt;=0), "",B97/B4)</f>
        <v/>
      </c>
      <c r="D97" s="47" t="str">
        <f>IF(AND(B124=0,B97&gt;=0),"",B97/B124)</f>
        <v/>
      </c>
      <c r="E97" s="129">
        <f>+'N EERR UCAFE'!C179+'N EERR UCAFE'!C180</f>
        <v>0</v>
      </c>
      <c r="F97" s="30">
        <f>IF(AND(E4=0,E97&gt;=0), "",E97/E4)</f>
        <v>0</v>
      </c>
      <c r="G97" s="47">
        <f>IF(AND(E124=0,E97&gt;=0),"",E97/E124)</f>
        <v>0</v>
      </c>
      <c r="H97" s="129">
        <f>+'N EERR UCAFE'!D179+'N EERR UCAFE'!D180</f>
        <v>0</v>
      </c>
      <c r="I97" s="30">
        <f>IF(AND(H4=0,H97&gt;=0), "",H97/H4)</f>
        <v>0</v>
      </c>
      <c r="J97" s="47">
        <f>IF(AND(H124=0,H97&gt;=0),"",H97/H124)</f>
        <v>0</v>
      </c>
      <c r="K97" s="30" t="str">
        <f t="shared" si="64"/>
        <v/>
      </c>
      <c r="L97" s="130">
        <f t="shared" si="79"/>
        <v>0</v>
      </c>
      <c r="M97" s="30">
        <f>IF(AND(L4=0,L97&gt;=0), "",L97/L4)</f>
        <v>0</v>
      </c>
      <c r="N97" s="47">
        <f>IF(AND(L124=0,L97&gt;=0),"",L97/L124)</f>
        <v>0</v>
      </c>
      <c r="O97" s="129">
        <f>+'N EERR UCAFE'!E179+'N EERR UCAFE'!E180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UCAFE'!F179+'N EERR UCAFE'!F180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UCAFE'!G179+'N EERR UCAFE'!G180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UCAFE'!H179+'N EERR UCAFE'!H180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UCAFE'!I179+'N EERR UCAFE'!I180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UCAFE'!J179+'N EERR UCAFE'!J180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UCAFE'!K179+'N EERR UCAFE'!K180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UCAFE'!L179+'N EERR UCAFE'!L180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UCAFE'!M179+'N EERR UCAFE'!M180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UCAFE'!N179+'N EERR UCAFE'!N180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UCAFE'!B181</f>
        <v>0</v>
      </c>
      <c r="C98" s="30" t="str">
        <f>IF(AND(B4=0,B98&gt;=0), "",B98/B4)</f>
        <v/>
      </c>
      <c r="D98" s="47" t="str">
        <f>IF(AND(B124=0,B98&gt;=0),"",B98/B124)</f>
        <v/>
      </c>
      <c r="E98" s="129">
        <f>+'N EERR UCAFE'!C181</f>
        <v>0</v>
      </c>
      <c r="F98" s="30">
        <f>IF(AND(E4=0,E98&gt;=0), "",E98/E4)</f>
        <v>0</v>
      </c>
      <c r="G98" s="47">
        <f>IF(AND(E124=0,E98&gt;=0),"",E98/E124)</f>
        <v>0</v>
      </c>
      <c r="H98" s="129">
        <f>+'N EERR UCAFE'!D181</f>
        <v>0</v>
      </c>
      <c r="I98" s="30">
        <f>IF(AND(H4=0,H98&gt;=0), "",H98/H4)</f>
        <v>0</v>
      </c>
      <c r="J98" s="47">
        <f>IF(AND(H124=0,H98&gt;=0),"",H98/H124)</f>
        <v>0</v>
      </c>
      <c r="K98" s="30" t="str">
        <f t="shared" si="64"/>
        <v/>
      </c>
      <c r="L98" s="130">
        <f t="shared" si="79"/>
        <v>0</v>
      </c>
      <c r="M98" s="30">
        <f>IF(AND(L4=0,L98&gt;=0), "",L98/L4)</f>
        <v>0</v>
      </c>
      <c r="N98" s="47">
        <f>IF(AND(L124=0,L98&gt;=0),"",L98/L124)</f>
        <v>0</v>
      </c>
      <c r="O98" s="129">
        <f>+'N EERR UCAFE'!E181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UCAFE'!F181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UCAFE'!G181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UCAFE'!H181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UCAFE'!I181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UCAFE'!J181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UCAFE'!K181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UCAFE'!L181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UCAFE'!M181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UCAFE'!N181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UCAFE'!B182</f>
        <v>0</v>
      </c>
      <c r="C99" s="30" t="str">
        <f>IF(AND(B4=0,B99&gt;=0), "",B99/B4)</f>
        <v/>
      </c>
      <c r="D99" s="47" t="str">
        <f>IF(AND(B124=0,B99&gt;=0),"",B99/B124)</f>
        <v/>
      </c>
      <c r="E99" s="129">
        <f>+'N EERR UCAFE'!C182</f>
        <v>0</v>
      </c>
      <c r="F99" s="30">
        <f>IF(AND(E4=0,E99&gt;=0), "",E99/E4)</f>
        <v>0</v>
      </c>
      <c r="G99" s="47">
        <f>IF(AND(E124=0,E99&gt;=0),"",E99/E124)</f>
        <v>0</v>
      </c>
      <c r="H99" s="129">
        <f>+'N EERR UCAFE'!D182</f>
        <v>0</v>
      </c>
      <c r="I99" s="30">
        <f>IF(AND(H4=0,H99&gt;=0), "",H99/H4)</f>
        <v>0</v>
      </c>
      <c r="J99" s="47">
        <f>IF(AND(H124=0,H99&gt;=0),"",H99/H124)</f>
        <v>0</v>
      </c>
      <c r="K99" s="30" t="str">
        <f t="shared" si="64"/>
        <v/>
      </c>
      <c r="L99" s="130">
        <f t="shared" si="79"/>
        <v>0</v>
      </c>
      <c r="M99" s="30">
        <f>IF(AND(L4=0,L99&gt;=0), "",L99/L4)</f>
        <v>0</v>
      </c>
      <c r="N99" s="47">
        <f>IF(AND(L124=0,L99&gt;=0),"",L99/L124)</f>
        <v>0</v>
      </c>
      <c r="O99" s="129">
        <f>+'N EERR UCAFE'!E182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UCAFE'!F182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UCAFE'!G182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UCAFE'!H182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UCAFE'!I182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UCAFE'!J182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UCAFE'!K182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UCAFE'!L182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UCAFE'!M182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UCAFE'!N182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UCAFE'!B183</f>
        <v>0</v>
      </c>
      <c r="C100" s="30" t="str">
        <f>IF(AND(B4=0,B100&gt;=0), "",B100/B4)</f>
        <v/>
      </c>
      <c r="D100" s="47" t="str">
        <f>IF(AND(B124=0,B100&gt;=0),"",B100/B124)</f>
        <v/>
      </c>
      <c r="E100" s="129">
        <f>+'N EERR UCAFE'!C183</f>
        <v>0</v>
      </c>
      <c r="F100" s="30">
        <f>IF(AND(E4=0,E100&gt;=0), "",E100/E4)</f>
        <v>0</v>
      </c>
      <c r="G100" s="47">
        <f>IF(AND(E124=0,E100&gt;=0),"",E100/E124)</f>
        <v>0</v>
      </c>
      <c r="H100" s="129">
        <f>+'N EERR UCAFE'!D183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UCAFE'!E183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UCAFE'!F183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UCAFE'!G183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UCAFE'!H183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UCAFE'!I183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UCAFE'!J183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UCAFE'!K183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UCAFE'!L183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UCAFE'!M183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UCAFE'!N183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UCAFE'!B184</f>
        <v>0</v>
      </c>
      <c r="C101" s="30" t="str">
        <f>IF(AND(B4=0,B101&gt;=0), "",B101/B4)</f>
        <v/>
      </c>
      <c r="D101" s="47" t="str">
        <f>IF(AND(B124=0,B101&gt;=0),"",B101/B124)</f>
        <v/>
      </c>
      <c r="E101" s="129">
        <f>+'N EERR UCAFE'!C184</f>
        <v>0</v>
      </c>
      <c r="F101" s="30">
        <f>IF(AND(E4=0,E101&gt;=0), "",E101/E4)</f>
        <v>0</v>
      </c>
      <c r="G101" s="47">
        <f>IF(AND(E124=0,E101&gt;=0),"",E101/E124)</f>
        <v>0</v>
      </c>
      <c r="H101" s="129">
        <f>+'N EERR UCAFE'!D184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UCAFE'!E184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UCAFE'!F184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UCAFE'!G184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UCAFE'!H184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UCAFE'!I184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UCAFE'!J184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UCAFE'!K184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UCAFE'!L184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UCAFE'!M184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UCAFE'!N184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UCAFE'!B185</f>
        <v>0</v>
      </c>
      <c r="C102" s="30" t="str">
        <f>IF(AND(B4=0,B102&gt;=0), "",B102/B4)</f>
        <v/>
      </c>
      <c r="D102" s="47" t="str">
        <f>IF(AND(B124=0,B102&gt;=0),"",B102/B124)</f>
        <v/>
      </c>
      <c r="E102" s="129">
        <f>+'N EERR UCAFE'!C185</f>
        <v>0</v>
      </c>
      <c r="F102" s="30">
        <f>IF(AND(E4=0,E102&gt;=0), "",E102/E4)</f>
        <v>0</v>
      </c>
      <c r="G102" s="47">
        <f>IF(AND(E124=0,E102&gt;=0),"",E102/E124)</f>
        <v>0</v>
      </c>
      <c r="H102" s="129">
        <f>+'N EERR UCAFE'!D185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UCAFE'!E185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UCAFE'!F185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UCAFE'!G185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UCAFE'!H185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UCAFE'!I185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UCAFE'!J185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UCAFE'!K185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UCAFE'!L185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UCAFE'!M185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UCAFE'!N185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UCAFE'!B189+'N EERR UCAFE'!B190</f>
        <v>0</v>
      </c>
      <c r="C105" s="30" t="str">
        <f>IF(AND(B4=0,B105&gt;=0), "",B105/B4)</f>
        <v/>
      </c>
      <c r="D105" s="47" t="str">
        <f>IF(AND(B124=0,B105&gt;=0),"",B105/B124)</f>
        <v/>
      </c>
      <c r="E105" s="129">
        <f>+'N EERR UCAFE'!C189+'N EERR UCAFE'!C190</f>
        <v>0</v>
      </c>
      <c r="F105" s="30">
        <f>IF(AND(E4=0,E105&gt;=0), "",E105/E4)</f>
        <v>0</v>
      </c>
      <c r="G105" s="47">
        <f>IF(AND(E124=0,E105&gt;=0),"",E105/E124)</f>
        <v>0</v>
      </c>
      <c r="H105" s="129">
        <f>+'N EERR UCAFE'!D189+'N EERR UCAFE'!D190</f>
        <v>0</v>
      </c>
      <c r="I105" s="30">
        <f>IF(AND(H4=0,H105&gt;=0), "",H105/H4)</f>
        <v>0</v>
      </c>
      <c r="J105" s="47">
        <f>IF(AND(H124=0,H105&gt;=0),"",H105/H124)</f>
        <v>0</v>
      </c>
      <c r="K105" s="30" t="str">
        <f t="shared" si="64"/>
        <v/>
      </c>
      <c r="L105" s="130">
        <f>+E105+H105</f>
        <v>0</v>
      </c>
      <c r="M105" s="30">
        <f>IF(AND(L4=0,L105&gt;=0), "",L105/L4)</f>
        <v>0</v>
      </c>
      <c r="N105" s="47">
        <f>IF(AND(L124=0,L105&gt;=0),"",L105/L124)</f>
        <v>0</v>
      </c>
      <c r="O105" s="129">
        <f>+'N EERR UCAFE'!E189+'N EERR UCAFE'!E190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UCAFE'!F189+'N EERR UCAFE'!F190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UCAFE'!G189+'N EERR UCAFE'!G190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UCAFE'!H189+'N EERR UCAFE'!H190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UCAFE'!I189+'N EERR UCAFE'!I190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UCAFE'!J189+'N EERR UCAFE'!J190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UCAFE'!K189+'N EERR UCAFE'!K190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UCAFE'!L189+'N EERR UCAFE'!L190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UCAFE'!M189+'N EERR UCAFE'!M190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UCAFE'!N189+'N EERR UCAFE'!N190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UCAFE'!B191</f>
        <v>0</v>
      </c>
      <c r="C106" s="30" t="str">
        <f>IF(AND(B4=0,B106&gt;=0), "",B106/B4)</f>
        <v/>
      </c>
      <c r="D106" s="47" t="str">
        <f>IF(AND(B124=0,B106&gt;=0),"",B106/B124)</f>
        <v/>
      </c>
      <c r="E106" s="129">
        <f>+'N EERR UCAFE'!C191</f>
        <v>0</v>
      </c>
      <c r="F106" s="30">
        <f>IF(AND(E4=0,E106&gt;=0), "",E106/E4)</f>
        <v>0</v>
      </c>
      <c r="G106" s="47">
        <f>IF(AND(E124=0,E106&gt;=0),"",E106/E124)</f>
        <v>0</v>
      </c>
      <c r="H106" s="129">
        <f>+'N EERR UCAFE'!D191</f>
        <v>0</v>
      </c>
      <c r="I106" s="30">
        <f>IF(AND(H4=0,H106&gt;=0), "",H106/H4)</f>
        <v>0</v>
      </c>
      <c r="J106" s="47">
        <f>IF(AND(H124=0,H106&gt;=0),"",H106/H124)</f>
        <v>0</v>
      </c>
      <c r="K106" s="30" t="str">
        <f t="shared" si="64"/>
        <v/>
      </c>
      <c r="L106" s="130">
        <f>+E106+H106</f>
        <v>0</v>
      </c>
      <c r="M106" s="30">
        <f>IF(AND(L4=0,L106&gt;=0), "",L106/L4)</f>
        <v>0</v>
      </c>
      <c r="N106" s="47">
        <f>IF(AND(L124=0,L106&gt;=0),"",L106/L124)</f>
        <v>0</v>
      </c>
      <c r="O106" s="129">
        <f>+'N EERR UCAFE'!E191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UCAFE'!F191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UCAFE'!G191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UCAFE'!H191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UCAFE'!I191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UCAFE'!J191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UCAFE'!K191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UCAFE'!L191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UCAFE'!M191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UCAFE'!N191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-105.10266400044462</v>
      </c>
      <c r="F109" s="162">
        <f>IF(AND(E4=0,E109&lt;=0), "",E109/E4)</f>
        <v>-7.3507247108014803E-2</v>
      </c>
      <c r="G109" s="163"/>
      <c r="H109" s="161">
        <f>+H36-H38+H110+H111</f>
        <v>-290.35693117927536</v>
      </c>
      <c r="I109" s="162">
        <f>IF(AND(H4=0,H109&lt;=0), "",H109/H4)</f>
        <v>-0.20234342889621251</v>
      </c>
      <c r="J109" s="163"/>
      <c r="K109" s="162">
        <f>IF(AND(E109=0,H109&gt;0),100%,IF(AND(E109&lt;0,H109&gt;=0),(E109-H109)/E109,IF(AND(E109&gt;0,H109&gt;0),(H109-E109)/E109,IF(AND(E109=0,H109&lt;=0),"",(H109-E109)/E109))))</f>
        <v>1.7626029648311012</v>
      </c>
      <c r="L109" s="164">
        <f>+L36-L38+L110+L111</f>
        <v>-395.45959517971897</v>
      </c>
      <c r="M109" s="162">
        <f>IF(AND(L4=0,L109&lt;=0), "",L109/L4)</f>
        <v>-0.13804099872762077</v>
      </c>
      <c r="N109" s="163"/>
      <c r="O109" s="161">
        <f>+O36-O38+O110+O111</f>
        <v>-103.76429323521771</v>
      </c>
      <c r="P109" s="162">
        <f>IF(AND(O4=0,O109&lt;=0), "",O109/O4)</f>
        <v>-4.6083215058220585E-2</v>
      </c>
      <c r="Q109" s="163"/>
      <c r="R109" s="162">
        <f>IF(AND(H109=0,O109&gt;0),100%,IF(AND(H109&lt;0,O109&gt;=0),(H109-O109)/H109,IF(AND(H109&gt;0,O109&gt;0),(O109-H109)/H109,IF(AND(H109=0,O109&lt;=0),"",(O109-H109)/H109))))</f>
        <v>-0.64263193988935496</v>
      </c>
      <c r="S109" s="164">
        <f>+S36-S38+S110+S111</f>
        <v>-499.22388841493802</v>
      </c>
      <c r="T109" s="162">
        <f>IF(AND(S4=0,S109&lt;=0), "",S109/S4)</f>
        <v>-9.7571931080434396E-2</v>
      </c>
      <c r="U109" s="163"/>
      <c r="V109" s="165">
        <f>+V36-V38+V110+V111</f>
        <v>0</v>
      </c>
      <c r="W109" s="162" t="str">
        <f>IF(AND(V4=0,V109&lt;=0), "",V109/V4)</f>
        <v/>
      </c>
      <c r="X109" s="163" t="e">
        <f t="shared" si="91"/>
        <v>#DIV/0!</v>
      </c>
      <c r="Y109" s="161">
        <f>+Y36-Y38+Y110+Y111</f>
        <v>-655.32382148696001</v>
      </c>
      <c r="Z109" s="162">
        <f>IF(AND(Y4=0,Y109&lt;=0), "",Y109/Y4)</f>
        <v>-0.51547387108655951</v>
      </c>
      <c r="AA109" s="163"/>
      <c r="AB109" s="162">
        <f t="shared" si="92"/>
        <v>5.3155041204920233</v>
      </c>
      <c r="AC109" s="164">
        <f>+AC36-AC38+AC110+AC111</f>
        <v>-1154.5477099018972</v>
      </c>
      <c r="AD109" s="162">
        <f>IF(AND(AC4=0,AC109&lt;=0), "",AC109/AC4)</f>
        <v>-0.18074335668754599</v>
      </c>
      <c r="AE109" s="163"/>
      <c r="AF109" s="161">
        <f>+AF36-AF38+AF110+AF111</f>
        <v>-615.23327118792758</v>
      </c>
      <c r="AG109" s="162">
        <f>IF(AND(AF4=0,AF109&lt;=0), "",AF109/AF4)</f>
        <v>-0.40749104836902905</v>
      </c>
      <c r="AH109" s="163"/>
      <c r="AI109" s="162">
        <f t="shared" si="41"/>
        <v>-6.1176702241748392E-2</v>
      </c>
      <c r="AJ109" s="164">
        <f>+AJ36-AJ38+AJ110+AJ111</f>
        <v>-1769.7809810898241</v>
      </c>
      <c r="AK109" s="162">
        <f>IF(AND(AJ4=0,AJ109&lt;=0), "",AJ109/AJ4)</f>
        <v>-0.22409149690139823</v>
      </c>
      <c r="AL109" s="163"/>
      <c r="AM109" s="161">
        <f>+AM36-AM38+AM110+AM111</f>
        <v>-580.88716358571457</v>
      </c>
      <c r="AN109" s="162">
        <f>IF(AND(AM4=0,AM109&lt;=0), "",AM109/AM4)</f>
        <v>-0.48957633938323092</v>
      </c>
      <c r="AO109" s="163"/>
      <c r="AP109" s="162">
        <f t="shared" si="42"/>
        <v>-5.5826154420900519E-2</v>
      </c>
      <c r="AQ109" s="164">
        <f>+AQ36-AQ38+AQ110+AQ111</f>
        <v>-2350.6681446755392</v>
      </c>
      <c r="AR109" s="162">
        <f>IF(AND(AQ4=0,AQ109&lt;=0), "",AQ109/AQ4)</f>
        <v>-0.25876754282241615</v>
      </c>
      <c r="AS109" s="163"/>
      <c r="AT109" s="165">
        <f>+AT36-AT38+AT110+AT111</f>
        <v>0</v>
      </c>
      <c r="AU109" s="162" t="str">
        <f>IF(AND(AT4=0,AT109&lt;=0), "",AT109/AT4)</f>
        <v/>
      </c>
      <c r="AV109" s="163" t="e">
        <f t="shared" si="93"/>
        <v>#DIV/0!</v>
      </c>
      <c r="AW109" s="165">
        <f>+AW36-AW38+AW110+AW111</f>
        <v>-391.77802411258943</v>
      </c>
      <c r="AX109" s="162">
        <f>IF(AND(AW4=0,AW109&lt;=0), "",AW109/AW4)</f>
        <v>-0.25876754282241582</v>
      </c>
      <c r="AY109" s="163"/>
      <c r="AZ109" s="165">
        <f>+AZ36-AZ38+AZ110+AZ111</f>
        <v>0</v>
      </c>
      <c r="BA109" s="162" t="str">
        <f>IF(AND(AZ4=0,AZ109&lt;=0), "",AZ109/AZ4)</f>
        <v/>
      </c>
      <c r="BB109" s="163" t="e">
        <f t="shared" si="94"/>
        <v>#DIV/0!</v>
      </c>
      <c r="BC109" s="161">
        <f>+BC36-BC38+BC110+BC111</f>
        <v>0</v>
      </c>
      <c r="BD109" s="162" t="str">
        <f>IF(AND(BC4=0,BC109&lt;=0), "",BC109/BC4)</f>
        <v/>
      </c>
      <c r="BE109" s="163"/>
      <c r="BF109" s="162">
        <f t="shared" si="95"/>
        <v>1</v>
      </c>
      <c r="BG109" s="164">
        <f>+BG36-BG38+BG110+BG111</f>
        <v>-2350.6681446755392</v>
      </c>
      <c r="BH109" s="162">
        <f>IF(AND(BG4=0,BG109&lt;=0), "",BG109/BG4)</f>
        <v>-0.25876754282241615</v>
      </c>
      <c r="BI109" s="163"/>
      <c r="BJ109" s="161">
        <f>+BJ36-BJ38+BJ110+BJ111</f>
        <v>0</v>
      </c>
      <c r="BK109" s="162" t="str">
        <f>IF(AND(BJ4=0,BJ109&lt;=0), "",BJ109/BJ4)</f>
        <v/>
      </c>
      <c r="BL109" s="163"/>
      <c r="BM109" s="162" t="str">
        <f t="shared" si="43"/>
        <v/>
      </c>
      <c r="BN109" s="164">
        <f>+BN36-BN38+BN110+BN111</f>
        <v>-2350.6681446755392</v>
      </c>
      <c r="BO109" s="162">
        <f>IF(AND(BN4=0,BN109&lt;=0), "",BN109/BN4)</f>
        <v>-0.25876754282241615</v>
      </c>
      <c r="BP109" s="163"/>
      <c r="BQ109" s="161">
        <f>+BQ36-BQ38+BQ110+BQ111</f>
        <v>0</v>
      </c>
      <c r="BR109" s="162" t="str">
        <f>IF(AND(BQ4=0,BQ109&lt;=0), "",BQ109/BQ4)</f>
        <v/>
      </c>
      <c r="BS109" s="163"/>
      <c r="BT109" s="162" t="str">
        <f t="shared" si="44"/>
        <v/>
      </c>
      <c r="BU109" s="164">
        <f>+BU36-BU38+BU110+BU111</f>
        <v>-2350.6681446755392</v>
      </c>
      <c r="BV109" s="162">
        <f>IF(AND(BU4=0,BU109&lt;=0), "",BU109/BU4)</f>
        <v>-0.25876754282241615</v>
      </c>
      <c r="BW109" s="163"/>
      <c r="BX109" s="165">
        <f>+BX36-BX38+BX110+BX111</f>
        <v>0</v>
      </c>
      <c r="BY109" s="162" t="str">
        <f>IF(AND(BX4=0,BX109&lt;=0), "",BX109/BX4)</f>
        <v/>
      </c>
      <c r="BZ109" s="163" t="e">
        <f t="shared" si="45"/>
        <v>#DIV/0!</v>
      </c>
      <c r="CA109" s="161">
        <f>+CA36-CA38+CA110+CA111</f>
        <v>0</v>
      </c>
      <c r="CB109" s="162" t="str">
        <f>IF(AND(CA4=0,CA109&lt;=0), "",CA109/CA4)</f>
        <v/>
      </c>
      <c r="CC109" s="163"/>
      <c r="CD109" s="162" t="str">
        <f t="shared" si="96"/>
        <v/>
      </c>
      <c r="CE109" s="164">
        <f>+CE36-CE38+CE110+CE111</f>
        <v>-2350.6681446755392</v>
      </c>
      <c r="CF109" s="162">
        <f>IF(AND(CE4=0,CE109&lt;=0), "",CE109/CE4)</f>
        <v>-0.25876754282241615</v>
      </c>
      <c r="CG109" s="163"/>
      <c r="CH109" s="161">
        <f>+CH36-CH38+CH110+CH111</f>
        <v>0</v>
      </c>
      <c r="CI109" s="162" t="str">
        <f>IF(AND(CH4=0,CH109&lt;=0), "",CH109/CH4)</f>
        <v/>
      </c>
      <c r="CJ109" s="163"/>
      <c r="CK109" s="162" t="str">
        <f t="shared" si="46"/>
        <v/>
      </c>
      <c r="CL109" s="164">
        <f>+CL36-CL38+CL110+CL111</f>
        <v>-2350.6681446755392</v>
      </c>
      <c r="CM109" s="162">
        <f>IF(AND(CL4=0,CL109&lt;=0), "",CL109/CL4)</f>
        <v>-0.25876754282241615</v>
      </c>
      <c r="CN109" s="163"/>
      <c r="CO109" s="161">
        <f>+CO36-CO38+CO110+CO111</f>
        <v>0</v>
      </c>
      <c r="CP109" s="162" t="str">
        <f>IF(AND(CO4=0,CO109&lt;=0), "",CO109/CO4)</f>
        <v/>
      </c>
      <c r="CQ109" s="163"/>
      <c r="CR109" s="162" t="str">
        <f t="shared" si="47"/>
        <v/>
      </c>
      <c r="CS109" s="164">
        <f>+CS36-CS38+CS110+CS111</f>
        <v>-2350.6681446755392</v>
      </c>
      <c r="CT109" s="162">
        <f>IF(AND(CS4=0,CS109&lt;=0), "",CS109/CS4)</f>
        <v>-0.25876754282241615</v>
      </c>
      <c r="CU109" s="163"/>
      <c r="CV109" s="165">
        <f>+CV36-CV38+CV110+CV111</f>
        <v>0</v>
      </c>
      <c r="CW109" s="162" t="str">
        <f>IF(AND(CV4=0,CV109&lt;=0), "",CV109/CV4)</f>
        <v/>
      </c>
      <c r="CX109" s="163" t="e">
        <f t="shared" si="48"/>
        <v>#DIV/0!</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UCAFE'!B154+'N EERR UCAFE'!B156</f>
        <v>0</v>
      </c>
      <c r="C110" s="30" t="str">
        <f>IF(AND(B4=0,B110&gt;=0), "",B110/B4)</f>
        <v/>
      </c>
      <c r="D110" s="47" t="str">
        <f>IF(AND(B124=0,B110&gt;=0),"",B110/B124)</f>
        <v/>
      </c>
      <c r="E110" s="129">
        <f>+'N EERR UCAFE'!C154+'N EERR UCAFE'!C156</f>
        <v>15.39</v>
      </c>
      <c r="F110" s="30">
        <f>IF(AND(E4=0,E110&gt;=0), "",E110/E4)</f>
        <v>1.076353814388151E-2</v>
      </c>
      <c r="G110" s="47">
        <f>IF(AND(E124=0,E110&gt;=0),"",E110/E124)</f>
        <v>1.3224361398388991E-2</v>
      </c>
      <c r="H110" s="129">
        <f>+'N EERR UCAFE'!D154+'N EERR UCAFE'!D156</f>
        <v>12.56</v>
      </c>
      <c r="I110" s="30">
        <f>IF(AND(H4=0,H110&gt;=0), "",H110/H4)</f>
        <v>8.7527907689838123E-3</v>
      </c>
      <c r="J110" s="47">
        <f>IF(AND(H124=0,H110&gt;=0),"",H110/H124)</f>
        <v>1.0471570391317594E-2</v>
      </c>
      <c r="K110" s="30">
        <f>IF(AND(E110=0,H110&gt;0),100%,IF(AND(E110&lt;0,H110=0),(E110-H110)/E110,IF(AND(E110&gt;0,H110&gt;0),(H110-E110)/E110,IF(AND(E110=0,H110=0),"",(H110-E110)/E110))))</f>
        <v>-0.18388564002599089</v>
      </c>
      <c r="L110" s="130">
        <f>+E110+H110</f>
        <v>27.950000000000003</v>
      </c>
      <c r="M110" s="30">
        <f>IF(AND(L4=0,L110&gt;=0), "",L110/L4)</f>
        <v>9.7563593385149704E-3</v>
      </c>
      <c r="N110" s="47">
        <f>IF(AND(L124=0,L110&gt;=0),"",L110/L124)</f>
        <v>1.1827186723843336E-2</v>
      </c>
      <c r="O110" s="129">
        <f>+'N EERR UCAFE'!E154+'N EERR UCAFE'!E156</f>
        <v>21.35</v>
      </c>
      <c r="P110" s="30">
        <f>IF(AND(O4=0,O110&gt;=0), "",O110/O4)</f>
        <v>9.4818420751222425E-3</v>
      </c>
      <c r="Q110" s="47">
        <f>IF(AND(O124=0,O110&gt;=0),"",O110/O124)</f>
        <v>1.4487017458788781E-2</v>
      </c>
      <c r="R110" s="30">
        <f>IF(AND(H110=0,O110&gt;0),100%,IF(AND(H110&lt;0,O110=0),(H110-O110)/H110,IF(AND(H110&gt;0,O110&gt;0),(O110-H110)/H110,IF(AND(H110=0,O110=0),"",(O110-H110)/H110))))</f>
        <v>0.69984076433121023</v>
      </c>
      <c r="S110" s="130">
        <f>+L110+O110</f>
        <v>49.300000000000004</v>
      </c>
      <c r="T110" s="30">
        <f>IF(AND(S4=0,S110&gt;=0), "",S110/S4)</f>
        <v>9.6355489268319244E-3</v>
      </c>
      <c r="U110" s="47">
        <f>IF(AND(S124=0,S110&gt;=0),"",S110/S124)</f>
        <v>1.28488051562861E-2</v>
      </c>
      <c r="V110" s="131"/>
      <c r="W110" s="30" t="str">
        <f>IF(AND(V4=0,V110&gt;=0), "",V110/V4)</f>
        <v/>
      </c>
      <c r="X110" s="47">
        <f t="shared" si="91"/>
        <v>1</v>
      </c>
      <c r="Y110" s="129">
        <f>+'N EERR UCAFE'!F154+'N EERR UCAFE'!F156</f>
        <v>9.35</v>
      </c>
      <c r="Z110" s="30">
        <f>IF(AND(Y4=0,Y110&gt;=0), "",Y110/Y4)</f>
        <v>7.3546551134418599E-3</v>
      </c>
      <c r="AA110" s="47">
        <f>IF(AND(Y124=0,Y110&gt;=0),"",Y110/Y124)</f>
        <v>6.55239464445115E-3</v>
      </c>
      <c r="AB110" s="30">
        <f t="shared" si="92"/>
        <v>-0.56206088992974246</v>
      </c>
      <c r="AC110" s="130">
        <f>+S110+Y110</f>
        <v>58.650000000000006</v>
      </c>
      <c r="AD110" s="30">
        <f>IF(AND(AC4=0,AC110&gt;=0), "",AC110/AC4)</f>
        <v>9.1816022662461593E-3</v>
      </c>
      <c r="AE110" s="47">
        <f>IF(AND(AC124=0,AC110&gt;=0),"",AC110/AC124)</f>
        <v>1.1141946183621028E-2</v>
      </c>
      <c r="AF110" s="129">
        <f>+'N EERR UCAFE'!G154+'N EERR UCAFE'!G156</f>
        <v>1.84</v>
      </c>
      <c r="AG110" s="30">
        <f>IF(AND(AF4=0,AF110&gt;=0), "",AF110/AF4)</f>
        <v>1.2186979542756012E-3</v>
      </c>
      <c r="AH110" s="47">
        <f>IF(AND(AF124=0,AF110&gt;=0),"",AF110/AF124)</f>
        <v>1.2298505820021329E-3</v>
      </c>
      <c r="AI110" s="30">
        <f t="shared" si="41"/>
        <v>-0.80320855614973263</v>
      </c>
      <c r="AJ110" s="130">
        <f t="shared" si="62"/>
        <v>60.490000000000009</v>
      </c>
      <c r="AK110" s="30">
        <f>IF(AND(AJ4=0,AJ110&gt;=0), "",AJ110/AJ4)</f>
        <v>7.6593063166597516E-3</v>
      </c>
      <c r="AL110" s="47">
        <f>IF(AND(AJ124=0,AJ110&gt;=0),"",AJ110/AJ124)</f>
        <v>8.948213493672811E-3</v>
      </c>
      <c r="AM110" s="129">
        <f>+'N EERR UCAFE'!H154+'N EERR UCAFE'!H156</f>
        <v>9.5500000000000007</v>
      </c>
      <c r="AN110" s="30">
        <f>IF(AND(AM4=0,AM110&gt;=0), "",AM110/AM4)</f>
        <v>8.0488162490097003E-3</v>
      </c>
      <c r="AO110" s="47">
        <f>IF(AND(AM124=0,AM110&gt;=0),"",AM110/AM124)</f>
        <v>7.2525842137634387E-3</v>
      </c>
      <c r="AP110" s="30">
        <f t="shared" si="42"/>
        <v>4.1902173913043477</v>
      </c>
      <c r="AQ110" s="130">
        <f t="shared" si="63"/>
        <v>70.040000000000006</v>
      </c>
      <c r="AR110" s="30">
        <f>IF(AND(AQ4=0,AQ110&gt;=0), "",AQ110/AQ4)</f>
        <v>7.710181779735514E-3</v>
      </c>
      <c r="AS110" s="47">
        <f>IF(AND(AQ124=0,AQ110&gt;=0),"",AQ110/AQ124)</f>
        <v>8.6717720117000258E-3</v>
      </c>
      <c r="AT110" s="131">
        <f>+V110*2</f>
        <v>0</v>
      </c>
      <c r="AU110" s="30" t="str">
        <f>IF(AND(AT4=0,AT110&gt;=0), "",AT110/AT4)</f>
        <v/>
      </c>
      <c r="AV110" s="47">
        <f t="shared" si="93"/>
        <v>1</v>
      </c>
      <c r="AW110" s="131">
        <f>+AQ110/6</f>
        <v>11.673333333333334</v>
      </c>
      <c r="AX110" s="30">
        <f>IF(AND(AW4=0,AW110&gt;=0), "",AW110/AW4)</f>
        <v>7.7101817797355131E-3</v>
      </c>
      <c r="AY110" s="47">
        <f>IF(AND(AW124=0,AW110&gt;=0),"",AW110/AW124)</f>
        <v>8.6717720117000276E-3</v>
      </c>
      <c r="AZ110" s="131">
        <f>+AT110/6</f>
        <v>0</v>
      </c>
      <c r="BA110" s="30" t="str">
        <f>IF(AND(AZ4=0,AZ110&gt;=0), "",AZ110/AZ4)</f>
        <v/>
      </c>
      <c r="BB110" s="47">
        <f t="shared" si="94"/>
        <v>1</v>
      </c>
      <c r="BC110" s="129">
        <f>+'N EERR UCAFE'!I154+'N EERR UCAFE'!I156</f>
        <v>0</v>
      </c>
      <c r="BD110" s="30" t="str">
        <f>IF(AND(BC4=0,BC110&gt;=0), "",BC110/BC4)</f>
        <v/>
      </c>
      <c r="BE110" s="47" t="str">
        <f>IF(AND(BC124=0,BC110&gt;=0),"",BC110/BC124)</f>
        <v/>
      </c>
      <c r="BF110" s="30">
        <f t="shared" si="95"/>
        <v>-1</v>
      </c>
      <c r="BG110" s="130">
        <f>+AQ110+BC110</f>
        <v>70.040000000000006</v>
      </c>
      <c r="BH110" s="30">
        <f>IF(AND(BG4=0,BG110&gt;=0), "",BG110/BG4)</f>
        <v>7.710181779735514E-3</v>
      </c>
      <c r="BI110" s="47">
        <f>IF(AND(BG124=0,BG110&gt;=0),"",BG110/BG124)</f>
        <v>8.6717720117000258E-3</v>
      </c>
      <c r="BJ110" s="129">
        <f>+'N EERR UCAFE'!J154+'N EERR UCAFE'!J156</f>
        <v>0</v>
      </c>
      <c r="BK110" s="30" t="str">
        <f>IF(AND(BJ4=0,BJ110&gt;=0), "",BJ110/BJ4)</f>
        <v/>
      </c>
      <c r="BL110" s="47" t="str">
        <f>IF(AND(BJ124=0,BJ110&gt;=0),"",BJ110/BJ124)</f>
        <v/>
      </c>
      <c r="BM110" s="30" t="str">
        <f t="shared" si="43"/>
        <v/>
      </c>
      <c r="BN110" s="130">
        <f>+BG110+BJ110</f>
        <v>70.040000000000006</v>
      </c>
      <c r="BO110" s="30">
        <f>IF(AND(BN4=0,BN110&gt;=0), "",BN110/BN4)</f>
        <v>7.710181779735514E-3</v>
      </c>
      <c r="BP110" s="47">
        <f>IF(AND(BN124=0,BN110&gt;=0),"",BN110/BN124)</f>
        <v>8.6717720117000258E-3</v>
      </c>
      <c r="BQ110" s="129">
        <f>+'N EERR UCAFE'!K154+'N EERR UCAFE'!K156</f>
        <v>0</v>
      </c>
      <c r="BR110" s="30" t="str">
        <f>IF(AND(BQ4=0,BQ110&gt;=0), "",BQ110/BQ4)</f>
        <v/>
      </c>
      <c r="BS110" s="47" t="str">
        <f>IF(AND(BQ124=0,BQ110&gt;=0),"",BQ110/BQ124)</f>
        <v/>
      </c>
      <c r="BT110" s="30" t="str">
        <f t="shared" si="44"/>
        <v/>
      </c>
      <c r="BU110" s="130">
        <f>+BN110+BQ110</f>
        <v>70.040000000000006</v>
      </c>
      <c r="BV110" s="30">
        <f>IF(AND(BU4=0,BU110&gt;=0), "",BU110/BU4)</f>
        <v>7.710181779735514E-3</v>
      </c>
      <c r="BW110" s="47">
        <f>IF(AND(BU124=0,BU110&gt;=0),"",BU110/BU124)</f>
        <v>8.6717720117000258E-3</v>
      </c>
      <c r="BX110" s="131">
        <f>+AZ110*9</f>
        <v>0</v>
      </c>
      <c r="BY110" s="30" t="str">
        <f>IF(AND(BX4=0,BX110&gt;=0), "",BX110/BX4)</f>
        <v/>
      </c>
      <c r="BZ110" s="47">
        <f t="shared" si="45"/>
        <v>1</v>
      </c>
      <c r="CA110" s="129">
        <f>+'N EERR UCAFE'!L154+'N EERR UCAFE'!L156</f>
        <v>0</v>
      </c>
      <c r="CB110" s="30" t="str">
        <f>IF(AND(CA4=0,CA110&gt;=0), "",CA110/CA4)</f>
        <v/>
      </c>
      <c r="CC110" s="47" t="str">
        <f>IF(AND(CA124=0,CA110&gt;=0),"",CA110/CA124)</f>
        <v/>
      </c>
      <c r="CD110" s="30" t="str">
        <f t="shared" si="96"/>
        <v/>
      </c>
      <c r="CE110" s="130">
        <f>+BU110+CA110</f>
        <v>70.040000000000006</v>
      </c>
      <c r="CF110" s="30">
        <f>IF(AND(CE4=0,CE110&gt;=0), "",CE110/CE4)</f>
        <v>7.710181779735514E-3</v>
      </c>
      <c r="CG110" s="47">
        <f>IF(AND(CE124=0,CE110&gt;=0),"",CE110/CE124)</f>
        <v>8.6717720117000258E-3</v>
      </c>
      <c r="CH110" s="129">
        <f>+'N EERR UCAFE'!M154+'N EERR UCAFE'!M156</f>
        <v>0</v>
      </c>
      <c r="CI110" s="30" t="str">
        <f>IF(AND(CH4=0,CH110&gt;=0), "",CH110/CH4)</f>
        <v/>
      </c>
      <c r="CJ110" s="47" t="str">
        <f>IF(AND(CH124=0,CH110&gt;=0),"",CH110/CH124)</f>
        <v/>
      </c>
      <c r="CK110" s="30" t="str">
        <f t="shared" si="46"/>
        <v/>
      </c>
      <c r="CL110" s="130">
        <f>+CE110+CH110</f>
        <v>70.040000000000006</v>
      </c>
      <c r="CM110" s="30">
        <f>IF(AND(CL4=0,CL110&gt;=0), "",CL110/CL4)</f>
        <v>7.710181779735514E-3</v>
      </c>
      <c r="CN110" s="47">
        <f>IF(AND(CL124=0,CL110&gt;=0),"",CL110/CL124)</f>
        <v>8.6717720117000258E-3</v>
      </c>
      <c r="CO110" s="129">
        <f>+'N EERR UCAFE'!N154+'N EERR UCAFE'!N156</f>
        <v>0</v>
      </c>
      <c r="CP110" s="30" t="str">
        <f>IF(AND(CO4=0,CO110&gt;=0), "",CO110/CO4)</f>
        <v/>
      </c>
      <c r="CQ110" s="47" t="str">
        <f>IF(AND(CO124=0,CO110&gt;=0),"",CO110/CO124)</f>
        <v/>
      </c>
      <c r="CR110" s="30" t="str">
        <f t="shared" si="47"/>
        <v/>
      </c>
      <c r="CS110" s="130">
        <f>+CL110+CO110</f>
        <v>70.040000000000006</v>
      </c>
      <c r="CT110" s="30">
        <f>IF(AND(CS4=0,CS110&gt;=0), "",CS110/CS4)</f>
        <v>7.710181779735514E-3</v>
      </c>
      <c r="CU110" s="47">
        <f>IF(AND(CS124=0,CS110&gt;=0),"",CS110/CS124)</f>
        <v>8.6717720117000258E-3</v>
      </c>
      <c r="CV110" s="131">
        <f>+AZ110*12</f>
        <v>0</v>
      </c>
      <c r="CW110" s="30" t="str">
        <f>IF(AND(CV4=0,CV110&gt;=0), "",CV110/CV4)</f>
        <v/>
      </c>
      <c r="CX110" s="47">
        <f t="shared" si="48"/>
        <v>1</v>
      </c>
    </row>
    <row r="111" spans="1:219" s="3" customFormat="1" x14ac:dyDescent="0.3">
      <c r="A111" s="29" t="s">
        <v>200</v>
      </c>
      <c r="B111" s="129">
        <f>+'N EERR UCAFE'!B155</f>
        <v>0</v>
      </c>
      <c r="C111" s="30" t="str">
        <f>IF(AND(B4=0,B111&gt;=0), "",B111/B4)</f>
        <v/>
      </c>
      <c r="D111" s="47" t="str">
        <f>IF(AND(B124=0,B111&gt;=0),"",B111/B124)</f>
        <v/>
      </c>
      <c r="E111" s="129">
        <f>+'N EERR UCAFE'!C155</f>
        <v>0</v>
      </c>
      <c r="F111" s="30">
        <f>IF(AND(E4=0,E111&gt;=0), "",E111/E4)</f>
        <v>0</v>
      </c>
      <c r="G111" s="47">
        <f>IF(AND(E124=0,E111&gt;=0),"",E111/E124)</f>
        <v>0</v>
      </c>
      <c r="H111" s="129">
        <f>+'N EERR UCAFE'!D155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UCAFE'!E155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UCAFE'!F155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UCAFE'!G155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UCAFE'!H155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UCAFE'!I155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UCAFE'!J155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UCAFE'!K155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UCAFE'!L155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UCAFE'!M155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UCAFE'!N155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-120.49266400044462</v>
      </c>
      <c r="F112" s="150">
        <f>IF(AND(E4=0,E112&lt;=0), "",E112/E4)</f>
        <v>-8.427078525189631E-2</v>
      </c>
      <c r="G112" s="151"/>
      <c r="H112" s="149">
        <f>+H109-H110-H111</f>
        <v>-302.91693117927537</v>
      </c>
      <c r="I112" s="150">
        <f>IF(AND(H4=0,H112&lt;=0), "",H112/H4)</f>
        <v>-0.21109621966519632</v>
      </c>
      <c r="J112" s="151"/>
      <c r="K112" s="150">
        <f>IF(AND(E112=0,H112&gt;0),100%,IF(AND(E112&lt;0,H112&gt;=0),(E112-H112)/E112,IF(AND(E112&gt;0,H112&gt;0),(H112-E112)/E112,IF(AND(E112=0,H112&lt;=0),"",(H112-E112)/E112))))</f>
        <v>1.5139865044245149</v>
      </c>
      <c r="L112" s="152">
        <f>+L109-L110-L111</f>
        <v>-423.40959517971896</v>
      </c>
      <c r="M112" s="150">
        <f>IF(AND(L4=0,L112&lt;=0), "",L112/L4)</f>
        <v>-0.14779735806613573</v>
      </c>
      <c r="N112" s="151"/>
      <c r="O112" s="149">
        <f>+O109-O110-O111</f>
        <v>-125.1142932352177</v>
      </c>
      <c r="P112" s="150">
        <f>IF(AND(O4=0,O112&lt;=0), "",O112/O4)</f>
        <v>-5.5565057133342824E-2</v>
      </c>
      <c r="Q112" s="151"/>
      <c r="R112" s="150">
        <f>IF(AND(H112=0,O112&gt;0),100%,IF(AND(H112&lt;0,O112&gt;=0),(H112-O112)/H112,IF(AND(H112&gt;0,O112&gt;0),(O112-H112)/H112,IF(AND(H112=0,O112&lt;=0),"",(O112-H112)/H112))))</f>
        <v>-0.58696830597042038</v>
      </c>
      <c r="S112" s="152">
        <f>+S109-S110-S111</f>
        <v>-548.52388841493803</v>
      </c>
      <c r="T112" s="150">
        <f>IF(AND(S4=0,S112&lt;=0), "",S112/S4)</f>
        <v>-0.10720748000726632</v>
      </c>
      <c r="U112" s="151"/>
      <c r="V112" s="153">
        <f>+V109-V110-V111</f>
        <v>0</v>
      </c>
      <c r="W112" s="150" t="str">
        <f>IF(AND(V4=0,V112&lt;=0), "",V112/V4)</f>
        <v/>
      </c>
      <c r="X112" s="151" t="e">
        <f t="shared" si="91"/>
        <v>#DIV/0!</v>
      </c>
      <c r="Y112" s="149">
        <f>+Y109-Y110-Y111</f>
        <v>-664.67382148696004</v>
      </c>
      <c r="Z112" s="150">
        <f>IF(AND(Y4=0,Y112&lt;=0), "",Y112/Y4)</f>
        <v>-0.52282852620000131</v>
      </c>
      <c r="AA112" s="151"/>
      <c r="AB112" s="150">
        <f t="shared" si="92"/>
        <v>4.3125330791531402</v>
      </c>
      <c r="AC112" s="152">
        <f>+AC109-AC110-AC111</f>
        <v>-1213.1977099018973</v>
      </c>
      <c r="AD112" s="150">
        <f>IF(AND(AC4=0,AC112&lt;=0), "",AC112/AC4)</f>
        <v>-0.18992495895379213</v>
      </c>
      <c r="AE112" s="151"/>
      <c r="AF112" s="149">
        <f>+AF109-AF110-AF111</f>
        <v>-617.07327118792762</v>
      </c>
      <c r="AG112" s="150">
        <f>IF(AND(AF4=0,AF112&lt;=0), "",AF112/AF4)</f>
        <v>-0.40870974632330465</v>
      </c>
      <c r="AH112" s="151"/>
      <c r="AI112" s="150">
        <f t="shared" si="41"/>
        <v>-7.1614901565618949E-2</v>
      </c>
      <c r="AJ112" s="152">
        <f>+AJ109-AJ110-AJ111</f>
        <v>-1830.2709810898241</v>
      </c>
      <c r="AK112" s="150">
        <f>IF(AND(AJ4=0,AJ112&lt;=0), "",AJ112/AJ4)</f>
        <v>-0.23175080321805799</v>
      </c>
      <c r="AL112" s="151"/>
      <c r="AM112" s="149">
        <f>+AM109-AM110-AM111</f>
        <v>-590.43716358571453</v>
      </c>
      <c r="AN112" s="150">
        <f>IF(AND(AM4=0,AM112&lt;=0), "",AM112/AM4)</f>
        <v>-0.49762515563224058</v>
      </c>
      <c r="AO112" s="151"/>
      <c r="AP112" s="150">
        <f t="shared" si="42"/>
        <v>-4.3165226636596853E-2</v>
      </c>
      <c r="AQ112" s="152">
        <f>+AQ109-AQ110-AQ111</f>
        <v>-2420.7081446755392</v>
      </c>
      <c r="AR112" s="150">
        <f>IF(AND(AQ4=0,AQ112&lt;=0), "",AQ112/AQ4)</f>
        <v>-0.26647772460215163</v>
      </c>
      <c r="AS112" s="151"/>
      <c r="AT112" s="153">
        <f>+AT109-AT110-AT111</f>
        <v>0</v>
      </c>
      <c r="AU112" s="150" t="str">
        <f>IF(AND(AT4=0,AT112&lt;=0), "",AT112/AT4)</f>
        <v/>
      </c>
      <c r="AV112" s="151" t="e">
        <f t="shared" si="93"/>
        <v>#DIV/0!</v>
      </c>
      <c r="AW112" s="153">
        <f>+AW109-AW110-AW111</f>
        <v>-403.45135744592278</v>
      </c>
      <c r="AX112" s="150">
        <f>IF(AND(AW4=0,AW112&lt;=0), "",AW112/AW4)</f>
        <v>-0.26647772460215136</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-2420.7081446755392</v>
      </c>
      <c r="BH112" s="150">
        <f>IF(AND(BG4=0,BG112&lt;=0), "",BG112/BG4)</f>
        <v>-0.26647772460215163</v>
      </c>
      <c r="BI112" s="151"/>
      <c r="BJ112" s="149">
        <f>+BJ109-BJ110-BJ111</f>
        <v>0</v>
      </c>
      <c r="BK112" s="150" t="str">
        <f>IF(AND(BJ4=0,BJ112&lt;=0), "",BJ112/BJ4)</f>
        <v/>
      </c>
      <c r="BL112" s="151"/>
      <c r="BM112" s="150" t="str">
        <f t="shared" si="43"/>
        <v/>
      </c>
      <c r="BN112" s="152">
        <f>+BN109-BN110-BN111</f>
        <v>-2420.7081446755392</v>
      </c>
      <c r="BO112" s="150">
        <f>IF(AND(BN4=0,BN112&lt;=0), "",BN112/BN4)</f>
        <v>-0.26647772460215163</v>
      </c>
      <c r="BP112" s="151"/>
      <c r="BQ112" s="149">
        <f>+BQ109-BQ110-BQ111</f>
        <v>0</v>
      </c>
      <c r="BR112" s="150" t="str">
        <f>IF(AND(BQ4=0,BQ112&lt;=0), "",BQ112/BQ4)</f>
        <v/>
      </c>
      <c r="BS112" s="151"/>
      <c r="BT112" s="150" t="str">
        <f t="shared" si="44"/>
        <v/>
      </c>
      <c r="BU112" s="152">
        <f>+BU109-BU110-BU111</f>
        <v>-2420.7081446755392</v>
      </c>
      <c r="BV112" s="150">
        <f>IF(AND(BU4=0,BU112&lt;=0), "",BU112/BU4)</f>
        <v>-0.26647772460215163</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-2420.7081446755392</v>
      </c>
      <c r="CF112" s="150">
        <f>IF(AND(CE4=0,CE112&lt;=0), "",CE112/CE4)</f>
        <v>-0.26647772460215163</v>
      </c>
      <c r="CG112" s="151"/>
      <c r="CH112" s="149">
        <f>+CH109-CH110-CH111</f>
        <v>0</v>
      </c>
      <c r="CI112" s="150" t="str">
        <f>IF(AND(CH4=0,CH112&lt;=0), "",CH112/CH4)</f>
        <v/>
      </c>
      <c r="CJ112" s="151"/>
      <c r="CK112" s="150" t="str">
        <f t="shared" si="46"/>
        <v/>
      </c>
      <c r="CL112" s="152">
        <f>+CL109-CL110-CL111</f>
        <v>-2420.7081446755392</v>
      </c>
      <c r="CM112" s="150">
        <f>IF(AND(CL4=0,CL112&lt;=0), "",CL112/CL4)</f>
        <v>-0.26647772460215163</v>
      </c>
      <c r="CN112" s="151"/>
      <c r="CO112" s="149">
        <f>+CO109-CO110-CO111</f>
        <v>0</v>
      </c>
      <c r="CP112" s="150" t="str">
        <f>IF(AND(CO4=0,CO112&lt;=0), "",CO112/CO4)</f>
        <v/>
      </c>
      <c r="CQ112" s="151"/>
      <c r="CR112" s="150" t="str">
        <f t="shared" si="47"/>
        <v/>
      </c>
      <c r="CS112" s="152">
        <f>+CS109-CS110-CS111</f>
        <v>-2420.7081446755392</v>
      </c>
      <c r="CT112" s="150">
        <f>IF(AND(CS4=0,CS112&lt;=0), "",CS112/CS4)</f>
        <v>-0.26647772460215163</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-113.72784184117486</v>
      </c>
      <c r="F113" s="150">
        <f>IF(AND(E4=0,E113&lt;=0), "",E113/E4)</f>
        <v>-7.9539568790046089E-2</v>
      </c>
      <c r="G113" s="151"/>
      <c r="H113" s="149">
        <f>+H36-H38+H66+H63+H64</f>
        <v>-293.48253078072725</v>
      </c>
      <c r="I113" s="150">
        <f>IF(AND(H4=0,H113&lt;=0), "",H113/H4)</f>
        <v>-0.20452159126397745</v>
      </c>
      <c r="J113" s="151"/>
      <c r="K113" s="150">
        <f>IF(AND(E113=0,H113&gt;0),100%,IF(AND(E113&lt;0,H113=0),(E113-H113)/E113,IF(AND(E113&gt;0,H113&gt;0),(H113-E113)/E113,IF(AND(E113=0,H113=0),"",(H113-E113)/E113))))</f>
        <v>1.580568891745844</v>
      </c>
      <c r="L113" s="152">
        <f>+L36-L38+L66+L63+L64</f>
        <v>-407.21037262190106</v>
      </c>
      <c r="M113" s="150">
        <f>IF(AND(L4=0,L113&lt;=0), "",L113/L4)</f>
        <v>-0.14214278073952932</v>
      </c>
      <c r="N113" s="151"/>
      <c r="O113" s="149">
        <f>+O36-O38+O66+O63+O64</f>
        <v>-98.204516992799199</v>
      </c>
      <c r="P113" s="150">
        <f>IF(AND(O4=0,O113&lt;=0), "",O113/O4)</f>
        <v>-4.3614038463202838E-2</v>
      </c>
      <c r="Q113" s="151"/>
      <c r="R113" s="150">
        <f>IF(AND(H113=0,O113&gt;0),100%,IF(AND(H113&lt;0,O113=0),(H113-O113)/H113,IF(AND(H113&gt;0,O113&gt;0),(O113-H113)/H113,IF(AND(H113=0,O113=0),"",(O113-H113)/H113))))</f>
        <v>-0.66538206982352965</v>
      </c>
      <c r="S113" s="152">
        <f>+S36-S38+S66+S63+S64</f>
        <v>-505.41488961470162</v>
      </c>
      <c r="T113" s="150">
        <f>IF(AND(S4=0,S113&lt;=0), "",S113/S4)</f>
        <v>-9.8781945177115887E-2</v>
      </c>
      <c r="U113" s="151"/>
      <c r="V113" s="153">
        <f>+V36-V38+V66+V63+V64</f>
        <v>0</v>
      </c>
      <c r="W113" s="150" t="str">
        <f>IF(AND(V4=0,V113&lt;=0), "",V113/V4)</f>
        <v/>
      </c>
      <c r="X113" s="151" t="e">
        <f t="shared" si="91"/>
        <v>#DIV/0!</v>
      </c>
      <c r="Y113" s="149">
        <f>+Y36-Y38+Y66+Y63+Y64</f>
        <v>-656.27173569482306</v>
      </c>
      <c r="Z113" s="150">
        <f>IF(AND(Y4=0,Y113&lt;=0), "",Y113/Y4)</f>
        <v>-0.51621949483799945</v>
      </c>
      <c r="AA113" s="151"/>
      <c r="AB113" s="150">
        <f t="shared" si="92"/>
        <v>5.6827041748287801</v>
      </c>
      <c r="AC113" s="152">
        <f>+AC36-AC38+AC66+AC63+AC64</f>
        <v>-1161.6866253095238</v>
      </c>
      <c r="AD113" s="150">
        <f>IF(AND(AC4=0,AC113&lt;=0), "",AC113/AC4)</f>
        <v>-0.18186094717152218</v>
      </c>
      <c r="AE113" s="151"/>
      <c r="AF113" s="149">
        <f>+AF36-AF38+AF66+AF63+AF64</f>
        <v>-601.57111159852593</v>
      </c>
      <c r="AG113" s="150">
        <f>IF(AND(AF4=0,AF113&lt;=0), "",AF113/AF4)</f>
        <v>-0.39844211035675153</v>
      </c>
      <c r="AH113" s="151"/>
      <c r="AI113" s="150">
        <f t="shared" si="41"/>
        <v>-8.3350571297091183E-2</v>
      </c>
      <c r="AJ113" s="152">
        <f>+AJ36-AJ38+AJ66+AJ63+AJ64</f>
        <v>-1763.2577369080491</v>
      </c>
      <c r="AK113" s="150">
        <f>IF(AND(AJ4=0,AJ113&lt;=0), "",AJ113/AJ4)</f>
        <v>-0.22326551698130265</v>
      </c>
      <c r="AL113" s="151"/>
      <c r="AM113" s="149">
        <f>+AM36-AM38+AM66+AM63+AM64</f>
        <v>-571.14710320626386</v>
      </c>
      <c r="AN113" s="150">
        <f>IF(AND(AM4=0,AM113&lt;=0), "",AM113/AM4)</f>
        <v>-0.48136733872894211</v>
      </c>
      <c r="AO113" s="151"/>
      <c r="AP113" s="150">
        <f t="shared" si="42"/>
        <v>-5.0574250999882317E-2</v>
      </c>
      <c r="AQ113" s="152">
        <f>+AQ36-AQ38+AQ66+AQ63+AQ64</f>
        <v>-2334.4048401143136</v>
      </c>
      <c r="AR113" s="150">
        <f>IF(AND(AQ4=0,AQ113&lt;=0), "",AQ113/AQ4)</f>
        <v>-0.25697723679005963</v>
      </c>
      <c r="AS113" s="151"/>
      <c r="AT113" s="153">
        <f>+AT36-AT38+AT66+AT63+AT64</f>
        <v>0</v>
      </c>
      <c r="AU113" s="150" t="str">
        <f>IF(AND(AT4=0,AT113&lt;=0), "",AT113/AT4)</f>
        <v/>
      </c>
      <c r="AV113" s="151" t="e">
        <f t="shared" si="93"/>
        <v>#DIV/0!</v>
      </c>
      <c r="AW113" s="153">
        <f>+AW36-AW38+AW66+AW63+AW64</f>
        <v>-389.06747335238515</v>
      </c>
      <c r="AX113" s="150">
        <f>IF(AND(AW4=0,AW113&lt;=0), "",AW113/AW4)</f>
        <v>-0.25697723679005929</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-2334.4048401143136</v>
      </c>
      <c r="BH113" s="150">
        <f>IF(AND(BG4=0,BG113&lt;=0), "",BG113/BG4)</f>
        <v>-0.25697723679005963</v>
      </c>
      <c r="BI113" s="151"/>
      <c r="BJ113" s="149">
        <f>+BJ36-BJ38+BJ66+BJ63+BJ64</f>
        <v>0</v>
      </c>
      <c r="BK113" s="150" t="str">
        <f>IF(AND(BJ4=0,BJ113&lt;=0), "",BJ113/BJ4)</f>
        <v/>
      </c>
      <c r="BL113" s="151"/>
      <c r="BM113" s="150" t="str">
        <f t="shared" si="43"/>
        <v/>
      </c>
      <c r="BN113" s="152">
        <f>+BN36-BN38+BN66+BN63+BN64</f>
        <v>-2334.4048401143136</v>
      </c>
      <c r="BO113" s="150">
        <f>IF(AND(BN4=0,BN113&lt;=0), "",BN113/BN4)</f>
        <v>-0.25697723679005963</v>
      </c>
      <c r="BP113" s="151"/>
      <c r="BQ113" s="149">
        <f>+BQ36-BQ38+BQ66+BQ63+BQ64</f>
        <v>0</v>
      </c>
      <c r="BR113" s="150" t="str">
        <f>IF(AND(BQ4=0,BQ113&lt;=0), "",BQ113/BQ4)</f>
        <v/>
      </c>
      <c r="BS113" s="151"/>
      <c r="BT113" s="150" t="str">
        <f t="shared" si="44"/>
        <v/>
      </c>
      <c r="BU113" s="152">
        <f>+BU36-BU38+BU66+BU63+BU64</f>
        <v>-2334.4048401143136</v>
      </c>
      <c r="BV113" s="150">
        <f>IF(AND(BU4=0,BU113&lt;=0), "",BU113/BU4)</f>
        <v>-0.25697723679005963</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-2334.4048401143136</v>
      </c>
      <c r="CF113" s="150">
        <f>IF(AND(CE4=0,CE113&lt;=0), "",CE113/CE4)</f>
        <v>-0.25697723679005963</v>
      </c>
      <c r="CG113" s="151"/>
      <c r="CH113" s="149">
        <f>+CH36-CH38+CH66+CH63+CH64</f>
        <v>0</v>
      </c>
      <c r="CI113" s="150" t="str">
        <f>IF(AND(CH4=0,CH113&lt;=0), "",CH113/CH4)</f>
        <v/>
      </c>
      <c r="CJ113" s="151"/>
      <c r="CK113" s="150" t="str">
        <f t="shared" si="46"/>
        <v/>
      </c>
      <c r="CL113" s="152">
        <f>+CL36-CL38+CL66+CL63+CL64</f>
        <v>-2334.4048401143136</v>
      </c>
      <c r="CM113" s="150">
        <f>IF(AND(CL4=0,CL113&lt;=0), "",CL113/CL4)</f>
        <v>-0.25697723679005963</v>
      </c>
      <c r="CN113" s="151"/>
      <c r="CO113" s="149">
        <f>+CO36-CO38+CO66+CO63+CO64</f>
        <v>0</v>
      </c>
      <c r="CP113" s="150" t="str">
        <f>IF(AND(CO4=0,CO113&lt;=0), "",CO113/CO4)</f>
        <v/>
      </c>
      <c r="CQ113" s="151"/>
      <c r="CR113" s="150" t="str">
        <f t="shared" si="47"/>
        <v/>
      </c>
      <c r="CS113" s="152">
        <f>+CS36-CS38+CS66+CS63+CS64</f>
        <v>-2334.4048401143136</v>
      </c>
      <c r="CT113" s="150">
        <f>IF(AND(CS4=0,CS113&lt;=0), "",CS113/CS4)</f>
        <v>-0.25697723679005963</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-113.72784184117486</v>
      </c>
      <c r="F114" s="162">
        <f>IF(AND(E4=0,E114&lt;=0), "",E114/E4)</f>
        <v>-7.9539568790046089E-2</v>
      </c>
      <c r="G114" s="163"/>
      <c r="H114" s="161">
        <f>+H36-H38+H66+H63</f>
        <v>-293.48253078072725</v>
      </c>
      <c r="I114" s="162">
        <f>IF(AND(H4=0,H114&lt;=0), "",H114/H4)</f>
        <v>-0.20452159126397745</v>
      </c>
      <c r="J114" s="163"/>
      <c r="K114" s="162">
        <f>IF(AND(E114=0,H114&gt;0),100%,IF(AND(E114&lt;0,H114=0),(E114-H114)/E114,IF(AND(E114&gt;0,H114&gt;0),(H114-E114)/E114,IF(AND(E114=0,H114=0),"",(H114-E114)/E114))))</f>
        <v>1.580568891745844</v>
      </c>
      <c r="L114" s="164">
        <f>+L36-L38+L66+L63</f>
        <v>-407.21037262190106</v>
      </c>
      <c r="M114" s="162">
        <f>IF(AND(L4=0,L114&lt;=0), "",L114/L4)</f>
        <v>-0.14214278073952932</v>
      </c>
      <c r="N114" s="163"/>
      <c r="O114" s="161">
        <f>+O36-O38+O66+O63</f>
        <v>-98.204516992799199</v>
      </c>
      <c r="P114" s="162">
        <f>IF(AND(O4=0,O114&lt;=0), "",O114/O4)</f>
        <v>-4.3614038463202838E-2</v>
      </c>
      <c r="Q114" s="163"/>
      <c r="R114" s="162">
        <f>IF(AND(H114=0,O114&gt;0),100%,IF(AND(H114&lt;0,O114=0),(H114-O114)/H114,IF(AND(H114&gt;0,O114&gt;0),(O114-H114)/H114,IF(AND(H114=0,O114=0),"",(O114-H114)/H114))))</f>
        <v>-0.66538206982352965</v>
      </c>
      <c r="S114" s="164">
        <f>+S36-S38+S66+S63</f>
        <v>-505.41488961470162</v>
      </c>
      <c r="T114" s="162">
        <f>IF(AND(S4=0,S114&lt;=0), "",S114/S4)</f>
        <v>-9.8781945177115887E-2</v>
      </c>
      <c r="U114" s="163"/>
      <c r="V114" s="165">
        <f>+V36-V38+V66+V63</f>
        <v>0</v>
      </c>
      <c r="W114" s="162" t="str">
        <f>IF(AND(V4=0,V114&lt;=0), "",V114/V4)</f>
        <v/>
      </c>
      <c r="X114" s="163" t="e">
        <f t="shared" si="91"/>
        <v>#DIV/0!</v>
      </c>
      <c r="Y114" s="161">
        <f>+Y36-Y38+Y66+Y63</f>
        <v>-656.27173569482306</v>
      </c>
      <c r="Z114" s="162">
        <f>IF(AND(Y4=0,Y114&lt;=0), "",Y114/Y4)</f>
        <v>-0.51621949483799945</v>
      </c>
      <c r="AA114" s="163"/>
      <c r="AB114" s="162">
        <f t="shared" si="92"/>
        <v>5.6827041748287801</v>
      </c>
      <c r="AC114" s="164">
        <f>+AC36-AC38+AC66+AC63</f>
        <v>-1161.6866253095238</v>
      </c>
      <c r="AD114" s="162">
        <f>IF(AND(AC4=0,AC114&lt;=0), "",AC114/AC4)</f>
        <v>-0.18186094717152218</v>
      </c>
      <c r="AE114" s="163"/>
      <c r="AF114" s="161">
        <f>+AF36-AF38+AF66+AF63</f>
        <v>-601.57111159852593</v>
      </c>
      <c r="AG114" s="162">
        <f>IF(AND(AF4=0,AF114&lt;=0), "",AF114/AF4)</f>
        <v>-0.39844211035675153</v>
      </c>
      <c r="AH114" s="163"/>
      <c r="AI114" s="162">
        <f t="shared" si="41"/>
        <v>-8.3350571297091183E-2</v>
      </c>
      <c r="AJ114" s="164">
        <f>+AJ36-AJ38+AJ66+AJ63</f>
        <v>-1763.2577369080491</v>
      </c>
      <c r="AK114" s="162">
        <f>IF(AND(AJ4=0,AJ114&lt;=0), "",AJ114/AJ4)</f>
        <v>-0.22326551698130265</v>
      </c>
      <c r="AL114" s="163"/>
      <c r="AM114" s="161">
        <f>+AM36-AM38+AM66+AM63</f>
        <v>-571.14710320626386</v>
      </c>
      <c r="AN114" s="162">
        <f>IF(AND(AM4=0,AM114&lt;=0), "",AM114/AM4)</f>
        <v>-0.48136733872894211</v>
      </c>
      <c r="AO114" s="163"/>
      <c r="AP114" s="162">
        <f t="shared" si="42"/>
        <v>-5.0574250999882317E-2</v>
      </c>
      <c r="AQ114" s="164">
        <f>+AQ36-AQ38+AQ66+AQ63</f>
        <v>-2334.4048401143136</v>
      </c>
      <c r="AR114" s="162">
        <f>IF(AND(AQ4=0,AQ114&lt;=0), "",AQ114/AQ4)</f>
        <v>-0.25697723679005963</v>
      </c>
      <c r="AS114" s="163"/>
      <c r="AT114" s="165">
        <f>+AT36-AT38+AT66+AT63</f>
        <v>0</v>
      </c>
      <c r="AU114" s="162" t="str">
        <f>IF(AND(AT4=0,AT114&lt;=0), "",AT114/AT4)</f>
        <v/>
      </c>
      <c r="AV114" s="163" t="e">
        <f t="shared" si="93"/>
        <v>#DIV/0!</v>
      </c>
      <c r="AW114" s="165">
        <f>+AW36-AW38+AW66+AW63</f>
        <v>-389.06747335238515</v>
      </c>
      <c r="AX114" s="162">
        <f>IF(AND(AW4=0,AW114&lt;=0), "",AW114/AW4)</f>
        <v>-0.25697723679005929</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-2334.4048401143136</v>
      </c>
      <c r="BH114" s="162">
        <f>IF(AND(BG4=0,BG114&lt;=0), "",BG114/BG4)</f>
        <v>-0.25697723679005963</v>
      </c>
      <c r="BI114" s="163"/>
      <c r="BJ114" s="161">
        <f>+BJ36-BJ38+BJ66+BJ63</f>
        <v>0</v>
      </c>
      <c r="BK114" s="162" t="str">
        <f>IF(AND(BJ4=0,BJ114&lt;=0), "",BJ114/BJ4)</f>
        <v/>
      </c>
      <c r="BL114" s="163"/>
      <c r="BM114" s="162" t="str">
        <f t="shared" si="43"/>
        <v/>
      </c>
      <c r="BN114" s="164">
        <f>+BN36-BN38+BN66+BN63</f>
        <v>-2334.4048401143136</v>
      </c>
      <c r="BO114" s="162">
        <f>IF(AND(BN4=0,BN114&lt;=0), "",BN114/BN4)</f>
        <v>-0.25697723679005963</v>
      </c>
      <c r="BP114" s="163"/>
      <c r="BQ114" s="161">
        <f>+BQ36-BQ38+BQ66+BQ63</f>
        <v>0</v>
      </c>
      <c r="BR114" s="162" t="str">
        <f>IF(AND(BQ4=0,BQ114&lt;=0), "",BQ114/BQ4)</f>
        <v/>
      </c>
      <c r="BS114" s="163"/>
      <c r="BT114" s="162" t="str">
        <f t="shared" si="44"/>
        <v/>
      </c>
      <c r="BU114" s="164">
        <f>+BU36-BU38+BU66+BU63</f>
        <v>-2334.4048401143136</v>
      </c>
      <c r="BV114" s="162">
        <f>IF(AND(BU4=0,BU114&lt;=0), "",BU114/BU4)</f>
        <v>-0.25697723679005963</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-2334.4048401143136</v>
      </c>
      <c r="CF114" s="162">
        <f>IF(AND(CE4=0,CE114&lt;=0), "",CE114/CE4)</f>
        <v>-0.25697723679005963</v>
      </c>
      <c r="CG114" s="163"/>
      <c r="CH114" s="161">
        <f>+CH36-CH38+CH66+CH63</f>
        <v>0</v>
      </c>
      <c r="CI114" s="162" t="str">
        <f>IF(AND(CH4=0,CH114&lt;=0), "",CH114/CH4)</f>
        <v/>
      </c>
      <c r="CJ114" s="163"/>
      <c r="CK114" s="162" t="str">
        <f t="shared" si="46"/>
        <v/>
      </c>
      <c r="CL114" s="164">
        <f>+CL36-CL38+CL66+CL63</f>
        <v>-2334.4048401143136</v>
      </c>
      <c r="CM114" s="162">
        <f>IF(AND(CL4=0,CL114&lt;=0), "",CL114/CL4)</f>
        <v>-0.25697723679005963</v>
      </c>
      <c r="CN114" s="163"/>
      <c r="CO114" s="161">
        <f>+CO36-CO38+CO66+CO63</f>
        <v>0</v>
      </c>
      <c r="CP114" s="162" t="str">
        <f>IF(AND(CO4=0,CO114&lt;=0), "",CO114/CO4)</f>
        <v/>
      </c>
      <c r="CQ114" s="163"/>
      <c r="CR114" s="162" t="str">
        <f t="shared" si="47"/>
        <v/>
      </c>
      <c r="CS114" s="164">
        <f>+CS36-CS38+CS66+CS63</f>
        <v>-2334.4048401143136</v>
      </c>
      <c r="CT114" s="162">
        <f>IF(AND(CS4=0,CS114&lt;=0), "",CS114/CS4)</f>
        <v>-0.25697723679005963</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0</v>
      </c>
      <c r="F116" s="36">
        <f>IF(AND(E4=0,E116&gt;=0), "",E116/E4)</f>
        <v>0</v>
      </c>
      <c r="G116" s="42">
        <f>IF(AND(E124=0,E116&gt;=0),"",E116/E124)</f>
        <v>0</v>
      </c>
      <c r="H116" s="123">
        <f>SUM(H117:H123)</f>
        <v>0</v>
      </c>
      <c r="I116" s="36">
        <f>IF(AND(H4=0,H116&gt;=0), "",H116/H4)</f>
        <v>0</v>
      </c>
      <c r="J116" s="42">
        <f>IF(AND(H124=0,H116&gt;=0),"",H116/H124)</f>
        <v>0</v>
      </c>
      <c r="K116" s="36" t="str">
        <f t="shared" ref="K116:K139" si="97">IF(AND(E116=0,H116&gt;0),100%,IF(AND(E116&lt;0,H116=0),(E116-H116)/E116,IF(AND(E116&gt;0,H116&gt;0),(H116-E116)/E116,IF(AND(E116=0,H116=0),"",(H116-E116)/E116))))</f>
        <v/>
      </c>
      <c r="L116" s="124">
        <f>SUM(L117:L123)</f>
        <v>0</v>
      </c>
      <c r="M116" s="36">
        <f>IF(AND(L4=0,L116&gt;=0), "",L116/L4)</f>
        <v>0</v>
      </c>
      <c r="N116" s="42">
        <f>IF(AND(L124=0,L116&gt;=0),"",L116/L124)</f>
        <v>0</v>
      </c>
      <c r="O116" s="123">
        <f>SUM(O117:O123)</f>
        <v>0</v>
      </c>
      <c r="P116" s="36">
        <f>IF(AND(O4=0,O116&gt;=0), "",O116/O4)</f>
        <v>0</v>
      </c>
      <c r="Q116" s="42">
        <f>IF(AND(O124=0,O116&gt;=0),"",O116/O124)</f>
        <v>0</v>
      </c>
      <c r="R116" s="36" t="str">
        <f t="shared" ref="R116:R139" si="98">IF(AND(H116=0,O116&gt;0),100%,IF(AND(H116&lt;0,O116=0),(H116-O116)/H116,IF(AND(H116&gt;0,O116&gt;0),(O116-H116)/H116,IF(AND(H116=0,O116=0),"",(O116-H116)/H116))))</f>
        <v/>
      </c>
      <c r="S116" s="124">
        <f>SUM(S117:S123)</f>
        <v>0</v>
      </c>
      <c r="T116" s="36">
        <f>IF(AND(S4=0,S116&gt;=0), "",S116/S4)</f>
        <v>0</v>
      </c>
      <c r="U116" s="42">
        <f>IF(AND(S124=0,S116&gt;=0),"",S116/S124)</f>
        <v>0</v>
      </c>
      <c r="V116" s="125">
        <f>SUM(V117:V123)</f>
        <v>0</v>
      </c>
      <c r="W116" s="36" t="str">
        <f>IF(AND(V4=0,V116&gt;=0), "",V116/V4)</f>
        <v/>
      </c>
      <c r="X116" s="42" t="str">
        <f t="shared" ref="X116:X139" si="99">IF(AND(V116=0,S116&gt;0),100%,IF(AND(V116&lt;0,S116=0),(V116-S116)/V116,IF(AND(V116&gt;0,S116&gt;0),(S116-V116)/V116,IF(AND(V116=0,S116=0),"",(S116-V116)/V116))))</f>
        <v/>
      </c>
      <c r="Y116" s="123">
        <f>SUM(Y117:Y123)</f>
        <v>0</v>
      </c>
      <c r="Z116" s="36">
        <f>IF(AND(Y4=0,Y116&gt;=0), "",Y116/Y4)</f>
        <v>0</v>
      </c>
      <c r="AA116" s="42">
        <f>IF(AND(Y124=0,Y116&gt;=0),"",Y116/Y124)</f>
        <v>0</v>
      </c>
      <c r="AB116" s="36" t="str">
        <f t="shared" ref="AB116:AB139" si="100">IF(AND(O116=0,Y116&gt;0),100%,IF(AND(O116&lt;0,Y116=0),(O116-Y116)/O116,IF(AND(O116&gt;0,Y116&gt;0),(Y116-O116)/O116,IF(AND(O116=0,Y116=0),"",(Y116-O116)/O116))))</f>
        <v/>
      </c>
      <c r="AC116" s="124">
        <f>SUM(AC117:AC123)</f>
        <v>0</v>
      </c>
      <c r="AD116" s="36">
        <f>IF(AND(AC4=0,AC116&gt;=0), "",AC116/AC4)</f>
        <v>0</v>
      </c>
      <c r="AE116" s="42">
        <f>IF(AND(AC124=0,AC116&gt;=0),"",AC116/AC124)</f>
        <v>0</v>
      </c>
      <c r="AF116" s="123">
        <f>SUM(AF117:AF123)</f>
        <v>0</v>
      </c>
      <c r="AG116" s="36">
        <f>IF(AND(AF4=0,AF116&gt;=0), "",AF116/AF4)</f>
        <v>0</v>
      </c>
      <c r="AH116" s="42">
        <f>IF(AND(AF124=0,AF116&gt;=0),"",AF116/AF124)</f>
        <v>0</v>
      </c>
      <c r="AI116" s="36" t="str">
        <f t="shared" si="41"/>
        <v/>
      </c>
      <c r="AJ116" s="124">
        <f>SUM(AJ117:AJ123)</f>
        <v>0</v>
      </c>
      <c r="AK116" s="36">
        <f>IF(AND(AJ4=0,AJ116&gt;=0), "",AJ116/AJ4)</f>
        <v>0</v>
      </c>
      <c r="AL116" s="42">
        <f>IF(AND(AJ124=0,AJ116&gt;=0),"",AJ116/AJ124)</f>
        <v>0</v>
      </c>
      <c r="AM116" s="123">
        <f>SUM(AM117:AM123)</f>
        <v>2.2291444103368532</v>
      </c>
      <c r="AN116" s="36">
        <f>IF(AND(AM4=0,AM116&gt;=0), "",AM116/AM4)</f>
        <v>1.8787407069432891E-3</v>
      </c>
      <c r="AO116" s="42">
        <f>IF(AND(AM124=0,AM116&gt;=0),"",AM116/AM124)</f>
        <v>1.6928856084406354E-3</v>
      </c>
      <c r="AP116" s="36">
        <f t="shared" si="42"/>
        <v>1</v>
      </c>
      <c r="AQ116" s="124">
        <f>SUM(AQ117:AQ123)</f>
        <v>2.2291444103368532</v>
      </c>
      <c r="AR116" s="36">
        <f>IF(AND(AQ4=0,AQ116&gt;=0), "",AQ116/AQ4)</f>
        <v>2.4538990029952129E-4</v>
      </c>
      <c r="AS116" s="42">
        <f>IF(AND(AQ124=0,AQ116&gt;=0),"",AQ116/AQ124)</f>
        <v>2.7599417629349917E-4</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0.37152406838947555</v>
      </c>
      <c r="AX116" s="36">
        <f>IF(AND(AW4=0,AW116&gt;=0), "",AW116/AW4)</f>
        <v>2.4538990029952129E-4</v>
      </c>
      <c r="AY116" s="42">
        <f>IF(AND(AW124=0,AW116&gt;=0),"",AW116/AW124)</f>
        <v>2.7599417629349922E-4</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2.2291444103368532</v>
      </c>
      <c r="BH116" s="36">
        <f>IF(AND(BG4=0,BG116&gt;=0), "",BG116/BG4)</f>
        <v>2.4538990029952129E-4</v>
      </c>
      <c r="BI116" s="42">
        <f>IF(AND(BG124=0,BG116&gt;=0),"",BG116/BG124)</f>
        <v>2.7599417629349917E-4</v>
      </c>
      <c r="BJ116" s="123">
        <f>SUM(BJ117:BJ123)</f>
        <v>0</v>
      </c>
      <c r="BK116" s="36" t="str">
        <f>IF(AND(BJ4=0,BJ116&gt;=0), "",BJ116/BJ4)</f>
        <v/>
      </c>
      <c r="BL116" s="42" t="str">
        <f>IF(AND(BJ124=0,BJ116&gt;=0),"",BJ116/BJ124)</f>
        <v/>
      </c>
      <c r="BM116" s="36" t="str">
        <f t="shared" si="43"/>
        <v/>
      </c>
      <c r="BN116" s="124">
        <f>SUM(BN117:BN123)</f>
        <v>2.2291444103368532</v>
      </c>
      <c r="BO116" s="36">
        <f>IF(AND(BN4=0,BN116&gt;=0), "",BN116/BN4)</f>
        <v>2.4538990029952129E-4</v>
      </c>
      <c r="BP116" s="42">
        <f>IF(AND(BN124=0,BN116&gt;=0),"",BN116/BN124)</f>
        <v>2.7599417629349917E-4</v>
      </c>
      <c r="BQ116" s="123">
        <f>SUM(BQ117:BQ123)</f>
        <v>0</v>
      </c>
      <c r="BR116" s="36" t="str">
        <f>IF(AND(BQ4=0,BQ116&gt;=0), "",BQ116/BQ4)</f>
        <v/>
      </c>
      <c r="BS116" s="42" t="str">
        <f>IF(AND(BQ124=0,BQ116&gt;=0),"",BQ116/BQ124)</f>
        <v/>
      </c>
      <c r="BT116" s="36" t="str">
        <f t="shared" si="44"/>
        <v/>
      </c>
      <c r="BU116" s="124">
        <f>SUM(BU117:BU123)</f>
        <v>2.2291444103368532</v>
      </c>
      <c r="BV116" s="36">
        <f>IF(AND(BU4=0,BU116&gt;=0), "",BU116/BU4)</f>
        <v>2.4538990029952129E-4</v>
      </c>
      <c r="BW116" s="42">
        <f>IF(AND(BU124=0,BU116&gt;=0),"",BU116/BU124)</f>
        <v>2.7599417629349917E-4</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2.2291444103368532</v>
      </c>
      <c r="CF116" s="36">
        <f>IF(AND(CE4=0,CE116&gt;=0), "",CE116/CE4)</f>
        <v>2.4538990029952129E-4</v>
      </c>
      <c r="CG116" s="42">
        <f>IF(AND(CE124=0,CE116&gt;=0),"",CE116/CE124)</f>
        <v>2.7599417629349917E-4</v>
      </c>
      <c r="CH116" s="123">
        <f>SUM(CH117:CH123)</f>
        <v>0</v>
      </c>
      <c r="CI116" s="36" t="str">
        <f>IF(AND(CH4=0,CH116&gt;=0), "",CH116/CH4)</f>
        <v/>
      </c>
      <c r="CJ116" s="42" t="str">
        <f>IF(AND(CH124=0,CH116&gt;=0),"",CH116/CH124)</f>
        <v/>
      </c>
      <c r="CK116" s="36" t="str">
        <f t="shared" si="46"/>
        <v/>
      </c>
      <c r="CL116" s="124">
        <f>SUM(CL117:CL123)</f>
        <v>2.2291444103368532</v>
      </c>
      <c r="CM116" s="36">
        <f>IF(AND(CL4=0,CL116&gt;=0), "",CL116/CL4)</f>
        <v>2.4538990029952129E-4</v>
      </c>
      <c r="CN116" s="42">
        <f>IF(AND(CL124=0,CL116&gt;=0),"",CL116/CL124)</f>
        <v>2.7599417629349917E-4</v>
      </c>
      <c r="CO116" s="123">
        <f>SUM(CO117:CO123)</f>
        <v>0</v>
      </c>
      <c r="CP116" s="36" t="str">
        <f>IF(AND(CO4=0,CO116&gt;=0), "",CO116/CO4)</f>
        <v/>
      </c>
      <c r="CQ116" s="42" t="str">
        <f>IF(AND(CO124=0,CO116&gt;=0),"",CO116/CO124)</f>
        <v/>
      </c>
      <c r="CR116" s="36" t="str">
        <f t="shared" si="47"/>
        <v/>
      </c>
      <c r="CS116" s="124">
        <f>SUM(CS117:CS123)</f>
        <v>2.2291444103368532</v>
      </c>
      <c r="CT116" s="36">
        <f>IF(AND(CS4=0,CS116&gt;=0), "",CS116/CS4)</f>
        <v>2.4538990029952129E-4</v>
      </c>
      <c r="CU116" s="42">
        <f>IF(AND(CS124=0,CS116&gt;=0),"",CS116/CS124)</f>
        <v>2.7599417629349917E-4</v>
      </c>
      <c r="CV116" s="125">
        <f>SUM(CV117:CV123)</f>
        <v>0</v>
      </c>
      <c r="CW116" s="36" t="str">
        <f>IF(AND(CV4=0,CV116&gt;=0), "",CV116/CV4)</f>
        <v/>
      </c>
      <c r="CX116" s="42">
        <f t="shared" si="48"/>
        <v>1</v>
      </c>
    </row>
    <row r="117" spans="1:102" hidden="1" outlineLevel="1" x14ac:dyDescent="0.3">
      <c r="A117" s="29" t="s">
        <v>95</v>
      </c>
      <c r="B117" s="129">
        <f>+'N EERR UCAFE'!B194</f>
        <v>0</v>
      </c>
      <c r="C117" s="30" t="str">
        <f>IF(AND(B4=0,B117&gt;=0), "",B117/B4)</f>
        <v/>
      </c>
      <c r="D117" s="47" t="str">
        <f>IF(AND(B124=0,B117&gt;=0),"",B117/B124)</f>
        <v/>
      </c>
      <c r="E117" s="129">
        <f>+'N EERR UCAFE'!C194</f>
        <v>0</v>
      </c>
      <c r="F117" s="30">
        <f>IF(AND(E4=0,E117&gt;=0), "",E117/E4)</f>
        <v>0</v>
      </c>
      <c r="G117" s="47">
        <f>IF(AND(E124=0,E117&gt;=0),"",E117/E124)</f>
        <v>0</v>
      </c>
      <c r="H117" s="129">
        <f>+'N EERR UCAFE'!D194</f>
        <v>0</v>
      </c>
      <c r="I117" s="30">
        <f>IF(AND(H4=0,H117&gt;=0), "",H117/H4)</f>
        <v>0</v>
      </c>
      <c r="J117" s="47">
        <f>IF(AND(H124=0,H117&gt;=0),"",H117/H124)</f>
        <v>0</v>
      </c>
      <c r="K117" s="30" t="str">
        <f t="shared" si="97"/>
        <v/>
      </c>
      <c r="L117" s="130">
        <f t="shared" ref="L117:L123" si="105">+E117+H117</f>
        <v>0</v>
      </c>
      <c r="M117" s="30">
        <f>IF(AND(L4=0,L117&gt;=0), "",L117/L4)</f>
        <v>0</v>
      </c>
      <c r="N117" s="47">
        <f>IF(AND(L124=0,L117&gt;=0),"",L117/L124)</f>
        <v>0</v>
      </c>
      <c r="O117" s="129">
        <f>+'N EERR UCAFE'!E194</f>
        <v>0</v>
      </c>
      <c r="P117" s="30">
        <f>IF(AND(O4=0,O117&gt;=0), "",O117/O4)</f>
        <v>0</v>
      </c>
      <c r="Q117" s="47">
        <f>IF(AND(O124=0,O117&gt;=0),"",O117/O124)</f>
        <v>0</v>
      </c>
      <c r="R117" s="30" t="str">
        <f t="shared" si="98"/>
        <v/>
      </c>
      <c r="S117" s="130">
        <f t="shared" ref="S117:S123" si="106">+L117+O117</f>
        <v>0</v>
      </c>
      <c r="T117" s="30">
        <f>IF(AND(S4=0,S117&gt;=0), "",S117/S4)</f>
        <v>0</v>
      </c>
      <c r="U117" s="47">
        <f>IF(AND(S124=0,S117&gt;=0),"",S117/S124)</f>
        <v>0</v>
      </c>
      <c r="V117" s="131"/>
      <c r="W117" s="30" t="str">
        <f>IF(AND(V4=0,V117&gt;=0), "",V117/V4)</f>
        <v/>
      </c>
      <c r="X117" s="47" t="str">
        <f t="shared" si="99"/>
        <v/>
      </c>
      <c r="Y117" s="129">
        <f>+'N EERR UCAFE'!F194</f>
        <v>0</v>
      </c>
      <c r="Z117" s="30">
        <f>IF(AND(Y4=0,Y117&gt;=0), "",Y117/Y4)</f>
        <v>0</v>
      </c>
      <c r="AA117" s="47">
        <f>IF(AND(Y124=0,Y117&gt;=0),"",Y117/Y124)</f>
        <v>0</v>
      </c>
      <c r="AB117" s="30" t="str">
        <f t="shared" si="100"/>
        <v/>
      </c>
      <c r="AC117" s="130">
        <f t="shared" ref="AC117:AC123" si="107">+S117+Y117</f>
        <v>0</v>
      </c>
      <c r="AD117" s="30">
        <f>IF(AND(AC4=0,AC117&gt;=0), "",AC117/AC4)</f>
        <v>0</v>
      </c>
      <c r="AE117" s="47">
        <f>IF(AND(AC124=0,AC117&gt;=0),"",AC117/AC124)</f>
        <v>0</v>
      </c>
      <c r="AF117" s="129">
        <f>+'N EERR UCAFE'!G194</f>
        <v>0</v>
      </c>
      <c r="AG117" s="30">
        <f>IF(AND(AF4=0,AF117&gt;=0), "",AF117/AF4)</f>
        <v>0</v>
      </c>
      <c r="AH117" s="47">
        <f>IF(AND(AF124=0,AF117&gt;=0),"",AF117/AF124)</f>
        <v>0</v>
      </c>
      <c r="AI117" s="30" t="str">
        <f t="shared" si="41"/>
        <v/>
      </c>
      <c r="AJ117" s="130">
        <f t="shared" si="62"/>
        <v>0</v>
      </c>
      <c r="AK117" s="30">
        <f>IF(AND(AJ4=0,AJ117&gt;=0), "",AJ117/AJ4)</f>
        <v>0</v>
      </c>
      <c r="AL117" s="47">
        <f>IF(AND(AJ124=0,AJ117&gt;=0),"",AJ117/AJ124)</f>
        <v>0</v>
      </c>
      <c r="AM117" s="129">
        <f>+'N EERR UCAFE'!H194</f>
        <v>2.2291444103368532</v>
      </c>
      <c r="AN117" s="30">
        <f>IF(AND(AM4=0,AM117&gt;=0), "",AM117/AM4)</f>
        <v>1.8787407069432891E-3</v>
      </c>
      <c r="AO117" s="47">
        <f>IF(AND(AM124=0,AM117&gt;=0),"",AM117/AM124)</f>
        <v>1.6928856084406354E-3</v>
      </c>
      <c r="AP117" s="30">
        <f t="shared" si="42"/>
        <v>1</v>
      </c>
      <c r="AQ117" s="130">
        <f t="shared" si="63"/>
        <v>2.2291444103368532</v>
      </c>
      <c r="AR117" s="30">
        <f>IF(AND(AQ4=0,AQ117&gt;=0), "",AQ117/AQ4)</f>
        <v>2.4538990029952129E-4</v>
      </c>
      <c r="AS117" s="47">
        <f>IF(AND(AQ124=0,AQ117&gt;=0),"",AQ117/AQ124)</f>
        <v>2.7599417629349917E-4</v>
      </c>
      <c r="AT117" s="131">
        <f t="shared" ref="AT117:AT123" si="108">+V117*2</f>
        <v>0</v>
      </c>
      <c r="AU117" s="30" t="str">
        <f>IF(AND(AT4=0,AT117&gt;=0), "",AT117/AT4)</f>
        <v/>
      </c>
      <c r="AV117" s="47">
        <f t="shared" si="101"/>
        <v>1</v>
      </c>
      <c r="AW117" s="131">
        <f>+AQ117/6</f>
        <v>0.37152406838947555</v>
      </c>
      <c r="AX117" s="30">
        <f>IF(AND(AW4=0,AW117&gt;=0), "",AW117/AW4)</f>
        <v>2.4538990029952129E-4</v>
      </c>
      <c r="AY117" s="47">
        <f>IF(AND(AW124=0,AW117&gt;=0),"",AW117/AW124)</f>
        <v>2.7599417629349922E-4</v>
      </c>
      <c r="AZ117" s="131">
        <f t="shared" ref="AZ117:AZ123" si="109">+AT117/6</f>
        <v>0</v>
      </c>
      <c r="BA117" s="30" t="str">
        <f>IF(AND(AZ4=0,AZ117&gt;=0), "",AZ117/AZ4)</f>
        <v/>
      </c>
      <c r="BB117" s="47">
        <f t="shared" si="102"/>
        <v>1</v>
      </c>
      <c r="BC117" s="129">
        <f>+'N EERR UCAFE'!I194</f>
        <v>0</v>
      </c>
      <c r="BD117" s="30" t="str">
        <f>IF(AND(BC4=0,BC117&gt;=0), "",BC117/BC4)</f>
        <v/>
      </c>
      <c r="BE117" s="47" t="str">
        <f>IF(AND(BC124=0,BC117&gt;=0),"",BC117/BC124)</f>
        <v/>
      </c>
      <c r="BF117" s="30">
        <f t="shared" si="103"/>
        <v>-1</v>
      </c>
      <c r="BG117" s="130">
        <f t="shared" ref="BG117:BG123" si="110">+AQ117+BC117</f>
        <v>2.2291444103368532</v>
      </c>
      <c r="BH117" s="30">
        <f>IF(AND(BG4=0,BG117&gt;=0), "",BG117/BG4)</f>
        <v>2.4538990029952129E-4</v>
      </c>
      <c r="BI117" s="47">
        <f>IF(AND(BG124=0,BG117&gt;=0),"",BG117/BG124)</f>
        <v>2.7599417629349917E-4</v>
      </c>
      <c r="BJ117" s="129">
        <f>+'N EERR UCAFE'!J194</f>
        <v>0</v>
      </c>
      <c r="BK117" s="30" t="str">
        <f>IF(AND(BJ4=0,BJ117&gt;=0), "",BJ117/BJ4)</f>
        <v/>
      </c>
      <c r="BL117" s="47" t="str">
        <f>IF(AND(BJ124=0,BJ117&gt;=0),"",BJ117/BJ124)</f>
        <v/>
      </c>
      <c r="BM117" s="30" t="str">
        <f t="shared" si="43"/>
        <v/>
      </c>
      <c r="BN117" s="130">
        <f t="shared" ref="BN117:BN123" si="111">+BG117+BJ117</f>
        <v>2.2291444103368532</v>
      </c>
      <c r="BO117" s="30">
        <f>IF(AND(BN4=0,BN117&gt;=0), "",BN117/BN4)</f>
        <v>2.4538990029952129E-4</v>
      </c>
      <c r="BP117" s="47">
        <f>IF(AND(BN124=0,BN117&gt;=0),"",BN117/BN124)</f>
        <v>2.7599417629349917E-4</v>
      </c>
      <c r="BQ117" s="129">
        <f>+'N EERR UCAFE'!K194</f>
        <v>0</v>
      </c>
      <c r="BR117" s="30" t="str">
        <f>IF(AND(BQ4=0,BQ117&gt;=0), "",BQ117/BQ4)</f>
        <v/>
      </c>
      <c r="BS117" s="47" t="str">
        <f>IF(AND(BQ124=0,BQ117&gt;=0),"",BQ117/BQ124)</f>
        <v/>
      </c>
      <c r="BT117" s="30" t="str">
        <f t="shared" si="44"/>
        <v/>
      </c>
      <c r="BU117" s="130">
        <f t="shared" ref="BU117:BU123" si="112">+BN117+BQ117</f>
        <v>2.2291444103368532</v>
      </c>
      <c r="BV117" s="30">
        <f>IF(AND(BU4=0,BU117&gt;=0), "",BU117/BU4)</f>
        <v>2.4538990029952129E-4</v>
      </c>
      <c r="BW117" s="47">
        <f>IF(AND(BU124=0,BU117&gt;=0),"",BU117/BU124)</f>
        <v>2.7599417629349917E-4</v>
      </c>
      <c r="BX117" s="131">
        <f t="shared" ref="BX117:BX123" si="113">+AZ117*9</f>
        <v>0</v>
      </c>
      <c r="BY117" s="30" t="str">
        <f>IF(AND(BX4=0,BX117&gt;=0), "",BX117/BX4)</f>
        <v/>
      </c>
      <c r="BZ117" s="47">
        <f t="shared" si="45"/>
        <v>1</v>
      </c>
      <c r="CA117" s="129">
        <f>+'N EERR UCAFE'!L194</f>
        <v>0</v>
      </c>
      <c r="CB117" s="30" t="str">
        <f>IF(AND(CA4=0,CA117&gt;=0), "",CA117/CA4)</f>
        <v/>
      </c>
      <c r="CC117" s="47" t="str">
        <f>IF(AND(CA124=0,CA117&gt;=0),"",CA117/CA124)</f>
        <v/>
      </c>
      <c r="CD117" s="30" t="str">
        <f t="shared" si="104"/>
        <v/>
      </c>
      <c r="CE117" s="130">
        <f t="shared" ref="CE117:CE123" si="114">+BU117+CA117</f>
        <v>2.2291444103368532</v>
      </c>
      <c r="CF117" s="30">
        <f>IF(AND(CE4=0,CE117&gt;=0), "",CE117/CE4)</f>
        <v>2.4538990029952129E-4</v>
      </c>
      <c r="CG117" s="47">
        <f>IF(AND(CE124=0,CE117&gt;=0),"",CE117/CE124)</f>
        <v>2.7599417629349917E-4</v>
      </c>
      <c r="CH117" s="129">
        <f>+'N EERR UCAFE'!M194</f>
        <v>0</v>
      </c>
      <c r="CI117" s="30" t="str">
        <f>IF(AND(CH4=0,CH117&gt;=0), "",CH117/CH4)</f>
        <v/>
      </c>
      <c r="CJ117" s="47" t="str">
        <f>IF(AND(CH124=0,CH117&gt;=0),"",CH117/CH124)</f>
        <v/>
      </c>
      <c r="CK117" s="30" t="str">
        <f t="shared" si="46"/>
        <v/>
      </c>
      <c r="CL117" s="130">
        <f t="shared" ref="CL117:CL123" si="115">+CE117+CH117</f>
        <v>2.2291444103368532</v>
      </c>
      <c r="CM117" s="30">
        <f>IF(AND(CL4=0,CL117&gt;=0), "",CL117/CL4)</f>
        <v>2.4538990029952129E-4</v>
      </c>
      <c r="CN117" s="47">
        <f>IF(AND(CL124=0,CL117&gt;=0),"",CL117/CL124)</f>
        <v>2.7599417629349917E-4</v>
      </c>
      <c r="CO117" s="129">
        <f>+'N EERR UCAFE'!N194</f>
        <v>0</v>
      </c>
      <c r="CP117" s="30" t="str">
        <f>IF(AND(CO4=0,CO117&gt;=0), "",CO117/CO4)</f>
        <v/>
      </c>
      <c r="CQ117" s="47" t="str">
        <f>IF(AND(CO124=0,CO117&gt;=0),"",CO117/CO124)</f>
        <v/>
      </c>
      <c r="CR117" s="30" t="str">
        <f t="shared" si="47"/>
        <v/>
      </c>
      <c r="CS117" s="130">
        <f t="shared" ref="CS117:CS123" si="116">+CL117+CO117</f>
        <v>2.2291444103368532</v>
      </c>
      <c r="CT117" s="30">
        <f>IF(AND(CS4=0,CS117&gt;=0), "",CS117/CS4)</f>
        <v>2.4538990029952129E-4</v>
      </c>
      <c r="CU117" s="47">
        <f>IF(AND(CS124=0,CS117&gt;=0),"",CS117/CS124)</f>
        <v>2.7599417629349917E-4</v>
      </c>
      <c r="CV117" s="131">
        <f t="shared" ref="CV117:CV123" si="117">+AZ117*12</f>
        <v>0</v>
      </c>
      <c r="CW117" s="30" t="str">
        <f>IF(AND(CV4=0,CV117&gt;=0), "",CV117/CV4)</f>
        <v/>
      </c>
      <c r="CX117" s="47">
        <f t="shared" si="48"/>
        <v>1</v>
      </c>
    </row>
    <row r="118" spans="1:102" hidden="1" outlineLevel="1" x14ac:dyDescent="0.3">
      <c r="A118" s="29" t="s">
        <v>96</v>
      </c>
      <c r="B118" s="129">
        <f>+'N EERR UCAFE'!B195</f>
        <v>0</v>
      </c>
      <c r="C118" s="30" t="str">
        <f>IF(AND(B4=0,B118&gt;=0), "",B118/B4)</f>
        <v/>
      </c>
      <c r="D118" s="47" t="str">
        <f>IF(AND(B124=0,B118&gt;=0),"",B118/B124)</f>
        <v/>
      </c>
      <c r="E118" s="129">
        <f>+'N EERR UCAFE'!C195</f>
        <v>0</v>
      </c>
      <c r="F118" s="30">
        <f>IF(AND(E4=0,E118&gt;=0), "",E118/E4)</f>
        <v>0</v>
      </c>
      <c r="G118" s="47">
        <f>IF(AND(E124=0,E118&gt;=0),"",E118/E124)</f>
        <v>0</v>
      </c>
      <c r="H118" s="129">
        <f>+'N EERR UCAFE'!D195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UCAFE'!E195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UCAFE'!F195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UCAFE'!G195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UCAFE'!H195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UCAFE'!I195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UCAFE'!J195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UCAFE'!K195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UCAFE'!L195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UCAFE'!M195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UCAFE'!N195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UCAFE'!B196</f>
        <v>0</v>
      </c>
      <c r="C119" s="30" t="str">
        <f>IF(AND(B4=0,B119&gt;=0), "",B119/B4)</f>
        <v/>
      </c>
      <c r="D119" s="47" t="str">
        <f>IF(AND(B124=0,B119&gt;=0),"",B119/B124)</f>
        <v/>
      </c>
      <c r="E119" s="129">
        <f>+'N EERR UCAFE'!C196</f>
        <v>0</v>
      </c>
      <c r="F119" s="30">
        <f>IF(AND(E4=0,E119&gt;=0), "",E119/E4)</f>
        <v>0</v>
      </c>
      <c r="G119" s="47">
        <f>IF(AND(E124=0,E119&gt;=0),"",E119/E124)</f>
        <v>0</v>
      </c>
      <c r="H119" s="129">
        <f>+'N EERR UCAFE'!D196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UCAFE'!E196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UCAFE'!F196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UCAFE'!G196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UCAFE'!H196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UCAFE'!I196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UCAFE'!J196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UCAFE'!K196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UCAFE'!L196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UCAFE'!M196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UCAFE'!N196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UCAFE'!B197</f>
        <v>0</v>
      </c>
      <c r="C120" s="30" t="str">
        <f>IF(AND(B4=0,B120&gt;=0), "",B120/B4)</f>
        <v/>
      </c>
      <c r="D120" s="47" t="str">
        <f>IF(AND(B124=0,B120&gt;=0),"",B120/B124)</f>
        <v/>
      </c>
      <c r="E120" s="129">
        <f>+'N EERR UCAFE'!C197</f>
        <v>0</v>
      </c>
      <c r="F120" s="30">
        <f>IF(AND(E4=0,E120&gt;=0), "",E120/E4)</f>
        <v>0</v>
      </c>
      <c r="G120" s="47">
        <f>IF(AND(E124=0,E120&gt;=0),"",E120/E124)</f>
        <v>0</v>
      </c>
      <c r="H120" s="129">
        <f>+'N EERR UCAFE'!D197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UCAFE'!E197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UCAFE'!F197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UCAFE'!G197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UCAFE'!H197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UCAFE'!I197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UCAFE'!J197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UCAFE'!K197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UCAFE'!L197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UCAFE'!M197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UCAFE'!N197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UCAFE'!B198</f>
        <v>0</v>
      </c>
      <c r="C121" s="30" t="str">
        <f>IF(AND(B4=0,B121&gt;=0), "",B121/B4)</f>
        <v/>
      </c>
      <c r="D121" s="47" t="str">
        <f>IF(AND(B124=0,B121&gt;=0),"",B121/B124)</f>
        <v/>
      </c>
      <c r="E121" s="129">
        <f>+'N EERR UCAFE'!C198</f>
        <v>0</v>
      </c>
      <c r="F121" s="30">
        <f>IF(AND(E4=0,E121&gt;=0), "",E121/E4)</f>
        <v>0</v>
      </c>
      <c r="G121" s="47">
        <f>IF(AND(E124=0,E121&gt;=0),"",E121/E124)</f>
        <v>0</v>
      </c>
      <c r="H121" s="129">
        <f>+'N EERR UCAFE'!D198</f>
        <v>0</v>
      </c>
      <c r="I121" s="30">
        <f>IF(AND(H4=0,H121&gt;=0), "",H121/H4)</f>
        <v>0</v>
      </c>
      <c r="J121" s="47">
        <f>IF(AND(H124=0,H121&gt;=0),"",H121/H124)</f>
        <v>0</v>
      </c>
      <c r="K121" s="30" t="str">
        <f t="shared" si="97"/>
        <v/>
      </c>
      <c r="L121" s="130">
        <f t="shared" si="105"/>
        <v>0</v>
      </c>
      <c r="M121" s="30">
        <f>IF(AND(L4=0,L121&gt;=0), "",L121/L4)</f>
        <v>0</v>
      </c>
      <c r="N121" s="47">
        <f>IF(AND(L124=0,L121&gt;=0),"",L121/L124)</f>
        <v>0</v>
      </c>
      <c r="O121" s="129">
        <f>+'N EERR UCAFE'!E198</f>
        <v>0</v>
      </c>
      <c r="P121" s="30">
        <f>IF(AND(O4=0,O121&gt;=0), "",O121/O4)</f>
        <v>0</v>
      </c>
      <c r="Q121" s="47">
        <f>IF(AND(O124=0,O121&gt;=0),"",O121/O124)</f>
        <v>0</v>
      </c>
      <c r="R121" s="30" t="str">
        <f t="shared" si="98"/>
        <v/>
      </c>
      <c r="S121" s="130">
        <f t="shared" si="106"/>
        <v>0</v>
      </c>
      <c r="T121" s="30">
        <f>IF(AND(S4=0,S121&gt;=0), "",S121/S4)</f>
        <v>0</v>
      </c>
      <c r="U121" s="47">
        <f>IF(AND(S124=0,S121&gt;=0),"",S121/S124)</f>
        <v>0</v>
      </c>
      <c r="V121" s="131"/>
      <c r="W121" s="30" t="str">
        <f>IF(AND(V4=0,V121&gt;=0), "",V121/V4)</f>
        <v/>
      </c>
      <c r="X121" s="47" t="str">
        <f t="shared" si="99"/>
        <v/>
      </c>
      <c r="Y121" s="129">
        <f>+'N EERR UCAFE'!F198</f>
        <v>0</v>
      </c>
      <c r="Z121" s="30">
        <f>IF(AND(Y4=0,Y121&gt;=0), "",Y121/Y4)</f>
        <v>0</v>
      </c>
      <c r="AA121" s="47">
        <f>IF(AND(Y124=0,Y121&gt;=0),"",Y121/Y124)</f>
        <v>0</v>
      </c>
      <c r="AB121" s="30" t="str">
        <f t="shared" si="100"/>
        <v/>
      </c>
      <c r="AC121" s="130">
        <f t="shared" si="107"/>
        <v>0</v>
      </c>
      <c r="AD121" s="30">
        <f>IF(AND(AC4=0,AC121&gt;=0), "",AC121/AC4)</f>
        <v>0</v>
      </c>
      <c r="AE121" s="47">
        <f>IF(AND(AC124=0,AC121&gt;=0),"",AC121/AC124)</f>
        <v>0</v>
      </c>
      <c r="AF121" s="129">
        <f>+'N EERR UCAFE'!G198</f>
        <v>0</v>
      </c>
      <c r="AG121" s="30">
        <f>IF(AND(AF4=0,AF121&gt;=0), "",AF121/AF4)</f>
        <v>0</v>
      </c>
      <c r="AH121" s="47">
        <f>IF(AND(AF124=0,AF121&gt;=0),"",AF121/AF124)</f>
        <v>0</v>
      </c>
      <c r="AI121" s="30" t="str">
        <f t="shared" si="41"/>
        <v/>
      </c>
      <c r="AJ121" s="130">
        <f t="shared" si="62"/>
        <v>0</v>
      </c>
      <c r="AK121" s="30">
        <f>IF(AND(AJ4=0,AJ121&gt;=0), "",AJ121/AJ4)</f>
        <v>0</v>
      </c>
      <c r="AL121" s="47">
        <f>IF(AND(AJ124=0,AJ121&gt;=0),"",AJ121/AJ124)</f>
        <v>0</v>
      </c>
      <c r="AM121" s="129">
        <f>+'N EERR UCAFE'!H198</f>
        <v>0</v>
      </c>
      <c r="AN121" s="30">
        <f>IF(AND(AM4=0,AM121&gt;=0), "",AM121/AM4)</f>
        <v>0</v>
      </c>
      <c r="AO121" s="47">
        <f>IF(AND(AM124=0,AM121&gt;=0),"",AM121/AM124)</f>
        <v>0</v>
      </c>
      <c r="AP121" s="30" t="str">
        <f t="shared" si="42"/>
        <v/>
      </c>
      <c r="AQ121" s="130">
        <f t="shared" si="63"/>
        <v>0</v>
      </c>
      <c r="AR121" s="30">
        <f>IF(AND(AQ4=0,AQ121&gt;=0), "",AQ121/AQ4)</f>
        <v>0</v>
      </c>
      <c r="AS121" s="47">
        <f>IF(AND(AQ124=0,AQ121&gt;=0),"",AQ121/AQ124)</f>
        <v>0</v>
      </c>
      <c r="AT121" s="131">
        <f t="shared" si="108"/>
        <v>0</v>
      </c>
      <c r="AU121" s="30" t="str">
        <f>IF(AND(AT4=0,AT121&gt;=0), "",AT121/AT4)</f>
        <v/>
      </c>
      <c r="AV121" s="47" t="str">
        <f t="shared" si="101"/>
        <v/>
      </c>
      <c r="AW121" s="131">
        <f t="shared" si="118"/>
        <v>0</v>
      </c>
      <c r="AX121" s="30">
        <f>IF(AND(AW4=0,AW121&gt;=0), "",AW121/AW4)</f>
        <v>0</v>
      </c>
      <c r="AY121" s="47">
        <f>IF(AND(AW124=0,AW121&gt;=0),"",AW121/AW124)</f>
        <v>0</v>
      </c>
      <c r="AZ121" s="131">
        <f t="shared" si="109"/>
        <v>0</v>
      </c>
      <c r="BA121" s="30" t="str">
        <f>IF(AND(AZ4=0,AZ121&gt;=0), "",AZ121/AZ4)</f>
        <v/>
      </c>
      <c r="BB121" s="47" t="str">
        <f t="shared" si="102"/>
        <v/>
      </c>
      <c r="BC121" s="129">
        <f>+'N EERR UCAFE'!I198</f>
        <v>0</v>
      </c>
      <c r="BD121" s="30" t="str">
        <f>IF(AND(BC4=0,BC121&gt;=0), "",BC121/BC4)</f>
        <v/>
      </c>
      <c r="BE121" s="47" t="str">
        <f>IF(AND(BC124=0,BC121&gt;=0),"",BC121/BC124)</f>
        <v/>
      </c>
      <c r="BF121" s="30" t="str">
        <f t="shared" si="103"/>
        <v/>
      </c>
      <c r="BG121" s="130">
        <f t="shared" si="110"/>
        <v>0</v>
      </c>
      <c r="BH121" s="30">
        <f>IF(AND(BG4=0,BG121&gt;=0), "",BG121/BG4)</f>
        <v>0</v>
      </c>
      <c r="BI121" s="47">
        <f>IF(AND(BG124=0,BG121&gt;=0),"",BG121/BG124)</f>
        <v>0</v>
      </c>
      <c r="BJ121" s="129">
        <f>+'N EERR UCAFE'!J198</f>
        <v>0</v>
      </c>
      <c r="BK121" s="30" t="str">
        <f>IF(AND(BJ4=0,BJ121&gt;=0), "",BJ121/BJ4)</f>
        <v/>
      </c>
      <c r="BL121" s="47" t="str">
        <f>IF(AND(BJ124=0,BJ121&gt;=0),"",BJ121/BJ124)</f>
        <v/>
      </c>
      <c r="BM121" s="30" t="str">
        <f t="shared" si="43"/>
        <v/>
      </c>
      <c r="BN121" s="130">
        <f t="shared" si="111"/>
        <v>0</v>
      </c>
      <c r="BO121" s="30">
        <f>IF(AND(BN4=0,BN121&gt;=0), "",BN121/BN4)</f>
        <v>0</v>
      </c>
      <c r="BP121" s="47">
        <f>IF(AND(BN124=0,BN121&gt;=0),"",BN121/BN124)</f>
        <v>0</v>
      </c>
      <c r="BQ121" s="129">
        <f>+'N EERR UCAFE'!K198</f>
        <v>0</v>
      </c>
      <c r="BR121" s="30" t="str">
        <f>IF(AND(BQ4=0,BQ121&gt;=0), "",BQ121/BQ4)</f>
        <v/>
      </c>
      <c r="BS121" s="47" t="str">
        <f>IF(AND(BQ124=0,BQ121&gt;=0),"",BQ121/BQ124)</f>
        <v/>
      </c>
      <c r="BT121" s="30" t="str">
        <f t="shared" si="44"/>
        <v/>
      </c>
      <c r="BU121" s="130">
        <f t="shared" si="112"/>
        <v>0</v>
      </c>
      <c r="BV121" s="30">
        <f>IF(AND(BU4=0,BU121&gt;=0), "",BU121/BU4)</f>
        <v>0</v>
      </c>
      <c r="BW121" s="47">
        <f>IF(AND(BU124=0,BU121&gt;=0),"",BU121/BU124)</f>
        <v>0</v>
      </c>
      <c r="BX121" s="131">
        <f t="shared" si="113"/>
        <v>0</v>
      </c>
      <c r="BY121" s="30" t="str">
        <f>IF(AND(BX4=0,BX121&gt;=0), "",BX121/BX4)</f>
        <v/>
      </c>
      <c r="BZ121" s="47" t="str">
        <f t="shared" si="45"/>
        <v/>
      </c>
      <c r="CA121" s="129">
        <f>+'N EERR UCAFE'!L198</f>
        <v>0</v>
      </c>
      <c r="CB121" s="30" t="str">
        <f>IF(AND(CA4=0,CA121&gt;=0), "",CA121/CA4)</f>
        <v/>
      </c>
      <c r="CC121" s="47" t="str">
        <f>IF(AND(CA124=0,CA121&gt;=0),"",CA121/CA124)</f>
        <v/>
      </c>
      <c r="CD121" s="30" t="str">
        <f t="shared" si="104"/>
        <v/>
      </c>
      <c r="CE121" s="130">
        <f t="shared" si="114"/>
        <v>0</v>
      </c>
      <c r="CF121" s="30">
        <f>IF(AND(CE4=0,CE121&gt;=0), "",CE121/CE4)</f>
        <v>0</v>
      </c>
      <c r="CG121" s="47">
        <f>IF(AND(CE124=0,CE121&gt;=0),"",CE121/CE124)</f>
        <v>0</v>
      </c>
      <c r="CH121" s="129">
        <f>+'N EERR UCAFE'!M198</f>
        <v>0</v>
      </c>
      <c r="CI121" s="30" t="str">
        <f>IF(AND(CH4=0,CH121&gt;=0), "",CH121/CH4)</f>
        <v/>
      </c>
      <c r="CJ121" s="47" t="str">
        <f>IF(AND(CH124=0,CH121&gt;=0),"",CH121/CH124)</f>
        <v/>
      </c>
      <c r="CK121" s="30" t="str">
        <f t="shared" si="46"/>
        <v/>
      </c>
      <c r="CL121" s="130">
        <f t="shared" si="115"/>
        <v>0</v>
      </c>
      <c r="CM121" s="30">
        <f>IF(AND(CL4=0,CL121&gt;=0), "",CL121/CL4)</f>
        <v>0</v>
      </c>
      <c r="CN121" s="47">
        <f>IF(AND(CL124=0,CL121&gt;=0),"",CL121/CL124)</f>
        <v>0</v>
      </c>
      <c r="CO121" s="129">
        <f>+'N EERR UCAFE'!N198</f>
        <v>0</v>
      </c>
      <c r="CP121" s="30" t="str">
        <f>IF(AND(CO4=0,CO121&gt;=0), "",CO121/CO4)</f>
        <v/>
      </c>
      <c r="CQ121" s="47" t="str">
        <f>IF(AND(CO124=0,CO121&gt;=0),"",CO121/CO124)</f>
        <v/>
      </c>
      <c r="CR121" s="30" t="str">
        <f t="shared" si="47"/>
        <v/>
      </c>
      <c r="CS121" s="130">
        <f t="shared" si="116"/>
        <v>0</v>
      </c>
      <c r="CT121" s="30">
        <f>IF(AND(CS4=0,CS121&gt;=0), "",CS121/CS4)</f>
        <v>0</v>
      </c>
      <c r="CU121" s="47">
        <f>IF(AND(CS124=0,CS121&gt;=0),"",CS121/CS124)</f>
        <v>0</v>
      </c>
      <c r="CV121" s="131">
        <f t="shared" si="117"/>
        <v>0</v>
      </c>
      <c r="CW121" s="30" t="str">
        <f>IF(AND(CV4=0,CV121&gt;=0), "",CV121/CV4)</f>
        <v/>
      </c>
      <c r="CX121" s="47" t="str">
        <f t="shared" si="48"/>
        <v/>
      </c>
    </row>
    <row r="122" spans="1:102" hidden="1" outlineLevel="1" x14ac:dyDescent="0.3">
      <c r="A122" s="29" t="s">
        <v>32</v>
      </c>
      <c r="B122" s="129">
        <f>+'N EERR UCAFE'!B199</f>
        <v>0</v>
      </c>
      <c r="C122" s="30" t="str">
        <f>IF(AND(B4=0,B122&gt;=0), "",B122/B4)</f>
        <v/>
      </c>
      <c r="D122" s="47" t="str">
        <f>IF(AND(B124=0,B122&gt;=0),"",B122/B124)</f>
        <v/>
      </c>
      <c r="E122" s="129">
        <f>+'N EERR UCAFE'!C199</f>
        <v>0</v>
      </c>
      <c r="F122" s="30">
        <f>IF(AND(E4=0,E122&gt;=0), "",E122/E4)</f>
        <v>0</v>
      </c>
      <c r="G122" s="47">
        <f>IF(AND(E124=0,E122&gt;=0),"",E122/E124)</f>
        <v>0</v>
      </c>
      <c r="H122" s="129">
        <f>+'N EERR UCAFE'!D199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UCAFE'!E199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UCAFE'!F199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UCAFE'!G199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UCAFE'!H199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UCAFE'!I199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UCAFE'!J199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UCAFE'!K199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UCAFE'!L199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UCAFE'!M199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UCAFE'!N199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UCAFE'!B200+'N EERR UCAFE'!B201</f>
        <v>0</v>
      </c>
      <c r="C123" s="30" t="str">
        <f>IF(AND(B4=0,B123&gt;=0), "",B123/B4)</f>
        <v/>
      </c>
      <c r="D123" s="47" t="str">
        <f>IF(AND(B124=0,B123&gt;=0),"",B123/B124)</f>
        <v/>
      </c>
      <c r="E123" s="129">
        <f>+'N EERR UCAFE'!C200+'N EERR UCAFE'!C201</f>
        <v>0</v>
      </c>
      <c r="F123" s="30">
        <f>IF(AND(E4=0,E123&gt;=0), "",E123/E4)</f>
        <v>0</v>
      </c>
      <c r="G123" s="47">
        <f>IF(AND(E124=0,E123&gt;=0),"",E123/E124)</f>
        <v>0</v>
      </c>
      <c r="H123" s="129">
        <f>+'N EERR UCAFE'!D200+'N EERR UCAFE'!D201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UCAFE'!E200+'N EERR UCAFE'!E201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UCAFE'!F200+'N EERR UCAFE'!F201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UCAFE'!G200+'N EERR UCAFE'!G201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UCAFE'!H200+'N EERR UCAFE'!H201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UCAFE'!I200+'N EERR UCAFE'!I201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UCAFE'!J200+'N EERR UCAFE'!J201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UCAFE'!K200+'N EERR UCAFE'!K201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UCAFE'!L200+'N EERR UCAFE'!L201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UCAFE'!M200+'N EERR UCAFE'!M201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UCAFE'!N200+'N EERR UCAFE'!N201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1163.7612990427524</v>
      </c>
      <c r="F124" s="168">
        <f>IF(AND(E4=0,E124&gt;=0), "",E124/E4)</f>
        <v>0.81391742252240173</v>
      </c>
      <c r="G124" s="169">
        <f>IF(AND(E124=0,E124&gt;=0),"",E124/E124)</f>
        <v>1</v>
      </c>
      <c r="H124" s="167">
        <f>+H38+H116</f>
        <v>1199.4380528076294</v>
      </c>
      <c r="I124" s="168">
        <f>IF(AND(H4=0,H124&gt;=0), "",H124/H4)</f>
        <v>0.83586228635211279</v>
      </c>
      <c r="J124" s="169">
        <f>IF(AND(H124=0,H124&gt;=0),"",H124/H124)</f>
        <v>1</v>
      </c>
      <c r="K124" s="168">
        <f t="shared" si="97"/>
        <v>3.0656418798445034E-2</v>
      </c>
      <c r="L124" s="170">
        <f>+L38+L116</f>
        <v>2363.1993518503809</v>
      </c>
      <c r="M124" s="168">
        <f>IF(AND(L4=0,L124&gt;=0), "",L124/L4)</f>
        <v>0.82490955510547359</v>
      </c>
      <c r="N124" s="169">
        <f>IF(AND(L124=0,L124&gt;=0),"",L124/L124)</f>
        <v>1</v>
      </c>
      <c r="O124" s="167">
        <f>+O38+O116</f>
        <v>1473.7332967765344</v>
      </c>
      <c r="P124" s="168">
        <f>IF(AND(O4=0,O124&gt;=0), "",O124/O4)</f>
        <v>0.65450615367139853</v>
      </c>
      <c r="Q124" s="169">
        <f>IF(AND(O124=0,O124&gt;=0),"",O124/O124)</f>
        <v>1</v>
      </c>
      <c r="R124" s="168">
        <f t="shared" si="98"/>
        <v>0.22868646140318638</v>
      </c>
      <c r="S124" s="170">
        <f>+S38+S116</f>
        <v>3836.932648626916</v>
      </c>
      <c r="T124" s="168">
        <f>IF(AND(S4=0,S124&gt;=0), "",S124/S4)</f>
        <v>0.74991789583779811</v>
      </c>
      <c r="U124" s="169">
        <f>IF(AND(S124=0,S124&gt;=0),"",S124/S124)</f>
        <v>1</v>
      </c>
      <c r="V124" s="171">
        <f>+V38+V116</f>
        <v>0</v>
      </c>
      <c r="W124" s="168" t="str">
        <f>IF(AND(V4=0,V124&gt;=0), "",V124/V4)</f>
        <v/>
      </c>
      <c r="X124" s="169">
        <f t="shared" si="99"/>
        <v>1</v>
      </c>
      <c r="Y124" s="167">
        <f>+Y38+Y116</f>
        <v>1426.9592274815104</v>
      </c>
      <c r="Z124" s="168">
        <f>IF(AND(Y4=0,Y124&gt;=0), "",Y124/Y4)</f>
        <v>1.1224377517721857</v>
      </c>
      <c r="AA124" s="169">
        <f>IF(AND(Y124=0,Y124&gt;=0),"",Y124/Y124)</f>
        <v>1</v>
      </c>
      <c r="AB124" s="168">
        <f t="shared" si="100"/>
        <v>-3.1738489859279101E-2</v>
      </c>
      <c r="AC124" s="170">
        <f>+AC38+AC116</f>
        <v>5263.891876108426</v>
      </c>
      <c r="AD124" s="168">
        <f>IF(AND(AC4=0,AC124&gt;=0), "",AC124/AC4)</f>
        <v>0.82405731592415798</v>
      </c>
      <c r="AE124" s="169">
        <f>IF(AND(AC124=0,AC124&gt;=0),"",AC124/AC124)</f>
        <v>1</v>
      </c>
      <c r="AF124" s="167">
        <f>+AF38+AF116</f>
        <v>1496.1167046850323</v>
      </c>
      <c r="AG124" s="168">
        <f>IF(AND(AF4=0,AF124&gt;=0), "",AF124/AF4)</f>
        <v>0.99093172138978391</v>
      </c>
      <c r="AH124" s="169">
        <f>IF(AND(AF124=0,AF124&gt;=0),"",AF124/AF124)</f>
        <v>1</v>
      </c>
      <c r="AI124" s="168">
        <f t="shared" si="41"/>
        <v>4.8464928690065197E-2</v>
      </c>
      <c r="AJ124" s="170">
        <f>+AJ38+AJ116</f>
        <v>6760.0085807934583</v>
      </c>
      <c r="AK124" s="168">
        <f>IF(AND(AJ4=0,AJ124&gt;=0), "",AJ124/AJ4)</f>
        <v>0.85595927299628782</v>
      </c>
      <c r="AL124" s="169">
        <f>IF(AND(AJ124=0,AJ124&gt;=0),"",AJ124/AJ124)</f>
        <v>1</v>
      </c>
      <c r="AM124" s="167">
        <f>+AM38+AM116</f>
        <v>1316.7720247738303</v>
      </c>
      <c r="AN124" s="168">
        <f>IF(AND(AM4=0,AM124&gt;=0), "",AM124/AM4)</f>
        <v>1.1097859758367548</v>
      </c>
      <c r="AO124" s="169">
        <f>IF(AND(AM124=0,AM124&gt;=0),"",AM124/AM124)</f>
        <v>1</v>
      </c>
      <c r="AP124" s="168">
        <f t="shared" si="42"/>
        <v>-0.11987345596074897</v>
      </c>
      <c r="AQ124" s="170">
        <f>+AQ38+AQ116</f>
        <v>8076.7806055672891</v>
      </c>
      <c r="AR124" s="168">
        <f>IF(AND(AQ4=0,AQ124&gt;=0), "",AQ124/AQ4)</f>
        <v>0.88911260228392464</v>
      </c>
      <c r="AS124" s="169">
        <f>IF(AND(AQ124=0,AQ124&gt;=0),"",AQ124/AQ124)</f>
        <v>1</v>
      </c>
      <c r="AT124" s="171">
        <f>+AT38+AT116</f>
        <v>0</v>
      </c>
      <c r="AU124" s="168" t="str">
        <f>IF(AND(AT4=0,AT124&gt;=0), "",AT124/AT4)</f>
        <v/>
      </c>
      <c r="AV124" s="169">
        <f t="shared" si="101"/>
        <v>1</v>
      </c>
      <c r="AW124" s="171">
        <f>+AW38+AW116</f>
        <v>1346.1301009278811</v>
      </c>
      <c r="AX124" s="168">
        <f>IF(AND(AW4=0,AW124&gt;=0), "",AW124/AW4)</f>
        <v>0.8891126022839243</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8076.7806055672891</v>
      </c>
      <c r="BH124" s="168">
        <f>IF(AND(BG4=0,BG124&gt;=0), "",BG124/BG4)</f>
        <v>0.88911260228392464</v>
      </c>
      <c r="BI124" s="169">
        <f>IF(AND(BG124=0,BG124&gt;=0),"",BG124/BG124)</f>
        <v>1</v>
      </c>
      <c r="BJ124" s="167">
        <f>+BJ38+BJ116</f>
        <v>0</v>
      </c>
      <c r="BK124" s="168" t="str">
        <f>IF(AND(BJ4=0,BJ124&gt;=0), "",BJ124/BJ4)</f>
        <v/>
      </c>
      <c r="BL124" s="169" t="str">
        <f>IF(AND(BJ124=0,BJ124&gt;=0),"",BJ124/BJ124)</f>
        <v/>
      </c>
      <c r="BM124" s="168" t="str">
        <f t="shared" si="43"/>
        <v/>
      </c>
      <c r="BN124" s="170">
        <f>+BN38+BN116</f>
        <v>8076.7806055672891</v>
      </c>
      <c r="BO124" s="168">
        <f>IF(AND(BN4=0,BN124&gt;=0), "",BN124/BN4)</f>
        <v>0.88911260228392464</v>
      </c>
      <c r="BP124" s="169">
        <f>IF(AND(BN124=0,BN124&gt;=0),"",BN124/BN124)</f>
        <v>1</v>
      </c>
      <c r="BQ124" s="167">
        <f>+BQ38+BQ116</f>
        <v>0</v>
      </c>
      <c r="BR124" s="168" t="str">
        <f>IF(AND(BQ4=0,BQ124&gt;=0), "",BQ124/BQ4)</f>
        <v/>
      </c>
      <c r="BS124" s="169" t="str">
        <f>IF(AND(BQ124=0,BQ124&gt;=0),"",BQ124/BQ124)</f>
        <v/>
      </c>
      <c r="BT124" s="168" t="str">
        <f t="shared" si="44"/>
        <v/>
      </c>
      <c r="BU124" s="170">
        <f>+BU38+BU116</f>
        <v>8076.7806055672891</v>
      </c>
      <c r="BV124" s="168">
        <f>IF(AND(BU4=0,BU124&gt;=0), "",BU124/BU4)</f>
        <v>0.88911260228392464</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8076.7806055672891</v>
      </c>
      <c r="CF124" s="168">
        <f>IF(AND(CE4=0,CE124&gt;=0), "",CE124/CE4)</f>
        <v>0.88911260228392464</v>
      </c>
      <c r="CG124" s="169">
        <f>IF(AND(CE124=0,CE124&gt;=0),"",CE124/CE124)</f>
        <v>1</v>
      </c>
      <c r="CH124" s="167">
        <f>+CH38+CH116</f>
        <v>0</v>
      </c>
      <c r="CI124" s="168" t="str">
        <f>IF(AND(CH4=0,CH124&gt;=0), "",CH124/CH4)</f>
        <v/>
      </c>
      <c r="CJ124" s="169" t="str">
        <f>IF(AND(CH124=0,CH124&gt;=0),"",CH124/CH124)</f>
        <v/>
      </c>
      <c r="CK124" s="168" t="str">
        <f t="shared" si="46"/>
        <v/>
      </c>
      <c r="CL124" s="170">
        <f>+CL38+CL116</f>
        <v>8076.7806055672891</v>
      </c>
      <c r="CM124" s="168">
        <f>IF(AND(CL4=0,CL124&gt;=0), "",CL124/CL4)</f>
        <v>0.88911260228392464</v>
      </c>
      <c r="CN124" s="169">
        <f>IF(AND(CL124=0,CL124&gt;=0),"",CL124/CL124)</f>
        <v>1</v>
      </c>
      <c r="CO124" s="167">
        <f>+CO38+CO116</f>
        <v>0</v>
      </c>
      <c r="CP124" s="168" t="str">
        <f>IF(AND(CO4=0,CO124&gt;=0), "",CO124/CO4)</f>
        <v/>
      </c>
      <c r="CQ124" s="169" t="str">
        <f>IF(AND(CO124=0,CO124&gt;=0),"",CO124/CO124)</f>
        <v/>
      </c>
      <c r="CR124" s="168" t="str">
        <f t="shared" si="47"/>
        <v/>
      </c>
      <c r="CS124" s="170">
        <f>+CS38+CS116</f>
        <v>8076.7806055672891</v>
      </c>
      <c r="CT124" s="168">
        <f>IF(AND(CS4=0,CS124&gt;=0), "",CS124/CS4)</f>
        <v>0.88911260228392464</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0</v>
      </c>
      <c r="F125" s="38">
        <f>IF(AND(E4=0,E125&gt;=0), "",E125/E4)</f>
        <v>0</v>
      </c>
      <c r="G125" s="43"/>
      <c r="H125" s="126">
        <f>SUM(H126:H135)</f>
        <v>0</v>
      </c>
      <c r="I125" s="38">
        <f>IF(AND(H4=0,H125&gt;=0), "",H125/H4)</f>
        <v>0</v>
      </c>
      <c r="J125" s="43"/>
      <c r="K125" s="38" t="str">
        <f t="shared" si="97"/>
        <v/>
      </c>
      <c r="L125" s="127">
        <f>SUM(L126:L135)</f>
        <v>0</v>
      </c>
      <c r="M125" s="38">
        <f>IF(AND(L4=0,L125&gt;=0), "",L125/L4)</f>
        <v>0</v>
      </c>
      <c r="N125" s="43"/>
      <c r="O125" s="126">
        <f>SUM(O126:O135)</f>
        <v>0</v>
      </c>
      <c r="P125" s="38">
        <f>IF(AND(O4=0,O125&gt;=0), "",O125/O4)</f>
        <v>0</v>
      </c>
      <c r="Q125" s="43"/>
      <c r="R125" s="38" t="str">
        <f t="shared" si="98"/>
        <v/>
      </c>
      <c r="S125" s="127">
        <f>SUM(S126:S135)</f>
        <v>0</v>
      </c>
      <c r="T125" s="38">
        <f>IF(AND(S4=0,S125&gt;=0), "",S125/S4)</f>
        <v>0</v>
      </c>
      <c r="U125" s="43"/>
      <c r="V125" s="128">
        <f>SUM(V126:V135)</f>
        <v>0</v>
      </c>
      <c r="W125" s="38" t="str">
        <f>IF(AND(V4=0,V125&gt;=0), "",V125/V4)</f>
        <v/>
      </c>
      <c r="X125" s="91" t="str">
        <f t="shared" si="99"/>
        <v/>
      </c>
      <c r="Y125" s="126">
        <f>SUM(Y126:Y135)</f>
        <v>0</v>
      </c>
      <c r="Z125" s="38">
        <f>IF(AND(Y4=0,Y125&gt;=0), "",Y125/Y4)</f>
        <v>0</v>
      </c>
      <c r="AA125" s="43"/>
      <c r="AB125" s="38" t="str">
        <f t="shared" si="100"/>
        <v/>
      </c>
      <c r="AC125" s="127">
        <f>SUM(AC126:AC135)</f>
        <v>0</v>
      </c>
      <c r="AD125" s="38">
        <f>IF(AND(AC4=0,AC125&gt;=0), "",AC125/AC4)</f>
        <v>0</v>
      </c>
      <c r="AE125" s="43"/>
      <c r="AF125" s="126">
        <f>SUM(AF126:AF135)</f>
        <v>0</v>
      </c>
      <c r="AG125" s="38">
        <f>IF(AND(AF4=0,AF125&gt;=0), "",AF125/AF4)</f>
        <v>0</v>
      </c>
      <c r="AH125" s="43"/>
      <c r="AI125" s="38" t="str">
        <f t="shared" si="41"/>
        <v/>
      </c>
      <c r="AJ125" s="127">
        <f>SUM(AJ126:AJ135)</f>
        <v>0</v>
      </c>
      <c r="AK125" s="38">
        <f>IF(AND(AJ4=0,AJ125&gt;=0), "",AJ125/AJ4)</f>
        <v>0</v>
      </c>
      <c r="AL125" s="43"/>
      <c r="AM125" s="126">
        <f>SUM(AM126:AM135)</f>
        <v>0</v>
      </c>
      <c r="AN125" s="38">
        <f>IF(AND(AM4=0,AM125&gt;=0), "",AM125/AM4)</f>
        <v>0</v>
      </c>
      <c r="AO125" s="43"/>
      <c r="AP125" s="38" t="str">
        <f t="shared" si="42"/>
        <v/>
      </c>
      <c r="AQ125" s="127">
        <f>SUM(AQ126:AQ135)</f>
        <v>0</v>
      </c>
      <c r="AR125" s="38">
        <f>IF(AND(AQ4=0,AQ125&gt;=0), "",AQ125/AQ4)</f>
        <v>0</v>
      </c>
      <c r="AS125" s="43"/>
      <c r="AT125" s="128">
        <f>SUM(AT126:AT135)</f>
        <v>0</v>
      </c>
      <c r="AU125" s="38" t="str">
        <f>IF(AND(AT4=0,AT125&gt;=0), "",AT125/AT4)</f>
        <v/>
      </c>
      <c r="AV125" s="91" t="str">
        <f t="shared" si="101"/>
        <v/>
      </c>
      <c r="AW125" s="128">
        <f>SUM(AW126:AW135)</f>
        <v>0</v>
      </c>
      <c r="AX125" s="38">
        <f>IF(AND(AW4=0,AW125&gt;=0), "",AW125/AW4)</f>
        <v>0</v>
      </c>
      <c r="AY125" s="43"/>
      <c r="AZ125" s="128">
        <f>SUM(AZ126:AZ135)</f>
        <v>0</v>
      </c>
      <c r="BA125" s="38" t="str">
        <f>IF(AND(AZ4=0,AZ125&gt;=0), "",AZ125/AZ4)</f>
        <v/>
      </c>
      <c r="BB125" s="91" t="str">
        <f t="shared" si="102"/>
        <v/>
      </c>
      <c r="BC125" s="126">
        <f>SUM(BC126:BC135)</f>
        <v>0</v>
      </c>
      <c r="BD125" s="38" t="str">
        <f>IF(AND(BC4=0,BC125&gt;=0), "",BC125/BC4)</f>
        <v/>
      </c>
      <c r="BE125" s="43"/>
      <c r="BF125" s="38" t="str">
        <f t="shared" si="103"/>
        <v/>
      </c>
      <c r="BG125" s="127">
        <f>SUM(BG126:BG135)</f>
        <v>0</v>
      </c>
      <c r="BH125" s="38">
        <f>IF(AND(BG4=0,BG125&gt;=0), "",BG125/BG4)</f>
        <v>0</v>
      </c>
      <c r="BI125" s="43"/>
      <c r="BJ125" s="126">
        <f>SUM(BJ126:BJ135)</f>
        <v>0</v>
      </c>
      <c r="BK125" s="38" t="str">
        <f>IF(AND(BJ4=0,BJ125&gt;=0), "",BJ125/BJ4)</f>
        <v/>
      </c>
      <c r="BL125" s="43"/>
      <c r="BM125" s="38" t="str">
        <f t="shared" si="43"/>
        <v/>
      </c>
      <c r="BN125" s="127">
        <f>SUM(BN126:BN135)</f>
        <v>0</v>
      </c>
      <c r="BO125" s="38">
        <f>IF(AND(BN4=0,BN125&gt;=0), "",BN125/BN4)</f>
        <v>0</v>
      </c>
      <c r="BP125" s="43"/>
      <c r="BQ125" s="126">
        <f>SUM(BQ126:BQ135)</f>
        <v>0</v>
      </c>
      <c r="BR125" s="38" t="str">
        <f>IF(AND(BQ4=0,BQ125&gt;=0), "",BQ125/BQ4)</f>
        <v/>
      </c>
      <c r="BS125" s="43"/>
      <c r="BT125" s="38" t="str">
        <f t="shared" si="44"/>
        <v/>
      </c>
      <c r="BU125" s="127">
        <f>SUM(BU126:BU135)</f>
        <v>0</v>
      </c>
      <c r="BV125" s="38">
        <f>IF(AND(BU4=0,BU125&gt;=0), "",BU125/BU4)</f>
        <v>0</v>
      </c>
      <c r="BW125" s="43"/>
      <c r="BX125" s="128">
        <f>SUM(BX126:BX135)</f>
        <v>0</v>
      </c>
      <c r="BY125" s="38" t="str">
        <f>IF(AND(BX4=0,BX125&gt;=0), "",BX125/BX4)</f>
        <v/>
      </c>
      <c r="BZ125" s="91" t="str">
        <f t="shared" si="45"/>
        <v/>
      </c>
      <c r="CA125" s="126">
        <f>SUM(CA126:CA135)</f>
        <v>0</v>
      </c>
      <c r="CB125" s="38" t="str">
        <f>IF(AND(CA4=0,CA125&gt;=0), "",CA125/CA4)</f>
        <v/>
      </c>
      <c r="CC125" s="43"/>
      <c r="CD125" s="38" t="str">
        <f t="shared" si="104"/>
        <v/>
      </c>
      <c r="CE125" s="127">
        <f>SUM(CE126:CE135)</f>
        <v>0</v>
      </c>
      <c r="CF125" s="38">
        <f>IF(AND(CE4=0,CE125&gt;=0), "",CE125/CE4)</f>
        <v>0</v>
      </c>
      <c r="CG125" s="43"/>
      <c r="CH125" s="126">
        <f>SUM(CH126:CH135)</f>
        <v>0</v>
      </c>
      <c r="CI125" s="38" t="str">
        <f>IF(AND(CH4=0,CH125&gt;=0), "",CH125/CH4)</f>
        <v/>
      </c>
      <c r="CJ125" s="43"/>
      <c r="CK125" s="38" t="str">
        <f t="shared" si="46"/>
        <v/>
      </c>
      <c r="CL125" s="127">
        <f>SUM(CL126:CL135)</f>
        <v>0</v>
      </c>
      <c r="CM125" s="38">
        <f>IF(AND(CL4=0,CL125&gt;=0), "",CL125/CL4)</f>
        <v>0</v>
      </c>
      <c r="CN125" s="43"/>
      <c r="CO125" s="126">
        <f>SUM(CO126:CO135)</f>
        <v>0</v>
      </c>
      <c r="CP125" s="38" t="str">
        <f>IF(AND(CO4=0,CO125&gt;=0), "",CO125/CO4)</f>
        <v/>
      </c>
      <c r="CQ125" s="43"/>
      <c r="CR125" s="38" t="str">
        <f t="shared" si="47"/>
        <v/>
      </c>
      <c r="CS125" s="127">
        <f>SUM(CS126:CS135)</f>
        <v>0</v>
      </c>
      <c r="CT125" s="38">
        <f>IF(AND(CS4=0,CS125&gt;=0), "",CS125/CS4)</f>
        <v>0</v>
      </c>
      <c r="CU125" s="43"/>
      <c r="CV125" s="128">
        <f>SUM(CV126:CV135)</f>
        <v>0</v>
      </c>
      <c r="CW125" s="38" t="str">
        <f>IF(AND(CV4=0,CV125&gt;=0), "",CV125/CV4)</f>
        <v/>
      </c>
      <c r="CX125" s="91" t="str">
        <f t="shared" si="48"/>
        <v/>
      </c>
    </row>
    <row r="126" spans="1:102" s="6" customFormat="1" hidden="1" outlineLevel="1" x14ac:dyDescent="0.3">
      <c r="A126" s="29" t="s">
        <v>104</v>
      </c>
      <c r="B126" s="129">
        <f>+'N EERR UCAFE'!B19</f>
        <v>0</v>
      </c>
      <c r="C126" s="30" t="str">
        <f>IF(AND(B4=0,B126&gt;=0), "",B126/B4)</f>
        <v/>
      </c>
      <c r="D126" s="46"/>
      <c r="E126" s="129">
        <f>+'N EERR UCAFE'!C19</f>
        <v>0</v>
      </c>
      <c r="F126" s="30">
        <f>IF(AND(E4=0,E126&gt;=0), "",E126/E4)</f>
        <v>0</v>
      </c>
      <c r="G126" s="46"/>
      <c r="H126" s="129">
        <f>+'N EERR UCAFE'!D19</f>
        <v>0</v>
      </c>
      <c r="I126" s="30">
        <f>IF(AND(H4=0,H126&gt;=0), "",H126/H4)</f>
        <v>0</v>
      </c>
      <c r="J126" s="46"/>
      <c r="K126" s="30" t="str">
        <f t="shared" si="97"/>
        <v/>
      </c>
      <c r="L126" s="130">
        <f t="shared" ref="L126:L134" si="119">+E126+H126</f>
        <v>0</v>
      </c>
      <c r="M126" s="30">
        <f>IF(AND(L4=0,L126&gt;=0), "",L126/L4)</f>
        <v>0</v>
      </c>
      <c r="N126" s="46"/>
      <c r="O126" s="129">
        <f>+'N EERR UCAFE'!E19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UCAFE'!F19</f>
        <v>0</v>
      </c>
      <c r="Z126" s="30">
        <f>IF(AND(Y4=0,Y126&gt;=0), "",Y126/Y4)</f>
        <v>0</v>
      </c>
      <c r="AA126" s="46"/>
      <c r="AB126" s="30" t="str">
        <f t="shared" si="100"/>
        <v/>
      </c>
      <c r="AC126" s="130">
        <f t="shared" ref="AC126:AC134" si="121">+S126+Y126</f>
        <v>0</v>
      </c>
      <c r="AD126" s="30">
        <f>IF(AND(AC4=0,AC126&gt;=0), "",AC126/AC4)</f>
        <v>0</v>
      </c>
      <c r="AE126" s="46"/>
      <c r="AF126" s="129">
        <f>+'N EERR UCAFE'!G19</f>
        <v>0</v>
      </c>
      <c r="AG126" s="30">
        <f>IF(AND(AF4=0,AF126&gt;=0), "",AF126/AF4)</f>
        <v>0</v>
      </c>
      <c r="AH126" s="46"/>
      <c r="AI126" s="30" t="str">
        <f t="shared" si="41"/>
        <v/>
      </c>
      <c r="AJ126" s="130">
        <f t="shared" si="62"/>
        <v>0</v>
      </c>
      <c r="AK126" s="30">
        <f>IF(AND(AJ4=0,AJ126&gt;=0), "",AJ126/AJ4)</f>
        <v>0</v>
      </c>
      <c r="AL126" s="46"/>
      <c r="AM126" s="129">
        <f>+'N EERR UCAFE'!H19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UCAFE'!I19</f>
        <v>0</v>
      </c>
      <c r="BD126" s="30" t="str">
        <f>IF(AND(BC4=0,BC126&gt;=0), "",BC126/BC4)</f>
        <v/>
      </c>
      <c r="BE126" s="46"/>
      <c r="BF126" s="30" t="str">
        <f t="shared" si="103"/>
        <v/>
      </c>
      <c r="BG126" s="130">
        <f>+AQ126+BC126</f>
        <v>0</v>
      </c>
      <c r="BH126" s="30">
        <f>IF(AND(BG4=0,BG126&gt;=0), "",BG126/BG4)</f>
        <v>0</v>
      </c>
      <c r="BI126" s="46"/>
      <c r="BJ126" s="129">
        <f>+'N EERR UCAFE'!J19</f>
        <v>0</v>
      </c>
      <c r="BK126" s="30" t="str">
        <f>IF(AND(BJ4=0,BJ126&gt;=0), "",BJ126/BJ4)</f>
        <v/>
      </c>
      <c r="BL126" s="46"/>
      <c r="BM126" s="30" t="str">
        <f t="shared" si="43"/>
        <v/>
      </c>
      <c r="BN126" s="130">
        <f>+BG126+BJ126</f>
        <v>0</v>
      </c>
      <c r="BO126" s="30">
        <f>IF(AND(BN4=0,BN126&gt;=0), "",BN126/BN4)</f>
        <v>0</v>
      </c>
      <c r="BP126" s="46"/>
      <c r="BQ126" s="129">
        <f>+'N EERR UCAFE'!K19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UCAFE'!L19</f>
        <v>0</v>
      </c>
      <c r="CB126" s="30" t="str">
        <f>IF(AND(CA4=0,CA126&gt;=0), "",CA126/CA4)</f>
        <v/>
      </c>
      <c r="CC126" s="46"/>
      <c r="CD126" s="30" t="str">
        <f t="shared" si="104"/>
        <v/>
      </c>
      <c r="CE126" s="130">
        <f t="shared" ref="CE126:CE134" si="126">+BU126+CA126</f>
        <v>0</v>
      </c>
      <c r="CF126" s="30">
        <f>IF(AND(CE4=0,CE126&gt;=0), "",CE126/CE4)</f>
        <v>0</v>
      </c>
      <c r="CG126" s="46"/>
      <c r="CH126" s="129">
        <f>+'N EERR UCAFE'!M19</f>
        <v>0</v>
      </c>
      <c r="CI126" s="30" t="str">
        <f>IF(AND(CH4=0,CH126&gt;=0), "",CH126/CH4)</f>
        <v/>
      </c>
      <c r="CJ126" s="46"/>
      <c r="CK126" s="30" t="str">
        <f t="shared" si="46"/>
        <v/>
      </c>
      <c r="CL126" s="130">
        <f t="shared" ref="CL126:CL136" si="127">+CE126+CH126</f>
        <v>0</v>
      </c>
      <c r="CM126" s="30">
        <f>IF(AND(CL4=0,CL126&gt;=0), "",CL126/CL4)</f>
        <v>0</v>
      </c>
      <c r="CN126" s="46"/>
      <c r="CO126" s="129">
        <f>+'N EERR UCAFE'!N19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UCAFE'!B20</f>
        <v>0</v>
      </c>
      <c r="C127" s="30" t="str">
        <f>IF(AND(B4=0,B127&gt;=0), "",B127/B4)</f>
        <v/>
      </c>
      <c r="D127" s="46"/>
      <c r="E127" s="129">
        <f>+'N EERR UCAFE'!C20</f>
        <v>0</v>
      </c>
      <c r="F127" s="30">
        <f>IF(AND(E4=0,E127&gt;=0), "",E127/E4)</f>
        <v>0</v>
      </c>
      <c r="G127" s="46"/>
      <c r="H127" s="129">
        <f>+'N EERR UCAFE'!D20</f>
        <v>0</v>
      </c>
      <c r="I127" s="30">
        <f>IF(AND(H4=0,H127&gt;=0), "",H127/H4)</f>
        <v>0</v>
      </c>
      <c r="J127" s="46"/>
      <c r="K127" s="30" t="str">
        <f t="shared" si="97"/>
        <v/>
      </c>
      <c r="L127" s="130">
        <f t="shared" si="119"/>
        <v>0</v>
      </c>
      <c r="M127" s="30">
        <f>IF(AND(L4=0,L127&gt;=0), "",L127/L4)</f>
        <v>0</v>
      </c>
      <c r="N127" s="46"/>
      <c r="O127" s="129">
        <f>+'N EERR UCAFE'!E20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UCAFE'!F20</f>
        <v>0</v>
      </c>
      <c r="Z127" s="30">
        <f>IF(AND(Y4=0,Y127&gt;=0), "",Y127/Y4)</f>
        <v>0</v>
      </c>
      <c r="AA127" s="46"/>
      <c r="AB127" s="30" t="str">
        <f t="shared" si="100"/>
        <v/>
      </c>
      <c r="AC127" s="130">
        <f t="shared" si="121"/>
        <v>0</v>
      </c>
      <c r="AD127" s="30">
        <f>IF(AND(AC4=0,AC127&gt;=0), "",AC127/AC4)</f>
        <v>0</v>
      </c>
      <c r="AE127" s="46"/>
      <c r="AF127" s="129">
        <f>+'N EERR UCAFE'!G20</f>
        <v>0</v>
      </c>
      <c r="AG127" s="30">
        <f>IF(AND(AF4=0,AF127&gt;=0), "",AF127/AF4)</f>
        <v>0</v>
      </c>
      <c r="AH127" s="46"/>
      <c r="AI127" s="30" t="str">
        <f t="shared" si="41"/>
        <v/>
      </c>
      <c r="AJ127" s="130">
        <f t="shared" si="62"/>
        <v>0</v>
      </c>
      <c r="AK127" s="30">
        <f>IF(AND(AJ4=0,AJ127&gt;=0), "",AJ127/AJ4)</f>
        <v>0</v>
      </c>
      <c r="AL127" s="46"/>
      <c r="AM127" s="129">
        <f>+'N EERR UCAFE'!H20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UCAFE'!I20</f>
        <v>0</v>
      </c>
      <c r="BD127" s="30" t="str">
        <f>IF(AND(BC4=0,BC127&gt;=0), "",BC127/BC4)</f>
        <v/>
      </c>
      <c r="BE127" s="46"/>
      <c r="BF127" s="30" t="str">
        <f t="shared" si="103"/>
        <v/>
      </c>
      <c r="BG127" s="130">
        <f t="shared" ref="BG127:BG136" si="131">+AQ127+BC127</f>
        <v>0</v>
      </c>
      <c r="BH127" s="30">
        <f>IF(AND(BG4=0,BG127&gt;=0), "",BG127/BG4)</f>
        <v>0</v>
      </c>
      <c r="BI127" s="46"/>
      <c r="BJ127" s="129">
        <f>+'N EERR UCAFE'!J20</f>
        <v>0</v>
      </c>
      <c r="BK127" s="30" t="str">
        <f>IF(AND(BJ4=0,BJ127&gt;=0), "",BJ127/BJ4)</f>
        <v/>
      </c>
      <c r="BL127" s="46"/>
      <c r="BM127" s="30" t="str">
        <f t="shared" si="43"/>
        <v/>
      </c>
      <c r="BN127" s="130">
        <f t="shared" ref="BN127:BN136" si="132">+BG127+BJ127</f>
        <v>0</v>
      </c>
      <c r="BO127" s="30">
        <f>IF(AND(BN4=0,BN127&gt;=0), "",BN127/BN4)</f>
        <v>0</v>
      </c>
      <c r="BP127" s="46"/>
      <c r="BQ127" s="129">
        <f>+'N EERR UCAFE'!K20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UCAFE'!L20</f>
        <v>0</v>
      </c>
      <c r="CB127" s="30" t="str">
        <f>IF(AND(CA4=0,CA127&gt;=0), "",CA127/CA4)</f>
        <v/>
      </c>
      <c r="CC127" s="46"/>
      <c r="CD127" s="30" t="str">
        <f t="shared" si="104"/>
        <v/>
      </c>
      <c r="CE127" s="130">
        <f t="shared" si="126"/>
        <v>0</v>
      </c>
      <c r="CF127" s="30">
        <f>IF(AND(CE4=0,CE127&gt;=0), "",CE127/CE4)</f>
        <v>0</v>
      </c>
      <c r="CG127" s="46"/>
      <c r="CH127" s="129">
        <f>+'N EERR UCAFE'!M20</f>
        <v>0</v>
      </c>
      <c r="CI127" s="30" t="str">
        <f>IF(AND(CH4=0,CH127&gt;=0), "",CH127/CH4)</f>
        <v/>
      </c>
      <c r="CJ127" s="46"/>
      <c r="CK127" s="30" t="str">
        <f t="shared" si="46"/>
        <v/>
      </c>
      <c r="CL127" s="130">
        <f t="shared" si="127"/>
        <v>0</v>
      </c>
      <c r="CM127" s="30">
        <f>IF(AND(CL4=0,CL127&gt;=0), "",CL127/CL4)</f>
        <v>0</v>
      </c>
      <c r="CN127" s="46"/>
      <c r="CO127" s="129">
        <f>+'N EERR UCAFE'!N20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UCAFE'!B21</f>
        <v>0</v>
      </c>
      <c r="C128" s="30" t="str">
        <f>IF(AND(B4=0,B128&gt;=0), "",B128/B4)</f>
        <v/>
      </c>
      <c r="D128" s="46"/>
      <c r="E128" s="129">
        <f>+'N EERR UCAFE'!C21</f>
        <v>0</v>
      </c>
      <c r="F128" s="30">
        <f>IF(AND(E4=0,E128&gt;=0), "",E128/E4)</f>
        <v>0</v>
      </c>
      <c r="G128" s="46"/>
      <c r="H128" s="129">
        <f>+'N EERR UCAFE'!D21</f>
        <v>0</v>
      </c>
      <c r="I128" s="30">
        <f>IF(AND(H4=0,H128&gt;=0), "",H128/H4)</f>
        <v>0</v>
      </c>
      <c r="J128" s="46"/>
      <c r="K128" s="30" t="str">
        <f t="shared" si="97"/>
        <v/>
      </c>
      <c r="L128" s="130">
        <f t="shared" si="119"/>
        <v>0</v>
      </c>
      <c r="M128" s="30">
        <f>IF(AND(L4=0,L128&gt;=0), "",L128/L4)</f>
        <v>0</v>
      </c>
      <c r="N128" s="46"/>
      <c r="O128" s="129">
        <f>+'N EERR UCAFE'!E21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UCAFE'!F21</f>
        <v>0</v>
      </c>
      <c r="Z128" s="30">
        <f>IF(AND(Y4=0,Y128&gt;=0), "",Y128/Y4)</f>
        <v>0</v>
      </c>
      <c r="AA128" s="46"/>
      <c r="AB128" s="30" t="str">
        <f t="shared" si="100"/>
        <v/>
      </c>
      <c r="AC128" s="130">
        <f t="shared" si="121"/>
        <v>0</v>
      </c>
      <c r="AD128" s="30">
        <f>IF(AND(AC4=0,AC128&gt;=0), "",AC128/AC4)</f>
        <v>0</v>
      </c>
      <c r="AE128" s="46"/>
      <c r="AF128" s="129">
        <f>+'N EERR UCAFE'!G21</f>
        <v>0</v>
      </c>
      <c r="AG128" s="30">
        <f>IF(AND(AF4=0,AF128&gt;=0), "",AF128/AF4)</f>
        <v>0</v>
      </c>
      <c r="AH128" s="46"/>
      <c r="AI128" s="30" t="str">
        <f t="shared" si="41"/>
        <v/>
      </c>
      <c r="AJ128" s="130">
        <f t="shared" si="62"/>
        <v>0</v>
      </c>
      <c r="AK128" s="30">
        <f>IF(AND(AJ4=0,AJ128&gt;=0), "",AJ128/AJ4)</f>
        <v>0</v>
      </c>
      <c r="AL128" s="46"/>
      <c r="AM128" s="129">
        <f>+'N EERR UCAFE'!H21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UCAFE'!I21</f>
        <v>0</v>
      </c>
      <c r="BD128" s="30" t="str">
        <f>IF(AND(BC4=0,BC128&gt;=0), "",BC128/BC4)</f>
        <v/>
      </c>
      <c r="BE128" s="46"/>
      <c r="BF128" s="30" t="str">
        <f t="shared" si="103"/>
        <v/>
      </c>
      <c r="BG128" s="130">
        <f t="shared" si="131"/>
        <v>0</v>
      </c>
      <c r="BH128" s="30">
        <f>IF(AND(BG4=0,BG128&gt;=0), "",BG128/BG4)</f>
        <v>0</v>
      </c>
      <c r="BI128" s="46"/>
      <c r="BJ128" s="129">
        <f>+'N EERR UCAFE'!J21</f>
        <v>0</v>
      </c>
      <c r="BK128" s="30" t="str">
        <f>IF(AND(BJ4=0,BJ128&gt;=0), "",BJ128/BJ4)</f>
        <v/>
      </c>
      <c r="BL128" s="46"/>
      <c r="BM128" s="30" t="str">
        <f t="shared" si="43"/>
        <v/>
      </c>
      <c r="BN128" s="130">
        <f t="shared" si="132"/>
        <v>0</v>
      </c>
      <c r="BO128" s="30">
        <f>IF(AND(BN4=0,BN128&gt;=0), "",BN128/BN4)</f>
        <v>0</v>
      </c>
      <c r="BP128" s="46"/>
      <c r="BQ128" s="129">
        <f>+'N EERR UCAFE'!K21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UCAFE'!L21</f>
        <v>0</v>
      </c>
      <c r="CB128" s="30" t="str">
        <f>IF(AND(CA4=0,CA128&gt;=0), "",CA128/CA4)</f>
        <v/>
      </c>
      <c r="CC128" s="46"/>
      <c r="CD128" s="30" t="str">
        <f t="shared" si="104"/>
        <v/>
      </c>
      <c r="CE128" s="130">
        <f t="shared" si="126"/>
        <v>0</v>
      </c>
      <c r="CF128" s="30">
        <f>IF(AND(CE4=0,CE128&gt;=0), "",CE128/CE4)</f>
        <v>0</v>
      </c>
      <c r="CG128" s="46"/>
      <c r="CH128" s="129">
        <f>+'N EERR UCAFE'!M21</f>
        <v>0</v>
      </c>
      <c r="CI128" s="30" t="str">
        <f>IF(AND(CH4=0,CH128&gt;=0), "",CH128/CH4)</f>
        <v/>
      </c>
      <c r="CJ128" s="46"/>
      <c r="CK128" s="30" t="str">
        <f t="shared" si="46"/>
        <v/>
      </c>
      <c r="CL128" s="130">
        <f t="shared" si="127"/>
        <v>0</v>
      </c>
      <c r="CM128" s="30">
        <f>IF(AND(CL4=0,CL128&gt;=0), "",CL128/CL4)</f>
        <v>0</v>
      </c>
      <c r="CN128" s="46"/>
      <c r="CO128" s="129">
        <f>+'N EERR UCAFE'!N21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UCAFE'!B22</f>
        <v>0</v>
      </c>
      <c r="C129" s="30" t="str">
        <f>IF(AND(B4=0,B129&gt;=0), "",B129/B4)</f>
        <v/>
      </c>
      <c r="D129" s="46"/>
      <c r="E129" s="129">
        <f>+'N EERR UCAFE'!C22</f>
        <v>0</v>
      </c>
      <c r="F129" s="30">
        <f>IF(AND(E4=0,E129&gt;=0), "",E129/E4)</f>
        <v>0</v>
      </c>
      <c r="G129" s="46"/>
      <c r="H129" s="129">
        <f>+'N EERR UCAFE'!D22</f>
        <v>0</v>
      </c>
      <c r="I129" s="30">
        <f>IF(AND(H4=0,H129&gt;=0), "",H129/H4)</f>
        <v>0</v>
      </c>
      <c r="J129" s="46"/>
      <c r="K129" s="30" t="str">
        <f t="shared" si="97"/>
        <v/>
      </c>
      <c r="L129" s="130">
        <f t="shared" si="119"/>
        <v>0</v>
      </c>
      <c r="M129" s="30">
        <f>IF(AND(L4=0,L129&gt;=0), "",L129/L4)</f>
        <v>0</v>
      </c>
      <c r="N129" s="46"/>
      <c r="O129" s="129">
        <f>+'N EERR UCAFE'!E22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UCAFE'!F22</f>
        <v>0</v>
      </c>
      <c r="Z129" s="30">
        <f>IF(AND(Y4=0,Y129&gt;=0), "",Y129/Y4)</f>
        <v>0</v>
      </c>
      <c r="AA129" s="46"/>
      <c r="AB129" s="30" t="str">
        <f t="shared" si="100"/>
        <v/>
      </c>
      <c r="AC129" s="130">
        <f t="shared" si="121"/>
        <v>0</v>
      </c>
      <c r="AD129" s="30">
        <f>IF(AND(AC4=0,AC129&gt;=0), "",AC129/AC4)</f>
        <v>0</v>
      </c>
      <c r="AE129" s="46"/>
      <c r="AF129" s="129">
        <f>+'N EERR UCAFE'!G22</f>
        <v>0</v>
      </c>
      <c r="AG129" s="30">
        <f>IF(AND(AF4=0,AF129&gt;=0), "",AF129/AF4)</f>
        <v>0</v>
      </c>
      <c r="AH129" s="46"/>
      <c r="AI129" s="30" t="str">
        <f t="shared" si="41"/>
        <v/>
      </c>
      <c r="AJ129" s="130">
        <f t="shared" si="62"/>
        <v>0</v>
      </c>
      <c r="AK129" s="30">
        <f>IF(AND(AJ4=0,AJ129&gt;=0), "",AJ129/AJ4)</f>
        <v>0</v>
      </c>
      <c r="AL129" s="46"/>
      <c r="AM129" s="129">
        <f>+'N EERR UCAFE'!H22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UCAFE'!I22</f>
        <v>0</v>
      </c>
      <c r="BD129" s="30" t="str">
        <f>IF(AND(BC4=0,BC129&gt;=0), "",BC129/BC4)</f>
        <v/>
      </c>
      <c r="BE129" s="46"/>
      <c r="BF129" s="30" t="str">
        <f t="shared" si="103"/>
        <v/>
      </c>
      <c r="BG129" s="130">
        <f t="shared" si="131"/>
        <v>0</v>
      </c>
      <c r="BH129" s="30">
        <f>IF(AND(BG4=0,BG129&gt;=0), "",BG129/BG4)</f>
        <v>0</v>
      </c>
      <c r="BI129" s="46"/>
      <c r="BJ129" s="129">
        <f>+'N EERR UCAFE'!J22</f>
        <v>0</v>
      </c>
      <c r="BK129" s="30" t="str">
        <f>IF(AND(BJ4=0,BJ129&gt;=0), "",BJ129/BJ4)</f>
        <v/>
      </c>
      <c r="BL129" s="46"/>
      <c r="BM129" s="30" t="str">
        <f t="shared" si="43"/>
        <v/>
      </c>
      <c r="BN129" s="130">
        <f t="shared" si="132"/>
        <v>0</v>
      </c>
      <c r="BO129" s="30">
        <f>IF(AND(BN4=0,BN129&gt;=0), "",BN129/BN4)</f>
        <v>0</v>
      </c>
      <c r="BP129" s="46"/>
      <c r="BQ129" s="129">
        <f>+'N EERR UCAFE'!K22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UCAFE'!L22</f>
        <v>0</v>
      </c>
      <c r="CB129" s="30" t="str">
        <f>IF(AND(CA4=0,CA129&gt;=0), "",CA129/CA4)</f>
        <v/>
      </c>
      <c r="CC129" s="46"/>
      <c r="CD129" s="30" t="str">
        <f t="shared" si="104"/>
        <v/>
      </c>
      <c r="CE129" s="130">
        <f t="shared" si="126"/>
        <v>0</v>
      </c>
      <c r="CF129" s="30">
        <f>IF(AND(CE4=0,CE129&gt;=0), "",CE129/CE4)</f>
        <v>0</v>
      </c>
      <c r="CG129" s="46"/>
      <c r="CH129" s="129">
        <f>+'N EERR UCAFE'!M22</f>
        <v>0</v>
      </c>
      <c r="CI129" s="30" t="str">
        <f>IF(AND(CH4=0,CH129&gt;=0), "",CH129/CH4)</f>
        <v/>
      </c>
      <c r="CJ129" s="46"/>
      <c r="CK129" s="30" t="str">
        <f t="shared" si="46"/>
        <v/>
      </c>
      <c r="CL129" s="130">
        <f t="shared" si="127"/>
        <v>0</v>
      </c>
      <c r="CM129" s="30">
        <f>IF(AND(CL4=0,CL129&gt;=0), "",CL129/CL4)</f>
        <v>0</v>
      </c>
      <c r="CN129" s="46"/>
      <c r="CO129" s="129">
        <f>+'N EERR UCAFE'!N22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UCAFE'!B23</f>
        <v>0</v>
      </c>
      <c r="C130" s="30" t="str">
        <f>IF(AND(B4=0,B130&gt;=0), "",B130/B4)</f>
        <v/>
      </c>
      <c r="D130" s="46"/>
      <c r="E130" s="129">
        <f>+'N EERR UCAFE'!C23</f>
        <v>0</v>
      </c>
      <c r="F130" s="30">
        <f>IF(AND(E4=0,E130&gt;=0), "",E130/E4)</f>
        <v>0</v>
      </c>
      <c r="G130" s="46"/>
      <c r="H130" s="129">
        <f>+'N EERR UCAFE'!D23</f>
        <v>0</v>
      </c>
      <c r="I130" s="30">
        <f>IF(AND(H4=0,H130&gt;=0), "",H130/H4)</f>
        <v>0</v>
      </c>
      <c r="J130" s="46"/>
      <c r="K130" s="30" t="str">
        <f t="shared" si="97"/>
        <v/>
      </c>
      <c r="L130" s="130">
        <f t="shared" si="119"/>
        <v>0</v>
      </c>
      <c r="M130" s="30">
        <f>IF(AND(L4=0,L130&gt;=0), "",L130/L4)</f>
        <v>0</v>
      </c>
      <c r="N130" s="46"/>
      <c r="O130" s="129">
        <f>+'N EERR UCAFE'!E23</f>
        <v>0</v>
      </c>
      <c r="P130" s="30">
        <f>IF(AND(O4=0,O130&gt;=0), "",O130/O4)</f>
        <v>0</v>
      </c>
      <c r="Q130" s="46"/>
      <c r="R130" s="30" t="str">
        <f t="shared" si="98"/>
        <v/>
      </c>
      <c r="S130" s="130">
        <f t="shared" si="120"/>
        <v>0</v>
      </c>
      <c r="T130" s="30">
        <f>IF(AND(S4=0,S130&gt;=0), "",S130/S4)</f>
        <v>0</v>
      </c>
      <c r="U130" s="46"/>
      <c r="V130" s="131"/>
      <c r="W130" s="30" t="str">
        <f>IF(AND(V4=0,V130&gt;=0), "",V130/V4)</f>
        <v/>
      </c>
      <c r="X130" s="47" t="str">
        <f t="shared" si="99"/>
        <v/>
      </c>
      <c r="Y130" s="129">
        <f>+'N EERR UCAFE'!F23</f>
        <v>0</v>
      </c>
      <c r="Z130" s="30">
        <f>IF(AND(Y4=0,Y130&gt;=0), "",Y130/Y4)</f>
        <v>0</v>
      </c>
      <c r="AA130" s="46"/>
      <c r="AB130" s="30" t="str">
        <f t="shared" si="100"/>
        <v/>
      </c>
      <c r="AC130" s="130">
        <f t="shared" si="121"/>
        <v>0</v>
      </c>
      <c r="AD130" s="30">
        <f>IF(AND(AC4=0,AC130&gt;=0), "",AC130/AC4)</f>
        <v>0</v>
      </c>
      <c r="AE130" s="46"/>
      <c r="AF130" s="129">
        <f>+'N EERR UCAFE'!G23</f>
        <v>0</v>
      </c>
      <c r="AG130" s="30">
        <f>IF(AND(AF4=0,AF130&gt;=0), "",AF130/AF4)</f>
        <v>0</v>
      </c>
      <c r="AH130" s="46"/>
      <c r="AI130" s="30" t="str">
        <f t="shared" si="41"/>
        <v/>
      </c>
      <c r="AJ130" s="130">
        <f t="shared" si="62"/>
        <v>0</v>
      </c>
      <c r="AK130" s="30">
        <f>IF(AND(AJ4=0,AJ130&gt;=0), "",AJ130/AJ4)</f>
        <v>0</v>
      </c>
      <c r="AL130" s="46"/>
      <c r="AM130" s="129">
        <f>+'N EERR UCAFE'!H23</f>
        <v>0</v>
      </c>
      <c r="AN130" s="30">
        <f>IF(AND(AM4=0,AM130&gt;=0), "",AM130/AM4)</f>
        <v>0</v>
      </c>
      <c r="AO130" s="46"/>
      <c r="AP130" s="30" t="str">
        <f t="shared" si="42"/>
        <v/>
      </c>
      <c r="AQ130" s="130">
        <f t="shared" si="63"/>
        <v>0</v>
      </c>
      <c r="AR130" s="30">
        <f>IF(AND(AQ4=0,AQ130&gt;=0), "",AQ130/AQ4)</f>
        <v>0</v>
      </c>
      <c r="AS130" s="46"/>
      <c r="AT130" s="131">
        <f t="shared" si="122"/>
        <v>0</v>
      </c>
      <c r="AU130" s="30" t="str">
        <f>IF(AND(AT4=0,AT130&gt;=0), "",AT130/AT4)</f>
        <v/>
      </c>
      <c r="AV130" s="47" t="str">
        <f t="shared" si="101"/>
        <v/>
      </c>
      <c r="AW130" s="131">
        <f t="shared" si="130"/>
        <v>0</v>
      </c>
      <c r="AX130" s="30">
        <f>IF(AND(AW4=0,AW130&gt;=0), "",AW130/AW4)</f>
        <v>0</v>
      </c>
      <c r="AY130" s="46"/>
      <c r="AZ130" s="131">
        <f t="shared" si="123"/>
        <v>0</v>
      </c>
      <c r="BA130" s="30" t="str">
        <f>IF(AND(AZ4=0,AZ130&gt;=0), "",AZ130/AZ4)</f>
        <v/>
      </c>
      <c r="BB130" s="47" t="str">
        <f t="shared" si="102"/>
        <v/>
      </c>
      <c r="BC130" s="129">
        <f>+'N EERR UCAFE'!I23</f>
        <v>0</v>
      </c>
      <c r="BD130" s="30" t="str">
        <f>IF(AND(BC4=0,BC130&gt;=0), "",BC130/BC4)</f>
        <v/>
      </c>
      <c r="BE130" s="46"/>
      <c r="BF130" s="30" t="str">
        <f t="shared" si="103"/>
        <v/>
      </c>
      <c r="BG130" s="130">
        <f t="shared" si="131"/>
        <v>0</v>
      </c>
      <c r="BH130" s="30">
        <f>IF(AND(BG4=0,BG130&gt;=0), "",BG130/BG4)</f>
        <v>0</v>
      </c>
      <c r="BI130" s="46"/>
      <c r="BJ130" s="129">
        <f>+'N EERR UCAFE'!J23</f>
        <v>0</v>
      </c>
      <c r="BK130" s="30" t="str">
        <f>IF(AND(BJ4=0,BJ130&gt;=0), "",BJ130/BJ4)</f>
        <v/>
      </c>
      <c r="BL130" s="46"/>
      <c r="BM130" s="30" t="str">
        <f t="shared" si="43"/>
        <v/>
      </c>
      <c r="BN130" s="130">
        <f t="shared" si="132"/>
        <v>0</v>
      </c>
      <c r="BO130" s="30">
        <f>IF(AND(BN4=0,BN130&gt;=0), "",BN130/BN4)</f>
        <v>0</v>
      </c>
      <c r="BP130" s="46"/>
      <c r="BQ130" s="129">
        <f>+'N EERR UCAFE'!K23</f>
        <v>0</v>
      </c>
      <c r="BR130" s="30" t="str">
        <f>IF(AND(BQ4=0,BQ130&gt;=0), "",BQ130/BQ4)</f>
        <v/>
      </c>
      <c r="BS130" s="46"/>
      <c r="BT130" s="30" t="str">
        <f t="shared" si="44"/>
        <v/>
      </c>
      <c r="BU130" s="130">
        <f t="shared" si="124"/>
        <v>0</v>
      </c>
      <c r="BV130" s="30">
        <f>IF(AND(BU4=0,BU130&gt;=0), "",BU130/BU4)</f>
        <v>0</v>
      </c>
      <c r="BW130" s="46"/>
      <c r="BX130" s="131">
        <f t="shared" si="125"/>
        <v>0</v>
      </c>
      <c r="BY130" s="30" t="str">
        <f>IF(AND(BX4=0,BX130&gt;=0), "",BX130/BX4)</f>
        <v/>
      </c>
      <c r="BZ130" s="47" t="str">
        <f t="shared" si="45"/>
        <v/>
      </c>
      <c r="CA130" s="129">
        <f>+'N EERR UCAFE'!L23</f>
        <v>0</v>
      </c>
      <c r="CB130" s="30" t="str">
        <f>IF(AND(CA4=0,CA130&gt;=0), "",CA130/CA4)</f>
        <v/>
      </c>
      <c r="CC130" s="46"/>
      <c r="CD130" s="30" t="str">
        <f t="shared" si="104"/>
        <v/>
      </c>
      <c r="CE130" s="130">
        <f t="shared" si="126"/>
        <v>0</v>
      </c>
      <c r="CF130" s="30">
        <f>IF(AND(CE4=0,CE130&gt;=0), "",CE130/CE4)</f>
        <v>0</v>
      </c>
      <c r="CG130" s="46"/>
      <c r="CH130" s="129">
        <f>+'N EERR UCAFE'!M23</f>
        <v>0</v>
      </c>
      <c r="CI130" s="30" t="str">
        <f>IF(AND(CH4=0,CH130&gt;=0), "",CH130/CH4)</f>
        <v/>
      </c>
      <c r="CJ130" s="46"/>
      <c r="CK130" s="30" t="str">
        <f t="shared" si="46"/>
        <v/>
      </c>
      <c r="CL130" s="130">
        <f t="shared" si="127"/>
        <v>0</v>
      </c>
      <c r="CM130" s="30">
        <f>IF(AND(CL4=0,CL130&gt;=0), "",CL130/CL4)</f>
        <v>0</v>
      </c>
      <c r="CN130" s="46"/>
      <c r="CO130" s="129">
        <f>+'N EERR UCAFE'!N23</f>
        <v>0</v>
      </c>
      <c r="CP130" s="30" t="str">
        <f>IF(AND(CO4=0,CO130&gt;=0), "",CO130/CO4)</f>
        <v/>
      </c>
      <c r="CQ130" s="46"/>
      <c r="CR130" s="30" t="str">
        <f t="shared" si="47"/>
        <v/>
      </c>
      <c r="CS130" s="130">
        <f t="shared" si="128"/>
        <v>0</v>
      </c>
      <c r="CT130" s="30">
        <f>IF(AND(CS4=0,CS130&gt;=0), "",CS130/CS4)</f>
        <v>0</v>
      </c>
      <c r="CU130" s="46"/>
      <c r="CV130" s="131">
        <f t="shared" si="129"/>
        <v>0</v>
      </c>
      <c r="CW130" s="30" t="str">
        <f>IF(AND(CV4=0,CV130&gt;=0), "",CV130/CV4)</f>
        <v/>
      </c>
      <c r="CX130" s="47" t="str">
        <f t="shared" si="48"/>
        <v/>
      </c>
    </row>
    <row r="131" spans="1:219" s="6" customFormat="1" hidden="1" outlineLevel="1" x14ac:dyDescent="0.3">
      <c r="A131" s="29" t="s">
        <v>109</v>
      </c>
      <c r="B131" s="129">
        <f>+'N EERR UCAFE'!B24</f>
        <v>0</v>
      </c>
      <c r="C131" s="30" t="str">
        <f>IF(AND(B4=0,B131&gt;=0), "",B131/B4)</f>
        <v/>
      </c>
      <c r="D131" s="46"/>
      <c r="E131" s="129">
        <f>+'N EERR UCAFE'!C24</f>
        <v>0</v>
      </c>
      <c r="F131" s="30">
        <f>IF(AND(E4=0,E131&gt;=0), "",E131/E4)</f>
        <v>0</v>
      </c>
      <c r="G131" s="46"/>
      <c r="H131" s="129">
        <f>+'N EERR UCAFE'!D24</f>
        <v>0</v>
      </c>
      <c r="I131" s="30">
        <f>IF(AND(H4=0,H131&gt;=0), "",H131/H4)</f>
        <v>0</v>
      </c>
      <c r="J131" s="46"/>
      <c r="K131" s="30" t="str">
        <f t="shared" si="97"/>
        <v/>
      </c>
      <c r="L131" s="130">
        <f t="shared" si="119"/>
        <v>0</v>
      </c>
      <c r="M131" s="30">
        <f>IF(AND(L4=0,L131&gt;=0), "",L131/L4)</f>
        <v>0</v>
      </c>
      <c r="N131" s="46"/>
      <c r="O131" s="129">
        <f>+'N EERR UCAFE'!E24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UCAFE'!F24</f>
        <v>0</v>
      </c>
      <c r="Z131" s="30">
        <f>IF(AND(Y4=0,Y131&gt;=0), "",Y131/Y4)</f>
        <v>0</v>
      </c>
      <c r="AA131" s="46"/>
      <c r="AB131" s="30" t="str">
        <f t="shared" si="100"/>
        <v/>
      </c>
      <c r="AC131" s="130">
        <f t="shared" si="121"/>
        <v>0</v>
      </c>
      <c r="AD131" s="30">
        <f>IF(AND(AC4=0,AC131&gt;=0), "",AC131/AC4)</f>
        <v>0</v>
      </c>
      <c r="AE131" s="46"/>
      <c r="AF131" s="129">
        <f>+'N EERR UCAFE'!G24</f>
        <v>0</v>
      </c>
      <c r="AG131" s="30">
        <f>IF(AND(AF4=0,AF131&gt;=0), "",AF131/AF4)</f>
        <v>0</v>
      </c>
      <c r="AH131" s="46"/>
      <c r="AI131" s="30" t="str">
        <f t="shared" si="41"/>
        <v/>
      </c>
      <c r="AJ131" s="130">
        <f t="shared" si="62"/>
        <v>0</v>
      </c>
      <c r="AK131" s="30">
        <f>IF(AND(AJ4=0,AJ131&gt;=0), "",AJ131/AJ4)</f>
        <v>0</v>
      </c>
      <c r="AL131" s="46"/>
      <c r="AM131" s="129">
        <f>+'N EERR UCAFE'!H24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UCAFE'!I24</f>
        <v>0</v>
      </c>
      <c r="BD131" s="30" t="str">
        <f>IF(AND(BC4=0,BC131&gt;=0), "",BC131/BC4)</f>
        <v/>
      </c>
      <c r="BE131" s="46"/>
      <c r="BF131" s="30" t="str">
        <f t="shared" si="103"/>
        <v/>
      </c>
      <c r="BG131" s="130">
        <f t="shared" si="131"/>
        <v>0</v>
      </c>
      <c r="BH131" s="30">
        <f>IF(AND(BG4=0,BG131&gt;=0), "",BG131/BG4)</f>
        <v>0</v>
      </c>
      <c r="BI131" s="46"/>
      <c r="BJ131" s="129">
        <f>+'N EERR UCAFE'!J24</f>
        <v>0</v>
      </c>
      <c r="BK131" s="30" t="str">
        <f>IF(AND(BJ4=0,BJ131&gt;=0), "",BJ131/BJ4)</f>
        <v/>
      </c>
      <c r="BL131" s="46"/>
      <c r="BM131" s="30" t="str">
        <f t="shared" si="43"/>
        <v/>
      </c>
      <c r="BN131" s="130">
        <f t="shared" si="132"/>
        <v>0</v>
      </c>
      <c r="BO131" s="30">
        <f>IF(AND(BN4=0,BN131&gt;=0), "",BN131/BN4)</f>
        <v>0</v>
      </c>
      <c r="BP131" s="46"/>
      <c r="BQ131" s="129">
        <f>+'N EERR UCAFE'!K24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UCAFE'!L24</f>
        <v>0</v>
      </c>
      <c r="CB131" s="30" t="str">
        <f>IF(AND(CA4=0,CA131&gt;=0), "",CA131/CA4)</f>
        <v/>
      </c>
      <c r="CC131" s="46"/>
      <c r="CD131" s="30" t="str">
        <f t="shared" si="104"/>
        <v/>
      </c>
      <c r="CE131" s="130">
        <f t="shared" si="126"/>
        <v>0</v>
      </c>
      <c r="CF131" s="30">
        <f>IF(AND(CE4=0,CE131&gt;=0), "",CE131/CE4)</f>
        <v>0</v>
      </c>
      <c r="CG131" s="46"/>
      <c r="CH131" s="129">
        <f>+'N EERR UCAFE'!M24</f>
        <v>0</v>
      </c>
      <c r="CI131" s="30" t="str">
        <f>IF(AND(CH4=0,CH131&gt;=0), "",CH131/CH4)</f>
        <v/>
      </c>
      <c r="CJ131" s="46"/>
      <c r="CK131" s="30" t="str">
        <f t="shared" si="46"/>
        <v/>
      </c>
      <c r="CL131" s="130">
        <f t="shared" si="127"/>
        <v>0</v>
      </c>
      <c r="CM131" s="30">
        <f>IF(AND(CL4=0,CL131&gt;=0), "",CL131/CL4)</f>
        <v>0</v>
      </c>
      <c r="CN131" s="46"/>
      <c r="CO131" s="129">
        <f>+'N EERR UCAFE'!N24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UCAFE'!B25</f>
        <v>0</v>
      </c>
      <c r="C132" s="30" t="str">
        <f>IF(AND(B4=0,B132&gt;=0), "",B132/B4)</f>
        <v/>
      </c>
      <c r="D132" s="46"/>
      <c r="E132" s="129">
        <f>+'N EERR UCAFE'!C25</f>
        <v>0</v>
      </c>
      <c r="F132" s="30">
        <f>IF(AND(E4=0,E132&gt;=0), "",E132/E4)</f>
        <v>0</v>
      </c>
      <c r="G132" s="46"/>
      <c r="H132" s="129">
        <f>+'N EERR UCAFE'!D25</f>
        <v>0</v>
      </c>
      <c r="I132" s="30">
        <f>IF(AND(H4=0,H132&gt;=0), "",H132/H4)</f>
        <v>0</v>
      </c>
      <c r="J132" s="46"/>
      <c r="K132" s="30" t="str">
        <f t="shared" si="97"/>
        <v/>
      </c>
      <c r="L132" s="130">
        <f t="shared" si="119"/>
        <v>0</v>
      </c>
      <c r="M132" s="30">
        <f>IF(AND(L4=0,L132&gt;=0), "",L132/L4)</f>
        <v>0</v>
      </c>
      <c r="N132" s="46"/>
      <c r="O132" s="129">
        <f>+'N EERR UCAFE'!E25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UCAFE'!F25</f>
        <v>0</v>
      </c>
      <c r="Z132" s="30">
        <f>IF(AND(Y4=0,Y132&gt;=0), "",Y132/Y4)</f>
        <v>0</v>
      </c>
      <c r="AA132" s="46"/>
      <c r="AB132" s="30" t="str">
        <f t="shared" si="100"/>
        <v/>
      </c>
      <c r="AC132" s="130">
        <f t="shared" si="121"/>
        <v>0</v>
      </c>
      <c r="AD132" s="30">
        <f>IF(AND(AC4=0,AC132&gt;=0), "",AC132/AC4)</f>
        <v>0</v>
      </c>
      <c r="AE132" s="46"/>
      <c r="AF132" s="129">
        <f>+'N EERR UCAFE'!G25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UCAFE'!H25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UCAFE'!I25</f>
        <v>0</v>
      </c>
      <c r="BD132" s="30" t="str">
        <f>IF(AND(BC4=0,BC132&gt;=0), "",BC132/BC4)</f>
        <v/>
      </c>
      <c r="BE132" s="46"/>
      <c r="BF132" s="30" t="str">
        <f t="shared" si="103"/>
        <v/>
      </c>
      <c r="BG132" s="130">
        <f t="shared" si="131"/>
        <v>0</v>
      </c>
      <c r="BH132" s="30">
        <f>IF(AND(BG4=0,BG132&gt;=0), "",BG132/BG4)</f>
        <v>0</v>
      </c>
      <c r="BI132" s="46"/>
      <c r="BJ132" s="129">
        <f>+'N EERR UCAFE'!J25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UCAFE'!K25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UCAFE'!L25</f>
        <v>0</v>
      </c>
      <c r="CB132" s="30" t="str">
        <f>IF(AND(CA4=0,CA132&gt;=0), "",CA132/CA4)</f>
        <v/>
      </c>
      <c r="CC132" s="46"/>
      <c r="CD132" s="30" t="str">
        <f t="shared" si="104"/>
        <v/>
      </c>
      <c r="CE132" s="130">
        <f t="shared" si="126"/>
        <v>0</v>
      </c>
      <c r="CF132" s="30">
        <f>IF(AND(CE4=0,CE132&gt;=0), "",CE132/CE4)</f>
        <v>0</v>
      </c>
      <c r="CG132" s="46"/>
      <c r="CH132" s="129">
        <f>+'N EERR UCAFE'!M25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UCAFE'!N25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UCAFE'!B26</f>
        <v>0</v>
      </c>
      <c r="C133" s="30" t="str">
        <f>IF(AND(B4=0,B133&gt;=0), "",B133/B4)</f>
        <v/>
      </c>
      <c r="D133" s="46"/>
      <c r="E133" s="129">
        <f>+'N EERR UCAFE'!C26</f>
        <v>0</v>
      </c>
      <c r="F133" s="30">
        <f>IF(AND(E4=0,E133&gt;=0), "",E133/E4)</f>
        <v>0</v>
      </c>
      <c r="G133" s="46"/>
      <c r="H133" s="129">
        <f>+'N EERR UCAFE'!D26</f>
        <v>0</v>
      </c>
      <c r="I133" s="30">
        <f>IF(AND(H4=0,H133&gt;=0), "",H133/H4)</f>
        <v>0</v>
      </c>
      <c r="J133" s="46"/>
      <c r="K133" s="30" t="str">
        <f t="shared" si="97"/>
        <v/>
      </c>
      <c r="L133" s="130">
        <f t="shared" si="119"/>
        <v>0</v>
      </c>
      <c r="M133" s="30">
        <f>IF(AND(L4=0,L133&gt;=0), "",L133/L4)</f>
        <v>0</v>
      </c>
      <c r="N133" s="46"/>
      <c r="O133" s="129">
        <f>+'N EERR UCAFE'!E26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UCAFE'!F26</f>
        <v>0</v>
      </c>
      <c r="Z133" s="30">
        <f>IF(AND(Y4=0,Y133&gt;=0), "",Y133/Y4)</f>
        <v>0</v>
      </c>
      <c r="AA133" s="46"/>
      <c r="AB133" s="30" t="str">
        <f t="shared" si="100"/>
        <v/>
      </c>
      <c r="AC133" s="130">
        <f t="shared" si="121"/>
        <v>0</v>
      </c>
      <c r="AD133" s="30">
        <f>IF(AND(AC4=0,AC133&gt;=0), "",AC133/AC4)</f>
        <v>0</v>
      </c>
      <c r="AE133" s="46"/>
      <c r="AF133" s="129">
        <f>+'N EERR UCAFE'!G26</f>
        <v>0</v>
      </c>
      <c r="AG133" s="30">
        <f>IF(AND(AF4=0,AF133&gt;=0), "",AF133/AF4)</f>
        <v>0</v>
      </c>
      <c r="AH133" s="46"/>
      <c r="AI133" s="30" t="str">
        <f t="shared" si="133"/>
        <v/>
      </c>
      <c r="AJ133" s="130">
        <f t="shared" si="62"/>
        <v>0</v>
      </c>
      <c r="AK133" s="30">
        <f>IF(AND(AJ4=0,AJ133&gt;=0), "",AJ133/AJ4)</f>
        <v>0</v>
      </c>
      <c r="AL133" s="46"/>
      <c r="AM133" s="129">
        <f>+'N EERR UCAFE'!H26</f>
        <v>0</v>
      </c>
      <c r="AN133" s="30">
        <f>IF(AND(AM4=0,AM133&gt;=0), "",AM133/AM4)</f>
        <v>0</v>
      </c>
      <c r="AO133" s="46"/>
      <c r="AP133" s="30" t="str">
        <f t="shared" si="134"/>
        <v/>
      </c>
      <c r="AQ133" s="130">
        <f t="shared" si="63"/>
        <v>0</v>
      </c>
      <c r="AR133" s="30">
        <f>IF(AND(AQ4=0,AQ133&gt;=0), "",AQ133/AQ4)</f>
        <v>0</v>
      </c>
      <c r="AS133" s="46"/>
      <c r="AT133" s="131">
        <f t="shared" si="122"/>
        <v>0</v>
      </c>
      <c r="AU133" s="30" t="str">
        <f>IF(AND(AT4=0,AT133&gt;=0), "",AT133/AT4)</f>
        <v/>
      </c>
      <c r="AV133" s="47" t="str">
        <f t="shared" si="101"/>
        <v/>
      </c>
      <c r="AW133" s="131">
        <f t="shared" si="130"/>
        <v>0</v>
      </c>
      <c r="AX133" s="30">
        <f>IF(AND(AW4=0,AW133&gt;=0), "",AW133/AW4)</f>
        <v>0</v>
      </c>
      <c r="AY133" s="46"/>
      <c r="AZ133" s="131">
        <f t="shared" si="123"/>
        <v>0</v>
      </c>
      <c r="BA133" s="30" t="str">
        <f>IF(AND(AZ4=0,AZ133&gt;=0), "",AZ133/AZ4)</f>
        <v/>
      </c>
      <c r="BB133" s="47" t="str">
        <f t="shared" si="102"/>
        <v/>
      </c>
      <c r="BC133" s="129">
        <f>+'N EERR UCAFE'!I26</f>
        <v>0</v>
      </c>
      <c r="BD133" s="30" t="str">
        <f>IF(AND(BC4=0,BC133&gt;=0), "",BC133/BC4)</f>
        <v/>
      </c>
      <c r="BE133" s="46"/>
      <c r="BF133" s="30" t="str">
        <f t="shared" si="103"/>
        <v/>
      </c>
      <c r="BG133" s="130">
        <f t="shared" si="131"/>
        <v>0</v>
      </c>
      <c r="BH133" s="30">
        <f>IF(AND(BG4=0,BG133&gt;=0), "",BG133/BG4)</f>
        <v>0</v>
      </c>
      <c r="BI133" s="46"/>
      <c r="BJ133" s="129">
        <f>+'N EERR UCAFE'!J26</f>
        <v>0</v>
      </c>
      <c r="BK133" s="30" t="str">
        <f>IF(AND(BJ4=0,BJ133&gt;=0), "",BJ133/BJ4)</f>
        <v/>
      </c>
      <c r="BL133" s="46"/>
      <c r="BM133" s="30" t="str">
        <f t="shared" si="135"/>
        <v/>
      </c>
      <c r="BN133" s="130">
        <f t="shared" si="132"/>
        <v>0</v>
      </c>
      <c r="BO133" s="30">
        <f>IF(AND(BN4=0,BN133&gt;=0), "",BN133/BN4)</f>
        <v>0</v>
      </c>
      <c r="BP133" s="46"/>
      <c r="BQ133" s="129">
        <f>+'N EERR UCAFE'!K26</f>
        <v>0</v>
      </c>
      <c r="BR133" s="30" t="str">
        <f>IF(AND(BQ4=0,BQ133&gt;=0), "",BQ133/BQ4)</f>
        <v/>
      </c>
      <c r="BS133" s="46"/>
      <c r="BT133" s="30" t="str">
        <f t="shared" si="136"/>
        <v/>
      </c>
      <c r="BU133" s="130">
        <f t="shared" si="124"/>
        <v>0</v>
      </c>
      <c r="BV133" s="30">
        <f>IF(AND(BU4=0,BU133&gt;=0), "",BU133/BU4)</f>
        <v>0</v>
      </c>
      <c r="BW133" s="46"/>
      <c r="BX133" s="131">
        <f t="shared" si="125"/>
        <v>0</v>
      </c>
      <c r="BY133" s="30" t="str">
        <f>IF(AND(BX4=0,BX133&gt;=0), "",BX133/BX4)</f>
        <v/>
      </c>
      <c r="BZ133" s="47" t="str">
        <f t="shared" si="137"/>
        <v/>
      </c>
      <c r="CA133" s="129">
        <f>+'N EERR UCAFE'!L26</f>
        <v>0</v>
      </c>
      <c r="CB133" s="30" t="str">
        <f>IF(AND(CA4=0,CA133&gt;=0), "",CA133/CA4)</f>
        <v/>
      </c>
      <c r="CC133" s="46"/>
      <c r="CD133" s="30" t="str">
        <f t="shared" si="104"/>
        <v/>
      </c>
      <c r="CE133" s="130">
        <f t="shared" si="126"/>
        <v>0</v>
      </c>
      <c r="CF133" s="30">
        <f>IF(AND(CE4=0,CE133&gt;=0), "",CE133/CE4)</f>
        <v>0</v>
      </c>
      <c r="CG133" s="46"/>
      <c r="CH133" s="129">
        <f>+'N EERR UCAFE'!M26</f>
        <v>0</v>
      </c>
      <c r="CI133" s="30" t="str">
        <f>IF(AND(CH4=0,CH133&gt;=0), "",CH133/CH4)</f>
        <v/>
      </c>
      <c r="CJ133" s="46"/>
      <c r="CK133" s="30" t="str">
        <f t="shared" si="138"/>
        <v/>
      </c>
      <c r="CL133" s="130">
        <f t="shared" si="127"/>
        <v>0</v>
      </c>
      <c r="CM133" s="30">
        <f>IF(AND(CL4=0,CL133&gt;=0), "",CL133/CL4)</f>
        <v>0</v>
      </c>
      <c r="CN133" s="46"/>
      <c r="CO133" s="129">
        <f>+'N EERR UCAFE'!N26</f>
        <v>0</v>
      </c>
      <c r="CP133" s="30" t="str">
        <f>IF(AND(CO4=0,CO133&gt;=0), "",CO133/CO4)</f>
        <v/>
      </c>
      <c r="CQ133" s="46"/>
      <c r="CR133" s="30" t="str">
        <f t="shared" si="139"/>
        <v/>
      </c>
      <c r="CS133" s="130">
        <f t="shared" si="128"/>
        <v>0</v>
      </c>
      <c r="CT133" s="30">
        <f>IF(AND(CS4=0,CS133&gt;=0), "",CS133/CS4)</f>
        <v>0</v>
      </c>
      <c r="CU133" s="46"/>
      <c r="CV133" s="131">
        <f t="shared" si="129"/>
        <v>0</v>
      </c>
      <c r="CW133" s="30" t="str">
        <f>IF(AND(CV4=0,CV133&gt;=0), "",CV133/CV4)</f>
        <v/>
      </c>
      <c r="CX133" s="47" t="str">
        <f t="shared" si="140"/>
        <v/>
      </c>
    </row>
    <row r="134" spans="1:219" s="6" customFormat="1" hidden="1" outlineLevel="1" x14ac:dyDescent="0.3">
      <c r="A134" s="29" t="s">
        <v>112</v>
      </c>
      <c r="B134" s="129">
        <f>+'N EERR UCAFE'!B27</f>
        <v>0</v>
      </c>
      <c r="C134" s="30" t="str">
        <f>IF(AND(B4=0,B134&gt;=0), "",B134/B4)</f>
        <v/>
      </c>
      <c r="D134" s="46"/>
      <c r="E134" s="129">
        <f>+'N EERR UCAFE'!C27</f>
        <v>0</v>
      </c>
      <c r="F134" s="30">
        <f>IF(AND(E4=0,E134&gt;=0), "",E134/E4)</f>
        <v>0</v>
      </c>
      <c r="G134" s="46"/>
      <c r="H134" s="129">
        <f>+'N EERR UCAFE'!D27</f>
        <v>0</v>
      </c>
      <c r="I134" s="30">
        <f>IF(AND(H4=0,H134&gt;=0), "",H134/H4)</f>
        <v>0</v>
      </c>
      <c r="J134" s="46"/>
      <c r="K134" s="30" t="str">
        <f t="shared" si="97"/>
        <v/>
      </c>
      <c r="L134" s="130">
        <f t="shared" si="119"/>
        <v>0</v>
      </c>
      <c r="M134" s="30">
        <f>IF(AND(L4=0,L134&gt;=0), "",L134/L4)</f>
        <v>0</v>
      </c>
      <c r="N134" s="46"/>
      <c r="O134" s="129">
        <f>+'N EERR UCAFE'!E27</f>
        <v>0</v>
      </c>
      <c r="P134" s="30">
        <f>IF(AND(O4=0,O134&gt;=0), "",O134/O4)</f>
        <v>0</v>
      </c>
      <c r="Q134" s="46"/>
      <c r="R134" s="30" t="str">
        <f t="shared" si="98"/>
        <v/>
      </c>
      <c r="S134" s="130">
        <f t="shared" si="120"/>
        <v>0</v>
      </c>
      <c r="T134" s="30">
        <f>IF(AND(S4=0,S134&gt;=0), "",S134/S4)</f>
        <v>0</v>
      </c>
      <c r="U134" s="46"/>
      <c r="V134" s="131"/>
      <c r="W134" s="30" t="str">
        <f>IF(AND(V4=0,V134&gt;=0), "",V134/V4)</f>
        <v/>
      </c>
      <c r="X134" s="47" t="str">
        <f t="shared" si="99"/>
        <v/>
      </c>
      <c r="Y134" s="129">
        <f>+'N EERR UCAFE'!F27</f>
        <v>0</v>
      </c>
      <c r="Z134" s="30">
        <f>IF(AND(Y4=0,Y134&gt;=0), "",Y134/Y4)</f>
        <v>0</v>
      </c>
      <c r="AA134" s="46"/>
      <c r="AB134" s="30" t="str">
        <f t="shared" si="100"/>
        <v/>
      </c>
      <c r="AC134" s="130">
        <f t="shared" si="121"/>
        <v>0</v>
      </c>
      <c r="AD134" s="30">
        <f>IF(AND(AC4=0,AC134&gt;=0), "",AC134/AC4)</f>
        <v>0</v>
      </c>
      <c r="AE134" s="46"/>
      <c r="AF134" s="129">
        <f>+'N EERR UCAFE'!G27</f>
        <v>0</v>
      </c>
      <c r="AG134" s="30">
        <f>IF(AND(AF4=0,AF134&gt;=0), "",AF134/AF4)</f>
        <v>0</v>
      </c>
      <c r="AH134" s="46"/>
      <c r="AI134" s="30" t="str">
        <f t="shared" si="133"/>
        <v/>
      </c>
      <c r="AJ134" s="130">
        <f t="shared" si="62"/>
        <v>0</v>
      </c>
      <c r="AK134" s="30">
        <f>IF(AND(AJ4=0,AJ134&gt;=0), "",AJ134/AJ4)</f>
        <v>0</v>
      </c>
      <c r="AL134" s="46"/>
      <c r="AM134" s="129">
        <f>+'N EERR UCAFE'!H27</f>
        <v>0</v>
      </c>
      <c r="AN134" s="30">
        <f>IF(AND(AM4=0,AM134&gt;=0), "",AM134/AM4)</f>
        <v>0</v>
      </c>
      <c r="AO134" s="46"/>
      <c r="AP134" s="30" t="str">
        <f t="shared" si="134"/>
        <v/>
      </c>
      <c r="AQ134" s="130">
        <f t="shared" si="63"/>
        <v>0</v>
      </c>
      <c r="AR134" s="30">
        <f>IF(AND(AQ4=0,AQ134&gt;=0), "",AQ134/AQ4)</f>
        <v>0</v>
      </c>
      <c r="AS134" s="46"/>
      <c r="AT134" s="131">
        <f t="shared" si="122"/>
        <v>0</v>
      </c>
      <c r="AU134" s="30" t="str">
        <f>IF(AND(AT4=0,AT134&gt;=0), "",AT134/AT4)</f>
        <v/>
      </c>
      <c r="AV134" s="47" t="str">
        <f t="shared" si="101"/>
        <v/>
      </c>
      <c r="AW134" s="131">
        <f t="shared" si="130"/>
        <v>0</v>
      </c>
      <c r="AX134" s="30">
        <f>IF(AND(AW4=0,AW134&gt;=0), "",AW134/AW4)</f>
        <v>0</v>
      </c>
      <c r="AY134" s="46"/>
      <c r="AZ134" s="131">
        <f t="shared" si="123"/>
        <v>0</v>
      </c>
      <c r="BA134" s="30" t="str">
        <f>IF(AND(AZ4=0,AZ134&gt;=0), "",AZ134/AZ4)</f>
        <v/>
      </c>
      <c r="BB134" s="47" t="str">
        <f t="shared" si="102"/>
        <v/>
      </c>
      <c r="BC134" s="129">
        <f>+'N EERR UCAFE'!I27</f>
        <v>0</v>
      </c>
      <c r="BD134" s="30" t="str">
        <f>IF(AND(BC4=0,BC134&gt;=0), "",BC134/BC4)</f>
        <v/>
      </c>
      <c r="BE134" s="46"/>
      <c r="BF134" s="30" t="str">
        <f t="shared" si="103"/>
        <v/>
      </c>
      <c r="BG134" s="130">
        <f t="shared" si="131"/>
        <v>0</v>
      </c>
      <c r="BH134" s="30">
        <f>IF(AND(BG4=0,BG134&gt;=0), "",BG134/BG4)</f>
        <v>0</v>
      </c>
      <c r="BI134" s="46"/>
      <c r="BJ134" s="129">
        <f>+'N EERR UCAFE'!J27</f>
        <v>0</v>
      </c>
      <c r="BK134" s="30" t="str">
        <f>IF(AND(BJ4=0,BJ134&gt;=0), "",BJ134/BJ4)</f>
        <v/>
      </c>
      <c r="BL134" s="46"/>
      <c r="BM134" s="30" t="str">
        <f t="shared" si="135"/>
        <v/>
      </c>
      <c r="BN134" s="130">
        <f t="shared" si="132"/>
        <v>0</v>
      </c>
      <c r="BO134" s="30">
        <f>IF(AND(BN4=0,BN134&gt;=0), "",BN134/BN4)</f>
        <v>0</v>
      </c>
      <c r="BP134" s="46"/>
      <c r="BQ134" s="129">
        <f>+'N EERR UCAFE'!K27</f>
        <v>0</v>
      </c>
      <c r="BR134" s="30" t="str">
        <f>IF(AND(BQ4=0,BQ134&gt;=0), "",BQ134/BQ4)</f>
        <v/>
      </c>
      <c r="BS134" s="46"/>
      <c r="BT134" s="30" t="str">
        <f t="shared" si="136"/>
        <v/>
      </c>
      <c r="BU134" s="130">
        <f t="shared" si="124"/>
        <v>0</v>
      </c>
      <c r="BV134" s="30">
        <f>IF(AND(BU4=0,BU134&gt;=0), "",BU134/BU4)</f>
        <v>0</v>
      </c>
      <c r="BW134" s="46"/>
      <c r="BX134" s="131">
        <f t="shared" si="125"/>
        <v>0</v>
      </c>
      <c r="BY134" s="30" t="str">
        <f>IF(AND(BX4=0,BX134&gt;=0), "",BX134/BX4)</f>
        <v/>
      </c>
      <c r="BZ134" s="47" t="str">
        <f t="shared" si="137"/>
        <v/>
      </c>
      <c r="CA134" s="129">
        <f>+'N EERR UCAFE'!L27</f>
        <v>0</v>
      </c>
      <c r="CB134" s="30" t="str">
        <f>IF(AND(CA4=0,CA134&gt;=0), "",CA134/CA4)</f>
        <v/>
      </c>
      <c r="CC134" s="46"/>
      <c r="CD134" s="30" t="str">
        <f t="shared" si="104"/>
        <v/>
      </c>
      <c r="CE134" s="130">
        <f t="shared" si="126"/>
        <v>0</v>
      </c>
      <c r="CF134" s="30">
        <f>IF(AND(CE4=0,CE134&gt;=0), "",CE134/CE4)</f>
        <v>0</v>
      </c>
      <c r="CG134" s="46"/>
      <c r="CH134" s="129">
        <f>+'N EERR UCAFE'!M27</f>
        <v>0</v>
      </c>
      <c r="CI134" s="30" t="str">
        <f>IF(AND(CH4=0,CH134&gt;=0), "",CH134/CH4)</f>
        <v/>
      </c>
      <c r="CJ134" s="46"/>
      <c r="CK134" s="30" t="str">
        <f t="shared" si="138"/>
        <v/>
      </c>
      <c r="CL134" s="130">
        <f t="shared" si="127"/>
        <v>0</v>
      </c>
      <c r="CM134" s="30">
        <f>IF(AND(CL4=0,CL134&gt;=0), "",CL134/CL4)</f>
        <v>0</v>
      </c>
      <c r="CN134" s="46"/>
      <c r="CO134" s="129">
        <f>+'N EERR UCAFE'!N27</f>
        <v>0</v>
      </c>
      <c r="CP134" s="30" t="str">
        <f>IF(AND(CO4=0,CO134&gt;=0), "",CO134/CO4)</f>
        <v/>
      </c>
      <c r="CQ134" s="46"/>
      <c r="CR134" s="30" t="str">
        <f t="shared" si="139"/>
        <v/>
      </c>
      <c r="CS134" s="130">
        <f t="shared" si="128"/>
        <v>0</v>
      </c>
      <c r="CT134" s="30">
        <f>IF(AND(CS4=0,CS134&gt;=0), "",CS134/CS4)</f>
        <v>0</v>
      </c>
      <c r="CU134" s="46"/>
      <c r="CV134" s="131">
        <f t="shared" si="129"/>
        <v>0</v>
      </c>
      <c r="CW134" s="30" t="str">
        <f>IF(AND(CV4=0,CV134&gt;=0), "",CV134/CV4)</f>
        <v/>
      </c>
      <c r="CX134" s="47" t="str">
        <f t="shared" si="140"/>
        <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-120.49266400044462</v>
      </c>
      <c r="F137" s="162">
        <f>IF(AND(E4=0,E137&lt;=0), "",E137/E4)</f>
        <v>-8.427078525189631E-2</v>
      </c>
      <c r="G137" s="163"/>
      <c r="H137" s="161">
        <f>+H112-H116+H125</f>
        <v>-302.91693117927537</v>
      </c>
      <c r="I137" s="162">
        <f>IF(AND(H4=0,H137&lt;=0), "",H137/H4)</f>
        <v>-0.21109621966519632</v>
      </c>
      <c r="J137" s="163"/>
      <c r="K137" s="162">
        <f t="shared" si="97"/>
        <v>1.5139865044245149</v>
      </c>
      <c r="L137" s="164">
        <f>+L112-L116+L125</f>
        <v>-423.40959517971896</v>
      </c>
      <c r="M137" s="162">
        <f>IF(AND(L4=0,L137&lt;=0), "",L137/L4)</f>
        <v>-0.14779735806613573</v>
      </c>
      <c r="N137" s="163"/>
      <c r="O137" s="161">
        <f>+O112-O116+O125</f>
        <v>-125.1142932352177</v>
      </c>
      <c r="P137" s="162">
        <f>IF(AND(O4=0,O137&lt;=0), "",O137/O4)</f>
        <v>-5.5565057133342824E-2</v>
      </c>
      <c r="Q137" s="163"/>
      <c r="R137" s="162">
        <f t="shared" si="98"/>
        <v>-0.58696830597042038</v>
      </c>
      <c r="S137" s="164">
        <f>+S112-S116+S125</f>
        <v>-548.52388841493803</v>
      </c>
      <c r="T137" s="162">
        <f>IF(AND(S4=0,S137&lt;=0), "",S137/S4)</f>
        <v>-0.10720748000726632</v>
      </c>
      <c r="U137" s="163"/>
      <c r="V137" s="165">
        <f>+V112-V116+V125</f>
        <v>0</v>
      </c>
      <c r="W137" s="162" t="str">
        <f>IF(AND(V4=0,V137&lt;=0), "",V137/V4)</f>
        <v/>
      </c>
      <c r="X137" s="163" t="e">
        <f t="shared" si="99"/>
        <v>#DIV/0!</v>
      </c>
      <c r="Y137" s="161">
        <f>+Y112-Y116+Y125</f>
        <v>-664.67382148696004</v>
      </c>
      <c r="Z137" s="162">
        <f>IF(AND(Y4=0,Y137&lt;=0), "",Y137/Y4)</f>
        <v>-0.52282852620000131</v>
      </c>
      <c r="AA137" s="163"/>
      <c r="AB137" s="162">
        <f t="shared" si="100"/>
        <v>4.3125330791531402</v>
      </c>
      <c r="AC137" s="164">
        <f>+AC112-AC116+AC125</f>
        <v>-1213.1977099018973</v>
      </c>
      <c r="AD137" s="162">
        <f>IF(AND(AC4=0,AC137&lt;=0), "",AC137/AC4)</f>
        <v>-0.18992495895379213</v>
      </c>
      <c r="AE137" s="163"/>
      <c r="AF137" s="161">
        <f>+AF112-AF116+AF125</f>
        <v>-617.07327118792762</v>
      </c>
      <c r="AG137" s="162">
        <f>IF(AND(AF4=0,AF137&lt;=0), "",AF137/AF4)</f>
        <v>-0.40870974632330465</v>
      </c>
      <c r="AH137" s="163"/>
      <c r="AI137" s="162">
        <f t="shared" si="133"/>
        <v>-7.1614901565618949E-2</v>
      </c>
      <c r="AJ137" s="164">
        <f>+AJ112-AJ116+AJ125</f>
        <v>-1830.2709810898241</v>
      </c>
      <c r="AK137" s="162">
        <f>IF(AND(AJ4=0,AJ137&lt;=0), "",AJ137/AJ4)</f>
        <v>-0.23175080321805799</v>
      </c>
      <c r="AL137" s="163"/>
      <c r="AM137" s="161">
        <f>+AM112-AM116+AM125</f>
        <v>-592.66630799605139</v>
      </c>
      <c r="AN137" s="162">
        <f>IF(AND(AM4=0,AM137&lt;=0), "",AM137/AM4)</f>
        <v>-0.49950389633918391</v>
      </c>
      <c r="AO137" s="163"/>
      <c r="AP137" s="162">
        <f t="shared" si="134"/>
        <v>-3.9552779761292192E-2</v>
      </c>
      <c r="AQ137" s="164">
        <f>+AQ112-AQ116+AQ125</f>
        <v>-2422.9372890858758</v>
      </c>
      <c r="AR137" s="162">
        <f>IF(AND(AQ4=0,AQ137&lt;=0), "",AQ137/AQ4)</f>
        <v>-0.26672311450245118</v>
      </c>
      <c r="AS137" s="163"/>
      <c r="AT137" s="165">
        <f>+AT112-AT116+AT125</f>
        <v>0</v>
      </c>
      <c r="AU137" s="162" t="str">
        <f>IF(AND(AT4=0,AT137&lt;=0), "",AT137/AT4)</f>
        <v/>
      </c>
      <c r="AV137" s="163" t="e">
        <f t="shared" si="101"/>
        <v>#DIV/0!</v>
      </c>
      <c r="AW137" s="165">
        <f>+AW112-AW116+AW125</f>
        <v>-403.82288151431226</v>
      </c>
      <c r="AX137" s="162">
        <f>IF(AND(AW4=0,AW137&lt;=0), "",AW137/AW4)</f>
        <v>-0.2667231145024509</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-2422.9372890858758</v>
      </c>
      <c r="BH137" s="162">
        <f>IF(AND(BG4=0,BG137&lt;=0), "",BG137/BG4)</f>
        <v>-0.26672311450245118</v>
      </c>
      <c r="BI137" s="163"/>
      <c r="BJ137" s="161">
        <f>+BJ112-BJ116+BJ125</f>
        <v>0</v>
      </c>
      <c r="BK137" s="162" t="str">
        <f>IF(AND(BJ4=0,BJ137&lt;=0), "",BJ137/BJ4)</f>
        <v/>
      </c>
      <c r="BL137" s="163"/>
      <c r="BM137" s="162" t="str">
        <f t="shared" si="135"/>
        <v/>
      </c>
      <c r="BN137" s="164">
        <f>+BN112-BN116+BN125</f>
        <v>-2422.9372890858758</v>
      </c>
      <c r="BO137" s="162">
        <f>IF(AND(BN4=0,BN137&lt;=0), "",BN137/BN4)</f>
        <v>-0.26672311450245118</v>
      </c>
      <c r="BP137" s="163"/>
      <c r="BQ137" s="161">
        <f>+BQ112-BQ116+BQ125</f>
        <v>0</v>
      </c>
      <c r="BR137" s="162" t="str">
        <f>IF(AND(BQ4=0,BQ137&lt;=0), "",BQ137/BQ4)</f>
        <v/>
      </c>
      <c r="BS137" s="163"/>
      <c r="BT137" s="162" t="str">
        <f t="shared" si="136"/>
        <v/>
      </c>
      <c r="BU137" s="164">
        <f>+BU112-BU116+BU125</f>
        <v>-2422.9372890858758</v>
      </c>
      <c r="BV137" s="162">
        <f>IF(AND(BU4=0,BU137&lt;=0), "",BU137/BU4)</f>
        <v>-0.26672311450245118</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-2422.9372890858758</v>
      </c>
      <c r="CF137" s="162">
        <f>IF(AND(CE4=0,CE137&lt;=0), "",CE137/CE4)</f>
        <v>-0.26672311450245118</v>
      </c>
      <c r="CG137" s="163"/>
      <c r="CH137" s="161">
        <f>+CH112-CH116+CH125</f>
        <v>0</v>
      </c>
      <c r="CI137" s="162" t="str">
        <f>IF(AND(CH4=0,CH137&lt;=0), "",CH137/CH4)</f>
        <v/>
      </c>
      <c r="CJ137" s="163"/>
      <c r="CK137" s="162" t="str">
        <f t="shared" si="138"/>
        <v/>
      </c>
      <c r="CL137" s="164">
        <f>+CL112-CL116+CL125</f>
        <v>-2422.9372890858758</v>
      </c>
      <c r="CM137" s="162">
        <f>IF(AND(CL4=0,CL137&lt;=0), "",CL137/CL4)</f>
        <v>-0.26672311450245118</v>
      </c>
      <c r="CN137" s="163"/>
      <c r="CO137" s="161">
        <f>+CO112-CO116+CO125</f>
        <v>0</v>
      </c>
      <c r="CP137" s="162" t="str">
        <f>IF(AND(CO4=0,CO137&lt;=0), "",CO137/CO4)</f>
        <v/>
      </c>
      <c r="CQ137" s="163"/>
      <c r="CR137" s="162" t="str">
        <f t="shared" si="139"/>
        <v/>
      </c>
      <c r="CS137" s="164">
        <f>+CS112-CS116+CS125</f>
        <v>-2422.9372890858758</v>
      </c>
      <c r="CT137" s="162">
        <f>IF(AND(CS4=0,CS137&lt;=0), "",CS137/CS4)</f>
        <v>-0.26672311450245118</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UCAFE'!B205</f>
        <v>0</v>
      </c>
      <c r="C138" s="11" t="str">
        <f>IF(AND(B4=0,B138&gt;=0), "",B138/B4)</f>
        <v/>
      </c>
      <c r="D138" s="48" t="str">
        <f>IF(AND(B124=0,B138&gt;=0),"",B138/B124)</f>
        <v/>
      </c>
      <c r="E138" s="173">
        <f>+'N EERR UCAFE'!C205</f>
        <v>0</v>
      </c>
      <c r="F138" s="11">
        <f>IF(AND(E4=0,E138&gt;=0), "",E138/E4)</f>
        <v>0</v>
      </c>
      <c r="G138" s="48">
        <f>IF(AND(E124=0,E138&gt;=0),"",E138/E124)</f>
        <v>0</v>
      </c>
      <c r="H138" s="173">
        <f>+'N EERR UCAFE'!D205</f>
        <v>0</v>
      </c>
      <c r="I138" s="11">
        <f>IF(AND(H4=0,H138&gt;=0), "",H138/H4)</f>
        <v>0</v>
      </c>
      <c r="J138" s="48">
        <f>IF(AND(H124=0,H138&gt;=0),"",H138/H124)</f>
        <v>0</v>
      </c>
      <c r="K138" s="11" t="str">
        <f t="shared" si="97"/>
        <v/>
      </c>
      <c r="L138" s="174">
        <f>+E138+H138</f>
        <v>0</v>
      </c>
      <c r="M138" s="11">
        <f>IF(AND(L4=0,L138&gt;=0), "",L138/L4)</f>
        <v>0</v>
      </c>
      <c r="N138" s="48">
        <f>IF(AND(L124=0,L138&gt;=0),"",L138/L124)</f>
        <v>0</v>
      </c>
      <c r="O138" s="173">
        <f>+'N EERR UCAFE'!E205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UCAFE'!F205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UCAFE'!G205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UCAFE'!H205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UCAFE'!I205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UCAFE'!J205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UCAFE'!K205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UCAFE'!L205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UCAFE'!M205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UCAFE'!N205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-120.49266400044462</v>
      </c>
      <c r="F139" s="178">
        <f>IF(AND(E4=0,E139&lt;=0), "",E139/E4)</f>
        <v>-8.427078525189631E-2</v>
      </c>
      <c r="G139" s="179"/>
      <c r="H139" s="177">
        <f>+H137-H138</f>
        <v>-302.91693117927537</v>
      </c>
      <c r="I139" s="178">
        <f>IF(AND(H4=0,H139&lt;=0), "",H139/H4)</f>
        <v>-0.21109621966519632</v>
      </c>
      <c r="J139" s="179"/>
      <c r="K139" s="178">
        <f t="shared" si="97"/>
        <v>1.5139865044245149</v>
      </c>
      <c r="L139" s="180">
        <f>+L137-L138</f>
        <v>-423.40959517971896</v>
      </c>
      <c r="M139" s="178">
        <f>IF(AND(L4=0,L139&lt;=0), "",L139/L4)</f>
        <v>-0.14779735806613573</v>
      </c>
      <c r="N139" s="179"/>
      <c r="O139" s="177">
        <f>+O137-O138</f>
        <v>-125.1142932352177</v>
      </c>
      <c r="P139" s="178">
        <f>IF(AND(O4=0,O139&lt;=0), "",O139/O4)</f>
        <v>-5.5565057133342824E-2</v>
      </c>
      <c r="Q139" s="179"/>
      <c r="R139" s="178">
        <f t="shared" si="98"/>
        <v>-0.58696830597042038</v>
      </c>
      <c r="S139" s="180">
        <f>+S137-S138</f>
        <v>-548.52388841493803</v>
      </c>
      <c r="T139" s="178">
        <f>IF(AND(S4=0,S139&lt;=0), "",S139/S4)</f>
        <v>-0.10720748000726632</v>
      </c>
      <c r="U139" s="179"/>
      <c r="V139" s="181">
        <f>+V137-V138</f>
        <v>0</v>
      </c>
      <c r="W139" s="178" t="str">
        <f>IF(AND(V4=0,V139&lt;=0), "",V139/V4)</f>
        <v/>
      </c>
      <c r="X139" s="179" t="e">
        <f t="shared" si="99"/>
        <v>#DIV/0!</v>
      </c>
      <c r="Y139" s="177">
        <f>+Y137-Y138</f>
        <v>-664.67382148696004</v>
      </c>
      <c r="Z139" s="178">
        <f>IF(AND(Y4=0,Y139&lt;=0), "",Y139/Y4)</f>
        <v>-0.52282852620000131</v>
      </c>
      <c r="AA139" s="179"/>
      <c r="AB139" s="178">
        <f t="shared" si="100"/>
        <v>4.3125330791531402</v>
      </c>
      <c r="AC139" s="180">
        <f>+AC137-AC138</f>
        <v>-1213.1977099018973</v>
      </c>
      <c r="AD139" s="178">
        <f>IF(AND(AC4=0,AC139&lt;=0), "",AC139/AC4)</f>
        <v>-0.18992495895379213</v>
      </c>
      <c r="AE139" s="179"/>
      <c r="AF139" s="181">
        <f>+AF137-AF138</f>
        <v>-617.07327118792762</v>
      </c>
      <c r="AG139" s="178">
        <f>IF(AND(AF4=0,AF139&lt;=0), "",AF139/AF4)</f>
        <v>-0.40870974632330465</v>
      </c>
      <c r="AH139" s="179"/>
      <c r="AI139" s="178">
        <f t="shared" si="133"/>
        <v>-7.1614901565618949E-2</v>
      </c>
      <c r="AJ139" s="180">
        <f>+AJ137-AJ138</f>
        <v>-1830.2709810898241</v>
      </c>
      <c r="AK139" s="178">
        <f>IF(AND(AJ4=0,AJ139&lt;=0), "",AJ139/AJ4)</f>
        <v>-0.23175080321805799</v>
      </c>
      <c r="AL139" s="179"/>
      <c r="AM139" s="181">
        <f>+AM137-AM138</f>
        <v>-592.66630799605139</v>
      </c>
      <c r="AN139" s="178">
        <f>IF(AND(AM4=0,AM139&lt;=0), "",AM139/AM4)</f>
        <v>-0.49950389633918391</v>
      </c>
      <c r="AO139" s="179"/>
      <c r="AP139" s="178">
        <f t="shared" si="134"/>
        <v>-3.9552779761292192E-2</v>
      </c>
      <c r="AQ139" s="180">
        <f>+AQ137-AQ138</f>
        <v>-2422.9372890858758</v>
      </c>
      <c r="AR139" s="178">
        <f>IF(AND(AQ4=0,AQ139&lt;=0), "",AQ139/AQ4)</f>
        <v>-0.26672311450245118</v>
      </c>
      <c r="AS139" s="179"/>
      <c r="AT139" s="181">
        <f>+AT137-AT138</f>
        <v>0</v>
      </c>
      <c r="AU139" s="178" t="str">
        <f>IF(AND(AT4=0,AT139&lt;=0), "",AT139/AT4)</f>
        <v/>
      </c>
      <c r="AV139" s="179" t="e">
        <f t="shared" si="101"/>
        <v>#DIV/0!</v>
      </c>
      <c r="AW139" s="181">
        <f>+AW137-AW138</f>
        <v>-403.82288151431226</v>
      </c>
      <c r="AX139" s="178">
        <f>IF(AND(AW4=0,AW139&lt;=0), "",AW139/AW4)</f>
        <v>-0.2667231145024509</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-2422.9372890858758</v>
      </c>
      <c r="BH139" s="178">
        <f>IF(AND(BG4=0,BG139&lt;=0), "",BG139/BG4)</f>
        <v>-0.26672311450245118</v>
      </c>
      <c r="BI139" s="179"/>
      <c r="BJ139" s="181">
        <f>+BJ137-BJ138</f>
        <v>0</v>
      </c>
      <c r="BK139" s="178" t="str">
        <f>IF(AND(BJ4=0,BJ139&lt;=0), "",BJ139/BJ4)</f>
        <v/>
      </c>
      <c r="BL139" s="179"/>
      <c r="BM139" s="178" t="str">
        <f t="shared" si="135"/>
        <v/>
      </c>
      <c r="BN139" s="180">
        <f>+BN137-BN138</f>
        <v>-2422.9372890858758</v>
      </c>
      <c r="BO139" s="178">
        <f>IF(AND(BN4=0,BN139&lt;=0), "",BN139/BN4)</f>
        <v>-0.26672311450245118</v>
      </c>
      <c r="BP139" s="179"/>
      <c r="BQ139" s="181">
        <f>+BQ137-BQ138</f>
        <v>0</v>
      </c>
      <c r="BR139" s="178" t="str">
        <f>IF(AND(BQ4=0,BQ139&lt;=0), "",BQ139/BQ4)</f>
        <v/>
      </c>
      <c r="BS139" s="179"/>
      <c r="BT139" s="178" t="str">
        <f t="shared" si="136"/>
        <v/>
      </c>
      <c r="BU139" s="180">
        <f>+BU137-BU138</f>
        <v>-2422.9372890858758</v>
      </c>
      <c r="BV139" s="178">
        <f>IF(AND(BU4=0,BU139&lt;=0), "",BU139/BU4)</f>
        <v>-0.26672311450245118</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-2422.9372890858758</v>
      </c>
      <c r="CF139" s="178">
        <f>IF(AND(CE4=0,CE139&lt;=0), "",CE139/CE4)</f>
        <v>-0.26672311450245118</v>
      </c>
      <c r="CG139" s="179"/>
      <c r="CH139" s="181">
        <f>+CH137-CH138</f>
        <v>0</v>
      </c>
      <c r="CI139" s="178" t="str">
        <f>IF(AND(CH4=0,CH139&lt;=0), "",CH139/CH4)</f>
        <v/>
      </c>
      <c r="CJ139" s="179"/>
      <c r="CK139" s="178" t="str">
        <f t="shared" si="138"/>
        <v/>
      </c>
      <c r="CL139" s="180">
        <f>+CL137-CL138</f>
        <v>-2422.9372890858758</v>
      </c>
      <c r="CM139" s="178">
        <f>IF(AND(CL4=0,CL139&lt;=0), "",CL139/CL4)</f>
        <v>-0.26672311450245118</v>
      </c>
      <c r="CN139" s="179"/>
      <c r="CO139" s="181">
        <f>+CO137-CO138</f>
        <v>0</v>
      </c>
      <c r="CP139" s="178" t="str">
        <f>IF(AND(CO4=0,CO139&lt;=0), "",CO139/CO4)</f>
        <v/>
      </c>
      <c r="CQ139" s="179"/>
      <c r="CR139" s="178" t="str">
        <f t="shared" si="139"/>
        <v/>
      </c>
      <c r="CS139" s="180">
        <f>+CS137-CS138</f>
        <v>-2422.9372890858758</v>
      </c>
      <c r="CT139" s="178">
        <f>IF(AND(CS4=0,CS139&lt;=0), "",CS139/CS4)</f>
        <v>-0.26672311450245118</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-403.82288151431266</v>
      </c>
      <c r="AR140" s="15"/>
      <c r="AS140" s="15"/>
      <c r="AT140" s="118"/>
      <c r="AU140" s="15"/>
      <c r="AV140" s="15"/>
      <c r="AW140" s="118"/>
      <c r="AX140" s="15"/>
      <c r="AY140" s="15"/>
      <c r="AZ140" s="118"/>
      <c r="BA140" s="15"/>
      <c r="BB140" s="15"/>
      <c r="BC140" s="118"/>
      <c r="BD140" s="15"/>
      <c r="BE140" s="15"/>
      <c r="BF140" s="15"/>
      <c r="BG140" s="118">
        <f>+BG139/6</f>
        <v>-403.82288151431266</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-8.4270785251896241E-2</v>
      </c>
      <c r="G141" s="15">
        <f>+G40+G41+G42+G43+G44+G45+G46+G47+G48+G49+G50+G51+G52+G53+G54+G55+G56+G57+G58+G59+G60+G61+G62+G63+G64+G65+G66+G67+G69+G70+G71+G72+G73+G74+G75+G76+G77+G78+G79+G80+G81+G82+G84+G85+G86+G87+G88+G89+G90+G92+G94+G95+G96+G97+G98+G99+G100+G101+G102+G103+G105+G106+G107+G110+G117+G118+G119+G120+G121+G122+G123</f>
        <v>1</v>
      </c>
      <c r="H141" s="118"/>
      <c r="I141" s="15">
        <f>+I4-I22-I38-I116+I125-I138</f>
        <v>-0.21109621966519643</v>
      </c>
      <c r="J141" s="15">
        <f>+J40+J41+J42+J43+J44+J45+J46+J47+J48+J49+J50+J51+J52+J53+J54+J55+J56+J57+J58+J59+J60+J61+J62+J63+J64+J65+J66+J67+J69+J70+J71+J72+J73+J74+J75+J76+J77+J78+J79+J80+J81+J82+J84+J85+J86+J87+J88+J89+J90+J92+J94+J95+J96+J97+J98+J99+J100+J101+J102+J103+J105+J106+J107+J110+J117+J118+J119+J120+J121+J122+J123</f>
        <v>1</v>
      </c>
      <c r="K141" s="15"/>
      <c r="L141" s="118"/>
      <c r="M141" s="15">
        <f>+M4-M22-M38-M116+M125-M138</f>
        <v>-0.1477973580661357</v>
      </c>
      <c r="N141" s="15">
        <f>+N40+N41+N42+N43+N44+N45+N46+N47+N48+N49+N50+N51+N52+N53+N54+N55+N56+N57+N58+N59+N60+N61+N62+N63+N64+N65+N66+N67+N69+N70+N71+N72+N73+N74+N75+N76+N77+N78+N79+N80+N81+N82+N84+N85+N86+N87+N88+N89+N90+N92+N94+N95+N96+N97+N98+N99+N100+N101+N102+N103+N105+N106+N107+N110+N117+N118+N119+N120+N121+N122+N123</f>
        <v>1.0000000000000002</v>
      </c>
      <c r="O141" s="118"/>
      <c r="P141" s="15">
        <f>+P4-P22-P38-P116+P125-P138</f>
        <v>-5.556505713334281E-2</v>
      </c>
      <c r="Q141" s="15">
        <f>+Q40+Q41+Q42+Q43+Q44+Q45+Q46+Q47+Q48+Q49+Q50+Q51+Q52+Q53+Q54+Q55+Q56+Q57+Q58+Q59+Q60+Q61+Q62+Q63+Q64+Q65+Q66+Q67+Q69+Q70+Q71+Q72+Q73+Q74+Q75+Q76+Q77+Q78+Q79+Q80+Q81+Q82+Q84+Q85+Q86+Q87+Q88+Q89+Q90+Q92+Q94+Q95+Q96+Q97+Q98+Q99+Q100+Q101+Q102+Q103+Q105+Q106+Q107+Q110+Q117+Q118+Q119+Q120+Q121+Q122+Q123</f>
        <v>0.99999999999999989</v>
      </c>
      <c r="R141" s="15"/>
      <c r="S141" s="118"/>
      <c r="T141" s="15">
        <f>+T4-T22-T38-T116+T125-T138</f>
        <v>-0.10720748000726621</v>
      </c>
      <c r="U141" s="15">
        <f>+U40+U41+U42+U43+U44+U45+U46+U47+U48+U49+U50+U51+U52+U53+U54+U55+U56+U57+U58+U59+U60+U61+U62+U63+U64+U65+U66+U67+U69+U70+U71+U72+U73+U74+U75+U76+U77+U78+U79+U80+U81+U82+U84+U85+U86+U87+U88+U89+U90+U92+U94+U95+U96+U97+U98+U99+U100+U101+U102+U103+U105+U106+U107+U110+U117+U118+U119+U120+U121+U122+U123</f>
        <v>0.99999999999999989</v>
      </c>
      <c r="V141" s="118"/>
      <c r="W141" s="15" t="e">
        <f>+W4-W22-W38-W116+W125-W138</f>
        <v>#VALUE!</v>
      </c>
      <c r="X141" s="15"/>
      <c r="Y141" s="118"/>
      <c r="Z141" s="15">
        <f>+Z4-Z22-Z38-Z116+Z125-Z138</f>
        <v>-0.52282852620000142</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0.99999999999999989</v>
      </c>
      <c r="AB141" s="15"/>
      <c r="AC141" s="118"/>
      <c r="AD141" s="15">
        <f>+AD4-AD22-AD38-AD116+AD125-AD138</f>
        <v>-0.18992495895379213</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1.0000000000000002</v>
      </c>
      <c r="AF141" s="118"/>
      <c r="AG141" s="15">
        <f>+AG4-AG22-AG38-AG116+AG125-AG138</f>
        <v>-0.4087097463233047</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1.0000000000000002</v>
      </c>
      <c r="AI141" s="15"/>
      <c r="AJ141" s="118"/>
      <c r="AK141" s="15">
        <f>+AK4-AK22-AK38-AK116+AK125-AK138</f>
        <v>-0.23175080321805808</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1.0000000000000004</v>
      </c>
      <c r="AM141" s="118"/>
      <c r="AN141" s="15">
        <f>+AN4-AN22-AN38-AN116+AN125-AN138</f>
        <v>-0.49950389633918391</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1.0000000000000004</v>
      </c>
      <c r="AP141" s="15"/>
      <c r="AQ141" s="118"/>
      <c r="AR141" s="15">
        <f>+AR4-AR22-AR38-AR116+AR125-AR138</f>
        <v>-0.26672311450245112</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v>
      </c>
      <c r="AT141" s="118">
        <f>+AT139/6</f>
        <v>0</v>
      </c>
      <c r="AU141" s="15" t="e">
        <f>+AU4-AU22-AU38-AU116+AU125-AU138</f>
        <v>#VALUE!</v>
      </c>
      <c r="AV141" s="15"/>
      <c r="AW141" s="118"/>
      <c r="AX141" s="15">
        <f>+AX4-AX22-AX38-AX116+AX125-AX138</f>
        <v>-0.2667231145024509</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1.0000000000000004</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-0.26672311450245112</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-0.26672311450245112</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-0.26672311450245112</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-0.26672311450245112</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-0.26672311450245112</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-0.26672311450245112</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v>
      </c>
      <c r="CV141" s="118">
        <f>+AZ139*12</f>
        <v>0</v>
      </c>
      <c r="CW141" s="15" t="e">
        <f>+CW4-CW22-CW38-CW116+CW125-CW138</f>
        <v>#VALUE!</v>
      </c>
      <c r="CX141" s="15"/>
    </row>
    <row r="142" spans="1:219" s="3" customFormat="1" x14ac:dyDescent="0.3">
      <c r="B142" s="12"/>
      <c r="C142" s="15" t="e">
        <f>+C4-C22-C124+C125-C138</f>
        <v>#VALUE!</v>
      </c>
      <c r="D142" s="15"/>
      <c r="E142" s="12"/>
      <c r="F142" s="15">
        <f>+F4-F22-F124+F125-F138</f>
        <v>-8.4270785251896241E-2</v>
      </c>
      <c r="G142" s="15"/>
      <c r="H142" s="118"/>
      <c r="I142" s="15">
        <f>+I4-I22-I124+I125-I138</f>
        <v>-0.21109621966519643</v>
      </c>
      <c r="J142" s="15"/>
      <c r="K142" s="15"/>
      <c r="L142" s="118"/>
      <c r="M142" s="15">
        <f>+M4-M22-M124+M125-M138</f>
        <v>-0.1477973580661357</v>
      </c>
      <c r="N142" s="15"/>
      <c r="O142" s="118"/>
      <c r="P142" s="15">
        <f>+P4-P22-P124+P125-P138</f>
        <v>-5.556505713334281E-2</v>
      </c>
      <c r="Q142" s="15"/>
      <c r="R142" s="15"/>
      <c r="S142" s="118"/>
      <c r="T142" s="15">
        <f>+T4-T22-T124+T125-T138</f>
        <v>-0.10720748000726621</v>
      </c>
      <c r="U142" s="15"/>
      <c r="V142" s="118"/>
      <c r="W142" s="15" t="e">
        <f>+W4-W22-W124+W125-W138</f>
        <v>#VALUE!</v>
      </c>
      <c r="X142" s="15"/>
      <c r="Y142" s="118"/>
      <c r="Z142" s="15">
        <f>+Z4-Z22-Z124+Z125-Z138</f>
        <v>-0.52282852620000142</v>
      </c>
      <c r="AA142" s="15"/>
      <c r="AB142" s="15"/>
      <c r="AC142" s="118"/>
      <c r="AD142" s="15">
        <f>+AD4-AD22-AD124+AD125-AD138</f>
        <v>-0.18992495895379213</v>
      </c>
      <c r="AE142" s="15"/>
      <c r="AF142" s="118"/>
      <c r="AG142" s="15">
        <f>+AG4-AG22-AG124+AG125-AG138</f>
        <v>-0.4087097463233047</v>
      </c>
      <c r="AH142" s="15"/>
      <c r="AI142" s="15"/>
      <c r="AJ142" s="118"/>
      <c r="AK142" s="15">
        <f>+AK4-AK22-AK124+AK125-AK138</f>
        <v>-0.23175080321805808</v>
      </c>
      <c r="AL142" s="15"/>
      <c r="AM142" s="118"/>
      <c r="AN142" s="15">
        <f>+AN4-AN22-AN124+AN125-AN138</f>
        <v>-0.49950389633918379</v>
      </c>
      <c r="AO142" s="15"/>
      <c r="AP142" s="15"/>
      <c r="AQ142" s="118"/>
      <c r="AR142" s="15">
        <f>+AR4-AR22-AR124+AR125-AR138</f>
        <v>-0.26672311450245112</v>
      </c>
      <c r="AS142" s="15"/>
      <c r="AT142" s="118"/>
      <c r="AU142" s="15" t="e">
        <f>+AU4-AU22-AU124+AU125-AU138</f>
        <v>#VALUE!</v>
      </c>
      <c r="AV142" s="15"/>
      <c r="AW142" s="118"/>
      <c r="AX142" s="15">
        <f>+AX4-AX22-AX124+AX125-AX138</f>
        <v>-0.26672311450245079</v>
      </c>
      <c r="AY142" s="15"/>
      <c r="AZ142" s="118"/>
      <c r="BA142" s="15" t="e">
        <f>+BA4-BA22-BA124+BA125-BA138</f>
        <v>#VALUE!</v>
      </c>
      <c r="BB142" s="15"/>
      <c r="BC142" s="118"/>
      <c r="BD142" s="15" t="e">
        <f>+BD4-BD22-BD124+BD125-BD138</f>
        <v>#VALUE!</v>
      </c>
      <c r="BE142" s="15"/>
      <c r="BF142" s="15"/>
      <c r="BG142" s="118"/>
      <c r="BH142" s="15">
        <f>+BH4-BH22-BH124+BH125-BH138</f>
        <v>-0.26672311450245112</v>
      </c>
      <c r="BI142" s="15"/>
      <c r="BJ142" s="118"/>
      <c r="BK142" s="15" t="e">
        <f>+BK4-BK22-BK124+BK125-BK138</f>
        <v>#VALUE!</v>
      </c>
      <c r="BL142" s="15"/>
      <c r="BM142" s="15"/>
      <c r="BN142" s="118"/>
      <c r="BO142" s="15">
        <f>+BO4-BO22-BO124+BO125-BO138</f>
        <v>-0.26672311450245112</v>
      </c>
      <c r="BP142" s="15"/>
      <c r="BQ142" s="118"/>
      <c r="BR142" s="15" t="e">
        <f>+BR4-BR22-BR124+BR125-BR138</f>
        <v>#VALUE!</v>
      </c>
      <c r="BS142" s="15"/>
      <c r="BT142" s="15"/>
      <c r="BU142" s="118"/>
      <c r="BV142" s="15">
        <f>+BV4-BV22-BV124+BV125-BV138</f>
        <v>-0.26672311450245112</v>
      </c>
      <c r="BW142" s="15"/>
      <c r="BX142" s="118"/>
      <c r="BY142" s="15" t="e">
        <f>+BY4-BY22-BY124+BY125-BY138</f>
        <v>#VALUE!</v>
      </c>
      <c r="BZ142" s="15"/>
      <c r="CA142" s="118"/>
      <c r="CB142" s="15" t="e">
        <f>+CB4-CB22-CB124+CB125-CB138</f>
        <v>#VALUE!</v>
      </c>
      <c r="CC142" s="15"/>
      <c r="CD142" s="15"/>
      <c r="CE142" s="118"/>
      <c r="CF142" s="15">
        <f>+CF4-CF22-CF124+CF125-CF138</f>
        <v>-0.26672311450245112</v>
      </c>
      <c r="CG142" s="15"/>
      <c r="CH142" s="118"/>
      <c r="CI142" s="15" t="e">
        <f>+CI4-CI22-CI124+CI125-CI138</f>
        <v>#VALUE!</v>
      </c>
      <c r="CJ142" s="15"/>
      <c r="CK142" s="15"/>
      <c r="CL142" s="118"/>
      <c r="CM142" s="15">
        <f>+CM4-CM22-CM124+CM125-CM138</f>
        <v>-0.26672311450245112</v>
      </c>
      <c r="CN142" s="15"/>
      <c r="CO142" s="118"/>
      <c r="CP142" s="15" t="e">
        <f>+CP4-CP22-CP124+CP125-CP138</f>
        <v>#VALUE!</v>
      </c>
      <c r="CQ142" s="15"/>
      <c r="CR142" s="15"/>
      <c r="CS142" s="118"/>
      <c r="CT142" s="15">
        <f>+CT4-CT22-CT124+CT125-CT138</f>
        <v>-0.26672311450245112</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9142" priority="5773">
      <formula>B9&lt;0</formula>
    </cfRule>
  </conditionalFormatting>
  <conditionalFormatting sqref="C9:C20">
    <cfRule type="expression" dxfId="9141"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9140" priority="5750">
      <formula>B10&lt;0</formula>
    </cfRule>
  </conditionalFormatting>
  <conditionalFormatting sqref="C11:C14">
    <cfRule type="colorScale" priority="5770">
      <colorScale>
        <cfvo type="min"/>
        <cfvo type="max"/>
        <color theme="0"/>
        <color theme="0"/>
      </colorScale>
    </cfRule>
    <cfRule type="expression" dxfId="9139" priority="5771">
      <formula>B11&lt;0</formula>
    </cfRule>
  </conditionalFormatting>
  <conditionalFormatting sqref="C15">
    <cfRule type="colorScale" priority="5747">
      <colorScale>
        <cfvo type="min"/>
        <cfvo type="max"/>
        <color theme="0"/>
        <color theme="0"/>
      </colorScale>
    </cfRule>
    <cfRule type="expression" dxfId="9138" priority="5748">
      <formula>B15&lt;0</formula>
    </cfRule>
  </conditionalFormatting>
  <conditionalFormatting sqref="C16:C17">
    <cfRule type="colorScale" priority="5768">
      <colorScale>
        <cfvo type="min"/>
        <cfvo type="max"/>
        <color theme="0"/>
        <color theme="0"/>
      </colorScale>
    </cfRule>
    <cfRule type="expression" dxfId="9137" priority="5769">
      <formula>B16&lt;0</formula>
    </cfRule>
  </conditionalFormatting>
  <conditionalFormatting sqref="C18">
    <cfRule type="colorScale" priority="5744">
      <colorScale>
        <cfvo type="min"/>
        <cfvo type="max"/>
        <color theme="0"/>
        <color theme="0"/>
      </colorScale>
    </cfRule>
    <cfRule type="expression" dxfId="9136" priority="5746">
      <formula>B18&lt;0</formula>
    </cfRule>
  </conditionalFormatting>
  <conditionalFormatting sqref="C19:C20">
    <cfRule type="colorScale" priority="5766">
      <colorScale>
        <cfvo type="min"/>
        <cfvo type="max"/>
        <color theme="0"/>
        <color theme="0"/>
      </colorScale>
    </cfRule>
    <cfRule type="expression" dxfId="9135" priority="5767">
      <formula>B19&lt;0</formula>
    </cfRule>
  </conditionalFormatting>
  <conditionalFormatting sqref="C23">
    <cfRule type="colorScale" priority="5741">
      <colorScale>
        <cfvo type="min"/>
        <cfvo type="max"/>
        <color theme="0"/>
        <color theme="0"/>
      </colorScale>
    </cfRule>
    <cfRule type="expression" dxfId="9134" priority="5742">
      <formula>B23&lt;0</formula>
    </cfRule>
  </conditionalFormatting>
  <conditionalFormatting sqref="C23:C31">
    <cfRule type="expression" dxfId="9133"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9132" priority="5765">
      <formula>B24&lt;0</formula>
    </cfRule>
  </conditionalFormatting>
  <conditionalFormatting sqref="C25">
    <cfRule type="colorScale" priority="5762">
      <colorScale>
        <cfvo type="min"/>
        <cfvo type="max"/>
        <color theme="0"/>
        <color theme="0"/>
      </colorScale>
    </cfRule>
    <cfRule type="expression" dxfId="9131" priority="5763">
      <formula>B25&lt;0</formula>
    </cfRule>
  </conditionalFormatting>
  <conditionalFormatting sqref="C26">
    <cfRule type="colorScale" priority="5739">
      <colorScale>
        <cfvo type="min"/>
        <cfvo type="max"/>
        <color theme="0"/>
        <color theme="0"/>
      </colorScale>
    </cfRule>
    <cfRule type="expression" dxfId="9130" priority="5740">
      <formula>B26&lt;0</formula>
    </cfRule>
  </conditionalFormatting>
  <conditionalFormatting sqref="C27">
    <cfRule type="colorScale" priority="5760">
      <colorScale>
        <cfvo type="min"/>
        <cfvo type="max"/>
        <color theme="0"/>
        <color theme="0"/>
      </colorScale>
    </cfRule>
    <cfRule type="expression" dxfId="9129" priority="5761">
      <formula>B27&lt;0</formula>
    </cfRule>
  </conditionalFormatting>
  <conditionalFormatting sqref="C28">
    <cfRule type="colorScale" priority="5758">
      <colorScale>
        <cfvo type="min"/>
        <cfvo type="max"/>
        <color theme="0"/>
        <color theme="0"/>
      </colorScale>
    </cfRule>
    <cfRule type="expression" dxfId="9128" priority="5759">
      <formula>B28&lt;0</formula>
    </cfRule>
  </conditionalFormatting>
  <conditionalFormatting sqref="C29">
    <cfRule type="colorScale" priority="5736">
      <colorScale>
        <cfvo type="min"/>
        <cfvo type="max"/>
        <color theme="0"/>
        <color theme="0"/>
      </colorScale>
    </cfRule>
    <cfRule type="expression" dxfId="9127" priority="5738">
      <formula>B29&lt;0</formula>
    </cfRule>
  </conditionalFormatting>
  <conditionalFormatting sqref="C30">
    <cfRule type="colorScale" priority="5756">
      <colorScale>
        <cfvo type="min"/>
        <cfvo type="max"/>
        <color theme="0"/>
        <color theme="0"/>
      </colorScale>
    </cfRule>
    <cfRule type="expression" dxfId="9126" priority="5757">
      <formula>B30&lt;0</formula>
    </cfRule>
  </conditionalFormatting>
  <conditionalFormatting sqref="C31">
    <cfRule type="colorScale" priority="5754">
      <colorScale>
        <cfvo type="min"/>
        <cfvo type="max"/>
        <color theme="0"/>
        <color theme="0"/>
      </colorScale>
    </cfRule>
    <cfRule type="expression" dxfId="9125"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9124" priority="5734">
      <formula>B39&lt;0</formula>
    </cfRule>
  </conditionalFormatting>
  <conditionalFormatting sqref="C39:C107">
    <cfRule type="expression" dxfId="9123"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9122"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9121"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9120" priority="5778">
      <formula>B69&lt;0</formula>
    </cfRule>
  </conditionalFormatting>
  <conditionalFormatting sqref="C82 C92 C103 C107">
    <cfRule type="expression" dxfId="9119"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9118"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9117"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9116"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9115"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9114"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9113" priority="5787">
      <formula>B105&lt;0</formula>
    </cfRule>
  </conditionalFormatting>
  <conditionalFormatting sqref="C110">
    <cfRule type="colorScale" priority="5788">
      <colorScale>
        <cfvo type="min"/>
        <cfvo type="max"/>
        <color theme="0"/>
        <color theme="0"/>
      </colorScale>
    </cfRule>
    <cfRule type="expression" dxfId="9112"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9111"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9110"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9109" priority="5722">
      <formula>B125&lt;0</formula>
    </cfRule>
  </conditionalFormatting>
  <conditionalFormatting sqref="C125:C135">
    <cfRule type="expression" dxfId="9108" priority="5719">
      <formula>IF(C125="Validar","Rojo","Verde")</formula>
    </cfRule>
  </conditionalFormatting>
  <conditionalFormatting sqref="C126:C132">
    <cfRule type="colorScale" priority="5796">
      <colorScale>
        <cfvo type="min"/>
        <cfvo type="max"/>
        <color theme="0"/>
        <color theme="0"/>
      </colorScale>
    </cfRule>
    <cfRule type="expression" dxfId="9107"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9106"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9105" priority="5792">
      <formula>B135&lt;0</formula>
    </cfRule>
  </conditionalFormatting>
  <conditionalFormatting sqref="C110:D111">
    <cfRule type="expression" dxfId="9104" priority="5566">
      <formula>IF(C110="Validar","Rojo","Verde")</formula>
    </cfRule>
  </conditionalFormatting>
  <conditionalFormatting sqref="C117:D123">
    <cfRule type="expression" dxfId="9103"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9102" priority="5713">
      <formula>C40&lt;0</formula>
    </cfRule>
  </conditionalFormatting>
  <conditionalFormatting sqref="D40:D67">
    <cfRule type="expression" dxfId="9101"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9100" priority="5716">
      <formula>C67&lt;0</formula>
    </cfRule>
  </conditionalFormatting>
  <conditionalFormatting sqref="D69">
    <cfRule type="colorScale" priority="5708">
      <colorScale>
        <cfvo type="min"/>
        <cfvo type="max"/>
        <color theme="0"/>
        <color theme="0"/>
      </colorScale>
    </cfRule>
    <cfRule type="expression" dxfId="9099" priority="5709">
      <formula>C69&lt;0</formula>
    </cfRule>
  </conditionalFormatting>
  <conditionalFormatting sqref="D69:D81">
    <cfRule type="expression" priority="5706">
      <formula>#REF!</formula>
    </cfRule>
  </conditionalFormatting>
  <conditionalFormatting sqref="D69:D82">
    <cfRule type="expression" dxfId="9098" priority="5704">
      <formula>IF(D69="Validar","Rojo","Verde")</formula>
    </cfRule>
  </conditionalFormatting>
  <conditionalFormatting sqref="D70:D78">
    <cfRule type="colorScale" priority="5705">
      <colorScale>
        <cfvo type="min"/>
        <cfvo type="max"/>
        <color theme="0"/>
        <color theme="0"/>
      </colorScale>
    </cfRule>
    <cfRule type="expression" dxfId="9097" priority="5707">
      <formula>C70&lt;0</formula>
    </cfRule>
  </conditionalFormatting>
  <conditionalFormatting sqref="D79:D81">
    <cfRule type="colorScale" priority="5717">
      <colorScale>
        <cfvo type="min"/>
        <cfvo type="max"/>
        <color theme="0"/>
        <color theme="0"/>
      </colorScale>
    </cfRule>
    <cfRule type="expression" dxfId="9096"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9095" priority="5703">
      <formula>C84&lt;0</formula>
    </cfRule>
  </conditionalFormatting>
  <conditionalFormatting sqref="D84:D91">
    <cfRule type="expression" priority="5700">
      <formula>#REF!</formula>
    </cfRule>
  </conditionalFormatting>
  <conditionalFormatting sqref="D84:D92">
    <cfRule type="expression" dxfId="9094" priority="5698">
      <formula>IF(D84="Validar","Rojo","Verde")</formula>
    </cfRule>
  </conditionalFormatting>
  <conditionalFormatting sqref="D85:D91">
    <cfRule type="colorScale" priority="5699">
      <colorScale>
        <cfvo type="min"/>
        <cfvo type="max"/>
        <color theme="0"/>
        <color theme="0"/>
      </colorScale>
    </cfRule>
    <cfRule type="expression" dxfId="9093" priority="5701">
      <formula>C85&lt;0</formula>
    </cfRule>
  </conditionalFormatting>
  <conditionalFormatting sqref="D94">
    <cfRule type="colorScale" priority="5696">
      <colorScale>
        <cfvo type="min"/>
        <cfvo type="max"/>
        <color theme="0"/>
        <color theme="0"/>
      </colorScale>
    </cfRule>
    <cfRule type="expression" dxfId="9092" priority="5697">
      <formula>C94&lt;0</formula>
    </cfRule>
  </conditionalFormatting>
  <conditionalFormatting sqref="D94:D102">
    <cfRule type="expression" priority="5690">
      <formula>#REF!</formula>
    </cfRule>
  </conditionalFormatting>
  <conditionalFormatting sqref="D94:D103">
    <cfRule type="expression" dxfId="9091" priority="5688">
      <formula>IF(D94="Validar","Rojo","Verde")</formula>
    </cfRule>
  </conditionalFormatting>
  <conditionalFormatting sqref="D95:D100">
    <cfRule type="colorScale" priority="5694">
      <colorScale>
        <cfvo type="min"/>
        <cfvo type="max"/>
        <color theme="0"/>
        <color theme="0"/>
      </colorScale>
    </cfRule>
    <cfRule type="expression" dxfId="9090" priority="5695">
      <formula>C95&lt;0</formula>
    </cfRule>
  </conditionalFormatting>
  <conditionalFormatting sqref="D101">
    <cfRule type="colorScale" priority="5692">
      <colorScale>
        <cfvo type="min"/>
        <cfvo type="max"/>
        <color theme="0"/>
        <color theme="0"/>
      </colorScale>
    </cfRule>
    <cfRule type="expression" dxfId="9089" priority="5693">
      <formula>C101&lt;0</formula>
    </cfRule>
  </conditionalFormatting>
  <conditionalFormatting sqref="D102">
    <cfRule type="colorScale" priority="5689">
      <colorScale>
        <cfvo type="min"/>
        <cfvo type="max"/>
        <color theme="0"/>
        <color theme="0"/>
      </colorScale>
    </cfRule>
    <cfRule type="expression" dxfId="9088" priority="5691">
      <formula>C102&lt;0</formula>
    </cfRule>
  </conditionalFormatting>
  <conditionalFormatting sqref="D105">
    <cfRule type="colorScale" priority="5686">
      <colorScale>
        <cfvo type="min"/>
        <cfvo type="max"/>
        <color theme="0"/>
        <color theme="0"/>
      </colorScale>
    </cfRule>
    <cfRule type="expression" dxfId="9087" priority="5687">
      <formula>C105&lt;0</formula>
    </cfRule>
  </conditionalFormatting>
  <conditionalFormatting sqref="D105:D106">
    <cfRule type="expression" priority="5684">
      <formula>#REF!</formula>
    </cfRule>
  </conditionalFormatting>
  <conditionalFormatting sqref="D105:D107">
    <cfRule type="expression" dxfId="9086" priority="5682">
      <formula>IF(D105="Validar","Rojo","Verde")</formula>
    </cfRule>
  </conditionalFormatting>
  <conditionalFormatting sqref="D106">
    <cfRule type="colorScale" priority="5683">
      <colorScale>
        <cfvo type="min"/>
        <cfvo type="max"/>
        <color theme="0"/>
        <color theme="0"/>
      </colorScale>
    </cfRule>
    <cfRule type="expression" dxfId="9085" priority="5685">
      <formula>C106&lt;0</formula>
    </cfRule>
  </conditionalFormatting>
  <conditionalFormatting sqref="D110">
    <cfRule type="colorScale" priority="5674">
      <colorScale>
        <cfvo type="min"/>
        <cfvo type="max"/>
        <color theme="0"/>
        <color theme="0"/>
      </colorScale>
    </cfRule>
    <cfRule type="expression" dxfId="9084"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9083" priority="5569">
      <formula>C111&lt;0</formula>
    </cfRule>
  </conditionalFormatting>
  <conditionalFormatting sqref="D117">
    <cfRule type="colorScale" priority="5680">
      <colorScale>
        <cfvo type="min"/>
        <cfvo type="max"/>
        <color theme="0"/>
        <color theme="0"/>
      </colorScale>
    </cfRule>
    <cfRule type="expression" dxfId="9082"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9081" priority="5679">
      <formula>C118&lt;0</formula>
    </cfRule>
  </conditionalFormatting>
  <conditionalFormatting sqref="D126:D135">
    <cfRule type="expression" dxfId="9080" priority="5801">
      <formula>IF(D126="Validar","Rojo","Verde")</formula>
    </cfRule>
    <cfRule type="colorScale" priority="5802">
      <colorScale>
        <cfvo type="min"/>
        <cfvo type="max"/>
        <color theme="0"/>
        <color theme="0"/>
      </colorScale>
    </cfRule>
    <cfRule type="expression" priority="5803">
      <formula>$F$23</formula>
    </cfRule>
    <cfRule type="expression" dxfId="9079" priority="5804">
      <formula>C126&lt;0</formula>
    </cfRule>
  </conditionalFormatting>
  <conditionalFormatting sqref="K83">
    <cfRule type="expression" dxfId="9078" priority="5583">
      <formula>IF(K83="Validar","Rojo","Verde")</formula>
    </cfRule>
    <cfRule type="colorScale" priority="5584">
      <colorScale>
        <cfvo type="min"/>
        <cfvo type="max"/>
        <color theme="0"/>
        <color theme="0"/>
      </colorScale>
    </cfRule>
    <cfRule type="expression" priority="5585">
      <formula>#REF!</formula>
    </cfRule>
    <cfRule type="expression" dxfId="9077" priority="5586">
      <formula>J83&lt;0</formula>
    </cfRule>
  </conditionalFormatting>
  <conditionalFormatting sqref="K111">
    <cfRule type="expression" dxfId="9076" priority="5562">
      <formula>IF(K111="Validar","Rojo","Verde")</formula>
    </cfRule>
    <cfRule type="colorScale" priority="5563">
      <colorScale>
        <cfvo type="min"/>
        <cfvo type="max"/>
        <color theme="0"/>
        <color theme="0"/>
      </colorScale>
    </cfRule>
    <cfRule type="expression" priority="5564">
      <formula>#REF!</formula>
    </cfRule>
    <cfRule type="expression" dxfId="9075" priority="5565">
      <formula>J111&lt;0</formula>
    </cfRule>
  </conditionalFormatting>
  <conditionalFormatting sqref="K146">
    <cfRule type="expression" dxfId="9074" priority="5670">
      <formula>IF(K146="Validar","Rojo","Verde")</formula>
    </cfRule>
    <cfRule type="colorScale" priority="5671">
      <colorScale>
        <cfvo type="min"/>
        <cfvo type="max"/>
        <color theme="0"/>
        <color theme="0"/>
      </colorScale>
    </cfRule>
    <cfRule type="expression" priority="5672">
      <formula>#REF!</formula>
    </cfRule>
    <cfRule type="expression" dxfId="9073" priority="5673">
      <formula>J146&lt;0</formula>
    </cfRule>
  </conditionalFormatting>
  <conditionalFormatting sqref="R110:R111">
    <cfRule type="expression" dxfId="9072" priority="5557">
      <formula>IF(R110="Validar","Rojo","Verde")</formula>
    </cfRule>
  </conditionalFormatting>
  <conditionalFormatting sqref="R117:R123">
    <cfRule type="expression" dxfId="9071" priority="5638">
      <formula>IF(R117="Validar","Rojo","Verde")</formula>
    </cfRule>
  </conditionalFormatting>
  <conditionalFormatting sqref="R117:R123">
    <cfRule type="expression" priority="5640">
      <formula>#REF!</formula>
    </cfRule>
  </conditionalFormatting>
  <conditionalFormatting sqref="R6:R16">
    <cfRule type="expression" dxfId="9070"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9069" priority="5667">
      <formula>Q6&lt;0</formula>
    </cfRule>
  </conditionalFormatting>
  <conditionalFormatting sqref="R10">
    <cfRule type="colorScale" priority="5634">
      <colorScale>
        <cfvo type="min"/>
        <cfvo type="max"/>
        <color theme="0"/>
        <color theme="0"/>
      </colorScale>
    </cfRule>
    <cfRule type="expression" dxfId="9068" priority="5635">
      <formula>Q10&lt;0</formula>
    </cfRule>
  </conditionalFormatting>
  <conditionalFormatting sqref="R11:R14">
    <cfRule type="colorScale" priority="5664">
      <colorScale>
        <cfvo type="min"/>
        <cfvo type="max"/>
        <color theme="0"/>
        <color theme="0"/>
      </colorScale>
    </cfRule>
    <cfRule type="expression" dxfId="9067" priority="5665">
      <formula>Q11&lt;0</formula>
    </cfRule>
  </conditionalFormatting>
  <conditionalFormatting sqref="R15">
    <cfRule type="colorScale" priority="5631">
      <colorScale>
        <cfvo type="min"/>
        <cfvo type="max"/>
        <color theme="0"/>
        <color theme="0"/>
      </colorScale>
    </cfRule>
    <cfRule type="expression" dxfId="9066" priority="5633">
      <formula>Q15&lt;0</formula>
    </cfRule>
  </conditionalFormatting>
  <conditionalFormatting sqref="R16">
    <cfRule type="colorScale" priority="5662">
      <colorScale>
        <cfvo type="min"/>
        <cfvo type="max"/>
        <color theme="0"/>
        <color theme="0"/>
      </colorScale>
    </cfRule>
    <cfRule type="expression" dxfId="9065" priority="5663">
      <formula>Q16&lt;0</formula>
    </cfRule>
  </conditionalFormatting>
  <conditionalFormatting sqref="R18">
    <cfRule type="colorScale" priority="5627">
      <colorScale>
        <cfvo type="min"/>
        <cfvo type="max"/>
        <color theme="0"/>
        <color theme="0"/>
      </colorScale>
    </cfRule>
    <cfRule type="expression" dxfId="9064" priority="5629">
      <formula>Q18&lt;0</formula>
    </cfRule>
  </conditionalFormatting>
  <conditionalFormatting sqref="R18:R19">
    <cfRule type="expression" dxfId="9063"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9062" priority="5661">
      <formula>Q19&lt;0</formula>
    </cfRule>
  </conditionalFormatting>
  <conditionalFormatting sqref="R23">
    <cfRule type="colorScale" priority="5623">
      <colorScale>
        <cfvo type="min"/>
        <cfvo type="max"/>
        <color theme="0"/>
        <color theme="0"/>
      </colorScale>
    </cfRule>
    <cfRule type="expression" dxfId="9061" priority="5625">
      <formula>Q23&lt;0</formula>
    </cfRule>
  </conditionalFormatting>
  <conditionalFormatting sqref="R23:R24">
    <cfRule type="expression" dxfId="9060"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9059" priority="5657">
      <formula>Q24&lt;0</formula>
    </cfRule>
  </conditionalFormatting>
  <conditionalFormatting sqref="R26">
    <cfRule type="colorScale" priority="5619">
      <colorScale>
        <cfvo type="min"/>
        <cfvo type="max"/>
        <color theme="0"/>
        <color theme="0"/>
      </colorScale>
    </cfRule>
    <cfRule type="expression" dxfId="9058" priority="5621">
      <formula>Q26&lt;0</formula>
    </cfRule>
  </conditionalFormatting>
  <conditionalFormatting sqref="R26:R27">
    <cfRule type="expression" dxfId="9057"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9056" priority="5655">
      <formula>Q27&lt;0</formula>
    </cfRule>
  </conditionalFormatting>
  <conditionalFormatting sqref="R29">
    <cfRule type="colorScale" priority="5615">
      <colorScale>
        <cfvo type="min"/>
        <cfvo type="max"/>
        <color theme="0"/>
        <color theme="0"/>
      </colorScale>
    </cfRule>
    <cfRule type="expression" dxfId="9055" priority="5617">
      <formula>Q29&lt;0</formula>
    </cfRule>
  </conditionalFormatting>
  <conditionalFormatting sqref="R29:R30">
    <cfRule type="expression" dxfId="9054"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9053" priority="5653">
      <formula>Q30&lt;0</formula>
    </cfRule>
  </conditionalFormatting>
  <conditionalFormatting sqref="R39">
    <cfRule type="colorScale" priority="5611">
      <colorScale>
        <cfvo type="min"/>
        <cfvo type="max"/>
        <color theme="0"/>
        <color theme="0"/>
      </colorScale>
    </cfRule>
    <cfRule type="expression" dxfId="9052" priority="5613">
      <formula>Q39&lt;0</formula>
    </cfRule>
  </conditionalFormatting>
  <conditionalFormatting sqref="R39:R66">
    <cfRule type="expression" dxfId="9051"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9050" priority="5651">
      <formula>Q40&lt;0</formula>
    </cfRule>
  </conditionalFormatting>
  <conditionalFormatting sqref="R68">
    <cfRule type="colorScale" priority="5607">
      <colorScale>
        <cfvo type="min"/>
        <cfvo type="max"/>
        <color theme="0"/>
        <color theme="0"/>
      </colorScale>
    </cfRule>
    <cfRule type="expression" dxfId="9049" priority="5609">
      <formula>Q68&lt;0</formula>
    </cfRule>
  </conditionalFormatting>
  <conditionalFormatting sqref="R68:R81">
    <cfRule type="expression" dxfId="9048"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9047" priority="5669">
      <formula>Q69&lt;0</formula>
    </cfRule>
  </conditionalFormatting>
  <conditionalFormatting sqref="R83">
    <cfRule type="colorScale" priority="5579">
      <colorScale>
        <cfvo type="min"/>
        <cfvo type="max"/>
        <color theme="0"/>
        <color theme="0"/>
      </colorScale>
    </cfRule>
    <cfRule type="expression" dxfId="9046" priority="5581">
      <formula>Q83&lt;0</formula>
    </cfRule>
  </conditionalFormatting>
  <conditionalFormatting sqref="R83:R91">
    <cfRule type="expression" dxfId="9045"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9044" priority="5649">
      <formula>Q84&lt;0</formula>
    </cfRule>
  </conditionalFormatting>
  <conditionalFormatting sqref="R93">
    <cfRule type="colorScale" priority="5603">
      <colorScale>
        <cfvo type="min"/>
        <cfvo type="max"/>
        <color theme="0"/>
        <color theme="0"/>
      </colorScale>
    </cfRule>
    <cfRule type="expression" dxfId="9043" priority="5605">
      <formula>Q93&lt;0</formula>
    </cfRule>
  </conditionalFormatting>
  <conditionalFormatting sqref="R93:R102">
    <cfRule type="expression" dxfId="9042"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9041" priority="5647">
      <formula>Q94&lt;0</formula>
    </cfRule>
  </conditionalFormatting>
  <conditionalFormatting sqref="R104">
    <cfRule type="colorScale" priority="5599">
      <colorScale>
        <cfvo type="min"/>
        <cfvo type="max"/>
        <color theme="0"/>
        <color theme="0"/>
      </colorScale>
    </cfRule>
    <cfRule type="expression" dxfId="9040" priority="5601">
      <formula>Q104&lt;0</formula>
    </cfRule>
  </conditionalFormatting>
  <conditionalFormatting sqref="R104:R106">
    <cfRule type="expression" dxfId="9039"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9038" priority="5645">
      <formula>Q105&lt;0</formula>
    </cfRule>
  </conditionalFormatting>
  <conditionalFormatting sqref="R110">
    <cfRule type="colorScale" priority="5642">
      <colorScale>
        <cfvo type="min"/>
        <cfvo type="max"/>
        <color theme="0"/>
        <color theme="0"/>
      </colorScale>
    </cfRule>
    <cfRule type="expression" dxfId="9037"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9036" priority="5560">
      <formula>Q111&lt;0</formula>
    </cfRule>
  </conditionalFormatting>
  <conditionalFormatting sqref="R117:R123">
    <cfRule type="colorScale" priority="5639">
      <colorScale>
        <cfvo type="min"/>
        <cfvo type="max"/>
        <color theme="0"/>
        <color theme="0"/>
      </colorScale>
    </cfRule>
    <cfRule type="expression" dxfId="9035" priority="5641">
      <formula>Q117&lt;0</formula>
    </cfRule>
  </conditionalFormatting>
  <conditionalFormatting sqref="R125">
    <cfRule type="colorScale" priority="5595">
      <colorScale>
        <cfvo type="min"/>
        <cfvo type="max"/>
        <color theme="0"/>
        <color theme="0"/>
      </colorScale>
    </cfRule>
    <cfRule type="expression" dxfId="9034" priority="5597">
      <formula>Q125&lt;0</formula>
    </cfRule>
  </conditionalFormatting>
  <conditionalFormatting sqref="R125:R134">
    <cfRule type="expression" dxfId="9033"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9032" priority="5637">
      <formula>Q126&lt;0</formula>
    </cfRule>
  </conditionalFormatting>
  <conditionalFormatting sqref="X110:X111">
    <cfRule type="expression" dxfId="9031" priority="5379">
      <formula>IF(X110="Validar","Rojo","Verde")</formula>
    </cfRule>
  </conditionalFormatting>
  <conditionalFormatting sqref="X117:X123">
    <cfRule type="expression" dxfId="9030" priority="5435">
      <formula>IF(X117="Validar","Rojo","Verde")</formula>
    </cfRule>
  </conditionalFormatting>
  <conditionalFormatting sqref="X6:X16">
    <cfRule type="expression" dxfId="9029"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9028" priority="5464">
      <formula>W6&lt;0</formula>
    </cfRule>
  </conditionalFormatting>
  <conditionalFormatting sqref="X10">
    <cfRule type="colorScale" priority="5431">
      <colorScale>
        <cfvo type="min"/>
        <cfvo type="max"/>
        <color theme="0"/>
        <color theme="0"/>
      </colorScale>
    </cfRule>
    <cfRule type="expression" dxfId="9027" priority="5432">
      <formula>W10&lt;0</formula>
    </cfRule>
  </conditionalFormatting>
  <conditionalFormatting sqref="X11:X14">
    <cfRule type="colorScale" priority="5461">
      <colorScale>
        <cfvo type="min"/>
        <cfvo type="max"/>
        <color theme="0"/>
        <color theme="0"/>
      </colorScale>
    </cfRule>
    <cfRule type="expression" dxfId="9026" priority="5462">
      <formula>W11&lt;0</formula>
    </cfRule>
  </conditionalFormatting>
  <conditionalFormatting sqref="X15">
    <cfRule type="colorScale" priority="5428">
      <colorScale>
        <cfvo type="min"/>
        <cfvo type="max"/>
        <color theme="0"/>
        <color theme="0"/>
      </colorScale>
    </cfRule>
    <cfRule type="expression" dxfId="9025" priority="5430">
      <formula>W15&lt;0</formula>
    </cfRule>
  </conditionalFormatting>
  <conditionalFormatting sqref="X16">
    <cfRule type="colorScale" priority="5459">
      <colorScale>
        <cfvo type="min"/>
        <cfvo type="max"/>
        <color theme="0"/>
        <color theme="0"/>
      </colorScale>
    </cfRule>
    <cfRule type="expression" dxfId="9024" priority="5460">
      <formula>W16&lt;0</formula>
    </cfRule>
  </conditionalFormatting>
  <conditionalFormatting sqref="X18">
    <cfRule type="colorScale" priority="5424">
      <colorScale>
        <cfvo type="min"/>
        <cfvo type="max"/>
        <color theme="0"/>
        <color theme="0"/>
      </colorScale>
    </cfRule>
    <cfRule type="expression" dxfId="9023" priority="5426">
      <formula>W18&lt;0</formula>
    </cfRule>
  </conditionalFormatting>
  <conditionalFormatting sqref="X18:X19">
    <cfRule type="expression" dxfId="9022"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9021" priority="5458">
      <formula>W19&lt;0</formula>
    </cfRule>
  </conditionalFormatting>
  <conditionalFormatting sqref="X23">
    <cfRule type="colorScale" priority="5420">
      <colorScale>
        <cfvo type="min"/>
        <cfvo type="max"/>
        <color theme="0"/>
        <color theme="0"/>
      </colorScale>
    </cfRule>
    <cfRule type="expression" dxfId="9020" priority="5422">
      <formula>W23&lt;0</formula>
    </cfRule>
  </conditionalFormatting>
  <conditionalFormatting sqref="X23:X24">
    <cfRule type="expression" dxfId="9019"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9018" priority="5454">
      <formula>W24&lt;0</formula>
    </cfRule>
  </conditionalFormatting>
  <conditionalFormatting sqref="X26">
    <cfRule type="colorScale" priority="5416">
      <colorScale>
        <cfvo type="min"/>
        <cfvo type="max"/>
        <color theme="0"/>
        <color theme="0"/>
      </colorScale>
    </cfRule>
    <cfRule type="expression" dxfId="9017" priority="5418">
      <formula>W26&lt;0</formula>
    </cfRule>
  </conditionalFormatting>
  <conditionalFormatting sqref="X26:X27">
    <cfRule type="expression" dxfId="9016"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9015" priority="5452">
      <formula>W27&lt;0</formula>
    </cfRule>
  </conditionalFormatting>
  <conditionalFormatting sqref="X29">
    <cfRule type="colorScale" priority="5412">
      <colorScale>
        <cfvo type="min"/>
        <cfvo type="max"/>
        <color theme="0"/>
        <color theme="0"/>
      </colorScale>
    </cfRule>
    <cfRule type="expression" dxfId="9014" priority="5414">
      <formula>W29&lt;0</formula>
    </cfRule>
  </conditionalFormatting>
  <conditionalFormatting sqref="X29:X30">
    <cfRule type="expression" dxfId="9013"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9012" priority="5450">
      <formula>W30&lt;0</formula>
    </cfRule>
  </conditionalFormatting>
  <conditionalFormatting sqref="X39">
    <cfRule type="colorScale" priority="5408">
      <colorScale>
        <cfvo type="min"/>
        <cfvo type="max"/>
        <color theme="0"/>
        <color theme="0"/>
      </colorScale>
    </cfRule>
    <cfRule type="expression" dxfId="9011" priority="5410">
      <formula>W39&lt;0</formula>
    </cfRule>
  </conditionalFormatting>
  <conditionalFormatting sqref="X39:X66">
    <cfRule type="expression" dxfId="9010"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9009" priority="5448">
      <formula>W40&lt;0</formula>
    </cfRule>
  </conditionalFormatting>
  <conditionalFormatting sqref="X68">
    <cfRule type="colorScale" priority="5404">
      <colorScale>
        <cfvo type="min"/>
        <cfvo type="max"/>
        <color theme="0"/>
        <color theme="0"/>
      </colorScale>
    </cfRule>
    <cfRule type="expression" dxfId="9008" priority="5406">
      <formula>W68&lt;0</formula>
    </cfRule>
  </conditionalFormatting>
  <conditionalFormatting sqref="X68:X81">
    <cfRule type="expression" dxfId="9007"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9006" priority="5466">
      <formula>W69&lt;0</formula>
    </cfRule>
  </conditionalFormatting>
  <conditionalFormatting sqref="X83">
    <cfRule type="colorScale" priority="5387">
      <colorScale>
        <cfvo type="min"/>
        <cfvo type="max"/>
        <color theme="0"/>
        <color theme="0"/>
      </colorScale>
    </cfRule>
    <cfRule type="expression" dxfId="9005" priority="5389">
      <formula>W83&lt;0</formula>
    </cfRule>
  </conditionalFormatting>
  <conditionalFormatting sqref="X83:X91">
    <cfRule type="expression" dxfId="9004"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9003" priority="5446">
      <formula>W84&lt;0</formula>
    </cfRule>
  </conditionalFormatting>
  <conditionalFormatting sqref="X93">
    <cfRule type="colorScale" priority="5400">
      <colorScale>
        <cfvo type="min"/>
        <cfvo type="max"/>
        <color theme="0"/>
        <color theme="0"/>
      </colorScale>
    </cfRule>
    <cfRule type="expression" dxfId="9002" priority="5402">
      <formula>W93&lt;0</formula>
    </cfRule>
  </conditionalFormatting>
  <conditionalFormatting sqref="X93:X102">
    <cfRule type="expression" dxfId="9001"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9000" priority="5444">
      <formula>W94&lt;0</formula>
    </cfRule>
  </conditionalFormatting>
  <conditionalFormatting sqref="X104">
    <cfRule type="colorScale" priority="5396">
      <colorScale>
        <cfvo type="min"/>
        <cfvo type="max"/>
        <color theme="0"/>
        <color theme="0"/>
      </colorScale>
    </cfRule>
    <cfRule type="expression" dxfId="8999" priority="5398">
      <formula>W104&lt;0</formula>
    </cfRule>
  </conditionalFormatting>
  <conditionalFormatting sqref="X104:X106">
    <cfRule type="expression" dxfId="8998"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8997" priority="5442">
      <formula>W105&lt;0</formula>
    </cfRule>
  </conditionalFormatting>
  <conditionalFormatting sqref="X110">
    <cfRule type="colorScale" priority="5439">
      <colorScale>
        <cfvo type="min"/>
        <cfvo type="max"/>
        <color theme="0"/>
        <color theme="0"/>
      </colorScale>
    </cfRule>
    <cfRule type="expression" dxfId="8996"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8995"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8994" priority="5438">
      <formula>W117&lt;0</formula>
    </cfRule>
  </conditionalFormatting>
  <conditionalFormatting sqref="X125">
    <cfRule type="colorScale" priority="5392">
      <colorScale>
        <cfvo type="min"/>
        <cfvo type="max"/>
        <color theme="0"/>
        <color theme="0"/>
      </colorScale>
    </cfRule>
    <cfRule type="expression" dxfId="8993" priority="5394">
      <formula>W125&lt;0</formula>
    </cfRule>
  </conditionalFormatting>
  <conditionalFormatting sqref="X125:X134">
    <cfRule type="expression" dxfId="8992"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8991" priority="5434">
      <formula>W126&lt;0</formula>
    </cfRule>
  </conditionalFormatting>
  <conditionalFormatting sqref="AB110:AB111">
    <cfRule type="expression" dxfId="8990" priority="5468">
      <formula>IF(AB110="Validar","Rojo","Verde")</formula>
    </cfRule>
  </conditionalFormatting>
  <conditionalFormatting sqref="AB117:AB123">
    <cfRule type="expression" dxfId="8989" priority="5524">
      <formula>IF(AB117="Validar","Rojo","Verde")</formula>
    </cfRule>
  </conditionalFormatting>
  <conditionalFormatting sqref="AB117:AB123">
    <cfRule type="expression" priority="5526">
      <formula>#REF!</formula>
    </cfRule>
  </conditionalFormatting>
  <conditionalFormatting sqref="AB6:AB16">
    <cfRule type="expression" dxfId="8988"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8987" priority="5553">
      <formula>AA6&lt;0</formula>
    </cfRule>
  </conditionalFormatting>
  <conditionalFormatting sqref="AB10">
    <cfRule type="colorScale" priority="5520">
      <colorScale>
        <cfvo type="min"/>
        <cfvo type="max"/>
        <color theme="0"/>
        <color theme="0"/>
      </colorScale>
    </cfRule>
    <cfRule type="expression" dxfId="8986" priority="5521">
      <formula>AA10&lt;0</formula>
    </cfRule>
  </conditionalFormatting>
  <conditionalFormatting sqref="AB11:AB14">
    <cfRule type="colorScale" priority="5550">
      <colorScale>
        <cfvo type="min"/>
        <cfvo type="max"/>
        <color theme="0"/>
        <color theme="0"/>
      </colorScale>
    </cfRule>
    <cfRule type="expression" dxfId="8985" priority="5551">
      <formula>AA11&lt;0</formula>
    </cfRule>
  </conditionalFormatting>
  <conditionalFormatting sqref="AB15">
    <cfRule type="colorScale" priority="5517">
      <colorScale>
        <cfvo type="min"/>
        <cfvo type="max"/>
        <color theme="0"/>
        <color theme="0"/>
      </colorScale>
    </cfRule>
    <cfRule type="expression" dxfId="8984" priority="5519">
      <formula>AA15&lt;0</formula>
    </cfRule>
  </conditionalFormatting>
  <conditionalFormatting sqref="AB16">
    <cfRule type="colorScale" priority="5548">
      <colorScale>
        <cfvo type="min"/>
        <cfvo type="max"/>
        <color theme="0"/>
        <color theme="0"/>
      </colorScale>
    </cfRule>
    <cfRule type="expression" dxfId="8983" priority="5549">
      <formula>AA16&lt;0</formula>
    </cfRule>
  </conditionalFormatting>
  <conditionalFormatting sqref="AB18">
    <cfRule type="colorScale" priority="5513">
      <colorScale>
        <cfvo type="min"/>
        <cfvo type="max"/>
        <color theme="0"/>
        <color theme="0"/>
      </colorScale>
    </cfRule>
    <cfRule type="expression" dxfId="8982" priority="5515">
      <formula>AA18&lt;0</formula>
    </cfRule>
  </conditionalFormatting>
  <conditionalFormatting sqref="AB18:AB19">
    <cfRule type="expression" dxfId="8981"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8980" priority="5547">
      <formula>AA19&lt;0</formula>
    </cfRule>
  </conditionalFormatting>
  <conditionalFormatting sqref="AB23">
    <cfRule type="colorScale" priority="5509">
      <colorScale>
        <cfvo type="min"/>
        <cfvo type="max"/>
        <color theme="0"/>
        <color theme="0"/>
      </colorScale>
    </cfRule>
    <cfRule type="expression" dxfId="8979" priority="5511">
      <formula>AA23&lt;0</formula>
    </cfRule>
  </conditionalFormatting>
  <conditionalFormatting sqref="AB23:AB24">
    <cfRule type="expression" dxfId="8978"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8977" priority="5543">
      <formula>AA24&lt;0</formula>
    </cfRule>
  </conditionalFormatting>
  <conditionalFormatting sqref="AB26">
    <cfRule type="colorScale" priority="5505">
      <colorScale>
        <cfvo type="min"/>
        <cfvo type="max"/>
        <color theme="0"/>
        <color theme="0"/>
      </colorScale>
    </cfRule>
    <cfRule type="expression" dxfId="8976" priority="5507">
      <formula>AA26&lt;0</formula>
    </cfRule>
  </conditionalFormatting>
  <conditionalFormatting sqref="AB26:AB27">
    <cfRule type="expression" dxfId="8975"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8974" priority="5541">
      <formula>AA27&lt;0</formula>
    </cfRule>
  </conditionalFormatting>
  <conditionalFormatting sqref="AB29">
    <cfRule type="colorScale" priority="5501">
      <colorScale>
        <cfvo type="min"/>
        <cfvo type="max"/>
        <color theme="0"/>
        <color theme="0"/>
      </colorScale>
    </cfRule>
    <cfRule type="expression" dxfId="8973" priority="5503">
      <formula>AA29&lt;0</formula>
    </cfRule>
  </conditionalFormatting>
  <conditionalFormatting sqref="AB29:AB30">
    <cfRule type="expression" dxfId="8972"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8971" priority="5539">
      <formula>AA30&lt;0</formula>
    </cfRule>
  </conditionalFormatting>
  <conditionalFormatting sqref="AB39">
    <cfRule type="colorScale" priority="5497">
      <colorScale>
        <cfvo type="min"/>
        <cfvo type="max"/>
        <color theme="0"/>
        <color theme="0"/>
      </colorScale>
    </cfRule>
    <cfRule type="expression" dxfId="8970" priority="5499">
      <formula>AA39&lt;0</formula>
    </cfRule>
  </conditionalFormatting>
  <conditionalFormatting sqref="AB39:AB66">
    <cfRule type="expression" dxfId="8969"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8968" priority="5537">
      <formula>AA40&lt;0</formula>
    </cfRule>
  </conditionalFormatting>
  <conditionalFormatting sqref="AB68">
    <cfRule type="colorScale" priority="5493">
      <colorScale>
        <cfvo type="min"/>
        <cfvo type="max"/>
        <color theme="0"/>
        <color theme="0"/>
      </colorScale>
    </cfRule>
    <cfRule type="expression" dxfId="8967" priority="5495">
      <formula>AA68&lt;0</formula>
    </cfRule>
  </conditionalFormatting>
  <conditionalFormatting sqref="AB68:AB81">
    <cfRule type="expression" dxfId="8966"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8965" priority="5555">
      <formula>AA69&lt;0</formula>
    </cfRule>
  </conditionalFormatting>
  <conditionalFormatting sqref="AB83">
    <cfRule type="colorScale" priority="5476">
      <colorScale>
        <cfvo type="min"/>
        <cfvo type="max"/>
        <color theme="0"/>
        <color theme="0"/>
      </colorScale>
    </cfRule>
    <cfRule type="expression" dxfId="8964" priority="5478">
      <formula>AA83&lt;0</formula>
    </cfRule>
  </conditionalFormatting>
  <conditionalFormatting sqref="AB83:AB91">
    <cfRule type="expression" dxfId="8963"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8962" priority="5535">
      <formula>AA84&lt;0</formula>
    </cfRule>
  </conditionalFormatting>
  <conditionalFormatting sqref="AB93">
    <cfRule type="colorScale" priority="5489">
      <colorScale>
        <cfvo type="min"/>
        <cfvo type="max"/>
        <color theme="0"/>
        <color theme="0"/>
      </colorScale>
    </cfRule>
    <cfRule type="expression" dxfId="8961" priority="5491">
      <formula>AA93&lt;0</formula>
    </cfRule>
  </conditionalFormatting>
  <conditionalFormatting sqref="AB93:AB102">
    <cfRule type="expression" dxfId="8960"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8959" priority="5533">
      <formula>AA94&lt;0</formula>
    </cfRule>
  </conditionalFormatting>
  <conditionalFormatting sqref="AB104">
    <cfRule type="colorScale" priority="5485">
      <colorScale>
        <cfvo type="min"/>
        <cfvo type="max"/>
        <color theme="0"/>
        <color theme="0"/>
      </colorScale>
    </cfRule>
    <cfRule type="expression" dxfId="8958" priority="5487">
      <formula>AA104&lt;0</formula>
    </cfRule>
  </conditionalFormatting>
  <conditionalFormatting sqref="AB104:AB106">
    <cfRule type="expression" dxfId="8957"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8956" priority="5531">
      <formula>AA105&lt;0</formula>
    </cfRule>
  </conditionalFormatting>
  <conditionalFormatting sqref="AB110">
    <cfRule type="colorScale" priority="5528">
      <colorScale>
        <cfvo type="min"/>
        <cfvo type="max"/>
        <color theme="0"/>
        <color theme="0"/>
      </colorScale>
    </cfRule>
    <cfRule type="expression" dxfId="8955"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8954" priority="5471">
      <formula>AA111&lt;0</formula>
    </cfRule>
  </conditionalFormatting>
  <conditionalFormatting sqref="AB117:AB123">
    <cfRule type="colorScale" priority="5525">
      <colorScale>
        <cfvo type="min"/>
        <cfvo type="max"/>
        <color theme="0"/>
        <color theme="0"/>
      </colorScale>
    </cfRule>
    <cfRule type="expression" dxfId="8953" priority="5527">
      <formula>AA117&lt;0</formula>
    </cfRule>
  </conditionalFormatting>
  <conditionalFormatting sqref="AB125">
    <cfRule type="colorScale" priority="5481">
      <colorScale>
        <cfvo type="min"/>
        <cfvo type="max"/>
        <color theme="0"/>
        <color theme="0"/>
      </colorScale>
    </cfRule>
    <cfRule type="expression" dxfId="8952" priority="5483">
      <formula>AA125&lt;0</formula>
    </cfRule>
  </conditionalFormatting>
  <conditionalFormatting sqref="AB125:AB134">
    <cfRule type="expression" dxfId="8951"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8950" priority="5523">
      <formula>AA126&lt;0</formula>
    </cfRule>
  </conditionalFormatting>
  <conditionalFormatting sqref="AV110:AV111">
    <cfRule type="expression" dxfId="8949" priority="5290">
      <formula>IF(AV110="Validar","Rojo","Verde")</formula>
    </cfRule>
  </conditionalFormatting>
  <conditionalFormatting sqref="AV117:AV123">
    <cfRule type="expression" dxfId="8948" priority="5346">
      <formula>IF(AV117="Validar","Rojo","Verde")</formula>
    </cfRule>
  </conditionalFormatting>
  <conditionalFormatting sqref="AV6:AV16">
    <cfRule type="expression" dxfId="8947"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8946" priority="5375">
      <formula>AU6&lt;0</formula>
    </cfRule>
  </conditionalFormatting>
  <conditionalFormatting sqref="AV10">
    <cfRule type="colorScale" priority="5342">
      <colorScale>
        <cfvo type="min"/>
        <cfvo type="max"/>
        <color theme="0"/>
        <color theme="0"/>
      </colorScale>
    </cfRule>
    <cfRule type="expression" dxfId="8945" priority="5343">
      <formula>AU10&lt;0</formula>
    </cfRule>
  </conditionalFormatting>
  <conditionalFormatting sqref="AV11:AV14">
    <cfRule type="colorScale" priority="5372">
      <colorScale>
        <cfvo type="min"/>
        <cfvo type="max"/>
        <color theme="0"/>
        <color theme="0"/>
      </colorScale>
    </cfRule>
    <cfRule type="expression" dxfId="8944" priority="5373">
      <formula>AU11&lt;0</formula>
    </cfRule>
  </conditionalFormatting>
  <conditionalFormatting sqref="AV15">
    <cfRule type="colorScale" priority="5339">
      <colorScale>
        <cfvo type="min"/>
        <cfvo type="max"/>
        <color theme="0"/>
        <color theme="0"/>
      </colorScale>
    </cfRule>
    <cfRule type="expression" dxfId="8943" priority="5341">
      <formula>AU15&lt;0</formula>
    </cfRule>
  </conditionalFormatting>
  <conditionalFormatting sqref="AV16">
    <cfRule type="colorScale" priority="5370">
      <colorScale>
        <cfvo type="min"/>
        <cfvo type="max"/>
        <color theme="0"/>
        <color theme="0"/>
      </colorScale>
    </cfRule>
    <cfRule type="expression" dxfId="8942" priority="5371">
      <formula>AU16&lt;0</formula>
    </cfRule>
  </conditionalFormatting>
  <conditionalFormatting sqref="AV18">
    <cfRule type="colorScale" priority="5335">
      <colorScale>
        <cfvo type="min"/>
        <cfvo type="max"/>
        <color theme="0"/>
        <color theme="0"/>
      </colorScale>
    </cfRule>
    <cfRule type="expression" dxfId="8941" priority="5337">
      <formula>AU18&lt;0</formula>
    </cfRule>
  </conditionalFormatting>
  <conditionalFormatting sqref="AV18:AV19">
    <cfRule type="expression" dxfId="8940"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8939" priority="5369">
      <formula>AU19&lt;0</formula>
    </cfRule>
  </conditionalFormatting>
  <conditionalFormatting sqref="AV23">
    <cfRule type="colorScale" priority="5331">
      <colorScale>
        <cfvo type="min"/>
        <cfvo type="max"/>
        <color theme="0"/>
        <color theme="0"/>
      </colorScale>
    </cfRule>
    <cfRule type="expression" dxfId="8938" priority="5333">
      <formula>AU23&lt;0</formula>
    </cfRule>
  </conditionalFormatting>
  <conditionalFormatting sqref="AV23:AV24">
    <cfRule type="expression" dxfId="8937"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8936" priority="5365">
      <formula>AU24&lt;0</formula>
    </cfRule>
  </conditionalFormatting>
  <conditionalFormatting sqref="AV26">
    <cfRule type="colorScale" priority="5327">
      <colorScale>
        <cfvo type="min"/>
        <cfvo type="max"/>
        <color theme="0"/>
        <color theme="0"/>
      </colorScale>
    </cfRule>
    <cfRule type="expression" dxfId="8935" priority="5329">
      <formula>AU26&lt;0</formula>
    </cfRule>
  </conditionalFormatting>
  <conditionalFormatting sqref="AV26:AV27">
    <cfRule type="expression" dxfId="8934"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8933" priority="5363">
      <formula>AU27&lt;0</formula>
    </cfRule>
  </conditionalFormatting>
  <conditionalFormatting sqref="AV29">
    <cfRule type="colorScale" priority="5323">
      <colorScale>
        <cfvo type="min"/>
        <cfvo type="max"/>
        <color theme="0"/>
        <color theme="0"/>
      </colorScale>
    </cfRule>
    <cfRule type="expression" dxfId="8932" priority="5325">
      <formula>AU29&lt;0</formula>
    </cfRule>
  </conditionalFormatting>
  <conditionalFormatting sqref="AV29:AV30">
    <cfRule type="expression" dxfId="8931"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8930" priority="5361">
      <formula>AU30&lt;0</formula>
    </cfRule>
  </conditionalFormatting>
  <conditionalFormatting sqref="AV39">
    <cfRule type="colorScale" priority="5319">
      <colorScale>
        <cfvo type="min"/>
        <cfvo type="max"/>
        <color theme="0"/>
        <color theme="0"/>
      </colorScale>
    </cfRule>
    <cfRule type="expression" dxfId="8929" priority="5321">
      <formula>AU39&lt;0</formula>
    </cfRule>
  </conditionalFormatting>
  <conditionalFormatting sqref="AV39:AV66">
    <cfRule type="expression" dxfId="8928"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8927" priority="5359">
      <formula>AU40&lt;0</formula>
    </cfRule>
  </conditionalFormatting>
  <conditionalFormatting sqref="AV68">
    <cfRule type="colorScale" priority="5315">
      <colorScale>
        <cfvo type="min"/>
        <cfvo type="max"/>
        <color theme="0"/>
        <color theme="0"/>
      </colorScale>
    </cfRule>
    <cfRule type="expression" dxfId="8926" priority="5317">
      <formula>AU68&lt;0</formula>
    </cfRule>
  </conditionalFormatting>
  <conditionalFormatting sqref="AV68:AV81">
    <cfRule type="expression" dxfId="8925"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8924" priority="5377">
      <formula>AU69&lt;0</formula>
    </cfRule>
  </conditionalFormatting>
  <conditionalFormatting sqref="AV83">
    <cfRule type="colorScale" priority="5298">
      <colorScale>
        <cfvo type="min"/>
        <cfvo type="max"/>
        <color theme="0"/>
        <color theme="0"/>
      </colorScale>
    </cfRule>
    <cfRule type="expression" dxfId="8923" priority="5300">
      <formula>AU83&lt;0</formula>
    </cfRule>
  </conditionalFormatting>
  <conditionalFormatting sqref="AV83:AV91">
    <cfRule type="expression" dxfId="8922"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8921" priority="5357">
      <formula>AU84&lt;0</formula>
    </cfRule>
  </conditionalFormatting>
  <conditionalFormatting sqref="AV93">
    <cfRule type="colorScale" priority="5311">
      <colorScale>
        <cfvo type="min"/>
        <cfvo type="max"/>
        <color theme="0"/>
        <color theme="0"/>
      </colorScale>
    </cfRule>
    <cfRule type="expression" dxfId="8920" priority="5313">
      <formula>AU93&lt;0</formula>
    </cfRule>
  </conditionalFormatting>
  <conditionalFormatting sqref="AV93:AV102">
    <cfRule type="expression" dxfId="8919"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8918" priority="5355">
      <formula>AU94&lt;0</formula>
    </cfRule>
  </conditionalFormatting>
  <conditionalFormatting sqref="AV104">
    <cfRule type="colorScale" priority="5307">
      <colorScale>
        <cfvo type="min"/>
        <cfvo type="max"/>
        <color theme="0"/>
        <color theme="0"/>
      </colorScale>
    </cfRule>
    <cfRule type="expression" dxfId="8917" priority="5309">
      <formula>AU104&lt;0</formula>
    </cfRule>
  </conditionalFormatting>
  <conditionalFormatting sqref="AV104:AV106">
    <cfRule type="expression" dxfId="8916"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8915" priority="5353">
      <formula>AU105&lt;0</formula>
    </cfRule>
  </conditionalFormatting>
  <conditionalFormatting sqref="AV110">
    <cfRule type="colorScale" priority="5350">
      <colorScale>
        <cfvo type="min"/>
        <cfvo type="max"/>
        <color theme="0"/>
        <color theme="0"/>
      </colorScale>
    </cfRule>
    <cfRule type="expression" dxfId="8914"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8913"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8912" priority="5349">
      <formula>AU117&lt;0</formula>
    </cfRule>
  </conditionalFormatting>
  <conditionalFormatting sqref="AV125">
    <cfRule type="colorScale" priority="5303">
      <colorScale>
        <cfvo type="min"/>
        <cfvo type="max"/>
        <color theme="0"/>
        <color theme="0"/>
      </colorScale>
    </cfRule>
    <cfRule type="expression" dxfId="8911" priority="5305">
      <formula>AU125&lt;0</formula>
    </cfRule>
  </conditionalFormatting>
  <conditionalFormatting sqref="AV125:AV134">
    <cfRule type="expression" dxfId="8910"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8909" priority="5345">
      <formula>AU126&lt;0</formula>
    </cfRule>
  </conditionalFormatting>
  <conditionalFormatting sqref="BB110:BB111">
    <cfRule type="expression" dxfId="8908" priority="5201">
      <formula>IF(BB110="Validar","Rojo","Verde")</formula>
    </cfRule>
  </conditionalFormatting>
  <conditionalFormatting sqref="BB117:BB123">
    <cfRule type="expression" dxfId="8907" priority="5257">
      <formula>IF(BB117="Validar","Rojo","Verde")</formula>
    </cfRule>
  </conditionalFormatting>
  <conditionalFormatting sqref="BB6:BB16">
    <cfRule type="expression" dxfId="8906"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8905" priority="5286">
      <formula>BA6&lt;0</formula>
    </cfRule>
  </conditionalFormatting>
  <conditionalFormatting sqref="BB10">
    <cfRule type="colorScale" priority="5253">
      <colorScale>
        <cfvo type="min"/>
        <cfvo type="max"/>
        <color theme="0"/>
        <color theme="0"/>
      </colorScale>
    </cfRule>
    <cfRule type="expression" dxfId="8904" priority="5254">
      <formula>BA10&lt;0</formula>
    </cfRule>
  </conditionalFormatting>
  <conditionalFormatting sqref="BB11:BB14">
    <cfRule type="colorScale" priority="5283">
      <colorScale>
        <cfvo type="min"/>
        <cfvo type="max"/>
        <color theme="0"/>
        <color theme="0"/>
      </colorScale>
    </cfRule>
    <cfRule type="expression" dxfId="8903" priority="5284">
      <formula>BA11&lt;0</formula>
    </cfRule>
  </conditionalFormatting>
  <conditionalFormatting sqref="BB15">
    <cfRule type="colorScale" priority="5250">
      <colorScale>
        <cfvo type="min"/>
        <cfvo type="max"/>
        <color theme="0"/>
        <color theme="0"/>
      </colorScale>
    </cfRule>
    <cfRule type="expression" dxfId="8902" priority="5252">
      <formula>BA15&lt;0</formula>
    </cfRule>
  </conditionalFormatting>
  <conditionalFormatting sqref="BB16">
    <cfRule type="colorScale" priority="5281">
      <colorScale>
        <cfvo type="min"/>
        <cfvo type="max"/>
        <color theme="0"/>
        <color theme="0"/>
      </colorScale>
    </cfRule>
    <cfRule type="expression" dxfId="8901" priority="5282">
      <formula>BA16&lt;0</formula>
    </cfRule>
  </conditionalFormatting>
  <conditionalFormatting sqref="BB18">
    <cfRule type="colorScale" priority="5246">
      <colorScale>
        <cfvo type="min"/>
        <cfvo type="max"/>
        <color theme="0"/>
        <color theme="0"/>
      </colorScale>
    </cfRule>
    <cfRule type="expression" dxfId="8900" priority="5248">
      <formula>BA18&lt;0</formula>
    </cfRule>
  </conditionalFormatting>
  <conditionalFormatting sqref="BB18:BB19">
    <cfRule type="expression" dxfId="8899"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8898" priority="5280">
      <formula>BA19&lt;0</formula>
    </cfRule>
  </conditionalFormatting>
  <conditionalFormatting sqref="BB23">
    <cfRule type="colorScale" priority="5242">
      <colorScale>
        <cfvo type="min"/>
        <cfvo type="max"/>
        <color theme="0"/>
        <color theme="0"/>
      </colorScale>
    </cfRule>
    <cfRule type="expression" dxfId="8897" priority="5244">
      <formula>BA23&lt;0</formula>
    </cfRule>
  </conditionalFormatting>
  <conditionalFormatting sqref="BB23:BB24">
    <cfRule type="expression" dxfId="8896"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8895" priority="5276">
      <formula>BA24&lt;0</formula>
    </cfRule>
  </conditionalFormatting>
  <conditionalFormatting sqref="BB26">
    <cfRule type="colorScale" priority="5238">
      <colorScale>
        <cfvo type="min"/>
        <cfvo type="max"/>
        <color theme="0"/>
        <color theme="0"/>
      </colorScale>
    </cfRule>
    <cfRule type="expression" dxfId="8894" priority="5240">
      <formula>BA26&lt;0</formula>
    </cfRule>
  </conditionalFormatting>
  <conditionalFormatting sqref="BB26:BB27">
    <cfRule type="expression" dxfId="8893"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8892" priority="5274">
      <formula>BA27&lt;0</formula>
    </cfRule>
  </conditionalFormatting>
  <conditionalFormatting sqref="BB29">
    <cfRule type="colorScale" priority="5234">
      <colorScale>
        <cfvo type="min"/>
        <cfvo type="max"/>
        <color theme="0"/>
        <color theme="0"/>
      </colorScale>
    </cfRule>
    <cfRule type="expression" dxfId="8891" priority="5236">
      <formula>BA29&lt;0</formula>
    </cfRule>
  </conditionalFormatting>
  <conditionalFormatting sqref="BB29:BB30">
    <cfRule type="expression" dxfId="8890"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8889" priority="5272">
      <formula>BA30&lt;0</formula>
    </cfRule>
  </conditionalFormatting>
  <conditionalFormatting sqref="BB39">
    <cfRule type="colorScale" priority="5230">
      <colorScale>
        <cfvo type="min"/>
        <cfvo type="max"/>
        <color theme="0"/>
        <color theme="0"/>
      </colorScale>
    </cfRule>
    <cfRule type="expression" dxfId="8888" priority="5232">
      <formula>BA39&lt;0</formula>
    </cfRule>
  </conditionalFormatting>
  <conditionalFormatting sqref="BB39:BB66">
    <cfRule type="expression" dxfId="8887"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8886" priority="5270">
      <formula>BA40&lt;0</formula>
    </cfRule>
  </conditionalFormatting>
  <conditionalFormatting sqref="BB68">
    <cfRule type="colorScale" priority="5226">
      <colorScale>
        <cfvo type="min"/>
        <cfvo type="max"/>
        <color theme="0"/>
        <color theme="0"/>
      </colorScale>
    </cfRule>
    <cfRule type="expression" dxfId="8885" priority="5228">
      <formula>BA68&lt;0</formula>
    </cfRule>
  </conditionalFormatting>
  <conditionalFormatting sqref="BB68:BB81">
    <cfRule type="expression" dxfId="8884"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8883" priority="5288">
      <formula>BA69&lt;0</formula>
    </cfRule>
  </conditionalFormatting>
  <conditionalFormatting sqref="BB83">
    <cfRule type="colorScale" priority="5209">
      <colorScale>
        <cfvo type="min"/>
        <cfvo type="max"/>
        <color theme="0"/>
        <color theme="0"/>
      </colorScale>
    </cfRule>
    <cfRule type="expression" dxfId="8882" priority="5211">
      <formula>BA83&lt;0</formula>
    </cfRule>
  </conditionalFormatting>
  <conditionalFormatting sqref="BB83:BB91">
    <cfRule type="expression" dxfId="8881"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8880" priority="5268">
      <formula>BA84&lt;0</formula>
    </cfRule>
  </conditionalFormatting>
  <conditionalFormatting sqref="BB93">
    <cfRule type="colorScale" priority="5222">
      <colorScale>
        <cfvo type="min"/>
        <cfvo type="max"/>
        <color theme="0"/>
        <color theme="0"/>
      </colorScale>
    </cfRule>
    <cfRule type="expression" dxfId="8879" priority="5224">
      <formula>BA93&lt;0</formula>
    </cfRule>
  </conditionalFormatting>
  <conditionalFormatting sqref="BB93:BB102">
    <cfRule type="expression" dxfId="8878"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8877" priority="5266">
      <formula>BA94&lt;0</formula>
    </cfRule>
  </conditionalFormatting>
  <conditionalFormatting sqref="BB104">
    <cfRule type="colorScale" priority="5218">
      <colorScale>
        <cfvo type="min"/>
        <cfvo type="max"/>
        <color theme="0"/>
        <color theme="0"/>
      </colorScale>
    </cfRule>
    <cfRule type="expression" dxfId="8876" priority="5220">
      <formula>BA104&lt;0</formula>
    </cfRule>
  </conditionalFormatting>
  <conditionalFormatting sqref="BB104:BB106">
    <cfRule type="expression" dxfId="8875"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8874" priority="5264">
      <formula>BA105&lt;0</formula>
    </cfRule>
  </conditionalFormatting>
  <conditionalFormatting sqref="BB110">
    <cfRule type="colorScale" priority="5261">
      <colorScale>
        <cfvo type="min"/>
        <cfvo type="max"/>
        <color theme="0"/>
        <color theme="0"/>
      </colorScale>
    </cfRule>
    <cfRule type="expression" dxfId="8873"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8872"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8871" priority="5260">
      <formula>BA117&lt;0</formula>
    </cfRule>
  </conditionalFormatting>
  <conditionalFormatting sqref="BB125">
    <cfRule type="colorScale" priority="5214">
      <colorScale>
        <cfvo type="min"/>
        <cfvo type="max"/>
        <color theme="0"/>
        <color theme="0"/>
      </colorScale>
    </cfRule>
    <cfRule type="expression" dxfId="8870" priority="5216">
      <formula>BA125&lt;0</formula>
    </cfRule>
  </conditionalFormatting>
  <conditionalFormatting sqref="BB125:BB134">
    <cfRule type="expression" dxfId="8869"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8868" priority="5256">
      <formula>BA126&lt;0</formula>
    </cfRule>
  </conditionalFormatting>
  <conditionalFormatting sqref="BF110:BF111">
    <cfRule type="expression" dxfId="8867" priority="5112">
      <formula>IF(BF110="Validar","Rojo","Verde")</formula>
    </cfRule>
  </conditionalFormatting>
  <conditionalFormatting sqref="BF117:BF123">
    <cfRule type="expression" dxfId="8866" priority="5168">
      <formula>IF(BF117="Validar","Rojo","Verde")</formula>
    </cfRule>
  </conditionalFormatting>
  <conditionalFormatting sqref="BF117:BF123">
    <cfRule type="expression" priority="5170">
      <formula>#REF!</formula>
    </cfRule>
  </conditionalFormatting>
  <conditionalFormatting sqref="BF6:BF16">
    <cfRule type="expression" dxfId="8865"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8864" priority="5197">
      <formula>BE6&lt;0</formula>
    </cfRule>
  </conditionalFormatting>
  <conditionalFormatting sqref="BF10">
    <cfRule type="colorScale" priority="5164">
      <colorScale>
        <cfvo type="min"/>
        <cfvo type="max"/>
        <color theme="0"/>
        <color theme="0"/>
      </colorScale>
    </cfRule>
    <cfRule type="expression" dxfId="8863" priority="5165">
      <formula>BE10&lt;0</formula>
    </cfRule>
  </conditionalFormatting>
  <conditionalFormatting sqref="BF11:BF14">
    <cfRule type="colorScale" priority="5194">
      <colorScale>
        <cfvo type="min"/>
        <cfvo type="max"/>
        <color theme="0"/>
        <color theme="0"/>
      </colorScale>
    </cfRule>
    <cfRule type="expression" dxfId="8862" priority="5195">
      <formula>BE11&lt;0</formula>
    </cfRule>
  </conditionalFormatting>
  <conditionalFormatting sqref="BF15">
    <cfRule type="colorScale" priority="5161">
      <colorScale>
        <cfvo type="min"/>
        <cfvo type="max"/>
        <color theme="0"/>
        <color theme="0"/>
      </colorScale>
    </cfRule>
    <cfRule type="expression" dxfId="8861" priority="5163">
      <formula>BE15&lt;0</formula>
    </cfRule>
  </conditionalFormatting>
  <conditionalFormatting sqref="BF16">
    <cfRule type="colorScale" priority="5192">
      <colorScale>
        <cfvo type="min"/>
        <cfvo type="max"/>
        <color theme="0"/>
        <color theme="0"/>
      </colorScale>
    </cfRule>
    <cfRule type="expression" dxfId="8860" priority="5193">
      <formula>BE16&lt;0</formula>
    </cfRule>
  </conditionalFormatting>
  <conditionalFormatting sqref="BF18">
    <cfRule type="colorScale" priority="5157">
      <colorScale>
        <cfvo type="min"/>
        <cfvo type="max"/>
        <color theme="0"/>
        <color theme="0"/>
      </colorScale>
    </cfRule>
    <cfRule type="expression" dxfId="8859" priority="5159">
      <formula>BE18&lt;0</formula>
    </cfRule>
  </conditionalFormatting>
  <conditionalFormatting sqref="BF18:BF19">
    <cfRule type="expression" dxfId="8858"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8857" priority="5191">
      <formula>BE19&lt;0</formula>
    </cfRule>
  </conditionalFormatting>
  <conditionalFormatting sqref="BF23">
    <cfRule type="colorScale" priority="5153">
      <colorScale>
        <cfvo type="min"/>
        <cfvo type="max"/>
        <color theme="0"/>
        <color theme="0"/>
      </colorScale>
    </cfRule>
    <cfRule type="expression" dxfId="8856" priority="5155">
      <formula>BE23&lt;0</formula>
    </cfRule>
  </conditionalFormatting>
  <conditionalFormatting sqref="BF23:BF24">
    <cfRule type="expression" dxfId="8855"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8854" priority="5187">
      <formula>BE24&lt;0</formula>
    </cfRule>
  </conditionalFormatting>
  <conditionalFormatting sqref="BF26">
    <cfRule type="colorScale" priority="5149">
      <colorScale>
        <cfvo type="min"/>
        <cfvo type="max"/>
        <color theme="0"/>
        <color theme="0"/>
      </colorScale>
    </cfRule>
    <cfRule type="expression" dxfId="8853" priority="5151">
      <formula>BE26&lt;0</formula>
    </cfRule>
  </conditionalFormatting>
  <conditionalFormatting sqref="BF26:BF27">
    <cfRule type="expression" dxfId="8852"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8851" priority="5185">
      <formula>BE27&lt;0</formula>
    </cfRule>
  </conditionalFormatting>
  <conditionalFormatting sqref="BF29">
    <cfRule type="colorScale" priority="5145">
      <colorScale>
        <cfvo type="min"/>
        <cfvo type="max"/>
        <color theme="0"/>
        <color theme="0"/>
      </colorScale>
    </cfRule>
    <cfRule type="expression" dxfId="8850" priority="5147">
      <formula>BE29&lt;0</formula>
    </cfRule>
  </conditionalFormatting>
  <conditionalFormatting sqref="BF29:BF30">
    <cfRule type="expression" dxfId="8849"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8848" priority="5183">
      <formula>BE30&lt;0</formula>
    </cfRule>
  </conditionalFormatting>
  <conditionalFormatting sqref="BF39">
    <cfRule type="colorScale" priority="5141">
      <colorScale>
        <cfvo type="min"/>
        <cfvo type="max"/>
        <color theme="0"/>
        <color theme="0"/>
      </colorScale>
    </cfRule>
    <cfRule type="expression" dxfId="8847" priority="5143">
      <formula>BE39&lt;0</formula>
    </cfRule>
  </conditionalFormatting>
  <conditionalFormatting sqref="BF39:BF66">
    <cfRule type="expression" dxfId="8846"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8845" priority="5181">
      <formula>BE40&lt;0</formula>
    </cfRule>
  </conditionalFormatting>
  <conditionalFormatting sqref="BF68">
    <cfRule type="colorScale" priority="5137">
      <colorScale>
        <cfvo type="min"/>
        <cfvo type="max"/>
        <color theme="0"/>
        <color theme="0"/>
      </colorScale>
    </cfRule>
    <cfRule type="expression" dxfId="8844" priority="5139">
      <formula>BE68&lt;0</formula>
    </cfRule>
  </conditionalFormatting>
  <conditionalFormatting sqref="BF68:BF81">
    <cfRule type="expression" dxfId="8843"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8842" priority="5199">
      <formula>BE69&lt;0</formula>
    </cfRule>
  </conditionalFormatting>
  <conditionalFormatting sqref="BF83">
    <cfRule type="colorScale" priority="5120">
      <colorScale>
        <cfvo type="min"/>
        <cfvo type="max"/>
        <color theme="0"/>
        <color theme="0"/>
      </colorScale>
    </cfRule>
    <cfRule type="expression" dxfId="8841" priority="5122">
      <formula>BE83&lt;0</formula>
    </cfRule>
  </conditionalFormatting>
  <conditionalFormatting sqref="BF83:BF91">
    <cfRule type="expression" dxfId="8840"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8839" priority="5179">
      <formula>BE84&lt;0</formula>
    </cfRule>
  </conditionalFormatting>
  <conditionalFormatting sqref="BF93">
    <cfRule type="colorScale" priority="5133">
      <colorScale>
        <cfvo type="min"/>
        <cfvo type="max"/>
        <color theme="0"/>
        <color theme="0"/>
      </colorScale>
    </cfRule>
    <cfRule type="expression" dxfId="8838" priority="5135">
      <formula>BE93&lt;0</formula>
    </cfRule>
  </conditionalFormatting>
  <conditionalFormatting sqref="BF93:BF102">
    <cfRule type="expression" dxfId="8837"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8836" priority="5177">
      <formula>BE94&lt;0</formula>
    </cfRule>
  </conditionalFormatting>
  <conditionalFormatting sqref="BF104">
    <cfRule type="colorScale" priority="5129">
      <colorScale>
        <cfvo type="min"/>
        <cfvo type="max"/>
        <color theme="0"/>
        <color theme="0"/>
      </colorScale>
    </cfRule>
    <cfRule type="expression" dxfId="8835" priority="5131">
      <formula>BE104&lt;0</formula>
    </cfRule>
  </conditionalFormatting>
  <conditionalFormatting sqref="BF104:BF106">
    <cfRule type="expression" dxfId="8834"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8833" priority="5175">
      <formula>BE105&lt;0</formula>
    </cfRule>
  </conditionalFormatting>
  <conditionalFormatting sqref="BF110">
    <cfRule type="colorScale" priority="5172">
      <colorScale>
        <cfvo type="min"/>
        <cfvo type="max"/>
        <color theme="0"/>
        <color theme="0"/>
      </colorScale>
    </cfRule>
    <cfRule type="expression" dxfId="8832"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8831" priority="5115">
      <formula>BE111&lt;0</formula>
    </cfRule>
  </conditionalFormatting>
  <conditionalFormatting sqref="BF117:BF123">
    <cfRule type="colorScale" priority="5169">
      <colorScale>
        <cfvo type="min"/>
        <cfvo type="max"/>
        <color theme="0"/>
        <color theme="0"/>
      </colorScale>
    </cfRule>
    <cfRule type="expression" dxfId="8830" priority="5171">
      <formula>BE117&lt;0</formula>
    </cfRule>
  </conditionalFormatting>
  <conditionalFormatting sqref="BF125">
    <cfRule type="colorScale" priority="5125">
      <colorScale>
        <cfvo type="min"/>
        <cfvo type="max"/>
        <color theme="0"/>
        <color theme="0"/>
      </colorScale>
    </cfRule>
    <cfRule type="expression" dxfId="8829" priority="5127">
      <formula>BE125&lt;0</formula>
    </cfRule>
  </conditionalFormatting>
  <conditionalFormatting sqref="BF125:BF134">
    <cfRule type="expression" dxfId="8828"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8827" priority="5167">
      <formula>BE126&lt;0</formula>
    </cfRule>
  </conditionalFormatting>
  <conditionalFormatting sqref="BM110:BM111">
    <cfRule type="expression" dxfId="8826" priority="4578">
      <formula>IF(BM110="Validar","Rojo","Verde")</formula>
    </cfRule>
  </conditionalFormatting>
  <conditionalFormatting sqref="BZ110:BZ111">
    <cfRule type="expression" dxfId="8825" priority="5023">
      <formula>IF(BZ110="Validar","Rojo","Verde")</formula>
    </cfRule>
  </conditionalFormatting>
  <conditionalFormatting sqref="BZ117:BZ123">
    <cfRule type="expression" dxfId="8824" priority="5079">
      <formula>IF(BZ117="Validar","Rojo","Verde")</formula>
    </cfRule>
  </conditionalFormatting>
  <conditionalFormatting sqref="BZ6:BZ16">
    <cfRule type="expression" dxfId="8823"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8822" priority="5108">
      <formula>BY6&lt;0</formula>
    </cfRule>
  </conditionalFormatting>
  <conditionalFormatting sqref="BZ10">
    <cfRule type="colorScale" priority="5075">
      <colorScale>
        <cfvo type="min"/>
        <cfvo type="max"/>
        <color theme="0"/>
        <color theme="0"/>
      </colorScale>
    </cfRule>
    <cfRule type="expression" dxfId="8821" priority="5076">
      <formula>BY10&lt;0</formula>
    </cfRule>
  </conditionalFormatting>
  <conditionalFormatting sqref="BZ11:BZ14">
    <cfRule type="colorScale" priority="5105">
      <colorScale>
        <cfvo type="min"/>
        <cfvo type="max"/>
        <color theme="0"/>
        <color theme="0"/>
      </colorScale>
    </cfRule>
    <cfRule type="expression" dxfId="8820" priority="5106">
      <formula>BY11&lt;0</formula>
    </cfRule>
  </conditionalFormatting>
  <conditionalFormatting sqref="BZ15">
    <cfRule type="colorScale" priority="5072">
      <colorScale>
        <cfvo type="min"/>
        <cfvo type="max"/>
        <color theme="0"/>
        <color theme="0"/>
      </colorScale>
    </cfRule>
    <cfRule type="expression" dxfId="8819" priority="5074">
      <formula>BY15&lt;0</formula>
    </cfRule>
  </conditionalFormatting>
  <conditionalFormatting sqref="BZ16">
    <cfRule type="colorScale" priority="5103">
      <colorScale>
        <cfvo type="min"/>
        <cfvo type="max"/>
        <color theme="0"/>
        <color theme="0"/>
      </colorScale>
    </cfRule>
    <cfRule type="expression" dxfId="8818" priority="5104">
      <formula>BY16&lt;0</formula>
    </cfRule>
  </conditionalFormatting>
  <conditionalFormatting sqref="BZ18">
    <cfRule type="colorScale" priority="5068">
      <colorScale>
        <cfvo type="min"/>
        <cfvo type="max"/>
        <color theme="0"/>
        <color theme="0"/>
      </colorScale>
    </cfRule>
    <cfRule type="expression" dxfId="8817" priority="5070">
      <formula>BY18&lt;0</formula>
    </cfRule>
  </conditionalFormatting>
  <conditionalFormatting sqref="BZ18:BZ19">
    <cfRule type="expression" dxfId="8816"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8815" priority="5102">
      <formula>BY19&lt;0</formula>
    </cfRule>
  </conditionalFormatting>
  <conditionalFormatting sqref="BZ23">
    <cfRule type="colorScale" priority="5064">
      <colorScale>
        <cfvo type="min"/>
        <cfvo type="max"/>
        <color theme="0"/>
        <color theme="0"/>
      </colorScale>
    </cfRule>
    <cfRule type="expression" dxfId="8814" priority="5066">
      <formula>BY23&lt;0</formula>
    </cfRule>
  </conditionalFormatting>
  <conditionalFormatting sqref="BZ23:BZ24">
    <cfRule type="expression" dxfId="8813"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8812" priority="5098">
      <formula>BY24&lt;0</formula>
    </cfRule>
  </conditionalFormatting>
  <conditionalFormatting sqref="BZ26">
    <cfRule type="colorScale" priority="5060">
      <colorScale>
        <cfvo type="min"/>
        <cfvo type="max"/>
        <color theme="0"/>
        <color theme="0"/>
      </colorScale>
    </cfRule>
    <cfRule type="expression" dxfId="8811" priority="5062">
      <formula>BY26&lt;0</formula>
    </cfRule>
  </conditionalFormatting>
  <conditionalFormatting sqref="BZ26:BZ27">
    <cfRule type="expression" dxfId="8810"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8809" priority="5096">
      <formula>BY27&lt;0</formula>
    </cfRule>
  </conditionalFormatting>
  <conditionalFormatting sqref="BZ29">
    <cfRule type="colorScale" priority="5056">
      <colorScale>
        <cfvo type="min"/>
        <cfvo type="max"/>
        <color theme="0"/>
        <color theme="0"/>
      </colorScale>
    </cfRule>
    <cfRule type="expression" dxfId="8808" priority="5058">
      <formula>BY29&lt;0</formula>
    </cfRule>
  </conditionalFormatting>
  <conditionalFormatting sqref="BZ29:BZ30">
    <cfRule type="expression" dxfId="8807"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8806" priority="5094">
      <formula>BY30&lt;0</formula>
    </cfRule>
  </conditionalFormatting>
  <conditionalFormatting sqref="BZ39">
    <cfRule type="colorScale" priority="5052">
      <colorScale>
        <cfvo type="min"/>
        <cfvo type="max"/>
        <color theme="0"/>
        <color theme="0"/>
      </colorScale>
    </cfRule>
    <cfRule type="expression" dxfId="8805" priority="5054">
      <formula>BY39&lt;0</formula>
    </cfRule>
  </conditionalFormatting>
  <conditionalFormatting sqref="BZ39:BZ66">
    <cfRule type="expression" dxfId="8804"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8803" priority="5092">
      <formula>BY40&lt;0</formula>
    </cfRule>
  </conditionalFormatting>
  <conditionalFormatting sqref="BZ68">
    <cfRule type="colorScale" priority="5048">
      <colorScale>
        <cfvo type="min"/>
        <cfvo type="max"/>
        <color theme="0"/>
        <color theme="0"/>
      </colorScale>
    </cfRule>
    <cfRule type="expression" dxfId="8802" priority="5050">
      <formula>BY68&lt;0</formula>
    </cfRule>
  </conditionalFormatting>
  <conditionalFormatting sqref="BZ68:BZ81">
    <cfRule type="expression" dxfId="8801"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8800" priority="5110">
      <formula>BY69&lt;0</formula>
    </cfRule>
  </conditionalFormatting>
  <conditionalFormatting sqref="BZ83">
    <cfRule type="colorScale" priority="5031">
      <colorScale>
        <cfvo type="min"/>
        <cfvo type="max"/>
        <color theme="0"/>
        <color theme="0"/>
      </colorScale>
    </cfRule>
    <cfRule type="expression" dxfId="8799" priority="5033">
      <formula>BY83&lt;0</formula>
    </cfRule>
  </conditionalFormatting>
  <conditionalFormatting sqref="BZ83:BZ91">
    <cfRule type="expression" dxfId="8798"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8797" priority="5090">
      <formula>BY84&lt;0</formula>
    </cfRule>
  </conditionalFormatting>
  <conditionalFormatting sqref="BZ93">
    <cfRule type="colorScale" priority="5044">
      <colorScale>
        <cfvo type="min"/>
        <cfvo type="max"/>
        <color theme="0"/>
        <color theme="0"/>
      </colorScale>
    </cfRule>
    <cfRule type="expression" dxfId="8796" priority="5046">
      <formula>BY93&lt;0</formula>
    </cfRule>
  </conditionalFormatting>
  <conditionalFormatting sqref="BZ93:BZ102">
    <cfRule type="expression" dxfId="8795"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8794" priority="5088">
      <formula>BY94&lt;0</formula>
    </cfRule>
  </conditionalFormatting>
  <conditionalFormatting sqref="BZ104">
    <cfRule type="colorScale" priority="5040">
      <colorScale>
        <cfvo type="min"/>
        <cfvo type="max"/>
        <color theme="0"/>
        <color theme="0"/>
      </colorScale>
    </cfRule>
    <cfRule type="expression" dxfId="8793" priority="5042">
      <formula>BY104&lt;0</formula>
    </cfRule>
  </conditionalFormatting>
  <conditionalFormatting sqref="BZ104:BZ106">
    <cfRule type="expression" dxfId="8792"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8791" priority="5086">
      <formula>BY105&lt;0</formula>
    </cfRule>
  </conditionalFormatting>
  <conditionalFormatting sqref="BZ110">
    <cfRule type="colorScale" priority="5083">
      <colorScale>
        <cfvo type="min"/>
        <cfvo type="max"/>
        <color theme="0"/>
        <color theme="0"/>
      </colorScale>
    </cfRule>
    <cfRule type="expression" dxfId="8790"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8789"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8788" priority="5082">
      <formula>BY117&lt;0</formula>
    </cfRule>
  </conditionalFormatting>
  <conditionalFormatting sqref="BZ125">
    <cfRule type="colorScale" priority="5036">
      <colorScale>
        <cfvo type="min"/>
        <cfvo type="max"/>
        <color theme="0"/>
        <color theme="0"/>
      </colorScale>
    </cfRule>
    <cfRule type="expression" dxfId="8787" priority="5038">
      <formula>BY125&lt;0</formula>
    </cfRule>
  </conditionalFormatting>
  <conditionalFormatting sqref="BZ125:BZ134">
    <cfRule type="expression" dxfId="8786"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8785" priority="5078">
      <formula>BY126&lt;0</formula>
    </cfRule>
  </conditionalFormatting>
  <conditionalFormatting sqref="BT117:BT123">
    <cfRule type="expression" dxfId="8784" priority="4545">
      <formula>IF(BT117="Validar","Rojo","Verde")</formula>
    </cfRule>
  </conditionalFormatting>
  <conditionalFormatting sqref="AP117:AP123">
    <cfRule type="expression" dxfId="8783" priority="4723">
      <formula>IF(AP117="Validar","Rojo","Verde")</formula>
    </cfRule>
  </conditionalFormatting>
  <conditionalFormatting sqref="AI29:AI30">
    <cfRule type="expression" dxfId="8782" priority="4788">
      <formula>IF(AI29="Validar","Rojo","Verde")</formula>
    </cfRule>
    <cfRule type="expression" priority="4790">
      <formula>#REF!</formula>
    </cfRule>
  </conditionalFormatting>
  <conditionalFormatting sqref="CX110:CX111">
    <cfRule type="expression" dxfId="8781" priority="4934">
      <formula>IF(CX110="Validar","Rojo","Verde")</formula>
    </cfRule>
  </conditionalFormatting>
  <conditionalFormatting sqref="CX117:CX123">
    <cfRule type="expression" dxfId="8780" priority="4990">
      <formula>IF(CX117="Validar","Rojo","Verde")</formula>
    </cfRule>
  </conditionalFormatting>
  <conditionalFormatting sqref="CX6:CX16">
    <cfRule type="expression" dxfId="8779"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8778" priority="5019">
      <formula>CW6&lt;0</formula>
    </cfRule>
  </conditionalFormatting>
  <conditionalFormatting sqref="CX10">
    <cfRule type="colorScale" priority="4986">
      <colorScale>
        <cfvo type="min"/>
        <cfvo type="max"/>
        <color theme="0"/>
        <color theme="0"/>
      </colorScale>
    </cfRule>
    <cfRule type="expression" dxfId="8777" priority="4987">
      <formula>CW10&lt;0</formula>
    </cfRule>
  </conditionalFormatting>
  <conditionalFormatting sqref="CX11:CX14">
    <cfRule type="colorScale" priority="5016">
      <colorScale>
        <cfvo type="min"/>
        <cfvo type="max"/>
        <color theme="0"/>
        <color theme="0"/>
      </colorScale>
    </cfRule>
    <cfRule type="expression" dxfId="8776" priority="5017">
      <formula>CW11&lt;0</formula>
    </cfRule>
  </conditionalFormatting>
  <conditionalFormatting sqref="CX15">
    <cfRule type="colorScale" priority="4983">
      <colorScale>
        <cfvo type="min"/>
        <cfvo type="max"/>
        <color theme="0"/>
        <color theme="0"/>
      </colorScale>
    </cfRule>
    <cfRule type="expression" dxfId="8775" priority="4985">
      <formula>CW15&lt;0</formula>
    </cfRule>
  </conditionalFormatting>
  <conditionalFormatting sqref="CX16">
    <cfRule type="colorScale" priority="5014">
      <colorScale>
        <cfvo type="min"/>
        <cfvo type="max"/>
        <color theme="0"/>
        <color theme="0"/>
      </colorScale>
    </cfRule>
    <cfRule type="expression" dxfId="8774" priority="5015">
      <formula>CW16&lt;0</formula>
    </cfRule>
  </conditionalFormatting>
  <conditionalFormatting sqref="CX18">
    <cfRule type="colorScale" priority="4979">
      <colorScale>
        <cfvo type="min"/>
        <cfvo type="max"/>
        <color theme="0"/>
        <color theme="0"/>
      </colorScale>
    </cfRule>
    <cfRule type="expression" dxfId="8773" priority="4981">
      <formula>CW18&lt;0</formula>
    </cfRule>
  </conditionalFormatting>
  <conditionalFormatting sqref="CX18:CX19">
    <cfRule type="expression" dxfId="8772"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8771" priority="5013">
      <formula>CW19&lt;0</formula>
    </cfRule>
  </conditionalFormatting>
  <conditionalFormatting sqref="CX23">
    <cfRule type="colorScale" priority="4975">
      <colorScale>
        <cfvo type="min"/>
        <cfvo type="max"/>
        <color theme="0"/>
        <color theme="0"/>
      </colorScale>
    </cfRule>
    <cfRule type="expression" dxfId="8770" priority="4977">
      <formula>CW23&lt;0</formula>
    </cfRule>
  </conditionalFormatting>
  <conditionalFormatting sqref="CX23:CX24">
    <cfRule type="expression" dxfId="8769"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8768" priority="5009">
      <formula>CW24&lt;0</formula>
    </cfRule>
  </conditionalFormatting>
  <conditionalFormatting sqref="CX26">
    <cfRule type="colorScale" priority="4971">
      <colorScale>
        <cfvo type="min"/>
        <cfvo type="max"/>
        <color theme="0"/>
        <color theme="0"/>
      </colorScale>
    </cfRule>
    <cfRule type="expression" dxfId="8767" priority="4973">
      <formula>CW26&lt;0</formula>
    </cfRule>
  </conditionalFormatting>
  <conditionalFormatting sqref="CX26:CX27">
    <cfRule type="expression" dxfId="8766"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8765" priority="5007">
      <formula>CW27&lt;0</formula>
    </cfRule>
  </conditionalFormatting>
  <conditionalFormatting sqref="CX29">
    <cfRule type="colorScale" priority="4967">
      <colorScale>
        <cfvo type="min"/>
        <cfvo type="max"/>
        <color theme="0"/>
        <color theme="0"/>
      </colorScale>
    </cfRule>
    <cfRule type="expression" dxfId="8764" priority="4969">
      <formula>CW29&lt;0</formula>
    </cfRule>
  </conditionalFormatting>
  <conditionalFormatting sqref="CX29:CX30">
    <cfRule type="expression" dxfId="8763"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8762" priority="5005">
      <formula>CW30&lt;0</formula>
    </cfRule>
  </conditionalFormatting>
  <conditionalFormatting sqref="CX39">
    <cfRule type="colorScale" priority="4963">
      <colorScale>
        <cfvo type="min"/>
        <cfvo type="max"/>
        <color theme="0"/>
        <color theme="0"/>
      </colorScale>
    </cfRule>
    <cfRule type="expression" dxfId="8761" priority="4965">
      <formula>CW39&lt;0</formula>
    </cfRule>
  </conditionalFormatting>
  <conditionalFormatting sqref="CX39:CX66">
    <cfRule type="expression" dxfId="8760"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8759" priority="5003">
      <formula>CW40&lt;0</formula>
    </cfRule>
  </conditionalFormatting>
  <conditionalFormatting sqref="CX68">
    <cfRule type="colorScale" priority="4959">
      <colorScale>
        <cfvo type="min"/>
        <cfvo type="max"/>
        <color theme="0"/>
        <color theme="0"/>
      </colorScale>
    </cfRule>
    <cfRule type="expression" dxfId="8758" priority="4961">
      <formula>CW68&lt;0</formula>
    </cfRule>
  </conditionalFormatting>
  <conditionalFormatting sqref="CX68:CX81">
    <cfRule type="expression" dxfId="8757"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8756" priority="5021">
      <formula>CW69&lt;0</formula>
    </cfRule>
  </conditionalFormatting>
  <conditionalFormatting sqref="CX83">
    <cfRule type="colorScale" priority="4942">
      <colorScale>
        <cfvo type="min"/>
        <cfvo type="max"/>
        <color theme="0"/>
        <color theme="0"/>
      </colorScale>
    </cfRule>
    <cfRule type="expression" dxfId="8755" priority="4944">
      <formula>CW83&lt;0</formula>
    </cfRule>
  </conditionalFormatting>
  <conditionalFormatting sqref="CX83:CX91">
    <cfRule type="expression" dxfId="8754"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8753" priority="5001">
      <formula>CW84&lt;0</formula>
    </cfRule>
  </conditionalFormatting>
  <conditionalFormatting sqref="CX93">
    <cfRule type="colorScale" priority="4955">
      <colorScale>
        <cfvo type="min"/>
        <cfvo type="max"/>
        <color theme="0"/>
        <color theme="0"/>
      </colorScale>
    </cfRule>
    <cfRule type="expression" dxfId="8752" priority="4957">
      <formula>CW93&lt;0</formula>
    </cfRule>
  </conditionalFormatting>
  <conditionalFormatting sqref="CX93:CX102">
    <cfRule type="expression" dxfId="8751"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8750" priority="4999">
      <formula>CW94&lt;0</formula>
    </cfRule>
  </conditionalFormatting>
  <conditionalFormatting sqref="CX104">
    <cfRule type="colorScale" priority="4951">
      <colorScale>
        <cfvo type="min"/>
        <cfvo type="max"/>
        <color theme="0"/>
        <color theme="0"/>
      </colorScale>
    </cfRule>
    <cfRule type="expression" dxfId="8749" priority="4953">
      <formula>CW104&lt;0</formula>
    </cfRule>
  </conditionalFormatting>
  <conditionalFormatting sqref="CX104:CX106">
    <cfRule type="expression" dxfId="8748"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8747" priority="4997">
      <formula>CW105&lt;0</formula>
    </cfRule>
  </conditionalFormatting>
  <conditionalFormatting sqref="CX110">
    <cfRule type="colorScale" priority="4994">
      <colorScale>
        <cfvo type="min"/>
        <cfvo type="max"/>
        <color theme="0"/>
        <color theme="0"/>
      </colorScale>
    </cfRule>
    <cfRule type="expression" dxfId="8746"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8745"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8744" priority="4993">
      <formula>CW117&lt;0</formula>
    </cfRule>
  </conditionalFormatting>
  <conditionalFormatting sqref="CX125">
    <cfRule type="colorScale" priority="4947">
      <colorScale>
        <cfvo type="min"/>
        <cfvo type="max"/>
        <color theme="0"/>
        <color theme="0"/>
      </colorScale>
    </cfRule>
    <cfRule type="expression" dxfId="8743" priority="4949">
      <formula>CW125&lt;0</formula>
    </cfRule>
  </conditionalFormatting>
  <conditionalFormatting sqref="CX125:CX134">
    <cfRule type="expression" dxfId="8742"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8741" priority="4989">
      <formula>CW126&lt;0</formula>
    </cfRule>
  </conditionalFormatting>
  <conditionalFormatting sqref="CD110:CD111">
    <cfRule type="expression" dxfId="8740" priority="4845">
      <formula>IF(CD110="Validar","Rojo","Verde")</formula>
    </cfRule>
  </conditionalFormatting>
  <conditionalFormatting sqref="CD117:CD123">
    <cfRule type="expression" dxfId="8739" priority="4901">
      <formula>IF(CD117="Validar","Rojo","Verde")</formula>
    </cfRule>
  </conditionalFormatting>
  <conditionalFormatting sqref="CD117:CD123">
    <cfRule type="expression" priority="4903">
      <formula>#REF!</formula>
    </cfRule>
  </conditionalFormatting>
  <conditionalFormatting sqref="CD6:CD16">
    <cfRule type="expression" dxfId="8738"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8737" priority="4930">
      <formula>CC6&lt;0</formula>
    </cfRule>
  </conditionalFormatting>
  <conditionalFormatting sqref="CD10">
    <cfRule type="colorScale" priority="4897">
      <colorScale>
        <cfvo type="min"/>
        <cfvo type="max"/>
        <color theme="0"/>
        <color theme="0"/>
      </colorScale>
    </cfRule>
    <cfRule type="expression" dxfId="8736" priority="4898">
      <formula>CC10&lt;0</formula>
    </cfRule>
  </conditionalFormatting>
  <conditionalFormatting sqref="CD11:CD14">
    <cfRule type="colorScale" priority="4927">
      <colorScale>
        <cfvo type="min"/>
        <cfvo type="max"/>
        <color theme="0"/>
        <color theme="0"/>
      </colorScale>
    </cfRule>
    <cfRule type="expression" dxfId="8735" priority="4928">
      <formula>CC11&lt;0</formula>
    </cfRule>
  </conditionalFormatting>
  <conditionalFormatting sqref="CD15">
    <cfRule type="colorScale" priority="4894">
      <colorScale>
        <cfvo type="min"/>
        <cfvo type="max"/>
        <color theme="0"/>
        <color theme="0"/>
      </colorScale>
    </cfRule>
    <cfRule type="expression" dxfId="8734" priority="4896">
      <formula>CC15&lt;0</formula>
    </cfRule>
  </conditionalFormatting>
  <conditionalFormatting sqref="CD16">
    <cfRule type="colorScale" priority="4925">
      <colorScale>
        <cfvo type="min"/>
        <cfvo type="max"/>
        <color theme="0"/>
        <color theme="0"/>
      </colorScale>
    </cfRule>
    <cfRule type="expression" dxfId="8733" priority="4926">
      <formula>CC16&lt;0</formula>
    </cfRule>
  </conditionalFormatting>
  <conditionalFormatting sqref="CD18">
    <cfRule type="colorScale" priority="4890">
      <colorScale>
        <cfvo type="min"/>
        <cfvo type="max"/>
        <color theme="0"/>
        <color theme="0"/>
      </colorScale>
    </cfRule>
    <cfRule type="expression" dxfId="8732" priority="4892">
      <formula>CC18&lt;0</formula>
    </cfRule>
  </conditionalFormatting>
  <conditionalFormatting sqref="CD18:CD19">
    <cfRule type="expression" dxfId="8731"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8730" priority="4924">
      <formula>CC19&lt;0</formula>
    </cfRule>
  </conditionalFormatting>
  <conditionalFormatting sqref="CD23">
    <cfRule type="colorScale" priority="4886">
      <colorScale>
        <cfvo type="min"/>
        <cfvo type="max"/>
        <color theme="0"/>
        <color theme="0"/>
      </colorScale>
    </cfRule>
    <cfRule type="expression" dxfId="8729" priority="4888">
      <formula>CC23&lt;0</formula>
    </cfRule>
  </conditionalFormatting>
  <conditionalFormatting sqref="CD23:CD24">
    <cfRule type="expression" dxfId="8728"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8727" priority="4920">
      <formula>CC24&lt;0</formula>
    </cfRule>
  </conditionalFormatting>
  <conditionalFormatting sqref="CD26">
    <cfRule type="colorScale" priority="4882">
      <colorScale>
        <cfvo type="min"/>
        <cfvo type="max"/>
        <color theme="0"/>
        <color theme="0"/>
      </colorScale>
    </cfRule>
    <cfRule type="expression" dxfId="8726" priority="4884">
      <formula>CC26&lt;0</formula>
    </cfRule>
  </conditionalFormatting>
  <conditionalFormatting sqref="CD26:CD27">
    <cfRule type="expression" dxfId="8725"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8724" priority="4918">
      <formula>CC27&lt;0</formula>
    </cfRule>
  </conditionalFormatting>
  <conditionalFormatting sqref="CD29">
    <cfRule type="colorScale" priority="4878">
      <colorScale>
        <cfvo type="min"/>
        <cfvo type="max"/>
        <color theme="0"/>
        <color theme="0"/>
      </colorScale>
    </cfRule>
    <cfRule type="expression" dxfId="8723" priority="4880">
      <formula>CC29&lt;0</formula>
    </cfRule>
  </conditionalFormatting>
  <conditionalFormatting sqref="CD29:CD30">
    <cfRule type="expression" dxfId="8722"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8721" priority="4916">
      <formula>CC30&lt;0</formula>
    </cfRule>
  </conditionalFormatting>
  <conditionalFormatting sqref="CD39">
    <cfRule type="colorScale" priority="4874">
      <colorScale>
        <cfvo type="min"/>
        <cfvo type="max"/>
        <color theme="0"/>
        <color theme="0"/>
      </colorScale>
    </cfRule>
    <cfRule type="expression" dxfId="8720" priority="4876">
      <formula>CC39&lt;0</formula>
    </cfRule>
  </conditionalFormatting>
  <conditionalFormatting sqref="CD39:CD66">
    <cfRule type="expression" dxfId="8719"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8718" priority="4914">
      <formula>CC40&lt;0</formula>
    </cfRule>
  </conditionalFormatting>
  <conditionalFormatting sqref="CD68">
    <cfRule type="colorScale" priority="4870">
      <colorScale>
        <cfvo type="min"/>
        <cfvo type="max"/>
        <color theme="0"/>
        <color theme="0"/>
      </colorScale>
    </cfRule>
    <cfRule type="expression" dxfId="8717" priority="4872">
      <formula>CC68&lt;0</formula>
    </cfRule>
  </conditionalFormatting>
  <conditionalFormatting sqref="CD68:CD81">
    <cfRule type="expression" dxfId="8716"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8715" priority="4932">
      <formula>CC69&lt;0</formula>
    </cfRule>
  </conditionalFormatting>
  <conditionalFormatting sqref="CD83">
    <cfRule type="colorScale" priority="4853">
      <colorScale>
        <cfvo type="min"/>
        <cfvo type="max"/>
        <color theme="0"/>
        <color theme="0"/>
      </colorScale>
    </cfRule>
    <cfRule type="expression" dxfId="8714" priority="4855">
      <formula>CC83&lt;0</formula>
    </cfRule>
  </conditionalFormatting>
  <conditionalFormatting sqref="CD83:CD91">
    <cfRule type="expression" dxfId="8713"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8712" priority="4912">
      <formula>CC84&lt;0</formula>
    </cfRule>
  </conditionalFormatting>
  <conditionalFormatting sqref="CD93">
    <cfRule type="colorScale" priority="4866">
      <colorScale>
        <cfvo type="min"/>
        <cfvo type="max"/>
        <color theme="0"/>
        <color theme="0"/>
      </colorScale>
    </cfRule>
    <cfRule type="expression" dxfId="8711" priority="4868">
      <formula>CC93&lt;0</formula>
    </cfRule>
  </conditionalFormatting>
  <conditionalFormatting sqref="CD93:CD102">
    <cfRule type="expression" dxfId="8710"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8709" priority="4910">
      <formula>CC94&lt;0</formula>
    </cfRule>
  </conditionalFormatting>
  <conditionalFormatting sqref="CD104">
    <cfRule type="colorScale" priority="4862">
      <colorScale>
        <cfvo type="min"/>
        <cfvo type="max"/>
        <color theme="0"/>
        <color theme="0"/>
      </colorScale>
    </cfRule>
    <cfRule type="expression" dxfId="8708" priority="4864">
      <formula>CC104&lt;0</formula>
    </cfRule>
  </conditionalFormatting>
  <conditionalFormatting sqref="CD104:CD106">
    <cfRule type="expression" dxfId="8707"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8706" priority="4908">
      <formula>CC105&lt;0</formula>
    </cfRule>
  </conditionalFormatting>
  <conditionalFormatting sqref="CD110">
    <cfRule type="colorScale" priority="4905">
      <colorScale>
        <cfvo type="min"/>
        <cfvo type="max"/>
        <color theme="0"/>
        <color theme="0"/>
      </colorScale>
    </cfRule>
    <cfRule type="expression" dxfId="8705"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8704" priority="4848">
      <formula>CC111&lt;0</formula>
    </cfRule>
  </conditionalFormatting>
  <conditionalFormatting sqref="CD117:CD123">
    <cfRule type="colorScale" priority="4902">
      <colorScale>
        <cfvo type="min"/>
        <cfvo type="max"/>
        <color theme="0"/>
        <color theme="0"/>
      </colorScale>
    </cfRule>
    <cfRule type="expression" dxfId="8703" priority="4904">
      <formula>CC117&lt;0</formula>
    </cfRule>
  </conditionalFormatting>
  <conditionalFormatting sqref="CD125">
    <cfRule type="colorScale" priority="4858">
      <colorScale>
        <cfvo type="min"/>
        <cfvo type="max"/>
        <color theme="0"/>
        <color theme="0"/>
      </colorScale>
    </cfRule>
    <cfRule type="expression" dxfId="8702" priority="4860">
      <formula>CC125&lt;0</formula>
    </cfRule>
  </conditionalFormatting>
  <conditionalFormatting sqref="CD125:CD134">
    <cfRule type="expression" dxfId="8701"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8700" priority="4900">
      <formula>CC126&lt;0</formula>
    </cfRule>
  </conditionalFormatting>
  <conditionalFormatting sqref="J94:J103">
    <cfRule type="expression" dxfId="8699" priority="4030">
      <formula>IF(J94="Validar","Rojo","Verde")</formula>
    </cfRule>
  </conditionalFormatting>
  <conditionalFormatting sqref="AI110:AI111">
    <cfRule type="expression" dxfId="8698" priority="4756">
      <formula>IF(AI110="Validar","Rojo","Verde")</formula>
    </cfRule>
  </conditionalFormatting>
  <conditionalFormatting sqref="AI117:AI123">
    <cfRule type="expression" dxfId="8697" priority="4812">
      <formula>IF(AI117="Validar","Rojo","Verde")</formula>
    </cfRule>
  </conditionalFormatting>
  <conditionalFormatting sqref="AI117:AI123">
    <cfRule type="expression" priority="4814">
      <formula>#REF!</formula>
    </cfRule>
  </conditionalFormatting>
  <conditionalFormatting sqref="AI6:AI16">
    <cfRule type="expression" dxfId="8696"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8695" priority="4841">
      <formula>AH6&lt;0</formula>
    </cfRule>
  </conditionalFormatting>
  <conditionalFormatting sqref="AI10">
    <cfRule type="colorScale" priority="4808">
      <colorScale>
        <cfvo type="min"/>
        <cfvo type="max"/>
        <color theme="0"/>
        <color theme="0"/>
      </colorScale>
    </cfRule>
    <cfRule type="expression" dxfId="8694" priority="4809">
      <formula>AH10&lt;0</formula>
    </cfRule>
  </conditionalFormatting>
  <conditionalFormatting sqref="AI11:AI14">
    <cfRule type="colorScale" priority="4838">
      <colorScale>
        <cfvo type="min"/>
        <cfvo type="max"/>
        <color theme="0"/>
        <color theme="0"/>
      </colorScale>
    </cfRule>
    <cfRule type="expression" dxfId="8693" priority="4839">
      <formula>AH11&lt;0</formula>
    </cfRule>
  </conditionalFormatting>
  <conditionalFormatting sqref="AI15">
    <cfRule type="colorScale" priority="4805">
      <colorScale>
        <cfvo type="min"/>
        <cfvo type="max"/>
        <color theme="0"/>
        <color theme="0"/>
      </colorScale>
    </cfRule>
    <cfRule type="expression" dxfId="8692" priority="4807">
      <formula>AH15&lt;0</formula>
    </cfRule>
  </conditionalFormatting>
  <conditionalFormatting sqref="AI16">
    <cfRule type="colorScale" priority="4836">
      <colorScale>
        <cfvo type="min"/>
        <cfvo type="max"/>
        <color theme="0"/>
        <color theme="0"/>
      </colorScale>
    </cfRule>
    <cfRule type="expression" dxfId="8691" priority="4837">
      <formula>AH16&lt;0</formula>
    </cfRule>
  </conditionalFormatting>
  <conditionalFormatting sqref="AI18">
    <cfRule type="colorScale" priority="4801">
      <colorScale>
        <cfvo type="min"/>
        <cfvo type="max"/>
        <color theme="0"/>
        <color theme="0"/>
      </colorScale>
    </cfRule>
    <cfRule type="expression" dxfId="8690" priority="4803">
      <formula>AH18&lt;0</formula>
    </cfRule>
  </conditionalFormatting>
  <conditionalFormatting sqref="AI18:AI19">
    <cfRule type="expression" dxfId="8689"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8688" priority="4835">
      <formula>AH19&lt;0</formula>
    </cfRule>
  </conditionalFormatting>
  <conditionalFormatting sqref="AI23">
    <cfRule type="colorScale" priority="4797">
      <colorScale>
        <cfvo type="min"/>
        <cfvo type="max"/>
        <color theme="0"/>
        <color theme="0"/>
      </colorScale>
    </cfRule>
    <cfRule type="expression" dxfId="8687" priority="4799">
      <formula>AH23&lt;0</formula>
    </cfRule>
  </conditionalFormatting>
  <conditionalFormatting sqref="AI23:AI24">
    <cfRule type="expression" dxfId="8686"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8685" priority="4831">
      <formula>AH24&lt;0</formula>
    </cfRule>
  </conditionalFormatting>
  <conditionalFormatting sqref="AI26">
    <cfRule type="colorScale" priority="4793">
      <colorScale>
        <cfvo type="min"/>
        <cfvo type="max"/>
        <color theme="0"/>
        <color theme="0"/>
      </colorScale>
    </cfRule>
    <cfRule type="expression" dxfId="8684" priority="4795">
      <formula>AH26&lt;0</formula>
    </cfRule>
  </conditionalFormatting>
  <conditionalFormatting sqref="AI26:AI27">
    <cfRule type="expression" dxfId="8683"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8682" priority="4829">
      <formula>AH27&lt;0</formula>
    </cfRule>
  </conditionalFormatting>
  <conditionalFormatting sqref="AI29">
    <cfRule type="colorScale" priority="4789">
      <colorScale>
        <cfvo type="min"/>
        <cfvo type="max"/>
        <color theme="0"/>
        <color theme="0"/>
      </colorScale>
    </cfRule>
    <cfRule type="expression" dxfId="8681" priority="4791">
      <formula>AH29&lt;0</formula>
    </cfRule>
  </conditionalFormatting>
  <conditionalFormatting sqref="AI30">
    <cfRule type="colorScale" priority="4826">
      <colorScale>
        <cfvo type="min"/>
        <cfvo type="max"/>
        <color theme="0"/>
        <color theme="0"/>
      </colorScale>
    </cfRule>
    <cfRule type="expression" dxfId="8680" priority="4827">
      <formula>AH30&lt;0</formula>
    </cfRule>
  </conditionalFormatting>
  <conditionalFormatting sqref="AI39">
    <cfRule type="colorScale" priority="4785">
      <colorScale>
        <cfvo type="min"/>
        <cfvo type="max"/>
        <color theme="0"/>
        <color theme="0"/>
      </colorScale>
    </cfRule>
    <cfRule type="expression" dxfId="8679" priority="4787">
      <formula>AH39&lt;0</formula>
    </cfRule>
  </conditionalFormatting>
  <conditionalFormatting sqref="AI39:AI66">
    <cfRule type="expression" dxfId="8678"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8677" priority="4825">
      <formula>AH40&lt;0</formula>
    </cfRule>
  </conditionalFormatting>
  <conditionalFormatting sqref="AI68">
    <cfRule type="colorScale" priority="4781">
      <colorScale>
        <cfvo type="min"/>
        <cfvo type="max"/>
        <color theme="0"/>
        <color theme="0"/>
      </colorScale>
    </cfRule>
    <cfRule type="expression" dxfId="8676" priority="4783">
      <formula>AH68&lt;0</formula>
    </cfRule>
  </conditionalFormatting>
  <conditionalFormatting sqref="AI68:AI81">
    <cfRule type="expression" dxfId="8675"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8674" priority="4843">
      <formula>AH69&lt;0</formula>
    </cfRule>
  </conditionalFormatting>
  <conditionalFormatting sqref="AI83">
    <cfRule type="colorScale" priority="4764">
      <colorScale>
        <cfvo type="min"/>
        <cfvo type="max"/>
        <color theme="0"/>
        <color theme="0"/>
      </colorScale>
    </cfRule>
    <cfRule type="expression" dxfId="8673" priority="4766">
      <formula>AH83&lt;0</formula>
    </cfRule>
  </conditionalFormatting>
  <conditionalFormatting sqref="AI83:AI91">
    <cfRule type="expression" dxfId="8672"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8671" priority="4823">
      <formula>AH84&lt;0</formula>
    </cfRule>
  </conditionalFormatting>
  <conditionalFormatting sqref="AI93">
    <cfRule type="colorScale" priority="4777">
      <colorScale>
        <cfvo type="min"/>
        <cfvo type="max"/>
        <color theme="0"/>
        <color theme="0"/>
      </colorScale>
    </cfRule>
    <cfRule type="expression" dxfId="8670" priority="4779">
      <formula>AH93&lt;0</formula>
    </cfRule>
  </conditionalFormatting>
  <conditionalFormatting sqref="AI93:AI102">
    <cfRule type="expression" dxfId="8669"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8668" priority="4821">
      <formula>AH94&lt;0</formula>
    </cfRule>
  </conditionalFormatting>
  <conditionalFormatting sqref="AI104">
    <cfRule type="colorScale" priority="4773">
      <colorScale>
        <cfvo type="min"/>
        <cfvo type="max"/>
        <color theme="0"/>
        <color theme="0"/>
      </colorScale>
    </cfRule>
    <cfRule type="expression" dxfId="8667" priority="4775">
      <formula>AH104&lt;0</formula>
    </cfRule>
  </conditionalFormatting>
  <conditionalFormatting sqref="AI104:AI106">
    <cfRule type="expression" dxfId="8666"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8665" priority="4819">
      <formula>AH105&lt;0</formula>
    </cfRule>
  </conditionalFormatting>
  <conditionalFormatting sqref="AI110">
    <cfRule type="colorScale" priority="4816">
      <colorScale>
        <cfvo type="min"/>
        <cfvo type="max"/>
        <color theme="0"/>
        <color theme="0"/>
      </colorScale>
    </cfRule>
    <cfRule type="expression" dxfId="8664"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8663" priority="4759">
      <formula>AH111&lt;0</formula>
    </cfRule>
  </conditionalFormatting>
  <conditionalFormatting sqref="AI117:AI123">
    <cfRule type="colorScale" priority="4813">
      <colorScale>
        <cfvo type="min"/>
        <cfvo type="max"/>
        <color theme="0"/>
        <color theme="0"/>
      </colorScale>
    </cfRule>
    <cfRule type="expression" dxfId="8662" priority="4815">
      <formula>AH117&lt;0</formula>
    </cfRule>
  </conditionalFormatting>
  <conditionalFormatting sqref="AI125">
    <cfRule type="colorScale" priority="4769">
      <colorScale>
        <cfvo type="min"/>
        <cfvo type="max"/>
        <color theme="0"/>
        <color theme="0"/>
      </colorScale>
    </cfRule>
    <cfRule type="expression" dxfId="8661" priority="4771">
      <formula>AH125&lt;0</formula>
    </cfRule>
  </conditionalFormatting>
  <conditionalFormatting sqref="AI125:AI134">
    <cfRule type="expression" dxfId="8660"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8659" priority="4811">
      <formula>AH126&lt;0</formula>
    </cfRule>
  </conditionalFormatting>
  <conditionalFormatting sqref="AP110:AP111">
    <cfRule type="expression" dxfId="8658" priority="4667">
      <formula>IF(AP110="Validar","Rojo","Verde")</formula>
    </cfRule>
  </conditionalFormatting>
  <conditionalFormatting sqref="AP117:AP123">
    <cfRule type="expression" priority="4725">
      <formula>#REF!</formula>
    </cfRule>
  </conditionalFormatting>
  <conditionalFormatting sqref="AP6:AP16">
    <cfRule type="expression" dxfId="8657"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8656" priority="4752">
      <formula>AO6&lt;0</formula>
    </cfRule>
  </conditionalFormatting>
  <conditionalFormatting sqref="AP10">
    <cfRule type="colorScale" priority="4719">
      <colorScale>
        <cfvo type="min"/>
        <cfvo type="max"/>
        <color theme="0"/>
        <color theme="0"/>
      </colorScale>
    </cfRule>
    <cfRule type="expression" dxfId="8655" priority="4720">
      <formula>AO10&lt;0</formula>
    </cfRule>
  </conditionalFormatting>
  <conditionalFormatting sqref="AP11:AP14">
    <cfRule type="colorScale" priority="4749">
      <colorScale>
        <cfvo type="min"/>
        <cfvo type="max"/>
        <color theme="0"/>
        <color theme="0"/>
      </colorScale>
    </cfRule>
    <cfRule type="expression" dxfId="8654" priority="4750">
      <formula>AO11&lt;0</formula>
    </cfRule>
  </conditionalFormatting>
  <conditionalFormatting sqref="AP15">
    <cfRule type="colorScale" priority="4716">
      <colorScale>
        <cfvo type="min"/>
        <cfvo type="max"/>
        <color theme="0"/>
        <color theme="0"/>
      </colorScale>
    </cfRule>
    <cfRule type="expression" dxfId="8653" priority="4718">
      <formula>AO15&lt;0</formula>
    </cfRule>
  </conditionalFormatting>
  <conditionalFormatting sqref="AP16">
    <cfRule type="colorScale" priority="4747">
      <colorScale>
        <cfvo type="min"/>
        <cfvo type="max"/>
        <color theme="0"/>
        <color theme="0"/>
      </colorScale>
    </cfRule>
    <cfRule type="expression" dxfId="8652" priority="4748">
      <formula>AO16&lt;0</formula>
    </cfRule>
  </conditionalFormatting>
  <conditionalFormatting sqref="AP18">
    <cfRule type="colorScale" priority="4712">
      <colorScale>
        <cfvo type="min"/>
        <cfvo type="max"/>
        <color theme="0"/>
        <color theme="0"/>
      </colorScale>
    </cfRule>
    <cfRule type="expression" dxfId="8651" priority="4714">
      <formula>AO18&lt;0</formula>
    </cfRule>
  </conditionalFormatting>
  <conditionalFormatting sqref="AP18:AP19">
    <cfRule type="expression" dxfId="8650"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8649" priority="4746">
      <formula>AO19&lt;0</formula>
    </cfRule>
  </conditionalFormatting>
  <conditionalFormatting sqref="AP23">
    <cfRule type="colorScale" priority="4708">
      <colorScale>
        <cfvo type="min"/>
        <cfvo type="max"/>
        <color theme="0"/>
        <color theme="0"/>
      </colorScale>
    </cfRule>
    <cfRule type="expression" dxfId="8648" priority="4710">
      <formula>AO23&lt;0</formula>
    </cfRule>
  </conditionalFormatting>
  <conditionalFormatting sqref="AP23:AP24">
    <cfRule type="expression" dxfId="8647"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8646" priority="4742">
      <formula>AO24&lt;0</formula>
    </cfRule>
  </conditionalFormatting>
  <conditionalFormatting sqref="AP26">
    <cfRule type="colorScale" priority="4704">
      <colorScale>
        <cfvo type="min"/>
        <cfvo type="max"/>
        <color theme="0"/>
        <color theme="0"/>
      </colorScale>
    </cfRule>
    <cfRule type="expression" dxfId="8645" priority="4706">
      <formula>AO26&lt;0</formula>
    </cfRule>
  </conditionalFormatting>
  <conditionalFormatting sqref="AP26:AP27">
    <cfRule type="expression" dxfId="8644"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8643" priority="4740">
      <formula>AO27&lt;0</formula>
    </cfRule>
  </conditionalFormatting>
  <conditionalFormatting sqref="AP29">
    <cfRule type="colorScale" priority="4700">
      <colorScale>
        <cfvo type="min"/>
        <cfvo type="max"/>
        <color theme="0"/>
        <color theme="0"/>
      </colorScale>
    </cfRule>
    <cfRule type="expression" dxfId="8642" priority="4702">
      <formula>AO29&lt;0</formula>
    </cfRule>
  </conditionalFormatting>
  <conditionalFormatting sqref="AP29:AP30">
    <cfRule type="expression" dxfId="8641"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8640" priority="4738">
      <formula>AO30&lt;0</formula>
    </cfRule>
  </conditionalFormatting>
  <conditionalFormatting sqref="AP39">
    <cfRule type="colorScale" priority="4696">
      <colorScale>
        <cfvo type="min"/>
        <cfvo type="max"/>
        <color theme="0"/>
        <color theme="0"/>
      </colorScale>
    </cfRule>
    <cfRule type="expression" dxfId="8639" priority="4698">
      <formula>AO39&lt;0</formula>
    </cfRule>
  </conditionalFormatting>
  <conditionalFormatting sqref="AP39:AP66">
    <cfRule type="expression" dxfId="8638"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8637" priority="4736">
      <formula>AO40&lt;0</formula>
    </cfRule>
  </conditionalFormatting>
  <conditionalFormatting sqref="AP68">
    <cfRule type="colorScale" priority="4692">
      <colorScale>
        <cfvo type="min"/>
        <cfvo type="max"/>
        <color theme="0"/>
        <color theme="0"/>
      </colorScale>
    </cfRule>
    <cfRule type="expression" dxfId="8636" priority="4694">
      <formula>AO68&lt;0</formula>
    </cfRule>
  </conditionalFormatting>
  <conditionalFormatting sqref="AP68:AP81">
    <cfRule type="expression" dxfId="8635"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8634" priority="4754">
      <formula>AO69&lt;0</formula>
    </cfRule>
  </conditionalFormatting>
  <conditionalFormatting sqref="AP83">
    <cfRule type="colorScale" priority="4675">
      <colorScale>
        <cfvo type="min"/>
        <cfvo type="max"/>
        <color theme="0"/>
        <color theme="0"/>
      </colorScale>
    </cfRule>
    <cfRule type="expression" dxfId="8633" priority="4677">
      <formula>AO83&lt;0</formula>
    </cfRule>
  </conditionalFormatting>
  <conditionalFormatting sqref="AP83:AP91">
    <cfRule type="expression" dxfId="8632"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8631" priority="4734">
      <formula>AO84&lt;0</formula>
    </cfRule>
  </conditionalFormatting>
  <conditionalFormatting sqref="AP93">
    <cfRule type="colorScale" priority="4688">
      <colorScale>
        <cfvo type="min"/>
        <cfvo type="max"/>
        <color theme="0"/>
        <color theme="0"/>
      </colorScale>
    </cfRule>
    <cfRule type="expression" dxfId="8630" priority="4690">
      <formula>AO93&lt;0</formula>
    </cfRule>
  </conditionalFormatting>
  <conditionalFormatting sqref="AP93:AP102">
    <cfRule type="expression" dxfId="8629"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8628" priority="4732">
      <formula>AO94&lt;0</formula>
    </cfRule>
  </conditionalFormatting>
  <conditionalFormatting sqref="AP104">
    <cfRule type="colorScale" priority="4684">
      <colorScale>
        <cfvo type="min"/>
        <cfvo type="max"/>
        <color theme="0"/>
        <color theme="0"/>
      </colorScale>
    </cfRule>
    <cfRule type="expression" dxfId="8627" priority="4686">
      <formula>AO104&lt;0</formula>
    </cfRule>
  </conditionalFormatting>
  <conditionalFormatting sqref="AP104:AP106">
    <cfRule type="expression" dxfId="8626"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8625" priority="4730">
      <formula>AO105&lt;0</formula>
    </cfRule>
  </conditionalFormatting>
  <conditionalFormatting sqref="AP110">
    <cfRule type="colorScale" priority="4727">
      <colorScale>
        <cfvo type="min"/>
        <cfvo type="max"/>
        <color theme="0"/>
        <color theme="0"/>
      </colorScale>
    </cfRule>
    <cfRule type="expression" dxfId="8624"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8623" priority="4670">
      <formula>AO111&lt;0</formula>
    </cfRule>
  </conditionalFormatting>
  <conditionalFormatting sqref="AP117:AP123">
    <cfRule type="colorScale" priority="4724">
      <colorScale>
        <cfvo type="min"/>
        <cfvo type="max"/>
        <color theme="0"/>
        <color theme="0"/>
      </colorScale>
    </cfRule>
    <cfRule type="expression" dxfId="8622" priority="4726">
      <formula>AO117&lt;0</formula>
    </cfRule>
  </conditionalFormatting>
  <conditionalFormatting sqref="AP125">
    <cfRule type="colorScale" priority="4680">
      <colorScale>
        <cfvo type="min"/>
        <cfvo type="max"/>
        <color theme="0"/>
        <color theme="0"/>
      </colorScale>
    </cfRule>
    <cfRule type="expression" dxfId="8621" priority="4682">
      <formula>AO125&lt;0</formula>
    </cfRule>
  </conditionalFormatting>
  <conditionalFormatting sqref="AP125:AP134">
    <cfRule type="expression" dxfId="8620"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8619" priority="4722">
      <formula>AO126&lt;0</formula>
    </cfRule>
  </conditionalFormatting>
  <conditionalFormatting sqref="BM117:BM123">
    <cfRule type="expression" dxfId="8618" priority="4634">
      <formula>IF(BM117="Validar","Rojo","Verde")</formula>
    </cfRule>
  </conditionalFormatting>
  <conditionalFormatting sqref="BM117:BM123">
    <cfRule type="expression" priority="4636">
      <formula>#REF!</formula>
    </cfRule>
  </conditionalFormatting>
  <conditionalFormatting sqref="BM6:BM16">
    <cfRule type="expression" dxfId="8617"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8616" priority="4663">
      <formula>BL6&lt;0</formula>
    </cfRule>
  </conditionalFormatting>
  <conditionalFormatting sqref="BM10">
    <cfRule type="colorScale" priority="4630">
      <colorScale>
        <cfvo type="min"/>
        <cfvo type="max"/>
        <color theme="0"/>
        <color theme="0"/>
      </colorScale>
    </cfRule>
    <cfRule type="expression" dxfId="8615" priority="4631">
      <formula>BL10&lt;0</formula>
    </cfRule>
  </conditionalFormatting>
  <conditionalFormatting sqref="BM11:BM14">
    <cfRule type="colorScale" priority="4660">
      <colorScale>
        <cfvo type="min"/>
        <cfvo type="max"/>
        <color theme="0"/>
        <color theme="0"/>
      </colorScale>
    </cfRule>
    <cfRule type="expression" dxfId="8614" priority="4661">
      <formula>BL11&lt;0</formula>
    </cfRule>
  </conditionalFormatting>
  <conditionalFormatting sqref="BM15">
    <cfRule type="colorScale" priority="4627">
      <colorScale>
        <cfvo type="min"/>
        <cfvo type="max"/>
        <color theme="0"/>
        <color theme="0"/>
      </colorScale>
    </cfRule>
    <cfRule type="expression" dxfId="8613" priority="4629">
      <formula>BL15&lt;0</formula>
    </cfRule>
  </conditionalFormatting>
  <conditionalFormatting sqref="BM16">
    <cfRule type="colorScale" priority="4658">
      <colorScale>
        <cfvo type="min"/>
        <cfvo type="max"/>
        <color theme="0"/>
        <color theme="0"/>
      </colorScale>
    </cfRule>
    <cfRule type="expression" dxfId="8612" priority="4659">
      <formula>BL16&lt;0</formula>
    </cfRule>
  </conditionalFormatting>
  <conditionalFormatting sqref="BM18">
    <cfRule type="colorScale" priority="4623">
      <colorScale>
        <cfvo type="min"/>
        <cfvo type="max"/>
        <color theme="0"/>
        <color theme="0"/>
      </colorScale>
    </cfRule>
    <cfRule type="expression" dxfId="8611" priority="4625">
      <formula>BL18&lt;0</formula>
    </cfRule>
  </conditionalFormatting>
  <conditionalFormatting sqref="BM18:BM19">
    <cfRule type="expression" dxfId="8610"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8609" priority="4657">
      <formula>BL19&lt;0</formula>
    </cfRule>
  </conditionalFormatting>
  <conditionalFormatting sqref="BM23">
    <cfRule type="colorScale" priority="4619">
      <colorScale>
        <cfvo type="min"/>
        <cfvo type="max"/>
        <color theme="0"/>
        <color theme="0"/>
      </colorScale>
    </cfRule>
    <cfRule type="expression" dxfId="8608" priority="4621">
      <formula>BL23&lt;0</formula>
    </cfRule>
  </conditionalFormatting>
  <conditionalFormatting sqref="BM23:BM24">
    <cfRule type="expression" dxfId="8607"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8606" priority="4653">
      <formula>BL24&lt;0</formula>
    </cfRule>
  </conditionalFormatting>
  <conditionalFormatting sqref="BM26">
    <cfRule type="colorScale" priority="4615">
      <colorScale>
        <cfvo type="min"/>
        <cfvo type="max"/>
        <color theme="0"/>
        <color theme="0"/>
      </colorScale>
    </cfRule>
    <cfRule type="expression" dxfId="8605" priority="4617">
      <formula>BL26&lt;0</formula>
    </cfRule>
  </conditionalFormatting>
  <conditionalFormatting sqref="BM26:BM27">
    <cfRule type="expression" dxfId="8604"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8603" priority="4651">
      <formula>BL27&lt;0</formula>
    </cfRule>
  </conditionalFormatting>
  <conditionalFormatting sqref="BM29">
    <cfRule type="colorScale" priority="4611">
      <colorScale>
        <cfvo type="min"/>
        <cfvo type="max"/>
        <color theme="0"/>
        <color theme="0"/>
      </colorScale>
    </cfRule>
    <cfRule type="expression" dxfId="8602" priority="4613">
      <formula>BL29&lt;0</formula>
    </cfRule>
  </conditionalFormatting>
  <conditionalFormatting sqref="BM29:BM30">
    <cfRule type="expression" dxfId="8601"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8600" priority="4649">
      <formula>BL30&lt;0</formula>
    </cfRule>
  </conditionalFormatting>
  <conditionalFormatting sqref="BM39">
    <cfRule type="colorScale" priority="4607">
      <colorScale>
        <cfvo type="min"/>
        <cfvo type="max"/>
        <color theme="0"/>
        <color theme="0"/>
      </colorScale>
    </cfRule>
    <cfRule type="expression" dxfId="8599" priority="4609">
      <formula>BL39&lt;0</formula>
    </cfRule>
  </conditionalFormatting>
  <conditionalFormatting sqref="BM39:BM66">
    <cfRule type="expression" dxfId="8598"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8597" priority="4647">
      <formula>BL40&lt;0</formula>
    </cfRule>
  </conditionalFormatting>
  <conditionalFormatting sqref="BM68">
    <cfRule type="colorScale" priority="4603">
      <colorScale>
        <cfvo type="min"/>
        <cfvo type="max"/>
        <color theme="0"/>
        <color theme="0"/>
      </colorScale>
    </cfRule>
    <cfRule type="expression" dxfId="8596" priority="4605">
      <formula>BL68&lt;0</formula>
    </cfRule>
  </conditionalFormatting>
  <conditionalFormatting sqref="BM68:BM81">
    <cfRule type="expression" dxfId="8595"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8594" priority="4665">
      <formula>BL69&lt;0</formula>
    </cfRule>
  </conditionalFormatting>
  <conditionalFormatting sqref="BM83">
    <cfRule type="colorScale" priority="4586">
      <colorScale>
        <cfvo type="min"/>
        <cfvo type="max"/>
        <color theme="0"/>
        <color theme="0"/>
      </colorScale>
    </cfRule>
    <cfRule type="expression" dxfId="8593" priority="4588">
      <formula>BL83&lt;0</formula>
    </cfRule>
  </conditionalFormatting>
  <conditionalFormatting sqref="BM83:BM91">
    <cfRule type="expression" dxfId="8592"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8591" priority="4645">
      <formula>BL84&lt;0</formula>
    </cfRule>
  </conditionalFormatting>
  <conditionalFormatting sqref="BM93">
    <cfRule type="colorScale" priority="4599">
      <colorScale>
        <cfvo type="min"/>
        <cfvo type="max"/>
        <color theme="0"/>
        <color theme="0"/>
      </colorScale>
    </cfRule>
    <cfRule type="expression" dxfId="8590" priority="4601">
      <formula>BL93&lt;0</formula>
    </cfRule>
  </conditionalFormatting>
  <conditionalFormatting sqref="BM93:BM102">
    <cfRule type="expression" dxfId="8589"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8588" priority="4643">
      <formula>BL94&lt;0</formula>
    </cfRule>
  </conditionalFormatting>
  <conditionalFormatting sqref="BM104">
    <cfRule type="colorScale" priority="4595">
      <colorScale>
        <cfvo type="min"/>
        <cfvo type="max"/>
        <color theme="0"/>
        <color theme="0"/>
      </colorScale>
    </cfRule>
    <cfRule type="expression" dxfId="8587" priority="4597">
      <formula>BL104&lt;0</formula>
    </cfRule>
  </conditionalFormatting>
  <conditionalFormatting sqref="BM104:BM106">
    <cfRule type="expression" dxfId="8586"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8585" priority="4641">
      <formula>BL105&lt;0</formula>
    </cfRule>
  </conditionalFormatting>
  <conditionalFormatting sqref="BM110">
    <cfRule type="colorScale" priority="4638">
      <colorScale>
        <cfvo type="min"/>
        <cfvo type="max"/>
        <color theme="0"/>
        <color theme="0"/>
      </colorScale>
    </cfRule>
    <cfRule type="expression" dxfId="8584"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8583" priority="4581">
      <formula>BL111&lt;0</formula>
    </cfRule>
  </conditionalFormatting>
  <conditionalFormatting sqref="BM117:BM123">
    <cfRule type="colorScale" priority="4635">
      <colorScale>
        <cfvo type="min"/>
        <cfvo type="max"/>
        <color theme="0"/>
        <color theme="0"/>
      </colorScale>
    </cfRule>
    <cfRule type="expression" dxfId="8582" priority="4637">
      <formula>BL117&lt;0</formula>
    </cfRule>
  </conditionalFormatting>
  <conditionalFormatting sqref="BM125">
    <cfRule type="colorScale" priority="4591">
      <colorScale>
        <cfvo type="min"/>
        <cfvo type="max"/>
        <color theme="0"/>
        <color theme="0"/>
      </colorScale>
    </cfRule>
    <cfRule type="expression" dxfId="8581" priority="4593">
      <formula>BL125&lt;0</formula>
    </cfRule>
  </conditionalFormatting>
  <conditionalFormatting sqref="BM125:BM134">
    <cfRule type="expression" dxfId="8580"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8579" priority="4633">
      <formula>BL126&lt;0</formula>
    </cfRule>
  </conditionalFormatting>
  <conditionalFormatting sqref="BT110:BT111">
    <cfRule type="expression" dxfId="8578" priority="4489">
      <formula>IF(BT110="Validar","Rojo","Verde")</formula>
    </cfRule>
  </conditionalFormatting>
  <conditionalFormatting sqref="BT117:BT123">
    <cfRule type="expression" priority="4547">
      <formula>#REF!</formula>
    </cfRule>
  </conditionalFormatting>
  <conditionalFormatting sqref="BT6:BT16">
    <cfRule type="expression" dxfId="8577"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8576" priority="4574">
      <formula>BS6&lt;0</formula>
    </cfRule>
  </conditionalFormatting>
  <conditionalFormatting sqref="BT10">
    <cfRule type="colorScale" priority="4541">
      <colorScale>
        <cfvo type="min"/>
        <cfvo type="max"/>
        <color theme="0"/>
        <color theme="0"/>
      </colorScale>
    </cfRule>
    <cfRule type="expression" dxfId="8575" priority="4542">
      <formula>BS10&lt;0</formula>
    </cfRule>
  </conditionalFormatting>
  <conditionalFormatting sqref="BT11:BT14">
    <cfRule type="colorScale" priority="4571">
      <colorScale>
        <cfvo type="min"/>
        <cfvo type="max"/>
        <color theme="0"/>
        <color theme="0"/>
      </colorScale>
    </cfRule>
    <cfRule type="expression" dxfId="8574" priority="4572">
      <formula>BS11&lt;0</formula>
    </cfRule>
  </conditionalFormatting>
  <conditionalFormatting sqref="BT15">
    <cfRule type="colorScale" priority="4538">
      <colorScale>
        <cfvo type="min"/>
        <cfvo type="max"/>
        <color theme="0"/>
        <color theme="0"/>
      </colorScale>
    </cfRule>
    <cfRule type="expression" dxfId="8573" priority="4540">
      <formula>BS15&lt;0</formula>
    </cfRule>
  </conditionalFormatting>
  <conditionalFormatting sqref="BT16">
    <cfRule type="colorScale" priority="4569">
      <colorScale>
        <cfvo type="min"/>
        <cfvo type="max"/>
        <color theme="0"/>
        <color theme="0"/>
      </colorScale>
    </cfRule>
    <cfRule type="expression" dxfId="8572" priority="4570">
      <formula>BS16&lt;0</formula>
    </cfRule>
  </conditionalFormatting>
  <conditionalFormatting sqref="BT18">
    <cfRule type="colorScale" priority="4534">
      <colorScale>
        <cfvo type="min"/>
        <cfvo type="max"/>
        <color theme="0"/>
        <color theme="0"/>
      </colorScale>
    </cfRule>
    <cfRule type="expression" dxfId="8571" priority="4536">
      <formula>BS18&lt;0</formula>
    </cfRule>
  </conditionalFormatting>
  <conditionalFormatting sqref="BT18:BT19">
    <cfRule type="expression" dxfId="8570"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8569" priority="4568">
      <formula>BS19&lt;0</formula>
    </cfRule>
  </conditionalFormatting>
  <conditionalFormatting sqref="BT23">
    <cfRule type="colorScale" priority="4530">
      <colorScale>
        <cfvo type="min"/>
        <cfvo type="max"/>
        <color theme="0"/>
        <color theme="0"/>
      </colorScale>
    </cfRule>
    <cfRule type="expression" dxfId="8568" priority="4532">
      <formula>BS23&lt;0</formula>
    </cfRule>
  </conditionalFormatting>
  <conditionalFormatting sqref="BT23:BT24">
    <cfRule type="expression" dxfId="8567"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8566" priority="4564">
      <formula>BS24&lt;0</formula>
    </cfRule>
  </conditionalFormatting>
  <conditionalFormatting sqref="BT26">
    <cfRule type="colorScale" priority="4526">
      <colorScale>
        <cfvo type="min"/>
        <cfvo type="max"/>
        <color theme="0"/>
        <color theme="0"/>
      </colorScale>
    </cfRule>
    <cfRule type="expression" dxfId="8565" priority="4528">
      <formula>BS26&lt;0</formula>
    </cfRule>
  </conditionalFormatting>
  <conditionalFormatting sqref="BT26:BT27">
    <cfRule type="expression" dxfId="8564"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8563" priority="4562">
      <formula>BS27&lt;0</formula>
    </cfRule>
  </conditionalFormatting>
  <conditionalFormatting sqref="BT29">
    <cfRule type="colorScale" priority="4522">
      <colorScale>
        <cfvo type="min"/>
        <cfvo type="max"/>
        <color theme="0"/>
        <color theme="0"/>
      </colorScale>
    </cfRule>
    <cfRule type="expression" dxfId="8562" priority="4524">
      <formula>BS29&lt;0</formula>
    </cfRule>
  </conditionalFormatting>
  <conditionalFormatting sqref="BT29:BT30">
    <cfRule type="expression" dxfId="8561"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8560" priority="4560">
      <formula>BS30&lt;0</formula>
    </cfRule>
  </conditionalFormatting>
  <conditionalFormatting sqref="BT39">
    <cfRule type="colorScale" priority="4518">
      <colorScale>
        <cfvo type="min"/>
        <cfvo type="max"/>
        <color theme="0"/>
        <color theme="0"/>
      </colorScale>
    </cfRule>
    <cfRule type="expression" dxfId="8559" priority="4520">
      <formula>BS39&lt;0</formula>
    </cfRule>
  </conditionalFormatting>
  <conditionalFormatting sqref="BT39:BT66">
    <cfRule type="expression" dxfId="8558"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8557" priority="4558">
      <formula>BS40&lt;0</formula>
    </cfRule>
  </conditionalFormatting>
  <conditionalFormatting sqref="BT68">
    <cfRule type="colorScale" priority="4514">
      <colorScale>
        <cfvo type="min"/>
        <cfvo type="max"/>
        <color theme="0"/>
        <color theme="0"/>
      </colorScale>
    </cfRule>
    <cfRule type="expression" dxfId="8556" priority="4516">
      <formula>BS68&lt;0</formula>
    </cfRule>
  </conditionalFormatting>
  <conditionalFormatting sqref="BT68:BT81">
    <cfRule type="expression" dxfId="8555"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8554" priority="4576">
      <formula>BS69&lt;0</formula>
    </cfRule>
  </conditionalFormatting>
  <conditionalFormatting sqref="BT83">
    <cfRule type="colorScale" priority="4497">
      <colorScale>
        <cfvo type="min"/>
        <cfvo type="max"/>
        <color theme="0"/>
        <color theme="0"/>
      </colorScale>
    </cfRule>
    <cfRule type="expression" dxfId="8553" priority="4499">
      <formula>BS83&lt;0</formula>
    </cfRule>
  </conditionalFormatting>
  <conditionalFormatting sqref="BT83:BT91">
    <cfRule type="expression" dxfId="8552"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8551" priority="4556">
      <formula>BS84&lt;0</formula>
    </cfRule>
  </conditionalFormatting>
  <conditionalFormatting sqref="BT93">
    <cfRule type="colorScale" priority="4510">
      <colorScale>
        <cfvo type="min"/>
        <cfvo type="max"/>
        <color theme="0"/>
        <color theme="0"/>
      </colorScale>
    </cfRule>
    <cfRule type="expression" dxfId="8550" priority="4512">
      <formula>BS93&lt;0</formula>
    </cfRule>
  </conditionalFormatting>
  <conditionalFormatting sqref="BT93:BT102">
    <cfRule type="expression" dxfId="8549"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8548" priority="4554">
      <formula>BS94&lt;0</formula>
    </cfRule>
  </conditionalFormatting>
  <conditionalFormatting sqref="BT104">
    <cfRule type="colorScale" priority="4506">
      <colorScale>
        <cfvo type="min"/>
        <cfvo type="max"/>
        <color theme="0"/>
        <color theme="0"/>
      </colorScale>
    </cfRule>
    <cfRule type="expression" dxfId="8547" priority="4508">
      <formula>BS104&lt;0</formula>
    </cfRule>
  </conditionalFormatting>
  <conditionalFormatting sqref="BT104:BT106">
    <cfRule type="expression" dxfId="8546"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8545" priority="4552">
      <formula>BS105&lt;0</formula>
    </cfRule>
  </conditionalFormatting>
  <conditionalFormatting sqref="BT110">
    <cfRule type="colorScale" priority="4549">
      <colorScale>
        <cfvo type="min"/>
        <cfvo type="max"/>
        <color theme="0"/>
        <color theme="0"/>
      </colorScale>
    </cfRule>
    <cfRule type="expression" dxfId="8544"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8543" priority="4492">
      <formula>BS111&lt;0</formula>
    </cfRule>
  </conditionalFormatting>
  <conditionalFormatting sqref="BT117:BT123">
    <cfRule type="colorScale" priority="4546">
      <colorScale>
        <cfvo type="min"/>
        <cfvo type="max"/>
        <color theme="0"/>
        <color theme="0"/>
      </colorScale>
    </cfRule>
    <cfRule type="expression" dxfId="8542" priority="4548">
      <formula>BS117&lt;0</formula>
    </cfRule>
  </conditionalFormatting>
  <conditionalFormatting sqref="BT125">
    <cfRule type="colorScale" priority="4502">
      <colorScale>
        <cfvo type="min"/>
        <cfvo type="max"/>
        <color theme="0"/>
        <color theme="0"/>
      </colorScale>
    </cfRule>
    <cfRule type="expression" dxfId="8541" priority="4504">
      <formula>BS125&lt;0</formula>
    </cfRule>
  </conditionalFormatting>
  <conditionalFormatting sqref="BT125:BT134">
    <cfRule type="expression" dxfId="8540"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8539" priority="4544">
      <formula>BS126&lt;0</formula>
    </cfRule>
  </conditionalFormatting>
  <conditionalFormatting sqref="CK110:CK111">
    <cfRule type="expression" dxfId="8538" priority="4400">
      <formula>IF(CK110="Validar","Rojo","Verde")</formula>
    </cfRule>
  </conditionalFormatting>
  <conditionalFormatting sqref="CK117:CK123">
    <cfRule type="expression" dxfId="8537" priority="4456">
      <formula>IF(CK117="Validar","Rojo","Verde")</formula>
    </cfRule>
  </conditionalFormatting>
  <conditionalFormatting sqref="CK117:CK123">
    <cfRule type="expression" priority="4458">
      <formula>#REF!</formula>
    </cfRule>
  </conditionalFormatting>
  <conditionalFormatting sqref="CK6:CK16">
    <cfRule type="expression" dxfId="8536"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8535" priority="4485">
      <formula>CJ6&lt;0</formula>
    </cfRule>
  </conditionalFormatting>
  <conditionalFormatting sqref="CK10">
    <cfRule type="colorScale" priority="4452">
      <colorScale>
        <cfvo type="min"/>
        <cfvo type="max"/>
        <color theme="0"/>
        <color theme="0"/>
      </colorScale>
    </cfRule>
    <cfRule type="expression" dxfId="8534" priority="4453">
      <formula>CJ10&lt;0</formula>
    </cfRule>
  </conditionalFormatting>
  <conditionalFormatting sqref="CK11:CK14">
    <cfRule type="colorScale" priority="4482">
      <colorScale>
        <cfvo type="min"/>
        <cfvo type="max"/>
        <color theme="0"/>
        <color theme="0"/>
      </colorScale>
    </cfRule>
    <cfRule type="expression" dxfId="8533" priority="4483">
      <formula>CJ11&lt;0</formula>
    </cfRule>
  </conditionalFormatting>
  <conditionalFormatting sqref="CK15">
    <cfRule type="colorScale" priority="4449">
      <colorScale>
        <cfvo type="min"/>
        <cfvo type="max"/>
        <color theme="0"/>
        <color theme="0"/>
      </colorScale>
    </cfRule>
    <cfRule type="expression" dxfId="8532" priority="4451">
      <formula>CJ15&lt;0</formula>
    </cfRule>
  </conditionalFormatting>
  <conditionalFormatting sqref="CK16">
    <cfRule type="colorScale" priority="4480">
      <colorScale>
        <cfvo type="min"/>
        <cfvo type="max"/>
        <color theme="0"/>
        <color theme="0"/>
      </colorScale>
    </cfRule>
    <cfRule type="expression" dxfId="8531" priority="4481">
      <formula>CJ16&lt;0</formula>
    </cfRule>
  </conditionalFormatting>
  <conditionalFormatting sqref="CK18">
    <cfRule type="colorScale" priority="4445">
      <colorScale>
        <cfvo type="min"/>
        <cfvo type="max"/>
        <color theme="0"/>
        <color theme="0"/>
      </colorScale>
    </cfRule>
    <cfRule type="expression" dxfId="8530" priority="4447">
      <formula>CJ18&lt;0</formula>
    </cfRule>
  </conditionalFormatting>
  <conditionalFormatting sqref="CK18:CK19">
    <cfRule type="expression" dxfId="8529"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8528" priority="4479">
      <formula>CJ19&lt;0</formula>
    </cfRule>
  </conditionalFormatting>
  <conditionalFormatting sqref="CK23">
    <cfRule type="colorScale" priority="4441">
      <colorScale>
        <cfvo type="min"/>
        <cfvo type="max"/>
        <color theme="0"/>
        <color theme="0"/>
      </colorScale>
    </cfRule>
    <cfRule type="expression" dxfId="8527" priority="4443">
      <formula>CJ23&lt;0</formula>
    </cfRule>
  </conditionalFormatting>
  <conditionalFormatting sqref="CK23:CK24">
    <cfRule type="expression" dxfId="8526"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8525" priority="4475">
      <formula>CJ24&lt;0</formula>
    </cfRule>
  </conditionalFormatting>
  <conditionalFormatting sqref="CK26">
    <cfRule type="colorScale" priority="4437">
      <colorScale>
        <cfvo type="min"/>
        <cfvo type="max"/>
        <color theme="0"/>
        <color theme="0"/>
      </colorScale>
    </cfRule>
    <cfRule type="expression" dxfId="8524" priority="4439">
      <formula>CJ26&lt;0</formula>
    </cfRule>
  </conditionalFormatting>
  <conditionalFormatting sqref="CK26:CK27">
    <cfRule type="expression" dxfId="8523"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8522" priority="4473">
      <formula>CJ27&lt;0</formula>
    </cfRule>
  </conditionalFormatting>
  <conditionalFormatting sqref="CK29">
    <cfRule type="colorScale" priority="4433">
      <colorScale>
        <cfvo type="min"/>
        <cfvo type="max"/>
        <color theme="0"/>
        <color theme="0"/>
      </colorScale>
    </cfRule>
    <cfRule type="expression" dxfId="8521" priority="4435">
      <formula>CJ29&lt;0</formula>
    </cfRule>
  </conditionalFormatting>
  <conditionalFormatting sqref="CK29:CK30">
    <cfRule type="expression" dxfId="8520"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8519" priority="4471">
      <formula>CJ30&lt;0</formula>
    </cfRule>
  </conditionalFormatting>
  <conditionalFormatting sqref="CK39">
    <cfRule type="colorScale" priority="4429">
      <colorScale>
        <cfvo type="min"/>
        <cfvo type="max"/>
        <color theme="0"/>
        <color theme="0"/>
      </colorScale>
    </cfRule>
    <cfRule type="expression" dxfId="8518" priority="4431">
      <formula>CJ39&lt;0</formula>
    </cfRule>
  </conditionalFormatting>
  <conditionalFormatting sqref="CK39:CK66">
    <cfRule type="expression" dxfId="8517"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8516" priority="4469">
      <formula>CJ40&lt;0</formula>
    </cfRule>
  </conditionalFormatting>
  <conditionalFormatting sqref="CK68">
    <cfRule type="colorScale" priority="4425">
      <colorScale>
        <cfvo type="min"/>
        <cfvo type="max"/>
        <color theme="0"/>
        <color theme="0"/>
      </colorScale>
    </cfRule>
    <cfRule type="expression" dxfId="8515" priority="4427">
      <formula>CJ68&lt;0</formula>
    </cfRule>
  </conditionalFormatting>
  <conditionalFormatting sqref="CK68:CK81">
    <cfRule type="expression" dxfId="8514"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8513" priority="4487">
      <formula>CJ69&lt;0</formula>
    </cfRule>
  </conditionalFormatting>
  <conditionalFormatting sqref="CK83">
    <cfRule type="colorScale" priority="4408">
      <colorScale>
        <cfvo type="min"/>
        <cfvo type="max"/>
        <color theme="0"/>
        <color theme="0"/>
      </colorScale>
    </cfRule>
    <cfRule type="expression" dxfId="8512" priority="4410">
      <formula>CJ83&lt;0</formula>
    </cfRule>
  </conditionalFormatting>
  <conditionalFormatting sqref="CK83:CK91">
    <cfRule type="expression" dxfId="8511"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8510" priority="4467">
      <formula>CJ84&lt;0</formula>
    </cfRule>
  </conditionalFormatting>
  <conditionalFormatting sqref="CK93">
    <cfRule type="colorScale" priority="4421">
      <colorScale>
        <cfvo type="min"/>
        <cfvo type="max"/>
        <color theme="0"/>
        <color theme="0"/>
      </colorScale>
    </cfRule>
    <cfRule type="expression" dxfId="8509" priority="4423">
      <formula>CJ93&lt;0</formula>
    </cfRule>
  </conditionalFormatting>
  <conditionalFormatting sqref="CK93:CK102">
    <cfRule type="expression" dxfId="8508"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8507" priority="4465">
      <formula>CJ94&lt;0</formula>
    </cfRule>
  </conditionalFormatting>
  <conditionalFormatting sqref="CK104">
    <cfRule type="colorScale" priority="4417">
      <colorScale>
        <cfvo type="min"/>
        <cfvo type="max"/>
        <color theme="0"/>
        <color theme="0"/>
      </colorScale>
    </cfRule>
    <cfRule type="expression" dxfId="8506" priority="4419">
      <formula>CJ104&lt;0</formula>
    </cfRule>
  </conditionalFormatting>
  <conditionalFormatting sqref="CK104:CK106">
    <cfRule type="expression" dxfId="8505"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8504" priority="4463">
      <formula>CJ105&lt;0</formula>
    </cfRule>
  </conditionalFormatting>
  <conditionalFormatting sqref="CK110">
    <cfRule type="colorScale" priority="4460">
      <colorScale>
        <cfvo type="min"/>
        <cfvo type="max"/>
        <color theme="0"/>
        <color theme="0"/>
      </colorScale>
    </cfRule>
    <cfRule type="expression" dxfId="8503"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8502" priority="4403">
      <formula>CJ111&lt;0</formula>
    </cfRule>
  </conditionalFormatting>
  <conditionalFormatting sqref="CK117:CK123">
    <cfRule type="colorScale" priority="4457">
      <colorScale>
        <cfvo type="min"/>
        <cfvo type="max"/>
        <color theme="0"/>
        <color theme="0"/>
      </colorScale>
    </cfRule>
    <cfRule type="expression" dxfId="8501" priority="4459">
      <formula>CJ117&lt;0</formula>
    </cfRule>
  </conditionalFormatting>
  <conditionalFormatting sqref="CK125">
    <cfRule type="colorScale" priority="4413">
      <colorScale>
        <cfvo type="min"/>
        <cfvo type="max"/>
        <color theme="0"/>
        <color theme="0"/>
      </colorScale>
    </cfRule>
    <cfRule type="expression" dxfId="8500" priority="4415">
      <formula>CJ125&lt;0</formula>
    </cfRule>
  </conditionalFormatting>
  <conditionalFormatting sqref="CK125:CK134">
    <cfRule type="expression" dxfId="8499"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8498" priority="4455">
      <formula>CJ126&lt;0</formula>
    </cfRule>
  </conditionalFormatting>
  <conditionalFormatting sqref="CR110:CR111">
    <cfRule type="expression" dxfId="8497" priority="4311">
      <formula>IF(CR110="Validar","Rojo","Verde")</formula>
    </cfRule>
  </conditionalFormatting>
  <conditionalFormatting sqref="CR117:CR123">
    <cfRule type="expression" dxfId="8496" priority="4367">
      <formula>IF(CR117="Validar","Rojo","Verde")</formula>
    </cfRule>
  </conditionalFormatting>
  <conditionalFormatting sqref="CR117:CR123">
    <cfRule type="expression" priority="4369">
      <formula>#REF!</formula>
    </cfRule>
  </conditionalFormatting>
  <conditionalFormatting sqref="CR6:CR16">
    <cfRule type="expression" dxfId="8495"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8494" priority="4396">
      <formula>CQ6&lt;0</formula>
    </cfRule>
  </conditionalFormatting>
  <conditionalFormatting sqref="CR10">
    <cfRule type="colorScale" priority="4363">
      <colorScale>
        <cfvo type="min"/>
        <cfvo type="max"/>
        <color theme="0"/>
        <color theme="0"/>
      </colorScale>
    </cfRule>
    <cfRule type="expression" dxfId="8493" priority="4364">
      <formula>CQ10&lt;0</formula>
    </cfRule>
  </conditionalFormatting>
  <conditionalFormatting sqref="CR11:CR14">
    <cfRule type="colorScale" priority="4393">
      <colorScale>
        <cfvo type="min"/>
        <cfvo type="max"/>
        <color theme="0"/>
        <color theme="0"/>
      </colorScale>
    </cfRule>
    <cfRule type="expression" dxfId="8492" priority="4394">
      <formula>CQ11&lt;0</formula>
    </cfRule>
  </conditionalFormatting>
  <conditionalFormatting sqref="CR15">
    <cfRule type="colorScale" priority="4360">
      <colorScale>
        <cfvo type="min"/>
        <cfvo type="max"/>
        <color theme="0"/>
        <color theme="0"/>
      </colorScale>
    </cfRule>
    <cfRule type="expression" dxfId="8491" priority="4362">
      <formula>CQ15&lt;0</formula>
    </cfRule>
  </conditionalFormatting>
  <conditionalFormatting sqref="CR16">
    <cfRule type="colorScale" priority="4391">
      <colorScale>
        <cfvo type="min"/>
        <cfvo type="max"/>
        <color theme="0"/>
        <color theme="0"/>
      </colorScale>
    </cfRule>
    <cfRule type="expression" dxfId="8490" priority="4392">
      <formula>CQ16&lt;0</formula>
    </cfRule>
  </conditionalFormatting>
  <conditionalFormatting sqref="CR18">
    <cfRule type="colorScale" priority="4356">
      <colorScale>
        <cfvo type="min"/>
        <cfvo type="max"/>
        <color theme="0"/>
        <color theme="0"/>
      </colorScale>
    </cfRule>
    <cfRule type="expression" dxfId="8489" priority="4358">
      <formula>CQ18&lt;0</formula>
    </cfRule>
  </conditionalFormatting>
  <conditionalFormatting sqref="CR18:CR19">
    <cfRule type="expression" dxfId="8488"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8487" priority="4390">
      <formula>CQ19&lt;0</formula>
    </cfRule>
  </conditionalFormatting>
  <conditionalFormatting sqref="CR23">
    <cfRule type="colorScale" priority="4352">
      <colorScale>
        <cfvo type="min"/>
        <cfvo type="max"/>
        <color theme="0"/>
        <color theme="0"/>
      </colorScale>
    </cfRule>
    <cfRule type="expression" dxfId="8486" priority="4354">
      <formula>CQ23&lt;0</formula>
    </cfRule>
  </conditionalFormatting>
  <conditionalFormatting sqref="CR23:CR24">
    <cfRule type="expression" dxfId="8485"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8484" priority="4386">
      <formula>CQ24&lt;0</formula>
    </cfRule>
  </conditionalFormatting>
  <conditionalFormatting sqref="CR26">
    <cfRule type="colorScale" priority="4348">
      <colorScale>
        <cfvo type="min"/>
        <cfvo type="max"/>
        <color theme="0"/>
        <color theme="0"/>
      </colorScale>
    </cfRule>
    <cfRule type="expression" dxfId="8483" priority="4350">
      <formula>CQ26&lt;0</formula>
    </cfRule>
  </conditionalFormatting>
  <conditionalFormatting sqref="CR26:CR27">
    <cfRule type="expression" dxfId="8482"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8481" priority="4384">
      <formula>CQ27&lt;0</formula>
    </cfRule>
  </conditionalFormatting>
  <conditionalFormatting sqref="CR29">
    <cfRule type="colorScale" priority="4344">
      <colorScale>
        <cfvo type="min"/>
        <cfvo type="max"/>
        <color theme="0"/>
        <color theme="0"/>
      </colorScale>
    </cfRule>
    <cfRule type="expression" dxfId="8480" priority="4346">
      <formula>CQ29&lt;0</formula>
    </cfRule>
  </conditionalFormatting>
  <conditionalFormatting sqref="CR29:CR30">
    <cfRule type="expression" dxfId="8479"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8478" priority="4382">
      <formula>CQ30&lt;0</formula>
    </cfRule>
  </conditionalFormatting>
  <conditionalFormatting sqref="CR39">
    <cfRule type="colorScale" priority="4340">
      <colorScale>
        <cfvo type="min"/>
        <cfvo type="max"/>
        <color theme="0"/>
        <color theme="0"/>
      </colorScale>
    </cfRule>
    <cfRule type="expression" dxfId="8477" priority="4342">
      <formula>CQ39&lt;0</formula>
    </cfRule>
  </conditionalFormatting>
  <conditionalFormatting sqref="CR39:CR66">
    <cfRule type="expression" dxfId="8476"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8475" priority="4380">
      <formula>CQ40&lt;0</formula>
    </cfRule>
  </conditionalFormatting>
  <conditionalFormatting sqref="CR68">
    <cfRule type="colorScale" priority="4336">
      <colorScale>
        <cfvo type="min"/>
        <cfvo type="max"/>
        <color theme="0"/>
        <color theme="0"/>
      </colorScale>
    </cfRule>
    <cfRule type="expression" dxfId="8474" priority="4338">
      <formula>CQ68&lt;0</formula>
    </cfRule>
  </conditionalFormatting>
  <conditionalFormatting sqref="CR68:CR81">
    <cfRule type="expression" dxfId="8473"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8472" priority="4398">
      <formula>CQ69&lt;0</formula>
    </cfRule>
  </conditionalFormatting>
  <conditionalFormatting sqref="CR83">
    <cfRule type="colorScale" priority="4319">
      <colorScale>
        <cfvo type="min"/>
        <cfvo type="max"/>
        <color theme="0"/>
        <color theme="0"/>
      </colorScale>
    </cfRule>
    <cfRule type="expression" dxfId="8471" priority="4321">
      <formula>CQ83&lt;0</formula>
    </cfRule>
  </conditionalFormatting>
  <conditionalFormatting sqref="CR83:CR90">
    <cfRule type="expression" dxfId="8470"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8469" priority="4378">
      <formula>CQ84&lt;0</formula>
    </cfRule>
  </conditionalFormatting>
  <conditionalFormatting sqref="CR93">
    <cfRule type="colorScale" priority="4332">
      <colorScale>
        <cfvo type="min"/>
        <cfvo type="max"/>
        <color theme="0"/>
        <color theme="0"/>
      </colorScale>
    </cfRule>
    <cfRule type="expression" dxfId="8468" priority="4334">
      <formula>CQ93&lt;0</formula>
    </cfRule>
  </conditionalFormatting>
  <conditionalFormatting sqref="CR93:CR102">
    <cfRule type="expression" dxfId="8467"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8466" priority="4376">
      <formula>CQ94&lt;0</formula>
    </cfRule>
  </conditionalFormatting>
  <conditionalFormatting sqref="CR104">
    <cfRule type="colorScale" priority="4328">
      <colorScale>
        <cfvo type="min"/>
        <cfvo type="max"/>
        <color theme="0"/>
        <color theme="0"/>
      </colorScale>
    </cfRule>
    <cfRule type="expression" dxfId="8465" priority="4330">
      <formula>CQ104&lt;0</formula>
    </cfRule>
  </conditionalFormatting>
  <conditionalFormatting sqref="CR104:CR106">
    <cfRule type="expression" dxfId="8464"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8463" priority="4374">
      <formula>CQ105&lt;0</formula>
    </cfRule>
  </conditionalFormatting>
  <conditionalFormatting sqref="CR110">
    <cfRule type="colorScale" priority="4371">
      <colorScale>
        <cfvo type="min"/>
        <cfvo type="max"/>
        <color theme="0"/>
        <color theme="0"/>
      </colorScale>
    </cfRule>
    <cfRule type="expression" dxfId="8462"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8461" priority="4314">
      <formula>CQ111&lt;0</formula>
    </cfRule>
  </conditionalFormatting>
  <conditionalFormatting sqref="CR117:CR123">
    <cfRule type="colorScale" priority="4368">
      <colorScale>
        <cfvo type="min"/>
        <cfvo type="max"/>
        <color theme="0"/>
        <color theme="0"/>
      </colorScale>
    </cfRule>
    <cfRule type="expression" dxfId="8460" priority="4370">
      <formula>CQ117&lt;0</formula>
    </cfRule>
  </conditionalFormatting>
  <conditionalFormatting sqref="CR125">
    <cfRule type="colorScale" priority="4324">
      <colorScale>
        <cfvo type="min"/>
        <cfvo type="max"/>
        <color theme="0"/>
        <color theme="0"/>
      </colorScale>
    </cfRule>
    <cfRule type="expression" dxfId="8459" priority="4326">
      <formula>CQ125&lt;0</formula>
    </cfRule>
  </conditionalFormatting>
  <conditionalFormatting sqref="CR125:CR134">
    <cfRule type="expression" dxfId="8458"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8457" priority="4366">
      <formula>CQ126&lt;0</formula>
    </cfRule>
  </conditionalFormatting>
  <conditionalFormatting sqref="BR117:BS123">
    <cfRule type="expression" dxfId="8456" priority="1668">
      <formula>IF(BR117="Validar","Rojo","Verde")</formula>
    </cfRule>
  </conditionalFormatting>
  <conditionalFormatting sqref="BO39:BO107">
    <cfRule type="expression" dxfId="8455" priority="1812">
      <formula>IF(BO39="Validar","Rojo","Verde")</formula>
    </cfRule>
  </conditionalFormatting>
  <conditionalFormatting sqref="AA69:AA82">
    <cfRule type="expression" dxfId="8454" priority="3346">
      <formula>IF(AA69="Validar","Rojo","Verde")</formula>
    </cfRule>
  </conditionalFormatting>
  <conditionalFormatting sqref="CR91">
    <cfRule type="expression" dxfId="8453"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8452" priority="4309">
      <formula>CQ91&lt;0</formula>
    </cfRule>
  </conditionalFormatting>
  <conditionalFormatting sqref="C6">
    <cfRule type="colorScale" priority="4303">
      <colorScale>
        <cfvo type="min"/>
        <cfvo type="max"/>
        <color theme="0"/>
        <color theme="0"/>
      </colorScale>
    </cfRule>
    <cfRule type="expression" dxfId="8451" priority="4304">
      <formula>B6&lt;0</formula>
    </cfRule>
  </conditionalFormatting>
  <conditionalFormatting sqref="C6">
    <cfRule type="expression" dxfId="8450"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8449" priority="4300">
      <formula>B7&lt;0</formula>
    </cfRule>
  </conditionalFormatting>
  <conditionalFormatting sqref="C7:C8">
    <cfRule type="expression" dxfId="8448"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8447" priority="4265">
      <formula>E9&lt;0</formula>
    </cfRule>
  </conditionalFormatting>
  <conditionalFormatting sqref="F9:F20">
    <cfRule type="expression" dxfId="8446"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8445" priority="4242">
      <formula>E10&lt;0</formula>
    </cfRule>
  </conditionalFormatting>
  <conditionalFormatting sqref="F11:F14">
    <cfRule type="colorScale" priority="4262">
      <colorScale>
        <cfvo type="min"/>
        <cfvo type="max"/>
        <color theme="0"/>
        <color theme="0"/>
      </colorScale>
    </cfRule>
    <cfRule type="expression" dxfId="8444" priority="4263">
      <formula>E11&lt;0</formula>
    </cfRule>
  </conditionalFormatting>
  <conditionalFormatting sqref="F15">
    <cfRule type="colorScale" priority="4239">
      <colorScale>
        <cfvo type="min"/>
        <cfvo type="max"/>
        <color theme="0"/>
        <color theme="0"/>
      </colorScale>
    </cfRule>
    <cfRule type="expression" dxfId="8443" priority="4240">
      <formula>E15&lt;0</formula>
    </cfRule>
  </conditionalFormatting>
  <conditionalFormatting sqref="F16:F17">
    <cfRule type="colorScale" priority="4260">
      <colorScale>
        <cfvo type="min"/>
        <cfvo type="max"/>
        <color theme="0"/>
        <color theme="0"/>
      </colorScale>
    </cfRule>
    <cfRule type="expression" dxfId="8442" priority="4261">
      <formula>E16&lt;0</formula>
    </cfRule>
  </conditionalFormatting>
  <conditionalFormatting sqref="F18">
    <cfRule type="colorScale" priority="4236">
      <colorScale>
        <cfvo type="min"/>
        <cfvo type="max"/>
        <color theme="0"/>
        <color theme="0"/>
      </colorScale>
    </cfRule>
    <cfRule type="expression" dxfId="8441" priority="4238">
      <formula>E18&lt;0</formula>
    </cfRule>
  </conditionalFormatting>
  <conditionalFormatting sqref="F19:F20">
    <cfRule type="colorScale" priority="4258">
      <colorScale>
        <cfvo type="min"/>
        <cfvo type="max"/>
        <color theme="0"/>
        <color theme="0"/>
      </colorScale>
    </cfRule>
    <cfRule type="expression" dxfId="8440" priority="4259">
      <formula>E19&lt;0</formula>
    </cfRule>
  </conditionalFormatting>
  <conditionalFormatting sqref="F23">
    <cfRule type="colorScale" priority="4233">
      <colorScale>
        <cfvo type="min"/>
        <cfvo type="max"/>
        <color theme="0"/>
        <color theme="0"/>
      </colorScale>
    </cfRule>
    <cfRule type="expression" dxfId="8439" priority="4234">
      <formula>E23&lt;0</formula>
    </cfRule>
  </conditionalFormatting>
  <conditionalFormatting sqref="F23:F31">
    <cfRule type="expression" dxfId="8438"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8437" priority="4257">
      <formula>E24&lt;0</formula>
    </cfRule>
  </conditionalFormatting>
  <conditionalFormatting sqref="F25">
    <cfRule type="colorScale" priority="4254">
      <colorScale>
        <cfvo type="min"/>
        <cfvo type="max"/>
        <color theme="0"/>
        <color theme="0"/>
      </colorScale>
    </cfRule>
    <cfRule type="expression" dxfId="8436" priority="4255">
      <formula>E25&lt;0</formula>
    </cfRule>
  </conditionalFormatting>
  <conditionalFormatting sqref="F26">
    <cfRule type="colorScale" priority="4231">
      <colorScale>
        <cfvo type="min"/>
        <cfvo type="max"/>
        <color theme="0"/>
        <color theme="0"/>
      </colorScale>
    </cfRule>
    <cfRule type="expression" dxfId="8435" priority="4232">
      <formula>E26&lt;0</formula>
    </cfRule>
  </conditionalFormatting>
  <conditionalFormatting sqref="F27">
    <cfRule type="colorScale" priority="4252">
      <colorScale>
        <cfvo type="min"/>
        <cfvo type="max"/>
        <color theme="0"/>
        <color theme="0"/>
      </colorScale>
    </cfRule>
    <cfRule type="expression" dxfId="8434" priority="4253">
      <formula>E27&lt;0</formula>
    </cfRule>
  </conditionalFormatting>
  <conditionalFormatting sqref="F28">
    <cfRule type="colorScale" priority="4250">
      <colorScale>
        <cfvo type="min"/>
        <cfvo type="max"/>
        <color theme="0"/>
        <color theme="0"/>
      </colorScale>
    </cfRule>
    <cfRule type="expression" dxfId="8433" priority="4251">
      <formula>E28&lt;0</formula>
    </cfRule>
  </conditionalFormatting>
  <conditionalFormatting sqref="F29">
    <cfRule type="colorScale" priority="4228">
      <colorScale>
        <cfvo type="min"/>
        <cfvo type="max"/>
        <color theme="0"/>
        <color theme="0"/>
      </colorScale>
    </cfRule>
    <cfRule type="expression" dxfId="8432" priority="4230">
      <formula>E29&lt;0</formula>
    </cfRule>
  </conditionalFormatting>
  <conditionalFormatting sqref="F30">
    <cfRule type="colorScale" priority="4248">
      <colorScale>
        <cfvo type="min"/>
        <cfvo type="max"/>
        <color theme="0"/>
        <color theme="0"/>
      </colorScale>
    </cfRule>
    <cfRule type="expression" dxfId="8431" priority="4249">
      <formula>E30&lt;0</formula>
    </cfRule>
  </conditionalFormatting>
  <conditionalFormatting sqref="F31">
    <cfRule type="colorScale" priority="4246">
      <colorScale>
        <cfvo type="min"/>
        <cfvo type="max"/>
        <color theme="0"/>
        <color theme="0"/>
      </colorScale>
    </cfRule>
    <cfRule type="expression" dxfId="8430"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8429" priority="4226">
      <formula>E39&lt;0</formula>
    </cfRule>
  </conditionalFormatting>
  <conditionalFormatting sqref="F39:F107">
    <cfRule type="expression" dxfId="8428"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8427"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8426"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8425" priority="4270">
      <formula>E69&lt;0</formula>
    </cfRule>
  </conditionalFormatting>
  <conditionalFormatting sqref="F82 F92 F103 F107">
    <cfRule type="expression" dxfId="8424"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8423"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8422"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8421"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8420"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8419"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8418" priority="4279">
      <formula>E105&lt;0</formula>
    </cfRule>
  </conditionalFormatting>
  <conditionalFormatting sqref="F110">
    <cfRule type="colorScale" priority="4280">
      <colorScale>
        <cfvo type="min"/>
        <cfvo type="max"/>
        <color theme="0"/>
        <color theme="0"/>
      </colorScale>
    </cfRule>
    <cfRule type="expression" dxfId="8417"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8416"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8415"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8414" priority="4214">
      <formula>E125&lt;0</formula>
    </cfRule>
  </conditionalFormatting>
  <conditionalFormatting sqref="F125:F135">
    <cfRule type="expression" dxfId="8413" priority="4211">
      <formula>IF(F125="Validar","Rojo","Verde")</formula>
    </cfRule>
  </conditionalFormatting>
  <conditionalFormatting sqref="F126:F132">
    <cfRule type="colorScale" priority="4288">
      <colorScale>
        <cfvo type="min"/>
        <cfvo type="max"/>
        <color theme="0"/>
        <color theme="0"/>
      </colorScale>
    </cfRule>
    <cfRule type="expression" dxfId="8412"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8411"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8410" priority="4284">
      <formula>E135&lt;0</formula>
    </cfRule>
  </conditionalFormatting>
  <conditionalFormatting sqref="F110:G111">
    <cfRule type="expression" dxfId="8409" priority="4155">
      <formula>IF(F110="Validar","Rojo","Verde")</formula>
    </cfRule>
  </conditionalFormatting>
  <conditionalFormatting sqref="F117:G123">
    <cfRule type="expression" dxfId="8408"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8407" priority="4205">
      <formula>F40&lt;0</formula>
    </cfRule>
  </conditionalFormatting>
  <conditionalFormatting sqref="G40:G67">
    <cfRule type="expression" dxfId="8406"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8405" priority="4208">
      <formula>F67&lt;0</formula>
    </cfRule>
  </conditionalFormatting>
  <conditionalFormatting sqref="G69">
    <cfRule type="colorScale" priority="4200">
      <colorScale>
        <cfvo type="min"/>
        <cfvo type="max"/>
        <color theme="0"/>
        <color theme="0"/>
      </colorScale>
    </cfRule>
    <cfRule type="expression" dxfId="8404" priority="4201">
      <formula>F69&lt;0</formula>
    </cfRule>
  </conditionalFormatting>
  <conditionalFormatting sqref="G69:G81">
    <cfRule type="expression" priority="4198">
      <formula>#REF!</formula>
    </cfRule>
  </conditionalFormatting>
  <conditionalFormatting sqref="G69:G82">
    <cfRule type="expression" dxfId="8403" priority="4196">
      <formula>IF(G69="Validar","Rojo","Verde")</formula>
    </cfRule>
  </conditionalFormatting>
  <conditionalFormatting sqref="G70:G78">
    <cfRule type="colorScale" priority="4197">
      <colorScale>
        <cfvo type="min"/>
        <cfvo type="max"/>
        <color theme="0"/>
        <color theme="0"/>
      </colorScale>
    </cfRule>
    <cfRule type="expression" dxfId="8402" priority="4199">
      <formula>F70&lt;0</formula>
    </cfRule>
  </conditionalFormatting>
  <conditionalFormatting sqref="G79:G81">
    <cfRule type="colorScale" priority="4209">
      <colorScale>
        <cfvo type="min"/>
        <cfvo type="max"/>
        <color theme="0"/>
        <color theme="0"/>
      </colorScale>
    </cfRule>
    <cfRule type="expression" dxfId="8401"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8400" priority="4195">
      <formula>F84&lt;0</formula>
    </cfRule>
  </conditionalFormatting>
  <conditionalFormatting sqref="G84:G91">
    <cfRule type="expression" priority="4192">
      <formula>#REF!</formula>
    </cfRule>
  </conditionalFormatting>
  <conditionalFormatting sqref="G84:G92">
    <cfRule type="expression" dxfId="8399" priority="4190">
      <formula>IF(G84="Validar","Rojo","Verde")</formula>
    </cfRule>
  </conditionalFormatting>
  <conditionalFormatting sqref="G85:G91">
    <cfRule type="colorScale" priority="4191">
      <colorScale>
        <cfvo type="min"/>
        <cfvo type="max"/>
        <color theme="0"/>
        <color theme="0"/>
      </colorScale>
    </cfRule>
    <cfRule type="expression" dxfId="8398" priority="4193">
      <formula>F85&lt;0</formula>
    </cfRule>
  </conditionalFormatting>
  <conditionalFormatting sqref="G94">
    <cfRule type="colorScale" priority="4188">
      <colorScale>
        <cfvo type="min"/>
        <cfvo type="max"/>
        <color theme="0"/>
        <color theme="0"/>
      </colorScale>
    </cfRule>
    <cfRule type="expression" dxfId="8397" priority="4189">
      <formula>F94&lt;0</formula>
    </cfRule>
  </conditionalFormatting>
  <conditionalFormatting sqref="G94:G102">
    <cfRule type="expression" priority="4182">
      <formula>#REF!</formula>
    </cfRule>
  </conditionalFormatting>
  <conditionalFormatting sqref="G94:G103">
    <cfRule type="expression" dxfId="8396" priority="4180">
      <formula>IF(G94="Validar","Rojo","Verde")</formula>
    </cfRule>
  </conditionalFormatting>
  <conditionalFormatting sqref="G95:G100">
    <cfRule type="colorScale" priority="4186">
      <colorScale>
        <cfvo type="min"/>
        <cfvo type="max"/>
        <color theme="0"/>
        <color theme="0"/>
      </colorScale>
    </cfRule>
    <cfRule type="expression" dxfId="8395" priority="4187">
      <formula>F95&lt;0</formula>
    </cfRule>
  </conditionalFormatting>
  <conditionalFormatting sqref="G101">
    <cfRule type="colorScale" priority="4184">
      <colorScale>
        <cfvo type="min"/>
        <cfvo type="max"/>
        <color theme="0"/>
        <color theme="0"/>
      </colorScale>
    </cfRule>
    <cfRule type="expression" dxfId="8394" priority="4185">
      <formula>F101&lt;0</formula>
    </cfRule>
  </conditionalFormatting>
  <conditionalFormatting sqref="G102">
    <cfRule type="colorScale" priority="4181">
      <colorScale>
        <cfvo type="min"/>
        <cfvo type="max"/>
        <color theme="0"/>
        <color theme="0"/>
      </colorScale>
    </cfRule>
    <cfRule type="expression" dxfId="8393" priority="4183">
      <formula>F102&lt;0</formula>
    </cfRule>
  </conditionalFormatting>
  <conditionalFormatting sqref="G105">
    <cfRule type="colorScale" priority="4178">
      <colorScale>
        <cfvo type="min"/>
        <cfvo type="max"/>
        <color theme="0"/>
        <color theme="0"/>
      </colorScale>
    </cfRule>
    <cfRule type="expression" dxfId="8392" priority="4179">
      <formula>F105&lt;0</formula>
    </cfRule>
  </conditionalFormatting>
  <conditionalFormatting sqref="G105:G106">
    <cfRule type="expression" priority="4176">
      <formula>#REF!</formula>
    </cfRule>
  </conditionalFormatting>
  <conditionalFormatting sqref="G105:G107">
    <cfRule type="expression" dxfId="8391" priority="4174">
      <formula>IF(G105="Validar","Rojo","Verde")</formula>
    </cfRule>
  </conditionalFormatting>
  <conditionalFormatting sqref="G106">
    <cfRule type="colorScale" priority="4175">
      <colorScale>
        <cfvo type="min"/>
        <cfvo type="max"/>
        <color theme="0"/>
        <color theme="0"/>
      </colorScale>
    </cfRule>
    <cfRule type="expression" dxfId="8390" priority="4177">
      <formula>F106&lt;0</formula>
    </cfRule>
  </conditionalFormatting>
  <conditionalFormatting sqref="G110">
    <cfRule type="colorScale" priority="4166">
      <colorScale>
        <cfvo type="min"/>
        <cfvo type="max"/>
        <color theme="0"/>
        <color theme="0"/>
      </colorScale>
    </cfRule>
    <cfRule type="expression" dxfId="8389"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8388" priority="4158">
      <formula>F111&lt;0</formula>
    </cfRule>
  </conditionalFormatting>
  <conditionalFormatting sqref="G117">
    <cfRule type="colorScale" priority="4172">
      <colorScale>
        <cfvo type="min"/>
        <cfvo type="max"/>
        <color theme="0"/>
        <color theme="0"/>
      </colorScale>
    </cfRule>
    <cfRule type="expression" dxfId="8387"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8386" priority="4171">
      <formula>F118&lt;0</formula>
    </cfRule>
  </conditionalFormatting>
  <conditionalFormatting sqref="G126:G135">
    <cfRule type="expression" dxfId="8385" priority="4293">
      <formula>IF(G126="Validar","Rojo","Verde")</formula>
    </cfRule>
    <cfRule type="colorScale" priority="4294">
      <colorScale>
        <cfvo type="min"/>
        <cfvo type="max"/>
        <color theme="0"/>
        <color theme="0"/>
      </colorScale>
    </cfRule>
    <cfRule type="expression" priority="4295">
      <formula>$F$23</formula>
    </cfRule>
    <cfRule type="expression" dxfId="8384" priority="4296">
      <formula>F126&lt;0</formula>
    </cfRule>
  </conditionalFormatting>
  <conditionalFormatting sqref="F6">
    <cfRule type="colorScale" priority="4153">
      <colorScale>
        <cfvo type="min"/>
        <cfvo type="max"/>
        <color theme="0"/>
        <color theme="0"/>
      </colorScale>
    </cfRule>
    <cfRule type="expression" dxfId="8383" priority="4154">
      <formula>E6&lt;0</formula>
    </cfRule>
  </conditionalFormatting>
  <conditionalFormatting sqref="F6">
    <cfRule type="expression" dxfId="8382"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8381" priority="4150">
      <formula>E7&lt;0</formula>
    </cfRule>
  </conditionalFormatting>
  <conditionalFormatting sqref="F7:F8">
    <cfRule type="expression" dxfId="8380"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8379" priority="4115">
      <formula>H9&lt;0</formula>
    </cfRule>
  </conditionalFormatting>
  <conditionalFormatting sqref="I9:I20">
    <cfRule type="expression" dxfId="8378"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8377" priority="4092">
      <formula>H10&lt;0</formula>
    </cfRule>
  </conditionalFormatting>
  <conditionalFormatting sqref="I11:I14">
    <cfRule type="colorScale" priority="4112">
      <colorScale>
        <cfvo type="min"/>
        <cfvo type="max"/>
        <color theme="0"/>
        <color theme="0"/>
      </colorScale>
    </cfRule>
    <cfRule type="expression" dxfId="8376" priority="4113">
      <formula>H11&lt;0</formula>
    </cfRule>
  </conditionalFormatting>
  <conditionalFormatting sqref="I15">
    <cfRule type="colorScale" priority="4089">
      <colorScale>
        <cfvo type="min"/>
        <cfvo type="max"/>
        <color theme="0"/>
        <color theme="0"/>
      </colorScale>
    </cfRule>
    <cfRule type="expression" dxfId="8375" priority="4090">
      <formula>H15&lt;0</formula>
    </cfRule>
  </conditionalFormatting>
  <conditionalFormatting sqref="I16:I17">
    <cfRule type="colorScale" priority="4110">
      <colorScale>
        <cfvo type="min"/>
        <cfvo type="max"/>
        <color theme="0"/>
        <color theme="0"/>
      </colorScale>
    </cfRule>
    <cfRule type="expression" dxfId="8374" priority="4111">
      <formula>H16&lt;0</formula>
    </cfRule>
  </conditionalFormatting>
  <conditionalFormatting sqref="I18">
    <cfRule type="colorScale" priority="4086">
      <colorScale>
        <cfvo type="min"/>
        <cfvo type="max"/>
        <color theme="0"/>
        <color theme="0"/>
      </colorScale>
    </cfRule>
    <cfRule type="expression" dxfId="8373" priority="4088">
      <formula>H18&lt;0</formula>
    </cfRule>
  </conditionalFormatting>
  <conditionalFormatting sqref="I19:I20">
    <cfRule type="colorScale" priority="4108">
      <colorScale>
        <cfvo type="min"/>
        <cfvo type="max"/>
        <color theme="0"/>
        <color theme="0"/>
      </colorScale>
    </cfRule>
    <cfRule type="expression" dxfId="8372" priority="4109">
      <formula>H19&lt;0</formula>
    </cfRule>
  </conditionalFormatting>
  <conditionalFormatting sqref="I23">
    <cfRule type="colorScale" priority="4083">
      <colorScale>
        <cfvo type="min"/>
        <cfvo type="max"/>
        <color theme="0"/>
        <color theme="0"/>
      </colorScale>
    </cfRule>
    <cfRule type="expression" dxfId="8371" priority="4084">
      <formula>H23&lt;0</formula>
    </cfRule>
  </conditionalFormatting>
  <conditionalFormatting sqref="I23:I31">
    <cfRule type="expression" dxfId="8370"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8369" priority="4107">
      <formula>H24&lt;0</formula>
    </cfRule>
  </conditionalFormatting>
  <conditionalFormatting sqref="I25">
    <cfRule type="colorScale" priority="4104">
      <colorScale>
        <cfvo type="min"/>
        <cfvo type="max"/>
        <color theme="0"/>
        <color theme="0"/>
      </colorScale>
    </cfRule>
    <cfRule type="expression" dxfId="8368" priority="4105">
      <formula>H25&lt;0</formula>
    </cfRule>
  </conditionalFormatting>
  <conditionalFormatting sqref="I26">
    <cfRule type="colorScale" priority="4081">
      <colorScale>
        <cfvo type="min"/>
        <cfvo type="max"/>
        <color theme="0"/>
        <color theme="0"/>
      </colorScale>
    </cfRule>
    <cfRule type="expression" dxfId="8367" priority="4082">
      <formula>H26&lt;0</formula>
    </cfRule>
  </conditionalFormatting>
  <conditionalFormatting sqref="I27">
    <cfRule type="colorScale" priority="4102">
      <colorScale>
        <cfvo type="min"/>
        <cfvo type="max"/>
        <color theme="0"/>
        <color theme="0"/>
      </colorScale>
    </cfRule>
    <cfRule type="expression" dxfId="8366" priority="4103">
      <formula>H27&lt;0</formula>
    </cfRule>
  </conditionalFormatting>
  <conditionalFormatting sqref="I28">
    <cfRule type="colorScale" priority="4100">
      <colorScale>
        <cfvo type="min"/>
        <cfvo type="max"/>
        <color theme="0"/>
        <color theme="0"/>
      </colorScale>
    </cfRule>
    <cfRule type="expression" dxfId="8365" priority="4101">
      <formula>H28&lt;0</formula>
    </cfRule>
  </conditionalFormatting>
  <conditionalFormatting sqref="I29">
    <cfRule type="colorScale" priority="4078">
      <colorScale>
        <cfvo type="min"/>
        <cfvo type="max"/>
        <color theme="0"/>
        <color theme="0"/>
      </colorScale>
    </cfRule>
    <cfRule type="expression" dxfId="8364" priority="4080">
      <formula>H29&lt;0</formula>
    </cfRule>
  </conditionalFormatting>
  <conditionalFormatting sqref="I30">
    <cfRule type="colorScale" priority="4098">
      <colorScale>
        <cfvo type="min"/>
        <cfvo type="max"/>
        <color theme="0"/>
        <color theme="0"/>
      </colorScale>
    </cfRule>
    <cfRule type="expression" dxfId="8363" priority="4099">
      <formula>H30&lt;0</formula>
    </cfRule>
  </conditionalFormatting>
  <conditionalFormatting sqref="I31">
    <cfRule type="colorScale" priority="4096">
      <colorScale>
        <cfvo type="min"/>
        <cfvo type="max"/>
        <color theme="0"/>
        <color theme="0"/>
      </colorScale>
    </cfRule>
    <cfRule type="expression" dxfId="8362"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8361" priority="4076">
      <formula>H39&lt;0</formula>
    </cfRule>
  </conditionalFormatting>
  <conditionalFormatting sqref="I39:I107">
    <cfRule type="expression" dxfId="8360"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8359"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8358"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8357" priority="4120">
      <formula>H69&lt;0</formula>
    </cfRule>
  </conditionalFormatting>
  <conditionalFormatting sqref="I82 I92 I103 I107">
    <cfRule type="expression" dxfId="8356"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8355"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8354"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8353"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8352"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8351"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8350" priority="4129">
      <formula>H105&lt;0</formula>
    </cfRule>
  </conditionalFormatting>
  <conditionalFormatting sqref="I110">
    <cfRule type="colorScale" priority="4130">
      <colorScale>
        <cfvo type="min"/>
        <cfvo type="max"/>
        <color theme="0"/>
        <color theme="0"/>
      </colorScale>
    </cfRule>
    <cfRule type="expression" dxfId="8349"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8348"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8347"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8346" priority="4064">
      <formula>H125&lt;0</formula>
    </cfRule>
  </conditionalFormatting>
  <conditionalFormatting sqref="I125:I135">
    <cfRule type="expression" dxfId="8345" priority="4061">
      <formula>IF(I125="Validar","Rojo","Verde")</formula>
    </cfRule>
  </conditionalFormatting>
  <conditionalFormatting sqref="I126:I132">
    <cfRule type="colorScale" priority="4138">
      <colorScale>
        <cfvo type="min"/>
        <cfvo type="max"/>
        <color theme="0"/>
        <color theme="0"/>
      </colorScale>
    </cfRule>
    <cfRule type="expression" dxfId="8344"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8343"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8342" priority="4134">
      <formula>H135&lt;0</formula>
    </cfRule>
  </conditionalFormatting>
  <conditionalFormatting sqref="I110:J111">
    <cfRule type="expression" dxfId="8341" priority="4005">
      <formula>IF(I110="Validar","Rojo","Verde")</formula>
    </cfRule>
  </conditionalFormatting>
  <conditionalFormatting sqref="I117:J123">
    <cfRule type="expression" dxfId="8340"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8339" priority="4055">
      <formula>I40&lt;0</formula>
    </cfRule>
  </conditionalFormatting>
  <conditionalFormatting sqref="J40:J67">
    <cfRule type="expression" dxfId="8338"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8337" priority="4058">
      <formula>I67&lt;0</formula>
    </cfRule>
  </conditionalFormatting>
  <conditionalFormatting sqref="J69">
    <cfRule type="colorScale" priority="4050">
      <colorScale>
        <cfvo type="min"/>
        <cfvo type="max"/>
        <color theme="0"/>
        <color theme="0"/>
      </colorScale>
    </cfRule>
    <cfRule type="expression" dxfId="8336" priority="4051">
      <formula>I69&lt;0</formula>
    </cfRule>
  </conditionalFormatting>
  <conditionalFormatting sqref="J69:J81">
    <cfRule type="expression" priority="4048">
      <formula>#REF!</formula>
    </cfRule>
  </conditionalFormatting>
  <conditionalFormatting sqref="J69:J82">
    <cfRule type="expression" dxfId="8335" priority="4046">
      <formula>IF(J69="Validar","Rojo","Verde")</formula>
    </cfRule>
  </conditionalFormatting>
  <conditionalFormatting sqref="J70:J78">
    <cfRule type="colorScale" priority="4047">
      <colorScale>
        <cfvo type="min"/>
        <cfvo type="max"/>
        <color theme="0"/>
        <color theme="0"/>
      </colorScale>
    </cfRule>
    <cfRule type="expression" dxfId="8334" priority="4049">
      <formula>I70&lt;0</formula>
    </cfRule>
  </conditionalFormatting>
  <conditionalFormatting sqref="J79:J81">
    <cfRule type="colorScale" priority="4059">
      <colorScale>
        <cfvo type="min"/>
        <cfvo type="max"/>
        <color theme="0"/>
        <color theme="0"/>
      </colorScale>
    </cfRule>
    <cfRule type="expression" dxfId="8333"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8332" priority="4045">
      <formula>I84&lt;0</formula>
    </cfRule>
  </conditionalFormatting>
  <conditionalFormatting sqref="J84:J91">
    <cfRule type="expression" priority="4042">
      <formula>#REF!</formula>
    </cfRule>
  </conditionalFormatting>
  <conditionalFormatting sqref="J84:J92">
    <cfRule type="expression" dxfId="8331" priority="4040">
      <formula>IF(J84="Validar","Rojo","Verde")</formula>
    </cfRule>
  </conditionalFormatting>
  <conditionalFormatting sqref="J85:J91">
    <cfRule type="colorScale" priority="4041">
      <colorScale>
        <cfvo type="min"/>
        <cfvo type="max"/>
        <color theme="0"/>
        <color theme="0"/>
      </colorScale>
    </cfRule>
    <cfRule type="expression" dxfId="8330" priority="4043">
      <formula>I85&lt;0</formula>
    </cfRule>
  </conditionalFormatting>
  <conditionalFormatting sqref="J94">
    <cfRule type="colorScale" priority="4038">
      <colorScale>
        <cfvo type="min"/>
        <cfvo type="max"/>
        <color theme="0"/>
        <color theme="0"/>
      </colorScale>
    </cfRule>
    <cfRule type="expression" dxfId="8329"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8328" priority="4037">
      <formula>I95&lt;0</formula>
    </cfRule>
  </conditionalFormatting>
  <conditionalFormatting sqref="J101">
    <cfRule type="colorScale" priority="4034">
      <colorScale>
        <cfvo type="min"/>
        <cfvo type="max"/>
        <color theme="0"/>
        <color theme="0"/>
      </colorScale>
    </cfRule>
    <cfRule type="expression" dxfId="8327" priority="4035">
      <formula>I101&lt;0</formula>
    </cfRule>
  </conditionalFormatting>
  <conditionalFormatting sqref="J102">
    <cfRule type="colorScale" priority="4031">
      <colorScale>
        <cfvo type="min"/>
        <cfvo type="max"/>
        <color theme="0"/>
        <color theme="0"/>
      </colorScale>
    </cfRule>
    <cfRule type="expression" dxfId="8326" priority="4033">
      <formula>I102&lt;0</formula>
    </cfRule>
  </conditionalFormatting>
  <conditionalFormatting sqref="J105">
    <cfRule type="colorScale" priority="4028">
      <colorScale>
        <cfvo type="min"/>
        <cfvo type="max"/>
        <color theme="0"/>
        <color theme="0"/>
      </colorScale>
    </cfRule>
    <cfRule type="expression" dxfId="8325" priority="4029">
      <formula>I105&lt;0</formula>
    </cfRule>
  </conditionalFormatting>
  <conditionalFormatting sqref="J105:J106">
    <cfRule type="expression" priority="4026">
      <formula>#REF!</formula>
    </cfRule>
  </conditionalFormatting>
  <conditionalFormatting sqref="J105:J107">
    <cfRule type="expression" dxfId="8324" priority="4024">
      <formula>IF(J105="Validar","Rojo","Verde")</formula>
    </cfRule>
  </conditionalFormatting>
  <conditionalFormatting sqref="J106">
    <cfRule type="colorScale" priority="4025">
      <colorScale>
        <cfvo type="min"/>
        <cfvo type="max"/>
        <color theme="0"/>
        <color theme="0"/>
      </colorScale>
    </cfRule>
    <cfRule type="expression" dxfId="8323" priority="4027">
      <formula>I106&lt;0</formula>
    </cfRule>
  </conditionalFormatting>
  <conditionalFormatting sqref="J110">
    <cfRule type="colorScale" priority="4016">
      <colorScale>
        <cfvo type="min"/>
        <cfvo type="max"/>
        <color theme="0"/>
        <color theme="0"/>
      </colorScale>
    </cfRule>
    <cfRule type="expression" dxfId="8322"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8321" priority="4008">
      <formula>I111&lt;0</formula>
    </cfRule>
  </conditionalFormatting>
  <conditionalFormatting sqref="J117">
    <cfRule type="colorScale" priority="4022">
      <colorScale>
        <cfvo type="min"/>
        <cfvo type="max"/>
        <color theme="0"/>
        <color theme="0"/>
      </colorScale>
    </cfRule>
    <cfRule type="expression" dxfId="8320"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8319" priority="4021">
      <formula>I118&lt;0</formula>
    </cfRule>
  </conditionalFormatting>
  <conditionalFormatting sqref="J126:J135">
    <cfRule type="expression" dxfId="8318" priority="4143">
      <formula>IF(J126="Validar","Rojo","Verde")</formula>
    </cfRule>
    <cfRule type="colorScale" priority="4144">
      <colorScale>
        <cfvo type="min"/>
        <cfvo type="max"/>
        <color theme="0"/>
        <color theme="0"/>
      </colorScale>
    </cfRule>
    <cfRule type="expression" priority="4145">
      <formula>$F$23</formula>
    </cfRule>
    <cfRule type="expression" dxfId="8317" priority="4146">
      <formula>I126&lt;0</formula>
    </cfRule>
  </conditionalFormatting>
  <conditionalFormatting sqref="I6">
    <cfRule type="colorScale" priority="4003">
      <colorScale>
        <cfvo type="min"/>
        <cfvo type="max"/>
        <color theme="0"/>
        <color theme="0"/>
      </colorScale>
    </cfRule>
    <cfRule type="expression" dxfId="8316" priority="4004">
      <formula>H6&lt;0</formula>
    </cfRule>
  </conditionalFormatting>
  <conditionalFormatting sqref="I6">
    <cfRule type="expression" dxfId="8315"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8314" priority="4000">
      <formula>H7&lt;0</formula>
    </cfRule>
  </conditionalFormatting>
  <conditionalFormatting sqref="I7:I8">
    <cfRule type="expression" dxfId="8313"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8312" priority="3965">
      <formula>O9&lt;0</formula>
    </cfRule>
  </conditionalFormatting>
  <conditionalFormatting sqref="P9:P20">
    <cfRule type="expression" dxfId="8311"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8310" priority="3942">
      <formula>O10&lt;0</formula>
    </cfRule>
  </conditionalFormatting>
  <conditionalFormatting sqref="P11:P14">
    <cfRule type="colorScale" priority="3962">
      <colorScale>
        <cfvo type="min"/>
        <cfvo type="max"/>
        <color theme="0"/>
        <color theme="0"/>
      </colorScale>
    </cfRule>
    <cfRule type="expression" dxfId="8309" priority="3963">
      <formula>O11&lt;0</formula>
    </cfRule>
  </conditionalFormatting>
  <conditionalFormatting sqref="P15">
    <cfRule type="colorScale" priority="3939">
      <colorScale>
        <cfvo type="min"/>
        <cfvo type="max"/>
        <color theme="0"/>
        <color theme="0"/>
      </colorScale>
    </cfRule>
    <cfRule type="expression" dxfId="8308" priority="3940">
      <formula>O15&lt;0</formula>
    </cfRule>
  </conditionalFormatting>
  <conditionalFormatting sqref="P16:P17">
    <cfRule type="colorScale" priority="3960">
      <colorScale>
        <cfvo type="min"/>
        <cfvo type="max"/>
        <color theme="0"/>
        <color theme="0"/>
      </colorScale>
    </cfRule>
    <cfRule type="expression" dxfId="8307" priority="3961">
      <formula>O16&lt;0</formula>
    </cfRule>
  </conditionalFormatting>
  <conditionalFormatting sqref="P18">
    <cfRule type="colorScale" priority="3936">
      <colorScale>
        <cfvo type="min"/>
        <cfvo type="max"/>
        <color theme="0"/>
        <color theme="0"/>
      </colorScale>
    </cfRule>
    <cfRule type="expression" dxfId="8306" priority="3938">
      <formula>O18&lt;0</formula>
    </cfRule>
  </conditionalFormatting>
  <conditionalFormatting sqref="P19:P20">
    <cfRule type="colorScale" priority="3958">
      <colorScale>
        <cfvo type="min"/>
        <cfvo type="max"/>
        <color theme="0"/>
        <color theme="0"/>
      </colorScale>
    </cfRule>
    <cfRule type="expression" dxfId="8305" priority="3959">
      <formula>O19&lt;0</formula>
    </cfRule>
  </conditionalFormatting>
  <conditionalFormatting sqref="P23">
    <cfRule type="colorScale" priority="3933">
      <colorScale>
        <cfvo type="min"/>
        <cfvo type="max"/>
        <color theme="0"/>
        <color theme="0"/>
      </colorScale>
    </cfRule>
    <cfRule type="expression" dxfId="8304" priority="3934">
      <formula>O23&lt;0</formula>
    </cfRule>
  </conditionalFormatting>
  <conditionalFormatting sqref="P23:P31">
    <cfRule type="expression" dxfId="8303"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8302" priority="3957">
      <formula>O24&lt;0</formula>
    </cfRule>
  </conditionalFormatting>
  <conditionalFormatting sqref="P25">
    <cfRule type="colorScale" priority="3954">
      <colorScale>
        <cfvo type="min"/>
        <cfvo type="max"/>
        <color theme="0"/>
        <color theme="0"/>
      </colorScale>
    </cfRule>
    <cfRule type="expression" dxfId="8301" priority="3955">
      <formula>O25&lt;0</formula>
    </cfRule>
  </conditionalFormatting>
  <conditionalFormatting sqref="P26">
    <cfRule type="colorScale" priority="3931">
      <colorScale>
        <cfvo type="min"/>
        <cfvo type="max"/>
        <color theme="0"/>
        <color theme="0"/>
      </colorScale>
    </cfRule>
    <cfRule type="expression" dxfId="8300" priority="3932">
      <formula>O26&lt;0</formula>
    </cfRule>
  </conditionalFormatting>
  <conditionalFormatting sqref="P27">
    <cfRule type="colorScale" priority="3952">
      <colorScale>
        <cfvo type="min"/>
        <cfvo type="max"/>
        <color theme="0"/>
        <color theme="0"/>
      </colorScale>
    </cfRule>
    <cfRule type="expression" dxfId="8299" priority="3953">
      <formula>O27&lt;0</formula>
    </cfRule>
  </conditionalFormatting>
  <conditionalFormatting sqref="P28">
    <cfRule type="colorScale" priority="3950">
      <colorScale>
        <cfvo type="min"/>
        <cfvo type="max"/>
        <color theme="0"/>
        <color theme="0"/>
      </colorScale>
    </cfRule>
    <cfRule type="expression" dxfId="8298" priority="3951">
      <formula>O28&lt;0</formula>
    </cfRule>
  </conditionalFormatting>
  <conditionalFormatting sqref="P29">
    <cfRule type="colorScale" priority="3928">
      <colorScale>
        <cfvo type="min"/>
        <cfvo type="max"/>
        <color theme="0"/>
        <color theme="0"/>
      </colorScale>
    </cfRule>
    <cfRule type="expression" dxfId="8297" priority="3930">
      <formula>O29&lt;0</formula>
    </cfRule>
  </conditionalFormatting>
  <conditionalFormatting sqref="P30">
    <cfRule type="colorScale" priority="3948">
      <colorScale>
        <cfvo type="min"/>
        <cfvo type="max"/>
        <color theme="0"/>
        <color theme="0"/>
      </colorScale>
    </cfRule>
    <cfRule type="expression" dxfId="8296" priority="3949">
      <formula>O30&lt;0</formula>
    </cfRule>
  </conditionalFormatting>
  <conditionalFormatting sqref="P31">
    <cfRule type="colorScale" priority="3946">
      <colorScale>
        <cfvo type="min"/>
        <cfvo type="max"/>
        <color theme="0"/>
        <color theme="0"/>
      </colorScale>
    </cfRule>
    <cfRule type="expression" dxfId="8295"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8294" priority="3926">
      <formula>O39&lt;0</formula>
    </cfRule>
  </conditionalFormatting>
  <conditionalFormatting sqref="P39:P107">
    <cfRule type="expression" dxfId="8293"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8292"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8291"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8290" priority="3970">
      <formula>O69&lt;0</formula>
    </cfRule>
  </conditionalFormatting>
  <conditionalFormatting sqref="P82 P92 P103 P107">
    <cfRule type="expression" dxfId="8289"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8288"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8287"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8286"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8285"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8284"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8283" priority="3979">
      <formula>O105&lt;0</formula>
    </cfRule>
  </conditionalFormatting>
  <conditionalFormatting sqref="P110">
    <cfRule type="colorScale" priority="3980">
      <colorScale>
        <cfvo type="min"/>
        <cfvo type="max"/>
        <color theme="0"/>
        <color theme="0"/>
      </colorScale>
    </cfRule>
    <cfRule type="expression" dxfId="8282"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8281"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8280"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8279" priority="3914">
      <formula>O125&lt;0</formula>
    </cfRule>
  </conditionalFormatting>
  <conditionalFormatting sqref="P125:P135">
    <cfRule type="expression" dxfId="8278" priority="3911">
      <formula>IF(P125="Validar","Rojo","Verde")</formula>
    </cfRule>
  </conditionalFormatting>
  <conditionalFormatting sqref="P126:P132">
    <cfRule type="colorScale" priority="3988">
      <colorScale>
        <cfvo type="min"/>
        <cfvo type="max"/>
        <color theme="0"/>
        <color theme="0"/>
      </colorScale>
    </cfRule>
    <cfRule type="expression" dxfId="8277"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8276"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8275" priority="3984">
      <formula>O135&lt;0</formula>
    </cfRule>
  </conditionalFormatting>
  <conditionalFormatting sqref="P110:Q111">
    <cfRule type="expression" dxfId="8274" priority="3855">
      <formula>IF(P110="Validar","Rojo","Verde")</formula>
    </cfRule>
  </conditionalFormatting>
  <conditionalFormatting sqref="P117:Q123">
    <cfRule type="expression" dxfId="8273"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8272" priority="3905">
      <formula>P40&lt;0</formula>
    </cfRule>
  </conditionalFormatting>
  <conditionalFormatting sqref="Q40:Q67">
    <cfRule type="expression" dxfId="8271"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8270" priority="3908">
      <formula>P67&lt;0</formula>
    </cfRule>
  </conditionalFormatting>
  <conditionalFormatting sqref="Q69">
    <cfRule type="colorScale" priority="3900">
      <colorScale>
        <cfvo type="min"/>
        <cfvo type="max"/>
        <color theme="0"/>
        <color theme="0"/>
      </colorScale>
    </cfRule>
    <cfRule type="expression" dxfId="8269" priority="3901">
      <formula>P69&lt;0</formula>
    </cfRule>
  </conditionalFormatting>
  <conditionalFormatting sqref="Q69:Q81">
    <cfRule type="expression" priority="3898">
      <formula>#REF!</formula>
    </cfRule>
  </conditionalFormatting>
  <conditionalFormatting sqref="Q69:Q82">
    <cfRule type="expression" dxfId="8268" priority="3896">
      <formula>IF(Q69="Validar","Rojo","Verde")</formula>
    </cfRule>
  </conditionalFormatting>
  <conditionalFormatting sqref="Q70:Q78">
    <cfRule type="colorScale" priority="3897">
      <colorScale>
        <cfvo type="min"/>
        <cfvo type="max"/>
        <color theme="0"/>
        <color theme="0"/>
      </colorScale>
    </cfRule>
    <cfRule type="expression" dxfId="8267" priority="3899">
      <formula>P70&lt;0</formula>
    </cfRule>
  </conditionalFormatting>
  <conditionalFormatting sqref="Q79:Q81">
    <cfRule type="colorScale" priority="3909">
      <colorScale>
        <cfvo type="min"/>
        <cfvo type="max"/>
        <color theme="0"/>
        <color theme="0"/>
      </colorScale>
    </cfRule>
    <cfRule type="expression" dxfId="8266"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8265" priority="3895">
      <formula>P84&lt;0</formula>
    </cfRule>
  </conditionalFormatting>
  <conditionalFormatting sqref="Q84:Q91">
    <cfRule type="expression" priority="3892">
      <formula>#REF!</formula>
    </cfRule>
  </conditionalFormatting>
  <conditionalFormatting sqref="Q84:Q92">
    <cfRule type="expression" dxfId="8264" priority="3890">
      <formula>IF(Q84="Validar","Rojo","Verde")</formula>
    </cfRule>
  </conditionalFormatting>
  <conditionalFormatting sqref="Q85:Q91">
    <cfRule type="colorScale" priority="3891">
      <colorScale>
        <cfvo type="min"/>
        <cfvo type="max"/>
        <color theme="0"/>
        <color theme="0"/>
      </colorScale>
    </cfRule>
    <cfRule type="expression" dxfId="8263" priority="3893">
      <formula>P85&lt;0</formula>
    </cfRule>
  </conditionalFormatting>
  <conditionalFormatting sqref="Q94">
    <cfRule type="colorScale" priority="3888">
      <colorScale>
        <cfvo type="min"/>
        <cfvo type="max"/>
        <color theme="0"/>
        <color theme="0"/>
      </colorScale>
    </cfRule>
    <cfRule type="expression" dxfId="8262" priority="3889">
      <formula>P94&lt;0</formula>
    </cfRule>
  </conditionalFormatting>
  <conditionalFormatting sqref="Q94:Q102">
    <cfRule type="expression" priority="3882">
      <formula>#REF!</formula>
    </cfRule>
  </conditionalFormatting>
  <conditionalFormatting sqref="Q94:Q103">
    <cfRule type="expression" dxfId="8261" priority="3880">
      <formula>IF(Q94="Validar","Rojo","Verde")</formula>
    </cfRule>
  </conditionalFormatting>
  <conditionalFormatting sqref="Q95:Q100">
    <cfRule type="colorScale" priority="3886">
      <colorScale>
        <cfvo type="min"/>
        <cfvo type="max"/>
        <color theme="0"/>
        <color theme="0"/>
      </colorScale>
    </cfRule>
    <cfRule type="expression" dxfId="8260" priority="3887">
      <formula>P95&lt;0</formula>
    </cfRule>
  </conditionalFormatting>
  <conditionalFormatting sqref="Q101">
    <cfRule type="colorScale" priority="3884">
      <colorScale>
        <cfvo type="min"/>
        <cfvo type="max"/>
        <color theme="0"/>
        <color theme="0"/>
      </colorScale>
    </cfRule>
    <cfRule type="expression" dxfId="8259" priority="3885">
      <formula>P101&lt;0</formula>
    </cfRule>
  </conditionalFormatting>
  <conditionalFormatting sqref="Q102">
    <cfRule type="colorScale" priority="3881">
      <colorScale>
        <cfvo type="min"/>
        <cfvo type="max"/>
        <color theme="0"/>
        <color theme="0"/>
      </colorScale>
    </cfRule>
    <cfRule type="expression" dxfId="8258" priority="3883">
      <formula>P102&lt;0</formula>
    </cfRule>
  </conditionalFormatting>
  <conditionalFormatting sqref="Q105">
    <cfRule type="colorScale" priority="3878">
      <colorScale>
        <cfvo type="min"/>
        <cfvo type="max"/>
        <color theme="0"/>
        <color theme="0"/>
      </colorScale>
    </cfRule>
    <cfRule type="expression" dxfId="8257" priority="3879">
      <formula>P105&lt;0</formula>
    </cfRule>
  </conditionalFormatting>
  <conditionalFormatting sqref="Q105:Q106">
    <cfRule type="expression" priority="3876">
      <formula>#REF!</formula>
    </cfRule>
  </conditionalFormatting>
  <conditionalFormatting sqref="Q105:Q107">
    <cfRule type="expression" dxfId="8256" priority="3874">
      <formula>IF(Q105="Validar","Rojo","Verde")</formula>
    </cfRule>
  </conditionalFormatting>
  <conditionalFormatting sqref="Q106">
    <cfRule type="colorScale" priority="3875">
      <colorScale>
        <cfvo type="min"/>
        <cfvo type="max"/>
        <color theme="0"/>
        <color theme="0"/>
      </colorScale>
    </cfRule>
    <cfRule type="expression" dxfId="8255" priority="3877">
      <formula>P106&lt;0</formula>
    </cfRule>
  </conditionalFormatting>
  <conditionalFormatting sqref="Q110">
    <cfRule type="colorScale" priority="3866">
      <colorScale>
        <cfvo type="min"/>
        <cfvo type="max"/>
        <color theme="0"/>
        <color theme="0"/>
      </colorScale>
    </cfRule>
    <cfRule type="expression" dxfId="8254"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8253" priority="3858">
      <formula>P111&lt;0</formula>
    </cfRule>
  </conditionalFormatting>
  <conditionalFormatting sqref="Q117">
    <cfRule type="colorScale" priority="3872">
      <colorScale>
        <cfvo type="min"/>
        <cfvo type="max"/>
        <color theme="0"/>
        <color theme="0"/>
      </colorScale>
    </cfRule>
    <cfRule type="expression" dxfId="8252"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8251" priority="3871">
      <formula>P118&lt;0</formula>
    </cfRule>
  </conditionalFormatting>
  <conditionalFormatting sqref="Q126:Q135">
    <cfRule type="expression" dxfId="8250" priority="3993">
      <formula>IF(Q126="Validar","Rojo","Verde")</formula>
    </cfRule>
    <cfRule type="colorScale" priority="3994">
      <colorScale>
        <cfvo type="min"/>
        <cfvo type="max"/>
        <color theme="0"/>
        <color theme="0"/>
      </colorScale>
    </cfRule>
    <cfRule type="expression" priority="3995">
      <formula>$F$23</formula>
    </cfRule>
    <cfRule type="expression" dxfId="8249" priority="3996">
      <formula>P126&lt;0</formula>
    </cfRule>
  </conditionalFormatting>
  <conditionalFormatting sqref="P6">
    <cfRule type="colorScale" priority="3853">
      <colorScale>
        <cfvo type="min"/>
        <cfvo type="max"/>
        <color theme="0"/>
        <color theme="0"/>
      </colorScale>
    </cfRule>
    <cfRule type="expression" dxfId="8248" priority="3854">
      <formula>O6&lt;0</formula>
    </cfRule>
  </conditionalFormatting>
  <conditionalFormatting sqref="P6">
    <cfRule type="expression" dxfId="8247"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8246" priority="3850">
      <formula>O7&lt;0</formula>
    </cfRule>
  </conditionalFormatting>
  <conditionalFormatting sqref="P7:P8">
    <cfRule type="expression" dxfId="8245"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8244" priority="3815">
      <formula>L9&lt;0</formula>
    </cfRule>
  </conditionalFormatting>
  <conditionalFormatting sqref="M9:M20">
    <cfRule type="expression" dxfId="8243"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8242" priority="3792">
      <formula>L10&lt;0</formula>
    </cfRule>
  </conditionalFormatting>
  <conditionalFormatting sqref="M11:M14">
    <cfRule type="colorScale" priority="3812">
      <colorScale>
        <cfvo type="min"/>
        <cfvo type="max"/>
        <color theme="0"/>
        <color theme="0"/>
      </colorScale>
    </cfRule>
    <cfRule type="expression" dxfId="8241" priority="3813">
      <formula>L11&lt;0</formula>
    </cfRule>
  </conditionalFormatting>
  <conditionalFormatting sqref="M15">
    <cfRule type="colorScale" priority="3789">
      <colorScale>
        <cfvo type="min"/>
        <cfvo type="max"/>
        <color theme="0"/>
        <color theme="0"/>
      </colorScale>
    </cfRule>
    <cfRule type="expression" dxfId="8240" priority="3790">
      <formula>L15&lt;0</formula>
    </cfRule>
  </conditionalFormatting>
  <conditionalFormatting sqref="M16:M17">
    <cfRule type="colorScale" priority="3810">
      <colorScale>
        <cfvo type="min"/>
        <cfvo type="max"/>
        <color theme="0"/>
        <color theme="0"/>
      </colorScale>
    </cfRule>
    <cfRule type="expression" dxfId="8239" priority="3811">
      <formula>L16&lt;0</formula>
    </cfRule>
  </conditionalFormatting>
  <conditionalFormatting sqref="M18">
    <cfRule type="colorScale" priority="3786">
      <colorScale>
        <cfvo type="min"/>
        <cfvo type="max"/>
        <color theme="0"/>
        <color theme="0"/>
      </colorScale>
    </cfRule>
    <cfRule type="expression" dxfId="8238" priority="3788">
      <formula>L18&lt;0</formula>
    </cfRule>
  </conditionalFormatting>
  <conditionalFormatting sqref="M19:M20">
    <cfRule type="colorScale" priority="3808">
      <colorScale>
        <cfvo type="min"/>
        <cfvo type="max"/>
        <color theme="0"/>
        <color theme="0"/>
      </colorScale>
    </cfRule>
    <cfRule type="expression" dxfId="8237" priority="3809">
      <formula>L19&lt;0</formula>
    </cfRule>
  </conditionalFormatting>
  <conditionalFormatting sqref="M23">
    <cfRule type="colorScale" priority="3783">
      <colorScale>
        <cfvo type="min"/>
        <cfvo type="max"/>
        <color theme="0"/>
        <color theme="0"/>
      </colorScale>
    </cfRule>
    <cfRule type="expression" dxfId="8236" priority="3784">
      <formula>L23&lt;0</formula>
    </cfRule>
  </conditionalFormatting>
  <conditionalFormatting sqref="M23:M31">
    <cfRule type="expression" dxfId="8235"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8234" priority="3807">
      <formula>L24&lt;0</formula>
    </cfRule>
  </conditionalFormatting>
  <conditionalFormatting sqref="M25">
    <cfRule type="colorScale" priority="3804">
      <colorScale>
        <cfvo type="min"/>
        <cfvo type="max"/>
        <color theme="0"/>
        <color theme="0"/>
      </colorScale>
    </cfRule>
    <cfRule type="expression" dxfId="8233" priority="3805">
      <formula>L25&lt;0</formula>
    </cfRule>
  </conditionalFormatting>
  <conditionalFormatting sqref="M26">
    <cfRule type="colorScale" priority="3781">
      <colorScale>
        <cfvo type="min"/>
        <cfvo type="max"/>
        <color theme="0"/>
        <color theme="0"/>
      </colorScale>
    </cfRule>
    <cfRule type="expression" dxfId="8232" priority="3782">
      <formula>L26&lt;0</formula>
    </cfRule>
  </conditionalFormatting>
  <conditionalFormatting sqref="M27">
    <cfRule type="colorScale" priority="3802">
      <colorScale>
        <cfvo type="min"/>
        <cfvo type="max"/>
        <color theme="0"/>
        <color theme="0"/>
      </colorScale>
    </cfRule>
    <cfRule type="expression" dxfId="8231" priority="3803">
      <formula>L27&lt;0</formula>
    </cfRule>
  </conditionalFormatting>
  <conditionalFormatting sqref="M28">
    <cfRule type="colorScale" priority="3800">
      <colorScale>
        <cfvo type="min"/>
        <cfvo type="max"/>
        <color theme="0"/>
        <color theme="0"/>
      </colorScale>
    </cfRule>
    <cfRule type="expression" dxfId="8230" priority="3801">
      <formula>L28&lt;0</formula>
    </cfRule>
  </conditionalFormatting>
  <conditionalFormatting sqref="M29">
    <cfRule type="colorScale" priority="3778">
      <colorScale>
        <cfvo type="min"/>
        <cfvo type="max"/>
        <color theme="0"/>
        <color theme="0"/>
      </colorScale>
    </cfRule>
    <cfRule type="expression" dxfId="8229" priority="3780">
      <formula>L29&lt;0</formula>
    </cfRule>
  </conditionalFormatting>
  <conditionalFormatting sqref="M30">
    <cfRule type="colorScale" priority="3798">
      <colorScale>
        <cfvo type="min"/>
        <cfvo type="max"/>
        <color theme="0"/>
        <color theme="0"/>
      </colorScale>
    </cfRule>
    <cfRule type="expression" dxfId="8228" priority="3799">
      <formula>L30&lt;0</formula>
    </cfRule>
  </conditionalFormatting>
  <conditionalFormatting sqref="M31">
    <cfRule type="colorScale" priority="3796">
      <colorScale>
        <cfvo type="min"/>
        <cfvo type="max"/>
        <color theme="0"/>
        <color theme="0"/>
      </colorScale>
    </cfRule>
    <cfRule type="expression" dxfId="8227"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8226" priority="3776">
      <formula>L39&lt;0</formula>
    </cfRule>
  </conditionalFormatting>
  <conditionalFormatting sqref="M39:M107">
    <cfRule type="expression" dxfId="8225"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8224"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8223"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8222" priority="3820">
      <formula>L69&lt;0</formula>
    </cfRule>
  </conditionalFormatting>
  <conditionalFormatting sqref="M82 M92 M103 M107">
    <cfRule type="expression" dxfId="8221"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8220"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8219"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8218"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8217"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8216"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8215" priority="3829">
      <formula>L105&lt;0</formula>
    </cfRule>
  </conditionalFormatting>
  <conditionalFormatting sqref="M110">
    <cfRule type="colorScale" priority="3830">
      <colorScale>
        <cfvo type="min"/>
        <cfvo type="max"/>
        <color theme="0"/>
        <color theme="0"/>
      </colorScale>
    </cfRule>
    <cfRule type="expression" dxfId="8214"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8213"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8212"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8211" priority="3764">
      <formula>L125&lt;0</formula>
    </cfRule>
  </conditionalFormatting>
  <conditionalFormatting sqref="M125:M135">
    <cfRule type="expression" dxfId="8210" priority="3761">
      <formula>IF(M125="Validar","Rojo","Verde")</formula>
    </cfRule>
  </conditionalFormatting>
  <conditionalFormatting sqref="M126:M132">
    <cfRule type="colorScale" priority="3838">
      <colorScale>
        <cfvo type="min"/>
        <cfvo type="max"/>
        <color theme="0"/>
        <color theme="0"/>
      </colorScale>
    </cfRule>
    <cfRule type="expression" dxfId="8209"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8208"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8207" priority="3834">
      <formula>L135&lt;0</formula>
    </cfRule>
  </conditionalFormatting>
  <conditionalFormatting sqref="M110:N111">
    <cfRule type="expression" dxfId="8206" priority="3705">
      <formula>IF(M110="Validar","Rojo","Verde")</formula>
    </cfRule>
  </conditionalFormatting>
  <conditionalFormatting sqref="M117:N123">
    <cfRule type="expression" dxfId="8205"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8204" priority="3755">
      <formula>M40&lt;0</formula>
    </cfRule>
  </conditionalFormatting>
  <conditionalFormatting sqref="N40:N67">
    <cfRule type="expression" dxfId="8203"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8202" priority="3758">
      <formula>M67&lt;0</formula>
    </cfRule>
  </conditionalFormatting>
  <conditionalFormatting sqref="N69">
    <cfRule type="colorScale" priority="3750">
      <colorScale>
        <cfvo type="min"/>
        <cfvo type="max"/>
        <color theme="0"/>
        <color theme="0"/>
      </colorScale>
    </cfRule>
    <cfRule type="expression" dxfId="8201" priority="3751">
      <formula>M69&lt;0</formula>
    </cfRule>
  </conditionalFormatting>
  <conditionalFormatting sqref="N69:N81">
    <cfRule type="expression" priority="3748">
      <formula>#REF!</formula>
    </cfRule>
  </conditionalFormatting>
  <conditionalFormatting sqref="N69:N82">
    <cfRule type="expression" dxfId="8200" priority="3746">
      <formula>IF(N69="Validar","Rojo","Verde")</formula>
    </cfRule>
  </conditionalFormatting>
  <conditionalFormatting sqref="N70:N78">
    <cfRule type="colorScale" priority="3747">
      <colorScale>
        <cfvo type="min"/>
        <cfvo type="max"/>
        <color theme="0"/>
        <color theme="0"/>
      </colorScale>
    </cfRule>
    <cfRule type="expression" dxfId="8199" priority="3749">
      <formula>M70&lt;0</formula>
    </cfRule>
  </conditionalFormatting>
  <conditionalFormatting sqref="N79:N81">
    <cfRule type="colorScale" priority="3759">
      <colorScale>
        <cfvo type="min"/>
        <cfvo type="max"/>
        <color theme="0"/>
        <color theme="0"/>
      </colorScale>
    </cfRule>
    <cfRule type="expression" dxfId="8198"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8197" priority="3745">
      <formula>M84&lt;0</formula>
    </cfRule>
  </conditionalFormatting>
  <conditionalFormatting sqref="N84:N91">
    <cfRule type="expression" priority="3742">
      <formula>#REF!</formula>
    </cfRule>
  </conditionalFormatting>
  <conditionalFormatting sqref="N84:N92">
    <cfRule type="expression" dxfId="8196" priority="3740">
      <formula>IF(N84="Validar","Rojo","Verde")</formula>
    </cfRule>
  </conditionalFormatting>
  <conditionalFormatting sqref="N85:N91">
    <cfRule type="colorScale" priority="3741">
      <colorScale>
        <cfvo type="min"/>
        <cfvo type="max"/>
        <color theme="0"/>
        <color theme="0"/>
      </colorScale>
    </cfRule>
    <cfRule type="expression" dxfId="8195" priority="3743">
      <formula>M85&lt;0</formula>
    </cfRule>
  </conditionalFormatting>
  <conditionalFormatting sqref="N94">
    <cfRule type="colorScale" priority="3738">
      <colorScale>
        <cfvo type="min"/>
        <cfvo type="max"/>
        <color theme="0"/>
        <color theme="0"/>
      </colorScale>
    </cfRule>
    <cfRule type="expression" dxfId="8194" priority="3739">
      <formula>M94&lt;0</formula>
    </cfRule>
  </conditionalFormatting>
  <conditionalFormatting sqref="N94:N102">
    <cfRule type="expression" priority="3732">
      <formula>#REF!</formula>
    </cfRule>
  </conditionalFormatting>
  <conditionalFormatting sqref="N94:N103">
    <cfRule type="expression" dxfId="8193" priority="3730">
      <formula>IF(N94="Validar","Rojo","Verde")</formula>
    </cfRule>
  </conditionalFormatting>
  <conditionalFormatting sqref="N95:N100">
    <cfRule type="colorScale" priority="3736">
      <colorScale>
        <cfvo type="min"/>
        <cfvo type="max"/>
        <color theme="0"/>
        <color theme="0"/>
      </colorScale>
    </cfRule>
    <cfRule type="expression" dxfId="8192" priority="3737">
      <formula>M95&lt;0</formula>
    </cfRule>
  </conditionalFormatting>
  <conditionalFormatting sqref="N101">
    <cfRule type="colorScale" priority="3734">
      <colorScale>
        <cfvo type="min"/>
        <cfvo type="max"/>
        <color theme="0"/>
        <color theme="0"/>
      </colorScale>
    </cfRule>
    <cfRule type="expression" dxfId="8191" priority="3735">
      <formula>M101&lt;0</formula>
    </cfRule>
  </conditionalFormatting>
  <conditionalFormatting sqref="N102">
    <cfRule type="colorScale" priority="3731">
      <colorScale>
        <cfvo type="min"/>
        <cfvo type="max"/>
        <color theme="0"/>
        <color theme="0"/>
      </colorScale>
    </cfRule>
    <cfRule type="expression" dxfId="8190" priority="3733">
      <formula>M102&lt;0</formula>
    </cfRule>
  </conditionalFormatting>
  <conditionalFormatting sqref="N105">
    <cfRule type="colorScale" priority="3728">
      <colorScale>
        <cfvo type="min"/>
        <cfvo type="max"/>
        <color theme="0"/>
        <color theme="0"/>
      </colorScale>
    </cfRule>
    <cfRule type="expression" dxfId="8189" priority="3729">
      <formula>M105&lt;0</formula>
    </cfRule>
  </conditionalFormatting>
  <conditionalFormatting sqref="N105:N106">
    <cfRule type="expression" priority="3726">
      <formula>#REF!</formula>
    </cfRule>
  </conditionalFormatting>
  <conditionalFormatting sqref="N105:N107">
    <cfRule type="expression" dxfId="8188" priority="3724">
      <formula>IF(N105="Validar","Rojo","Verde")</formula>
    </cfRule>
  </conditionalFormatting>
  <conditionalFormatting sqref="N106">
    <cfRule type="colorScale" priority="3725">
      <colorScale>
        <cfvo type="min"/>
        <cfvo type="max"/>
        <color theme="0"/>
        <color theme="0"/>
      </colorScale>
    </cfRule>
    <cfRule type="expression" dxfId="8187" priority="3727">
      <formula>M106&lt;0</formula>
    </cfRule>
  </conditionalFormatting>
  <conditionalFormatting sqref="N110">
    <cfRule type="colorScale" priority="3716">
      <colorScale>
        <cfvo type="min"/>
        <cfvo type="max"/>
        <color theme="0"/>
        <color theme="0"/>
      </colorScale>
    </cfRule>
    <cfRule type="expression" dxfId="8186"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8185" priority="3708">
      <formula>M111&lt;0</formula>
    </cfRule>
  </conditionalFormatting>
  <conditionalFormatting sqref="N117">
    <cfRule type="colorScale" priority="3722">
      <colorScale>
        <cfvo type="min"/>
        <cfvo type="max"/>
        <color theme="0"/>
        <color theme="0"/>
      </colorScale>
    </cfRule>
    <cfRule type="expression" dxfId="8184"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8183" priority="3721">
      <formula>M118&lt;0</formula>
    </cfRule>
  </conditionalFormatting>
  <conditionalFormatting sqref="N126:N135">
    <cfRule type="expression" dxfId="8182" priority="3843">
      <formula>IF(N126="Validar","Rojo","Verde")</formula>
    </cfRule>
    <cfRule type="colorScale" priority="3844">
      <colorScale>
        <cfvo type="min"/>
        <cfvo type="max"/>
        <color theme="0"/>
        <color theme="0"/>
      </colorScale>
    </cfRule>
    <cfRule type="expression" priority="3845">
      <formula>$F$23</formula>
    </cfRule>
    <cfRule type="expression" dxfId="8181" priority="3846">
      <formula>M126&lt;0</formula>
    </cfRule>
  </conditionalFormatting>
  <conditionalFormatting sqref="M6">
    <cfRule type="colorScale" priority="3703">
      <colorScale>
        <cfvo type="min"/>
        <cfvo type="max"/>
        <color theme="0"/>
        <color theme="0"/>
      </colorScale>
    </cfRule>
    <cfRule type="expression" dxfId="8180" priority="3704">
      <formula>L6&lt;0</formula>
    </cfRule>
  </conditionalFormatting>
  <conditionalFormatting sqref="M6">
    <cfRule type="expression" dxfId="8179"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8178" priority="3700">
      <formula>L7&lt;0</formula>
    </cfRule>
  </conditionalFormatting>
  <conditionalFormatting sqref="M7:M8">
    <cfRule type="expression" dxfId="8177"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8176" priority="3665">
      <formula>S9&lt;0</formula>
    </cfRule>
  </conditionalFormatting>
  <conditionalFormatting sqref="T9:T20">
    <cfRule type="expression" dxfId="8175"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8174" priority="3642">
      <formula>S10&lt;0</formula>
    </cfRule>
  </conditionalFormatting>
  <conditionalFormatting sqref="T11:T14">
    <cfRule type="colorScale" priority="3662">
      <colorScale>
        <cfvo type="min"/>
        <cfvo type="max"/>
        <color theme="0"/>
        <color theme="0"/>
      </colorScale>
    </cfRule>
    <cfRule type="expression" dxfId="8173" priority="3663">
      <formula>S11&lt;0</formula>
    </cfRule>
  </conditionalFormatting>
  <conditionalFormatting sqref="T15">
    <cfRule type="colorScale" priority="3639">
      <colorScale>
        <cfvo type="min"/>
        <cfvo type="max"/>
        <color theme="0"/>
        <color theme="0"/>
      </colorScale>
    </cfRule>
    <cfRule type="expression" dxfId="8172" priority="3640">
      <formula>S15&lt;0</formula>
    </cfRule>
  </conditionalFormatting>
  <conditionalFormatting sqref="T16:T17">
    <cfRule type="colorScale" priority="3660">
      <colorScale>
        <cfvo type="min"/>
        <cfvo type="max"/>
        <color theme="0"/>
        <color theme="0"/>
      </colorScale>
    </cfRule>
    <cfRule type="expression" dxfId="8171" priority="3661">
      <formula>S16&lt;0</formula>
    </cfRule>
  </conditionalFormatting>
  <conditionalFormatting sqref="T18">
    <cfRule type="colorScale" priority="3636">
      <colorScale>
        <cfvo type="min"/>
        <cfvo type="max"/>
        <color theme="0"/>
        <color theme="0"/>
      </colorScale>
    </cfRule>
    <cfRule type="expression" dxfId="8170" priority="3638">
      <formula>S18&lt;0</formula>
    </cfRule>
  </conditionalFormatting>
  <conditionalFormatting sqref="T19:T20">
    <cfRule type="colorScale" priority="3658">
      <colorScale>
        <cfvo type="min"/>
        <cfvo type="max"/>
        <color theme="0"/>
        <color theme="0"/>
      </colorScale>
    </cfRule>
    <cfRule type="expression" dxfId="8169" priority="3659">
      <formula>S19&lt;0</formula>
    </cfRule>
  </conditionalFormatting>
  <conditionalFormatting sqref="T23">
    <cfRule type="colorScale" priority="3633">
      <colorScale>
        <cfvo type="min"/>
        <cfvo type="max"/>
        <color theme="0"/>
        <color theme="0"/>
      </colorScale>
    </cfRule>
    <cfRule type="expression" dxfId="8168" priority="3634">
      <formula>S23&lt;0</formula>
    </cfRule>
  </conditionalFormatting>
  <conditionalFormatting sqref="T23:T31">
    <cfRule type="expression" dxfId="8167"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8166" priority="3657">
      <formula>S24&lt;0</formula>
    </cfRule>
  </conditionalFormatting>
  <conditionalFormatting sqref="T25">
    <cfRule type="colorScale" priority="3654">
      <colorScale>
        <cfvo type="min"/>
        <cfvo type="max"/>
        <color theme="0"/>
        <color theme="0"/>
      </colorScale>
    </cfRule>
    <cfRule type="expression" dxfId="8165" priority="3655">
      <formula>S25&lt;0</formula>
    </cfRule>
  </conditionalFormatting>
  <conditionalFormatting sqref="T26">
    <cfRule type="colorScale" priority="3631">
      <colorScale>
        <cfvo type="min"/>
        <cfvo type="max"/>
        <color theme="0"/>
        <color theme="0"/>
      </colorScale>
    </cfRule>
    <cfRule type="expression" dxfId="8164" priority="3632">
      <formula>S26&lt;0</formula>
    </cfRule>
  </conditionalFormatting>
  <conditionalFormatting sqref="T27">
    <cfRule type="colorScale" priority="3652">
      <colorScale>
        <cfvo type="min"/>
        <cfvo type="max"/>
        <color theme="0"/>
        <color theme="0"/>
      </colorScale>
    </cfRule>
    <cfRule type="expression" dxfId="8163" priority="3653">
      <formula>S27&lt;0</formula>
    </cfRule>
  </conditionalFormatting>
  <conditionalFormatting sqref="T28">
    <cfRule type="colorScale" priority="3650">
      <colorScale>
        <cfvo type="min"/>
        <cfvo type="max"/>
        <color theme="0"/>
        <color theme="0"/>
      </colorScale>
    </cfRule>
    <cfRule type="expression" dxfId="8162" priority="3651">
      <formula>S28&lt;0</formula>
    </cfRule>
  </conditionalFormatting>
  <conditionalFormatting sqref="T29">
    <cfRule type="colorScale" priority="3628">
      <colorScale>
        <cfvo type="min"/>
        <cfvo type="max"/>
        <color theme="0"/>
        <color theme="0"/>
      </colorScale>
    </cfRule>
    <cfRule type="expression" dxfId="8161" priority="3630">
      <formula>S29&lt;0</formula>
    </cfRule>
  </conditionalFormatting>
  <conditionalFormatting sqref="T30">
    <cfRule type="colorScale" priority="3648">
      <colorScale>
        <cfvo type="min"/>
        <cfvo type="max"/>
        <color theme="0"/>
        <color theme="0"/>
      </colorScale>
    </cfRule>
    <cfRule type="expression" dxfId="8160" priority="3649">
      <formula>S30&lt;0</formula>
    </cfRule>
  </conditionalFormatting>
  <conditionalFormatting sqref="T31">
    <cfRule type="colorScale" priority="3646">
      <colorScale>
        <cfvo type="min"/>
        <cfvo type="max"/>
        <color theme="0"/>
        <color theme="0"/>
      </colorScale>
    </cfRule>
    <cfRule type="expression" dxfId="8159"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8158" priority="3626">
      <formula>S39&lt;0</formula>
    </cfRule>
  </conditionalFormatting>
  <conditionalFormatting sqref="T39:T107">
    <cfRule type="expression" dxfId="8157"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8156"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8155"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8154" priority="3670">
      <formula>S69&lt;0</formula>
    </cfRule>
  </conditionalFormatting>
  <conditionalFormatting sqref="T82 T92 T103 T107">
    <cfRule type="expression" dxfId="8153"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8152"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8151"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8150"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8149"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8148"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8147" priority="3679">
      <formula>S105&lt;0</formula>
    </cfRule>
  </conditionalFormatting>
  <conditionalFormatting sqref="T110">
    <cfRule type="colorScale" priority="3680">
      <colorScale>
        <cfvo type="min"/>
        <cfvo type="max"/>
        <color theme="0"/>
        <color theme="0"/>
      </colorScale>
    </cfRule>
    <cfRule type="expression" dxfId="8146"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8145"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8144"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8143" priority="3614">
      <formula>S125&lt;0</formula>
    </cfRule>
  </conditionalFormatting>
  <conditionalFormatting sqref="T125:T135">
    <cfRule type="expression" dxfId="8142" priority="3611">
      <formula>IF(T125="Validar","Rojo","Verde")</formula>
    </cfRule>
  </conditionalFormatting>
  <conditionalFormatting sqref="T126:T132">
    <cfRule type="colorScale" priority="3688">
      <colorScale>
        <cfvo type="min"/>
        <cfvo type="max"/>
        <color theme="0"/>
        <color theme="0"/>
      </colorScale>
    </cfRule>
    <cfRule type="expression" dxfId="8141"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8140"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8139" priority="3684">
      <formula>S135&lt;0</formula>
    </cfRule>
  </conditionalFormatting>
  <conditionalFormatting sqref="T110:U111">
    <cfRule type="expression" dxfId="8138" priority="3555">
      <formula>IF(T110="Validar","Rojo","Verde")</formula>
    </cfRule>
  </conditionalFormatting>
  <conditionalFormatting sqref="T117:U123">
    <cfRule type="expression" dxfId="8137"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8136" priority="3605">
      <formula>T40&lt;0</formula>
    </cfRule>
  </conditionalFormatting>
  <conditionalFormatting sqref="U40:U67">
    <cfRule type="expression" dxfId="8135"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8134" priority="3608">
      <formula>T67&lt;0</formula>
    </cfRule>
  </conditionalFormatting>
  <conditionalFormatting sqref="U69">
    <cfRule type="colorScale" priority="3600">
      <colorScale>
        <cfvo type="min"/>
        <cfvo type="max"/>
        <color theme="0"/>
        <color theme="0"/>
      </colorScale>
    </cfRule>
    <cfRule type="expression" dxfId="8133" priority="3601">
      <formula>T69&lt;0</formula>
    </cfRule>
  </conditionalFormatting>
  <conditionalFormatting sqref="U69:U81">
    <cfRule type="expression" priority="3598">
      <formula>#REF!</formula>
    </cfRule>
  </conditionalFormatting>
  <conditionalFormatting sqref="U69:U82">
    <cfRule type="expression" dxfId="8132" priority="3596">
      <formula>IF(U69="Validar","Rojo","Verde")</formula>
    </cfRule>
  </conditionalFormatting>
  <conditionalFormatting sqref="U70:U78">
    <cfRule type="colorScale" priority="3597">
      <colorScale>
        <cfvo type="min"/>
        <cfvo type="max"/>
        <color theme="0"/>
        <color theme="0"/>
      </colorScale>
    </cfRule>
    <cfRule type="expression" dxfId="8131" priority="3599">
      <formula>T70&lt;0</formula>
    </cfRule>
  </conditionalFormatting>
  <conditionalFormatting sqref="U79:U81">
    <cfRule type="colorScale" priority="3609">
      <colorScale>
        <cfvo type="min"/>
        <cfvo type="max"/>
        <color theme="0"/>
        <color theme="0"/>
      </colorScale>
    </cfRule>
    <cfRule type="expression" dxfId="8130"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8129" priority="3595">
      <formula>T84&lt;0</formula>
    </cfRule>
  </conditionalFormatting>
  <conditionalFormatting sqref="U84:U91">
    <cfRule type="expression" priority="3592">
      <formula>#REF!</formula>
    </cfRule>
  </conditionalFormatting>
  <conditionalFormatting sqref="U84:U92">
    <cfRule type="expression" dxfId="8128" priority="3590">
      <formula>IF(U84="Validar","Rojo","Verde")</formula>
    </cfRule>
  </conditionalFormatting>
  <conditionalFormatting sqref="U85:U91">
    <cfRule type="colorScale" priority="3591">
      <colorScale>
        <cfvo type="min"/>
        <cfvo type="max"/>
        <color theme="0"/>
        <color theme="0"/>
      </colorScale>
    </cfRule>
    <cfRule type="expression" dxfId="8127" priority="3593">
      <formula>T85&lt;0</formula>
    </cfRule>
  </conditionalFormatting>
  <conditionalFormatting sqref="U94">
    <cfRule type="colorScale" priority="3588">
      <colorScale>
        <cfvo type="min"/>
        <cfvo type="max"/>
        <color theme="0"/>
        <color theme="0"/>
      </colorScale>
    </cfRule>
    <cfRule type="expression" dxfId="8126" priority="3589">
      <formula>T94&lt;0</formula>
    </cfRule>
  </conditionalFormatting>
  <conditionalFormatting sqref="U94:U102">
    <cfRule type="expression" priority="3582">
      <formula>#REF!</formula>
    </cfRule>
  </conditionalFormatting>
  <conditionalFormatting sqref="U94:U103">
    <cfRule type="expression" dxfId="8125" priority="3580">
      <formula>IF(U94="Validar","Rojo","Verde")</formula>
    </cfRule>
  </conditionalFormatting>
  <conditionalFormatting sqref="U95:U100">
    <cfRule type="colorScale" priority="3586">
      <colorScale>
        <cfvo type="min"/>
        <cfvo type="max"/>
        <color theme="0"/>
        <color theme="0"/>
      </colorScale>
    </cfRule>
    <cfRule type="expression" dxfId="8124" priority="3587">
      <formula>T95&lt;0</formula>
    </cfRule>
  </conditionalFormatting>
  <conditionalFormatting sqref="U101">
    <cfRule type="colorScale" priority="3584">
      <colorScale>
        <cfvo type="min"/>
        <cfvo type="max"/>
        <color theme="0"/>
        <color theme="0"/>
      </colorScale>
    </cfRule>
    <cfRule type="expression" dxfId="8123" priority="3585">
      <formula>T101&lt;0</formula>
    </cfRule>
  </conditionalFormatting>
  <conditionalFormatting sqref="U102">
    <cfRule type="colorScale" priority="3581">
      <colorScale>
        <cfvo type="min"/>
        <cfvo type="max"/>
        <color theme="0"/>
        <color theme="0"/>
      </colorScale>
    </cfRule>
    <cfRule type="expression" dxfId="8122" priority="3583">
      <formula>T102&lt;0</formula>
    </cfRule>
  </conditionalFormatting>
  <conditionalFormatting sqref="U105">
    <cfRule type="colorScale" priority="3578">
      <colorScale>
        <cfvo type="min"/>
        <cfvo type="max"/>
        <color theme="0"/>
        <color theme="0"/>
      </colorScale>
    </cfRule>
    <cfRule type="expression" dxfId="8121" priority="3579">
      <formula>T105&lt;0</formula>
    </cfRule>
  </conditionalFormatting>
  <conditionalFormatting sqref="U105:U106">
    <cfRule type="expression" priority="3576">
      <formula>#REF!</formula>
    </cfRule>
  </conditionalFormatting>
  <conditionalFormatting sqref="U105:U107">
    <cfRule type="expression" dxfId="8120" priority="3574">
      <formula>IF(U105="Validar","Rojo","Verde")</formula>
    </cfRule>
  </conditionalFormatting>
  <conditionalFormatting sqref="U106">
    <cfRule type="colorScale" priority="3575">
      <colorScale>
        <cfvo type="min"/>
        <cfvo type="max"/>
        <color theme="0"/>
        <color theme="0"/>
      </colorScale>
    </cfRule>
    <cfRule type="expression" dxfId="8119" priority="3577">
      <formula>T106&lt;0</formula>
    </cfRule>
  </conditionalFormatting>
  <conditionalFormatting sqref="U110">
    <cfRule type="colorScale" priority="3566">
      <colorScale>
        <cfvo type="min"/>
        <cfvo type="max"/>
        <color theme="0"/>
        <color theme="0"/>
      </colorScale>
    </cfRule>
    <cfRule type="expression" dxfId="8118"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8117" priority="3558">
      <formula>T111&lt;0</formula>
    </cfRule>
  </conditionalFormatting>
  <conditionalFormatting sqref="U117">
    <cfRule type="colorScale" priority="3572">
      <colorScale>
        <cfvo type="min"/>
        <cfvo type="max"/>
        <color theme="0"/>
        <color theme="0"/>
      </colorScale>
    </cfRule>
    <cfRule type="expression" dxfId="8116"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8115" priority="3571">
      <formula>T118&lt;0</formula>
    </cfRule>
  </conditionalFormatting>
  <conditionalFormatting sqref="U126:U135">
    <cfRule type="expression" dxfId="8114" priority="3693">
      <formula>IF(U126="Validar","Rojo","Verde")</formula>
    </cfRule>
    <cfRule type="colorScale" priority="3694">
      <colorScale>
        <cfvo type="min"/>
        <cfvo type="max"/>
        <color theme="0"/>
        <color theme="0"/>
      </colorScale>
    </cfRule>
    <cfRule type="expression" priority="3695">
      <formula>$F$23</formula>
    </cfRule>
    <cfRule type="expression" dxfId="8113" priority="3696">
      <formula>T126&lt;0</formula>
    </cfRule>
  </conditionalFormatting>
  <conditionalFormatting sqref="T6">
    <cfRule type="colorScale" priority="3553">
      <colorScale>
        <cfvo type="min"/>
        <cfvo type="max"/>
        <color theme="0"/>
        <color theme="0"/>
      </colorScale>
    </cfRule>
    <cfRule type="expression" dxfId="8112" priority="3554">
      <formula>S6&lt;0</formula>
    </cfRule>
  </conditionalFormatting>
  <conditionalFormatting sqref="T6">
    <cfRule type="expression" dxfId="8111"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8110" priority="3550">
      <formula>S7&lt;0</formula>
    </cfRule>
  </conditionalFormatting>
  <conditionalFormatting sqref="T7:T8">
    <cfRule type="expression" dxfId="8109"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8108" priority="3519">
      <formula>V9&lt;0</formula>
    </cfRule>
  </conditionalFormatting>
  <conditionalFormatting sqref="W9:W20">
    <cfRule type="expression" dxfId="8107"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8106" priority="3496">
      <formula>V10&lt;0</formula>
    </cfRule>
  </conditionalFormatting>
  <conditionalFormatting sqref="W11:W14">
    <cfRule type="colorScale" priority="3516">
      <colorScale>
        <cfvo type="min"/>
        <cfvo type="max"/>
        <color theme="0"/>
        <color theme="0"/>
      </colorScale>
    </cfRule>
    <cfRule type="expression" dxfId="8105" priority="3517">
      <formula>V11&lt;0</formula>
    </cfRule>
  </conditionalFormatting>
  <conditionalFormatting sqref="W15">
    <cfRule type="colorScale" priority="3493">
      <colorScale>
        <cfvo type="min"/>
        <cfvo type="max"/>
        <color theme="0"/>
        <color theme="0"/>
      </colorScale>
    </cfRule>
    <cfRule type="expression" dxfId="8104" priority="3494">
      <formula>V15&lt;0</formula>
    </cfRule>
  </conditionalFormatting>
  <conditionalFormatting sqref="W16:W17">
    <cfRule type="colorScale" priority="3514">
      <colorScale>
        <cfvo type="min"/>
        <cfvo type="max"/>
        <color theme="0"/>
        <color theme="0"/>
      </colorScale>
    </cfRule>
    <cfRule type="expression" dxfId="8103" priority="3515">
      <formula>V16&lt;0</formula>
    </cfRule>
  </conditionalFormatting>
  <conditionalFormatting sqref="W18">
    <cfRule type="colorScale" priority="3490">
      <colorScale>
        <cfvo type="min"/>
        <cfvo type="max"/>
        <color theme="0"/>
        <color theme="0"/>
      </colorScale>
    </cfRule>
    <cfRule type="expression" dxfId="8102" priority="3492">
      <formula>V18&lt;0</formula>
    </cfRule>
  </conditionalFormatting>
  <conditionalFormatting sqref="W19:W20">
    <cfRule type="colorScale" priority="3512">
      <colorScale>
        <cfvo type="min"/>
        <cfvo type="max"/>
        <color theme="0"/>
        <color theme="0"/>
      </colorScale>
    </cfRule>
    <cfRule type="expression" dxfId="8101" priority="3513">
      <formula>V19&lt;0</formula>
    </cfRule>
  </conditionalFormatting>
  <conditionalFormatting sqref="W23">
    <cfRule type="colorScale" priority="3487">
      <colorScale>
        <cfvo type="min"/>
        <cfvo type="max"/>
        <color theme="0"/>
        <color theme="0"/>
      </colorScale>
    </cfRule>
    <cfRule type="expression" dxfId="8100" priority="3488">
      <formula>V23&lt;0</formula>
    </cfRule>
  </conditionalFormatting>
  <conditionalFormatting sqref="W23:W31">
    <cfRule type="expression" dxfId="8099"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8098" priority="3511">
      <formula>V24&lt;0</formula>
    </cfRule>
  </conditionalFormatting>
  <conditionalFormatting sqref="W25">
    <cfRule type="colorScale" priority="3508">
      <colorScale>
        <cfvo type="min"/>
        <cfvo type="max"/>
        <color theme="0"/>
        <color theme="0"/>
      </colorScale>
    </cfRule>
    <cfRule type="expression" dxfId="8097" priority="3509">
      <formula>V25&lt;0</formula>
    </cfRule>
  </conditionalFormatting>
  <conditionalFormatting sqref="W26">
    <cfRule type="colorScale" priority="3485">
      <colorScale>
        <cfvo type="min"/>
        <cfvo type="max"/>
        <color theme="0"/>
        <color theme="0"/>
      </colorScale>
    </cfRule>
    <cfRule type="expression" dxfId="8096" priority="3486">
      <formula>V26&lt;0</formula>
    </cfRule>
  </conditionalFormatting>
  <conditionalFormatting sqref="W27">
    <cfRule type="colorScale" priority="3506">
      <colorScale>
        <cfvo type="min"/>
        <cfvo type="max"/>
        <color theme="0"/>
        <color theme="0"/>
      </colorScale>
    </cfRule>
    <cfRule type="expression" dxfId="8095" priority="3507">
      <formula>V27&lt;0</formula>
    </cfRule>
  </conditionalFormatting>
  <conditionalFormatting sqref="W28">
    <cfRule type="colorScale" priority="3504">
      <colorScale>
        <cfvo type="min"/>
        <cfvo type="max"/>
        <color theme="0"/>
        <color theme="0"/>
      </colorScale>
    </cfRule>
    <cfRule type="expression" dxfId="8094" priority="3505">
      <formula>V28&lt;0</formula>
    </cfRule>
  </conditionalFormatting>
  <conditionalFormatting sqref="W29">
    <cfRule type="colorScale" priority="3482">
      <colorScale>
        <cfvo type="min"/>
        <cfvo type="max"/>
        <color theme="0"/>
        <color theme="0"/>
      </colorScale>
    </cfRule>
    <cfRule type="expression" dxfId="8093" priority="3484">
      <formula>V29&lt;0</formula>
    </cfRule>
  </conditionalFormatting>
  <conditionalFormatting sqref="W30">
    <cfRule type="colorScale" priority="3502">
      <colorScale>
        <cfvo type="min"/>
        <cfvo type="max"/>
        <color theme="0"/>
        <color theme="0"/>
      </colorScale>
    </cfRule>
    <cfRule type="expression" dxfId="8092" priority="3503">
      <formula>V30&lt;0</formula>
    </cfRule>
  </conditionalFormatting>
  <conditionalFormatting sqref="W31">
    <cfRule type="colorScale" priority="3500">
      <colorScale>
        <cfvo type="min"/>
        <cfvo type="max"/>
        <color theme="0"/>
        <color theme="0"/>
      </colorScale>
    </cfRule>
    <cfRule type="expression" dxfId="8091"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8090" priority="3480">
      <formula>V39&lt;0</formula>
    </cfRule>
  </conditionalFormatting>
  <conditionalFormatting sqref="W39:W107">
    <cfRule type="expression" dxfId="8089"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8088"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8087"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8086" priority="3524">
      <formula>V69&lt;0</formula>
    </cfRule>
  </conditionalFormatting>
  <conditionalFormatting sqref="W82 W92 W103 W107">
    <cfRule type="expression" dxfId="8085"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8084"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8083"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8082"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8081"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8080"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8079" priority="3533">
      <formula>V105&lt;0</formula>
    </cfRule>
  </conditionalFormatting>
  <conditionalFormatting sqref="W110">
    <cfRule type="colorScale" priority="3534">
      <colorScale>
        <cfvo type="min"/>
        <cfvo type="max"/>
        <color theme="0"/>
        <color theme="0"/>
      </colorScale>
    </cfRule>
    <cfRule type="expression" dxfId="8078"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8077"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8076"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8075" priority="3468">
      <formula>V125&lt;0</formula>
    </cfRule>
  </conditionalFormatting>
  <conditionalFormatting sqref="W125:W135">
    <cfRule type="expression" dxfId="8074" priority="3465">
      <formula>IF(W125="Validar","Rojo","Verde")</formula>
    </cfRule>
  </conditionalFormatting>
  <conditionalFormatting sqref="W126:W132">
    <cfRule type="colorScale" priority="3542">
      <colorScale>
        <cfvo type="min"/>
        <cfvo type="max"/>
        <color theme="0"/>
        <color theme="0"/>
      </colorScale>
    </cfRule>
    <cfRule type="expression" dxfId="8073"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8072"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8071" priority="3538">
      <formula>V135&lt;0</formula>
    </cfRule>
  </conditionalFormatting>
  <conditionalFormatting sqref="W110:W111">
    <cfRule type="expression" dxfId="8070" priority="3455">
      <formula>IF(W110="Validar","Rojo","Verde")</formula>
    </cfRule>
  </conditionalFormatting>
  <conditionalFormatting sqref="W117:W123">
    <cfRule type="expression" dxfId="8069"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8068" priority="3454">
      <formula>V6&lt;0</formula>
    </cfRule>
  </conditionalFormatting>
  <conditionalFormatting sqref="W6">
    <cfRule type="expression" dxfId="8067"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8066" priority="3450">
      <formula>V7&lt;0</formula>
    </cfRule>
  </conditionalFormatting>
  <conditionalFormatting sqref="W7:W8">
    <cfRule type="expression" dxfId="8065"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8064" priority="3415">
      <formula>Y9&lt;0</formula>
    </cfRule>
  </conditionalFormatting>
  <conditionalFormatting sqref="Z9:Z20">
    <cfRule type="expression" dxfId="8063"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8062" priority="3392">
      <formula>Y10&lt;0</formula>
    </cfRule>
  </conditionalFormatting>
  <conditionalFormatting sqref="Z11:Z14">
    <cfRule type="colorScale" priority="3412">
      <colorScale>
        <cfvo type="min"/>
        <cfvo type="max"/>
        <color theme="0"/>
        <color theme="0"/>
      </colorScale>
    </cfRule>
    <cfRule type="expression" dxfId="8061" priority="3413">
      <formula>Y11&lt;0</formula>
    </cfRule>
  </conditionalFormatting>
  <conditionalFormatting sqref="Z15">
    <cfRule type="colorScale" priority="3389">
      <colorScale>
        <cfvo type="min"/>
        <cfvo type="max"/>
        <color theme="0"/>
        <color theme="0"/>
      </colorScale>
    </cfRule>
    <cfRule type="expression" dxfId="8060" priority="3390">
      <formula>Y15&lt;0</formula>
    </cfRule>
  </conditionalFormatting>
  <conditionalFormatting sqref="Z16:Z17">
    <cfRule type="colorScale" priority="3410">
      <colorScale>
        <cfvo type="min"/>
        <cfvo type="max"/>
        <color theme="0"/>
        <color theme="0"/>
      </colorScale>
    </cfRule>
    <cfRule type="expression" dxfId="8059" priority="3411">
      <formula>Y16&lt;0</formula>
    </cfRule>
  </conditionalFormatting>
  <conditionalFormatting sqref="Z18">
    <cfRule type="colorScale" priority="3386">
      <colorScale>
        <cfvo type="min"/>
        <cfvo type="max"/>
        <color theme="0"/>
        <color theme="0"/>
      </colorScale>
    </cfRule>
    <cfRule type="expression" dxfId="8058" priority="3388">
      <formula>Y18&lt;0</formula>
    </cfRule>
  </conditionalFormatting>
  <conditionalFormatting sqref="Z19:Z20">
    <cfRule type="colorScale" priority="3408">
      <colorScale>
        <cfvo type="min"/>
        <cfvo type="max"/>
        <color theme="0"/>
        <color theme="0"/>
      </colorScale>
    </cfRule>
    <cfRule type="expression" dxfId="8057" priority="3409">
      <formula>Y19&lt;0</formula>
    </cfRule>
  </conditionalFormatting>
  <conditionalFormatting sqref="Z23">
    <cfRule type="colorScale" priority="3383">
      <colorScale>
        <cfvo type="min"/>
        <cfvo type="max"/>
        <color theme="0"/>
        <color theme="0"/>
      </colorScale>
    </cfRule>
    <cfRule type="expression" dxfId="8056" priority="3384">
      <formula>Y23&lt;0</formula>
    </cfRule>
  </conditionalFormatting>
  <conditionalFormatting sqref="Z23:Z31">
    <cfRule type="expression" dxfId="8055"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8054" priority="3407">
      <formula>Y24&lt;0</formula>
    </cfRule>
  </conditionalFormatting>
  <conditionalFormatting sqref="Z25">
    <cfRule type="colorScale" priority="3404">
      <colorScale>
        <cfvo type="min"/>
        <cfvo type="max"/>
        <color theme="0"/>
        <color theme="0"/>
      </colorScale>
    </cfRule>
    <cfRule type="expression" dxfId="8053" priority="3405">
      <formula>Y25&lt;0</formula>
    </cfRule>
  </conditionalFormatting>
  <conditionalFormatting sqref="Z26">
    <cfRule type="colorScale" priority="3381">
      <colorScale>
        <cfvo type="min"/>
        <cfvo type="max"/>
        <color theme="0"/>
        <color theme="0"/>
      </colorScale>
    </cfRule>
    <cfRule type="expression" dxfId="8052" priority="3382">
      <formula>Y26&lt;0</formula>
    </cfRule>
  </conditionalFormatting>
  <conditionalFormatting sqref="Z27">
    <cfRule type="colorScale" priority="3402">
      <colorScale>
        <cfvo type="min"/>
        <cfvo type="max"/>
        <color theme="0"/>
        <color theme="0"/>
      </colorScale>
    </cfRule>
    <cfRule type="expression" dxfId="8051" priority="3403">
      <formula>Y27&lt;0</formula>
    </cfRule>
  </conditionalFormatting>
  <conditionalFormatting sqref="Z28">
    <cfRule type="colorScale" priority="3400">
      <colorScale>
        <cfvo type="min"/>
        <cfvo type="max"/>
        <color theme="0"/>
        <color theme="0"/>
      </colorScale>
    </cfRule>
    <cfRule type="expression" dxfId="8050" priority="3401">
      <formula>Y28&lt;0</formula>
    </cfRule>
  </conditionalFormatting>
  <conditionalFormatting sqref="Z29">
    <cfRule type="colorScale" priority="3378">
      <colorScale>
        <cfvo type="min"/>
        <cfvo type="max"/>
        <color theme="0"/>
        <color theme="0"/>
      </colorScale>
    </cfRule>
    <cfRule type="expression" dxfId="8049" priority="3380">
      <formula>Y29&lt;0</formula>
    </cfRule>
  </conditionalFormatting>
  <conditionalFormatting sqref="Z30">
    <cfRule type="colorScale" priority="3398">
      <colorScale>
        <cfvo type="min"/>
        <cfvo type="max"/>
        <color theme="0"/>
        <color theme="0"/>
      </colorScale>
    </cfRule>
    <cfRule type="expression" dxfId="8048" priority="3399">
      <formula>Y30&lt;0</formula>
    </cfRule>
  </conditionalFormatting>
  <conditionalFormatting sqref="Z31">
    <cfRule type="colorScale" priority="3396">
      <colorScale>
        <cfvo type="min"/>
        <cfvo type="max"/>
        <color theme="0"/>
        <color theme="0"/>
      </colorScale>
    </cfRule>
    <cfRule type="expression" dxfId="8047"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8046" priority="3376">
      <formula>Y39&lt;0</formula>
    </cfRule>
  </conditionalFormatting>
  <conditionalFormatting sqref="Z39:Z107">
    <cfRule type="expression" dxfId="8045"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8044"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8043"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8042" priority="3420">
      <formula>Y69&lt;0</formula>
    </cfRule>
  </conditionalFormatting>
  <conditionalFormatting sqref="Z82 Z92 Z103 Z107">
    <cfRule type="expression" dxfId="8041"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8040"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8039"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8038"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8037"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8036"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8035" priority="3429">
      <formula>Y105&lt;0</formula>
    </cfRule>
  </conditionalFormatting>
  <conditionalFormatting sqref="Z110">
    <cfRule type="colorScale" priority="3430">
      <colorScale>
        <cfvo type="min"/>
        <cfvo type="max"/>
        <color theme="0"/>
        <color theme="0"/>
      </colorScale>
    </cfRule>
    <cfRule type="expression" dxfId="8034"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8033"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8032"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8031" priority="3364">
      <formula>Y125&lt;0</formula>
    </cfRule>
  </conditionalFormatting>
  <conditionalFormatting sqref="Z125:Z135">
    <cfRule type="expression" dxfId="8030" priority="3361">
      <formula>IF(Z125="Validar","Rojo","Verde")</formula>
    </cfRule>
  </conditionalFormatting>
  <conditionalFormatting sqref="Z126:Z132">
    <cfRule type="colorScale" priority="3438">
      <colorScale>
        <cfvo type="min"/>
        <cfvo type="max"/>
        <color theme="0"/>
        <color theme="0"/>
      </colorScale>
    </cfRule>
    <cfRule type="expression" dxfId="8029"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8028"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8027" priority="3434">
      <formula>Y135&lt;0</formula>
    </cfRule>
  </conditionalFormatting>
  <conditionalFormatting sqref="Z110:AA111">
    <cfRule type="expression" dxfId="8026" priority="3305">
      <formula>IF(Z110="Validar","Rojo","Verde")</formula>
    </cfRule>
  </conditionalFormatting>
  <conditionalFormatting sqref="Z117:AA123">
    <cfRule type="expression" dxfId="8025"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8024" priority="3355">
      <formula>Z40&lt;0</formula>
    </cfRule>
  </conditionalFormatting>
  <conditionalFormatting sqref="AA40:AA67">
    <cfRule type="expression" dxfId="8023"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8022" priority="3358">
      <formula>Z67&lt;0</formula>
    </cfRule>
  </conditionalFormatting>
  <conditionalFormatting sqref="AA69">
    <cfRule type="colorScale" priority="3350">
      <colorScale>
        <cfvo type="min"/>
        <cfvo type="max"/>
        <color theme="0"/>
        <color theme="0"/>
      </colorScale>
    </cfRule>
    <cfRule type="expression" dxfId="8021"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8020" priority="3349">
      <formula>Z70&lt;0</formula>
    </cfRule>
  </conditionalFormatting>
  <conditionalFormatting sqref="AA79:AA81">
    <cfRule type="colorScale" priority="3359">
      <colorScale>
        <cfvo type="min"/>
        <cfvo type="max"/>
        <color theme="0"/>
        <color theme="0"/>
      </colorScale>
    </cfRule>
    <cfRule type="expression" dxfId="8019"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8018" priority="3345">
      <formula>Z84&lt;0</formula>
    </cfRule>
  </conditionalFormatting>
  <conditionalFormatting sqref="AA84:AA91">
    <cfRule type="expression" priority="3342">
      <formula>#REF!</formula>
    </cfRule>
  </conditionalFormatting>
  <conditionalFormatting sqref="AA84:AA92">
    <cfRule type="expression" dxfId="8017" priority="3340">
      <formula>IF(AA84="Validar","Rojo","Verde")</formula>
    </cfRule>
  </conditionalFormatting>
  <conditionalFormatting sqref="AA85:AA91">
    <cfRule type="colorScale" priority="3341">
      <colorScale>
        <cfvo type="min"/>
        <cfvo type="max"/>
        <color theme="0"/>
        <color theme="0"/>
      </colorScale>
    </cfRule>
    <cfRule type="expression" dxfId="8016" priority="3343">
      <formula>Z85&lt;0</formula>
    </cfRule>
  </conditionalFormatting>
  <conditionalFormatting sqref="AA94">
    <cfRule type="colorScale" priority="3338">
      <colorScale>
        <cfvo type="min"/>
        <cfvo type="max"/>
        <color theme="0"/>
        <color theme="0"/>
      </colorScale>
    </cfRule>
    <cfRule type="expression" dxfId="8015" priority="3339">
      <formula>Z94&lt;0</formula>
    </cfRule>
  </conditionalFormatting>
  <conditionalFormatting sqref="AA94:AA102">
    <cfRule type="expression" priority="3332">
      <formula>#REF!</formula>
    </cfRule>
  </conditionalFormatting>
  <conditionalFormatting sqref="AA94:AA103">
    <cfRule type="expression" dxfId="8014" priority="3330">
      <formula>IF(AA94="Validar","Rojo","Verde")</formula>
    </cfRule>
  </conditionalFormatting>
  <conditionalFormatting sqref="AA95:AA100">
    <cfRule type="colorScale" priority="3336">
      <colorScale>
        <cfvo type="min"/>
        <cfvo type="max"/>
        <color theme="0"/>
        <color theme="0"/>
      </colorScale>
    </cfRule>
    <cfRule type="expression" dxfId="8013" priority="3337">
      <formula>Z95&lt;0</formula>
    </cfRule>
  </conditionalFormatting>
  <conditionalFormatting sqref="AA101">
    <cfRule type="colorScale" priority="3334">
      <colorScale>
        <cfvo type="min"/>
        <cfvo type="max"/>
        <color theme="0"/>
        <color theme="0"/>
      </colorScale>
    </cfRule>
    <cfRule type="expression" dxfId="8012" priority="3335">
      <formula>Z101&lt;0</formula>
    </cfRule>
  </conditionalFormatting>
  <conditionalFormatting sqref="AA102">
    <cfRule type="colorScale" priority="3331">
      <colorScale>
        <cfvo type="min"/>
        <cfvo type="max"/>
        <color theme="0"/>
        <color theme="0"/>
      </colorScale>
    </cfRule>
    <cfRule type="expression" dxfId="8011" priority="3333">
      <formula>Z102&lt;0</formula>
    </cfRule>
  </conditionalFormatting>
  <conditionalFormatting sqref="AA105">
    <cfRule type="colorScale" priority="3328">
      <colorScale>
        <cfvo type="min"/>
        <cfvo type="max"/>
        <color theme="0"/>
        <color theme="0"/>
      </colorScale>
    </cfRule>
    <cfRule type="expression" dxfId="8010" priority="3329">
      <formula>Z105&lt;0</formula>
    </cfRule>
  </conditionalFormatting>
  <conditionalFormatting sqref="AA105:AA106">
    <cfRule type="expression" priority="3326">
      <formula>#REF!</formula>
    </cfRule>
  </conditionalFormatting>
  <conditionalFormatting sqref="AA105:AA107">
    <cfRule type="expression" dxfId="8009" priority="3324">
      <formula>IF(AA105="Validar","Rojo","Verde")</formula>
    </cfRule>
  </conditionalFormatting>
  <conditionalFormatting sqref="AA106">
    <cfRule type="colorScale" priority="3325">
      <colorScale>
        <cfvo type="min"/>
        <cfvo type="max"/>
        <color theme="0"/>
        <color theme="0"/>
      </colorScale>
    </cfRule>
    <cfRule type="expression" dxfId="8008" priority="3327">
      <formula>Z106&lt;0</formula>
    </cfRule>
  </conditionalFormatting>
  <conditionalFormatting sqref="AA110">
    <cfRule type="colorScale" priority="3316">
      <colorScale>
        <cfvo type="min"/>
        <cfvo type="max"/>
        <color theme="0"/>
        <color theme="0"/>
      </colorScale>
    </cfRule>
    <cfRule type="expression" dxfId="8007"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8006" priority="3308">
      <formula>Z111&lt;0</formula>
    </cfRule>
  </conditionalFormatting>
  <conditionalFormatting sqref="AA117">
    <cfRule type="colorScale" priority="3322">
      <colorScale>
        <cfvo type="min"/>
        <cfvo type="max"/>
        <color theme="0"/>
        <color theme="0"/>
      </colorScale>
    </cfRule>
    <cfRule type="expression" dxfId="8005"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8004" priority="3321">
      <formula>Z118&lt;0</formula>
    </cfRule>
  </conditionalFormatting>
  <conditionalFormatting sqref="AA126:AA135">
    <cfRule type="expression" dxfId="8003" priority="3443">
      <formula>IF(AA126="Validar","Rojo","Verde")</formula>
    </cfRule>
    <cfRule type="colorScale" priority="3444">
      <colorScale>
        <cfvo type="min"/>
        <cfvo type="max"/>
        <color theme="0"/>
        <color theme="0"/>
      </colorScale>
    </cfRule>
    <cfRule type="expression" priority="3445">
      <formula>$F$23</formula>
    </cfRule>
    <cfRule type="expression" dxfId="8002" priority="3446">
      <formula>Z126&lt;0</formula>
    </cfRule>
  </conditionalFormatting>
  <conditionalFormatting sqref="Z6">
    <cfRule type="colorScale" priority="3303">
      <colorScale>
        <cfvo type="min"/>
        <cfvo type="max"/>
        <color theme="0"/>
        <color theme="0"/>
      </colorScale>
    </cfRule>
    <cfRule type="expression" dxfId="8001" priority="3304">
      <formula>Y6&lt;0</formula>
    </cfRule>
  </conditionalFormatting>
  <conditionalFormatting sqref="Z6">
    <cfRule type="expression" dxfId="8000"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7999" priority="3300">
      <formula>Y7&lt;0</formula>
    </cfRule>
  </conditionalFormatting>
  <conditionalFormatting sqref="Z7:Z8">
    <cfRule type="expression" dxfId="7998"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7997" priority="3265">
      <formula>AC9&lt;0</formula>
    </cfRule>
  </conditionalFormatting>
  <conditionalFormatting sqref="AD9:AD20">
    <cfRule type="expression" dxfId="7996"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7995" priority="3242">
      <formula>AC10&lt;0</formula>
    </cfRule>
  </conditionalFormatting>
  <conditionalFormatting sqref="AD11:AD14">
    <cfRule type="colorScale" priority="3262">
      <colorScale>
        <cfvo type="min"/>
        <cfvo type="max"/>
        <color theme="0"/>
        <color theme="0"/>
      </colorScale>
    </cfRule>
    <cfRule type="expression" dxfId="7994" priority="3263">
      <formula>AC11&lt;0</formula>
    </cfRule>
  </conditionalFormatting>
  <conditionalFormatting sqref="AD15">
    <cfRule type="colorScale" priority="3239">
      <colorScale>
        <cfvo type="min"/>
        <cfvo type="max"/>
        <color theme="0"/>
        <color theme="0"/>
      </colorScale>
    </cfRule>
    <cfRule type="expression" dxfId="7993" priority="3240">
      <formula>AC15&lt;0</formula>
    </cfRule>
  </conditionalFormatting>
  <conditionalFormatting sqref="AD16:AD17">
    <cfRule type="colorScale" priority="3260">
      <colorScale>
        <cfvo type="min"/>
        <cfvo type="max"/>
        <color theme="0"/>
        <color theme="0"/>
      </colorScale>
    </cfRule>
    <cfRule type="expression" dxfId="7992" priority="3261">
      <formula>AC16&lt;0</formula>
    </cfRule>
  </conditionalFormatting>
  <conditionalFormatting sqref="AD18">
    <cfRule type="colorScale" priority="3236">
      <colorScale>
        <cfvo type="min"/>
        <cfvo type="max"/>
        <color theme="0"/>
        <color theme="0"/>
      </colorScale>
    </cfRule>
    <cfRule type="expression" dxfId="7991" priority="3238">
      <formula>AC18&lt;0</formula>
    </cfRule>
  </conditionalFormatting>
  <conditionalFormatting sqref="AD19:AD20">
    <cfRule type="colorScale" priority="3258">
      <colorScale>
        <cfvo type="min"/>
        <cfvo type="max"/>
        <color theme="0"/>
        <color theme="0"/>
      </colorScale>
    </cfRule>
    <cfRule type="expression" dxfId="7990" priority="3259">
      <formula>AC19&lt;0</formula>
    </cfRule>
  </conditionalFormatting>
  <conditionalFormatting sqref="AD23">
    <cfRule type="colorScale" priority="3233">
      <colorScale>
        <cfvo type="min"/>
        <cfvo type="max"/>
        <color theme="0"/>
        <color theme="0"/>
      </colorScale>
    </cfRule>
    <cfRule type="expression" dxfId="7989" priority="3234">
      <formula>AC23&lt;0</formula>
    </cfRule>
  </conditionalFormatting>
  <conditionalFormatting sqref="AD23:AD31">
    <cfRule type="expression" dxfId="7988"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7987" priority="3257">
      <formula>AC24&lt;0</formula>
    </cfRule>
  </conditionalFormatting>
  <conditionalFormatting sqref="AD25">
    <cfRule type="colorScale" priority="3254">
      <colorScale>
        <cfvo type="min"/>
        <cfvo type="max"/>
        <color theme="0"/>
        <color theme="0"/>
      </colorScale>
    </cfRule>
    <cfRule type="expression" dxfId="7986" priority="3255">
      <formula>AC25&lt;0</formula>
    </cfRule>
  </conditionalFormatting>
  <conditionalFormatting sqref="AD26">
    <cfRule type="colorScale" priority="3231">
      <colorScale>
        <cfvo type="min"/>
        <cfvo type="max"/>
        <color theme="0"/>
        <color theme="0"/>
      </colorScale>
    </cfRule>
    <cfRule type="expression" dxfId="7985" priority="3232">
      <formula>AC26&lt;0</formula>
    </cfRule>
  </conditionalFormatting>
  <conditionalFormatting sqref="AD27">
    <cfRule type="colorScale" priority="3252">
      <colorScale>
        <cfvo type="min"/>
        <cfvo type="max"/>
        <color theme="0"/>
        <color theme="0"/>
      </colorScale>
    </cfRule>
    <cfRule type="expression" dxfId="7984" priority="3253">
      <formula>AC27&lt;0</formula>
    </cfRule>
  </conditionalFormatting>
  <conditionalFormatting sqref="AD28">
    <cfRule type="colorScale" priority="3250">
      <colorScale>
        <cfvo type="min"/>
        <cfvo type="max"/>
        <color theme="0"/>
        <color theme="0"/>
      </colorScale>
    </cfRule>
    <cfRule type="expression" dxfId="7983" priority="3251">
      <formula>AC28&lt;0</formula>
    </cfRule>
  </conditionalFormatting>
  <conditionalFormatting sqref="AD29">
    <cfRule type="colorScale" priority="3228">
      <colorScale>
        <cfvo type="min"/>
        <cfvo type="max"/>
        <color theme="0"/>
        <color theme="0"/>
      </colorScale>
    </cfRule>
    <cfRule type="expression" dxfId="7982" priority="3230">
      <formula>AC29&lt;0</formula>
    </cfRule>
  </conditionalFormatting>
  <conditionalFormatting sqref="AD30">
    <cfRule type="colorScale" priority="3248">
      <colorScale>
        <cfvo type="min"/>
        <cfvo type="max"/>
        <color theme="0"/>
        <color theme="0"/>
      </colorScale>
    </cfRule>
    <cfRule type="expression" dxfId="7981" priority="3249">
      <formula>AC30&lt;0</formula>
    </cfRule>
  </conditionalFormatting>
  <conditionalFormatting sqref="AD31">
    <cfRule type="colorScale" priority="3246">
      <colorScale>
        <cfvo type="min"/>
        <cfvo type="max"/>
        <color theme="0"/>
        <color theme="0"/>
      </colorScale>
    </cfRule>
    <cfRule type="expression" dxfId="7980"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7979" priority="3226">
      <formula>AC39&lt;0</formula>
    </cfRule>
  </conditionalFormatting>
  <conditionalFormatting sqref="AD39:AD107">
    <cfRule type="expression" dxfId="7978"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7977"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7976"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7975" priority="3270">
      <formula>AC69&lt;0</formula>
    </cfRule>
  </conditionalFormatting>
  <conditionalFormatting sqref="AD82 AD92 AD103 AD107">
    <cfRule type="expression" dxfId="7974"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7973"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7972"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7971"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7970"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7969"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7968" priority="3279">
      <formula>AC105&lt;0</formula>
    </cfRule>
  </conditionalFormatting>
  <conditionalFormatting sqref="AD110">
    <cfRule type="colorScale" priority="3280">
      <colorScale>
        <cfvo type="min"/>
        <cfvo type="max"/>
        <color theme="0"/>
        <color theme="0"/>
      </colorScale>
    </cfRule>
    <cfRule type="expression" dxfId="7967"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7966"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7965"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7964" priority="3214">
      <formula>AC125&lt;0</formula>
    </cfRule>
  </conditionalFormatting>
  <conditionalFormatting sqref="AD125:AD135">
    <cfRule type="expression" dxfId="7963" priority="3211">
      <formula>IF(AD125="Validar","Rojo","Verde")</formula>
    </cfRule>
  </conditionalFormatting>
  <conditionalFormatting sqref="AD126:AD132">
    <cfRule type="colorScale" priority="3288">
      <colorScale>
        <cfvo type="min"/>
        <cfvo type="max"/>
        <color theme="0"/>
        <color theme="0"/>
      </colorScale>
    </cfRule>
    <cfRule type="expression" dxfId="7962"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7961"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7960" priority="3284">
      <formula>AC135&lt;0</formula>
    </cfRule>
  </conditionalFormatting>
  <conditionalFormatting sqref="AD110:AE111">
    <cfRule type="expression" dxfId="7959" priority="3155">
      <formula>IF(AD110="Validar","Rojo","Verde")</formula>
    </cfRule>
  </conditionalFormatting>
  <conditionalFormatting sqref="AD117:AE123">
    <cfRule type="expression" dxfId="7958"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7957" priority="3205">
      <formula>AD40&lt;0</formula>
    </cfRule>
  </conditionalFormatting>
  <conditionalFormatting sqref="AE40:AE67">
    <cfRule type="expression" dxfId="7956"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7955" priority="3208">
      <formula>AD67&lt;0</formula>
    </cfRule>
  </conditionalFormatting>
  <conditionalFormatting sqref="AE69">
    <cfRule type="colorScale" priority="3200">
      <colorScale>
        <cfvo type="min"/>
        <cfvo type="max"/>
        <color theme="0"/>
        <color theme="0"/>
      </colorScale>
    </cfRule>
    <cfRule type="expression" dxfId="7954" priority="3201">
      <formula>AD69&lt;0</formula>
    </cfRule>
  </conditionalFormatting>
  <conditionalFormatting sqref="AE69:AE81">
    <cfRule type="expression" priority="3198">
      <formula>#REF!</formula>
    </cfRule>
  </conditionalFormatting>
  <conditionalFormatting sqref="AE69:AE82">
    <cfRule type="expression" dxfId="7953" priority="3196">
      <formula>IF(AE69="Validar","Rojo","Verde")</formula>
    </cfRule>
  </conditionalFormatting>
  <conditionalFormatting sqref="AE70:AE78">
    <cfRule type="colorScale" priority="3197">
      <colorScale>
        <cfvo type="min"/>
        <cfvo type="max"/>
        <color theme="0"/>
        <color theme="0"/>
      </colorScale>
    </cfRule>
    <cfRule type="expression" dxfId="7952" priority="3199">
      <formula>AD70&lt;0</formula>
    </cfRule>
  </conditionalFormatting>
  <conditionalFormatting sqref="AE79:AE81">
    <cfRule type="colorScale" priority="3209">
      <colorScale>
        <cfvo type="min"/>
        <cfvo type="max"/>
        <color theme="0"/>
        <color theme="0"/>
      </colorScale>
    </cfRule>
    <cfRule type="expression" dxfId="7951"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7950" priority="3195">
      <formula>AD84&lt;0</formula>
    </cfRule>
  </conditionalFormatting>
  <conditionalFormatting sqref="AE84:AE91">
    <cfRule type="expression" priority="3192">
      <formula>#REF!</formula>
    </cfRule>
  </conditionalFormatting>
  <conditionalFormatting sqref="AE84:AE92">
    <cfRule type="expression" dxfId="7949" priority="3190">
      <formula>IF(AE84="Validar","Rojo","Verde")</formula>
    </cfRule>
  </conditionalFormatting>
  <conditionalFormatting sqref="AE85:AE91">
    <cfRule type="colorScale" priority="3191">
      <colorScale>
        <cfvo type="min"/>
        <cfvo type="max"/>
        <color theme="0"/>
        <color theme="0"/>
      </colorScale>
    </cfRule>
    <cfRule type="expression" dxfId="7948" priority="3193">
      <formula>AD85&lt;0</formula>
    </cfRule>
  </conditionalFormatting>
  <conditionalFormatting sqref="AE94">
    <cfRule type="colorScale" priority="3188">
      <colorScale>
        <cfvo type="min"/>
        <cfvo type="max"/>
        <color theme="0"/>
        <color theme="0"/>
      </colorScale>
    </cfRule>
    <cfRule type="expression" dxfId="7947" priority="3189">
      <formula>AD94&lt;0</formula>
    </cfRule>
  </conditionalFormatting>
  <conditionalFormatting sqref="AE94:AE102">
    <cfRule type="expression" priority="3182">
      <formula>#REF!</formula>
    </cfRule>
  </conditionalFormatting>
  <conditionalFormatting sqref="AE94:AE103">
    <cfRule type="expression" dxfId="7946" priority="3180">
      <formula>IF(AE94="Validar","Rojo","Verde")</formula>
    </cfRule>
  </conditionalFormatting>
  <conditionalFormatting sqref="AE95:AE100">
    <cfRule type="colorScale" priority="3186">
      <colorScale>
        <cfvo type="min"/>
        <cfvo type="max"/>
        <color theme="0"/>
        <color theme="0"/>
      </colorScale>
    </cfRule>
    <cfRule type="expression" dxfId="7945" priority="3187">
      <formula>AD95&lt;0</formula>
    </cfRule>
  </conditionalFormatting>
  <conditionalFormatting sqref="AE101">
    <cfRule type="colorScale" priority="3184">
      <colorScale>
        <cfvo type="min"/>
        <cfvo type="max"/>
        <color theme="0"/>
        <color theme="0"/>
      </colorScale>
    </cfRule>
    <cfRule type="expression" dxfId="7944" priority="3185">
      <formula>AD101&lt;0</formula>
    </cfRule>
  </conditionalFormatting>
  <conditionalFormatting sqref="AE102">
    <cfRule type="colorScale" priority="3181">
      <colorScale>
        <cfvo type="min"/>
        <cfvo type="max"/>
        <color theme="0"/>
        <color theme="0"/>
      </colorScale>
    </cfRule>
    <cfRule type="expression" dxfId="7943" priority="3183">
      <formula>AD102&lt;0</formula>
    </cfRule>
  </conditionalFormatting>
  <conditionalFormatting sqref="AE105">
    <cfRule type="colorScale" priority="3178">
      <colorScale>
        <cfvo type="min"/>
        <cfvo type="max"/>
        <color theme="0"/>
        <color theme="0"/>
      </colorScale>
    </cfRule>
    <cfRule type="expression" dxfId="7942" priority="3179">
      <formula>AD105&lt;0</formula>
    </cfRule>
  </conditionalFormatting>
  <conditionalFormatting sqref="AE105:AE106">
    <cfRule type="expression" priority="3176">
      <formula>#REF!</formula>
    </cfRule>
  </conditionalFormatting>
  <conditionalFormatting sqref="AE105:AE107">
    <cfRule type="expression" dxfId="7941" priority="3174">
      <formula>IF(AE105="Validar","Rojo","Verde")</formula>
    </cfRule>
  </conditionalFormatting>
  <conditionalFormatting sqref="AE106">
    <cfRule type="colorScale" priority="3175">
      <colorScale>
        <cfvo type="min"/>
        <cfvo type="max"/>
        <color theme="0"/>
        <color theme="0"/>
      </colorScale>
    </cfRule>
    <cfRule type="expression" dxfId="7940" priority="3177">
      <formula>AD106&lt;0</formula>
    </cfRule>
  </conditionalFormatting>
  <conditionalFormatting sqref="AE110">
    <cfRule type="colorScale" priority="3166">
      <colorScale>
        <cfvo type="min"/>
        <cfvo type="max"/>
        <color theme="0"/>
        <color theme="0"/>
      </colorScale>
    </cfRule>
    <cfRule type="expression" dxfId="7939"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7938" priority="3158">
      <formula>AD111&lt;0</formula>
    </cfRule>
  </conditionalFormatting>
  <conditionalFormatting sqref="AE117">
    <cfRule type="colorScale" priority="3172">
      <colorScale>
        <cfvo type="min"/>
        <cfvo type="max"/>
        <color theme="0"/>
        <color theme="0"/>
      </colorScale>
    </cfRule>
    <cfRule type="expression" dxfId="7937"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7936" priority="3171">
      <formula>AD118&lt;0</formula>
    </cfRule>
  </conditionalFormatting>
  <conditionalFormatting sqref="AE126:AE135">
    <cfRule type="expression" dxfId="7935" priority="3293">
      <formula>IF(AE126="Validar","Rojo","Verde")</formula>
    </cfRule>
    <cfRule type="colorScale" priority="3294">
      <colorScale>
        <cfvo type="min"/>
        <cfvo type="max"/>
        <color theme="0"/>
        <color theme="0"/>
      </colorScale>
    </cfRule>
    <cfRule type="expression" priority="3295">
      <formula>$F$23</formula>
    </cfRule>
    <cfRule type="expression" dxfId="7934" priority="3296">
      <formula>AD126&lt;0</formula>
    </cfRule>
  </conditionalFormatting>
  <conditionalFormatting sqref="AD6">
    <cfRule type="colorScale" priority="3153">
      <colorScale>
        <cfvo type="min"/>
        <cfvo type="max"/>
        <color theme="0"/>
        <color theme="0"/>
      </colorScale>
    </cfRule>
    <cfRule type="expression" dxfId="7933" priority="3154">
      <formula>AC6&lt;0</formula>
    </cfRule>
  </conditionalFormatting>
  <conditionalFormatting sqref="AD6">
    <cfRule type="expression" dxfId="7932"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7931" priority="3150">
      <formula>AC7&lt;0</formula>
    </cfRule>
  </conditionalFormatting>
  <conditionalFormatting sqref="AD7:AD8">
    <cfRule type="expression" dxfId="7930"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7929" priority="3115">
      <formula>AF9&lt;0</formula>
    </cfRule>
  </conditionalFormatting>
  <conditionalFormatting sqref="AG9:AG20">
    <cfRule type="expression" dxfId="7928"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7927" priority="3092">
      <formula>AF10&lt;0</formula>
    </cfRule>
  </conditionalFormatting>
  <conditionalFormatting sqref="AG11:AG14">
    <cfRule type="colorScale" priority="3112">
      <colorScale>
        <cfvo type="min"/>
        <cfvo type="max"/>
        <color theme="0"/>
        <color theme="0"/>
      </colorScale>
    </cfRule>
    <cfRule type="expression" dxfId="7926" priority="3113">
      <formula>AF11&lt;0</formula>
    </cfRule>
  </conditionalFormatting>
  <conditionalFormatting sqref="AG15">
    <cfRule type="colorScale" priority="3089">
      <colorScale>
        <cfvo type="min"/>
        <cfvo type="max"/>
        <color theme="0"/>
        <color theme="0"/>
      </colorScale>
    </cfRule>
    <cfRule type="expression" dxfId="7925" priority="3090">
      <formula>AF15&lt;0</formula>
    </cfRule>
  </conditionalFormatting>
  <conditionalFormatting sqref="AG16:AG17">
    <cfRule type="colorScale" priority="3110">
      <colorScale>
        <cfvo type="min"/>
        <cfvo type="max"/>
        <color theme="0"/>
        <color theme="0"/>
      </colorScale>
    </cfRule>
    <cfRule type="expression" dxfId="7924" priority="3111">
      <formula>AF16&lt;0</formula>
    </cfRule>
  </conditionalFormatting>
  <conditionalFormatting sqref="AG18">
    <cfRule type="colorScale" priority="3086">
      <colorScale>
        <cfvo type="min"/>
        <cfvo type="max"/>
        <color theme="0"/>
        <color theme="0"/>
      </colorScale>
    </cfRule>
    <cfRule type="expression" dxfId="7923" priority="3088">
      <formula>AF18&lt;0</formula>
    </cfRule>
  </conditionalFormatting>
  <conditionalFormatting sqref="AG19:AG20">
    <cfRule type="colorScale" priority="3108">
      <colorScale>
        <cfvo type="min"/>
        <cfvo type="max"/>
        <color theme="0"/>
        <color theme="0"/>
      </colorScale>
    </cfRule>
    <cfRule type="expression" dxfId="7922" priority="3109">
      <formula>AF19&lt;0</formula>
    </cfRule>
  </conditionalFormatting>
  <conditionalFormatting sqref="AG23">
    <cfRule type="colorScale" priority="3083">
      <colorScale>
        <cfvo type="min"/>
        <cfvo type="max"/>
        <color theme="0"/>
        <color theme="0"/>
      </colorScale>
    </cfRule>
    <cfRule type="expression" dxfId="7921" priority="3084">
      <formula>AF23&lt;0</formula>
    </cfRule>
  </conditionalFormatting>
  <conditionalFormatting sqref="AG23:AG31">
    <cfRule type="expression" dxfId="7920"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7919" priority="3107">
      <formula>AF24&lt;0</formula>
    </cfRule>
  </conditionalFormatting>
  <conditionalFormatting sqref="AG25">
    <cfRule type="colorScale" priority="3104">
      <colorScale>
        <cfvo type="min"/>
        <cfvo type="max"/>
        <color theme="0"/>
        <color theme="0"/>
      </colorScale>
    </cfRule>
    <cfRule type="expression" dxfId="7918" priority="3105">
      <formula>AF25&lt;0</formula>
    </cfRule>
  </conditionalFormatting>
  <conditionalFormatting sqref="AG26">
    <cfRule type="colorScale" priority="3081">
      <colorScale>
        <cfvo type="min"/>
        <cfvo type="max"/>
        <color theme="0"/>
        <color theme="0"/>
      </colorScale>
    </cfRule>
    <cfRule type="expression" dxfId="7917" priority="3082">
      <formula>AF26&lt;0</formula>
    </cfRule>
  </conditionalFormatting>
  <conditionalFormatting sqref="AG27">
    <cfRule type="colorScale" priority="3102">
      <colorScale>
        <cfvo type="min"/>
        <cfvo type="max"/>
        <color theme="0"/>
        <color theme="0"/>
      </colorScale>
    </cfRule>
    <cfRule type="expression" dxfId="7916" priority="3103">
      <formula>AF27&lt;0</formula>
    </cfRule>
  </conditionalFormatting>
  <conditionalFormatting sqref="AG28">
    <cfRule type="colorScale" priority="3100">
      <colorScale>
        <cfvo type="min"/>
        <cfvo type="max"/>
        <color theme="0"/>
        <color theme="0"/>
      </colorScale>
    </cfRule>
    <cfRule type="expression" dxfId="7915" priority="3101">
      <formula>AF28&lt;0</formula>
    </cfRule>
  </conditionalFormatting>
  <conditionalFormatting sqref="AG29">
    <cfRule type="colorScale" priority="3078">
      <colorScale>
        <cfvo type="min"/>
        <cfvo type="max"/>
        <color theme="0"/>
        <color theme="0"/>
      </colorScale>
    </cfRule>
    <cfRule type="expression" dxfId="7914" priority="3080">
      <formula>AF29&lt;0</formula>
    </cfRule>
  </conditionalFormatting>
  <conditionalFormatting sqref="AG30">
    <cfRule type="colorScale" priority="3098">
      <colorScale>
        <cfvo type="min"/>
        <cfvo type="max"/>
        <color theme="0"/>
        <color theme="0"/>
      </colorScale>
    </cfRule>
    <cfRule type="expression" dxfId="7913" priority="3099">
      <formula>AF30&lt;0</formula>
    </cfRule>
  </conditionalFormatting>
  <conditionalFormatting sqref="AG31">
    <cfRule type="colorScale" priority="3096">
      <colorScale>
        <cfvo type="min"/>
        <cfvo type="max"/>
        <color theme="0"/>
        <color theme="0"/>
      </colorScale>
    </cfRule>
    <cfRule type="expression" dxfId="7912"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7911" priority="3076">
      <formula>AF39&lt;0</formula>
    </cfRule>
  </conditionalFormatting>
  <conditionalFormatting sqref="AG39:AG107">
    <cfRule type="expression" dxfId="7910"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7909"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7908"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7907" priority="3120">
      <formula>AF69&lt;0</formula>
    </cfRule>
  </conditionalFormatting>
  <conditionalFormatting sqref="AG82 AG92 AG103 AG107">
    <cfRule type="expression" dxfId="7906"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7905"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7904"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7903"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7902"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7901"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7900" priority="3129">
      <formula>AF105&lt;0</formula>
    </cfRule>
  </conditionalFormatting>
  <conditionalFormatting sqref="AG110">
    <cfRule type="colorScale" priority="3130">
      <colorScale>
        <cfvo type="min"/>
        <cfvo type="max"/>
        <color theme="0"/>
        <color theme="0"/>
      </colorScale>
    </cfRule>
    <cfRule type="expression" dxfId="7899"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7898"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7897"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7896" priority="3064">
      <formula>AF125&lt;0</formula>
    </cfRule>
  </conditionalFormatting>
  <conditionalFormatting sqref="AG125:AG135">
    <cfRule type="expression" dxfId="7895" priority="3061">
      <formula>IF(AG125="Validar","Rojo","Verde")</formula>
    </cfRule>
  </conditionalFormatting>
  <conditionalFormatting sqref="AG126:AG132">
    <cfRule type="colorScale" priority="3138">
      <colorScale>
        <cfvo type="min"/>
        <cfvo type="max"/>
        <color theme="0"/>
        <color theme="0"/>
      </colorScale>
    </cfRule>
    <cfRule type="expression" dxfId="7894"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7893"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7892" priority="3134">
      <formula>AF135&lt;0</formula>
    </cfRule>
  </conditionalFormatting>
  <conditionalFormatting sqref="AG110:AH111">
    <cfRule type="expression" dxfId="7891" priority="3005">
      <formula>IF(AG110="Validar","Rojo","Verde")</formula>
    </cfRule>
  </conditionalFormatting>
  <conditionalFormatting sqref="AG117:AH123">
    <cfRule type="expression" dxfId="7890"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7889" priority="3055">
      <formula>AG40&lt;0</formula>
    </cfRule>
  </conditionalFormatting>
  <conditionalFormatting sqref="AH40:AH67">
    <cfRule type="expression" dxfId="7888"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7887" priority="3058">
      <formula>AG67&lt;0</formula>
    </cfRule>
  </conditionalFormatting>
  <conditionalFormatting sqref="AH69">
    <cfRule type="colorScale" priority="3050">
      <colorScale>
        <cfvo type="min"/>
        <cfvo type="max"/>
        <color theme="0"/>
        <color theme="0"/>
      </colorScale>
    </cfRule>
    <cfRule type="expression" dxfId="7886" priority="3051">
      <formula>AG69&lt;0</formula>
    </cfRule>
  </conditionalFormatting>
  <conditionalFormatting sqref="AH69:AH81">
    <cfRule type="expression" priority="3048">
      <formula>#REF!</formula>
    </cfRule>
  </conditionalFormatting>
  <conditionalFormatting sqref="AH69:AH82">
    <cfRule type="expression" dxfId="7885" priority="3046">
      <formula>IF(AH69="Validar","Rojo","Verde")</formula>
    </cfRule>
  </conditionalFormatting>
  <conditionalFormatting sqref="AH70:AH78">
    <cfRule type="colorScale" priority="3047">
      <colorScale>
        <cfvo type="min"/>
        <cfvo type="max"/>
        <color theme="0"/>
        <color theme="0"/>
      </colorScale>
    </cfRule>
    <cfRule type="expression" dxfId="7884" priority="3049">
      <formula>AG70&lt;0</formula>
    </cfRule>
  </conditionalFormatting>
  <conditionalFormatting sqref="AH79:AH81">
    <cfRule type="colorScale" priority="3059">
      <colorScale>
        <cfvo type="min"/>
        <cfvo type="max"/>
        <color theme="0"/>
        <color theme="0"/>
      </colorScale>
    </cfRule>
    <cfRule type="expression" dxfId="7883"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7882" priority="3045">
      <formula>AG84&lt;0</formula>
    </cfRule>
  </conditionalFormatting>
  <conditionalFormatting sqref="AH84:AH91">
    <cfRule type="expression" priority="3042">
      <formula>#REF!</formula>
    </cfRule>
  </conditionalFormatting>
  <conditionalFormatting sqref="AH84:AH92">
    <cfRule type="expression" dxfId="7881" priority="3040">
      <formula>IF(AH84="Validar","Rojo","Verde")</formula>
    </cfRule>
  </conditionalFormatting>
  <conditionalFormatting sqref="AH85:AH91">
    <cfRule type="colorScale" priority="3041">
      <colorScale>
        <cfvo type="min"/>
        <cfvo type="max"/>
        <color theme="0"/>
        <color theme="0"/>
      </colorScale>
    </cfRule>
    <cfRule type="expression" dxfId="7880" priority="3043">
      <formula>AG85&lt;0</formula>
    </cfRule>
  </conditionalFormatting>
  <conditionalFormatting sqref="AH94">
    <cfRule type="colorScale" priority="3038">
      <colorScale>
        <cfvo type="min"/>
        <cfvo type="max"/>
        <color theme="0"/>
        <color theme="0"/>
      </colorScale>
    </cfRule>
    <cfRule type="expression" dxfId="7879" priority="3039">
      <formula>AG94&lt;0</formula>
    </cfRule>
  </conditionalFormatting>
  <conditionalFormatting sqref="AH94:AH102">
    <cfRule type="expression" priority="3032">
      <formula>#REF!</formula>
    </cfRule>
  </conditionalFormatting>
  <conditionalFormatting sqref="AH94:AH103">
    <cfRule type="expression" dxfId="7878" priority="3030">
      <formula>IF(AH94="Validar","Rojo","Verde")</formula>
    </cfRule>
  </conditionalFormatting>
  <conditionalFormatting sqref="AH95:AH100">
    <cfRule type="colorScale" priority="3036">
      <colorScale>
        <cfvo type="min"/>
        <cfvo type="max"/>
        <color theme="0"/>
        <color theme="0"/>
      </colorScale>
    </cfRule>
    <cfRule type="expression" dxfId="7877" priority="3037">
      <formula>AG95&lt;0</formula>
    </cfRule>
  </conditionalFormatting>
  <conditionalFormatting sqref="AH101">
    <cfRule type="colorScale" priority="3034">
      <colorScale>
        <cfvo type="min"/>
        <cfvo type="max"/>
        <color theme="0"/>
        <color theme="0"/>
      </colorScale>
    </cfRule>
    <cfRule type="expression" dxfId="7876" priority="3035">
      <formula>AG101&lt;0</formula>
    </cfRule>
  </conditionalFormatting>
  <conditionalFormatting sqref="AH102">
    <cfRule type="colorScale" priority="3031">
      <colorScale>
        <cfvo type="min"/>
        <cfvo type="max"/>
        <color theme="0"/>
        <color theme="0"/>
      </colorScale>
    </cfRule>
    <cfRule type="expression" dxfId="7875" priority="3033">
      <formula>AG102&lt;0</formula>
    </cfRule>
  </conditionalFormatting>
  <conditionalFormatting sqref="AH105">
    <cfRule type="colorScale" priority="3028">
      <colorScale>
        <cfvo type="min"/>
        <cfvo type="max"/>
        <color theme="0"/>
        <color theme="0"/>
      </colorScale>
    </cfRule>
    <cfRule type="expression" dxfId="7874" priority="3029">
      <formula>AG105&lt;0</formula>
    </cfRule>
  </conditionalFormatting>
  <conditionalFormatting sqref="AH105:AH106">
    <cfRule type="expression" priority="3026">
      <formula>#REF!</formula>
    </cfRule>
  </conditionalFormatting>
  <conditionalFormatting sqref="AH105:AH107">
    <cfRule type="expression" dxfId="7873" priority="3024">
      <formula>IF(AH105="Validar","Rojo","Verde")</formula>
    </cfRule>
  </conditionalFormatting>
  <conditionalFormatting sqref="AH106">
    <cfRule type="colorScale" priority="3025">
      <colorScale>
        <cfvo type="min"/>
        <cfvo type="max"/>
        <color theme="0"/>
        <color theme="0"/>
      </colorScale>
    </cfRule>
    <cfRule type="expression" dxfId="7872" priority="3027">
      <formula>AG106&lt;0</formula>
    </cfRule>
  </conditionalFormatting>
  <conditionalFormatting sqref="AH110">
    <cfRule type="colorScale" priority="3016">
      <colorScale>
        <cfvo type="min"/>
        <cfvo type="max"/>
        <color theme="0"/>
        <color theme="0"/>
      </colorScale>
    </cfRule>
    <cfRule type="expression" dxfId="7871"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7870" priority="3008">
      <formula>AG111&lt;0</formula>
    </cfRule>
  </conditionalFormatting>
  <conditionalFormatting sqref="AH117">
    <cfRule type="colorScale" priority="3022">
      <colorScale>
        <cfvo type="min"/>
        <cfvo type="max"/>
        <color theme="0"/>
        <color theme="0"/>
      </colorScale>
    </cfRule>
    <cfRule type="expression" dxfId="7869"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7868" priority="3021">
      <formula>AG118&lt;0</formula>
    </cfRule>
  </conditionalFormatting>
  <conditionalFormatting sqref="AH126:AH135">
    <cfRule type="expression" dxfId="7867" priority="3143">
      <formula>IF(AH126="Validar","Rojo","Verde")</formula>
    </cfRule>
    <cfRule type="colorScale" priority="3144">
      <colorScale>
        <cfvo type="min"/>
        <cfvo type="max"/>
        <color theme="0"/>
        <color theme="0"/>
      </colorScale>
    </cfRule>
    <cfRule type="expression" priority="3145">
      <formula>$F$23</formula>
    </cfRule>
    <cfRule type="expression" dxfId="7866" priority="3146">
      <formula>AG126&lt;0</formula>
    </cfRule>
  </conditionalFormatting>
  <conditionalFormatting sqref="AG6">
    <cfRule type="colorScale" priority="3003">
      <colorScale>
        <cfvo type="min"/>
        <cfvo type="max"/>
        <color theme="0"/>
        <color theme="0"/>
      </colorScale>
    </cfRule>
    <cfRule type="expression" dxfId="7865" priority="3004">
      <formula>AF6&lt;0</formula>
    </cfRule>
  </conditionalFormatting>
  <conditionalFormatting sqref="AG6">
    <cfRule type="expression" dxfId="7864"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7863" priority="3000">
      <formula>AF7&lt;0</formula>
    </cfRule>
  </conditionalFormatting>
  <conditionalFormatting sqref="AG7:AG8">
    <cfRule type="expression" dxfId="7862"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7861" priority="2965">
      <formula>AJ9&lt;0</formula>
    </cfRule>
  </conditionalFormatting>
  <conditionalFormatting sqref="AK9:AK20">
    <cfRule type="expression" dxfId="7860"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7859" priority="2942">
      <formula>AJ10&lt;0</formula>
    </cfRule>
  </conditionalFormatting>
  <conditionalFormatting sqref="AK11:AK14">
    <cfRule type="colorScale" priority="2962">
      <colorScale>
        <cfvo type="min"/>
        <cfvo type="max"/>
        <color theme="0"/>
        <color theme="0"/>
      </colorScale>
    </cfRule>
    <cfRule type="expression" dxfId="7858" priority="2963">
      <formula>AJ11&lt;0</formula>
    </cfRule>
  </conditionalFormatting>
  <conditionalFormatting sqref="AK15">
    <cfRule type="colorScale" priority="2939">
      <colorScale>
        <cfvo type="min"/>
        <cfvo type="max"/>
        <color theme="0"/>
        <color theme="0"/>
      </colorScale>
    </cfRule>
    <cfRule type="expression" dxfId="7857" priority="2940">
      <formula>AJ15&lt;0</formula>
    </cfRule>
  </conditionalFormatting>
  <conditionalFormatting sqref="AK16:AK17">
    <cfRule type="colorScale" priority="2960">
      <colorScale>
        <cfvo type="min"/>
        <cfvo type="max"/>
        <color theme="0"/>
        <color theme="0"/>
      </colorScale>
    </cfRule>
    <cfRule type="expression" dxfId="7856" priority="2961">
      <formula>AJ16&lt;0</formula>
    </cfRule>
  </conditionalFormatting>
  <conditionalFormatting sqref="AK18">
    <cfRule type="colorScale" priority="2936">
      <colorScale>
        <cfvo type="min"/>
        <cfvo type="max"/>
        <color theme="0"/>
        <color theme="0"/>
      </colorScale>
    </cfRule>
    <cfRule type="expression" dxfId="7855" priority="2938">
      <formula>AJ18&lt;0</formula>
    </cfRule>
  </conditionalFormatting>
  <conditionalFormatting sqref="AK19:AK20">
    <cfRule type="colorScale" priority="2958">
      <colorScale>
        <cfvo type="min"/>
        <cfvo type="max"/>
        <color theme="0"/>
        <color theme="0"/>
      </colorScale>
    </cfRule>
    <cfRule type="expression" dxfId="7854" priority="2959">
      <formula>AJ19&lt;0</formula>
    </cfRule>
  </conditionalFormatting>
  <conditionalFormatting sqref="AK23">
    <cfRule type="colorScale" priority="2933">
      <colorScale>
        <cfvo type="min"/>
        <cfvo type="max"/>
        <color theme="0"/>
        <color theme="0"/>
      </colorScale>
    </cfRule>
    <cfRule type="expression" dxfId="7853" priority="2934">
      <formula>AJ23&lt;0</formula>
    </cfRule>
  </conditionalFormatting>
  <conditionalFormatting sqref="AK23:AK31">
    <cfRule type="expression" dxfId="7852"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7851" priority="2957">
      <formula>AJ24&lt;0</formula>
    </cfRule>
  </conditionalFormatting>
  <conditionalFormatting sqref="AK25">
    <cfRule type="colorScale" priority="2954">
      <colorScale>
        <cfvo type="min"/>
        <cfvo type="max"/>
        <color theme="0"/>
        <color theme="0"/>
      </colorScale>
    </cfRule>
    <cfRule type="expression" dxfId="7850" priority="2955">
      <formula>AJ25&lt;0</formula>
    </cfRule>
  </conditionalFormatting>
  <conditionalFormatting sqref="AK26">
    <cfRule type="colorScale" priority="2931">
      <colorScale>
        <cfvo type="min"/>
        <cfvo type="max"/>
        <color theme="0"/>
        <color theme="0"/>
      </colorScale>
    </cfRule>
    <cfRule type="expression" dxfId="7849" priority="2932">
      <formula>AJ26&lt;0</formula>
    </cfRule>
  </conditionalFormatting>
  <conditionalFormatting sqref="AK27">
    <cfRule type="colorScale" priority="2952">
      <colorScale>
        <cfvo type="min"/>
        <cfvo type="max"/>
        <color theme="0"/>
        <color theme="0"/>
      </colorScale>
    </cfRule>
    <cfRule type="expression" dxfId="7848" priority="2953">
      <formula>AJ27&lt;0</formula>
    </cfRule>
  </conditionalFormatting>
  <conditionalFormatting sqref="AK28">
    <cfRule type="colorScale" priority="2950">
      <colorScale>
        <cfvo type="min"/>
        <cfvo type="max"/>
        <color theme="0"/>
        <color theme="0"/>
      </colorScale>
    </cfRule>
    <cfRule type="expression" dxfId="7847" priority="2951">
      <formula>AJ28&lt;0</formula>
    </cfRule>
  </conditionalFormatting>
  <conditionalFormatting sqref="AK29">
    <cfRule type="colorScale" priority="2928">
      <colorScale>
        <cfvo type="min"/>
        <cfvo type="max"/>
        <color theme="0"/>
        <color theme="0"/>
      </colorScale>
    </cfRule>
    <cfRule type="expression" dxfId="7846" priority="2930">
      <formula>AJ29&lt;0</formula>
    </cfRule>
  </conditionalFormatting>
  <conditionalFormatting sqref="AK30">
    <cfRule type="colorScale" priority="2948">
      <colorScale>
        <cfvo type="min"/>
        <cfvo type="max"/>
        <color theme="0"/>
        <color theme="0"/>
      </colorScale>
    </cfRule>
    <cfRule type="expression" dxfId="7845" priority="2949">
      <formula>AJ30&lt;0</formula>
    </cfRule>
  </conditionalFormatting>
  <conditionalFormatting sqref="AK31">
    <cfRule type="colorScale" priority="2946">
      <colorScale>
        <cfvo type="min"/>
        <cfvo type="max"/>
        <color theme="0"/>
        <color theme="0"/>
      </colorScale>
    </cfRule>
    <cfRule type="expression" dxfId="7844"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7843" priority="2926">
      <formula>AJ39&lt;0</formula>
    </cfRule>
  </conditionalFormatting>
  <conditionalFormatting sqref="AK39:AK107">
    <cfRule type="expression" dxfId="7842"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7841"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7840"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7839" priority="2970">
      <formula>AJ69&lt;0</formula>
    </cfRule>
  </conditionalFormatting>
  <conditionalFormatting sqref="AK82 AK92 AK103 AK107">
    <cfRule type="expression" dxfId="7838"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7837"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7836"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7835"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7834"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7833"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7832" priority="2979">
      <formula>AJ105&lt;0</formula>
    </cfRule>
  </conditionalFormatting>
  <conditionalFormatting sqref="AK110">
    <cfRule type="colorScale" priority="2980">
      <colorScale>
        <cfvo type="min"/>
        <cfvo type="max"/>
        <color theme="0"/>
        <color theme="0"/>
      </colorScale>
    </cfRule>
    <cfRule type="expression" dxfId="7831"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7830"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7829"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7828" priority="2914">
      <formula>AJ125&lt;0</formula>
    </cfRule>
  </conditionalFormatting>
  <conditionalFormatting sqref="AK125:AK135">
    <cfRule type="expression" dxfId="7827" priority="2911">
      <formula>IF(AK125="Validar","Rojo","Verde")</formula>
    </cfRule>
  </conditionalFormatting>
  <conditionalFormatting sqref="AK126:AK132">
    <cfRule type="colorScale" priority="2988">
      <colorScale>
        <cfvo type="min"/>
        <cfvo type="max"/>
        <color theme="0"/>
        <color theme="0"/>
      </colorScale>
    </cfRule>
    <cfRule type="expression" dxfId="7826"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7825"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7824" priority="2984">
      <formula>AJ135&lt;0</formula>
    </cfRule>
  </conditionalFormatting>
  <conditionalFormatting sqref="AK110:AL111">
    <cfRule type="expression" dxfId="7823" priority="2855">
      <formula>IF(AK110="Validar","Rojo","Verde")</formula>
    </cfRule>
  </conditionalFormatting>
  <conditionalFormatting sqref="AK117:AL123">
    <cfRule type="expression" dxfId="7822"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7821" priority="2905">
      <formula>AK40&lt;0</formula>
    </cfRule>
  </conditionalFormatting>
  <conditionalFormatting sqref="AL40:AL67">
    <cfRule type="expression" dxfId="7820"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7819" priority="2908">
      <formula>AK67&lt;0</formula>
    </cfRule>
  </conditionalFormatting>
  <conditionalFormatting sqref="AL69">
    <cfRule type="colorScale" priority="2900">
      <colorScale>
        <cfvo type="min"/>
        <cfvo type="max"/>
        <color theme="0"/>
        <color theme="0"/>
      </colorScale>
    </cfRule>
    <cfRule type="expression" dxfId="7818" priority="2901">
      <formula>AK69&lt;0</formula>
    </cfRule>
  </conditionalFormatting>
  <conditionalFormatting sqref="AL69:AL81">
    <cfRule type="expression" priority="2898">
      <formula>#REF!</formula>
    </cfRule>
  </conditionalFormatting>
  <conditionalFormatting sqref="AL69:AL82">
    <cfRule type="expression" dxfId="7817" priority="2896">
      <formula>IF(AL69="Validar","Rojo","Verde")</formula>
    </cfRule>
  </conditionalFormatting>
  <conditionalFormatting sqref="AL70:AL78">
    <cfRule type="colorScale" priority="2897">
      <colorScale>
        <cfvo type="min"/>
        <cfvo type="max"/>
        <color theme="0"/>
        <color theme="0"/>
      </colorScale>
    </cfRule>
    <cfRule type="expression" dxfId="7816" priority="2899">
      <formula>AK70&lt;0</formula>
    </cfRule>
  </conditionalFormatting>
  <conditionalFormatting sqref="AL79:AL81">
    <cfRule type="colorScale" priority="2909">
      <colorScale>
        <cfvo type="min"/>
        <cfvo type="max"/>
        <color theme="0"/>
        <color theme="0"/>
      </colorScale>
    </cfRule>
    <cfRule type="expression" dxfId="7815"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7814" priority="2895">
      <formula>AK84&lt;0</formula>
    </cfRule>
  </conditionalFormatting>
  <conditionalFormatting sqref="AL84:AL91">
    <cfRule type="expression" priority="2892">
      <formula>#REF!</formula>
    </cfRule>
  </conditionalFormatting>
  <conditionalFormatting sqref="AL84:AL92">
    <cfRule type="expression" dxfId="7813" priority="2890">
      <formula>IF(AL84="Validar","Rojo","Verde")</formula>
    </cfRule>
  </conditionalFormatting>
  <conditionalFormatting sqref="AL85:AL91">
    <cfRule type="colorScale" priority="2891">
      <colorScale>
        <cfvo type="min"/>
        <cfvo type="max"/>
        <color theme="0"/>
        <color theme="0"/>
      </colorScale>
    </cfRule>
    <cfRule type="expression" dxfId="7812" priority="2893">
      <formula>AK85&lt;0</formula>
    </cfRule>
  </conditionalFormatting>
  <conditionalFormatting sqref="AL94">
    <cfRule type="colorScale" priority="2888">
      <colorScale>
        <cfvo type="min"/>
        <cfvo type="max"/>
        <color theme="0"/>
        <color theme="0"/>
      </colorScale>
    </cfRule>
    <cfRule type="expression" dxfId="7811" priority="2889">
      <formula>AK94&lt;0</formula>
    </cfRule>
  </conditionalFormatting>
  <conditionalFormatting sqref="AL94:AL102">
    <cfRule type="expression" priority="2882">
      <formula>#REF!</formula>
    </cfRule>
  </conditionalFormatting>
  <conditionalFormatting sqref="AL94:AL103">
    <cfRule type="expression" dxfId="7810" priority="2880">
      <formula>IF(AL94="Validar","Rojo","Verde")</formula>
    </cfRule>
  </conditionalFormatting>
  <conditionalFormatting sqref="AL95:AL100">
    <cfRule type="colorScale" priority="2886">
      <colorScale>
        <cfvo type="min"/>
        <cfvo type="max"/>
        <color theme="0"/>
        <color theme="0"/>
      </colorScale>
    </cfRule>
    <cfRule type="expression" dxfId="7809" priority="2887">
      <formula>AK95&lt;0</formula>
    </cfRule>
  </conditionalFormatting>
  <conditionalFormatting sqref="AL101">
    <cfRule type="colorScale" priority="2884">
      <colorScale>
        <cfvo type="min"/>
        <cfvo type="max"/>
        <color theme="0"/>
        <color theme="0"/>
      </colorScale>
    </cfRule>
    <cfRule type="expression" dxfId="7808" priority="2885">
      <formula>AK101&lt;0</formula>
    </cfRule>
  </conditionalFormatting>
  <conditionalFormatting sqref="AL102">
    <cfRule type="colorScale" priority="2881">
      <colorScale>
        <cfvo type="min"/>
        <cfvo type="max"/>
        <color theme="0"/>
        <color theme="0"/>
      </colorScale>
    </cfRule>
    <cfRule type="expression" dxfId="7807" priority="2883">
      <formula>AK102&lt;0</formula>
    </cfRule>
  </conditionalFormatting>
  <conditionalFormatting sqref="AL105">
    <cfRule type="colorScale" priority="2878">
      <colorScale>
        <cfvo type="min"/>
        <cfvo type="max"/>
        <color theme="0"/>
        <color theme="0"/>
      </colorScale>
    </cfRule>
    <cfRule type="expression" dxfId="7806" priority="2879">
      <formula>AK105&lt;0</formula>
    </cfRule>
  </conditionalFormatting>
  <conditionalFormatting sqref="AL105:AL106">
    <cfRule type="expression" priority="2876">
      <formula>#REF!</formula>
    </cfRule>
  </conditionalFormatting>
  <conditionalFormatting sqref="AL105:AL107">
    <cfRule type="expression" dxfId="7805" priority="2874">
      <formula>IF(AL105="Validar","Rojo","Verde")</formula>
    </cfRule>
  </conditionalFormatting>
  <conditionalFormatting sqref="AL106">
    <cfRule type="colorScale" priority="2875">
      <colorScale>
        <cfvo type="min"/>
        <cfvo type="max"/>
        <color theme="0"/>
        <color theme="0"/>
      </colorScale>
    </cfRule>
    <cfRule type="expression" dxfId="7804" priority="2877">
      <formula>AK106&lt;0</formula>
    </cfRule>
  </conditionalFormatting>
  <conditionalFormatting sqref="AL110">
    <cfRule type="colorScale" priority="2866">
      <colorScale>
        <cfvo type="min"/>
        <cfvo type="max"/>
        <color theme="0"/>
        <color theme="0"/>
      </colorScale>
    </cfRule>
    <cfRule type="expression" dxfId="7803"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7802" priority="2858">
      <formula>AK111&lt;0</formula>
    </cfRule>
  </conditionalFormatting>
  <conditionalFormatting sqref="AL117">
    <cfRule type="colorScale" priority="2872">
      <colorScale>
        <cfvo type="min"/>
        <cfvo type="max"/>
        <color theme="0"/>
        <color theme="0"/>
      </colorScale>
    </cfRule>
    <cfRule type="expression" dxfId="7801"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7800" priority="2871">
      <formula>AK118&lt;0</formula>
    </cfRule>
  </conditionalFormatting>
  <conditionalFormatting sqref="AL126:AL135">
    <cfRule type="expression" dxfId="7799" priority="2993">
      <formula>IF(AL126="Validar","Rojo","Verde")</formula>
    </cfRule>
    <cfRule type="colorScale" priority="2994">
      <colorScale>
        <cfvo type="min"/>
        <cfvo type="max"/>
        <color theme="0"/>
        <color theme="0"/>
      </colorScale>
    </cfRule>
    <cfRule type="expression" priority="2995">
      <formula>$F$23</formula>
    </cfRule>
    <cfRule type="expression" dxfId="7798" priority="2996">
      <formula>AK126&lt;0</formula>
    </cfRule>
  </conditionalFormatting>
  <conditionalFormatting sqref="AK6">
    <cfRule type="colorScale" priority="2853">
      <colorScale>
        <cfvo type="min"/>
        <cfvo type="max"/>
        <color theme="0"/>
        <color theme="0"/>
      </colorScale>
    </cfRule>
    <cfRule type="expression" dxfId="7797" priority="2854">
      <formula>AJ6&lt;0</formula>
    </cfRule>
  </conditionalFormatting>
  <conditionalFormatting sqref="AK6">
    <cfRule type="expression" dxfId="7796"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7795" priority="2850">
      <formula>AJ7&lt;0</formula>
    </cfRule>
  </conditionalFormatting>
  <conditionalFormatting sqref="AK7:AK8">
    <cfRule type="expression" dxfId="7794"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7793" priority="2815">
      <formula>AM9&lt;0</formula>
    </cfRule>
  </conditionalFormatting>
  <conditionalFormatting sqref="AN9:AN20">
    <cfRule type="expression" dxfId="7792"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7791" priority="2792">
      <formula>AM10&lt;0</formula>
    </cfRule>
  </conditionalFormatting>
  <conditionalFormatting sqref="AN11:AN14">
    <cfRule type="colorScale" priority="2812">
      <colorScale>
        <cfvo type="min"/>
        <cfvo type="max"/>
        <color theme="0"/>
        <color theme="0"/>
      </colorScale>
    </cfRule>
    <cfRule type="expression" dxfId="7790" priority="2813">
      <formula>AM11&lt;0</formula>
    </cfRule>
  </conditionalFormatting>
  <conditionalFormatting sqref="AN15">
    <cfRule type="colorScale" priority="2789">
      <colorScale>
        <cfvo type="min"/>
        <cfvo type="max"/>
        <color theme="0"/>
        <color theme="0"/>
      </colorScale>
    </cfRule>
    <cfRule type="expression" dxfId="7789" priority="2790">
      <formula>AM15&lt;0</formula>
    </cfRule>
  </conditionalFormatting>
  <conditionalFormatting sqref="AN16:AN17">
    <cfRule type="colorScale" priority="2810">
      <colorScale>
        <cfvo type="min"/>
        <cfvo type="max"/>
        <color theme="0"/>
        <color theme="0"/>
      </colorScale>
    </cfRule>
    <cfRule type="expression" dxfId="7788" priority="2811">
      <formula>AM16&lt;0</formula>
    </cfRule>
  </conditionalFormatting>
  <conditionalFormatting sqref="AN18">
    <cfRule type="colorScale" priority="2786">
      <colorScale>
        <cfvo type="min"/>
        <cfvo type="max"/>
        <color theme="0"/>
        <color theme="0"/>
      </colorScale>
    </cfRule>
    <cfRule type="expression" dxfId="7787" priority="2788">
      <formula>AM18&lt;0</formula>
    </cfRule>
  </conditionalFormatting>
  <conditionalFormatting sqref="AN19:AN20">
    <cfRule type="colorScale" priority="2808">
      <colorScale>
        <cfvo type="min"/>
        <cfvo type="max"/>
        <color theme="0"/>
        <color theme="0"/>
      </colorScale>
    </cfRule>
    <cfRule type="expression" dxfId="7786" priority="2809">
      <formula>AM19&lt;0</formula>
    </cfRule>
  </conditionalFormatting>
  <conditionalFormatting sqref="AN23">
    <cfRule type="colorScale" priority="2783">
      <colorScale>
        <cfvo type="min"/>
        <cfvo type="max"/>
        <color theme="0"/>
        <color theme="0"/>
      </colorScale>
    </cfRule>
    <cfRule type="expression" dxfId="7785" priority="2784">
      <formula>AM23&lt;0</formula>
    </cfRule>
  </conditionalFormatting>
  <conditionalFormatting sqref="AN23:AN31">
    <cfRule type="expression" dxfId="7784"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7783" priority="2807">
      <formula>AM24&lt;0</formula>
    </cfRule>
  </conditionalFormatting>
  <conditionalFormatting sqref="AN25">
    <cfRule type="colorScale" priority="2804">
      <colorScale>
        <cfvo type="min"/>
        <cfvo type="max"/>
        <color theme="0"/>
        <color theme="0"/>
      </colorScale>
    </cfRule>
    <cfRule type="expression" dxfId="7782" priority="2805">
      <formula>AM25&lt;0</formula>
    </cfRule>
  </conditionalFormatting>
  <conditionalFormatting sqref="AN26">
    <cfRule type="colorScale" priority="2781">
      <colorScale>
        <cfvo type="min"/>
        <cfvo type="max"/>
        <color theme="0"/>
        <color theme="0"/>
      </colorScale>
    </cfRule>
    <cfRule type="expression" dxfId="7781" priority="2782">
      <formula>AM26&lt;0</formula>
    </cfRule>
  </conditionalFormatting>
  <conditionalFormatting sqref="AN27">
    <cfRule type="colorScale" priority="2802">
      <colorScale>
        <cfvo type="min"/>
        <cfvo type="max"/>
        <color theme="0"/>
        <color theme="0"/>
      </colorScale>
    </cfRule>
    <cfRule type="expression" dxfId="7780" priority="2803">
      <formula>AM27&lt;0</formula>
    </cfRule>
  </conditionalFormatting>
  <conditionalFormatting sqref="AN28">
    <cfRule type="colorScale" priority="2800">
      <colorScale>
        <cfvo type="min"/>
        <cfvo type="max"/>
        <color theme="0"/>
        <color theme="0"/>
      </colorScale>
    </cfRule>
    <cfRule type="expression" dxfId="7779" priority="2801">
      <formula>AM28&lt;0</formula>
    </cfRule>
  </conditionalFormatting>
  <conditionalFormatting sqref="AN29">
    <cfRule type="colorScale" priority="2778">
      <colorScale>
        <cfvo type="min"/>
        <cfvo type="max"/>
        <color theme="0"/>
        <color theme="0"/>
      </colorScale>
    </cfRule>
    <cfRule type="expression" dxfId="7778" priority="2780">
      <formula>AM29&lt;0</formula>
    </cfRule>
  </conditionalFormatting>
  <conditionalFormatting sqref="AN30">
    <cfRule type="colorScale" priority="2798">
      <colorScale>
        <cfvo type="min"/>
        <cfvo type="max"/>
        <color theme="0"/>
        <color theme="0"/>
      </colorScale>
    </cfRule>
    <cfRule type="expression" dxfId="7777" priority="2799">
      <formula>AM30&lt;0</formula>
    </cfRule>
  </conditionalFormatting>
  <conditionalFormatting sqref="AN31">
    <cfRule type="colorScale" priority="2796">
      <colorScale>
        <cfvo type="min"/>
        <cfvo type="max"/>
        <color theme="0"/>
        <color theme="0"/>
      </colorScale>
    </cfRule>
    <cfRule type="expression" dxfId="7776"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7775" priority="2776">
      <formula>AM39&lt;0</formula>
    </cfRule>
  </conditionalFormatting>
  <conditionalFormatting sqref="AN39:AN107">
    <cfRule type="expression" dxfId="7774"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7773"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7772"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7771" priority="2820">
      <formula>AM69&lt;0</formula>
    </cfRule>
  </conditionalFormatting>
  <conditionalFormatting sqref="AN82 AN92 AN103 AN107">
    <cfRule type="expression" dxfId="7770"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7769"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7768"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7767"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7766"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7765"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7764" priority="2829">
      <formula>AM105&lt;0</formula>
    </cfRule>
  </conditionalFormatting>
  <conditionalFormatting sqref="AN110">
    <cfRule type="colorScale" priority="2830">
      <colorScale>
        <cfvo type="min"/>
        <cfvo type="max"/>
        <color theme="0"/>
        <color theme="0"/>
      </colorScale>
    </cfRule>
    <cfRule type="expression" dxfId="7763"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7762"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7761"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7760" priority="2764">
      <formula>AM125&lt;0</formula>
    </cfRule>
  </conditionalFormatting>
  <conditionalFormatting sqref="AN125:AN135">
    <cfRule type="expression" dxfId="7759" priority="2761">
      <formula>IF(AN125="Validar","Rojo","Verde")</formula>
    </cfRule>
  </conditionalFormatting>
  <conditionalFormatting sqref="AN126:AN132">
    <cfRule type="colorScale" priority="2838">
      <colorScale>
        <cfvo type="min"/>
        <cfvo type="max"/>
        <color theme="0"/>
        <color theme="0"/>
      </colorScale>
    </cfRule>
    <cfRule type="expression" dxfId="7758"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7757"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7756" priority="2834">
      <formula>AM135&lt;0</formula>
    </cfRule>
  </conditionalFormatting>
  <conditionalFormatting sqref="AN110:AO111">
    <cfRule type="expression" dxfId="7755" priority="2705">
      <formula>IF(AN110="Validar","Rojo","Verde")</formula>
    </cfRule>
  </conditionalFormatting>
  <conditionalFormatting sqref="AN117:AO123">
    <cfRule type="expression" dxfId="7754"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7753" priority="2755">
      <formula>AN40&lt;0</formula>
    </cfRule>
  </conditionalFormatting>
  <conditionalFormatting sqref="AO40:AO67">
    <cfRule type="expression" dxfId="7752"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7751" priority="2758">
      <formula>AN67&lt;0</formula>
    </cfRule>
  </conditionalFormatting>
  <conditionalFormatting sqref="AO69">
    <cfRule type="colorScale" priority="2750">
      <colorScale>
        <cfvo type="min"/>
        <cfvo type="max"/>
        <color theme="0"/>
        <color theme="0"/>
      </colorScale>
    </cfRule>
    <cfRule type="expression" dxfId="7750" priority="2751">
      <formula>AN69&lt;0</formula>
    </cfRule>
  </conditionalFormatting>
  <conditionalFormatting sqref="AO69:AO81">
    <cfRule type="expression" priority="2748">
      <formula>#REF!</formula>
    </cfRule>
  </conditionalFormatting>
  <conditionalFormatting sqref="AO69:AO82">
    <cfRule type="expression" dxfId="7749" priority="2746">
      <formula>IF(AO69="Validar","Rojo","Verde")</formula>
    </cfRule>
  </conditionalFormatting>
  <conditionalFormatting sqref="AO70:AO78">
    <cfRule type="colorScale" priority="2747">
      <colorScale>
        <cfvo type="min"/>
        <cfvo type="max"/>
        <color theme="0"/>
        <color theme="0"/>
      </colorScale>
    </cfRule>
    <cfRule type="expression" dxfId="7748" priority="2749">
      <formula>AN70&lt;0</formula>
    </cfRule>
  </conditionalFormatting>
  <conditionalFormatting sqref="AO79:AO81">
    <cfRule type="colorScale" priority="2759">
      <colorScale>
        <cfvo type="min"/>
        <cfvo type="max"/>
        <color theme="0"/>
        <color theme="0"/>
      </colorScale>
    </cfRule>
    <cfRule type="expression" dxfId="7747"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7746" priority="2745">
      <formula>AN84&lt;0</formula>
    </cfRule>
  </conditionalFormatting>
  <conditionalFormatting sqref="AO84:AO91">
    <cfRule type="expression" priority="2742">
      <formula>#REF!</formula>
    </cfRule>
  </conditionalFormatting>
  <conditionalFormatting sqref="AO84:AO92">
    <cfRule type="expression" dxfId="7745" priority="2740">
      <formula>IF(AO84="Validar","Rojo","Verde")</formula>
    </cfRule>
  </conditionalFormatting>
  <conditionalFormatting sqref="AO85:AO91">
    <cfRule type="colorScale" priority="2741">
      <colorScale>
        <cfvo type="min"/>
        <cfvo type="max"/>
        <color theme="0"/>
        <color theme="0"/>
      </colorScale>
    </cfRule>
    <cfRule type="expression" dxfId="7744" priority="2743">
      <formula>AN85&lt;0</formula>
    </cfRule>
  </conditionalFormatting>
  <conditionalFormatting sqref="AO94">
    <cfRule type="colorScale" priority="2738">
      <colorScale>
        <cfvo type="min"/>
        <cfvo type="max"/>
        <color theme="0"/>
        <color theme="0"/>
      </colorScale>
    </cfRule>
    <cfRule type="expression" dxfId="7743" priority="2739">
      <formula>AN94&lt;0</formula>
    </cfRule>
  </conditionalFormatting>
  <conditionalFormatting sqref="AO94:AO102">
    <cfRule type="expression" priority="2732">
      <formula>#REF!</formula>
    </cfRule>
  </conditionalFormatting>
  <conditionalFormatting sqref="AO94:AO103">
    <cfRule type="expression" dxfId="7742" priority="2730">
      <formula>IF(AO94="Validar","Rojo","Verde")</formula>
    </cfRule>
  </conditionalFormatting>
  <conditionalFormatting sqref="AO95:AO100">
    <cfRule type="colorScale" priority="2736">
      <colorScale>
        <cfvo type="min"/>
        <cfvo type="max"/>
        <color theme="0"/>
        <color theme="0"/>
      </colorScale>
    </cfRule>
    <cfRule type="expression" dxfId="7741" priority="2737">
      <formula>AN95&lt;0</formula>
    </cfRule>
  </conditionalFormatting>
  <conditionalFormatting sqref="AO101">
    <cfRule type="colorScale" priority="2734">
      <colorScale>
        <cfvo type="min"/>
        <cfvo type="max"/>
        <color theme="0"/>
        <color theme="0"/>
      </colorScale>
    </cfRule>
    <cfRule type="expression" dxfId="7740" priority="2735">
      <formula>AN101&lt;0</formula>
    </cfRule>
  </conditionalFormatting>
  <conditionalFormatting sqref="AO102">
    <cfRule type="colorScale" priority="2731">
      <colorScale>
        <cfvo type="min"/>
        <cfvo type="max"/>
        <color theme="0"/>
        <color theme="0"/>
      </colorScale>
    </cfRule>
    <cfRule type="expression" dxfId="7739" priority="2733">
      <formula>AN102&lt;0</formula>
    </cfRule>
  </conditionalFormatting>
  <conditionalFormatting sqref="AO105">
    <cfRule type="colorScale" priority="2728">
      <colorScale>
        <cfvo type="min"/>
        <cfvo type="max"/>
        <color theme="0"/>
        <color theme="0"/>
      </colorScale>
    </cfRule>
    <cfRule type="expression" dxfId="7738" priority="2729">
      <formula>AN105&lt;0</formula>
    </cfRule>
  </conditionalFormatting>
  <conditionalFormatting sqref="AO105:AO106">
    <cfRule type="expression" priority="2726">
      <formula>#REF!</formula>
    </cfRule>
  </conditionalFormatting>
  <conditionalFormatting sqref="AO105:AO107">
    <cfRule type="expression" dxfId="7737" priority="2724">
      <formula>IF(AO105="Validar","Rojo","Verde")</formula>
    </cfRule>
  </conditionalFormatting>
  <conditionalFormatting sqref="AO106">
    <cfRule type="colorScale" priority="2725">
      <colorScale>
        <cfvo type="min"/>
        <cfvo type="max"/>
        <color theme="0"/>
        <color theme="0"/>
      </colorScale>
    </cfRule>
    <cfRule type="expression" dxfId="7736" priority="2727">
      <formula>AN106&lt;0</formula>
    </cfRule>
  </conditionalFormatting>
  <conditionalFormatting sqref="AO110">
    <cfRule type="colorScale" priority="2716">
      <colorScale>
        <cfvo type="min"/>
        <cfvo type="max"/>
        <color theme="0"/>
        <color theme="0"/>
      </colorScale>
    </cfRule>
    <cfRule type="expression" dxfId="7735"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7734" priority="2708">
      <formula>AN111&lt;0</formula>
    </cfRule>
  </conditionalFormatting>
  <conditionalFormatting sqref="AO117">
    <cfRule type="colorScale" priority="2722">
      <colorScale>
        <cfvo type="min"/>
        <cfvo type="max"/>
        <color theme="0"/>
        <color theme="0"/>
      </colorScale>
    </cfRule>
    <cfRule type="expression" dxfId="7733"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7732" priority="2721">
      <formula>AN118&lt;0</formula>
    </cfRule>
  </conditionalFormatting>
  <conditionalFormatting sqref="AO126:AO135">
    <cfRule type="expression" dxfId="7731" priority="2843">
      <formula>IF(AO126="Validar","Rojo","Verde")</formula>
    </cfRule>
    <cfRule type="colorScale" priority="2844">
      <colorScale>
        <cfvo type="min"/>
        <cfvo type="max"/>
        <color theme="0"/>
        <color theme="0"/>
      </colorScale>
    </cfRule>
    <cfRule type="expression" priority="2845">
      <formula>$F$23</formula>
    </cfRule>
    <cfRule type="expression" dxfId="7730" priority="2846">
      <formula>AN126&lt;0</formula>
    </cfRule>
  </conditionalFormatting>
  <conditionalFormatting sqref="AN6">
    <cfRule type="colorScale" priority="2703">
      <colorScale>
        <cfvo type="min"/>
        <cfvo type="max"/>
        <color theme="0"/>
        <color theme="0"/>
      </colorScale>
    </cfRule>
    <cfRule type="expression" dxfId="7729" priority="2704">
      <formula>AM6&lt;0</formula>
    </cfRule>
  </conditionalFormatting>
  <conditionalFormatting sqref="AN6">
    <cfRule type="expression" dxfId="7728"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7727" priority="2700">
      <formula>AM7&lt;0</formula>
    </cfRule>
  </conditionalFormatting>
  <conditionalFormatting sqref="AN7:AN8">
    <cfRule type="expression" dxfId="7726"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7725" priority="2665">
      <formula>AQ9&lt;0</formula>
    </cfRule>
  </conditionalFormatting>
  <conditionalFormatting sqref="AR9:AR20">
    <cfRule type="expression" dxfId="7724"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7723" priority="2642">
      <formula>AQ10&lt;0</formula>
    </cfRule>
  </conditionalFormatting>
  <conditionalFormatting sqref="AR11:AR14">
    <cfRule type="colorScale" priority="2662">
      <colorScale>
        <cfvo type="min"/>
        <cfvo type="max"/>
        <color theme="0"/>
        <color theme="0"/>
      </colorScale>
    </cfRule>
    <cfRule type="expression" dxfId="7722" priority="2663">
      <formula>AQ11&lt;0</formula>
    </cfRule>
  </conditionalFormatting>
  <conditionalFormatting sqref="AR15">
    <cfRule type="colorScale" priority="2639">
      <colorScale>
        <cfvo type="min"/>
        <cfvo type="max"/>
        <color theme="0"/>
        <color theme="0"/>
      </colorScale>
    </cfRule>
    <cfRule type="expression" dxfId="7721" priority="2640">
      <formula>AQ15&lt;0</formula>
    </cfRule>
  </conditionalFormatting>
  <conditionalFormatting sqref="AR16:AR17">
    <cfRule type="colorScale" priority="2660">
      <colorScale>
        <cfvo type="min"/>
        <cfvo type="max"/>
        <color theme="0"/>
        <color theme="0"/>
      </colorScale>
    </cfRule>
    <cfRule type="expression" dxfId="7720" priority="2661">
      <formula>AQ16&lt;0</formula>
    </cfRule>
  </conditionalFormatting>
  <conditionalFormatting sqref="AR18">
    <cfRule type="colorScale" priority="2636">
      <colorScale>
        <cfvo type="min"/>
        <cfvo type="max"/>
        <color theme="0"/>
        <color theme="0"/>
      </colorScale>
    </cfRule>
    <cfRule type="expression" dxfId="7719" priority="2638">
      <formula>AQ18&lt;0</formula>
    </cfRule>
  </conditionalFormatting>
  <conditionalFormatting sqref="AR19:AR20">
    <cfRule type="colorScale" priority="2658">
      <colorScale>
        <cfvo type="min"/>
        <cfvo type="max"/>
        <color theme="0"/>
        <color theme="0"/>
      </colorScale>
    </cfRule>
    <cfRule type="expression" dxfId="7718" priority="2659">
      <formula>AQ19&lt;0</formula>
    </cfRule>
  </conditionalFormatting>
  <conditionalFormatting sqref="AR23">
    <cfRule type="colorScale" priority="2633">
      <colorScale>
        <cfvo type="min"/>
        <cfvo type="max"/>
        <color theme="0"/>
        <color theme="0"/>
      </colorScale>
    </cfRule>
    <cfRule type="expression" dxfId="7717" priority="2634">
      <formula>AQ23&lt;0</formula>
    </cfRule>
  </conditionalFormatting>
  <conditionalFormatting sqref="AR23:AR31">
    <cfRule type="expression" dxfId="7716"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7715" priority="2657">
      <formula>AQ24&lt;0</formula>
    </cfRule>
  </conditionalFormatting>
  <conditionalFormatting sqref="AR25">
    <cfRule type="colorScale" priority="2654">
      <colorScale>
        <cfvo type="min"/>
        <cfvo type="max"/>
        <color theme="0"/>
        <color theme="0"/>
      </colorScale>
    </cfRule>
    <cfRule type="expression" dxfId="7714" priority="2655">
      <formula>AQ25&lt;0</formula>
    </cfRule>
  </conditionalFormatting>
  <conditionalFormatting sqref="AR26">
    <cfRule type="colorScale" priority="2631">
      <colorScale>
        <cfvo type="min"/>
        <cfvo type="max"/>
        <color theme="0"/>
        <color theme="0"/>
      </colorScale>
    </cfRule>
    <cfRule type="expression" dxfId="7713" priority="2632">
      <formula>AQ26&lt;0</formula>
    </cfRule>
  </conditionalFormatting>
  <conditionalFormatting sqref="AR27">
    <cfRule type="colorScale" priority="2652">
      <colorScale>
        <cfvo type="min"/>
        <cfvo type="max"/>
        <color theme="0"/>
        <color theme="0"/>
      </colorScale>
    </cfRule>
    <cfRule type="expression" dxfId="7712" priority="2653">
      <formula>AQ27&lt;0</formula>
    </cfRule>
  </conditionalFormatting>
  <conditionalFormatting sqref="AR28">
    <cfRule type="colorScale" priority="2650">
      <colorScale>
        <cfvo type="min"/>
        <cfvo type="max"/>
        <color theme="0"/>
        <color theme="0"/>
      </colorScale>
    </cfRule>
    <cfRule type="expression" dxfId="7711" priority="2651">
      <formula>AQ28&lt;0</formula>
    </cfRule>
  </conditionalFormatting>
  <conditionalFormatting sqref="AR29">
    <cfRule type="colorScale" priority="2628">
      <colorScale>
        <cfvo type="min"/>
        <cfvo type="max"/>
        <color theme="0"/>
        <color theme="0"/>
      </colorScale>
    </cfRule>
    <cfRule type="expression" dxfId="7710" priority="2630">
      <formula>AQ29&lt;0</formula>
    </cfRule>
  </conditionalFormatting>
  <conditionalFormatting sqref="AR30">
    <cfRule type="colorScale" priority="2648">
      <colorScale>
        <cfvo type="min"/>
        <cfvo type="max"/>
        <color theme="0"/>
        <color theme="0"/>
      </colorScale>
    </cfRule>
    <cfRule type="expression" dxfId="7709" priority="2649">
      <formula>AQ30&lt;0</formula>
    </cfRule>
  </conditionalFormatting>
  <conditionalFormatting sqref="AR31">
    <cfRule type="colorScale" priority="2646">
      <colorScale>
        <cfvo type="min"/>
        <cfvo type="max"/>
        <color theme="0"/>
        <color theme="0"/>
      </colorScale>
    </cfRule>
    <cfRule type="expression" dxfId="7708"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7707" priority="2626">
      <formula>AQ39&lt;0</formula>
    </cfRule>
  </conditionalFormatting>
  <conditionalFormatting sqref="AR39:AR107">
    <cfRule type="expression" dxfId="7706"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7705"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7704"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7703" priority="2670">
      <formula>AQ69&lt;0</formula>
    </cfRule>
  </conditionalFormatting>
  <conditionalFormatting sqref="AR82 AR92 AR103 AR107">
    <cfRule type="expression" dxfId="7702"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7701"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7700"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7699"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7698"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7697"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7696" priority="2679">
      <formula>AQ105&lt;0</formula>
    </cfRule>
  </conditionalFormatting>
  <conditionalFormatting sqref="AR110">
    <cfRule type="colorScale" priority="2680">
      <colorScale>
        <cfvo type="min"/>
        <cfvo type="max"/>
        <color theme="0"/>
        <color theme="0"/>
      </colorScale>
    </cfRule>
    <cfRule type="expression" dxfId="7695"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7694"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7693"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7692" priority="2614">
      <formula>AQ125&lt;0</formula>
    </cfRule>
  </conditionalFormatting>
  <conditionalFormatting sqref="AR125:AR135">
    <cfRule type="expression" dxfId="7691" priority="2611">
      <formula>IF(AR125="Validar","Rojo","Verde")</formula>
    </cfRule>
  </conditionalFormatting>
  <conditionalFormatting sqref="AR126:AR132">
    <cfRule type="colorScale" priority="2688">
      <colorScale>
        <cfvo type="min"/>
        <cfvo type="max"/>
        <color theme="0"/>
        <color theme="0"/>
      </colorScale>
    </cfRule>
    <cfRule type="expression" dxfId="7690"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7689"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7688" priority="2684">
      <formula>AQ135&lt;0</formula>
    </cfRule>
  </conditionalFormatting>
  <conditionalFormatting sqref="AR110:AS111">
    <cfRule type="expression" dxfId="7687" priority="2555">
      <formula>IF(AR110="Validar","Rojo","Verde")</formula>
    </cfRule>
  </conditionalFormatting>
  <conditionalFormatting sqref="AR117:AS123">
    <cfRule type="expression" dxfId="7686"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7685" priority="2605">
      <formula>AR40&lt;0</formula>
    </cfRule>
  </conditionalFormatting>
  <conditionalFormatting sqref="AS40:AS67">
    <cfRule type="expression" dxfId="7684"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7683" priority="2608">
      <formula>AR67&lt;0</formula>
    </cfRule>
  </conditionalFormatting>
  <conditionalFormatting sqref="AS69">
    <cfRule type="colorScale" priority="2600">
      <colorScale>
        <cfvo type="min"/>
        <cfvo type="max"/>
        <color theme="0"/>
        <color theme="0"/>
      </colorScale>
    </cfRule>
    <cfRule type="expression" dxfId="7682" priority="2601">
      <formula>AR69&lt;0</formula>
    </cfRule>
  </conditionalFormatting>
  <conditionalFormatting sqref="AS69:AS81">
    <cfRule type="expression" priority="2598">
      <formula>#REF!</formula>
    </cfRule>
  </conditionalFormatting>
  <conditionalFormatting sqref="AS69:AS82">
    <cfRule type="expression" dxfId="7681" priority="2596">
      <formula>IF(AS69="Validar","Rojo","Verde")</formula>
    </cfRule>
  </conditionalFormatting>
  <conditionalFormatting sqref="AS70:AS78">
    <cfRule type="colorScale" priority="2597">
      <colorScale>
        <cfvo type="min"/>
        <cfvo type="max"/>
        <color theme="0"/>
        <color theme="0"/>
      </colorScale>
    </cfRule>
    <cfRule type="expression" dxfId="7680" priority="2599">
      <formula>AR70&lt;0</formula>
    </cfRule>
  </conditionalFormatting>
  <conditionalFormatting sqref="AS79:AS81">
    <cfRule type="colorScale" priority="2609">
      <colorScale>
        <cfvo type="min"/>
        <cfvo type="max"/>
        <color theme="0"/>
        <color theme="0"/>
      </colorScale>
    </cfRule>
    <cfRule type="expression" dxfId="7679"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7678" priority="2595">
      <formula>AR84&lt;0</formula>
    </cfRule>
  </conditionalFormatting>
  <conditionalFormatting sqref="AS84:AS91">
    <cfRule type="expression" priority="2592">
      <formula>#REF!</formula>
    </cfRule>
  </conditionalFormatting>
  <conditionalFormatting sqref="AS84:AS92">
    <cfRule type="expression" dxfId="7677" priority="2590">
      <formula>IF(AS84="Validar","Rojo","Verde")</formula>
    </cfRule>
  </conditionalFormatting>
  <conditionalFormatting sqref="AS85:AS91">
    <cfRule type="colorScale" priority="2591">
      <colorScale>
        <cfvo type="min"/>
        <cfvo type="max"/>
        <color theme="0"/>
        <color theme="0"/>
      </colorScale>
    </cfRule>
    <cfRule type="expression" dxfId="7676" priority="2593">
      <formula>AR85&lt;0</formula>
    </cfRule>
  </conditionalFormatting>
  <conditionalFormatting sqref="AS94">
    <cfRule type="colorScale" priority="2588">
      <colorScale>
        <cfvo type="min"/>
        <cfvo type="max"/>
        <color theme="0"/>
        <color theme="0"/>
      </colorScale>
    </cfRule>
    <cfRule type="expression" dxfId="7675" priority="2589">
      <formula>AR94&lt;0</formula>
    </cfRule>
  </conditionalFormatting>
  <conditionalFormatting sqref="AS94:AS102">
    <cfRule type="expression" priority="2582">
      <formula>#REF!</formula>
    </cfRule>
  </conditionalFormatting>
  <conditionalFormatting sqref="AS94:AS103">
    <cfRule type="expression" dxfId="7674" priority="2580">
      <formula>IF(AS94="Validar","Rojo","Verde")</formula>
    </cfRule>
  </conditionalFormatting>
  <conditionalFormatting sqref="AS95:AS100">
    <cfRule type="colorScale" priority="2586">
      <colorScale>
        <cfvo type="min"/>
        <cfvo type="max"/>
        <color theme="0"/>
        <color theme="0"/>
      </colorScale>
    </cfRule>
    <cfRule type="expression" dxfId="7673" priority="2587">
      <formula>AR95&lt;0</formula>
    </cfRule>
  </conditionalFormatting>
  <conditionalFormatting sqref="AS101">
    <cfRule type="colorScale" priority="2584">
      <colorScale>
        <cfvo type="min"/>
        <cfvo type="max"/>
        <color theme="0"/>
        <color theme="0"/>
      </colorScale>
    </cfRule>
    <cfRule type="expression" dxfId="7672" priority="2585">
      <formula>AR101&lt;0</formula>
    </cfRule>
  </conditionalFormatting>
  <conditionalFormatting sqref="AS102">
    <cfRule type="colorScale" priority="2581">
      <colorScale>
        <cfvo type="min"/>
        <cfvo type="max"/>
        <color theme="0"/>
        <color theme="0"/>
      </colorScale>
    </cfRule>
    <cfRule type="expression" dxfId="7671" priority="2583">
      <formula>AR102&lt;0</formula>
    </cfRule>
  </conditionalFormatting>
  <conditionalFormatting sqref="AS105">
    <cfRule type="colorScale" priority="2578">
      <colorScale>
        <cfvo type="min"/>
        <cfvo type="max"/>
        <color theme="0"/>
        <color theme="0"/>
      </colorScale>
    </cfRule>
    <cfRule type="expression" dxfId="7670" priority="2579">
      <formula>AR105&lt;0</formula>
    </cfRule>
  </conditionalFormatting>
  <conditionalFormatting sqref="AS105:AS106">
    <cfRule type="expression" priority="2576">
      <formula>#REF!</formula>
    </cfRule>
  </conditionalFormatting>
  <conditionalFormatting sqref="AS105:AS107">
    <cfRule type="expression" dxfId="7669" priority="2574">
      <formula>IF(AS105="Validar","Rojo","Verde")</formula>
    </cfRule>
  </conditionalFormatting>
  <conditionalFormatting sqref="AS106">
    <cfRule type="colorScale" priority="2575">
      <colorScale>
        <cfvo type="min"/>
        <cfvo type="max"/>
        <color theme="0"/>
        <color theme="0"/>
      </colorScale>
    </cfRule>
    <cfRule type="expression" dxfId="7668" priority="2577">
      <formula>AR106&lt;0</formula>
    </cfRule>
  </conditionalFormatting>
  <conditionalFormatting sqref="AS110">
    <cfRule type="colorScale" priority="2566">
      <colorScale>
        <cfvo type="min"/>
        <cfvo type="max"/>
        <color theme="0"/>
        <color theme="0"/>
      </colorScale>
    </cfRule>
    <cfRule type="expression" dxfId="7667"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7666" priority="2558">
      <formula>AR111&lt;0</formula>
    </cfRule>
  </conditionalFormatting>
  <conditionalFormatting sqref="AS117">
    <cfRule type="colorScale" priority="2572">
      <colorScale>
        <cfvo type="min"/>
        <cfvo type="max"/>
        <color theme="0"/>
        <color theme="0"/>
      </colorScale>
    </cfRule>
    <cfRule type="expression" dxfId="7665"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7664" priority="2571">
      <formula>AR118&lt;0</formula>
    </cfRule>
  </conditionalFormatting>
  <conditionalFormatting sqref="AS126:AS135">
    <cfRule type="expression" dxfId="7663" priority="2693">
      <formula>IF(AS126="Validar","Rojo","Verde")</formula>
    </cfRule>
    <cfRule type="colorScale" priority="2694">
      <colorScale>
        <cfvo type="min"/>
        <cfvo type="max"/>
        <color theme="0"/>
        <color theme="0"/>
      </colorScale>
    </cfRule>
    <cfRule type="expression" priority="2695">
      <formula>$F$23</formula>
    </cfRule>
    <cfRule type="expression" dxfId="7662" priority="2696">
      <formula>AR126&lt;0</formula>
    </cfRule>
  </conditionalFormatting>
  <conditionalFormatting sqref="AR6">
    <cfRule type="colorScale" priority="2553">
      <colorScale>
        <cfvo type="min"/>
        <cfvo type="max"/>
        <color theme="0"/>
        <color theme="0"/>
      </colorScale>
    </cfRule>
    <cfRule type="expression" dxfId="7661" priority="2554">
      <formula>AQ6&lt;0</formula>
    </cfRule>
  </conditionalFormatting>
  <conditionalFormatting sqref="AR6">
    <cfRule type="expression" dxfId="7660"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7659" priority="2550">
      <formula>AQ7&lt;0</formula>
    </cfRule>
  </conditionalFormatting>
  <conditionalFormatting sqref="AR7:AR8">
    <cfRule type="expression" dxfId="7658"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7657" priority="2515">
      <formula>AW9&lt;0</formula>
    </cfRule>
  </conditionalFormatting>
  <conditionalFormatting sqref="AX9:AX20">
    <cfRule type="expression" dxfId="7656"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7655" priority="2492">
      <formula>AW10&lt;0</formula>
    </cfRule>
  </conditionalFormatting>
  <conditionalFormatting sqref="AX11:AX14">
    <cfRule type="colorScale" priority="2512">
      <colorScale>
        <cfvo type="min"/>
        <cfvo type="max"/>
        <color theme="0"/>
        <color theme="0"/>
      </colorScale>
    </cfRule>
    <cfRule type="expression" dxfId="7654" priority="2513">
      <formula>AW11&lt;0</formula>
    </cfRule>
  </conditionalFormatting>
  <conditionalFormatting sqref="AX15">
    <cfRule type="colorScale" priority="2489">
      <colorScale>
        <cfvo type="min"/>
        <cfvo type="max"/>
        <color theme="0"/>
        <color theme="0"/>
      </colorScale>
    </cfRule>
    <cfRule type="expression" dxfId="7653" priority="2490">
      <formula>AW15&lt;0</formula>
    </cfRule>
  </conditionalFormatting>
  <conditionalFormatting sqref="AX16:AX17">
    <cfRule type="colorScale" priority="2510">
      <colorScale>
        <cfvo type="min"/>
        <cfvo type="max"/>
        <color theme="0"/>
        <color theme="0"/>
      </colorScale>
    </cfRule>
    <cfRule type="expression" dxfId="7652" priority="2511">
      <formula>AW16&lt;0</formula>
    </cfRule>
  </conditionalFormatting>
  <conditionalFormatting sqref="AX18">
    <cfRule type="colorScale" priority="2486">
      <colorScale>
        <cfvo type="min"/>
        <cfvo type="max"/>
        <color theme="0"/>
        <color theme="0"/>
      </colorScale>
    </cfRule>
    <cfRule type="expression" dxfId="7651" priority="2488">
      <formula>AW18&lt;0</formula>
    </cfRule>
  </conditionalFormatting>
  <conditionalFormatting sqref="AX19:AX20">
    <cfRule type="colorScale" priority="2508">
      <colorScale>
        <cfvo type="min"/>
        <cfvo type="max"/>
        <color theme="0"/>
        <color theme="0"/>
      </colorScale>
    </cfRule>
    <cfRule type="expression" dxfId="7650" priority="2509">
      <formula>AW19&lt;0</formula>
    </cfRule>
  </conditionalFormatting>
  <conditionalFormatting sqref="AX23">
    <cfRule type="colorScale" priority="2483">
      <colorScale>
        <cfvo type="min"/>
        <cfvo type="max"/>
        <color theme="0"/>
        <color theme="0"/>
      </colorScale>
    </cfRule>
    <cfRule type="expression" dxfId="7649" priority="2484">
      <formula>AW23&lt;0</formula>
    </cfRule>
  </conditionalFormatting>
  <conditionalFormatting sqref="AX23:AX31">
    <cfRule type="expression" dxfId="7648"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7647" priority="2507">
      <formula>AW24&lt;0</formula>
    </cfRule>
  </conditionalFormatting>
  <conditionalFormatting sqref="AX25">
    <cfRule type="colorScale" priority="2504">
      <colorScale>
        <cfvo type="min"/>
        <cfvo type="max"/>
        <color theme="0"/>
        <color theme="0"/>
      </colorScale>
    </cfRule>
    <cfRule type="expression" dxfId="7646" priority="2505">
      <formula>AW25&lt;0</formula>
    </cfRule>
  </conditionalFormatting>
  <conditionalFormatting sqref="AX26">
    <cfRule type="colorScale" priority="2481">
      <colorScale>
        <cfvo type="min"/>
        <cfvo type="max"/>
        <color theme="0"/>
        <color theme="0"/>
      </colorScale>
    </cfRule>
    <cfRule type="expression" dxfId="7645" priority="2482">
      <formula>AW26&lt;0</formula>
    </cfRule>
  </conditionalFormatting>
  <conditionalFormatting sqref="AX27">
    <cfRule type="colorScale" priority="2502">
      <colorScale>
        <cfvo type="min"/>
        <cfvo type="max"/>
        <color theme="0"/>
        <color theme="0"/>
      </colorScale>
    </cfRule>
    <cfRule type="expression" dxfId="7644" priority="2503">
      <formula>AW27&lt;0</formula>
    </cfRule>
  </conditionalFormatting>
  <conditionalFormatting sqref="AX28">
    <cfRule type="colorScale" priority="2500">
      <colorScale>
        <cfvo type="min"/>
        <cfvo type="max"/>
        <color theme="0"/>
        <color theme="0"/>
      </colorScale>
    </cfRule>
    <cfRule type="expression" dxfId="7643" priority="2501">
      <formula>AW28&lt;0</formula>
    </cfRule>
  </conditionalFormatting>
  <conditionalFormatting sqref="AX29">
    <cfRule type="colorScale" priority="2478">
      <colorScale>
        <cfvo type="min"/>
        <cfvo type="max"/>
        <color theme="0"/>
        <color theme="0"/>
      </colorScale>
    </cfRule>
    <cfRule type="expression" dxfId="7642" priority="2480">
      <formula>AW29&lt;0</formula>
    </cfRule>
  </conditionalFormatting>
  <conditionalFormatting sqref="AX30">
    <cfRule type="colorScale" priority="2498">
      <colorScale>
        <cfvo type="min"/>
        <cfvo type="max"/>
        <color theme="0"/>
        <color theme="0"/>
      </colorScale>
    </cfRule>
    <cfRule type="expression" dxfId="7641" priority="2499">
      <formula>AW30&lt;0</formula>
    </cfRule>
  </conditionalFormatting>
  <conditionalFormatting sqref="AX31">
    <cfRule type="colorScale" priority="2496">
      <colorScale>
        <cfvo type="min"/>
        <cfvo type="max"/>
        <color theme="0"/>
        <color theme="0"/>
      </colorScale>
    </cfRule>
    <cfRule type="expression" dxfId="7640"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7639" priority="2476">
      <formula>AW39&lt;0</formula>
    </cfRule>
  </conditionalFormatting>
  <conditionalFormatting sqref="AX39:AX107">
    <cfRule type="expression" dxfId="7638"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7637"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7636"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7635" priority="2520">
      <formula>AW69&lt;0</formula>
    </cfRule>
  </conditionalFormatting>
  <conditionalFormatting sqref="AX82 AX92 AX103 AX107">
    <cfRule type="expression" dxfId="7634"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7633"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7632"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7631"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7630"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7629"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7628" priority="2529">
      <formula>AW105&lt;0</formula>
    </cfRule>
  </conditionalFormatting>
  <conditionalFormatting sqref="AX110">
    <cfRule type="colorScale" priority="2530">
      <colorScale>
        <cfvo type="min"/>
        <cfvo type="max"/>
        <color theme="0"/>
        <color theme="0"/>
      </colorScale>
    </cfRule>
    <cfRule type="expression" dxfId="7627"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7626"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7625"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7624" priority="2464">
      <formula>AW125&lt;0</formula>
    </cfRule>
  </conditionalFormatting>
  <conditionalFormatting sqref="AX125:AX135">
    <cfRule type="expression" dxfId="7623" priority="2461">
      <formula>IF(AX125="Validar","Rojo","Verde")</formula>
    </cfRule>
  </conditionalFormatting>
  <conditionalFormatting sqref="AX126:AX132">
    <cfRule type="colorScale" priority="2538">
      <colorScale>
        <cfvo type="min"/>
        <cfvo type="max"/>
        <color theme="0"/>
        <color theme="0"/>
      </colorScale>
    </cfRule>
    <cfRule type="expression" dxfId="7622"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7621"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7620" priority="2534">
      <formula>AW135&lt;0</formula>
    </cfRule>
  </conditionalFormatting>
  <conditionalFormatting sqref="AX110:AY111">
    <cfRule type="expression" dxfId="7619" priority="2405">
      <formula>IF(AX110="Validar","Rojo","Verde")</formula>
    </cfRule>
  </conditionalFormatting>
  <conditionalFormatting sqref="AX117:AY123">
    <cfRule type="expression" dxfId="7618"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7617" priority="2455">
      <formula>AX40&lt;0</formula>
    </cfRule>
  </conditionalFormatting>
  <conditionalFormatting sqref="AY40:AY67">
    <cfRule type="expression" dxfId="7616"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7615" priority="2458">
      <formula>AX67&lt;0</formula>
    </cfRule>
  </conditionalFormatting>
  <conditionalFormatting sqref="AY69">
    <cfRule type="colorScale" priority="2450">
      <colorScale>
        <cfvo type="min"/>
        <cfvo type="max"/>
        <color theme="0"/>
        <color theme="0"/>
      </colorScale>
    </cfRule>
    <cfRule type="expression" dxfId="7614" priority="2451">
      <formula>AX69&lt;0</formula>
    </cfRule>
  </conditionalFormatting>
  <conditionalFormatting sqref="AY69:AY81">
    <cfRule type="expression" priority="2448">
      <formula>#REF!</formula>
    </cfRule>
  </conditionalFormatting>
  <conditionalFormatting sqref="AY69:AY82">
    <cfRule type="expression" dxfId="7613" priority="2446">
      <formula>IF(AY69="Validar","Rojo","Verde")</formula>
    </cfRule>
  </conditionalFormatting>
  <conditionalFormatting sqref="AY70:AY78">
    <cfRule type="colorScale" priority="2447">
      <colorScale>
        <cfvo type="min"/>
        <cfvo type="max"/>
        <color theme="0"/>
        <color theme="0"/>
      </colorScale>
    </cfRule>
    <cfRule type="expression" dxfId="7612" priority="2449">
      <formula>AX70&lt;0</formula>
    </cfRule>
  </conditionalFormatting>
  <conditionalFormatting sqref="AY79:AY81">
    <cfRule type="colorScale" priority="2459">
      <colorScale>
        <cfvo type="min"/>
        <cfvo type="max"/>
        <color theme="0"/>
        <color theme="0"/>
      </colorScale>
    </cfRule>
    <cfRule type="expression" dxfId="7611"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7610" priority="2445">
      <formula>AX84&lt;0</formula>
    </cfRule>
  </conditionalFormatting>
  <conditionalFormatting sqref="AY84:AY91">
    <cfRule type="expression" priority="2442">
      <formula>#REF!</formula>
    </cfRule>
  </conditionalFormatting>
  <conditionalFormatting sqref="AY84:AY92">
    <cfRule type="expression" dxfId="7609" priority="2440">
      <formula>IF(AY84="Validar","Rojo","Verde")</formula>
    </cfRule>
  </conditionalFormatting>
  <conditionalFormatting sqref="AY85:AY91">
    <cfRule type="colorScale" priority="2441">
      <colorScale>
        <cfvo type="min"/>
        <cfvo type="max"/>
        <color theme="0"/>
        <color theme="0"/>
      </colorScale>
    </cfRule>
    <cfRule type="expression" dxfId="7608" priority="2443">
      <formula>AX85&lt;0</formula>
    </cfRule>
  </conditionalFormatting>
  <conditionalFormatting sqref="AY94">
    <cfRule type="colorScale" priority="2438">
      <colorScale>
        <cfvo type="min"/>
        <cfvo type="max"/>
        <color theme="0"/>
        <color theme="0"/>
      </colorScale>
    </cfRule>
    <cfRule type="expression" dxfId="7607" priority="2439">
      <formula>AX94&lt;0</formula>
    </cfRule>
  </conditionalFormatting>
  <conditionalFormatting sqref="AY94:AY102">
    <cfRule type="expression" priority="2432">
      <formula>#REF!</formula>
    </cfRule>
  </conditionalFormatting>
  <conditionalFormatting sqref="AY94:AY103">
    <cfRule type="expression" dxfId="7606" priority="2430">
      <formula>IF(AY94="Validar","Rojo","Verde")</formula>
    </cfRule>
  </conditionalFormatting>
  <conditionalFormatting sqref="AY95:AY100">
    <cfRule type="colorScale" priority="2436">
      <colorScale>
        <cfvo type="min"/>
        <cfvo type="max"/>
        <color theme="0"/>
        <color theme="0"/>
      </colorScale>
    </cfRule>
    <cfRule type="expression" dxfId="7605" priority="2437">
      <formula>AX95&lt;0</formula>
    </cfRule>
  </conditionalFormatting>
  <conditionalFormatting sqref="AY101">
    <cfRule type="colorScale" priority="2434">
      <colorScale>
        <cfvo type="min"/>
        <cfvo type="max"/>
        <color theme="0"/>
        <color theme="0"/>
      </colorScale>
    </cfRule>
    <cfRule type="expression" dxfId="7604" priority="2435">
      <formula>AX101&lt;0</formula>
    </cfRule>
  </conditionalFormatting>
  <conditionalFormatting sqref="AY102">
    <cfRule type="colorScale" priority="2431">
      <colorScale>
        <cfvo type="min"/>
        <cfvo type="max"/>
        <color theme="0"/>
        <color theme="0"/>
      </colorScale>
    </cfRule>
    <cfRule type="expression" dxfId="7603" priority="2433">
      <formula>AX102&lt;0</formula>
    </cfRule>
  </conditionalFormatting>
  <conditionalFormatting sqref="AY105">
    <cfRule type="colorScale" priority="2428">
      <colorScale>
        <cfvo type="min"/>
        <cfvo type="max"/>
        <color theme="0"/>
        <color theme="0"/>
      </colorScale>
    </cfRule>
    <cfRule type="expression" dxfId="7602" priority="2429">
      <formula>AX105&lt;0</formula>
    </cfRule>
  </conditionalFormatting>
  <conditionalFormatting sqref="AY105:AY106">
    <cfRule type="expression" priority="2426">
      <formula>#REF!</formula>
    </cfRule>
  </conditionalFormatting>
  <conditionalFormatting sqref="AY105:AY107">
    <cfRule type="expression" dxfId="7601" priority="2424">
      <formula>IF(AY105="Validar","Rojo","Verde")</formula>
    </cfRule>
  </conditionalFormatting>
  <conditionalFormatting sqref="AY106">
    <cfRule type="colorScale" priority="2425">
      <colorScale>
        <cfvo type="min"/>
        <cfvo type="max"/>
        <color theme="0"/>
        <color theme="0"/>
      </colorScale>
    </cfRule>
    <cfRule type="expression" dxfId="7600" priority="2427">
      <formula>AX106&lt;0</formula>
    </cfRule>
  </conditionalFormatting>
  <conditionalFormatting sqref="AY110">
    <cfRule type="colorScale" priority="2416">
      <colorScale>
        <cfvo type="min"/>
        <cfvo type="max"/>
        <color theme="0"/>
        <color theme="0"/>
      </colorScale>
    </cfRule>
    <cfRule type="expression" dxfId="7599"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7598" priority="2408">
      <formula>AX111&lt;0</formula>
    </cfRule>
  </conditionalFormatting>
  <conditionalFormatting sqref="AY117">
    <cfRule type="colorScale" priority="2422">
      <colorScale>
        <cfvo type="min"/>
        <cfvo type="max"/>
        <color theme="0"/>
        <color theme="0"/>
      </colorScale>
    </cfRule>
    <cfRule type="expression" dxfId="7597"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7596" priority="2421">
      <formula>AX118&lt;0</formula>
    </cfRule>
  </conditionalFormatting>
  <conditionalFormatting sqref="AY126:AY135">
    <cfRule type="expression" dxfId="7595" priority="2543">
      <formula>IF(AY126="Validar","Rojo","Verde")</formula>
    </cfRule>
    <cfRule type="colorScale" priority="2544">
      <colorScale>
        <cfvo type="min"/>
        <cfvo type="max"/>
        <color theme="0"/>
        <color theme="0"/>
      </colorScale>
    </cfRule>
    <cfRule type="expression" priority="2545">
      <formula>$F$23</formula>
    </cfRule>
    <cfRule type="expression" dxfId="7594" priority="2546">
      <formula>AX126&lt;0</formula>
    </cfRule>
  </conditionalFormatting>
  <conditionalFormatting sqref="AX6">
    <cfRule type="colorScale" priority="2403">
      <colorScale>
        <cfvo type="min"/>
        <cfvo type="max"/>
        <color theme="0"/>
        <color theme="0"/>
      </colorScale>
    </cfRule>
    <cfRule type="expression" dxfId="7593" priority="2404">
      <formula>AW6&lt;0</formula>
    </cfRule>
  </conditionalFormatting>
  <conditionalFormatting sqref="AX6">
    <cfRule type="expression" dxfId="7592"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7591" priority="2400">
      <formula>AW7&lt;0</formula>
    </cfRule>
  </conditionalFormatting>
  <conditionalFormatting sqref="AX7:AX8">
    <cfRule type="expression" dxfId="7590"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7589" priority="2365">
      <formula>BC9&lt;0</formula>
    </cfRule>
  </conditionalFormatting>
  <conditionalFormatting sqref="BD9:BD20">
    <cfRule type="expression" dxfId="7588"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7587" priority="2342">
      <formula>BC10&lt;0</formula>
    </cfRule>
  </conditionalFormatting>
  <conditionalFormatting sqref="BD11:BD14">
    <cfRule type="colorScale" priority="2362">
      <colorScale>
        <cfvo type="min"/>
        <cfvo type="max"/>
        <color theme="0"/>
        <color theme="0"/>
      </colorScale>
    </cfRule>
    <cfRule type="expression" dxfId="7586" priority="2363">
      <formula>BC11&lt;0</formula>
    </cfRule>
  </conditionalFormatting>
  <conditionalFormatting sqref="BD15">
    <cfRule type="colorScale" priority="2339">
      <colorScale>
        <cfvo type="min"/>
        <cfvo type="max"/>
        <color theme="0"/>
        <color theme="0"/>
      </colorScale>
    </cfRule>
    <cfRule type="expression" dxfId="7585" priority="2340">
      <formula>BC15&lt;0</formula>
    </cfRule>
  </conditionalFormatting>
  <conditionalFormatting sqref="BD16:BD17">
    <cfRule type="colorScale" priority="2360">
      <colorScale>
        <cfvo type="min"/>
        <cfvo type="max"/>
        <color theme="0"/>
        <color theme="0"/>
      </colorScale>
    </cfRule>
    <cfRule type="expression" dxfId="7584" priority="2361">
      <formula>BC16&lt;0</formula>
    </cfRule>
  </conditionalFormatting>
  <conditionalFormatting sqref="BD18">
    <cfRule type="colorScale" priority="2336">
      <colorScale>
        <cfvo type="min"/>
        <cfvo type="max"/>
        <color theme="0"/>
        <color theme="0"/>
      </colorScale>
    </cfRule>
    <cfRule type="expression" dxfId="7583" priority="2338">
      <formula>BC18&lt;0</formula>
    </cfRule>
  </conditionalFormatting>
  <conditionalFormatting sqref="BD19:BD20">
    <cfRule type="colorScale" priority="2358">
      <colorScale>
        <cfvo type="min"/>
        <cfvo type="max"/>
        <color theme="0"/>
        <color theme="0"/>
      </colorScale>
    </cfRule>
    <cfRule type="expression" dxfId="7582" priority="2359">
      <formula>BC19&lt;0</formula>
    </cfRule>
  </conditionalFormatting>
  <conditionalFormatting sqref="BD23">
    <cfRule type="colorScale" priority="2333">
      <colorScale>
        <cfvo type="min"/>
        <cfvo type="max"/>
        <color theme="0"/>
        <color theme="0"/>
      </colorScale>
    </cfRule>
    <cfRule type="expression" dxfId="7581" priority="2334">
      <formula>BC23&lt;0</formula>
    </cfRule>
  </conditionalFormatting>
  <conditionalFormatting sqref="BD23:BD31">
    <cfRule type="expression" dxfId="7580"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7579" priority="2357">
      <formula>BC24&lt;0</formula>
    </cfRule>
  </conditionalFormatting>
  <conditionalFormatting sqref="BD25">
    <cfRule type="colorScale" priority="2354">
      <colorScale>
        <cfvo type="min"/>
        <cfvo type="max"/>
        <color theme="0"/>
        <color theme="0"/>
      </colorScale>
    </cfRule>
    <cfRule type="expression" dxfId="7578" priority="2355">
      <formula>BC25&lt;0</formula>
    </cfRule>
  </conditionalFormatting>
  <conditionalFormatting sqref="BD26">
    <cfRule type="colorScale" priority="2331">
      <colorScale>
        <cfvo type="min"/>
        <cfvo type="max"/>
        <color theme="0"/>
        <color theme="0"/>
      </colorScale>
    </cfRule>
    <cfRule type="expression" dxfId="7577" priority="2332">
      <formula>BC26&lt;0</formula>
    </cfRule>
  </conditionalFormatting>
  <conditionalFormatting sqref="BD27">
    <cfRule type="colorScale" priority="2352">
      <colorScale>
        <cfvo type="min"/>
        <cfvo type="max"/>
        <color theme="0"/>
        <color theme="0"/>
      </colorScale>
    </cfRule>
    <cfRule type="expression" dxfId="7576" priority="2353">
      <formula>BC27&lt;0</formula>
    </cfRule>
  </conditionalFormatting>
  <conditionalFormatting sqref="BD28">
    <cfRule type="colorScale" priority="2350">
      <colorScale>
        <cfvo type="min"/>
        <cfvo type="max"/>
        <color theme="0"/>
        <color theme="0"/>
      </colorScale>
    </cfRule>
    <cfRule type="expression" dxfId="7575" priority="2351">
      <formula>BC28&lt;0</formula>
    </cfRule>
  </conditionalFormatting>
  <conditionalFormatting sqref="BD29">
    <cfRule type="colorScale" priority="2328">
      <colorScale>
        <cfvo type="min"/>
        <cfvo type="max"/>
        <color theme="0"/>
        <color theme="0"/>
      </colorScale>
    </cfRule>
    <cfRule type="expression" dxfId="7574" priority="2330">
      <formula>BC29&lt;0</formula>
    </cfRule>
  </conditionalFormatting>
  <conditionalFormatting sqref="BD30">
    <cfRule type="colorScale" priority="2348">
      <colorScale>
        <cfvo type="min"/>
        <cfvo type="max"/>
        <color theme="0"/>
        <color theme="0"/>
      </colorScale>
    </cfRule>
    <cfRule type="expression" dxfId="7573" priority="2349">
      <formula>BC30&lt;0</formula>
    </cfRule>
  </conditionalFormatting>
  <conditionalFormatting sqref="BD31">
    <cfRule type="colorScale" priority="2346">
      <colorScale>
        <cfvo type="min"/>
        <cfvo type="max"/>
        <color theme="0"/>
        <color theme="0"/>
      </colorScale>
    </cfRule>
    <cfRule type="expression" dxfId="7572"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7571" priority="2326">
      <formula>BC39&lt;0</formula>
    </cfRule>
  </conditionalFormatting>
  <conditionalFormatting sqref="BD39:BD107">
    <cfRule type="expression" dxfId="7570"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7569"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7568"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7567" priority="2370">
      <formula>BC69&lt;0</formula>
    </cfRule>
  </conditionalFormatting>
  <conditionalFormatting sqref="BD82 BD92 BD103 BD107">
    <cfRule type="expression" dxfId="7566"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7565"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7564"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7563"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7562"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7561"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7560" priority="2379">
      <formula>BC105&lt;0</formula>
    </cfRule>
  </conditionalFormatting>
  <conditionalFormatting sqref="BD110">
    <cfRule type="colorScale" priority="2380">
      <colorScale>
        <cfvo type="min"/>
        <cfvo type="max"/>
        <color theme="0"/>
        <color theme="0"/>
      </colorScale>
    </cfRule>
    <cfRule type="expression" dxfId="7559"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7558"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7557"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7556" priority="2314">
      <formula>BC125&lt;0</formula>
    </cfRule>
  </conditionalFormatting>
  <conditionalFormatting sqref="BD125:BD135">
    <cfRule type="expression" dxfId="7555" priority="2311">
      <formula>IF(BD125="Validar","Rojo","Verde")</formula>
    </cfRule>
  </conditionalFormatting>
  <conditionalFormatting sqref="BD126:BD132">
    <cfRule type="colorScale" priority="2388">
      <colorScale>
        <cfvo type="min"/>
        <cfvo type="max"/>
        <color theme="0"/>
        <color theme="0"/>
      </colorScale>
    </cfRule>
    <cfRule type="expression" dxfId="7554"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7553"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7552" priority="2384">
      <formula>BC135&lt;0</formula>
    </cfRule>
  </conditionalFormatting>
  <conditionalFormatting sqref="BD110:BE111">
    <cfRule type="expression" dxfId="7551" priority="2255">
      <formula>IF(BD110="Validar","Rojo","Verde")</formula>
    </cfRule>
  </conditionalFormatting>
  <conditionalFormatting sqref="BD117:BE123">
    <cfRule type="expression" dxfId="7550"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7549" priority="2305">
      <formula>BD40&lt;0</formula>
    </cfRule>
  </conditionalFormatting>
  <conditionalFormatting sqref="BE40:BE67">
    <cfRule type="expression" dxfId="7548"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7547" priority="2308">
      <formula>BD67&lt;0</formula>
    </cfRule>
  </conditionalFormatting>
  <conditionalFormatting sqref="BE69">
    <cfRule type="colorScale" priority="2300">
      <colorScale>
        <cfvo type="min"/>
        <cfvo type="max"/>
        <color theme="0"/>
        <color theme="0"/>
      </colorScale>
    </cfRule>
    <cfRule type="expression" dxfId="7546" priority="2301">
      <formula>BD69&lt;0</formula>
    </cfRule>
  </conditionalFormatting>
  <conditionalFormatting sqref="BE69:BE81">
    <cfRule type="expression" priority="2298">
      <formula>#REF!</formula>
    </cfRule>
  </conditionalFormatting>
  <conditionalFormatting sqref="BE69:BE82">
    <cfRule type="expression" dxfId="7545" priority="2296">
      <formula>IF(BE69="Validar","Rojo","Verde")</formula>
    </cfRule>
  </conditionalFormatting>
  <conditionalFormatting sqref="BE70:BE78">
    <cfRule type="colorScale" priority="2297">
      <colorScale>
        <cfvo type="min"/>
        <cfvo type="max"/>
        <color theme="0"/>
        <color theme="0"/>
      </colorScale>
    </cfRule>
    <cfRule type="expression" dxfId="7544" priority="2299">
      <formula>BD70&lt;0</formula>
    </cfRule>
  </conditionalFormatting>
  <conditionalFormatting sqref="BE79:BE81">
    <cfRule type="colorScale" priority="2309">
      <colorScale>
        <cfvo type="min"/>
        <cfvo type="max"/>
        <color theme="0"/>
        <color theme="0"/>
      </colorScale>
    </cfRule>
    <cfRule type="expression" dxfId="7543"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7542" priority="2295">
      <formula>BD84&lt;0</formula>
    </cfRule>
  </conditionalFormatting>
  <conditionalFormatting sqref="BE84:BE91">
    <cfRule type="expression" priority="2292">
      <formula>#REF!</formula>
    </cfRule>
  </conditionalFormatting>
  <conditionalFormatting sqref="BE84:BE92">
    <cfRule type="expression" dxfId="7541" priority="2290">
      <formula>IF(BE84="Validar","Rojo","Verde")</formula>
    </cfRule>
  </conditionalFormatting>
  <conditionalFormatting sqref="BE85:BE91">
    <cfRule type="colorScale" priority="2291">
      <colorScale>
        <cfvo type="min"/>
        <cfvo type="max"/>
        <color theme="0"/>
        <color theme="0"/>
      </colorScale>
    </cfRule>
    <cfRule type="expression" dxfId="7540" priority="2293">
      <formula>BD85&lt;0</formula>
    </cfRule>
  </conditionalFormatting>
  <conditionalFormatting sqref="BE94">
    <cfRule type="colorScale" priority="2288">
      <colorScale>
        <cfvo type="min"/>
        <cfvo type="max"/>
        <color theme="0"/>
        <color theme="0"/>
      </colorScale>
    </cfRule>
    <cfRule type="expression" dxfId="7539" priority="2289">
      <formula>BD94&lt;0</formula>
    </cfRule>
  </conditionalFormatting>
  <conditionalFormatting sqref="BE94:BE102">
    <cfRule type="expression" priority="2282">
      <formula>#REF!</formula>
    </cfRule>
  </conditionalFormatting>
  <conditionalFormatting sqref="BE94:BE103">
    <cfRule type="expression" dxfId="7538" priority="2280">
      <formula>IF(BE94="Validar","Rojo","Verde")</formula>
    </cfRule>
  </conditionalFormatting>
  <conditionalFormatting sqref="BE95:BE100">
    <cfRule type="colorScale" priority="2286">
      <colorScale>
        <cfvo type="min"/>
        <cfvo type="max"/>
        <color theme="0"/>
        <color theme="0"/>
      </colorScale>
    </cfRule>
    <cfRule type="expression" dxfId="7537" priority="2287">
      <formula>BD95&lt;0</formula>
    </cfRule>
  </conditionalFormatting>
  <conditionalFormatting sqref="BE101">
    <cfRule type="colorScale" priority="2284">
      <colorScale>
        <cfvo type="min"/>
        <cfvo type="max"/>
        <color theme="0"/>
        <color theme="0"/>
      </colorScale>
    </cfRule>
    <cfRule type="expression" dxfId="7536" priority="2285">
      <formula>BD101&lt;0</formula>
    </cfRule>
  </conditionalFormatting>
  <conditionalFormatting sqref="BE102">
    <cfRule type="colorScale" priority="2281">
      <colorScale>
        <cfvo type="min"/>
        <cfvo type="max"/>
        <color theme="0"/>
        <color theme="0"/>
      </colorScale>
    </cfRule>
    <cfRule type="expression" dxfId="7535" priority="2283">
      <formula>BD102&lt;0</formula>
    </cfRule>
  </conditionalFormatting>
  <conditionalFormatting sqref="BE105">
    <cfRule type="colorScale" priority="2278">
      <colorScale>
        <cfvo type="min"/>
        <cfvo type="max"/>
        <color theme="0"/>
        <color theme="0"/>
      </colorScale>
    </cfRule>
    <cfRule type="expression" dxfId="7534" priority="2279">
      <formula>BD105&lt;0</formula>
    </cfRule>
  </conditionalFormatting>
  <conditionalFormatting sqref="BE105:BE106">
    <cfRule type="expression" priority="2276">
      <formula>#REF!</formula>
    </cfRule>
  </conditionalFormatting>
  <conditionalFormatting sqref="BE105:BE107">
    <cfRule type="expression" dxfId="7533" priority="2274">
      <formula>IF(BE105="Validar","Rojo","Verde")</formula>
    </cfRule>
  </conditionalFormatting>
  <conditionalFormatting sqref="BE106">
    <cfRule type="colorScale" priority="2275">
      <colorScale>
        <cfvo type="min"/>
        <cfvo type="max"/>
        <color theme="0"/>
        <color theme="0"/>
      </colorScale>
    </cfRule>
    <cfRule type="expression" dxfId="7532" priority="2277">
      <formula>BD106&lt;0</formula>
    </cfRule>
  </conditionalFormatting>
  <conditionalFormatting sqref="BE110">
    <cfRule type="colorScale" priority="2266">
      <colorScale>
        <cfvo type="min"/>
        <cfvo type="max"/>
        <color theme="0"/>
        <color theme="0"/>
      </colorScale>
    </cfRule>
    <cfRule type="expression" dxfId="7531"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7530" priority="2258">
      <formula>BD111&lt;0</formula>
    </cfRule>
  </conditionalFormatting>
  <conditionalFormatting sqref="BE117">
    <cfRule type="colorScale" priority="2272">
      <colorScale>
        <cfvo type="min"/>
        <cfvo type="max"/>
        <color theme="0"/>
        <color theme="0"/>
      </colorScale>
    </cfRule>
    <cfRule type="expression" dxfId="7529"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7528" priority="2271">
      <formula>BD118&lt;0</formula>
    </cfRule>
  </conditionalFormatting>
  <conditionalFormatting sqref="BE126:BE135">
    <cfRule type="expression" dxfId="7527" priority="2393">
      <formula>IF(BE126="Validar","Rojo","Verde")</formula>
    </cfRule>
    <cfRule type="colorScale" priority="2394">
      <colorScale>
        <cfvo type="min"/>
        <cfvo type="max"/>
        <color theme="0"/>
        <color theme="0"/>
      </colorScale>
    </cfRule>
    <cfRule type="expression" priority="2395">
      <formula>$F$23</formula>
    </cfRule>
    <cfRule type="expression" dxfId="7526" priority="2396">
      <formula>BD126&lt;0</formula>
    </cfRule>
  </conditionalFormatting>
  <conditionalFormatting sqref="BD6">
    <cfRule type="colorScale" priority="2253">
      <colorScale>
        <cfvo type="min"/>
        <cfvo type="max"/>
        <color theme="0"/>
        <color theme="0"/>
      </colorScale>
    </cfRule>
    <cfRule type="expression" dxfId="7525" priority="2254">
      <formula>BC6&lt;0</formula>
    </cfRule>
  </conditionalFormatting>
  <conditionalFormatting sqref="BD6">
    <cfRule type="expression" dxfId="7524"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7523" priority="2250">
      <formula>BC7&lt;0</formula>
    </cfRule>
  </conditionalFormatting>
  <conditionalFormatting sqref="BD7:BD8">
    <cfRule type="expression" dxfId="7522"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7521" priority="2215">
      <formula>BG9&lt;0</formula>
    </cfRule>
  </conditionalFormatting>
  <conditionalFormatting sqref="BH9:BH20">
    <cfRule type="expression" dxfId="7520"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7519" priority="2192">
      <formula>BG10&lt;0</formula>
    </cfRule>
  </conditionalFormatting>
  <conditionalFormatting sqref="BH11:BH14">
    <cfRule type="colorScale" priority="2212">
      <colorScale>
        <cfvo type="min"/>
        <cfvo type="max"/>
        <color theme="0"/>
        <color theme="0"/>
      </colorScale>
    </cfRule>
    <cfRule type="expression" dxfId="7518" priority="2213">
      <formula>BG11&lt;0</formula>
    </cfRule>
  </conditionalFormatting>
  <conditionalFormatting sqref="BH15">
    <cfRule type="colorScale" priority="2189">
      <colorScale>
        <cfvo type="min"/>
        <cfvo type="max"/>
        <color theme="0"/>
        <color theme="0"/>
      </colorScale>
    </cfRule>
    <cfRule type="expression" dxfId="7517" priority="2190">
      <formula>BG15&lt;0</formula>
    </cfRule>
  </conditionalFormatting>
  <conditionalFormatting sqref="BH16:BH17">
    <cfRule type="colorScale" priority="2210">
      <colorScale>
        <cfvo type="min"/>
        <cfvo type="max"/>
        <color theme="0"/>
        <color theme="0"/>
      </colorScale>
    </cfRule>
    <cfRule type="expression" dxfId="7516" priority="2211">
      <formula>BG16&lt;0</formula>
    </cfRule>
  </conditionalFormatting>
  <conditionalFormatting sqref="BH18">
    <cfRule type="colorScale" priority="2186">
      <colorScale>
        <cfvo type="min"/>
        <cfvo type="max"/>
        <color theme="0"/>
        <color theme="0"/>
      </colorScale>
    </cfRule>
    <cfRule type="expression" dxfId="7515" priority="2188">
      <formula>BG18&lt;0</formula>
    </cfRule>
  </conditionalFormatting>
  <conditionalFormatting sqref="BH19:BH20">
    <cfRule type="colorScale" priority="2208">
      <colorScale>
        <cfvo type="min"/>
        <cfvo type="max"/>
        <color theme="0"/>
        <color theme="0"/>
      </colorScale>
    </cfRule>
    <cfRule type="expression" dxfId="7514" priority="2209">
      <formula>BG19&lt;0</formula>
    </cfRule>
  </conditionalFormatting>
  <conditionalFormatting sqref="BH23">
    <cfRule type="colorScale" priority="2183">
      <colorScale>
        <cfvo type="min"/>
        <cfvo type="max"/>
        <color theme="0"/>
        <color theme="0"/>
      </colorScale>
    </cfRule>
    <cfRule type="expression" dxfId="7513" priority="2184">
      <formula>BG23&lt;0</formula>
    </cfRule>
  </conditionalFormatting>
  <conditionalFormatting sqref="BH23:BH31">
    <cfRule type="expression" dxfId="7512"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7511" priority="2207">
      <formula>BG24&lt;0</formula>
    </cfRule>
  </conditionalFormatting>
  <conditionalFormatting sqref="BH25">
    <cfRule type="colorScale" priority="2204">
      <colorScale>
        <cfvo type="min"/>
        <cfvo type="max"/>
        <color theme="0"/>
        <color theme="0"/>
      </colorScale>
    </cfRule>
    <cfRule type="expression" dxfId="7510" priority="2205">
      <formula>BG25&lt;0</formula>
    </cfRule>
  </conditionalFormatting>
  <conditionalFormatting sqref="BH26">
    <cfRule type="colorScale" priority="2181">
      <colorScale>
        <cfvo type="min"/>
        <cfvo type="max"/>
        <color theme="0"/>
        <color theme="0"/>
      </colorScale>
    </cfRule>
    <cfRule type="expression" dxfId="7509" priority="2182">
      <formula>BG26&lt;0</formula>
    </cfRule>
  </conditionalFormatting>
  <conditionalFormatting sqref="BH27">
    <cfRule type="colorScale" priority="2202">
      <colorScale>
        <cfvo type="min"/>
        <cfvo type="max"/>
        <color theme="0"/>
        <color theme="0"/>
      </colorScale>
    </cfRule>
    <cfRule type="expression" dxfId="7508" priority="2203">
      <formula>BG27&lt;0</formula>
    </cfRule>
  </conditionalFormatting>
  <conditionalFormatting sqref="BH28">
    <cfRule type="colorScale" priority="2200">
      <colorScale>
        <cfvo type="min"/>
        <cfvo type="max"/>
        <color theme="0"/>
        <color theme="0"/>
      </colorScale>
    </cfRule>
    <cfRule type="expression" dxfId="7507" priority="2201">
      <formula>BG28&lt;0</formula>
    </cfRule>
  </conditionalFormatting>
  <conditionalFormatting sqref="BH29">
    <cfRule type="colorScale" priority="2178">
      <colorScale>
        <cfvo type="min"/>
        <cfvo type="max"/>
        <color theme="0"/>
        <color theme="0"/>
      </colorScale>
    </cfRule>
    <cfRule type="expression" dxfId="7506" priority="2180">
      <formula>BG29&lt;0</formula>
    </cfRule>
  </conditionalFormatting>
  <conditionalFormatting sqref="BH30">
    <cfRule type="colorScale" priority="2198">
      <colorScale>
        <cfvo type="min"/>
        <cfvo type="max"/>
        <color theme="0"/>
        <color theme="0"/>
      </colorScale>
    </cfRule>
    <cfRule type="expression" dxfId="7505" priority="2199">
      <formula>BG30&lt;0</formula>
    </cfRule>
  </conditionalFormatting>
  <conditionalFormatting sqref="BH31">
    <cfRule type="colorScale" priority="2196">
      <colorScale>
        <cfvo type="min"/>
        <cfvo type="max"/>
        <color theme="0"/>
        <color theme="0"/>
      </colorScale>
    </cfRule>
    <cfRule type="expression" dxfId="7504"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7503" priority="2176">
      <formula>BG39&lt;0</formula>
    </cfRule>
  </conditionalFormatting>
  <conditionalFormatting sqref="BH39:BH107">
    <cfRule type="expression" dxfId="7502"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7501"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7500"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7499" priority="2220">
      <formula>BG69&lt;0</formula>
    </cfRule>
  </conditionalFormatting>
  <conditionalFormatting sqref="BH82 BH92 BH103 BH107">
    <cfRule type="expression" dxfId="7498"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7497"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7496"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7495"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7494"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7493"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7492" priority="2229">
      <formula>BG105&lt;0</formula>
    </cfRule>
  </conditionalFormatting>
  <conditionalFormatting sqref="BH110">
    <cfRule type="colorScale" priority="2230">
      <colorScale>
        <cfvo type="min"/>
        <cfvo type="max"/>
        <color theme="0"/>
        <color theme="0"/>
      </colorScale>
    </cfRule>
    <cfRule type="expression" dxfId="7491"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7490"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7489"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7488" priority="2164">
      <formula>BG125&lt;0</formula>
    </cfRule>
  </conditionalFormatting>
  <conditionalFormatting sqref="BH125:BH135">
    <cfRule type="expression" dxfId="7487" priority="2161">
      <formula>IF(BH125="Validar","Rojo","Verde")</formula>
    </cfRule>
  </conditionalFormatting>
  <conditionalFormatting sqref="BH126:BH132">
    <cfRule type="colorScale" priority="2238">
      <colorScale>
        <cfvo type="min"/>
        <cfvo type="max"/>
        <color theme="0"/>
        <color theme="0"/>
      </colorScale>
    </cfRule>
    <cfRule type="expression" dxfId="7486"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7485"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7484" priority="2234">
      <formula>BG135&lt;0</formula>
    </cfRule>
  </conditionalFormatting>
  <conditionalFormatting sqref="BH110:BI111">
    <cfRule type="expression" dxfId="7483" priority="2105">
      <formula>IF(BH110="Validar","Rojo","Verde")</formula>
    </cfRule>
  </conditionalFormatting>
  <conditionalFormatting sqref="BH117:BI123">
    <cfRule type="expression" dxfId="7482"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7481" priority="2155">
      <formula>BH40&lt;0</formula>
    </cfRule>
  </conditionalFormatting>
  <conditionalFormatting sqref="BI40:BI67">
    <cfRule type="expression" dxfId="7480"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7479" priority="2158">
      <formula>BH67&lt;0</formula>
    </cfRule>
  </conditionalFormatting>
  <conditionalFormatting sqref="BI69">
    <cfRule type="colorScale" priority="2150">
      <colorScale>
        <cfvo type="min"/>
        <cfvo type="max"/>
        <color theme="0"/>
        <color theme="0"/>
      </colorScale>
    </cfRule>
    <cfRule type="expression" dxfId="7478" priority="2151">
      <formula>BH69&lt;0</formula>
    </cfRule>
  </conditionalFormatting>
  <conditionalFormatting sqref="BI69:BI81">
    <cfRule type="expression" priority="2148">
      <formula>#REF!</formula>
    </cfRule>
  </conditionalFormatting>
  <conditionalFormatting sqref="BI69:BI82">
    <cfRule type="expression" dxfId="7477" priority="2146">
      <formula>IF(BI69="Validar","Rojo","Verde")</formula>
    </cfRule>
  </conditionalFormatting>
  <conditionalFormatting sqref="BI70:BI78">
    <cfRule type="colorScale" priority="2147">
      <colorScale>
        <cfvo type="min"/>
        <cfvo type="max"/>
        <color theme="0"/>
        <color theme="0"/>
      </colorScale>
    </cfRule>
    <cfRule type="expression" dxfId="7476" priority="2149">
      <formula>BH70&lt;0</formula>
    </cfRule>
  </conditionalFormatting>
  <conditionalFormatting sqref="BI79:BI81">
    <cfRule type="colorScale" priority="2159">
      <colorScale>
        <cfvo type="min"/>
        <cfvo type="max"/>
        <color theme="0"/>
        <color theme="0"/>
      </colorScale>
    </cfRule>
    <cfRule type="expression" dxfId="7475"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7474" priority="2145">
      <formula>BH84&lt;0</formula>
    </cfRule>
  </conditionalFormatting>
  <conditionalFormatting sqref="BI84:BI91">
    <cfRule type="expression" priority="2142">
      <formula>#REF!</formula>
    </cfRule>
  </conditionalFormatting>
  <conditionalFormatting sqref="BI84:BI92">
    <cfRule type="expression" dxfId="7473" priority="2140">
      <formula>IF(BI84="Validar","Rojo","Verde")</formula>
    </cfRule>
  </conditionalFormatting>
  <conditionalFormatting sqref="BI85:BI91">
    <cfRule type="colorScale" priority="2141">
      <colorScale>
        <cfvo type="min"/>
        <cfvo type="max"/>
        <color theme="0"/>
        <color theme="0"/>
      </colorScale>
    </cfRule>
    <cfRule type="expression" dxfId="7472" priority="2143">
      <formula>BH85&lt;0</formula>
    </cfRule>
  </conditionalFormatting>
  <conditionalFormatting sqref="BI94">
    <cfRule type="colorScale" priority="2138">
      <colorScale>
        <cfvo type="min"/>
        <cfvo type="max"/>
        <color theme="0"/>
        <color theme="0"/>
      </colorScale>
    </cfRule>
    <cfRule type="expression" dxfId="7471" priority="2139">
      <formula>BH94&lt;0</formula>
    </cfRule>
  </conditionalFormatting>
  <conditionalFormatting sqref="BI94:BI102">
    <cfRule type="expression" priority="2132">
      <formula>#REF!</formula>
    </cfRule>
  </conditionalFormatting>
  <conditionalFormatting sqref="BI94:BI103">
    <cfRule type="expression" dxfId="7470" priority="2130">
      <formula>IF(BI94="Validar","Rojo","Verde")</formula>
    </cfRule>
  </conditionalFormatting>
  <conditionalFormatting sqref="BI95:BI100">
    <cfRule type="colorScale" priority="2136">
      <colorScale>
        <cfvo type="min"/>
        <cfvo type="max"/>
        <color theme="0"/>
        <color theme="0"/>
      </colorScale>
    </cfRule>
    <cfRule type="expression" dxfId="7469" priority="2137">
      <formula>BH95&lt;0</formula>
    </cfRule>
  </conditionalFormatting>
  <conditionalFormatting sqref="BI101">
    <cfRule type="colorScale" priority="2134">
      <colorScale>
        <cfvo type="min"/>
        <cfvo type="max"/>
        <color theme="0"/>
        <color theme="0"/>
      </colorScale>
    </cfRule>
    <cfRule type="expression" dxfId="7468" priority="2135">
      <formula>BH101&lt;0</formula>
    </cfRule>
  </conditionalFormatting>
  <conditionalFormatting sqref="BI102">
    <cfRule type="colorScale" priority="2131">
      <colorScale>
        <cfvo type="min"/>
        <cfvo type="max"/>
        <color theme="0"/>
        <color theme="0"/>
      </colorScale>
    </cfRule>
    <cfRule type="expression" dxfId="7467" priority="2133">
      <formula>BH102&lt;0</formula>
    </cfRule>
  </conditionalFormatting>
  <conditionalFormatting sqref="BI105">
    <cfRule type="colorScale" priority="2128">
      <colorScale>
        <cfvo type="min"/>
        <cfvo type="max"/>
        <color theme="0"/>
        <color theme="0"/>
      </colorScale>
    </cfRule>
    <cfRule type="expression" dxfId="7466" priority="2129">
      <formula>BH105&lt;0</formula>
    </cfRule>
  </conditionalFormatting>
  <conditionalFormatting sqref="BI105:BI106">
    <cfRule type="expression" priority="2126">
      <formula>#REF!</formula>
    </cfRule>
  </conditionalFormatting>
  <conditionalFormatting sqref="BI105:BI107">
    <cfRule type="expression" dxfId="7465" priority="2124">
      <formula>IF(BI105="Validar","Rojo","Verde")</formula>
    </cfRule>
  </conditionalFormatting>
  <conditionalFormatting sqref="BI106">
    <cfRule type="colorScale" priority="2125">
      <colorScale>
        <cfvo type="min"/>
        <cfvo type="max"/>
        <color theme="0"/>
        <color theme="0"/>
      </colorScale>
    </cfRule>
    <cfRule type="expression" dxfId="7464" priority="2127">
      <formula>BH106&lt;0</formula>
    </cfRule>
  </conditionalFormatting>
  <conditionalFormatting sqref="BI110">
    <cfRule type="colorScale" priority="2116">
      <colorScale>
        <cfvo type="min"/>
        <cfvo type="max"/>
        <color theme="0"/>
        <color theme="0"/>
      </colorScale>
    </cfRule>
    <cfRule type="expression" dxfId="7463"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7462" priority="2108">
      <formula>BH111&lt;0</formula>
    </cfRule>
  </conditionalFormatting>
  <conditionalFormatting sqref="BI117">
    <cfRule type="colorScale" priority="2122">
      <colorScale>
        <cfvo type="min"/>
        <cfvo type="max"/>
        <color theme="0"/>
        <color theme="0"/>
      </colorScale>
    </cfRule>
    <cfRule type="expression" dxfId="7461"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7460" priority="2121">
      <formula>BH118&lt;0</formula>
    </cfRule>
  </conditionalFormatting>
  <conditionalFormatting sqref="BI126:BI135">
    <cfRule type="expression" dxfId="7459" priority="2243">
      <formula>IF(BI126="Validar","Rojo","Verde")</formula>
    </cfRule>
    <cfRule type="colorScale" priority="2244">
      <colorScale>
        <cfvo type="min"/>
        <cfvo type="max"/>
        <color theme="0"/>
        <color theme="0"/>
      </colorScale>
    </cfRule>
    <cfRule type="expression" priority="2245">
      <formula>$F$23</formula>
    </cfRule>
    <cfRule type="expression" dxfId="7458" priority="2246">
      <formula>BH126&lt;0</formula>
    </cfRule>
  </conditionalFormatting>
  <conditionalFormatting sqref="BH6">
    <cfRule type="colorScale" priority="2103">
      <colorScale>
        <cfvo type="min"/>
        <cfvo type="max"/>
        <color theme="0"/>
        <color theme="0"/>
      </colorScale>
    </cfRule>
    <cfRule type="expression" dxfId="7457" priority="2104">
      <formula>BG6&lt;0</formula>
    </cfRule>
  </conditionalFormatting>
  <conditionalFormatting sqref="BH6">
    <cfRule type="expression" dxfId="7456"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7455" priority="2100">
      <formula>BG7&lt;0</formula>
    </cfRule>
  </conditionalFormatting>
  <conditionalFormatting sqref="BH7:BH8">
    <cfRule type="expression" dxfId="7454"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7453" priority="2065">
      <formula>BJ9&lt;0</formula>
    </cfRule>
  </conditionalFormatting>
  <conditionalFormatting sqref="BK9:BK20">
    <cfRule type="expression" dxfId="7452"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7451" priority="2042">
      <formula>BJ10&lt;0</formula>
    </cfRule>
  </conditionalFormatting>
  <conditionalFormatting sqref="BK11:BK14">
    <cfRule type="colorScale" priority="2062">
      <colorScale>
        <cfvo type="min"/>
        <cfvo type="max"/>
        <color theme="0"/>
        <color theme="0"/>
      </colorScale>
    </cfRule>
    <cfRule type="expression" dxfId="7450" priority="2063">
      <formula>BJ11&lt;0</formula>
    </cfRule>
  </conditionalFormatting>
  <conditionalFormatting sqref="BK15">
    <cfRule type="colorScale" priority="2039">
      <colorScale>
        <cfvo type="min"/>
        <cfvo type="max"/>
        <color theme="0"/>
        <color theme="0"/>
      </colorScale>
    </cfRule>
    <cfRule type="expression" dxfId="7449" priority="2040">
      <formula>BJ15&lt;0</formula>
    </cfRule>
  </conditionalFormatting>
  <conditionalFormatting sqref="BK16:BK17">
    <cfRule type="colorScale" priority="2060">
      <colorScale>
        <cfvo type="min"/>
        <cfvo type="max"/>
        <color theme="0"/>
        <color theme="0"/>
      </colorScale>
    </cfRule>
    <cfRule type="expression" dxfId="7448" priority="2061">
      <formula>BJ16&lt;0</formula>
    </cfRule>
  </conditionalFormatting>
  <conditionalFormatting sqref="BK18">
    <cfRule type="colorScale" priority="2036">
      <colorScale>
        <cfvo type="min"/>
        <cfvo type="max"/>
        <color theme="0"/>
        <color theme="0"/>
      </colorScale>
    </cfRule>
    <cfRule type="expression" dxfId="7447" priority="2038">
      <formula>BJ18&lt;0</formula>
    </cfRule>
  </conditionalFormatting>
  <conditionalFormatting sqref="BK19:BK20">
    <cfRule type="colorScale" priority="2058">
      <colorScale>
        <cfvo type="min"/>
        <cfvo type="max"/>
        <color theme="0"/>
        <color theme="0"/>
      </colorScale>
    </cfRule>
    <cfRule type="expression" dxfId="7446" priority="2059">
      <formula>BJ19&lt;0</formula>
    </cfRule>
  </conditionalFormatting>
  <conditionalFormatting sqref="BK23">
    <cfRule type="colorScale" priority="2033">
      <colorScale>
        <cfvo type="min"/>
        <cfvo type="max"/>
        <color theme="0"/>
        <color theme="0"/>
      </colorScale>
    </cfRule>
    <cfRule type="expression" dxfId="7445" priority="2034">
      <formula>BJ23&lt;0</formula>
    </cfRule>
  </conditionalFormatting>
  <conditionalFormatting sqref="BK23:BK31">
    <cfRule type="expression" dxfId="7444"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7443" priority="2057">
      <formula>BJ24&lt;0</formula>
    </cfRule>
  </conditionalFormatting>
  <conditionalFormatting sqref="BK25">
    <cfRule type="colorScale" priority="2054">
      <colorScale>
        <cfvo type="min"/>
        <cfvo type="max"/>
        <color theme="0"/>
        <color theme="0"/>
      </colorScale>
    </cfRule>
    <cfRule type="expression" dxfId="7442" priority="2055">
      <formula>BJ25&lt;0</formula>
    </cfRule>
  </conditionalFormatting>
  <conditionalFormatting sqref="BK26">
    <cfRule type="colorScale" priority="2031">
      <colorScale>
        <cfvo type="min"/>
        <cfvo type="max"/>
        <color theme="0"/>
        <color theme="0"/>
      </colorScale>
    </cfRule>
    <cfRule type="expression" dxfId="7441" priority="2032">
      <formula>BJ26&lt;0</formula>
    </cfRule>
  </conditionalFormatting>
  <conditionalFormatting sqref="BK27">
    <cfRule type="colorScale" priority="2052">
      <colorScale>
        <cfvo type="min"/>
        <cfvo type="max"/>
        <color theme="0"/>
        <color theme="0"/>
      </colorScale>
    </cfRule>
    <cfRule type="expression" dxfId="7440" priority="2053">
      <formula>BJ27&lt;0</formula>
    </cfRule>
  </conditionalFormatting>
  <conditionalFormatting sqref="BK28">
    <cfRule type="colorScale" priority="2050">
      <colorScale>
        <cfvo type="min"/>
        <cfvo type="max"/>
        <color theme="0"/>
        <color theme="0"/>
      </colorScale>
    </cfRule>
    <cfRule type="expression" dxfId="7439" priority="2051">
      <formula>BJ28&lt;0</formula>
    </cfRule>
  </conditionalFormatting>
  <conditionalFormatting sqref="BK29">
    <cfRule type="colorScale" priority="2028">
      <colorScale>
        <cfvo type="min"/>
        <cfvo type="max"/>
        <color theme="0"/>
        <color theme="0"/>
      </colorScale>
    </cfRule>
    <cfRule type="expression" dxfId="7438" priority="2030">
      <formula>BJ29&lt;0</formula>
    </cfRule>
  </conditionalFormatting>
  <conditionalFormatting sqref="BK30">
    <cfRule type="colorScale" priority="2048">
      <colorScale>
        <cfvo type="min"/>
        <cfvo type="max"/>
        <color theme="0"/>
        <color theme="0"/>
      </colorScale>
    </cfRule>
    <cfRule type="expression" dxfId="7437" priority="2049">
      <formula>BJ30&lt;0</formula>
    </cfRule>
  </conditionalFormatting>
  <conditionalFormatting sqref="BK31">
    <cfRule type="colorScale" priority="2046">
      <colorScale>
        <cfvo type="min"/>
        <cfvo type="max"/>
        <color theme="0"/>
        <color theme="0"/>
      </colorScale>
    </cfRule>
    <cfRule type="expression" dxfId="7436"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7435" priority="2026">
      <formula>BJ39&lt;0</formula>
    </cfRule>
  </conditionalFormatting>
  <conditionalFormatting sqref="BK39:BK107">
    <cfRule type="expression" dxfId="7434"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7433"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7432"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7431" priority="2070">
      <formula>BJ69&lt;0</formula>
    </cfRule>
  </conditionalFormatting>
  <conditionalFormatting sqref="BK82 BK92 BK103 BK107">
    <cfRule type="expression" dxfId="7430"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7429"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7428"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7427"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7426"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7425"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7424" priority="2079">
      <formula>BJ105&lt;0</formula>
    </cfRule>
  </conditionalFormatting>
  <conditionalFormatting sqref="BK110">
    <cfRule type="colorScale" priority="2080">
      <colorScale>
        <cfvo type="min"/>
        <cfvo type="max"/>
        <color theme="0"/>
        <color theme="0"/>
      </colorScale>
    </cfRule>
    <cfRule type="expression" dxfId="7423"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7422"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7421"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7420" priority="2014">
      <formula>BJ125&lt;0</formula>
    </cfRule>
  </conditionalFormatting>
  <conditionalFormatting sqref="BK125:BK135">
    <cfRule type="expression" dxfId="7419" priority="2011">
      <formula>IF(BK125="Validar","Rojo","Verde")</formula>
    </cfRule>
  </conditionalFormatting>
  <conditionalFormatting sqref="BK126:BK132">
    <cfRule type="colorScale" priority="2088">
      <colorScale>
        <cfvo type="min"/>
        <cfvo type="max"/>
        <color theme="0"/>
        <color theme="0"/>
      </colorScale>
    </cfRule>
    <cfRule type="expression" dxfId="7418"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7417"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7416" priority="2084">
      <formula>BJ135&lt;0</formula>
    </cfRule>
  </conditionalFormatting>
  <conditionalFormatting sqref="BK110:BL111">
    <cfRule type="expression" dxfId="7415" priority="1955">
      <formula>IF(BK110="Validar","Rojo","Verde")</formula>
    </cfRule>
  </conditionalFormatting>
  <conditionalFormatting sqref="BK117:BL123">
    <cfRule type="expression" dxfId="7414"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7413" priority="2005">
      <formula>BK40&lt;0</formula>
    </cfRule>
  </conditionalFormatting>
  <conditionalFormatting sqref="BL40:BL67">
    <cfRule type="expression" dxfId="7412"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7411" priority="2008">
      <formula>BK67&lt;0</formula>
    </cfRule>
  </conditionalFormatting>
  <conditionalFormatting sqref="BL69">
    <cfRule type="colorScale" priority="2000">
      <colorScale>
        <cfvo type="min"/>
        <cfvo type="max"/>
        <color theme="0"/>
        <color theme="0"/>
      </colorScale>
    </cfRule>
    <cfRule type="expression" dxfId="7410" priority="2001">
      <formula>BK69&lt;0</formula>
    </cfRule>
  </conditionalFormatting>
  <conditionalFormatting sqref="BL69:BL81">
    <cfRule type="expression" priority="1998">
      <formula>#REF!</formula>
    </cfRule>
  </conditionalFormatting>
  <conditionalFormatting sqref="BL69:BL82">
    <cfRule type="expression" dxfId="7409" priority="1996">
      <formula>IF(BL69="Validar","Rojo","Verde")</formula>
    </cfRule>
  </conditionalFormatting>
  <conditionalFormatting sqref="BL70:BL78">
    <cfRule type="colorScale" priority="1997">
      <colorScale>
        <cfvo type="min"/>
        <cfvo type="max"/>
        <color theme="0"/>
        <color theme="0"/>
      </colorScale>
    </cfRule>
    <cfRule type="expression" dxfId="7408" priority="1999">
      <formula>BK70&lt;0</formula>
    </cfRule>
  </conditionalFormatting>
  <conditionalFormatting sqref="BL79:BL81">
    <cfRule type="colorScale" priority="2009">
      <colorScale>
        <cfvo type="min"/>
        <cfvo type="max"/>
        <color theme="0"/>
        <color theme="0"/>
      </colorScale>
    </cfRule>
    <cfRule type="expression" dxfId="7407"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7406" priority="1995">
      <formula>BK84&lt;0</formula>
    </cfRule>
  </conditionalFormatting>
  <conditionalFormatting sqref="BL84:BL91">
    <cfRule type="expression" priority="1992">
      <formula>#REF!</formula>
    </cfRule>
  </conditionalFormatting>
  <conditionalFormatting sqref="BL84:BL92">
    <cfRule type="expression" dxfId="7405" priority="1990">
      <formula>IF(BL84="Validar","Rojo","Verde")</formula>
    </cfRule>
  </conditionalFormatting>
  <conditionalFormatting sqref="BL85:BL91">
    <cfRule type="colorScale" priority="1991">
      <colorScale>
        <cfvo type="min"/>
        <cfvo type="max"/>
        <color theme="0"/>
        <color theme="0"/>
      </colorScale>
    </cfRule>
    <cfRule type="expression" dxfId="7404" priority="1993">
      <formula>BK85&lt;0</formula>
    </cfRule>
  </conditionalFormatting>
  <conditionalFormatting sqref="BL94">
    <cfRule type="colorScale" priority="1988">
      <colorScale>
        <cfvo type="min"/>
        <cfvo type="max"/>
        <color theme="0"/>
        <color theme="0"/>
      </colorScale>
    </cfRule>
    <cfRule type="expression" dxfId="7403" priority="1989">
      <formula>BK94&lt;0</formula>
    </cfRule>
  </conditionalFormatting>
  <conditionalFormatting sqref="BL94:BL102">
    <cfRule type="expression" priority="1982">
      <formula>#REF!</formula>
    </cfRule>
  </conditionalFormatting>
  <conditionalFormatting sqref="BL94:BL103">
    <cfRule type="expression" dxfId="7402" priority="1980">
      <formula>IF(BL94="Validar","Rojo","Verde")</formula>
    </cfRule>
  </conditionalFormatting>
  <conditionalFormatting sqref="BL95:BL100">
    <cfRule type="colorScale" priority="1986">
      <colorScale>
        <cfvo type="min"/>
        <cfvo type="max"/>
        <color theme="0"/>
        <color theme="0"/>
      </colorScale>
    </cfRule>
    <cfRule type="expression" dxfId="7401" priority="1987">
      <formula>BK95&lt;0</formula>
    </cfRule>
  </conditionalFormatting>
  <conditionalFormatting sqref="BL101">
    <cfRule type="colorScale" priority="1984">
      <colorScale>
        <cfvo type="min"/>
        <cfvo type="max"/>
        <color theme="0"/>
        <color theme="0"/>
      </colorScale>
    </cfRule>
    <cfRule type="expression" dxfId="7400" priority="1985">
      <formula>BK101&lt;0</formula>
    </cfRule>
  </conditionalFormatting>
  <conditionalFormatting sqref="BL102">
    <cfRule type="colorScale" priority="1981">
      <colorScale>
        <cfvo type="min"/>
        <cfvo type="max"/>
        <color theme="0"/>
        <color theme="0"/>
      </colorScale>
    </cfRule>
    <cfRule type="expression" dxfId="7399" priority="1983">
      <formula>BK102&lt;0</formula>
    </cfRule>
  </conditionalFormatting>
  <conditionalFormatting sqref="BL105">
    <cfRule type="colorScale" priority="1978">
      <colorScale>
        <cfvo type="min"/>
        <cfvo type="max"/>
        <color theme="0"/>
        <color theme="0"/>
      </colorScale>
    </cfRule>
    <cfRule type="expression" dxfId="7398" priority="1979">
      <formula>BK105&lt;0</formula>
    </cfRule>
  </conditionalFormatting>
  <conditionalFormatting sqref="BL105:BL106">
    <cfRule type="expression" priority="1976">
      <formula>#REF!</formula>
    </cfRule>
  </conditionalFormatting>
  <conditionalFormatting sqref="BL105:BL107">
    <cfRule type="expression" dxfId="7397" priority="1974">
      <formula>IF(BL105="Validar","Rojo","Verde")</formula>
    </cfRule>
  </conditionalFormatting>
  <conditionalFormatting sqref="BL106">
    <cfRule type="colorScale" priority="1975">
      <colorScale>
        <cfvo type="min"/>
        <cfvo type="max"/>
        <color theme="0"/>
        <color theme="0"/>
      </colorScale>
    </cfRule>
    <cfRule type="expression" dxfId="7396" priority="1977">
      <formula>BK106&lt;0</formula>
    </cfRule>
  </conditionalFormatting>
  <conditionalFormatting sqref="BL110">
    <cfRule type="colorScale" priority="1966">
      <colorScale>
        <cfvo type="min"/>
        <cfvo type="max"/>
        <color theme="0"/>
        <color theme="0"/>
      </colorScale>
    </cfRule>
    <cfRule type="expression" dxfId="7395"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7394" priority="1958">
      <formula>BK111&lt;0</formula>
    </cfRule>
  </conditionalFormatting>
  <conditionalFormatting sqref="BL117">
    <cfRule type="colorScale" priority="1972">
      <colorScale>
        <cfvo type="min"/>
        <cfvo type="max"/>
        <color theme="0"/>
        <color theme="0"/>
      </colorScale>
    </cfRule>
    <cfRule type="expression" dxfId="7393"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7392" priority="1971">
      <formula>BK118&lt;0</formula>
    </cfRule>
  </conditionalFormatting>
  <conditionalFormatting sqref="BL126:BL135">
    <cfRule type="expression" dxfId="7391" priority="2093">
      <formula>IF(BL126="Validar","Rojo","Verde")</formula>
    </cfRule>
    <cfRule type="colorScale" priority="2094">
      <colorScale>
        <cfvo type="min"/>
        <cfvo type="max"/>
        <color theme="0"/>
        <color theme="0"/>
      </colorScale>
    </cfRule>
    <cfRule type="expression" priority="2095">
      <formula>$F$23</formula>
    </cfRule>
    <cfRule type="expression" dxfId="7390" priority="2096">
      <formula>BK126&lt;0</formula>
    </cfRule>
  </conditionalFormatting>
  <conditionalFormatting sqref="BK6">
    <cfRule type="colorScale" priority="1953">
      <colorScale>
        <cfvo type="min"/>
        <cfvo type="max"/>
        <color theme="0"/>
        <color theme="0"/>
      </colorScale>
    </cfRule>
    <cfRule type="expression" dxfId="7389" priority="1954">
      <formula>BJ6&lt;0</formula>
    </cfRule>
  </conditionalFormatting>
  <conditionalFormatting sqref="BK6">
    <cfRule type="expression" dxfId="7388"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7387" priority="1950">
      <formula>BJ7&lt;0</formula>
    </cfRule>
  </conditionalFormatting>
  <conditionalFormatting sqref="BK7:BK8">
    <cfRule type="expression" dxfId="7386"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7385" priority="1915">
      <formula>BN9&lt;0</formula>
    </cfRule>
  </conditionalFormatting>
  <conditionalFormatting sqref="BO9:BO20">
    <cfRule type="expression" dxfId="7384"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7383" priority="1892">
      <formula>BN10&lt;0</formula>
    </cfRule>
  </conditionalFormatting>
  <conditionalFormatting sqref="BO11:BO14">
    <cfRule type="colorScale" priority="1912">
      <colorScale>
        <cfvo type="min"/>
        <cfvo type="max"/>
        <color theme="0"/>
        <color theme="0"/>
      </colorScale>
    </cfRule>
    <cfRule type="expression" dxfId="7382" priority="1913">
      <formula>BN11&lt;0</formula>
    </cfRule>
  </conditionalFormatting>
  <conditionalFormatting sqref="BO15">
    <cfRule type="colorScale" priority="1889">
      <colorScale>
        <cfvo type="min"/>
        <cfvo type="max"/>
        <color theme="0"/>
        <color theme="0"/>
      </colorScale>
    </cfRule>
    <cfRule type="expression" dxfId="7381" priority="1890">
      <formula>BN15&lt;0</formula>
    </cfRule>
  </conditionalFormatting>
  <conditionalFormatting sqref="BO16:BO17">
    <cfRule type="colorScale" priority="1910">
      <colorScale>
        <cfvo type="min"/>
        <cfvo type="max"/>
        <color theme="0"/>
        <color theme="0"/>
      </colorScale>
    </cfRule>
    <cfRule type="expression" dxfId="7380" priority="1911">
      <formula>BN16&lt;0</formula>
    </cfRule>
  </conditionalFormatting>
  <conditionalFormatting sqref="BO18">
    <cfRule type="colorScale" priority="1886">
      <colorScale>
        <cfvo type="min"/>
        <cfvo type="max"/>
        <color theme="0"/>
        <color theme="0"/>
      </colorScale>
    </cfRule>
    <cfRule type="expression" dxfId="7379" priority="1888">
      <formula>BN18&lt;0</formula>
    </cfRule>
  </conditionalFormatting>
  <conditionalFormatting sqref="BO19:BO20">
    <cfRule type="colorScale" priority="1908">
      <colorScale>
        <cfvo type="min"/>
        <cfvo type="max"/>
        <color theme="0"/>
        <color theme="0"/>
      </colorScale>
    </cfRule>
    <cfRule type="expression" dxfId="7378" priority="1909">
      <formula>BN19&lt;0</formula>
    </cfRule>
  </conditionalFormatting>
  <conditionalFormatting sqref="BO23">
    <cfRule type="colorScale" priority="1883">
      <colorScale>
        <cfvo type="min"/>
        <cfvo type="max"/>
        <color theme="0"/>
        <color theme="0"/>
      </colorScale>
    </cfRule>
    <cfRule type="expression" dxfId="7377" priority="1884">
      <formula>BN23&lt;0</formula>
    </cfRule>
  </conditionalFormatting>
  <conditionalFormatting sqref="BO23:BO31">
    <cfRule type="expression" dxfId="7376"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7375" priority="1907">
      <formula>BN24&lt;0</formula>
    </cfRule>
  </conditionalFormatting>
  <conditionalFormatting sqref="BO25">
    <cfRule type="colorScale" priority="1904">
      <colorScale>
        <cfvo type="min"/>
        <cfvo type="max"/>
        <color theme="0"/>
        <color theme="0"/>
      </colorScale>
    </cfRule>
    <cfRule type="expression" dxfId="7374" priority="1905">
      <formula>BN25&lt;0</formula>
    </cfRule>
  </conditionalFormatting>
  <conditionalFormatting sqref="BO26">
    <cfRule type="colorScale" priority="1881">
      <colorScale>
        <cfvo type="min"/>
        <cfvo type="max"/>
        <color theme="0"/>
        <color theme="0"/>
      </colorScale>
    </cfRule>
    <cfRule type="expression" dxfId="7373" priority="1882">
      <formula>BN26&lt;0</formula>
    </cfRule>
  </conditionalFormatting>
  <conditionalFormatting sqref="BO27">
    <cfRule type="colorScale" priority="1902">
      <colorScale>
        <cfvo type="min"/>
        <cfvo type="max"/>
        <color theme="0"/>
        <color theme="0"/>
      </colorScale>
    </cfRule>
    <cfRule type="expression" dxfId="7372" priority="1903">
      <formula>BN27&lt;0</formula>
    </cfRule>
  </conditionalFormatting>
  <conditionalFormatting sqref="BO28">
    <cfRule type="colorScale" priority="1900">
      <colorScale>
        <cfvo type="min"/>
        <cfvo type="max"/>
        <color theme="0"/>
        <color theme="0"/>
      </colorScale>
    </cfRule>
    <cfRule type="expression" dxfId="7371" priority="1901">
      <formula>BN28&lt;0</formula>
    </cfRule>
  </conditionalFormatting>
  <conditionalFormatting sqref="BO29">
    <cfRule type="colorScale" priority="1878">
      <colorScale>
        <cfvo type="min"/>
        <cfvo type="max"/>
        <color theme="0"/>
        <color theme="0"/>
      </colorScale>
    </cfRule>
    <cfRule type="expression" dxfId="7370" priority="1880">
      <formula>BN29&lt;0</formula>
    </cfRule>
  </conditionalFormatting>
  <conditionalFormatting sqref="BO30">
    <cfRule type="colorScale" priority="1898">
      <colorScale>
        <cfvo type="min"/>
        <cfvo type="max"/>
        <color theme="0"/>
        <color theme="0"/>
      </colorScale>
    </cfRule>
    <cfRule type="expression" dxfId="7369" priority="1899">
      <formula>BN30&lt;0</formula>
    </cfRule>
  </conditionalFormatting>
  <conditionalFormatting sqref="BO31">
    <cfRule type="colorScale" priority="1896">
      <colorScale>
        <cfvo type="min"/>
        <cfvo type="max"/>
        <color theme="0"/>
        <color theme="0"/>
      </colorScale>
    </cfRule>
    <cfRule type="expression" dxfId="7368"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7367"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7366"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7365"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7364" priority="1920">
      <formula>BN69&lt;0</formula>
    </cfRule>
  </conditionalFormatting>
  <conditionalFormatting sqref="BO82 BO92 BO103 BO107">
    <cfRule type="expression" dxfId="7363"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7362"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7361"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7360"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7359"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7358"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7357" priority="1929">
      <formula>BN105&lt;0</formula>
    </cfRule>
  </conditionalFormatting>
  <conditionalFormatting sqref="BO110">
    <cfRule type="colorScale" priority="1930">
      <colorScale>
        <cfvo type="min"/>
        <cfvo type="max"/>
        <color theme="0"/>
        <color theme="0"/>
      </colorScale>
    </cfRule>
    <cfRule type="expression" dxfId="7356"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7355"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7354"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7353" priority="1864">
      <formula>BN125&lt;0</formula>
    </cfRule>
  </conditionalFormatting>
  <conditionalFormatting sqref="BO125:BO135">
    <cfRule type="expression" dxfId="7352" priority="1861">
      <formula>IF(BO125="Validar","Rojo","Verde")</formula>
    </cfRule>
  </conditionalFormatting>
  <conditionalFormatting sqref="BO126:BO132">
    <cfRule type="colorScale" priority="1938">
      <colorScale>
        <cfvo type="min"/>
        <cfvo type="max"/>
        <color theme="0"/>
        <color theme="0"/>
      </colorScale>
    </cfRule>
    <cfRule type="expression" dxfId="7351"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7350"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7349" priority="1934">
      <formula>BN135&lt;0</formula>
    </cfRule>
  </conditionalFormatting>
  <conditionalFormatting sqref="BO110:BP111">
    <cfRule type="expression" dxfId="7348" priority="1805">
      <formula>IF(BO110="Validar","Rojo","Verde")</formula>
    </cfRule>
  </conditionalFormatting>
  <conditionalFormatting sqref="BO117:BP123">
    <cfRule type="expression" dxfId="7347"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7346" priority="1855">
      <formula>BO40&lt;0</formula>
    </cfRule>
  </conditionalFormatting>
  <conditionalFormatting sqref="BP40:BP67">
    <cfRule type="expression" dxfId="7345"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7344" priority="1858">
      <formula>BO67&lt;0</formula>
    </cfRule>
  </conditionalFormatting>
  <conditionalFormatting sqref="BP69">
    <cfRule type="colorScale" priority="1850">
      <colorScale>
        <cfvo type="min"/>
        <cfvo type="max"/>
        <color theme="0"/>
        <color theme="0"/>
      </colorScale>
    </cfRule>
    <cfRule type="expression" dxfId="7343" priority="1851">
      <formula>BO69&lt;0</formula>
    </cfRule>
  </conditionalFormatting>
  <conditionalFormatting sqref="BP69:BP81">
    <cfRule type="expression" priority="1848">
      <formula>#REF!</formula>
    </cfRule>
  </conditionalFormatting>
  <conditionalFormatting sqref="BP69:BP82">
    <cfRule type="expression" dxfId="7342" priority="1846">
      <formula>IF(BP69="Validar","Rojo","Verde")</formula>
    </cfRule>
  </conditionalFormatting>
  <conditionalFormatting sqref="BP70:BP78">
    <cfRule type="colorScale" priority="1847">
      <colorScale>
        <cfvo type="min"/>
        <cfvo type="max"/>
        <color theme="0"/>
        <color theme="0"/>
      </colorScale>
    </cfRule>
    <cfRule type="expression" dxfId="7341" priority="1849">
      <formula>BO70&lt;0</formula>
    </cfRule>
  </conditionalFormatting>
  <conditionalFormatting sqref="BP79:BP81">
    <cfRule type="colorScale" priority="1859">
      <colorScale>
        <cfvo type="min"/>
        <cfvo type="max"/>
        <color theme="0"/>
        <color theme="0"/>
      </colorScale>
    </cfRule>
    <cfRule type="expression" dxfId="7340"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7339" priority="1845">
      <formula>BO84&lt;0</formula>
    </cfRule>
  </conditionalFormatting>
  <conditionalFormatting sqref="BP84:BP91">
    <cfRule type="expression" priority="1842">
      <formula>#REF!</formula>
    </cfRule>
  </conditionalFormatting>
  <conditionalFormatting sqref="BP84:BP92">
    <cfRule type="expression" dxfId="7338" priority="1840">
      <formula>IF(BP84="Validar","Rojo","Verde")</formula>
    </cfRule>
  </conditionalFormatting>
  <conditionalFormatting sqref="BP85:BP91">
    <cfRule type="colorScale" priority="1841">
      <colorScale>
        <cfvo type="min"/>
        <cfvo type="max"/>
        <color theme="0"/>
        <color theme="0"/>
      </colorScale>
    </cfRule>
    <cfRule type="expression" dxfId="7337" priority="1843">
      <formula>BO85&lt;0</formula>
    </cfRule>
  </conditionalFormatting>
  <conditionalFormatting sqref="BP94">
    <cfRule type="colorScale" priority="1838">
      <colorScale>
        <cfvo type="min"/>
        <cfvo type="max"/>
        <color theme="0"/>
        <color theme="0"/>
      </colorScale>
    </cfRule>
    <cfRule type="expression" dxfId="7336" priority="1839">
      <formula>BO94&lt;0</formula>
    </cfRule>
  </conditionalFormatting>
  <conditionalFormatting sqref="BP94:BP102">
    <cfRule type="expression" priority="1832">
      <formula>#REF!</formula>
    </cfRule>
  </conditionalFormatting>
  <conditionalFormatting sqref="BP94:BP103">
    <cfRule type="expression" dxfId="7335" priority="1830">
      <formula>IF(BP94="Validar","Rojo","Verde")</formula>
    </cfRule>
  </conditionalFormatting>
  <conditionalFormatting sqref="BP95:BP100">
    <cfRule type="colorScale" priority="1836">
      <colorScale>
        <cfvo type="min"/>
        <cfvo type="max"/>
        <color theme="0"/>
        <color theme="0"/>
      </colorScale>
    </cfRule>
    <cfRule type="expression" dxfId="7334" priority="1837">
      <formula>BO95&lt;0</formula>
    </cfRule>
  </conditionalFormatting>
  <conditionalFormatting sqref="BP101">
    <cfRule type="colorScale" priority="1834">
      <colorScale>
        <cfvo type="min"/>
        <cfvo type="max"/>
        <color theme="0"/>
        <color theme="0"/>
      </colorScale>
    </cfRule>
    <cfRule type="expression" dxfId="7333" priority="1835">
      <formula>BO101&lt;0</formula>
    </cfRule>
  </conditionalFormatting>
  <conditionalFormatting sqref="BP102">
    <cfRule type="colorScale" priority="1831">
      <colorScale>
        <cfvo type="min"/>
        <cfvo type="max"/>
        <color theme="0"/>
        <color theme="0"/>
      </colorScale>
    </cfRule>
    <cfRule type="expression" dxfId="7332" priority="1833">
      <formula>BO102&lt;0</formula>
    </cfRule>
  </conditionalFormatting>
  <conditionalFormatting sqref="BP105">
    <cfRule type="colorScale" priority="1828">
      <colorScale>
        <cfvo type="min"/>
        <cfvo type="max"/>
        <color theme="0"/>
        <color theme="0"/>
      </colorScale>
    </cfRule>
    <cfRule type="expression" dxfId="7331" priority="1829">
      <formula>BO105&lt;0</formula>
    </cfRule>
  </conditionalFormatting>
  <conditionalFormatting sqref="BP105:BP106">
    <cfRule type="expression" priority="1826">
      <formula>#REF!</formula>
    </cfRule>
  </conditionalFormatting>
  <conditionalFormatting sqref="BP105:BP107">
    <cfRule type="expression" dxfId="7330" priority="1824">
      <formula>IF(BP105="Validar","Rojo","Verde")</formula>
    </cfRule>
  </conditionalFormatting>
  <conditionalFormatting sqref="BP106">
    <cfRule type="colorScale" priority="1825">
      <colorScale>
        <cfvo type="min"/>
        <cfvo type="max"/>
        <color theme="0"/>
        <color theme="0"/>
      </colorScale>
    </cfRule>
    <cfRule type="expression" dxfId="7329" priority="1827">
      <formula>BO106&lt;0</formula>
    </cfRule>
  </conditionalFormatting>
  <conditionalFormatting sqref="BP110">
    <cfRule type="colorScale" priority="1816">
      <colorScale>
        <cfvo type="min"/>
        <cfvo type="max"/>
        <color theme="0"/>
        <color theme="0"/>
      </colorScale>
    </cfRule>
    <cfRule type="expression" dxfId="7328"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7327" priority="1808">
      <formula>BO111&lt;0</formula>
    </cfRule>
  </conditionalFormatting>
  <conditionalFormatting sqref="BP117">
    <cfRule type="colorScale" priority="1822">
      <colorScale>
        <cfvo type="min"/>
        <cfvo type="max"/>
        <color theme="0"/>
        <color theme="0"/>
      </colorScale>
    </cfRule>
    <cfRule type="expression" dxfId="7326"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7325" priority="1821">
      <formula>BO118&lt;0</formula>
    </cfRule>
  </conditionalFormatting>
  <conditionalFormatting sqref="BP126:BP135">
    <cfRule type="expression" dxfId="7324" priority="1943">
      <formula>IF(BP126="Validar","Rojo","Verde")</formula>
    </cfRule>
    <cfRule type="colorScale" priority="1944">
      <colorScale>
        <cfvo type="min"/>
        <cfvo type="max"/>
        <color theme="0"/>
        <color theme="0"/>
      </colorScale>
    </cfRule>
    <cfRule type="expression" priority="1945">
      <formula>$F$23</formula>
    </cfRule>
    <cfRule type="expression" dxfId="7323" priority="1946">
      <formula>BO126&lt;0</formula>
    </cfRule>
  </conditionalFormatting>
  <conditionalFormatting sqref="BO6">
    <cfRule type="colorScale" priority="1803">
      <colorScale>
        <cfvo type="min"/>
        <cfvo type="max"/>
        <color theme="0"/>
        <color theme="0"/>
      </colorScale>
    </cfRule>
    <cfRule type="expression" dxfId="7322" priority="1804">
      <formula>BN6&lt;0</formula>
    </cfRule>
  </conditionalFormatting>
  <conditionalFormatting sqref="BO6">
    <cfRule type="expression" dxfId="7321"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7320" priority="1800">
      <formula>BN7&lt;0</formula>
    </cfRule>
  </conditionalFormatting>
  <conditionalFormatting sqref="BO7:BO8">
    <cfRule type="expression" dxfId="7319"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7318" priority="1765">
      <formula>BQ9&lt;0</formula>
    </cfRule>
  </conditionalFormatting>
  <conditionalFormatting sqref="BR9:BR20">
    <cfRule type="expression" dxfId="7317"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7316" priority="1742">
      <formula>BQ10&lt;0</formula>
    </cfRule>
  </conditionalFormatting>
  <conditionalFormatting sqref="BR11:BR14">
    <cfRule type="colorScale" priority="1762">
      <colorScale>
        <cfvo type="min"/>
        <cfvo type="max"/>
        <color theme="0"/>
        <color theme="0"/>
      </colorScale>
    </cfRule>
    <cfRule type="expression" dxfId="7315" priority="1763">
      <formula>BQ11&lt;0</formula>
    </cfRule>
  </conditionalFormatting>
  <conditionalFormatting sqref="BR15">
    <cfRule type="colorScale" priority="1739">
      <colorScale>
        <cfvo type="min"/>
        <cfvo type="max"/>
        <color theme="0"/>
        <color theme="0"/>
      </colorScale>
    </cfRule>
    <cfRule type="expression" dxfId="7314" priority="1740">
      <formula>BQ15&lt;0</formula>
    </cfRule>
  </conditionalFormatting>
  <conditionalFormatting sqref="BR16:BR17">
    <cfRule type="colorScale" priority="1760">
      <colorScale>
        <cfvo type="min"/>
        <cfvo type="max"/>
        <color theme="0"/>
        <color theme="0"/>
      </colorScale>
    </cfRule>
    <cfRule type="expression" dxfId="7313" priority="1761">
      <formula>BQ16&lt;0</formula>
    </cfRule>
  </conditionalFormatting>
  <conditionalFormatting sqref="BR18">
    <cfRule type="colorScale" priority="1736">
      <colorScale>
        <cfvo type="min"/>
        <cfvo type="max"/>
        <color theme="0"/>
        <color theme="0"/>
      </colorScale>
    </cfRule>
    <cfRule type="expression" dxfId="7312" priority="1738">
      <formula>BQ18&lt;0</formula>
    </cfRule>
  </conditionalFormatting>
  <conditionalFormatting sqref="BR19:BR20">
    <cfRule type="colorScale" priority="1758">
      <colorScale>
        <cfvo type="min"/>
        <cfvo type="max"/>
        <color theme="0"/>
        <color theme="0"/>
      </colorScale>
    </cfRule>
    <cfRule type="expression" dxfId="7311" priority="1759">
      <formula>BQ19&lt;0</formula>
    </cfRule>
  </conditionalFormatting>
  <conditionalFormatting sqref="BR23">
    <cfRule type="colorScale" priority="1733">
      <colorScale>
        <cfvo type="min"/>
        <cfvo type="max"/>
        <color theme="0"/>
        <color theme="0"/>
      </colorScale>
    </cfRule>
    <cfRule type="expression" dxfId="7310" priority="1734">
      <formula>BQ23&lt;0</formula>
    </cfRule>
  </conditionalFormatting>
  <conditionalFormatting sqref="BR23:BR31">
    <cfRule type="expression" dxfId="7309"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7308" priority="1757">
      <formula>BQ24&lt;0</formula>
    </cfRule>
  </conditionalFormatting>
  <conditionalFormatting sqref="BR25">
    <cfRule type="colorScale" priority="1754">
      <colorScale>
        <cfvo type="min"/>
        <cfvo type="max"/>
        <color theme="0"/>
        <color theme="0"/>
      </colorScale>
    </cfRule>
    <cfRule type="expression" dxfId="7307" priority="1755">
      <formula>BQ25&lt;0</formula>
    </cfRule>
  </conditionalFormatting>
  <conditionalFormatting sqref="BR26">
    <cfRule type="colorScale" priority="1731">
      <colorScale>
        <cfvo type="min"/>
        <cfvo type="max"/>
        <color theme="0"/>
        <color theme="0"/>
      </colorScale>
    </cfRule>
    <cfRule type="expression" dxfId="7306" priority="1732">
      <formula>BQ26&lt;0</formula>
    </cfRule>
  </conditionalFormatting>
  <conditionalFormatting sqref="BR27">
    <cfRule type="colorScale" priority="1752">
      <colorScale>
        <cfvo type="min"/>
        <cfvo type="max"/>
        <color theme="0"/>
        <color theme="0"/>
      </colorScale>
    </cfRule>
    <cfRule type="expression" dxfId="7305" priority="1753">
      <formula>BQ27&lt;0</formula>
    </cfRule>
  </conditionalFormatting>
  <conditionalFormatting sqref="BR28">
    <cfRule type="colorScale" priority="1750">
      <colorScale>
        <cfvo type="min"/>
        <cfvo type="max"/>
        <color theme="0"/>
        <color theme="0"/>
      </colorScale>
    </cfRule>
    <cfRule type="expression" dxfId="7304" priority="1751">
      <formula>BQ28&lt;0</formula>
    </cfRule>
  </conditionalFormatting>
  <conditionalFormatting sqref="BR29">
    <cfRule type="colorScale" priority="1728">
      <colorScale>
        <cfvo type="min"/>
        <cfvo type="max"/>
        <color theme="0"/>
        <color theme="0"/>
      </colorScale>
    </cfRule>
    <cfRule type="expression" dxfId="7303" priority="1730">
      <formula>BQ29&lt;0</formula>
    </cfRule>
  </conditionalFormatting>
  <conditionalFormatting sqref="BR30">
    <cfRule type="colorScale" priority="1748">
      <colorScale>
        <cfvo type="min"/>
        <cfvo type="max"/>
        <color theme="0"/>
        <color theme="0"/>
      </colorScale>
    </cfRule>
    <cfRule type="expression" dxfId="7302" priority="1749">
      <formula>BQ30&lt;0</formula>
    </cfRule>
  </conditionalFormatting>
  <conditionalFormatting sqref="BR31">
    <cfRule type="colorScale" priority="1746">
      <colorScale>
        <cfvo type="min"/>
        <cfvo type="max"/>
        <color theme="0"/>
        <color theme="0"/>
      </colorScale>
    </cfRule>
    <cfRule type="expression" dxfId="7301"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7300" priority="1726">
      <formula>BQ39&lt;0</formula>
    </cfRule>
  </conditionalFormatting>
  <conditionalFormatting sqref="BR39:BR107">
    <cfRule type="expression" dxfId="7299"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7298"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7297"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7296" priority="1770">
      <formula>BQ69&lt;0</formula>
    </cfRule>
  </conditionalFormatting>
  <conditionalFormatting sqref="BR82 BR92 BR103 BR107">
    <cfRule type="expression" dxfId="7295"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7294"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7293"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7292"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7291"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7290"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7289" priority="1779">
      <formula>BQ105&lt;0</formula>
    </cfRule>
  </conditionalFormatting>
  <conditionalFormatting sqref="BR110">
    <cfRule type="colorScale" priority="1780">
      <colorScale>
        <cfvo type="min"/>
        <cfvo type="max"/>
        <color theme="0"/>
        <color theme="0"/>
      </colorScale>
    </cfRule>
    <cfRule type="expression" dxfId="7288"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7287"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7286"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7285" priority="1714">
      <formula>BQ125&lt;0</formula>
    </cfRule>
  </conditionalFormatting>
  <conditionalFormatting sqref="BR125:BR135">
    <cfRule type="expression" dxfId="7284" priority="1711">
      <formula>IF(BR125="Validar","Rojo","Verde")</formula>
    </cfRule>
  </conditionalFormatting>
  <conditionalFormatting sqref="BR126:BR132">
    <cfRule type="colorScale" priority="1788">
      <colorScale>
        <cfvo type="min"/>
        <cfvo type="max"/>
        <color theme="0"/>
        <color theme="0"/>
      </colorScale>
    </cfRule>
    <cfRule type="expression" dxfId="7283"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7282"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7281" priority="1784">
      <formula>BQ135&lt;0</formula>
    </cfRule>
  </conditionalFormatting>
  <conditionalFormatting sqref="BR110:BS111">
    <cfRule type="expression" dxfId="7280"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7279" priority="1705">
      <formula>BR40&lt;0</formula>
    </cfRule>
  </conditionalFormatting>
  <conditionalFormatting sqref="BS40:BS67">
    <cfRule type="expression" dxfId="7278"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7277" priority="1708">
      <formula>BR67&lt;0</formula>
    </cfRule>
  </conditionalFormatting>
  <conditionalFormatting sqref="BS69">
    <cfRule type="colorScale" priority="1700">
      <colorScale>
        <cfvo type="min"/>
        <cfvo type="max"/>
        <color theme="0"/>
        <color theme="0"/>
      </colorScale>
    </cfRule>
    <cfRule type="expression" dxfId="7276" priority="1701">
      <formula>BR69&lt;0</formula>
    </cfRule>
  </conditionalFormatting>
  <conditionalFormatting sqref="BS69:BS81">
    <cfRule type="expression" priority="1698">
      <formula>#REF!</formula>
    </cfRule>
  </conditionalFormatting>
  <conditionalFormatting sqref="BS69:BS82">
    <cfRule type="expression" dxfId="7275" priority="1696">
      <formula>IF(BS69="Validar","Rojo","Verde")</formula>
    </cfRule>
  </conditionalFormatting>
  <conditionalFormatting sqref="BS70:BS78">
    <cfRule type="colorScale" priority="1697">
      <colorScale>
        <cfvo type="min"/>
        <cfvo type="max"/>
        <color theme="0"/>
        <color theme="0"/>
      </colorScale>
    </cfRule>
    <cfRule type="expression" dxfId="7274" priority="1699">
      <formula>BR70&lt;0</formula>
    </cfRule>
  </conditionalFormatting>
  <conditionalFormatting sqref="BS79:BS81">
    <cfRule type="colorScale" priority="1709">
      <colorScale>
        <cfvo type="min"/>
        <cfvo type="max"/>
        <color theme="0"/>
        <color theme="0"/>
      </colorScale>
    </cfRule>
    <cfRule type="expression" dxfId="7273"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7272" priority="1695">
      <formula>BR84&lt;0</formula>
    </cfRule>
  </conditionalFormatting>
  <conditionalFormatting sqref="BS84:BS91">
    <cfRule type="expression" priority="1692">
      <formula>#REF!</formula>
    </cfRule>
  </conditionalFormatting>
  <conditionalFormatting sqref="BS84:BS92">
    <cfRule type="expression" dxfId="7271" priority="1690">
      <formula>IF(BS84="Validar","Rojo","Verde")</formula>
    </cfRule>
  </conditionalFormatting>
  <conditionalFormatting sqref="BS85:BS91">
    <cfRule type="colorScale" priority="1691">
      <colorScale>
        <cfvo type="min"/>
        <cfvo type="max"/>
        <color theme="0"/>
        <color theme="0"/>
      </colorScale>
    </cfRule>
    <cfRule type="expression" dxfId="7270" priority="1693">
      <formula>BR85&lt;0</formula>
    </cfRule>
  </conditionalFormatting>
  <conditionalFormatting sqref="BS94">
    <cfRule type="colorScale" priority="1688">
      <colorScale>
        <cfvo type="min"/>
        <cfvo type="max"/>
        <color theme="0"/>
        <color theme="0"/>
      </colorScale>
    </cfRule>
    <cfRule type="expression" dxfId="7269" priority="1689">
      <formula>BR94&lt;0</formula>
    </cfRule>
  </conditionalFormatting>
  <conditionalFormatting sqref="BS94:BS102">
    <cfRule type="expression" priority="1682">
      <formula>#REF!</formula>
    </cfRule>
  </conditionalFormatting>
  <conditionalFormatting sqref="BS94:BS103">
    <cfRule type="expression" dxfId="7268" priority="1680">
      <formula>IF(BS94="Validar","Rojo","Verde")</formula>
    </cfRule>
  </conditionalFormatting>
  <conditionalFormatting sqref="BS95:BS100">
    <cfRule type="colorScale" priority="1686">
      <colorScale>
        <cfvo type="min"/>
        <cfvo type="max"/>
        <color theme="0"/>
        <color theme="0"/>
      </colorScale>
    </cfRule>
    <cfRule type="expression" dxfId="7267" priority="1687">
      <formula>BR95&lt;0</formula>
    </cfRule>
  </conditionalFormatting>
  <conditionalFormatting sqref="BS101">
    <cfRule type="colorScale" priority="1684">
      <colorScale>
        <cfvo type="min"/>
        <cfvo type="max"/>
        <color theme="0"/>
        <color theme="0"/>
      </colorScale>
    </cfRule>
    <cfRule type="expression" dxfId="7266" priority="1685">
      <formula>BR101&lt;0</formula>
    </cfRule>
  </conditionalFormatting>
  <conditionalFormatting sqref="BS102">
    <cfRule type="colorScale" priority="1681">
      <colorScale>
        <cfvo type="min"/>
        <cfvo type="max"/>
        <color theme="0"/>
        <color theme="0"/>
      </colorScale>
    </cfRule>
    <cfRule type="expression" dxfId="7265" priority="1683">
      <formula>BR102&lt;0</formula>
    </cfRule>
  </conditionalFormatting>
  <conditionalFormatting sqref="BS105">
    <cfRule type="colorScale" priority="1678">
      <colorScale>
        <cfvo type="min"/>
        <cfvo type="max"/>
        <color theme="0"/>
        <color theme="0"/>
      </colorScale>
    </cfRule>
    <cfRule type="expression" dxfId="7264" priority="1679">
      <formula>BR105&lt;0</formula>
    </cfRule>
  </conditionalFormatting>
  <conditionalFormatting sqref="BS105:BS106">
    <cfRule type="expression" priority="1676">
      <formula>#REF!</formula>
    </cfRule>
  </conditionalFormatting>
  <conditionalFormatting sqref="BS105:BS107">
    <cfRule type="expression" dxfId="7263" priority="1674">
      <formula>IF(BS105="Validar","Rojo","Verde")</formula>
    </cfRule>
  </conditionalFormatting>
  <conditionalFormatting sqref="BS106">
    <cfRule type="colorScale" priority="1675">
      <colorScale>
        <cfvo type="min"/>
        <cfvo type="max"/>
        <color theme="0"/>
        <color theme="0"/>
      </colorScale>
    </cfRule>
    <cfRule type="expression" dxfId="7262" priority="1677">
      <formula>BR106&lt;0</formula>
    </cfRule>
  </conditionalFormatting>
  <conditionalFormatting sqref="BS110">
    <cfRule type="colorScale" priority="1666">
      <colorScale>
        <cfvo type="min"/>
        <cfvo type="max"/>
        <color theme="0"/>
        <color theme="0"/>
      </colorScale>
    </cfRule>
    <cfRule type="expression" dxfId="7261"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7260" priority="1658">
      <formula>BR111&lt;0</formula>
    </cfRule>
  </conditionalFormatting>
  <conditionalFormatting sqref="BS117">
    <cfRule type="colorScale" priority="1672">
      <colorScale>
        <cfvo type="min"/>
        <cfvo type="max"/>
        <color theme="0"/>
        <color theme="0"/>
      </colorScale>
    </cfRule>
    <cfRule type="expression" dxfId="7259"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7258" priority="1671">
      <formula>BR118&lt;0</formula>
    </cfRule>
  </conditionalFormatting>
  <conditionalFormatting sqref="BS126:BS135">
    <cfRule type="expression" dxfId="7257" priority="1793">
      <formula>IF(BS126="Validar","Rojo","Verde")</formula>
    </cfRule>
    <cfRule type="colorScale" priority="1794">
      <colorScale>
        <cfvo type="min"/>
        <cfvo type="max"/>
        <color theme="0"/>
        <color theme="0"/>
      </colorScale>
    </cfRule>
    <cfRule type="expression" priority="1795">
      <formula>$F$23</formula>
    </cfRule>
    <cfRule type="expression" dxfId="7256" priority="1796">
      <formula>BR126&lt;0</formula>
    </cfRule>
  </conditionalFormatting>
  <conditionalFormatting sqref="BR6">
    <cfRule type="colorScale" priority="1653">
      <colorScale>
        <cfvo type="min"/>
        <cfvo type="max"/>
        <color theme="0"/>
        <color theme="0"/>
      </colorScale>
    </cfRule>
    <cfRule type="expression" dxfId="7255" priority="1654">
      <formula>BQ6&lt;0</formula>
    </cfRule>
  </conditionalFormatting>
  <conditionalFormatting sqref="BR6">
    <cfRule type="expression" dxfId="7254"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7253" priority="1650">
      <formula>BQ7&lt;0</formula>
    </cfRule>
  </conditionalFormatting>
  <conditionalFormatting sqref="BR7:BR8">
    <cfRule type="expression" dxfId="7252"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7251" priority="1615">
      <formula>BU9&lt;0</formula>
    </cfRule>
  </conditionalFormatting>
  <conditionalFormatting sqref="BV9:BV20">
    <cfRule type="expression" dxfId="7250"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7249" priority="1592">
      <formula>BU10&lt;0</formula>
    </cfRule>
  </conditionalFormatting>
  <conditionalFormatting sqref="BV11:BV14">
    <cfRule type="colorScale" priority="1612">
      <colorScale>
        <cfvo type="min"/>
        <cfvo type="max"/>
        <color theme="0"/>
        <color theme="0"/>
      </colorScale>
    </cfRule>
    <cfRule type="expression" dxfId="7248" priority="1613">
      <formula>BU11&lt;0</formula>
    </cfRule>
  </conditionalFormatting>
  <conditionalFormatting sqref="BV15">
    <cfRule type="colorScale" priority="1589">
      <colorScale>
        <cfvo type="min"/>
        <cfvo type="max"/>
        <color theme="0"/>
        <color theme="0"/>
      </colorScale>
    </cfRule>
    <cfRule type="expression" dxfId="7247" priority="1590">
      <formula>BU15&lt;0</formula>
    </cfRule>
  </conditionalFormatting>
  <conditionalFormatting sqref="BV16:BV17">
    <cfRule type="colorScale" priority="1610">
      <colorScale>
        <cfvo type="min"/>
        <cfvo type="max"/>
        <color theme="0"/>
        <color theme="0"/>
      </colorScale>
    </cfRule>
    <cfRule type="expression" dxfId="7246" priority="1611">
      <formula>BU16&lt;0</formula>
    </cfRule>
  </conditionalFormatting>
  <conditionalFormatting sqref="BV18">
    <cfRule type="colorScale" priority="1586">
      <colorScale>
        <cfvo type="min"/>
        <cfvo type="max"/>
        <color theme="0"/>
        <color theme="0"/>
      </colorScale>
    </cfRule>
    <cfRule type="expression" dxfId="7245" priority="1588">
      <formula>BU18&lt;0</formula>
    </cfRule>
  </conditionalFormatting>
  <conditionalFormatting sqref="BV19:BV20">
    <cfRule type="colorScale" priority="1608">
      <colorScale>
        <cfvo type="min"/>
        <cfvo type="max"/>
        <color theme="0"/>
        <color theme="0"/>
      </colorScale>
    </cfRule>
    <cfRule type="expression" dxfId="7244" priority="1609">
      <formula>BU19&lt;0</formula>
    </cfRule>
  </conditionalFormatting>
  <conditionalFormatting sqref="BV23">
    <cfRule type="colorScale" priority="1583">
      <colorScale>
        <cfvo type="min"/>
        <cfvo type="max"/>
        <color theme="0"/>
        <color theme="0"/>
      </colorScale>
    </cfRule>
    <cfRule type="expression" dxfId="7243" priority="1584">
      <formula>BU23&lt;0</formula>
    </cfRule>
  </conditionalFormatting>
  <conditionalFormatting sqref="BV23:BV31">
    <cfRule type="expression" dxfId="7242"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7241" priority="1607">
      <formula>BU24&lt;0</formula>
    </cfRule>
  </conditionalFormatting>
  <conditionalFormatting sqref="BV25">
    <cfRule type="colorScale" priority="1604">
      <colorScale>
        <cfvo type="min"/>
        <cfvo type="max"/>
        <color theme="0"/>
        <color theme="0"/>
      </colorScale>
    </cfRule>
    <cfRule type="expression" dxfId="7240" priority="1605">
      <formula>BU25&lt;0</formula>
    </cfRule>
  </conditionalFormatting>
  <conditionalFormatting sqref="BV26">
    <cfRule type="colorScale" priority="1581">
      <colorScale>
        <cfvo type="min"/>
        <cfvo type="max"/>
        <color theme="0"/>
        <color theme="0"/>
      </colorScale>
    </cfRule>
    <cfRule type="expression" dxfId="7239" priority="1582">
      <formula>BU26&lt;0</formula>
    </cfRule>
  </conditionalFormatting>
  <conditionalFormatting sqref="BV27">
    <cfRule type="colorScale" priority="1602">
      <colorScale>
        <cfvo type="min"/>
        <cfvo type="max"/>
        <color theme="0"/>
        <color theme="0"/>
      </colorScale>
    </cfRule>
    <cfRule type="expression" dxfId="7238" priority="1603">
      <formula>BU27&lt;0</formula>
    </cfRule>
  </conditionalFormatting>
  <conditionalFormatting sqref="BV28">
    <cfRule type="colorScale" priority="1600">
      <colorScale>
        <cfvo type="min"/>
        <cfvo type="max"/>
        <color theme="0"/>
        <color theme="0"/>
      </colorScale>
    </cfRule>
    <cfRule type="expression" dxfId="7237" priority="1601">
      <formula>BU28&lt;0</formula>
    </cfRule>
  </conditionalFormatting>
  <conditionalFormatting sqref="BV29">
    <cfRule type="colorScale" priority="1578">
      <colorScale>
        <cfvo type="min"/>
        <cfvo type="max"/>
        <color theme="0"/>
        <color theme="0"/>
      </colorScale>
    </cfRule>
    <cfRule type="expression" dxfId="7236" priority="1580">
      <formula>BU29&lt;0</formula>
    </cfRule>
  </conditionalFormatting>
  <conditionalFormatting sqref="BV30">
    <cfRule type="colorScale" priority="1598">
      <colorScale>
        <cfvo type="min"/>
        <cfvo type="max"/>
        <color theme="0"/>
        <color theme="0"/>
      </colorScale>
    </cfRule>
    <cfRule type="expression" dxfId="7235" priority="1599">
      <formula>BU30&lt;0</formula>
    </cfRule>
  </conditionalFormatting>
  <conditionalFormatting sqref="BV31">
    <cfRule type="colorScale" priority="1596">
      <colorScale>
        <cfvo type="min"/>
        <cfvo type="max"/>
        <color theme="0"/>
        <color theme="0"/>
      </colorScale>
    </cfRule>
    <cfRule type="expression" dxfId="7234"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7233" priority="1576">
      <formula>BU39&lt;0</formula>
    </cfRule>
  </conditionalFormatting>
  <conditionalFormatting sqref="BV39:BV107">
    <cfRule type="expression" dxfId="7232"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7231"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7230"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7229" priority="1620">
      <formula>BU69&lt;0</formula>
    </cfRule>
  </conditionalFormatting>
  <conditionalFormatting sqref="BV82 BV92 BV103 BV107">
    <cfRule type="expression" dxfId="7228"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7227"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7226"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7225"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7224"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7223"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7222" priority="1629">
      <formula>BU105&lt;0</formula>
    </cfRule>
  </conditionalFormatting>
  <conditionalFormatting sqref="BV110">
    <cfRule type="colorScale" priority="1630">
      <colorScale>
        <cfvo type="min"/>
        <cfvo type="max"/>
        <color theme="0"/>
        <color theme="0"/>
      </colorScale>
    </cfRule>
    <cfRule type="expression" dxfId="7221"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7220"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7219"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7218" priority="1564">
      <formula>BU125&lt;0</formula>
    </cfRule>
  </conditionalFormatting>
  <conditionalFormatting sqref="BV125:BV135">
    <cfRule type="expression" dxfId="7217" priority="1561">
      <formula>IF(BV125="Validar","Rojo","Verde")</formula>
    </cfRule>
  </conditionalFormatting>
  <conditionalFormatting sqref="BV126:BV132">
    <cfRule type="colorScale" priority="1638">
      <colorScale>
        <cfvo type="min"/>
        <cfvo type="max"/>
        <color theme="0"/>
        <color theme="0"/>
      </colorScale>
    </cfRule>
    <cfRule type="expression" dxfId="7216"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7215"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7214" priority="1634">
      <formula>BU135&lt;0</formula>
    </cfRule>
  </conditionalFormatting>
  <conditionalFormatting sqref="BV110:BW111">
    <cfRule type="expression" dxfId="7213" priority="1505">
      <formula>IF(BV110="Validar","Rojo","Verde")</formula>
    </cfRule>
  </conditionalFormatting>
  <conditionalFormatting sqref="BV117:BW123">
    <cfRule type="expression" dxfId="7212"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7211" priority="1555">
      <formula>BV40&lt;0</formula>
    </cfRule>
  </conditionalFormatting>
  <conditionalFormatting sqref="BW40:BW67">
    <cfRule type="expression" dxfId="7210"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7209" priority="1558">
      <formula>BV67&lt;0</formula>
    </cfRule>
  </conditionalFormatting>
  <conditionalFormatting sqref="BW69">
    <cfRule type="colorScale" priority="1550">
      <colorScale>
        <cfvo type="min"/>
        <cfvo type="max"/>
        <color theme="0"/>
        <color theme="0"/>
      </colorScale>
    </cfRule>
    <cfRule type="expression" dxfId="7208" priority="1551">
      <formula>BV69&lt;0</formula>
    </cfRule>
  </conditionalFormatting>
  <conditionalFormatting sqref="BW69:BW81">
    <cfRule type="expression" priority="1548">
      <formula>#REF!</formula>
    </cfRule>
  </conditionalFormatting>
  <conditionalFormatting sqref="BW69:BW82">
    <cfRule type="expression" dxfId="7207" priority="1546">
      <formula>IF(BW69="Validar","Rojo","Verde")</formula>
    </cfRule>
  </conditionalFormatting>
  <conditionalFormatting sqref="BW70:BW78">
    <cfRule type="colorScale" priority="1547">
      <colorScale>
        <cfvo type="min"/>
        <cfvo type="max"/>
        <color theme="0"/>
        <color theme="0"/>
      </colorScale>
    </cfRule>
    <cfRule type="expression" dxfId="7206" priority="1549">
      <formula>BV70&lt;0</formula>
    </cfRule>
  </conditionalFormatting>
  <conditionalFormatting sqref="BW79:BW81">
    <cfRule type="colorScale" priority="1559">
      <colorScale>
        <cfvo type="min"/>
        <cfvo type="max"/>
        <color theme="0"/>
        <color theme="0"/>
      </colorScale>
    </cfRule>
    <cfRule type="expression" dxfId="7205"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7204" priority="1545">
      <formula>BV84&lt;0</formula>
    </cfRule>
  </conditionalFormatting>
  <conditionalFormatting sqref="BW84:BW91">
    <cfRule type="expression" priority="1542">
      <formula>#REF!</formula>
    </cfRule>
  </conditionalFormatting>
  <conditionalFormatting sqref="BW84:BW92">
    <cfRule type="expression" dxfId="7203" priority="1540">
      <formula>IF(BW84="Validar","Rojo","Verde")</formula>
    </cfRule>
  </conditionalFormatting>
  <conditionalFormatting sqref="BW85:BW91">
    <cfRule type="colorScale" priority="1541">
      <colorScale>
        <cfvo type="min"/>
        <cfvo type="max"/>
        <color theme="0"/>
        <color theme="0"/>
      </colorScale>
    </cfRule>
    <cfRule type="expression" dxfId="7202" priority="1543">
      <formula>BV85&lt;0</formula>
    </cfRule>
  </conditionalFormatting>
  <conditionalFormatting sqref="BW94">
    <cfRule type="colorScale" priority="1538">
      <colorScale>
        <cfvo type="min"/>
        <cfvo type="max"/>
        <color theme="0"/>
        <color theme="0"/>
      </colorScale>
    </cfRule>
    <cfRule type="expression" dxfId="7201" priority="1539">
      <formula>BV94&lt;0</formula>
    </cfRule>
  </conditionalFormatting>
  <conditionalFormatting sqref="BW94:BW102">
    <cfRule type="expression" priority="1532">
      <formula>#REF!</formula>
    </cfRule>
  </conditionalFormatting>
  <conditionalFormatting sqref="BW94:BW103">
    <cfRule type="expression" dxfId="7200" priority="1530">
      <formula>IF(BW94="Validar","Rojo","Verde")</formula>
    </cfRule>
  </conditionalFormatting>
  <conditionalFormatting sqref="BW95:BW100">
    <cfRule type="colorScale" priority="1536">
      <colorScale>
        <cfvo type="min"/>
        <cfvo type="max"/>
        <color theme="0"/>
        <color theme="0"/>
      </colorScale>
    </cfRule>
    <cfRule type="expression" dxfId="7199" priority="1537">
      <formula>BV95&lt;0</formula>
    </cfRule>
  </conditionalFormatting>
  <conditionalFormatting sqref="BW101">
    <cfRule type="colorScale" priority="1534">
      <colorScale>
        <cfvo type="min"/>
        <cfvo type="max"/>
        <color theme="0"/>
        <color theme="0"/>
      </colorScale>
    </cfRule>
    <cfRule type="expression" dxfId="7198" priority="1535">
      <formula>BV101&lt;0</formula>
    </cfRule>
  </conditionalFormatting>
  <conditionalFormatting sqref="BW102">
    <cfRule type="colorScale" priority="1531">
      <colorScale>
        <cfvo type="min"/>
        <cfvo type="max"/>
        <color theme="0"/>
        <color theme="0"/>
      </colorScale>
    </cfRule>
    <cfRule type="expression" dxfId="7197" priority="1533">
      <formula>BV102&lt;0</formula>
    </cfRule>
  </conditionalFormatting>
  <conditionalFormatting sqref="BW105">
    <cfRule type="colorScale" priority="1528">
      <colorScale>
        <cfvo type="min"/>
        <cfvo type="max"/>
        <color theme="0"/>
        <color theme="0"/>
      </colorScale>
    </cfRule>
    <cfRule type="expression" dxfId="7196" priority="1529">
      <formula>BV105&lt;0</formula>
    </cfRule>
  </conditionalFormatting>
  <conditionalFormatting sqref="BW105:BW106">
    <cfRule type="expression" priority="1526">
      <formula>#REF!</formula>
    </cfRule>
  </conditionalFormatting>
  <conditionalFormatting sqref="BW105:BW107">
    <cfRule type="expression" dxfId="7195" priority="1524">
      <formula>IF(BW105="Validar","Rojo","Verde")</formula>
    </cfRule>
  </conditionalFormatting>
  <conditionalFormatting sqref="BW106">
    <cfRule type="colorScale" priority="1525">
      <colorScale>
        <cfvo type="min"/>
        <cfvo type="max"/>
        <color theme="0"/>
        <color theme="0"/>
      </colorScale>
    </cfRule>
    <cfRule type="expression" dxfId="7194" priority="1527">
      <formula>BV106&lt;0</formula>
    </cfRule>
  </conditionalFormatting>
  <conditionalFormatting sqref="BW110">
    <cfRule type="colorScale" priority="1516">
      <colorScale>
        <cfvo type="min"/>
        <cfvo type="max"/>
        <color theme="0"/>
        <color theme="0"/>
      </colorScale>
    </cfRule>
    <cfRule type="expression" dxfId="7193"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7192" priority="1508">
      <formula>BV111&lt;0</formula>
    </cfRule>
  </conditionalFormatting>
  <conditionalFormatting sqref="BW117">
    <cfRule type="colorScale" priority="1522">
      <colorScale>
        <cfvo type="min"/>
        <cfvo type="max"/>
        <color theme="0"/>
        <color theme="0"/>
      </colorScale>
    </cfRule>
    <cfRule type="expression" dxfId="7191"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7190" priority="1521">
      <formula>BV118&lt;0</formula>
    </cfRule>
  </conditionalFormatting>
  <conditionalFormatting sqref="BW126:BW135">
    <cfRule type="expression" dxfId="7189" priority="1643">
      <formula>IF(BW126="Validar","Rojo","Verde")</formula>
    </cfRule>
    <cfRule type="colorScale" priority="1644">
      <colorScale>
        <cfvo type="min"/>
        <cfvo type="max"/>
        <color theme="0"/>
        <color theme="0"/>
      </colorScale>
    </cfRule>
    <cfRule type="expression" priority="1645">
      <formula>$F$23</formula>
    </cfRule>
    <cfRule type="expression" dxfId="7188" priority="1646">
      <formula>BV126&lt;0</formula>
    </cfRule>
  </conditionalFormatting>
  <conditionalFormatting sqref="BV6">
    <cfRule type="colorScale" priority="1503">
      <colorScale>
        <cfvo type="min"/>
        <cfvo type="max"/>
        <color theme="0"/>
        <color theme="0"/>
      </colorScale>
    </cfRule>
    <cfRule type="expression" dxfId="7187" priority="1504">
      <formula>BU6&lt;0</formula>
    </cfRule>
  </conditionalFormatting>
  <conditionalFormatting sqref="BV6">
    <cfRule type="expression" dxfId="7186"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7185" priority="1500">
      <formula>BU7&lt;0</formula>
    </cfRule>
  </conditionalFormatting>
  <conditionalFormatting sqref="BV7:BV8">
    <cfRule type="expression" dxfId="7184"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7183" priority="1465">
      <formula>CA9&lt;0</formula>
    </cfRule>
  </conditionalFormatting>
  <conditionalFormatting sqref="CB9:CB20">
    <cfRule type="expression" dxfId="7182"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7181" priority="1442">
      <formula>CA10&lt;0</formula>
    </cfRule>
  </conditionalFormatting>
  <conditionalFormatting sqref="CB11:CB14">
    <cfRule type="colorScale" priority="1462">
      <colorScale>
        <cfvo type="min"/>
        <cfvo type="max"/>
        <color theme="0"/>
        <color theme="0"/>
      </colorScale>
    </cfRule>
    <cfRule type="expression" dxfId="7180" priority="1463">
      <formula>CA11&lt;0</formula>
    </cfRule>
  </conditionalFormatting>
  <conditionalFormatting sqref="CB15">
    <cfRule type="colorScale" priority="1439">
      <colorScale>
        <cfvo type="min"/>
        <cfvo type="max"/>
        <color theme="0"/>
        <color theme="0"/>
      </colorScale>
    </cfRule>
    <cfRule type="expression" dxfId="7179" priority="1440">
      <formula>CA15&lt;0</formula>
    </cfRule>
  </conditionalFormatting>
  <conditionalFormatting sqref="CB16:CB17">
    <cfRule type="colorScale" priority="1460">
      <colorScale>
        <cfvo type="min"/>
        <cfvo type="max"/>
        <color theme="0"/>
        <color theme="0"/>
      </colorScale>
    </cfRule>
    <cfRule type="expression" dxfId="7178" priority="1461">
      <formula>CA16&lt;0</formula>
    </cfRule>
  </conditionalFormatting>
  <conditionalFormatting sqref="CB18">
    <cfRule type="colorScale" priority="1436">
      <colorScale>
        <cfvo type="min"/>
        <cfvo type="max"/>
        <color theme="0"/>
        <color theme="0"/>
      </colorScale>
    </cfRule>
    <cfRule type="expression" dxfId="7177" priority="1438">
      <formula>CA18&lt;0</formula>
    </cfRule>
  </conditionalFormatting>
  <conditionalFormatting sqref="CB19:CB20">
    <cfRule type="colorScale" priority="1458">
      <colorScale>
        <cfvo type="min"/>
        <cfvo type="max"/>
        <color theme="0"/>
        <color theme="0"/>
      </colorScale>
    </cfRule>
    <cfRule type="expression" dxfId="7176" priority="1459">
      <formula>CA19&lt;0</formula>
    </cfRule>
  </conditionalFormatting>
  <conditionalFormatting sqref="CB23">
    <cfRule type="colorScale" priority="1433">
      <colorScale>
        <cfvo type="min"/>
        <cfvo type="max"/>
        <color theme="0"/>
        <color theme="0"/>
      </colorScale>
    </cfRule>
    <cfRule type="expression" dxfId="7175" priority="1434">
      <formula>CA23&lt;0</formula>
    </cfRule>
  </conditionalFormatting>
  <conditionalFormatting sqref="CB23:CB31">
    <cfRule type="expression" dxfId="7174"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7173" priority="1457">
      <formula>CA24&lt;0</formula>
    </cfRule>
  </conditionalFormatting>
  <conditionalFormatting sqref="CB25">
    <cfRule type="colorScale" priority="1454">
      <colorScale>
        <cfvo type="min"/>
        <cfvo type="max"/>
        <color theme="0"/>
        <color theme="0"/>
      </colorScale>
    </cfRule>
    <cfRule type="expression" dxfId="7172" priority="1455">
      <formula>CA25&lt;0</formula>
    </cfRule>
  </conditionalFormatting>
  <conditionalFormatting sqref="CB26">
    <cfRule type="colorScale" priority="1431">
      <colorScale>
        <cfvo type="min"/>
        <cfvo type="max"/>
        <color theme="0"/>
        <color theme="0"/>
      </colorScale>
    </cfRule>
    <cfRule type="expression" dxfId="7171" priority="1432">
      <formula>CA26&lt;0</formula>
    </cfRule>
  </conditionalFormatting>
  <conditionalFormatting sqref="CB27">
    <cfRule type="colorScale" priority="1452">
      <colorScale>
        <cfvo type="min"/>
        <cfvo type="max"/>
        <color theme="0"/>
        <color theme="0"/>
      </colorScale>
    </cfRule>
    <cfRule type="expression" dxfId="7170" priority="1453">
      <formula>CA27&lt;0</formula>
    </cfRule>
  </conditionalFormatting>
  <conditionalFormatting sqref="CB28">
    <cfRule type="colorScale" priority="1450">
      <colorScale>
        <cfvo type="min"/>
        <cfvo type="max"/>
        <color theme="0"/>
        <color theme="0"/>
      </colorScale>
    </cfRule>
    <cfRule type="expression" dxfId="7169" priority="1451">
      <formula>CA28&lt;0</formula>
    </cfRule>
  </conditionalFormatting>
  <conditionalFormatting sqref="CB29">
    <cfRule type="colorScale" priority="1428">
      <colorScale>
        <cfvo type="min"/>
        <cfvo type="max"/>
        <color theme="0"/>
        <color theme="0"/>
      </colorScale>
    </cfRule>
    <cfRule type="expression" dxfId="7168" priority="1430">
      <formula>CA29&lt;0</formula>
    </cfRule>
  </conditionalFormatting>
  <conditionalFormatting sqref="CB30">
    <cfRule type="colorScale" priority="1448">
      <colorScale>
        <cfvo type="min"/>
        <cfvo type="max"/>
        <color theme="0"/>
        <color theme="0"/>
      </colorScale>
    </cfRule>
    <cfRule type="expression" dxfId="7167" priority="1449">
      <formula>CA30&lt;0</formula>
    </cfRule>
  </conditionalFormatting>
  <conditionalFormatting sqref="CB31">
    <cfRule type="colorScale" priority="1446">
      <colorScale>
        <cfvo type="min"/>
        <cfvo type="max"/>
        <color theme="0"/>
        <color theme="0"/>
      </colorScale>
    </cfRule>
    <cfRule type="expression" dxfId="7166"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7165" priority="1426">
      <formula>CA39&lt;0</formula>
    </cfRule>
  </conditionalFormatting>
  <conditionalFormatting sqref="CB39:CB107">
    <cfRule type="expression" dxfId="7164"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7163"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7162"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7161" priority="1470">
      <formula>CA69&lt;0</formula>
    </cfRule>
  </conditionalFormatting>
  <conditionalFormatting sqref="CB82 CB92 CB103 CB107">
    <cfRule type="expression" dxfId="7160"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7159"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7158"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7157"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7156"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7155"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7154" priority="1479">
      <formula>CA105&lt;0</formula>
    </cfRule>
  </conditionalFormatting>
  <conditionalFormatting sqref="CB110">
    <cfRule type="colorScale" priority="1480">
      <colorScale>
        <cfvo type="min"/>
        <cfvo type="max"/>
        <color theme="0"/>
        <color theme="0"/>
      </colorScale>
    </cfRule>
    <cfRule type="expression" dxfId="7153"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7152"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7151"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7150" priority="1414">
      <formula>CA125&lt;0</formula>
    </cfRule>
  </conditionalFormatting>
  <conditionalFormatting sqref="CB125:CB135">
    <cfRule type="expression" dxfId="7149" priority="1411">
      <formula>IF(CB125="Validar","Rojo","Verde")</formula>
    </cfRule>
  </conditionalFormatting>
  <conditionalFormatting sqref="CB126:CB132">
    <cfRule type="colorScale" priority="1488">
      <colorScale>
        <cfvo type="min"/>
        <cfvo type="max"/>
        <color theme="0"/>
        <color theme="0"/>
      </colorScale>
    </cfRule>
    <cfRule type="expression" dxfId="7148"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7147"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7146" priority="1484">
      <formula>CA135&lt;0</formula>
    </cfRule>
  </conditionalFormatting>
  <conditionalFormatting sqref="CB110:CC111">
    <cfRule type="expression" dxfId="7145" priority="1355">
      <formula>IF(CB110="Validar","Rojo","Verde")</formula>
    </cfRule>
  </conditionalFormatting>
  <conditionalFormatting sqref="CB117:CC123">
    <cfRule type="expression" dxfId="7144"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7143" priority="1405">
      <formula>CB40&lt;0</formula>
    </cfRule>
  </conditionalFormatting>
  <conditionalFormatting sqref="CC40:CC67">
    <cfRule type="expression" dxfId="7142"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7141" priority="1408">
      <formula>CB67&lt;0</formula>
    </cfRule>
  </conditionalFormatting>
  <conditionalFormatting sqref="CC69">
    <cfRule type="colorScale" priority="1400">
      <colorScale>
        <cfvo type="min"/>
        <cfvo type="max"/>
        <color theme="0"/>
        <color theme="0"/>
      </colorScale>
    </cfRule>
    <cfRule type="expression" dxfId="7140" priority="1401">
      <formula>CB69&lt;0</formula>
    </cfRule>
  </conditionalFormatting>
  <conditionalFormatting sqref="CC69:CC81">
    <cfRule type="expression" priority="1398">
      <formula>#REF!</formula>
    </cfRule>
  </conditionalFormatting>
  <conditionalFormatting sqref="CC69:CC82">
    <cfRule type="expression" dxfId="7139" priority="1396">
      <formula>IF(CC69="Validar","Rojo","Verde")</formula>
    </cfRule>
  </conditionalFormatting>
  <conditionalFormatting sqref="CC70:CC78">
    <cfRule type="colorScale" priority="1397">
      <colorScale>
        <cfvo type="min"/>
        <cfvo type="max"/>
        <color theme="0"/>
        <color theme="0"/>
      </colorScale>
    </cfRule>
    <cfRule type="expression" dxfId="7138" priority="1399">
      <formula>CB70&lt;0</formula>
    </cfRule>
  </conditionalFormatting>
  <conditionalFormatting sqref="CC79:CC81">
    <cfRule type="colorScale" priority="1409">
      <colorScale>
        <cfvo type="min"/>
        <cfvo type="max"/>
        <color theme="0"/>
        <color theme="0"/>
      </colorScale>
    </cfRule>
    <cfRule type="expression" dxfId="7137"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7136" priority="1395">
      <formula>CB84&lt;0</formula>
    </cfRule>
  </conditionalFormatting>
  <conditionalFormatting sqref="CC84:CC91">
    <cfRule type="expression" priority="1392">
      <formula>#REF!</formula>
    </cfRule>
  </conditionalFormatting>
  <conditionalFormatting sqref="CC84:CC92">
    <cfRule type="expression" dxfId="7135" priority="1390">
      <formula>IF(CC84="Validar","Rojo","Verde")</formula>
    </cfRule>
  </conditionalFormatting>
  <conditionalFormatting sqref="CC85:CC91">
    <cfRule type="colorScale" priority="1391">
      <colorScale>
        <cfvo type="min"/>
        <cfvo type="max"/>
        <color theme="0"/>
        <color theme="0"/>
      </colorScale>
    </cfRule>
    <cfRule type="expression" dxfId="7134" priority="1393">
      <formula>CB85&lt;0</formula>
    </cfRule>
  </conditionalFormatting>
  <conditionalFormatting sqref="CC94">
    <cfRule type="colorScale" priority="1388">
      <colorScale>
        <cfvo type="min"/>
        <cfvo type="max"/>
        <color theme="0"/>
        <color theme="0"/>
      </colorScale>
    </cfRule>
    <cfRule type="expression" dxfId="7133" priority="1389">
      <formula>CB94&lt;0</formula>
    </cfRule>
  </conditionalFormatting>
  <conditionalFormatting sqref="CC94:CC102">
    <cfRule type="expression" priority="1382">
      <formula>#REF!</formula>
    </cfRule>
  </conditionalFormatting>
  <conditionalFormatting sqref="CC94:CC103">
    <cfRule type="expression" dxfId="7132" priority="1380">
      <formula>IF(CC94="Validar","Rojo","Verde")</formula>
    </cfRule>
  </conditionalFormatting>
  <conditionalFormatting sqref="CC95:CC100">
    <cfRule type="colorScale" priority="1386">
      <colorScale>
        <cfvo type="min"/>
        <cfvo type="max"/>
        <color theme="0"/>
        <color theme="0"/>
      </colorScale>
    </cfRule>
    <cfRule type="expression" dxfId="7131" priority="1387">
      <formula>CB95&lt;0</formula>
    </cfRule>
  </conditionalFormatting>
  <conditionalFormatting sqref="CC101">
    <cfRule type="colorScale" priority="1384">
      <colorScale>
        <cfvo type="min"/>
        <cfvo type="max"/>
        <color theme="0"/>
        <color theme="0"/>
      </colorScale>
    </cfRule>
    <cfRule type="expression" dxfId="7130" priority="1385">
      <formula>CB101&lt;0</formula>
    </cfRule>
  </conditionalFormatting>
  <conditionalFormatting sqref="CC102">
    <cfRule type="colorScale" priority="1381">
      <colorScale>
        <cfvo type="min"/>
        <cfvo type="max"/>
        <color theme="0"/>
        <color theme="0"/>
      </colorScale>
    </cfRule>
    <cfRule type="expression" dxfId="7129" priority="1383">
      <formula>CB102&lt;0</formula>
    </cfRule>
  </conditionalFormatting>
  <conditionalFormatting sqref="CC105">
    <cfRule type="colorScale" priority="1378">
      <colorScale>
        <cfvo type="min"/>
        <cfvo type="max"/>
        <color theme="0"/>
        <color theme="0"/>
      </colorScale>
    </cfRule>
    <cfRule type="expression" dxfId="7128" priority="1379">
      <formula>CB105&lt;0</formula>
    </cfRule>
  </conditionalFormatting>
  <conditionalFormatting sqref="CC105:CC106">
    <cfRule type="expression" priority="1376">
      <formula>#REF!</formula>
    </cfRule>
  </conditionalFormatting>
  <conditionalFormatting sqref="CC105:CC107">
    <cfRule type="expression" dxfId="7127" priority="1374">
      <formula>IF(CC105="Validar","Rojo","Verde")</formula>
    </cfRule>
  </conditionalFormatting>
  <conditionalFormatting sqref="CC106">
    <cfRule type="colorScale" priority="1375">
      <colorScale>
        <cfvo type="min"/>
        <cfvo type="max"/>
        <color theme="0"/>
        <color theme="0"/>
      </colorScale>
    </cfRule>
    <cfRule type="expression" dxfId="7126" priority="1377">
      <formula>CB106&lt;0</formula>
    </cfRule>
  </conditionalFormatting>
  <conditionalFormatting sqref="CC110">
    <cfRule type="colorScale" priority="1366">
      <colorScale>
        <cfvo type="min"/>
        <cfvo type="max"/>
        <color theme="0"/>
        <color theme="0"/>
      </colorScale>
    </cfRule>
    <cfRule type="expression" dxfId="7125"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7124" priority="1358">
      <formula>CB111&lt;0</formula>
    </cfRule>
  </conditionalFormatting>
  <conditionalFormatting sqref="CC117">
    <cfRule type="colorScale" priority="1372">
      <colorScale>
        <cfvo type="min"/>
        <cfvo type="max"/>
        <color theme="0"/>
        <color theme="0"/>
      </colorScale>
    </cfRule>
    <cfRule type="expression" dxfId="7123"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7122" priority="1371">
      <formula>CB118&lt;0</formula>
    </cfRule>
  </conditionalFormatting>
  <conditionalFormatting sqref="CC126:CC135">
    <cfRule type="expression" dxfId="7121" priority="1493">
      <formula>IF(CC126="Validar","Rojo","Verde")</formula>
    </cfRule>
    <cfRule type="colorScale" priority="1494">
      <colorScale>
        <cfvo type="min"/>
        <cfvo type="max"/>
        <color theme="0"/>
        <color theme="0"/>
      </colorScale>
    </cfRule>
    <cfRule type="expression" priority="1495">
      <formula>$F$23</formula>
    </cfRule>
    <cfRule type="expression" dxfId="7120" priority="1496">
      <formula>CB126&lt;0</formula>
    </cfRule>
  </conditionalFormatting>
  <conditionalFormatting sqref="CB6">
    <cfRule type="colorScale" priority="1353">
      <colorScale>
        <cfvo type="min"/>
        <cfvo type="max"/>
        <color theme="0"/>
        <color theme="0"/>
      </colorScale>
    </cfRule>
    <cfRule type="expression" dxfId="7119" priority="1354">
      <formula>CA6&lt;0</formula>
    </cfRule>
  </conditionalFormatting>
  <conditionalFormatting sqref="CB6">
    <cfRule type="expression" dxfId="7118"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7117" priority="1350">
      <formula>CA7&lt;0</formula>
    </cfRule>
  </conditionalFormatting>
  <conditionalFormatting sqref="CB7:CB8">
    <cfRule type="expression" dxfId="7116"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7115" priority="1315">
      <formula>CE9&lt;0</formula>
    </cfRule>
  </conditionalFormatting>
  <conditionalFormatting sqref="CF9:CF20">
    <cfRule type="expression" dxfId="7114"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7113" priority="1292">
      <formula>CE10&lt;0</formula>
    </cfRule>
  </conditionalFormatting>
  <conditionalFormatting sqref="CF11:CF14">
    <cfRule type="colorScale" priority="1312">
      <colorScale>
        <cfvo type="min"/>
        <cfvo type="max"/>
        <color theme="0"/>
        <color theme="0"/>
      </colorScale>
    </cfRule>
    <cfRule type="expression" dxfId="7112" priority="1313">
      <formula>CE11&lt;0</formula>
    </cfRule>
  </conditionalFormatting>
  <conditionalFormatting sqref="CF15">
    <cfRule type="colorScale" priority="1289">
      <colorScale>
        <cfvo type="min"/>
        <cfvo type="max"/>
        <color theme="0"/>
        <color theme="0"/>
      </colorScale>
    </cfRule>
    <cfRule type="expression" dxfId="7111" priority="1290">
      <formula>CE15&lt;0</formula>
    </cfRule>
  </conditionalFormatting>
  <conditionalFormatting sqref="CF16:CF17">
    <cfRule type="colorScale" priority="1310">
      <colorScale>
        <cfvo type="min"/>
        <cfvo type="max"/>
        <color theme="0"/>
        <color theme="0"/>
      </colorScale>
    </cfRule>
    <cfRule type="expression" dxfId="7110" priority="1311">
      <formula>CE16&lt;0</formula>
    </cfRule>
  </conditionalFormatting>
  <conditionalFormatting sqref="CF18">
    <cfRule type="colorScale" priority="1286">
      <colorScale>
        <cfvo type="min"/>
        <cfvo type="max"/>
        <color theme="0"/>
        <color theme="0"/>
      </colorScale>
    </cfRule>
    <cfRule type="expression" dxfId="7109" priority="1288">
      <formula>CE18&lt;0</formula>
    </cfRule>
  </conditionalFormatting>
  <conditionalFormatting sqref="CF19:CF20">
    <cfRule type="colorScale" priority="1308">
      <colorScale>
        <cfvo type="min"/>
        <cfvo type="max"/>
        <color theme="0"/>
        <color theme="0"/>
      </colorScale>
    </cfRule>
    <cfRule type="expression" dxfId="7108" priority="1309">
      <formula>CE19&lt;0</formula>
    </cfRule>
  </conditionalFormatting>
  <conditionalFormatting sqref="CF23">
    <cfRule type="colorScale" priority="1283">
      <colorScale>
        <cfvo type="min"/>
        <cfvo type="max"/>
        <color theme="0"/>
        <color theme="0"/>
      </colorScale>
    </cfRule>
    <cfRule type="expression" dxfId="7107" priority="1284">
      <formula>CE23&lt;0</formula>
    </cfRule>
  </conditionalFormatting>
  <conditionalFormatting sqref="CF23:CF31">
    <cfRule type="expression" dxfId="7106"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7105" priority="1307">
      <formula>CE24&lt;0</formula>
    </cfRule>
  </conditionalFormatting>
  <conditionalFormatting sqref="CF25">
    <cfRule type="colorScale" priority="1304">
      <colorScale>
        <cfvo type="min"/>
        <cfvo type="max"/>
        <color theme="0"/>
        <color theme="0"/>
      </colorScale>
    </cfRule>
    <cfRule type="expression" dxfId="7104" priority="1305">
      <formula>CE25&lt;0</formula>
    </cfRule>
  </conditionalFormatting>
  <conditionalFormatting sqref="CF26">
    <cfRule type="colorScale" priority="1281">
      <colorScale>
        <cfvo type="min"/>
        <cfvo type="max"/>
        <color theme="0"/>
        <color theme="0"/>
      </colorScale>
    </cfRule>
    <cfRule type="expression" dxfId="7103" priority="1282">
      <formula>CE26&lt;0</formula>
    </cfRule>
  </conditionalFormatting>
  <conditionalFormatting sqref="CF27">
    <cfRule type="colorScale" priority="1302">
      <colorScale>
        <cfvo type="min"/>
        <cfvo type="max"/>
        <color theme="0"/>
        <color theme="0"/>
      </colorScale>
    </cfRule>
    <cfRule type="expression" dxfId="7102" priority="1303">
      <formula>CE27&lt;0</formula>
    </cfRule>
  </conditionalFormatting>
  <conditionalFormatting sqref="CF28">
    <cfRule type="colorScale" priority="1300">
      <colorScale>
        <cfvo type="min"/>
        <cfvo type="max"/>
        <color theme="0"/>
        <color theme="0"/>
      </colorScale>
    </cfRule>
    <cfRule type="expression" dxfId="7101" priority="1301">
      <formula>CE28&lt;0</formula>
    </cfRule>
  </conditionalFormatting>
  <conditionalFormatting sqref="CF29">
    <cfRule type="colorScale" priority="1278">
      <colorScale>
        <cfvo type="min"/>
        <cfvo type="max"/>
        <color theme="0"/>
        <color theme="0"/>
      </colorScale>
    </cfRule>
    <cfRule type="expression" dxfId="7100" priority="1280">
      <formula>CE29&lt;0</formula>
    </cfRule>
  </conditionalFormatting>
  <conditionalFormatting sqref="CF30">
    <cfRule type="colorScale" priority="1298">
      <colorScale>
        <cfvo type="min"/>
        <cfvo type="max"/>
        <color theme="0"/>
        <color theme="0"/>
      </colorScale>
    </cfRule>
    <cfRule type="expression" dxfId="7099" priority="1299">
      <formula>CE30&lt;0</formula>
    </cfRule>
  </conditionalFormatting>
  <conditionalFormatting sqref="CF31">
    <cfRule type="colorScale" priority="1296">
      <colorScale>
        <cfvo type="min"/>
        <cfvo type="max"/>
        <color theme="0"/>
        <color theme="0"/>
      </colorScale>
    </cfRule>
    <cfRule type="expression" dxfId="7098"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7097" priority="1276">
      <formula>CE39&lt;0</formula>
    </cfRule>
  </conditionalFormatting>
  <conditionalFormatting sqref="CF39:CF107">
    <cfRule type="expression" dxfId="7096"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7095"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7094"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7093" priority="1320">
      <formula>CE69&lt;0</formula>
    </cfRule>
  </conditionalFormatting>
  <conditionalFormatting sqref="CF82 CF92 CF103 CF107">
    <cfRule type="expression" dxfId="7092"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7091"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7090"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7089"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7088"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7087"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7086" priority="1329">
      <formula>CE105&lt;0</formula>
    </cfRule>
  </conditionalFormatting>
  <conditionalFormatting sqref="CF110">
    <cfRule type="colorScale" priority="1330">
      <colorScale>
        <cfvo type="min"/>
        <cfvo type="max"/>
        <color theme="0"/>
        <color theme="0"/>
      </colorScale>
    </cfRule>
    <cfRule type="expression" dxfId="7085"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7084"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7083"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7082" priority="1264">
      <formula>CE125&lt;0</formula>
    </cfRule>
  </conditionalFormatting>
  <conditionalFormatting sqref="CF125:CF135">
    <cfRule type="expression" dxfId="7081" priority="1261">
      <formula>IF(CF125="Validar","Rojo","Verde")</formula>
    </cfRule>
  </conditionalFormatting>
  <conditionalFormatting sqref="CF126:CF132">
    <cfRule type="colorScale" priority="1338">
      <colorScale>
        <cfvo type="min"/>
        <cfvo type="max"/>
        <color theme="0"/>
        <color theme="0"/>
      </colorScale>
    </cfRule>
    <cfRule type="expression" dxfId="7080"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7079"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7078" priority="1334">
      <formula>CE135&lt;0</formula>
    </cfRule>
  </conditionalFormatting>
  <conditionalFormatting sqref="CF110:CG111">
    <cfRule type="expression" dxfId="7077" priority="1205">
      <formula>IF(CF110="Validar","Rojo","Verde")</formula>
    </cfRule>
  </conditionalFormatting>
  <conditionalFormatting sqref="CF117:CG123">
    <cfRule type="expression" dxfId="7076"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7075" priority="1255">
      <formula>CF40&lt;0</formula>
    </cfRule>
  </conditionalFormatting>
  <conditionalFormatting sqref="CG40:CG67">
    <cfRule type="expression" dxfId="7074"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7073" priority="1258">
      <formula>CF67&lt;0</formula>
    </cfRule>
  </conditionalFormatting>
  <conditionalFormatting sqref="CG69">
    <cfRule type="colorScale" priority="1250">
      <colorScale>
        <cfvo type="min"/>
        <cfvo type="max"/>
        <color theme="0"/>
        <color theme="0"/>
      </colorScale>
    </cfRule>
    <cfRule type="expression" dxfId="7072" priority="1251">
      <formula>CF69&lt;0</formula>
    </cfRule>
  </conditionalFormatting>
  <conditionalFormatting sqref="CG69:CG81">
    <cfRule type="expression" priority="1248">
      <formula>#REF!</formula>
    </cfRule>
  </conditionalFormatting>
  <conditionalFormatting sqref="CG69:CG82">
    <cfRule type="expression" dxfId="7071" priority="1246">
      <formula>IF(CG69="Validar","Rojo","Verde")</formula>
    </cfRule>
  </conditionalFormatting>
  <conditionalFormatting sqref="CG70:CG78">
    <cfRule type="colorScale" priority="1247">
      <colorScale>
        <cfvo type="min"/>
        <cfvo type="max"/>
        <color theme="0"/>
        <color theme="0"/>
      </colorScale>
    </cfRule>
    <cfRule type="expression" dxfId="7070" priority="1249">
      <formula>CF70&lt;0</formula>
    </cfRule>
  </conditionalFormatting>
  <conditionalFormatting sqref="CG79:CG81">
    <cfRule type="colorScale" priority="1259">
      <colorScale>
        <cfvo type="min"/>
        <cfvo type="max"/>
        <color theme="0"/>
        <color theme="0"/>
      </colorScale>
    </cfRule>
    <cfRule type="expression" dxfId="7069"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7068" priority="1245">
      <formula>CF84&lt;0</formula>
    </cfRule>
  </conditionalFormatting>
  <conditionalFormatting sqref="CG84:CG91">
    <cfRule type="expression" priority="1242">
      <formula>#REF!</formula>
    </cfRule>
  </conditionalFormatting>
  <conditionalFormatting sqref="CG84:CG92">
    <cfRule type="expression" dxfId="7067" priority="1240">
      <formula>IF(CG84="Validar","Rojo","Verde")</formula>
    </cfRule>
  </conditionalFormatting>
  <conditionalFormatting sqref="CG85:CG91">
    <cfRule type="colorScale" priority="1241">
      <colorScale>
        <cfvo type="min"/>
        <cfvo type="max"/>
        <color theme="0"/>
        <color theme="0"/>
      </colorScale>
    </cfRule>
    <cfRule type="expression" dxfId="7066" priority="1243">
      <formula>CF85&lt;0</formula>
    </cfRule>
  </conditionalFormatting>
  <conditionalFormatting sqref="CG94">
    <cfRule type="colorScale" priority="1238">
      <colorScale>
        <cfvo type="min"/>
        <cfvo type="max"/>
        <color theme="0"/>
        <color theme="0"/>
      </colorScale>
    </cfRule>
    <cfRule type="expression" dxfId="7065" priority="1239">
      <formula>CF94&lt;0</formula>
    </cfRule>
  </conditionalFormatting>
  <conditionalFormatting sqref="CG94:CG102">
    <cfRule type="expression" priority="1232">
      <formula>#REF!</formula>
    </cfRule>
  </conditionalFormatting>
  <conditionalFormatting sqref="CG94:CG103">
    <cfRule type="expression" dxfId="7064" priority="1230">
      <formula>IF(CG94="Validar","Rojo","Verde")</formula>
    </cfRule>
  </conditionalFormatting>
  <conditionalFormatting sqref="CG95:CG100">
    <cfRule type="colorScale" priority="1236">
      <colorScale>
        <cfvo type="min"/>
        <cfvo type="max"/>
        <color theme="0"/>
        <color theme="0"/>
      </colorScale>
    </cfRule>
    <cfRule type="expression" dxfId="7063" priority="1237">
      <formula>CF95&lt;0</formula>
    </cfRule>
  </conditionalFormatting>
  <conditionalFormatting sqref="CG101">
    <cfRule type="colorScale" priority="1234">
      <colorScale>
        <cfvo type="min"/>
        <cfvo type="max"/>
        <color theme="0"/>
        <color theme="0"/>
      </colorScale>
    </cfRule>
    <cfRule type="expression" dxfId="7062" priority="1235">
      <formula>CF101&lt;0</formula>
    </cfRule>
  </conditionalFormatting>
  <conditionalFormatting sqref="CG102">
    <cfRule type="colorScale" priority="1231">
      <colorScale>
        <cfvo type="min"/>
        <cfvo type="max"/>
        <color theme="0"/>
        <color theme="0"/>
      </colorScale>
    </cfRule>
    <cfRule type="expression" dxfId="7061" priority="1233">
      <formula>CF102&lt;0</formula>
    </cfRule>
  </conditionalFormatting>
  <conditionalFormatting sqref="CG105">
    <cfRule type="colorScale" priority="1228">
      <colorScale>
        <cfvo type="min"/>
        <cfvo type="max"/>
        <color theme="0"/>
        <color theme="0"/>
      </colorScale>
    </cfRule>
    <cfRule type="expression" dxfId="7060" priority="1229">
      <formula>CF105&lt;0</formula>
    </cfRule>
  </conditionalFormatting>
  <conditionalFormatting sqref="CG105:CG106">
    <cfRule type="expression" priority="1226">
      <formula>#REF!</formula>
    </cfRule>
  </conditionalFormatting>
  <conditionalFormatting sqref="CG105:CG107">
    <cfRule type="expression" dxfId="7059" priority="1224">
      <formula>IF(CG105="Validar","Rojo","Verde")</formula>
    </cfRule>
  </conditionalFormatting>
  <conditionalFormatting sqref="CG106">
    <cfRule type="colorScale" priority="1225">
      <colorScale>
        <cfvo type="min"/>
        <cfvo type="max"/>
        <color theme="0"/>
        <color theme="0"/>
      </colorScale>
    </cfRule>
    <cfRule type="expression" dxfId="7058" priority="1227">
      <formula>CF106&lt;0</formula>
    </cfRule>
  </conditionalFormatting>
  <conditionalFormatting sqref="CG110">
    <cfRule type="colorScale" priority="1216">
      <colorScale>
        <cfvo type="min"/>
        <cfvo type="max"/>
        <color theme="0"/>
        <color theme="0"/>
      </colorScale>
    </cfRule>
    <cfRule type="expression" dxfId="7057"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7056" priority="1208">
      <formula>CF111&lt;0</formula>
    </cfRule>
  </conditionalFormatting>
  <conditionalFormatting sqref="CG117">
    <cfRule type="colorScale" priority="1222">
      <colorScale>
        <cfvo type="min"/>
        <cfvo type="max"/>
        <color theme="0"/>
        <color theme="0"/>
      </colorScale>
    </cfRule>
    <cfRule type="expression" dxfId="7055"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7054" priority="1221">
      <formula>CF118&lt;0</formula>
    </cfRule>
  </conditionalFormatting>
  <conditionalFormatting sqref="CG126:CG135">
    <cfRule type="expression" dxfId="7053" priority="1343">
      <formula>IF(CG126="Validar","Rojo","Verde")</formula>
    </cfRule>
    <cfRule type="colorScale" priority="1344">
      <colorScale>
        <cfvo type="min"/>
        <cfvo type="max"/>
        <color theme="0"/>
        <color theme="0"/>
      </colorScale>
    </cfRule>
    <cfRule type="expression" priority="1345">
      <formula>$F$23</formula>
    </cfRule>
    <cfRule type="expression" dxfId="7052" priority="1346">
      <formula>CF126&lt;0</formula>
    </cfRule>
  </conditionalFormatting>
  <conditionalFormatting sqref="CF6">
    <cfRule type="colorScale" priority="1203">
      <colorScale>
        <cfvo type="min"/>
        <cfvo type="max"/>
        <color theme="0"/>
        <color theme="0"/>
      </colorScale>
    </cfRule>
    <cfRule type="expression" dxfId="7051" priority="1204">
      <formula>CE6&lt;0</formula>
    </cfRule>
  </conditionalFormatting>
  <conditionalFormatting sqref="CF6">
    <cfRule type="expression" dxfId="7050"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7049" priority="1200">
      <formula>CE7&lt;0</formula>
    </cfRule>
  </conditionalFormatting>
  <conditionalFormatting sqref="CF7:CF8">
    <cfRule type="expression" dxfId="7048"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7047" priority="1165">
      <formula>CH9&lt;0</formula>
    </cfRule>
  </conditionalFormatting>
  <conditionalFormatting sqref="CI9:CI20">
    <cfRule type="expression" dxfId="7046"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7045" priority="1142">
      <formula>CH10&lt;0</formula>
    </cfRule>
  </conditionalFormatting>
  <conditionalFormatting sqref="CI11:CI14">
    <cfRule type="colorScale" priority="1162">
      <colorScale>
        <cfvo type="min"/>
        <cfvo type="max"/>
        <color theme="0"/>
        <color theme="0"/>
      </colorScale>
    </cfRule>
    <cfRule type="expression" dxfId="7044" priority="1163">
      <formula>CH11&lt;0</formula>
    </cfRule>
  </conditionalFormatting>
  <conditionalFormatting sqref="CI15">
    <cfRule type="colorScale" priority="1139">
      <colorScale>
        <cfvo type="min"/>
        <cfvo type="max"/>
        <color theme="0"/>
        <color theme="0"/>
      </colorScale>
    </cfRule>
    <cfRule type="expression" dxfId="7043" priority="1140">
      <formula>CH15&lt;0</formula>
    </cfRule>
  </conditionalFormatting>
  <conditionalFormatting sqref="CI16:CI17">
    <cfRule type="colorScale" priority="1160">
      <colorScale>
        <cfvo type="min"/>
        <cfvo type="max"/>
        <color theme="0"/>
        <color theme="0"/>
      </colorScale>
    </cfRule>
    <cfRule type="expression" dxfId="7042" priority="1161">
      <formula>CH16&lt;0</formula>
    </cfRule>
  </conditionalFormatting>
  <conditionalFormatting sqref="CI18">
    <cfRule type="colorScale" priority="1136">
      <colorScale>
        <cfvo type="min"/>
        <cfvo type="max"/>
        <color theme="0"/>
        <color theme="0"/>
      </colorScale>
    </cfRule>
    <cfRule type="expression" dxfId="7041" priority="1138">
      <formula>CH18&lt;0</formula>
    </cfRule>
  </conditionalFormatting>
  <conditionalFormatting sqref="CI19:CI20">
    <cfRule type="colorScale" priority="1158">
      <colorScale>
        <cfvo type="min"/>
        <cfvo type="max"/>
        <color theme="0"/>
        <color theme="0"/>
      </colorScale>
    </cfRule>
    <cfRule type="expression" dxfId="7040" priority="1159">
      <formula>CH19&lt;0</formula>
    </cfRule>
  </conditionalFormatting>
  <conditionalFormatting sqref="CI23">
    <cfRule type="colorScale" priority="1133">
      <colorScale>
        <cfvo type="min"/>
        <cfvo type="max"/>
        <color theme="0"/>
        <color theme="0"/>
      </colorScale>
    </cfRule>
    <cfRule type="expression" dxfId="7039" priority="1134">
      <formula>CH23&lt;0</formula>
    </cfRule>
  </conditionalFormatting>
  <conditionalFormatting sqref="CI23:CI31">
    <cfRule type="expression" dxfId="7038"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7037" priority="1157">
      <formula>CH24&lt;0</formula>
    </cfRule>
  </conditionalFormatting>
  <conditionalFormatting sqref="CI25">
    <cfRule type="colorScale" priority="1154">
      <colorScale>
        <cfvo type="min"/>
        <cfvo type="max"/>
        <color theme="0"/>
        <color theme="0"/>
      </colorScale>
    </cfRule>
    <cfRule type="expression" dxfId="7036" priority="1155">
      <formula>CH25&lt;0</formula>
    </cfRule>
  </conditionalFormatting>
  <conditionalFormatting sqref="CI26">
    <cfRule type="colorScale" priority="1131">
      <colorScale>
        <cfvo type="min"/>
        <cfvo type="max"/>
        <color theme="0"/>
        <color theme="0"/>
      </colorScale>
    </cfRule>
    <cfRule type="expression" dxfId="7035" priority="1132">
      <formula>CH26&lt;0</formula>
    </cfRule>
  </conditionalFormatting>
  <conditionalFormatting sqref="CI27">
    <cfRule type="colorScale" priority="1152">
      <colorScale>
        <cfvo type="min"/>
        <cfvo type="max"/>
        <color theme="0"/>
        <color theme="0"/>
      </colorScale>
    </cfRule>
    <cfRule type="expression" dxfId="7034" priority="1153">
      <formula>CH27&lt;0</formula>
    </cfRule>
  </conditionalFormatting>
  <conditionalFormatting sqref="CI28">
    <cfRule type="colorScale" priority="1150">
      <colorScale>
        <cfvo type="min"/>
        <cfvo type="max"/>
        <color theme="0"/>
        <color theme="0"/>
      </colorScale>
    </cfRule>
    <cfRule type="expression" dxfId="7033" priority="1151">
      <formula>CH28&lt;0</formula>
    </cfRule>
  </conditionalFormatting>
  <conditionalFormatting sqref="CI29">
    <cfRule type="colorScale" priority="1128">
      <colorScale>
        <cfvo type="min"/>
        <cfvo type="max"/>
        <color theme="0"/>
        <color theme="0"/>
      </colorScale>
    </cfRule>
    <cfRule type="expression" dxfId="7032" priority="1130">
      <formula>CH29&lt;0</formula>
    </cfRule>
  </conditionalFormatting>
  <conditionalFormatting sqref="CI30">
    <cfRule type="colorScale" priority="1148">
      <colorScale>
        <cfvo type="min"/>
        <cfvo type="max"/>
        <color theme="0"/>
        <color theme="0"/>
      </colorScale>
    </cfRule>
    <cfRule type="expression" dxfId="7031" priority="1149">
      <formula>CH30&lt;0</formula>
    </cfRule>
  </conditionalFormatting>
  <conditionalFormatting sqref="CI31">
    <cfRule type="colorScale" priority="1146">
      <colorScale>
        <cfvo type="min"/>
        <cfvo type="max"/>
        <color theme="0"/>
        <color theme="0"/>
      </colorScale>
    </cfRule>
    <cfRule type="expression" dxfId="7030"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7029" priority="1126">
      <formula>CH39&lt;0</formula>
    </cfRule>
  </conditionalFormatting>
  <conditionalFormatting sqref="CI39:CI107">
    <cfRule type="expression" dxfId="7028"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7027"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7026"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7025" priority="1170">
      <formula>CH69&lt;0</formula>
    </cfRule>
  </conditionalFormatting>
  <conditionalFormatting sqref="CI82 CI92 CI103 CI107">
    <cfRule type="expression" dxfId="7024"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7023"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7022"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7021"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7020"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7019"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7018" priority="1179">
      <formula>CH105&lt;0</formula>
    </cfRule>
  </conditionalFormatting>
  <conditionalFormatting sqref="CI110">
    <cfRule type="colorScale" priority="1180">
      <colorScale>
        <cfvo type="min"/>
        <cfvo type="max"/>
        <color theme="0"/>
        <color theme="0"/>
      </colorScale>
    </cfRule>
    <cfRule type="expression" dxfId="7017"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7016"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7015"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7014" priority="1114">
      <formula>CH125&lt;0</formula>
    </cfRule>
  </conditionalFormatting>
  <conditionalFormatting sqref="CI125:CI135">
    <cfRule type="expression" dxfId="7013" priority="1111">
      <formula>IF(CI125="Validar","Rojo","Verde")</formula>
    </cfRule>
  </conditionalFormatting>
  <conditionalFormatting sqref="CI126:CI132">
    <cfRule type="colorScale" priority="1188">
      <colorScale>
        <cfvo type="min"/>
        <cfvo type="max"/>
        <color theme="0"/>
        <color theme="0"/>
      </colorScale>
    </cfRule>
    <cfRule type="expression" dxfId="7012"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7011"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7010" priority="1184">
      <formula>CH135&lt;0</formula>
    </cfRule>
  </conditionalFormatting>
  <conditionalFormatting sqref="CI110:CJ111">
    <cfRule type="expression" dxfId="7009" priority="1055">
      <formula>IF(CI110="Validar","Rojo","Verde")</formula>
    </cfRule>
  </conditionalFormatting>
  <conditionalFormatting sqref="CI117:CJ123">
    <cfRule type="expression" dxfId="7008"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7007" priority="1105">
      <formula>CI40&lt;0</formula>
    </cfRule>
  </conditionalFormatting>
  <conditionalFormatting sqref="CJ40:CJ67">
    <cfRule type="expression" dxfId="7006"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7005" priority="1108">
      <formula>CI67&lt;0</formula>
    </cfRule>
  </conditionalFormatting>
  <conditionalFormatting sqref="CJ69">
    <cfRule type="colorScale" priority="1100">
      <colorScale>
        <cfvo type="min"/>
        <cfvo type="max"/>
        <color theme="0"/>
        <color theme="0"/>
      </colorScale>
    </cfRule>
    <cfRule type="expression" dxfId="7004" priority="1101">
      <formula>CI69&lt;0</formula>
    </cfRule>
  </conditionalFormatting>
  <conditionalFormatting sqref="CJ69:CJ81">
    <cfRule type="expression" priority="1098">
      <formula>#REF!</formula>
    </cfRule>
  </conditionalFormatting>
  <conditionalFormatting sqref="CJ69:CJ82">
    <cfRule type="expression" dxfId="7003" priority="1096">
      <formula>IF(CJ69="Validar","Rojo","Verde")</formula>
    </cfRule>
  </conditionalFormatting>
  <conditionalFormatting sqref="CJ70:CJ78">
    <cfRule type="colorScale" priority="1097">
      <colorScale>
        <cfvo type="min"/>
        <cfvo type="max"/>
        <color theme="0"/>
        <color theme="0"/>
      </colorScale>
    </cfRule>
    <cfRule type="expression" dxfId="7002" priority="1099">
      <formula>CI70&lt;0</formula>
    </cfRule>
  </conditionalFormatting>
  <conditionalFormatting sqref="CJ79:CJ81">
    <cfRule type="colorScale" priority="1109">
      <colorScale>
        <cfvo type="min"/>
        <cfvo type="max"/>
        <color theme="0"/>
        <color theme="0"/>
      </colorScale>
    </cfRule>
    <cfRule type="expression" dxfId="7001"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7000" priority="1095">
      <formula>CI84&lt;0</formula>
    </cfRule>
  </conditionalFormatting>
  <conditionalFormatting sqref="CJ84:CJ91">
    <cfRule type="expression" priority="1092">
      <formula>#REF!</formula>
    </cfRule>
  </conditionalFormatting>
  <conditionalFormatting sqref="CJ84:CJ92">
    <cfRule type="expression" dxfId="6999" priority="1090">
      <formula>IF(CJ84="Validar","Rojo","Verde")</formula>
    </cfRule>
  </conditionalFormatting>
  <conditionalFormatting sqref="CJ85:CJ91">
    <cfRule type="colorScale" priority="1091">
      <colorScale>
        <cfvo type="min"/>
        <cfvo type="max"/>
        <color theme="0"/>
        <color theme="0"/>
      </colorScale>
    </cfRule>
    <cfRule type="expression" dxfId="6998" priority="1093">
      <formula>CI85&lt;0</formula>
    </cfRule>
  </conditionalFormatting>
  <conditionalFormatting sqref="CJ94">
    <cfRule type="colorScale" priority="1088">
      <colorScale>
        <cfvo type="min"/>
        <cfvo type="max"/>
        <color theme="0"/>
        <color theme="0"/>
      </colorScale>
    </cfRule>
    <cfRule type="expression" dxfId="6997" priority="1089">
      <formula>CI94&lt;0</formula>
    </cfRule>
  </conditionalFormatting>
  <conditionalFormatting sqref="CJ94:CJ102">
    <cfRule type="expression" priority="1082">
      <formula>#REF!</formula>
    </cfRule>
  </conditionalFormatting>
  <conditionalFormatting sqref="CJ94:CJ103">
    <cfRule type="expression" dxfId="6996" priority="1080">
      <formula>IF(CJ94="Validar","Rojo","Verde")</formula>
    </cfRule>
  </conditionalFormatting>
  <conditionalFormatting sqref="CJ95:CJ100">
    <cfRule type="colorScale" priority="1086">
      <colorScale>
        <cfvo type="min"/>
        <cfvo type="max"/>
        <color theme="0"/>
        <color theme="0"/>
      </colorScale>
    </cfRule>
    <cfRule type="expression" dxfId="6995" priority="1087">
      <formula>CI95&lt;0</formula>
    </cfRule>
  </conditionalFormatting>
  <conditionalFormatting sqref="CJ101">
    <cfRule type="colorScale" priority="1084">
      <colorScale>
        <cfvo type="min"/>
        <cfvo type="max"/>
        <color theme="0"/>
        <color theme="0"/>
      </colorScale>
    </cfRule>
    <cfRule type="expression" dxfId="6994" priority="1085">
      <formula>CI101&lt;0</formula>
    </cfRule>
  </conditionalFormatting>
  <conditionalFormatting sqref="CJ102">
    <cfRule type="colorScale" priority="1081">
      <colorScale>
        <cfvo type="min"/>
        <cfvo type="max"/>
        <color theme="0"/>
        <color theme="0"/>
      </colorScale>
    </cfRule>
    <cfRule type="expression" dxfId="6993" priority="1083">
      <formula>CI102&lt;0</formula>
    </cfRule>
  </conditionalFormatting>
  <conditionalFormatting sqref="CJ105">
    <cfRule type="colorScale" priority="1078">
      <colorScale>
        <cfvo type="min"/>
        <cfvo type="max"/>
        <color theme="0"/>
        <color theme="0"/>
      </colorScale>
    </cfRule>
    <cfRule type="expression" dxfId="6992" priority="1079">
      <formula>CI105&lt;0</formula>
    </cfRule>
  </conditionalFormatting>
  <conditionalFormatting sqref="CJ105:CJ106">
    <cfRule type="expression" priority="1076">
      <formula>#REF!</formula>
    </cfRule>
  </conditionalFormatting>
  <conditionalFormatting sqref="CJ105:CJ107">
    <cfRule type="expression" dxfId="6991" priority="1074">
      <formula>IF(CJ105="Validar","Rojo","Verde")</formula>
    </cfRule>
  </conditionalFormatting>
  <conditionalFormatting sqref="CJ106">
    <cfRule type="colorScale" priority="1075">
      <colorScale>
        <cfvo type="min"/>
        <cfvo type="max"/>
        <color theme="0"/>
        <color theme="0"/>
      </colorScale>
    </cfRule>
    <cfRule type="expression" dxfId="6990" priority="1077">
      <formula>CI106&lt;0</formula>
    </cfRule>
  </conditionalFormatting>
  <conditionalFormatting sqref="CJ110">
    <cfRule type="colorScale" priority="1066">
      <colorScale>
        <cfvo type="min"/>
        <cfvo type="max"/>
        <color theme="0"/>
        <color theme="0"/>
      </colorScale>
    </cfRule>
    <cfRule type="expression" dxfId="6989"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6988" priority="1058">
      <formula>CI111&lt;0</formula>
    </cfRule>
  </conditionalFormatting>
  <conditionalFormatting sqref="CJ117">
    <cfRule type="colorScale" priority="1072">
      <colorScale>
        <cfvo type="min"/>
        <cfvo type="max"/>
        <color theme="0"/>
        <color theme="0"/>
      </colorScale>
    </cfRule>
    <cfRule type="expression" dxfId="6987"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6986" priority="1071">
      <formula>CI118&lt;0</formula>
    </cfRule>
  </conditionalFormatting>
  <conditionalFormatting sqref="CJ126:CJ135">
    <cfRule type="expression" dxfId="6985" priority="1193">
      <formula>IF(CJ126="Validar","Rojo","Verde")</formula>
    </cfRule>
    <cfRule type="colorScale" priority="1194">
      <colorScale>
        <cfvo type="min"/>
        <cfvo type="max"/>
        <color theme="0"/>
        <color theme="0"/>
      </colorScale>
    </cfRule>
    <cfRule type="expression" priority="1195">
      <formula>$F$23</formula>
    </cfRule>
    <cfRule type="expression" dxfId="6984" priority="1196">
      <formula>CI126&lt;0</formula>
    </cfRule>
  </conditionalFormatting>
  <conditionalFormatting sqref="CI6">
    <cfRule type="colorScale" priority="1053">
      <colorScale>
        <cfvo type="min"/>
        <cfvo type="max"/>
        <color theme="0"/>
        <color theme="0"/>
      </colorScale>
    </cfRule>
    <cfRule type="expression" dxfId="6983" priority="1054">
      <formula>CH6&lt;0</formula>
    </cfRule>
  </conditionalFormatting>
  <conditionalFormatting sqref="CI6">
    <cfRule type="expression" dxfId="6982"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6981" priority="1050">
      <formula>CH7&lt;0</formula>
    </cfRule>
  </conditionalFormatting>
  <conditionalFormatting sqref="CI7:CI8">
    <cfRule type="expression" dxfId="6980"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6979" priority="1015">
      <formula>CL9&lt;0</formula>
    </cfRule>
  </conditionalFormatting>
  <conditionalFormatting sqref="CM9:CM20">
    <cfRule type="expression" dxfId="6978"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6977" priority="992">
      <formula>CL10&lt;0</formula>
    </cfRule>
  </conditionalFormatting>
  <conditionalFormatting sqref="CM11:CM14">
    <cfRule type="colorScale" priority="1012">
      <colorScale>
        <cfvo type="min"/>
        <cfvo type="max"/>
        <color theme="0"/>
        <color theme="0"/>
      </colorScale>
    </cfRule>
    <cfRule type="expression" dxfId="6976" priority="1013">
      <formula>CL11&lt;0</formula>
    </cfRule>
  </conditionalFormatting>
  <conditionalFormatting sqref="CM15">
    <cfRule type="colorScale" priority="989">
      <colorScale>
        <cfvo type="min"/>
        <cfvo type="max"/>
        <color theme="0"/>
        <color theme="0"/>
      </colorScale>
    </cfRule>
    <cfRule type="expression" dxfId="6975" priority="990">
      <formula>CL15&lt;0</formula>
    </cfRule>
  </conditionalFormatting>
  <conditionalFormatting sqref="CM16:CM17">
    <cfRule type="colorScale" priority="1010">
      <colorScale>
        <cfvo type="min"/>
        <cfvo type="max"/>
        <color theme="0"/>
        <color theme="0"/>
      </colorScale>
    </cfRule>
    <cfRule type="expression" dxfId="6974" priority="1011">
      <formula>CL16&lt;0</formula>
    </cfRule>
  </conditionalFormatting>
  <conditionalFormatting sqref="CM18">
    <cfRule type="colorScale" priority="986">
      <colorScale>
        <cfvo type="min"/>
        <cfvo type="max"/>
        <color theme="0"/>
        <color theme="0"/>
      </colorScale>
    </cfRule>
    <cfRule type="expression" dxfId="6973" priority="988">
      <formula>CL18&lt;0</formula>
    </cfRule>
  </conditionalFormatting>
  <conditionalFormatting sqref="CM19:CM20">
    <cfRule type="colorScale" priority="1008">
      <colorScale>
        <cfvo type="min"/>
        <cfvo type="max"/>
        <color theme="0"/>
        <color theme="0"/>
      </colorScale>
    </cfRule>
    <cfRule type="expression" dxfId="6972" priority="1009">
      <formula>CL19&lt;0</formula>
    </cfRule>
  </conditionalFormatting>
  <conditionalFormatting sqref="CM23">
    <cfRule type="colorScale" priority="983">
      <colorScale>
        <cfvo type="min"/>
        <cfvo type="max"/>
        <color theme="0"/>
        <color theme="0"/>
      </colorScale>
    </cfRule>
    <cfRule type="expression" dxfId="6971" priority="984">
      <formula>CL23&lt;0</formula>
    </cfRule>
  </conditionalFormatting>
  <conditionalFormatting sqref="CM23:CM31">
    <cfRule type="expression" dxfId="6970"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6969" priority="1007">
      <formula>CL24&lt;0</formula>
    </cfRule>
  </conditionalFormatting>
  <conditionalFormatting sqref="CM25">
    <cfRule type="colorScale" priority="1004">
      <colorScale>
        <cfvo type="min"/>
        <cfvo type="max"/>
        <color theme="0"/>
        <color theme="0"/>
      </colorScale>
    </cfRule>
    <cfRule type="expression" dxfId="6968" priority="1005">
      <formula>CL25&lt;0</formula>
    </cfRule>
  </conditionalFormatting>
  <conditionalFormatting sqref="CM26">
    <cfRule type="colorScale" priority="981">
      <colorScale>
        <cfvo type="min"/>
        <cfvo type="max"/>
        <color theme="0"/>
        <color theme="0"/>
      </colorScale>
    </cfRule>
    <cfRule type="expression" dxfId="6967" priority="982">
      <formula>CL26&lt;0</formula>
    </cfRule>
  </conditionalFormatting>
  <conditionalFormatting sqref="CM27">
    <cfRule type="colorScale" priority="1002">
      <colorScale>
        <cfvo type="min"/>
        <cfvo type="max"/>
        <color theme="0"/>
        <color theme="0"/>
      </colorScale>
    </cfRule>
    <cfRule type="expression" dxfId="6966" priority="1003">
      <formula>CL27&lt;0</formula>
    </cfRule>
  </conditionalFormatting>
  <conditionalFormatting sqref="CM28">
    <cfRule type="colorScale" priority="1000">
      <colorScale>
        <cfvo type="min"/>
        <cfvo type="max"/>
        <color theme="0"/>
        <color theme="0"/>
      </colorScale>
    </cfRule>
    <cfRule type="expression" dxfId="6965" priority="1001">
      <formula>CL28&lt;0</formula>
    </cfRule>
  </conditionalFormatting>
  <conditionalFormatting sqref="CM29">
    <cfRule type="colorScale" priority="978">
      <colorScale>
        <cfvo type="min"/>
        <cfvo type="max"/>
        <color theme="0"/>
        <color theme="0"/>
      </colorScale>
    </cfRule>
    <cfRule type="expression" dxfId="6964" priority="980">
      <formula>CL29&lt;0</formula>
    </cfRule>
  </conditionalFormatting>
  <conditionalFormatting sqref="CM30">
    <cfRule type="colorScale" priority="998">
      <colorScale>
        <cfvo type="min"/>
        <cfvo type="max"/>
        <color theme="0"/>
        <color theme="0"/>
      </colorScale>
    </cfRule>
    <cfRule type="expression" dxfId="6963" priority="999">
      <formula>CL30&lt;0</formula>
    </cfRule>
  </conditionalFormatting>
  <conditionalFormatting sqref="CM31">
    <cfRule type="colorScale" priority="996">
      <colorScale>
        <cfvo type="min"/>
        <cfvo type="max"/>
        <color theme="0"/>
        <color theme="0"/>
      </colorScale>
    </cfRule>
    <cfRule type="expression" dxfId="6962"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6961" priority="976">
      <formula>CL39&lt;0</formula>
    </cfRule>
  </conditionalFormatting>
  <conditionalFormatting sqref="CM39:CM107">
    <cfRule type="expression" dxfId="6960"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6959"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6958"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6957" priority="1020">
      <formula>CL69&lt;0</formula>
    </cfRule>
  </conditionalFormatting>
  <conditionalFormatting sqref="CM82 CM92 CM103 CM107">
    <cfRule type="expression" dxfId="6956"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6955"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6954"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6953"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6952"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6951"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6950" priority="1029">
      <formula>CL105&lt;0</formula>
    </cfRule>
  </conditionalFormatting>
  <conditionalFormatting sqref="CM110">
    <cfRule type="colorScale" priority="1030">
      <colorScale>
        <cfvo type="min"/>
        <cfvo type="max"/>
        <color theme="0"/>
        <color theme="0"/>
      </colorScale>
    </cfRule>
    <cfRule type="expression" dxfId="6949"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6948"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6947"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6946" priority="964">
      <formula>CL125&lt;0</formula>
    </cfRule>
  </conditionalFormatting>
  <conditionalFormatting sqref="CM125:CM135">
    <cfRule type="expression" dxfId="6945" priority="961">
      <formula>IF(CM125="Validar","Rojo","Verde")</formula>
    </cfRule>
  </conditionalFormatting>
  <conditionalFormatting sqref="CM126:CM132">
    <cfRule type="colorScale" priority="1038">
      <colorScale>
        <cfvo type="min"/>
        <cfvo type="max"/>
        <color theme="0"/>
        <color theme="0"/>
      </colorScale>
    </cfRule>
    <cfRule type="expression" dxfId="6944"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6943"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6942" priority="1034">
      <formula>CL135&lt;0</formula>
    </cfRule>
  </conditionalFormatting>
  <conditionalFormatting sqref="CM110:CN111">
    <cfRule type="expression" dxfId="6941" priority="905">
      <formula>IF(CM110="Validar","Rojo","Verde")</formula>
    </cfRule>
  </conditionalFormatting>
  <conditionalFormatting sqref="CM117:CN123">
    <cfRule type="expression" dxfId="6940"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6939" priority="955">
      <formula>CM40&lt;0</formula>
    </cfRule>
  </conditionalFormatting>
  <conditionalFormatting sqref="CN40:CN67">
    <cfRule type="expression" dxfId="6938"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6937" priority="958">
      <formula>CM67&lt;0</formula>
    </cfRule>
  </conditionalFormatting>
  <conditionalFormatting sqref="CN69">
    <cfRule type="colorScale" priority="950">
      <colorScale>
        <cfvo type="min"/>
        <cfvo type="max"/>
        <color theme="0"/>
        <color theme="0"/>
      </colorScale>
    </cfRule>
    <cfRule type="expression" dxfId="6936" priority="951">
      <formula>CM69&lt;0</formula>
    </cfRule>
  </conditionalFormatting>
  <conditionalFormatting sqref="CN69:CN81">
    <cfRule type="expression" priority="948">
      <formula>#REF!</formula>
    </cfRule>
  </conditionalFormatting>
  <conditionalFormatting sqref="CN69:CN82">
    <cfRule type="expression" dxfId="6935" priority="946">
      <formula>IF(CN69="Validar","Rojo","Verde")</formula>
    </cfRule>
  </conditionalFormatting>
  <conditionalFormatting sqref="CN70:CN78">
    <cfRule type="colorScale" priority="947">
      <colorScale>
        <cfvo type="min"/>
        <cfvo type="max"/>
        <color theme="0"/>
        <color theme="0"/>
      </colorScale>
    </cfRule>
    <cfRule type="expression" dxfId="6934" priority="949">
      <formula>CM70&lt;0</formula>
    </cfRule>
  </conditionalFormatting>
  <conditionalFormatting sqref="CN79:CN81">
    <cfRule type="colorScale" priority="959">
      <colorScale>
        <cfvo type="min"/>
        <cfvo type="max"/>
        <color theme="0"/>
        <color theme="0"/>
      </colorScale>
    </cfRule>
    <cfRule type="expression" dxfId="6933"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6932" priority="945">
      <formula>CM84&lt;0</formula>
    </cfRule>
  </conditionalFormatting>
  <conditionalFormatting sqref="CN84:CN91">
    <cfRule type="expression" priority="942">
      <formula>#REF!</formula>
    </cfRule>
  </conditionalFormatting>
  <conditionalFormatting sqref="CN84:CN92">
    <cfRule type="expression" dxfId="6931" priority="940">
      <formula>IF(CN84="Validar","Rojo","Verde")</formula>
    </cfRule>
  </conditionalFormatting>
  <conditionalFormatting sqref="CN85:CN91">
    <cfRule type="colorScale" priority="941">
      <colorScale>
        <cfvo type="min"/>
        <cfvo type="max"/>
        <color theme="0"/>
        <color theme="0"/>
      </colorScale>
    </cfRule>
    <cfRule type="expression" dxfId="6930" priority="943">
      <formula>CM85&lt;0</formula>
    </cfRule>
  </conditionalFormatting>
  <conditionalFormatting sqref="CN94">
    <cfRule type="colorScale" priority="938">
      <colorScale>
        <cfvo type="min"/>
        <cfvo type="max"/>
        <color theme="0"/>
        <color theme="0"/>
      </colorScale>
    </cfRule>
    <cfRule type="expression" dxfId="6929" priority="939">
      <formula>CM94&lt;0</formula>
    </cfRule>
  </conditionalFormatting>
  <conditionalFormatting sqref="CN94:CN102">
    <cfRule type="expression" priority="932">
      <formula>#REF!</formula>
    </cfRule>
  </conditionalFormatting>
  <conditionalFormatting sqref="CN94:CN103">
    <cfRule type="expression" dxfId="6928" priority="930">
      <formula>IF(CN94="Validar","Rojo","Verde")</formula>
    </cfRule>
  </conditionalFormatting>
  <conditionalFormatting sqref="CN95:CN100">
    <cfRule type="colorScale" priority="936">
      <colorScale>
        <cfvo type="min"/>
        <cfvo type="max"/>
        <color theme="0"/>
        <color theme="0"/>
      </colorScale>
    </cfRule>
    <cfRule type="expression" dxfId="6927" priority="937">
      <formula>CM95&lt;0</formula>
    </cfRule>
  </conditionalFormatting>
  <conditionalFormatting sqref="CN101">
    <cfRule type="colorScale" priority="934">
      <colorScale>
        <cfvo type="min"/>
        <cfvo type="max"/>
        <color theme="0"/>
        <color theme="0"/>
      </colorScale>
    </cfRule>
    <cfRule type="expression" dxfId="6926" priority="935">
      <formula>CM101&lt;0</formula>
    </cfRule>
  </conditionalFormatting>
  <conditionalFormatting sqref="CN102">
    <cfRule type="colorScale" priority="931">
      <colorScale>
        <cfvo type="min"/>
        <cfvo type="max"/>
        <color theme="0"/>
        <color theme="0"/>
      </colorScale>
    </cfRule>
    <cfRule type="expression" dxfId="6925" priority="933">
      <formula>CM102&lt;0</formula>
    </cfRule>
  </conditionalFormatting>
  <conditionalFormatting sqref="CN105">
    <cfRule type="colorScale" priority="928">
      <colorScale>
        <cfvo type="min"/>
        <cfvo type="max"/>
        <color theme="0"/>
        <color theme="0"/>
      </colorScale>
    </cfRule>
    <cfRule type="expression" dxfId="6924" priority="929">
      <formula>CM105&lt;0</formula>
    </cfRule>
  </conditionalFormatting>
  <conditionalFormatting sqref="CN105:CN106">
    <cfRule type="expression" priority="926">
      <formula>#REF!</formula>
    </cfRule>
  </conditionalFormatting>
  <conditionalFormatting sqref="CN105:CN107">
    <cfRule type="expression" dxfId="6923" priority="924">
      <formula>IF(CN105="Validar","Rojo","Verde")</formula>
    </cfRule>
  </conditionalFormatting>
  <conditionalFormatting sqref="CN106">
    <cfRule type="colorScale" priority="925">
      <colorScale>
        <cfvo type="min"/>
        <cfvo type="max"/>
        <color theme="0"/>
        <color theme="0"/>
      </colorScale>
    </cfRule>
    <cfRule type="expression" dxfId="6922" priority="927">
      <formula>CM106&lt;0</formula>
    </cfRule>
  </conditionalFormatting>
  <conditionalFormatting sqref="CN110">
    <cfRule type="colorScale" priority="916">
      <colorScale>
        <cfvo type="min"/>
        <cfvo type="max"/>
        <color theme="0"/>
        <color theme="0"/>
      </colorScale>
    </cfRule>
    <cfRule type="expression" dxfId="6921"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6920" priority="908">
      <formula>CM111&lt;0</formula>
    </cfRule>
  </conditionalFormatting>
  <conditionalFormatting sqref="CN117">
    <cfRule type="colorScale" priority="922">
      <colorScale>
        <cfvo type="min"/>
        <cfvo type="max"/>
        <color theme="0"/>
        <color theme="0"/>
      </colorScale>
    </cfRule>
    <cfRule type="expression" dxfId="6919"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6918" priority="921">
      <formula>CM118&lt;0</formula>
    </cfRule>
  </conditionalFormatting>
  <conditionalFormatting sqref="CN126:CN135">
    <cfRule type="expression" dxfId="6917" priority="1043">
      <formula>IF(CN126="Validar","Rojo","Verde")</formula>
    </cfRule>
    <cfRule type="colorScale" priority="1044">
      <colorScale>
        <cfvo type="min"/>
        <cfvo type="max"/>
        <color theme="0"/>
        <color theme="0"/>
      </colorScale>
    </cfRule>
    <cfRule type="expression" priority="1045">
      <formula>$F$23</formula>
    </cfRule>
    <cfRule type="expression" dxfId="6916" priority="1046">
      <formula>CM126&lt;0</formula>
    </cfRule>
  </conditionalFormatting>
  <conditionalFormatting sqref="CM6">
    <cfRule type="colorScale" priority="903">
      <colorScale>
        <cfvo type="min"/>
        <cfvo type="max"/>
        <color theme="0"/>
        <color theme="0"/>
      </colorScale>
    </cfRule>
    <cfRule type="expression" dxfId="6915" priority="904">
      <formula>CL6&lt;0</formula>
    </cfRule>
  </conditionalFormatting>
  <conditionalFormatting sqref="CM6">
    <cfRule type="expression" dxfId="6914"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6913" priority="900">
      <formula>CL7&lt;0</formula>
    </cfRule>
  </conditionalFormatting>
  <conditionalFormatting sqref="CM7:CM8">
    <cfRule type="expression" dxfId="6912"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6911" priority="865">
      <formula>CO9&lt;0</formula>
    </cfRule>
  </conditionalFormatting>
  <conditionalFormatting sqref="CP9:CP20">
    <cfRule type="expression" dxfId="6910"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6909" priority="842">
      <formula>CO10&lt;0</formula>
    </cfRule>
  </conditionalFormatting>
  <conditionalFormatting sqref="CP11:CP14">
    <cfRule type="colorScale" priority="862">
      <colorScale>
        <cfvo type="min"/>
        <cfvo type="max"/>
        <color theme="0"/>
        <color theme="0"/>
      </colorScale>
    </cfRule>
    <cfRule type="expression" dxfId="6908" priority="863">
      <formula>CO11&lt;0</formula>
    </cfRule>
  </conditionalFormatting>
  <conditionalFormatting sqref="CP15">
    <cfRule type="colorScale" priority="839">
      <colorScale>
        <cfvo type="min"/>
        <cfvo type="max"/>
        <color theme="0"/>
        <color theme="0"/>
      </colorScale>
    </cfRule>
    <cfRule type="expression" dxfId="6907" priority="840">
      <formula>CO15&lt;0</formula>
    </cfRule>
  </conditionalFormatting>
  <conditionalFormatting sqref="CP16:CP17">
    <cfRule type="colorScale" priority="860">
      <colorScale>
        <cfvo type="min"/>
        <cfvo type="max"/>
        <color theme="0"/>
        <color theme="0"/>
      </colorScale>
    </cfRule>
    <cfRule type="expression" dxfId="6906" priority="861">
      <formula>CO16&lt;0</formula>
    </cfRule>
  </conditionalFormatting>
  <conditionalFormatting sqref="CP18">
    <cfRule type="colorScale" priority="836">
      <colorScale>
        <cfvo type="min"/>
        <cfvo type="max"/>
        <color theme="0"/>
        <color theme="0"/>
      </colorScale>
    </cfRule>
    <cfRule type="expression" dxfId="6905" priority="838">
      <formula>CO18&lt;0</formula>
    </cfRule>
  </conditionalFormatting>
  <conditionalFormatting sqref="CP19:CP20">
    <cfRule type="colorScale" priority="858">
      <colorScale>
        <cfvo type="min"/>
        <cfvo type="max"/>
        <color theme="0"/>
        <color theme="0"/>
      </colorScale>
    </cfRule>
    <cfRule type="expression" dxfId="6904" priority="859">
      <formula>CO19&lt;0</formula>
    </cfRule>
  </conditionalFormatting>
  <conditionalFormatting sqref="CP23">
    <cfRule type="colorScale" priority="833">
      <colorScale>
        <cfvo type="min"/>
        <cfvo type="max"/>
        <color theme="0"/>
        <color theme="0"/>
      </colorScale>
    </cfRule>
    <cfRule type="expression" dxfId="6903" priority="834">
      <formula>CO23&lt;0</formula>
    </cfRule>
  </conditionalFormatting>
  <conditionalFormatting sqref="CP23:CP31">
    <cfRule type="expression" dxfId="6902"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6901" priority="857">
      <formula>CO24&lt;0</formula>
    </cfRule>
  </conditionalFormatting>
  <conditionalFormatting sqref="CP25">
    <cfRule type="colorScale" priority="854">
      <colorScale>
        <cfvo type="min"/>
        <cfvo type="max"/>
        <color theme="0"/>
        <color theme="0"/>
      </colorScale>
    </cfRule>
    <cfRule type="expression" dxfId="6900" priority="855">
      <formula>CO25&lt;0</formula>
    </cfRule>
  </conditionalFormatting>
  <conditionalFormatting sqref="CP26">
    <cfRule type="colorScale" priority="831">
      <colorScale>
        <cfvo type="min"/>
        <cfvo type="max"/>
        <color theme="0"/>
        <color theme="0"/>
      </colorScale>
    </cfRule>
    <cfRule type="expression" dxfId="6899" priority="832">
      <formula>CO26&lt;0</formula>
    </cfRule>
  </conditionalFormatting>
  <conditionalFormatting sqref="CP27">
    <cfRule type="colorScale" priority="852">
      <colorScale>
        <cfvo type="min"/>
        <cfvo type="max"/>
        <color theme="0"/>
        <color theme="0"/>
      </colorScale>
    </cfRule>
    <cfRule type="expression" dxfId="6898" priority="853">
      <formula>CO27&lt;0</formula>
    </cfRule>
  </conditionalFormatting>
  <conditionalFormatting sqref="CP28">
    <cfRule type="colorScale" priority="850">
      <colorScale>
        <cfvo type="min"/>
        <cfvo type="max"/>
        <color theme="0"/>
        <color theme="0"/>
      </colorScale>
    </cfRule>
    <cfRule type="expression" dxfId="6897" priority="851">
      <formula>CO28&lt;0</formula>
    </cfRule>
  </conditionalFormatting>
  <conditionalFormatting sqref="CP29">
    <cfRule type="colorScale" priority="828">
      <colorScale>
        <cfvo type="min"/>
        <cfvo type="max"/>
        <color theme="0"/>
        <color theme="0"/>
      </colorScale>
    </cfRule>
    <cfRule type="expression" dxfId="6896" priority="830">
      <formula>CO29&lt;0</formula>
    </cfRule>
  </conditionalFormatting>
  <conditionalFormatting sqref="CP30">
    <cfRule type="colorScale" priority="848">
      <colorScale>
        <cfvo type="min"/>
        <cfvo type="max"/>
        <color theme="0"/>
        <color theme="0"/>
      </colorScale>
    </cfRule>
    <cfRule type="expression" dxfId="6895" priority="849">
      <formula>CO30&lt;0</formula>
    </cfRule>
  </conditionalFormatting>
  <conditionalFormatting sqref="CP31">
    <cfRule type="colorScale" priority="846">
      <colorScale>
        <cfvo type="min"/>
        <cfvo type="max"/>
        <color theme="0"/>
        <color theme="0"/>
      </colorScale>
    </cfRule>
    <cfRule type="expression" dxfId="6894"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6893" priority="826">
      <formula>CO39&lt;0</formula>
    </cfRule>
  </conditionalFormatting>
  <conditionalFormatting sqref="CP39:CP107">
    <cfRule type="expression" dxfId="6892"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6891"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6890"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6889" priority="870">
      <formula>CO69&lt;0</formula>
    </cfRule>
  </conditionalFormatting>
  <conditionalFormatting sqref="CP82 CP92 CP103 CP107">
    <cfRule type="expression" dxfId="6888"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6887"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6886"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6885"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6884"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6883"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6882" priority="879">
      <formula>CO105&lt;0</formula>
    </cfRule>
  </conditionalFormatting>
  <conditionalFormatting sqref="CP110">
    <cfRule type="colorScale" priority="880">
      <colorScale>
        <cfvo type="min"/>
        <cfvo type="max"/>
        <color theme="0"/>
        <color theme="0"/>
      </colorScale>
    </cfRule>
    <cfRule type="expression" dxfId="6881"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6880"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6879"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6878" priority="814">
      <formula>CO125&lt;0</formula>
    </cfRule>
  </conditionalFormatting>
  <conditionalFormatting sqref="CP125:CP135">
    <cfRule type="expression" dxfId="6877" priority="811">
      <formula>IF(CP125="Validar","Rojo","Verde")</formula>
    </cfRule>
  </conditionalFormatting>
  <conditionalFormatting sqref="CP126:CP132">
    <cfRule type="colorScale" priority="888">
      <colorScale>
        <cfvo type="min"/>
        <cfvo type="max"/>
        <color theme="0"/>
        <color theme="0"/>
      </colorScale>
    </cfRule>
    <cfRule type="expression" dxfId="6876"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6875"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6874" priority="884">
      <formula>CO135&lt;0</formula>
    </cfRule>
  </conditionalFormatting>
  <conditionalFormatting sqref="CP110:CQ111">
    <cfRule type="expression" dxfId="6873" priority="755">
      <formula>IF(CP110="Validar","Rojo","Verde")</formula>
    </cfRule>
  </conditionalFormatting>
  <conditionalFormatting sqref="CP117:CQ123">
    <cfRule type="expression" dxfId="6872"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6871" priority="805">
      <formula>CP40&lt;0</formula>
    </cfRule>
  </conditionalFormatting>
  <conditionalFormatting sqref="CQ40:CQ67">
    <cfRule type="expression" dxfId="6870"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6869" priority="808">
      <formula>CP67&lt;0</formula>
    </cfRule>
  </conditionalFormatting>
  <conditionalFormatting sqref="CQ69">
    <cfRule type="colorScale" priority="800">
      <colorScale>
        <cfvo type="min"/>
        <cfvo type="max"/>
        <color theme="0"/>
        <color theme="0"/>
      </colorScale>
    </cfRule>
    <cfRule type="expression" dxfId="6868" priority="801">
      <formula>CP69&lt;0</formula>
    </cfRule>
  </conditionalFormatting>
  <conditionalFormatting sqref="CQ69:CQ81">
    <cfRule type="expression" priority="798">
      <formula>#REF!</formula>
    </cfRule>
  </conditionalFormatting>
  <conditionalFormatting sqref="CQ69:CQ82">
    <cfRule type="expression" dxfId="6867" priority="796">
      <formula>IF(CQ69="Validar","Rojo","Verde")</formula>
    </cfRule>
  </conditionalFormatting>
  <conditionalFormatting sqref="CQ70:CQ78">
    <cfRule type="colorScale" priority="797">
      <colorScale>
        <cfvo type="min"/>
        <cfvo type="max"/>
        <color theme="0"/>
        <color theme="0"/>
      </colorScale>
    </cfRule>
    <cfRule type="expression" dxfId="6866" priority="799">
      <formula>CP70&lt;0</formula>
    </cfRule>
  </conditionalFormatting>
  <conditionalFormatting sqref="CQ79:CQ81">
    <cfRule type="colorScale" priority="809">
      <colorScale>
        <cfvo type="min"/>
        <cfvo type="max"/>
        <color theme="0"/>
        <color theme="0"/>
      </colorScale>
    </cfRule>
    <cfRule type="expression" dxfId="6865"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6864" priority="795">
      <formula>CP84&lt;0</formula>
    </cfRule>
  </conditionalFormatting>
  <conditionalFormatting sqref="CQ84:CQ91">
    <cfRule type="expression" priority="792">
      <formula>#REF!</formula>
    </cfRule>
  </conditionalFormatting>
  <conditionalFormatting sqref="CQ84:CQ92">
    <cfRule type="expression" dxfId="6863" priority="790">
      <formula>IF(CQ84="Validar","Rojo","Verde")</formula>
    </cfRule>
  </conditionalFormatting>
  <conditionalFormatting sqref="CQ85:CQ91">
    <cfRule type="colorScale" priority="791">
      <colorScale>
        <cfvo type="min"/>
        <cfvo type="max"/>
        <color theme="0"/>
        <color theme="0"/>
      </colorScale>
    </cfRule>
    <cfRule type="expression" dxfId="6862" priority="793">
      <formula>CP85&lt;0</formula>
    </cfRule>
  </conditionalFormatting>
  <conditionalFormatting sqref="CQ94">
    <cfRule type="colorScale" priority="788">
      <colorScale>
        <cfvo type="min"/>
        <cfvo type="max"/>
        <color theme="0"/>
        <color theme="0"/>
      </colorScale>
    </cfRule>
    <cfRule type="expression" dxfId="6861" priority="789">
      <formula>CP94&lt;0</formula>
    </cfRule>
  </conditionalFormatting>
  <conditionalFormatting sqref="CQ94:CQ102">
    <cfRule type="expression" priority="782">
      <formula>#REF!</formula>
    </cfRule>
  </conditionalFormatting>
  <conditionalFormatting sqref="CQ94:CQ103">
    <cfRule type="expression" dxfId="6860" priority="780">
      <formula>IF(CQ94="Validar","Rojo","Verde")</formula>
    </cfRule>
  </conditionalFormatting>
  <conditionalFormatting sqref="CQ95:CQ100">
    <cfRule type="colorScale" priority="786">
      <colorScale>
        <cfvo type="min"/>
        <cfvo type="max"/>
        <color theme="0"/>
        <color theme="0"/>
      </colorScale>
    </cfRule>
    <cfRule type="expression" dxfId="6859" priority="787">
      <formula>CP95&lt;0</formula>
    </cfRule>
  </conditionalFormatting>
  <conditionalFormatting sqref="CQ101">
    <cfRule type="colorScale" priority="784">
      <colorScale>
        <cfvo type="min"/>
        <cfvo type="max"/>
        <color theme="0"/>
        <color theme="0"/>
      </colorScale>
    </cfRule>
    <cfRule type="expression" dxfId="6858" priority="785">
      <formula>CP101&lt;0</formula>
    </cfRule>
  </conditionalFormatting>
  <conditionalFormatting sqref="CQ102">
    <cfRule type="colorScale" priority="781">
      <colorScale>
        <cfvo type="min"/>
        <cfvo type="max"/>
        <color theme="0"/>
        <color theme="0"/>
      </colorScale>
    </cfRule>
    <cfRule type="expression" dxfId="6857" priority="783">
      <formula>CP102&lt;0</formula>
    </cfRule>
  </conditionalFormatting>
  <conditionalFormatting sqref="CQ105">
    <cfRule type="colorScale" priority="778">
      <colorScale>
        <cfvo type="min"/>
        <cfvo type="max"/>
        <color theme="0"/>
        <color theme="0"/>
      </colorScale>
    </cfRule>
    <cfRule type="expression" dxfId="6856" priority="779">
      <formula>CP105&lt;0</formula>
    </cfRule>
  </conditionalFormatting>
  <conditionalFormatting sqref="CQ105:CQ106">
    <cfRule type="expression" priority="776">
      <formula>#REF!</formula>
    </cfRule>
  </conditionalFormatting>
  <conditionalFormatting sqref="CQ105:CQ107">
    <cfRule type="expression" dxfId="6855" priority="774">
      <formula>IF(CQ105="Validar","Rojo","Verde")</formula>
    </cfRule>
  </conditionalFormatting>
  <conditionalFormatting sqref="CQ106">
    <cfRule type="colorScale" priority="775">
      <colorScale>
        <cfvo type="min"/>
        <cfvo type="max"/>
        <color theme="0"/>
        <color theme="0"/>
      </colorScale>
    </cfRule>
    <cfRule type="expression" dxfId="6854" priority="777">
      <formula>CP106&lt;0</formula>
    </cfRule>
  </conditionalFormatting>
  <conditionalFormatting sqref="CQ110">
    <cfRule type="colorScale" priority="766">
      <colorScale>
        <cfvo type="min"/>
        <cfvo type="max"/>
        <color theme="0"/>
        <color theme="0"/>
      </colorScale>
    </cfRule>
    <cfRule type="expression" dxfId="6853"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6852" priority="758">
      <formula>CP111&lt;0</formula>
    </cfRule>
  </conditionalFormatting>
  <conditionalFormatting sqref="CQ117">
    <cfRule type="colorScale" priority="772">
      <colorScale>
        <cfvo type="min"/>
        <cfvo type="max"/>
        <color theme="0"/>
        <color theme="0"/>
      </colorScale>
    </cfRule>
    <cfRule type="expression" dxfId="6851"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6850" priority="771">
      <formula>CP118&lt;0</formula>
    </cfRule>
  </conditionalFormatting>
  <conditionalFormatting sqref="CQ126:CQ135">
    <cfRule type="expression" dxfId="6849" priority="893">
      <formula>IF(CQ126="Validar","Rojo","Verde")</formula>
    </cfRule>
    <cfRule type="colorScale" priority="894">
      <colorScale>
        <cfvo type="min"/>
        <cfvo type="max"/>
        <color theme="0"/>
        <color theme="0"/>
      </colorScale>
    </cfRule>
    <cfRule type="expression" priority="895">
      <formula>$F$23</formula>
    </cfRule>
    <cfRule type="expression" dxfId="6848" priority="896">
      <formula>CP126&lt;0</formula>
    </cfRule>
  </conditionalFormatting>
  <conditionalFormatting sqref="CP6">
    <cfRule type="colorScale" priority="753">
      <colorScale>
        <cfvo type="min"/>
        <cfvo type="max"/>
        <color theme="0"/>
        <color theme="0"/>
      </colorScale>
    </cfRule>
    <cfRule type="expression" dxfId="6847" priority="754">
      <formula>CO6&lt;0</formula>
    </cfRule>
  </conditionalFormatting>
  <conditionalFormatting sqref="CP6">
    <cfRule type="expression" dxfId="6846"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6845" priority="750">
      <formula>CO7&lt;0</formula>
    </cfRule>
  </conditionalFormatting>
  <conditionalFormatting sqref="CP7:CP8">
    <cfRule type="expression" dxfId="6844"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6843" priority="715">
      <formula>CS9&lt;0</formula>
    </cfRule>
  </conditionalFormatting>
  <conditionalFormatting sqref="CT9:CT20">
    <cfRule type="expression" dxfId="6842"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6841" priority="692">
      <formula>CS10&lt;0</formula>
    </cfRule>
  </conditionalFormatting>
  <conditionalFormatting sqref="CT11:CT14">
    <cfRule type="colorScale" priority="712">
      <colorScale>
        <cfvo type="min"/>
        <cfvo type="max"/>
        <color theme="0"/>
        <color theme="0"/>
      </colorScale>
    </cfRule>
    <cfRule type="expression" dxfId="6840" priority="713">
      <formula>CS11&lt;0</formula>
    </cfRule>
  </conditionalFormatting>
  <conditionalFormatting sqref="CT15">
    <cfRule type="colorScale" priority="689">
      <colorScale>
        <cfvo type="min"/>
        <cfvo type="max"/>
        <color theme="0"/>
        <color theme="0"/>
      </colorScale>
    </cfRule>
    <cfRule type="expression" dxfId="6839" priority="690">
      <formula>CS15&lt;0</formula>
    </cfRule>
  </conditionalFormatting>
  <conditionalFormatting sqref="CT16:CT17">
    <cfRule type="colorScale" priority="710">
      <colorScale>
        <cfvo type="min"/>
        <cfvo type="max"/>
        <color theme="0"/>
        <color theme="0"/>
      </colorScale>
    </cfRule>
    <cfRule type="expression" dxfId="6838" priority="711">
      <formula>CS16&lt;0</formula>
    </cfRule>
  </conditionalFormatting>
  <conditionalFormatting sqref="CT18">
    <cfRule type="colorScale" priority="686">
      <colorScale>
        <cfvo type="min"/>
        <cfvo type="max"/>
        <color theme="0"/>
        <color theme="0"/>
      </colorScale>
    </cfRule>
    <cfRule type="expression" dxfId="6837" priority="688">
      <formula>CS18&lt;0</formula>
    </cfRule>
  </conditionalFormatting>
  <conditionalFormatting sqref="CT19:CT20">
    <cfRule type="colorScale" priority="708">
      <colorScale>
        <cfvo type="min"/>
        <cfvo type="max"/>
        <color theme="0"/>
        <color theme="0"/>
      </colorScale>
    </cfRule>
    <cfRule type="expression" dxfId="6836" priority="709">
      <formula>CS19&lt;0</formula>
    </cfRule>
  </conditionalFormatting>
  <conditionalFormatting sqref="CT23">
    <cfRule type="colorScale" priority="683">
      <colorScale>
        <cfvo type="min"/>
        <cfvo type="max"/>
        <color theme="0"/>
        <color theme="0"/>
      </colorScale>
    </cfRule>
    <cfRule type="expression" dxfId="6835" priority="684">
      <formula>CS23&lt;0</formula>
    </cfRule>
  </conditionalFormatting>
  <conditionalFormatting sqref="CT23:CT31">
    <cfRule type="expression" dxfId="6834"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6833" priority="707">
      <formula>CS24&lt;0</formula>
    </cfRule>
  </conditionalFormatting>
  <conditionalFormatting sqref="CT25">
    <cfRule type="colorScale" priority="704">
      <colorScale>
        <cfvo type="min"/>
        <cfvo type="max"/>
        <color theme="0"/>
        <color theme="0"/>
      </colorScale>
    </cfRule>
    <cfRule type="expression" dxfId="6832" priority="705">
      <formula>CS25&lt;0</formula>
    </cfRule>
  </conditionalFormatting>
  <conditionalFormatting sqref="CT26">
    <cfRule type="colorScale" priority="681">
      <colorScale>
        <cfvo type="min"/>
        <cfvo type="max"/>
        <color theme="0"/>
        <color theme="0"/>
      </colorScale>
    </cfRule>
    <cfRule type="expression" dxfId="6831" priority="682">
      <formula>CS26&lt;0</formula>
    </cfRule>
  </conditionalFormatting>
  <conditionalFormatting sqref="CT27">
    <cfRule type="colorScale" priority="702">
      <colorScale>
        <cfvo type="min"/>
        <cfvo type="max"/>
        <color theme="0"/>
        <color theme="0"/>
      </colorScale>
    </cfRule>
    <cfRule type="expression" dxfId="6830" priority="703">
      <formula>CS27&lt;0</formula>
    </cfRule>
  </conditionalFormatting>
  <conditionalFormatting sqref="CT28">
    <cfRule type="colorScale" priority="700">
      <colorScale>
        <cfvo type="min"/>
        <cfvo type="max"/>
        <color theme="0"/>
        <color theme="0"/>
      </colorScale>
    </cfRule>
    <cfRule type="expression" dxfId="6829" priority="701">
      <formula>CS28&lt;0</formula>
    </cfRule>
  </conditionalFormatting>
  <conditionalFormatting sqref="CT29">
    <cfRule type="colorScale" priority="678">
      <colorScale>
        <cfvo type="min"/>
        <cfvo type="max"/>
        <color theme="0"/>
        <color theme="0"/>
      </colorScale>
    </cfRule>
    <cfRule type="expression" dxfId="6828" priority="680">
      <formula>CS29&lt;0</formula>
    </cfRule>
  </conditionalFormatting>
  <conditionalFormatting sqref="CT30">
    <cfRule type="colorScale" priority="698">
      <colorScale>
        <cfvo type="min"/>
        <cfvo type="max"/>
        <color theme="0"/>
        <color theme="0"/>
      </colorScale>
    </cfRule>
    <cfRule type="expression" dxfId="6827" priority="699">
      <formula>CS30&lt;0</formula>
    </cfRule>
  </conditionalFormatting>
  <conditionalFormatting sqref="CT31">
    <cfRule type="colorScale" priority="696">
      <colorScale>
        <cfvo type="min"/>
        <cfvo type="max"/>
        <color theme="0"/>
        <color theme="0"/>
      </colorScale>
    </cfRule>
    <cfRule type="expression" dxfId="6826"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6825" priority="676">
      <formula>CS39&lt;0</formula>
    </cfRule>
  </conditionalFormatting>
  <conditionalFormatting sqref="CT39:CT107">
    <cfRule type="expression" dxfId="6824"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6823"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6822"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6821" priority="720">
      <formula>CS69&lt;0</formula>
    </cfRule>
  </conditionalFormatting>
  <conditionalFormatting sqref="CT82 CT92 CT103 CT107">
    <cfRule type="expression" dxfId="6820"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6819"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6818"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6817"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6816"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6815"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6814" priority="729">
      <formula>CS105&lt;0</formula>
    </cfRule>
  </conditionalFormatting>
  <conditionalFormatting sqref="CT110">
    <cfRule type="colorScale" priority="730">
      <colorScale>
        <cfvo type="min"/>
        <cfvo type="max"/>
        <color theme="0"/>
        <color theme="0"/>
      </colorScale>
    </cfRule>
    <cfRule type="expression" dxfId="6813"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6812"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6811"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6810" priority="664">
      <formula>CS125&lt;0</formula>
    </cfRule>
  </conditionalFormatting>
  <conditionalFormatting sqref="CT125:CT135">
    <cfRule type="expression" dxfId="6809" priority="661">
      <formula>IF(CT125="Validar","Rojo","Verde")</formula>
    </cfRule>
  </conditionalFormatting>
  <conditionalFormatting sqref="CT126:CT132">
    <cfRule type="colorScale" priority="738">
      <colorScale>
        <cfvo type="min"/>
        <cfvo type="max"/>
        <color theme="0"/>
        <color theme="0"/>
      </colorScale>
    </cfRule>
    <cfRule type="expression" dxfId="6808"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6807"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6806" priority="734">
      <formula>CS135&lt;0</formula>
    </cfRule>
  </conditionalFormatting>
  <conditionalFormatting sqref="CT110:CU111">
    <cfRule type="expression" dxfId="6805" priority="605">
      <formula>IF(CT110="Validar","Rojo","Verde")</formula>
    </cfRule>
  </conditionalFormatting>
  <conditionalFormatting sqref="CT117:CU123">
    <cfRule type="expression" dxfId="6804"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6803" priority="655">
      <formula>CT40&lt;0</formula>
    </cfRule>
  </conditionalFormatting>
  <conditionalFormatting sqref="CU40:CU67">
    <cfRule type="expression" dxfId="6802"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6801" priority="658">
      <formula>CT67&lt;0</formula>
    </cfRule>
  </conditionalFormatting>
  <conditionalFormatting sqref="CU69">
    <cfRule type="colorScale" priority="650">
      <colorScale>
        <cfvo type="min"/>
        <cfvo type="max"/>
        <color theme="0"/>
        <color theme="0"/>
      </colorScale>
    </cfRule>
    <cfRule type="expression" dxfId="6800" priority="651">
      <formula>CT69&lt;0</formula>
    </cfRule>
  </conditionalFormatting>
  <conditionalFormatting sqref="CU69:CU81">
    <cfRule type="expression" priority="648">
      <formula>#REF!</formula>
    </cfRule>
  </conditionalFormatting>
  <conditionalFormatting sqref="CU69:CU82">
    <cfRule type="expression" dxfId="6799" priority="646">
      <formula>IF(CU69="Validar","Rojo","Verde")</formula>
    </cfRule>
  </conditionalFormatting>
  <conditionalFormatting sqref="CU70:CU78">
    <cfRule type="colorScale" priority="647">
      <colorScale>
        <cfvo type="min"/>
        <cfvo type="max"/>
        <color theme="0"/>
        <color theme="0"/>
      </colorScale>
    </cfRule>
    <cfRule type="expression" dxfId="6798" priority="649">
      <formula>CT70&lt;0</formula>
    </cfRule>
  </conditionalFormatting>
  <conditionalFormatting sqref="CU79:CU81">
    <cfRule type="colorScale" priority="659">
      <colorScale>
        <cfvo type="min"/>
        <cfvo type="max"/>
        <color theme="0"/>
        <color theme="0"/>
      </colorScale>
    </cfRule>
    <cfRule type="expression" dxfId="6797"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6796" priority="645">
      <formula>CT84&lt;0</formula>
    </cfRule>
  </conditionalFormatting>
  <conditionalFormatting sqref="CU84:CU91">
    <cfRule type="expression" priority="642">
      <formula>#REF!</formula>
    </cfRule>
  </conditionalFormatting>
  <conditionalFormatting sqref="CU84:CU92">
    <cfRule type="expression" dxfId="6795" priority="640">
      <formula>IF(CU84="Validar","Rojo","Verde")</formula>
    </cfRule>
  </conditionalFormatting>
  <conditionalFormatting sqref="CU85:CU91">
    <cfRule type="colorScale" priority="641">
      <colorScale>
        <cfvo type="min"/>
        <cfvo type="max"/>
        <color theme="0"/>
        <color theme="0"/>
      </colorScale>
    </cfRule>
    <cfRule type="expression" dxfId="6794" priority="643">
      <formula>CT85&lt;0</formula>
    </cfRule>
  </conditionalFormatting>
  <conditionalFormatting sqref="CU94">
    <cfRule type="colorScale" priority="638">
      <colorScale>
        <cfvo type="min"/>
        <cfvo type="max"/>
        <color theme="0"/>
        <color theme="0"/>
      </colorScale>
    </cfRule>
    <cfRule type="expression" dxfId="6793" priority="639">
      <formula>CT94&lt;0</formula>
    </cfRule>
  </conditionalFormatting>
  <conditionalFormatting sqref="CU94:CU102">
    <cfRule type="expression" priority="632">
      <formula>#REF!</formula>
    </cfRule>
  </conditionalFormatting>
  <conditionalFormatting sqref="CU94:CU103">
    <cfRule type="expression" dxfId="6792" priority="630">
      <formula>IF(CU94="Validar","Rojo","Verde")</formula>
    </cfRule>
  </conditionalFormatting>
  <conditionalFormatting sqref="CU95:CU100">
    <cfRule type="colorScale" priority="636">
      <colorScale>
        <cfvo type="min"/>
        <cfvo type="max"/>
        <color theme="0"/>
        <color theme="0"/>
      </colorScale>
    </cfRule>
    <cfRule type="expression" dxfId="6791" priority="637">
      <formula>CT95&lt;0</formula>
    </cfRule>
  </conditionalFormatting>
  <conditionalFormatting sqref="CU101">
    <cfRule type="colorScale" priority="634">
      <colorScale>
        <cfvo type="min"/>
        <cfvo type="max"/>
        <color theme="0"/>
        <color theme="0"/>
      </colorScale>
    </cfRule>
    <cfRule type="expression" dxfId="6790" priority="635">
      <formula>CT101&lt;0</formula>
    </cfRule>
  </conditionalFormatting>
  <conditionalFormatting sqref="CU102">
    <cfRule type="colorScale" priority="631">
      <colorScale>
        <cfvo type="min"/>
        <cfvo type="max"/>
        <color theme="0"/>
        <color theme="0"/>
      </colorScale>
    </cfRule>
    <cfRule type="expression" dxfId="6789" priority="633">
      <formula>CT102&lt;0</formula>
    </cfRule>
  </conditionalFormatting>
  <conditionalFormatting sqref="CU105">
    <cfRule type="colorScale" priority="628">
      <colorScale>
        <cfvo type="min"/>
        <cfvo type="max"/>
        <color theme="0"/>
        <color theme="0"/>
      </colorScale>
    </cfRule>
    <cfRule type="expression" dxfId="6788" priority="629">
      <formula>CT105&lt;0</formula>
    </cfRule>
  </conditionalFormatting>
  <conditionalFormatting sqref="CU105:CU106">
    <cfRule type="expression" priority="626">
      <formula>#REF!</formula>
    </cfRule>
  </conditionalFormatting>
  <conditionalFormatting sqref="CU105:CU107">
    <cfRule type="expression" dxfId="6787" priority="624">
      <formula>IF(CU105="Validar","Rojo","Verde")</formula>
    </cfRule>
  </conditionalFormatting>
  <conditionalFormatting sqref="CU106">
    <cfRule type="colorScale" priority="625">
      <colorScale>
        <cfvo type="min"/>
        <cfvo type="max"/>
        <color theme="0"/>
        <color theme="0"/>
      </colorScale>
    </cfRule>
    <cfRule type="expression" dxfId="6786" priority="627">
      <formula>CT106&lt;0</formula>
    </cfRule>
  </conditionalFormatting>
  <conditionalFormatting sqref="CU110">
    <cfRule type="colorScale" priority="616">
      <colorScale>
        <cfvo type="min"/>
        <cfvo type="max"/>
        <color theme="0"/>
        <color theme="0"/>
      </colorScale>
    </cfRule>
    <cfRule type="expression" dxfId="6785"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6784" priority="608">
      <formula>CT111&lt;0</formula>
    </cfRule>
  </conditionalFormatting>
  <conditionalFormatting sqref="CU117">
    <cfRule type="colorScale" priority="622">
      <colorScale>
        <cfvo type="min"/>
        <cfvo type="max"/>
        <color theme="0"/>
        <color theme="0"/>
      </colorScale>
    </cfRule>
    <cfRule type="expression" dxfId="6783"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6782" priority="621">
      <formula>CT118&lt;0</formula>
    </cfRule>
  </conditionalFormatting>
  <conditionalFormatting sqref="CU126:CU135">
    <cfRule type="expression" dxfId="6781" priority="743">
      <formula>IF(CU126="Validar","Rojo","Verde")</formula>
    </cfRule>
    <cfRule type="colorScale" priority="744">
      <colorScale>
        <cfvo type="min"/>
        <cfvo type="max"/>
        <color theme="0"/>
        <color theme="0"/>
      </colorScale>
    </cfRule>
    <cfRule type="expression" priority="745">
      <formula>$F$23</formula>
    </cfRule>
    <cfRule type="expression" dxfId="6780" priority="746">
      <formula>CT126&lt;0</formula>
    </cfRule>
  </conditionalFormatting>
  <conditionalFormatting sqref="CT6">
    <cfRule type="colorScale" priority="603">
      <colorScale>
        <cfvo type="min"/>
        <cfvo type="max"/>
        <color theme="0"/>
        <color theme="0"/>
      </colorScale>
    </cfRule>
    <cfRule type="expression" dxfId="6779" priority="604">
      <formula>CS6&lt;0</formula>
    </cfRule>
  </conditionalFormatting>
  <conditionalFormatting sqref="CT6">
    <cfRule type="expression" dxfId="6778"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6777" priority="600">
      <formula>CS7&lt;0</formula>
    </cfRule>
  </conditionalFormatting>
  <conditionalFormatting sqref="CT7:CT8">
    <cfRule type="expression" dxfId="6776"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6775" priority="569">
      <formula>CV9&lt;0</formula>
    </cfRule>
  </conditionalFormatting>
  <conditionalFormatting sqref="CW9:CW20">
    <cfRule type="expression" dxfId="6774"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6773" priority="546">
      <formula>CV10&lt;0</formula>
    </cfRule>
  </conditionalFormatting>
  <conditionalFormatting sqref="CW11:CW14">
    <cfRule type="colorScale" priority="566">
      <colorScale>
        <cfvo type="min"/>
        <cfvo type="max"/>
        <color theme="0"/>
        <color theme="0"/>
      </colorScale>
    </cfRule>
    <cfRule type="expression" dxfId="6772" priority="567">
      <formula>CV11&lt;0</formula>
    </cfRule>
  </conditionalFormatting>
  <conditionalFormatting sqref="CW15">
    <cfRule type="colorScale" priority="543">
      <colorScale>
        <cfvo type="min"/>
        <cfvo type="max"/>
        <color theme="0"/>
        <color theme="0"/>
      </colorScale>
    </cfRule>
    <cfRule type="expression" dxfId="6771" priority="544">
      <formula>CV15&lt;0</formula>
    </cfRule>
  </conditionalFormatting>
  <conditionalFormatting sqref="CW16:CW17">
    <cfRule type="colorScale" priority="564">
      <colorScale>
        <cfvo type="min"/>
        <cfvo type="max"/>
        <color theme="0"/>
        <color theme="0"/>
      </colorScale>
    </cfRule>
    <cfRule type="expression" dxfId="6770" priority="565">
      <formula>CV16&lt;0</formula>
    </cfRule>
  </conditionalFormatting>
  <conditionalFormatting sqref="CW18">
    <cfRule type="colorScale" priority="540">
      <colorScale>
        <cfvo type="min"/>
        <cfvo type="max"/>
        <color theme="0"/>
        <color theme="0"/>
      </colorScale>
    </cfRule>
    <cfRule type="expression" dxfId="6769" priority="542">
      <formula>CV18&lt;0</formula>
    </cfRule>
  </conditionalFormatting>
  <conditionalFormatting sqref="CW19:CW20">
    <cfRule type="colorScale" priority="562">
      <colorScale>
        <cfvo type="min"/>
        <cfvo type="max"/>
        <color theme="0"/>
        <color theme="0"/>
      </colorScale>
    </cfRule>
    <cfRule type="expression" dxfId="6768" priority="563">
      <formula>CV19&lt;0</formula>
    </cfRule>
  </conditionalFormatting>
  <conditionalFormatting sqref="CW23">
    <cfRule type="colorScale" priority="537">
      <colorScale>
        <cfvo type="min"/>
        <cfvo type="max"/>
        <color theme="0"/>
        <color theme="0"/>
      </colorScale>
    </cfRule>
    <cfRule type="expression" dxfId="6767" priority="538">
      <formula>CV23&lt;0</formula>
    </cfRule>
  </conditionalFormatting>
  <conditionalFormatting sqref="CW23:CW31">
    <cfRule type="expression" dxfId="6766"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6765" priority="561">
      <formula>CV24&lt;0</formula>
    </cfRule>
  </conditionalFormatting>
  <conditionalFormatting sqref="CW25">
    <cfRule type="colorScale" priority="558">
      <colorScale>
        <cfvo type="min"/>
        <cfvo type="max"/>
        <color theme="0"/>
        <color theme="0"/>
      </colorScale>
    </cfRule>
    <cfRule type="expression" dxfId="6764" priority="559">
      <formula>CV25&lt;0</formula>
    </cfRule>
  </conditionalFormatting>
  <conditionalFormatting sqref="CW26">
    <cfRule type="colorScale" priority="535">
      <colorScale>
        <cfvo type="min"/>
        <cfvo type="max"/>
        <color theme="0"/>
        <color theme="0"/>
      </colorScale>
    </cfRule>
    <cfRule type="expression" dxfId="6763" priority="536">
      <formula>CV26&lt;0</formula>
    </cfRule>
  </conditionalFormatting>
  <conditionalFormatting sqref="CW27">
    <cfRule type="colorScale" priority="556">
      <colorScale>
        <cfvo type="min"/>
        <cfvo type="max"/>
        <color theme="0"/>
        <color theme="0"/>
      </colorScale>
    </cfRule>
    <cfRule type="expression" dxfId="6762" priority="557">
      <formula>CV27&lt;0</formula>
    </cfRule>
  </conditionalFormatting>
  <conditionalFormatting sqref="CW28">
    <cfRule type="colorScale" priority="554">
      <colorScale>
        <cfvo type="min"/>
        <cfvo type="max"/>
        <color theme="0"/>
        <color theme="0"/>
      </colorScale>
    </cfRule>
    <cfRule type="expression" dxfId="6761" priority="555">
      <formula>CV28&lt;0</formula>
    </cfRule>
  </conditionalFormatting>
  <conditionalFormatting sqref="CW29">
    <cfRule type="colorScale" priority="532">
      <colorScale>
        <cfvo type="min"/>
        <cfvo type="max"/>
        <color theme="0"/>
        <color theme="0"/>
      </colorScale>
    </cfRule>
    <cfRule type="expression" dxfId="6760" priority="534">
      <formula>CV29&lt;0</formula>
    </cfRule>
  </conditionalFormatting>
  <conditionalFormatting sqref="CW30">
    <cfRule type="colorScale" priority="552">
      <colorScale>
        <cfvo type="min"/>
        <cfvo type="max"/>
        <color theme="0"/>
        <color theme="0"/>
      </colorScale>
    </cfRule>
    <cfRule type="expression" dxfId="6759" priority="553">
      <formula>CV30&lt;0</formula>
    </cfRule>
  </conditionalFormatting>
  <conditionalFormatting sqref="CW31">
    <cfRule type="colorScale" priority="550">
      <colorScale>
        <cfvo type="min"/>
        <cfvo type="max"/>
        <color theme="0"/>
        <color theme="0"/>
      </colorScale>
    </cfRule>
    <cfRule type="expression" dxfId="6758"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6757" priority="530">
      <formula>CV39&lt;0</formula>
    </cfRule>
  </conditionalFormatting>
  <conditionalFormatting sqref="CW39:CW107">
    <cfRule type="expression" dxfId="6756"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6755"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6754"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6753" priority="574">
      <formula>CV69&lt;0</formula>
    </cfRule>
  </conditionalFormatting>
  <conditionalFormatting sqref="CW82 CW92 CW103 CW107">
    <cfRule type="expression" dxfId="6752"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6751"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6750"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6749"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6748"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6747"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6746" priority="583">
      <formula>CV105&lt;0</formula>
    </cfRule>
  </conditionalFormatting>
  <conditionalFormatting sqref="CW110">
    <cfRule type="colorScale" priority="584">
      <colorScale>
        <cfvo type="min"/>
        <cfvo type="max"/>
        <color theme="0"/>
        <color theme="0"/>
      </colorScale>
    </cfRule>
    <cfRule type="expression" dxfId="6745"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6744"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6743"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6742" priority="518">
      <formula>CV125&lt;0</formula>
    </cfRule>
  </conditionalFormatting>
  <conditionalFormatting sqref="CW125:CW135">
    <cfRule type="expression" dxfId="6741" priority="515">
      <formula>IF(CW125="Validar","Rojo","Verde")</formula>
    </cfRule>
  </conditionalFormatting>
  <conditionalFormatting sqref="CW126:CW132">
    <cfRule type="colorScale" priority="592">
      <colorScale>
        <cfvo type="min"/>
        <cfvo type="max"/>
        <color theme="0"/>
        <color theme="0"/>
      </colorScale>
    </cfRule>
    <cfRule type="expression" dxfId="6740"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6739"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6738" priority="588">
      <formula>CV135&lt;0</formula>
    </cfRule>
  </conditionalFormatting>
  <conditionalFormatting sqref="CW110:CW111">
    <cfRule type="expression" dxfId="6737" priority="505">
      <formula>IF(CW110="Validar","Rojo","Verde")</formula>
    </cfRule>
  </conditionalFormatting>
  <conditionalFormatting sqref="CW117:CW123">
    <cfRule type="expression" dxfId="6736"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6735" priority="504">
      <formula>CV6&lt;0</formula>
    </cfRule>
  </conditionalFormatting>
  <conditionalFormatting sqref="CW6">
    <cfRule type="expression" dxfId="6734"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6733" priority="500">
      <formula>CV7&lt;0</formula>
    </cfRule>
  </conditionalFormatting>
  <conditionalFormatting sqref="CW7:CW8">
    <cfRule type="expression" dxfId="6732"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6731" priority="469">
      <formula>AT9&lt;0</formula>
    </cfRule>
  </conditionalFormatting>
  <conditionalFormatting sqref="AU9:AU20">
    <cfRule type="expression" dxfId="6730"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6729" priority="446">
      <formula>AT10&lt;0</formula>
    </cfRule>
  </conditionalFormatting>
  <conditionalFormatting sqref="AU11:AU14">
    <cfRule type="colorScale" priority="466">
      <colorScale>
        <cfvo type="min"/>
        <cfvo type="max"/>
        <color theme="0"/>
        <color theme="0"/>
      </colorScale>
    </cfRule>
    <cfRule type="expression" dxfId="6728" priority="467">
      <formula>AT11&lt;0</formula>
    </cfRule>
  </conditionalFormatting>
  <conditionalFormatting sqref="AU15">
    <cfRule type="colorScale" priority="443">
      <colorScale>
        <cfvo type="min"/>
        <cfvo type="max"/>
        <color theme="0"/>
        <color theme="0"/>
      </colorScale>
    </cfRule>
    <cfRule type="expression" dxfId="6727" priority="444">
      <formula>AT15&lt;0</formula>
    </cfRule>
  </conditionalFormatting>
  <conditionalFormatting sqref="AU16:AU17">
    <cfRule type="colorScale" priority="464">
      <colorScale>
        <cfvo type="min"/>
        <cfvo type="max"/>
        <color theme="0"/>
        <color theme="0"/>
      </colorScale>
    </cfRule>
    <cfRule type="expression" dxfId="6726" priority="465">
      <formula>AT16&lt;0</formula>
    </cfRule>
  </conditionalFormatting>
  <conditionalFormatting sqref="AU18">
    <cfRule type="colorScale" priority="440">
      <colorScale>
        <cfvo type="min"/>
        <cfvo type="max"/>
        <color theme="0"/>
        <color theme="0"/>
      </colorScale>
    </cfRule>
    <cfRule type="expression" dxfId="6725" priority="442">
      <formula>AT18&lt;0</formula>
    </cfRule>
  </conditionalFormatting>
  <conditionalFormatting sqref="AU19:AU20">
    <cfRule type="colorScale" priority="462">
      <colorScale>
        <cfvo type="min"/>
        <cfvo type="max"/>
        <color theme="0"/>
        <color theme="0"/>
      </colorScale>
    </cfRule>
    <cfRule type="expression" dxfId="6724" priority="463">
      <formula>AT19&lt;0</formula>
    </cfRule>
  </conditionalFormatting>
  <conditionalFormatting sqref="AU23">
    <cfRule type="colorScale" priority="437">
      <colorScale>
        <cfvo type="min"/>
        <cfvo type="max"/>
        <color theme="0"/>
        <color theme="0"/>
      </colorScale>
    </cfRule>
    <cfRule type="expression" dxfId="6723" priority="438">
      <formula>AT23&lt;0</formula>
    </cfRule>
  </conditionalFormatting>
  <conditionalFormatting sqref="AU23:AU31">
    <cfRule type="expression" dxfId="6722"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6721" priority="461">
      <formula>AT24&lt;0</formula>
    </cfRule>
  </conditionalFormatting>
  <conditionalFormatting sqref="AU25">
    <cfRule type="colorScale" priority="458">
      <colorScale>
        <cfvo type="min"/>
        <cfvo type="max"/>
        <color theme="0"/>
        <color theme="0"/>
      </colorScale>
    </cfRule>
    <cfRule type="expression" dxfId="6720" priority="459">
      <formula>AT25&lt;0</formula>
    </cfRule>
  </conditionalFormatting>
  <conditionalFormatting sqref="AU26">
    <cfRule type="colorScale" priority="435">
      <colorScale>
        <cfvo type="min"/>
        <cfvo type="max"/>
        <color theme="0"/>
        <color theme="0"/>
      </colorScale>
    </cfRule>
    <cfRule type="expression" dxfId="6719" priority="436">
      <formula>AT26&lt;0</formula>
    </cfRule>
  </conditionalFormatting>
  <conditionalFormatting sqref="AU27">
    <cfRule type="colorScale" priority="456">
      <colorScale>
        <cfvo type="min"/>
        <cfvo type="max"/>
        <color theme="0"/>
        <color theme="0"/>
      </colorScale>
    </cfRule>
    <cfRule type="expression" dxfId="6718" priority="457">
      <formula>AT27&lt;0</formula>
    </cfRule>
  </conditionalFormatting>
  <conditionalFormatting sqref="AU28">
    <cfRule type="colorScale" priority="454">
      <colorScale>
        <cfvo type="min"/>
        <cfvo type="max"/>
        <color theme="0"/>
        <color theme="0"/>
      </colorScale>
    </cfRule>
    <cfRule type="expression" dxfId="6717" priority="455">
      <formula>AT28&lt;0</formula>
    </cfRule>
  </conditionalFormatting>
  <conditionalFormatting sqref="AU29">
    <cfRule type="colorScale" priority="432">
      <colorScale>
        <cfvo type="min"/>
        <cfvo type="max"/>
        <color theme="0"/>
        <color theme="0"/>
      </colorScale>
    </cfRule>
    <cfRule type="expression" dxfId="6716" priority="434">
      <formula>AT29&lt;0</formula>
    </cfRule>
  </conditionalFormatting>
  <conditionalFormatting sqref="AU30">
    <cfRule type="colorScale" priority="452">
      <colorScale>
        <cfvo type="min"/>
        <cfvo type="max"/>
        <color theme="0"/>
        <color theme="0"/>
      </colorScale>
    </cfRule>
    <cfRule type="expression" dxfId="6715" priority="453">
      <formula>AT30&lt;0</formula>
    </cfRule>
  </conditionalFormatting>
  <conditionalFormatting sqref="AU31">
    <cfRule type="colorScale" priority="450">
      <colorScale>
        <cfvo type="min"/>
        <cfvo type="max"/>
        <color theme="0"/>
        <color theme="0"/>
      </colorScale>
    </cfRule>
    <cfRule type="expression" dxfId="6714"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6713" priority="430">
      <formula>AT39&lt;0</formula>
    </cfRule>
  </conditionalFormatting>
  <conditionalFormatting sqref="AU39:AU107">
    <cfRule type="expression" dxfId="6712"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6711"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6710"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6709" priority="474">
      <formula>AT69&lt;0</formula>
    </cfRule>
  </conditionalFormatting>
  <conditionalFormatting sqref="AU82 AU92 AU103 AU107">
    <cfRule type="expression" dxfId="6708"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6707"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6706"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6705"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6704"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6703"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6702" priority="483">
      <formula>AT105&lt;0</formula>
    </cfRule>
  </conditionalFormatting>
  <conditionalFormatting sqref="AU110">
    <cfRule type="colorScale" priority="484">
      <colorScale>
        <cfvo type="min"/>
        <cfvo type="max"/>
        <color theme="0"/>
        <color theme="0"/>
      </colorScale>
    </cfRule>
    <cfRule type="expression" dxfId="6701"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6700"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6699"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6698" priority="418">
      <formula>AT125&lt;0</formula>
    </cfRule>
  </conditionalFormatting>
  <conditionalFormatting sqref="AU125:AU135">
    <cfRule type="expression" dxfId="6697" priority="415">
      <formula>IF(AU125="Validar","Rojo","Verde")</formula>
    </cfRule>
  </conditionalFormatting>
  <conditionalFormatting sqref="AU126:AU132">
    <cfRule type="colorScale" priority="492">
      <colorScale>
        <cfvo type="min"/>
        <cfvo type="max"/>
        <color theme="0"/>
        <color theme="0"/>
      </colorScale>
    </cfRule>
    <cfRule type="expression" dxfId="6696"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6695"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6694" priority="488">
      <formula>AT135&lt;0</formula>
    </cfRule>
  </conditionalFormatting>
  <conditionalFormatting sqref="AU110:AU111">
    <cfRule type="expression" dxfId="6693" priority="405">
      <formula>IF(AU110="Validar","Rojo","Verde")</formula>
    </cfRule>
  </conditionalFormatting>
  <conditionalFormatting sqref="AU117:AU123">
    <cfRule type="expression" dxfId="6692"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6691" priority="404">
      <formula>AT6&lt;0</formula>
    </cfRule>
  </conditionalFormatting>
  <conditionalFormatting sqref="AU6">
    <cfRule type="expression" dxfId="6690"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6689" priority="400">
      <formula>AT7&lt;0</formula>
    </cfRule>
  </conditionalFormatting>
  <conditionalFormatting sqref="AU7:AU8">
    <cfRule type="expression" dxfId="6688"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6687" priority="369">
      <formula>AZ9&lt;0</formula>
    </cfRule>
  </conditionalFormatting>
  <conditionalFormatting sqref="BA9:BA20">
    <cfRule type="expression" dxfId="6686"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6685" priority="346">
      <formula>AZ10&lt;0</formula>
    </cfRule>
  </conditionalFormatting>
  <conditionalFormatting sqref="BA11:BA14">
    <cfRule type="colorScale" priority="366">
      <colorScale>
        <cfvo type="min"/>
        <cfvo type="max"/>
        <color theme="0"/>
        <color theme="0"/>
      </colorScale>
    </cfRule>
    <cfRule type="expression" dxfId="6684" priority="367">
      <formula>AZ11&lt;0</formula>
    </cfRule>
  </conditionalFormatting>
  <conditionalFormatting sqref="BA15">
    <cfRule type="colorScale" priority="343">
      <colorScale>
        <cfvo type="min"/>
        <cfvo type="max"/>
        <color theme="0"/>
        <color theme="0"/>
      </colorScale>
    </cfRule>
    <cfRule type="expression" dxfId="6683" priority="344">
      <formula>AZ15&lt;0</formula>
    </cfRule>
  </conditionalFormatting>
  <conditionalFormatting sqref="BA16:BA17">
    <cfRule type="colorScale" priority="364">
      <colorScale>
        <cfvo type="min"/>
        <cfvo type="max"/>
        <color theme="0"/>
        <color theme="0"/>
      </colorScale>
    </cfRule>
    <cfRule type="expression" dxfId="6682" priority="365">
      <formula>AZ16&lt;0</formula>
    </cfRule>
  </conditionalFormatting>
  <conditionalFormatting sqref="BA18">
    <cfRule type="colorScale" priority="340">
      <colorScale>
        <cfvo type="min"/>
        <cfvo type="max"/>
        <color theme="0"/>
        <color theme="0"/>
      </colorScale>
    </cfRule>
    <cfRule type="expression" dxfId="6681" priority="342">
      <formula>AZ18&lt;0</formula>
    </cfRule>
  </conditionalFormatting>
  <conditionalFormatting sqref="BA19:BA20">
    <cfRule type="colorScale" priority="362">
      <colorScale>
        <cfvo type="min"/>
        <cfvo type="max"/>
        <color theme="0"/>
        <color theme="0"/>
      </colorScale>
    </cfRule>
    <cfRule type="expression" dxfId="6680" priority="363">
      <formula>AZ19&lt;0</formula>
    </cfRule>
  </conditionalFormatting>
  <conditionalFormatting sqref="BA23">
    <cfRule type="colorScale" priority="337">
      <colorScale>
        <cfvo type="min"/>
        <cfvo type="max"/>
        <color theme="0"/>
        <color theme="0"/>
      </colorScale>
    </cfRule>
    <cfRule type="expression" dxfId="6679" priority="338">
      <formula>AZ23&lt;0</formula>
    </cfRule>
  </conditionalFormatting>
  <conditionalFormatting sqref="BA23:BA31">
    <cfRule type="expression" dxfId="6678"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6677" priority="361">
      <formula>AZ24&lt;0</formula>
    </cfRule>
  </conditionalFormatting>
  <conditionalFormatting sqref="BA25">
    <cfRule type="colorScale" priority="358">
      <colorScale>
        <cfvo type="min"/>
        <cfvo type="max"/>
        <color theme="0"/>
        <color theme="0"/>
      </colorScale>
    </cfRule>
    <cfRule type="expression" dxfId="6676" priority="359">
      <formula>AZ25&lt;0</formula>
    </cfRule>
  </conditionalFormatting>
  <conditionalFormatting sqref="BA26">
    <cfRule type="colorScale" priority="335">
      <colorScale>
        <cfvo type="min"/>
        <cfvo type="max"/>
        <color theme="0"/>
        <color theme="0"/>
      </colorScale>
    </cfRule>
    <cfRule type="expression" dxfId="6675" priority="336">
      <formula>AZ26&lt;0</formula>
    </cfRule>
  </conditionalFormatting>
  <conditionalFormatting sqref="BA27">
    <cfRule type="colorScale" priority="356">
      <colorScale>
        <cfvo type="min"/>
        <cfvo type="max"/>
        <color theme="0"/>
        <color theme="0"/>
      </colorScale>
    </cfRule>
    <cfRule type="expression" dxfId="6674" priority="357">
      <formula>AZ27&lt;0</formula>
    </cfRule>
  </conditionalFormatting>
  <conditionalFormatting sqref="BA28">
    <cfRule type="colorScale" priority="354">
      <colorScale>
        <cfvo type="min"/>
        <cfvo type="max"/>
        <color theme="0"/>
        <color theme="0"/>
      </colorScale>
    </cfRule>
    <cfRule type="expression" dxfId="6673" priority="355">
      <formula>AZ28&lt;0</formula>
    </cfRule>
  </conditionalFormatting>
  <conditionalFormatting sqref="BA29">
    <cfRule type="colorScale" priority="332">
      <colorScale>
        <cfvo type="min"/>
        <cfvo type="max"/>
        <color theme="0"/>
        <color theme="0"/>
      </colorScale>
    </cfRule>
    <cfRule type="expression" dxfId="6672" priority="334">
      <formula>AZ29&lt;0</formula>
    </cfRule>
  </conditionalFormatting>
  <conditionalFormatting sqref="BA30">
    <cfRule type="colorScale" priority="352">
      <colorScale>
        <cfvo type="min"/>
        <cfvo type="max"/>
        <color theme="0"/>
        <color theme="0"/>
      </colorScale>
    </cfRule>
    <cfRule type="expression" dxfId="6671" priority="353">
      <formula>AZ30&lt;0</formula>
    </cfRule>
  </conditionalFormatting>
  <conditionalFormatting sqref="BA31">
    <cfRule type="colorScale" priority="350">
      <colorScale>
        <cfvo type="min"/>
        <cfvo type="max"/>
        <color theme="0"/>
        <color theme="0"/>
      </colorScale>
    </cfRule>
    <cfRule type="expression" dxfId="6670"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6669" priority="330">
      <formula>AZ39&lt;0</formula>
    </cfRule>
  </conditionalFormatting>
  <conditionalFormatting sqref="BA39:BA107">
    <cfRule type="expression" dxfId="6668"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6667"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6666"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6665" priority="374">
      <formula>AZ69&lt;0</formula>
    </cfRule>
  </conditionalFormatting>
  <conditionalFormatting sqref="BA82 BA92 BA103 BA107">
    <cfRule type="expression" dxfId="6664"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6663"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6662"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6661"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6660"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6659"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6658" priority="383">
      <formula>AZ105&lt;0</formula>
    </cfRule>
  </conditionalFormatting>
  <conditionalFormatting sqref="BA110">
    <cfRule type="colorScale" priority="384">
      <colorScale>
        <cfvo type="min"/>
        <cfvo type="max"/>
        <color theme="0"/>
        <color theme="0"/>
      </colorScale>
    </cfRule>
    <cfRule type="expression" dxfId="6657"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6656"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6655"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6654" priority="318">
      <formula>AZ125&lt;0</formula>
    </cfRule>
  </conditionalFormatting>
  <conditionalFormatting sqref="BA125:BA135">
    <cfRule type="expression" dxfId="6653" priority="315">
      <formula>IF(BA125="Validar","Rojo","Verde")</formula>
    </cfRule>
  </conditionalFormatting>
  <conditionalFormatting sqref="BA126:BA132">
    <cfRule type="colorScale" priority="392">
      <colorScale>
        <cfvo type="min"/>
        <cfvo type="max"/>
        <color theme="0"/>
        <color theme="0"/>
      </colorScale>
    </cfRule>
    <cfRule type="expression" dxfId="6652"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6651"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6650" priority="388">
      <formula>AZ135&lt;0</formula>
    </cfRule>
  </conditionalFormatting>
  <conditionalFormatting sqref="BA110:BA111">
    <cfRule type="expression" dxfId="6649" priority="305">
      <formula>IF(BA110="Validar","Rojo","Verde")</formula>
    </cfRule>
  </conditionalFormatting>
  <conditionalFormatting sqref="BA117:BA123">
    <cfRule type="expression" dxfId="6648"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6647" priority="304">
      <formula>AZ6&lt;0</formula>
    </cfRule>
  </conditionalFormatting>
  <conditionalFormatting sqref="BA6">
    <cfRule type="expression" dxfId="6646"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6645" priority="300">
      <formula>AZ7&lt;0</formula>
    </cfRule>
  </conditionalFormatting>
  <conditionalFormatting sqref="BA7:BA8">
    <cfRule type="expression" dxfId="6644"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6643" priority="269">
      <formula>BX9&lt;0</formula>
    </cfRule>
  </conditionalFormatting>
  <conditionalFormatting sqref="BY9:BY20">
    <cfRule type="expression" dxfId="6642"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6641" priority="246">
      <formula>BX10&lt;0</formula>
    </cfRule>
  </conditionalFormatting>
  <conditionalFormatting sqref="BY11:BY14">
    <cfRule type="colorScale" priority="266">
      <colorScale>
        <cfvo type="min"/>
        <cfvo type="max"/>
        <color theme="0"/>
        <color theme="0"/>
      </colorScale>
    </cfRule>
    <cfRule type="expression" dxfId="6640" priority="267">
      <formula>BX11&lt;0</formula>
    </cfRule>
  </conditionalFormatting>
  <conditionalFormatting sqref="BY15">
    <cfRule type="colorScale" priority="243">
      <colorScale>
        <cfvo type="min"/>
        <cfvo type="max"/>
        <color theme="0"/>
        <color theme="0"/>
      </colorScale>
    </cfRule>
    <cfRule type="expression" dxfId="6639" priority="244">
      <formula>BX15&lt;0</formula>
    </cfRule>
  </conditionalFormatting>
  <conditionalFormatting sqref="BY16:BY17">
    <cfRule type="colorScale" priority="264">
      <colorScale>
        <cfvo type="min"/>
        <cfvo type="max"/>
        <color theme="0"/>
        <color theme="0"/>
      </colorScale>
    </cfRule>
    <cfRule type="expression" dxfId="6638" priority="265">
      <formula>BX16&lt;0</formula>
    </cfRule>
  </conditionalFormatting>
  <conditionalFormatting sqref="BY18">
    <cfRule type="colorScale" priority="240">
      <colorScale>
        <cfvo type="min"/>
        <cfvo type="max"/>
        <color theme="0"/>
        <color theme="0"/>
      </colorScale>
    </cfRule>
    <cfRule type="expression" dxfId="6637" priority="242">
      <formula>BX18&lt;0</formula>
    </cfRule>
  </conditionalFormatting>
  <conditionalFormatting sqref="BY19:BY20">
    <cfRule type="colorScale" priority="262">
      <colorScale>
        <cfvo type="min"/>
        <cfvo type="max"/>
        <color theme="0"/>
        <color theme="0"/>
      </colorScale>
    </cfRule>
    <cfRule type="expression" dxfId="6636" priority="263">
      <formula>BX19&lt;0</formula>
    </cfRule>
  </conditionalFormatting>
  <conditionalFormatting sqref="BY23">
    <cfRule type="colorScale" priority="237">
      <colorScale>
        <cfvo type="min"/>
        <cfvo type="max"/>
        <color theme="0"/>
        <color theme="0"/>
      </colorScale>
    </cfRule>
    <cfRule type="expression" dxfId="6635" priority="238">
      <formula>BX23&lt;0</formula>
    </cfRule>
  </conditionalFormatting>
  <conditionalFormatting sqref="BY23:BY31">
    <cfRule type="expression" dxfId="6634"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6633" priority="261">
      <formula>BX24&lt;0</formula>
    </cfRule>
  </conditionalFormatting>
  <conditionalFormatting sqref="BY25">
    <cfRule type="colorScale" priority="258">
      <colorScale>
        <cfvo type="min"/>
        <cfvo type="max"/>
        <color theme="0"/>
        <color theme="0"/>
      </colorScale>
    </cfRule>
    <cfRule type="expression" dxfId="6632" priority="259">
      <formula>BX25&lt;0</formula>
    </cfRule>
  </conditionalFormatting>
  <conditionalFormatting sqref="BY26">
    <cfRule type="colorScale" priority="235">
      <colorScale>
        <cfvo type="min"/>
        <cfvo type="max"/>
        <color theme="0"/>
        <color theme="0"/>
      </colorScale>
    </cfRule>
    <cfRule type="expression" dxfId="6631" priority="236">
      <formula>BX26&lt;0</formula>
    </cfRule>
  </conditionalFormatting>
  <conditionalFormatting sqref="BY27">
    <cfRule type="colorScale" priority="256">
      <colorScale>
        <cfvo type="min"/>
        <cfvo type="max"/>
        <color theme="0"/>
        <color theme="0"/>
      </colorScale>
    </cfRule>
    <cfRule type="expression" dxfId="6630" priority="257">
      <formula>BX27&lt;0</formula>
    </cfRule>
  </conditionalFormatting>
  <conditionalFormatting sqref="BY28">
    <cfRule type="colorScale" priority="254">
      <colorScale>
        <cfvo type="min"/>
        <cfvo type="max"/>
        <color theme="0"/>
        <color theme="0"/>
      </colorScale>
    </cfRule>
    <cfRule type="expression" dxfId="6629" priority="255">
      <formula>BX28&lt;0</formula>
    </cfRule>
  </conditionalFormatting>
  <conditionalFormatting sqref="BY29">
    <cfRule type="colorScale" priority="232">
      <colorScale>
        <cfvo type="min"/>
        <cfvo type="max"/>
        <color theme="0"/>
        <color theme="0"/>
      </colorScale>
    </cfRule>
    <cfRule type="expression" dxfId="6628" priority="234">
      <formula>BX29&lt;0</formula>
    </cfRule>
  </conditionalFormatting>
  <conditionalFormatting sqref="BY30">
    <cfRule type="colorScale" priority="252">
      <colorScale>
        <cfvo type="min"/>
        <cfvo type="max"/>
        <color theme="0"/>
        <color theme="0"/>
      </colorScale>
    </cfRule>
    <cfRule type="expression" dxfId="6627" priority="253">
      <formula>BX30&lt;0</formula>
    </cfRule>
  </conditionalFormatting>
  <conditionalFormatting sqref="BY31">
    <cfRule type="colorScale" priority="250">
      <colorScale>
        <cfvo type="min"/>
        <cfvo type="max"/>
        <color theme="0"/>
        <color theme="0"/>
      </colorScale>
    </cfRule>
    <cfRule type="expression" dxfId="6626"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6625" priority="230">
      <formula>BX39&lt;0</formula>
    </cfRule>
  </conditionalFormatting>
  <conditionalFormatting sqref="BY39:BY107">
    <cfRule type="expression" dxfId="6624"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6623"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6622"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6621" priority="274">
      <formula>BX69&lt;0</formula>
    </cfRule>
  </conditionalFormatting>
  <conditionalFormatting sqref="BY82 BY92 BY103 BY107">
    <cfRule type="expression" dxfId="6620"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6619"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6618"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6617"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6616"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6615"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6614" priority="283">
      <formula>BX105&lt;0</formula>
    </cfRule>
  </conditionalFormatting>
  <conditionalFormatting sqref="BY110">
    <cfRule type="colorScale" priority="284">
      <colorScale>
        <cfvo type="min"/>
        <cfvo type="max"/>
        <color theme="0"/>
        <color theme="0"/>
      </colorScale>
    </cfRule>
    <cfRule type="expression" dxfId="6613"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6612"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6611"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6610" priority="218">
      <formula>BX125&lt;0</formula>
    </cfRule>
  </conditionalFormatting>
  <conditionalFormatting sqref="BY125:BY135">
    <cfRule type="expression" dxfId="6609" priority="215">
      <formula>IF(BY125="Validar","Rojo","Verde")</formula>
    </cfRule>
  </conditionalFormatting>
  <conditionalFormatting sqref="BY126:BY132">
    <cfRule type="colorScale" priority="292">
      <colorScale>
        <cfvo type="min"/>
        <cfvo type="max"/>
        <color theme="0"/>
        <color theme="0"/>
      </colorScale>
    </cfRule>
    <cfRule type="expression" dxfId="6608"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6607"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6606" priority="288">
      <formula>BX135&lt;0</formula>
    </cfRule>
  </conditionalFormatting>
  <conditionalFormatting sqref="BY110:BY111">
    <cfRule type="expression" dxfId="6605" priority="205">
      <formula>IF(BY110="Validar","Rojo","Verde")</formula>
    </cfRule>
  </conditionalFormatting>
  <conditionalFormatting sqref="BY117:BY123">
    <cfRule type="expression" dxfId="6604"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6603" priority="204">
      <formula>BX6&lt;0</formula>
    </cfRule>
  </conditionalFormatting>
  <conditionalFormatting sqref="BY6">
    <cfRule type="expression" dxfId="6602"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6601" priority="200">
      <formula>BX7&lt;0</formula>
    </cfRule>
  </conditionalFormatting>
  <conditionalFormatting sqref="BY7:BY8">
    <cfRule type="expression" dxfId="6600"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6599" priority="196">
      <formula>B5&lt;0</formula>
    </cfRule>
  </conditionalFormatting>
  <conditionalFormatting sqref="C5">
    <cfRule type="expression" dxfId="6598"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6597" priority="192">
      <formula>Q5&lt;0</formula>
    </cfRule>
  </conditionalFormatting>
  <conditionalFormatting sqref="R5">
    <cfRule type="expression" dxfId="6596"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6595" priority="181">
      <formula>W5&lt;0</formula>
    </cfRule>
  </conditionalFormatting>
  <conditionalFormatting sqref="X5">
    <cfRule type="expression" dxfId="6594"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6593" priority="186">
      <formula>AA5&lt;0</formula>
    </cfRule>
  </conditionalFormatting>
  <conditionalFormatting sqref="AB5">
    <cfRule type="expression" dxfId="6592"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6591" priority="176">
      <formula>AU5&lt;0</formula>
    </cfRule>
  </conditionalFormatting>
  <conditionalFormatting sqref="AV5">
    <cfRule type="expression" dxfId="6590"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6589" priority="171">
      <formula>BA5&lt;0</formula>
    </cfRule>
  </conditionalFormatting>
  <conditionalFormatting sqref="BB5">
    <cfRule type="expression" dxfId="6588"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6587" priority="166">
      <formula>BE5&lt;0</formula>
    </cfRule>
  </conditionalFormatting>
  <conditionalFormatting sqref="BF5">
    <cfRule type="expression" dxfId="6586"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6585" priority="161">
      <formula>BY5&lt;0</formula>
    </cfRule>
  </conditionalFormatting>
  <conditionalFormatting sqref="BZ5">
    <cfRule type="expression" dxfId="6584"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6583" priority="156">
      <formula>CW5&lt;0</formula>
    </cfRule>
  </conditionalFormatting>
  <conditionalFormatting sqref="CX5">
    <cfRule type="expression" dxfId="6582"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6581" priority="151">
      <formula>CC5&lt;0</formula>
    </cfRule>
  </conditionalFormatting>
  <conditionalFormatting sqref="CD5">
    <cfRule type="expression" dxfId="6580"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6579" priority="146">
      <formula>AH5&lt;0</formula>
    </cfRule>
  </conditionalFormatting>
  <conditionalFormatting sqref="AI5">
    <cfRule type="expression" dxfId="6578"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6577" priority="141">
      <formula>AO5&lt;0</formula>
    </cfRule>
  </conditionalFormatting>
  <conditionalFormatting sqref="AP5">
    <cfRule type="expression" dxfId="6576"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6575" priority="136">
      <formula>BL5&lt;0</formula>
    </cfRule>
  </conditionalFormatting>
  <conditionalFormatting sqref="BM5">
    <cfRule type="expression" dxfId="6574"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6573" priority="131">
      <formula>BS5&lt;0</formula>
    </cfRule>
  </conditionalFormatting>
  <conditionalFormatting sqref="BT5">
    <cfRule type="expression" dxfId="6572"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6571" priority="126">
      <formula>CJ5&lt;0</formula>
    </cfRule>
  </conditionalFormatting>
  <conditionalFormatting sqref="CK5">
    <cfRule type="expression" dxfId="6570"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6569" priority="121">
      <formula>CQ5&lt;0</formula>
    </cfRule>
  </conditionalFormatting>
  <conditionalFormatting sqref="CR5">
    <cfRule type="expression" dxfId="6568"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6567" priority="116">
      <formula>E5&lt;0</formula>
    </cfRule>
  </conditionalFormatting>
  <conditionalFormatting sqref="F5">
    <cfRule type="expression" dxfId="6566"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6565" priority="112">
      <formula>H5&lt;0</formula>
    </cfRule>
  </conditionalFormatting>
  <conditionalFormatting sqref="I5">
    <cfRule type="expression" dxfId="6564"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6563" priority="108">
      <formula>O5&lt;0</formula>
    </cfRule>
  </conditionalFormatting>
  <conditionalFormatting sqref="P5">
    <cfRule type="expression" dxfId="6562"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6561" priority="104">
      <formula>L5&lt;0</formula>
    </cfRule>
  </conditionalFormatting>
  <conditionalFormatting sqref="M5">
    <cfRule type="expression" dxfId="6560"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6559" priority="100">
      <formula>S5&lt;0</formula>
    </cfRule>
  </conditionalFormatting>
  <conditionalFormatting sqref="T5">
    <cfRule type="expression" dxfId="6558"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6557" priority="96">
      <formula>V5&lt;0</formula>
    </cfRule>
  </conditionalFormatting>
  <conditionalFormatting sqref="W5">
    <cfRule type="expression" dxfId="6556"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6555" priority="92">
      <formula>Y5&lt;0</formula>
    </cfRule>
  </conditionalFormatting>
  <conditionalFormatting sqref="Z5">
    <cfRule type="expression" dxfId="6554"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6553" priority="88">
      <formula>AC5&lt;0</formula>
    </cfRule>
  </conditionalFormatting>
  <conditionalFormatting sqref="AD5">
    <cfRule type="expression" dxfId="6552"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6551" priority="84">
      <formula>AF5&lt;0</formula>
    </cfRule>
  </conditionalFormatting>
  <conditionalFormatting sqref="AG5">
    <cfRule type="expression" dxfId="6550"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6549" priority="80">
      <formula>AJ5&lt;0</formula>
    </cfRule>
  </conditionalFormatting>
  <conditionalFormatting sqref="AK5">
    <cfRule type="expression" dxfId="6548"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6547" priority="76">
      <formula>AM5&lt;0</formula>
    </cfRule>
  </conditionalFormatting>
  <conditionalFormatting sqref="AN5">
    <cfRule type="expression" dxfId="6546"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6545" priority="72">
      <formula>AQ5&lt;0</formula>
    </cfRule>
  </conditionalFormatting>
  <conditionalFormatting sqref="AR5">
    <cfRule type="expression" dxfId="6544"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6543" priority="68">
      <formula>AW5&lt;0</formula>
    </cfRule>
  </conditionalFormatting>
  <conditionalFormatting sqref="AX5">
    <cfRule type="expression" dxfId="6542"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6541" priority="64">
      <formula>BC5&lt;0</formula>
    </cfRule>
  </conditionalFormatting>
  <conditionalFormatting sqref="BD5">
    <cfRule type="expression" dxfId="6540"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6539" priority="60">
      <formula>BG5&lt;0</formula>
    </cfRule>
  </conditionalFormatting>
  <conditionalFormatting sqref="BH5">
    <cfRule type="expression" dxfId="6538"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6537" priority="56">
      <formula>BJ5&lt;0</formula>
    </cfRule>
  </conditionalFormatting>
  <conditionalFormatting sqref="BK5">
    <cfRule type="expression" dxfId="6536"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6535" priority="52">
      <formula>BN5&lt;0</formula>
    </cfRule>
  </conditionalFormatting>
  <conditionalFormatting sqref="BO5">
    <cfRule type="expression" dxfId="6534"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6533" priority="48">
      <formula>BQ5&lt;0</formula>
    </cfRule>
  </conditionalFormatting>
  <conditionalFormatting sqref="BR5">
    <cfRule type="expression" dxfId="6532"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6531" priority="44">
      <formula>BU5&lt;0</formula>
    </cfRule>
  </conditionalFormatting>
  <conditionalFormatting sqref="BV5">
    <cfRule type="expression" dxfId="6530"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6529" priority="40">
      <formula>CA5&lt;0</formula>
    </cfRule>
  </conditionalFormatting>
  <conditionalFormatting sqref="CB5">
    <cfRule type="expression" dxfId="6528"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6527" priority="36">
      <formula>CE5&lt;0</formula>
    </cfRule>
  </conditionalFormatting>
  <conditionalFormatting sqref="CF5">
    <cfRule type="expression" dxfId="6526"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6525" priority="32">
      <formula>CH5&lt;0</formula>
    </cfRule>
  </conditionalFormatting>
  <conditionalFormatting sqref="CI5">
    <cfRule type="expression" dxfId="6524"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6523" priority="28">
      <formula>CL5&lt;0</formula>
    </cfRule>
  </conditionalFormatting>
  <conditionalFormatting sqref="CM5">
    <cfRule type="expression" dxfId="6522"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6521" priority="24">
      <formula>CO5&lt;0</formula>
    </cfRule>
  </conditionalFormatting>
  <conditionalFormatting sqref="CP5">
    <cfRule type="expression" dxfId="6520"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6519" priority="20">
      <formula>CS5&lt;0</formula>
    </cfRule>
  </conditionalFormatting>
  <conditionalFormatting sqref="CT5">
    <cfRule type="expression" dxfId="6518"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6517" priority="16">
      <formula>CV5&lt;0</formula>
    </cfRule>
  </conditionalFormatting>
  <conditionalFormatting sqref="CW5">
    <cfRule type="expression" dxfId="6516"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6515" priority="12">
      <formula>AT5&lt;0</formula>
    </cfRule>
  </conditionalFormatting>
  <conditionalFormatting sqref="AU5">
    <cfRule type="expression" dxfId="6514"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6513" priority="8">
      <formula>AZ5&lt;0</formula>
    </cfRule>
  </conditionalFormatting>
  <conditionalFormatting sqref="BA5">
    <cfRule type="expression" dxfId="6512"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6511" priority="4">
      <formula>BX5&lt;0</formula>
    </cfRule>
  </conditionalFormatting>
  <conditionalFormatting sqref="BY5">
    <cfRule type="expression" dxfId="6510"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21A56154-A8D5-4E72-8FE1-76ACEDA1EFAC}">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81C3D125-B93F-44AA-A87A-28A291F76643}">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9ABD7845-BC08-4C62-B907-400379E135D2}">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4BDC499D-CE34-4336-95EF-919CDE16221F}">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8664BC3B-8470-4C52-94FC-A675D2FBF2D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FC887D1B-EE60-44FE-BD54-2A3B7735194E}">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0D88D4DE-0B24-4952-9681-37557DF4A750}">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4AD1E03A-45A1-4C36-AEE6-4FD387453111}">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34FD9A2B-8CEC-4FA3-8A0E-7D7003FAD259}">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CB0D21D3-1A8F-4C89-A981-25210A557A00}">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442B4244-5946-4B5D-B5A6-451F21B8A365}">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FB6A0DDC-B6EA-4EA9-9F1F-A3962372F364}">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893ED766-A515-4C53-B4ED-D642EF5A87C4}">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63588209-D530-4B7C-89EB-3151FE912EFF}">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0F38A04D-C74E-42E5-BF82-01C89E22882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368AFBD6-9145-40EB-A5AE-692FD2BFF4A6}">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1405C25B-EAE0-450D-B8E4-739AD75F46BA}">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652CC846-0731-49E6-A292-B38877597084}">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20724A6D-5D2F-4BF2-84CB-774BBBE41435}">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27E30C7C-D8E0-4ED3-A83C-E1B800BDAC5B}">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E0747D1B-ABB9-4C86-904E-BE68C62B6066}">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E9382078-8E5F-4070-9135-07F328C94551}">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ABD10E9E-D38E-4C0A-B3B2-CF8C75458B90}">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9E5BABA2-0569-4E75-9410-EAB4D8CD11E3}">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F1B45CE5-3E54-48B4-B8FE-9309D2922307}">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6F0F56DF-7C7F-4B48-9026-04BFB3C5A03B}">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60BD28A8-FE77-44A0-B18C-8A49EA6AC54A}">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CA557770-81D2-4A8B-8CF7-44C14458C793}">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B0E0F266-81B7-45A8-8AE6-58E3D14C21AE}">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016206E5-ADC8-473C-8E5B-FD82935B2F60}">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3A75B3B5-0B0B-4745-8F5D-07A8BB00AF28}">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528F4EFC-EB15-488A-BD6E-43DCF57A8C16}">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7247DEAB-4A7B-49EB-B1A0-1A50F61647BC}">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4C7FE6F2-055C-4F34-AE01-5352AE2DA698}">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48D8808B-6E63-451F-ABBB-5DB4F9CC88EE}">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D18B24C-245B-4113-B65B-7C824B4F4012}">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BFC57968-CCE9-4B27-BE8A-F891BA1E5AA7}">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A9A49A69-0081-45B6-971B-BA984A881119}">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2AD7DD37-BAD8-4A94-963B-C69F9C01F946}">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6D07BF00-CAEF-4EF1-A8A4-F5961D924D91}">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3BA2F6B9-F9A1-4E8F-AF4F-7EC03B525468}">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152387C5-13D9-4CFD-A759-ADFD6D8252CF}">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84A3B1E9-A465-4158-AB44-967A36DBF17F}">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AC09867B-9A46-4A0A-9AD5-F3F0BD76F5F3}">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8349B7FC-F58B-4E33-BFC2-4391A914439D}">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05757F60-AEAB-4140-9730-8069123F47AF}">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903141B4-1D58-4DA1-AEAF-74351833A082}">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08869525-23AE-44CB-8B72-6B362FCE5F0A}">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D534A319-2EE7-4620-9602-C3D74B98FBBE}">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B2B5287F-E085-46AC-966B-555CB1A79380}">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0CC1F15A-6F7D-49F8-83FA-73E3A4D4A979}">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BE296A7D-5737-4A94-BDCF-3B2098E3153B}">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536955F4-E1BF-4FA8-AAC6-0688B257E77B}">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F6B75E90-8A63-4124-B683-8BF4D73A80AA}">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908C19FC-DA0A-4340-9B08-2034B97C5C96}">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13E90AE7-C59F-4530-A03B-C355BAF0CA89}">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70B84C9F-CAB4-4ABF-BA7A-8BE6EBB48D9E}">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FC99823B-C035-4230-978B-15A81573D5CB}">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F788E2FA-1D1C-4E14-97B0-25EAFE311C39}">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C8A56417-B142-4CF9-AE32-344D28773D38}">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264A38A4-2D06-4B3F-AF71-D44BA812D0F7}">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4D7FD7C8-B981-4C7E-BA50-5EFD9DC95AFA}">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DDF9F885-A051-43B0-B1F7-3E4EB969DE13}">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EFCD4B23-CBFE-4D6F-9CB0-4AD49A06977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78D18649-FBC6-447D-9F20-BEFFFF806C78}">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F51480E2-F115-47FF-968B-5C3C3FDFC3EE}">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5F489544-FF06-479C-94E2-403F330B1470}">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D060EEFF-006A-43A4-B6C9-0983C546E012}">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F1833B4F-BE6B-4DBD-948D-4558FB428B1B}">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460FAEA4-B624-44BC-81F3-B8C715082859}">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1378A2A7-85EC-4EB1-8ECA-88C3F4DD8D2B}">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1BC38351-587A-4A65-B674-44E819E4A429}">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A36D3E7C-EEF8-4EB6-96D4-749096C0BF91}">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E47306D8-AD25-432D-BAF1-47888A559223}">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C231459B-50FE-4B58-810E-22F3DBC53098}">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B3E60D76-6260-44BB-B9BE-3693E4784FF3}">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266B3DAA-F1AB-4E23-9C21-6FCB0FC31D5A}">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91A3FFBF-7445-4276-87AF-255E0E0DD43B}">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9906ADAF-4AA6-4485-8A85-27BD1EE350E2}">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7A078E3B-81D4-4393-9DE3-783F2BE3E30D}">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0037C8F8-7D35-41D0-8BBC-F3463FB4EAF2}">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B534A2B6-0960-4E25-B69D-4885F8C30445}">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324DA9C8-E334-44F1-BD35-AF7825B9B977}">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9EBE52CC-4783-4AFB-B18A-777E5AB7274B}">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AE4C2A37-3DB3-494D-B279-AC1CD708C4E6}">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4ACBF852-674F-4AF8-9F84-EC4884DC2EB7}">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F7C49D5B-70F0-4283-8E66-CE5B8C513B74}">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EB80B1D1-BBFC-485A-BCF0-0645A2964941}">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39C67983-60D0-4092-8A51-3FC3A4208EAC}">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C2480ED0-D306-42F5-BD37-1B1FD7C68253}">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2002A2B2-D154-4CA2-BF3C-2E11197483C5}">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6A474702-431B-4D6C-B758-187610CC5FDE}">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40DD972A-6177-4B28-A13D-8D11376E9836}">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16CCF136-76AC-446A-9381-5F73DE389C33}">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BA0A6F84-ED50-4934-B2C6-71F9842AE1D6}">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F421650-3FA3-4E6E-8864-AFB743D4F0D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15EDFF26-6F33-4582-9D34-E8F33AFEF9A6}">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DC926A17-B753-4D25-AE95-00E254E3CC12}">
            <x14:iconSet iconSet="3Triangles">
              <x14:cfvo type="percent">
                <xm:f>0</xm:f>
              </x14:cfvo>
              <x14:cfvo type="num">
                <xm:f>0</xm:f>
              </x14:cfvo>
              <x14:cfvo type="num" gte="0">
                <xm:f>0</xm:f>
              </x14:cfvo>
            </x14:iconSet>
          </x14:cfRule>
          <xm:sqref>CR5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EB314"/>
  <sheetViews>
    <sheetView showGridLines="0" zoomScale="70" zoomScaleNormal="70" workbookViewId="0">
      <pane xSplit="1" ySplit="3" topLeftCell="B107" activePane="bottomRight" state="frozen"/>
      <selection activeCell="E217" sqref="E217"/>
      <selection pane="topRight" activeCell="E217" sqref="E217"/>
      <selection pane="bottomLeft" activeCell="E217" sqref="E217"/>
      <selection pane="bottomRight" activeCell="P135" sqref="P135:AA13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8" width="11.44140625" style="130" bestFit="1" customWidth="1"/>
    <col min="9" max="9" width="11.21875" style="130" bestFit="1" customWidth="1"/>
    <col min="10" max="11" width="11.44140625" style="130" bestFit="1" customWidth="1"/>
    <col min="12" max="13" width="12.33203125" style="130" bestFit="1" customWidth="1"/>
    <col min="14" max="15" width="12.21875" style="130" bestFit="1"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K4" si="0">+B5+B18</f>
        <v>0</v>
      </c>
      <c r="C4" s="184">
        <f t="shared" si="0"/>
        <v>1429.8272365716828</v>
      </c>
      <c r="D4" s="184">
        <f t="shared" si="0"/>
        <v>1434.9708945982495</v>
      </c>
      <c r="E4" s="184">
        <f t="shared" si="0"/>
        <v>2251.6721783435473</v>
      </c>
      <c r="F4" s="184">
        <f t="shared" si="0"/>
        <v>1271.3036649279875</v>
      </c>
      <c r="G4" s="184">
        <f t="shared" si="0"/>
        <v>1509.808064865181</v>
      </c>
      <c r="H4" s="184">
        <f t="shared" si="0"/>
        <v>1186.5098797820115</v>
      </c>
      <c r="I4" s="184">
        <f t="shared" si="0"/>
        <v>0</v>
      </c>
      <c r="J4" s="184">
        <f t="shared" si="0"/>
        <v>0</v>
      </c>
      <c r="K4" s="184">
        <f t="shared" si="0"/>
        <v>0</v>
      </c>
      <c r="L4" s="184">
        <f t="shared" ref="L4:O4" si="1">+L5+L18</f>
        <v>0</v>
      </c>
      <c r="M4" s="184">
        <f t="shared" si="1"/>
        <v>0</v>
      </c>
      <c r="N4" s="184">
        <f t="shared" si="1"/>
        <v>0</v>
      </c>
      <c r="O4" s="201">
        <f t="shared" si="1"/>
        <v>9084.0919190886598</v>
      </c>
    </row>
    <row r="5" spans="1:27" s="187" customFormat="1" ht="15.6" outlineLevel="1" x14ac:dyDescent="0.3">
      <c r="A5" s="224" t="s">
        <v>236</v>
      </c>
      <c r="B5" s="186">
        <f>+B6+B10+B11+B12+B13+B14+B15+B7+B8+B9</f>
        <v>0</v>
      </c>
      <c r="C5" s="186">
        <f t="shared" ref="C5:N5" si="2">+C6+C10+C11+C12+C13+C14+C15+C7+C8+C9</f>
        <v>1429.8272365716828</v>
      </c>
      <c r="D5" s="186">
        <f t="shared" si="2"/>
        <v>1434.9708945982495</v>
      </c>
      <c r="E5" s="186">
        <f t="shared" si="2"/>
        <v>2251.6721783435473</v>
      </c>
      <c r="F5" s="186">
        <f t="shared" si="2"/>
        <v>1271.3036649279875</v>
      </c>
      <c r="G5" s="186">
        <f t="shared" si="2"/>
        <v>1509.808064865181</v>
      </c>
      <c r="H5" s="186">
        <f t="shared" si="2"/>
        <v>1186.5098797820115</v>
      </c>
      <c r="I5" s="186">
        <f t="shared" si="2"/>
        <v>0</v>
      </c>
      <c r="J5" s="186">
        <f t="shared" si="2"/>
        <v>0</v>
      </c>
      <c r="K5" s="186">
        <f t="shared" si="2"/>
        <v>0</v>
      </c>
      <c r="L5" s="186">
        <f t="shared" si="2"/>
        <v>0</v>
      </c>
      <c r="M5" s="186">
        <f t="shared" si="2"/>
        <v>0</v>
      </c>
      <c r="N5" s="186">
        <f t="shared" si="2"/>
        <v>0</v>
      </c>
      <c r="O5" s="210">
        <f>+SUM(C5:N5)</f>
        <v>9084.0919190886598</v>
      </c>
    </row>
    <row r="6" spans="1:27" outlineLevel="1" x14ac:dyDescent="0.3">
      <c r="A6" s="202" t="s">
        <v>237</v>
      </c>
      <c r="B6" s="131"/>
      <c r="C6" s="131">
        <f>+('[1]N EERR UCAFE'!C6*P6)+((('[1]N EERR UCAFE'!C6*(100%-P6))/(1+TASAS!$B$9)))</f>
        <v>0</v>
      </c>
      <c r="D6" s="131">
        <f>+('[1]N EERR UCAFE'!D6*Q6)+((('[1]N EERR UCAFE'!D6*(100%-Q6))/(1+TASAS!$C$9)))</f>
        <v>0</v>
      </c>
      <c r="E6" s="131">
        <f>+('[1]N EERR UCAFE'!E6*R6)+((('[1]N EERR UCAFE'!E6*(100%-R6))/(1+TASAS!$D$9)))</f>
        <v>0</v>
      </c>
      <c r="F6" s="131">
        <f>+('[1]N EERR UCAFE'!F6*S6)+((('[1]N EERR UCAFE'!F6*(100%-S6))/(1+TASAS!$E$9)))</f>
        <v>0</v>
      </c>
      <c r="G6" s="131">
        <f>+('[1]N EERR UCAFE'!G6*T6)+((('[1]N EERR UCAFE'!G6*(100%-T6))/(1+TASAS!$F$9)))</f>
        <v>0</v>
      </c>
      <c r="H6" s="131">
        <f>+('[1]N EERR UCAFE'!H6*U6)+((('[1]N EERR UCAFE'!H6*(100%-U6))/(1+TASAS!$G$9)))</f>
        <v>0</v>
      </c>
      <c r="I6" s="131">
        <f>+('[1]N EERR UCAFE'!I6*V6)+((('[1]N EERR UCAFE'!I6*(100%-V6))/(1+TASAS!$H$9)))</f>
        <v>0</v>
      </c>
      <c r="J6" s="131">
        <f>+('[1]N EERR UCAFE'!J6*W6)+((('[1]N EERR UCAFE'!J6*(100%-W6))/(1+TASAS!$I$9)))</f>
        <v>0</v>
      </c>
      <c r="K6" s="131">
        <f>+('[1]N EERR UCAFE'!K6*X6)+((('[1]N EERR UCAFE'!K6*(100%-X6))/(1+TASAS!$J$9)))</f>
        <v>0</v>
      </c>
      <c r="L6" s="131">
        <f>+('[1]N EERR UCAFE'!L6*Y6)+((('[1]N EERR UCAFE'!L6*(100%-Y6))/(1+TASAS!$K$9)))</f>
        <v>0</v>
      </c>
      <c r="M6" s="131">
        <f>+('[1]N EERR UCAFE'!M6*Z6)+((('[1]N EERR UCAFE'!M6*(100%-Z6))/(1+TASAS!$L$9)))</f>
        <v>0</v>
      </c>
      <c r="N6" s="131">
        <f>+('[1]N EERR UCAFE'!N6*AA6)+((('[1]N EERR UCAFE'!N6*(100%-AA6))/(1+TASAS!$M$9)))</f>
        <v>0</v>
      </c>
      <c r="O6" s="194">
        <f t="shared" ref="O6:O94" si="3">+SUM(C6:N6)</f>
        <v>0</v>
      </c>
      <c r="P6" s="311"/>
      <c r="Q6" s="311"/>
      <c r="R6" s="311"/>
      <c r="S6" s="311"/>
      <c r="T6" s="311"/>
      <c r="U6" s="311"/>
      <c r="V6" s="303"/>
      <c r="W6" s="303"/>
      <c r="X6" s="303"/>
      <c r="Y6" s="303"/>
      <c r="Z6" s="303"/>
      <c r="AA6" s="303"/>
    </row>
    <row r="7" spans="1:27" outlineLevel="1" x14ac:dyDescent="0.3">
      <c r="A7" s="202" t="s">
        <v>238</v>
      </c>
      <c r="B7" s="131"/>
      <c r="C7" s="131">
        <f>+('[1]N EERR UCAFE'!C7*P7)+((('[1]N EERR UCAFE'!C7*(100%-P7))/(1+TASAS!$B$9)))</f>
        <v>0</v>
      </c>
      <c r="D7" s="131">
        <f>+('[1]N EERR UCAFE'!D7*Q7)+((('[1]N EERR UCAFE'!D7*(100%-Q7))/(1+TASAS!$C$9)))</f>
        <v>0</v>
      </c>
      <c r="E7" s="131">
        <f>+('[1]N EERR UCAFE'!E7*R7)+((('[1]N EERR UCAFE'!E7*(100%-R7))/(1+TASAS!$D$9)))</f>
        <v>0</v>
      </c>
      <c r="F7" s="131">
        <f>+('[1]N EERR UCAFE'!F7*S7)+((('[1]N EERR UCAFE'!F7*(100%-S7))/(1+TASAS!$E$9)))</f>
        <v>0</v>
      </c>
      <c r="G7" s="131">
        <f>+('[1]N EERR UCAFE'!G7*T7)+((('[1]N EERR UCAFE'!G7*(100%-T7))/(1+TASAS!$F$9)))</f>
        <v>0</v>
      </c>
      <c r="H7" s="131">
        <f>+('[1]N EERR UCAFE'!H7*U7)+((('[1]N EERR UCAFE'!H7*(100%-U7))/(1+TASAS!$G$9)))</f>
        <v>0</v>
      </c>
      <c r="I7" s="131">
        <f>+('[1]N EERR UCAFE'!I7*V7)+((('[1]N EERR UCAFE'!I7*(100%-V7))/(1+TASAS!$H$9)))</f>
        <v>0</v>
      </c>
      <c r="J7" s="131">
        <f>+('[1]N EERR UCAFE'!J7*W7)+((('[1]N EERR UCAFE'!J7*(100%-W7))/(1+TASAS!$I$9)))</f>
        <v>0</v>
      </c>
      <c r="K7" s="131">
        <f>+('[1]N EERR UCAFE'!K7*X7)+((('[1]N EERR UCAFE'!K7*(100%-X7))/(1+TASAS!$J$9)))</f>
        <v>0</v>
      </c>
      <c r="L7" s="131">
        <f>+('[1]N EERR UCAFE'!L7*Y7)+((('[1]N EERR UCAFE'!L7*(100%-Y7))/(1+TASAS!$K$9)))</f>
        <v>0</v>
      </c>
      <c r="M7" s="131">
        <f>+('[1]N EERR UCAFE'!M7*Z7)+((('[1]N EERR UCAFE'!M7*(100%-Z7))/(1+TASAS!$L$9)))</f>
        <v>0</v>
      </c>
      <c r="N7" s="131">
        <f>+('[1]N EERR UCAFE'!N7*AA7)+((('[1]N EERR UCAFE'!N7*(100%-AA7))/(1+TASAS!$M$9)))</f>
        <v>0</v>
      </c>
      <c r="O7" s="194">
        <f t="shared" si="3"/>
        <v>0</v>
      </c>
      <c r="P7" s="311">
        <v>0</v>
      </c>
      <c r="Q7" s="311">
        <v>0</v>
      </c>
      <c r="R7" s="311">
        <v>0</v>
      </c>
      <c r="S7" s="311">
        <v>0</v>
      </c>
      <c r="T7" s="311">
        <v>0</v>
      </c>
      <c r="U7" s="311">
        <v>0</v>
      </c>
      <c r="V7" s="303"/>
      <c r="W7" s="303"/>
      <c r="X7" s="303"/>
      <c r="Y7" s="303"/>
      <c r="Z7" s="303"/>
      <c r="AA7" s="303"/>
    </row>
    <row r="8" spans="1:27" outlineLevel="1" x14ac:dyDescent="0.3">
      <c r="A8" s="202" t="s">
        <v>53</v>
      </c>
      <c r="B8" s="131"/>
      <c r="C8" s="131">
        <f>+('[1]N EERR UCAFE'!C8*P8)+((('[1]N EERR UCAFE'!C8*(100%-P8))/(1+TASAS!$B$9)))</f>
        <v>0</v>
      </c>
      <c r="D8" s="131">
        <f>+('[1]N EERR UCAFE'!D8*Q8)+((('[1]N EERR UCAFE'!D8*(100%-Q8))/(1+TASAS!$C$9)))</f>
        <v>0</v>
      </c>
      <c r="E8" s="131">
        <f>+('[1]N EERR UCAFE'!E8*R8)+((('[1]N EERR UCAFE'!E8*(100%-R8))/(1+TASAS!$D$9)))</f>
        <v>0</v>
      </c>
      <c r="F8" s="131">
        <f>+('[1]N EERR UCAFE'!F8*S8)+((('[1]N EERR UCAFE'!F8*(100%-S8))/(1+TASAS!$E$9)))</f>
        <v>0</v>
      </c>
      <c r="G8" s="131">
        <f>+('[1]N EERR UCAFE'!G8*T8)+((('[1]N EERR UCAFE'!G8*(100%-T8))/(1+TASAS!$F$9)))</f>
        <v>0</v>
      </c>
      <c r="H8" s="131">
        <f>+('[1]N EERR UCAFE'!H8*U8)+((('[1]N EERR UCAFE'!H8*(100%-U8))/(1+TASAS!$G$9)))</f>
        <v>0</v>
      </c>
      <c r="I8" s="131">
        <f>+('[1]N EERR UCAFE'!I8*V8)+((('[1]N EERR UCAFE'!I8*(100%-V8))/(1+TASAS!$H$9)))</f>
        <v>0</v>
      </c>
      <c r="J8" s="131">
        <f>+('[1]N EERR UCAFE'!J8*W8)+((('[1]N EERR UCAFE'!J8*(100%-W8))/(1+TASAS!$I$9)))</f>
        <v>0</v>
      </c>
      <c r="K8" s="131">
        <f>+('[1]N EERR UCAFE'!K8*X8)+((('[1]N EERR UCAFE'!K8*(100%-X8))/(1+TASAS!$J$9)))</f>
        <v>0</v>
      </c>
      <c r="L8" s="131">
        <f>+('[1]N EERR UCAFE'!L8*Y8)+((('[1]N EERR UCAFE'!L8*(100%-Y8))/(1+TASAS!$K$9)))</f>
        <v>0</v>
      </c>
      <c r="M8" s="131">
        <f>+('[1]N EERR UCAFE'!M8*Z8)+((('[1]N EERR UCAFE'!M8*(100%-Z8))/(1+TASAS!$L$9)))</f>
        <v>0</v>
      </c>
      <c r="N8" s="131">
        <f>+('[1]N EERR UCAFE'!N8*AA8)+((('[1]N EERR UCAFE'!N8*(100%-AA8))/(1+TASAS!$M$9)))</f>
        <v>0</v>
      </c>
      <c r="O8" s="194">
        <f t="shared" si="3"/>
        <v>0</v>
      </c>
      <c r="P8" s="311">
        <v>0</v>
      </c>
      <c r="Q8" s="311">
        <v>0</v>
      </c>
      <c r="R8" s="311">
        <v>0</v>
      </c>
      <c r="S8" s="311">
        <v>0</v>
      </c>
      <c r="T8" s="311">
        <v>0</v>
      </c>
      <c r="U8" s="311">
        <v>0</v>
      </c>
      <c r="V8" s="303"/>
      <c r="W8" s="303"/>
      <c r="X8" s="303"/>
      <c r="Y8" s="303"/>
      <c r="Z8" s="303"/>
      <c r="AA8" s="303"/>
    </row>
    <row r="9" spans="1:27" outlineLevel="1" x14ac:dyDescent="0.3">
      <c r="A9" s="202" t="s">
        <v>239</v>
      </c>
      <c r="B9" s="131"/>
      <c r="C9" s="131">
        <f>+('[1]N EERR UCAFE'!C9*P9)+((('[1]N EERR UCAFE'!C9*(100%-P9))/(1+TASAS!$B$9)))</f>
        <v>0</v>
      </c>
      <c r="D9" s="131">
        <f>+('[1]N EERR UCAFE'!D9*Q9)+((('[1]N EERR UCAFE'!D9*(100%-Q9))/(1+TASAS!$C$9)))</f>
        <v>0</v>
      </c>
      <c r="E9" s="131">
        <f>+('[1]N EERR UCAFE'!E9*R9)+((('[1]N EERR UCAFE'!E9*(100%-R9))/(1+TASAS!$D$9)))</f>
        <v>0</v>
      </c>
      <c r="F9" s="131">
        <f>+('[1]N EERR UCAFE'!F9*S9)+((('[1]N EERR UCAFE'!F9*(100%-S9))/(1+TASAS!$E$9)))</f>
        <v>0</v>
      </c>
      <c r="G9" s="131">
        <f>+('[1]N EERR UCAFE'!G9*T9)+((('[1]N EERR UCAFE'!G9*(100%-T9))/(1+TASAS!$F$9)))</f>
        <v>0</v>
      </c>
      <c r="H9" s="131">
        <f>+('[1]N EERR UCAFE'!H9*U9)+((('[1]N EERR UCAFE'!H9*(100%-U9))/(1+TASAS!$G$9)))</f>
        <v>0</v>
      </c>
      <c r="I9" s="131">
        <f>+('[1]N EERR UCAFE'!I9*V9)+((('[1]N EERR UCAFE'!I9*(100%-V9))/(1+TASAS!$H$9)))</f>
        <v>0</v>
      </c>
      <c r="J9" s="131">
        <f>+('[1]N EERR UCAFE'!J9*W9)+((('[1]N EERR UCAFE'!J9*(100%-W9))/(1+TASAS!$I$9)))</f>
        <v>0</v>
      </c>
      <c r="K9" s="131">
        <f>+('[1]N EERR UCAFE'!K9*X9)+((('[1]N EERR UCAFE'!K9*(100%-X9))/(1+TASAS!$J$9)))</f>
        <v>0</v>
      </c>
      <c r="L9" s="131">
        <f>+('[1]N EERR UCAFE'!L9*Y9)+((('[1]N EERR UCAFE'!L9*(100%-Y9))/(1+TASAS!$K$9)))</f>
        <v>0</v>
      </c>
      <c r="M9" s="131">
        <f>+('[1]N EERR UCAFE'!M9*Z9)+((('[1]N EERR UCAFE'!M9*(100%-Z9))/(1+TASAS!$L$9)))</f>
        <v>0</v>
      </c>
      <c r="N9" s="131">
        <f>+('[1]N EERR UCAFE'!N9*AA9)+((('[1]N EERR UCAFE'!N9*(100%-AA9))/(1+TASAS!$M$9)))</f>
        <v>0</v>
      </c>
      <c r="O9" s="194">
        <f t="shared" si="3"/>
        <v>0</v>
      </c>
      <c r="P9" s="311">
        <v>0</v>
      </c>
      <c r="Q9" s="311">
        <v>0</v>
      </c>
      <c r="R9" s="311">
        <v>0</v>
      </c>
      <c r="S9" s="311">
        <v>0</v>
      </c>
      <c r="T9" s="311">
        <v>0</v>
      </c>
      <c r="U9" s="311">
        <v>0</v>
      </c>
      <c r="V9" s="303"/>
      <c r="W9" s="303"/>
      <c r="X9" s="303"/>
      <c r="Y9" s="303"/>
      <c r="Z9" s="303"/>
      <c r="AA9" s="303"/>
    </row>
    <row r="10" spans="1:27" outlineLevel="1" x14ac:dyDescent="0.3">
      <c r="A10" s="202" t="s">
        <v>40</v>
      </c>
      <c r="B10" s="131"/>
      <c r="C10" s="131">
        <f>+('[1]N EERR UCAFE'!C10*P10)+((('[1]N EERR UCAFE'!C10*(100%-P10))/(1+TASAS!$B$9)))</f>
        <v>1429.8272365716828</v>
      </c>
      <c r="D10" s="131">
        <f>+('[1]N EERR UCAFE'!D10*Q10)+((('[1]N EERR UCAFE'!D10*(100%-Q10))/(1+TASAS!$C$9)))</f>
        <v>1434.9708945982495</v>
      </c>
      <c r="E10" s="131">
        <f>+('[1]N EERR UCAFE'!E10*R10)+((('[1]N EERR UCAFE'!E10*(100%-R10))/(1+TASAS!$D$9)))</f>
        <v>2251.6721783435473</v>
      </c>
      <c r="F10" s="131">
        <f>+('[1]N EERR UCAFE'!F10*S10)+((('[1]N EERR UCAFE'!F10*(100%-S10))/(1+TASAS!$E$9)))</f>
        <v>1271.3036649279875</v>
      </c>
      <c r="G10" s="131">
        <f>+('[1]N EERR UCAFE'!G10*T10)+((('[1]N EERR UCAFE'!G10*(100%-T10))/(1+TASAS!$F$9)))</f>
        <v>1509.808064865181</v>
      </c>
      <c r="H10" s="131">
        <f>+('[1]N EERR UCAFE'!H10*U10)+((('[1]N EERR UCAFE'!H10*(100%-U10))/(1+TASAS!$G$9)))</f>
        <v>1186.5098797820115</v>
      </c>
      <c r="I10" s="131">
        <f>+('[1]N EERR UCAFE'!I10*V10)+((('[1]N EERR UCAFE'!I10*(100%-V10))/(1+TASAS!$H$9)))</f>
        <v>0</v>
      </c>
      <c r="J10" s="131">
        <f>+('[1]N EERR UCAFE'!J10*W10)+((('[1]N EERR UCAFE'!J10*(100%-W10))/(1+TASAS!$I$9)))</f>
        <v>0</v>
      </c>
      <c r="K10" s="131">
        <f>+('[1]N EERR UCAFE'!K10*X10)+((('[1]N EERR UCAFE'!K10*(100%-X10))/(1+TASAS!$J$9)))</f>
        <v>0</v>
      </c>
      <c r="L10" s="131">
        <f>+('[1]N EERR UCAFE'!L10*Y10)+((('[1]N EERR UCAFE'!L10*(100%-Y10))/(1+TASAS!$K$9)))</f>
        <v>0</v>
      </c>
      <c r="M10" s="131">
        <f>+('[1]N EERR UCAFE'!M10*Z10)+((('[1]N EERR UCAFE'!M10*(100%-Z10))/(1+TASAS!$L$9)))</f>
        <v>0</v>
      </c>
      <c r="N10" s="131">
        <f>+('[1]N EERR UCAFE'!N10*AA10)+((('[1]N EERR UCAFE'!N10*(100%-AA10))/(1+TASAS!$M$9)))</f>
        <v>0</v>
      </c>
      <c r="O10" s="194">
        <f t="shared" si="3"/>
        <v>9084.0919190886598</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UCAFE'!C11*P11)+((('[1]N EERR UCAFE'!C11*(100%-P11))/(1+TASAS!$B$9)))</f>
        <v>0</v>
      </c>
      <c r="D11" s="131">
        <f>+('[1]N EERR UCAFE'!D11*Q11)+((('[1]N EERR UCAFE'!D11*(100%-Q11))/(1+TASAS!$C$9)))</f>
        <v>0</v>
      </c>
      <c r="E11" s="131">
        <f>+('[1]N EERR UCAFE'!E11*R11)+((('[1]N EERR UCAFE'!E11*(100%-R11))/(1+TASAS!$D$9)))</f>
        <v>0</v>
      </c>
      <c r="F11" s="131">
        <f>+('[1]N EERR UCAFE'!F11*S11)+((('[1]N EERR UCAFE'!F11*(100%-S11))/(1+TASAS!$E$9)))</f>
        <v>0</v>
      </c>
      <c r="G11" s="131">
        <f>+('[1]N EERR UCAFE'!G11*T11)+((('[1]N EERR UCAFE'!G11*(100%-T11))/(1+TASAS!$F$9)))</f>
        <v>0</v>
      </c>
      <c r="H11" s="131">
        <f>+('[1]N EERR UCAFE'!H11*U11)+((('[1]N EERR UCAFE'!H11*(100%-U11))/(1+TASAS!$G$9)))</f>
        <v>0</v>
      </c>
      <c r="I11" s="131">
        <f>+('[1]N EERR UCAFE'!I11*V11)+((('[1]N EERR UCAFE'!I11*(100%-V11))/(1+TASAS!$H$9)))</f>
        <v>0</v>
      </c>
      <c r="J11" s="131">
        <f>+('[1]N EERR UCAFE'!J11*W11)+((('[1]N EERR UCAFE'!J11*(100%-W11))/(1+TASAS!$I$9)))</f>
        <v>0</v>
      </c>
      <c r="K11" s="131">
        <f>+('[1]N EERR UCAFE'!K11*X11)+((('[1]N EERR UCAFE'!K11*(100%-X11))/(1+TASAS!$J$9)))</f>
        <v>0</v>
      </c>
      <c r="L11" s="131">
        <f>+('[1]N EERR UCAFE'!L11*Y11)+((('[1]N EERR UCAFE'!L11*(100%-Y11))/(1+TASAS!$K$9)))</f>
        <v>0</v>
      </c>
      <c r="M11" s="131">
        <f>+('[1]N EERR UCAFE'!M11*Z11)+((('[1]N EERR UCAFE'!M11*(100%-Z11))/(1+TASAS!$L$9)))</f>
        <v>0</v>
      </c>
      <c r="N11" s="131">
        <f>+('[1]N EERR UCAFE'!N11*AA11)+((('[1]N EERR UCAFE'!N11*(100%-AA11))/(1+TASAS!$M$9)))</f>
        <v>0</v>
      </c>
      <c r="O11" s="194">
        <f t="shared" si="3"/>
        <v>0</v>
      </c>
      <c r="P11" s="311"/>
      <c r="Q11" s="311"/>
      <c r="R11" s="311"/>
      <c r="S11" s="311"/>
      <c r="T11" s="311"/>
      <c r="U11" s="311"/>
      <c r="V11" s="303"/>
      <c r="W11" s="303"/>
      <c r="X11" s="303"/>
      <c r="Y11" s="303"/>
      <c r="Z11" s="303"/>
      <c r="AA11" s="303"/>
    </row>
    <row r="12" spans="1:27" outlineLevel="1" x14ac:dyDescent="0.3">
      <c r="A12" s="202" t="s">
        <v>241</v>
      </c>
      <c r="B12" s="131"/>
      <c r="C12" s="131">
        <f>+('[1]N EERR UCAFE'!C12*P12)+((('[1]N EERR UCAFE'!C12*(100%-P12))/(1+TASAS!$B$9)))</f>
        <v>0</v>
      </c>
      <c r="D12" s="131">
        <f>+('[1]N EERR UCAFE'!D12*Q12)+((('[1]N EERR UCAFE'!D12*(100%-Q12))/(1+TASAS!$C$9)))</f>
        <v>0</v>
      </c>
      <c r="E12" s="131">
        <f>+('[1]N EERR UCAFE'!E12*R12)+((('[1]N EERR UCAFE'!E12*(100%-R12))/(1+TASAS!$D$9)))</f>
        <v>0</v>
      </c>
      <c r="F12" s="131">
        <f>+('[1]N EERR UCAFE'!F12*S12)+((('[1]N EERR UCAFE'!F12*(100%-S12))/(1+TASAS!$E$9)))</f>
        <v>0</v>
      </c>
      <c r="G12" s="131">
        <f>+('[1]N EERR UCAFE'!G12*T12)+((('[1]N EERR UCAFE'!G12*(100%-T12))/(1+TASAS!$F$9)))</f>
        <v>0</v>
      </c>
      <c r="H12" s="131">
        <f>+('[1]N EERR UCAFE'!H12*U12)+((('[1]N EERR UCAFE'!H12*(100%-U12))/(1+TASAS!$G$9)))</f>
        <v>0</v>
      </c>
      <c r="I12" s="131">
        <f>+('[1]N EERR UCAFE'!I12*V12)+((('[1]N EERR UCAFE'!I12*(100%-V12))/(1+TASAS!$H$9)))</f>
        <v>0</v>
      </c>
      <c r="J12" s="131">
        <f>+('[1]N EERR UCAFE'!J12*W12)+((('[1]N EERR UCAFE'!J12*(100%-W12))/(1+TASAS!$I$9)))</f>
        <v>0</v>
      </c>
      <c r="K12" s="131">
        <f>+('[1]N EERR UCAFE'!K12*X12)+((('[1]N EERR UCAFE'!K12*(100%-X12))/(1+TASAS!$J$9)))</f>
        <v>0</v>
      </c>
      <c r="L12" s="131">
        <f>+('[1]N EERR UCAFE'!L12*Y12)+((('[1]N EERR UCAFE'!L12*(100%-Y12))/(1+TASAS!$K$9)))</f>
        <v>0</v>
      </c>
      <c r="M12" s="131">
        <f>+('[1]N EERR UCAFE'!M12*Z12)+((('[1]N EERR UCAFE'!M12*(100%-Z12))/(1+TASAS!$L$9)))</f>
        <v>0</v>
      </c>
      <c r="N12" s="131">
        <f>+('[1]N EERR UCAFE'!N12*AA12)+((('[1]N EERR UCAFE'!N12*(100%-AA12))/(1+TASAS!$M$9)))</f>
        <v>0</v>
      </c>
      <c r="O12" s="194">
        <f t="shared" si="3"/>
        <v>0</v>
      </c>
      <c r="P12" s="311"/>
      <c r="Q12" s="311"/>
      <c r="R12" s="311"/>
      <c r="S12" s="311"/>
      <c r="T12" s="311"/>
      <c r="U12" s="311"/>
      <c r="V12" s="303"/>
      <c r="W12" s="303"/>
      <c r="X12" s="303"/>
      <c r="Y12" s="303"/>
      <c r="Z12" s="303"/>
      <c r="AA12" s="303"/>
    </row>
    <row r="13" spans="1:27" outlineLevel="1" x14ac:dyDescent="0.3">
      <c r="A13" s="202" t="s">
        <v>242</v>
      </c>
      <c r="B13" s="131"/>
      <c r="C13" s="131">
        <f>+('[1]N EERR UCAFE'!C13*P13)+((('[1]N EERR UCAFE'!C13*(100%-P13))/(1+TASAS!$B$9)))</f>
        <v>0</v>
      </c>
      <c r="D13" s="131">
        <f>+('[1]N EERR UCAFE'!D13*Q13)+((('[1]N EERR UCAFE'!D13*(100%-Q13))/(1+TASAS!$C$9)))</f>
        <v>0</v>
      </c>
      <c r="E13" s="131">
        <f>+('[1]N EERR UCAFE'!E13*R13)+((('[1]N EERR UCAFE'!E13*(100%-R13))/(1+TASAS!$D$9)))</f>
        <v>0</v>
      </c>
      <c r="F13" s="131">
        <f>+('[1]N EERR UCAFE'!F13*S13)+((('[1]N EERR UCAFE'!F13*(100%-S13))/(1+TASAS!$E$9)))</f>
        <v>0</v>
      </c>
      <c r="G13" s="131">
        <f>+('[1]N EERR UCAFE'!G13*T13)+((('[1]N EERR UCAFE'!G13*(100%-T13))/(1+TASAS!$F$9)))</f>
        <v>0</v>
      </c>
      <c r="H13" s="131">
        <f>+('[1]N EERR UCAFE'!H13*U13)+((('[1]N EERR UCAFE'!H13*(100%-U13))/(1+TASAS!$G$9)))</f>
        <v>0</v>
      </c>
      <c r="I13" s="131">
        <f>+('[1]N EERR UCAFE'!I13*V13)+((('[1]N EERR UCAFE'!I13*(100%-V13))/(1+TASAS!$H$9)))</f>
        <v>0</v>
      </c>
      <c r="J13" s="131">
        <f>+('[1]N EERR UCAFE'!J13*W13)+((('[1]N EERR UCAFE'!J13*(100%-W13))/(1+TASAS!$I$9)))</f>
        <v>0</v>
      </c>
      <c r="K13" s="131">
        <f>+('[1]N EERR UCAFE'!K13*X13)+((('[1]N EERR UCAFE'!K13*(100%-X13))/(1+TASAS!$J$9)))</f>
        <v>0</v>
      </c>
      <c r="L13" s="131">
        <f>+('[1]N EERR UCAFE'!L13*Y13)+((('[1]N EERR UCAFE'!L13*(100%-Y13))/(1+TASAS!$K$9)))</f>
        <v>0</v>
      </c>
      <c r="M13" s="131">
        <f>+('[1]N EERR UCAFE'!M13*Z13)+((('[1]N EERR UCAFE'!M13*(100%-Z13))/(1+TASAS!$L$9)))</f>
        <v>0</v>
      </c>
      <c r="N13" s="131">
        <f>+('[1]N EERR UCAFE'!N13*AA13)+((('[1]N EERR UCAFE'!N13*(100%-AA13))/(1+TASAS!$M$9)))</f>
        <v>0</v>
      </c>
      <c r="O13" s="194">
        <f t="shared" si="3"/>
        <v>0</v>
      </c>
      <c r="P13" s="311"/>
      <c r="Q13" s="311"/>
      <c r="R13" s="311"/>
      <c r="S13" s="311"/>
      <c r="T13" s="311"/>
      <c r="U13" s="311"/>
      <c r="V13" s="303"/>
      <c r="W13" s="303"/>
      <c r="X13" s="303"/>
      <c r="Y13" s="303"/>
      <c r="Z13" s="303"/>
      <c r="AA13" s="303"/>
    </row>
    <row r="14" spans="1:27" outlineLevel="1" x14ac:dyDescent="0.3">
      <c r="A14" s="202" t="s">
        <v>45</v>
      </c>
      <c r="B14" s="131"/>
      <c r="C14" s="131">
        <f>+('[1]N EERR UCAFE'!C14*P14)+((('[1]N EERR UCAFE'!C14*(100%-P14))/(1+TASAS!$B$9)))</f>
        <v>0</v>
      </c>
      <c r="D14" s="131">
        <f>+('[1]N EERR UCAFE'!D14*Q14)+((('[1]N EERR UCAFE'!D14*(100%-Q14))/(1+TASAS!$C$9)))</f>
        <v>0</v>
      </c>
      <c r="E14" s="131">
        <f>+('[1]N EERR UCAFE'!E14*R14)+((('[1]N EERR UCAFE'!E14*(100%-R14))/(1+TASAS!$D$9)))</f>
        <v>0</v>
      </c>
      <c r="F14" s="131">
        <f>+('[1]N EERR UCAFE'!F14*S14)+((('[1]N EERR UCAFE'!F14*(100%-S14))/(1+TASAS!$E$9)))</f>
        <v>0</v>
      </c>
      <c r="G14" s="131">
        <f>+('[1]N EERR UCAFE'!G14*T14)+((('[1]N EERR UCAFE'!G14*(100%-T14))/(1+TASAS!$F$9)))</f>
        <v>0</v>
      </c>
      <c r="H14" s="131">
        <f>+('[1]N EERR UCAFE'!H14*U14)+((('[1]N EERR UCAFE'!H14*(100%-U14))/(1+TASAS!$G$9)))</f>
        <v>0</v>
      </c>
      <c r="I14" s="131">
        <f>+('[1]N EERR UCAFE'!I14*V14)+((('[1]N EERR UCAFE'!I14*(100%-V14))/(1+TASAS!$H$9)))</f>
        <v>0</v>
      </c>
      <c r="J14" s="131">
        <f>+('[1]N EERR UCAFE'!J14*W14)+((('[1]N EERR UCAFE'!J14*(100%-W14))/(1+TASAS!$I$9)))</f>
        <v>0</v>
      </c>
      <c r="K14" s="131">
        <f>+('[1]N EERR UCAFE'!K14*X14)+((('[1]N EERR UCAFE'!K14*(100%-X14))/(1+TASAS!$J$9)))</f>
        <v>0</v>
      </c>
      <c r="L14" s="131">
        <f>+('[1]N EERR UCAFE'!L14*Y14)+((('[1]N EERR UCAFE'!L14*(100%-Y14))/(1+TASAS!$K$9)))</f>
        <v>0</v>
      </c>
      <c r="M14" s="131">
        <f>+('[1]N EERR UCAFE'!M14*Z14)+((('[1]N EERR UCAFE'!M14*(100%-Z14))/(1+TASAS!$L$9)))</f>
        <v>0</v>
      </c>
      <c r="N14" s="131">
        <f>+('[1]N EERR UCAFE'!N14*AA14)+((('[1]N EERR UCAFE'!N14*(100%-AA14))/(1+TASAS!$M$9)))</f>
        <v>0</v>
      </c>
      <c r="O14" s="194">
        <f t="shared" si="3"/>
        <v>0</v>
      </c>
      <c r="P14" s="311"/>
      <c r="Q14" s="311"/>
      <c r="R14" s="311"/>
      <c r="S14" s="311"/>
      <c r="T14" s="311"/>
      <c r="U14" s="311"/>
      <c r="V14" s="303"/>
      <c r="W14" s="303"/>
      <c r="X14" s="303"/>
      <c r="Y14" s="303"/>
      <c r="Z14" s="303"/>
      <c r="AA14" s="303"/>
    </row>
    <row r="15" spans="1:27" s="3" customFormat="1" outlineLevel="1" x14ac:dyDescent="0.3">
      <c r="A15" s="202" t="s">
        <v>243</v>
      </c>
      <c r="B15" s="133"/>
      <c r="C15" s="131">
        <f>+('[1]N EERR UCAFE'!C15*P15)+((('[1]N EERR UCAFE'!C15*(100%-P15))/(1+TASAS!$B$9)))</f>
        <v>0</v>
      </c>
      <c r="D15" s="131">
        <f>+('[1]N EERR UCAFE'!D15*Q15)+((('[1]N EERR UCAFE'!D15*(100%-Q15))/(1+TASAS!$C$9)))</f>
        <v>0</v>
      </c>
      <c r="E15" s="131">
        <f>+('[1]N EERR UCAFE'!E15*R15)+((('[1]N EERR UCAFE'!E15*(100%-R15))/(1+TASAS!$D$9)))</f>
        <v>0</v>
      </c>
      <c r="F15" s="131">
        <f>+('[1]N EERR UCAFE'!F15*S15)+((('[1]N EERR UCAFE'!F15*(100%-S15))/(1+TASAS!$E$9)))</f>
        <v>0</v>
      </c>
      <c r="G15" s="131">
        <f>+('[1]N EERR UCAFE'!G15*T15)+((('[1]N EERR UCAFE'!G15*(100%-T15))/(1+TASAS!$F$9)))</f>
        <v>0</v>
      </c>
      <c r="H15" s="131">
        <f>+('[1]N EERR UCAFE'!H15*U15)+((('[1]N EERR UCAFE'!H15*(100%-U15))/(1+TASAS!$G$9)))</f>
        <v>0</v>
      </c>
      <c r="I15" s="131">
        <f>+('[1]N EERR UCAFE'!I15*V15)+((('[1]N EERR UCAFE'!I15*(100%-V15))/(1+TASAS!$H$9)))</f>
        <v>0</v>
      </c>
      <c r="J15" s="131">
        <f>+('[1]N EERR UCAFE'!J15*W15)+((('[1]N EERR UCAFE'!J15*(100%-W15))/(1+TASAS!$I$9)))</f>
        <v>0</v>
      </c>
      <c r="K15" s="131">
        <f>+('[1]N EERR UCAFE'!K15*X15)+((('[1]N EERR UCAFE'!K15*(100%-X15))/(1+TASAS!$J$9)))</f>
        <v>0</v>
      </c>
      <c r="L15" s="131">
        <f>+('[1]N EERR UCAFE'!L15*Y15)+((('[1]N EERR UCAFE'!L15*(100%-Y15))/(1+TASAS!$K$9)))</f>
        <v>0</v>
      </c>
      <c r="M15" s="131">
        <f>+('[1]N EERR UCAFE'!M15*Z15)+((('[1]N EERR UCAFE'!M15*(100%-Z15))/(1+TASAS!$L$9)))</f>
        <v>0</v>
      </c>
      <c r="N15" s="131">
        <f>+('[1]N EERR UCAFE'!N15*AA15)+((('[1]N EERR UCAFE'!N15*(100%-AA15))/(1+TASAS!$M$9)))</f>
        <v>0</v>
      </c>
      <c r="O15" s="194">
        <f t="shared" si="3"/>
        <v>0</v>
      </c>
      <c r="P15" s="311"/>
      <c r="Q15" s="311"/>
      <c r="R15" s="311"/>
      <c r="S15" s="311"/>
      <c r="T15" s="311"/>
      <c r="U15" s="311"/>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c r="Q16" s="311"/>
      <c r="R16" s="311"/>
      <c r="S16" s="311"/>
      <c r="T16" s="311"/>
      <c r="U16" s="311"/>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N18" si="4">SUM(C19:C28)</f>
        <v>0</v>
      </c>
      <c r="D18" s="186">
        <f t="shared" si="4"/>
        <v>0</v>
      </c>
      <c r="E18" s="186">
        <f t="shared" si="4"/>
        <v>0</v>
      </c>
      <c r="F18" s="186">
        <f t="shared" si="4"/>
        <v>0</v>
      </c>
      <c r="G18" s="186">
        <f t="shared" si="4"/>
        <v>0</v>
      </c>
      <c r="H18" s="186">
        <f t="shared" si="4"/>
        <v>0</v>
      </c>
      <c r="I18" s="186">
        <f t="shared" si="4"/>
        <v>0</v>
      </c>
      <c r="J18" s="186">
        <f t="shared" si="4"/>
        <v>0</v>
      </c>
      <c r="K18" s="186">
        <f t="shared" si="4"/>
        <v>0</v>
      </c>
      <c r="L18" s="186">
        <f t="shared" si="4"/>
        <v>0</v>
      </c>
      <c r="M18" s="186">
        <f t="shared" si="4"/>
        <v>0</v>
      </c>
      <c r="N18" s="186">
        <f t="shared" si="4"/>
        <v>0</v>
      </c>
      <c r="O18" s="210">
        <f t="shared" ref="O18" si="5">SUM(O19:O28)</f>
        <v>0</v>
      </c>
      <c r="P18" s="305"/>
      <c r="Q18" s="305"/>
      <c r="R18" s="305"/>
      <c r="S18" s="305"/>
      <c r="T18" s="305"/>
      <c r="U18" s="305"/>
      <c r="V18" s="305"/>
      <c r="W18" s="305"/>
      <c r="X18" s="305"/>
      <c r="Y18" s="305"/>
      <c r="Z18" s="305"/>
      <c r="AA18" s="305"/>
    </row>
    <row r="19" spans="1:27" s="3" customFormat="1" outlineLevel="1" x14ac:dyDescent="0.3">
      <c r="A19" s="202" t="s">
        <v>104</v>
      </c>
      <c r="B19" s="131"/>
      <c r="C19" s="131">
        <f>+('[1]N EERR UCAFE'!C19*P19)+((('[1]N EERR UCAFE'!C19*(100%-P19))/(1+TASAS!$B$9)))</f>
        <v>0</v>
      </c>
      <c r="D19" s="131">
        <f>+('[1]N EERR UCAFE'!D19*Q19)+((('[1]N EERR UCAFE'!D19*(100%-Q19))/(1+TASAS!$C$9)))</f>
        <v>0</v>
      </c>
      <c r="E19" s="131">
        <f>+('[1]N EERR UCAFE'!E19*R19)+((('[1]N EERR UCAFE'!E19*(100%-R19))/(1+TASAS!$D$9)))</f>
        <v>0</v>
      </c>
      <c r="F19" s="131">
        <f>+('[1]N EERR UCAFE'!F19*S19)+((('[1]N EERR UCAFE'!F19*(100%-S19))/(1+TASAS!$E$9)))</f>
        <v>0</v>
      </c>
      <c r="G19" s="131">
        <f>+('[1]N EERR UCAFE'!G19*T19)+((('[1]N EERR UCAFE'!G19*(100%-T19))/(1+TASAS!$F$9)))</f>
        <v>0</v>
      </c>
      <c r="H19" s="131">
        <f>+('[1]N EERR UCAFE'!H19*U19)+((('[1]N EERR UCAFE'!H19*(100%-U19))/(1+TASAS!$G$9)))</f>
        <v>0</v>
      </c>
      <c r="I19" s="131">
        <f>+('[1]N EERR UCAFE'!I19*V19)+((('[1]N EERR UCAFE'!I19*(100%-V19))/(1+TASAS!$H$9)))</f>
        <v>0</v>
      </c>
      <c r="J19" s="131">
        <f>+('[1]N EERR UCAFE'!J19*W19)+((('[1]N EERR UCAFE'!J19*(100%-W19))/(1+TASAS!$I$9)))</f>
        <v>0</v>
      </c>
      <c r="K19" s="131">
        <f>+('[1]N EERR UCAFE'!K19*X19)+((('[1]N EERR UCAFE'!K19*(100%-X19))/(1+TASAS!$J$9)))</f>
        <v>0</v>
      </c>
      <c r="L19" s="131">
        <f>+('[1]N EERR UCAFE'!L19*Y19)+((('[1]N EERR UCAFE'!L19*(100%-Y19))/(1+TASAS!$K$9)))</f>
        <v>0</v>
      </c>
      <c r="M19" s="131">
        <f>+('[1]N EERR UCAFE'!M19*Z19)+((('[1]N EERR UCAFE'!M19*(100%-Z19))/(1+TASAS!$L$9)))</f>
        <v>0</v>
      </c>
      <c r="N19" s="131">
        <f>+('[1]N EERR UCAFE'!N19*AA19)+((('[1]N EERR UCAFE'!N19*(100%-AA19))/(1+TASAS!$M$9)))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UCAFE'!C20*P20)+((('[1]N EERR UCAFE'!C20*(100%-P20))/(1+TASAS!$B$9)))</f>
        <v>0</v>
      </c>
      <c r="D20" s="131">
        <f>+('[1]N EERR UCAFE'!D20*Q20)+((('[1]N EERR UCAFE'!D20*(100%-Q20))/(1+TASAS!$C$9)))</f>
        <v>0</v>
      </c>
      <c r="E20" s="131">
        <f>+('[1]N EERR UCAFE'!E20*R20)+((('[1]N EERR UCAFE'!E20*(100%-R20))/(1+TASAS!$D$9)))</f>
        <v>0</v>
      </c>
      <c r="F20" s="131">
        <f>+('[1]N EERR UCAFE'!F20*S20)+((('[1]N EERR UCAFE'!F20*(100%-S20))/(1+TASAS!$E$9)))</f>
        <v>0</v>
      </c>
      <c r="G20" s="131">
        <f>+('[1]N EERR UCAFE'!G20*T20)+((('[1]N EERR UCAFE'!G20*(100%-T20))/(1+TASAS!$F$9)))</f>
        <v>0</v>
      </c>
      <c r="H20" s="131">
        <f>+('[1]N EERR UCAFE'!H20*U20)+((('[1]N EERR UCAFE'!H20*(100%-U20))/(1+TASAS!$G$9)))</f>
        <v>0</v>
      </c>
      <c r="I20" s="131">
        <f>+('[1]N EERR UCAFE'!I20*V20)+((('[1]N EERR UCAFE'!I20*(100%-V20))/(1+TASAS!$H$9)))</f>
        <v>0</v>
      </c>
      <c r="J20" s="131">
        <f>+('[1]N EERR UCAFE'!J20*W20)+((('[1]N EERR UCAFE'!J20*(100%-W20))/(1+TASAS!$I$9)))</f>
        <v>0</v>
      </c>
      <c r="K20" s="131">
        <f>+('[1]N EERR UCAFE'!K20*X20)+((('[1]N EERR UCAFE'!K20*(100%-X20))/(1+TASAS!$J$9)))</f>
        <v>0</v>
      </c>
      <c r="L20" s="131">
        <f>+('[1]N EERR UCAFE'!L20*Y20)+((('[1]N EERR UCAFE'!L20*(100%-Y20))/(1+TASAS!$K$9)))</f>
        <v>0</v>
      </c>
      <c r="M20" s="131">
        <f>+('[1]N EERR UCAFE'!M20*Z20)+((('[1]N EERR UCAFE'!M20*(100%-Z20))/(1+TASAS!$L$9)))</f>
        <v>0</v>
      </c>
      <c r="N20" s="131">
        <f>+('[1]N EERR UCAFE'!N20*AA20)+((('[1]N EERR UCAFE'!N20*(100%-AA20))/(1+TASAS!$M$9)))</f>
        <v>0</v>
      </c>
      <c r="O20" s="194">
        <f t="shared" ref="O20:O28" si="6">+SUM(C20:N20)</f>
        <v>0</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UCAFE'!C21*P21)+((('[1]N EERR UCAFE'!C21*(100%-P21))/(1+TASAS!$B$9)))</f>
        <v>0</v>
      </c>
      <c r="D21" s="131">
        <f>+('[1]N EERR UCAFE'!D21*Q21)+((('[1]N EERR UCAFE'!D21*(100%-Q21))/(1+TASAS!$C$9)))</f>
        <v>0</v>
      </c>
      <c r="E21" s="131">
        <f>+('[1]N EERR UCAFE'!E21*R21)+((('[1]N EERR UCAFE'!E21*(100%-R21))/(1+TASAS!$D$9)))</f>
        <v>0</v>
      </c>
      <c r="F21" s="131">
        <f>+('[1]N EERR UCAFE'!F21*S21)+((('[1]N EERR UCAFE'!F21*(100%-S21))/(1+TASAS!$E$9)))</f>
        <v>0</v>
      </c>
      <c r="G21" s="131">
        <f>+('[1]N EERR UCAFE'!G21*T21)+((('[1]N EERR UCAFE'!G21*(100%-T21))/(1+TASAS!$F$9)))</f>
        <v>0</v>
      </c>
      <c r="H21" s="131">
        <f>+('[1]N EERR UCAFE'!H21*U21)+((('[1]N EERR UCAFE'!H21*(100%-U21))/(1+TASAS!$G$9)))</f>
        <v>0</v>
      </c>
      <c r="I21" s="131">
        <f>+('[1]N EERR UCAFE'!I21*V21)+((('[1]N EERR UCAFE'!I21*(100%-V21))/(1+TASAS!$H$9)))</f>
        <v>0</v>
      </c>
      <c r="J21" s="131">
        <f>+('[1]N EERR UCAFE'!J21*W21)+((('[1]N EERR UCAFE'!J21*(100%-W21))/(1+TASAS!$I$9)))</f>
        <v>0</v>
      </c>
      <c r="K21" s="131">
        <f>+('[1]N EERR UCAFE'!K21*X21)+((('[1]N EERR UCAFE'!K21*(100%-X21))/(1+TASAS!$J$9)))</f>
        <v>0</v>
      </c>
      <c r="L21" s="131">
        <f>+('[1]N EERR UCAFE'!L21*Y21)+((('[1]N EERR UCAFE'!L21*(100%-Y21))/(1+TASAS!$K$9)))</f>
        <v>0</v>
      </c>
      <c r="M21" s="131">
        <f>+('[1]N EERR UCAFE'!M21*Z21)+((('[1]N EERR UCAFE'!M21*(100%-Z21))/(1+TASAS!$L$9)))</f>
        <v>0</v>
      </c>
      <c r="N21" s="131">
        <f>+('[1]N EERR UCAFE'!N21*AA21)+((('[1]N EERR UCAFE'!N21*(100%-AA21))/(1+TASAS!$M$9)))</f>
        <v>0</v>
      </c>
      <c r="O21" s="194">
        <f t="shared" si="6"/>
        <v>0</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UCAFE'!C22*P22)+((('[1]N EERR UCAFE'!C22*(100%-P22))/(1+TASAS!$B$9)))</f>
        <v>0</v>
      </c>
      <c r="D22" s="131">
        <f>+('[1]N EERR UCAFE'!D22*Q22)+((('[1]N EERR UCAFE'!D22*(100%-Q22))/(1+TASAS!$C$9)))</f>
        <v>0</v>
      </c>
      <c r="E22" s="131">
        <f>+('[1]N EERR UCAFE'!E22*R22)+((('[1]N EERR UCAFE'!E22*(100%-R22))/(1+TASAS!$D$9)))</f>
        <v>0</v>
      </c>
      <c r="F22" s="131">
        <f>+('[1]N EERR UCAFE'!F22*S22)+((('[1]N EERR UCAFE'!F22*(100%-S22))/(1+TASAS!$E$9)))</f>
        <v>0</v>
      </c>
      <c r="G22" s="131">
        <f>+('[1]N EERR UCAFE'!G22*T22)+((('[1]N EERR UCAFE'!G22*(100%-T22))/(1+TASAS!$F$9)))</f>
        <v>0</v>
      </c>
      <c r="H22" s="131">
        <f>+('[1]N EERR UCAFE'!H22*U22)+((('[1]N EERR UCAFE'!H22*(100%-U22))/(1+TASAS!$G$9)))</f>
        <v>0</v>
      </c>
      <c r="I22" s="131">
        <f>+('[1]N EERR UCAFE'!I22*V22)+((('[1]N EERR UCAFE'!I22*(100%-V22))/(1+TASAS!$H$9)))</f>
        <v>0</v>
      </c>
      <c r="J22" s="131">
        <f>+('[1]N EERR UCAFE'!J22*W22)+((('[1]N EERR UCAFE'!J22*(100%-W22))/(1+TASAS!$I$9)))</f>
        <v>0</v>
      </c>
      <c r="K22" s="131">
        <f>+('[1]N EERR UCAFE'!K22*X22)+((('[1]N EERR UCAFE'!K22*(100%-X22))/(1+TASAS!$J$9)))</f>
        <v>0</v>
      </c>
      <c r="L22" s="131">
        <f>+('[1]N EERR UCAFE'!L22*Y22)+((('[1]N EERR UCAFE'!L22*(100%-Y22))/(1+TASAS!$K$9)))</f>
        <v>0</v>
      </c>
      <c r="M22" s="131">
        <f>+('[1]N EERR UCAFE'!M22*Z22)+((('[1]N EERR UCAFE'!M22*(100%-Z22))/(1+TASAS!$L$9)))</f>
        <v>0</v>
      </c>
      <c r="N22" s="131">
        <f>+('[1]N EERR UCAFE'!N22*AA22)+((('[1]N EERR UCAFE'!N22*(100%-AA22))/(1+TASAS!$M$9)))</f>
        <v>0</v>
      </c>
      <c r="O22" s="194">
        <f t="shared" si="6"/>
        <v>0</v>
      </c>
      <c r="P22" s="303">
        <v>1</v>
      </c>
      <c r="Q22" s="303">
        <v>1</v>
      </c>
      <c r="R22" s="303">
        <v>1</v>
      </c>
      <c r="S22" s="303">
        <v>1</v>
      </c>
      <c r="T22" s="303">
        <v>1</v>
      </c>
      <c r="U22" s="303">
        <v>1</v>
      </c>
      <c r="V22" s="303">
        <v>1</v>
      </c>
      <c r="W22" s="303">
        <v>1</v>
      </c>
      <c r="X22" s="303">
        <v>1</v>
      </c>
      <c r="Y22" s="303">
        <v>1</v>
      </c>
      <c r="Z22" s="303">
        <v>1</v>
      </c>
      <c r="AA22" s="303">
        <v>1</v>
      </c>
    </row>
    <row r="23" spans="1:27" s="3" customFormat="1" outlineLevel="1" x14ac:dyDescent="0.3">
      <c r="A23" s="202" t="s">
        <v>108</v>
      </c>
      <c r="B23" s="131"/>
      <c r="C23" s="131">
        <f>+('[1]N EERR UCAFE'!C23*P23)+((('[1]N EERR UCAFE'!C23*(100%-P23))/(1+TASAS!$B$9)))</f>
        <v>0</v>
      </c>
      <c r="D23" s="131">
        <f>+('[1]N EERR UCAFE'!D23*Q23)+((('[1]N EERR UCAFE'!D23*(100%-Q23))/(1+TASAS!$C$9)))</f>
        <v>0</v>
      </c>
      <c r="E23" s="131">
        <f>+('[1]N EERR UCAFE'!E23*R23)+((('[1]N EERR UCAFE'!E23*(100%-R23))/(1+TASAS!$D$9)))</f>
        <v>0</v>
      </c>
      <c r="F23" s="131">
        <f>+('[1]N EERR UCAFE'!F23*S23)+((('[1]N EERR UCAFE'!F23*(100%-S23))/(1+TASAS!$E$9)))</f>
        <v>0</v>
      </c>
      <c r="G23" s="131">
        <f>+('[1]N EERR UCAFE'!G23*T23)+((('[1]N EERR UCAFE'!G23*(100%-T23))/(1+TASAS!$F$9)))</f>
        <v>0</v>
      </c>
      <c r="H23" s="131">
        <f>+('[1]N EERR UCAFE'!H23*U23)+((('[1]N EERR UCAFE'!H23*(100%-U23))/(1+TASAS!$G$9)))</f>
        <v>0</v>
      </c>
      <c r="I23" s="131">
        <f>+('[1]N EERR UCAFE'!I23*V23)+((('[1]N EERR UCAFE'!I23*(100%-V23))/(1+TASAS!$H$9)))</f>
        <v>0</v>
      </c>
      <c r="J23" s="131">
        <f>+('[1]N EERR UCAFE'!J23*W23)+((('[1]N EERR UCAFE'!J23*(100%-W23))/(1+TASAS!$I$9)))</f>
        <v>0</v>
      </c>
      <c r="K23" s="131">
        <f>+('[1]N EERR UCAFE'!K23*X23)+((('[1]N EERR UCAFE'!K23*(100%-X23))/(1+TASAS!$J$9)))</f>
        <v>0</v>
      </c>
      <c r="L23" s="131">
        <f>+('[1]N EERR UCAFE'!L23*Y23)+((('[1]N EERR UCAFE'!L23*(100%-Y23))/(1+TASAS!$K$9)))</f>
        <v>0</v>
      </c>
      <c r="M23" s="131">
        <f>+('[1]N EERR UCAFE'!M23*Z23)+((('[1]N EERR UCAFE'!M23*(100%-Z23))/(1+TASAS!$L$9)))</f>
        <v>0</v>
      </c>
      <c r="N23" s="131">
        <f>+('[1]N EERR UCAFE'!N23*AA23)+((('[1]N EERR UCAFE'!N23*(100%-AA23))/(1+TASAS!$M$9)))</f>
        <v>0</v>
      </c>
      <c r="O23" s="194">
        <f t="shared" si="6"/>
        <v>0</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UCAFE'!C24*P24)+((('[1]N EERR UCAFE'!C24*(100%-P24))/(1+TASAS!$B$9)))</f>
        <v>0</v>
      </c>
      <c r="D24" s="131">
        <f>+('[1]N EERR UCAFE'!D24*Q24)+((('[1]N EERR UCAFE'!D24*(100%-Q24))/(1+TASAS!$C$9)))</f>
        <v>0</v>
      </c>
      <c r="E24" s="131">
        <f>+('[1]N EERR UCAFE'!E24*R24)+((('[1]N EERR UCAFE'!E24*(100%-R24))/(1+TASAS!$D$9)))</f>
        <v>0</v>
      </c>
      <c r="F24" s="131">
        <f>+('[1]N EERR UCAFE'!F24*S24)+((('[1]N EERR UCAFE'!F24*(100%-S24))/(1+TASAS!$E$9)))</f>
        <v>0</v>
      </c>
      <c r="G24" s="131">
        <f>+('[1]N EERR UCAFE'!G24*T24)+((('[1]N EERR UCAFE'!G24*(100%-T24))/(1+TASAS!$F$9)))</f>
        <v>0</v>
      </c>
      <c r="H24" s="131">
        <f>+('[1]N EERR UCAFE'!H24*U24)+((('[1]N EERR UCAFE'!H24*(100%-U24))/(1+TASAS!$G$9)))</f>
        <v>0</v>
      </c>
      <c r="I24" s="131">
        <f>+('[1]N EERR UCAFE'!I24*V24)+((('[1]N EERR UCAFE'!I24*(100%-V24))/(1+TASAS!$H$9)))</f>
        <v>0</v>
      </c>
      <c r="J24" s="131">
        <f>+('[1]N EERR UCAFE'!J24*W24)+((('[1]N EERR UCAFE'!J24*(100%-W24))/(1+TASAS!$I$9)))</f>
        <v>0</v>
      </c>
      <c r="K24" s="131">
        <f>+('[1]N EERR UCAFE'!K24*X24)+((('[1]N EERR UCAFE'!K24*(100%-X24))/(1+TASAS!$J$9)))</f>
        <v>0</v>
      </c>
      <c r="L24" s="131">
        <f>+('[1]N EERR UCAFE'!L24*Y24)+((('[1]N EERR UCAFE'!L24*(100%-Y24))/(1+TASAS!$K$9)))</f>
        <v>0</v>
      </c>
      <c r="M24" s="131">
        <f>+('[1]N EERR UCAFE'!M24*Z24)+((('[1]N EERR UCAFE'!M24*(100%-Z24))/(1+TASAS!$L$9)))</f>
        <v>0</v>
      </c>
      <c r="N24" s="131">
        <f>+('[1]N EERR UCAFE'!N24*AA24)+((('[1]N EERR UCAFE'!N24*(100%-AA24))/(1+TASAS!$M$9)))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UCAFE'!C25*P25)+((('[1]N EERR UCAFE'!C25*(100%-P25))/(1+TASAS!$B$9)))</f>
        <v>0</v>
      </c>
      <c r="D25" s="131">
        <f>+('[1]N EERR UCAFE'!D25*Q25)+((('[1]N EERR UCAFE'!D25*(100%-Q25))/(1+TASAS!$C$9)))</f>
        <v>0</v>
      </c>
      <c r="E25" s="131">
        <f>+('[1]N EERR UCAFE'!E25*R25)+((('[1]N EERR UCAFE'!E25*(100%-R25))/(1+TASAS!$D$9)))</f>
        <v>0</v>
      </c>
      <c r="F25" s="131">
        <f>+('[1]N EERR UCAFE'!F25*S25)+((('[1]N EERR UCAFE'!F25*(100%-S25))/(1+TASAS!$E$9)))</f>
        <v>0</v>
      </c>
      <c r="G25" s="131">
        <f>+('[1]N EERR UCAFE'!G25*T25)+((('[1]N EERR UCAFE'!G25*(100%-T25))/(1+TASAS!$F$9)))</f>
        <v>0</v>
      </c>
      <c r="H25" s="131">
        <f>+('[1]N EERR UCAFE'!H25*U25)+((('[1]N EERR UCAFE'!H25*(100%-U25))/(1+TASAS!$G$9)))</f>
        <v>0</v>
      </c>
      <c r="I25" s="131">
        <f>+('[1]N EERR UCAFE'!I25*V25)+((('[1]N EERR UCAFE'!I25*(100%-V25))/(1+TASAS!$H$9)))</f>
        <v>0</v>
      </c>
      <c r="J25" s="131">
        <f>+('[1]N EERR UCAFE'!J25*W25)+((('[1]N EERR UCAFE'!J25*(100%-W25))/(1+TASAS!$I$9)))</f>
        <v>0</v>
      </c>
      <c r="K25" s="131">
        <f>+('[1]N EERR UCAFE'!K25*X25)+((('[1]N EERR UCAFE'!K25*(100%-X25))/(1+TASAS!$J$9)))</f>
        <v>0</v>
      </c>
      <c r="L25" s="131">
        <f>+('[1]N EERR UCAFE'!L25*Y25)+((('[1]N EERR UCAFE'!L25*(100%-Y25))/(1+TASAS!$K$9)))</f>
        <v>0</v>
      </c>
      <c r="M25" s="131">
        <f>+('[1]N EERR UCAFE'!M25*Z25)+((('[1]N EERR UCAFE'!M25*(100%-Z25))/(1+TASAS!$L$9)))</f>
        <v>0</v>
      </c>
      <c r="N25" s="131">
        <f>+('[1]N EERR UCAFE'!N25*AA25)+((('[1]N EERR UCAFE'!N25*(100%-AA25))/(1+TASAS!$M$9)))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f>+('[1]N EERR UCAFE'!C26*P26)+((('[1]N EERR UCAFE'!C26*(100%-P26))/(1+TASAS!$B$9)))</f>
        <v>0</v>
      </c>
      <c r="D26" s="131">
        <f>+('[1]N EERR UCAFE'!D26*Q26)+((('[1]N EERR UCAFE'!D26*(100%-Q26))/(1+TASAS!$C$9)))</f>
        <v>0</v>
      </c>
      <c r="E26" s="131">
        <f>+('[1]N EERR UCAFE'!E26*R26)+((('[1]N EERR UCAFE'!E26*(100%-R26))/(1+TASAS!$D$9)))</f>
        <v>0</v>
      </c>
      <c r="F26" s="131"/>
      <c r="G26" s="131"/>
      <c r="H26" s="131"/>
      <c r="I26" s="131">
        <f>+('[1]N EERR UCAFE'!I26*V26)+((('[1]N EERR UCAFE'!I26*(100%-V26))/(1+TASAS!$H$9)))</f>
        <v>0</v>
      </c>
      <c r="J26" s="131">
        <f>+('[1]N EERR UCAFE'!J26*W26)+((('[1]N EERR UCAFE'!J26*(100%-W26))/(1+TASAS!$I$9)))</f>
        <v>0</v>
      </c>
      <c r="K26" s="131">
        <f>+('[1]N EERR UCAFE'!K26*X26)+((('[1]N EERR UCAFE'!K26*(100%-X26))/(1+TASAS!$J$9)))</f>
        <v>0</v>
      </c>
      <c r="L26" s="131">
        <f>+('[1]N EERR UCAFE'!L26*Y26)+((('[1]N EERR UCAFE'!L26*(100%-Y26))/(1+TASAS!$K$9)))</f>
        <v>0</v>
      </c>
      <c r="M26" s="131">
        <f>+('[1]N EERR UCAFE'!M26*Z26)+((('[1]N EERR UCAFE'!M26*(100%-Z26))/(1+TASAS!$L$9)))</f>
        <v>0</v>
      </c>
      <c r="N26" s="131">
        <f>+('[1]N EERR UCAFE'!N26*AA26)+((('[1]N EERR UCAFE'!N26*(100%-AA26))/(1+TASAS!$M$9)))</f>
        <v>0</v>
      </c>
      <c r="O26" s="194">
        <f t="shared" si="6"/>
        <v>0</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UCAFE'!C27*P27)+((('[1]N EERR UCAFE'!C27*(100%-P27))/(1+TASAS!$B$9)))</f>
        <v>0</v>
      </c>
      <c r="D27" s="131">
        <f>+('[1]N EERR UCAFE'!D27*Q27)+((('[1]N EERR UCAFE'!D27*(100%-Q27))/(1+TASAS!$C$9)))</f>
        <v>0</v>
      </c>
      <c r="E27" s="131">
        <f>+('[1]N EERR UCAFE'!E27*R27)+((('[1]N EERR UCAFE'!E27*(100%-R27))/(1+TASAS!$D$9)))</f>
        <v>0</v>
      </c>
      <c r="F27" s="131">
        <f>+('[1]N EERR UCAFE'!F27*S27)+((('[1]N EERR UCAFE'!F27*(100%-S27))/(1+TASAS!$E$9)))</f>
        <v>0</v>
      </c>
      <c r="G27" s="131">
        <f>+('[1]N EERR UCAFE'!G27*T27)+((('[1]N EERR UCAFE'!G27*(100%-T27))/(1+TASAS!$F$9)))</f>
        <v>0</v>
      </c>
      <c r="H27" s="131">
        <f>+('[1]N EERR UCAFE'!H27*U27)+((('[1]N EERR UCAFE'!H27*(100%-U27))/(1+TASAS!$G$9)))</f>
        <v>0</v>
      </c>
      <c r="I27" s="131">
        <f>+('[1]N EERR UCAFE'!I27*V27)+((('[1]N EERR UCAFE'!I27*(100%-V27))/(1+TASAS!$H$9)))</f>
        <v>0</v>
      </c>
      <c r="J27" s="131">
        <f>+('[1]N EERR UCAFE'!J27*W27)+((('[1]N EERR UCAFE'!J27*(100%-W27))/(1+TASAS!$I$9)))</f>
        <v>0</v>
      </c>
      <c r="K27" s="131">
        <f>+('[1]N EERR UCAFE'!K27*X27)+((('[1]N EERR UCAFE'!K27*(100%-X27))/(1+TASAS!$J$9)))</f>
        <v>0</v>
      </c>
      <c r="L27" s="131">
        <f>+('[1]N EERR UCAFE'!L27*Y27)+((('[1]N EERR UCAFE'!L27*(100%-Y27))/(1+TASAS!$K$9)))</f>
        <v>0</v>
      </c>
      <c r="M27" s="131">
        <f>+('[1]N EERR UCAFE'!M27*Z27)+((('[1]N EERR UCAFE'!M27*(100%-Z27))/(1+TASAS!$L$9)))</f>
        <v>0</v>
      </c>
      <c r="N27" s="131">
        <f>+('[1]N EERR UCAFE'!N27*AA27)+((('[1]N EERR UCAFE'!N27*(100%-AA27))/(1+TASAS!$M$9)))</f>
        <v>0</v>
      </c>
      <c r="O27" s="194">
        <f t="shared" si="6"/>
        <v>0</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N29" si="7">+SUM(C30:C33)</f>
        <v>386.55860152937487</v>
      </c>
      <c r="D29" s="184">
        <f t="shared" si="7"/>
        <v>538.44977296989543</v>
      </c>
      <c r="E29" s="184">
        <f t="shared" si="7"/>
        <v>903.05317480223061</v>
      </c>
      <c r="F29" s="184">
        <f t="shared" si="7"/>
        <v>509.0182589334371</v>
      </c>
      <c r="G29" s="184">
        <f t="shared" si="7"/>
        <v>630.76463136807627</v>
      </c>
      <c r="H29" s="184">
        <f t="shared" si="7"/>
        <v>462.4041630042326</v>
      </c>
      <c r="I29" s="184">
        <f t="shared" si="7"/>
        <v>0</v>
      </c>
      <c r="J29" s="184">
        <f t="shared" si="7"/>
        <v>0</v>
      </c>
      <c r="K29" s="184">
        <f t="shared" si="7"/>
        <v>0</v>
      </c>
      <c r="L29" s="184">
        <f t="shared" si="7"/>
        <v>0</v>
      </c>
      <c r="M29" s="184">
        <f t="shared" si="7"/>
        <v>0</v>
      </c>
      <c r="N29" s="184">
        <f t="shared" si="7"/>
        <v>0</v>
      </c>
      <c r="O29" s="201">
        <f t="shared" ref="O29" si="8">+SUM(O30:O33)</f>
        <v>3430.2486026072465</v>
      </c>
      <c r="P29" s="306"/>
      <c r="Q29" s="306"/>
      <c r="R29" s="306"/>
      <c r="S29" s="306"/>
      <c r="T29" s="306"/>
      <c r="U29" s="306"/>
      <c r="V29" s="306"/>
      <c r="W29" s="306"/>
      <c r="X29" s="306"/>
      <c r="Y29" s="306"/>
      <c r="Z29" s="306"/>
      <c r="AA29" s="306"/>
    </row>
    <row r="30" spans="1:27" outlineLevel="1" x14ac:dyDescent="0.3">
      <c r="A30" s="202" t="s">
        <v>245</v>
      </c>
      <c r="B30" s="131"/>
      <c r="C30" s="131">
        <f>+('[1]N EERR UCAFE'!C30*P30)+((('[1]N EERR UCAFE'!C30*(100%-P30))/(1+TASAS!$B$9)))</f>
        <v>0</v>
      </c>
      <c r="D30" s="131">
        <f>+('[1]N EERR UCAFE'!D30*Q30)+((('[1]N EERR UCAFE'!D30*(100%-Q30))/(1+TASAS!$C$9)))</f>
        <v>0</v>
      </c>
      <c r="E30" s="131">
        <f>+('[1]N EERR UCAFE'!E30*R30)+((('[1]N EERR UCAFE'!E30*(100%-R30))/(1+TASAS!$D$9)))</f>
        <v>0</v>
      </c>
      <c r="F30" s="131">
        <f>+('[1]N EERR UCAFE'!F30*S30)+((('[1]N EERR UCAFE'!F30*(100%-S30))/(1+TASAS!$E$9)))</f>
        <v>0</v>
      </c>
      <c r="G30" s="131">
        <f>+('[1]N EERR UCAFE'!G30*T30)+((('[1]N EERR UCAFE'!G30*(100%-T30))/(1+TASAS!$F$9)))</f>
        <v>0</v>
      </c>
      <c r="H30" s="131">
        <f>+('[1]N EERR UCAFE'!H30*U30)+((('[1]N EERR UCAFE'!H30*(100%-U30))/(1+TASAS!$G$9)))</f>
        <v>0</v>
      </c>
      <c r="I30" s="131">
        <f>+('[1]N EERR UCAFE'!I30*V30)+((('[1]N EERR UCAFE'!I30*(100%-V30))/(1+TASAS!$H$9)))</f>
        <v>0</v>
      </c>
      <c r="J30" s="131">
        <f>+('[1]N EERR UCAFE'!J30*W30)+((('[1]N EERR UCAFE'!J30*(100%-W30))/(1+TASAS!$I$9)))</f>
        <v>0</v>
      </c>
      <c r="K30" s="131">
        <f>+('[1]N EERR UCAFE'!K30*X30)+((('[1]N EERR UCAFE'!K30*(100%-X30))/(1+TASAS!$J$9)))</f>
        <v>0</v>
      </c>
      <c r="L30" s="131">
        <f>+('[1]N EERR UCAFE'!L30*Y30)+((('[1]N EERR UCAFE'!L30*(100%-Y30))/(1+TASAS!$K$9)))</f>
        <v>0</v>
      </c>
      <c r="M30" s="131">
        <f>+('[1]N EERR UCAFE'!M30*Z30)+((('[1]N EERR UCAFE'!M30*(100%-Z30))/(1+TASAS!$L$9)))</f>
        <v>0</v>
      </c>
      <c r="N30" s="131">
        <f>+('[1]N EERR UCAFE'!N30*AA30)+((('[1]N EERR UCAFE'!N30*(100%-AA30))/(1+TASAS!$M$9)))</f>
        <v>0</v>
      </c>
      <c r="O30" s="194">
        <f t="shared" si="3"/>
        <v>0</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UCAFE'!C31*P31)+((('[1]N EERR UCAFE'!C31*(100%-P31))/(1+TASAS!$B$9)))</f>
        <v>386.55860152937487</v>
      </c>
      <c r="D31" s="131">
        <f>+('[1]N EERR UCAFE'!D31*Q31)+((('[1]N EERR UCAFE'!D31*(100%-Q31))/(1+TASAS!$C$9)))</f>
        <v>538.44977296989543</v>
      </c>
      <c r="E31" s="131">
        <f>+('[1]N EERR UCAFE'!E31*R31)+((('[1]N EERR UCAFE'!E31*(100%-R31))/(1+TASAS!$D$9)))</f>
        <v>903.05317480223061</v>
      </c>
      <c r="F31" s="131">
        <f>+('[1]N EERR UCAFE'!F31*S31)+((('[1]N EERR UCAFE'!F31*(100%-S31))/(1+TASAS!$E$9)))</f>
        <v>509.0182589334371</v>
      </c>
      <c r="G31" s="131">
        <f>+('[1]N EERR UCAFE'!G31*T31)+((('[1]N EERR UCAFE'!G31*(100%-T31))/(1+TASAS!$F$9)))</f>
        <v>630.76463136807627</v>
      </c>
      <c r="H31" s="131">
        <f>+('[1]N EERR UCAFE'!H31*U31)+((('[1]N EERR UCAFE'!H31*(100%-U31))/(1+TASAS!$G$9)))</f>
        <v>462.4041630042326</v>
      </c>
      <c r="I31" s="131">
        <f>+('[1]N EERR UCAFE'!I31*V31)+((('[1]N EERR UCAFE'!I31*(100%-V31))/(1+TASAS!$H$9)))</f>
        <v>0</v>
      </c>
      <c r="J31" s="131">
        <f>+('[1]N EERR UCAFE'!J31*W31)+((('[1]N EERR UCAFE'!J31*(100%-W31))/(1+TASAS!$I$9)))</f>
        <v>0</v>
      </c>
      <c r="K31" s="131">
        <f>+('[1]N EERR UCAFE'!K31*X31)+((('[1]N EERR UCAFE'!K31*(100%-X31))/(1+TASAS!$J$9)))</f>
        <v>0</v>
      </c>
      <c r="L31" s="131">
        <f>+('[1]N EERR UCAFE'!L31*Y31)+((('[1]N EERR UCAFE'!L31*(100%-Y31))/(1+TASAS!$K$9)))</f>
        <v>0</v>
      </c>
      <c r="M31" s="131">
        <f>+('[1]N EERR UCAFE'!M31*Z31)+((('[1]N EERR UCAFE'!M31*(100%-Z31))/(1+TASAS!$L$9)))</f>
        <v>0</v>
      </c>
      <c r="N31" s="131">
        <f>+('[1]N EERR UCAFE'!N31*AA31)+((('[1]N EERR UCAFE'!N31*(100%-AA31))/(1+TASAS!$M$9)))</f>
        <v>0</v>
      </c>
      <c r="O31" s="194">
        <f t="shared" si="3"/>
        <v>3430.2486026072465</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UCAFE'!C32*P32)+((('[1]N EERR UCAFE'!C32*(100%-P32))/(1+TASAS!$B$9)))</f>
        <v>0</v>
      </c>
      <c r="D32" s="131">
        <f>+('[1]N EERR UCAFE'!D32*Q32)+((('[1]N EERR UCAFE'!D32*(100%-Q32))/(1+TASAS!$C$9)))</f>
        <v>0</v>
      </c>
      <c r="E32" s="131">
        <f>+('[1]N EERR UCAFE'!E32*R32)+((('[1]N EERR UCAFE'!E32*(100%-R32))/(1+TASAS!$D$9)))</f>
        <v>0</v>
      </c>
      <c r="F32" s="131">
        <f>+('[1]N EERR UCAFE'!F32*S32)+((('[1]N EERR UCAFE'!F32*(100%-S32))/(1+TASAS!$E$9)))</f>
        <v>0</v>
      </c>
      <c r="G32" s="131">
        <f>+('[1]N EERR UCAFE'!G32*T32)+((('[1]N EERR UCAFE'!G32*(100%-T32))/(1+TASAS!$F$9)))</f>
        <v>0</v>
      </c>
      <c r="H32" s="131">
        <f>+('[1]N EERR UCAFE'!H32*U32)+((('[1]N EERR UCAFE'!H32*(100%-U32))/(1+TASAS!$G$9)))</f>
        <v>0</v>
      </c>
      <c r="I32" s="131">
        <f>+('[1]N EERR UCAFE'!I32*V32)+((('[1]N EERR UCAFE'!I32*(100%-V32))/(1+TASAS!$H$9)))</f>
        <v>0</v>
      </c>
      <c r="J32" s="131">
        <f>+('[1]N EERR UCAFE'!J32*W32)+((('[1]N EERR UCAFE'!J32*(100%-W32))/(1+TASAS!$I$9)))</f>
        <v>0</v>
      </c>
      <c r="K32" s="131">
        <f>+('[1]N EERR UCAFE'!K32*X32)+((('[1]N EERR UCAFE'!K32*(100%-X32))/(1+TASAS!$J$9)))</f>
        <v>0</v>
      </c>
      <c r="L32" s="131">
        <f>+('[1]N EERR UCAFE'!L32*Y32)+((('[1]N EERR UCAFE'!L32*(100%-Y32))/(1+TASAS!$K$9)))</f>
        <v>0</v>
      </c>
      <c r="M32" s="131">
        <f>+('[1]N EERR UCAFE'!M32*Z32)+((('[1]N EERR UCAFE'!M32*(100%-Z32))/(1+TASAS!$L$9)))</f>
        <v>0</v>
      </c>
      <c r="N32" s="131">
        <f>+('[1]N EERR UCAFE'!N32*AA32)+((('[1]N EERR UCAFE'!N32*(100%-AA32))/(1+TASAS!$M$9)))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6"/>
      <c r="G33" s="136"/>
      <c r="H33" s="136"/>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1043.2686350423078</v>
      </c>
      <c r="D34" s="181">
        <f t="shared" si="9"/>
        <v>896.52112162835408</v>
      </c>
      <c r="E34" s="181">
        <f t="shared" si="9"/>
        <v>1348.6190035413167</v>
      </c>
      <c r="F34" s="181">
        <f t="shared" si="9"/>
        <v>762.28540599455039</v>
      </c>
      <c r="G34" s="181">
        <f t="shared" si="9"/>
        <v>879.04343349710473</v>
      </c>
      <c r="H34" s="181">
        <f t="shared" si="9"/>
        <v>724.10571677777887</v>
      </c>
      <c r="I34" s="181">
        <f t="shared" si="9"/>
        <v>0</v>
      </c>
      <c r="J34" s="181">
        <f t="shared" si="9"/>
        <v>0</v>
      </c>
      <c r="K34" s="181">
        <f t="shared" si="9"/>
        <v>0</v>
      </c>
      <c r="L34" s="181">
        <f t="shared" si="9"/>
        <v>0</v>
      </c>
      <c r="M34" s="181">
        <f t="shared" si="9"/>
        <v>0</v>
      </c>
      <c r="N34" s="181">
        <f t="shared" si="9"/>
        <v>0</v>
      </c>
      <c r="O34" s="219">
        <f t="shared" ref="O34" si="10">+O4-O29</f>
        <v>5653.8433164814132</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N36" si="11">+C37+C193</f>
        <v>1163.7612990427524</v>
      </c>
      <c r="D36" s="184">
        <f t="shared" si="11"/>
        <v>1199.4380528076294</v>
      </c>
      <c r="E36" s="184">
        <f t="shared" si="11"/>
        <v>1473.7332967765344</v>
      </c>
      <c r="F36" s="184">
        <f t="shared" si="11"/>
        <v>1426.9592274815104</v>
      </c>
      <c r="G36" s="184">
        <f t="shared" si="11"/>
        <v>1496.1167046850323</v>
      </c>
      <c r="H36" s="184">
        <f t="shared" si="11"/>
        <v>1316.7720247738303</v>
      </c>
      <c r="I36" s="184">
        <f t="shared" si="11"/>
        <v>0</v>
      </c>
      <c r="J36" s="184">
        <f t="shared" si="11"/>
        <v>0</v>
      </c>
      <c r="K36" s="184">
        <f t="shared" si="11"/>
        <v>0</v>
      </c>
      <c r="L36" s="184">
        <f t="shared" si="11"/>
        <v>0</v>
      </c>
      <c r="M36" s="184">
        <f t="shared" si="11"/>
        <v>0</v>
      </c>
      <c r="N36" s="184">
        <f t="shared" si="11"/>
        <v>0</v>
      </c>
      <c r="O36" s="201">
        <f t="shared" ref="O36" si="12">+O37+O193</f>
        <v>8076.7806055672891</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3">+C38+C95+C139+C172+C188</f>
        <v>1163.7612990427524</v>
      </c>
      <c r="D37" s="189">
        <f t="shared" si="13"/>
        <v>1199.4380528076294</v>
      </c>
      <c r="E37" s="189">
        <f t="shared" si="13"/>
        <v>1473.7332967765344</v>
      </c>
      <c r="F37" s="189">
        <f t="shared" si="13"/>
        <v>1426.9592274815104</v>
      </c>
      <c r="G37" s="189">
        <f t="shared" si="13"/>
        <v>1496.1167046850323</v>
      </c>
      <c r="H37" s="189">
        <f t="shared" si="13"/>
        <v>1314.5428803634934</v>
      </c>
      <c r="I37" s="189">
        <f t="shared" si="13"/>
        <v>0</v>
      </c>
      <c r="J37" s="189">
        <f t="shared" si="13"/>
        <v>0</v>
      </c>
      <c r="K37" s="189">
        <f t="shared" si="13"/>
        <v>0</v>
      </c>
      <c r="L37" s="189">
        <f t="shared" si="13"/>
        <v>0</v>
      </c>
      <c r="M37" s="189">
        <f t="shared" si="13"/>
        <v>0</v>
      </c>
      <c r="N37" s="189">
        <f t="shared" si="13"/>
        <v>0</v>
      </c>
      <c r="O37" s="208">
        <f t="shared" ref="O37" si="14">+O38+O95+O139+O172+O188</f>
        <v>8074.5514611569524</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N38" si="15">+SUM(C39:C94)</f>
        <v>491.2615267825733</v>
      </c>
      <c r="D38" s="186">
        <f t="shared" si="15"/>
        <v>550.50462173510789</v>
      </c>
      <c r="E38" s="186">
        <f t="shared" si="15"/>
        <v>738.98990223915337</v>
      </c>
      <c r="F38" s="186">
        <f t="shared" si="15"/>
        <v>766.01789824834566</v>
      </c>
      <c r="G38" s="186">
        <f t="shared" si="15"/>
        <v>908.05713473123944</v>
      </c>
      <c r="H38" s="186">
        <f t="shared" si="15"/>
        <v>661.6774893507685</v>
      </c>
      <c r="I38" s="186">
        <f t="shared" si="15"/>
        <v>0</v>
      </c>
      <c r="J38" s="186">
        <f t="shared" si="15"/>
        <v>0</v>
      </c>
      <c r="K38" s="186">
        <f t="shared" si="15"/>
        <v>0</v>
      </c>
      <c r="L38" s="186">
        <f t="shared" si="15"/>
        <v>0</v>
      </c>
      <c r="M38" s="186">
        <f t="shared" si="15"/>
        <v>0</v>
      </c>
      <c r="N38" s="186">
        <f t="shared" si="15"/>
        <v>0</v>
      </c>
      <c r="O38" s="210">
        <f t="shared" ref="O38" si="16">+SUM(O39:O94)</f>
        <v>4116.5085730871888</v>
      </c>
      <c r="P38" s="305"/>
      <c r="Q38" s="305"/>
      <c r="R38" s="305"/>
      <c r="S38" s="305"/>
      <c r="T38" s="305"/>
      <c r="U38" s="305"/>
      <c r="V38" s="305"/>
      <c r="W38" s="305"/>
      <c r="X38" s="305"/>
      <c r="Y38" s="305"/>
      <c r="Z38" s="305"/>
      <c r="AA38" s="305"/>
    </row>
    <row r="39" spans="1:27" outlineLevel="1" x14ac:dyDescent="0.3">
      <c r="A39" s="203" t="s">
        <v>61</v>
      </c>
      <c r="B39" s="131"/>
      <c r="C39" s="131">
        <f>+('[1]N EERR UCAFE'!C39*P39)+((('[1]N EERR UCAFE'!C39*(100%-P39))/(1+TASAS!$B$9)))</f>
        <v>7.4487655761076876</v>
      </c>
      <c r="D39" s="131">
        <f>+('[1]N EERR UCAFE'!D39*Q39)+((('[1]N EERR UCAFE'!D39*(100%-Q39))/(1+TASAS!$C$9)))</f>
        <v>23.480549427087041</v>
      </c>
      <c r="E39" s="131">
        <f>+('[1]N EERR UCAFE'!E39*R39)+((('[1]N EERR UCAFE'!E39*(100%-R39))/(1+TASAS!$D$9)))</f>
        <v>15.806056676841054</v>
      </c>
      <c r="F39" s="131">
        <f>+('[1]N EERR UCAFE'!F39*S39)+((('[1]N EERR UCAFE'!F39*(100%-S39))/(1+TASAS!$E$9)))</f>
        <v>18.876636200856364</v>
      </c>
      <c r="G39" s="131">
        <f>+('[1]N EERR UCAFE'!G39*T39)+((('[1]N EERR UCAFE'!G39*(100%-T39))/(1+TASAS!$F$9)))</f>
        <v>15.830368778148213</v>
      </c>
      <c r="H39" s="131">
        <f>+('[1]N EERR UCAFE'!H39*U39)+((('[1]N EERR UCAFE'!H39*(100%-U39))/(1+TASAS!$G$9)))</f>
        <v>15.564204722173386</v>
      </c>
      <c r="I39" s="131">
        <f>+('[1]N EERR UCAFE'!I39*V39)+((('[1]N EERR UCAFE'!I39*(100%-V39))/(1+TASAS!$H$9)))</f>
        <v>0</v>
      </c>
      <c r="J39" s="131">
        <f>+('[1]N EERR UCAFE'!J39*W39)+((('[1]N EERR UCAFE'!J39*(100%-W39))/(1+TASAS!$I$9)))</f>
        <v>0</v>
      </c>
      <c r="K39" s="131">
        <f>+('[1]N EERR UCAFE'!K39*X39)+((('[1]N EERR UCAFE'!K39*(100%-X39))/(1+TASAS!$J$9)))</f>
        <v>0</v>
      </c>
      <c r="L39" s="131">
        <f>+('[1]N EERR UCAFE'!L39*Y39)+((('[1]N EERR UCAFE'!L39*(100%-Y39))/(1+TASAS!$K$9)))</f>
        <v>0</v>
      </c>
      <c r="M39" s="131">
        <f>+('[1]N EERR UCAFE'!M39*Z39)+((('[1]N EERR UCAFE'!M39*(100%-Z39))/(1+TASAS!$L$9)))</f>
        <v>0</v>
      </c>
      <c r="N39" s="131">
        <f>+('[1]N EERR UCAFE'!N39*AA39)+((('[1]N EERR UCAFE'!N39*(100%-AA39))/(1+TASAS!$M$9)))</f>
        <v>0</v>
      </c>
      <c r="O39" s="194">
        <f t="shared" si="3"/>
        <v>97.006581381213749</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UCAFE'!C40*P40)+((('[1]N EERR UCAFE'!C40*(100%-P40))/(1+TASAS!$B$9)))</f>
        <v>8.5306397081967837</v>
      </c>
      <c r="D40" s="131">
        <f>+('[1]N EERR UCAFE'!D40*Q40)+((('[1]N EERR UCAFE'!D40*(100%-Q40))/(1+TASAS!$C$9)))</f>
        <v>9.6453035371147973</v>
      </c>
      <c r="E40" s="131">
        <f>+('[1]N EERR UCAFE'!E40*R40)+((('[1]N EERR UCAFE'!E40*(100%-R40))/(1+TASAS!$D$9)))</f>
        <v>9.6725734882363632</v>
      </c>
      <c r="F40" s="131">
        <f>+('[1]N EERR UCAFE'!F40*S40)+((('[1]N EERR UCAFE'!F40*(100%-S40))/(1+TASAS!$E$9)))</f>
        <v>10.242613935383417</v>
      </c>
      <c r="G40" s="131">
        <f>+('[1]N EERR UCAFE'!G40*T40)+((('[1]N EERR UCAFE'!G40*(100%-T40))/(1+TASAS!$F$9)))</f>
        <v>10.479795724396094</v>
      </c>
      <c r="H40" s="131">
        <f>+('[1]N EERR UCAFE'!H40*U40)+((('[1]N EERR UCAFE'!H40*(100%-U40))/(1+TASAS!$G$9)))</f>
        <v>10.898923920539829</v>
      </c>
      <c r="I40" s="131">
        <f>+('[1]N EERR UCAFE'!I40*V40)+((('[1]N EERR UCAFE'!I40*(100%-V40))/(1+TASAS!$H$9)))</f>
        <v>0</v>
      </c>
      <c r="J40" s="131">
        <f>+('[1]N EERR UCAFE'!J40*W40)+((('[1]N EERR UCAFE'!J40*(100%-W40))/(1+TASAS!$I$9)))</f>
        <v>0</v>
      </c>
      <c r="K40" s="131">
        <f>+('[1]N EERR UCAFE'!K40*X40)+((('[1]N EERR UCAFE'!K40*(100%-X40))/(1+TASAS!$J$9)))</f>
        <v>0</v>
      </c>
      <c r="L40" s="131">
        <f>+('[1]N EERR UCAFE'!L40*Y40)+((('[1]N EERR UCAFE'!L40*(100%-Y40))/(1+TASAS!$K$9)))</f>
        <v>0</v>
      </c>
      <c r="M40" s="131">
        <f>+('[1]N EERR UCAFE'!M40*Z40)+((('[1]N EERR UCAFE'!M40*(100%-Z40))/(1+TASAS!$L$9)))</f>
        <v>0</v>
      </c>
      <c r="N40" s="131">
        <f>+('[1]N EERR UCAFE'!N40*AA40)+((('[1]N EERR UCAFE'!N40*(100%-AA40))/(1+TASAS!$M$9)))</f>
        <v>0</v>
      </c>
      <c r="O40" s="194">
        <f t="shared" si="3"/>
        <v>59.469850313867283</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UCAFE'!C41*P41)+((('[1]N EERR UCAFE'!C41*(100%-P41))/(1+TASAS!$B$9)))</f>
        <v>194.61200910959286</v>
      </c>
      <c r="D41" s="131">
        <f>+('[1]N EERR UCAFE'!D41*Q41)+((('[1]N EERR UCAFE'!D41*(100%-Q41))/(1+TASAS!$C$9)))</f>
        <v>204.36125542666002</v>
      </c>
      <c r="E41" s="131">
        <f>+('[1]N EERR UCAFE'!E41*R41)+((('[1]N EERR UCAFE'!E41*(100%-R41))/(1+TASAS!$D$9)))</f>
        <v>204.59124312834712</v>
      </c>
      <c r="F41" s="131">
        <f>+('[1]N EERR UCAFE'!F41*S41)+((('[1]N EERR UCAFE'!F41*(100%-S41))/(1+TASAS!$E$9)))</f>
        <v>209.77311973530556</v>
      </c>
      <c r="G41" s="131">
        <f>+('[1]N EERR UCAFE'!G41*T41)+((('[1]N EERR UCAFE'!G41*(100%-T41))/(1+TASAS!$F$9)))</f>
        <v>211.59326197578523</v>
      </c>
      <c r="H41" s="131">
        <f>+('[1]N EERR UCAFE'!H41*U41)+((('[1]N EERR UCAFE'!H41*(100%-U41))/(1+TASAS!$G$9)))</f>
        <v>215.534760443008</v>
      </c>
      <c r="I41" s="131">
        <f>+('[1]N EERR UCAFE'!I41*V41)+((('[1]N EERR UCAFE'!I41*(100%-V41))/(1+TASAS!$H$9)))</f>
        <v>0</v>
      </c>
      <c r="J41" s="131">
        <f>+('[1]N EERR UCAFE'!J41*W41)+((('[1]N EERR UCAFE'!J41*(100%-W41))/(1+TASAS!$I$9)))</f>
        <v>0</v>
      </c>
      <c r="K41" s="131">
        <f>+('[1]N EERR UCAFE'!K41*X41)+((('[1]N EERR UCAFE'!K41*(100%-X41))/(1+TASAS!$J$9)))</f>
        <v>0</v>
      </c>
      <c r="L41" s="131">
        <f>+('[1]N EERR UCAFE'!L41*Y41)+((('[1]N EERR UCAFE'!L41*(100%-Y41))/(1+TASAS!$K$9)))</f>
        <v>0</v>
      </c>
      <c r="M41" s="131">
        <f>+('[1]N EERR UCAFE'!M41*Z41)+((('[1]N EERR UCAFE'!M41*(100%-Z41))/(1+TASAS!$L$9)))</f>
        <v>0</v>
      </c>
      <c r="N41" s="131">
        <f>+('[1]N EERR UCAFE'!N41*AA41)+((('[1]N EERR UCAFE'!N41*(100%-AA41))/(1+TASAS!$M$9)))</f>
        <v>0</v>
      </c>
      <c r="O41" s="194">
        <f t="shared" si="3"/>
        <v>1240.4656498186989</v>
      </c>
      <c r="P41" s="303">
        <v>0.5</v>
      </c>
      <c r="Q41" s="303">
        <v>0.5</v>
      </c>
      <c r="R41" s="303">
        <v>0.5</v>
      </c>
      <c r="S41" s="303">
        <v>0.5</v>
      </c>
      <c r="T41" s="303">
        <v>0.5</v>
      </c>
      <c r="U41" s="303">
        <v>0.5</v>
      </c>
      <c r="V41" s="303">
        <v>0.5</v>
      </c>
      <c r="W41" s="303">
        <v>0.5</v>
      </c>
      <c r="X41" s="303">
        <v>0.5</v>
      </c>
      <c r="Y41" s="303">
        <v>0.5</v>
      </c>
      <c r="Z41" s="303">
        <v>0.5</v>
      </c>
      <c r="AA41" s="303">
        <v>0.5</v>
      </c>
    </row>
    <row r="42" spans="1:27" outlineLevel="1" x14ac:dyDescent="0.3">
      <c r="A42" s="203" t="s">
        <v>5</v>
      </c>
      <c r="B42" s="131"/>
      <c r="C42" s="131">
        <f>+('[1]N EERR UCAFE'!C42*P42)+((('[1]N EERR UCAFE'!C42*(100%-P42))/(1+TASAS!$B$9)))</f>
        <v>29.875891980966141</v>
      </c>
      <c r="D42" s="131">
        <f>+('[1]N EERR UCAFE'!D42*Q42)+((('[1]N EERR UCAFE'!D42*(100%-Q42))/(1+TASAS!$C$9)))</f>
        <v>30.306781012027617</v>
      </c>
      <c r="E42" s="131">
        <f>+('[1]N EERR UCAFE'!E42*R42)+((('[1]N EERR UCAFE'!E42*(100%-R42))/(1+TASAS!$D$9)))</f>
        <v>30.589866155581323</v>
      </c>
      <c r="F42" s="131">
        <f>+('[1]N EERR UCAFE'!F42*S42)+((('[1]N EERR UCAFE'!F42*(100%-S42))/(1+TASAS!$E$9)))</f>
        <v>34.775507356948225</v>
      </c>
      <c r="G42" s="131">
        <f>+('[1]N EERR UCAFE'!G42*T42)+((('[1]N EERR UCAFE'!G42*(100%-T42))/(1+TASAS!$F$9)))</f>
        <v>40.178910920044451</v>
      </c>
      <c r="H42" s="131">
        <f>+('[1]N EERR UCAFE'!H42*U42)+((('[1]N EERR UCAFE'!H42*(100%-U42))/(1+TASAS!$G$9)))</f>
        <v>41.923837374406673</v>
      </c>
      <c r="I42" s="131">
        <f>+('[1]N EERR UCAFE'!I42*V42)+((('[1]N EERR UCAFE'!I42*(100%-V42))/(1+TASAS!$H$9)))</f>
        <v>0</v>
      </c>
      <c r="J42" s="131">
        <f>+('[1]N EERR UCAFE'!J42*W42)+((('[1]N EERR UCAFE'!J42*(100%-W42))/(1+TASAS!$I$9)))</f>
        <v>0</v>
      </c>
      <c r="K42" s="131">
        <f>+('[1]N EERR UCAFE'!K42*X42)+((('[1]N EERR UCAFE'!K42*(100%-X42))/(1+TASAS!$J$9)))</f>
        <v>0</v>
      </c>
      <c r="L42" s="131">
        <f>+('[1]N EERR UCAFE'!L42*Y42)+((('[1]N EERR UCAFE'!L42*(100%-Y42))/(1+TASAS!$K$9)))</f>
        <v>0</v>
      </c>
      <c r="M42" s="131">
        <f>+('[1]N EERR UCAFE'!M42*Z42)+((('[1]N EERR UCAFE'!M42*(100%-Z42))/(1+TASAS!$L$9)))</f>
        <v>0</v>
      </c>
      <c r="N42" s="131">
        <f>+('[1]N EERR UCAFE'!N42*AA42)+((('[1]N EERR UCAFE'!N42*(100%-AA42))/(1+TASAS!$M$9)))</f>
        <v>0</v>
      </c>
      <c r="O42" s="194">
        <f t="shared" si="3"/>
        <v>207.65079479997442</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UCAFE'!C43*P43)+((('[1]N EERR UCAFE'!C43*(100%-P43))/(1+TASAS!$B$9)))</f>
        <v>165.55</v>
      </c>
      <c r="D43" s="131">
        <f>+('[1]N EERR UCAFE'!D43*Q43)+((('[1]N EERR UCAFE'!D43*(100%-Q43))/(1+TASAS!$C$9)))</f>
        <v>233.5</v>
      </c>
      <c r="E43" s="131">
        <f>+('[1]N EERR UCAFE'!E43*R43)+((('[1]N EERR UCAFE'!E43*(100%-R43))/(1+TASAS!$D$9)))</f>
        <v>245.85</v>
      </c>
      <c r="F43" s="131">
        <f>+('[1]N EERR UCAFE'!F43*S43)+((('[1]N EERR UCAFE'!F43*(100%-S43))/(1+TASAS!$E$9)))</f>
        <v>255.7</v>
      </c>
      <c r="G43" s="131">
        <f>+('[1]N EERR UCAFE'!G43*T43)+((('[1]N EERR UCAFE'!G43*(100%-T43))/(1+TASAS!$F$9)))</f>
        <v>292.82</v>
      </c>
      <c r="H43" s="131">
        <f>+('[1]N EERR UCAFE'!H43*U43)+((('[1]N EERR UCAFE'!H43*(100%-U43))/(1+TASAS!$G$9)))</f>
        <v>302.14</v>
      </c>
      <c r="I43" s="131">
        <f>+('[1]N EERR UCAFE'!I43*V43)+((('[1]N EERR UCAFE'!I43*(100%-V43))/(1+TASAS!$H$9)))</f>
        <v>0</v>
      </c>
      <c r="J43" s="131">
        <f>+('[1]N EERR UCAFE'!J43*W43)+((('[1]N EERR UCAFE'!J43*(100%-W43))/(1+TASAS!$I$9)))</f>
        <v>0</v>
      </c>
      <c r="K43" s="131">
        <f>+('[1]N EERR UCAFE'!K43*X43)+((('[1]N EERR UCAFE'!K43*(100%-X43))/(1+TASAS!$J$9)))</f>
        <v>0</v>
      </c>
      <c r="L43" s="131">
        <f>+('[1]N EERR UCAFE'!L43*Y43)+((('[1]N EERR UCAFE'!L43*(100%-Y43))/(1+TASAS!$K$9)))</f>
        <v>0</v>
      </c>
      <c r="M43" s="131">
        <f>+('[1]N EERR UCAFE'!M43*Z43)+((('[1]N EERR UCAFE'!M43*(100%-Z43))/(1+TASAS!$L$9)))</f>
        <v>0</v>
      </c>
      <c r="N43" s="131">
        <f>+('[1]N EERR UCAFE'!N43*AA43)+((('[1]N EERR UCAFE'!N43*(100%-AA43))/(1+TASAS!$M$9)))</f>
        <v>0</v>
      </c>
      <c r="O43" s="194">
        <f t="shared" si="3"/>
        <v>1495.56</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UCAFE'!C44*P44)+((('[1]N EERR UCAFE'!C44*(100%-P44))/(1+TASAS!$B$9)))</f>
        <v>4.9430456035105275</v>
      </c>
      <c r="D44" s="131">
        <f>+('[1]N EERR UCAFE'!D44*Q44)+((('[1]N EERR UCAFE'!D44*(100%-Q44))/(1+TASAS!$C$9)))</f>
        <v>5.4553611842573488</v>
      </c>
      <c r="E44" s="131">
        <f>+('[1]N EERR UCAFE'!E44*R44)+((('[1]N EERR UCAFE'!E44*(100%-R44))/(1+TASAS!$D$9)))</f>
        <v>5.604734637862907</v>
      </c>
      <c r="F44" s="131">
        <f>+('[1]N EERR UCAFE'!F44*S44)+((('[1]N EERR UCAFE'!F44*(100%-S44))/(1+TASAS!$E$9)))</f>
        <v>5.9480482678084856</v>
      </c>
      <c r="G44" s="131">
        <f>+('[1]N EERR UCAFE'!G44*T44)+((('[1]N EERR UCAFE'!G44*(100%-T44))/(1+TASAS!$F$9)))</f>
        <v>6.0680536058957717</v>
      </c>
      <c r="H44" s="131">
        <f>+('[1]N EERR UCAFE'!H44*U44)+((('[1]N EERR UCAFE'!H44*(100%-U44))/(1+TASAS!$G$9)))</f>
        <v>6.3291778793492801</v>
      </c>
      <c r="I44" s="131">
        <f>+('[1]N EERR UCAFE'!I44*V44)+((('[1]N EERR UCAFE'!I44*(100%-V44))/(1+TASAS!$H$9)))</f>
        <v>0</v>
      </c>
      <c r="J44" s="131">
        <f>+('[1]N EERR UCAFE'!J44*W44)+((('[1]N EERR UCAFE'!J44*(100%-W44))/(1+TASAS!$I$9)))</f>
        <v>0</v>
      </c>
      <c r="K44" s="131">
        <f>+('[1]N EERR UCAFE'!K44*X44)+((('[1]N EERR UCAFE'!K44*(100%-X44))/(1+TASAS!$J$9)))</f>
        <v>0</v>
      </c>
      <c r="L44" s="131">
        <f>+('[1]N EERR UCAFE'!L44*Y44)+((('[1]N EERR UCAFE'!L44*(100%-Y44))/(1+TASAS!$K$9)))</f>
        <v>0</v>
      </c>
      <c r="M44" s="131">
        <f>+('[1]N EERR UCAFE'!M44*Z44)+((('[1]N EERR UCAFE'!M44*(100%-Z44))/(1+TASAS!$L$9)))</f>
        <v>0</v>
      </c>
      <c r="N44" s="131">
        <f>+('[1]N EERR UCAFE'!N44*AA44)+((('[1]N EERR UCAFE'!N44*(100%-AA44))/(1+TASAS!$M$9)))</f>
        <v>0</v>
      </c>
      <c r="O44" s="194">
        <f t="shared" si="3"/>
        <v>34.348421178684319</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UCAFE'!C45*P45)+((('[1]N EERR UCAFE'!C45*(100%-P45))/(1+TASAS!$B$9)))</f>
        <v>7.2062765465015106</v>
      </c>
      <c r="D45" s="131">
        <f>+('[1]N EERR UCAFE'!D45*Q45)+((('[1]N EERR UCAFE'!D45*(100%-Q45))/(1+TASAS!$C$9)))</f>
        <v>0</v>
      </c>
      <c r="E45" s="131">
        <f>+('[1]N EERR UCAFE'!E45*R45)+((('[1]N EERR UCAFE'!E45*(100%-R45))/(1+TASAS!$D$9)))</f>
        <v>0</v>
      </c>
      <c r="F45" s="131">
        <f>+('[1]N EERR UCAFE'!F45*S45)+((('[1]N EERR UCAFE'!F45*(100%-S45))/(1+TASAS!$E$9)))</f>
        <v>5.8582664071623194</v>
      </c>
      <c r="G45" s="131">
        <f>+('[1]N EERR UCAFE'!G45*T45)+((('[1]N EERR UCAFE'!G45*(100%-T45))/(1+TASAS!$F$9)))</f>
        <v>0</v>
      </c>
      <c r="H45" s="131">
        <f>+('[1]N EERR UCAFE'!H45*U45)+((('[1]N EERR UCAFE'!H45*(100%-U45))/(1+TASAS!$G$9)))</f>
        <v>0.46175134214120528</v>
      </c>
      <c r="I45" s="131">
        <f>+('[1]N EERR UCAFE'!I45*V45)+((('[1]N EERR UCAFE'!I45*(100%-V45))/(1+TASAS!$H$9)))</f>
        <v>0</v>
      </c>
      <c r="J45" s="131">
        <f>+('[1]N EERR UCAFE'!J45*W45)+((('[1]N EERR UCAFE'!J45*(100%-W45))/(1+TASAS!$I$9)))</f>
        <v>0</v>
      </c>
      <c r="K45" s="131">
        <f>+('[1]N EERR UCAFE'!K45*X45)+((('[1]N EERR UCAFE'!K45*(100%-X45))/(1+TASAS!$J$9)))</f>
        <v>0</v>
      </c>
      <c r="L45" s="131">
        <f>+('[1]N EERR UCAFE'!L45*Y45)+((('[1]N EERR UCAFE'!L45*(100%-Y45))/(1+TASAS!$K$9)))</f>
        <v>0</v>
      </c>
      <c r="M45" s="131">
        <f>+('[1]N EERR UCAFE'!M45*Z45)+((('[1]N EERR UCAFE'!M45*(100%-Z45))/(1+TASAS!$L$9)))</f>
        <v>0</v>
      </c>
      <c r="N45" s="131">
        <f>+('[1]N EERR UCAFE'!N45*AA45)+((('[1]N EERR UCAFE'!N45*(100%-AA45))/(1+TASAS!$M$9)))</f>
        <v>0</v>
      </c>
      <c r="O45" s="194">
        <f t="shared" si="3"/>
        <v>13.526294295805036</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UCAFE'!C46*P46)+((('[1]N EERR UCAFE'!C46*(100%-P46))/(1+TASAS!$B$9)))</f>
        <v>22.259249384361869</v>
      </c>
      <c r="D46" s="131">
        <f>+('[1]N EERR UCAFE'!D46*Q46)+((('[1]N EERR UCAFE'!D46*(100%-Q46))/(1+TASAS!$C$9)))</f>
        <v>0</v>
      </c>
      <c r="E46" s="131">
        <f>+('[1]N EERR UCAFE'!E46*R46)+((('[1]N EERR UCAFE'!E46*(100%-R46))/(1+TASAS!$D$9)))</f>
        <v>0</v>
      </c>
      <c r="F46" s="131">
        <f>+('[1]N EERR UCAFE'!F46*S46)+((('[1]N EERR UCAFE'!F46*(100%-S46))/(1+TASAS!$E$9)))</f>
        <v>119.61188384585441</v>
      </c>
      <c r="G46" s="131">
        <f>+('[1]N EERR UCAFE'!G46*T46)+((('[1]N EERR UCAFE'!G46*(100%-T46))/(1+TASAS!$F$9)))</f>
        <v>0.29767810142130202</v>
      </c>
      <c r="H46" s="131">
        <f>+('[1]N EERR UCAFE'!H46*U46)+((('[1]N EERR UCAFE'!H46*(100%-U46))/(1+TASAS!$G$9)))</f>
        <v>6.3689840295338668E-2</v>
      </c>
      <c r="I46" s="131">
        <f>+('[1]N EERR UCAFE'!I46*V46)+((('[1]N EERR UCAFE'!I46*(100%-V46))/(1+TASAS!$H$9)))</f>
        <v>0</v>
      </c>
      <c r="J46" s="131">
        <f>+('[1]N EERR UCAFE'!J46*W46)+((('[1]N EERR UCAFE'!J46*(100%-W46))/(1+TASAS!$I$9)))</f>
        <v>0</v>
      </c>
      <c r="K46" s="131">
        <f>+('[1]N EERR UCAFE'!K46*X46)+((('[1]N EERR UCAFE'!K46*(100%-X46))/(1+TASAS!$J$9)))</f>
        <v>0</v>
      </c>
      <c r="L46" s="131">
        <f>+('[1]N EERR UCAFE'!L46*Y46)+((('[1]N EERR UCAFE'!L46*(100%-Y46))/(1+TASAS!$K$9)))</f>
        <v>0</v>
      </c>
      <c r="M46" s="131">
        <f>+('[1]N EERR UCAFE'!M46*Z46)+((('[1]N EERR UCAFE'!M46*(100%-Z46))/(1+TASAS!$L$9)))</f>
        <v>0</v>
      </c>
      <c r="N46" s="131">
        <f>+('[1]N EERR UCAFE'!N46*AA46)+((('[1]N EERR UCAFE'!N46*(100%-AA46))/(1+TASAS!$M$9)))</f>
        <v>0</v>
      </c>
      <c r="O46" s="194">
        <f t="shared" si="3"/>
        <v>142.23250117193291</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UCAFE'!C47*P47)+((('[1]N EERR UCAFE'!C47*(100%-P47))/(1+TASAS!$B$9)))</f>
        <v>0</v>
      </c>
      <c r="D47" s="131">
        <f>+('[1]N EERR UCAFE'!D47*Q47)+((('[1]N EERR UCAFE'!D47*(100%-Q47))/(1+TASAS!$C$9)))</f>
        <v>2.1793324318553844</v>
      </c>
      <c r="E47" s="131">
        <f>+('[1]N EERR UCAFE'!E47*R47)+((('[1]N EERR UCAFE'!E47*(100%-R47))/(1+TASAS!$D$9)))</f>
        <v>5.6399845412456919</v>
      </c>
      <c r="F47" s="131">
        <f>+('[1]N EERR UCAFE'!F47*S47)+((('[1]N EERR UCAFE'!F47*(100%-S47))/(1+TASAS!$E$9)))</f>
        <v>5.0502296613468269</v>
      </c>
      <c r="G47" s="131">
        <f>+('[1]N EERR UCAFE'!G47*T47)+((('[1]N EERR UCAFE'!G47*(100%-T47))/(1+TASAS!$F$9)))</f>
        <v>0</v>
      </c>
      <c r="H47" s="131">
        <f>+('[1]N EERR UCAFE'!H47*U47)+((('[1]N EERR UCAFE'!H47*(100%-U47))/(1+TASAS!$G$9)))</f>
        <v>0</v>
      </c>
      <c r="I47" s="131">
        <f>+('[1]N EERR UCAFE'!I47*V47)+((('[1]N EERR UCAFE'!I47*(100%-V47))/(1+TASAS!$H$9)))</f>
        <v>0</v>
      </c>
      <c r="J47" s="131">
        <f>+('[1]N EERR UCAFE'!J47*W47)+((('[1]N EERR UCAFE'!J47*(100%-W47))/(1+TASAS!$I$9)))</f>
        <v>0</v>
      </c>
      <c r="K47" s="131">
        <f>+('[1]N EERR UCAFE'!K47*X47)+((('[1]N EERR UCAFE'!K47*(100%-X47))/(1+TASAS!$J$9)))</f>
        <v>0</v>
      </c>
      <c r="L47" s="131">
        <f>+('[1]N EERR UCAFE'!L47*Y47)+((('[1]N EERR UCAFE'!L47*(100%-Y47))/(1+TASAS!$K$9)))</f>
        <v>0</v>
      </c>
      <c r="M47" s="131">
        <f>+('[1]N EERR UCAFE'!M47*Z47)+((('[1]N EERR UCAFE'!M47*(100%-Z47))/(1+TASAS!$L$9)))</f>
        <v>0</v>
      </c>
      <c r="N47" s="131">
        <f>+('[1]N EERR UCAFE'!N47*AA47)+((('[1]N EERR UCAFE'!N47*(100%-AA47))/(1+TASAS!$M$9)))</f>
        <v>0</v>
      </c>
      <c r="O47" s="194">
        <f t="shared" si="3"/>
        <v>12.869546634447904</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UCAFE'!C48*P48)+((('[1]N EERR UCAFE'!C48*(100%-P48))/(1+TASAS!$B$9)))</f>
        <v>0</v>
      </c>
      <c r="D48" s="131">
        <f>+('[1]N EERR UCAFE'!D48*Q48)+((('[1]N EERR UCAFE'!D48*(100%-Q48))/(1+TASAS!$C$9)))</f>
        <v>0</v>
      </c>
      <c r="E48" s="131">
        <f>+('[1]N EERR UCAFE'!E48*R48)+((('[1]N EERR UCAFE'!E48*(100%-R48))/(1+TASAS!$D$9)))</f>
        <v>0</v>
      </c>
      <c r="F48" s="131">
        <f>+('[1]N EERR UCAFE'!F48*S48)+((('[1]N EERR UCAFE'!F48*(100%-S48))/(1+TASAS!$E$9)))</f>
        <v>0</v>
      </c>
      <c r="G48" s="131">
        <f>+('[1]N EERR UCAFE'!G48*T48)+((('[1]N EERR UCAFE'!G48*(100%-T48))/(1+TASAS!$F$9)))</f>
        <v>0</v>
      </c>
      <c r="H48" s="131">
        <f>+('[1]N EERR UCAFE'!H48*U48)+((('[1]N EERR UCAFE'!H48*(100%-U48))/(1+TASAS!$G$9)))</f>
        <v>0</v>
      </c>
      <c r="I48" s="131">
        <f>+('[1]N EERR UCAFE'!I48*V48)+((('[1]N EERR UCAFE'!I48*(100%-V48))/(1+TASAS!$H$9)))</f>
        <v>0</v>
      </c>
      <c r="J48" s="131">
        <f>+('[1]N EERR UCAFE'!J48*W48)+((('[1]N EERR UCAFE'!J48*(100%-W48))/(1+TASAS!$I$9)))</f>
        <v>0</v>
      </c>
      <c r="K48" s="131">
        <f>+('[1]N EERR UCAFE'!K48*X48)+((('[1]N EERR UCAFE'!K48*(100%-X48))/(1+TASAS!$J$9)))</f>
        <v>0</v>
      </c>
      <c r="L48" s="131">
        <f>+('[1]N EERR UCAFE'!L48*Y48)+((('[1]N EERR UCAFE'!L48*(100%-Y48))/(1+TASAS!$K$9)))</f>
        <v>0</v>
      </c>
      <c r="M48" s="131">
        <f>+('[1]N EERR UCAFE'!M48*Z48)+((('[1]N EERR UCAFE'!M48*(100%-Z48))/(1+TASAS!$L$9)))</f>
        <v>0</v>
      </c>
      <c r="N48" s="131">
        <f>+('[1]N EERR UCAFE'!N48*AA48)+((('[1]N EERR UCAFE'!N48*(100%-AA48))/(1+TASAS!$M$9)))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UCAFE'!C49*P49)+((('[1]N EERR UCAFE'!C49*(100%-P49))/(1+TASAS!$B$9)))</f>
        <v>0</v>
      </c>
      <c r="D49" s="131">
        <f>+('[1]N EERR UCAFE'!D49*Q49)+((('[1]N EERR UCAFE'!D49*(100%-Q49))/(1+TASAS!$C$9)))</f>
        <v>0</v>
      </c>
      <c r="E49" s="131">
        <f>+('[1]N EERR UCAFE'!E49*R49)+((('[1]N EERR UCAFE'!E49*(100%-R49))/(1+TASAS!$D$9)))</f>
        <v>0</v>
      </c>
      <c r="F49" s="131">
        <f>+('[1]N EERR UCAFE'!F49*S49)+((('[1]N EERR UCAFE'!F49*(100%-S49))/(1+TASAS!$E$9)))</f>
        <v>0</v>
      </c>
      <c r="G49" s="131">
        <f>+('[1]N EERR UCAFE'!G49*T49)+((('[1]N EERR UCAFE'!G49*(100%-T49))/(1+TASAS!$F$9)))</f>
        <v>0</v>
      </c>
      <c r="H49" s="131">
        <f>+('[1]N EERR UCAFE'!H49*U49)+((('[1]N EERR UCAFE'!H49*(100%-U49))/(1+TASAS!$G$9)))</f>
        <v>0</v>
      </c>
      <c r="I49" s="131">
        <f>+('[1]N EERR UCAFE'!I49*V49)+((('[1]N EERR UCAFE'!I49*(100%-V49))/(1+TASAS!$H$9)))</f>
        <v>0</v>
      </c>
      <c r="J49" s="131">
        <f>+('[1]N EERR UCAFE'!J49*W49)+((('[1]N EERR UCAFE'!J49*(100%-W49))/(1+TASAS!$I$9)))</f>
        <v>0</v>
      </c>
      <c r="K49" s="131">
        <f>+('[1]N EERR UCAFE'!K49*X49)+((('[1]N EERR UCAFE'!K49*(100%-X49))/(1+TASAS!$J$9)))</f>
        <v>0</v>
      </c>
      <c r="L49" s="131">
        <f>+('[1]N EERR UCAFE'!L49*Y49)+((('[1]N EERR UCAFE'!L49*(100%-Y49))/(1+TASAS!$K$9)))</f>
        <v>0</v>
      </c>
      <c r="M49" s="131">
        <f>+('[1]N EERR UCAFE'!M49*Z49)+((('[1]N EERR UCAFE'!M49*(100%-Z49))/(1+TASAS!$L$9)))</f>
        <v>0</v>
      </c>
      <c r="N49" s="131">
        <f>+('[1]N EERR UCAFE'!N49*AA49)+((('[1]N EERR UCAFE'!N49*(100%-AA49))/(1+TASAS!$M$9)))</f>
        <v>0</v>
      </c>
      <c r="O49" s="194">
        <f t="shared" si="3"/>
        <v>0</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UCAFE'!C50*P50)+((('[1]N EERR UCAFE'!C50*(100%-P50))/(1+TASAS!$B$9)))</f>
        <v>0</v>
      </c>
      <c r="D50" s="131">
        <f>+('[1]N EERR UCAFE'!D50*Q50)+((('[1]N EERR UCAFE'!D50*(100%-Q50))/(1+TASAS!$C$9)))</f>
        <v>0</v>
      </c>
      <c r="E50" s="131">
        <f>+('[1]N EERR UCAFE'!E50*R50)+((('[1]N EERR UCAFE'!E50*(100%-R50))/(1+TASAS!$D$9)))</f>
        <v>0</v>
      </c>
      <c r="F50" s="131">
        <f>+('[1]N EERR UCAFE'!F50*S50)+((('[1]N EERR UCAFE'!F50*(100%-S50))/(1+TASAS!$E$9)))</f>
        <v>0</v>
      </c>
      <c r="G50" s="131">
        <f>+('[1]N EERR UCAFE'!G50*T50)+((('[1]N EERR UCAFE'!G50*(100%-T50))/(1+TASAS!$F$9)))</f>
        <v>0</v>
      </c>
      <c r="H50" s="131">
        <f>+('[1]N EERR UCAFE'!H50*U50)+((('[1]N EERR UCAFE'!H50*(100%-U50))/(1+TASAS!$G$9)))</f>
        <v>0</v>
      </c>
      <c r="I50" s="131">
        <f>+('[1]N EERR UCAFE'!I50*V50)+((('[1]N EERR UCAFE'!I50*(100%-V50))/(1+TASAS!$H$9)))</f>
        <v>0</v>
      </c>
      <c r="J50" s="131">
        <f>+('[1]N EERR UCAFE'!J50*W50)+((('[1]N EERR UCAFE'!J50*(100%-W50))/(1+TASAS!$I$9)))</f>
        <v>0</v>
      </c>
      <c r="K50" s="131">
        <f>+('[1]N EERR UCAFE'!K50*X50)+((('[1]N EERR UCAFE'!K50*(100%-X50))/(1+TASAS!$J$9)))</f>
        <v>0</v>
      </c>
      <c r="L50" s="131">
        <f>+('[1]N EERR UCAFE'!L50*Y50)+((('[1]N EERR UCAFE'!L50*(100%-Y50))/(1+TASAS!$K$9)))</f>
        <v>0</v>
      </c>
      <c r="M50" s="131">
        <f>+('[1]N EERR UCAFE'!M50*Z50)+((('[1]N EERR UCAFE'!M50*(100%-Z50))/(1+TASAS!$L$9)))</f>
        <v>0</v>
      </c>
      <c r="N50" s="131">
        <f>+('[1]N EERR UCAFE'!N50*AA50)+((('[1]N EERR UCAFE'!N50*(100%-AA50))/(1+TASAS!$M$9)))</f>
        <v>0</v>
      </c>
      <c r="O50" s="194">
        <f t="shared" si="3"/>
        <v>0</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UCAFE'!C51*P51)+((('[1]N EERR UCAFE'!C51*(100%-P51))/(1+TASAS!$B$9)))</f>
        <v>0</v>
      </c>
      <c r="D51" s="131">
        <f>+('[1]N EERR UCAFE'!D51*Q51)+((('[1]N EERR UCAFE'!D51*(100%-Q51))/(1+TASAS!$C$9)))</f>
        <v>0</v>
      </c>
      <c r="E51" s="131">
        <f>+('[1]N EERR UCAFE'!E51*R51)+((('[1]N EERR UCAFE'!E51*(100%-R51))/(1+TASAS!$D$9)))</f>
        <v>0</v>
      </c>
      <c r="F51" s="131">
        <f>+('[1]N EERR UCAFE'!F51*S51)+((('[1]N EERR UCAFE'!F51*(100%-S51))/(1+TASAS!$E$9)))</f>
        <v>0</v>
      </c>
      <c r="G51" s="131">
        <f>+('[1]N EERR UCAFE'!G51*T51)+((('[1]N EERR UCAFE'!G51*(100%-T51))/(1+TASAS!$F$9)))</f>
        <v>0</v>
      </c>
      <c r="H51" s="131">
        <f>+('[1]N EERR UCAFE'!H51*U51)+((('[1]N EERR UCAFE'!H51*(100%-U51))/(1+TASAS!$G$9)))</f>
        <v>0</v>
      </c>
      <c r="I51" s="131">
        <f>+('[1]N EERR UCAFE'!I51*V51)+((('[1]N EERR UCAFE'!I51*(100%-V51))/(1+TASAS!$H$9)))</f>
        <v>0</v>
      </c>
      <c r="J51" s="131">
        <f>+('[1]N EERR UCAFE'!J51*W51)+((('[1]N EERR UCAFE'!J51*(100%-W51))/(1+TASAS!$I$9)))</f>
        <v>0</v>
      </c>
      <c r="K51" s="131">
        <f>+('[1]N EERR UCAFE'!K51*X51)+((('[1]N EERR UCAFE'!K51*(100%-X51))/(1+TASAS!$J$9)))</f>
        <v>0</v>
      </c>
      <c r="L51" s="131">
        <f>+('[1]N EERR UCAFE'!L51*Y51)+((('[1]N EERR UCAFE'!L51*(100%-Y51))/(1+TASAS!$K$9)))</f>
        <v>0</v>
      </c>
      <c r="M51" s="131">
        <f>+('[1]N EERR UCAFE'!M51*Z51)+((('[1]N EERR UCAFE'!M51*(100%-Z51))/(1+TASAS!$L$9)))</f>
        <v>0</v>
      </c>
      <c r="N51" s="131">
        <f>+('[1]N EERR UCAFE'!N51*AA51)+((('[1]N EERR UCAFE'!N51*(100%-AA51))/(1+TASAS!$M$9)))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UCAFE'!C52*P52)+((('[1]N EERR UCAFE'!C52*(100%-P52))/(1+TASAS!$B$9)))</f>
        <v>0</v>
      </c>
      <c r="D52" s="131">
        <f>+('[1]N EERR UCAFE'!D52*Q52)+((('[1]N EERR UCAFE'!D52*(100%-Q52))/(1+TASAS!$C$9)))</f>
        <v>0</v>
      </c>
      <c r="E52" s="131">
        <f>+('[1]N EERR UCAFE'!E52*R52)+((('[1]N EERR UCAFE'!E52*(100%-R52))/(1+TASAS!$D$9)))</f>
        <v>0</v>
      </c>
      <c r="F52" s="131">
        <f>+('[1]N EERR UCAFE'!F52*S52)+((('[1]N EERR UCAFE'!F52*(100%-S52))/(1+TASAS!$E$9)))</f>
        <v>0</v>
      </c>
      <c r="G52" s="131">
        <f>+('[1]N EERR UCAFE'!G52*T52)+((('[1]N EERR UCAFE'!G52*(100%-T52))/(1+TASAS!$F$9)))</f>
        <v>12.769627273790725</v>
      </c>
      <c r="H52" s="131">
        <f>+('[1]N EERR UCAFE'!H52*U52)+((('[1]N EERR UCAFE'!H52*(100%-U52))/(1+TASAS!$G$9)))</f>
        <v>0</v>
      </c>
      <c r="I52" s="131">
        <f>+('[1]N EERR UCAFE'!I52*V52)+((('[1]N EERR UCAFE'!I52*(100%-V52))/(1+TASAS!$H$9)))</f>
        <v>0</v>
      </c>
      <c r="J52" s="131">
        <f>+('[1]N EERR UCAFE'!J52*W52)+((('[1]N EERR UCAFE'!J52*(100%-W52))/(1+TASAS!$I$9)))</f>
        <v>0</v>
      </c>
      <c r="K52" s="131">
        <f>+('[1]N EERR UCAFE'!K52*X52)+((('[1]N EERR UCAFE'!K52*(100%-X52))/(1+TASAS!$J$9)))</f>
        <v>0</v>
      </c>
      <c r="L52" s="131">
        <f>+('[1]N EERR UCAFE'!L52*Y52)+((('[1]N EERR UCAFE'!L52*(100%-Y52))/(1+TASAS!$K$9)))</f>
        <v>0</v>
      </c>
      <c r="M52" s="131">
        <f>+('[1]N EERR UCAFE'!M52*Z52)+((('[1]N EERR UCAFE'!M52*(100%-Z52))/(1+TASAS!$L$9)))</f>
        <v>0</v>
      </c>
      <c r="N52" s="131">
        <f>+('[1]N EERR UCAFE'!N52*AA52)+((('[1]N EERR UCAFE'!N52*(100%-AA52))/(1+TASAS!$M$9)))</f>
        <v>0</v>
      </c>
      <c r="O52" s="194">
        <f t="shared" si="3"/>
        <v>12.769627273790725</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UCAFE'!C53*P53)+((('[1]N EERR UCAFE'!C53*(100%-P53))/(1+TASAS!$B$9)))</f>
        <v>4.8249099224203382</v>
      </c>
      <c r="D53" s="131">
        <f>+('[1]N EERR UCAFE'!D53*Q53)+((('[1]N EERR UCAFE'!D53*(100%-Q53))/(1+TASAS!$C$9)))</f>
        <v>8.1971019856237994</v>
      </c>
      <c r="E53" s="131">
        <f>+('[1]N EERR UCAFE'!E53*R53)+((('[1]N EERR UCAFE'!E53*(100%-R53))/(1+TASAS!$D$9)))</f>
        <v>18.689498773552913</v>
      </c>
      <c r="F53" s="131">
        <f>+('[1]N EERR UCAFE'!F53*S53)+((('[1]N EERR UCAFE'!F53*(100%-S53))/(1+TASAS!$E$9)))</f>
        <v>17.133371739976642</v>
      </c>
      <c r="G53" s="131">
        <f>+('[1]N EERR UCAFE'!G53*T53)+((('[1]N EERR UCAFE'!G53*(100%-T53))/(1+TASAS!$F$9)))</f>
        <v>24.272214423583087</v>
      </c>
      <c r="H53" s="131">
        <f>+('[1]N EERR UCAFE'!H53*U53)+((('[1]N EERR UCAFE'!H53*(100%-U53))/(1+TASAS!$G$9)))</f>
        <v>17.769465442399486</v>
      </c>
      <c r="I53" s="131">
        <f>+('[1]N EERR UCAFE'!I53*V53)+((('[1]N EERR UCAFE'!I53*(100%-V53))/(1+TASAS!$H$9)))</f>
        <v>0</v>
      </c>
      <c r="J53" s="131">
        <f>+('[1]N EERR UCAFE'!J53*W53)+((('[1]N EERR UCAFE'!J53*(100%-W53))/(1+TASAS!$I$9)))</f>
        <v>0</v>
      </c>
      <c r="K53" s="131">
        <f>+('[1]N EERR UCAFE'!K53*X53)+((('[1]N EERR UCAFE'!K53*(100%-X53))/(1+TASAS!$J$9)))</f>
        <v>0</v>
      </c>
      <c r="L53" s="131">
        <f>+('[1]N EERR UCAFE'!L53*Y53)+((('[1]N EERR UCAFE'!L53*(100%-Y53))/(1+TASAS!$K$9)))</f>
        <v>0</v>
      </c>
      <c r="M53" s="131">
        <f>+('[1]N EERR UCAFE'!M53*Z53)+((('[1]N EERR UCAFE'!M53*(100%-Z53))/(1+TASAS!$L$9)))</f>
        <v>0</v>
      </c>
      <c r="N53" s="131">
        <f>+('[1]N EERR UCAFE'!N53*AA53)+((('[1]N EERR UCAFE'!N53*(100%-AA53))/(1+TASAS!$M$9)))</f>
        <v>0</v>
      </c>
      <c r="O53" s="194">
        <f t="shared" si="3"/>
        <v>90.886562287556274</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UCAFE'!C54*P54)+((('[1]N EERR UCAFE'!C54*(100%-P54))/(1+TASAS!$B$9)))</f>
        <v>0</v>
      </c>
      <c r="D54" s="131">
        <f>+('[1]N EERR UCAFE'!D54*Q54)+((('[1]N EERR UCAFE'!D54*(100%-Q54))/(1+TASAS!$C$9)))</f>
        <v>0</v>
      </c>
      <c r="E54" s="131">
        <f>+('[1]N EERR UCAFE'!E54*R54)+((('[1]N EERR UCAFE'!E54*(100%-R54))/(1+TASAS!$D$9)))</f>
        <v>0</v>
      </c>
      <c r="F54" s="131">
        <f>+('[1]N EERR UCAFE'!F54*S54)+((('[1]N EERR UCAFE'!F54*(100%-S54))/(1+TASAS!$E$9)))</f>
        <v>0</v>
      </c>
      <c r="G54" s="131">
        <f>+('[1]N EERR UCAFE'!G54*T54)+((('[1]N EERR UCAFE'!G54*(100%-T54))/(1+TASAS!$F$9)))</f>
        <v>0</v>
      </c>
      <c r="H54" s="131">
        <f>+('[1]N EERR UCAFE'!H54*U54)+((('[1]N EERR UCAFE'!H54*(100%-U54))/(1+TASAS!$G$9)))</f>
        <v>0</v>
      </c>
      <c r="I54" s="131">
        <f>+('[1]N EERR UCAFE'!I54*V54)+((('[1]N EERR UCAFE'!I54*(100%-V54))/(1+TASAS!$H$9)))</f>
        <v>0</v>
      </c>
      <c r="J54" s="131">
        <f>+('[1]N EERR UCAFE'!J54*W54)+((('[1]N EERR UCAFE'!J54*(100%-W54))/(1+TASAS!$I$9)))</f>
        <v>0</v>
      </c>
      <c r="K54" s="131">
        <f>+('[1]N EERR UCAFE'!K54*X54)+((('[1]N EERR UCAFE'!K54*(100%-X54))/(1+TASAS!$J$9)))</f>
        <v>0</v>
      </c>
      <c r="L54" s="131">
        <f>+('[1]N EERR UCAFE'!L54*Y54)+((('[1]N EERR UCAFE'!L54*(100%-Y54))/(1+TASAS!$K$9)))</f>
        <v>0</v>
      </c>
      <c r="M54" s="131">
        <f>+('[1]N EERR UCAFE'!M54*Z54)+((('[1]N EERR UCAFE'!M54*(100%-Z54))/(1+TASAS!$L$9)))</f>
        <v>0</v>
      </c>
      <c r="N54" s="131">
        <f>+('[1]N EERR UCAFE'!N54*AA54)+((('[1]N EERR UCAFE'!N54*(100%-AA54))/(1+TASAS!$M$9)))</f>
        <v>0</v>
      </c>
      <c r="O54" s="194">
        <f t="shared" si="3"/>
        <v>0</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UCAFE'!C55*P55)+((('[1]N EERR UCAFE'!C55*(100%-P55))/(1+TASAS!$B$9)))</f>
        <v>15.855051935788484</v>
      </c>
      <c r="D55" s="131">
        <f>+('[1]N EERR UCAFE'!D55*Q55)+((('[1]N EERR UCAFE'!D55*(100%-Q55))/(1+TASAS!$C$9)))</f>
        <v>20.218580883922854</v>
      </c>
      <c r="E55" s="131">
        <f>+('[1]N EERR UCAFE'!E55*R55)+((('[1]N EERR UCAFE'!E55*(100%-R55))/(1+TASAS!$D$9)))</f>
        <v>147.78169494199025</v>
      </c>
      <c r="F55" s="131">
        <f>+('[1]N EERR UCAFE'!F55*S55)+((('[1]N EERR UCAFE'!F55*(100%-S55))/(1+TASAS!$E$9)))</f>
        <v>64.246403114052157</v>
      </c>
      <c r="G55" s="131">
        <f>+('[1]N EERR UCAFE'!G55*T55)+((('[1]N EERR UCAFE'!G55*(100%-T55))/(1+TASAS!$F$9)))</f>
        <v>179.10299102181671</v>
      </c>
      <c r="H55" s="131">
        <f>+('[1]N EERR UCAFE'!H55*U55)+((('[1]N EERR UCAFE'!H55*(100%-U55))/(1+TASAS!$G$9)))</f>
        <v>7.9612300369173328</v>
      </c>
      <c r="I55" s="131">
        <f>+('[1]N EERR UCAFE'!I55*V55)+((('[1]N EERR UCAFE'!I55*(100%-V55))/(1+TASAS!$H$9)))</f>
        <v>0</v>
      </c>
      <c r="J55" s="131">
        <f>+('[1]N EERR UCAFE'!J55*W55)+((('[1]N EERR UCAFE'!J55*(100%-W55))/(1+TASAS!$I$9)))</f>
        <v>0</v>
      </c>
      <c r="K55" s="131">
        <f>+('[1]N EERR UCAFE'!K55*X55)+((('[1]N EERR UCAFE'!K55*(100%-X55))/(1+TASAS!$J$9)))</f>
        <v>0</v>
      </c>
      <c r="L55" s="131">
        <f>+('[1]N EERR UCAFE'!L55*Y55)+((('[1]N EERR UCAFE'!L55*(100%-Y55))/(1+TASAS!$K$9)))</f>
        <v>0</v>
      </c>
      <c r="M55" s="131">
        <f>+('[1]N EERR UCAFE'!M55*Z55)+((('[1]N EERR UCAFE'!M55*(100%-Z55))/(1+TASAS!$L$9)))</f>
        <v>0</v>
      </c>
      <c r="N55" s="131">
        <f>+('[1]N EERR UCAFE'!N55*AA55)+((('[1]N EERR UCAFE'!N55*(100%-AA55))/(1+TASAS!$M$9)))</f>
        <v>0</v>
      </c>
      <c r="O55" s="194">
        <f t="shared" si="3"/>
        <v>435.16595193448779</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UCAFE'!C56*P56)+((('[1]N EERR UCAFE'!C56*(100%-P56))/(1+TASAS!$B$9)))</f>
        <v>0</v>
      </c>
      <c r="D56" s="131">
        <f>+('[1]N EERR UCAFE'!D56*Q56)+((('[1]N EERR UCAFE'!D56*(100%-Q56))/(1+TASAS!$C$9)))</f>
        <v>0</v>
      </c>
      <c r="E56" s="131">
        <f>+('[1]N EERR UCAFE'!E56*R56)+((('[1]N EERR UCAFE'!E56*(100%-R56))/(1+TASAS!$D$9)))</f>
        <v>0</v>
      </c>
      <c r="F56" s="131">
        <f>+('[1]N EERR UCAFE'!F56*S56)+((('[1]N EERR UCAFE'!F56*(100%-S56))/(1+TASAS!$E$9)))</f>
        <v>0</v>
      </c>
      <c r="G56" s="131">
        <f>+('[1]N EERR UCAFE'!G56*T56)+((('[1]N EERR UCAFE'!G56*(100%-T56))/(1+TASAS!$F$9)))</f>
        <v>0</v>
      </c>
      <c r="H56" s="131">
        <f>+('[1]N EERR UCAFE'!H56*U56)+((('[1]N EERR UCAFE'!H56*(100%-U56))/(1+TASAS!$G$9)))</f>
        <v>0</v>
      </c>
      <c r="I56" s="131">
        <f>+('[1]N EERR UCAFE'!I56*V56)+((('[1]N EERR UCAFE'!I56*(100%-V56))/(1+TASAS!$H$9)))</f>
        <v>0</v>
      </c>
      <c r="J56" s="131">
        <f>+('[1]N EERR UCAFE'!J56*W56)+((('[1]N EERR UCAFE'!J56*(100%-W56))/(1+TASAS!$I$9)))</f>
        <v>0</v>
      </c>
      <c r="K56" s="131">
        <f>+('[1]N EERR UCAFE'!K56*X56)+((('[1]N EERR UCAFE'!K56*(100%-X56))/(1+TASAS!$J$9)))</f>
        <v>0</v>
      </c>
      <c r="L56" s="131">
        <f>+('[1]N EERR UCAFE'!L56*Y56)+((('[1]N EERR UCAFE'!L56*(100%-Y56))/(1+TASAS!$K$9)))</f>
        <v>0</v>
      </c>
      <c r="M56" s="131">
        <f>+('[1]N EERR UCAFE'!M56*Z56)+((('[1]N EERR UCAFE'!M56*(100%-Z56))/(1+TASAS!$L$9)))</f>
        <v>0</v>
      </c>
      <c r="N56" s="131">
        <f>+('[1]N EERR UCAFE'!N56*AA56)+((('[1]N EERR UCAFE'!N56*(100%-AA56))/(1+TASAS!$M$9)))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UCAFE'!C57*P57)+((('[1]N EERR UCAFE'!C57*(100%-P57))/(1+TASAS!$B$9)))</f>
        <v>3.2767107333962864</v>
      </c>
      <c r="D57" s="131">
        <f>+('[1]N EERR UCAFE'!D57*Q57)+((('[1]N EERR UCAFE'!D57*(100%-Q57))/(1+TASAS!$C$9)))</f>
        <v>3.7259554480108181</v>
      </c>
      <c r="E57" s="131">
        <f>+('[1]N EERR UCAFE'!E57*R57)+((('[1]N EERR UCAFE'!E57*(100%-R57))/(1+TASAS!$D$9)))</f>
        <v>3.8281395073705133</v>
      </c>
      <c r="F57" s="131">
        <f>+('[1]N EERR UCAFE'!F57*S57)+((('[1]N EERR UCAFE'!F57*(100%-S57))/(1+TASAS!$E$9)))</f>
        <v>4.0551473725184897</v>
      </c>
      <c r="G57" s="131">
        <f>+('[1]N EERR UCAFE'!G57*T57)+((('[1]N EERR UCAFE'!G57*(100%-T57))/(1+TASAS!$F$9)))</f>
        <v>4.434640433994268</v>
      </c>
      <c r="H57" s="131">
        <f>+('[1]N EERR UCAFE'!H57*U57)+((('[1]N EERR UCAFE'!H57*(100%-U57))/(1+TASAS!$G$9)))</f>
        <v>4.6095521913751361</v>
      </c>
      <c r="I57" s="131">
        <f>+('[1]N EERR UCAFE'!I57*V57)+((('[1]N EERR UCAFE'!I57*(100%-V57))/(1+TASAS!$H$9)))</f>
        <v>0</v>
      </c>
      <c r="J57" s="131">
        <f>+('[1]N EERR UCAFE'!J57*W57)+((('[1]N EERR UCAFE'!J57*(100%-W57))/(1+TASAS!$I$9)))</f>
        <v>0</v>
      </c>
      <c r="K57" s="131">
        <f>+('[1]N EERR UCAFE'!K57*X57)+((('[1]N EERR UCAFE'!K57*(100%-X57))/(1+TASAS!$J$9)))</f>
        <v>0</v>
      </c>
      <c r="L57" s="131">
        <f>+('[1]N EERR UCAFE'!L57*Y57)+((('[1]N EERR UCAFE'!L57*(100%-Y57))/(1+TASAS!$K$9)))</f>
        <v>0</v>
      </c>
      <c r="M57" s="131">
        <f>+('[1]N EERR UCAFE'!M57*Z57)+((('[1]N EERR UCAFE'!M57*(100%-Z57))/(1+TASAS!$L$9)))</f>
        <v>0</v>
      </c>
      <c r="N57" s="131">
        <f>+('[1]N EERR UCAFE'!N57*AA57)+((('[1]N EERR UCAFE'!N57*(100%-AA57))/(1+TASAS!$M$9)))</f>
        <v>0</v>
      </c>
      <c r="O57" s="194">
        <f t="shared" si="3"/>
        <v>23.930145686665512</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UCAFE'!C58*P58)+((('[1]N EERR UCAFE'!C58*(100%-P58))/(1+TASAS!$B$9)))</f>
        <v>0</v>
      </c>
      <c r="D58" s="131">
        <f>+('[1]N EERR UCAFE'!D58*Q58)+((('[1]N EERR UCAFE'!D58*(100%-Q58))/(1+TASAS!$C$9)))</f>
        <v>0</v>
      </c>
      <c r="E58" s="131">
        <f>+('[1]N EERR UCAFE'!E58*R58)+((('[1]N EERR UCAFE'!E58*(100%-R58))/(1+TASAS!$D$9)))</f>
        <v>0</v>
      </c>
      <c r="F58" s="131">
        <f>+('[1]N EERR UCAFE'!F58*S58)+((('[1]N EERR UCAFE'!F58*(100%-S58))/(1+TASAS!$E$9)))</f>
        <v>4.1000383028415728</v>
      </c>
      <c r="G58" s="131">
        <f>+('[1]N EERR UCAFE'!G58*T58)+((('[1]N EERR UCAFE'!G58*(100%-T58))/(1+TASAS!$F$9)))</f>
        <v>0</v>
      </c>
      <c r="H58" s="131">
        <f>+('[1]N EERR UCAFE'!H58*U58)+((('[1]N EERR UCAFE'!H58*(100%-U58))/(1+TASAS!$G$9)))</f>
        <v>0.89961899417165858</v>
      </c>
      <c r="I58" s="131">
        <f>+('[1]N EERR UCAFE'!I58*V58)+((('[1]N EERR UCAFE'!I58*(100%-V58))/(1+TASAS!$H$9)))</f>
        <v>0</v>
      </c>
      <c r="J58" s="131">
        <f>+('[1]N EERR UCAFE'!J58*W58)+((('[1]N EERR UCAFE'!J58*(100%-W58))/(1+TASAS!$I$9)))</f>
        <v>0</v>
      </c>
      <c r="K58" s="131">
        <f>+('[1]N EERR UCAFE'!K58*X58)+((('[1]N EERR UCAFE'!K58*(100%-X58))/(1+TASAS!$J$9)))</f>
        <v>0</v>
      </c>
      <c r="L58" s="131">
        <f>+('[1]N EERR UCAFE'!L58*Y58)+((('[1]N EERR UCAFE'!L58*(100%-Y58))/(1+TASAS!$K$9)))</f>
        <v>0</v>
      </c>
      <c r="M58" s="131">
        <f>+('[1]N EERR UCAFE'!M58*Z58)+((('[1]N EERR UCAFE'!M58*(100%-Z58))/(1+TASAS!$L$9)))</f>
        <v>0</v>
      </c>
      <c r="N58" s="131">
        <f>+('[1]N EERR UCAFE'!N58*AA58)+((('[1]N EERR UCAFE'!N58*(100%-AA58))/(1+TASAS!$M$9)))</f>
        <v>0</v>
      </c>
      <c r="O58" s="194">
        <f t="shared" si="3"/>
        <v>4.9996572970132309</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UCAFE'!C59*P59)+((('[1]N EERR UCAFE'!C59*(100%-P59))/(1+TASAS!$B$9)))</f>
        <v>7.6788192708622658</v>
      </c>
      <c r="D59" s="131">
        <f>+('[1]N EERR UCAFE'!D59*Q59)+((('[1]N EERR UCAFE'!D59*(100%-Q59))/(1+TASAS!$C$9)))</f>
        <v>0</v>
      </c>
      <c r="E59" s="131">
        <f>+('[1]N EERR UCAFE'!E59*R59)+((('[1]N EERR UCAFE'!E59*(100%-R59))/(1+TASAS!$D$9)))</f>
        <v>3.969139120901656</v>
      </c>
      <c r="F59" s="131">
        <f>+('[1]N EERR UCAFE'!F59*S59)+((('[1]N EERR UCAFE'!F59*(100%-S59))/(1+TASAS!$E$9)))</f>
        <v>2.2445465161541454</v>
      </c>
      <c r="G59" s="131">
        <f>+('[1]N EERR UCAFE'!G59*T59)+((('[1]N EERR UCAFE'!G59*(100%-T59))/(1+TASAS!$F$9)))</f>
        <v>32.324788705620868</v>
      </c>
      <c r="H59" s="131">
        <f>+('[1]N EERR UCAFE'!H59*U59)+((('[1]N EERR UCAFE'!H59*(100%-U59))/(1+TASAS!$G$9)))</f>
        <v>0</v>
      </c>
      <c r="I59" s="131">
        <f>+('[1]N EERR UCAFE'!I59*V59)+((('[1]N EERR UCAFE'!I59*(100%-V59))/(1+TASAS!$H$9)))</f>
        <v>0</v>
      </c>
      <c r="J59" s="131">
        <f>+('[1]N EERR UCAFE'!J59*W59)+((('[1]N EERR UCAFE'!J59*(100%-W59))/(1+TASAS!$I$9)))</f>
        <v>0</v>
      </c>
      <c r="K59" s="131">
        <f>+('[1]N EERR UCAFE'!K59*X59)+((('[1]N EERR UCAFE'!K59*(100%-X59))/(1+TASAS!$J$9)))</f>
        <v>0</v>
      </c>
      <c r="L59" s="131">
        <f>+('[1]N EERR UCAFE'!L59*Y59)+((('[1]N EERR UCAFE'!L59*(100%-Y59))/(1+TASAS!$K$9)))</f>
        <v>0</v>
      </c>
      <c r="M59" s="131">
        <f>+('[1]N EERR UCAFE'!M59*Z59)+((('[1]N EERR UCAFE'!M59*(100%-Z59))/(1+TASAS!$L$9)))</f>
        <v>0</v>
      </c>
      <c r="N59" s="131">
        <f>+('[1]N EERR UCAFE'!N59*AA59)+((('[1]N EERR UCAFE'!N59*(100%-AA59))/(1+TASAS!$M$9)))</f>
        <v>0</v>
      </c>
      <c r="O59" s="194">
        <f t="shared" si="3"/>
        <v>46.217293613538935</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UCAFE'!C60*P60)+((('[1]N EERR UCAFE'!C60*(100%-P60))/(1+TASAS!$B$9)))</f>
        <v>0</v>
      </c>
      <c r="D60" s="131">
        <f>+('[1]N EERR UCAFE'!D60*Q60)+((('[1]N EERR UCAFE'!D60*(100%-Q60))/(1+TASAS!$C$9)))</f>
        <v>0</v>
      </c>
      <c r="E60" s="131">
        <f>+('[1]N EERR UCAFE'!E60*R60)+((('[1]N EERR UCAFE'!E60*(100%-R60))/(1+TASAS!$D$9)))</f>
        <v>0</v>
      </c>
      <c r="F60" s="131">
        <f>+('[1]N EERR UCAFE'!F60*S60)+((('[1]N EERR UCAFE'!F60*(100%-S60))/(1+TASAS!$E$9)))</f>
        <v>0</v>
      </c>
      <c r="G60" s="131">
        <f>+('[1]N EERR UCAFE'!G60*T60)+((('[1]N EERR UCAFE'!G60*(100%-T60))/(1+TASAS!$F$9)))</f>
        <v>0</v>
      </c>
      <c r="H60" s="131">
        <f>+('[1]N EERR UCAFE'!H60*U60)+((('[1]N EERR UCAFE'!H60*(100%-U60))/(1+TASAS!$G$9)))</f>
        <v>0</v>
      </c>
      <c r="I60" s="131">
        <f>+('[1]N EERR UCAFE'!I60*V60)+((('[1]N EERR UCAFE'!I60*(100%-V60))/(1+TASAS!$H$9)))</f>
        <v>0</v>
      </c>
      <c r="J60" s="131">
        <f>+('[1]N EERR UCAFE'!J60*W60)+((('[1]N EERR UCAFE'!J60*(100%-W60))/(1+TASAS!$I$9)))</f>
        <v>0</v>
      </c>
      <c r="K60" s="131">
        <f>+('[1]N EERR UCAFE'!K60*X60)+((('[1]N EERR UCAFE'!K60*(100%-X60))/(1+TASAS!$J$9)))</f>
        <v>0</v>
      </c>
      <c r="L60" s="131">
        <f>+('[1]N EERR UCAFE'!L60*Y60)+((('[1]N EERR UCAFE'!L60*(100%-Y60))/(1+TASAS!$K$9)))</f>
        <v>0</v>
      </c>
      <c r="M60" s="131">
        <f>+('[1]N EERR UCAFE'!M60*Z60)+((('[1]N EERR UCAFE'!M60*(100%-Z60))/(1+TASAS!$L$9)))</f>
        <v>0</v>
      </c>
      <c r="N60" s="131">
        <f>+('[1]N EERR UCAFE'!N60*AA60)+((('[1]N EERR UCAFE'!N60*(100%-AA60))/(1+TASAS!$M$9)))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UCAFE'!C61*P61)+((('[1]N EERR UCAFE'!C61*(100%-P61))/(1+TASAS!$B$9)))</f>
        <v>0</v>
      </c>
      <c r="D61" s="131">
        <f>+('[1]N EERR UCAFE'!D61*Q61)+((('[1]N EERR UCAFE'!D61*(100%-Q61))/(1+TASAS!$C$9)))</f>
        <v>0</v>
      </c>
      <c r="E61" s="131">
        <f>+('[1]N EERR UCAFE'!E61*R61)+((('[1]N EERR UCAFE'!E61*(100%-R61))/(1+TASAS!$D$9)))</f>
        <v>0</v>
      </c>
      <c r="F61" s="131">
        <f>+('[1]N EERR UCAFE'!F61*S61)+((('[1]N EERR UCAFE'!F61*(100%-S61))/(1+TASAS!$E$9)))</f>
        <v>0</v>
      </c>
      <c r="G61" s="131">
        <f>+('[1]N EERR UCAFE'!G61*T61)+((('[1]N EERR UCAFE'!G61*(100%-T61))/(1+TASAS!$F$9)))</f>
        <v>0</v>
      </c>
      <c r="H61" s="131">
        <f>+('[1]N EERR UCAFE'!H61*U61)+((('[1]N EERR UCAFE'!H61*(100%-U61))/(1+TASAS!$G$9)))</f>
        <v>0</v>
      </c>
      <c r="I61" s="131">
        <f>+('[1]N EERR UCAFE'!I61*V61)+((('[1]N EERR UCAFE'!I61*(100%-V61))/(1+TASAS!$H$9)))</f>
        <v>0</v>
      </c>
      <c r="J61" s="131">
        <f>+('[1]N EERR UCAFE'!J61*W61)+((('[1]N EERR UCAFE'!J61*(100%-W61))/(1+TASAS!$I$9)))</f>
        <v>0</v>
      </c>
      <c r="K61" s="131">
        <f>+('[1]N EERR UCAFE'!K61*X61)+((('[1]N EERR UCAFE'!K61*(100%-X61))/(1+TASAS!$J$9)))</f>
        <v>0</v>
      </c>
      <c r="L61" s="131">
        <f>+('[1]N EERR UCAFE'!L61*Y61)+((('[1]N EERR UCAFE'!L61*(100%-Y61))/(1+TASAS!$K$9)))</f>
        <v>0</v>
      </c>
      <c r="M61" s="131">
        <f>+('[1]N EERR UCAFE'!M61*Z61)+((('[1]N EERR UCAFE'!M61*(100%-Z61))/(1+TASAS!$L$9)))</f>
        <v>0</v>
      </c>
      <c r="N61" s="131">
        <f>+('[1]N EERR UCAFE'!N61*AA61)+((('[1]N EERR UCAFE'!N61*(100%-AA61))/(1+TASAS!$M$9)))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UCAFE'!C62*P62)+((('[1]N EERR UCAFE'!C62*(100%-P62))/(1+TASAS!$B$9)))</f>
        <v>0</v>
      </c>
      <c r="D62" s="131">
        <f>+('[1]N EERR UCAFE'!D62*Q62)+((('[1]N EERR UCAFE'!D62*(100%-Q62))/(1+TASAS!$C$9)))</f>
        <v>0</v>
      </c>
      <c r="E62" s="131">
        <f>+('[1]N EERR UCAFE'!E62*R62)+((('[1]N EERR UCAFE'!E62*(100%-R62))/(1+TASAS!$D$9)))</f>
        <v>20.057195024804994</v>
      </c>
      <c r="F62" s="131">
        <f>+('[1]N EERR UCAFE'!F62*S62)+((('[1]N EERR UCAFE'!F62*(100%-S62))/(1+TASAS!$E$9)))</f>
        <v>0</v>
      </c>
      <c r="G62" s="131">
        <f>+('[1]N EERR UCAFE'!G62*T62)+((('[1]N EERR UCAFE'!G62*(100%-T62))/(1+TASAS!$F$9)))</f>
        <v>0</v>
      </c>
      <c r="H62" s="131">
        <f>+('[1]N EERR UCAFE'!H62*U62)+((('[1]N EERR UCAFE'!H62*(100%-U62))/(1+TASAS!$G$9)))</f>
        <v>0</v>
      </c>
      <c r="I62" s="131">
        <f>+('[1]N EERR UCAFE'!I62*V62)+((('[1]N EERR UCAFE'!I62*(100%-V62))/(1+TASAS!$H$9)))</f>
        <v>0</v>
      </c>
      <c r="J62" s="131">
        <f>+('[1]N EERR UCAFE'!J62*W62)+((('[1]N EERR UCAFE'!J62*(100%-W62))/(1+TASAS!$I$9)))</f>
        <v>0</v>
      </c>
      <c r="K62" s="131">
        <f>+('[1]N EERR UCAFE'!K62*X62)+((('[1]N EERR UCAFE'!K62*(100%-X62))/(1+TASAS!$J$9)))</f>
        <v>0</v>
      </c>
      <c r="L62" s="131">
        <f>+('[1]N EERR UCAFE'!L62*Y62)+((('[1]N EERR UCAFE'!L62*(100%-Y62))/(1+TASAS!$K$9)))</f>
        <v>0</v>
      </c>
      <c r="M62" s="131">
        <f>+('[1]N EERR UCAFE'!M62*Z62)+((('[1]N EERR UCAFE'!M62*(100%-Z62))/(1+TASAS!$L$9)))</f>
        <v>0</v>
      </c>
      <c r="N62" s="131">
        <f>+('[1]N EERR UCAFE'!N62*AA62)+((('[1]N EERR UCAFE'!N62*(100%-AA62))/(1+TASAS!$M$9)))</f>
        <v>0</v>
      </c>
      <c r="O62" s="194">
        <f t="shared" si="3"/>
        <v>20.057195024804994</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UCAFE'!C63*P63)+((('[1]N EERR UCAFE'!C63*(100%-P63))/(1+TASAS!$B$9)))</f>
        <v>12.43533485159881</v>
      </c>
      <c r="D63" s="131">
        <f>+('[1]N EERR UCAFE'!D63*Q63)+((('[1]N EERR UCAFE'!D63*(100%-Q63))/(1+TASAS!$C$9)))</f>
        <v>0</v>
      </c>
      <c r="E63" s="131">
        <f>+('[1]N EERR UCAFE'!E63*R63)+((('[1]N EERR UCAFE'!E63*(100%-R63))/(1+TASAS!$D$9)))</f>
        <v>0</v>
      </c>
      <c r="F63" s="131">
        <f>+('[1]N EERR UCAFE'!F63*S63)+((('[1]N EERR UCAFE'!F63*(100%-S63))/(1+TASAS!$E$9)))</f>
        <v>0</v>
      </c>
      <c r="G63" s="131">
        <f>+('[1]N EERR UCAFE'!G63*T63)+((('[1]N EERR UCAFE'!G63*(100%-T63))/(1+TASAS!$F$9)))</f>
        <v>0</v>
      </c>
      <c r="H63" s="131">
        <f>+('[1]N EERR UCAFE'!H63*U63)+((('[1]N EERR UCAFE'!H63*(100%-U63))/(1+TASAS!$G$9)))</f>
        <v>0</v>
      </c>
      <c r="I63" s="131">
        <f>+('[1]N EERR UCAFE'!I63*V63)+((('[1]N EERR UCAFE'!I63*(100%-V63))/(1+TASAS!$H$9)))</f>
        <v>0</v>
      </c>
      <c r="J63" s="131">
        <f>+('[1]N EERR UCAFE'!J63*W63)+((('[1]N EERR UCAFE'!J63*(100%-W63))/(1+TASAS!$I$9)))</f>
        <v>0</v>
      </c>
      <c r="K63" s="131">
        <f>+('[1]N EERR UCAFE'!K63*X63)+((('[1]N EERR UCAFE'!K63*(100%-X63))/(1+TASAS!$J$9)))</f>
        <v>0</v>
      </c>
      <c r="L63" s="131">
        <f>+('[1]N EERR UCAFE'!L63*Y63)+((('[1]N EERR UCAFE'!L63*(100%-Y63))/(1+TASAS!$K$9)))</f>
        <v>0</v>
      </c>
      <c r="M63" s="131">
        <f>+('[1]N EERR UCAFE'!M63*Z63)+((('[1]N EERR UCAFE'!M63*(100%-Z63))/(1+TASAS!$L$9)))</f>
        <v>0</v>
      </c>
      <c r="N63" s="131">
        <f>+('[1]N EERR UCAFE'!N63*AA63)+((('[1]N EERR UCAFE'!N63*(100%-AA63))/(1+TASAS!$M$9)))</f>
        <v>0</v>
      </c>
      <c r="O63" s="194">
        <f t="shared" si="3"/>
        <v>12.43533485159881</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UCAFE'!C64*P64)+((('[1]N EERR UCAFE'!C64*(100%-P64))/(1+TASAS!$B$9)))</f>
        <v>0</v>
      </c>
      <c r="D64" s="131">
        <f>+('[1]N EERR UCAFE'!D64*Q64)+((('[1]N EERR UCAFE'!D64*(100%-Q64))/(1+TASAS!$C$9)))</f>
        <v>0</v>
      </c>
      <c r="E64" s="131">
        <f>+('[1]N EERR UCAFE'!E64*R64)+((('[1]N EERR UCAFE'!E64*(100%-R64))/(1+TASAS!$D$9)))</f>
        <v>0</v>
      </c>
      <c r="F64" s="131">
        <f>+('[1]N EERR UCAFE'!F64*S64)+((('[1]N EERR UCAFE'!F64*(100%-S64))/(1+TASAS!$E$9)))</f>
        <v>0</v>
      </c>
      <c r="G64" s="131">
        <f>+('[1]N EERR UCAFE'!G64*T64)+((('[1]N EERR UCAFE'!G64*(100%-T64))/(1+TASAS!$F$9)))</f>
        <v>0</v>
      </c>
      <c r="H64" s="131">
        <f>+('[1]N EERR UCAFE'!H64*U64)+((('[1]N EERR UCAFE'!H64*(100%-U64))/(1+TASAS!$G$9)))</f>
        <v>0</v>
      </c>
      <c r="I64" s="131">
        <f>+('[1]N EERR UCAFE'!I64*V64)+((('[1]N EERR UCAFE'!I64*(100%-V64))/(1+TASAS!$H$9)))</f>
        <v>0</v>
      </c>
      <c r="J64" s="131">
        <f>+('[1]N EERR UCAFE'!J64*W64)+((('[1]N EERR UCAFE'!J64*(100%-W64))/(1+TASAS!$I$9)))</f>
        <v>0</v>
      </c>
      <c r="K64" s="131">
        <f>+('[1]N EERR UCAFE'!K64*X64)+((('[1]N EERR UCAFE'!K64*(100%-X64))/(1+TASAS!$J$9)))</f>
        <v>0</v>
      </c>
      <c r="L64" s="131">
        <f>+('[1]N EERR UCAFE'!L64*Y64)+((('[1]N EERR UCAFE'!L64*(100%-Y64))/(1+TASAS!$K$9)))</f>
        <v>0</v>
      </c>
      <c r="M64" s="131">
        <f>+('[1]N EERR UCAFE'!M64*Z64)+((('[1]N EERR UCAFE'!M64*(100%-Z64))/(1+TASAS!$L$9)))</f>
        <v>0</v>
      </c>
      <c r="N64" s="131">
        <f>+('[1]N EERR UCAFE'!N64*AA64)+((('[1]N EERR UCAFE'!N64*(100%-AA64))/(1+TASAS!$M$9)))</f>
        <v>0</v>
      </c>
      <c r="O64" s="194">
        <f t="shared" si="3"/>
        <v>0</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UCAFE'!C65*P65)+((('[1]N EERR UCAFE'!C65*(100%-P65))/(1+TASAS!$B$9)))</f>
        <v>0</v>
      </c>
      <c r="D65" s="131">
        <f>+('[1]N EERR UCAFE'!D65*Q65)+((('[1]N EERR UCAFE'!D65*(100%-Q65))/(1+TASAS!$C$9)))</f>
        <v>0</v>
      </c>
      <c r="E65" s="131">
        <f>+('[1]N EERR UCAFE'!E65*R65)+((('[1]N EERR UCAFE'!E65*(100%-R65))/(1+TASAS!$D$9)))</f>
        <v>0</v>
      </c>
      <c r="F65" s="131">
        <f>+('[1]N EERR UCAFE'!F65*S65)+((('[1]N EERR UCAFE'!F65*(100%-S65))/(1+TASAS!$E$9)))</f>
        <v>0</v>
      </c>
      <c r="G65" s="131">
        <f>+('[1]N EERR UCAFE'!G65*T65)+((('[1]N EERR UCAFE'!G65*(100%-T65))/(1+TASAS!$F$9)))</f>
        <v>0</v>
      </c>
      <c r="H65" s="131">
        <f>+('[1]N EERR UCAFE'!H65*U65)+((('[1]N EERR UCAFE'!H65*(100%-U65))/(1+TASAS!$G$9)))</f>
        <v>0</v>
      </c>
      <c r="I65" s="131">
        <f>+('[1]N EERR UCAFE'!I65*V65)+((('[1]N EERR UCAFE'!I65*(100%-V65))/(1+TASAS!$H$9)))</f>
        <v>0</v>
      </c>
      <c r="J65" s="131">
        <f>+('[1]N EERR UCAFE'!J65*W65)+((('[1]N EERR UCAFE'!J65*(100%-W65))/(1+TASAS!$I$9)))</f>
        <v>0</v>
      </c>
      <c r="K65" s="131">
        <f>+('[1]N EERR UCAFE'!K65*X65)+((('[1]N EERR UCAFE'!K65*(100%-X65))/(1+TASAS!$J$9)))</f>
        <v>0</v>
      </c>
      <c r="L65" s="131">
        <f>+('[1]N EERR UCAFE'!L65*Y65)+((('[1]N EERR UCAFE'!L65*(100%-Y65))/(1+TASAS!$K$9)))</f>
        <v>0</v>
      </c>
      <c r="M65" s="131">
        <f>+('[1]N EERR UCAFE'!M65*Z65)+((('[1]N EERR UCAFE'!M65*(100%-Z65))/(1+TASAS!$L$9)))</f>
        <v>0</v>
      </c>
      <c r="N65" s="131">
        <f>+('[1]N EERR UCAFE'!N65*AA65)+((('[1]N EERR UCAFE'!N65*(100%-AA65))/(1+TASAS!$M$9)))</f>
        <v>0</v>
      </c>
      <c r="O65" s="194">
        <f t="shared" si="3"/>
        <v>0</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UCAFE'!C66*P66)+((('[1]N EERR UCAFE'!C66*(100%-P66))/(1+TASAS!$B$9)))</f>
        <v>0</v>
      </c>
      <c r="D66" s="131">
        <f>+('[1]N EERR UCAFE'!D66*Q66)+((('[1]N EERR UCAFE'!D66*(100%-Q66))/(1+TASAS!$C$9)))</f>
        <v>0</v>
      </c>
      <c r="E66" s="131">
        <f>+('[1]N EERR UCAFE'!E66*R66)+((('[1]N EERR UCAFE'!E66*(100%-R66))/(1+TASAS!$D$9)))</f>
        <v>0</v>
      </c>
      <c r="F66" s="131">
        <f>+('[1]N EERR UCAFE'!F66*S66)+((('[1]N EERR UCAFE'!F66*(100%-S66))/(1+TASAS!$E$9)))</f>
        <v>0</v>
      </c>
      <c r="G66" s="131">
        <f>+('[1]N EERR UCAFE'!G66*T66)+((('[1]N EERR UCAFE'!G66*(100%-T66))/(1+TASAS!$F$9)))</f>
        <v>0</v>
      </c>
      <c r="H66" s="131">
        <f>+('[1]N EERR UCAFE'!H66*U66)+((('[1]N EERR UCAFE'!H66*(100%-U66))/(1+TASAS!$G$9)))</f>
        <v>0</v>
      </c>
      <c r="I66" s="131">
        <f>+('[1]N EERR UCAFE'!I66*V66)+((('[1]N EERR UCAFE'!I66*(100%-V66))/(1+TASAS!$H$9)))</f>
        <v>0</v>
      </c>
      <c r="J66" s="131">
        <f>+('[1]N EERR UCAFE'!J66*W66)+((('[1]N EERR UCAFE'!J66*(100%-W66))/(1+TASAS!$I$9)))</f>
        <v>0</v>
      </c>
      <c r="K66" s="131">
        <f>+('[1]N EERR UCAFE'!K66*X66)+((('[1]N EERR UCAFE'!K66*(100%-X66))/(1+TASAS!$J$9)))</f>
        <v>0</v>
      </c>
      <c r="L66" s="131">
        <f>+('[1]N EERR UCAFE'!L66*Y66)+((('[1]N EERR UCAFE'!L66*(100%-Y66))/(1+TASAS!$K$9)))</f>
        <v>0</v>
      </c>
      <c r="M66" s="131">
        <f>+('[1]N EERR UCAFE'!M66*Z66)+((('[1]N EERR UCAFE'!M66*(100%-Z66))/(1+TASAS!$L$9)))</f>
        <v>0</v>
      </c>
      <c r="N66" s="131">
        <f>+('[1]N EERR UCAFE'!N66*AA66)+((('[1]N EERR UCAFE'!N66*(100%-AA66))/(1+TASAS!$M$9)))</f>
        <v>0</v>
      </c>
      <c r="O66" s="194">
        <f t="shared" si="3"/>
        <v>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UCAFE'!C67*P67)+((('[1]N EERR UCAFE'!C67*(100%-P67))/(1+TASAS!$B$9)))</f>
        <v>0</v>
      </c>
      <c r="D67" s="131">
        <f>+('[1]N EERR UCAFE'!D67*Q67)+((('[1]N EERR UCAFE'!D67*(100%-Q67))/(1+TASAS!$C$9)))</f>
        <v>0</v>
      </c>
      <c r="E67" s="131">
        <f>+('[1]N EERR UCAFE'!E67*R67)+((('[1]N EERR UCAFE'!E67*(100%-R67))/(1+TASAS!$D$9)))</f>
        <v>0</v>
      </c>
      <c r="F67" s="131">
        <f>+('[1]N EERR UCAFE'!F67*S67)+((('[1]N EERR UCAFE'!F67*(100%-S67))/(1+TASAS!$E$9)))</f>
        <v>0</v>
      </c>
      <c r="G67" s="131">
        <f>+('[1]N EERR UCAFE'!G67*T67)+((('[1]N EERR UCAFE'!G67*(100%-T67))/(1+TASAS!$F$9)))</f>
        <v>0</v>
      </c>
      <c r="H67" s="131">
        <f>+('[1]N EERR UCAFE'!H67*U67)+((('[1]N EERR UCAFE'!H67*(100%-U67))/(1+TASAS!$G$9)))</f>
        <v>0</v>
      </c>
      <c r="I67" s="131">
        <f>+('[1]N EERR UCAFE'!I67*V67)+((('[1]N EERR UCAFE'!I67*(100%-V67))/(1+TASAS!$H$9)))</f>
        <v>0</v>
      </c>
      <c r="J67" s="131">
        <f>+('[1]N EERR UCAFE'!J67*W67)+((('[1]N EERR UCAFE'!J67*(100%-W67))/(1+TASAS!$I$9)))</f>
        <v>0</v>
      </c>
      <c r="K67" s="131">
        <f>+('[1]N EERR UCAFE'!K67*X67)+((('[1]N EERR UCAFE'!K67*(100%-X67))/(1+TASAS!$J$9)))</f>
        <v>0</v>
      </c>
      <c r="L67" s="131">
        <f>+('[1]N EERR UCAFE'!L67*Y67)+((('[1]N EERR UCAFE'!L67*(100%-Y67))/(1+TASAS!$K$9)))</f>
        <v>0</v>
      </c>
      <c r="M67" s="131">
        <f>+('[1]N EERR UCAFE'!M67*Z67)+((('[1]N EERR UCAFE'!M67*(100%-Z67))/(1+TASAS!$L$9)))</f>
        <v>0</v>
      </c>
      <c r="N67" s="131">
        <f>+('[1]N EERR UCAFE'!N67*AA67)+((('[1]N EERR UCAFE'!N67*(100%-AA67))/(1+TASAS!$M$9)))</f>
        <v>0</v>
      </c>
      <c r="O67" s="194">
        <f t="shared" si="3"/>
        <v>0</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UCAFE'!C68*P68)+((('[1]N EERR UCAFE'!C68*(100%-P68))/(1+TASAS!$B$9)))</f>
        <v>0</v>
      </c>
      <c r="D68" s="131">
        <f>+('[1]N EERR UCAFE'!D68*Q68)+((('[1]N EERR UCAFE'!D68*(100%-Q68))/(1+TASAS!$C$9)))</f>
        <v>0</v>
      </c>
      <c r="E68" s="131">
        <f>+('[1]N EERR UCAFE'!E68*R68)+((('[1]N EERR UCAFE'!E68*(100%-R68))/(1+TASAS!$D$9)))</f>
        <v>0</v>
      </c>
      <c r="F68" s="131">
        <f>+('[1]N EERR UCAFE'!F68*S68)+((('[1]N EERR UCAFE'!F68*(100%-S68))/(1+TASAS!$E$9)))</f>
        <v>0</v>
      </c>
      <c r="G68" s="131">
        <f>+('[1]N EERR UCAFE'!G68*T68)+((('[1]N EERR UCAFE'!G68*(100%-T68))/(1+TASAS!$F$9)))</f>
        <v>0</v>
      </c>
      <c r="H68" s="131">
        <f>+('[1]N EERR UCAFE'!H68*U68)+((('[1]N EERR UCAFE'!H68*(100%-U68))/(1+TASAS!$G$9)))</f>
        <v>0</v>
      </c>
      <c r="I68" s="131">
        <f>+('[1]N EERR UCAFE'!I68*V68)+((('[1]N EERR UCAFE'!I68*(100%-V68))/(1+TASAS!$H$9)))</f>
        <v>0</v>
      </c>
      <c r="J68" s="131">
        <f>+('[1]N EERR UCAFE'!J68*W68)+((('[1]N EERR UCAFE'!J68*(100%-W68))/(1+TASAS!$I$9)))</f>
        <v>0</v>
      </c>
      <c r="K68" s="131">
        <f>+('[1]N EERR UCAFE'!K68*X68)+((('[1]N EERR UCAFE'!K68*(100%-X68))/(1+TASAS!$J$9)))</f>
        <v>0</v>
      </c>
      <c r="L68" s="131">
        <f>+('[1]N EERR UCAFE'!L68*Y68)+((('[1]N EERR UCAFE'!L68*(100%-Y68))/(1+TASAS!$K$9)))</f>
        <v>0</v>
      </c>
      <c r="M68" s="131">
        <f>+('[1]N EERR UCAFE'!M68*Z68)+((('[1]N EERR UCAFE'!M68*(100%-Z68))/(1+TASAS!$L$9)))</f>
        <v>0</v>
      </c>
      <c r="N68" s="131">
        <f>+('[1]N EERR UCAFE'!N68*AA68)+((('[1]N EERR UCAFE'!N68*(100%-AA68))/(1+TASAS!$M$9)))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UCAFE'!C69*P69)+((('[1]N EERR UCAFE'!C69*(100%-P69))/(1+TASAS!$B$9)))</f>
        <v>0</v>
      </c>
      <c r="D69" s="131">
        <f>+('[1]N EERR UCAFE'!D69*Q69)+((('[1]N EERR UCAFE'!D69*(100%-Q69))/(1+TASAS!$C$9)))</f>
        <v>0</v>
      </c>
      <c r="E69" s="131">
        <f>+('[1]N EERR UCAFE'!E69*R69)+((('[1]N EERR UCAFE'!E69*(100%-R69))/(1+TASAS!$D$9)))</f>
        <v>0</v>
      </c>
      <c r="F69" s="131">
        <f>+('[1]N EERR UCAFE'!F69*S69)+((('[1]N EERR UCAFE'!F69*(100%-S69))/(1+TASAS!$E$9)))</f>
        <v>0</v>
      </c>
      <c r="G69" s="131">
        <f>+('[1]N EERR UCAFE'!G69*T69)+((('[1]N EERR UCAFE'!G69*(100%-T69))/(1+TASAS!$F$9)))</f>
        <v>0</v>
      </c>
      <c r="H69" s="131">
        <f>+('[1]N EERR UCAFE'!H69*U69)+((('[1]N EERR UCAFE'!H69*(100%-U69))/(1+TASAS!$G$9)))</f>
        <v>0</v>
      </c>
      <c r="I69" s="131">
        <f>+('[1]N EERR UCAFE'!I69*V69)+((('[1]N EERR UCAFE'!I69*(100%-V69))/(1+TASAS!$H$9)))</f>
        <v>0</v>
      </c>
      <c r="J69" s="131">
        <f>+('[1]N EERR UCAFE'!J69*W69)+((('[1]N EERR UCAFE'!J69*(100%-W69))/(1+TASAS!$I$9)))</f>
        <v>0</v>
      </c>
      <c r="K69" s="131">
        <f>+('[1]N EERR UCAFE'!K69*X69)+((('[1]N EERR UCAFE'!K69*(100%-X69))/(1+TASAS!$J$9)))</f>
        <v>0</v>
      </c>
      <c r="L69" s="131">
        <f>+('[1]N EERR UCAFE'!L69*Y69)+((('[1]N EERR UCAFE'!L69*(100%-Y69))/(1+TASAS!$K$9)))</f>
        <v>0</v>
      </c>
      <c r="M69" s="131">
        <f>+('[1]N EERR UCAFE'!M69*Z69)+((('[1]N EERR UCAFE'!M69*(100%-Z69))/(1+TASAS!$L$9)))</f>
        <v>0</v>
      </c>
      <c r="N69" s="131">
        <f>+('[1]N EERR UCAFE'!N69*AA69)+((('[1]N EERR UCAFE'!N69*(100%-AA69))/(1+TASAS!$M$9)))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UCAFE'!C70*P70)+((('[1]N EERR UCAFE'!C70*(100%-P70))/(1+TASAS!$B$9)))</f>
        <v>0</v>
      </c>
      <c r="D70" s="131">
        <f>+('[1]N EERR UCAFE'!D70*Q70)+((('[1]N EERR UCAFE'!D70*(100%-Q70))/(1+TASAS!$C$9)))</f>
        <v>0</v>
      </c>
      <c r="E70" s="131">
        <f>+('[1]N EERR UCAFE'!E70*R70)+((('[1]N EERR UCAFE'!E70*(100%-R70))/(1+TASAS!$D$9)))</f>
        <v>0</v>
      </c>
      <c r="F70" s="131">
        <f>+('[1]N EERR UCAFE'!F70*S70)+((('[1]N EERR UCAFE'!F70*(100%-S70))/(1+TASAS!$E$9)))</f>
        <v>0</v>
      </c>
      <c r="G70" s="131">
        <f>+('[1]N EERR UCAFE'!G70*T70)+((('[1]N EERR UCAFE'!G70*(100%-T70))/(1+TASAS!$F$9)))</f>
        <v>0</v>
      </c>
      <c r="H70" s="131">
        <f>+('[1]N EERR UCAFE'!H70*U70)+((('[1]N EERR UCAFE'!H70*(100%-U70))/(1+TASAS!$G$9)))</f>
        <v>0</v>
      </c>
      <c r="I70" s="131">
        <f>+('[1]N EERR UCAFE'!I70*V70)+((('[1]N EERR UCAFE'!I70*(100%-V70))/(1+TASAS!$H$9)))</f>
        <v>0</v>
      </c>
      <c r="J70" s="131">
        <f>+('[1]N EERR UCAFE'!J70*W70)+((('[1]N EERR UCAFE'!J70*(100%-W70))/(1+TASAS!$I$9)))</f>
        <v>0</v>
      </c>
      <c r="K70" s="131">
        <f>+('[1]N EERR UCAFE'!K70*X70)+((('[1]N EERR UCAFE'!K70*(100%-X70))/(1+TASAS!$J$9)))</f>
        <v>0</v>
      </c>
      <c r="L70" s="131">
        <f>+('[1]N EERR UCAFE'!L70*Y70)+((('[1]N EERR UCAFE'!L70*(100%-Y70))/(1+TASAS!$K$9)))</f>
        <v>0</v>
      </c>
      <c r="M70" s="131">
        <f>+('[1]N EERR UCAFE'!M70*Z70)+((('[1]N EERR UCAFE'!M70*(100%-Z70))/(1+TASAS!$L$9)))</f>
        <v>0</v>
      </c>
      <c r="N70" s="131">
        <f>+('[1]N EERR UCAFE'!N70*AA70)+((('[1]N EERR UCAFE'!N70*(100%-AA70))/(1+TASAS!$M$9)))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UCAFE'!C71*P71)+((('[1]N EERR UCAFE'!C71*(100%-P71))/(1+TASAS!$B$9)))</f>
        <v>0</v>
      </c>
      <c r="D71" s="131">
        <f>+('[1]N EERR UCAFE'!D71*Q71)+((('[1]N EERR UCAFE'!D71*(100%-Q71))/(1+TASAS!$C$9)))</f>
        <v>0</v>
      </c>
      <c r="E71" s="131">
        <f>+('[1]N EERR UCAFE'!E71*R71)+((('[1]N EERR UCAFE'!E71*(100%-R71))/(1+TASAS!$D$9)))</f>
        <v>0</v>
      </c>
      <c r="F71" s="131">
        <f>+('[1]N EERR UCAFE'!F71*S71)+((('[1]N EERR UCAFE'!F71*(100%-S71))/(1+TASAS!$E$9)))</f>
        <v>0</v>
      </c>
      <c r="G71" s="131">
        <f>+('[1]N EERR UCAFE'!G71*T71)+((('[1]N EERR UCAFE'!G71*(100%-T71))/(1+TASAS!$F$9)))</f>
        <v>0</v>
      </c>
      <c r="H71" s="131">
        <f>+('[1]N EERR UCAFE'!H71*U71)+((('[1]N EERR UCAFE'!H71*(100%-U71))/(1+TASAS!$G$9)))</f>
        <v>0</v>
      </c>
      <c r="I71" s="131">
        <f>+('[1]N EERR UCAFE'!I71*V71)+((('[1]N EERR UCAFE'!I71*(100%-V71))/(1+TASAS!$H$9)))</f>
        <v>0</v>
      </c>
      <c r="J71" s="131">
        <f>+('[1]N EERR UCAFE'!J71*W71)+((('[1]N EERR UCAFE'!J71*(100%-W71))/(1+TASAS!$I$9)))</f>
        <v>0</v>
      </c>
      <c r="K71" s="131">
        <f>+('[1]N EERR UCAFE'!K71*X71)+((('[1]N EERR UCAFE'!K71*(100%-X71))/(1+TASAS!$J$9)))</f>
        <v>0</v>
      </c>
      <c r="L71" s="131">
        <f>+('[1]N EERR UCAFE'!L71*Y71)+((('[1]N EERR UCAFE'!L71*(100%-Y71))/(1+TASAS!$K$9)))</f>
        <v>0</v>
      </c>
      <c r="M71" s="131">
        <f>+('[1]N EERR UCAFE'!M71*Z71)+((('[1]N EERR UCAFE'!M71*(100%-Z71))/(1+TASAS!$L$9)))</f>
        <v>0</v>
      </c>
      <c r="N71" s="131">
        <f>+('[1]N EERR UCAFE'!N71*AA71)+((('[1]N EERR UCAFE'!N71*(100%-AA71))/(1+TASAS!$M$9)))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UCAFE'!C72*P72)+((('[1]N EERR UCAFE'!C72*(100%-P72))/(1+TASAS!$B$9)))</f>
        <v>0</v>
      </c>
      <c r="D72" s="131">
        <f>+('[1]N EERR UCAFE'!D72*Q72)+((('[1]N EERR UCAFE'!D72*(100%-Q72))/(1+TASAS!$C$9)))</f>
        <v>0</v>
      </c>
      <c r="E72" s="131">
        <f>+('[1]N EERR UCAFE'!E72*R72)+((('[1]N EERR UCAFE'!E72*(100%-R72))/(1+TASAS!$D$9)))</f>
        <v>0</v>
      </c>
      <c r="F72" s="131">
        <f>+('[1]N EERR UCAFE'!F72*S72)+((('[1]N EERR UCAFE'!F72*(100%-S72))/(1+TASAS!$E$9)))</f>
        <v>0</v>
      </c>
      <c r="G72" s="131">
        <f>+('[1]N EERR UCAFE'!G72*T72)+((('[1]N EERR UCAFE'!G72*(100%-T72))/(1+TASAS!$F$9)))</f>
        <v>0</v>
      </c>
      <c r="H72" s="131">
        <f>+('[1]N EERR UCAFE'!H72*U72)+((('[1]N EERR UCAFE'!H72*(100%-U72))/(1+TASAS!$G$9)))</f>
        <v>0</v>
      </c>
      <c r="I72" s="131">
        <f>+('[1]N EERR UCAFE'!I72*V72)+((('[1]N EERR UCAFE'!I72*(100%-V72))/(1+TASAS!$H$9)))</f>
        <v>0</v>
      </c>
      <c r="J72" s="131">
        <f>+('[1]N EERR UCAFE'!J72*W72)+((('[1]N EERR UCAFE'!J72*(100%-W72))/(1+TASAS!$I$9)))</f>
        <v>0</v>
      </c>
      <c r="K72" s="131">
        <f>+('[1]N EERR UCAFE'!K72*X72)+((('[1]N EERR UCAFE'!K72*(100%-X72))/(1+TASAS!$J$9)))</f>
        <v>0</v>
      </c>
      <c r="L72" s="131">
        <f>+('[1]N EERR UCAFE'!L72*Y72)+((('[1]N EERR UCAFE'!L72*(100%-Y72))/(1+TASAS!$K$9)))</f>
        <v>0</v>
      </c>
      <c r="M72" s="131">
        <f>+('[1]N EERR UCAFE'!M72*Z72)+((('[1]N EERR UCAFE'!M72*(100%-Z72))/(1+TASAS!$L$9)))</f>
        <v>0</v>
      </c>
      <c r="N72" s="131">
        <f>+('[1]N EERR UCAFE'!N72*AA72)+((('[1]N EERR UCAFE'!N72*(100%-AA72))/(1+TASAS!$M$9)))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UCAFE'!C73*P73)+((('[1]N EERR UCAFE'!C73*(100%-P73))/(1+TASAS!$B$9)))</f>
        <v>0</v>
      </c>
      <c r="D73" s="131">
        <f>+('[1]N EERR UCAFE'!D73*Q73)+((('[1]N EERR UCAFE'!D73*(100%-Q73))/(1+TASAS!$C$9)))</f>
        <v>0</v>
      </c>
      <c r="E73" s="131">
        <f>+('[1]N EERR UCAFE'!E73*R73)+((('[1]N EERR UCAFE'!E73*(100%-R73))/(1+TASAS!$D$9)))</f>
        <v>0</v>
      </c>
      <c r="F73" s="131">
        <f>+('[1]N EERR UCAFE'!F73*S73)+((('[1]N EERR UCAFE'!F73*(100%-S73))/(1+TASAS!$E$9)))</f>
        <v>0</v>
      </c>
      <c r="G73" s="131">
        <f>+('[1]N EERR UCAFE'!G73*T73)+((('[1]N EERR UCAFE'!G73*(100%-T73))/(1+TASAS!$F$9)))</f>
        <v>0</v>
      </c>
      <c r="H73" s="131">
        <f>+('[1]N EERR UCAFE'!H73*U73)+((('[1]N EERR UCAFE'!H73*(100%-U73))/(1+TASAS!$G$9)))</f>
        <v>0</v>
      </c>
      <c r="I73" s="131">
        <f>+('[1]N EERR UCAFE'!I73*V73)+((('[1]N EERR UCAFE'!I73*(100%-V73))/(1+TASAS!$H$9)))</f>
        <v>0</v>
      </c>
      <c r="J73" s="131">
        <f>+('[1]N EERR UCAFE'!J73*W73)+((('[1]N EERR UCAFE'!J73*(100%-W73))/(1+TASAS!$I$9)))</f>
        <v>0</v>
      </c>
      <c r="K73" s="131">
        <f>+('[1]N EERR UCAFE'!K73*X73)+((('[1]N EERR UCAFE'!K73*(100%-X73))/(1+TASAS!$J$9)))</f>
        <v>0</v>
      </c>
      <c r="L73" s="131">
        <f>+('[1]N EERR UCAFE'!L73*Y73)+((('[1]N EERR UCAFE'!L73*(100%-Y73))/(1+TASAS!$K$9)))</f>
        <v>0</v>
      </c>
      <c r="M73" s="131">
        <f>+('[1]N EERR UCAFE'!M73*Z73)+((('[1]N EERR UCAFE'!M73*(100%-Z73))/(1+TASAS!$L$9)))</f>
        <v>0</v>
      </c>
      <c r="N73" s="131">
        <f>+('[1]N EERR UCAFE'!N73*AA73)+((('[1]N EERR UCAFE'!N73*(100%-AA73))/(1+TASAS!$M$9)))</f>
        <v>0</v>
      </c>
      <c r="O73" s="194">
        <f t="shared" si="3"/>
        <v>0</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UCAFE'!C74*P74)+((('[1]N EERR UCAFE'!C74*(100%-P74))/(1+TASAS!$B$9)))</f>
        <v>0</v>
      </c>
      <c r="D74" s="131">
        <f>+('[1]N EERR UCAFE'!D74*Q74)+((('[1]N EERR UCAFE'!D74*(100%-Q74))/(1+TASAS!$C$9)))</f>
        <v>0</v>
      </c>
      <c r="E74" s="131">
        <f>+('[1]N EERR UCAFE'!E74*R74)+((('[1]N EERR UCAFE'!E74*(100%-R74))/(1+TASAS!$D$9)))</f>
        <v>17.427552232449187</v>
      </c>
      <c r="F74" s="131">
        <f>+('[1]N EERR UCAFE'!F74*S74)+((('[1]N EERR UCAFE'!F74*(100%-S74))/(1+TASAS!$E$9)))</f>
        <v>0</v>
      </c>
      <c r="G74" s="131">
        <f>+('[1]N EERR UCAFE'!G74*T74)+((('[1]N EERR UCAFE'!G74*(100%-T74))/(1+TASAS!$F$9)))</f>
        <v>0</v>
      </c>
      <c r="H74" s="131">
        <f>+('[1]N EERR UCAFE'!H74*U74)+((('[1]N EERR UCAFE'!H74*(100%-U74))/(1+TASAS!$G$9)))</f>
        <v>0</v>
      </c>
      <c r="I74" s="131">
        <f>+('[1]N EERR UCAFE'!I74*V74)+((('[1]N EERR UCAFE'!I74*(100%-V74))/(1+TASAS!$H$9)))</f>
        <v>0</v>
      </c>
      <c r="J74" s="131">
        <f>+('[1]N EERR UCAFE'!J74*W74)+((('[1]N EERR UCAFE'!J74*(100%-W74))/(1+TASAS!$I$9)))</f>
        <v>0</v>
      </c>
      <c r="K74" s="131">
        <f>+('[1]N EERR UCAFE'!K74*X74)+((('[1]N EERR UCAFE'!K74*(100%-X74))/(1+TASAS!$J$9)))</f>
        <v>0</v>
      </c>
      <c r="L74" s="131">
        <f>+('[1]N EERR UCAFE'!L74*Y74)+((('[1]N EERR UCAFE'!L74*(100%-Y74))/(1+TASAS!$K$9)))</f>
        <v>0</v>
      </c>
      <c r="M74" s="131">
        <f>+('[1]N EERR UCAFE'!M74*Z74)+((('[1]N EERR UCAFE'!M74*(100%-Z74))/(1+TASAS!$L$9)))</f>
        <v>0</v>
      </c>
      <c r="N74" s="131">
        <f>+('[1]N EERR UCAFE'!N74*AA74)+((('[1]N EERR UCAFE'!N74*(100%-AA74))/(1+TASAS!$M$9)))</f>
        <v>0</v>
      </c>
      <c r="O74" s="194">
        <f t="shared" si="3"/>
        <v>17.427552232449187</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UCAFE'!C75*P75)+((('[1]N EERR UCAFE'!C75*(100%-P75))/(1+TASAS!$B$9)))</f>
        <v>0</v>
      </c>
      <c r="D75" s="131">
        <f>+('[1]N EERR UCAFE'!D75*Q75)+((('[1]N EERR UCAFE'!D75*(100%-Q75))/(1+TASAS!$C$9)))</f>
        <v>0</v>
      </c>
      <c r="E75" s="131">
        <f>+('[1]N EERR UCAFE'!E75*R75)+((('[1]N EERR UCAFE'!E75*(100%-R75))/(1+TASAS!$D$9)))</f>
        <v>0</v>
      </c>
      <c r="F75" s="131">
        <f>+('[1]N EERR UCAFE'!F75*S75)+((('[1]N EERR UCAFE'!F75*(100%-S75))/(1+TASAS!$E$9)))</f>
        <v>0</v>
      </c>
      <c r="G75" s="131">
        <f>+('[1]N EERR UCAFE'!G75*T75)+((('[1]N EERR UCAFE'!G75*(100%-T75))/(1+TASAS!$F$9)))</f>
        <v>0</v>
      </c>
      <c r="H75" s="131">
        <f>+('[1]N EERR UCAFE'!H75*U75)+((('[1]N EERR UCAFE'!H75*(100%-U75))/(1+TASAS!$G$9)))</f>
        <v>0</v>
      </c>
      <c r="I75" s="131">
        <f>+('[1]N EERR UCAFE'!I75*V75)+((('[1]N EERR UCAFE'!I75*(100%-V75))/(1+TASAS!$H$9)))</f>
        <v>0</v>
      </c>
      <c r="J75" s="131">
        <f>+('[1]N EERR UCAFE'!J75*W75)+((('[1]N EERR UCAFE'!J75*(100%-W75))/(1+TASAS!$I$9)))</f>
        <v>0</v>
      </c>
      <c r="K75" s="131">
        <f>+('[1]N EERR UCAFE'!K75*X75)+((('[1]N EERR UCAFE'!K75*(100%-X75))/(1+TASAS!$J$9)))</f>
        <v>0</v>
      </c>
      <c r="L75" s="131">
        <f>+('[1]N EERR UCAFE'!L75*Y75)+((('[1]N EERR UCAFE'!L75*(100%-Y75))/(1+TASAS!$K$9)))</f>
        <v>0</v>
      </c>
      <c r="M75" s="131">
        <f>+('[1]N EERR UCAFE'!M75*Z75)+((('[1]N EERR UCAFE'!M75*(100%-Z75))/(1+TASAS!$L$9)))</f>
        <v>0</v>
      </c>
      <c r="N75" s="131">
        <f>+('[1]N EERR UCAFE'!N75*AA75)+((('[1]N EERR UCAFE'!N75*(100%-AA75))/(1+TASAS!$M$9)))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UCAFE'!C76*P76)+((('[1]N EERR UCAFE'!C76*(100%-P76))/(1+TASAS!$B$9)))</f>
        <v>6.7648221592697535</v>
      </c>
      <c r="D76" s="131">
        <f>+('[1]N EERR UCAFE'!D76*Q76)+((('[1]N EERR UCAFE'!D76*(100%-Q76))/(1+TASAS!$C$9)))</f>
        <v>9.4344003985481475</v>
      </c>
      <c r="E76" s="131">
        <f>+('[1]N EERR UCAFE'!E76*R76)+((('[1]N EERR UCAFE'!E76*(100%-R76))/(1+TASAS!$D$9)))</f>
        <v>9.48222400996932</v>
      </c>
      <c r="F76" s="131">
        <f>+('[1]N EERR UCAFE'!F76*S76)+((('[1]N EERR UCAFE'!F76*(100%-S76))/(1+TASAS!$E$9)))</f>
        <v>8.4020857921370187</v>
      </c>
      <c r="G76" s="131">
        <f>+('[1]N EERR UCAFE'!G76*T76)+((('[1]N EERR UCAFE'!G76*(100%-T76))/(1+TASAS!$F$9)))</f>
        <v>15.502159589401648</v>
      </c>
      <c r="H76" s="131">
        <f>+('[1]N EERR UCAFE'!H76*U76)+((('[1]N EERR UCAFE'!H76*(100%-U76))/(1+TASAS!$G$9)))</f>
        <v>17.928690043137834</v>
      </c>
      <c r="I76" s="131">
        <f>+('[1]N EERR UCAFE'!I76*V76)+((('[1]N EERR UCAFE'!I76*(100%-V76))/(1+TASAS!$H$9)))</f>
        <v>0</v>
      </c>
      <c r="J76" s="131">
        <f>+('[1]N EERR UCAFE'!J76*W76)+((('[1]N EERR UCAFE'!J76*(100%-W76))/(1+TASAS!$I$9)))</f>
        <v>0</v>
      </c>
      <c r="K76" s="131">
        <f>+('[1]N EERR UCAFE'!K76*X76)+((('[1]N EERR UCAFE'!K76*(100%-X76))/(1+TASAS!$J$9)))</f>
        <v>0</v>
      </c>
      <c r="L76" s="131">
        <f>+('[1]N EERR UCAFE'!L76*Y76)+((('[1]N EERR UCAFE'!L76*(100%-Y76))/(1+TASAS!$K$9)))</f>
        <v>0</v>
      </c>
      <c r="M76" s="131">
        <f>+('[1]N EERR UCAFE'!M76*Z76)+((('[1]N EERR UCAFE'!M76*(100%-Z76))/(1+TASAS!$L$9)))</f>
        <v>0</v>
      </c>
      <c r="N76" s="131">
        <f>+('[1]N EERR UCAFE'!N76*AA76)+((('[1]N EERR UCAFE'!N76*(100%-AA76))/(1+TASAS!$M$9)))</f>
        <v>0</v>
      </c>
      <c r="O76" s="194">
        <f t="shared" si="3"/>
        <v>67.514381992463711</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UCAFE'!C77*P77)+((('[1]N EERR UCAFE'!C77*(100%-P77))/(1+TASAS!$B$9)))</f>
        <v>0</v>
      </c>
      <c r="D77" s="131">
        <f>+('[1]N EERR UCAFE'!D77*Q77)+((('[1]N EERR UCAFE'!D77*(100%-Q77))/(1+TASAS!$C$9)))</f>
        <v>0</v>
      </c>
      <c r="E77" s="131">
        <f>+('[1]N EERR UCAFE'!E77*R77)+((('[1]N EERR UCAFE'!E77*(100%-R77))/(1+TASAS!$D$9)))</f>
        <v>0</v>
      </c>
      <c r="F77" s="131">
        <f>+('[1]N EERR UCAFE'!F77*S77)+((('[1]N EERR UCAFE'!F77*(100%-S77))/(1+TASAS!$E$9)))</f>
        <v>0</v>
      </c>
      <c r="G77" s="131">
        <f>+('[1]N EERR UCAFE'!G77*T77)+((('[1]N EERR UCAFE'!G77*(100%-T77))/(1+TASAS!$F$9)))</f>
        <v>0</v>
      </c>
      <c r="H77" s="131">
        <f>+('[1]N EERR UCAFE'!H77*U77)+((('[1]N EERR UCAFE'!H77*(100%-U77))/(1+TASAS!$G$9)))</f>
        <v>1.361370336312864</v>
      </c>
      <c r="I77" s="131">
        <f>+('[1]N EERR UCAFE'!I77*V77)+((('[1]N EERR UCAFE'!I77*(100%-V77))/(1+TASAS!$H$9)))</f>
        <v>0</v>
      </c>
      <c r="J77" s="131">
        <f>+('[1]N EERR UCAFE'!J77*W77)+((('[1]N EERR UCAFE'!J77*(100%-W77))/(1+TASAS!$I$9)))</f>
        <v>0</v>
      </c>
      <c r="K77" s="131">
        <f>+('[1]N EERR UCAFE'!K77*X77)+((('[1]N EERR UCAFE'!K77*(100%-X77))/(1+TASAS!$J$9)))</f>
        <v>0</v>
      </c>
      <c r="L77" s="131">
        <f>+('[1]N EERR UCAFE'!L77*Y77)+((('[1]N EERR UCAFE'!L77*(100%-Y77))/(1+TASAS!$K$9)))</f>
        <v>0</v>
      </c>
      <c r="M77" s="131">
        <f>+('[1]N EERR UCAFE'!M77*Z77)+((('[1]N EERR UCAFE'!M77*(100%-Z77))/(1+TASAS!$L$9)))</f>
        <v>0</v>
      </c>
      <c r="N77" s="131">
        <f>+('[1]N EERR UCAFE'!N77*AA77)+((('[1]N EERR UCAFE'!N77*(100%-AA77))/(1+TASAS!$M$9)))</f>
        <v>0</v>
      </c>
      <c r="O77" s="194">
        <f t="shared" si="3"/>
        <v>1.361370336312864</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UCAFE'!C78*P78)+((('[1]N EERR UCAFE'!C78*(100%-P78))/(1+TASAS!$B$9)))</f>
        <v>0</v>
      </c>
      <c r="D78" s="131">
        <f>+('[1]N EERR UCAFE'!D78*Q78)+((('[1]N EERR UCAFE'!D78*(100%-Q78))/(1+TASAS!$C$9)))</f>
        <v>0</v>
      </c>
      <c r="E78" s="131">
        <f>+('[1]N EERR UCAFE'!E78*R78)+((('[1]N EERR UCAFE'!E78*(100%-R78))/(1+TASAS!$D$9)))</f>
        <v>0</v>
      </c>
      <c r="F78" s="131">
        <f>+('[1]N EERR UCAFE'!F78*S78)+((('[1]N EERR UCAFE'!F78*(100%-S78))/(1+TASAS!$E$9)))</f>
        <v>0</v>
      </c>
      <c r="G78" s="131">
        <f>+('[1]N EERR UCAFE'!G78*T78)+((('[1]N EERR UCAFE'!G78*(100%-T78))/(1+TASAS!$F$9)))</f>
        <v>0</v>
      </c>
      <c r="H78" s="131">
        <f>+('[1]N EERR UCAFE'!H78*U78)+((('[1]N EERR UCAFE'!H78*(100%-U78))/(1+TASAS!$G$9)))</f>
        <v>0</v>
      </c>
      <c r="I78" s="131">
        <f>+('[1]N EERR UCAFE'!I78*V78)+((('[1]N EERR UCAFE'!I78*(100%-V78))/(1+TASAS!$H$9)))</f>
        <v>0</v>
      </c>
      <c r="J78" s="131">
        <f>+('[1]N EERR UCAFE'!J78*W78)+((('[1]N EERR UCAFE'!J78*(100%-W78))/(1+TASAS!$I$9)))</f>
        <v>0</v>
      </c>
      <c r="K78" s="131">
        <f>+('[1]N EERR UCAFE'!K78*X78)+((('[1]N EERR UCAFE'!K78*(100%-X78))/(1+TASAS!$J$9)))</f>
        <v>0</v>
      </c>
      <c r="L78" s="131">
        <f>+('[1]N EERR UCAFE'!L78*Y78)+((('[1]N EERR UCAFE'!L78*(100%-Y78))/(1+TASAS!$K$9)))</f>
        <v>0</v>
      </c>
      <c r="M78" s="131">
        <f>+('[1]N EERR UCAFE'!M78*Z78)+((('[1]N EERR UCAFE'!M78*(100%-Z78))/(1+TASAS!$L$9)))</f>
        <v>0</v>
      </c>
      <c r="N78" s="131">
        <f>+('[1]N EERR UCAFE'!N78*AA78)+((('[1]N EERR UCAFE'!N78*(100%-AA78))/(1+TASAS!$M$9)))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UCAFE'!C79*P79)+((('[1]N EERR UCAFE'!C79*(100%-P79))/(1+TASAS!$B$9)))</f>
        <v>0</v>
      </c>
      <c r="D79" s="131">
        <f>+('[1]N EERR UCAFE'!D79*Q79)+((('[1]N EERR UCAFE'!D79*(100%-Q79))/(1+TASAS!$C$9)))</f>
        <v>0</v>
      </c>
      <c r="E79" s="131">
        <f>+('[1]N EERR UCAFE'!E79*R79)+((('[1]N EERR UCAFE'!E79*(100%-R79))/(1+TASAS!$D$9)))</f>
        <v>0</v>
      </c>
      <c r="F79" s="131">
        <f>+('[1]N EERR UCAFE'!F79*S79)+((('[1]N EERR UCAFE'!F79*(100%-S79))/(1+TASAS!$E$9)))</f>
        <v>0</v>
      </c>
      <c r="G79" s="131">
        <f>+('[1]N EERR UCAFE'!G79*T79)+((('[1]N EERR UCAFE'!G79*(100%-T79))/(1+TASAS!$F$9)))</f>
        <v>0</v>
      </c>
      <c r="H79" s="131">
        <f>+('[1]N EERR UCAFE'!H79*U79)+((('[1]N EERR UCAFE'!H79*(100%-U79))/(1+TASAS!$G$9)))</f>
        <v>0</v>
      </c>
      <c r="I79" s="131">
        <f>+('[1]N EERR UCAFE'!I79*V79)+((('[1]N EERR UCAFE'!I79*(100%-V79))/(1+TASAS!$H$9)))</f>
        <v>0</v>
      </c>
      <c r="J79" s="131">
        <f>+('[1]N EERR UCAFE'!J79*W79)+((('[1]N EERR UCAFE'!J79*(100%-W79))/(1+TASAS!$I$9)))</f>
        <v>0</v>
      </c>
      <c r="K79" s="131">
        <f>+('[1]N EERR UCAFE'!K79*X79)+((('[1]N EERR UCAFE'!K79*(100%-X79))/(1+TASAS!$J$9)))</f>
        <v>0</v>
      </c>
      <c r="L79" s="131">
        <f>+('[1]N EERR UCAFE'!L79*Y79)+((('[1]N EERR UCAFE'!L79*(100%-Y79))/(1+TASAS!$K$9)))</f>
        <v>0</v>
      </c>
      <c r="M79" s="131">
        <f>+('[1]N EERR UCAFE'!M79*Z79)+((('[1]N EERR UCAFE'!M79*(100%-Z79))/(1+TASAS!$L$9)))</f>
        <v>0</v>
      </c>
      <c r="N79" s="131">
        <f>+('[1]N EERR UCAFE'!N79*AA79)+((('[1]N EERR UCAFE'!N79*(100%-AA79))/(1+TASAS!$M$9)))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UCAFE'!C80*P80)+((('[1]N EERR UCAFE'!C80*(100%-P80))/(1+TASAS!$B$9)))</f>
        <v>0</v>
      </c>
      <c r="D80" s="131">
        <f>+('[1]N EERR UCAFE'!D80*Q80)+((('[1]N EERR UCAFE'!D80*(100%-Q80))/(1+TASAS!$C$9)))</f>
        <v>0</v>
      </c>
      <c r="E80" s="131">
        <f>+('[1]N EERR UCAFE'!E80*R80)+((('[1]N EERR UCAFE'!E80*(100%-R80))/(1+TASAS!$D$9)))</f>
        <v>0</v>
      </c>
      <c r="F80" s="131">
        <f>+('[1]N EERR UCAFE'!F80*S80)+((('[1]N EERR UCAFE'!F80*(100%-S80))/(1+TASAS!$E$9)))</f>
        <v>0</v>
      </c>
      <c r="G80" s="131">
        <f>+('[1]N EERR UCAFE'!G80*T80)+((('[1]N EERR UCAFE'!G80*(100%-T80))/(1+TASAS!$F$9)))</f>
        <v>0</v>
      </c>
      <c r="H80" s="131">
        <f>+('[1]N EERR UCAFE'!H80*U80)+((('[1]N EERR UCAFE'!H80*(100%-U80))/(1+TASAS!$G$9)))</f>
        <v>0</v>
      </c>
      <c r="I80" s="131">
        <f>+('[1]N EERR UCAFE'!I80*V80)+((('[1]N EERR UCAFE'!I80*(100%-V80))/(1+TASAS!$H$9)))</f>
        <v>0</v>
      </c>
      <c r="J80" s="131">
        <f>+('[1]N EERR UCAFE'!J80*W80)+((('[1]N EERR UCAFE'!J80*(100%-W80))/(1+TASAS!$I$9)))</f>
        <v>0</v>
      </c>
      <c r="K80" s="131">
        <f>+('[1]N EERR UCAFE'!K80*X80)+((('[1]N EERR UCAFE'!K80*(100%-X80))/(1+TASAS!$J$9)))</f>
        <v>0</v>
      </c>
      <c r="L80" s="131">
        <f>+('[1]N EERR UCAFE'!L80*Y80)+((('[1]N EERR UCAFE'!L80*(100%-Y80))/(1+TASAS!$K$9)))</f>
        <v>0</v>
      </c>
      <c r="M80" s="131">
        <f>+('[1]N EERR UCAFE'!M80*Z80)+((('[1]N EERR UCAFE'!M80*(100%-Z80))/(1+TASAS!$L$9)))</f>
        <v>0</v>
      </c>
      <c r="N80" s="131">
        <f>+('[1]N EERR UCAFE'!N80*AA80)+((('[1]N EERR UCAFE'!N80*(100%-AA80))/(1+TASAS!$M$9)))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UCAFE'!C81*P81)+((('[1]N EERR UCAFE'!C81*(100%-P81))/(1+TASAS!$B$9)))</f>
        <v>0</v>
      </c>
      <c r="D81" s="131">
        <f>+('[1]N EERR UCAFE'!D81*Q81)+((('[1]N EERR UCAFE'!D81*(100%-Q81))/(1+TASAS!$C$9)))</f>
        <v>0</v>
      </c>
      <c r="E81" s="131">
        <f>+('[1]N EERR UCAFE'!E81*R81)+((('[1]N EERR UCAFE'!E81*(100%-R81))/(1+TASAS!$D$9)))</f>
        <v>0</v>
      </c>
      <c r="F81" s="131">
        <f>+('[1]N EERR UCAFE'!F81*S81)+((('[1]N EERR UCAFE'!F81*(100%-S81))/(1+TASAS!$E$9)))</f>
        <v>0</v>
      </c>
      <c r="G81" s="131">
        <f>+('[1]N EERR UCAFE'!G81*T81)+((('[1]N EERR UCAFE'!G81*(100%-T81))/(1+TASAS!$F$9)))</f>
        <v>0</v>
      </c>
      <c r="H81" s="131">
        <f>+('[1]N EERR UCAFE'!H81*U81)+((('[1]N EERR UCAFE'!H81*(100%-U81))/(1+TASAS!$G$9)))</f>
        <v>0</v>
      </c>
      <c r="I81" s="131">
        <f>+('[1]N EERR UCAFE'!I81*V81)+((('[1]N EERR UCAFE'!I81*(100%-V81))/(1+TASAS!$H$9)))</f>
        <v>0</v>
      </c>
      <c r="J81" s="131">
        <f>+('[1]N EERR UCAFE'!J81*W81)+((('[1]N EERR UCAFE'!J81*(100%-W81))/(1+TASAS!$I$9)))</f>
        <v>0</v>
      </c>
      <c r="K81" s="131">
        <f>+('[1]N EERR UCAFE'!K81*X81)+((('[1]N EERR UCAFE'!K81*(100%-X81))/(1+TASAS!$J$9)))</f>
        <v>0</v>
      </c>
      <c r="L81" s="131">
        <f>+('[1]N EERR UCAFE'!L81*Y81)+((('[1]N EERR UCAFE'!L81*(100%-Y81))/(1+TASAS!$K$9)))</f>
        <v>0</v>
      </c>
      <c r="M81" s="131">
        <f>+('[1]N EERR UCAFE'!M81*Z81)+((('[1]N EERR UCAFE'!M81*(100%-Z81))/(1+TASAS!$L$9)))</f>
        <v>0</v>
      </c>
      <c r="N81" s="131">
        <f>+('[1]N EERR UCAFE'!N81*AA81)+((('[1]N EERR UCAFE'!N81*(100%-AA81))/(1+TASAS!$M$9)))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UCAFE'!C82*P82)+((('[1]N EERR UCAFE'!C82*(100%-P82))/(1+TASAS!$B$9)))</f>
        <v>0</v>
      </c>
      <c r="D82" s="131">
        <f>+('[1]N EERR UCAFE'!D82*Q82)+((('[1]N EERR UCAFE'!D82*(100%-Q82))/(1+TASAS!$C$9)))</f>
        <v>0</v>
      </c>
      <c r="E82" s="131">
        <f>+('[1]N EERR UCAFE'!E82*R82)+((('[1]N EERR UCAFE'!E82*(100%-R82))/(1+TASAS!$D$9)))</f>
        <v>0</v>
      </c>
      <c r="F82" s="131">
        <f>+('[1]N EERR UCAFE'!F82*S82)+((('[1]N EERR UCAFE'!F82*(100%-S82))/(1+TASAS!$E$9)))</f>
        <v>0</v>
      </c>
      <c r="G82" s="131">
        <f>+('[1]N EERR UCAFE'!G82*T82)+((('[1]N EERR UCAFE'!G82*(100%-T82))/(1+TASAS!$F$9)))</f>
        <v>0</v>
      </c>
      <c r="H82" s="131">
        <f>+('[1]N EERR UCAFE'!H82*U82)+((('[1]N EERR UCAFE'!H82*(100%-U82))/(1+TASAS!$G$9)))</f>
        <v>0</v>
      </c>
      <c r="I82" s="131">
        <f>+('[1]N EERR UCAFE'!I82*V82)+((('[1]N EERR UCAFE'!I82*(100%-V82))/(1+TASAS!$H$9)))</f>
        <v>0</v>
      </c>
      <c r="J82" s="131">
        <f>+('[1]N EERR UCAFE'!J82*W82)+((('[1]N EERR UCAFE'!J82*(100%-W82))/(1+TASAS!$I$9)))</f>
        <v>0</v>
      </c>
      <c r="K82" s="131">
        <f>+('[1]N EERR UCAFE'!K82*X82)+((('[1]N EERR UCAFE'!K82*(100%-X82))/(1+TASAS!$J$9)))</f>
        <v>0</v>
      </c>
      <c r="L82" s="131">
        <f>+('[1]N EERR UCAFE'!L82*Y82)+((('[1]N EERR UCAFE'!L82*(100%-Y82))/(1+TASAS!$K$9)))</f>
        <v>0</v>
      </c>
      <c r="M82" s="131">
        <f>+('[1]N EERR UCAFE'!M82*Z82)+((('[1]N EERR UCAFE'!M82*(100%-Z82))/(1+TASAS!$L$9)))</f>
        <v>0</v>
      </c>
      <c r="N82" s="131">
        <f>+('[1]N EERR UCAFE'!N82*AA82)+((('[1]N EERR UCAFE'!N82*(100%-AA82))/(1+TASAS!$M$9)))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UCAFE'!C83*P83)+((('[1]N EERR UCAFE'!C83*(100%-P83))/(1+TASAS!$B$9)))</f>
        <v>0</v>
      </c>
      <c r="D83" s="131">
        <f>+('[1]N EERR UCAFE'!D83*Q83)+((('[1]N EERR UCAFE'!D83*(100%-Q83))/(1+TASAS!$C$9)))</f>
        <v>0</v>
      </c>
      <c r="E83" s="131">
        <f>+('[1]N EERR UCAFE'!E83*R83)+((('[1]N EERR UCAFE'!E83*(100%-R83))/(1+TASAS!$D$9)))</f>
        <v>0</v>
      </c>
      <c r="F83" s="131">
        <f>+('[1]N EERR UCAFE'!F83*S83)+((('[1]N EERR UCAFE'!F83*(100%-S83))/(1+TASAS!$E$9)))</f>
        <v>0</v>
      </c>
      <c r="G83" s="131">
        <f>+('[1]N EERR UCAFE'!G83*T83)+((('[1]N EERR UCAFE'!G83*(100%-T83))/(1+TASAS!$F$9)))</f>
        <v>0</v>
      </c>
      <c r="H83" s="131">
        <f>+('[1]N EERR UCAFE'!H83*U83)+((('[1]N EERR UCAFE'!H83*(100%-U83))/(1+TASAS!$G$9)))</f>
        <v>0</v>
      </c>
      <c r="I83" s="131">
        <f>+('[1]N EERR UCAFE'!I83*V83)+((('[1]N EERR UCAFE'!I83*(100%-V83))/(1+TASAS!$H$9)))</f>
        <v>0</v>
      </c>
      <c r="J83" s="131">
        <f>+('[1]N EERR UCAFE'!J83*W83)+((('[1]N EERR UCAFE'!J83*(100%-W83))/(1+TASAS!$I$9)))</f>
        <v>0</v>
      </c>
      <c r="K83" s="131">
        <f>+('[1]N EERR UCAFE'!K83*X83)+((('[1]N EERR UCAFE'!K83*(100%-X83))/(1+TASAS!$J$9)))</f>
        <v>0</v>
      </c>
      <c r="L83" s="131">
        <f>+('[1]N EERR UCAFE'!L83*Y83)+((('[1]N EERR UCAFE'!L83*(100%-Y83))/(1+TASAS!$K$9)))</f>
        <v>0</v>
      </c>
      <c r="M83" s="131">
        <f>+('[1]N EERR UCAFE'!M83*Z83)+((('[1]N EERR UCAFE'!M83*(100%-Z83))/(1+TASAS!$L$9)))</f>
        <v>0</v>
      </c>
      <c r="N83" s="131">
        <f>+('[1]N EERR UCAFE'!N83*AA83)+((('[1]N EERR UCAFE'!N83*(100%-AA83))/(1+TASAS!$M$9)))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UCAFE'!C84*P84)+((('[1]N EERR UCAFE'!C84*(100%-P84))/(1+TASAS!$B$9)))</f>
        <v>0</v>
      </c>
      <c r="D84" s="131">
        <f>+('[1]N EERR UCAFE'!D84*Q84)+((('[1]N EERR UCAFE'!D84*(100%-Q84))/(1+TASAS!$C$9)))</f>
        <v>0</v>
      </c>
      <c r="E84" s="131">
        <f>+('[1]N EERR UCAFE'!E84*R84)+((('[1]N EERR UCAFE'!E84*(100%-R84))/(1+TASAS!$D$9)))</f>
        <v>0</v>
      </c>
      <c r="F84" s="131">
        <f>+('[1]N EERR UCAFE'!F84*S84)+((('[1]N EERR UCAFE'!F84*(100%-S84))/(1+TASAS!$E$9)))</f>
        <v>0</v>
      </c>
      <c r="G84" s="131">
        <f>+('[1]N EERR UCAFE'!G84*T84)+((('[1]N EERR UCAFE'!G84*(100%-T84))/(1+TASAS!$F$9)))</f>
        <v>0</v>
      </c>
      <c r="H84" s="131">
        <f>+('[1]N EERR UCAFE'!H84*U84)+((('[1]N EERR UCAFE'!H84*(100%-U84))/(1+TASAS!$G$9)))</f>
        <v>0</v>
      </c>
      <c r="I84" s="131">
        <f>+('[1]N EERR UCAFE'!I84*V84)+((('[1]N EERR UCAFE'!I84*(100%-V84))/(1+TASAS!$H$9)))</f>
        <v>0</v>
      </c>
      <c r="J84" s="131">
        <f>+('[1]N EERR UCAFE'!J84*W84)+((('[1]N EERR UCAFE'!J84*(100%-W84))/(1+TASAS!$I$9)))</f>
        <v>0</v>
      </c>
      <c r="K84" s="131">
        <f>+('[1]N EERR UCAFE'!K84*X84)+((('[1]N EERR UCAFE'!K84*(100%-X84))/(1+TASAS!$J$9)))</f>
        <v>0</v>
      </c>
      <c r="L84" s="131">
        <f>+('[1]N EERR UCAFE'!L84*Y84)+((('[1]N EERR UCAFE'!L84*(100%-Y84))/(1+TASAS!$K$9)))</f>
        <v>0</v>
      </c>
      <c r="M84" s="131">
        <f>+('[1]N EERR UCAFE'!M84*Z84)+((('[1]N EERR UCAFE'!M84*(100%-Z84))/(1+TASAS!$L$9)))</f>
        <v>0</v>
      </c>
      <c r="N84" s="131">
        <f>+('[1]N EERR UCAFE'!N84*AA84)+((('[1]N EERR UCAFE'!N84*(100%-AA84))/(1+TASAS!$M$9)))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UCAFE'!C85*P85)+((('[1]N EERR UCAFE'!C85*(100%-P85))/(1+TASAS!$B$9)))</f>
        <v>0</v>
      </c>
      <c r="D85" s="131">
        <f>+('[1]N EERR UCAFE'!D85*Q85)+((('[1]N EERR UCAFE'!D85*(100%-Q85))/(1+TASAS!$C$9)))</f>
        <v>0</v>
      </c>
      <c r="E85" s="131">
        <f>+('[1]N EERR UCAFE'!E85*R85)+((('[1]N EERR UCAFE'!E85*(100%-R85))/(1+TASAS!$D$9)))</f>
        <v>0</v>
      </c>
      <c r="F85" s="131">
        <f>+('[1]N EERR UCAFE'!F85*S85)+((('[1]N EERR UCAFE'!F85*(100%-S85))/(1+TASAS!$E$9)))</f>
        <v>0</v>
      </c>
      <c r="G85" s="131">
        <f>+('[1]N EERR UCAFE'!G85*T85)+((('[1]N EERR UCAFE'!G85*(100%-T85))/(1+TASAS!$F$9)))</f>
        <v>0</v>
      </c>
      <c r="H85" s="131">
        <f>+('[1]N EERR UCAFE'!H85*U85)+((('[1]N EERR UCAFE'!H85*(100%-U85))/(1+TASAS!$G$9)))</f>
        <v>0</v>
      </c>
      <c r="I85" s="131">
        <f>+('[1]N EERR UCAFE'!I85*V85)+((('[1]N EERR UCAFE'!I85*(100%-V85))/(1+TASAS!$H$9)))</f>
        <v>0</v>
      </c>
      <c r="J85" s="131">
        <f>+('[1]N EERR UCAFE'!J85*W85)+((('[1]N EERR UCAFE'!J85*(100%-W85))/(1+TASAS!$I$9)))</f>
        <v>0</v>
      </c>
      <c r="K85" s="131">
        <f>+('[1]N EERR UCAFE'!K85*X85)+((('[1]N EERR UCAFE'!K85*(100%-X85))/(1+TASAS!$J$9)))</f>
        <v>0</v>
      </c>
      <c r="L85" s="131">
        <f>+('[1]N EERR UCAFE'!L85*Y85)+((('[1]N EERR UCAFE'!L85*(100%-Y85))/(1+TASAS!$K$9)))</f>
        <v>0</v>
      </c>
      <c r="M85" s="131">
        <f>+('[1]N EERR UCAFE'!M85*Z85)+((('[1]N EERR UCAFE'!M85*(100%-Z85))/(1+TASAS!$L$9)))</f>
        <v>0</v>
      </c>
      <c r="N85" s="131">
        <f>+('[1]N EERR UCAFE'!N85*AA85)+((('[1]N EERR UCAFE'!N85*(100%-AA85))/(1+TASAS!$M$9)))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UCAFE'!C86*P86)+((('[1]N EERR UCAFE'!C86*(100%-P86))/(1+TASAS!$B$9)))</f>
        <v>0</v>
      </c>
      <c r="D86" s="131">
        <f>+('[1]N EERR UCAFE'!D86*Q86)+((('[1]N EERR UCAFE'!D86*(100%-Q86))/(1+TASAS!$C$9)))</f>
        <v>0</v>
      </c>
      <c r="E86" s="131">
        <f>+('[1]N EERR UCAFE'!E86*R86)+((('[1]N EERR UCAFE'!E86*(100%-R86))/(1+TASAS!$D$9)))</f>
        <v>0</v>
      </c>
      <c r="F86" s="131">
        <f>+('[1]N EERR UCAFE'!F86*S86)+((('[1]N EERR UCAFE'!F86*(100%-S86))/(1+TASAS!$E$9)))</f>
        <v>0</v>
      </c>
      <c r="G86" s="131">
        <f>+('[1]N EERR UCAFE'!G86*T86)+((('[1]N EERR UCAFE'!G86*(100%-T86))/(1+TASAS!$F$9)))</f>
        <v>0</v>
      </c>
      <c r="H86" s="131">
        <f>+('[1]N EERR UCAFE'!H86*U86)+((('[1]N EERR UCAFE'!H86*(100%-U86))/(1+TASAS!$G$9)))</f>
        <v>0</v>
      </c>
      <c r="I86" s="131">
        <f>+('[1]N EERR UCAFE'!I86*V86)+((('[1]N EERR UCAFE'!I86*(100%-V86))/(1+TASAS!$H$9)))</f>
        <v>0</v>
      </c>
      <c r="J86" s="131">
        <f>+('[1]N EERR UCAFE'!J86*W86)+((('[1]N EERR UCAFE'!J86*(100%-W86))/(1+TASAS!$I$9)))</f>
        <v>0</v>
      </c>
      <c r="K86" s="131">
        <f>+('[1]N EERR UCAFE'!K86*X86)+((('[1]N EERR UCAFE'!K86*(100%-X86))/(1+TASAS!$J$9)))</f>
        <v>0</v>
      </c>
      <c r="L86" s="131">
        <f>+('[1]N EERR UCAFE'!L86*Y86)+((('[1]N EERR UCAFE'!L86*(100%-Y86))/(1+TASAS!$K$9)))</f>
        <v>0</v>
      </c>
      <c r="M86" s="131">
        <f>+('[1]N EERR UCAFE'!M86*Z86)+((('[1]N EERR UCAFE'!M86*(100%-Z86))/(1+TASAS!$L$9)))</f>
        <v>0</v>
      </c>
      <c r="N86" s="131">
        <f>+('[1]N EERR UCAFE'!N86*AA86)+((('[1]N EERR UCAFE'!N86*(100%-AA86))/(1+TASAS!$M$9)))</f>
        <v>0</v>
      </c>
      <c r="O86" s="194">
        <f t="shared" si="3"/>
        <v>0</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UCAFE'!C87*P87)+((('[1]N EERR UCAFE'!C87*(100%-P87))/(1+TASAS!$B$9)))</f>
        <v>0</v>
      </c>
      <c r="D87" s="131">
        <f>+('[1]N EERR UCAFE'!D87*Q87)+((('[1]N EERR UCAFE'!D87*(100%-Q87))/(1+TASAS!$C$9)))</f>
        <v>0</v>
      </c>
      <c r="E87" s="131">
        <f>+('[1]N EERR UCAFE'!E87*R87)+((('[1]N EERR UCAFE'!E87*(100%-R87))/(1+TASAS!$D$9)))</f>
        <v>0</v>
      </c>
      <c r="F87" s="131">
        <f>+('[1]N EERR UCAFE'!F87*S87)+((('[1]N EERR UCAFE'!F87*(100%-S87))/(1+TASAS!$E$9)))</f>
        <v>0</v>
      </c>
      <c r="G87" s="131">
        <f>+('[1]N EERR UCAFE'!G87*T87)+((('[1]N EERR UCAFE'!G87*(100%-T87))/(1+TASAS!$F$9)))</f>
        <v>0</v>
      </c>
      <c r="H87" s="131">
        <f>+('[1]N EERR UCAFE'!H87*U87)+((('[1]N EERR UCAFE'!H87*(100%-U87))/(1+TASAS!$G$9)))</f>
        <v>0</v>
      </c>
      <c r="I87" s="131">
        <f>+('[1]N EERR UCAFE'!I87*V87)+((('[1]N EERR UCAFE'!I87*(100%-V87))/(1+TASAS!$H$9)))</f>
        <v>0</v>
      </c>
      <c r="J87" s="131">
        <f>+('[1]N EERR UCAFE'!J87*W87)+((('[1]N EERR UCAFE'!J87*(100%-W87))/(1+TASAS!$I$9)))</f>
        <v>0</v>
      </c>
      <c r="K87" s="131">
        <f>+('[1]N EERR UCAFE'!K87*X87)+((('[1]N EERR UCAFE'!K87*(100%-X87))/(1+TASAS!$J$9)))</f>
        <v>0</v>
      </c>
      <c r="L87" s="131">
        <f>+('[1]N EERR UCAFE'!L87*Y87)+((('[1]N EERR UCAFE'!L87*(100%-Y87))/(1+TASAS!$K$9)))</f>
        <v>0</v>
      </c>
      <c r="M87" s="131">
        <f>+('[1]N EERR UCAFE'!M87*Z87)+((('[1]N EERR UCAFE'!M87*(100%-Z87))/(1+TASAS!$L$9)))</f>
        <v>0</v>
      </c>
      <c r="N87" s="131">
        <f>+('[1]N EERR UCAFE'!N87*AA87)+((('[1]N EERR UCAFE'!N87*(100%-AA87))/(1+TASAS!$M$9)))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UCAFE'!C88*P88)+((('[1]N EERR UCAFE'!C88*(100%-P88))/(1+TASAS!$B$9)))</f>
        <v>0</v>
      </c>
      <c r="D88" s="131">
        <f>+('[1]N EERR UCAFE'!D88*Q88)+((('[1]N EERR UCAFE'!D88*(100%-Q88))/(1+TASAS!$C$9)))</f>
        <v>0</v>
      </c>
      <c r="E88" s="131">
        <f>+('[1]N EERR UCAFE'!E88*R88)+((('[1]N EERR UCAFE'!E88*(100%-R88))/(1+TASAS!$D$9)))</f>
        <v>0</v>
      </c>
      <c r="F88" s="131">
        <f>+('[1]N EERR UCAFE'!F88*S88)+((('[1]N EERR UCAFE'!F88*(100%-S88))/(1+TASAS!$E$9)))</f>
        <v>0</v>
      </c>
      <c r="G88" s="131">
        <f>+('[1]N EERR UCAFE'!G88*T88)+((('[1]N EERR UCAFE'!G88*(100%-T88))/(1+TASAS!$F$9)))</f>
        <v>62.382644177341056</v>
      </c>
      <c r="H88" s="131">
        <f>+('[1]N EERR UCAFE'!H88*U88)+((('[1]N EERR UCAFE'!H88*(100%-U88))/(1+TASAS!$G$9)))</f>
        <v>18.231216784540692</v>
      </c>
      <c r="I88" s="131">
        <f>+('[1]N EERR UCAFE'!I88*V88)+((('[1]N EERR UCAFE'!I88*(100%-V88))/(1+TASAS!$H$9)))</f>
        <v>0</v>
      </c>
      <c r="J88" s="131">
        <f>+('[1]N EERR UCAFE'!J88*W88)+((('[1]N EERR UCAFE'!J88*(100%-W88))/(1+TASAS!$I$9)))</f>
        <v>0</v>
      </c>
      <c r="K88" s="131">
        <f>+('[1]N EERR UCAFE'!K88*X88)+((('[1]N EERR UCAFE'!K88*(100%-X88))/(1+TASAS!$J$9)))</f>
        <v>0</v>
      </c>
      <c r="L88" s="131">
        <f>+('[1]N EERR UCAFE'!L88*Y88)+((('[1]N EERR UCAFE'!L88*(100%-Y88))/(1+TASAS!$K$9)))</f>
        <v>0</v>
      </c>
      <c r="M88" s="131">
        <f>+('[1]N EERR UCAFE'!M88*Z88)+((('[1]N EERR UCAFE'!M88*(100%-Z88))/(1+TASAS!$L$9)))</f>
        <v>0</v>
      </c>
      <c r="N88" s="131">
        <f>+('[1]N EERR UCAFE'!N88*AA88)+((('[1]N EERR UCAFE'!N88*(100%-AA88))/(1+TASAS!$M$9)))</f>
        <v>0</v>
      </c>
      <c r="O88" s="194">
        <f t="shared" si="3"/>
        <v>80.613860961881755</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UCAFE'!C89*P89)+((('[1]N EERR UCAFE'!C89*(100%-P89))/(1+TASAS!$B$9)))</f>
        <v>0</v>
      </c>
      <c r="D89" s="131">
        <f>+('[1]N EERR UCAFE'!D89*Q89)+((('[1]N EERR UCAFE'!D89*(100%-Q89))/(1+TASAS!$C$9)))</f>
        <v>0</v>
      </c>
      <c r="E89" s="131">
        <f>+('[1]N EERR UCAFE'!E89*R89)+((('[1]N EERR UCAFE'!E89*(100%-R89))/(1+TASAS!$D$9)))</f>
        <v>0</v>
      </c>
      <c r="F89" s="131">
        <f>+('[1]N EERR UCAFE'!F89*S89)+((('[1]N EERR UCAFE'!F89*(100%-S89))/(1+TASAS!$E$9)))</f>
        <v>0</v>
      </c>
      <c r="G89" s="131">
        <f>+('[1]N EERR UCAFE'!G89*T89)+((('[1]N EERR UCAFE'!G89*(100%-T89))/(1+TASAS!$F$9)))</f>
        <v>0</v>
      </c>
      <c r="H89" s="131">
        <f>+('[1]N EERR UCAFE'!H89*U89)+((('[1]N EERR UCAFE'!H89*(100%-U89))/(1+TASAS!$G$9)))</f>
        <v>0</v>
      </c>
      <c r="I89" s="131">
        <f>+('[1]N EERR UCAFE'!I89*V89)+((('[1]N EERR UCAFE'!I89*(100%-V89))/(1+TASAS!$H$9)))</f>
        <v>0</v>
      </c>
      <c r="J89" s="131">
        <f>+('[1]N EERR UCAFE'!J89*W89)+((('[1]N EERR UCAFE'!J89*(100%-W89))/(1+TASAS!$I$9)))</f>
        <v>0</v>
      </c>
      <c r="K89" s="131">
        <f>+('[1]N EERR UCAFE'!K89*X89)+((('[1]N EERR UCAFE'!K89*(100%-X89))/(1+TASAS!$J$9)))</f>
        <v>0</v>
      </c>
      <c r="L89" s="131">
        <f>+('[1]N EERR UCAFE'!L89*Y89)+((('[1]N EERR UCAFE'!L89*(100%-Y89))/(1+TASAS!$K$9)))</f>
        <v>0</v>
      </c>
      <c r="M89" s="131">
        <f>+('[1]N EERR UCAFE'!M89*Z89)+((('[1]N EERR UCAFE'!M89*(100%-Z89))/(1+TASAS!$L$9)))</f>
        <v>0</v>
      </c>
      <c r="N89" s="131">
        <f>+('[1]N EERR UCAFE'!N89*AA89)+((('[1]N EERR UCAFE'!N89*(100%-AA89))/(1+TASAS!$M$9)))</f>
        <v>0</v>
      </c>
      <c r="O89" s="194">
        <f t="shared" si="3"/>
        <v>0</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UCAFE'!C90*P90)+((('[1]N EERR UCAFE'!C90*(100%-P90))/(1+TASAS!$B$9)))</f>
        <v>0</v>
      </c>
      <c r="D90" s="131">
        <f>+('[1]N EERR UCAFE'!D90*Q90)+((('[1]N EERR UCAFE'!D90*(100%-Q90))/(1+TASAS!$C$9)))</f>
        <v>0</v>
      </c>
      <c r="E90" s="131">
        <f>+('[1]N EERR UCAFE'!E90*R90)+((('[1]N EERR UCAFE'!E90*(100%-R90))/(1+TASAS!$D$9)))</f>
        <v>0</v>
      </c>
      <c r="F90" s="131">
        <f>+('[1]N EERR UCAFE'!F90*S90)+((('[1]N EERR UCAFE'!F90*(100%-S90))/(1+TASAS!$E$9)))</f>
        <v>0</v>
      </c>
      <c r="G90" s="131">
        <f>+('[1]N EERR UCAFE'!G90*T90)+((('[1]N EERR UCAFE'!G90*(100%-T90))/(1+TASAS!$F$9)))</f>
        <v>0</v>
      </c>
      <c r="H90" s="131">
        <f>+('[1]N EERR UCAFE'!H90*U90)+((('[1]N EERR UCAFE'!H90*(100%-U90))/(1+TASAS!$G$9)))</f>
        <v>0</v>
      </c>
      <c r="I90" s="131">
        <f>+('[1]N EERR UCAFE'!I90*V90)+((('[1]N EERR UCAFE'!I90*(100%-V90))/(1+TASAS!$H$9)))</f>
        <v>0</v>
      </c>
      <c r="J90" s="131">
        <f>+('[1]N EERR UCAFE'!J90*W90)+((('[1]N EERR UCAFE'!J90*(100%-W90))/(1+TASAS!$I$9)))</f>
        <v>0</v>
      </c>
      <c r="K90" s="131">
        <f>+('[1]N EERR UCAFE'!K90*X90)+((('[1]N EERR UCAFE'!K90*(100%-X90))/(1+TASAS!$J$9)))</f>
        <v>0</v>
      </c>
      <c r="L90" s="131">
        <f>+('[1]N EERR UCAFE'!L90*Y90)+((('[1]N EERR UCAFE'!L90*(100%-Y90))/(1+TASAS!$K$9)))</f>
        <v>0</v>
      </c>
      <c r="M90" s="131">
        <f>+('[1]N EERR UCAFE'!M90*Z90)+((('[1]N EERR UCAFE'!M90*(100%-Z90))/(1+TASAS!$L$9)))</f>
        <v>0</v>
      </c>
      <c r="N90" s="131">
        <f>+('[1]N EERR UCAFE'!N90*AA90)+((('[1]N EERR UCAFE'!N90*(100%-AA90))/(1+TASAS!$M$9)))</f>
        <v>0</v>
      </c>
      <c r="O90" s="194">
        <f t="shared" si="3"/>
        <v>0</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UCAFE'!C91*P91)+((('[1]N EERR UCAFE'!C91*(100%-P91))/(1+TASAS!$B$9)))</f>
        <v>0</v>
      </c>
      <c r="D91" s="131">
        <f>+('[1]N EERR UCAFE'!D91*Q91)+((('[1]N EERR UCAFE'!D91*(100%-Q91))/(1+TASAS!$C$9)))</f>
        <v>0</v>
      </c>
      <c r="E91" s="131">
        <f>+('[1]N EERR UCAFE'!E91*R91)+((('[1]N EERR UCAFE'!E91*(100%-R91))/(1+TASAS!$D$9)))</f>
        <v>0</v>
      </c>
      <c r="F91" s="131">
        <f>+('[1]N EERR UCAFE'!F91*S91)+((('[1]N EERR UCAFE'!F91*(100%-S91))/(1+TASAS!$E$9)))</f>
        <v>0</v>
      </c>
      <c r="G91" s="131">
        <f>+('[1]N EERR UCAFE'!G91*T91)+((('[1]N EERR UCAFE'!G91*(100%-T91))/(1+TASAS!$F$9)))</f>
        <v>0</v>
      </c>
      <c r="H91" s="131">
        <f>+('[1]N EERR UCAFE'!H91*U91)+((('[1]N EERR UCAFE'!H91*(100%-U91))/(1+TASAS!$G$9)))</f>
        <v>0</v>
      </c>
      <c r="I91" s="131">
        <f>+('[1]N EERR UCAFE'!I91*V91)+((('[1]N EERR UCAFE'!I91*(100%-V91))/(1+TASAS!$H$9)))</f>
        <v>0</v>
      </c>
      <c r="J91" s="131">
        <f>+('[1]N EERR UCAFE'!J91*W91)+((('[1]N EERR UCAFE'!J91*(100%-W91))/(1+TASAS!$I$9)))</f>
        <v>0</v>
      </c>
      <c r="K91" s="131">
        <f>+('[1]N EERR UCAFE'!K91*X91)+((('[1]N EERR UCAFE'!K91*(100%-X91))/(1+TASAS!$J$9)))</f>
        <v>0</v>
      </c>
      <c r="L91" s="131">
        <f>+('[1]N EERR UCAFE'!L91*Y91)+((('[1]N EERR UCAFE'!L91*(100%-Y91))/(1+TASAS!$K$9)))</f>
        <v>0</v>
      </c>
      <c r="M91" s="131">
        <f>+('[1]N EERR UCAFE'!M91*Z91)+((('[1]N EERR UCAFE'!M91*(100%-Z91))/(1+TASAS!$L$9)))</f>
        <v>0</v>
      </c>
      <c r="N91" s="131">
        <f>+('[1]N EERR UCAFE'!N91*AA91)+((('[1]N EERR UCAFE'!N91*(100%-AA91))/(1+TASAS!$M$9)))</f>
        <v>0</v>
      </c>
      <c r="O91" s="194">
        <f t="shared" si="3"/>
        <v>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UCAFE'!C92*P92)+((('[1]N EERR UCAFE'!C92*(100%-P92))/(1+TASAS!$B$9)))</f>
        <v>0</v>
      </c>
      <c r="D92" s="131">
        <f>+('[1]N EERR UCAFE'!D92*Q92)+((('[1]N EERR UCAFE'!D92*(100%-Q92))/(1+TASAS!$C$9)))</f>
        <v>0</v>
      </c>
      <c r="E92" s="131">
        <f>+('[1]N EERR UCAFE'!E92*R92)+((('[1]N EERR UCAFE'!E92*(100%-R92))/(1+TASAS!$D$9)))</f>
        <v>0</v>
      </c>
      <c r="F92" s="131">
        <f>+('[1]N EERR UCAFE'!F92*S92)+((('[1]N EERR UCAFE'!F92*(100%-S92))/(1+TASAS!$E$9)))</f>
        <v>0</v>
      </c>
      <c r="G92" s="131">
        <f>+('[1]N EERR UCAFE'!G92*T92)+((('[1]N EERR UCAFE'!G92*(100%-T92))/(1+TASAS!$F$9)))</f>
        <v>0</v>
      </c>
      <c r="H92" s="131">
        <f>+('[1]N EERR UCAFE'!H92*U92)+((('[1]N EERR UCAFE'!H92*(100%-U92))/(1+TASAS!$G$9)))</f>
        <v>0</v>
      </c>
      <c r="I92" s="131">
        <f>+('[1]N EERR UCAFE'!I92*V92)+((('[1]N EERR UCAFE'!I92*(100%-V92))/(1+TASAS!$H$9)))</f>
        <v>0</v>
      </c>
      <c r="J92" s="131">
        <f>+('[1]N EERR UCAFE'!J92*W92)+((('[1]N EERR UCAFE'!J92*(100%-W92))/(1+TASAS!$I$9)))</f>
        <v>0</v>
      </c>
      <c r="K92" s="131">
        <f>+('[1]N EERR UCAFE'!K92*X92)+((('[1]N EERR UCAFE'!K92*(100%-X92))/(1+TASAS!$J$9)))</f>
        <v>0</v>
      </c>
      <c r="L92" s="131">
        <f>+('[1]N EERR UCAFE'!L92*Y92)+((('[1]N EERR UCAFE'!L92*(100%-Y92))/(1+TASAS!$K$9)))</f>
        <v>0</v>
      </c>
      <c r="M92" s="131">
        <f>+('[1]N EERR UCAFE'!M92*Z92)+((('[1]N EERR UCAFE'!M92*(100%-Z92))/(1+TASAS!$L$9)))</f>
        <v>0</v>
      </c>
      <c r="N92" s="131">
        <f>+('[1]N EERR UCAFE'!N92*AA92)+((('[1]N EERR UCAFE'!N92*(100%-AA92))/(1+TASAS!$M$9)))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f>+('[1]N EERR UCAFE'!C93*P93)+((('[1]N EERR UCAFE'!C93*(100%-P93))/(1+TASAS!$B$9)))</f>
        <v>0</v>
      </c>
      <c r="D93" s="131">
        <f>+('[1]N EERR UCAFE'!D93*Q93)+((('[1]N EERR UCAFE'!D93*(100%-Q93))/(1+TASAS!$C$9)))</f>
        <v>0</v>
      </c>
      <c r="E93" s="131">
        <f>+('[1]N EERR UCAFE'!E93*R93)+((('[1]N EERR UCAFE'!E93*(100%-R93))/(1+TASAS!$D$9)))</f>
        <v>0</v>
      </c>
      <c r="F93" s="131">
        <f>+('[1]N EERR UCAFE'!F93*S93)+((('[1]N EERR UCAFE'!F93*(100%-S93))/(1+TASAS!$E$9)))</f>
        <v>0</v>
      </c>
      <c r="G93" s="131">
        <f>+('[1]N EERR UCAFE'!G93*T93)+((('[1]N EERR UCAFE'!G93*(100%-T93))/(1+TASAS!$F$9)))</f>
        <v>0</v>
      </c>
      <c r="H93" s="131">
        <f>+('[1]N EERR UCAFE'!H93*U93)+((('[1]N EERR UCAFE'!H93*(100%-U93))/(1+TASAS!$G$9)))</f>
        <v>0</v>
      </c>
      <c r="I93" s="131">
        <f>+('[1]N EERR UCAFE'!I93*V93)+((('[1]N EERR UCAFE'!I93*(100%-V93))/(1+TASAS!$H$9)))</f>
        <v>0</v>
      </c>
      <c r="J93" s="131">
        <f>+('[1]N EERR UCAFE'!J93*W93)+((('[1]N EERR UCAFE'!J93*(100%-W93))/(1+TASAS!$I$9)))</f>
        <v>0</v>
      </c>
      <c r="K93" s="131">
        <f>+('[1]N EERR UCAFE'!K93*X93)+((('[1]N EERR UCAFE'!K93*(100%-X93))/(1+TASAS!$J$9)))</f>
        <v>0</v>
      </c>
      <c r="L93" s="131">
        <f>+('[1]N EERR UCAFE'!L93*Y93)+((('[1]N EERR UCAFE'!L93*(100%-Y93))/(1+TASAS!$K$9)))</f>
        <v>0</v>
      </c>
      <c r="M93" s="131">
        <f>+('[1]N EERR UCAFE'!M93*Z93)+((('[1]N EERR UCAFE'!M93*(100%-Z93))/(1+TASAS!$L$9)))</f>
        <v>0</v>
      </c>
      <c r="N93" s="131">
        <f>+('[1]N EERR UCAFE'!N93*AA93)+((('[1]N EERR UCAFE'!N93*(100%-AA93))/(1+TASAS!$M$9)))</f>
        <v>0</v>
      </c>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7">SUM(C96:C138)</f>
        <v>653.11181210538996</v>
      </c>
      <c r="D95" s="186">
        <f t="shared" si="17"/>
        <v>636.37343107252161</v>
      </c>
      <c r="E95" s="186">
        <f t="shared" si="17"/>
        <v>713.39339453738114</v>
      </c>
      <c r="F95" s="186">
        <f t="shared" si="17"/>
        <v>651.59132923316474</v>
      </c>
      <c r="G95" s="186">
        <f t="shared" si="17"/>
        <v>579.72408112534367</v>
      </c>
      <c r="H95" s="186">
        <f t="shared" si="17"/>
        <v>643.31539101272506</v>
      </c>
      <c r="I95" s="186">
        <f t="shared" si="17"/>
        <v>0</v>
      </c>
      <c r="J95" s="186">
        <f t="shared" si="17"/>
        <v>0</v>
      </c>
      <c r="K95" s="186">
        <f t="shared" si="17"/>
        <v>0</v>
      </c>
      <c r="L95" s="186">
        <f t="shared" si="17"/>
        <v>0</v>
      </c>
      <c r="M95" s="186">
        <f t="shared" si="17"/>
        <v>0</v>
      </c>
      <c r="N95" s="186">
        <f t="shared" si="17"/>
        <v>0</v>
      </c>
      <c r="O95" s="210">
        <f t="shared" ref="O95" si="18">SUM(O96:O138)</f>
        <v>3877.5094390865256</v>
      </c>
      <c r="P95" s="305"/>
      <c r="Q95" s="305"/>
      <c r="R95" s="305"/>
      <c r="S95" s="305"/>
      <c r="T95" s="305"/>
      <c r="U95" s="305"/>
      <c r="V95" s="305"/>
      <c r="W95" s="305"/>
      <c r="X95" s="305"/>
      <c r="Y95" s="305"/>
      <c r="Z95" s="305"/>
      <c r="AA95" s="305"/>
    </row>
    <row r="96" spans="1:27" outlineLevel="1" x14ac:dyDescent="0.3">
      <c r="A96" s="203" t="s">
        <v>284</v>
      </c>
      <c r="B96" s="131"/>
      <c r="C96" s="131">
        <f>+('[1]N EERR UCAFE'!C96*P96)+((('[1]N EERR UCAFE'!C96*(100%-P96))/(1+TASAS!$B$9)))</f>
        <v>10.880917995148959</v>
      </c>
      <c r="D96" s="131">
        <f>+('[1]N EERR UCAFE'!D96*Q96)+((('[1]N EERR UCAFE'!D96*(100%-Q96))/(1+TASAS!$C$9)))</f>
        <v>16.000518112589855</v>
      </c>
      <c r="E96" s="131">
        <f>+('[1]N EERR UCAFE'!E96*R96)+((('[1]N EERR UCAFE'!E96*(100%-R96))/(1+TASAS!$D$9)))</f>
        <v>13.105914077719676</v>
      </c>
      <c r="F96" s="131">
        <f>+('[1]N EERR UCAFE'!F96*S96)+((('[1]N EERR UCAFE'!F96*(100%-S96))/(1+TASAS!$E$9)))</f>
        <v>15.277879953289217</v>
      </c>
      <c r="G96" s="131">
        <f>+('[1]N EERR UCAFE'!G96*T96)+((('[1]N EERR UCAFE'!G96*(100%-T96))/(1+TASAS!$F$9)))</f>
        <v>88.730972539041943</v>
      </c>
      <c r="H96" s="131">
        <f>+('[1]N EERR UCAFE'!H96*U96)+((('[1]N EERR UCAFE'!H96*(100%-U96))/(1+TASAS!$G$9)))</f>
        <v>194.29381905096753</v>
      </c>
      <c r="I96" s="131">
        <f>+('[1]N EERR UCAFE'!I96*V96)+((('[1]N EERR UCAFE'!I96*(100%-V96))/(1+TASAS!$H$9)))</f>
        <v>0</v>
      </c>
      <c r="J96" s="131">
        <f>+('[1]N EERR UCAFE'!J96*W96)+((('[1]N EERR UCAFE'!J96*(100%-W96))/(1+TASAS!$I$9)))</f>
        <v>0</v>
      </c>
      <c r="K96" s="131">
        <f>+('[1]N EERR UCAFE'!K96*X96)+((('[1]N EERR UCAFE'!K96*(100%-X96))/(1+TASAS!$J$9)))</f>
        <v>0</v>
      </c>
      <c r="L96" s="131">
        <f>+('[1]N EERR UCAFE'!L96*Y96)+((('[1]N EERR UCAFE'!L96*(100%-Y96))/(1+TASAS!$K$9)))</f>
        <v>0</v>
      </c>
      <c r="M96" s="131">
        <f>+('[1]N EERR UCAFE'!M96*Z96)+((('[1]N EERR UCAFE'!M96*(100%-Z96))/(1+TASAS!$L$9)))</f>
        <v>0</v>
      </c>
      <c r="N96" s="131">
        <f>+('[1]N EERR UCAFE'!N96*AA96)+((('[1]N EERR UCAFE'!N96*(100%-AA96))/(1+TASAS!$M$9)))</f>
        <v>0</v>
      </c>
      <c r="O96" s="194">
        <f t="shared" ref="O96:O203" si="19">+SUM(C96:N96)</f>
        <v>338.29002172875721</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UCAFE'!C97*P97)+((('[1]N EERR UCAFE'!C97*(100%-P97))/(1+TASAS!$B$9)))</f>
        <v>0</v>
      </c>
      <c r="D97" s="131">
        <f>+('[1]N EERR UCAFE'!D97*Q97)+((('[1]N EERR UCAFE'!D97*(100%-Q97))/(1+TASAS!$C$9)))</f>
        <v>0</v>
      </c>
      <c r="E97" s="131">
        <f>+('[1]N EERR UCAFE'!E97*R97)+((('[1]N EERR UCAFE'!E97*(100%-R97))/(1+TASAS!$D$9)))</f>
        <v>0</v>
      </c>
      <c r="F97" s="131">
        <f>+('[1]N EERR UCAFE'!F97*S97)+((('[1]N EERR UCAFE'!F97*(100%-S97))/(1+TASAS!$E$9)))</f>
        <v>0</v>
      </c>
      <c r="G97" s="131">
        <f>+('[1]N EERR UCAFE'!G97*T97)+((('[1]N EERR UCAFE'!G97*(100%-T97))/(1+TASAS!$F$9)))</f>
        <v>0</v>
      </c>
      <c r="H97" s="131">
        <f>+('[1]N EERR UCAFE'!H97*U97)+((('[1]N EERR UCAFE'!H97*(100%-U97))/(1+TASAS!$G$9)))</f>
        <v>0</v>
      </c>
      <c r="I97" s="131">
        <f>+('[1]N EERR UCAFE'!I97*V97)+((('[1]N EERR UCAFE'!I97*(100%-V97))/(1+TASAS!$H$9)))</f>
        <v>0</v>
      </c>
      <c r="J97" s="131">
        <f>+('[1]N EERR UCAFE'!J97*W97)+((('[1]N EERR UCAFE'!J97*(100%-W97))/(1+TASAS!$I$9)))</f>
        <v>0</v>
      </c>
      <c r="K97" s="131">
        <f>+('[1]N EERR UCAFE'!K97*X97)+((('[1]N EERR UCAFE'!K97*(100%-X97))/(1+TASAS!$J$9)))</f>
        <v>0</v>
      </c>
      <c r="L97" s="131">
        <f>+('[1]N EERR UCAFE'!L97*Y97)+((('[1]N EERR UCAFE'!L97*(100%-Y97))/(1+TASAS!$K$9)))</f>
        <v>0</v>
      </c>
      <c r="M97" s="131">
        <f>+('[1]N EERR UCAFE'!M97*Z97)+((('[1]N EERR UCAFE'!M97*(100%-Z97))/(1+TASAS!$L$9)))</f>
        <v>0</v>
      </c>
      <c r="N97" s="131">
        <f>+('[1]N EERR UCAFE'!N97*AA97)+((('[1]N EERR UCAFE'!N97*(100%-AA97))/(1+TASAS!$M$9)))</f>
        <v>0</v>
      </c>
      <c r="O97" s="194">
        <f t="shared" si="19"/>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UCAFE'!C98*P98)+((('[1]N EERR UCAFE'!C98*(100%-P98))/(1+TASAS!$B$9)))</f>
        <v>0</v>
      </c>
      <c r="D98" s="131">
        <f>+('[1]N EERR UCAFE'!D98*Q98)+((('[1]N EERR UCAFE'!D98*(100%-Q98))/(1+TASAS!$C$9)))</f>
        <v>0</v>
      </c>
      <c r="E98" s="131">
        <f>+('[1]N EERR UCAFE'!E98*R98)+((('[1]N EERR UCAFE'!E98*(100%-R98))/(1+TASAS!$D$9)))</f>
        <v>0</v>
      </c>
      <c r="F98" s="131">
        <f>+('[1]N EERR UCAFE'!F98*S98)+((('[1]N EERR UCAFE'!F98*(100%-S98))/(1+TASAS!$E$9)))</f>
        <v>0</v>
      </c>
      <c r="G98" s="131">
        <f>+('[1]N EERR UCAFE'!G98*T98)+((('[1]N EERR UCAFE'!G98*(100%-T98))/(1+TASAS!$F$9)))</f>
        <v>0</v>
      </c>
      <c r="H98" s="131">
        <f>+('[1]N EERR UCAFE'!H98*U98)+((('[1]N EERR UCAFE'!H98*(100%-U98))/(1+TASAS!$G$9)))</f>
        <v>0</v>
      </c>
      <c r="I98" s="131">
        <f>+('[1]N EERR UCAFE'!I98*V98)+((('[1]N EERR UCAFE'!I98*(100%-V98))/(1+TASAS!$H$9)))</f>
        <v>0</v>
      </c>
      <c r="J98" s="131">
        <f>+('[1]N EERR UCAFE'!J98*W98)+((('[1]N EERR UCAFE'!J98*(100%-W98))/(1+TASAS!$I$9)))</f>
        <v>0</v>
      </c>
      <c r="K98" s="131">
        <f>+('[1]N EERR UCAFE'!K98*X98)+((('[1]N EERR UCAFE'!K98*(100%-X98))/(1+TASAS!$J$9)))</f>
        <v>0</v>
      </c>
      <c r="L98" s="131">
        <f>+('[1]N EERR UCAFE'!L98*Y98)+((('[1]N EERR UCAFE'!L98*(100%-Y98))/(1+TASAS!$K$9)))</f>
        <v>0</v>
      </c>
      <c r="M98" s="131">
        <f>+('[1]N EERR UCAFE'!M98*Z98)+((('[1]N EERR UCAFE'!M98*(100%-Z98))/(1+TASAS!$L$9)))</f>
        <v>0</v>
      </c>
      <c r="N98" s="131">
        <f>+('[1]N EERR UCAFE'!N98*AA98)+((('[1]N EERR UCAFE'!N98*(100%-AA98))/(1+TASAS!$M$9)))</f>
        <v>0</v>
      </c>
      <c r="O98" s="194">
        <f t="shared" si="19"/>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UCAFE'!C99*P99)+((('[1]N EERR UCAFE'!C99*(100%-P99))/(1+TASAS!$B$9)))</f>
        <v>477.75</v>
      </c>
      <c r="D99" s="131">
        <f>+('[1]N EERR UCAFE'!D99*Q99)+((('[1]N EERR UCAFE'!D99*(100%-Q99))/(1+TASAS!$C$9)))</f>
        <v>447.01</v>
      </c>
      <c r="E99" s="131">
        <f>+('[1]N EERR UCAFE'!E99*R99)+((('[1]N EERR UCAFE'!E99*(100%-R99))/(1+TASAS!$D$9)))</f>
        <v>510.38</v>
      </c>
      <c r="F99" s="131">
        <f>+('[1]N EERR UCAFE'!F99*S99)+((('[1]N EERR UCAFE'!F99*(100%-S99))/(1+TASAS!$E$9)))</f>
        <v>478.08</v>
      </c>
      <c r="G99" s="131">
        <f>+('[1]N EERR UCAFE'!G99*T99)+((('[1]N EERR UCAFE'!G99*(100%-T99))/(1+TASAS!$F$9)))</f>
        <v>334</v>
      </c>
      <c r="H99" s="131">
        <f>+('[1]N EERR UCAFE'!H99*U99)+((('[1]N EERR UCAFE'!H99*(100%-U99))/(1+TASAS!$G$9)))</f>
        <v>0</v>
      </c>
      <c r="I99" s="131">
        <f>+('[1]N EERR UCAFE'!I99*V99)+((('[1]N EERR UCAFE'!I99*(100%-V99))/(1+TASAS!$H$9)))</f>
        <v>0</v>
      </c>
      <c r="J99" s="131">
        <f>+('[1]N EERR UCAFE'!J99*W99)+((('[1]N EERR UCAFE'!J99*(100%-W99))/(1+TASAS!$I$9)))</f>
        <v>0</v>
      </c>
      <c r="K99" s="131">
        <f>+('[1]N EERR UCAFE'!K99*X99)+((('[1]N EERR UCAFE'!K99*(100%-X99))/(1+TASAS!$J$9)))</f>
        <v>0</v>
      </c>
      <c r="L99" s="131">
        <f>+('[1]N EERR UCAFE'!L99*Y99)+((('[1]N EERR UCAFE'!L99*(100%-Y99))/(1+TASAS!$K$9)))</f>
        <v>0</v>
      </c>
      <c r="M99" s="131">
        <f>+('[1]N EERR UCAFE'!M99*Z99)+((('[1]N EERR UCAFE'!M99*(100%-Z99))/(1+TASAS!$L$9)))</f>
        <v>0</v>
      </c>
      <c r="N99" s="131">
        <f>+('[1]N EERR UCAFE'!N99*AA99)+((('[1]N EERR UCAFE'!N99*(100%-AA99))/(1+TASAS!$M$9)))</f>
        <v>0</v>
      </c>
      <c r="O99" s="194">
        <f t="shared" si="19"/>
        <v>2247.2199999999998</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UCAFE'!C100*P100)+((('[1]N EERR UCAFE'!C100*(100%-P100))/(1+TASAS!$B$9)))</f>
        <v>0</v>
      </c>
      <c r="D100" s="131">
        <f>+('[1]N EERR UCAFE'!D100*Q100)+((('[1]N EERR UCAFE'!D100*(100%-Q100))/(1+TASAS!$C$9)))</f>
        <v>0</v>
      </c>
      <c r="E100" s="131">
        <f>+('[1]N EERR UCAFE'!E100*R100)+((('[1]N EERR UCAFE'!E100*(100%-R100))/(1+TASAS!$D$9)))</f>
        <v>0</v>
      </c>
      <c r="F100" s="131">
        <f>+('[1]N EERR UCAFE'!F100*S100)+((('[1]N EERR UCAFE'!F100*(100%-S100))/(1+TASAS!$E$9)))</f>
        <v>0</v>
      </c>
      <c r="G100" s="131">
        <f>+('[1]N EERR UCAFE'!G100*T100)+((('[1]N EERR UCAFE'!G100*(100%-T100))/(1+TASAS!$F$9)))</f>
        <v>0</v>
      </c>
      <c r="H100" s="131">
        <f>+('[1]N EERR UCAFE'!H100*U100)+((('[1]N EERR UCAFE'!H100*(100%-U100))/(1+TASAS!$G$9)))</f>
        <v>0</v>
      </c>
      <c r="I100" s="131">
        <f>+('[1]N EERR UCAFE'!I100*V100)+((('[1]N EERR UCAFE'!I100*(100%-V100))/(1+TASAS!$H$9)))</f>
        <v>0</v>
      </c>
      <c r="J100" s="131">
        <f>+('[1]N EERR UCAFE'!J100*W100)+((('[1]N EERR UCAFE'!J100*(100%-W100))/(1+TASAS!$I$9)))</f>
        <v>0</v>
      </c>
      <c r="K100" s="131">
        <f>+('[1]N EERR UCAFE'!K100*X100)+((('[1]N EERR UCAFE'!K100*(100%-X100))/(1+TASAS!$J$9)))</f>
        <v>0</v>
      </c>
      <c r="L100" s="131">
        <f>+('[1]N EERR UCAFE'!L100*Y100)+((('[1]N EERR UCAFE'!L100*(100%-Y100))/(1+TASAS!$K$9)))</f>
        <v>0</v>
      </c>
      <c r="M100" s="131">
        <f>+('[1]N EERR UCAFE'!M100*Z100)+((('[1]N EERR UCAFE'!M100*(100%-Z100))/(1+TASAS!$L$9)))</f>
        <v>0</v>
      </c>
      <c r="N100" s="131">
        <f>+('[1]N EERR UCAFE'!N100*AA100)+((('[1]N EERR UCAFE'!N100*(100%-AA100))/(1+TASAS!$M$9)))</f>
        <v>0</v>
      </c>
      <c r="O100" s="194">
        <f t="shared" si="19"/>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UCAFE'!C101*P101)+((('[1]N EERR UCAFE'!C101*(100%-P101))/(1+TASAS!$B$9)))</f>
        <v>24.87066970319762</v>
      </c>
      <c r="D101" s="131">
        <f>+('[1]N EERR UCAFE'!D101*Q101)+((('[1]N EERR UCAFE'!D101*(100%-Q101))/(1+TASAS!$C$9)))</f>
        <v>28.120418475553343</v>
      </c>
      <c r="E101" s="131">
        <f>+('[1]N EERR UCAFE'!E101*R101)+((('[1]N EERR UCAFE'!E101*(100%-R101))/(1+TASAS!$D$9)))</f>
        <v>28.19992270622846</v>
      </c>
      <c r="F101" s="131">
        <f>+('[1]N EERR UCAFE'!F101*S101)+((('[1]N EERR UCAFE'!F101*(100%-S101))/(1+TASAS!$E$9)))</f>
        <v>29.927286882055274</v>
      </c>
      <c r="G101" s="131">
        <f>+('[1]N EERR UCAFE'!G101*T101)+((('[1]N EERR UCAFE'!G101*(100%-T101))/(1+TASAS!$F$9)))</f>
        <v>30.531087325261744</v>
      </c>
      <c r="H101" s="131">
        <f>+('[1]N EERR UCAFE'!H101*U101)+((('[1]N EERR UCAFE'!H101*(100%-U101))/(1+TASAS!$G$9)))</f>
        <v>31.844920147669331</v>
      </c>
      <c r="I101" s="131">
        <f>+('[1]N EERR UCAFE'!I101*V101)+((('[1]N EERR UCAFE'!I101*(100%-V101))/(1+TASAS!$H$9)))</f>
        <v>0</v>
      </c>
      <c r="J101" s="131">
        <f>+('[1]N EERR UCAFE'!J101*W101)+((('[1]N EERR UCAFE'!J101*(100%-W101))/(1+TASAS!$I$9)))</f>
        <v>0</v>
      </c>
      <c r="K101" s="131">
        <f>+('[1]N EERR UCAFE'!K101*X101)+((('[1]N EERR UCAFE'!K101*(100%-X101))/(1+TASAS!$J$9)))</f>
        <v>0</v>
      </c>
      <c r="L101" s="131">
        <f>+('[1]N EERR UCAFE'!L101*Y101)+((('[1]N EERR UCAFE'!L101*(100%-Y101))/(1+TASAS!$K$9)))</f>
        <v>0</v>
      </c>
      <c r="M101" s="131">
        <f>+('[1]N EERR UCAFE'!M101*Z101)+((('[1]N EERR UCAFE'!M101*(100%-Z101))/(1+TASAS!$L$9)))</f>
        <v>0</v>
      </c>
      <c r="N101" s="131">
        <f>+('[1]N EERR UCAFE'!N101*AA101)+((('[1]N EERR UCAFE'!N101*(100%-AA101))/(1+TASAS!$M$9)))</f>
        <v>0</v>
      </c>
      <c r="O101" s="194">
        <f t="shared" si="19"/>
        <v>173.49430523996577</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UCAFE'!C102*P102)+((('[1]N EERR UCAFE'!C102*(100%-P102))/(1+TASAS!$B$9)))</f>
        <v>0</v>
      </c>
      <c r="D102" s="131">
        <f>+('[1]N EERR UCAFE'!D102*Q102)+((('[1]N EERR UCAFE'!D102*(100%-Q102))/(1+TASAS!$C$9)))</f>
        <v>0</v>
      </c>
      <c r="E102" s="131">
        <f>+('[1]N EERR UCAFE'!E102*R102)+((('[1]N EERR UCAFE'!E102*(100%-R102))/(1+TASAS!$D$9)))</f>
        <v>0</v>
      </c>
      <c r="F102" s="131">
        <f>+('[1]N EERR UCAFE'!F102*S102)+((('[1]N EERR UCAFE'!F102*(100%-S102))/(1+TASAS!$E$9)))</f>
        <v>0</v>
      </c>
      <c r="G102" s="131">
        <f>+('[1]N EERR UCAFE'!G102*T102)+((('[1]N EERR UCAFE'!G102*(100%-T102))/(1+TASAS!$F$9)))</f>
        <v>0</v>
      </c>
      <c r="H102" s="131">
        <f>+('[1]N EERR UCAFE'!H102*U102)+((('[1]N EERR UCAFE'!H102*(100%-U102))/(1+TASAS!$G$9)))</f>
        <v>0</v>
      </c>
      <c r="I102" s="131">
        <f>+('[1]N EERR UCAFE'!I102*V102)+((('[1]N EERR UCAFE'!I102*(100%-V102))/(1+TASAS!$H$9)))</f>
        <v>0</v>
      </c>
      <c r="J102" s="131">
        <f>+('[1]N EERR UCAFE'!J102*W102)+((('[1]N EERR UCAFE'!J102*(100%-W102))/(1+TASAS!$I$9)))</f>
        <v>0</v>
      </c>
      <c r="K102" s="131">
        <f>+('[1]N EERR UCAFE'!K102*X102)+((('[1]N EERR UCAFE'!K102*(100%-X102))/(1+TASAS!$J$9)))</f>
        <v>0</v>
      </c>
      <c r="L102" s="131">
        <f>+('[1]N EERR UCAFE'!L102*Y102)+((('[1]N EERR UCAFE'!L102*(100%-Y102))/(1+TASAS!$K$9)))</f>
        <v>0</v>
      </c>
      <c r="M102" s="131">
        <f>+('[1]N EERR UCAFE'!M102*Z102)+((('[1]N EERR UCAFE'!M102*(100%-Z102))/(1+TASAS!$L$9)))</f>
        <v>0</v>
      </c>
      <c r="N102" s="131">
        <f>+('[1]N EERR UCAFE'!N102*AA102)+((('[1]N EERR UCAFE'!N102*(100%-AA102))/(1+TASAS!$M$9)))</f>
        <v>0</v>
      </c>
      <c r="O102" s="194">
        <f t="shared" si="19"/>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UCAFE'!C103*P103)+((('[1]N EERR UCAFE'!C103*(100%-P103))/(1+TASAS!$B$9)))</f>
        <v>0</v>
      </c>
      <c r="D103" s="131">
        <f>+('[1]N EERR UCAFE'!D103*Q103)+((('[1]N EERR UCAFE'!D103*(100%-Q103))/(1+TASAS!$C$9)))</f>
        <v>0</v>
      </c>
      <c r="E103" s="131">
        <f>+('[1]N EERR UCAFE'!E103*R103)+((('[1]N EERR UCAFE'!E103*(100%-R103))/(1+TASAS!$D$9)))</f>
        <v>0</v>
      </c>
      <c r="F103" s="131">
        <f>+('[1]N EERR UCAFE'!F103*S103)+((('[1]N EERR UCAFE'!F103*(100%-S103))/(1+TASAS!$E$9)))</f>
        <v>0</v>
      </c>
      <c r="G103" s="131">
        <f>+('[1]N EERR UCAFE'!G103*T103)+((('[1]N EERR UCAFE'!G103*(100%-T103))/(1+TASAS!$F$9)))</f>
        <v>0</v>
      </c>
      <c r="H103" s="131">
        <f>+('[1]N EERR UCAFE'!H103*U103)+((('[1]N EERR UCAFE'!H103*(100%-U103))/(1+TASAS!$G$9)))</f>
        <v>0</v>
      </c>
      <c r="I103" s="131">
        <f>+('[1]N EERR UCAFE'!I103*V103)+((('[1]N EERR UCAFE'!I103*(100%-V103))/(1+TASAS!$H$9)))</f>
        <v>0</v>
      </c>
      <c r="J103" s="131">
        <f>+('[1]N EERR UCAFE'!J103*W103)+((('[1]N EERR UCAFE'!J103*(100%-W103))/(1+TASAS!$I$9)))</f>
        <v>0</v>
      </c>
      <c r="K103" s="131">
        <f>+('[1]N EERR UCAFE'!K103*X103)+((('[1]N EERR UCAFE'!K103*(100%-X103))/(1+TASAS!$J$9)))</f>
        <v>0</v>
      </c>
      <c r="L103" s="131">
        <f>+('[1]N EERR UCAFE'!L103*Y103)+((('[1]N EERR UCAFE'!L103*(100%-Y103))/(1+TASAS!$K$9)))</f>
        <v>0</v>
      </c>
      <c r="M103" s="131">
        <f>+('[1]N EERR UCAFE'!M103*Z103)+((('[1]N EERR UCAFE'!M103*(100%-Z103))/(1+TASAS!$L$9)))</f>
        <v>0</v>
      </c>
      <c r="N103" s="131">
        <f>+('[1]N EERR UCAFE'!N103*AA103)+((('[1]N EERR UCAFE'!N103*(100%-AA103))/(1+TASAS!$M$9)))</f>
        <v>0</v>
      </c>
      <c r="O103" s="194">
        <f t="shared" si="19"/>
        <v>0</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UCAFE'!C104*P104)+((('[1]N EERR UCAFE'!C104*(100%-P104))/(1+TASAS!$B$9)))</f>
        <v>0</v>
      </c>
      <c r="D104" s="131">
        <f>+('[1]N EERR UCAFE'!D104*Q104)+((('[1]N EERR UCAFE'!D104*(100%-Q104))/(1+TASAS!$C$9)))</f>
        <v>0</v>
      </c>
      <c r="E104" s="131">
        <f>+('[1]N EERR UCAFE'!E104*R104)+((('[1]N EERR UCAFE'!E104*(100%-R104))/(1+TASAS!$D$9)))</f>
        <v>0</v>
      </c>
      <c r="F104" s="131">
        <f>+('[1]N EERR UCAFE'!F104*S104)+((('[1]N EERR UCAFE'!F104*(100%-S104))/(1+TASAS!$E$9)))</f>
        <v>0</v>
      </c>
      <c r="G104" s="131">
        <f>+('[1]N EERR UCAFE'!G104*T104)+((('[1]N EERR UCAFE'!G104*(100%-T104))/(1+TASAS!$F$9)))</f>
        <v>0</v>
      </c>
      <c r="H104" s="131">
        <f>+('[1]N EERR UCAFE'!H104*U104)+((('[1]N EERR UCAFE'!H104*(100%-U104))/(1+TASAS!$G$9)))</f>
        <v>0</v>
      </c>
      <c r="I104" s="131">
        <f>+('[1]N EERR UCAFE'!I104*V104)+((('[1]N EERR UCAFE'!I104*(100%-V104))/(1+TASAS!$H$9)))</f>
        <v>0</v>
      </c>
      <c r="J104" s="131">
        <f>+('[1]N EERR UCAFE'!J104*W104)+((('[1]N EERR UCAFE'!J104*(100%-W104))/(1+TASAS!$I$9)))</f>
        <v>0</v>
      </c>
      <c r="K104" s="131">
        <f>+('[1]N EERR UCAFE'!K104*X104)+((('[1]N EERR UCAFE'!K104*(100%-X104))/(1+TASAS!$J$9)))</f>
        <v>0</v>
      </c>
      <c r="L104" s="131">
        <f>+('[1]N EERR UCAFE'!L104*Y104)+((('[1]N EERR UCAFE'!L104*(100%-Y104))/(1+TASAS!$K$9)))</f>
        <v>0</v>
      </c>
      <c r="M104" s="131">
        <f>+('[1]N EERR UCAFE'!M104*Z104)+((('[1]N EERR UCAFE'!M104*(100%-Z104))/(1+TASAS!$L$9)))</f>
        <v>0</v>
      </c>
      <c r="N104" s="131">
        <f>+('[1]N EERR UCAFE'!N104*AA104)+((('[1]N EERR UCAFE'!N104*(100%-AA104))/(1+TASAS!$M$9)))</f>
        <v>0</v>
      </c>
      <c r="O104" s="194">
        <f t="shared" si="19"/>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UCAFE'!C105*P105)+((('[1]N EERR UCAFE'!C105*(100%-P105))/(1+TASAS!$B$9)))</f>
        <v>0</v>
      </c>
      <c r="D105" s="131">
        <f>+('[1]N EERR UCAFE'!D105*Q105)+((('[1]N EERR UCAFE'!D105*(100%-Q105))/(1+TASAS!$C$9)))</f>
        <v>0</v>
      </c>
      <c r="E105" s="131">
        <f>+('[1]N EERR UCAFE'!E105*R105)+((('[1]N EERR UCAFE'!E105*(100%-R105))/(1+TASAS!$D$9)))</f>
        <v>0</v>
      </c>
      <c r="F105" s="131">
        <f>+('[1]N EERR UCAFE'!F105*S105)+((('[1]N EERR UCAFE'!F105*(100%-S105))/(1+TASAS!$E$9)))</f>
        <v>0</v>
      </c>
      <c r="G105" s="131">
        <f>+('[1]N EERR UCAFE'!G105*T105)+((('[1]N EERR UCAFE'!G105*(100%-T105))/(1+TASAS!$F$9)))</f>
        <v>0</v>
      </c>
      <c r="H105" s="131">
        <f>+('[1]N EERR UCAFE'!H105*U105)+((('[1]N EERR UCAFE'!H105*(100%-U105))/(1+TASAS!$G$9)))</f>
        <v>0</v>
      </c>
      <c r="I105" s="131">
        <f>+('[1]N EERR UCAFE'!I105*V105)+((('[1]N EERR UCAFE'!I105*(100%-V105))/(1+TASAS!$H$9)))</f>
        <v>0</v>
      </c>
      <c r="J105" s="131">
        <f>+('[1]N EERR UCAFE'!J105*W105)+((('[1]N EERR UCAFE'!J105*(100%-W105))/(1+TASAS!$I$9)))</f>
        <v>0</v>
      </c>
      <c r="K105" s="131">
        <f>+('[1]N EERR UCAFE'!K105*X105)+((('[1]N EERR UCAFE'!K105*(100%-X105))/(1+TASAS!$J$9)))</f>
        <v>0</v>
      </c>
      <c r="L105" s="131">
        <f>+('[1]N EERR UCAFE'!L105*Y105)+((('[1]N EERR UCAFE'!L105*(100%-Y105))/(1+TASAS!$K$9)))</f>
        <v>0</v>
      </c>
      <c r="M105" s="131">
        <f>+('[1]N EERR UCAFE'!M105*Z105)+((('[1]N EERR UCAFE'!M105*(100%-Z105))/(1+TASAS!$L$9)))</f>
        <v>0</v>
      </c>
      <c r="N105" s="131">
        <f>+('[1]N EERR UCAFE'!N105*AA105)+((('[1]N EERR UCAFE'!N105*(100%-AA105))/(1+TASAS!$M$9)))</f>
        <v>0</v>
      </c>
      <c r="O105" s="194">
        <f t="shared" si="19"/>
        <v>0</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UCAFE'!C106*P106)+((('[1]N EERR UCAFE'!C106*(100%-P106))/(1+TASAS!$B$9)))</f>
        <v>0</v>
      </c>
      <c r="D106" s="131">
        <f>+('[1]N EERR UCAFE'!D106*Q106)+((('[1]N EERR UCAFE'!D106*(100%-Q106))/(1+TASAS!$C$9)))</f>
        <v>0</v>
      </c>
      <c r="E106" s="131">
        <f>+('[1]N EERR UCAFE'!E106*R106)+((('[1]N EERR UCAFE'!E106*(100%-R106))/(1+TASAS!$D$9)))</f>
        <v>0</v>
      </c>
      <c r="F106" s="131">
        <f>+('[1]N EERR UCAFE'!F106*S106)+((('[1]N EERR UCAFE'!F106*(100%-S106))/(1+TASAS!$E$9)))</f>
        <v>0</v>
      </c>
      <c r="G106" s="131">
        <f>+('[1]N EERR UCAFE'!G106*T106)+((('[1]N EERR UCAFE'!G106*(100%-T106))/(1+TASAS!$F$9)))</f>
        <v>0</v>
      </c>
      <c r="H106" s="131">
        <f>+('[1]N EERR UCAFE'!H106*U106)+((('[1]N EERR UCAFE'!H106*(100%-U106))/(1+TASAS!$G$9)))</f>
        <v>0</v>
      </c>
      <c r="I106" s="131">
        <f>+('[1]N EERR UCAFE'!I106*V106)+((('[1]N EERR UCAFE'!I106*(100%-V106))/(1+TASAS!$H$9)))</f>
        <v>0</v>
      </c>
      <c r="J106" s="131">
        <f>+('[1]N EERR UCAFE'!J106*W106)+((('[1]N EERR UCAFE'!J106*(100%-W106))/(1+TASAS!$I$9)))</f>
        <v>0</v>
      </c>
      <c r="K106" s="131">
        <f>+('[1]N EERR UCAFE'!K106*X106)+((('[1]N EERR UCAFE'!K106*(100%-X106))/(1+TASAS!$J$9)))</f>
        <v>0</v>
      </c>
      <c r="L106" s="131">
        <f>+('[1]N EERR UCAFE'!L106*Y106)+((('[1]N EERR UCAFE'!L106*(100%-Y106))/(1+TASAS!$K$9)))</f>
        <v>0</v>
      </c>
      <c r="M106" s="131">
        <f>+('[1]N EERR UCAFE'!M106*Z106)+((('[1]N EERR UCAFE'!M106*(100%-Z106))/(1+TASAS!$L$9)))</f>
        <v>0</v>
      </c>
      <c r="N106" s="131">
        <f>+('[1]N EERR UCAFE'!N106*AA106)+((('[1]N EERR UCAFE'!N106*(100%-AA106))/(1+TASAS!$M$9)))</f>
        <v>0</v>
      </c>
      <c r="O106" s="194">
        <f t="shared" si="19"/>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UCAFE'!C107*P107)+((('[1]N EERR UCAFE'!C107*(100%-P107))/(1+TASAS!$B$9)))</f>
        <v>0</v>
      </c>
      <c r="D107" s="131">
        <f>+('[1]N EERR UCAFE'!D107*Q107)+((('[1]N EERR UCAFE'!D107*(100%-Q107))/(1+TASAS!$C$9)))</f>
        <v>0</v>
      </c>
      <c r="E107" s="131">
        <f>+('[1]N EERR UCAFE'!E107*R107)+((('[1]N EERR UCAFE'!E107*(100%-R107))/(1+TASAS!$D$9)))</f>
        <v>0</v>
      </c>
      <c r="F107" s="131">
        <f>+('[1]N EERR UCAFE'!F107*S107)+((('[1]N EERR UCAFE'!F107*(100%-S107))/(1+TASAS!$E$9)))</f>
        <v>0</v>
      </c>
      <c r="G107" s="131">
        <f>+('[1]N EERR UCAFE'!G107*T107)+((('[1]N EERR UCAFE'!G107*(100%-T107))/(1+TASAS!$F$9)))</f>
        <v>0</v>
      </c>
      <c r="H107" s="131">
        <f>+('[1]N EERR UCAFE'!H107*U107)+((('[1]N EERR UCAFE'!H107*(100%-U107))/(1+TASAS!$G$9)))</f>
        <v>0</v>
      </c>
      <c r="I107" s="131">
        <f>+('[1]N EERR UCAFE'!I107*V107)+((('[1]N EERR UCAFE'!I107*(100%-V107))/(1+TASAS!$H$9)))</f>
        <v>0</v>
      </c>
      <c r="J107" s="131">
        <f>+('[1]N EERR UCAFE'!J107*W107)+((('[1]N EERR UCAFE'!J107*(100%-W107))/(1+TASAS!$I$9)))</f>
        <v>0</v>
      </c>
      <c r="K107" s="131">
        <f>+('[1]N EERR UCAFE'!K107*X107)+((('[1]N EERR UCAFE'!K107*(100%-X107))/(1+TASAS!$J$9)))</f>
        <v>0</v>
      </c>
      <c r="L107" s="131">
        <f>+('[1]N EERR UCAFE'!L107*Y107)+((('[1]N EERR UCAFE'!L107*(100%-Y107))/(1+TASAS!$K$9)))</f>
        <v>0</v>
      </c>
      <c r="M107" s="131">
        <f>+('[1]N EERR UCAFE'!M107*Z107)+((('[1]N EERR UCAFE'!M107*(100%-Z107))/(1+TASAS!$L$9)))</f>
        <v>0</v>
      </c>
      <c r="N107" s="131">
        <f>+('[1]N EERR UCAFE'!N107*AA107)+((('[1]N EERR UCAFE'!N107*(100%-AA107))/(1+TASAS!$M$9)))</f>
        <v>0</v>
      </c>
      <c r="O107" s="194">
        <f t="shared" si="19"/>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UCAFE'!C108*P108)+((('[1]N EERR UCAFE'!C108*(100%-P108))/(1+TASAS!$B$9)))</f>
        <v>29.8</v>
      </c>
      <c r="D108" s="131">
        <f>+('[1]N EERR UCAFE'!D108*Q108)+((('[1]N EERR UCAFE'!D108*(100%-Q108))/(1+TASAS!$C$9)))</f>
        <v>25.33</v>
      </c>
      <c r="E108" s="131">
        <f>+('[1]N EERR UCAFE'!E108*R108)+((('[1]N EERR UCAFE'!E108*(100%-R108))/(1+TASAS!$D$9)))</f>
        <v>18.600000000000001</v>
      </c>
      <c r="F108" s="131">
        <f>+('[1]N EERR UCAFE'!F108*S108)+((('[1]N EERR UCAFE'!F108*(100%-S108))/(1+TASAS!$E$9)))</f>
        <v>15.6</v>
      </c>
      <c r="G108" s="131">
        <f>+('[1]N EERR UCAFE'!G108*T108)+((('[1]N EERR UCAFE'!G108*(100%-T108))/(1+TASAS!$F$9)))</f>
        <v>17.55</v>
      </c>
      <c r="H108" s="131">
        <f>+('[1]N EERR UCAFE'!H108*U108)+((('[1]N EERR UCAFE'!H108*(100%-U108))/(1+TASAS!$G$9)))</f>
        <v>351.6</v>
      </c>
      <c r="I108" s="131">
        <f>+('[1]N EERR UCAFE'!I108*V108)+((('[1]N EERR UCAFE'!I108*(100%-V108))/(1+TASAS!$H$9)))</f>
        <v>0</v>
      </c>
      <c r="J108" s="131">
        <f>+('[1]N EERR UCAFE'!J108*W108)+((('[1]N EERR UCAFE'!J108*(100%-W108))/(1+TASAS!$I$9)))</f>
        <v>0</v>
      </c>
      <c r="K108" s="131">
        <f>+('[1]N EERR UCAFE'!K108*X108)+((('[1]N EERR UCAFE'!K108*(100%-X108))/(1+TASAS!$J$9)))</f>
        <v>0</v>
      </c>
      <c r="L108" s="131">
        <f>+('[1]N EERR UCAFE'!L108*Y108)+((('[1]N EERR UCAFE'!L108*(100%-Y108))/(1+TASAS!$K$9)))</f>
        <v>0</v>
      </c>
      <c r="M108" s="131">
        <f>+('[1]N EERR UCAFE'!M108*Z108)+((('[1]N EERR UCAFE'!M108*(100%-Z108))/(1+TASAS!$L$9)))</f>
        <v>0</v>
      </c>
      <c r="N108" s="131">
        <f>+('[1]N EERR UCAFE'!N108*AA108)+((('[1]N EERR UCAFE'!N108*(100%-AA108))/(1+TASAS!$M$9)))</f>
        <v>0</v>
      </c>
      <c r="O108" s="194">
        <f t="shared" si="19"/>
        <v>458.48</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UCAFE'!C109*P109)+((('[1]N EERR UCAFE'!C109*(100%-P109))/(1+TASAS!$B$9)))</f>
        <v>0</v>
      </c>
      <c r="D109" s="131">
        <f>+('[1]N EERR UCAFE'!D109*Q109)+((('[1]N EERR UCAFE'!D109*(100%-Q109))/(1+TASAS!$C$9)))</f>
        <v>0</v>
      </c>
      <c r="E109" s="131">
        <f>+('[1]N EERR UCAFE'!E109*R109)+((('[1]N EERR UCAFE'!E109*(100%-R109))/(1+TASAS!$D$9)))</f>
        <v>0</v>
      </c>
      <c r="F109" s="131">
        <f>+('[1]N EERR UCAFE'!F109*S109)+((('[1]N EERR UCAFE'!F109*(100%-S109))/(1+TASAS!$E$9)))</f>
        <v>0</v>
      </c>
      <c r="G109" s="131">
        <f>+('[1]N EERR UCAFE'!G109*T109)+((('[1]N EERR UCAFE'!G109*(100%-T109))/(1+TASAS!$F$9)))</f>
        <v>0</v>
      </c>
      <c r="H109" s="131">
        <f>+('[1]N EERR UCAFE'!H109*U109)+((('[1]N EERR UCAFE'!H109*(100%-U109))/(1+TASAS!$G$9)))</f>
        <v>0</v>
      </c>
      <c r="I109" s="131">
        <f>+('[1]N EERR UCAFE'!I109*V109)+((('[1]N EERR UCAFE'!I109*(100%-V109))/(1+TASAS!$H$9)))</f>
        <v>0</v>
      </c>
      <c r="J109" s="131">
        <f>+('[1]N EERR UCAFE'!J109*W109)+((('[1]N EERR UCAFE'!J109*(100%-W109))/(1+TASAS!$I$9)))</f>
        <v>0</v>
      </c>
      <c r="K109" s="131">
        <f>+('[1]N EERR UCAFE'!K109*X109)+((('[1]N EERR UCAFE'!K109*(100%-X109))/(1+TASAS!$J$9)))</f>
        <v>0</v>
      </c>
      <c r="L109" s="131">
        <f>+('[1]N EERR UCAFE'!L109*Y109)+((('[1]N EERR UCAFE'!L109*(100%-Y109))/(1+TASAS!$K$9)))</f>
        <v>0</v>
      </c>
      <c r="M109" s="131">
        <f>+('[1]N EERR UCAFE'!M109*Z109)+((('[1]N EERR UCAFE'!M109*(100%-Z109))/(1+TASAS!$L$9)))</f>
        <v>0</v>
      </c>
      <c r="N109" s="131">
        <f>+('[1]N EERR UCAFE'!N109*AA109)+((('[1]N EERR UCAFE'!N109*(100%-AA109))/(1+TASAS!$M$9)))</f>
        <v>0</v>
      </c>
      <c r="O109" s="194">
        <f t="shared" si="19"/>
        <v>0</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UCAFE'!C110*P110)+((('[1]N EERR UCAFE'!C110*(100%-P110))/(1+TASAS!$B$9)))</f>
        <v>0</v>
      </c>
      <c r="D110" s="131">
        <f>+('[1]N EERR UCAFE'!D110*Q110)+((('[1]N EERR UCAFE'!D110*(100%-Q110))/(1+TASAS!$C$9)))</f>
        <v>0</v>
      </c>
      <c r="E110" s="131">
        <f>+('[1]N EERR UCAFE'!E110*R110)+((('[1]N EERR UCAFE'!E110*(100%-R110))/(1+TASAS!$D$9)))</f>
        <v>0</v>
      </c>
      <c r="F110" s="131">
        <f>+('[1]N EERR UCAFE'!F110*S110)+((('[1]N EERR UCAFE'!F110*(100%-S110))/(1+TASAS!$E$9)))</f>
        <v>0</v>
      </c>
      <c r="G110" s="131">
        <f>+('[1]N EERR UCAFE'!G110*T110)+((('[1]N EERR UCAFE'!G110*(100%-T110))/(1+TASAS!$F$9)))</f>
        <v>0</v>
      </c>
      <c r="H110" s="131">
        <f>+('[1]N EERR UCAFE'!H110*U110)+((('[1]N EERR UCAFE'!H110*(100%-U110))/(1+TASAS!$G$9)))</f>
        <v>0</v>
      </c>
      <c r="I110" s="131">
        <f>+('[1]N EERR UCAFE'!I110*V110)+((('[1]N EERR UCAFE'!I110*(100%-V110))/(1+TASAS!$H$9)))</f>
        <v>0</v>
      </c>
      <c r="J110" s="131">
        <f>+('[1]N EERR UCAFE'!J110*W110)+((('[1]N EERR UCAFE'!J110*(100%-W110))/(1+TASAS!$I$9)))</f>
        <v>0</v>
      </c>
      <c r="K110" s="131">
        <f>+('[1]N EERR UCAFE'!K110*X110)+((('[1]N EERR UCAFE'!K110*(100%-X110))/(1+TASAS!$J$9)))</f>
        <v>0</v>
      </c>
      <c r="L110" s="131">
        <f>+('[1]N EERR UCAFE'!L110*Y110)+((('[1]N EERR UCAFE'!L110*(100%-Y110))/(1+TASAS!$K$9)))</f>
        <v>0</v>
      </c>
      <c r="M110" s="131">
        <f>+('[1]N EERR UCAFE'!M110*Z110)+((('[1]N EERR UCAFE'!M110*(100%-Z110))/(1+TASAS!$L$9)))</f>
        <v>0</v>
      </c>
      <c r="N110" s="131">
        <f>+('[1]N EERR UCAFE'!N110*AA110)+((('[1]N EERR UCAFE'!N110*(100%-AA110))/(1+TASAS!$M$9)))</f>
        <v>0</v>
      </c>
      <c r="O110" s="194">
        <f t="shared" si="19"/>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UCAFE'!C111*P111)+((('[1]N EERR UCAFE'!C111*(100%-P111))/(1+TASAS!$B$9)))</f>
        <v>0</v>
      </c>
      <c r="D111" s="131">
        <f>+('[1]N EERR UCAFE'!D111*Q111)+((('[1]N EERR UCAFE'!D111*(100%-Q111))/(1+TASAS!$C$9)))</f>
        <v>0</v>
      </c>
      <c r="E111" s="131">
        <f>+('[1]N EERR UCAFE'!E111*R111)+((('[1]N EERR UCAFE'!E111*(100%-R111))/(1+TASAS!$D$9)))</f>
        <v>0</v>
      </c>
      <c r="F111" s="131">
        <f>+('[1]N EERR UCAFE'!F111*S111)+((('[1]N EERR UCAFE'!F111*(100%-S111))/(1+TASAS!$E$9)))</f>
        <v>0</v>
      </c>
      <c r="G111" s="131">
        <f>+('[1]N EERR UCAFE'!G111*T111)+((('[1]N EERR UCAFE'!G111*(100%-T111))/(1+TASAS!$F$9)))</f>
        <v>0</v>
      </c>
      <c r="H111" s="131">
        <f>+('[1]N EERR UCAFE'!H111*U111)+((('[1]N EERR UCAFE'!H111*(100%-U111))/(1+TASAS!$G$9)))</f>
        <v>0</v>
      </c>
      <c r="I111" s="131">
        <f>+('[1]N EERR UCAFE'!I111*V111)+((('[1]N EERR UCAFE'!I111*(100%-V111))/(1+TASAS!$H$9)))</f>
        <v>0</v>
      </c>
      <c r="J111" s="131">
        <f>+('[1]N EERR UCAFE'!J111*W111)+((('[1]N EERR UCAFE'!J111*(100%-W111))/(1+TASAS!$I$9)))</f>
        <v>0</v>
      </c>
      <c r="K111" s="131">
        <f>+('[1]N EERR UCAFE'!K111*X111)+((('[1]N EERR UCAFE'!K111*(100%-X111))/(1+TASAS!$J$9)))</f>
        <v>0</v>
      </c>
      <c r="L111" s="131">
        <f>+('[1]N EERR UCAFE'!L111*Y111)+((('[1]N EERR UCAFE'!L111*(100%-Y111))/(1+TASAS!$K$9)))</f>
        <v>0</v>
      </c>
      <c r="M111" s="131">
        <f>+('[1]N EERR UCAFE'!M111*Z111)+((('[1]N EERR UCAFE'!M111*(100%-Z111))/(1+TASAS!$L$9)))</f>
        <v>0</v>
      </c>
      <c r="N111" s="131">
        <f>+('[1]N EERR UCAFE'!N111*AA111)+((('[1]N EERR UCAFE'!N111*(100%-AA111))/(1+TASAS!$M$9)))</f>
        <v>0</v>
      </c>
      <c r="O111" s="194">
        <f t="shared" si="19"/>
        <v>0</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UCAFE'!C112*P112)+((('[1]N EERR UCAFE'!C112*(100%-P112))/(1+TASAS!$B$9)))</f>
        <v>0</v>
      </c>
      <c r="D112" s="131">
        <f>+('[1]N EERR UCAFE'!D112*Q112)+((('[1]N EERR UCAFE'!D112*(100%-Q112))/(1+TASAS!$C$9)))</f>
        <v>0</v>
      </c>
      <c r="E112" s="131">
        <f>+('[1]N EERR UCAFE'!E112*R112)+((('[1]N EERR UCAFE'!E112*(100%-R112))/(1+TASAS!$D$9)))</f>
        <v>0</v>
      </c>
      <c r="F112" s="131">
        <f>+('[1]N EERR UCAFE'!F112*S112)+((('[1]N EERR UCAFE'!F112*(100%-S112))/(1+TASAS!$E$9)))</f>
        <v>0</v>
      </c>
      <c r="G112" s="131">
        <f>+('[1]N EERR UCAFE'!G112*T112)+((('[1]N EERR UCAFE'!G112*(100%-T112))/(1+TASAS!$F$9)))</f>
        <v>0</v>
      </c>
      <c r="H112" s="131">
        <f>+('[1]N EERR UCAFE'!H112*U112)+((('[1]N EERR UCAFE'!H112*(100%-U112))/(1+TASAS!$G$9)))</f>
        <v>0</v>
      </c>
      <c r="I112" s="131">
        <f>+('[1]N EERR UCAFE'!I112*V112)+((('[1]N EERR UCAFE'!I112*(100%-V112))/(1+TASAS!$H$9)))</f>
        <v>0</v>
      </c>
      <c r="J112" s="131">
        <f>+('[1]N EERR UCAFE'!J112*W112)+((('[1]N EERR UCAFE'!J112*(100%-W112))/(1+TASAS!$I$9)))</f>
        <v>0</v>
      </c>
      <c r="K112" s="131">
        <f>+('[1]N EERR UCAFE'!K112*X112)+((('[1]N EERR UCAFE'!K112*(100%-X112))/(1+TASAS!$J$9)))</f>
        <v>0</v>
      </c>
      <c r="L112" s="131">
        <f>+('[1]N EERR UCAFE'!L112*Y112)+((('[1]N EERR UCAFE'!L112*(100%-Y112))/(1+TASAS!$K$9)))</f>
        <v>0</v>
      </c>
      <c r="M112" s="131">
        <f>+('[1]N EERR UCAFE'!M112*Z112)+((('[1]N EERR UCAFE'!M112*(100%-Z112))/(1+TASAS!$L$9)))</f>
        <v>0</v>
      </c>
      <c r="N112" s="131">
        <f>+('[1]N EERR UCAFE'!N112*AA112)+((('[1]N EERR UCAFE'!N112*(100%-AA112))/(1+TASAS!$M$9)))</f>
        <v>0</v>
      </c>
      <c r="O112" s="194">
        <f t="shared" si="19"/>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UCAFE'!C113*P113)+((('[1]N EERR UCAFE'!C113*(100%-P113))/(1+TASAS!$B$9)))</f>
        <v>0</v>
      </c>
      <c r="D113" s="131">
        <f>+('[1]N EERR UCAFE'!D113*Q113)+((('[1]N EERR UCAFE'!D113*(100%-Q113))/(1+TASAS!$C$9)))</f>
        <v>0</v>
      </c>
      <c r="E113" s="131">
        <f>+('[1]N EERR UCAFE'!E113*R113)+((('[1]N EERR UCAFE'!E113*(100%-R113))/(1+TASAS!$D$9)))</f>
        <v>0</v>
      </c>
      <c r="F113" s="131">
        <f>+('[1]N EERR UCAFE'!F113*S113)+((('[1]N EERR UCAFE'!F113*(100%-S113))/(1+TASAS!$E$9)))</f>
        <v>0</v>
      </c>
      <c r="G113" s="131">
        <f>+('[1]N EERR UCAFE'!G113*T113)+((('[1]N EERR UCAFE'!G113*(100%-T113))/(1+TASAS!$F$9)))</f>
        <v>0</v>
      </c>
      <c r="H113" s="131">
        <f>+('[1]N EERR UCAFE'!H113*U113)+((('[1]N EERR UCAFE'!H113*(100%-U113))/(1+TASAS!$G$9)))</f>
        <v>0</v>
      </c>
      <c r="I113" s="131">
        <f>+('[1]N EERR UCAFE'!I113*V113)+((('[1]N EERR UCAFE'!I113*(100%-V113))/(1+TASAS!$H$9)))</f>
        <v>0</v>
      </c>
      <c r="J113" s="131">
        <f>+('[1]N EERR UCAFE'!J113*W113)+((('[1]N EERR UCAFE'!J113*(100%-W113))/(1+TASAS!$I$9)))</f>
        <v>0</v>
      </c>
      <c r="K113" s="131">
        <f>+('[1]N EERR UCAFE'!K113*X113)+((('[1]N EERR UCAFE'!K113*(100%-X113))/(1+TASAS!$J$9)))</f>
        <v>0</v>
      </c>
      <c r="L113" s="131">
        <f>+('[1]N EERR UCAFE'!L113*Y113)+((('[1]N EERR UCAFE'!L113*(100%-Y113))/(1+TASAS!$K$9)))</f>
        <v>0</v>
      </c>
      <c r="M113" s="131">
        <f>+('[1]N EERR UCAFE'!M113*Z113)+((('[1]N EERR UCAFE'!M113*(100%-Z113))/(1+TASAS!$L$9)))</f>
        <v>0</v>
      </c>
      <c r="N113" s="131">
        <f>+('[1]N EERR UCAFE'!N113*AA113)+((('[1]N EERR UCAFE'!N113*(100%-AA113))/(1+TASAS!$M$9)))</f>
        <v>0</v>
      </c>
      <c r="O113" s="194">
        <f t="shared" si="19"/>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UCAFE'!C114*P114)+((('[1]N EERR UCAFE'!C114*(100%-P114))/(1+TASAS!$B$9)))</f>
        <v>0</v>
      </c>
      <c r="D114" s="131">
        <f>+('[1]N EERR UCAFE'!D114*Q114)+((('[1]N EERR UCAFE'!D114*(100%-Q114))/(1+TASAS!$C$9)))</f>
        <v>0</v>
      </c>
      <c r="E114" s="131">
        <f>+('[1]N EERR UCAFE'!E114*R114)+((('[1]N EERR UCAFE'!E114*(100%-R114))/(1+TASAS!$D$9)))</f>
        <v>0</v>
      </c>
      <c r="F114" s="131">
        <f>+('[1]N EERR UCAFE'!F114*S114)+((('[1]N EERR UCAFE'!F114*(100%-S114))/(1+TASAS!$E$9)))</f>
        <v>0</v>
      </c>
      <c r="G114" s="131">
        <f>+('[1]N EERR UCAFE'!G114*T114)+((('[1]N EERR UCAFE'!G114*(100%-T114))/(1+TASAS!$F$9)))</f>
        <v>0</v>
      </c>
      <c r="H114" s="131">
        <f>+('[1]N EERR UCAFE'!H114*U114)+((('[1]N EERR UCAFE'!H114*(100%-U114))/(1+TASAS!$G$9)))</f>
        <v>0</v>
      </c>
      <c r="I114" s="131">
        <f>+('[1]N EERR UCAFE'!I114*V114)+((('[1]N EERR UCAFE'!I114*(100%-V114))/(1+TASAS!$H$9)))</f>
        <v>0</v>
      </c>
      <c r="J114" s="131">
        <f>+('[1]N EERR UCAFE'!J114*W114)+((('[1]N EERR UCAFE'!J114*(100%-W114))/(1+TASAS!$I$9)))</f>
        <v>0</v>
      </c>
      <c r="K114" s="131">
        <f>+('[1]N EERR UCAFE'!K114*X114)+((('[1]N EERR UCAFE'!K114*(100%-X114))/(1+TASAS!$J$9)))</f>
        <v>0</v>
      </c>
      <c r="L114" s="131">
        <f>+('[1]N EERR UCAFE'!L114*Y114)+((('[1]N EERR UCAFE'!L114*(100%-Y114))/(1+TASAS!$K$9)))</f>
        <v>0</v>
      </c>
      <c r="M114" s="131">
        <f>+('[1]N EERR UCAFE'!M114*Z114)+((('[1]N EERR UCAFE'!M114*(100%-Z114))/(1+TASAS!$L$9)))</f>
        <v>0</v>
      </c>
      <c r="N114" s="131">
        <f>+('[1]N EERR UCAFE'!N114*AA114)+((('[1]N EERR UCAFE'!N114*(100%-AA114))/(1+TASAS!$M$9)))</f>
        <v>0</v>
      </c>
      <c r="O114" s="194">
        <f t="shared" si="19"/>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UCAFE'!C115*P115)+((('[1]N EERR UCAFE'!C115*(100%-P115))/(1+TASAS!$B$9)))</f>
        <v>0</v>
      </c>
      <c r="D115" s="131">
        <f>+('[1]N EERR UCAFE'!D115*Q115)+((('[1]N EERR UCAFE'!D115*(100%-Q115))/(1+TASAS!$C$9)))</f>
        <v>0</v>
      </c>
      <c r="E115" s="131">
        <f>+('[1]N EERR UCAFE'!E115*R115)+((('[1]N EERR UCAFE'!E115*(100%-R115))/(1+TASAS!$D$9)))</f>
        <v>0</v>
      </c>
      <c r="F115" s="131">
        <f>+('[1]N EERR UCAFE'!F115*S115)+((('[1]N EERR UCAFE'!F115*(100%-S115))/(1+TASAS!$E$9)))</f>
        <v>0</v>
      </c>
      <c r="G115" s="131">
        <f>+('[1]N EERR UCAFE'!G115*T115)+((('[1]N EERR UCAFE'!G115*(100%-T115))/(1+TASAS!$F$9)))</f>
        <v>0</v>
      </c>
      <c r="H115" s="131">
        <f>+('[1]N EERR UCAFE'!H115*U115)+((('[1]N EERR UCAFE'!H115*(100%-U115))/(1+TASAS!$G$9)))</f>
        <v>0</v>
      </c>
      <c r="I115" s="131">
        <f>+('[1]N EERR UCAFE'!I115*V115)+((('[1]N EERR UCAFE'!I115*(100%-V115))/(1+TASAS!$H$9)))</f>
        <v>0</v>
      </c>
      <c r="J115" s="131">
        <f>+('[1]N EERR UCAFE'!J115*W115)+((('[1]N EERR UCAFE'!J115*(100%-W115))/(1+TASAS!$I$9)))</f>
        <v>0</v>
      </c>
      <c r="K115" s="131">
        <f>+('[1]N EERR UCAFE'!K115*X115)+((('[1]N EERR UCAFE'!K115*(100%-X115))/(1+TASAS!$J$9)))</f>
        <v>0</v>
      </c>
      <c r="L115" s="131">
        <f>+('[1]N EERR UCAFE'!L115*Y115)+((('[1]N EERR UCAFE'!L115*(100%-Y115))/(1+TASAS!$K$9)))</f>
        <v>0</v>
      </c>
      <c r="M115" s="131">
        <f>+('[1]N EERR UCAFE'!M115*Z115)+((('[1]N EERR UCAFE'!M115*(100%-Z115))/(1+TASAS!$L$9)))</f>
        <v>0</v>
      </c>
      <c r="N115" s="131">
        <f>+('[1]N EERR UCAFE'!N115*AA115)+((('[1]N EERR UCAFE'!N115*(100%-AA115))/(1+TASAS!$M$9)))</f>
        <v>0</v>
      </c>
      <c r="O115" s="194">
        <f t="shared" si="19"/>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UCAFE'!C116*P116)+((('[1]N EERR UCAFE'!C116*(100%-P116))/(1+TASAS!$B$9)))</f>
        <v>0</v>
      </c>
      <c r="D116" s="131">
        <f>+('[1]N EERR UCAFE'!D116*Q116)+((('[1]N EERR UCAFE'!D116*(100%-Q116))/(1+TASAS!$C$9)))</f>
        <v>0</v>
      </c>
      <c r="E116" s="131">
        <f>+('[1]N EERR UCAFE'!E116*R116)+((('[1]N EERR UCAFE'!E116*(100%-R116))/(1+TASAS!$D$9)))</f>
        <v>0</v>
      </c>
      <c r="F116" s="131">
        <f>+('[1]N EERR UCAFE'!F116*S116)+((('[1]N EERR UCAFE'!F116*(100%-S116))/(1+TASAS!$E$9)))</f>
        <v>0</v>
      </c>
      <c r="G116" s="131">
        <f>+('[1]N EERR UCAFE'!G116*T116)+((('[1]N EERR UCAFE'!G116*(100%-T116))/(1+TASAS!$F$9)))</f>
        <v>0</v>
      </c>
      <c r="H116" s="131">
        <f>+('[1]N EERR UCAFE'!H116*U116)+((('[1]N EERR UCAFE'!H116*(100%-U116))/(1+TASAS!$G$9)))</f>
        <v>0</v>
      </c>
      <c r="I116" s="131">
        <f>+('[1]N EERR UCAFE'!I116*V116)+((('[1]N EERR UCAFE'!I116*(100%-V116))/(1+TASAS!$H$9)))</f>
        <v>0</v>
      </c>
      <c r="J116" s="131">
        <f>+('[1]N EERR UCAFE'!J116*W116)+((('[1]N EERR UCAFE'!J116*(100%-W116))/(1+TASAS!$I$9)))</f>
        <v>0</v>
      </c>
      <c r="K116" s="131">
        <f>+('[1]N EERR UCAFE'!K116*X116)+((('[1]N EERR UCAFE'!K116*(100%-X116))/(1+TASAS!$J$9)))</f>
        <v>0</v>
      </c>
      <c r="L116" s="131">
        <f>+('[1]N EERR UCAFE'!L116*Y116)+((('[1]N EERR UCAFE'!L116*(100%-Y116))/(1+TASAS!$K$9)))</f>
        <v>0</v>
      </c>
      <c r="M116" s="131">
        <f>+('[1]N EERR UCAFE'!M116*Z116)+((('[1]N EERR UCAFE'!M116*(100%-Z116))/(1+TASAS!$L$9)))</f>
        <v>0</v>
      </c>
      <c r="N116" s="131">
        <f>+('[1]N EERR UCAFE'!N116*AA116)+((('[1]N EERR UCAFE'!N116*(100%-AA116))/(1+TASAS!$M$9)))</f>
        <v>0</v>
      </c>
      <c r="O116" s="194">
        <f t="shared" si="19"/>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UCAFE'!C117*P117)+((('[1]N EERR UCAFE'!C117*(100%-P117))/(1+TASAS!$B$9)))</f>
        <v>0</v>
      </c>
      <c r="D117" s="131">
        <f>+('[1]N EERR UCAFE'!D117*Q117)+((('[1]N EERR UCAFE'!D117*(100%-Q117))/(1+TASAS!$C$9)))</f>
        <v>0</v>
      </c>
      <c r="E117" s="131">
        <f>+('[1]N EERR UCAFE'!E117*R117)+((('[1]N EERR UCAFE'!E117*(100%-R117))/(1+TASAS!$D$9)))</f>
        <v>0</v>
      </c>
      <c r="F117" s="131">
        <f>+('[1]N EERR UCAFE'!F117*S117)+((('[1]N EERR UCAFE'!F117*(100%-S117))/(1+TASAS!$E$9)))</f>
        <v>0</v>
      </c>
      <c r="G117" s="131">
        <f>+('[1]N EERR UCAFE'!G117*T117)+((('[1]N EERR UCAFE'!G117*(100%-T117))/(1+TASAS!$F$9)))</f>
        <v>0</v>
      </c>
      <c r="H117" s="131">
        <f>+('[1]N EERR UCAFE'!H117*U117)+((('[1]N EERR UCAFE'!H117*(100%-U117))/(1+TASAS!$G$9)))</f>
        <v>0</v>
      </c>
      <c r="I117" s="131">
        <f>+('[1]N EERR UCAFE'!I117*V117)+((('[1]N EERR UCAFE'!I117*(100%-V117))/(1+TASAS!$H$9)))</f>
        <v>0</v>
      </c>
      <c r="J117" s="131">
        <f>+('[1]N EERR UCAFE'!J117*W117)+((('[1]N EERR UCAFE'!J117*(100%-W117))/(1+TASAS!$I$9)))</f>
        <v>0</v>
      </c>
      <c r="K117" s="131">
        <f>+('[1]N EERR UCAFE'!K117*X117)+((('[1]N EERR UCAFE'!K117*(100%-X117))/(1+TASAS!$J$9)))</f>
        <v>0</v>
      </c>
      <c r="L117" s="131">
        <f>+('[1]N EERR UCAFE'!L117*Y117)+((('[1]N EERR UCAFE'!L117*(100%-Y117))/(1+TASAS!$K$9)))</f>
        <v>0</v>
      </c>
      <c r="M117" s="131">
        <f>+('[1]N EERR UCAFE'!M117*Z117)+((('[1]N EERR UCAFE'!M117*(100%-Z117))/(1+TASAS!$L$9)))</f>
        <v>0</v>
      </c>
      <c r="N117" s="131">
        <f>+('[1]N EERR UCAFE'!N117*AA117)+((('[1]N EERR UCAFE'!N117*(100%-AA117))/(1+TASAS!$M$9)))</f>
        <v>0</v>
      </c>
      <c r="O117" s="194">
        <f t="shared" si="19"/>
        <v>0</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UCAFE'!C118*P118)+((('[1]N EERR UCAFE'!C118*(100%-P118))/(1+TASAS!$B$9)))</f>
        <v>0</v>
      </c>
      <c r="D118" s="131">
        <f>+('[1]N EERR UCAFE'!D118*Q118)+((('[1]N EERR UCAFE'!D118*(100%-Q118))/(1+TASAS!$C$9)))</f>
        <v>0</v>
      </c>
      <c r="E118" s="131">
        <f>+('[1]N EERR UCAFE'!E118*R118)+((('[1]N EERR UCAFE'!E118*(100%-R118))/(1+TASAS!$D$9)))</f>
        <v>0</v>
      </c>
      <c r="F118" s="131">
        <f>+('[1]N EERR UCAFE'!F118*S118)+((('[1]N EERR UCAFE'!F118*(100%-S118))/(1+TASAS!$E$9)))</f>
        <v>0</v>
      </c>
      <c r="G118" s="131">
        <f>+('[1]N EERR UCAFE'!G118*T118)+((('[1]N EERR UCAFE'!G118*(100%-T118))/(1+TASAS!$F$9)))</f>
        <v>0</v>
      </c>
      <c r="H118" s="131">
        <f>+('[1]N EERR UCAFE'!H118*U118)+((('[1]N EERR UCAFE'!H118*(100%-U118))/(1+TASAS!$G$9)))</f>
        <v>0</v>
      </c>
      <c r="I118" s="131">
        <f>+('[1]N EERR UCAFE'!I118*V118)+((('[1]N EERR UCAFE'!I118*(100%-V118))/(1+TASAS!$H$9)))</f>
        <v>0</v>
      </c>
      <c r="J118" s="131">
        <f>+('[1]N EERR UCAFE'!J118*W118)+((('[1]N EERR UCAFE'!J118*(100%-W118))/(1+TASAS!$I$9)))</f>
        <v>0</v>
      </c>
      <c r="K118" s="131">
        <f>+('[1]N EERR UCAFE'!K118*X118)+((('[1]N EERR UCAFE'!K118*(100%-X118))/(1+TASAS!$J$9)))</f>
        <v>0</v>
      </c>
      <c r="L118" s="131">
        <f>+('[1]N EERR UCAFE'!L118*Y118)+((('[1]N EERR UCAFE'!L118*(100%-Y118))/(1+TASAS!$K$9)))</f>
        <v>0</v>
      </c>
      <c r="M118" s="131">
        <f>+('[1]N EERR UCAFE'!M118*Z118)+((('[1]N EERR UCAFE'!M118*(100%-Z118))/(1+TASAS!$L$9)))</f>
        <v>0</v>
      </c>
      <c r="N118" s="131">
        <f>+('[1]N EERR UCAFE'!N118*AA118)+((('[1]N EERR UCAFE'!N118*(100%-AA118))/(1+TASAS!$M$9)))</f>
        <v>0</v>
      </c>
      <c r="O118" s="194">
        <f t="shared" si="19"/>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UCAFE'!C119*P119)+((('[1]N EERR UCAFE'!C119*(100%-P119))/(1+TASAS!$B$9)))</f>
        <v>0</v>
      </c>
      <c r="D119" s="131">
        <f>+('[1]N EERR UCAFE'!D119*Q119)+((('[1]N EERR UCAFE'!D119*(100%-Q119))/(1+TASAS!$C$9)))</f>
        <v>0</v>
      </c>
      <c r="E119" s="131">
        <f>+('[1]N EERR UCAFE'!E119*R119)+((('[1]N EERR UCAFE'!E119*(100%-R119))/(1+TASAS!$D$9)))</f>
        <v>0</v>
      </c>
      <c r="F119" s="131">
        <f>+('[1]N EERR UCAFE'!F119*S119)+((('[1]N EERR UCAFE'!F119*(100%-S119))/(1+TASAS!$E$9)))</f>
        <v>0</v>
      </c>
      <c r="G119" s="131">
        <f>+('[1]N EERR UCAFE'!G119*T119)+((('[1]N EERR UCAFE'!G119*(100%-T119))/(1+TASAS!$F$9)))</f>
        <v>0</v>
      </c>
      <c r="H119" s="131">
        <f>+('[1]N EERR UCAFE'!H119*U119)+((('[1]N EERR UCAFE'!H119*(100%-U119))/(1+TASAS!$G$9)))</f>
        <v>0</v>
      </c>
      <c r="I119" s="131">
        <f>+('[1]N EERR UCAFE'!I119*V119)+((('[1]N EERR UCAFE'!I119*(100%-V119))/(1+TASAS!$H$9)))</f>
        <v>0</v>
      </c>
      <c r="J119" s="131">
        <f>+('[1]N EERR UCAFE'!J119*W119)+((('[1]N EERR UCAFE'!J119*(100%-W119))/(1+TASAS!$I$9)))</f>
        <v>0</v>
      </c>
      <c r="K119" s="131">
        <f>+('[1]N EERR UCAFE'!K119*X119)+((('[1]N EERR UCAFE'!K119*(100%-X119))/(1+TASAS!$J$9)))</f>
        <v>0</v>
      </c>
      <c r="L119" s="131">
        <f>+('[1]N EERR UCAFE'!L119*Y119)+((('[1]N EERR UCAFE'!L119*(100%-Y119))/(1+TASAS!$K$9)))</f>
        <v>0</v>
      </c>
      <c r="M119" s="131">
        <f>+('[1]N EERR UCAFE'!M119*Z119)+((('[1]N EERR UCAFE'!M119*(100%-Z119))/(1+TASAS!$L$9)))</f>
        <v>0</v>
      </c>
      <c r="N119" s="131">
        <f>+('[1]N EERR UCAFE'!N119*AA119)+((('[1]N EERR UCAFE'!N119*(100%-AA119))/(1+TASAS!$M$9)))</f>
        <v>0</v>
      </c>
      <c r="O119" s="194">
        <f t="shared" si="19"/>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UCAFE'!C120*P120)+((('[1]N EERR UCAFE'!C120*(100%-P120))/(1+TASAS!$B$9)))</f>
        <v>0</v>
      </c>
      <c r="D120" s="131">
        <f>+('[1]N EERR UCAFE'!D120*Q120)+((('[1]N EERR UCAFE'!D120*(100%-Q120))/(1+TASAS!$C$9)))</f>
        <v>0</v>
      </c>
      <c r="E120" s="131">
        <f>+('[1]N EERR UCAFE'!E120*R120)+((('[1]N EERR UCAFE'!E120*(100%-R120))/(1+TASAS!$D$9)))</f>
        <v>0</v>
      </c>
      <c r="F120" s="131">
        <f>+('[1]N EERR UCAFE'!F120*S120)+((('[1]N EERR UCAFE'!F120*(100%-S120))/(1+TASAS!$E$9)))</f>
        <v>0</v>
      </c>
      <c r="G120" s="131">
        <f>+('[1]N EERR UCAFE'!G120*T120)+((('[1]N EERR UCAFE'!G120*(100%-T120))/(1+TASAS!$F$9)))</f>
        <v>0</v>
      </c>
      <c r="H120" s="131">
        <f>+('[1]N EERR UCAFE'!H120*U120)+((('[1]N EERR UCAFE'!H120*(100%-U120))/(1+TASAS!$G$9)))</f>
        <v>0</v>
      </c>
      <c r="I120" s="131">
        <f>+('[1]N EERR UCAFE'!I120*V120)+((('[1]N EERR UCAFE'!I120*(100%-V120))/(1+TASAS!$H$9)))</f>
        <v>0</v>
      </c>
      <c r="J120" s="131">
        <f>+('[1]N EERR UCAFE'!J120*W120)+((('[1]N EERR UCAFE'!J120*(100%-W120))/(1+TASAS!$I$9)))</f>
        <v>0</v>
      </c>
      <c r="K120" s="131">
        <f>+('[1]N EERR UCAFE'!K120*X120)+((('[1]N EERR UCAFE'!K120*(100%-X120))/(1+TASAS!$J$9)))</f>
        <v>0</v>
      </c>
      <c r="L120" s="131">
        <f>+('[1]N EERR UCAFE'!L120*Y120)+((('[1]N EERR UCAFE'!L120*(100%-Y120))/(1+TASAS!$K$9)))</f>
        <v>0</v>
      </c>
      <c r="M120" s="131">
        <f>+('[1]N EERR UCAFE'!M120*Z120)+((('[1]N EERR UCAFE'!M120*(100%-Z120))/(1+TASAS!$L$9)))</f>
        <v>0</v>
      </c>
      <c r="N120" s="131">
        <f>+('[1]N EERR UCAFE'!N120*AA120)+((('[1]N EERR UCAFE'!N120*(100%-AA120))/(1+TASAS!$M$9)))</f>
        <v>0</v>
      </c>
      <c r="O120" s="194">
        <f t="shared" si="19"/>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UCAFE'!C121*P121)+((('[1]N EERR UCAFE'!C121*(100%-P121))/(1+TASAS!$B$9)))</f>
        <v>0</v>
      </c>
      <c r="D121" s="131">
        <f>+('[1]N EERR UCAFE'!D121*Q121)+((('[1]N EERR UCAFE'!D121*(100%-Q121))/(1+TASAS!$C$9)))</f>
        <v>0</v>
      </c>
      <c r="E121" s="131">
        <f>+('[1]N EERR UCAFE'!E121*R121)+((('[1]N EERR UCAFE'!E121*(100%-R121))/(1+TASAS!$D$9)))</f>
        <v>0</v>
      </c>
      <c r="F121" s="131">
        <f>+('[1]N EERR UCAFE'!F121*S121)+((('[1]N EERR UCAFE'!F121*(100%-S121))/(1+TASAS!$E$9)))</f>
        <v>0</v>
      </c>
      <c r="G121" s="131">
        <f>+('[1]N EERR UCAFE'!G121*T121)+((('[1]N EERR UCAFE'!G121*(100%-T121))/(1+TASAS!$F$9)))</f>
        <v>0</v>
      </c>
      <c r="H121" s="131">
        <f>+('[1]N EERR UCAFE'!H121*U121)+((('[1]N EERR UCAFE'!H121*(100%-U121))/(1+TASAS!$G$9)))</f>
        <v>0</v>
      </c>
      <c r="I121" s="131">
        <f>+('[1]N EERR UCAFE'!I121*V121)+((('[1]N EERR UCAFE'!I121*(100%-V121))/(1+TASAS!$H$9)))</f>
        <v>0</v>
      </c>
      <c r="J121" s="131">
        <f>+('[1]N EERR UCAFE'!J121*W121)+((('[1]N EERR UCAFE'!J121*(100%-W121))/(1+TASAS!$I$9)))</f>
        <v>0</v>
      </c>
      <c r="K121" s="131">
        <f>+('[1]N EERR UCAFE'!K121*X121)+((('[1]N EERR UCAFE'!K121*(100%-X121))/(1+TASAS!$J$9)))</f>
        <v>0</v>
      </c>
      <c r="L121" s="131">
        <f>+('[1]N EERR UCAFE'!L121*Y121)+((('[1]N EERR UCAFE'!L121*(100%-Y121))/(1+TASAS!$K$9)))</f>
        <v>0</v>
      </c>
      <c r="M121" s="131">
        <f>+('[1]N EERR UCAFE'!M121*Z121)+((('[1]N EERR UCAFE'!M121*(100%-Z121))/(1+TASAS!$L$9)))</f>
        <v>0</v>
      </c>
      <c r="N121" s="131">
        <f>+('[1]N EERR UCAFE'!N121*AA121)+((('[1]N EERR UCAFE'!N121*(100%-AA121))/(1+TASAS!$M$9)))</f>
        <v>0</v>
      </c>
      <c r="O121" s="194">
        <f t="shared" si="19"/>
        <v>0</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UCAFE'!C122*P122)+((('[1]N EERR UCAFE'!C122*(100%-P122))/(1+TASAS!$B$9)))</f>
        <v>0</v>
      </c>
      <c r="D122" s="131">
        <f>+('[1]N EERR UCAFE'!D122*Q122)+((('[1]N EERR UCAFE'!D122*(100%-Q122))/(1+TASAS!$C$9)))</f>
        <v>0</v>
      </c>
      <c r="E122" s="131">
        <f>+('[1]N EERR UCAFE'!E122*R122)+((('[1]N EERR UCAFE'!E122*(100%-R122))/(1+TASAS!$D$9)))</f>
        <v>0</v>
      </c>
      <c r="F122" s="131">
        <f>+('[1]N EERR UCAFE'!F122*S122)+((('[1]N EERR UCAFE'!F122*(100%-S122))/(1+TASAS!$E$9)))</f>
        <v>0</v>
      </c>
      <c r="G122" s="131">
        <f>+('[1]N EERR UCAFE'!G122*T122)+((('[1]N EERR UCAFE'!G122*(100%-T122))/(1+TASAS!$F$9)))</f>
        <v>0</v>
      </c>
      <c r="H122" s="131">
        <f>+('[1]N EERR UCAFE'!H122*U122)+((('[1]N EERR UCAFE'!H122*(100%-U122))/(1+TASAS!$G$9)))</f>
        <v>0</v>
      </c>
      <c r="I122" s="131">
        <f>+('[1]N EERR UCAFE'!I122*V122)+((('[1]N EERR UCAFE'!I122*(100%-V122))/(1+TASAS!$H$9)))</f>
        <v>0</v>
      </c>
      <c r="J122" s="131">
        <f>+('[1]N EERR UCAFE'!J122*W122)+((('[1]N EERR UCAFE'!J122*(100%-W122))/(1+TASAS!$I$9)))</f>
        <v>0</v>
      </c>
      <c r="K122" s="131">
        <f>+('[1]N EERR UCAFE'!K122*X122)+((('[1]N EERR UCAFE'!K122*(100%-X122))/(1+TASAS!$J$9)))</f>
        <v>0</v>
      </c>
      <c r="L122" s="131">
        <f>+('[1]N EERR UCAFE'!L122*Y122)+((('[1]N EERR UCAFE'!L122*(100%-Y122))/(1+TASAS!$K$9)))</f>
        <v>0</v>
      </c>
      <c r="M122" s="131">
        <f>+('[1]N EERR UCAFE'!M122*Z122)+((('[1]N EERR UCAFE'!M122*(100%-Z122))/(1+TASAS!$L$9)))</f>
        <v>0</v>
      </c>
      <c r="N122" s="131">
        <f>+('[1]N EERR UCAFE'!N122*AA122)+((('[1]N EERR UCAFE'!N122*(100%-AA122))/(1+TASAS!$M$9)))</f>
        <v>0</v>
      </c>
      <c r="O122" s="194">
        <f t="shared" si="19"/>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UCAFE'!C123*P123)+((('[1]N EERR UCAFE'!C123*(100%-P123))/(1+TASAS!$B$9)))</f>
        <v>0</v>
      </c>
      <c r="D123" s="131">
        <f>+('[1]N EERR UCAFE'!D123*Q123)+((('[1]N EERR UCAFE'!D123*(100%-Q123))/(1+TASAS!$C$9)))</f>
        <v>0</v>
      </c>
      <c r="E123" s="131">
        <f>+('[1]N EERR UCAFE'!E123*R123)+((('[1]N EERR UCAFE'!E123*(100%-R123))/(1+TASAS!$D$9)))</f>
        <v>0</v>
      </c>
      <c r="F123" s="131">
        <f>+('[1]N EERR UCAFE'!F123*S123)+((('[1]N EERR UCAFE'!F123*(100%-S123))/(1+TASAS!$E$9)))</f>
        <v>0</v>
      </c>
      <c r="G123" s="131">
        <f>+('[1]N EERR UCAFE'!G123*T123)+((('[1]N EERR UCAFE'!G123*(100%-T123))/(1+TASAS!$F$9)))</f>
        <v>0</v>
      </c>
      <c r="H123" s="131">
        <f>+('[1]N EERR UCAFE'!H123*U123)+((('[1]N EERR UCAFE'!H123*(100%-U123))/(1+TASAS!$G$9)))</f>
        <v>0</v>
      </c>
      <c r="I123" s="131">
        <f>+('[1]N EERR UCAFE'!I123*V123)+((('[1]N EERR UCAFE'!I123*(100%-V123))/(1+TASAS!$H$9)))</f>
        <v>0</v>
      </c>
      <c r="J123" s="131">
        <f>+('[1]N EERR UCAFE'!J123*W123)+((('[1]N EERR UCAFE'!J123*(100%-W123))/(1+TASAS!$I$9)))</f>
        <v>0</v>
      </c>
      <c r="K123" s="131">
        <f>+('[1]N EERR UCAFE'!K123*X123)+((('[1]N EERR UCAFE'!K123*(100%-X123))/(1+TASAS!$J$9)))</f>
        <v>0</v>
      </c>
      <c r="L123" s="131">
        <f>+('[1]N EERR UCAFE'!L123*Y123)+((('[1]N EERR UCAFE'!L123*(100%-Y123))/(1+TASAS!$K$9)))</f>
        <v>0</v>
      </c>
      <c r="M123" s="131">
        <f>+('[1]N EERR UCAFE'!M123*Z123)+((('[1]N EERR UCAFE'!M123*(100%-Z123))/(1+TASAS!$L$9)))</f>
        <v>0</v>
      </c>
      <c r="N123" s="131">
        <f>+('[1]N EERR UCAFE'!N123*AA123)+((('[1]N EERR UCAFE'!N123*(100%-AA123))/(1+TASAS!$M$9)))</f>
        <v>0</v>
      </c>
      <c r="O123" s="194">
        <f t="shared" si="19"/>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UCAFE'!C124*P124)+((('[1]N EERR UCAFE'!C124*(100%-P124))/(1+TASAS!$B$9)))</f>
        <v>0</v>
      </c>
      <c r="D124" s="131">
        <f>+('[1]N EERR UCAFE'!D124*Q124)+((('[1]N EERR UCAFE'!D124*(100%-Q124))/(1+TASAS!$C$9)))</f>
        <v>0</v>
      </c>
      <c r="E124" s="131">
        <f>+('[1]N EERR UCAFE'!E124*R124)+((('[1]N EERR UCAFE'!E124*(100%-R124))/(1+TASAS!$D$9)))</f>
        <v>0</v>
      </c>
      <c r="F124" s="131">
        <f>+('[1]N EERR UCAFE'!F124*S124)+((('[1]N EERR UCAFE'!F124*(100%-S124))/(1+TASAS!$E$9)))</f>
        <v>0</v>
      </c>
      <c r="G124" s="131">
        <f>+('[1]N EERR UCAFE'!G124*T124)+((('[1]N EERR UCAFE'!G124*(100%-T124))/(1+TASAS!$F$9)))</f>
        <v>0</v>
      </c>
      <c r="H124" s="131">
        <f>+('[1]N EERR UCAFE'!H124*U124)+((('[1]N EERR UCAFE'!H124*(100%-U124))/(1+TASAS!$G$9)))</f>
        <v>0</v>
      </c>
      <c r="I124" s="131">
        <f>+('[1]N EERR UCAFE'!I124*V124)+((('[1]N EERR UCAFE'!I124*(100%-V124))/(1+TASAS!$H$9)))</f>
        <v>0</v>
      </c>
      <c r="J124" s="131">
        <f>+('[1]N EERR UCAFE'!J124*W124)+((('[1]N EERR UCAFE'!J124*(100%-W124))/(1+TASAS!$I$9)))</f>
        <v>0</v>
      </c>
      <c r="K124" s="131">
        <f>+('[1]N EERR UCAFE'!K124*X124)+((('[1]N EERR UCAFE'!K124*(100%-X124))/(1+TASAS!$J$9)))</f>
        <v>0</v>
      </c>
      <c r="L124" s="131">
        <f>+('[1]N EERR UCAFE'!L124*Y124)+((('[1]N EERR UCAFE'!L124*(100%-Y124))/(1+TASAS!$K$9)))</f>
        <v>0</v>
      </c>
      <c r="M124" s="131">
        <f>+('[1]N EERR UCAFE'!M124*Z124)+((('[1]N EERR UCAFE'!M124*(100%-Z124))/(1+TASAS!$L$9)))</f>
        <v>0</v>
      </c>
      <c r="N124" s="131">
        <f>+('[1]N EERR UCAFE'!N124*AA124)+((('[1]N EERR UCAFE'!N124*(100%-AA124))/(1+TASAS!$M$9)))</f>
        <v>0</v>
      </c>
      <c r="O124" s="194">
        <f t="shared" si="19"/>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UCAFE'!C125*P125)+((('[1]N EERR UCAFE'!C125*(100%-P125))/(1+TASAS!$B$9)))</f>
        <v>0.18653002277398215</v>
      </c>
      <c r="D125" s="131">
        <f>+('[1]N EERR UCAFE'!D125*Q125)+((('[1]N EERR UCAFE'!D125*(100%-Q125))/(1+TASAS!$C$9)))</f>
        <v>0.11248167390221338</v>
      </c>
      <c r="E125" s="131">
        <f>+('[1]N EERR UCAFE'!E125*R125)+((('[1]N EERR UCAFE'!E125*(100%-R125))/(1+TASAS!$D$9)))</f>
        <v>9.8699729471799627E-2</v>
      </c>
      <c r="F125" s="131">
        <f>+('[1]N EERR UCAFE'!F125*S125)+((('[1]N EERR UCAFE'!F125*(100%-S125))/(1+TASAS!$E$9)))</f>
        <v>0.11970914752822109</v>
      </c>
      <c r="G125" s="131">
        <f>+('[1]N EERR UCAFE'!G125*T125)+((('[1]N EERR UCAFE'!G125*(100%-T125))/(1+TASAS!$F$9)))</f>
        <v>9.1593261975785226E-2</v>
      </c>
      <c r="H125" s="131">
        <f>+('[1]N EERR UCAFE'!H125*U125)+((('[1]N EERR UCAFE'!H125*(100%-U125))/(1+TASAS!$G$9)))</f>
        <v>8.7573530406090658E-2</v>
      </c>
      <c r="I125" s="131">
        <f>+('[1]N EERR UCAFE'!I125*V125)+((('[1]N EERR UCAFE'!I125*(100%-V125))/(1+TASAS!$H$9)))</f>
        <v>0</v>
      </c>
      <c r="J125" s="131">
        <f>+('[1]N EERR UCAFE'!J125*W125)+((('[1]N EERR UCAFE'!J125*(100%-W125))/(1+TASAS!$I$9)))</f>
        <v>0</v>
      </c>
      <c r="K125" s="131">
        <f>+('[1]N EERR UCAFE'!K125*X125)+((('[1]N EERR UCAFE'!K125*(100%-X125))/(1+TASAS!$J$9)))</f>
        <v>0</v>
      </c>
      <c r="L125" s="131">
        <f>+('[1]N EERR UCAFE'!L125*Y125)+((('[1]N EERR UCAFE'!L125*(100%-Y125))/(1+TASAS!$K$9)))</f>
        <v>0</v>
      </c>
      <c r="M125" s="131">
        <f>+('[1]N EERR UCAFE'!M125*Z125)+((('[1]N EERR UCAFE'!M125*(100%-Z125))/(1+TASAS!$L$9)))</f>
        <v>0</v>
      </c>
      <c r="N125" s="131">
        <f>+('[1]N EERR UCAFE'!N125*AA125)+((('[1]N EERR UCAFE'!N125*(100%-AA125))/(1+TASAS!$M$9)))</f>
        <v>0</v>
      </c>
      <c r="O125" s="194">
        <f t="shared" si="19"/>
        <v>0.69658736605809213</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UCAFE'!C126*P126)+((('[1]N EERR UCAFE'!C126*(100%-P126))/(1+TASAS!$B$9)))</f>
        <v>7.4612009109592856E-2</v>
      </c>
      <c r="D126" s="131">
        <f>+('[1]N EERR UCAFE'!D126*Q126)+((('[1]N EERR UCAFE'!D126*(100%-Q126))/(1+TASAS!$C$9)))</f>
        <v>4.2180627713330018E-2</v>
      </c>
      <c r="E126" s="131">
        <f>+('[1]N EERR UCAFE'!E126*R126)+((('[1]N EERR UCAFE'!E126*(100%-R126))/(1+TASAS!$D$9)))</f>
        <v>4.2299884059342686E-2</v>
      </c>
      <c r="F126" s="131">
        <f>+('[1]N EERR UCAFE'!F126*S126)+((('[1]N EERR UCAFE'!F126*(100%-S126))/(1+TASAS!$E$9)))</f>
        <v>4.4890930323082903E-2</v>
      </c>
      <c r="G126" s="131">
        <f>+('[1]N EERR UCAFE'!G126*T126)+((('[1]N EERR UCAFE'!G126*(100%-T126))/(1+TASAS!$F$9)))</f>
        <v>3.8163859156577183E-2</v>
      </c>
      <c r="H126" s="131">
        <f>+('[1]N EERR UCAFE'!H126*U126)+((('[1]N EERR UCAFE'!H126*(100%-U126))/(1+TASAS!$G$9)))</f>
        <v>3.1844920147669334E-2</v>
      </c>
      <c r="I126" s="131">
        <f>+('[1]N EERR UCAFE'!I126*V126)+((('[1]N EERR UCAFE'!I126*(100%-V126))/(1+TASAS!$H$9)))</f>
        <v>0</v>
      </c>
      <c r="J126" s="131">
        <f>+('[1]N EERR UCAFE'!J126*W126)+((('[1]N EERR UCAFE'!J126*(100%-W126))/(1+TASAS!$I$9)))</f>
        <v>0</v>
      </c>
      <c r="K126" s="131">
        <f>+('[1]N EERR UCAFE'!K126*X126)+((('[1]N EERR UCAFE'!K126*(100%-X126))/(1+TASAS!$J$9)))</f>
        <v>0</v>
      </c>
      <c r="L126" s="131">
        <f>+('[1]N EERR UCAFE'!L126*Y126)+((('[1]N EERR UCAFE'!L126*(100%-Y126))/(1+TASAS!$K$9)))</f>
        <v>0</v>
      </c>
      <c r="M126" s="131">
        <f>+('[1]N EERR UCAFE'!M126*Z126)+((('[1]N EERR UCAFE'!M126*(100%-Z126))/(1+TASAS!$L$9)))</f>
        <v>0</v>
      </c>
      <c r="N126" s="131">
        <f>+('[1]N EERR UCAFE'!N126*AA126)+((('[1]N EERR UCAFE'!N126*(100%-AA126))/(1+TASAS!$M$9)))</f>
        <v>0</v>
      </c>
      <c r="O126" s="194">
        <f t="shared" si="19"/>
        <v>0.27399223050959498</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UCAFE'!C127*P127)+((('[1]N EERR UCAFE'!C127*(100%-P127))/(1+TASAS!$B$9)))</f>
        <v>0.41036605010276078</v>
      </c>
      <c r="D127" s="131">
        <f>+('[1]N EERR UCAFE'!D127*Q127)+((('[1]N EERR UCAFE'!D127*(100%-Q127))/(1+TASAS!$C$9)))</f>
        <v>0.27417408013664513</v>
      </c>
      <c r="E127" s="131">
        <f>+('[1]N EERR UCAFE'!E127*R127)+((('[1]N EERR UCAFE'!E127*(100%-R127))/(1+TASAS!$D$9)))</f>
        <v>0.34544905315129865</v>
      </c>
      <c r="F127" s="131">
        <f>+('[1]N EERR UCAFE'!F127*S127)+((('[1]N EERR UCAFE'!F127*(100%-S127))/(1+TASAS!$E$9)))</f>
        <v>0.30675469054106652</v>
      </c>
      <c r="G127" s="131">
        <f>+('[1]N EERR UCAFE'!G127*T127)+((('[1]N EERR UCAFE'!G127*(100%-T127))/(1+TASAS!$F$9)))</f>
        <v>0.35110750424051007</v>
      </c>
      <c r="H127" s="131">
        <f>+('[1]N EERR UCAFE'!H127*U127)+((('[1]N EERR UCAFE'!H127*(100%-U127))/(1+TASAS!$G$9)))</f>
        <v>0.334371661550528</v>
      </c>
      <c r="I127" s="131">
        <f>+('[1]N EERR UCAFE'!I127*V127)+((('[1]N EERR UCAFE'!I127*(100%-V127))/(1+TASAS!$H$9)))</f>
        <v>0</v>
      </c>
      <c r="J127" s="131">
        <f>+('[1]N EERR UCAFE'!J127*W127)+((('[1]N EERR UCAFE'!J127*(100%-W127))/(1+TASAS!$I$9)))</f>
        <v>0</v>
      </c>
      <c r="K127" s="131">
        <f>+('[1]N EERR UCAFE'!K127*X127)+((('[1]N EERR UCAFE'!K127*(100%-X127))/(1+TASAS!$J$9)))</f>
        <v>0</v>
      </c>
      <c r="L127" s="131">
        <f>+('[1]N EERR UCAFE'!L127*Y127)+((('[1]N EERR UCAFE'!L127*(100%-Y127))/(1+TASAS!$K$9)))</f>
        <v>0</v>
      </c>
      <c r="M127" s="131">
        <f>+('[1]N EERR UCAFE'!M127*Z127)+((('[1]N EERR UCAFE'!M127*(100%-Z127))/(1+TASAS!$L$9)))</f>
        <v>0</v>
      </c>
      <c r="N127" s="131">
        <f>+('[1]N EERR UCAFE'!N127*AA127)+((('[1]N EERR UCAFE'!N127*(100%-AA127))/(1+TASAS!$M$9)))</f>
        <v>0</v>
      </c>
      <c r="O127" s="194">
        <f t="shared" si="19"/>
        <v>2.0222230397228089</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UCAFE'!C128*P128)+((('[1]N EERR UCAFE'!C128*(100%-P128))/(1+TASAS!$B$9)))</f>
        <v>1.1316154714954918</v>
      </c>
      <c r="D128" s="131">
        <f>+('[1]N EERR UCAFE'!D128*Q128)+((('[1]N EERR UCAFE'!D128*(100%-Q128))/(1+TASAS!$C$9)))</f>
        <v>0</v>
      </c>
      <c r="E128" s="131">
        <f>+('[1]N EERR UCAFE'!E128*R128)+((('[1]N EERR UCAFE'!E128*(100%-R128))/(1+TASAS!$D$9)))</f>
        <v>0</v>
      </c>
      <c r="F128" s="131">
        <f>+('[1]N EERR UCAFE'!F128*S128)+((('[1]N EERR UCAFE'!F128*(100%-S128))/(1+TASAS!$E$9)))</f>
        <v>0.75566399377189564</v>
      </c>
      <c r="G128" s="131">
        <f>+('[1]N EERR UCAFE'!G128*T128)+((('[1]N EERR UCAFE'!G128*(100%-T128))/(1+TASAS!$F$9)))</f>
        <v>0</v>
      </c>
      <c r="H128" s="131">
        <f>+('[1]N EERR UCAFE'!H128*U128)+((('[1]N EERR UCAFE'!H128*(100%-U128))/(1+TASAS!$G$9)))</f>
        <v>0</v>
      </c>
      <c r="I128" s="131">
        <f>+('[1]N EERR UCAFE'!I128*V128)+((('[1]N EERR UCAFE'!I128*(100%-V128))/(1+TASAS!$H$9)))</f>
        <v>0</v>
      </c>
      <c r="J128" s="131">
        <f>+('[1]N EERR UCAFE'!J128*W128)+((('[1]N EERR UCAFE'!J128*(100%-W128))/(1+TASAS!$I$9)))</f>
        <v>0</v>
      </c>
      <c r="K128" s="131">
        <f>+('[1]N EERR UCAFE'!K128*X128)+((('[1]N EERR UCAFE'!K128*(100%-X128))/(1+TASAS!$J$9)))</f>
        <v>0</v>
      </c>
      <c r="L128" s="131">
        <f>+('[1]N EERR UCAFE'!L128*Y128)+((('[1]N EERR UCAFE'!L128*(100%-Y128))/(1+TASAS!$K$9)))</f>
        <v>0</v>
      </c>
      <c r="M128" s="131">
        <f>+('[1]N EERR UCAFE'!M128*Z128)+((('[1]N EERR UCAFE'!M128*(100%-Z128))/(1+TASAS!$L$9)))</f>
        <v>0</v>
      </c>
      <c r="N128" s="131">
        <f>+('[1]N EERR UCAFE'!N128*AA128)+((('[1]N EERR UCAFE'!N128*(100%-AA128))/(1+TASAS!$M$9)))</f>
        <v>0</v>
      </c>
      <c r="O128" s="194">
        <f t="shared" si="19"/>
        <v>1.8872794652673874</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UCAFE'!C129*P129)+((('[1]N EERR UCAFE'!C129*(100%-P129))/(1+TASAS!$B$9)))</f>
        <v>0</v>
      </c>
      <c r="D129" s="131">
        <f>+('[1]N EERR UCAFE'!D129*Q129)+((('[1]N EERR UCAFE'!D129*(100%-Q129))/(1+TASAS!$C$9)))</f>
        <v>0</v>
      </c>
      <c r="E129" s="131">
        <f>+('[1]N EERR UCAFE'!E129*R129)+((('[1]N EERR UCAFE'!E129*(100%-R129))/(1+TASAS!$D$9)))</f>
        <v>0</v>
      </c>
      <c r="F129" s="131">
        <f>+('[1]N EERR UCAFE'!F129*S129)+((('[1]N EERR UCAFE'!F129*(100%-S129))/(1+TASAS!$E$9)))</f>
        <v>0</v>
      </c>
      <c r="G129" s="131">
        <f>+('[1]N EERR UCAFE'!G129*T129)+((('[1]N EERR UCAFE'!G129*(100%-T129))/(1+TASAS!$F$9)))</f>
        <v>0</v>
      </c>
      <c r="H129" s="131">
        <f>+('[1]N EERR UCAFE'!H129*U129)+((('[1]N EERR UCAFE'!H129*(100%-U129))/(1+TASAS!$G$9)))</f>
        <v>0</v>
      </c>
      <c r="I129" s="131">
        <f>+('[1]N EERR UCAFE'!I129*V129)+((('[1]N EERR UCAFE'!I129*(100%-V129))/(1+TASAS!$H$9)))</f>
        <v>0</v>
      </c>
      <c r="J129" s="131">
        <f>+('[1]N EERR UCAFE'!J129*W129)+((('[1]N EERR UCAFE'!J129*(100%-W129))/(1+TASAS!$I$9)))</f>
        <v>0</v>
      </c>
      <c r="K129" s="131">
        <f>+('[1]N EERR UCAFE'!K129*X129)+((('[1]N EERR UCAFE'!K129*(100%-X129))/(1+TASAS!$J$9)))</f>
        <v>0</v>
      </c>
      <c r="L129" s="131">
        <f>+('[1]N EERR UCAFE'!L129*Y129)+((('[1]N EERR UCAFE'!L129*(100%-Y129))/(1+TASAS!$K$9)))</f>
        <v>0</v>
      </c>
      <c r="M129" s="131">
        <f>+('[1]N EERR UCAFE'!M129*Z129)+((('[1]N EERR UCAFE'!M129*(100%-Z129))/(1+TASAS!$L$9)))</f>
        <v>0</v>
      </c>
      <c r="N129" s="131">
        <f>+('[1]N EERR UCAFE'!N129*AA129)+((('[1]N EERR UCAFE'!N129*(100%-AA129))/(1+TASAS!$M$9)))</f>
        <v>0</v>
      </c>
      <c r="O129" s="194">
        <f t="shared" si="19"/>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UCAFE'!C130*P130)+((('[1]N EERR UCAFE'!C130*(100%-P130))/(1+TASAS!$B$9)))</f>
        <v>26.300733211131483</v>
      </c>
      <c r="D130" s="131">
        <f>+('[1]N EERR UCAFE'!D130*Q130)+((('[1]N EERR UCAFE'!D130*(100%-Q130))/(1+TASAS!$C$9)))</f>
        <v>0</v>
      </c>
      <c r="E130" s="131">
        <f>+('[1]N EERR UCAFE'!E130*R130)+((('[1]N EERR UCAFE'!E130*(100%-R130))/(1+TASAS!$D$9)))</f>
        <v>29.821418261836595</v>
      </c>
      <c r="F130" s="131">
        <f>+('[1]N EERR UCAFE'!F130*S130)+((('[1]N EERR UCAFE'!F130*(100%-S130))/(1+TASAS!$E$9)))</f>
        <v>0</v>
      </c>
      <c r="G130" s="131">
        <f>+('[1]N EERR UCAFE'!G130*T130)+((('[1]N EERR UCAFE'!G130*(100%-T130))/(1+TASAS!$F$9)))</f>
        <v>0</v>
      </c>
      <c r="H130" s="131">
        <f>+('[1]N EERR UCAFE'!H130*U130)+((('[1]N EERR UCAFE'!H130*(100%-U130))/(1+TASAS!$G$9)))</f>
        <v>22.450668704106878</v>
      </c>
      <c r="I130" s="131">
        <f>+('[1]N EERR UCAFE'!I130*V130)+((('[1]N EERR UCAFE'!I130*(100%-V130))/(1+TASAS!$H$9)))</f>
        <v>0</v>
      </c>
      <c r="J130" s="131">
        <f>+('[1]N EERR UCAFE'!J130*W130)+((('[1]N EERR UCAFE'!J130*(100%-W130))/(1+TASAS!$I$9)))</f>
        <v>0</v>
      </c>
      <c r="K130" s="131">
        <f>+('[1]N EERR UCAFE'!K130*X130)+((('[1]N EERR UCAFE'!K130*(100%-X130))/(1+TASAS!$J$9)))</f>
        <v>0</v>
      </c>
      <c r="L130" s="131">
        <f>+('[1]N EERR UCAFE'!L130*Y130)+((('[1]N EERR UCAFE'!L130*(100%-Y130))/(1+TASAS!$K$9)))</f>
        <v>0</v>
      </c>
      <c r="M130" s="131">
        <f>+('[1]N EERR UCAFE'!M130*Z130)+((('[1]N EERR UCAFE'!M130*(100%-Z130))/(1+TASAS!$L$9)))</f>
        <v>0</v>
      </c>
      <c r="N130" s="131">
        <f>+('[1]N EERR UCAFE'!N130*AA130)+((('[1]N EERR UCAFE'!N130*(100%-AA130))/(1+TASAS!$M$9)))</f>
        <v>0</v>
      </c>
      <c r="O130" s="194">
        <f t="shared" si="19"/>
        <v>78.572820177074959</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UCAFE'!C131*P131)+((('[1]N EERR UCAFE'!C131*(100%-P131))/(1+TASAS!$B$9)))</f>
        <v>1.162703808624489</v>
      </c>
      <c r="D131" s="131">
        <f>+('[1]N EERR UCAFE'!D131*Q131)+((('[1]N EERR UCAFE'!D131*(100%-Q131))/(1+TASAS!$C$9)))</f>
        <v>15.08660451213437</v>
      </c>
      <c r="E131" s="131">
        <f>+('[1]N EERR UCAFE'!E131*R131)+((('[1]N EERR UCAFE'!E131*(100%-R131))/(1+TASAS!$D$9)))</f>
        <v>7.1909802900882571</v>
      </c>
      <c r="F131" s="131">
        <f>+('[1]N EERR UCAFE'!F131*S131)+((('[1]N EERR UCAFE'!F131*(100%-S131))/(1+TASAS!$E$9)))</f>
        <v>12.569460490463214</v>
      </c>
      <c r="G131" s="131">
        <f>+('[1]N EERR UCAFE'!G131*T131)+((('[1]N EERR UCAFE'!G131*(100%-T131))/(1+TASAS!$F$9)))</f>
        <v>11.723937532900509</v>
      </c>
      <c r="H131" s="131">
        <f>+('[1]N EERR UCAFE'!H131*U131)+((('[1]N EERR UCAFE'!H131*(100%-U131))/(1+TASAS!$G$9)))</f>
        <v>8.1204546376556799</v>
      </c>
      <c r="I131" s="131">
        <f>+('[1]N EERR UCAFE'!I131*V131)+((('[1]N EERR UCAFE'!I131*(100%-V131))/(1+TASAS!$H$9)))</f>
        <v>0</v>
      </c>
      <c r="J131" s="131">
        <f>+('[1]N EERR UCAFE'!J131*W131)+((('[1]N EERR UCAFE'!J131*(100%-W131))/(1+TASAS!$I$9)))</f>
        <v>0</v>
      </c>
      <c r="K131" s="131">
        <f>+('[1]N EERR UCAFE'!K131*X131)+((('[1]N EERR UCAFE'!K131*(100%-X131))/(1+TASAS!$J$9)))</f>
        <v>0</v>
      </c>
      <c r="L131" s="131">
        <f>+('[1]N EERR UCAFE'!L131*Y131)+((('[1]N EERR UCAFE'!L131*(100%-Y131))/(1+TASAS!$K$9)))</f>
        <v>0</v>
      </c>
      <c r="M131" s="131">
        <f>+('[1]N EERR UCAFE'!M131*Z131)+((('[1]N EERR UCAFE'!M131*(100%-Z131))/(1+TASAS!$L$9)))</f>
        <v>0</v>
      </c>
      <c r="N131" s="131">
        <f>+('[1]N EERR UCAFE'!N131*AA131)+((('[1]N EERR UCAFE'!N131*(100%-AA131))/(1+TASAS!$M$9)))</f>
        <v>0</v>
      </c>
      <c r="O131" s="194">
        <f t="shared" si="19"/>
        <v>55.854141271866524</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UCAFE'!C132*P132)+((('[1]N EERR UCAFE'!C132*(100%-P132))/(1+TASAS!$B$9)))</f>
        <v>0</v>
      </c>
      <c r="D132" s="131">
        <f>+('[1]N EERR UCAFE'!D132*Q132)+((('[1]N EERR UCAFE'!D132*(100%-Q132))/(1+TASAS!$C$9)))</f>
        <v>0</v>
      </c>
      <c r="E132" s="131">
        <f>+('[1]N EERR UCAFE'!E132*R132)+((('[1]N EERR UCAFE'!E132*(100%-R132))/(1+TASAS!$D$9)))</f>
        <v>0</v>
      </c>
      <c r="F132" s="131">
        <f>+('[1]N EERR UCAFE'!F132*S132)+((('[1]N EERR UCAFE'!F132*(100%-S132))/(1+TASAS!$E$9)))</f>
        <v>0</v>
      </c>
      <c r="G132" s="131">
        <f>+('[1]N EERR UCAFE'!G132*T132)+((('[1]N EERR UCAFE'!G132*(100%-T132))/(1+TASAS!$F$9)))</f>
        <v>0</v>
      </c>
      <c r="H132" s="131">
        <f>+('[1]N EERR UCAFE'!H132*U132)+((('[1]N EERR UCAFE'!H132*(100%-U132))/(1+TASAS!$G$9)))</f>
        <v>0</v>
      </c>
      <c r="I132" s="131">
        <f>+('[1]N EERR UCAFE'!I132*V132)+((('[1]N EERR UCAFE'!I132*(100%-V132))/(1+TASAS!$H$9)))</f>
        <v>0</v>
      </c>
      <c r="J132" s="131">
        <f>+('[1]N EERR UCAFE'!J132*W132)+((('[1]N EERR UCAFE'!J132*(100%-W132))/(1+TASAS!$I$9)))</f>
        <v>0</v>
      </c>
      <c r="K132" s="131">
        <f>+('[1]N EERR UCAFE'!K132*X132)+((('[1]N EERR UCAFE'!K132*(100%-X132))/(1+TASAS!$J$9)))</f>
        <v>0</v>
      </c>
      <c r="L132" s="131">
        <f>+('[1]N EERR UCAFE'!L132*Y132)+((('[1]N EERR UCAFE'!L132*(100%-Y132))/(1+TASAS!$K$9)))</f>
        <v>0</v>
      </c>
      <c r="M132" s="131">
        <f>+('[1]N EERR UCAFE'!M132*Z132)+((('[1]N EERR UCAFE'!M132*(100%-Z132))/(1+TASAS!$L$9)))</f>
        <v>0</v>
      </c>
      <c r="N132" s="131">
        <f>+('[1]N EERR UCAFE'!N132*AA132)+((('[1]N EERR UCAFE'!N132*(100%-AA132))/(1+TASAS!$M$9)))</f>
        <v>0</v>
      </c>
      <c r="O132" s="194">
        <f t="shared" si="19"/>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UCAFE'!C133*P133)+((('[1]N EERR UCAFE'!C133*(100%-P133))/(1+TASAS!$B$9)))</f>
        <v>10.408375270788204</v>
      </c>
      <c r="D133" s="131">
        <f>+('[1]N EERR UCAFE'!D133*Q133)+((('[1]N EERR UCAFE'!D133*(100%-Q133))/(1+TASAS!$C$9)))</f>
        <v>14.763219699665505</v>
      </c>
      <c r="E133" s="131">
        <f>+('[1]N EERR UCAFE'!E133*R133)+((('[1]N EERR UCAFE'!E133*(100%-R133))/(1+TASAS!$D$9)))</f>
        <v>10.151972174242246</v>
      </c>
      <c r="F133" s="131">
        <f>+('[1]N EERR UCAFE'!F133*S133)+((('[1]N EERR UCAFE'!F133*(100%-S133))/(1+TASAS!$E$9)))</f>
        <v>23.567738419618525</v>
      </c>
      <c r="G133" s="131">
        <f>+('[1]N EERR UCAFE'!G133*T133)+((('[1]N EERR UCAFE'!G133*(100%-T133))/(1+TASAS!$F$9)))</f>
        <v>16.028820845762414</v>
      </c>
      <c r="H133" s="131">
        <f>+('[1]N EERR UCAFE'!H133*U133)+((('[1]N EERR UCAFE'!H133*(100%-U133))/(1+TASAS!$G$9)))</f>
        <v>0</v>
      </c>
      <c r="I133" s="131">
        <f>+('[1]N EERR UCAFE'!I133*V133)+((('[1]N EERR UCAFE'!I133*(100%-V133))/(1+TASAS!$H$9)))</f>
        <v>0</v>
      </c>
      <c r="J133" s="131">
        <f>+('[1]N EERR UCAFE'!J133*W133)+((('[1]N EERR UCAFE'!J133*(100%-W133))/(1+TASAS!$I$9)))</f>
        <v>0</v>
      </c>
      <c r="K133" s="131">
        <f>+('[1]N EERR UCAFE'!K133*X133)+((('[1]N EERR UCAFE'!K133*(100%-X133))/(1+TASAS!$J$9)))</f>
        <v>0</v>
      </c>
      <c r="L133" s="131">
        <f>+('[1]N EERR UCAFE'!L133*Y133)+((('[1]N EERR UCAFE'!L133*(100%-Y133))/(1+TASAS!$K$9)))</f>
        <v>0</v>
      </c>
      <c r="M133" s="131">
        <f>+('[1]N EERR UCAFE'!M133*Z133)+((('[1]N EERR UCAFE'!M133*(100%-Z133))/(1+TASAS!$L$9)))</f>
        <v>0</v>
      </c>
      <c r="N133" s="131">
        <f>+('[1]N EERR UCAFE'!N133*AA133)+((('[1]N EERR UCAFE'!N133*(100%-AA133))/(1+TASAS!$M$9)))</f>
        <v>0</v>
      </c>
      <c r="O133" s="194">
        <f t="shared" si="19"/>
        <v>74.92012641007689</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UCAFE'!C134*P134)+((('[1]N EERR UCAFE'!C134*(100%-P134))/(1+TASAS!$B$9)))</f>
        <v>0</v>
      </c>
      <c r="D134" s="131">
        <f>+('[1]N EERR UCAFE'!D134*Q134)+((('[1]N EERR UCAFE'!D134*(100%-Q134))/(1+TASAS!$C$9)))</f>
        <v>0</v>
      </c>
      <c r="E134" s="131">
        <f>+('[1]N EERR UCAFE'!E134*R134)+((('[1]N EERR UCAFE'!E134*(100%-R134))/(1+TASAS!$D$9)))</f>
        <v>0</v>
      </c>
      <c r="F134" s="131">
        <f>+('[1]N EERR UCAFE'!F134*S134)+((('[1]N EERR UCAFE'!F134*(100%-S134))/(1+TASAS!$E$9)))</f>
        <v>0</v>
      </c>
      <c r="G134" s="131">
        <f>+('[1]N EERR UCAFE'!G134*T134)+((('[1]N EERR UCAFE'!G134*(100%-T134))/(1+TASAS!$F$9)))</f>
        <v>0</v>
      </c>
      <c r="H134" s="131">
        <f>+('[1]N EERR UCAFE'!H134*U134)+((('[1]N EERR UCAFE'!H134*(100%-U134))/(1+TASAS!$G$9)))</f>
        <v>0</v>
      </c>
      <c r="I134" s="131">
        <f>+('[1]N EERR UCAFE'!I134*V134)+((('[1]N EERR UCAFE'!I134*(100%-V134))/(1+TASAS!$H$9)))</f>
        <v>0</v>
      </c>
      <c r="J134" s="131">
        <f>+('[1]N EERR UCAFE'!J134*W134)+((('[1]N EERR UCAFE'!J134*(100%-W134))/(1+TASAS!$I$9)))</f>
        <v>0</v>
      </c>
      <c r="K134" s="131">
        <f>+('[1]N EERR UCAFE'!K134*X134)+((('[1]N EERR UCAFE'!K134*(100%-X134))/(1+TASAS!$J$9)))</f>
        <v>0</v>
      </c>
      <c r="L134" s="131">
        <f>+('[1]N EERR UCAFE'!L134*Y134)+((('[1]N EERR UCAFE'!L134*(100%-Y134))/(1+TASAS!$K$9)))</f>
        <v>0</v>
      </c>
      <c r="M134" s="131">
        <f>+('[1]N EERR UCAFE'!M134*Z134)+((('[1]N EERR UCAFE'!M134*(100%-Z134))/(1+TASAS!$L$9)))</f>
        <v>0</v>
      </c>
      <c r="N134" s="131">
        <f>+('[1]N EERR UCAFE'!N134*AA134)+((('[1]N EERR UCAFE'!N134*(100%-AA134))/(1+TASAS!$M$9)))</f>
        <v>0</v>
      </c>
      <c r="O134" s="194">
        <f t="shared" si="19"/>
        <v>0</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UCAFE'!C135*P135)+((('[1]N EERR UCAFE'!C135*(100%-P135))/(1+TASAS!$B$9)))</f>
        <v>0</v>
      </c>
      <c r="D135" s="131">
        <f>+('[1]N EERR UCAFE'!D135*Q135)+((('[1]N EERR UCAFE'!D135*(100%-Q135))/(1+TASAS!$C$9)))</f>
        <v>0</v>
      </c>
      <c r="E135" s="131">
        <f>+('[1]N EERR UCAFE'!E135*R135)+((('[1]N EERR UCAFE'!E135*(100%-R135))/(1+TASAS!$D$9)))</f>
        <v>0</v>
      </c>
      <c r="F135" s="131">
        <f>+('[1]N EERR UCAFE'!F135*S135)+((('[1]N EERR UCAFE'!F135*(100%-S135))/(1+TASAS!$E$9)))</f>
        <v>0</v>
      </c>
      <c r="G135" s="131">
        <f>+('[1]N EERR UCAFE'!G135*T135)+((('[1]N EERR UCAFE'!G135*(100%-T135))/(1+TASAS!$F$9)))</f>
        <v>0</v>
      </c>
      <c r="H135" s="131">
        <f>+('[1]N EERR UCAFE'!H135*U135)+((('[1]N EERR UCAFE'!H135*(100%-U135))/(1+TASAS!$G$9)))</f>
        <v>0</v>
      </c>
      <c r="I135" s="131">
        <f>+('[1]N EERR UCAFE'!I135*V135)+((('[1]N EERR UCAFE'!I135*(100%-V135))/(1+TASAS!$H$9)))</f>
        <v>0</v>
      </c>
      <c r="J135" s="131">
        <f>+('[1]N EERR UCAFE'!J135*W135)+((('[1]N EERR UCAFE'!J135*(100%-W135))/(1+TASAS!$I$9)))</f>
        <v>0</v>
      </c>
      <c r="K135" s="131">
        <f>+('[1]N EERR UCAFE'!K135*X135)+((('[1]N EERR UCAFE'!K135*(100%-X135))/(1+TASAS!$J$9)))</f>
        <v>0</v>
      </c>
      <c r="L135" s="131">
        <f>+('[1]N EERR UCAFE'!L135*Y135)+((('[1]N EERR UCAFE'!L135*(100%-Y135))/(1+TASAS!$K$9)))</f>
        <v>0</v>
      </c>
      <c r="M135" s="131">
        <f>+('[1]N EERR UCAFE'!M135*Z135)+((('[1]N EERR UCAFE'!M135*(100%-Z135))/(1+TASAS!$L$9)))</f>
        <v>0</v>
      </c>
      <c r="N135" s="131">
        <f>+('[1]N EERR UCAFE'!N135*AA135)+((('[1]N EERR UCAFE'!N135*(100%-AA135))/(1+TASAS!$M$9)))</f>
        <v>0</v>
      </c>
      <c r="O135" s="194">
        <f t="shared" si="19"/>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UCAFE'!C136*P136)+((('[1]N EERR UCAFE'!C136*(100%-P136))/(1+TASAS!$B$9)))</f>
        <v>70.135288563017284</v>
      </c>
      <c r="D136" s="131">
        <f>+('[1]N EERR UCAFE'!D136*Q136)+((('[1]N EERR UCAFE'!D136*(100%-Q136))/(1+TASAS!$C$9)))</f>
        <v>89.633833890826281</v>
      </c>
      <c r="E136" s="131">
        <f>+('[1]N EERR UCAFE'!E136*R136)+((('[1]N EERR UCAFE'!E136*(100%-R136))/(1+TASAS!$D$9)))</f>
        <v>95.456738360583344</v>
      </c>
      <c r="F136" s="131">
        <f>+('[1]N EERR UCAFE'!F136*S136)+((('[1]N EERR UCAFE'!F136*(100%-S136))/(1+TASAS!$E$9)))</f>
        <v>75.341944725574152</v>
      </c>
      <c r="G136" s="131">
        <f>+('[1]N EERR UCAFE'!G136*T136)+((('[1]N EERR UCAFE'!G136*(100%-T136))/(1+TASAS!$F$9)))</f>
        <v>80.678398257004162</v>
      </c>
      <c r="H136" s="131">
        <f>+('[1]N EERR UCAFE'!H136*U136)+((('[1]N EERR UCAFE'!H136*(100%-U136))/(1+TASAS!$G$9)))</f>
        <v>34.551738360221222</v>
      </c>
      <c r="I136" s="131">
        <f>+('[1]N EERR UCAFE'!I136*V136)+((('[1]N EERR UCAFE'!I136*(100%-V136))/(1+TASAS!$H$9)))</f>
        <v>0</v>
      </c>
      <c r="J136" s="131">
        <f>+('[1]N EERR UCAFE'!J136*W136)+((('[1]N EERR UCAFE'!J136*(100%-W136))/(1+TASAS!$I$9)))</f>
        <v>0</v>
      </c>
      <c r="K136" s="131">
        <f>+('[1]N EERR UCAFE'!K136*X136)+((('[1]N EERR UCAFE'!K136*(100%-X136))/(1+TASAS!$J$9)))</f>
        <v>0</v>
      </c>
      <c r="L136" s="131">
        <f>+('[1]N EERR UCAFE'!L136*Y136)+((('[1]N EERR UCAFE'!L136*(100%-Y136))/(1+TASAS!$K$9)))</f>
        <v>0</v>
      </c>
      <c r="M136" s="131">
        <f>+('[1]N EERR UCAFE'!M136*Z136)+((('[1]N EERR UCAFE'!M136*(100%-Z136))/(1+TASAS!$L$9)))</f>
        <v>0</v>
      </c>
      <c r="N136" s="131">
        <f>+('[1]N EERR UCAFE'!N136*AA136)+((('[1]N EERR UCAFE'!N136*(100%-AA136))/(1+TASAS!$M$9)))</f>
        <v>0</v>
      </c>
      <c r="O136" s="194">
        <f t="shared" si="19"/>
        <v>445.79794215722649</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f>+('[1]N EERR UCAFE'!C137*P137)+((('[1]N EERR UCAFE'!C137*(100%-P137))/(1+TASAS!$B$9)))</f>
        <v>0</v>
      </c>
      <c r="D137" s="131">
        <f>+('[1]N EERR UCAFE'!D137*Q137)+((('[1]N EERR UCAFE'!D137*(100%-Q137))/(1+TASAS!$C$9)))</f>
        <v>0</v>
      </c>
      <c r="E137" s="131">
        <f>+('[1]N EERR UCAFE'!E137*R137)+((('[1]N EERR UCAFE'!E137*(100%-R137))/(1+TASAS!$D$9)))</f>
        <v>0</v>
      </c>
      <c r="F137" s="131">
        <f>+('[1]N EERR UCAFE'!F137*S137)+((('[1]N EERR UCAFE'!F137*(100%-S137))/(1+TASAS!$E$9)))</f>
        <v>0</v>
      </c>
      <c r="G137" s="131">
        <f>+('[1]N EERR UCAFE'!G137*T137)+((('[1]N EERR UCAFE'!G137*(100%-T137))/(1+TASAS!$F$9)))</f>
        <v>0</v>
      </c>
      <c r="H137" s="131">
        <f>+('[1]N EERR UCAFE'!H137*U137)+((('[1]N EERR UCAFE'!H137*(100%-U137))/(1+TASAS!$G$9)))</f>
        <v>0</v>
      </c>
      <c r="I137" s="131">
        <f>+('[1]N EERR UCAFE'!I137*V137)+((('[1]N EERR UCAFE'!I137*(100%-V137))/(1+TASAS!$H$9)))</f>
        <v>0</v>
      </c>
      <c r="J137" s="131">
        <f>+('[1]N EERR UCAFE'!J137*W137)+((('[1]N EERR UCAFE'!J137*(100%-W137))/(1+TASAS!$I$9)))</f>
        <v>0</v>
      </c>
      <c r="K137" s="131">
        <f>+('[1]N EERR UCAFE'!K137*X137)+((('[1]N EERR UCAFE'!K137*(100%-X137))/(1+TASAS!$J$9)))</f>
        <v>0</v>
      </c>
      <c r="L137" s="131">
        <f>+('[1]N EERR UCAFE'!L137*Y137)+((('[1]N EERR UCAFE'!L137*(100%-Y137))/(1+TASAS!$K$9)))</f>
        <v>0</v>
      </c>
      <c r="M137" s="131">
        <f>+('[1]N EERR UCAFE'!M137*Z137)+((('[1]N EERR UCAFE'!M137*(100%-Z137))/(1+TASAS!$L$9)))</f>
        <v>0</v>
      </c>
      <c r="N137" s="131">
        <f>+('[1]N EERR UCAFE'!N137*AA137)+((('[1]N EERR UCAFE'!N137*(100%-AA137))/(1+TASAS!$M$9)))</f>
        <v>0</v>
      </c>
      <c r="O137" s="194">
        <f t="shared" si="19"/>
        <v>0</v>
      </c>
      <c r="P137" s="303"/>
      <c r="Q137" s="303"/>
      <c r="R137" s="303"/>
      <c r="S137" s="303"/>
      <c r="T137" s="303"/>
      <c r="U137" s="303"/>
      <c r="V137" s="303"/>
      <c r="W137" s="303"/>
      <c r="X137" s="303"/>
      <c r="Y137" s="303"/>
      <c r="Z137" s="303"/>
      <c r="AA137" s="303"/>
    </row>
    <row r="138" spans="1:27" outlineLevel="1" x14ac:dyDescent="0.3">
      <c r="A138" s="203"/>
      <c r="B138" s="131"/>
      <c r="C138" s="131">
        <v>0</v>
      </c>
      <c r="D138" s="131">
        <v>0</v>
      </c>
      <c r="E138" s="131">
        <v>0</v>
      </c>
      <c r="F138" s="131"/>
      <c r="G138" s="131"/>
      <c r="H138" s="131"/>
      <c r="I138" s="131"/>
      <c r="J138" s="131"/>
      <c r="K138" s="131"/>
      <c r="L138" s="131"/>
      <c r="M138" s="131"/>
      <c r="N138" s="131"/>
      <c r="O138" s="194">
        <f t="shared" si="19"/>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20">SUM(C140:C171)</f>
        <v>15.39</v>
      </c>
      <c r="D139" s="186">
        <f t="shared" si="20"/>
        <v>12.56</v>
      </c>
      <c r="E139" s="186">
        <f t="shared" si="20"/>
        <v>21.35</v>
      </c>
      <c r="F139" s="186">
        <f t="shared" si="20"/>
        <v>9.35</v>
      </c>
      <c r="G139" s="186">
        <f t="shared" si="20"/>
        <v>1.84</v>
      </c>
      <c r="H139" s="186">
        <f t="shared" si="20"/>
        <v>9.5500000000000007</v>
      </c>
      <c r="I139" s="186">
        <f t="shared" si="20"/>
        <v>0</v>
      </c>
      <c r="J139" s="186">
        <f t="shared" si="20"/>
        <v>0</v>
      </c>
      <c r="K139" s="186">
        <f t="shared" si="20"/>
        <v>0</v>
      </c>
      <c r="L139" s="186">
        <f t="shared" si="20"/>
        <v>0</v>
      </c>
      <c r="M139" s="186">
        <f t="shared" si="20"/>
        <v>0</v>
      </c>
      <c r="N139" s="186">
        <f t="shared" si="20"/>
        <v>0</v>
      </c>
      <c r="O139" s="210">
        <f t="shared" ref="O139" si="21">SUM(O140:O171)</f>
        <v>70.040000000000006</v>
      </c>
      <c r="P139" s="305"/>
      <c r="Q139" s="305"/>
      <c r="R139" s="305"/>
      <c r="S139" s="305"/>
      <c r="T139" s="305"/>
      <c r="U139" s="305"/>
      <c r="V139" s="305"/>
      <c r="W139" s="305"/>
      <c r="X139" s="305"/>
      <c r="Y139" s="305"/>
      <c r="Z139" s="305"/>
      <c r="AA139" s="305"/>
    </row>
    <row r="140" spans="1:27" outlineLevel="2" x14ac:dyDescent="0.3">
      <c r="A140" s="203" t="s">
        <v>325</v>
      </c>
      <c r="B140" s="131"/>
      <c r="C140" s="131">
        <f>+('[1]N EERR UCAFE'!C140*P140)+((('[1]N EERR UCAFE'!C140*(100%-P140))/(1+TASAS!$B$9)))</f>
        <v>0</v>
      </c>
      <c r="D140" s="131">
        <f>+('[1]N EERR UCAFE'!D140*Q140)+((('[1]N EERR UCAFE'!D140*(100%-Q140))/(1+TASAS!$C$9)))</f>
        <v>0</v>
      </c>
      <c r="E140" s="131">
        <f>+('[1]N EERR UCAFE'!E140*R140)+((('[1]N EERR UCAFE'!E140*(100%-R140))/(1+TASAS!$D$9)))</f>
        <v>0</v>
      </c>
      <c r="F140" s="131">
        <f>+('[1]N EERR UCAFE'!F140*S140)+((('[1]N EERR UCAFE'!F140*(100%-S140))/(1+TASAS!$E$9)))</f>
        <v>0</v>
      </c>
      <c r="G140" s="131">
        <f>+('[1]N EERR UCAFE'!G140*T140)+((('[1]N EERR UCAFE'!G140*(100%-T140))/(1+TASAS!$F$9)))</f>
        <v>0</v>
      </c>
      <c r="H140" s="131">
        <f>+('[1]N EERR UCAFE'!H140*U140)+((('[1]N EERR UCAFE'!H140*(100%-U140))/(1+TASAS!$G$9)))</f>
        <v>0</v>
      </c>
      <c r="I140" s="131">
        <f>+('[1]N EERR UCAFE'!I140*V140)+((('[1]N EERR UCAFE'!I140*(100%-V140))/(1+TASAS!$H$9)))</f>
        <v>0</v>
      </c>
      <c r="J140" s="131">
        <f>+('[1]N EERR UCAFE'!J140*W140)+((('[1]N EERR UCAFE'!J140*(100%-W140))/(1+TASAS!$I$9)))</f>
        <v>0</v>
      </c>
      <c r="K140" s="131">
        <f>+('[1]N EERR UCAFE'!K140*X140)+((('[1]N EERR UCAFE'!K140*(100%-X140))/(1+TASAS!$J$9)))</f>
        <v>0</v>
      </c>
      <c r="L140" s="131">
        <f>+('[1]N EERR UCAFE'!L140*Y140)+((('[1]N EERR UCAFE'!L140*(100%-Y140))/(1+TASAS!$K$9)))</f>
        <v>0</v>
      </c>
      <c r="M140" s="131">
        <f>+('[1]N EERR UCAFE'!M140*Z140)+((('[1]N EERR UCAFE'!M140*(100%-Z140))/(1+TASAS!$L$9)))</f>
        <v>0</v>
      </c>
      <c r="N140" s="131">
        <f>+('[1]N EERR UCAFE'!N140*AA140)+((('[1]N EERR UCAFE'!N140*(100%-AA140))/(1+TASAS!$M$9)))</f>
        <v>0</v>
      </c>
      <c r="O140" s="194">
        <f t="shared" si="19"/>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UCAFE'!C141*P141)+((('[1]N EERR UCAFE'!C141*(100%-P141))/(1+TASAS!$B$9)))</f>
        <v>0</v>
      </c>
      <c r="D141" s="131">
        <f>+('[1]N EERR UCAFE'!D141*Q141)+((('[1]N EERR UCAFE'!D141*(100%-Q141))/(1+TASAS!$C$9)))</f>
        <v>0</v>
      </c>
      <c r="E141" s="131">
        <f>+('[1]N EERR UCAFE'!E141*R141)+((('[1]N EERR UCAFE'!E141*(100%-R141))/(1+TASAS!$D$9)))</f>
        <v>0</v>
      </c>
      <c r="F141" s="131">
        <f>+('[1]N EERR UCAFE'!F141*S141)+((('[1]N EERR UCAFE'!F141*(100%-S141))/(1+TASAS!$E$9)))</f>
        <v>0</v>
      </c>
      <c r="G141" s="131">
        <f>+('[1]N EERR UCAFE'!G141*T141)+((('[1]N EERR UCAFE'!G141*(100%-T141))/(1+TASAS!$F$9)))</f>
        <v>0</v>
      </c>
      <c r="H141" s="131">
        <f>+('[1]N EERR UCAFE'!H141*U141)+((('[1]N EERR UCAFE'!H141*(100%-U141))/(1+TASAS!$G$9)))</f>
        <v>0</v>
      </c>
      <c r="I141" s="131">
        <f>+('[1]N EERR UCAFE'!I141*V141)+((('[1]N EERR UCAFE'!I141*(100%-V141))/(1+TASAS!$H$9)))</f>
        <v>0</v>
      </c>
      <c r="J141" s="131">
        <f>+('[1]N EERR UCAFE'!J141*W141)+((('[1]N EERR UCAFE'!J141*(100%-W141))/(1+TASAS!$I$9)))</f>
        <v>0</v>
      </c>
      <c r="K141" s="131">
        <f>+('[1]N EERR UCAFE'!K141*X141)+((('[1]N EERR UCAFE'!K141*(100%-X141))/(1+TASAS!$J$9)))</f>
        <v>0</v>
      </c>
      <c r="L141" s="131">
        <f>+('[1]N EERR UCAFE'!L141*Y141)+((('[1]N EERR UCAFE'!L141*(100%-Y141))/(1+TASAS!$K$9)))</f>
        <v>0</v>
      </c>
      <c r="M141" s="131">
        <f>+('[1]N EERR UCAFE'!M141*Z141)+((('[1]N EERR UCAFE'!M141*(100%-Z141))/(1+TASAS!$L$9)))</f>
        <v>0</v>
      </c>
      <c r="N141" s="131">
        <f>+('[1]N EERR UCAFE'!N141*AA141)+((('[1]N EERR UCAFE'!N141*(100%-AA141))/(1+TASAS!$M$9)))</f>
        <v>0</v>
      </c>
      <c r="O141" s="194">
        <f t="shared" si="19"/>
        <v>0</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UCAFE'!C142*P142)+((('[1]N EERR UCAFE'!C142*(100%-P142))/(1+TASAS!$B$9)))</f>
        <v>0</v>
      </c>
      <c r="D142" s="131">
        <f>+('[1]N EERR UCAFE'!D142*Q142)+((('[1]N EERR UCAFE'!D142*(100%-Q142))/(1+TASAS!$C$9)))</f>
        <v>0</v>
      </c>
      <c r="E142" s="131">
        <f>+('[1]N EERR UCAFE'!E142*R142)+((('[1]N EERR UCAFE'!E142*(100%-R142))/(1+TASAS!$D$9)))</f>
        <v>0</v>
      </c>
      <c r="F142" s="131">
        <f>+('[1]N EERR UCAFE'!F142*S142)+((('[1]N EERR UCAFE'!F142*(100%-S142))/(1+TASAS!$E$9)))</f>
        <v>0</v>
      </c>
      <c r="G142" s="131">
        <f>+('[1]N EERR UCAFE'!G142*T142)+((('[1]N EERR UCAFE'!G142*(100%-T142))/(1+TASAS!$F$9)))</f>
        <v>0</v>
      </c>
      <c r="H142" s="131">
        <f>+('[1]N EERR UCAFE'!H142*U142)+((('[1]N EERR UCAFE'!H142*(100%-U142))/(1+TASAS!$G$9)))</f>
        <v>0</v>
      </c>
      <c r="I142" s="131">
        <f>+('[1]N EERR UCAFE'!I142*V142)+((('[1]N EERR UCAFE'!I142*(100%-V142))/(1+TASAS!$H$9)))</f>
        <v>0</v>
      </c>
      <c r="J142" s="131">
        <f>+('[1]N EERR UCAFE'!J142*W142)+((('[1]N EERR UCAFE'!J142*(100%-W142))/(1+TASAS!$I$9)))</f>
        <v>0</v>
      </c>
      <c r="K142" s="131">
        <f>+('[1]N EERR UCAFE'!K142*X142)+((('[1]N EERR UCAFE'!K142*(100%-X142))/(1+TASAS!$J$9)))</f>
        <v>0</v>
      </c>
      <c r="L142" s="131">
        <f>+('[1]N EERR UCAFE'!L142*Y142)+((('[1]N EERR UCAFE'!L142*(100%-Y142))/(1+TASAS!$K$9)))</f>
        <v>0</v>
      </c>
      <c r="M142" s="131">
        <f>+('[1]N EERR UCAFE'!M142*Z142)+((('[1]N EERR UCAFE'!M142*(100%-Z142))/(1+TASAS!$L$9)))</f>
        <v>0</v>
      </c>
      <c r="N142" s="131">
        <f>+('[1]N EERR UCAFE'!N142*AA142)+((('[1]N EERR UCAFE'!N142*(100%-AA142))/(1+TASAS!$M$9)))</f>
        <v>0</v>
      </c>
      <c r="O142" s="194">
        <f t="shared" si="19"/>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UCAFE'!C143*P143)+((('[1]N EERR UCAFE'!C143*(100%-P143))/(1+TASAS!$B$9)))</f>
        <v>0</v>
      </c>
      <c r="D143" s="131">
        <f>+('[1]N EERR UCAFE'!D143*Q143)+((('[1]N EERR UCAFE'!D143*(100%-Q143))/(1+TASAS!$C$9)))</f>
        <v>0</v>
      </c>
      <c r="E143" s="131">
        <f>+('[1]N EERR UCAFE'!E143*R143)+((('[1]N EERR UCAFE'!E143*(100%-R143))/(1+TASAS!$D$9)))</f>
        <v>0</v>
      </c>
      <c r="F143" s="131">
        <f>+('[1]N EERR UCAFE'!F143*S143)+((('[1]N EERR UCAFE'!F143*(100%-S143))/(1+TASAS!$E$9)))</f>
        <v>0</v>
      </c>
      <c r="G143" s="131">
        <f>+('[1]N EERR UCAFE'!G143*T143)+((('[1]N EERR UCAFE'!G143*(100%-T143))/(1+TASAS!$F$9)))</f>
        <v>0</v>
      </c>
      <c r="H143" s="131">
        <f>+('[1]N EERR UCAFE'!H143*U143)+((('[1]N EERR UCAFE'!H143*(100%-U143))/(1+TASAS!$G$9)))</f>
        <v>0</v>
      </c>
      <c r="I143" s="131">
        <f>+('[1]N EERR UCAFE'!I143*V143)+((('[1]N EERR UCAFE'!I143*(100%-V143))/(1+TASAS!$H$9)))</f>
        <v>0</v>
      </c>
      <c r="J143" s="131">
        <f>+('[1]N EERR UCAFE'!J143*W143)+((('[1]N EERR UCAFE'!J143*(100%-W143))/(1+TASAS!$I$9)))</f>
        <v>0</v>
      </c>
      <c r="K143" s="131">
        <f>+('[1]N EERR UCAFE'!K143*X143)+((('[1]N EERR UCAFE'!K143*(100%-X143))/(1+TASAS!$J$9)))</f>
        <v>0</v>
      </c>
      <c r="L143" s="131">
        <f>+('[1]N EERR UCAFE'!L143*Y143)+((('[1]N EERR UCAFE'!L143*(100%-Y143))/(1+TASAS!$K$9)))</f>
        <v>0</v>
      </c>
      <c r="M143" s="131">
        <f>+('[1]N EERR UCAFE'!M143*Z143)+((('[1]N EERR UCAFE'!M143*(100%-Z143))/(1+TASAS!$L$9)))</f>
        <v>0</v>
      </c>
      <c r="N143" s="131">
        <f>+('[1]N EERR UCAFE'!N143*AA143)+((('[1]N EERR UCAFE'!N143*(100%-AA143))/(1+TASAS!$M$9)))</f>
        <v>0</v>
      </c>
      <c r="O143" s="194">
        <f t="shared" si="19"/>
        <v>0</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UCAFE'!C144*P144)+((('[1]N EERR UCAFE'!C144*(100%-P144))/(1+TASAS!$B$9)))</f>
        <v>0</v>
      </c>
      <c r="D144" s="131">
        <f>+('[1]N EERR UCAFE'!D144*Q144)+((('[1]N EERR UCAFE'!D144*(100%-Q144))/(1+TASAS!$C$9)))</f>
        <v>0</v>
      </c>
      <c r="E144" s="131">
        <f>+('[1]N EERR UCAFE'!E144*R144)+((('[1]N EERR UCAFE'!E144*(100%-R144))/(1+TASAS!$D$9)))</f>
        <v>0</v>
      </c>
      <c r="F144" s="131">
        <f>+('[1]N EERR UCAFE'!F144*S144)+((('[1]N EERR UCAFE'!F144*(100%-S144))/(1+TASAS!$E$9)))</f>
        <v>0</v>
      </c>
      <c r="G144" s="131">
        <f>+('[1]N EERR UCAFE'!G144*T144)+((('[1]N EERR UCAFE'!G144*(100%-T144))/(1+TASAS!$F$9)))</f>
        <v>0</v>
      </c>
      <c r="H144" s="131">
        <f>+('[1]N EERR UCAFE'!H144*U144)+((('[1]N EERR UCAFE'!H144*(100%-U144))/(1+TASAS!$G$9)))</f>
        <v>0</v>
      </c>
      <c r="I144" s="131">
        <f>+('[1]N EERR UCAFE'!I144*V144)+((('[1]N EERR UCAFE'!I144*(100%-V144))/(1+TASAS!$H$9)))</f>
        <v>0</v>
      </c>
      <c r="J144" s="131">
        <f>+('[1]N EERR UCAFE'!J144*W144)+((('[1]N EERR UCAFE'!J144*(100%-W144))/(1+TASAS!$I$9)))</f>
        <v>0</v>
      </c>
      <c r="K144" s="131">
        <f>+('[1]N EERR UCAFE'!K144*X144)+((('[1]N EERR UCAFE'!K144*(100%-X144))/(1+TASAS!$J$9)))</f>
        <v>0</v>
      </c>
      <c r="L144" s="131">
        <f>+('[1]N EERR UCAFE'!L144*Y144)+((('[1]N EERR UCAFE'!L144*(100%-Y144))/(1+TASAS!$K$9)))</f>
        <v>0</v>
      </c>
      <c r="M144" s="131">
        <f>+('[1]N EERR UCAFE'!M144*Z144)+((('[1]N EERR UCAFE'!M144*(100%-Z144))/(1+TASAS!$L$9)))</f>
        <v>0</v>
      </c>
      <c r="N144" s="131">
        <f>+('[1]N EERR UCAFE'!N144*AA144)+((('[1]N EERR UCAFE'!N144*(100%-AA144))/(1+TASAS!$M$9)))</f>
        <v>0</v>
      </c>
      <c r="O144" s="194">
        <f t="shared" si="19"/>
        <v>0</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UCAFE'!C145*P145)+((('[1]N EERR UCAFE'!C145*(100%-P145))/(1+TASAS!$B$9)))</f>
        <v>0</v>
      </c>
      <c r="D145" s="131">
        <f>+('[1]N EERR UCAFE'!D145*Q145)+((('[1]N EERR UCAFE'!D145*(100%-Q145))/(1+TASAS!$C$9)))</f>
        <v>0</v>
      </c>
      <c r="E145" s="131">
        <f>+('[1]N EERR UCAFE'!E145*R145)+((('[1]N EERR UCAFE'!E145*(100%-R145))/(1+TASAS!$D$9)))</f>
        <v>0</v>
      </c>
      <c r="F145" s="131">
        <f>+('[1]N EERR UCAFE'!F145*S145)+((('[1]N EERR UCAFE'!F145*(100%-S145))/(1+TASAS!$E$9)))</f>
        <v>0</v>
      </c>
      <c r="G145" s="131">
        <f>+('[1]N EERR UCAFE'!G145*T145)+((('[1]N EERR UCAFE'!G145*(100%-T145))/(1+TASAS!$F$9)))</f>
        <v>0</v>
      </c>
      <c r="H145" s="131">
        <f>+('[1]N EERR UCAFE'!H145*U145)+((('[1]N EERR UCAFE'!H145*(100%-U145))/(1+TASAS!$G$9)))</f>
        <v>0</v>
      </c>
      <c r="I145" s="131">
        <f>+('[1]N EERR UCAFE'!I145*V145)+((('[1]N EERR UCAFE'!I145*(100%-V145))/(1+TASAS!$H$9)))</f>
        <v>0</v>
      </c>
      <c r="J145" s="131">
        <f>+('[1]N EERR UCAFE'!J145*W145)+((('[1]N EERR UCAFE'!J145*(100%-W145))/(1+TASAS!$I$9)))</f>
        <v>0</v>
      </c>
      <c r="K145" s="131">
        <f>+('[1]N EERR UCAFE'!K145*X145)+((('[1]N EERR UCAFE'!K145*(100%-X145))/(1+TASAS!$J$9)))</f>
        <v>0</v>
      </c>
      <c r="L145" s="131">
        <f>+('[1]N EERR UCAFE'!L145*Y145)+((('[1]N EERR UCAFE'!L145*(100%-Y145))/(1+TASAS!$K$9)))</f>
        <v>0</v>
      </c>
      <c r="M145" s="131">
        <f>+('[1]N EERR UCAFE'!M145*Z145)+((('[1]N EERR UCAFE'!M145*(100%-Z145))/(1+TASAS!$L$9)))</f>
        <v>0</v>
      </c>
      <c r="N145" s="131">
        <f>+('[1]N EERR UCAFE'!N145*AA145)+((('[1]N EERR UCAFE'!N145*(100%-AA145))/(1+TASAS!$M$9)))</f>
        <v>0</v>
      </c>
      <c r="O145" s="194">
        <f t="shared" si="19"/>
        <v>0</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UCAFE'!C146*P146)+((('[1]N EERR UCAFE'!C146*(100%-P146))/(1+TASAS!$B$9)))</f>
        <v>0</v>
      </c>
      <c r="D146" s="131">
        <f>+('[1]N EERR UCAFE'!D146*Q146)+((('[1]N EERR UCAFE'!D146*(100%-Q146))/(1+TASAS!$C$9)))</f>
        <v>0</v>
      </c>
      <c r="E146" s="131">
        <f>+('[1]N EERR UCAFE'!E146*R146)+((('[1]N EERR UCAFE'!E146*(100%-R146))/(1+TASAS!$D$9)))</f>
        <v>0</v>
      </c>
      <c r="F146" s="131">
        <f>+('[1]N EERR UCAFE'!F146*S146)+((('[1]N EERR UCAFE'!F146*(100%-S146))/(1+TASAS!$E$9)))</f>
        <v>0</v>
      </c>
      <c r="G146" s="131">
        <f>+('[1]N EERR UCAFE'!G146*T146)+((('[1]N EERR UCAFE'!G146*(100%-T146))/(1+TASAS!$F$9)))</f>
        <v>0</v>
      </c>
      <c r="H146" s="131">
        <f>+('[1]N EERR UCAFE'!H146*U146)+((('[1]N EERR UCAFE'!H146*(100%-U146))/(1+TASAS!$G$9)))</f>
        <v>0</v>
      </c>
      <c r="I146" s="131">
        <f>+('[1]N EERR UCAFE'!I146*V146)+((('[1]N EERR UCAFE'!I146*(100%-V146))/(1+TASAS!$H$9)))</f>
        <v>0</v>
      </c>
      <c r="J146" s="131">
        <f>+('[1]N EERR UCAFE'!J146*W146)+((('[1]N EERR UCAFE'!J146*(100%-W146))/(1+TASAS!$I$9)))</f>
        <v>0</v>
      </c>
      <c r="K146" s="131">
        <f>+('[1]N EERR UCAFE'!K146*X146)+((('[1]N EERR UCAFE'!K146*(100%-X146))/(1+TASAS!$J$9)))</f>
        <v>0</v>
      </c>
      <c r="L146" s="131">
        <f>+('[1]N EERR UCAFE'!L146*Y146)+((('[1]N EERR UCAFE'!L146*(100%-Y146))/(1+TASAS!$K$9)))</f>
        <v>0</v>
      </c>
      <c r="M146" s="131">
        <f>+('[1]N EERR UCAFE'!M146*Z146)+((('[1]N EERR UCAFE'!M146*(100%-Z146))/(1+TASAS!$L$9)))</f>
        <v>0</v>
      </c>
      <c r="N146" s="131">
        <f>+('[1]N EERR UCAFE'!N146*AA146)+((('[1]N EERR UCAFE'!N146*(100%-AA146))/(1+TASAS!$M$9)))</f>
        <v>0</v>
      </c>
      <c r="O146" s="194">
        <f t="shared" si="19"/>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UCAFE'!C147*P147)+((('[1]N EERR UCAFE'!C147*(100%-P147))/(1+TASAS!$B$9)))</f>
        <v>0</v>
      </c>
      <c r="D147" s="131">
        <f>+('[1]N EERR UCAFE'!D147*Q147)+((('[1]N EERR UCAFE'!D147*(100%-Q147))/(1+TASAS!$C$9)))</f>
        <v>0</v>
      </c>
      <c r="E147" s="131">
        <f>+('[1]N EERR UCAFE'!E147*R147)+((('[1]N EERR UCAFE'!E147*(100%-R147))/(1+TASAS!$D$9)))</f>
        <v>0</v>
      </c>
      <c r="F147" s="131">
        <f>+('[1]N EERR UCAFE'!F147*S147)+((('[1]N EERR UCAFE'!F147*(100%-S147))/(1+TASAS!$E$9)))</f>
        <v>0</v>
      </c>
      <c r="G147" s="131">
        <f>+('[1]N EERR UCAFE'!G147*T147)+((('[1]N EERR UCAFE'!G147*(100%-T147))/(1+TASAS!$F$9)))</f>
        <v>0</v>
      </c>
      <c r="H147" s="131">
        <f>+('[1]N EERR UCAFE'!H147*U147)+((('[1]N EERR UCAFE'!H147*(100%-U147))/(1+TASAS!$G$9)))</f>
        <v>0</v>
      </c>
      <c r="I147" s="131">
        <f>+('[1]N EERR UCAFE'!I147*V147)+((('[1]N EERR UCAFE'!I147*(100%-V147))/(1+TASAS!$H$9)))</f>
        <v>0</v>
      </c>
      <c r="J147" s="131">
        <f>+('[1]N EERR UCAFE'!J147*W147)+((('[1]N EERR UCAFE'!J147*(100%-W147))/(1+TASAS!$I$9)))</f>
        <v>0</v>
      </c>
      <c r="K147" s="131">
        <f>+('[1]N EERR UCAFE'!K147*X147)+((('[1]N EERR UCAFE'!K147*(100%-X147))/(1+TASAS!$J$9)))</f>
        <v>0</v>
      </c>
      <c r="L147" s="131">
        <f>+('[1]N EERR UCAFE'!L147*Y147)+((('[1]N EERR UCAFE'!L147*(100%-Y147))/(1+TASAS!$K$9)))</f>
        <v>0</v>
      </c>
      <c r="M147" s="131">
        <f>+('[1]N EERR UCAFE'!M147*Z147)+((('[1]N EERR UCAFE'!M147*(100%-Z147))/(1+TASAS!$L$9)))</f>
        <v>0</v>
      </c>
      <c r="N147" s="131">
        <f>+('[1]N EERR UCAFE'!N147*AA147)+((('[1]N EERR UCAFE'!N147*(100%-AA147))/(1+TASAS!$M$9)))</f>
        <v>0</v>
      </c>
      <c r="O147" s="194">
        <f t="shared" si="19"/>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UCAFE'!C148*P148)+((('[1]N EERR UCAFE'!C148*(100%-P148))/(1+TASAS!$B$9)))</f>
        <v>0</v>
      </c>
      <c r="D148" s="131">
        <f>+('[1]N EERR UCAFE'!D148*Q148)+((('[1]N EERR UCAFE'!D148*(100%-Q148))/(1+TASAS!$C$9)))</f>
        <v>0</v>
      </c>
      <c r="E148" s="131">
        <f>+('[1]N EERR UCAFE'!E148*R148)+((('[1]N EERR UCAFE'!E148*(100%-R148))/(1+TASAS!$D$9)))</f>
        <v>0</v>
      </c>
      <c r="F148" s="131">
        <f>+('[1]N EERR UCAFE'!F148*S148)+((('[1]N EERR UCAFE'!F148*(100%-S148))/(1+TASAS!$E$9)))</f>
        <v>0</v>
      </c>
      <c r="G148" s="131">
        <f>+('[1]N EERR UCAFE'!G148*T148)+((('[1]N EERR UCAFE'!G148*(100%-T148))/(1+TASAS!$F$9)))</f>
        <v>0</v>
      </c>
      <c r="H148" s="131">
        <f>+('[1]N EERR UCAFE'!H148*U148)+((('[1]N EERR UCAFE'!H148*(100%-U148))/(1+TASAS!$G$9)))</f>
        <v>0</v>
      </c>
      <c r="I148" s="131">
        <f>+('[1]N EERR UCAFE'!I148*V148)+((('[1]N EERR UCAFE'!I148*(100%-V148))/(1+TASAS!$H$9)))</f>
        <v>0</v>
      </c>
      <c r="J148" s="131">
        <f>+('[1]N EERR UCAFE'!J148*W148)+((('[1]N EERR UCAFE'!J148*(100%-W148))/(1+TASAS!$I$9)))</f>
        <v>0</v>
      </c>
      <c r="K148" s="131">
        <f>+('[1]N EERR UCAFE'!K148*X148)+((('[1]N EERR UCAFE'!K148*(100%-X148))/(1+TASAS!$J$9)))</f>
        <v>0</v>
      </c>
      <c r="L148" s="131">
        <f>+('[1]N EERR UCAFE'!L148*Y148)+((('[1]N EERR UCAFE'!L148*(100%-Y148))/(1+TASAS!$K$9)))</f>
        <v>0</v>
      </c>
      <c r="M148" s="131">
        <f>+('[1]N EERR UCAFE'!M148*Z148)+((('[1]N EERR UCAFE'!M148*(100%-Z148))/(1+TASAS!$L$9)))</f>
        <v>0</v>
      </c>
      <c r="N148" s="131">
        <f>+('[1]N EERR UCAFE'!N148*AA148)+((('[1]N EERR UCAFE'!N148*(100%-AA148))/(1+TASAS!$M$9)))</f>
        <v>0</v>
      </c>
      <c r="O148" s="194">
        <f t="shared" si="19"/>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UCAFE'!C149*P149)+((('[1]N EERR UCAFE'!C149*(100%-P149))/(1+TASAS!$B$9)))</f>
        <v>0</v>
      </c>
      <c r="D149" s="131">
        <f>+('[1]N EERR UCAFE'!D149*Q149)+((('[1]N EERR UCAFE'!D149*(100%-Q149))/(1+TASAS!$C$9)))</f>
        <v>0</v>
      </c>
      <c r="E149" s="131">
        <f>+('[1]N EERR UCAFE'!E149*R149)+((('[1]N EERR UCAFE'!E149*(100%-R149))/(1+TASAS!$D$9)))</f>
        <v>0</v>
      </c>
      <c r="F149" s="131">
        <f>+('[1]N EERR UCAFE'!F149*S149)+((('[1]N EERR UCAFE'!F149*(100%-S149))/(1+TASAS!$E$9)))</f>
        <v>0</v>
      </c>
      <c r="G149" s="131">
        <f>+('[1]N EERR UCAFE'!G149*T149)+((('[1]N EERR UCAFE'!G149*(100%-T149))/(1+TASAS!$F$9)))</f>
        <v>0</v>
      </c>
      <c r="H149" s="131">
        <f>+('[1]N EERR UCAFE'!H149*U149)+((('[1]N EERR UCAFE'!H149*(100%-U149))/(1+TASAS!$G$9)))</f>
        <v>0</v>
      </c>
      <c r="I149" s="131">
        <f>+('[1]N EERR UCAFE'!I149*V149)+((('[1]N EERR UCAFE'!I149*(100%-V149))/(1+TASAS!$H$9)))</f>
        <v>0</v>
      </c>
      <c r="J149" s="131">
        <f>+('[1]N EERR UCAFE'!J149*W149)+((('[1]N EERR UCAFE'!J149*(100%-W149))/(1+TASAS!$I$9)))</f>
        <v>0</v>
      </c>
      <c r="K149" s="131">
        <f>+('[1]N EERR UCAFE'!K149*X149)+((('[1]N EERR UCAFE'!K149*(100%-X149))/(1+TASAS!$J$9)))</f>
        <v>0</v>
      </c>
      <c r="L149" s="131">
        <f>+('[1]N EERR UCAFE'!L149*Y149)+((('[1]N EERR UCAFE'!L149*(100%-Y149))/(1+TASAS!$K$9)))</f>
        <v>0</v>
      </c>
      <c r="M149" s="131">
        <f>+('[1]N EERR UCAFE'!M149*Z149)+((('[1]N EERR UCAFE'!M149*(100%-Z149))/(1+TASAS!$L$9)))</f>
        <v>0</v>
      </c>
      <c r="N149" s="131">
        <f>+('[1]N EERR UCAFE'!N149*AA149)+((('[1]N EERR UCAFE'!N149*(100%-AA149))/(1+TASAS!$M$9)))</f>
        <v>0</v>
      </c>
      <c r="O149" s="194">
        <f t="shared" si="19"/>
        <v>0</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UCAFE'!C150*P150)+((('[1]N EERR UCAFE'!C150*(100%-P150))/(1+TASAS!$B$9)))</f>
        <v>0</v>
      </c>
      <c r="D150" s="131">
        <f>+('[1]N EERR UCAFE'!D150*Q150)+((('[1]N EERR UCAFE'!D150*(100%-Q150))/(1+TASAS!$C$9)))</f>
        <v>0</v>
      </c>
      <c r="E150" s="131">
        <f>+('[1]N EERR UCAFE'!E150*R150)+((('[1]N EERR UCAFE'!E150*(100%-R150))/(1+TASAS!$D$9)))</f>
        <v>0</v>
      </c>
      <c r="F150" s="131">
        <f>+('[1]N EERR UCAFE'!F150*S150)+((('[1]N EERR UCAFE'!F150*(100%-S150))/(1+TASAS!$E$9)))</f>
        <v>0</v>
      </c>
      <c r="G150" s="131">
        <f>+('[1]N EERR UCAFE'!G150*T150)+((('[1]N EERR UCAFE'!G150*(100%-T150))/(1+TASAS!$F$9)))</f>
        <v>0</v>
      </c>
      <c r="H150" s="131">
        <f>+('[1]N EERR UCAFE'!H150*U150)+((('[1]N EERR UCAFE'!H150*(100%-U150))/(1+TASAS!$G$9)))</f>
        <v>0</v>
      </c>
      <c r="I150" s="131">
        <f>+('[1]N EERR UCAFE'!I150*V150)+((('[1]N EERR UCAFE'!I150*(100%-V150))/(1+TASAS!$H$9)))</f>
        <v>0</v>
      </c>
      <c r="J150" s="131">
        <f>+('[1]N EERR UCAFE'!J150*W150)+((('[1]N EERR UCAFE'!J150*(100%-W150))/(1+TASAS!$I$9)))</f>
        <v>0</v>
      </c>
      <c r="K150" s="131">
        <f>+('[1]N EERR UCAFE'!K150*X150)+((('[1]N EERR UCAFE'!K150*(100%-X150))/(1+TASAS!$J$9)))</f>
        <v>0</v>
      </c>
      <c r="L150" s="131">
        <f>+('[1]N EERR UCAFE'!L150*Y150)+((('[1]N EERR UCAFE'!L150*(100%-Y150))/(1+TASAS!$K$9)))</f>
        <v>0</v>
      </c>
      <c r="M150" s="131">
        <f>+('[1]N EERR UCAFE'!M150*Z150)+((('[1]N EERR UCAFE'!M150*(100%-Z150))/(1+TASAS!$L$9)))</f>
        <v>0</v>
      </c>
      <c r="N150" s="131">
        <f>+('[1]N EERR UCAFE'!N150*AA150)+((('[1]N EERR UCAFE'!N150*(100%-AA150))/(1+TASAS!$M$9)))</f>
        <v>0</v>
      </c>
      <c r="O150" s="194">
        <f t="shared" si="19"/>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UCAFE'!C151*P151)+((('[1]N EERR UCAFE'!C151*(100%-P151))/(1+TASAS!$B$9)))</f>
        <v>0</v>
      </c>
      <c r="D151" s="131">
        <f>+('[1]N EERR UCAFE'!D151*Q151)+((('[1]N EERR UCAFE'!D151*(100%-Q151))/(1+TASAS!$C$9)))</f>
        <v>0</v>
      </c>
      <c r="E151" s="131">
        <f>+('[1]N EERR UCAFE'!E151*R151)+((('[1]N EERR UCAFE'!E151*(100%-R151))/(1+TASAS!$D$9)))</f>
        <v>0</v>
      </c>
      <c r="F151" s="131">
        <f>+('[1]N EERR UCAFE'!F151*S151)+((('[1]N EERR UCAFE'!F151*(100%-S151))/(1+TASAS!$E$9)))</f>
        <v>0</v>
      </c>
      <c r="G151" s="131">
        <f>+('[1]N EERR UCAFE'!G151*T151)+((('[1]N EERR UCAFE'!G151*(100%-T151))/(1+TASAS!$F$9)))</f>
        <v>0</v>
      </c>
      <c r="H151" s="131">
        <f>+('[1]N EERR UCAFE'!H151*U151)+((('[1]N EERR UCAFE'!H151*(100%-U151))/(1+TASAS!$G$9)))</f>
        <v>0</v>
      </c>
      <c r="I151" s="131">
        <f>+('[1]N EERR UCAFE'!I151*V151)+((('[1]N EERR UCAFE'!I151*(100%-V151))/(1+TASAS!$H$9)))</f>
        <v>0</v>
      </c>
      <c r="J151" s="131">
        <f>+('[1]N EERR UCAFE'!J151*W151)+((('[1]N EERR UCAFE'!J151*(100%-W151))/(1+TASAS!$I$9)))</f>
        <v>0</v>
      </c>
      <c r="K151" s="131">
        <f>+('[1]N EERR UCAFE'!K151*X151)+((('[1]N EERR UCAFE'!K151*(100%-X151))/(1+TASAS!$J$9)))</f>
        <v>0</v>
      </c>
      <c r="L151" s="131">
        <f>+('[1]N EERR UCAFE'!L151*Y151)+((('[1]N EERR UCAFE'!L151*(100%-Y151))/(1+TASAS!$K$9)))</f>
        <v>0</v>
      </c>
      <c r="M151" s="131">
        <f>+('[1]N EERR UCAFE'!M151*Z151)+((('[1]N EERR UCAFE'!M151*(100%-Z151))/(1+TASAS!$L$9)))</f>
        <v>0</v>
      </c>
      <c r="N151" s="131">
        <f>+('[1]N EERR UCAFE'!N151*AA151)+((('[1]N EERR UCAFE'!N151*(100%-AA151))/(1+TASAS!$M$9)))</f>
        <v>0</v>
      </c>
      <c r="O151" s="194">
        <f t="shared" si="19"/>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UCAFE'!C152*P152)+((('[1]N EERR UCAFE'!C152*(100%-P152))/(1+TASAS!$B$9)))</f>
        <v>0</v>
      </c>
      <c r="D152" s="131">
        <f>+('[1]N EERR UCAFE'!D152*Q152)+((('[1]N EERR UCAFE'!D152*(100%-Q152))/(1+TASAS!$C$9)))</f>
        <v>0</v>
      </c>
      <c r="E152" s="131">
        <f>+('[1]N EERR UCAFE'!E152*R152)+((('[1]N EERR UCAFE'!E152*(100%-R152))/(1+TASAS!$D$9)))</f>
        <v>0</v>
      </c>
      <c r="F152" s="131">
        <f>+('[1]N EERR UCAFE'!F152*S152)+((('[1]N EERR UCAFE'!F152*(100%-S152))/(1+TASAS!$E$9)))</f>
        <v>0</v>
      </c>
      <c r="G152" s="131">
        <f>+('[1]N EERR UCAFE'!G152*T152)+((('[1]N EERR UCAFE'!G152*(100%-T152))/(1+TASAS!$F$9)))</f>
        <v>0</v>
      </c>
      <c r="H152" s="131">
        <f>+('[1]N EERR UCAFE'!H152*U152)+((('[1]N EERR UCAFE'!H152*(100%-U152))/(1+TASAS!$G$9)))</f>
        <v>0</v>
      </c>
      <c r="I152" s="131">
        <f>+('[1]N EERR UCAFE'!I152*V152)+((('[1]N EERR UCAFE'!I152*(100%-V152))/(1+TASAS!$H$9)))</f>
        <v>0</v>
      </c>
      <c r="J152" s="131">
        <f>+('[1]N EERR UCAFE'!J152*W152)+((('[1]N EERR UCAFE'!J152*(100%-W152))/(1+TASAS!$I$9)))</f>
        <v>0</v>
      </c>
      <c r="K152" s="131">
        <f>+('[1]N EERR UCAFE'!K152*X152)+((('[1]N EERR UCAFE'!K152*(100%-X152))/(1+TASAS!$J$9)))</f>
        <v>0</v>
      </c>
      <c r="L152" s="131">
        <f>+('[1]N EERR UCAFE'!L152*Y152)+((('[1]N EERR UCAFE'!L152*(100%-Y152))/(1+TASAS!$K$9)))</f>
        <v>0</v>
      </c>
      <c r="M152" s="131">
        <f>+('[1]N EERR UCAFE'!M152*Z152)+((('[1]N EERR UCAFE'!M152*(100%-Z152))/(1+TASAS!$L$9)))</f>
        <v>0</v>
      </c>
      <c r="N152" s="131">
        <f>+('[1]N EERR UCAFE'!N152*AA152)+((('[1]N EERR UCAFE'!N152*(100%-AA152))/(1+TASAS!$M$9)))</f>
        <v>0</v>
      </c>
      <c r="O152" s="194">
        <f t="shared" si="19"/>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UCAFE'!C153*P153)+((('[1]N EERR UCAFE'!C153*(100%-P153))/(1+TASAS!$B$9)))</f>
        <v>0</v>
      </c>
      <c r="D153" s="131">
        <f>+('[1]N EERR UCAFE'!D153*Q153)+((('[1]N EERR UCAFE'!D153*(100%-Q153))/(1+TASAS!$C$9)))</f>
        <v>0</v>
      </c>
      <c r="E153" s="131">
        <f>+('[1]N EERR UCAFE'!E153*R153)+((('[1]N EERR UCAFE'!E153*(100%-R153))/(1+TASAS!$D$9)))</f>
        <v>0</v>
      </c>
      <c r="F153" s="131">
        <f>+('[1]N EERR UCAFE'!F153*S153)+((('[1]N EERR UCAFE'!F153*(100%-S153))/(1+TASAS!$E$9)))</f>
        <v>0</v>
      </c>
      <c r="G153" s="131">
        <f>+('[1]N EERR UCAFE'!G153*T153)+((('[1]N EERR UCAFE'!G153*(100%-T153))/(1+TASAS!$F$9)))</f>
        <v>0</v>
      </c>
      <c r="H153" s="131">
        <f>+('[1]N EERR UCAFE'!H153*U153)+((('[1]N EERR UCAFE'!H153*(100%-U153))/(1+TASAS!$G$9)))</f>
        <v>0</v>
      </c>
      <c r="I153" s="131">
        <f>+('[1]N EERR UCAFE'!I153*V153)+((('[1]N EERR UCAFE'!I153*(100%-V153))/(1+TASAS!$H$9)))</f>
        <v>0</v>
      </c>
      <c r="J153" s="131">
        <f>+('[1]N EERR UCAFE'!J153*W153)+((('[1]N EERR UCAFE'!J153*(100%-W153))/(1+TASAS!$I$9)))</f>
        <v>0</v>
      </c>
      <c r="K153" s="131">
        <f>+('[1]N EERR UCAFE'!K153*X153)+((('[1]N EERR UCAFE'!K153*(100%-X153))/(1+TASAS!$J$9)))</f>
        <v>0</v>
      </c>
      <c r="L153" s="131">
        <f>+('[1]N EERR UCAFE'!L153*Y153)+((('[1]N EERR UCAFE'!L153*(100%-Y153))/(1+TASAS!$K$9)))</f>
        <v>0</v>
      </c>
      <c r="M153" s="131">
        <f>+('[1]N EERR UCAFE'!M153*Z153)+((('[1]N EERR UCAFE'!M153*(100%-Z153))/(1+TASAS!$L$9)))</f>
        <v>0</v>
      </c>
      <c r="N153" s="131">
        <f>+('[1]N EERR UCAFE'!N153*AA153)+((('[1]N EERR UCAFE'!N153*(100%-AA153))/(1+TASAS!$M$9)))</f>
        <v>0</v>
      </c>
      <c r="O153" s="194">
        <f t="shared" si="19"/>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UCAFE'!C154*P154)+((('[1]N EERR UCAFE'!C154*(100%-P154))/(1+TASAS!$B$9)))</f>
        <v>15.39</v>
      </c>
      <c r="D154" s="131">
        <f>+('[1]N EERR UCAFE'!D154*Q154)+((('[1]N EERR UCAFE'!D154*(100%-Q154))/(1+TASAS!$C$9)))</f>
        <v>12.56</v>
      </c>
      <c r="E154" s="131">
        <f>+('[1]N EERR UCAFE'!E154*R154)+((('[1]N EERR UCAFE'!E154*(100%-R154))/(1+TASAS!$D$9)))</f>
        <v>21.35</v>
      </c>
      <c r="F154" s="131">
        <f>+('[1]N EERR UCAFE'!F154*S154)+((('[1]N EERR UCAFE'!F154*(100%-S154))/(1+TASAS!$E$9)))</f>
        <v>9.35</v>
      </c>
      <c r="G154" s="131">
        <f>+('[1]N EERR UCAFE'!G154*T154)+((('[1]N EERR UCAFE'!G154*(100%-T154))/(1+TASAS!$F$9)))</f>
        <v>1.84</v>
      </c>
      <c r="H154" s="131">
        <f>+('[1]N EERR UCAFE'!H154*U154)+((('[1]N EERR UCAFE'!H154*(100%-U154))/(1+TASAS!$G$9)))</f>
        <v>9.5500000000000007</v>
      </c>
      <c r="I154" s="131">
        <f>+('[1]N EERR UCAFE'!I154*V154)+((('[1]N EERR UCAFE'!I154*(100%-V154))/(1+TASAS!$H$9)))</f>
        <v>0</v>
      </c>
      <c r="J154" s="131">
        <f>+('[1]N EERR UCAFE'!J154*W154)+((('[1]N EERR UCAFE'!J154*(100%-W154))/(1+TASAS!$I$9)))</f>
        <v>0</v>
      </c>
      <c r="K154" s="131">
        <f>+('[1]N EERR UCAFE'!K154*X154)+((('[1]N EERR UCAFE'!K154*(100%-X154))/(1+TASAS!$J$9)))</f>
        <v>0</v>
      </c>
      <c r="L154" s="131">
        <f>+('[1]N EERR UCAFE'!L154*Y154)+((('[1]N EERR UCAFE'!L154*(100%-Y154))/(1+TASAS!$K$9)))</f>
        <v>0</v>
      </c>
      <c r="M154" s="131">
        <f>+('[1]N EERR UCAFE'!M154*Z154)+((('[1]N EERR UCAFE'!M154*(100%-Z154))/(1+TASAS!$L$9)))</f>
        <v>0</v>
      </c>
      <c r="N154" s="131">
        <f>+('[1]N EERR UCAFE'!N154*AA154)+((('[1]N EERR UCAFE'!N154*(100%-AA154))/(1+TASAS!$M$9)))</f>
        <v>0</v>
      </c>
      <c r="O154" s="194">
        <f t="shared" si="19"/>
        <v>70.040000000000006</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UCAFE'!C155*P155)+((('[1]N EERR UCAFE'!C155*(100%-P155))/(1+TASAS!$B$9)))</f>
        <v>0</v>
      </c>
      <c r="D155" s="131">
        <f>+('[1]N EERR UCAFE'!D155*Q155)+((('[1]N EERR UCAFE'!D155*(100%-Q155))/(1+TASAS!$C$9)))</f>
        <v>0</v>
      </c>
      <c r="E155" s="131">
        <f>+('[1]N EERR UCAFE'!E155*R155)+((('[1]N EERR UCAFE'!E155*(100%-R155))/(1+TASAS!$D$9)))</f>
        <v>0</v>
      </c>
      <c r="F155" s="131">
        <f>+('[1]N EERR UCAFE'!F155*S155)+((('[1]N EERR UCAFE'!F155*(100%-S155))/(1+TASAS!$E$9)))</f>
        <v>0</v>
      </c>
      <c r="G155" s="131">
        <f>+('[1]N EERR UCAFE'!G155*T155)+((('[1]N EERR UCAFE'!G155*(100%-T155))/(1+TASAS!$F$9)))</f>
        <v>0</v>
      </c>
      <c r="H155" s="131">
        <f>+('[1]N EERR UCAFE'!H155*U155)+((('[1]N EERR UCAFE'!H155*(100%-U155))/(1+TASAS!$G$9)))</f>
        <v>0</v>
      </c>
      <c r="I155" s="131">
        <f>+('[1]N EERR UCAFE'!I155*V155)+((('[1]N EERR UCAFE'!I155*(100%-V155))/(1+TASAS!$H$9)))</f>
        <v>0</v>
      </c>
      <c r="J155" s="131">
        <f>+('[1]N EERR UCAFE'!J155*W155)+((('[1]N EERR UCAFE'!J155*(100%-W155))/(1+TASAS!$I$9)))</f>
        <v>0</v>
      </c>
      <c r="K155" s="131">
        <f>+('[1]N EERR UCAFE'!K155*X155)+((('[1]N EERR UCAFE'!K155*(100%-X155))/(1+TASAS!$J$9)))</f>
        <v>0</v>
      </c>
      <c r="L155" s="131">
        <f>+('[1]N EERR UCAFE'!L155*Y155)+((('[1]N EERR UCAFE'!L155*(100%-Y155))/(1+TASAS!$K$9)))</f>
        <v>0</v>
      </c>
      <c r="M155" s="131">
        <f>+('[1]N EERR UCAFE'!M155*Z155)+((('[1]N EERR UCAFE'!M155*(100%-Z155))/(1+TASAS!$L$9)))</f>
        <v>0</v>
      </c>
      <c r="N155" s="131">
        <f>+('[1]N EERR UCAFE'!N155*AA155)+((('[1]N EERR UCAFE'!N155*(100%-AA155))/(1+TASAS!$M$9)))</f>
        <v>0</v>
      </c>
      <c r="O155" s="194">
        <f t="shared" si="19"/>
        <v>0</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UCAFE'!C156*P156)+((('[1]N EERR UCAFE'!C156*(100%-P156))/(1+TASAS!$B$9)))</f>
        <v>0</v>
      </c>
      <c r="D156" s="131">
        <f>+('[1]N EERR UCAFE'!D156*Q156)+((('[1]N EERR UCAFE'!D156*(100%-Q156))/(1+TASAS!$C$9)))</f>
        <v>0</v>
      </c>
      <c r="E156" s="131">
        <f>+('[1]N EERR UCAFE'!E156*R156)+((('[1]N EERR UCAFE'!E156*(100%-R156))/(1+TASAS!$D$9)))</f>
        <v>0</v>
      </c>
      <c r="F156" s="131">
        <f>+('[1]N EERR UCAFE'!F156*S156)+((('[1]N EERR UCAFE'!F156*(100%-S156))/(1+TASAS!$E$9)))</f>
        <v>0</v>
      </c>
      <c r="G156" s="131">
        <f>+('[1]N EERR UCAFE'!G156*T156)+((('[1]N EERR UCAFE'!G156*(100%-T156))/(1+TASAS!$F$9)))</f>
        <v>0</v>
      </c>
      <c r="H156" s="131">
        <f>+('[1]N EERR UCAFE'!H156*U156)+((('[1]N EERR UCAFE'!H156*(100%-U156))/(1+TASAS!$G$9)))</f>
        <v>0</v>
      </c>
      <c r="I156" s="131">
        <f>+('[1]N EERR UCAFE'!I156*V156)+((('[1]N EERR UCAFE'!I156*(100%-V156))/(1+TASAS!$H$9)))</f>
        <v>0</v>
      </c>
      <c r="J156" s="131">
        <f>+('[1]N EERR UCAFE'!J156*W156)+((('[1]N EERR UCAFE'!J156*(100%-W156))/(1+TASAS!$I$9)))</f>
        <v>0</v>
      </c>
      <c r="K156" s="131">
        <f>+('[1]N EERR UCAFE'!K156*X156)+((('[1]N EERR UCAFE'!K156*(100%-X156))/(1+TASAS!$J$9)))</f>
        <v>0</v>
      </c>
      <c r="L156" s="131">
        <f>+('[1]N EERR UCAFE'!L156*Y156)+((('[1]N EERR UCAFE'!L156*(100%-Y156))/(1+TASAS!$K$9)))</f>
        <v>0</v>
      </c>
      <c r="M156" s="131">
        <f>+('[1]N EERR UCAFE'!M156*Z156)+((('[1]N EERR UCAFE'!M156*(100%-Z156))/(1+TASAS!$L$9)))</f>
        <v>0</v>
      </c>
      <c r="N156" s="131">
        <f>+('[1]N EERR UCAFE'!N156*AA156)+((('[1]N EERR UCAFE'!N156*(100%-AA156))/(1+TASAS!$M$9)))</f>
        <v>0</v>
      </c>
      <c r="O156" s="194">
        <f t="shared" si="19"/>
        <v>0</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UCAFE'!C157*P157)+((('[1]N EERR UCAFE'!C157*(100%-P157))/(1+TASAS!$B$9)))</f>
        <v>0</v>
      </c>
      <c r="D157" s="131">
        <f>+('[1]N EERR UCAFE'!D157*Q157)+((('[1]N EERR UCAFE'!D157*(100%-Q157))/(1+TASAS!$C$9)))</f>
        <v>0</v>
      </c>
      <c r="E157" s="131">
        <f>+('[1]N EERR UCAFE'!E157*R157)+((('[1]N EERR UCAFE'!E157*(100%-R157))/(1+TASAS!$D$9)))</f>
        <v>0</v>
      </c>
      <c r="F157" s="131">
        <f>+('[1]N EERR UCAFE'!F157*S157)+((('[1]N EERR UCAFE'!F157*(100%-S157))/(1+TASAS!$E$9)))</f>
        <v>0</v>
      </c>
      <c r="G157" s="131">
        <f>+('[1]N EERR UCAFE'!G157*T157)+((('[1]N EERR UCAFE'!G157*(100%-T157))/(1+TASAS!$F$9)))</f>
        <v>0</v>
      </c>
      <c r="H157" s="131">
        <f>+('[1]N EERR UCAFE'!H157*U157)+((('[1]N EERR UCAFE'!H157*(100%-U157))/(1+TASAS!$G$9)))</f>
        <v>0</v>
      </c>
      <c r="I157" s="131">
        <f>+('[1]N EERR UCAFE'!I157*V157)+((('[1]N EERR UCAFE'!I157*(100%-V157))/(1+TASAS!$H$9)))</f>
        <v>0</v>
      </c>
      <c r="J157" s="131">
        <f>+('[1]N EERR UCAFE'!J157*W157)+((('[1]N EERR UCAFE'!J157*(100%-W157))/(1+TASAS!$I$9)))</f>
        <v>0</v>
      </c>
      <c r="K157" s="131">
        <f>+('[1]N EERR UCAFE'!K157*X157)+((('[1]N EERR UCAFE'!K157*(100%-X157))/(1+TASAS!$J$9)))</f>
        <v>0</v>
      </c>
      <c r="L157" s="131">
        <f>+('[1]N EERR UCAFE'!L157*Y157)+((('[1]N EERR UCAFE'!L157*(100%-Y157))/(1+TASAS!$K$9)))</f>
        <v>0</v>
      </c>
      <c r="M157" s="131">
        <f>+('[1]N EERR UCAFE'!M157*Z157)+((('[1]N EERR UCAFE'!M157*(100%-Z157))/(1+TASAS!$L$9)))</f>
        <v>0</v>
      </c>
      <c r="N157" s="131">
        <f>+('[1]N EERR UCAFE'!N157*AA157)+((('[1]N EERR UCAFE'!N157*(100%-AA157))/(1+TASAS!$M$9)))</f>
        <v>0</v>
      </c>
      <c r="O157" s="194">
        <f t="shared" si="19"/>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UCAFE'!C158*P158)+((('[1]N EERR UCAFE'!C158*(100%-P158))/(1+TASAS!$B$9)))</f>
        <v>0</v>
      </c>
      <c r="D158" s="131">
        <f>+('[1]N EERR UCAFE'!D158*Q158)+((('[1]N EERR UCAFE'!D158*(100%-Q158))/(1+TASAS!$C$9)))</f>
        <v>0</v>
      </c>
      <c r="E158" s="131">
        <f>+('[1]N EERR UCAFE'!E158*R158)+((('[1]N EERR UCAFE'!E158*(100%-R158))/(1+TASAS!$D$9)))</f>
        <v>0</v>
      </c>
      <c r="F158" s="131">
        <f>+('[1]N EERR UCAFE'!F158*S158)+((('[1]N EERR UCAFE'!F158*(100%-S158))/(1+TASAS!$E$9)))</f>
        <v>0</v>
      </c>
      <c r="G158" s="131">
        <f>+('[1]N EERR UCAFE'!G158*T158)+((('[1]N EERR UCAFE'!G158*(100%-T158))/(1+TASAS!$F$9)))</f>
        <v>0</v>
      </c>
      <c r="H158" s="131">
        <f>+('[1]N EERR UCAFE'!H158*U158)+((('[1]N EERR UCAFE'!H158*(100%-U158))/(1+TASAS!$G$9)))</f>
        <v>0</v>
      </c>
      <c r="I158" s="131">
        <f>+('[1]N EERR UCAFE'!I158*V158)+((('[1]N EERR UCAFE'!I158*(100%-V158))/(1+TASAS!$H$9)))</f>
        <v>0</v>
      </c>
      <c r="J158" s="131">
        <f>+('[1]N EERR UCAFE'!J158*W158)+((('[1]N EERR UCAFE'!J158*(100%-W158))/(1+TASAS!$I$9)))</f>
        <v>0</v>
      </c>
      <c r="K158" s="131">
        <f>+('[1]N EERR UCAFE'!K158*X158)+((('[1]N EERR UCAFE'!K158*(100%-X158))/(1+TASAS!$J$9)))</f>
        <v>0</v>
      </c>
      <c r="L158" s="131">
        <f>+('[1]N EERR UCAFE'!L158*Y158)+((('[1]N EERR UCAFE'!L158*(100%-Y158))/(1+TASAS!$K$9)))</f>
        <v>0</v>
      </c>
      <c r="M158" s="131">
        <f>+('[1]N EERR UCAFE'!M158*Z158)+((('[1]N EERR UCAFE'!M158*(100%-Z158))/(1+TASAS!$L$9)))</f>
        <v>0</v>
      </c>
      <c r="N158" s="131">
        <f>+('[1]N EERR UCAFE'!N158*AA158)+((('[1]N EERR UCAFE'!N158*(100%-AA158))/(1+TASAS!$M$9)))</f>
        <v>0</v>
      </c>
      <c r="O158" s="194">
        <f t="shared" si="19"/>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UCAFE'!C159*P159)+((('[1]N EERR UCAFE'!C159*(100%-P159))/(1+TASAS!$B$9)))</f>
        <v>0</v>
      </c>
      <c r="D159" s="131">
        <f>+('[1]N EERR UCAFE'!D159*Q159)+((('[1]N EERR UCAFE'!D159*(100%-Q159))/(1+TASAS!$C$9)))</f>
        <v>0</v>
      </c>
      <c r="E159" s="131">
        <f>+('[1]N EERR UCAFE'!E159*R159)+((('[1]N EERR UCAFE'!E159*(100%-R159))/(1+TASAS!$D$9)))</f>
        <v>0</v>
      </c>
      <c r="F159" s="131">
        <f>+('[1]N EERR UCAFE'!F159*S159)+((('[1]N EERR UCAFE'!F159*(100%-S159))/(1+TASAS!$E$9)))</f>
        <v>0</v>
      </c>
      <c r="G159" s="131">
        <f>+('[1]N EERR UCAFE'!G159*T159)+((('[1]N EERR UCAFE'!G159*(100%-T159))/(1+TASAS!$F$9)))</f>
        <v>0</v>
      </c>
      <c r="H159" s="131">
        <f>+('[1]N EERR UCAFE'!H159*U159)+((('[1]N EERR UCAFE'!H159*(100%-U159))/(1+TASAS!$G$9)))</f>
        <v>0</v>
      </c>
      <c r="I159" s="131">
        <f>+('[1]N EERR UCAFE'!I159*V159)+((('[1]N EERR UCAFE'!I159*(100%-V159))/(1+TASAS!$H$9)))</f>
        <v>0</v>
      </c>
      <c r="J159" s="131">
        <f>+('[1]N EERR UCAFE'!J159*W159)+((('[1]N EERR UCAFE'!J159*(100%-W159))/(1+TASAS!$I$9)))</f>
        <v>0</v>
      </c>
      <c r="K159" s="131">
        <f>+('[1]N EERR UCAFE'!K159*X159)+((('[1]N EERR UCAFE'!K159*(100%-X159))/(1+TASAS!$J$9)))</f>
        <v>0</v>
      </c>
      <c r="L159" s="131">
        <f>+('[1]N EERR UCAFE'!L159*Y159)+((('[1]N EERR UCAFE'!L159*(100%-Y159))/(1+TASAS!$K$9)))</f>
        <v>0</v>
      </c>
      <c r="M159" s="131">
        <f>+('[1]N EERR UCAFE'!M159*Z159)+((('[1]N EERR UCAFE'!M159*(100%-Z159))/(1+TASAS!$L$9)))</f>
        <v>0</v>
      </c>
      <c r="N159" s="131">
        <f>+('[1]N EERR UCAFE'!N159*AA159)+((('[1]N EERR UCAFE'!N159*(100%-AA159))/(1+TASAS!$M$9)))</f>
        <v>0</v>
      </c>
      <c r="O159" s="194">
        <f t="shared" si="19"/>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UCAFE'!C160*P160)+((('[1]N EERR UCAFE'!C160*(100%-P160))/(1+TASAS!$B$9)))</f>
        <v>0</v>
      </c>
      <c r="D160" s="131">
        <f>+('[1]N EERR UCAFE'!D160*Q160)+((('[1]N EERR UCAFE'!D160*(100%-Q160))/(1+TASAS!$C$9)))</f>
        <v>0</v>
      </c>
      <c r="E160" s="131">
        <f>+('[1]N EERR UCAFE'!E160*R160)+((('[1]N EERR UCAFE'!E160*(100%-R160))/(1+TASAS!$D$9)))</f>
        <v>0</v>
      </c>
      <c r="F160" s="131">
        <f>+('[1]N EERR UCAFE'!F160*S160)+((('[1]N EERR UCAFE'!F160*(100%-S160))/(1+TASAS!$E$9)))</f>
        <v>0</v>
      </c>
      <c r="G160" s="131">
        <f>+('[1]N EERR UCAFE'!G160*T160)+((('[1]N EERR UCAFE'!G160*(100%-T160))/(1+TASAS!$F$9)))</f>
        <v>0</v>
      </c>
      <c r="H160" s="131">
        <f>+('[1]N EERR UCAFE'!H160*U160)+((('[1]N EERR UCAFE'!H160*(100%-U160))/(1+TASAS!$G$9)))</f>
        <v>0</v>
      </c>
      <c r="I160" s="131">
        <f>+('[1]N EERR UCAFE'!I160*V160)+((('[1]N EERR UCAFE'!I160*(100%-V160))/(1+TASAS!$H$9)))</f>
        <v>0</v>
      </c>
      <c r="J160" s="131">
        <f>+('[1]N EERR UCAFE'!J160*W160)+((('[1]N EERR UCAFE'!J160*(100%-W160))/(1+TASAS!$I$9)))</f>
        <v>0</v>
      </c>
      <c r="K160" s="131">
        <f>+('[1]N EERR UCAFE'!K160*X160)+((('[1]N EERR UCAFE'!K160*(100%-X160))/(1+TASAS!$J$9)))</f>
        <v>0</v>
      </c>
      <c r="L160" s="131">
        <f>+('[1]N EERR UCAFE'!L160*Y160)+((('[1]N EERR UCAFE'!L160*(100%-Y160))/(1+TASAS!$K$9)))</f>
        <v>0</v>
      </c>
      <c r="M160" s="131">
        <f>+('[1]N EERR UCAFE'!M160*Z160)+((('[1]N EERR UCAFE'!M160*(100%-Z160))/(1+TASAS!$L$9)))</f>
        <v>0</v>
      </c>
      <c r="N160" s="131">
        <f>+('[1]N EERR UCAFE'!N160*AA160)+((('[1]N EERR UCAFE'!N160*(100%-AA160))/(1+TASAS!$M$9)))</f>
        <v>0</v>
      </c>
      <c r="O160" s="194">
        <f t="shared" si="19"/>
        <v>0</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UCAFE'!C161*P161)+((('[1]N EERR UCAFE'!C161*(100%-P161))/(1+TASAS!$B$9)))</f>
        <v>0</v>
      </c>
      <c r="D161" s="131">
        <f>+('[1]N EERR UCAFE'!D161*Q161)+((('[1]N EERR UCAFE'!D161*(100%-Q161))/(1+TASAS!$C$9)))</f>
        <v>0</v>
      </c>
      <c r="E161" s="131">
        <f>+('[1]N EERR UCAFE'!E161*R161)+((('[1]N EERR UCAFE'!E161*(100%-R161))/(1+TASAS!$D$9)))</f>
        <v>0</v>
      </c>
      <c r="F161" s="131">
        <f>+('[1]N EERR UCAFE'!F161*S161)+((('[1]N EERR UCAFE'!F161*(100%-S161))/(1+TASAS!$E$9)))</f>
        <v>0</v>
      </c>
      <c r="G161" s="131">
        <f>+('[1]N EERR UCAFE'!G161*T161)+((('[1]N EERR UCAFE'!G161*(100%-T161))/(1+TASAS!$F$9)))</f>
        <v>0</v>
      </c>
      <c r="H161" s="131">
        <f>+('[1]N EERR UCAFE'!H161*U161)+((('[1]N EERR UCAFE'!H161*(100%-U161))/(1+TASAS!$G$9)))</f>
        <v>0</v>
      </c>
      <c r="I161" s="131">
        <f>+('[1]N EERR UCAFE'!I161*V161)+((('[1]N EERR UCAFE'!I161*(100%-V161))/(1+TASAS!$H$9)))</f>
        <v>0</v>
      </c>
      <c r="J161" s="131">
        <f>+('[1]N EERR UCAFE'!J161*W161)+((('[1]N EERR UCAFE'!J161*(100%-W161))/(1+TASAS!$I$9)))</f>
        <v>0</v>
      </c>
      <c r="K161" s="131">
        <f>+('[1]N EERR UCAFE'!K161*X161)+((('[1]N EERR UCAFE'!K161*(100%-X161))/(1+TASAS!$J$9)))</f>
        <v>0</v>
      </c>
      <c r="L161" s="131">
        <f>+('[1]N EERR UCAFE'!L161*Y161)+((('[1]N EERR UCAFE'!L161*(100%-Y161))/(1+TASAS!$K$9)))</f>
        <v>0</v>
      </c>
      <c r="M161" s="131">
        <f>+('[1]N EERR UCAFE'!M161*Z161)+((('[1]N EERR UCAFE'!M161*(100%-Z161))/(1+TASAS!$L$9)))</f>
        <v>0</v>
      </c>
      <c r="N161" s="131">
        <f>+('[1]N EERR UCAFE'!N161*AA161)+((('[1]N EERR UCAFE'!N161*(100%-AA161))/(1+TASAS!$M$9)))</f>
        <v>0</v>
      </c>
      <c r="O161" s="194">
        <f t="shared" si="19"/>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UCAFE'!C162*P162)+((('[1]N EERR UCAFE'!C162*(100%-P162))/(1+TASAS!$B$9)))</f>
        <v>0</v>
      </c>
      <c r="D162" s="131">
        <f>+('[1]N EERR UCAFE'!D162*Q162)+((('[1]N EERR UCAFE'!D162*(100%-Q162))/(1+TASAS!$C$9)))</f>
        <v>0</v>
      </c>
      <c r="E162" s="131">
        <f>+('[1]N EERR UCAFE'!E162*R162)+((('[1]N EERR UCAFE'!E162*(100%-R162))/(1+TASAS!$D$9)))</f>
        <v>0</v>
      </c>
      <c r="F162" s="131">
        <f>+('[1]N EERR UCAFE'!F162*S162)+((('[1]N EERR UCAFE'!F162*(100%-S162))/(1+TASAS!$E$9)))</f>
        <v>0</v>
      </c>
      <c r="G162" s="131">
        <f>+('[1]N EERR UCAFE'!G162*T162)+((('[1]N EERR UCAFE'!G162*(100%-T162))/(1+TASAS!$F$9)))</f>
        <v>0</v>
      </c>
      <c r="H162" s="131">
        <f>+('[1]N EERR UCAFE'!H162*U162)+((('[1]N EERR UCAFE'!H162*(100%-U162))/(1+TASAS!$G$9)))</f>
        <v>0</v>
      </c>
      <c r="I162" s="131">
        <f>+('[1]N EERR UCAFE'!I162*V162)+((('[1]N EERR UCAFE'!I162*(100%-V162))/(1+TASAS!$H$9)))</f>
        <v>0</v>
      </c>
      <c r="J162" s="131">
        <f>+('[1]N EERR UCAFE'!J162*W162)+((('[1]N EERR UCAFE'!J162*(100%-W162))/(1+TASAS!$I$9)))</f>
        <v>0</v>
      </c>
      <c r="K162" s="131">
        <f>+('[1]N EERR UCAFE'!K162*X162)+((('[1]N EERR UCAFE'!K162*(100%-X162))/(1+TASAS!$J$9)))</f>
        <v>0</v>
      </c>
      <c r="L162" s="131">
        <f>+('[1]N EERR UCAFE'!L162*Y162)+((('[1]N EERR UCAFE'!L162*(100%-Y162))/(1+TASAS!$K$9)))</f>
        <v>0</v>
      </c>
      <c r="M162" s="131">
        <f>+('[1]N EERR UCAFE'!M162*Z162)+((('[1]N EERR UCAFE'!M162*(100%-Z162))/(1+TASAS!$L$9)))</f>
        <v>0</v>
      </c>
      <c r="N162" s="131">
        <f>+('[1]N EERR UCAFE'!N162*AA162)+((('[1]N EERR UCAFE'!N162*(100%-AA162))/(1+TASAS!$M$9)))</f>
        <v>0</v>
      </c>
      <c r="O162" s="194">
        <f t="shared" si="19"/>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UCAFE'!C163*P163)+((('[1]N EERR UCAFE'!C163*(100%-P163))/(1+TASAS!$B$9)))</f>
        <v>0</v>
      </c>
      <c r="D163" s="131">
        <f>+('[1]N EERR UCAFE'!D163*Q163)+((('[1]N EERR UCAFE'!D163*(100%-Q163))/(1+TASAS!$C$9)))</f>
        <v>0</v>
      </c>
      <c r="E163" s="131">
        <f>+('[1]N EERR UCAFE'!E163*R163)+((('[1]N EERR UCAFE'!E163*(100%-R163))/(1+TASAS!$D$9)))</f>
        <v>0</v>
      </c>
      <c r="F163" s="131">
        <f>+('[1]N EERR UCAFE'!F163*S163)+((('[1]N EERR UCAFE'!F163*(100%-S163))/(1+TASAS!$E$9)))</f>
        <v>0</v>
      </c>
      <c r="G163" s="131">
        <f>+('[1]N EERR UCAFE'!G163*T163)+((('[1]N EERR UCAFE'!G163*(100%-T163))/(1+TASAS!$F$9)))</f>
        <v>0</v>
      </c>
      <c r="H163" s="131">
        <f>+('[1]N EERR UCAFE'!H163*U163)+((('[1]N EERR UCAFE'!H163*(100%-U163))/(1+TASAS!$G$9)))</f>
        <v>0</v>
      </c>
      <c r="I163" s="131">
        <f>+('[1]N EERR UCAFE'!I163*V163)+((('[1]N EERR UCAFE'!I163*(100%-V163))/(1+TASAS!$H$9)))</f>
        <v>0</v>
      </c>
      <c r="J163" s="131">
        <f>+('[1]N EERR UCAFE'!J163*W163)+((('[1]N EERR UCAFE'!J163*(100%-W163))/(1+TASAS!$I$9)))</f>
        <v>0</v>
      </c>
      <c r="K163" s="131">
        <f>+('[1]N EERR UCAFE'!K163*X163)+((('[1]N EERR UCAFE'!K163*(100%-X163))/(1+TASAS!$J$9)))</f>
        <v>0</v>
      </c>
      <c r="L163" s="131">
        <f>+('[1]N EERR UCAFE'!L163*Y163)+((('[1]N EERR UCAFE'!L163*(100%-Y163))/(1+TASAS!$K$9)))</f>
        <v>0</v>
      </c>
      <c r="M163" s="131">
        <f>+('[1]N EERR UCAFE'!M163*Z163)+((('[1]N EERR UCAFE'!M163*(100%-Z163))/(1+TASAS!$L$9)))</f>
        <v>0</v>
      </c>
      <c r="N163" s="131">
        <f>+('[1]N EERR UCAFE'!N163*AA163)+((('[1]N EERR UCAFE'!N163*(100%-AA163))/(1+TASAS!$M$9)))</f>
        <v>0</v>
      </c>
      <c r="O163" s="194">
        <f t="shared" si="19"/>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UCAFE'!C164*P164)+((('[1]N EERR UCAFE'!C164*(100%-P164))/(1+TASAS!$B$9)))</f>
        <v>0</v>
      </c>
      <c r="D164" s="131">
        <f>+('[1]N EERR UCAFE'!D164*Q164)+((('[1]N EERR UCAFE'!D164*(100%-Q164))/(1+TASAS!$C$9)))</f>
        <v>0</v>
      </c>
      <c r="E164" s="131">
        <f>+('[1]N EERR UCAFE'!E164*R164)+((('[1]N EERR UCAFE'!E164*(100%-R164))/(1+TASAS!$D$9)))</f>
        <v>0</v>
      </c>
      <c r="F164" s="131">
        <f>+('[1]N EERR UCAFE'!F164*S164)+((('[1]N EERR UCAFE'!F164*(100%-S164))/(1+TASAS!$E$9)))</f>
        <v>0</v>
      </c>
      <c r="G164" s="131">
        <f>+('[1]N EERR UCAFE'!G164*T164)+((('[1]N EERR UCAFE'!G164*(100%-T164))/(1+TASAS!$F$9)))</f>
        <v>0</v>
      </c>
      <c r="H164" s="131">
        <f>+('[1]N EERR UCAFE'!H164*U164)+((('[1]N EERR UCAFE'!H164*(100%-U164))/(1+TASAS!$G$9)))</f>
        <v>0</v>
      </c>
      <c r="I164" s="131">
        <f>+('[1]N EERR UCAFE'!I164*V164)+((('[1]N EERR UCAFE'!I164*(100%-V164))/(1+TASAS!$H$9)))</f>
        <v>0</v>
      </c>
      <c r="J164" s="131">
        <f>+('[1]N EERR UCAFE'!J164*W164)+((('[1]N EERR UCAFE'!J164*(100%-W164))/(1+TASAS!$I$9)))</f>
        <v>0</v>
      </c>
      <c r="K164" s="131">
        <f>+('[1]N EERR UCAFE'!K164*X164)+((('[1]N EERR UCAFE'!K164*(100%-X164))/(1+TASAS!$J$9)))</f>
        <v>0</v>
      </c>
      <c r="L164" s="131">
        <f>+('[1]N EERR UCAFE'!L164*Y164)+((('[1]N EERR UCAFE'!L164*(100%-Y164))/(1+TASAS!$K$9)))</f>
        <v>0</v>
      </c>
      <c r="M164" s="131">
        <f>+('[1]N EERR UCAFE'!M164*Z164)+((('[1]N EERR UCAFE'!M164*(100%-Z164))/(1+TASAS!$L$9)))</f>
        <v>0</v>
      </c>
      <c r="N164" s="131">
        <f>+('[1]N EERR UCAFE'!N164*AA164)+((('[1]N EERR UCAFE'!N164*(100%-AA164))/(1+TASAS!$M$9)))</f>
        <v>0</v>
      </c>
      <c r="O164" s="194">
        <f t="shared" si="19"/>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UCAFE'!C165*P165)+((('[1]N EERR UCAFE'!C165*(100%-P165))/(1+TASAS!$B$9)))</f>
        <v>0</v>
      </c>
      <c r="D165" s="131">
        <f>+('[1]N EERR UCAFE'!D165*Q165)+((('[1]N EERR UCAFE'!D165*(100%-Q165))/(1+TASAS!$C$9)))</f>
        <v>0</v>
      </c>
      <c r="E165" s="131">
        <f>+('[1]N EERR UCAFE'!E165*R165)+((('[1]N EERR UCAFE'!E165*(100%-R165))/(1+TASAS!$D$9)))</f>
        <v>0</v>
      </c>
      <c r="F165" s="131">
        <f>+('[1]N EERR UCAFE'!F165*S165)+((('[1]N EERR UCAFE'!F165*(100%-S165))/(1+TASAS!$E$9)))</f>
        <v>0</v>
      </c>
      <c r="G165" s="131">
        <f>+('[1]N EERR UCAFE'!G165*T165)+((('[1]N EERR UCAFE'!G165*(100%-T165))/(1+TASAS!$F$9)))</f>
        <v>0</v>
      </c>
      <c r="H165" s="131">
        <f>+('[1]N EERR UCAFE'!H165*U165)+((('[1]N EERR UCAFE'!H165*(100%-U165))/(1+TASAS!$G$9)))</f>
        <v>0</v>
      </c>
      <c r="I165" s="131">
        <f>+('[1]N EERR UCAFE'!I165*V165)+((('[1]N EERR UCAFE'!I165*(100%-V165))/(1+TASAS!$H$9)))</f>
        <v>0</v>
      </c>
      <c r="J165" s="131">
        <f>+('[1]N EERR UCAFE'!J165*W165)+((('[1]N EERR UCAFE'!J165*(100%-W165))/(1+TASAS!$I$9)))</f>
        <v>0</v>
      </c>
      <c r="K165" s="131">
        <f>+('[1]N EERR UCAFE'!K165*X165)+((('[1]N EERR UCAFE'!K165*(100%-X165))/(1+TASAS!$J$9)))</f>
        <v>0</v>
      </c>
      <c r="L165" s="131">
        <f>+('[1]N EERR UCAFE'!L165*Y165)+((('[1]N EERR UCAFE'!L165*(100%-Y165))/(1+TASAS!$K$9)))</f>
        <v>0</v>
      </c>
      <c r="M165" s="131">
        <f>+('[1]N EERR UCAFE'!M165*Z165)+((('[1]N EERR UCAFE'!M165*(100%-Z165))/(1+TASAS!$L$9)))</f>
        <v>0</v>
      </c>
      <c r="N165" s="131">
        <f>+('[1]N EERR UCAFE'!N165*AA165)+((('[1]N EERR UCAFE'!N165*(100%-AA165))/(1+TASAS!$M$9)))</f>
        <v>0</v>
      </c>
      <c r="O165" s="194">
        <f t="shared" si="19"/>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UCAFE'!C166*P166)+((('[1]N EERR UCAFE'!C166*(100%-P166))/(1+TASAS!$B$9)))</f>
        <v>0</v>
      </c>
      <c r="D166" s="131">
        <f>+('[1]N EERR UCAFE'!D166*Q166)+((('[1]N EERR UCAFE'!D166*(100%-Q166))/(1+TASAS!$C$9)))</f>
        <v>0</v>
      </c>
      <c r="E166" s="131">
        <f>+('[1]N EERR UCAFE'!E166*R166)+((('[1]N EERR UCAFE'!E166*(100%-R166))/(1+TASAS!$D$9)))</f>
        <v>0</v>
      </c>
      <c r="F166" s="131">
        <f>+('[1]N EERR UCAFE'!F166*S166)+((('[1]N EERR UCAFE'!F166*(100%-S166))/(1+TASAS!$E$9)))</f>
        <v>0</v>
      </c>
      <c r="G166" s="131">
        <f>+('[1]N EERR UCAFE'!G166*T166)+((('[1]N EERR UCAFE'!G166*(100%-T166))/(1+TASAS!$F$9)))</f>
        <v>0</v>
      </c>
      <c r="H166" s="131">
        <f>+('[1]N EERR UCAFE'!H166*U166)+((('[1]N EERR UCAFE'!H166*(100%-U166))/(1+TASAS!$G$9)))</f>
        <v>0</v>
      </c>
      <c r="I166" s="131">
        <f>+('[1]N EERR UCAFE'!I166*V166)+((('[1]N EERR UCAFE'!I166*(100%-V166))/(1+TASAS!$H$9)))</f>
        <v>0</v>
      </c>
      <c r="J166" s="131">
        <f>+('[1]N EERR UCAFE'!J166*W166)+((('[1]N EERR UCAFE'!J166*(100%-W166))/(1+TASAS!$I$9)))</f>
        <v>0</v>
      </c>
      <c r="K166" s="131">
        <f>+('[1]N EERR UCAFE'!K166*X166)+((('[1]N EERR UCAFE'!K166*(100%-X166))/(1+TASAS!$J$9)))</f>
        <v>0</v>
      </c>
      <c r="L166" s="131">
        <f>+('[1]N EERR UCAFE'!L166*Y166)+((('[1]N EERR UCAFE'!L166*(100%-Y166))/(1+TASAS!$K$9)))</f>
        <v>0</v>
      </c>
      <c r="M166" s="131">
        <f>+('[1]N EERR UCAFE'!M166*Z166)+((('[1]N EERR UCAFE'!M166*(100%-Z166))/(1+TASAS!$L$9)))</f>
        <v>0</v>
      </c>
      <c r="N166" s="131">
        <f>+('[1]N EERR UCAFE'!N166*AA166)+((('[1]N EERR UCAFE'!N166*(100%-AA166))/(1+TASAS!$M$9)))</f>
        <v>0</v>
      </c>
      <c r="O166" s="194">
        <f t="shared" si="19"/>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UCAFE'!C167*P167)+((('[1]N EERR UCAFE'!C167*(100%-P167))/(1+TASAS!$B$9)))</f>
        <v>0</v>
      </c>
      <c r="D167" s="131">
        <f>+('[1]N EERR UCAFE'!D167*Q167)+((('[1]N EERR UCAFE'!D167*(100%-Q167))/(1+TASAS!$C$9)))</f>
        <v>0</v>
      </c>
      <c r="E167" s="131">
        <f>+('[1]N EERR UCAFE'!E167*R167)+((('[1]N EERR UCAFE'!E167*(100%-R167))/(1+TASAS!$D$9)))</f>
        <v>0</v>
      </c>
      <c r="F167" s="131">
        <f>+('[1]N EERR UCAFE'!F167*S167)+((('[1]N EERR UCAFE'!F167*(100%-S167))/(1+TASAS!$E$9)))</f>
        <v>0</v>
      </c>
      <c r="G167" s="131">
        <f>+('[1]N EERR UCAFE'!G167*T167)+((('[1]N EERR UCAFE'!G167*(100%-T167))/(1+TASAS!$F$9)))</f>
        <v>0</v>
      </c>
      <c r="H167" s="131">
        <f>+('[1]N EERR UCAFE'!H167*U167)+((('[1]N EERR UCAFE'!H167*(100%-U167))/(1+TASAS!$G$9)))</f>
        <v>0</v>
      </c>
      <c r="I167" s="131">
        <f>+('[1]N EERR UCAFE'!I167*V167)+((('[1]N EERR UCAFE'!I167*(100%-V167))/(1+TASAS!$H$9)))</f>
        <v>0</v>
      </c>
      <c r="J167" s="131">
        <f>+('[1]N EERR UCAFE'!J167*W167)+((('[1]N EERR UCAFE'!J167*(100%-W167))/(1+TASAS!$I$9)))</f>
        <v>0</v>
      </c>
      <c r="K167" s="131">
        <f>+('[1]N EERR UCAFE'!K167*X167)+((('[1]N EERR UCAFE'!K167*(100%-X167))/(1+TASAS!$J$9)))</f>
        <v>0</v>
      </c>
      <c r="L167" s="131">
        <f>+('[1]N EERR UCAFE'!L167*Y167)+((('[1]N EERR UCAFE'!L167*(100%-Y167))/(1+TASAS!$K$9)))</f>
        <v>0</v>
      </c>
      <c r="M167" s="131">
        <f>+('[1]N EERR UCAFE'!M167*Z167)+((('[1]N EERR UCAFE'!M167*(100%-Z167))/(1+TASAS!$L$9)))</f>
        <v>0</v>
      </c>
      <c r="N167" s="131">
        <f>+('[1]N EERR UCAFE'!N167*AA167)+((('[1]N EERR UCAFE'!N167*(100%-AA167))/(1+TASAS!$M$9)))</f>
        <v>0</v>
      </c>
      <c r="O167" s="194">
        <f t="shared" si="19"/>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UCAFE'!C168*P168)+((('[1]N EERR UCAFE'!C168*(100%-P168))/(1+TASAS!$B$9)))</f>
        <v>0</v>
      </c>
      <c r="D168" s="131">
        <f>+('[1]N EERR UCAFE'!D168*Q168)+((('[1]N EERR UCAFE'!D168*(100%-Q168))/(1+TASAS!$C$9)))</f>
        <v>0</v>
      </c>
      <c r="E168" s="131">
        <f>+('[1]N EERR UCAFE'!E168*R168)+((('[1]N EERR UCAFE'!E168*(100%-R168))/(1+TASAS!$D$9)))</f>
        <v>0</v>
      </c>
      <c r="F168" s="131">
        <f>+('[1]N EERR UCAFE'!F168*S168)+((('[1]N EERR UCAFE'!F168*(100%-S168))/(1+TASAS!$E$9)))</f>
        <v>0</v>
      </c>
      <c r="G168" s="131">
        <f>+('[1]N EERR UCAFE'!G168*T168)+((('[1]N EERR UCAFE'!G168*(100%-T168))/(1+TASAS!$F$9)))</f>
        <v>0</v>
      </c>
      <c r="H168" s="131">
        <f>+('[1]N EERR UCAFE'!H168*U168)+((('[1]N EERR UCAFE'!H168*(100%-U168))/(1+TASAS!$G$9)))</f>
        <v>0</v>
      </c>
      <c r="I168" s="131">
        <f>+('[1]N EERR UCAFE'!I168*V168)+((('[1]N EERR UCAFE'!I168*(100%-V168))/(1+TASAS!$H$9)))</f>
        <v>0</v>
      </c>
      <c r="J168" s="131">
        <f>+('[1]N EERR UCAFE'!J168*W168)+((('[1]N EERR UCAFE'!J168*(100%-W168))/(1+TASAS!$I$9)))</f>
        <v>0</v>
      </c>
      <c r="K168" s="131">
        <f>+('[1]N EERR UCAFE'!K168*X168)+((('[1]N EERR UCAFE'!K168*(100%-X168))/(1+TASAS!$J$9)))</f>
        <v>0</v>
      </c>
      <c r="L168" s="131">
        <f>+('[1]N EERR UCAFE'!L168*Y168)+((('[1]N EERR UCAFE'!L168*(100%-Y168))/(1+TASAS!$K$9)))</f>
        <v>0</v>
      </c>
      <c r="M168" s="131">
        <f>+('[1]N EERR UCAFE'!M168*Z168)+((('[1]N EERR UCAFE'!M168*(100%-Z168))/(1+TASAS!$L$9)))</f>
        <v>0</v>
      </c>
      <c r="N168" s="131">
        <f>+('[1]N EERR UCAFE'!N168*AA168)+((('[1]N EERR UCAFE'!N168*(100%-AA168))/(1+TASAS!$M$9)))</f>
        <v>0</v>
      </c>
      <c r="O168" s="194">
        <f t="shared" si="19"/>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UCAFE'!C169*P169)+((('[1]N EERR UCAFE'!C169*(100%-P169))/(1+TASAS!$B$9)))</f>
        <v>0</v>
      </c>
      <c r="D169" s="131">
        <f>+('[1]N EERR UCAFE'!D169*Q169)+((('[1]N EERR UCAFE'!D169*(100%-Q169))/(1+TASAS!$C$9)))</f>
        <v>0</v>
      </c>
      <c r="E169" s="131">
        <f>+('[1]N EERR UCAFE'!E169*R169)+((('[1]N EERR UCAFE'!E169*(100%-R169))/(1+TASAS!$D$9)))</f>
        <v>0</v>
      </c>
      <c r="F169" s="131">
        <f>+('[1]N EERR UCAFE'!F169*S169)+((('[1]N EERR UCAFE'!F169*(100%-S169))/(1+TASAS!$E$9)))</f>
        <v>0</v>
      </c>
      <c r="G169" s="131">
        <f>+('[1]N EERR UCAFE'!G169*T169)+((('[1]N EERR UCAFE'!G169*(100%-T169))/(1+TASAS!$F$9)))</f>
        <v>0</v>
      </c>
      <c r="H169" s="131">
        <f>+('[1]N EERR UCAFE'!H169*U169)+((('[1]N EERR UCAFE'!H169*(100%-U169))/(1+TASAS!$G$9)))</f>
        <v>0</v>
      </c>
      <c r="I169" s="131">
        <f>+('[1]N EERR UCAFE'!I169*V169)+((('[1]N EERR UCAFE'!I169*(100%-V169))/(1+TASAS!$H$9)))</f>
        <v>0</v>
      </c>
      <c r="J169" s="131">
        <f>+('[1]N EERR UCAFE'!J169*W169)+((('[1]N EERR UCAFE'!J169*(100%-W169))/(1+TASAS!$I$9)))</f>
        <v>0</v>
      </c>
      <c r="K169" s="131">
        <f>+('[1]N EERR UCAFE'!K169*X169)+((('[1]N EERR UCAFE'!K169*(100%-X169))/(1+TASAS!$J$9)))</f>
        <v>0</v>
      </c>
      <c r="L169" s="131">
        <f>+('[1]N EERR UCAFE'!L169*Y169)+((('[1]N EERR UCAFE'!L169*(100%-Y169))/(1+TASAS!$K$9)))</f>
        <v>0</v>
      </c>
      <c r="M169" s="131">
        <f>+('[1]N EERR UCAFE'!M169*Z169)+((('[1]N EERR UCAFE'!M169*(100%-Z169))/(1+TASAS!$L$9)))</f>
        <v>0</v>
      </c>
      <c r="N169" s="131">
        <f>+('[1]N EERR UCAFE'!N169*AA169)+((('[1]N EERR UCAFE'!N169*(100%-AA169))/(1+TASAS!$M$9)))</f>
        <v>0</v>
      </c>
      <c r="O169" s="194">
        <f t="shared" si="19"/>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19"/>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19"/>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2">SUM(C173:C187)</f>
        <v>3.9979601547890176</v>
      </c>
      <c r="D172" s="186">
        <f t="shared" si="22"/>
        <v>0</v>
      </c>
      <c r="E172" s="186">
        <f t="shared" si="22"/>
        <v>0</v>
      </c>
      <c r="F172" s="186">
        <f t="shared" si="22"/>
        <v>0</v>
      </c>
      <c r="G172" s="186">
        <f t="shared" si="22"/>
        <v>6.4954888284494361</v>
      </c>
      <c r="H172" s="186">
        <f t="shared" si="22"/>
        <v>0</v>
      </c>
      <c r="I172" s="186">
        <f t="shared" si="22"/>
        <v>0</v>
      </c>
      <c r="J172" s="186">
        <f t="shared" si="22"/>
        <v>0</v>
      </c>
      <c r="K172" s="186">
        <f t="shared" si="22"/>
        <v>0</v>
      </c>
      <c r="L172" s="186">
        <f t="shared" si="22"/>
        <v>0</v>
      </c>
      <c r="M172" s="186">
        <f t="shared" si="22"/>
        <v>0</v>
      </c>
      <c r="N172" s="186">
        <f t="shared" si="22"/>
        <v>0</v>
      </c>
      <c r="O172" s="210">
        <f t="shared" ref="O172" si="23">SUM(O173:O187)</f>
        <v>10.493448983238453</v>
      </c>
      <c r="P172" s="305"/>
      <c r="Q172" s="305"/>
      <c r="R172" s="305"/>
      <c r="S172" s="305"/>
      <c r="T172" s="305"/>
      <c r="U172" s="305"/>
      <c r="V172" s="305"/>
      <c r="W172" s="305"/>
      <c r="X172" s="305"/>
      <c r="Y172" s="305"/>
      <c r="Z172" s="305"/>
      <c r="AA172" s="305"/>
    </row>
    <row r="173" spans="1:27" outlineLevel="1" x14ac:dyDescent="0.3">
      <c r="A173" s="203" t="s">
        <v>83</v>
      </c>
      <c r="B173" s="131"/>
      <c r="C173" s="131">
        <f>+('[1]N EERR UCAFE'!C173*P173)+((('[1]N EERR UCAFE'!C173*(100%-P173))/(1+TASAS!$B$9)))</f>
        <v>0</v>
      </c>
      <c r="D173" s="131">
        <f>+('[1]N EERR UCAFE'!D173*Q173)+((('[1]N EERR UCAFE'!D173*(100%-Q173))/(1+TASAS!$C$9)))</f>
        <v>0</v>
      </c>
      <c r="E173" s="131">
        <f>+('[1]N EERR UCAFE'!E173*R173)+((('[1]N EERR UCAFE'!E173*(100%-R173))/(1+TASAS!$D$9)))</f>
        <v>0</v>
      </c>
      <c r="F173" s="131">
        <f>+('[1]N EERR UCAFE'!F173*S173)+((('[1]N EERR UCAFE'!F173*(100%-S173))/(1+TASAS!$E$9)))</f>
        <v>0</v>
      </c>
      <c r="G173" s="131">
        <f>+('[1]N EERR UCAFE'!G173*T173)+((('[1]N EERR UCAFE'!G173*(100%-T173))/(1+TASAS!$F$9)))</f>
        <v>0</v>
      </c>
      <c r="H173" s="131">
        <f>+('[1]N EERR UCAFE'!H173*U173)+((('[1]N EERR UCAFE'!H173*(100%-U173))/(1+TASAS!$G$9)))</f>
        <v>0</v>
      </c>
      <c r="I173" s="131">
        <f>+('[1]N EERR UCAFE'!I173*V173)+((('[1]N EERR UCAFE'!I173*(100%-V173))/(1+TASAS!$H$9)))</f>
        <v>0</v>
      </c>
      <c r="J173" s="131">
        <f>+('[1]N EERR UCAFE'!J173*W173)+((('[1]N EERR UCAFE'!J173*(100%-W173))/(1+TASAS!$I$9)))</f>
        <v>0</v>
      </c>
      <c r="K173" s="131">
        <f>+('[1]N EERR UCAFE'!K173*X173)+((('[1]N EERR UCAFE'!K173*(100%-X173))/(1+TASAS!$J$9)))</f>
        <v>0</v>
      </c>
      <c r="L173" s="131">
        <f>+('[1]N EERR UCAFE'!L173*Y173)+((('[1]N EERR UCAFE'!L173*(100%-Y173))/(1+TASAS!$K$9)))</f>
        <v>0</v>
      </c>
      <c r="M173" s="131">
        <f>+('[1]N EERR UCAFE'!M173*Z173)+((('[1]N EERR UCAFE'!M173*(100%-Z173))/(1+TASAS!$L$9)))</f>
        <v>0</v>
      </c>
      <c r="N173" s="131">
        <f>+('[1]N EERR UCAFE'!N173*AA173)+((('[1]N EERR UCAFE'!N173*(100%-AA173))/(1+TASAS!$M$9)))</f>
        <v>0</v>
      </c>
      <c r="O173" s="194">
        <f t="shared" si="19"/>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UCAFE'!C174*P174)+((('[1]N EERR UCAFE'!C174*(100%-P174))/(1+TASAS!$B$9)))</f>
        <v>0</v>
      </c>
      <c r="D174" s="131">
        <f>+('[1]N EERR UCAFE'!D174*Q174)+((('[1]N EERR UCAFE'!D174*(100%-Q174))/(1+TASAS!$C$9)))</f>
        <v>0</v>
      </c>
      <c r="E174" s="131">
        <f>+('[1]N EERR UCAFE'!E174*R174)+((('[1]N EERR UCAFE'!E174*(100%-R174))/(1+TASAS!$D$9)))</f>
        <v>0</v>
      </c>
      <c r="F174" s="131">
        <f>+('[1]N EERR UCAFE'!F174*S174)+((('[1]N EERR UCAFE'!F174*(100%-S174))/(1+TASAS!$E$9)))</f>
        <v>0</v>
      </c>
      <c r="G174" s="131">
        <f>+('[1]N EERR UCAFE'!G174*T174)+((('[1]N EERR UCAFE'!G174*(100%-T174))/(1+TASAS!$F$9)))</f>
        <v>0</v>
      </c>
      <c r="H174" s="131">
        <f>+('[1]N EERR UCAFE'!H174*U174)+((('[1]N EERR UCAFE'!H174*(100%-U174))/(1+TASAS!$G$9)))</f>
        <v>0</v>
      </c>
      <c r="I174" s="131">
        <f>+('[1]N EERR UCAFE'!I174*V174)+((('[1]N EERR UCAFE'!I174*(100%-V174))/(1+TASAS!$H$9)))</f>
        <v>0</v>
      </c>
      <c r="J174" s="131">
        <f>+('[1]N EERR UCAFE'!J174*W174)+((('[1]N EERR UCAFE'!J174*(100%-W174))/(1+TASAS!$I$9)))</f>
        <v>0</v>
      </c>
      <c r="K174" s="131">
        <f>+('[1]N EERR UCAFE'!K174*X174)+((('[1]N EERR UCAFE'!K174*(100%-X174))/(1+TASAS!$J$9)))</f>
        <v>0</v>
      </c>
      <c r="L174" s="131">
        <f>+('[1]N EERR UCAFE'!L174*Y174)+((('[1]N EERR UCAFE'!L174*(100%-Y174))/(1+TASAS!$K$9)))</f>
        <v>0</v>
      </c>
      <c r="M174" s="131">
        <f>+('[1]N EERR UCAFE'!M174*Z174)+((('[1]N EERR UCAFE'!M174*(100%-Z174))/(1+TASAS!$L$9)))</f>
        <v>0</v>
      </c>
      <c r="N174" s="131">
        <f>+('[1]N EERR UCAFE'!N174*AA174)+((('[1]N EERR UCAFE'!N174*(100%-AA174))/(1+TASAS!$M$9)))</f>
        <v>0</v>
      </c>
      <c r="O174" s="194">
        <f t="shared" si="19"/>
        <v>0</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UCAFE'!C175*P175)+((('[1]N EERR UCAFE'!C175*(100%-P175))/(1+TASAS!$B$9)))</f>
        <v>3.9979601547890176</v>
      </c>
      <c r="D175" s="131">
        <f>+('[1]N EERR UCAFE'!D175*Q175)+((('[1]N EERR UCAFE'!D175*(100%-Q175))/(1+TASAS!$C$9)))</f>
        <v>0</v>
      </c>
      <c r="E175" s="131">
        <f>+('[1]N EERR UCAFE'!E175*R175)+((('[1]N EERR UCAFE'!E175*(100%-R175))/(1+TASAS!$D$9)))</f>
        <v>0</v>
      </c>
      <c r="F175" s="131">
        <f>+('[1]N EERR UCAFE'!F175*S175)+((('[1]N EERR UCAFE'!F175*(100%-S175))/(1+TASAS!$E$9)))</f>
        <v>0</v>
      </c>
      <c r="G175" s="131">
        <f>+('[1]N EERR UCAFE'!G175*T175)+((('[1]N EERR UCAFE'!G175*(100%-T175))/(1+TASAS!$F$9)))</f>
        <v>0</v>
      </c>
      <c r="H175" s="131">
        <f>+('[1]N EERR UCAFE'!H175*U175)+((('[1]N EERR UCAFE'!H175*(100%-U175))/(1+TASAS!$G$9)))</f>
        <v>0</v>
      </c>
      <c r="I175" s="131">
        <f>+('[1]N EERR UCAFE'!I175*V175)+((('[1]N EERR UCAFE'!I175*(100%-V175))/(1+TASAS!$H$9)))</f>
        <v>0</v>
      </c>
      <c r="J175" s="131">
        <f>+('[1]N EERR UCAFE'!J175*W175)+((('[1]N EERR UCAFE'!J175*(100%-W175))/(1+TASAS!$I$9)))</f>
        <v>0</v>
      </c>
      <c r="K175" s="131">
        <f>+('[1]N EERR UCAFE'!K175*X175)+((('[1]N EERR UCAFE'!K175*(100%-X175))/(1+TASAS!$J$9)))</f>
        <v>0</v>
      </c>
      <c r="L175" s="131">
        <f>+('[1]N EERR UCAFE'!L175*Y175)+((('[1]N EERR UCAFE'!L175*(100%-Y175))/(1+TASAS!$K$9)))</f>
        <v>0</v>
      </c>
      <c r="M175" s="131">
        <f>+('[1]N EERR UCAFE'!M175*Z175)+((('[1]N EERR UCAFE'!M175*(100%-Z175))/(1+TASAS!$L$9)))</f>
        <v>0</v>
      </c>
      <c r="N175" s="131">
        <f>+('[1]N EERR UCAFE'!N175*AA175)+((('[1]N EERR UCAFE'!N175*(100%-AA175))/(1+TASAS!$M$9)))</f>
        <v>0</v>
      </c>
      <c r="O175" s="194">
        <f t="shared" si="19"/>
        <v>3.9979601547890176</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UCAFE'!C176*P176)+((('[1]N EERR UCAFE'!C176*(100%-P176))/(1+TASAS!$B$9)))</f>
        <v>0</v>
      </c>
      <c r="D176" s="131">
        <f>+('[1]N EERR UCAFE'!D176*Q176)+((('[1]N EERR UCAFE'!D176*(100%-Q176))/(1+TASAS!$C$9)))</f>
        <v>0</v>
      </c>
      <c r="E176" s="131">
        <f>+('[1]N EERR UCAFE'!E176*R176)+((('[1]N EERR UCAFE'!E176*(100%-R176))/(1+TASAS!$D$9)))</f>
        <v>0</v>
      </c>
      <c r="F176" s="131">
        <f>+('[1]N EERR UCAFE'!F176*S176)+((('[1]N EERR UCAFE'!F176*(100%-S176))/(1+TASAS!$E$9)))</f>
        <v>0</v>
      </c>
      <c r="G176" s="131">
        <f>+('[1]N EERR UCAFE'!G176*T176)+((('[1]N EERR UCAFE'!G176*(100%-T176))/(1+TASAS!$F$9)))</f>
        <v>6.4954888284494361</v>
      </c>
      <c r="H176" s="131">
        <f>+('[1]N EERR UCAFE'!H176*U176)+((('[1]N EERR UCAFE'!H176*(100%-U176))/(1+TASAS!$G$9)))</f>
        <v>0</v>
      </c>
      <c r="I176" s="131">
        <f>+('[1]N EERR UCAFE'!I176*V176)+((('[1]N EERR UCAFE'!I176*(100%-V176))/(1+TASAS!$H$9)))</f>
        <v>0</v>
      </c>
      <c r="J176" s="131">
        <f>+('[1]N EERR UCAFE'!J176*W176)+((('[1]N EERR UCAFE'!J176*(100%-W176))/(1+TASAS!$I$9)))</f>
        <v>0</v>
      </c>
      <c r="K176" s="131">
        <f>+('[1]N EERR UCAFE'!K176*X176)+((('[1]N EERR UCAFE'!K176*(100%-X176))/(1+TASAS!$J$9)))</f>
        <v>0</v>
      </c>
      <c r="L176" s="131">
        <f>+('[1]N EERR UCAFE'!L176*Y176)+((('[1]N EERR UCAFE'!L176*(100%-Y176))/(1+TASAS!$K$9)))</f>
        <v>0</v>
      </c>
      <c r="M176" s="131">
        <f>+('[1]N EERR UCAFE'!M176*Z176)+((('[1]N EERR UCAFE'!M176*(100%-Z176))/(1+TASAS!$L$9)))</f>
        <v>0</v>
      </c>
      <c r="N176" s="131">
        <f>+('[1]N EERR UCAFE'!N176*AA176)+((('[1]N EERR UCAFE'!N176*(100%-AA176))/(1+TASAS!$M$9)))</f>
        <v>0</v>
      </c>
      <c r="O176" s="194">
        <f t="shared" si="19"/>
        <v>6.4954888284494361</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UCAFE'!C177*P177)+((('[1]N EERR UCAFE'!C177*(100%-P177))/(1+TASAS!$B$9)))</f>
        <v>0</v>
      </c>
      <c r="D177" s="131">
        <f>+('[1]N EERR UCAFE'!D177*Q177)+((('[1]N EERR UCAFE'!D177*(100%-Q177))/(1+TASAS!$C$9)))</f>
        <v>0</v>
      </c>
      <c r="E177" s="131">
        <f>+('[1]N EERR UCAFE'!E177*R177)+((('[1]N EERR UCAFE'!E177*(100%-R177))/(1+TASAS!$D$9)))</f>
        <v>0</v>
      </c>
      <c r="F177" s="131">
        <f>+('[1]N EERR UCAFE'!F177*S177)+((('[1]N EERR UCAFE'!F177*(100%-S177))/(1+TASAS!$E$9)))</f>
        <v>0</v>
      </c>
      <c r="G177" s="131">
        <f>+('[1]N EERR UCAFE'!G177*T177)+((('[1]N EERR UCAFE'!G177*(100%-T177))/(1+TASAS!$F$9)))</f>
        <v>0</v>
      </c>
      <c r="H177" s="131">
        <f>+('[1]N EERR UCAFE'!H177*U177)+((('[1]N EERR UCAFE'!H177*(100%-U177))/(1+TASAS!$G$9)))</f>
        <v>0</v>
      </c>
      <c r="I177" s="131">
        <f>+('[1]N EERR UCAFE'!I177*V177)+((('[1]N EERR UCAFE'!I177*(100%-V177))/(1+TASAS!$H$9)))</f>
        <v>0</v>
      </c>
      <c r="J177" s="131">
        <f>+('[1]N EERR UCAFE'!J177*W177)+((('[1]N EERR UCAFE'!J177*(100%-W177))/(1+TASAS!$I$9)))</f>
        <v>0</v>
      </c>
      <c r="K177" s="131">
        <f>+('[1]N EERR UCAFE'!K177*X177)+((('[1]N EERR UCAFE'!K177*(100%-X177))/(1+TASAS!$J$9)))</f>
        <v>0</v>
      </c>
      <c r="L177" s="131">
        <f>+('[1]N EERR UCAFE'!L177*Y177)+((('[1]N EERR UCAFE'!L177*(100%-Y177))/(1+TASAS!$K$9)))</f>
        <v>0</v>
      </c>
      <c r="M177" s="131">
        <f>+('[1]N EERR UCAFE'!M177*Z177)+((('[1]N EERR UCAFE'!M177*(100%-Z177))/(1+TASAS!$L$9)))</f>
        <v>0</v>
      </c>
      <c r="N177" s="131">
        <f>+('[1]N EERR UCAFE'!N177*AA177)+((('[1]N EERR UCAFE'!N177*(100%-AA177))/(1+TASAS!$M$9)))</f>
        <v>0</v>
      </c>
      <c r="O177" s="194">
        <f t="shared" si="19"/>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UCAFE'!C178*P178)+((('[1]N EERR UCAFE'!C178*(100%-P178))/(1+TASAS!$B$9)))</f>
        <v>0</v>
      </c>
      <c r="D178" s="131">
        <f>+('[1]N EERR UCAFE'!D178*Q178)+((('[1]N EERR UCAFE'!D178*(100%-Q178))/(1+TASAS!$C$9)))</f>
        <v>0</v>
      </c>
      <c r="E178" s="131">
        <f>+('[1]N EERR UCAFE'!E178*R178)+((('[1]N EERR UCAFE'!E178*(100%-R178))/(1+TASAS!$D$9)))</f>
        <v>0</v>
      </c>
      <c r="F178" s="131">
        <f>+('[1]N EERR UCAFE'!F178*S178)+((('[1]N EERR UCAFE'!F178*(100%-S178))/(1+TASAS!$E$9)))</f>
        <v>0</v>
      </c>
      <c r="G178" s="131">
        <f>+('[1]N EERR UCAFE'!G178*T178)+((('[1]N EERR UCAFE'!G178*(100%-T178))/(1+TASAS!$F$9)))</f>
        <v>0</v>
      </c>
      <c r="H178" s="131">
        <f>+('[1]N EERR UCAFE'!H178*U178)+((('[1]N EERR UCAFE'!H178*(100%-U178))/(1+TASAS!$G$9)))</f>
        <v>0</v>
      </c>
      <c r="I178" s="131">
        <f>+('[1]N EERR UCAFE'!I178*V178)+((('[1]N EERR UCAFE'!I178*(100%-V178))/(1+TASAS!$H$9)))</f>
        <v>0</v>
      </c>
      <c r="J178" s="131">
        <f>+('[1]N EERR UCAFE'!J178*W178)+((('[1]N EERR UCAFE'!J178*(100%-W178))/(1+TASAS!$I$9)))</f>
        <v>0</v>
      </c>
      <c r="K178" s="131">
        <f>+('[1]N EERR UCAFE'!K178*X178)+((('[1]N EERR UCAFE'!K178*(100%-X178))/(1+TASAS!$J$9)))</f>
        <v>0</v>
      </c>
      <c r="L178" s="131">
        <f>+('[1]N EERR UCAFE'!L178*Y178)+((('[1]N EERR UCAFE'!L178*(100%-Y178))/(1+TASAS!$K$9)))</f>
        <v>0</v>
      </c>
      <c r="M178" s="131">
        <f>+('[1]N EERR UCAFE'!M178*Z178)+((('[1]N EERR UCAFE'!M178*(100%-Z178))/(1+TASAS!$L$9)))</f>
        <v>0</v>
      </c>
      <c r="N178" s="131">
        <f>+('[1]N EERR UCAFE'!N178*AA178)+((('[1]N EERR UCAFE'!N178*(100%-AA178))/(1+TASAS!$M$9)))</f>
        <v>0</v>
      </c>
      <c r="O178" s="194">
        <f t="shared" si="19"/>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UCAFE'!C179*P179)+((('[1]N EERR UCAFE'!C179*(100%-P179))/(1+TASAS!$B$9)))</f>
        <v>0</v>
      </c>
      <c r="D179" s="131">
        <f>+('[1]N EERR UCAFE'!D179*Q179)+((('[1]N EERR UCAFE'!D179*(100%-Q179))/(1+TASAS!$C$9)))</f>
        <v>0</v>
      </c>
      <c r="E179" s="131">
        <f>+('[1]N EERR UCAFE'!E179*R179)+((('[1]N EERR UCAFE'!E179*(100%-R179))/(1+TASAS!$D$9)))</f>
        <v>0</v>
      </c>
      <c r="F179" s="131">
        <f>+('[1]N EERR UCAFE'!F179*S179)+((('[1]N EERR UCAFE'!F179*(100%-S179))/(1+TASAS!$E$9)))</f>
        <v>0</v>
      </c>
      <c r="G179" s="131">
        <f>+('[1]N EERR UCAFE'!G179*T179)+((('[1]N EERR UCAFE'!G179*(100%-T179))/(1+TASAS!$F$9)))</f>
        <v>0</v>
      </c>
      <c r="H179" s="131">
        <f>+('[1]N EERR UCAFE'!H179*U179)+((('[1]N EERR UCAFE'!H179*(100%-U179))/(1+TASAS!$G$9)))</f>
        <v>0</v>
      </c>
      <c r="I179" s="131">
        <f>+('[1]N EERR UCAFE'!I179*V179)+((('[1]N EERR UCAFE'!I179*(100%-V179))/(1+TASAS!$H$9)))</f>
        <v>0</v>
      </c>
      <c r="J179" s="131">
        <f>+('[1]N EERR UCAFE'!J179*W179)+((('[1]N EERR UCAFE'!J179*(100%-W179))/(1+TASAS!$I$9)))</f>
        <v>0</v>
      </c>
      <c r="K179" s="131">
        <f>+('[1]N EERR UCAFE'!K179*X179)+((('[1]N EERR UCAFE'!K179*(100%-X179))/(1+TASAS!$J$9)))</f>
        <v>0</v>
      </c>
      <c r="L179" s="131">
        <f>+('[1]N EERR UCAFE'!L179*Y179)+((('[1]N EERR UCAFE'!L179*(100%-Y179))/(1+TASAS!$K$9)))</f>
        <v>0</v>
      </c>
      <c r="M179" s="131">
        <f>+('[1]N EERR UCAFE'!M179*Z179)+((('[1]N EERR UCAFE'!M179*(100%-Z179))/(1+TASAS!$L$9)))</f>
        <v>0</v>
      </c>
      <c r="N179" s="131">
        <f>+('[1]N EERR UCAFE'!N179*AA179)+((('[1]N EERR UCAFE'!N179*(100%-AA179))/(1+TASAS!$M$9)))</f>
        <v>0</v>
      </c>
      <c r="O179" s="194">
        <f t="shared" si="19"/>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UCAFE'!C180*P180)+((('[1]N EERR UCAFE'!C180*(100%-P180))/(1+TASAS!$B$9)))</f>
        <v>0</v>
      </c>
      <c r="D180" s="131">
        <f>+('[1]N EERR UCAFE'!D180*Q180)+((('[1]N EERR UCAFE'!D180*(100%-Q180))/(1+TASAS!$C$9)))</f>
        <v>0</v>
      </c>
      <c r="E180" s="131">
        <f>+('[1]N EERR UCAFE'!E180*R180)+((('[1]N EERR UCAFE'!E180*(100%-R180))/(1+TASAS!$D$9)))</f>
        <v>0</v>
      </c>
      <c r="F180" s="131">
        <f>+('[1]N EERR UCAFE'!F180*S180)+((('[1]N EERR UCAFE'!F180*(100%-S180))/(1+TASAS!$E$9)))</f>
        <v>0</v>
      </c>
      <c r="G180" s="131">
        <f>+('[1]N EERR UCAFE'!G180*T180)+((('[1]N EERR UCAFE'!G180*(100%-T180))/(1+TASAS!$F$9)))</f>
        <v>0</v>
      </c>
      <c r="H180" s="131">
        <f>+('[1]N EERR UCAFE'!H180*U180)+((('[1]N EERR UCAFE'!H180*(100%-U180))/(1+TASAS!$G$9)))</f>
        <v>0</v>
      </c>
      <c r="I180" s="131">
        <f>+('[1]N EERR UCAFE'!I180*V180)+((('[1]N EERR UCAFE'!I180*(100%-V180))/(1+TASAS!$H$9)))</f>
        <v>0</v>
      </c>
      <c r="J180" s="131">
        <f>+('[1]N EERR UCAFE'!J180*W180)+((('[1]N EERR UCAFE'!J180*(100%-W180))/(1+TASAS!$I$9)))</f>
        <v>0</v>
      </c>
      <c r="K180" s="131">
        <f>+('[1]N EERR UCAFE'!K180*X180)+((('[1]N EERR UCAFE'!K180*(100%-X180))/(1+TASAS!$J$9)))</f>
        <v>0</v>
      </c>
      <c r="L180" s="131">
        <f>+('[1]N EERR UCAFE'!L180*Y180)+((('[1]N EERR UCAFE'!L180*(100%-Y180))/(1+TASAS!$K$9)))</f>
        <v>0</v>
      </c>
      <c r="M180" s="131">
        <f>+('[1]N EERR UCAFE'!M180*Z180)+((('[1]N EERR UCAFE'!M180*(100%-Z180))/(1+TASAS!$L$9)))</f>
        <v>0</v>
      </c>
      <c r="N180" s="131">
        <f>+('[1]N EERR UCAFE'!N180*AA180)+((('[1]N EERR UCAFE'!N180*(100%-AA180))/(1+TASAS!$M$9)))</f>
        <v>0</v>
      </c>
      <c r="O180" s="194">
        <f t="shared" si="19"/>
        <v>0</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UCAFE'!C181*P181)+((('[1]N EERR UCAFE'!C181*(100%-P181))/(1+TASAS!$B$9)))</f>
        <v>0</v>
      </c>
      <c r="D181" s="131">
        <f>+('[1]N EERR UCAFE'!D181*Q181)+((('[1]N EERR UCAFE'!D181*(100%-Q181))/(1+TASAS!$C$9)))</f>
        <v>0</v>
      </c>
      <c r="E181" s="131">
        <f>+('[1]N EERR UCAFE'!E181*R181)+((('[1]N EERR UCAFE'!E181*(100%-R181))/(1+TASAS!$D$9)))</f>
        <v>0</v>
      </c>
      <c r="F181" s="131">
        <f>+('[1]N EERR UCAFE'!F181*S181)+((('[1]N EERR UCAFE'!F181*(100%-S181))/(1+TASAS!$E$9)))</f>
        <v>0</v>
      </c>
      <c r="G181" s="131">
        <f>+('[1]N EERR UCAFE'!G181*T181)+((('[1]N EERR UCAFE'!G181*(100%-T181))/(1+TASAS!$F$9)))</f>
        <v>0</v>
      </c>
      <c r="H181" s="131">
        <f>+('[1]N EERR UCAFE'!H181*U181)+((('[1]N EERR UCAFE'!H181*(100%-U181))/(1+TASAS!$G$9)))</f>
        <v>0</v>
      </c>
      <c r="I181" s="131">
        <f>+('[1]N EERR UCAFE'!I181*V181)+((('[1]N EERR UCAFE'!I181*(100%-V181))/(1+TASAS!$H$9)))</f>
        <v>0</v>
      </c>
      <c r="J181" s="131">
        <f>+('[1]N EERR UCAFE'!J181*W181)+((('[1]N EERR UCAFE'!J181*(100%-W181))/(1+TASAS!$I$9)))</f>
        <v>0</v>
      </c>
      <c r="K181" s="131">
        <f>+('[1]N EERR UCAFE'!K181*X181)+((('[1]N EERR UCAFE'!K181*(100%-X181))/(1+TASAS!$J$9)))</f>
        <v>0</v>
      </c>
      <c r="L181" s="131">
        <f>+('[1]N EERR UCAFE'!L181*Y181)+((('[1]N EERR UCAFE'!L181*(100%-Y181))/(1+TASAS!$K$9)))</f>
        <v>0</v>
      </c>
      <c r="M181" s="131">
        <f>+('[1]N EERR UCAFE'!M181*Z181)+((('[1]N EERR UCAFE'!M181*(100%-Z181))/(1+TASAS!$L$9)))</f>
        <v>0</v>
      </c>
      <c r="N181" s="131">
        <f>+('[1]N EERR UCAFE'!N181*AA181)+((('[1]N EERR UCAFE'!N181*(100%-AA181))/(1+TASAS!$M$9)))</f>
        <v>0</v>
      </c>
      <c r="O181" s="194">
        <f t="shared" si="19"/>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UCAFE'!C182*P182)+((('[1]N EERR UCAFE'!C182*(100%-P182))/(1+TASAS!$B$9)))</f>
        <v>0</v>
      </c>
      <c r="D182" s="131">
        <f>+('[1]N EERR UCAFE'!D182*Q182)+((('[1]N EERR UCAFE'!D182*(100%-Q182))/(1+TASAS!$C$9)))</f>
        <v>0</v>
      </c>
      <c r="E182" s="131">
        <f>+('[1]N EERR UCAFE'!E182*R182)+((('[1]N EERR UCAFE'!E182*(100%-R182))/(1+TASAS!$D$9)))</f>
        <v>0</v>
      </c>
      <c r="F182" s="131">
        <f>+('[1]N EERR UCAFE'!F182*S182)+((('[1]N EERR UCAFE'!F182*(100%-S182))/(1+TASAS!$E$9)))</f>
        <v>0</v>
      </c>
      <c r="G182" s="131">
        <f>+('[1]N EERR UCAFE'!G182*T182)+((('[1]N EERR UCAFE'!G182*(100%-T182))/(1+TASAS!$F$9)))</f>
        <v>0</v>
      </c>
      <c r="H182" s="131">
        <f>+('[1]N EERR UCAFE'!H182*U182)+((('[1]N EERR UCAFE'!H182*(100%-U182))/(1+TASAS!$G$9)))</f>
        <v>0</v>
      </c>
      <c r="I182" s="131">
        <f>+('[1]N EERR UCAFE'!I182*V182)+((('[1]N EERR UCAFE'!I182*(100%-V182))/(1+TASAS!$H$9)))</f>
        <v>0</v>
      </c>
      <c r="J182" s="131">
        <f>+('[1]N EERR UCAFE'!J182*W182)+((('[1]N EERR UCAFE'!J182*(100%-W182))/(1+TASAS!$I$9)))</f>
        <v>0</v>
      </c>
      <c r="K182" s="131">
        <f>+('[1]N EERR UCAFE'!K182*X182)+((('[1]N EERR UCAFE'!K182*(100%-X182))/(1+TASAS!$J$9)))</f>
        <v>0</v>
      </c>
      <c r="L182" s="131">
        <f>+('[1]N EERR UCAFE'!L182*Y182)+((('[1]N EERR UCAFE'!L182*(100%-Y182))/(1+TASAS!$K$9)))</f>
        <v>0</v>
      </c>
      <c r="M182" s="131">
        <f>+('[1]N EERR UCAFE'!M182*Z182)+((('[1]N EERR UCAFE'!M182*(100%-Z182))/(1+TASAS!$L$9)))</f>
        <v>0</v>
      </c>
      <c r="N182" s="131">
        <f>+('[1]N EERR UCAFE'!N182*AA182)+((('[1]N EERR UCAFE'!N182*(100%-AA182))/(1+TASAS!$M$9)))</f>
        <v>0</v>
      </c>
      <c r="O182" s="194">
        <f t="shared" si="19"/>
        <v>0</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UCAFE'!C183*P183)+((('[1]N EERR UCAFE'!C183*(100%-P183))/(1+TASAS!$B$9)))</f>
        <v>0</v>
      </c>
      <c r="D183" s="131">
        <f>+('[1]N EERR UCAFE'!D183*Q183)+((('[1]N EERR UCAFE'!D183*(100%-Q183))/(1+TASAS!$C$9)))</f>
        <v>0</v>
      </c>
      <c r="E183" s="131">
        <f>+('[1]N EERR UCAFE'!E183*R183)+((('[1]N EERR UCAFE'!E183*(100%-R183))/(1+TASAS!$D$9)))</f>
        <v>0</v>
      </c>
      <c r="F183" s="131">
        <f>+('[1]N EERR UCAFE'!F183*S183)+((('[1]N EERR UCAFE'!F183*(100%-S183))/(1+TASAS!$E$9)))</f>
        <v>0</v>
      </c>
      <c r="G183" s="131">
        <f>+('[1]N EERR UCAFE'!G183*T183)+((('[1]N EERR UCAFE'!G183*(100%-T183))/(1+TASAS!$F$9)))</f>
        <v>0</v>
      </c>
      <c r="H183" s="131">
        <f>+('[1]N EERR UCAFE'!H183*U183)+((('[1]N EERR UCAFE'!H183*(100%-U183))/(1+TASAS!$G$9)))</f>
        <v>0</v>
      </c>
      <c r="I183" s="131">
        <f>+('[1]N EERR UCAFE'!I183*V183)+((('[1]N EERR UCAFE'!I183*(100%-V183))/(1+TASAS!$H$9)))</f>
        <v>0</v>
      </c>
      <c r="J183" s="131">
        <f>+('[1]N EERR UCAFE'!J183*W183)+((('[1]N EERR UCAFE'!J183*(100%-W183))/(1+TASAS!$I$9)))</f>
        <v>0</v>
      </c>
      <c r="K183" s="131">
        <f>+('[1]N EERR UCAFE'!K183*X183)+((('[1]N EERR UCAFE'!K183*(100%-X183))/(1+TASAS!$J$9)))</f>
        <v>0</v>
      </c>
      <c r="L183" s="131">
        <f>+('[1]N EERR UCAFE'!L183*Y183)+((('[1]N EERR UCAFE'!L183*(100%-Y183))/(1+TASAS!$K$9)))</f>
        <v>0</v>
      </c>
      <c r="M183" s="131">
        <f>+('[1]N EERR UCAFE'!M183*Z183)+((('[1]N EERR UCAFE'!M183*(100%-Z183))/(1+TASAS!$L$9)))</f>
        <v>0</v>
      </c>
      <c r="N183" s="131">
        <f>+('[1]N EERR UCAFE'!N183*AA183)+((('[1]N EERR UCAFE'!N183*(100%-AA183))/(1+TASAS!$M$9)))</f>
        <v>0</v>
      </c>
      <c r="O183" s="194">
        <f t="shared" si="19"/>
        <v>0</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UCAFE'!C184*P184)+((('[1]N EERR UCAFE'!C184*(100%-P184))/(1+TASAS!$B$9)))</f>
        <v>0</v>
      </c>
      <c r="D184" s="131">
        <f>+('[1]N EERR UCAFE'!D184*Q184)+((('[1]N EERR UCAFE'!D184*(100%-Q184))/(1+TASAS!$C$9)))</f>
        <v>0</v>
      </c>
      <c r="E184" s="131">
        <f>+('[1]N EERR UCAFE'!E184*R184)+((('[1]N EERR UCAFE'!E184*(100%-R184))/(1+TASAS!$D$9)))</f>
        <v>0</v>
      </c>
      <c r="F184" s="131">
        <f>+('[1]N EERR UCAFE'!F184*S184)+((('[1]N EERR UCAFE'!F184*(100%-S184))/(1+TASAS!$E$9)))</f>
        <v>0</v>
      </c>
      <c r="G184" s="131">
        <f>+('[1]N EERR UCAFE'!G184*T184)+((('[1]N EERR UCAFE'!G184*(100%-T184))/(1+TASAS!$F$9)))</f>
        <v>0</v>
      </c>
      <c r="H184" s="131">
        <f>+('[1]N EERR UCAFE'!H184*U184)+((('[1]N EERR UCAFE'!H184*(100%-U184))/(1+TASAS!$G$9)))</f>
        <v>0</v>
      </c>
      <c r="I184" s="131">
        <f>+('[1]N EERR UCAFE'!I184*V184)+((('[1]N EERR UCAFE'!I184*(100%-V184))/(1+TASAS!$H$9)))</f>
        <v>0</v>
      </c>
      <c r="J184" s="131">
        <f>+('[1]N EERR UCAFE'!J184*W184)+((('[1]N EERR UCAFE'!J184*(100%-W184))/(1+TASAS!$I$9)))</f>
        <v>0</v>
      </c>
      <c r="K184" s="131">
        <f>+('[1]N EERR UCAFE'!K184*X184)+((('[1]N EERR UCAFE'!K184*(100%-X184))/(1+TASAS!$J$9)))</f>
        <v>0</v>
      </c>
      <c r="L184" s="131">
        <f>+('[1]N EERR UCAFE'!L184*Y184)+((('[1]N EERR UCAFE'!L184*(100%-Y184))/(1+TASAS!$K$9)))</f>
        <v>0</v>
      </c>
      <c r="M184" s="131">
        <f>+('[1]N EERR UCAFE'!M184*Z184)+((('[1]N EERR UCAFE'!M184*(100%-Z184))/(1+TASAS!$L$9)))</f>
        <v>0</v>
      </c>
      <c r="N184" s="131">
        <f>+('[1]N EERR UCAFE'!N184*AA184)+((('[1]N EERR UCAFE'!N184*(100%-AA184))/(1+TASAS!$M$9)))</f>
        <v>0</v>
      </c>
      <c r="O184" s="194">
        <f t="shared" si="19"/>
        <v>0</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UCAFE'!C185*P185)+((('[1]N EERR UCAFE'!C185*(100%-P185))/(1+TASAS!$B$9)))</f>
        <v>0</v>
      </c>
      <c r="D185" s="131">
        <f>+('[1]N EERR UCAFE'!D185*Q185)+((('[1]N EERR UCAFE'!D185*(100%-Q185))/(1+TASAS!$C$9)))</f>
        <v>0</v>
      </c>
      <c r="E185" s="131">
        <f>+('[1]N EERR UCAFE'!E185*R185)+((('[1]N EERR UCAFE'!E185*(100%-R185))/(1+TASAS!$D$9)))</f>
        <v>0</v>
      </c>
      <c r="F185" s="131">
        <f>+('[1]N EERR UCAFE'!F185*S185)+((('[1]N EERR UCAFE'!F185*(100%-S185))/(1+TASAS!$E$9)))</f>
        <v>0</v>
      </c>
      <c r="G185" s="131">
        <f>+('[1]N EERR UCAFE'!G185*T185)+((('[1]N EERR UCAFE'!G185*(100%-T185))/(1+TASAS!$F$9)))</f>
        <v>0</v>
      </c>
      <c r="H185" s="131">
        <f>+('[1]N EERR UCAFE'!H185*U185)+((('[1]N EERR UCAFE'!H185*(100%-U185))/(1+TASAS!$G$9)))</f>
        <v>0</v>
      </c>
      <c r="I185" s="131">
        <f>+('[1]N EERR UCAFE'!I185*V185)+((('[1]N EERR UCAFE'!I185*(100%-V185))/(1+TASAS!$H$9)))</f>
        <v>0</v>
      </c>
      <c r="J185" s="131">
        <f>+('[1]N EERR UCAFE'!J185*W185)+((('[1]N EERR UCAFE'!J185*(100%-W185))/(1+TASAS!$I$9)))</f>
        <v>0</v>
      </c>
      <c r="K185" s="131">
        <f>+('[1]N EERR UCAFE'!K185*X185)+((('[1]N EERR UCAFE'!K185*(100%-X185))/(1+TASAS!$J$9)))</f>
        <v>0</v>
      </c>
      <c r="L185" s="131">
        <f>+('[1]N EERR UCAFE'!L185*Y185)+((('[1]N EERR UCAFE'!L185*(100%-Y185))/(1+TASAS!$K$9)))</f>
        <v>0</v>
      </c>
      <c r="M185" s="131">
        <f>+('[1]N EERR UCAFE'!M185*Z185)+((('[1]N EERR UCAFE'!M185*(100%-Z185))/(1+TASAS!$L$9)))</f>
        <v>0</v>
      </c>
      <c r="N185" s="131">
        <f>+('[1]N EERR UCAFE'!N185*AA185)+((('[1]N EERR UCAFE'!N185*(100%-AA185))/(1+TASAS!$M$9)))</f>
        <v>0</v>
      </c>
      <c r="O185" s="194">
        <f t="shared" si="19"/>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UCAFE'!C186*P186)+((('[1]N EERR UCAFE'!C186*(100%-P186))/(1+TASAS!$B$9)))</f>
        <v>0</v>
      </c>
      <c r="D186" s="131">
        <f>+('[1]N EERR UCAFE'!D186*Q186)+((('[1]N EERR UCAFE'!D186*(100%-Q186))/(1+TASAS!$C$9)))</f>
        <v>0</v>
      </c>
      <c r="E186" s="131">
        <f>+('[1]N EERR UCAFE'!E186*R186)+((('[1]N EERR UCAFE'!E186*(100%-R186))/(1+TASAS!$D$9)))</f>
        <v>0</v>
      </c>
      <c r="F186" s="131">
        <f>+('[1]N EERR UCAFE'!F186*S186)+((('[1]N EERR UCAFE'!F186*(100%-S186))/(1+TASAS!$E$9)))</f>
        <v>0</v>
      </c>
      <c r="G186" s="131">
        <f>+('[1]N EERR UCAFE'!G186*T186)+((('[1]N EERR UCAFE'!G186*(100%-T186))/(1+TASAS!$F$9)))</f>
        <v>0</v>
      </c>
      <c r="H186" s="131">
        <f>+('[1]N EERR UCAFE'!H186*U186)+((('[1]N EERR UCAFE'!H186*(100%-U186))/(1+TASAS!$G$9)))</f>
        <v>0</v>
      </c>
      <c r="I186" s="131">
        <f>+('[1]N EERR UCAFE'!I186*V186)+((('[1]N EERR UCAFE'!I186*(100%-V186))/(1+TASAS!$H$9)))</f>
        <v>0</v>
      </c>
      <c r="J186" s="131">
        <f>+('[1]N EERR UCAFE'!J186*W186)+((('[1]N EERR UCAFE'!J186*(100%-W186))/(1+TASAS!$I$9)))</f>
        <v>0</v>
      </c>
      <c r="K186" s="131">
        <f>+('[1]N EERR UCAFE'!K186*X186)+((('[1]N EERR UCAFE'!K186*(100%-X186))/(1+TASAS!$J$9)))</f>
        <v>0</v>
      </c>
      <c r="L186" s="131">
        <f>+('[1]N EERR UCAFE'!L186*Y186)+((('[1]N EERR UCAFE'!L186*(100%-Y186))/(1+TASAS!$K$9)))</f>
        <v>0</v>
      </c>
      <c r="M186" s="131">
        <f>+('[1]N EERR UCAFE'!M186*Z186)+((('[1]N EERR UCAFE'!M186*(100%-Z186))/(1+TASAS!$L$9)))</f>
        <v>0</v>
      </c>
      <c r="N186" s="131">
        <f>+('[1]N EERR UCAFE'!N186*AA186)+((('[1]N EERR UCAFE'!N186*(100%-AA186))/(1+TASAS!$M$9)))</f>
        <v>0</v>
      </c>
      <c r="O186" s="194">
        <f t="shared" si="19"/>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19"/>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4">SUM(C189:C192)</f>
        <v>0</v>
      </c>
      <c r="D188" s="186">
        <f t="shared" si="24"/>
        <v>0</v>
      </c>
      <c r="E188" s="186">
        <f t="shared" si="24"/>
        <v>0</v>
      </c>
      <c r="F188" s="186">
        <f t="shared" si="24"/>
        <v>0</v>
      </c>
      <c r="G188" s="186">
        <f t="shared" si="24"/>
        <v>0</v>
      </c>
      <c r="H188" s="186">
        <f t="shared" si="24"/>
        <v>0</v>
      </c>
      <c r="I188" s="186">
        <f t="shared" si="24"/>
        <v>0</v>
      </c>
      <c r="J188" s="186">
        <f t="shared" si="24"/>
        <v>0</v>
      </c>
      <c r="K188" s="186">
        <f t="shared" si="24"/>
        <v>0</v>
      </c>
      <c r="L188" s="186">
        <f t="shared" si="24"/>
        <v>0</v>
      </c>
      <c r="M188" s="186">
        <f t="shared" si="24"/>
        <v>0</v>
      </c>
      <c r="N188" s="186">
        <f t="shared" si="24"/>
        <v>0</v>
      </c>
      <c r="O188" s="210">
        <f t="shared" ref="O188" si="25">SUM(O189:O192)</f>
        <v>0</v>
      </c>
      <c r="P188" s="305"/>
      <c r="Q188" s="305"/>
      <c r="R188" s="305"/>
      <c r="S188" s="305"/>
      <c r="T188" s="305"/>
      <c r="U188" s="305"/>
      <c r="V188" s="305"/>
      <c r="W188" s="305"/>
      <c r="X188" s="305"/>
      <c r="Y188" s="305"/>
      <c r="Z188" s="305"/>
      <c r="AA188" s="305"/>
    </row>
    <row r="189" spans="1:27" outlineLevel="1" x14ac:dyDescent="0.3">
      <c r="A189" s="203" t="s">
        <v>363</v>
      </c>
      <c r="B189" s="131"/>
      <c r="C189" s="131">
        <f>+('[1]N EERR UCAFE'!C189*P189)+((('[1]N EERR UCAFE'!C189*(100%-P189))/(1+TASAS!$B$9)))</f>
        <v>0</v>
      </c>
      <c r="D189" s="131">
        <f>+('[1]N EERR UCAFE'!D189*Q189)+((('[1]N EERR UCAFE'!D189*(100%-Q189))/(1+TASAS!$C$9)))</f>
        <v>0</v>
      </c>
      <c r="E189" s="131">
        <f>+('[1]N EERR UCAFE'!E189*R189)+((('[1]N EERR UCAFE'!E189*(100%-R189))/(1+TASAS!$D$9)))</f>
        <v>0</v>
      </c>
      <c r="F189" s="131">
        <f>+('[1]N EERR UCAFE'!F189*S189)+((('[1]N EERR UCAFE'!F189*(100%-S189))/(1+TASAS!$E$9)))</f>
        <v>0</v>
      </c>
      <c r="G189" s="131">
        <f>+('[1]N EERR UCAFE'!G189*T189)+((('[1]N EERR UCAFE'!G189*(100%-T189))/(1+TASAS!$F$9)))</f>
        <v>0</v>
      </c>
      <c r="H189" s="131">
        <f>+('[1]N EERR UCAFE'!H189*U189)+((('[1]N EERR UCAFE'!H189*(100%-U189))/(1+TASAS!$G$9)))</f>
        <v>0</v>
      </c>
      <c r="I189" s="131">
        <f>+('[1]N EERR UCAFE'!I189*V189)+((('[1]N EERR UCAFE'!I189*(100%-V189))/(1+TASAS!$H$9)))</f>
        <v>0</v>
      </c>
      <c r="J189" s="131">
        <f>+('[1]N EERR UCAFE'!J189*W189)+((('[1]N EERR UCAFE'!J189*(100%-W189))/(1+TASAS!$I$9)))</f>
        <v>0</v>
      </c>
      <c r="K189" s="131">
        <f>+('[1]N EERR UCAFE'!K189*X189)+((('[1]N EERR UCAFE'!K189*(100%-X189))/(1+TASAS!$J$9)))</f>
        <v>0</v>
      </c>
      <c r="L189" s="131">
        <f>+('[1]N EERR UCAFE'!L189*Y189)+((('[1]N EERR UCAFE'!L189*(100%-Y189))/(1+TASAS!$K$9)))</f>
        <v>0</v>
      </c>
      <c r="M189" s="131">
        <f>+('[1]N EERR UCAFE'!M189*Z189)+((('[1]N EERR UCAFE'!M189*(100%-Z189))/(1+TASAS!$L$9)))</f>
        <v>0</v>
      </c>
      <c r="N189" s="131">
        <f>+('[1]N EERR UCAFE'!N189*AA189)+((('[1]N EERR UCAFE'!N189*(100%-AA189))/(1+TASAS!$M$9)))</f>
        <v>0</v>
      </c>
      <c r="O189" s="194">
        <f t="shared" si="19"/>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f>+('[1]N EERR UCAFE'!C190*P190)+((('[1]N EERR UCAFE'!C190*(100%-P190))/(1+TASAS!$B$9)))</f>
        <v>0</v>
      </c>
      <c r="D190" s="131">
        <f>+('[1]N EERR UCAFE'!D190*Q190)+((('[1]N EERR UCAFE'!D190*(100%-Q190))/(1+TASAS!$C$9)))</f>
        <v>0</v>
      </c>
      <c r="E190" s="131">
        <f>+('[1]N EERR UCAFE'!E190*R190)+((('[1]N EERR UCAFE'!E190*(100%-R190))/(1+TASAS!$D$9)))</f>
        <v>0</v>
      </c>
      <c r="F190" s="131">
        <f>+('[1]N EERR UCAFE'!F190*S190)+((('[1]N EERR UCAFE'!F190*(100%-S190))/(1+TASAS!$E$9)))</f>
        <v>0</v>
      </c>
      <c r="G190" s="131">
        <f>+('[1]N EERR UCAFE'!G190*T190)+((('[1]N EERR UCAFE'!G190*(100%-T190))/(1+TASAS!$F$9)))</f>
        <v>0</v>
      </c>
      <c r="H190" s="131">
        <f>+('[1]N EERR UCAFE'!H190*U190)+((('[1]N EERR UCAFE'!H190*(100%-U190))/(1+TASAS!$G$9)))</f>
        <v>0</v>
      </c>
      <c r="I190" s="131">
        <f>+('[1]N EERR UCAFE'!I190*V190)+((('[1]N EERR UCAFE'!I190*(100%-V190))/(1+TASAS!$H$9)))</f>
        <v>0</v>
      </c>
      <c r="J190" s="131">
        <f>+('[1]N EERR UCAFE'!J190*W190)+((('[1]N EERR UCAFE'!J190*(100%-W190))/(1+TASAS!$I$9)))</f>
        <v>0</v>
      </c>
      <c r="K190" s="131">
        <f>+('[1]N EERR UCAFE'!K190*X190)+((('[1]N EERR UCAFE'!K190*(100%-X190))/(1+TASAS!$J$9)))</f>
        <v>0</v>
      </c>
      <c r="L190" s="131">
        <f>+('[1]N EERR UCAFE'!L190*Y190)+((('[1]N EERR UCAFE'!L190*(100%-Y190))/(1+TASAS!$K$9)))</f>
        <v>0</v>
      </c>
      <c r="M190" s="131">
        <f>+('[1]N EERR UCAFE'!M190*Z190)+((('[1]N EERR UCAFE'!M190*(100%-Z190))/(1+TASAS!$L$9)))</f>
        <v>0</v>
      </c>
      <c r="N190" s="131">
        <f>+('[1]N EERR UCAFE'!N190*AA190)+((('[1]N EERR UCAFE'!N190*(100%-AA190))/(1+TASAS!$M$9)))</f>
        <v>0</v>
      </c>
      <c r="O190" s="194">
        <f t="shared" si="19"/>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f>+('[1]N EERR UCAFE'!C191*P191)+((('[1]N EERR UCAFE'!C191*(100%-P191))/(1+TASAS!$B$9)))</f>
        <v>0</v>
      </c>
      <c r="D191" s="131">
        <f>+('[1]N EERR UCAFE'!D191*Q191)+((('[1]N EERR UCAFE'!D191*(100%-Q191))/(1+TASAS!$C$9)))</f>
        <v>0</v>
      </c>
      <c r="E191" s="131">
        <f>+('[1]N EERR UCAFE'!E191*R191)+((('[1]N EERR UCAFE'!E191*(100%-R191))/(1+TASAS!$D$9)))</f>
        <v>0</v>
      </c>
      <c r="F191" s="131">
        <f>+('[1]N EERR UCAFE'!F191*S191)+((('[1]N EERR UCAFE'!F191*(100%-S191))/(1+TASAS!$E$9)))</f>
        <v>0</v>
      </c>
      <c r="G191" s="131">
        <f>+('[1]N EERR UCAFE'!G191*T191)+((('[1]N EERR UCAFE'!G191*(100%-T191))/(1+TASAS!$F$9)))</f>
        <v>0</v>
      </c>
      <c r="H191" s="131">
        <f>+('[1]N EERR UCAFE'!H191*U191)+((('[1]N EERR UCAFE'!H191*(100%-U191))/(1+TASAS!$G$9)))</f>
        <v>0</v>
      </c>
      <c r="I191" s="131">
        <f>+('[1]N EERR UCAFE'!I191*V191)+((('[1]N EERR UCAFE'!I191*(100%-V191))/(1+TASAS!$H$9)))</f>
        <v>0</v>
      </c>
      <c r="J191" s="131">
        <f>+('[1]N EERR UCAFE'!J191*W191)+((('[1]N EERR UCAFE'!J191*(100%-W191))/(1+TASAS!$I$9)))</f>
        <v>0</v>
      </c>
      <c r="K191" s="131">
        <f>+('[1]N EERR UCAFE'!K191*X191)+((('[1]N EERR UCAFE'!K191*(100%-X191))/(1+TASAS!$J$9)))</f>
        <v>0</v>
      </c>
      <c r="L191" s="131">
        <f>+('[1]N EERR UCAFE'!L191*Y191)+((('[1]N EERR UCAFE'!L191*(100%-Y191))/(1+TASAS!$K$9)))</f>
        <v>0</v>
      </c>
      <c r="M191" s="131">
        <f>+('[1]N EERR UCAFE'!M191*Z191)+((('[1]N EERR UCAFE'!M191*(100%-Z191))/(1+TASAS!$L$9)))</f>
        <v>0</v>
      </c>
      <c r="N191" s="131">
        <f>+('[1]N EERR UCAFE'!N191*AA191)+((('[1]N EERR UCAFE'!N191*(100%-AA191))/(1+TASAS!$M$9)))</f>
        <v>0</v>
      </c>
      <c r="O191" s="194">
        <f t="shared" si="19"/>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19"/>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N193" si="26">SUM(C194:C203)</f>
        <v>0</v>
      </c>
      <c r="D193" s="189">
        <f t="shared" si="26"/>
        <v>0</v>
      </c>
      <c r="E193" s="189">
        <f t="shared" si="26"/>
        <v>0</v>
      </c>
      <c r="F193" s="189">
        <f t="shared" si="26"/>
        <v>0</v>
      </c>
      <c r="G193" s="189">
        <f t="shared" si="26"/>
        <v>0</v>
      </c>
      <c r="H193" s="189">
        <f t="shared" si="26"/>
        <v>2.2291444103368532</v>
      </c>
      <c r="I193" s="189">
        <f t="shared" si="26"/>
        <v>0</v>
      </c>
      <c r="J193" s="189">
        <f t="shared" si="26"/>
        <v>0</v>
      </c>
      <c r="K193" s="189">
        <f t="shared" si="26"/>
        <v>0</v>
      </c>
      <c r="L193" s="189">
        <f t="shared" si="26"/>
        <v>0</v>
      </c>
      <c r="M193" s="189">
        <f t="shared" si="26"/>
        <v>0</v>
      </c>
      <c r="N193" s="189">
        <f t="shared" si="26"/>
        <v>0</v>
      </c>
      <c r="O193" s="208">
        <f t="shared" ref="O193" si="27">SUM(O194:O203)</f>
        <v>2.2291444103368532</v>
      </c>
      <c r="P193" s="310"/>
      <c r="Q193" s="310"/>
      <c r="R193" s="310"/>
      <c r="S193" s="310"/>
      <c r="T193" s="310"/>
      <c r="U193" s="310"/>
      <c r="V193" s="310"/>
      <c r="W193" s="310"/>
      <c r="X193" s="310"/>
      <c r="Y193" s="310"/>
      <c r="Z193" s="310"/>
      <c r="AA193" s="310"/>
    </row>
    <row r="194" spans="1:132" outlineLevel="1" x14ac:dyDescent="0.3">
      <c r="A194" s="202" t="s">
        <v>95</v>
      </c>
      <c r="B194" s="192"/>
      <c r="C194" s="131">
        <f>+('[1]N EERR UCAFE'!C194*P194)+((('[1]N EERR UCAFE'!C194*(100%-P194))/(1+TASAS!$B$9)))</f>
        <v>0</v>
      </c>
      <c r="D194" s="131">
        <f>+('[1]N EERR UCAFE'!D194*Q194)+((('[1]N EERR UCAFE'!D194*(100%-Q194))/(1+TASAS!$C$9)))</f>
        <v>0</v>
      </c>
      <c r="E194" s="131">
        <f>+('[1]N EERR UCAFE'!E194*R194)+((('[1]N EERR UCAFE'!E194*(100%-R194))/(1+TASAS!$D$9)))</f>
        <v>0</v>
      </c>
      <c r="F194" s="131">
        <f>+('[1]N EERR UCAFE'!F194*S194)+((('[1]N EERR UCAFE'!F194*(100%-S194))/(1+TASAS!$E$9)))</f>
        <v>0</v>
      </c>
      <c r="G194" s="131">
        <f>+('[1]N EERR UCAFE'!G194*T194)+((('[1]N EERR UCAFE'!G194*(100%-T194))/(1+TASAS!$F$9)))</f>
        <v>0</v>
      </c>
      <c r="H194" s="131">
        <f>+('[1]N EERR UCAFE'!H194*U194)+((('[1]N EERR UCAFE'!H194*(100%-U194))/(1+TASAS!$G$9)))</f>
        <v>2.2291444103368532</v>
      </c>
      <c r="I194" s="131">
        <f>+('[1]N EERR UCAFE'!I194*V194)+((('[1]N EERR UCAFE'!I194*(100%-V194))/(1+TASAS!$H$9)))</f>
        <v>0</v>
      </c>
      <c r="J194" s="131">
        <f>+('[1]N EERR UCAFE'!J194*W194)+((('[1]N EERR UCAFE'!J194*(100%-W194))/(1+TASAS!$I$9)))</f>
        <v>0</v>
      </c>
      <c r="K194" s="131">
        <f>+('[1]N EERR UCAFE'!K194*X194)+((('[1]N EERR UCAFE'!K194*(100%-X194))/(1+TASAS!$J$9)))</f>
        <v>0</v>
      </c>
      <c r="L194" s="131">
        <f>+('[1]N EERR UCAFE'!L194*Y194)+((('[1]N EERR UCAFE'!L194*(100%-Y194))/(1+TASAS!$K$9)))</f>
        <v>0</v>
      </c>
      <c r="M194" s="131">
        <f>+('[1]N EERR UCAFE'!M194*Z194)+((('[1]N EERR UCAFE'!M194*(100%-Z194))/(1+TASAS!$L$9)))</f>
        <v>0</v>
      </c>
      <c r="N194" s="131">
        <f>+('[1]N EERR UCAFE'!N194*AA194)+((('[1]N EERR UCAFE'!N194*(100%-AA194))/(1+TASAS!$M$9)))</f>
        <v>0</v>
      </c>
      <c r="O194" s="194">
        <f t="shared" si="19"/>
        <v>2.2291444103368532</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UCAFE'!C195*P195)+((('[1]N EERR UCAFE'!C195*(100%-P195))/(1+TASAS!$B$9)))</f>
        <v>0</v>
      </c>
      <c r="D195" s="131">
        <f>+('[1]N EERR UCAFE'!D195*Q195)+((('[1]N EERR UCAFE'!D195*(100%-Q195))/(1+TASAS!$C$9)))</f>
        <v>0</v>
      </c>
      <c r="E195" s="131">
        <f>+('[1]N EERR UCAFE'!E195*R195)+((('[1]N EERR UCAFE'!E195*(100%-R195))/(1+TASAS!$D$9)))</f>
        <v>0</v>
      </c>
      <c r="F195" s="131">
        <f>+('[1]N EERR UCAFE'!F195*S195)+((('[1]N EERR UCAFE'!F195*(100%-S195))/(1+TASAS!$E$9)))</f>
        <v>0</v>
      </c>
      <c r="G195" s="131">
        <f>+('[1]N EERR UCAFE'!G195*T195)+((('[1]N EERR UCAFE'!G195*(100%-T195))/(1+TASAS!$F$9)))</f>
        <v>0</v>
      </c>
      <c r="H195" s="131">
        <f>+('[1]N EERR UCAFE'!H195*U195)+((('[1]N EERR UCAFE'!H195*(100%-U195))/(1+TASAS!$G$9)))</f>
        <v>0</v>
      </c>
      <c r="I195" s="131">
        <f>+('[1]N EERR UCAFE'!I195*V195)+((('[1]N EERR UCAFE'!I195*(100%-V195))/(1+TASAS!$H$9)))</f>
        <v>0</v>
      </c>
      <c r="J195" s="131">
        <f>+('[1]N EERR UCAFE'!J195*W195)+((('[1]N EERR UCAFE'!J195*(100%-W195))/(1+TASAS!$I$9)))</f>
        <v>0</v>
      </c>
      <c r="K195" s="131">
        <f>+('[1]N EERR UCAFE'!K195*X195)+((('[1]N EERR UCAFE'!K195*(100%-X195))/(1+TASAS!$J$9)))</f>
        <v>0</v>
      </c>
      <c r="L195" s="131">
        <f>+('[1]N EERR UCAFE'!L195*Y195)+((('[1]N EERR UCAFE'!L195*(100%-Y195))/(1+TASAS!$K$9)))</f>
        <v>0</v>
      </c>
      <c r="M195" s="131">
        <f>+('[1]N EERR UCAFE'!M195*Z195)+((('[1]N EERR UCAFE'!M195*(100%-Z195))/(1+TASAS!$L$9)))</f>
        <v>0</v>
      </c>
      <c r="N195" s="131">
        <f>+('[1]N EERR UCAFE'!N195*AA195)+((('[1]N EERR UCAFE'!N195*(100%-AA195))/(1+TASAS!$M$9)))</f>
        <v>0</v>
      </c>
      <c r="O195" s="194">
        <f t="shared" si="19"/>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UCAFE'!C196*P196)+((('[1]N EERR UCAFE'!C196*(100%-P196))/(1+TASAS!$B$9)))</f>
        <v>0</v>
      </c>
      <c r="D196" s="131">
        <f>+('[1]N EERR UCAFE'!D196*Q196)+((('[1]N EERR UCAFE'!D196*(100%-Q196))/(1+TASAS!$C$9)))</f>
        <v>0</v>
      </c>
      <c r="E196" s="131">
        <f>+('[1]N EERR UCAFE'!E196*R196)+((('[1]N EERR UCAFE'!E196*(100%-R196))/(1+TASAS!$D$9)))</f>
        <v>0</v>
      </c>
      <c r="F196" s="131">
        <f>+('[1]N EERR UCAFE'!F196*S196)+((('[1]N EERR UCAFE'!F196*(100%-S196))/(1+TASAS!$E$9)))</f>
        <v>0</v>
      </c>
      <c r="G196" s="131">
        <f>+('[1]N EERR UCAFE'!G196*T196)+((('[1]N EERR UCAFE'!G196*(100%-T196))/(1+TASAS!$F$9)))</f>
        <v>0</v>
      </c>
      <c r="H196" s="131">
        <f>+('[1]N EERR UCAFE'!H196*U196)+((('[1]N EERR UCAFE'!H196*(100%-U196))/(1+TASAS!$G$9)))</f>
        <v>0</v>
      </c>
      <c r="I196" s="131">
        <f>+('[1]N EERR UCAFE'!I196*V196)+((('[1]N EERR UCAFE'!I196*(100%-V196))/(1+TASAS!$H$9)))</f>
        <v>0</v>
      </c>
      <c r="J196" s="131">
        <f>+('[1]N EERR UCAFE'!J196*W196)+((('[1]N EERR UCAFE'!J196*(100%-W196))/(1+TASAS!$I$9)))</f>
        <v>0</v>
      </c>
      <c r="K196" s="131">
        <f>+('[1]N EERR UCAFE'!K196*X196)+((('[1]N EERR UCAFE'!K196*(100%-X196))/(1+TASAS!$J$9)))</f>
        <v>0</v>
      </c>
      <c r="L196" s="131">
        <f>+('[1]N EERR UCAFE'!L196*Y196)+((('[1]N EERR UCAFE'!L196*(100%-Y196))/(1+TASAS!$K$9)))</f>
        <v>0</v>
      </c>
      <c r="M196" s="131">
        <f>+('[1]N EERR UCAFE'!M196*Z196)+((('[1]N EERR UCAFE'!M196*(100%-Z196))/(1+TASAS!$L$9)))</f>
        <v>0</v>
      </c>
      <c r="N196" s="131">
        <f>+('[1]N EERR UCAFE'!N196*AA196)+((('[1]N EERR UCAFE'!N196*(100%-AA196))/(1+TASAS!$M$9)))</f>
        <v>0</v>
      </c>
      <c r="O196" s="194">
        <f t="shared" si="19"/>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UCAFE'!I197*V197)+((('[1]N EERR UCAFE'!I197*(100%-V197))/(1+TASAS!$H$9)))</f>
        <v>0</v>
      </c>
      <c r="J197" s="131">
        <f>+('[1]N EERR UCAFE'!J197*W197)+((('[1]N EERR UCAFE'!J197*(100%-W197))/(1+TASAS!$I$9)))</f>
        <v>0</v>
      </c>
      <c r="K197" s="131">
        <f>+('[1]N EERR UCAFE'!K197*X197)+((('[1]N EERR UCAFE'!K197*(100%-X197))/(1+TASAS!$J$9)))</f>
        <v>0</v>
      </c>
      <c r="L197" s="131">
        <f>+('[1]N EERR UCAFE'!L197*Y197)+((('[1]N EERR UCAFE'!L197*(100%-Y197))/(1+TASAS!$K$9)))</f>
        <v>0</v>
      </c>
      <c r="M197" s="131">
        <f>+('[1]N EERR UCAFE'!M197*Z197)+((('[1]N EERR UCAFE'!M197*(100%-Z197))/(1+TASAS!$L$9)))</f>
        <v>0</v>
      </c>
      <c r="N197" s="131">
        <f>+('[1]N EERR UCAFE'!N197*AA197)+((('[1]N EERR UCAFE'!N197*(100%-AA197))/(1+TASAS!$M$9)))</f>
        <v>0</v>
      </c>
      <c r="O197" s="194">
        <f t="shared" si="19"/>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UCAFE'!C198*P198)+((('[1]N EERR UCAFE'!C198*(100%-P198))/(1+TASAS!$B$9)))</f>
        <v>0</v>
      </c>
      <c r="D198" s="131">
        <f>+('[1]N EERR UCAFE'!D198*Q198)+((('[1]N EERR UCAFE'!D198*(100%-Q198))/(1+TASAS!$C$9)))</f>
        <v>0</v>
      </c>
      <c r="E198" s="131">
        <f>+('[1]N EERR UCAFE'!E198*R198)+((('[1]N EERR UCAFE'!E198*(100%-R198))/(1+TASAS!$D$9)))</f>
        <v>0</v>
      </c>
      <c r="F198" s="131">
        <f>+('[1]N EERR UCAFE'!F198*S198)+((('[1]N EERR UCAFE'!F198*(100%-S198))/(1+TASAS!$E$9)))</f>
        <v>0</v>
      </c>
      <c r="G198" s="131">
        <f>+('[1]N EERR UCAFE'!G198*T198)+((('[1]N EERR UCAFE'!G198*(100%-T198))/(1+TASAS!$F$9)))</f>
        <v>0</v>
      </c>
      <c r="H198" s="131">
        <f>+('[1]N EERR UCAFE'!H198*U198)+((('[1]N EERR UCAFE'!H198*(100%-U198))/(1+TASAS!$G$9)))</f>
        <v>0</v>
      </c>
      <c r="I198" s="131">
        <f>+('[1]N EERR UCAFE'!I198*V198)+((('[1]N EERR UCAFE'!I198*(100%-V198))/(1+TASAS!$H$9)))</f>
        <v>0</v>
      </c>
      <c r="J198" s="131">
        <f>+('[1]N EERR UCAFE'!J198*W198)+((('[1]N EERR UCAFE'!J198*(100%-W198))/(1+TASAS!$I$9)))</f>
        <v>0</v>
      </c>
      <c r="K198" s="131">
        <f>+('[1]N EERR UCAFE'!K198*X198)+((('[1]N EERR UCAFE'!K198*(100%-X198))/(1+TASAS!$J$9)))</f>
        <v>0</v>
      </c>
      <c r="L198" s="131">
        <f>+('[1]N EERR UCAFE'!L198*Y198)+((('[1]N EERR UCAFE'!L198*(100%-Y198))/(1+TASAS!$K$9)))</f>
        <v>0</v>
      </c>
      <c r="M198" s="131">
        <f>+('[1]N EERR UCAFE'!M198*Z198)+((('[1]N EERR UCAFE'!M198*(100%-Z198))/(1+TASAS!$L$9)))</f>
        <v>0</v>
      </c>
      <c r="N198" s="131">
        <f>+('[1]N EERR UCAFE'!N198*AA198)+((('[1]N EERR UCAFE'!N198*(100%-AA198))/(1+TASAS!$M$9)))</f>
        <v>0</v>
      </c>
      <c r="O198" s="194">
        <f t="shared" si="19"/>
        <v>0</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UCAFE'!C199*P199)+((('[1]N EERR UCAFE'!C199*(100%-P199))/(1+TASAS!$B$9)))</f>
        <v>0</v>
      </c>
      <c r="D199" s="131">
        <f>+('[1]N EERR UCAFE'!D199*Q199)+((('[1]N EERR UCAFE'!D199*(100%-Q199))/(1+TASAS!$C$9)))</f>
        <v>0</v>
      </c>
      <c r="E199" s="131">
        <f>+('[1]N EERR UCAFE'!E199*R199)+((('[1]N EERR UCAFE'!E199*(100%-R199))/(1+TASAS!$D$9)))</f>
        <v>0</v>
      </c>
      <c r="F199" s="131">
        <f>+('[1]N EERR UCAFE'!F199*S199)+((('[1]N EERR UCAFE'!F199*(100%-S199))/(1+TASAS!$E$9)))</f>
        <v>0</v>
      </c>
      <c r="G199" s="131">
        <f>+('[1]N EERR UCAFE'!G199*T199)+((('[1]N EERR UCAFE'!G199*(100%-T199))/(1+TASAS!$F$9)))</f>
        <v>0</v>
      </c>
      <c r="H199" s="131">
        <f>+('[1]N EERR UCAFE'!H199*U199)+((('[1]N EERR UCAFE'!H199*(100%-U199))/(1+TASAS!$G$9)))</f>
        <v>0</v>
      </c>
      <c r="I199" s="131">
        <f>+('[1]N EERR UCAFE'!I199*V199)+((('[1]N EERR UCAFE'!I199*(100%-V199))/(1+TASAS!$H$9)))</f>
        <v>0</v>
      </c>
      <c r="J199" s="131">
        <f>+('[1]N EERR UCAFE'!J199*W199)+((('[1]N EERR UCAFE'!J199*(100%-W199))/(1+TASAS!$I$9)))</f>
        <v>0</v>
      </c>
      <c r="K199" s="131">
        <f>+('[1]N EERR UCAFE'!K199*X199)+((('[1]N EERR UCAFE'!K199*(100%-X199))/(1+TASAS!$J$9)))</f>
        <v>0</v>
      </c>
      <c r="L199" s="131">
        <f>+('[1]N EERR UCAFE'!L199*Y199)+((('[1]N EERR UCAFE'!L199*(100%-Y199))/(1+TASAS!$K$9)))</f>
        <v>0</v>
      </c>
      <c r="M199" s="131">
        <f>+('[1]N EERR UCAFE'!M199*Z199)+((('[1]N EERR UCAFE'!M199*(100%-Z199))/(1+TASAS!$L$9)))</f>
        <v>0</v>
      </c>
      <c r="N199" s="131">
        <f>+('[1]N EERR UCAFE'!N199*AA199)+((('[1]N EERR UCAFE'!N199*(100%-AA199))/(1+TASAS!$M$9)))</f>
        <v>0</v>
      </c>
      <c r="O199" s="194">
        <f t="shared" si="19"/>
        <v>0</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UCAFE'!C200*P200)+((('[1]N EERR UCAFE'!C200*(100%-P200))/(1+TASAS!$B$9)))</f>
        <v>0</v>
      </c>
      <c r="D200" s="131">
        <f>+('[1]N EERR UCAFE'!D200*Q200)+((('[1]N EERR UCAFE'!D200*(100%-Q200))/(1+TASAS!$C$9)))</f>
        <v>0</v>
      </c>
      <c r="E200" s="131">
        <f>+('[1]N EERR UCAFE'!E200*R200)+((('[1]N EERR UCAFE'!E200*(100%-R200))/(1+TASAS!$D$9)))</f>
        <v>0</v>
      </c>
      <c r="F200" s="131">
        <f>+('[1]N EERR UCAFE'!F200*S200)+((('[1]N EERR UCAFE'!F200*(100%-S200))/(1+TASAS!$E$9)))</f>
        <v>0</v>
      </c>
      <c r="G200" s="131">
        <f>+('[1]N EERR UCAFE'!G200*T200)+((('[1]N EERR UCAFE'!G200*(100%-T200))/(1+TASAS!$F$9)))</f>
        <v>0</v>
      </c>
      <c r="H200" s="131">
        <f>+('[1]N EERR UCAFE'!H200*U200)+((('[1]N EERR UCAFE'!H200*(100%-U200))/(1+TASAS!$G$9)))</f>
        <v>0</v>
      </c>
      <c r="I200" s="131">
        <f>+('[1]N EERR UCAFE'!I200*V200)+((('[1]N EERR UCAFE'!I200*(100%-V200))/(1+TASAS!$H$9)))</f>
        <v>0</v>
      </c>
      <c r="J200" s="131">
        <f>+('[1]N EERR UCAFE'!J200*W200)+((('[1]N EERR UCAFE'!J200*(100%-W200))/(1+TASAS!$I$9)))</f>
        <v>0</v>
      </c>
      <c r="K200" s="131">
        <f>+('[1]N EERR UCAFE'!K200*X200)+((('[1]N EERR UCAFE'!K200*(100%-X200))/(1+TASAS!$J$9)))</f>
        <v>0</v>
      </c>
      <c r="L200" s="131">
        <f>+('[1]N EERR UCAFE'!L200*Y200)+((('[1]N EERR UCAFE'!L200*(100%-Y200))/(1+TASAS!$K$9)))</f>
        <v>0</v>
      </c>
      <c r="M200" s="131">
        <f>+('[1]N EERR UCAFE'!M200*Z200)+((('[1]N EERR UCAFE'!M200*(100%-Z200))/(1+TASAS!$L$9)))</f>
        <v>0</v>
      </c>
      <c r="N200" s="131">
        <f>+('[1]N EERR UCAFE'!N200*AA200)+((('[1]N EERR UCAFE'!N200*(100%-AA200))/(1+TASAS!$M$9)))</f>
        <v>0</v>
      </c>
      <c r="O200" s="194">
        <f t="shared" si="19"/>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UCAFE'!C201*P201)+((('[1]N EERR UCAFE'!C201*(100%-P201))/(1+TASAS!$B$9)))</f>
        <v>0</v>
      </c>
      <c r="D201" s="131">
        <f>+('[1]N EERR UCAFE'!D201*Q201)+((('[1]N EERR UCAFE'!D201*(100%-Q201))/(1+TASAS!$C$9)))</f>
        <v>0</v>
      </c>
      <c r="E201" s="131">
        <f>+('[1]N EERR UCAFE'!E201*R201)+((('[1]N EERR UCAFE'!E201*(100%-R201))/(1+TASAS!$D$9)))</f>
        <v>0</v>
      </c>
      <c r="F201" s="131">
        <f>+('[1]N EERR UCAFE'!F201*S201)+((('[1]N EERR UCAFE'!F201*(100%-S201))/(1+TASAS!$E$9)))</f>
        <v>0</v>
      </c>
      <c r="G201" s="131">
        <f>+('[1]N EERR UCAFE'!G201*T201)+((('[1]N EERR UCAFE'!G201*(100%-T201))/(1+TASAS!$F$9)))</f>
        <v>0</v>
      </c>
      <c r="H201" s="131">
        <f>+('[1]N EERR UCAFE'!H201*U201)+((('[1]N EERR UCAFE'!H201*(100%-U201))/(1+TASAS!$G$9)))</f>
        <v>0</v>
      </c>
      <c r="I201" s="131">
        <f>+('[1]N EERR UCAFE'!I201*V201)+((('[1]N EERR UCAFE'!I201*(100%-V201))/(1+TASAS!$H$9)))</f>
        <v>0</v>
      </c>
      <c r="J201" s="131">
        <f>+('[1]N EERR UCAFE'!J201*W201)+((('[1]N EERR UCAFE'!J201*(100%-W201))/(1+TASAS!$I$9)))</f>
        <v>0</v>
      </c>
      <c r="K201" s="131">
        <f>+('[1]N EERR UCAFE'!K201*X201)+((('[1]N EERR UCAFE'!K201*(100%-X201))/(1+TASAS!$J$9)))</f>
        <v>0</v>
      </c>
      <c r="L201" s="131">
        <f>+('[1]N EERR UCAFE'!L201*Y201)+((('[1]N EERR UCAFE'!L201*(100%-Y201))/(1+TASAS!$K$9)))</f>
        <v>0</v>
      </c>
      <c r="M201" s="131">
        <f>+('[1]N EERR UCAFE'!M201*Z201)+((('[1]N EERR UCAFE'!M201*(100%-Z201))/(1+TASAS!$L$9)))</f>
        <v>0</v>
      </c>
      <c r="N201" s="131">
        <f>+('[1]N EERR UCAFE'!N201*AA201)+((('[1]N EERR UCAFE'!N201*(100%-AA201))/(1+TASAS!$M$9)))</f>
        <v>0</v>
      </c>
      <c r="O201" s="194">
        <f t="shared" si="19"/>
        <v>0</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f>+('[1]N EERR UCAFE'!C202*P202)+((('[1]N EERR UCAFE'!C202*(100%-P202))/(1+TASAS!$B$9)))</f>
        <v>0</v>
      </c>
      <c r="D202" s="131">
        <f>+('[1]N EERR UCAFE'!D202*Q202)+((('[1]N EERR UCAFE'!D202*(100%-Q202))/(1+TASAS!$C$9)))</f>
        <v>0</v>
      </c>
      <c r="E202" s="131">
        <f>+('[1]N EERR UCAFE'!E202*R202)+((('[1]N EERR UCAFE'!E202*(100%-R202))/(1+TASAS!$D$9)))</f>
        <v>0</v>
      </c>
      <c r="F202" s="131">
        <f>+('[1]N EERR UCAFE'!F202*S202)+((('[1]N EERR UCAFE'!F202*(100%-S202))/(1+TASAS!$E$9)))</f>
        <v>0</v>
      </c>
      <c r="G202" s="131">
        <f>+('[1]N EERR UCAFE'!G202*T202)+((('[1]N EERR UCAFE'!G202*(100%-T202))/(1+TASAS!$F$9)))</f>
        <v>0</v>
      </c>
      <c r="H202" s="131">
        <f>+('[1]N EERR UCAFE'!H202*U202)+((('[1]N EERR UCAFE'!H202*(100%-U202))/(1+TASAS!$G$9)))</f>
        <v>0</v>
      </c>
      <c r="I202" s="131">
        <f>+('[1]N EERR UCAFE'!I202*V202)+((('[1]N EERR UCAFE'!I202*(100%-V202))/(1+TASAS!$H$9)))</f>
        <v>0</v>
      </c>
      <c r="J202" s="131">
        <f>+('[1]N EERR UCAFE'!J202*W202)+((('[1]N EERR UCAFE'!J202*(100%-W202))/(1+TASAS!$I$9)))</f>
        <v>0</v>
      </c>
      <c r="K202" s="131">
        <f>+('[1]N EERR UCAFE'!K202*X202)+((('[1]N EERR UCAFE'!K202*(100%-X202))/(1+TASAS!$J$9)))</f>
        <v>0</v>
      </c>
      <c r="L202" s="131">
        <f>+('[1]N EERR UCAFE'!L202*Y202)+((('[1]N EERR UCAFE'!L202*(100%-Y202))/(1+TASAS!$K$9)))</f>
        <v>0</v>
      </c>
      <c r="M202" s="131">
        <f>+('[1]N EERR UCAFE'!M202*Z202)+((('[1]N EERR UCAFE'!M202*(100%-Z202))/(1+TASAS!$L$9)))</f>
        <v>0</v>
      </c>
      <c r="N202" s="131">
        <f>+('[1]N EERR UCAFE'!N202*AA202)+((('[1]N EERR UCAFE'!N202*(100%-AA202))/(1+TASAS!$M$9)))</f>
        <v>0</v>
      </c>
      <c r="O202" s="194">
        <f t="shared" si="19"/>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9"/>
        <v>0</v>
      </c>
    </row>
    <row r="204" spans="1:132" s="183" customFormat="1" ht="18.600000000000001" thickBot="1" x14ac:dyDescent="0.4">
      <c r="A204" s="218" t="s">
        <v>113</v>
      </c>
      <c r="B204" s="181">
        <f>+B34-B36</f>
        <v>0</v>
      </c>
      <c r="C204" s="181">
        <f t="shared" ref="C204:N204" si="28">+C34-C36</f>
        <v>-120.49266400044462</v>
      </c>
      <c r="D204" s="181">
        <f t="shared" si="28"/>
        <v>-302.91693117927537</v>
      </c>
      <c r="E204" s="181">
        <f t="shared" si="28"/>
        <v>-125.1142932352177</v>
      </c>
      <c r="F204" s="181">
        <f t="shared" si="28"/>
        <v>-664.67382148696004</v>
      </c>
      <c r="G204" s="181">
        <f t="shared" si="28"/>
        <v>-617.07327118792762</v>
      </c>
      <c r="H204" s="181">
        <f t="shared" si="28"/>
        <v>-592.66630799605139</v>
      </c>
      <c r="I204" s="181">
        <f t="shared" si="28"/>
        <v>0</v>
      </c>
      <c r="J204" s="181">
        <f t="shared" si="28"/>
        <v>0</v>
      </c>
      <c r="K204" s="181">
        <f t="shared" si="28"/>
        <v>0</v>
      </c>
      <c r="L204" s="181">
        <f t="shared" si="28"/>
        <v>0</v>
      </c>
      <c r="M204" s="181">
        <f t="shared" si="28"/>
        <v>0</v>
      </c>
      <c r="N204" s="181">
        <f t="shared" si="28"/>
        <v>0</v>
      </c>
      <c r="O204" s="219">
        <f>+SUM(C204:N204)</f>
        <v>-2422.9372890858767</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N206" si="29">+C204-C205</f>
        <v>-120.49266400044462</v>
      </c>
      <c r="D206" s="216">
        <f t="shared" si="29"/>
        <v>-302.91693117927537</v>
      </c>
      <c r="E206" s="216">
        <f t="shared" si="29"/>
        <v>-125.1142932352177</v>
      </c>
      <c r="F206" s="216">
        <f t="shared" si="29"/>
        <v>-664.67382148696004</v>
      </c>
      <c r="G206" s="216">
        <f t="shared" si="29"/>
        <v>-617.07327118792762</v>
      </c>
      <c r="H206" s="216">
        <f t="shared" si="29"/>
        <v>-592.66630799605139</v>
      </c>
      <c r="I206" s="216">
        <f t="shared" si="29"/>
        <v>0</v>
      </c>
      <c r="J206" s="216">
        <f t="shared" si="29"/>
        <v>0</v>
      </c>
      <c r="K206" s="216">
        <f t="shared" si="29"/>
        <v>0</v>
      </c>
      <c r="L206" s="216">
        <f t="shared" si="29"/>
        <v>0</v>
      </c>
      <c r="M206" s="216">
        <f t="shared" si="29"/>
        <v>0</v>
      </c>
      <c r="N206" s="216">
        <f t="shared" si="29"/>
        <v>0</v>
      </c>
      <c r="O206" s="217">
        <f>+SUM(C206:N206)</f>
        <v>-2422.9372890858767</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66"/>
  </sheetPr>
  <dimension ref="A1:HK220"/>
  <sheetViews>
    <sheetView showGridLines="0" zoomScale="70" zoomScaleNormal="70" workbookViewId="0">
      <pane xSplit="1" ySplit="3" topLeftCell="B4" activePane="bottomRight" state="frozen"/>
      <selection activeCell="K213" sqref="K213"/>
      <selection pane="topRight" activeCell="K213" sqref="K213"/>
      <selection pane="bottomLeft" activeCell="K213" sqref="K213"/>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13729.570505109003</v>
      </c>
      <c r="F4" s="144">
        <f>IF(AND(E4=0,E4&gt;=0), "",E4/E4)</f>
        <v>1</v>
      </c>
      <c r="G4" s="145"/>
      <c r="H4" s="143">
        <f>+H5+H10+H15+H18</f>
        <v>22762.719964792901</v>
      </c>
      <c r="I4" s="144">
        <f>IF(AND(H4=0,H4&gt;=0), "",H4/H4)</f>
        <v>1</v>
      </c>
      <c r="J4" s="145"/>
      <c r="K4" s="144">
        <f t="shared" ref="K4:K36" si="0">IF(AND(E4=0,H4&gt;0),100%,IF(AND(E4&lt;0,H4=0),(E4-H4)/E4,IF(AND(E4&gt;0,H4&gt;0),(H4-E4)/E4,IF(AND(E4=0,H4=0),"",(H4-E4)/E4))))</f>
        <v>0.65793387027820804</v>
      </c>
      <c r="L4" s="146">
        <f>+L5+L10+L15+L18</f>
        <v>36492.290469901905</v>
      </c>
      <c r="M4" s="144">
        <f>IF(AND(L4=0,L4&gt;=0), "",L4/L4)</f>
        <v>1</v>
      </c>
      <c r="N4" s="145"/>
      <c r="O4" s="143">
        <f>+O5+O10+O15+O18</f>
        <v>26352.83716241354</v>
      </c>
      <c r="P4" s="144">
        <f>IF(AND(O4=0,O4&gt;=0), "",O4/O4)</f>
        <v>1</v>
      </c>
      <c r="Q4" s="145"/>
      <c r="R4" s="144">
        <f t="shared" ref="R4:R31" si="1">IF(AND(H4=0,O4&gt;0),100%,IF(AND(H4&lt;0,O4=0),(H4-O4)/H4,IF(AND(H4&gt;0,O4&gt;0),(O4-H4)/H4,IF(AND(H4=0,O4=0),"",(O4-H4)/H4))))</f>
        <v>0.15771916551156773</v>
      </c>
      <c r="S4" s="146">
        <f>+S5+S10+S15+S18</f>
        <v>62845.127632315445</v>
      </c>
      <c r="T4" s="144">
        <f>IF(AND(S4=0,S4&gt;=0), "",S4/S4)</f>
        <v>1</v>
      </c>
      <c r="U4" s="145"/>
      <c r="V4" s="147">
        <f>+V5+V10+V15+V18</f>
        <v>0</v>
      </c>
      <c r="W4" s="144" t="str">
        <f>IF(AND(V4=0,V4&gt;=0), "",V4/V4)</f>
        <v/>
      </c>
      <c r="X4" s="145">
        <f t="shared" ref="X4:X36" si="2">IF(AND(V4=0,S4&gt;0),100%,IF(AND(V4&lt;0,S4=0),(V4-S4)/V4,IF(AND(V4&gt;0,S4&gt;0),(S4-V4)/V4,IF(AND(V4=0,S4=0),"",(S4-V4)/V4))))</f>
        <v>1</v>
      </c>
      <c r="Y4" s="143">
        <f>+Y5+Y10+Y15+Y18</f>
        <v>24746.158448544928</v>
      </c>
      <c r="Z4" s="144">
        <f>IF(AND(Y4=0,Y4&gt;=0), "",Y4/Y4)</f>
        <v>1</v>
      </c>
      <c r="AA4" s="145"/>
      <c r="AB4" s="144">
        <f t="shared" ref="AB4:AB36" si="3">IF(AND(O4=0,Y4&gt;0),100%,IF(AND(O4&lt;0,Y4=0),(O4-Y4)/O4,IF(AND(O4&gt;0,Y4&gt;0),(Y4-O4)/O4,IF(AND(O4=0,Y4=0),"",(Y4-O4)/O4))))</f>
        <v>-6.0967959691269294E-2</v>
      </c>
      <c r="AC4" s="146">
        <f>+AC5+AC10+AC15+AC18</f>
        <v>87591.286080860373</v>
      </c>
      <c r="AD4" s="144">
        <f>IF(AND(AC4=0,AC4&gt;=0), "",AC4/AC4)</f>
        <v>1</v>
      </c>
      <c r="AE4" s="145"/>
      <c r="AF4" s="143">
        <f>+AF5+AF10+AF15+AF18</f>
        <v>31390.647293320391</v>
      </c>
      <c r="AG4" s="144">
        <f>IF(AND(AF4=0,AF4&gt;=0), "",AF4/AF4)</f>
        <v>1</v>
      </c>
      <c r="AH4" s="145"/>
      <c r="AI4" s="144">
        <f t="shared" ref="AI4:AI67" si="4">IF(AND(Y4=0,AF4&gt;0),100%,IF(AND(Y4&lt;0,AF4=0),(Y4-AF4)/Y4,IF(AND(Y4&gt;0,AF4&gt;0),(AF4-Y4)/Y4,IF(AND(Y4=0,AF4=0),"",(AF4-Y4)/Y4))))</f>
        <v>0.26850587167262557</v>
      </c>
      <c r="AJ4" s="146">
        <f>+AJ5+AJ10+AJ15+AJ18</f>
        <v>118981.93337418075</v>
      </c>
      <c r="AK4" s="144">
        <f>IF(AND(AJ4=0,AJ4&gt;=0), "",AJ4/AJ4)</f>
        <v>1</v>
      </c>
      <c r="AL4" s="145"/>
      <c r="AM4" s="143">
        <f>+AM5+AM10+AM15+AM18</f>
        <v>27428.198759303999</v>
      </c>
      <c r="AN4" s="144">
        <f>IF(AND(AM4=0,AM4&gt;=0), "",AM4/AM4)</f>
        <v>1</v>
      </c>
      <c r="AO4" s="145"/>
      <c r="AP4" s="144">
        <f t="shared" ref="AP4:AP67" si="5">IF(AND(AF4=0,AM4&gt;0),100%,IF(AND(AF4&lt;0,AM4=0),(AF4-AM4)/AF4,IF(AND(AF4&gt;0,AM4&gt;0),(AM4-AF4)/AF4,IF(AND(AF4=0,AM4=0),"",(AM4-AF4)/AF4))))</f>
        <v>-0.12623022701604375</v>
      </c>
      <c r="AQ4" s="146">
        <f>+AQ5+AQ10+AQ15+AQ18</f>
        <v>146410.13213348476</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24401.688688914124</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146410.13213348476</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146410.13213348476</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146410.13213348476</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146410.13213348476</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146410.13213348476</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146410.13213348476</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13729.570505109003</v>
      </c>
      <c r="F5" s="38">
        <f>IF(AND(E4=0,E5&gt;=0), "",E5/E4)</f>
        <v>1</v>
      </c>
      <c r="G5" s="43"/>
      <c r="H5" s="126">
        <f>+H6+H7+H8</f>
        <v>22762.719964792901</v>
      </c>
      <c r="I5" s="38">
        <f>IF(AND(H4=0,H5&gt;=0), "",H5/H4)</f>
        <v>1</v>
      </c>
      <c r="J5" s="43"/>
      <c r="K5" s="38">
        <f t="shared" si="0"/>
        <v>0.65793387027820804</v>
      </c>
      <c r="L5" s="127">
        <f>+L6+L7+L8</f>
        <v>36492.290469901905</v>
      </c>
      <c r="M5" s="38">
        <f>IF(AND(L4=0,L5&gt;=0), "",L5/L4)</f>
        <v>1</v>
      </c>
      <c r="N5" s="43"/>
      <c r="O5" s="126">
        <f>+O6+O7+O8</f>
        <v>26352.83716241354</v>
      </c>
      <c r="P5" s="38">
        <f>IF(AND(O4=0,O5&gt;=0), "",O5/O4)</f>
        <v>1</v>
      </c>
      <c r="Q5" s="43"/>
      <c r="R5" s="38">
        <f t="shared" si="1"/>
        <v>0.15771916551156773</v>
      </c>
      <c r="S5" s="127">
        <f>+S6+S7+S8</f>
        <v>62845.127632315445</v>
      </c>
      <c r="T5" s="38">
        <f>IF(AND(S4=0,S5&gt;=0), "",S5/S4)</f>
        <v>1</v>
      </c>
      <c r="U5" s="43"/>
      <c r="V5" s="128">
        <f>+V6+V7+V8</f>
        <v>0</v>
      </c>
      <c r="W5" s="38" t="str">
        <f>IF(AND(V4=0,V5&gt;=0), "",V5/V4)</f>
        <v/>
      </c>
      <c r="X5" s="91">
        <f t="shared" si="2"/>
        <v>1</v>
      </c>
      <c r="Y5" s="126">
        <f>+Y6+Y7+Y8</f>
        <v>24746.158448544928</v>
      </c>
      <c r="Z5" s="38">
        <f>IF(AND(Y4=0,Y5&gt;=0), "",Y5/Y4)</f>
        <v>1</v>
      </c>
      <c r="AA5" s="43"/>
      <c r="AB5" s="38">
        <f t="shared" si="3"/>
        <v>-6.0967959691269294E-2</v>
      </c>
      <c r="AC5" s="127">
        <f>+AC6+AC7+AC8</f>
        <v>87591.286080860373</v>
      </c>
      <c r="AD5" s="38">
        <f>IF(AND(AC4=0,AC5&gt;=0), "",AC5/AC4)</f>
        <v>1</v>
      </c>
      <c r="AE5" s="43"/>
      <c r="AF5" s="126">
        <f>+AF6+AF7+AF8</f>
        <v>31390.647293320391</v>
      </c>
      <c r="AG5" s="38">
        <f>IF(AND(AF4=0,AF5&gt;=0), "",AF5/AF4)</f>
        <v>1</v>
      </c>
      <c r="AH5" s="43"/>
      <c r="AI5" s="38">
        <f t="shared" si="4"/>
        <v>0.26850587167262557</v>
      </c>
      <c r="AJ5" s="127">
        <f>+AJ6+AJ7+AJ8</f>
        <v>118981.93337418075</v>
      </c>
      <c r="AK5" s="38">
        <f>IF(AND(AJ4=0,AJ5&gt;=0), "",AJ5/AJ4)</f>
        <v>1</v>
      </c>
      <c r="AL5" s="43"/>
      <c r="AM5" s="126">
        <f>+AM6+AM7+AM8</f>
        <v>27428.198759303999</v>
      </c>
      <c r="AN5" s="38">
        <f>IF(AND(AM4=0,AM5&gt;=0), "",AM5/AM4)</f>
        <v>1</v>
      </c>
      <c r="AO5" s="43"/>
      <c r="AP5" s="38">
        <f t="shared" si="5"/>
        <v>-0.12623022701604375</v>
      </c>
      <c r="AQ5" s="127">
        <f>+AQ6+AQ7+AQ8</f>
        <v>146410.13213348476</v>
      </c>
      <c r="AR5" s="38">
        <f>IF(AND(AQ4=0,AQ5&gt;=0), "",AQ5/AQ4)</f>
        <v>1</v>
      </c>
      <c r="AS5" s="43"/>
      <c r="AT5" s="128">
        <f>+AT6+AT7+AT8</f>
        <v>0</v>
      </c>
      <c r="AU5" s="38" t="str">
        <f>IF(AND(AT4=0,AT5&gt;=0), "",AT5/AT4)</f>
        <v/>
      </c>
      <c r="AV5" s="91">
        <f t="shared" si="6"/>
        <v>1</v>
      </c>
      <c r="AW5" s="128">
        <f>+AW6+AW7+AW8</f>
        <v>24401.688688914124</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146410.13213348476</v>
      </c>
      <c r="BH5" s="38">
        <f>IF(AND(BG4=0,BG5&gt;=0), "",BG5/BG4)</f>
        <v>1</v>
      </c>
      <c r="BI5" s="43"/>
      <c r="BJ5" s="126">
        <f>+BJ6+BJ7+BJ8</f>
        <v>0</v>
      </c>
      <c r="BK5" s="38" t="str">
        <f>IF(AND(BJ4=0,BJ5&gt;=0), "",BJ5/BJ4)</f>
        <v/>
      </c>
      <c r="BL5" s="43"/>
      <c r="BM5" s="38" t="str">
        <f t="shared" si="9"/>
        <v/>
      </c>
      <c r="BN5" s="127">
        <f>+BN6+BN7+BN8</f>
        <v>146410.13213348476</v>
      </c>
      <c r="BO5" s="38">
        <f>IF(AND(BN4=0,BN5&gt;=0), "",BN5/BN4)</f>
        <v>1</v>
      </c>
      <c r="BP5" s="43"/>
      <c r="BQ5" s="126">
        <f>+BQ6+BQ7+BQ8</f>
        <v>0</v>
      </c>
      <c r="BR5" s="38" t="str">
        <f>IF(AND(BQ4=0,BQ5&gt;=0), "",BQ5/BQ4)</f>
        <v/>
      </c>
      <c r="BS5" s="43"/>
      <c r="BT5" s="38" t="str">
        <f t="shared" si="10"/>
        <v/>
      </c>
      <c r="BU5" s="127">
        <f>+BU6+BU7+BU8</f>
        <v>146410.13213348476</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146410.13213348476</v>
      </c>
      <c r="CF5" s="38">
        <f>IF(AND(CE4=0,CE5&gt;=0), "",CE5/CE4)</f>
        <v>1</v>
      </c>
      <c r="CG5" s="43"/>
      <c r="CH5" s="126">
        <f>+CH6+CH7+CH8</f>
        <v>0</v>
      </c>
      <c r="CI5" s="38" t="str">
        <f>IF(AND(CH4=0,CH5&gt;=0), "",CH5/CH4)</f>
        <v/>
      </c>
      <c r="CJ5" s="43"/>
      <c r="CK5" s="38" t="str">
        <f t="shared" si="13"/>
        <v/>
      </c>
      <c r="CL5" s="127">
        <f>+CL6+CL7+CL8</f>
        <v>146410.13213348476</v>
      </c>
      <c r="CM5" s="38">
        <f>IF(AND(CL4=0,CL5&gt;=0), "",CL5/CL4)</f>
        <v>1</v>
      </c>
      <c r="CN5" s="43"/>
      <c r="CO5" s="126">
        <f>+CO6+CO7+CO8</f>
        <v>0</v>
      </c>
      <c r="CP5" s="38" t="str">
        <f>IF(AND(CO4=0,CO5&gt;=0), "",CO5/CO4)</f>
        <v/>
      </c>
      <c r="CQ5" s="43"/>
      <c r="CR5" s="38" t="str">
        <f t="shared" si="14"/>
        <v/>
      </c>
      <c r="CS5" s="127">
        <f>+CS6+CS7+CS8</f>
        <v>146410.13213348476</v>
      </c>
      <c r="CT5" s="38">
        <f>IF(AND(CS4=0,CS5&gt;=0), "",CS5/CS4)</f>
        <v>1</v>
      </c>
      <c r="CU5" s="43"/>
      <c r="CV5" s="128">
        <f>+CV6+CV7+CV8</f>
        <v>0</v>
      </c>
      <c r="CW5" s="38" t="str">
        <f>IF(AND(CV4=0,CV5&gt;=0), "",CV5/CV4)</f>
        <v/>
      </c>
      <c r="CX5" s="91">
        <f t="shared" si="15"/>
        <v>1</v>
      </c>
    </row>
    <row r="6" spans="1:102" outlineLevel="1" x14ac:dyDescent="0.3">
      <c r="A6" s="29" t="s">
        <v>34</v>
      </c>
      <c r="B6" s="129">
        <f>+'N EERR BARINAS'!B6</f>
        <v>0</v>
      </c>
      <c r="C6" s="30" t="str">
        <f>IF(AND(B4=0,B6&gt;=0), "",B6/B4)</f>
        <v/>
      </c>
      <c r="D6" s="44"/>
      <c r="E6" s="129">
        <f>+'N EERR BARINAS'!C6</f>
        <v>13729.570505109003</v>
      </c>
      <c r="F6" s="30">
        <f>IF(AND(E4=0,E6&gt;=0), "",E6/E4)</f>
        <v>1</v>
      </c>
      <c r="G6" s="44"/>
      <c r="H6" s="129">
        <f>+'N EERR BARINAS'!D6</f>
        <v>22762.719964792901</v>
      </c>
      <c r="I6" s="30">
        <f>IF(AND(H4=0,H6&gt;=0), "",H6/H4)</f>
        <v>1</v>
      </c>
      <c r="J6" s="44"/>
      <c r="K6" s="30">
        <f t="shared" si="0"/>
        <v>0.65793387027820804</v>
      </c>
      <c r="L6" s="130">
        <f>+E6+H6</f>
        <v>36492.290469901905</v>
      </c>
      <c r="M6" s="30">
        <f>IF(AND(L4=0,L6&gt;=0), "",L6/L4)</f>
        <v>1</v>
      </c>
      <c r="N6" s="44"/>
      <c r="O6" s="129">
        <f>+'N EERR BARINAS'!E6</f>
        <v>26352.83716241354</v>
      </c>
      <c r="P6" s="30">
        <f>IF(AND(O4=0,O6&gt;=0), "",O6/O4)</f>
        <v>1</v>
      </c>
      <c r="Q6" s="44"/>
      <c r="R6" s="30">
        <f t="shared" si="1"/>
        <v>0.15771916551156773</v>
      </c>
      <c r="S6" s="130">
        <f>+L6+O6</f>
        <v>62845.127632315445</v>
      </c>
      <c r="T6" s="30">
        <f>IF(AND(S4=0,S6&gt;=0), "",S6/S4)</f>
        <v>1</v>
      </c>
      <c r="U6" s="44"/>
      <c r="V6" s="131"/>
      <c r="W6" s="30" t="str">
        <f>IF(AND(V4=0,V6&gt;=0), "",V6/V4)</f>
        <v/>
      </c>
      <c r="X6" s="47">
        <f t="shared" si="2"/>
        <v>1</v>
      </c>
      <c r="Y6" s="129">
        <f>+'N EERR BARINAS'!F6</f>
        <v>24746.158448544928</v>
      </c>
      <c r="Z6" s="30">
        <f>IF(AND(Y4=0,Y6&gt;=0), "",Y6/Y4)</f>
        <v>1</v>
      </c>
      <c r="AA6" s="44"/>
      <c r="AB6" s="30">
        <f t="shared" si="3"/>
        <v>-6.0967959691269294E-2</v>
      </c>
      <c r="AC6" s="130">
        <f>+S6+Y6</f>
        <v>87591.286080860373</v>
      </c>
      <c r="AD6" s="30">
        <f>IF(AND(AC4=0,AC6&gt;=0), "",AC6/AC4)</f>
        <v>1</v>
      </c>
      <c r="AE6" s="44"/>
      <c r="AF6" s="129">
        <f>+'N EERR BARINAS'!G6</f>
        <v>31413.72177444354</v>
      </c>
      <c r="AG6" s="30">
        <f>IF(AND(AF4=0,AF6&gt;=0), "",AF6/AF4)</f>
        <v>1.0007350750338959</v>
      </c>
      <c r="AH6" s="44"/>
      <c r="AI6" s="30">
        <f t="shared" si="4"/>
        <v>0.26943831866924239</v>
      </c>
      <c r="AJ6" s="130">
        <f>+AC6+AF6</f>
        <v>119005.00785530391</v>
      </c>
      <c r="AK6" s="30">
        <f>IF(AND(AJ4=0,AJ6&gt;=0), "",AJ6/AJ4)</f>
        <v>1.0001939326456446</v>
      </c>
      <c r="AL6" s="44"/>
      <c r="AM6" s="129">
        <f>+'N EERR BARINAS'!H6</f>
        <v>27565.435799105268</v>
      </c>
      <c r="AN6" s="30">
        <f>IF(AND(AM4=0,AM6&gt;=0), "",AM6/AM4)</f>
        <v>1.005003501724834</v>
      </c>
      <c r="AO6" s="44"/>
      <c r="AP6" s="30">
        <f t="shared" si="5"/>
        <v>-0.12250334433371803</v>
      </c>
      <c r="AQ6" s="130">
        <f>+AJ6+AM6</f>
        <v>146570.44365440917</v>
      </c>
      <c r="AR6" s="30">
        <f>IF(AND(AQ4=0,AQ6&gt;=0), "",AQ6/AQ4)</f>
        <v>1.0010949482702349</v>
      </c>
      <c r="AS6" s="44"/>
      <c r="AT6" s="131">
        <f>+V6*2</f>
        <v>0</v>
      </c>
      <c r="AU6" s="30" t="str">
        <f>IF(AND(AT4=0,AT6&gt;=0), "",AT6/AT4)</f>
        <v/>
      </c>
      <c r="AV6" s="47">
        <f t="shared" si="6"/>
        <v>1</v>
      </c>
      <c r="AW6" s="131">
        <f>+AQ6/6</f>
        <v>24428.407275734862</v>
      </c>
      <c r="AX6" s="30">
        <f>IF(AND(AW4=0,AW6&gt;=0), "",AW6/AW4)</f>
        <v>1.0010949482702349</v>
      </c>
      <c r="AY6" s="44"/>
      <c r="AZ6" s="131">
        <f>+AT6/6</f>
        <v>0</v>
      </c>
      <c r="BA6" s="30" t="str">
        <f>IF(AND(AZ4=0,AZ6&gt;=0), "",AZ6/AZ4)</f>
        <v/>
      </c>
      <c r="BB6" s="47">
        <f t="shared" si="7"/>
        <v>1</v>
      </c>
      <c r="BC6" s="129">
        <f>+'N EERR BARINAS'!I6</f>
        <v>0</v>
      </c>
      <c r="BD6" s="30" t="str">
        <f>IF(AND(BC4=0,BC6&gt;=0), "",BC6/BC4)</f>
        <v/>
      </c>
      <c r="BE6" s="44"/>
      <c r="BF6" s="30">
        <f t="shared" si="8"/>
        <v>-1</v>
      </c>
      <c r="BG6" s="130">
        <f>+AQ6+BC6</f>
        <v>146570.44365440917</v>
      </c>
      <c r="BH6" s="30">
        <f>IF(AND(BG4=0,BG6&gt;=0), "",BG6/BG4)</f>
        <v>1.0010949482702349</v>
      </c>
      <c r="BI6" s="44"/>
      <c r="BJ6" s="129">
        <f>+'N EERR BARINAS'!J6</f>
        <v>0</v>
      </c>
      <c r="BK6" s="30" t="str">
        <f>IF(AND(BJ4=0,BJ6&gt;=0), "",BJ6/BJ4)</f>
        <v/>
      </c>
      <c r="BL6" s="44"/>
      <c r="BM6" s="30" t="str">
        <f t="shared" si="9"/>
        <v/>
      </c>
      <c r="BN6" s="130">
        <f>+BG6+BJ6</f>
        <v>146570.44365440917</v>
      </c>
      <c r="BO6" s="30">
        <f>IF(AND(BN4=0,BN6&gt;=0), "",BN6/BN4)</f>
        <v>1.0010949482702349</v>
      </c>
      <c r="BP6" s="44"/>
      <c r="BQ6" s="129">
        <f>+'N EERR BARINAS'!K6</f>
        <v>0</v>
      </c>
      <c r="BR6" s="30" t="str">
        <f>IF(AND(BQ4=0,BQ6&gt;=0), "",BQ6/BQ4)</f>
        <v/>
      </c>
      <c r="BS6" s="44"/>
      <c r="BT6" s="30" t="str">
        <f t="shared" si="10"/>
        <v/>
      </c>
      <c r="BU6" s="130">
        <f>+BN6+BQ6</f>
        <v>146570.44365440917</v>
      </c>
      <c r="BV6" s="30">
        <f>IF(AND(BU4=0,BU6&gt;=0), "",BU6/BU4)</f>
        <v>1.0010949482702349</v>
      </c>
      <c r="BW6" s="44"/>
      <c r="BX6" s="131">
        <f>+AZ6*9</f>
        <v>0</v>
      </c>
      <c r="BY6" s="30" t="str">
        <f>IF(AND(BX4=0,BX6&gt;=0), "",BX6/BX4)</f>
        <v/>
      </c>
      <c r="BZ6" s="47">
        <f t="shared" si="11"/>
        <v>1</v>
      </c>
      <c r="CA6" s="129">
        <f>+'N EERR BARINAS'!L6</f>
        <v>0</v>
      </c>
      <c r="CB6" s="30" t="str">
        <f>IF(AND(CA4=0,CA6&gt;=0), "",CA6/CA4)</f>
        <v/>
      </c>
      <c r="CC6" s="44"/>
      <c r="CD6" s="30" t="str">
        <f t="shared" si="12"/>
        <v/>
      </c>
      <c r="CE6" s="130">
        <f>+BU6+CA6</f>
        <v>146570.44365440917</v>
      </c>
      <c r="CF6" s="30">
        <f>IF(AND(CE4=0,CE6&gt;=0), "",CE6/CE4)</f>
        <v>1.0010949482702349</v>
      </c>
      <c r="CG6" s="44"/>
      <c r="CH6" s="129">
        <f>+'N EERR BARINAS'!M6</f>
        <v>0</v>
      </c>
      <c r="CI6" s="30" t="str">
        <f>IF(AND(CH4=0,CH6&gt;=0), "",CH6/CH4)</f>
        <v/>
      </c>
      <c r="CJ6" s="44"/>
      <c r="CK6" s="30" t="str">
        <f t="shared" si="13"/>
        <v/>
      </c>
      <c r="CL6" s="130">
        <f>+CE6+CH6</f>
        <v>146570.44365440917</v>
      </c>
      <c r="CM6" s="30">
        <f>IF(AND(CL4=0,CL6&gt;=0), "",CL6/CL4)</f>
        <v>1.0010949482702349</v>
      </c>
      <c r="CN6" s="44"/>
      <c r="CO6" s="129">
        <f>+'N EERR BARINAS'!N6</f>
        <v>0</v>
      </c>
      <c r="CP6" s="30" t="str">
        <f>IF(AND(CO4=0,CO6&gt;=0), "",CO6/CO4)</f>
        <v/>
      </c>
      <c r="CQ6" s="44"/>
      <c r="CR6" s="30" t="str">
        <f t="shared" si="14"/>
        <v/>
      </c>
      <c r="CS6" s="130">
        <f>+CL6+CO6</f>
        <v>146570.44365440917</v>
      </c>
      <c r="CT6" s="30">
        <f>IF(AND(CS4=0,CS6&gt;=0), "",CS6/CS4)</f>
        <v>1.0010949482702349</v>
      </c>
      <c r="CU6" s="44"/>
      <c r="CV6" s="131">
        <f>+AZ6*12</f>
        <v>0</v>
      </c>
      <c r="CW6" s="30" t="str">
        <f>IF(AND(CV4=0,CV6&gt;=0), "",CV6/CV4)</f>
        <v/>
      </c>
      <c r="CX6" s="47">
        <f t="shared" si="15"/>
        <v>1</v>
      </c>
    </row>
    <row r="7" spans="1:102" outlineLevel="1" x14ac:dyDescent="0.3">
      <c r="A7" s="29" t="s">
        <v>36</v>
      </c>
      <c r="B7" s="129">
        <f>+'N EERR BARINAS'!B7</f>
        <v>0</v>
      </c>
      <c r="C7" s="30" t="str">
        <f>IF(AND(B4=0,B7&gt;=0), "",B7/B4)</f>
        <v/>
      </c>
      <c r="D7" s="44"/>
      <c r="E7" s="129">
        <f>+'N EERR BARINAS'!C7</f>
        <v>0</v>
      </c>
      <c r="F7" s="30">
        <f>IF(AND(E4=0,E7&gt;=0), "",E7/E4)</f>
        <v>0</v>
      </c>
      <c r="G7" s="44"/>
      <c r="H7" s="129">
        <f>+'N EERR BARINAS'!D7</f>
        <v>0</v>
      </c>
      <c r="I7" s="30">
        <f>IF(AND(H4=0,H7&gt;=0), "",H7/H4)</f>
        <v>0</v>
      </c>
      <c r="J7" s="44"/>
      <c r="K7" s="30" t="str">
        <f t="shared" si="0"/>
        <v/>
      </c>
      <c r="L7" s="130">
        <f>+E7+H7</f>
        <v>0</v>
      </c>
      <c r="M7" s="30">
        <f>IF(AND(L4=0,L7&gt;=0), "",L7/L4)</f>
        <v>0</v>
      </c>
      <c r="N7" s="44"/>
      <c r="O7" s="129">
        <f>+'N EERR BARINAS'!E7</f>
        <v>0</v>
      </c>
      <c r="P7" s="30">
        <f>IF(AND(O4=0,O7&gt;=0), "",O7/O4)</f>
        <v>0</v>
      </c>
      <c r="Q7" s="44"/>
      <c r="R7" s="30" t="str">
        <f t="shared" si="1"/>
        <v/>
      </c>
      <c r="S7" s="130">
        <f>+L7+O7</f>
        <v>0</v>
      </c>
      <c r="T7" s="30">
        <f>IF(AND(S4=0,S7&gt;=0), "",S7/S4)</f>
        <v>0</v>
      </c>
      <c r="U7" s="44"/>
      <c r="V7" s="131"/>
      <c r="W7" s="30" t="str">
        <f>IF(AND(V4=0,V7&gt;=0), "",V7/V4)</f>
        <v/>
      </c>
      <c r="X7" s="47" t="str">
        <f t="shared" si="2"/>
        <v/>
      </c>
      <c r="Y7" s="129">
        <f>+'N EERR BARINAS'!F7</f>
        <v>0</v>
      </c>
      <c r="Z7" s="30">
        <f>IF(AND(Y4=0,Y7&gt;=0), "",Y7/Y4)</f>
        <v>0</v>
      </c>
      <c r="AA7" s="44"/>
      <c r="AB7" s="30" t="str">
        <f t="shared" si="3"/>
        <v/>
      </c>
      <c r="AC7" s="130">
        <f>+S7+Y7</f>
        <v>0</v>
      </c>
      <c r="AD7" s="30">
        <f>IF(AND(AC4=0,AC7&gt;=0), "",AC7/AC4)</f>
        <v>0</v>
      </c>
      <c r="AE7" s="44"/>
      <c r="AF7" s="129">
        <f>+'N EERR BARINAS'!G7</f>
        <v>0</v>
      </c>
      <c r="AG7" s="30">
        <f>IF(AND(AF4=0,AF7&gt;=0), "",AF7/AF4)</f>
        <v>0</v>
      </c>
      <c r="AH7" s="44"/>
      <c r="AI7" s="30" t="str">
        <f t="shared" si="4"/>
        <v/>
      </c>
      <c r="AJ7" s="130">
        <f t="shared" ref="AJ7:AJ70" si="16">+AC7+AF7</f>
        <v>0</v>
      </c>
      <c r="AK7" s="30">
        <f>IF(AND(AJ4=0,AJ7&gt;=0), "",AJ7/AJ4)</f>
        <v>0</v>
      </c>
      <c r="AL7" s="44"/>
      <c r="AM7" s="129">
        <f>+'N EERR BARINAS'!H7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BARINAS'!I7</f>
        <v>0</v>
      </c>
      <c r="BD7" s="30" t="str">
        <f>IF(AND(BC4=0,BC7&gt;=0), "",BC7/BC4)</f>
        <v/>
      </c>
      <c r="BE7" s="44"/>
      <c r="BF7" s="30" t="str">
        <f t="shared" si="8"/>
        <v/>
      </c>
      <c r="BG7" s="130">
        <f>+AQ7+BC7</f>
        <v>0</v>
      </c>
      <c r="BH7" s="30">
        <f>IF(AND(BG4=0,BG7&gt;=0), "",BG7/BG4)</f>
        <v>0</v>
      </c>
      <c r="BI7" s="44"/>
      <c r="BJ7" s="129">
        <f>+'N EERR BARINAS'!J7</f>
        <v>0</v>
      </c>
      <c r="BK7" s="30" t="str">
        <f>IF(AND(BJ4=0,BJ7&gt;=0), "",BJ7/BJ4)</f>
        <v/>
      </c>
      <c r="BL7" s="44"/>
      <c r="BM7" s="30" t="str">
        <f t="shared" si="9"/>
        <v/>
      </c>
      <c r="BN7" s="130">
        <f>+BG7+BJ7</f>
        <v>0</v>
      </c>
      <c r="BO7" s="30">
        <f>IF(AND(BN4=0,BN7&gt;=0), "",BN7/BN4)</f>
        <v>0</v>
      </c>
      <c r="BP7" s="44"/>
      <c r="BQ7" s="129">
        <f>+'N EERR BARINAS'!K7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BARINAS'!L7</f>
        <v>0</v>
      </c>
      <c r="CB7" s="30" t="str">
        <f>IF(AND(CA4=0,CA7&gt;=0), "",CA7/CA4)</f>
        <v/>
      </c>
      <c r="CC7" s="44"/>
      <c r="CD7" s="30" t="str">
        <f t="shared" si="12"/>
        <v/>
      </c>
      <c r="CE7" s="130">
        <f>+BU7+CA7</f>
        <v>0</v>
      </c>
      <c r="CF7" s="30">
        <f>IF(AND(CE4=0,CE7&gt;=0), "",CE7/CE4)</f>
        <v>0</v>
      </c>
      <c r="CG7" s="44"/>
      <c r="CH7" s="129">
        <f>+'N EERR BARINAS'!M7</f>
        <v>0</v>
      </c>
      <c r="CI7" s="30" t="str">
        <f>IF(AND(CH4=0,CH7&gt;=0), "",CH7/CH4)</f>
        <v/>
      </c>
      <c r="CJ7" s="44"/>
      <c r="CK7" s="30" t="str">
        <f t="shared" si="13"/>
        <v/>
      </c>
      <c r="CL7" s="130">
        <f>+CE7+CH7</f>
        <v>0</v>
      </c>
      <c r="CM7" s="30">
        <f>IF(AND(CL4=0,CL7&gt;=0), "",CL7/CL4)</f>
        <v>0</v>
      </c>
      <c r="CN7" s="44"/>
      <c r="CO7" s="129">
        <f>+'N EERR BARINAS'!N7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BARINAS'!B8+'N EERR BARINAS'!B9</f>
        <v>0</v>
      </c>
      <c r="C8" s="30" t="str">
        <f>IF(AND(B5=0,B8&gt;=0), "",B8/B5)</f>
        <v/>
      </c>
      <c r="D8" s="44"/>
      <c r="E8" s="129">
        <f>+'N EERR BARINAS'!C8+'N EERR BARINAS'!C9</f>
        <v>0</v>
      </c>
      <c r="F8" s="30">
        <f>IF(AND(E5=0,E8&gt;=0), "",E8/E5)</f>
        <v>0</v>
      </c>
      <c r="G8" s="44"/>
      <c r="H8" s="129">
        <f>+'N EERR BARINAS'!D8+'N EERR BARINAS'!D9</f>
        <v>0</v>
      </c>
      <c r="I8" s="30">
        <f>IF(AND(H5=0,H8&gt;=0), "",H8/H5)</f>
        <v>0</v>
      </c>
      <c r="J8" s="44"/>
      <c r="K8" s="30" t="str">
        <f t="shared" si="0"/>
        <v/>
      </c>
      <c r="L8" s="130">
        <f>+E8+H8</f>
        <v>0</v>
      </c>
      <c r="M8" s="30">
        <f>IF(AND(L5=0,L8&gt;=0), "",L8/L5)</f>
        <v>0</v>
      </c>
      <c r="N8" s="44"/>
      <c r="O8" s="129">
        <f>+'N EERR BARINAS'!E8+'N EERR BARINAS'!E9</f>
        <v>0</v>
      </c>
      <c r="P8" s="30">
        <f>IF(AND(O5=0,O8&gt;=0), "",O8/O5)</f>
        <v>0</v>
      </c>
      <c r="Q8" s="44"/>
      <c r="R8" s="30" t="str">
        <f t="shared" si="1"/>
        <v/>
      </c>
      <c r="S8" s="130">
        <f>+L8+O8</f>
        <v>0</v>
      </c>
      <c r="T8" s="30">
        <f>IF(AND(S5=0,S8&gt;=0), "",S8/S5)</f>
        <v>0</v>
      </c>
      <c r="U8" s="44"/>
      <c r="V8" s="131"/>
      <c r="W8" s="30" t="str">
        <f>IF(AND(V5=0,V8&gt;=0), "",V8/V5)</f>
        <v/>
      </c>
      <c r="X8" s="47" t="str">
        <f t="shared" si="2"/>
        <v/>
      </c>
      <c r="Y8" s="129">
        <f>+'N EERR BARINAS'!F8+'N EERR BARINAS'!F9</f>
        <v>0</v>
      </c>
      <c r="Z8" s="30">
        <f>IF(AND(Y5=0,Y8&gt;=0), "",Y8/Y5)</f>
        <v>0</v>
      </c>
      <c r="AA8" s="44"/>
      <c r="AB8" s="30" t="str">
        <f t="shared" si="3"/>
        <v/>
      </c>
      <c r="AC8" s="130">
        <f>+S8+Y8</f>
        <v>0</v>
      </c>
      <c r="AD8" s="30">
        <f>IF(AND(AC5=0,AC8&gt;=0), "",AC8/AC5)</f>
        <v>0</v>
      </c>
      <c r="AE8" s="44"/>
      <c r="AF8" s="129">
        <f>+'N EERR BARINAS'!G8+'N EERR BARINAS'!G9</f>
        <v>-23.074481123150264</v>
      </c>
      <c r="AG8" s="30">
        <f>IF(AND(AF5=0,AF8&gt;=0), "",AF8/AF5)</f>
        <v>-7.3507503389585332E-4</v>
      </c>
      <c r="AH8" s="44"/>
      <c r="AI8" s="30" t="e">
        <f t="shared" si="4"/>
        <v>#DIV/0!</v>
      </c>
      <c r="AJ8" s="130">
        <f t="shared" si="16"/>
        <v>-23.074481123150264</v>
      </c>
      <c r="AK8" s="30">
        <f>IF(AND(AJ5=0,AJ8&gt;=0), "",AJ8/AJ5)</f>
        <v>-1.9393264564448117E-4</v>
      </c>
      <c r="AL8" s="44"/>
      <c r="AM8" s="129">
        <f>+'N EERR BARINAS'!H8+'N EERR BARINAS'!H9</f>
        <v>-137.23703980126839</v>
      </c>
      <c r="AN8" s="30">
        <f>IF(AND(AM5=0,AM8&gt;=0), "",AM8/AM5)</f>
        <v>-5.0035017248340388E-3</v>
      </c>
      <c r="AO8" s="44"/>
      <c r="AP8" s="30">
        <f t="shared" si="5"/>
        <v>4.94756775109368</v>
      </c>
      <c r="AQ8" s="130">
        <f t="shared" si="17"/>
        <v>-160.31152092441866</v>
      </c>
      <c r="AR8" s="30">
        <f>IF(AND(AQ5=0,AQ8&gt;=0), "",AQ8/AQ5)</f>
        <v>-1.0949482702348752E-3</v>
      </c>
      <c r="AS8" s="44"/>
      <c r="AT8" s="131">
        <f>+V8*2</f>
        <v>0</v>
      </c>
      <c r="AU8" s="30" t="str">
        <f>IF(AND(AT5=0,AT8&gt;=0), "",AT8/AT5)</f>
        <v/>
      </c>
      <c r="AV8" s="47" t="e">
        <f t="shared" si="6"/>
        <v>#DIV/0!</v>
      </c>
      <c r="AW8" s="131">
        <f>+AQ8/6</f>
        <v>-26.718586820736444</v>
      </c>
      <c r="AX8" s="30">
        <f>IF(AND(AW5=0,AW8&gt;=0), "",AW8/AW5)</f>
        <v>-1.0949482702348754E-3</v>
      </c>
      <c r="AY8" s="44"/>
      <c r="AZ8" s="131">
        <f>+AT8/6</f>
        <v>0</v>
      </c>
      <c r="BA8" s="30" t="str">
        <f>IF(AND(AZ5=0,AZ8&gt;=0), "",AZ8/AZ5)</f>
        <v/>
      </c>
      <c r="BB8" s="47" t="e">
        <f t="shared" si="7"/>
        <v>#DIV/0!</v>
      </c>
      <c r="BC8" s="129">
        <f>+'N EERR BARINAS'!I8+'N EERR BARINAS'!I9</f>
        <v>0</v>
      </c>
      <c r="BD8" s="30" t="str">
        <f>IF(AND(BC5=0,BC8&gt;=0), "",BC8/BC5)</f>
        <v/>
      </c>
      <c r="BE8" s="44"/>
      <c r="BF8" s="30">
        <f t="shared" si="8"/>
        <v>1</v>
      </c>
      <c r="BG8" s="130">
        <f>+AQ8+BC8</f>
        <v>-160.31152092441866</v>
      </c>
      <c r="BH8" s="30">
        <f>IF(AND(BG5=0,BG8&gt;=0), "",BG8/BG5)</f>
        <v>-1.0949482702348752E-3</v>
      </c>
      <c r="BI8" s="44"/>
      <c r="BJ8" s="129">
        <f>+'N EERR BARINAS'!J8+'N EERR BARINAS'!J9</f>
        <v>0</v>
      </c>
      <c r="BK8" s="30" t="str">
        <f>IF(AND(BJ5=0,BJ8&gt;=0), "",BJ8/BJ5)</f>
        <v/>
      </c>
      <c r="BL8" s="44"/>
      <c r="BM8" s="30" t="str">
        <f t="shared" si="9"/>
        <v/>
      </c>
      <c r="BN8" s="130">
        <f>+BG8+BJ8</f>
        <v>-160.31152092441866</v>
      </c>
      <c r="BO8" s="30">
        <f>IF(AND(BN5=0,BN8&gt;=0), "",BN8/BN5)</f>
        <v>-1.0949482702348752E-3</v>
      </c>
      <c r="BP8" s="44"/>
      <c r="BQ8" s="129">
        <f>+'N EERR BARINAS'!K8+'N EERR BARINAS'!K9</f>
        <v>0</v>
      </c>
      <c r="BR8" s="30" t="str">
        <f>IF(AND(BQ5=0,BQ8&gt;=0), "",BQ8/BQ5)</f>
        <v/>
      </c>
      <c r="BS8" s="44"/>
      <c r="BT8" s="30" t="str">
        <f t="shared" si="10"/>
        <v/>
      </c>
      <c r="BU8" s="130">
        <f>+BN8+BQ8</f>
        <v>-160.31152092441866</v>
      </c>
      <c r="BV8" s="30">
        <f>IF(AND(BU5=0,BU8&gt;=0), "",BU8/BU5)</f>
        <v>-1.0949482702348752E-3</v>
      </c>
      <c r="BW8" s="44"/>
      <c r="BX8" s="131">
        <f>+AZ8*9</f>
        <v>0</v>
      </c>
      <c r="BY8" s="30" t="str">
        <f>IF(AND(BX5=0,BX8&gt;=0), "",BX8/BX5)</f>
        <v/>
      </c>
      <c r="BZ8" s="47" t="e">
        <f t="shared" si="11"/>
        <v>#DIV/0!</v>
      </c>
      <c r="CA8" s="129">
        <f>+'N EERR BARINAS'!L8+'N EERR BARINAS'!L9</f>
        <v>0</v>
      </c>
      <c r="CB8" s="30" t="str">
        <f>IF(AND(CA5=0,CA8&gt;=0), "",CA8/CA5)</f>
        <v/>
      </c>
      <c r="CC8" s="44"/>
      <c r="CD8" s="30" t="str">
        <f t="shared" si="12"/>
        <v/>
      </c>
      <c r="CE8" s="130">
        <f>+BU8+CA8</f>
        <v>-160.31152092441866</v>
      </c>
      <c r="CF8" s="30">
        <f>IF(AND(CE5=0,CE8&gt;=0), "",CE8/CE5)</f>
        <v>-1.0949482702348752E-3</v>
      </c>
      <c r="CG8" s="44"/>
      <c r="CH8" s="129">
        <f>+'N EERR BARINAS'!M8+'N EERR BARINAS'!M9</f>
        <v>0</v>
      </c>
      <c r="CI8" s="30" t="str">
        <f>IF(AND(CH5=0,CH8&gt;=0), "",CH8/CH5)</f>
        <v/>
      </c>
      <c r="CJ8" s="44"/>
      <c r="CK8" s="30" t="str">
        <f t="shared" si="13"/>
        <v/>
      </c>
      <c r="CL8" s="130">
        <f>+CE8+CH8</f>
        <v>-160.31152092441866</v>
      </c>
      <c r="CM8" s="30">
        <f>IF(AND(CL5=0,CL8&gt;=0), "",CL8/CL5)</f>
        <v>-1.0949482702348752E-3</v>
      </c>
      <c r="CN8" s="44"/>
      <c r="CO8" s="129">
        <f>+'N EERR BARINAS'!N8+'N EERR BARINAS'!N9</f>
        <v>0</v>
      </c>
      <c r="CP8" s="30" t="str">
        <f>IF(AND(CO5=0,CO8&gt;=0), "",CO8/CO5)</f>
        <v/>
      </c>
      <c r="CQ8" s="44"/>
      <c r="CR8" s="30" t="str">
        <f t="shared" si="14"/>
        <v/>
      </c>
      <c r="CS8" s="130">
        <f>+CL8+CO8</f>
        <v>-160.31152092441866</v>
      </c>
      <c r="CT8" s="30">
        <f>IF(AND(CS5=0,CS8&gt;=0), "",CS8/CS5)</f>
        <v>-1.0949482702348752E-3</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BARINAS'!B10</f>
        <v>0</v>
      </c>
      <c r="C11" s="30" t="str">
        <f>IF(AND(B4=0,B11&gt;=0), "",B11/B4)</f>
        <v/>
      </c>
      <c r="D11" s="44"/>
      <c r="E11" s="129">
        <f>+'N EERR BARINAS'!C10</f>
        <v>0</v>
      </c>
      <c r="F11" s="30">
        <f>IF(AND(E4=0,E11&gt;=0), "",E11/E4)</f>
        <v>0</v>
      </c>
      <c r="G11" s="44"/>
      <c r="H11" s="129">
        <f>+'N EERR BARINAS'!D10</f>
        <v>0</v>
      </c>
      <c r="I11" s="30">
        <f>IF(AND(H4=0,H11&gt;=0), "",H11/H4)</f>
        <v>0</v>
      </c>
      <c r="J11" s="44"/>
      <c r="K11" s="30" t="str">
        <f t="shared" si="0"/>
        <v/>
      </c>
      <c r="L11" s="130">
        <f>+E11+H11</f>
        <v>0</v>
      </c>
      <c r="M11" s="30">
        <f>IF(AND(L4=0,L11&gt;=0), "",L11/L4)</f>
        <v>0</v>
      </c>
      <c r="N11" s="44"/>
      <c r="O11" s="129">
        <f>+'N EERR BARINAS'!E10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BARINAS'!F10</f>
        <v>0</v>
      </c>
      <c r="Z11" s="30">
        <f>IF(AND(Y4=0,Y11&gt;=0), "",Y11/Y4)</f>
        <v>0</v>
      </c>
      <c r="AA11" s="44"/>
      <c r="AB11" s="30" t="str">
        <f t="shared" si="3"/>
        <v/>
      </c>
      <c r="AC11" s="130">
        <f>+S11+Y11</f>
        <v>0</v>
      </c>
      <c r="AD11" s="30">
        <f>IF(AND(AC4=0,AC11&gt;=0), "",AC11/AC4)</f>
        <v>0</v>
      </c>
      <c r="AE11" s="44"/>
      <c r="AF11" s="129">
        <f>+'N EERR BARINAS'!G10</f>
        <v>0</v>
      </c>
      <c r="AG11" s="30">
        <f>IF(AND(AF4=0,AF11&gt;=0), "",AF11/AF4)</f>
        <v>0</v>
      </c>
      <c r="AH11" s="44"/>
      <c r="AI11" s="30" t="str">
        <f t="shared" si="4"/>
        <v/>
      </c>
      <c r="AJ11" s="130">
        <f t="shared" si="16"/>
        <v>0</v>
      </c>
      <c r="AK11" s="30">
        <f>IF(AND(AJ4=0,AJ11&gt;=0), "",AJ11/AJ4)</f>
        <v>0</v>
      </c>
      <c r="AL11" s="44"/>
      <c r="AM11" s="129">
        <f>+'N EERR BARINAS'!H10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BARINAS'!I10</f>
        <v>0</v>
      </c>
      <c r="BD11" s="30" t="str">
        <f>IF(AND(BC4=0,BC11&gt;=0), "",BC11/BC4)</f>
        <v/>
      </c>
      <c r="BE11" s="44"/>
      <c r="BF11" s="30" t="str">
        <f t="shared" si="8"/>
        <v/>
      </c>
      <c r="BG11" s="130">
        <f>+AQ11+BC11</f>
        <v>0</v>
      </c>
      <c r="BH11" s="30">
        <f>IF(AND(BG4=0,BG11&gt;=0), "",BG11/BG4)</f>
        <v>0</v>
      </c>
      <c r="BI11" s="44"/>
      <c r="BJ11" s="129">
        <f>+'N EERR BARINAS'!J10</f>
        <v>0</v>
      </c>
      <c r="BK11" s="30" t="str">
        <f>IF(AND(BJ4=0,BJ11&gt;=0), "",BJ11/BJ4)</f>
        <v/>
      </c>
      <c r="BL11" s="44"/>
      <c r="BM11" s="30" t="str">
        <f t="shared" si="9"/>
        <v/>
      </c>
      <c r="BN11" s="130">
        <f>+BG11+BJ11</f>
        <v>0</v>
      </c>
      <c r="BO11" s="30">
        <f>IF(AND(BN4=0,BN11&gt;=0), "",BN11/BN4)</f>
        <v>0</v>
      </c>
      <c r="BP11" s="44"/>
      <c r="BQ11" s="129">
        <f>+'N EERR BARINAS'!K10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BARINAS'!L10</f>
        <v>0</v>
      </c>
      <c r="CB11" s="30" t="str">
        <f>IF(AND(CA4=0,CA11&gt;=0), "",CA11/CA4)</f>
        <v/>
      </c>
      <c r="CC11" s="44"/>
      <c r="CD11" s="30" t="str">
        <f t="shared" si="12"/>
        <v/>
      </c>
      <c r="CE11" s="130">
        <f>+BU11+CA11</f>
        <v>0</v>
      </c>
      <c r="CF11" s="30">
        <f>IF(AND(CE4=0,CE11&gt;=0), "",CE11/CE4)</f>
        <v>0</v>
      </c>
      <c r="CG11" s="44"/>
      <c r="CH11" s="129">
        <f>+'N EERR BARINAS'!M10</f>
        <v>0</v>
      </c>
      <c r="CI11" s="30" t="str">
        <f>IF(AND(CH4=0,CH11&gt;=0), "",CH11/CH4)</f>
        <v/>
      </c>
      <c r="CJ11" s="44"/>
      <c r="CK11" s="30" t="str">
        <f t="shared" si="13"/>
        <v/>
      </c>
      <c r="CL11" s="130">
        <f>+CE11+CH11</f>
        <v>0</v>
      </c>
      <c r="CM11" s="30">
        <f>IF(AND(CL4=0,CL11&gt;=0), "",CL11/CL4)</f>
        <v>0</v>
      </c>
      <c r="CN11" s="44"/>
      <c r="CO11" s="129">
        <f>+'N EERR BARINAS'!N10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BARINAS'!B11</f>
        <v>0</v>
      </c>
      <c r="C12" s="30" t="str">
        <f>IF(AND(B4=0,B12&gt;=0), "",B12/B4)</f>
        <v/>
      </c>
      <c r="D12" s="44"/>
      <c r="E12" s="129">
        <f>+'N EERR BARINAS'!C11</f>
        <v>0</v>
      </c>
      <c r="F12" s="30">
        <f>IF(AND(E4=0,E12&gt;=0), "",E12/E4)</f>
        <v>0</v>
      </c>
      <c r="G12" s="44"/>
      <c r="H12" s="129">
        <f>+'N EERR BARINAS'!D11</f>
        <v>0</v>
      </c>
      <c r="I12" s="30">
        <f>IF(AND(H4=0,H12&gt;=0), "",H12/H4)</f>
        <v>0</v>
      </c>
      <c r="J12" s="44"/>
      <c r="K12" s="30" t="str">
        <f t="shared" si="0"/>
        <v/>
      </c>
      <c r="L12" s="130">
        <f>+E12+H12</f>
        <v>0</v>
      </c>
      <c r="M12" s="30">
        <f>IF(AND(L4=0,L12&gt;=0), "",L12/L4)</f>
        <v>0</v>
      </c>
      <c r="N12" s="44"/>
      <c r="O12" s="129">
        <f>+'N EERR BARINAS'!E11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BARINAS'!F11</f>
        <v>0</v>
      </c>
      <c r="Z12" s="30">
        <f>IF(AND(Y4=0,Y12&gt;=0), "",Y12/Y4)</f>
        <v>0</v>
      </c>
      <c r="AA12" s="44"/>
      <c r="AB12" s="30" t="str">
        <f t="shared" si="3"/>
        <v/>
      </c>
      <c r="AC12" s="130">
        <f>+S12+Y12</f>
        <v>0</v>
      </c>
      <c r="AD12" s="30">
        <f>IF(AND(AC4=0,AC12&gt;=0), "",AC12/AC4)</f>
        <v>0</v>
      </c>
      <c r="AE12" s="44"/>
      <c r="AF12" s="129">
        <f>+'N EERR BARINAS'!G11</f>
        <v>0</v>
      </c>
      <c r="AG12" s="30">
        <f>IF(AND(AF4=0,AF12&gt;=0), "",AF12/AF4)</f>
        <v>0</v>
      </c>
      <c r="AH12" s="44"/>
      <c r="AI12" s="30" t="str">
        <f t="shared" si="4"/>
        <v/>
      </c>
      <c r="AJ12" s="130">
        <f t="shared" si="16"/>
        <v>0</v>
      </c>
      <c r="AK12" s="30">
        <f>IF(AND(AJ4=0,AJ12&gt;=0), "",AJ12/AJ4)</f>
        <v>0</v>
      </c>
      <c r="AL12" s="44"/>
      <c r="AM12" s="129">
        <f>+'N EERR BARINAS'!H11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BARINAS'!I11</f>
        <v>0</v>
      </c>
      <c r="BD12" s="30" t="str">
        <f>IF(AND(BC4=0,BC12&gt;=0), "",BC12/BC4)</f>
        <v/>
      </c>
      <c r="BE12" s="44"/>
      <c r="BF12" s="30" t="str">
        <f t="shared" si="8"/>
        <v/>
      </c>
      <c r="BG12" s="130">
        <f>+AQ12+BC12</f>
        <v>0</v>
      </c>
      <c r="BH12" s="30">
        <f>IF(AND(BG4=0,BG12&gt;=0), "",BG12/BG4)</f>
        <v>0</v>
      </c>
      <c r="BI12" s="44"/>
      <c r="BJ12" s="129">
        <f>+'N EERR BARINAS'!J11</f>
        <v>0</v>
      </c>
      <c r="BK12" s="30" t="str">
        <f>IF(AND(BJ4=0,BJ12&gt;=0), "",BJ12/BJ4)</f>
        <v/>
      </c>
      <c r="BL12" s="44"/>
      <c r="BM12" s="30" t="str">
        <f t="shared" si="9"/>
        <v/>
      </c>
      <c r="BN12" s="130">
        <f>+BG12+BJ12</f>
        <v>0</v>
      </c>
      <c r="BO12" s="30">
        <f>IF(AND(BN4=0,BN12&gt;=0), "",BN12/BN4)</f>
        <v>0</v>
      </c>
      <c r="BP12" s="44"/>
      <c r="BQ12" s="129">
        <f>+'N EERR BARINAS'!K11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BARINAS'!L11</f>
        <v>0</v>
      </c>
      <c r="CB12" s="30" t="str">
        <f>IF(AND(CA4=0,CA12&gt;=0), "",CA12/CA4)</f>
        <v/>
      </c>
      <c r="CC12" s="44"/>
      <c r="CD12" s="30" t="str">
        <f t="shared" si="12"/>
        <v/>
      </c>
      <c r="CE12" s="130">
        <f>+BU12+CA12</f>
        <v>0</v>
      </c>
      <c r="CF12" s="30">
        <f>IF(AND(CE4=0,CE12&gt;=0), "",CE12/CE4)</f>
        <v>0</v>
      </c>
      <c r="CG12" s="44"/>
      <c r="CH12" s="129">
        <f>+'N EERR BARINAS'!M11</f>
        <v>0</v>
      </c>
      <c r="CI12" s="30" t="str">
        <f>IF(AND(CH4=0,CH12&gt;=0), "",CH12/CH4)</f>
        <v/>
      </c>
      <c r="CJ12" s="44"/>
      <c r="CK12" s="30" t="str">
        <f t="shared" si="13"/>
        <v/>
      </c>
      <c r="CL12" s="130">
        <f>+CE12+CH12</f>
        <v>0</v>
      </c>
      <c r="CM12" s="30">
        <f>IF(AND(CL4=0,CL12&gt;=0), "",CL12/CL4)</f>
        <v>0</v>
      </c>
      <c r="CN12" s="44"/>
      <c r="CO12" s="129">
        <f>+'N EERR BARINAS'!N11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BARINAS'!B12</f>
        <v>0</v>
      </c>
      <c r="C13" s="30" t="str">
        <f>IF(AND(B4=0,B13&gt;=0), "",B13/B4)</f>
        <v/>
      </c>
      <c r="D13" s="44"/>
      <c r="E13" s="129">
        <f>+'N EERR BARINAS'!C12</f>
        <v>0</v>
      </c>
      <c r="F13" s="30">
        <f>IF(AND(E4=0,E13&gt;=0), "",E13/E4)</f>
        <v>0</v>
      </c>
      <c r="G13" s="44"/>
      <c r="H13" s="129">
        <f>+'N EERR BARINAS'!D12</f>
        <v>0</v>
      </c>
      <c r="I13" s="30">
        <f>IF(AND(H4=0,H13&gt;=0), "",H13/H4)</f>
        <v>0</v>
      </c>
      <c r="J13" s="44"/>
      <c r="K13" s="30" t="str">
        <f t="shared" si="0"/>
        <v/>
      </c>
      <c r="L13" s="130">
        <f>+E13+H13</f>
        <v>0</v>
      </c>
      <c r="M13" s="30">
        <f>IF(AND(L4=0,L13&gt;=0), "",L13/L4)</f>
        <v>0</v>
      </c>
      <c r="N13" s="44"/>
      <c r="O13" s="129">
        <f>+'N EERR BARINAS'!E12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BARINAS'!F12</f>
        <v>0</v>
      </c>
      <c r="Z13" s="30">
        <f>IF(AND(Y4=0,Y13&gt;=0), "",Y13/Y4)</f>
        <v>0</v>
      </c>
      <c r="AA13" s="44"/>
      <c r="AB13" s="30" t="str">
        <f t="shared" si="3"/>
        <v/>
      </c>
      <c r="AC13" s="130">
        <f>+S13+Y13</f>
        <v>0</v>
      </c>
      <c r="AD13" s="30">
        <f>IF(AND(AC4=0,AC13&gt;=0), "",AC13/AC4)</f>
        <v>0</v>
      </c>
      <c r="AE13" s="44"/>
      <c r="AF13" s="129">
        <f>+'N EERR BARINAS'!G12</f>
        <v>0</v>
      </c>
      <c r="AG13" s="30">
        <f>IF(AND(AF4=0,AF13&gt;=0), "",AF13/AF4)</f>
        <v>0</v>
      </c>
      <c r="AH13" s="44"/>
      <c r="AI13" s="30" t="str">
        <f t="shared" si="4"/>
        <v/>
      </c>
      <c r="AJ13" s="130">
        <f t="shared" si="16"/>
        <v>0</v>
      </c>
      <c r="AK13" s="30">
        <f>IF(AND(AJ4=0,AJ13&gt;=0), "",AJ13/AJ4)</f>
        <v>0</v>
      </c>
      <c r="AL13" s="44"/>
      <c r="AM13" s="129">
        <f>+'N EERR BARINAS'!H12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BARINAS'!I12</f>
        <v>0</v>
      </c>
      <c r="BD13" s="30" t="str">
        <f>IF(AND(BC4=0,BC13&gt;=0), "",BC13/BC4)</f>
        <v/>
      </c>
      <c r="BE13" s="44"/>
      <c r="BF13" s="30" t="str">
        <f t="shared" si="8"/>
        <v/>
      </c>
      <c r="BG13" s="130">
        <f>+AQ13+BC13</f>
        <v>0</v>
      </c>
      <c r="BH13" s="30">
        <f>IF(AND(BG4=0,BG13&gt;=0), "",BG13/BG4)</f>
        <v>0</v>
      </c>
      <c r="BI13" s="44"/>
      <c r="BJ13" s="129">
        <f>+'N EERR BARINAS'!J12</f>
        <v>0</v>
      </c>
      <c r="BK13" s="30" t="str">
        <f>IF(AND(BJ4=0,BJ13&gt;=0), "",BJ13/BJ4)</f>
        <v/>
      </c>
      <c r="BL13" s="44"/>
      <c r="BM13" s="30" t="str">
        <f t="shared" si="9"/>
        <v/>
      </c>
      <c r="BN13" s="130">
        <f>+BG13+BJ13</f>
        <v>0</v>
      </c>
      <c r="BO13" s="30">
        <f>IF(AND(BN4=0,BN13&gt;=0), "",BN13/BN4)</f>
        <v>0</v>
      </c>
      <c r="BP13" s="44"/>
      <c r="BQ13" s="129">
        <f>+'N EERR BARINAS'!K12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BARINAS'!L12</f>
        <v>0</v>
      </c>
      <c r="CB13" s="30" t="str">
        <f>IF(AND(CA4=0,CA13&gt;=0), "",CA13/CA4)</f>
        <v/>
      </c>
      <c r="CC13" s="44"/>
      <c r="CD13" s="30" t="str">
        <f t="shared" si="12"/>
        <v/>
      </c>
      <c r="CE13" s="130">
        <f>+BU13+CA13</f>
        <v>0</v>
      </c>
      <c r="CF13" s="30">
        <f>IF(AND(CE4=0,CE13&gt;=0), "",CE13/CE4)</f>
        <v>0</v>
      </c>
      <c r="CG13" s="44"/>
      <c r="CH13" s="129">
        <f>+'N EERR BARINAS'!M12</f>
        <v>0</v>
      </c>
      <c r="CI13" s="30" t="str">
        <f>IF(AND(CH4=0,CH13&gt;=0), "",CH13/CH4)</f>
        <v/>
      </c>
      <c r="CJ13" s="44"/>
      <c r="CK13" s="30" t="str">
        <f t="shared" si="13"/>
        <v/>
      </c>
      <c r="CL13" s="130">
        <f>+CE13+CH13</f>
        <v>0</v>
      </c>
      <c r="CM13" s="30">
        <f>IF(AND(CL4=0,CL13&gt;=0), "",CL13/CL4)</f>
        <v>0</v>
      </c>
      <c r="CN13" s="44"/>
      <c r="CO13" s="129">
        <f>+'N EERR BARINAS'!N12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BARINAS'!B14</f>
        <v>0</v>
      </c>
      <c r="C16" s="30" t="str">
        <f>IF(AND(B4=0,B16&gt;=0), "",B16/B4)</f>
        <v/>
      </c>
      <c r="D16" s="44"/>
      <c r="E16" s="129">
        <f>+'N EERR BARINAS'!C14</f>
        <v>0</v>
      </c>
      <c r="F16" s="30">
        <f>IF(AND(E4=0,E16&gt;=0), "",E16/E4)</f>
        <v>0</v>
      </c>
      <c r="G16" s="44"/>
      <c r="H16" s="129">
        <f>+'N EERR BARINAS'!D14</f>
        <v>0</v>
      </c>
      <c r="I16" s="30">
        <f>IF(AND(H4=0,H16&gt;=0), "",H16/H4)</f>
        <v>0</v>
      </c>
      <c r="J16" s="44"/>
      <c r="K16" s="30" t="str">
        <f t="shared" si="0"/>
        <v/>
      </c>
      <c r="L16" s="130">
        <f>+E16+H16</f>
        <v>0</v>
      </c>
      <c r="M16" s="30">
        <f>IF(AND(L4=0,L16&gt;=0), "",L16/L4)</f>
        <v>0</v>
      </c>
      <c r="N16" s="44"/>
      <c r="O16" s="129">
        <f>+'N EERR BARINAS'!E14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BARINAS'!F14</f>
        <v>0</v>
      </c>
      <c r="Z16" s="30">
        <f>IF(AND(Y4=0,Y16&gt;=0), "",Y16/Y4)</f>
        <v>0</v>
      </c>
      <c r="AA16" s="44"/>
      <c r="AB16" s="30" t="str">
        <f t="shared" si="3"/>
        <v/>
      </c>
      <c r="AC16" s="130">
        <f>+S16+Y16</f>
        <v>0</v>
      </c>
      <c r="AD16" s="30">
        <f>IF(AND(AC4=0,AC16&gt;=0), "",AC16/AC4)</f>
        <v>0</v>
      </c>
      <c r="AE16" s="44"/>
      <c r="AF16" s="129">
        <f>+'N EERR BARINAS'!G14</f>
        <v>0</v>
      </c>
      <c r="AG16" s="30">
        <f>IF(AND(AF4=0,AF16&gt;=0), "",AF16/AF4)</f>
        <v>0</v>
      </c>
      <c r="AH16" s="44"/>
      <c r="AI16" s="30" t="str">
        <f t="shared" si="4"/>
        <v/>
      </c>
      <c r="AJ16" s="130">
        <f t="shared" si="16"/>
        <v>0</v>
      </c>
      <c r="AK16" s="30">
        <f>IF(AND(AJ4=0,AJ16&gt;=0), "",AJ16/AJ4)</f>
        <v>0</v>
      </c>
      <c r="AL16" s="44"/>
      <c r="AM16" s="129">
        <f>+'N EERR BARINAS'!H14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BARINAS'!I14</f>
        <v>0</v>
      </c>
      <c r="BD16" s="30" t="str">
        <f>IF(AND(BC4=0,BC16&gt;=0), "",BC16/BC4)</f>
        <v/>
      </c>
      <c r="BE16" s="44"/>
      <c r="BF16" s="30" t="str">
        <f t="shared" si="8"/>
        <v/>
      </c>
      <c r="BG16" s="130">
        <f>+AQ16+BC16</f>
        <v>0</v>
      </c>
      <c r="BH16" s="30">
        <f>IF(AND(BG4=0,BG16&gt;=0), "",BG16/BG4)</f>
        <v>0</v>
      </c>
      <c r="BI16" s="44"/>
      <c r="BJ16" s="129">
        <f>+'N EERR BARINAS'!J14</f>
        <v>0</v>
      </c>
      <c r="BK16" s="30" t="str">
        <f>IF(AND(BJ4=0,BJ16&gt;=0), "",BJ16/BJ4)</f>
        <v/>
      </c>
      <c r="BL16" s="44"/>
      <c r="BM16" s="30" t="str">
        <f t="shared" si="9"/>
        <v/>
      </c>
      <c r="BN16" s="130">
        <f>+BG16+BJ16</f>
        <v>0</v>
      </c>
      <c r="BO16" s="30">
        <f>IF(AND(BN4=0,BN16&gt;=0), "",BN16/BN4)</f>
        <v>0</v>
      </c>
      <c r="BP16" s="44"/>
      <c r="BQ16" s="129">
        <f>+'N EERR BARINAS'!K14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BARINAS'!L14</f>
        <v>0</v>
      </c>
      <c r="CB16" s="30" t="str">
        <f>IF(AND(CA4=0,CA16&gt;=0), "",CA16/CA4)</f>
        <v/>
      </c>
      <c r="CC16" s="44"/>
      <c r="CD16" s="30" t="str">
        <f t="shared" si="12"/>
        <v/>
      </c>
      <c r="CE16" s="130">
        <f>+BU16+CA16</f>
        <v>0</v>
      </c>
      <c r="CF16" s="30">
        <f>IF(AND(CE4=0,CE16&gt;=0), "",CE16/CE4)</f>
        <v>0</v>
      </c>
      <c r="CG16" s="44"/>
      <c r="CH16" s="129">
        <f>+'N EERR BARINAS'!M14</f>
        <v>0</v>
      </c>
      <c r="CI16" s="30" t="str">
        <f>IF(AND(CH4=0,CH16&gt;=0), "",CH16/CH4)</f>
        <v/>
      </c>
      <c r="CJ16" s="44"/>
      <c r="CK16" s="30" t="str">
        <f t="shared" si="13"/>
        <v/>
      </c>
      <c r="CL16" s="130">
        <f>+CE16+CH16</f>
        <v>0</v>
      </c>
      <c r="CM16" s="30">
        <f>IF(AND(CL4=0,CL16&gt;=0), "",CL16/CL4)</f>
        <v>0</v>
      </c>
      <c r="CN16" s="44"/>
      <c r="CO16" s="129">
        <f>+'N EERR BARINAS'!N14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BARINAS'!B15</f>
        <v>0</v>
      </c>
      <c r="C19" s="30" t="str">
        <f>IF(AND(B4=0,B19&gt;=0), "",B19/B4)</f>
        <v/>
      </c>
      <c r="D19" s="44"/>
      <c r="E19" s="129">
        <f>+'N EERR BARINAS'!C15</f>
        <v>0</v>
      </c>
      <c r="F19" s="30">
        <f>IF(AND(E4=0,E19&gt;=0), "",E19/E4)</f>
        <v>0</v>
      </c>
      <c r="G19" s="44"/>
      <c r="H19" s="129">
        <f>+'N EERR BARINAS'!D15</f>
        <v>0</v>
      </c>
      <c r="I19" s="30">
        <f>IF(AND(H4=0,H19&gt;=0), "",H19/H4)</f>
        <v>0</v>
      </c>
      <c r="J19" s="44"/>
      <c r="K19" s="30" t="str">
        <f t="shared" si="0"/>
        <v/>
      </c>
      <c r="L19" s="130">
        <f>+E19+H19</f>
        <v>0</v>
      </c>
      <c r="M19" s="30">
        <f>IF(AND(L4=0,L19&gt;=0), "",L19/L4)</f>
        <v>0</v>
      </c>
      <c r="N19" s="44"/>
      <c r="O19" s="129">
        <f>+'N EERR BARINAS'!E15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BARINAS'!F15</f>
        <v>0</v>
      </c>
      <c r="Z19" s="30">
        <f>IF(AND(Y4=0,Y19&gt;=0), "",Y19/Y4)</f>
        <v>0</v>
      </c>
      <c r="AA19" s="44"/>
      <c r="AB19" s="30" t="str">
        <f t="shared" si="3"/>
        <v/>
      </c>
      <c r="AC19" s="130">
        <f>+S19+Y19</f>
        <v>0</v>
      </c>
      <c r="AD19" s="30">
        <f>IF(AND(AC4=0,AC19&gt;=0), "",AC19/AC4)</f>
        <v>0</v>
      </c>
      <c r="AE19" s="44"/>
      <c r="AF19" s="129">
        <f>+'N EERR BARINAS'!G15</f>
        <v>0</v>
      </c>
      <c r="AG19" s="30">
        <f>IF(AND(AF4=0,AF19&gt;=0), "",AF19/AF4)</f>
        <v>0</v>
      </c>
      <c r="AH19" s="44"/>
      <c r="AI19" s="30" t="str">
        <f t="shared" si="4"/>
        <v/>
      </c>
      <c r="AJ19" s="130">
        <f t="shared" si="16"/>
        <v>0</v>
      </c>
      <c r="AK19" s="30">
        <f>IF(AND(AJ4=0,AJ19&gt;=0), "",AJ19/AJ4)</f>
        <v>0</v>
      </c>
      <c r="AL19" s="44"/>
      <c r="AM19" s="129">
        <f>+'N EERR BARINAS'!H15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BARINAS'!I15</f>
        <v>0</v>
      </c>
      <c r="BD19" s="30" t="str">
        <f>IF(AND(BC4=0,BC19&gt;=0), "",BC19/BC4)</f>
        <v/>
      </c>
      <c r="BE19" s="44"/>
      <c r="BF19" s="30" t="str">
        <f t="shared" si="8"/>
        <v/>
      </c>
      <c r="BG19" s="130">
        <f>+AQ19+BC19</f>
        <v>0</v>
      </c>
      <c r="BH19" s="30">
        <f>IF(AND(BG4=0,BG19&gt;=0), "",BG19/BG4)</f>
        <v>0</v>
      </c>
      <c r="BI19" s="44"/>
      <c r="BJ19" s="129">
        <f>+'N EERR BARINAS'!J15</f>
        <v>0</v>
      </c>
      <c r="BK19" s="30" t="str">
        <f>IF(AND(BJ4=0,BJ19&gt;=0), "",BJ19/BJ4)</f>
        <v/>
      </c>
      <c r="BL19" s="44"/>
      <c r="BM19" s="30" t="str">
        <f t="shared" si="9"/>
        <v/>
      </c>
      <c r="BN19" s="130">
        <f>+BG19+BJ19</f>
        <v>0</v>
      </c>
      <c r="BO19" s="30">
        <f>IF(AND(BN4=0,BN19&gt;=0), "",BN19/BN4)</f>
        <v>0</v>
      </c>
      <c r="BP19" s="44"/>
      <c r="BQ19" s="129">
        <f>+'N EERR BARINAS'!K15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BARINAS'!L15</f>
        <v>0</v>
      </c>
      <c r="CB19" s="30" t="str">
        <f>IF(AND(CA4=0,CA19&gt;=0), "",CA19/CA4)</f>
        <v/>
      </c>
      <c r="CC19" s="44"/>
      <c r="CD19" s="30" t="str">
        <f t="shared" si="12"/>
        <v/>
      </c>
      <c r="CE19" s="130">
        <f>+BU19+CA19</f>
        <v>0</v>
      </c>
      <c r="CF19" s="30">
        <f>IF(AND(CE4=0,CE19&gt;=0), "",CE19/CE4)</f>
        <v>0</v>
      </c>
      <c r="CG19" s="44"/>
      <c r="CH19" s="129">
        <f>+'N EERR BARINAS'!M15</f>
        <v>0</v>
      </c>
      <c r="CI19" s="30" t="str">
        <f>IF(AND(CH4=0,CH19&gt;=0), "",CH19/CH4)</f>
        <v/>
      </c>
      <c r="CJ19" s="44"/>
      <c r="CK19" s="30" t="str">
        <f t="shared" si="13"/>
        <v/>
      </c>
      <c r="CL19" s="130">
        <f>+CE19+CH19</f>
        <v>0</v>
      </c>
      <c r="CM19" s="30">
        <f>IF(AND(CL4=0,CL19&gt;=0), "",CL19/CL4)</f>
        <v>0</v>
      </c>
      <c r="CN19" s="44"/>
      <c r="CO19" s="129">
        <f>+'N EERR BARINAS'!N15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7724.7</v>
      </c>
      <c r="F22" s="36">
        <f>IF(AND(E4=0,E22&gt;=0), "",E22/E4)</f>
        <v>0.56263231228722776</v>
      </c>
      <c r="G22" s="42"/>
      <c r="H22" s="123">
        <f>+H23+H26+H29</f>
        <v>12617.24</v>
      </c>
      <c r="I22" s="36">
        <f>IF(AND(H4=0,H22&gt;=0), "",H22/H4)</f>
        <v>0.55429403953108791</v>
      </c>
      <c r="J22" s="42"/>
      <c r="K22" s="36">
        <f t="shared" si="0"/>
        <v>0.63336310795241235</v>
      </c>
      <c r="L22" s="124">
        <f>+L23+L26+L29</f>
        <v>20341.939999999999</v>
      </c>
      <c r="M22" s="36">
        <f>IF(AND(L4=0,L22&gt;=0), "",L22/L4)</f>
        <v>0.55743116526976055</v>
      </c>
      <c r="N22" s="42"/>
      <c r="O22" s="123">
        <f>+O23+O26+O29</f>
        <v>14689.88</v>
      </c>
      <c r="P22" s="36">
        <f>IF(AND(O4=0,O22&gt;=0), "",O22/O4)</f>
        <v>0.55743068230057014</v>
      </c>
      <c r="Q22" s="42"/>
      <c r="R22" s="36">
        <f t="shared" si="1"/>
        <v>0.16427047436681869</v>
      </c>
      <c r="S22" s="124">
        <f>+S23+S26+S29</f>
        <v>35031.82</v>
      </c>
      <c r="T22" s="36">
        <f>IF(AND(S4=0,S22&gt;=0), "",S22/S4)</f>
        <v>0.55743096274636839</v>
      </c>
      <c r="U22" s="42"/>
      <c r="V22" s="125">
        <f>+V23+V26+V29</f>
        <v>0</v>
      </c>
      <c r="W22" s="36" t="str">
        <f>IF(AND(V4=0,V22&gt;=0), "",V22/V4)</f>
        <v/>
      </c>
      <c r="X22" s="42">
        <f t="shared" si="2"/>
        <v>1</v>
      </c>
      <c r="Y22" s="123">
        <f>+Y23+Y26+Y29</f>
        <v>13477.64</v>
      </c>
      <c r="Z22" s="36">
        <f>IF(AND(Y4=0,Y22&gt;=0), "",Y22/Y4)</f>
        <v>0.54463564629735428</v>
      </c>
      <c r="AA22" s="42"/>
      <c r="AB22" s="36">
        <f t="shared" si="3"/>
        <v>-8.2522117267125383E-2</v>
      </c>
      <c r="AC22" s="124">
        <f>+AC23+AC26+AC29</f>
        <v>48509.46</v>
      </c>
      <c r="AD22" s="36">
        <f>IF(AND(AC4=0,AC22&gt;=0), "",AC22/AC4)</f>
        <v>0.55381604918117344</v>
      </c>
      <c r="AE22" s="42"/>
      <c r="AF22" s="123">
        <f>+AF23+AF26+AF29</f>
        <v>18574.47</v>
      </c>
      <c r="AG22" s="36">
        <f>IF(AND(AF4=0,AF22&gt;=0), "",AF22/AF4)</f>
        <v>0.59171987842227325</v>
      </c>
      <c r="AH22" s="42"/>
      <c r="AI22" s="36">
        <f t="shared" si="4"/>
        <v>0.37816932341270443</v>
      </c>
      <c r="AJ22" s="124">
        <f>+AJ23+AJ26+AJ29</f>
        <v>67083.929999999993</v>
      </c>
      <c r="AK22" s="36">
        <f>IF(AND(AJ4=0,AJ22&gt;=0), "",AJ22/AJ4)</f>
        <v>0.56381610297952434</v>
      </c>
      <c r="AL22" s="42"/>
      <c r="AM22" s="123">
        <f>+AM23+AM26+AM29</f>
        <v>14739.91</v>
      </c>
      <c r="AN22" s="36">
        <f>IF(AND(AM4=0,AM22&gt;=0), "",AM22/AM4)</f>
        <v>0.53739985368160681</v>
      </c>
      <c r="AO22" s="42"/>
      <c r="AP22" s="36">
        <f t="shared" si="5"/>
        <v>-0.20644249876308723</v>
      </c>
      <c r="AQ22" s="124">
        <f>+AQ23+AQ26+AQ29</f>
        <v>81823.839999999997</v>
      </c>
      <c r="AR22" s="36">
        <f>IF(AND(AQ4=0,AQ22&gt;=0), "",AQ22/AQ4)</f>
        <v>0.55886733252449849</v>
      </c>
      <c r="AS22" s="42"/>
      <c r="AT22" s="125">
        <f>+AT23+AT26+AT29</f>
        <v>0</v>
      </c>
      <c r="AU22" s="36" t="str">
        <f>IF(AND(AT4=0,AT22&gt;=0), "",AT22/AT4)</f>
        <v/>
      </c>
      <c r="AV22" s="42">
        <f t="shared" si="6"/>
        <v>1</v>
      </c>
      <c r="AW22" s="125">
        <f>+AW23+AW26+AW29</f>
        <v>13637.306666666665</v>
      </c>
      <c r="AX22" s="36">
        <f>IF(AND(AW4=0,AW22&gt;=0), "",AW22/AW4)</f>
        <v>0.55886733252449861</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81823.839999999997</v>
      </c>
      <c r="BH22" s="36">
        <f>IF(AND(BG4=0,BG22&gt;=0), "",BG22/BG4)</f>
        <v>0.55886733252449849</v>
      </c>
      <c r="BI22" s="42"/>
      <c r="BJ22" s="123">
        <f>+BJ23+BJ26+BJ29</f>
        <v>0</v>
      </c>
      <c r="BK22" s="36" t="str">
        <f>IF(AND(BJ4=0,BJ22&gt;=0), "",BJ22/BJ4)</f>
        <v/>
      </c>
      <c r="BL22" s="42"/>
      <c r="BM22" s="36" t="str">
        <f t="shared" si="9"/>
        <v/>
      </c>
      <c r="BN22" s="124">
        <f>+BN23+BN26+BN29</f>
        <v>81823.839999999997</v>
      </c>
      <c r="BO22" s="36">
        <f>IF(AND(BN4=0,BN22&gt;=0), "",BN22/BN4)</f>
        <v>0.55886733252449849</v>
      </c>
      <c r="BP22" s="42"/>
      <c r="BQ22" s="123">
        <f>+BQ23+BQ26+BQ29</f>
        <v>0</v>
      </c>
      <c r="BR22" s="36" t="str">
        <f>IF(AND(BQ4=0,BQ22&gt;=0), "",BQ22/BQ4)</f>
        <v/>
      </c>
      <c r="BS22" s="42"/>
      <c r="BT22" s="36" t="str">
        <f t="shared" si="10"/>
        <v/>
      </c>
      <c r="BU22" s="124">
        <f>+BU23+BU26+BU29</f>
        <v>81823.839999999997</v>
      </c>
      <c r="BV22" s="36">
        <f>IF(AND(BU4=0,BU22&gt;=0), "",BU22/BU4)</f>
        <v>0.55886733252449849</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81823.839999999997</v>
      </c>
      <c r="CF22" s="36">
        <f>IF(AND(CE4=0,CE22&gt;=0), "",CE22/CE4)</f>
        <v>0.55886733252449849</v>
      </c>
      <c r="CG22" s="42"/>
      <c r="CH22" s="123">
        <f>+CH23+CH26+CH29</f>
        <v>0</v>
      </c>
      <c r="CI22" s="36" t="str">
        <f>IF(AND(CH4=0,CH22&gt;=0), "",CH22/CH4)</f>
        <v/>
      </c>
      <c r="CJ22" s="42"/>
      <c r="CK22" s="36" t="str">
        <f t="shared" si="13"/>
        <v/>
      </c>
      <c r="CL22" s="124">
        <f>+CL23+CL26+CL29</f>
        <v>81823.839999999997</v>
      </c>
      <c r="CM22" s="36">
        <f>IF(AND(CL4=0,CL22&gt;=0), "",CL22/CL4)</f>
        <v>0.55886733252449849</v>
      </c>
      <c r="CN22" s="42"/>
      <c r="CO22" s="123">
        <f>+CO23+CO26+CO29</f>
        <v>0</v>
      </c>
      <c r="CP22" s="36" t="str">
        <f>IF(AND(CO4=0,CO22&gt;=0), "",CO22/CO4)</f>
        <v/>
      </c>
      <c r="CQ22" s="42"/>
      <c r="CR22" s="36" t="str">
        <f t="shared" si="14"/>
        <v/>
      </c>
      <c r="CS22" s="124">
        <f>+CS23+CS26+CS29</f>
        <v>81823.839999999997</v>
      </c>
      <c r="CT22" s="36">
        <f>IF(AND(CS4=0,CS22&gt;=0), "",CS22/CS4)</f>
        <v>0.55886733252449849</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7724.7</v>
      </c>
      <c r="F23" s="38">
        <f>IF(AND(E5=0,E23&gt;=0), "",E23/E5)</f>
        <v>0.56263231228722776</v>
      </c>
      <c r="G23" s="43"/>
      <c r="H23" s="126">
        <f>SUM(H24:H25)</f>
        <v>12617.24</v>
      </c>
      <c r="I23" s="38">
        <f>IF(AND(H5=0,H23&gt;=0), "",H23/H5)</f>
        <v>0.55429403953108791</v>
      </c>
      <c r="J23" s="43"/>
      <c r="K23" s="38">
        <f t="shared" si="0"/>
        <v>0.63336310795241235</v>
      </c>
      <c r="L23" s="127">
        <f>SUM(L24:L25)</f>
        <v>20341.939999999999</v>
      </c>
      <c r="M23" s="38">
        <f>IF(AND(L5=0,L23&gt;=0), "",L23/L5)</f>
        <v>0.55743116526976055</v>
      </c>
      <c r="N23" s="43"/>
      <c r="O23" s="126">
        <f>SUM(O24:O25)</f>
        <v>14689.88</v>
      </c>
      <c r="P23" s="38">
        <f>IF(AND(O5=0,O23&gt;=0), "",O23/O5)</f>
        <v>0.55743068230057014</v>
      </c>
      <c r="Q23" s="43"/>
      <c r="R23" s="38">
        <f t="shared" si="1"/>
        <v>0.16427047436681869</v>
      </c>
      <c r="S23" s="127">
        <f>SUM(S24:S25)</f>
        <v>35031.82</v>
      </c>
      <c r="T23" s="38">
        <f>IF(AND(S5=0,S23&gt;=0), "",S23/S5)</f>
        <v>0.55743096274636839</v>
      </c>
      <c r="U23" s="43"/>
      <c r="V23" s="128">
        <f>SUM(V24:V25)</f>
        <v>0</v>
      </c>
      <c r="W23" s="38" t="str">
        <f>IF(AND(V5=0,V23&gt;=0), "",V23/V5)</f>
        <v/>
      </c>
      <c r="X23" s="91">
        <f t="shared" si="2"/>
        <v>1</v>
      </c>
      <c r="Y23" s="126">
        <f>SUM(Y24:Y25)</f>
        <v>13477.64</v>
      </c>
      <c r="Z23" s="38">
        <f>IF(AND(Y5=0,Y23&gt;=0), "",Y23/Y5)</f>
        <v>0.54463564629735428</v>
      </c>
      <c r="AA23" s="43"/>
      <c r="AB23" s="38">
        <f t="shared" si="3"/>
        <v>-8.2522117267125383E-2</v>
      </c>
      <c r="AC23" s="127">
        <f>SUM(AC24:AC25)</f>
        <v>48509.46</v>
      </c>
      <c r="AD23" s="38">
        <f>IF(AND(AC5=0,AC23&gt;=0), "",AC23/AC5)</f>
        <v>0.55381604918117344</v>
      </c>
      <c r="AE23" s="43"/>
      <c r="AF23" s="126">
        <f>SUM(AF24:AF25)</f>
        <v>18574.47</v>
      </c>
      <c r="AG23" s="38">
        <f>IF(AND(AF5=0,AF23&gt;=0), "",AF23/AF5)</f>
        <v>0.59171987842227325</v>
      </c>
      <c r="AH23" s="43"/>
      <c r="AI23" s="38">
        <f t="shared" si="4"/>
        <v>0.37816932341270443</v>
      </c>
      <c r="AJ23" s="127">
        <f>SUM(AJ24:AJ25)</f>
        <v>67083.929999999993</v>
      </c>
      <c r="AK23" s="38">
        <f>IF(AND(AJ5=0,AJ23&gt;=0), "",AJ23/AJ5)</f>
        <v>0.56381610297952434</v>
      </c>
      <c r="AL23" s="43"/>
      <c r="AM23" s="126">
        <f>SUM(AM24:AM25)</f>
        <v>14739.91</v>
      </c>
      <c r="AN23" s="38">
        <f>IF(AND(AM5=0,AM23&gt;=0), "",AM23/AM5)</f>
        <v>0.53739985368160681</v>
      </c>
      <c r="AO23" s="43"/>
      <c r="AP23" s="38">
        <f t="shared" si="5"/>
        <v>-0.20644249876308723</v>
      </c>
      <c r="AQ23" s="127">
        <f>SUM(AQ24:AQ25)</f>
        <v>81823.839999999997</v>
      </c>
      <c r="AR23" s="38">
        <f>IF(AND(AQ5=0,AQ23&gt;=0), "",AQ23/AQ5)</f>
        <v>0.55886733252449849</v>
      </c>
      <c r="AS23" s="43"/>
      <c r="AT23" s="128">
        <f>SUM(AT24:AT25)</f>
        <v>0</v>
      </c>
      <c r="AU23" s="38" t="str">
        <f>IF(AND(AT5=0,AT23&gt;=0), "",AT23/AT5)</f>
        <v/>
      </c>
      <c r="AV23" s="91">
        <f t="shared" si="6"/>
        <v>1</v>
      </c>
      <c r="AW23" s="128">
        <f>SUM(AW24:AW25)</f>
        <v>13637.306666666665</v>
      </c>
      <c r="AX23" s="38">
        <f>IF(AND(AW5=0,AW23&gt;=0), "",AW23/AW5)</f>
        <v>0.55886733252449861</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81823.839999999997</v>
      </c>
      <c r="BH23" s="38">
        <f>IF(AND(BG5=0,BG23&gt;=0), "",BG23/BG5)</f>
        <v>0.55886733252449849</v>
      </c>
      <c r="BI23" s="43"/>
      <c r="BJ23" s="126">
        <f>SUM(BJ24:BJ25)</f>
        <v>0</v>
      </c>
      <c r="BK23" s="38" t="str">
        <f>IF(AND(BJ5=0,BJ23&gt;=0), "",BJ23/BJ5)</f>
        <v/>
      </c>
      <c r="BL23" s="43"/>
      <c r="BM23" s="38" t="str">
        <f t="shared" si="9"/>
        <v/>
      </c>
      <c r="BN23" s="127">
        <f>SUM(BN24:BN25)</f>
        <v>81823.839999999997</v>
      </c>
      <c r="BO23" s="38">
        <f>IF(AND(BN5=0,BN23&gt;=0), "",BN23/BN5)</f>
        <v>0.55886733252449849</v>
      </c>
      <c r="BP23" s="43"/>
      <c r="BQ23" s="126">
        <f>SUM(BQ24:BQ25)</f>
        <v>0</v>
      </c>
      <c r="BR23" s="38" t="str">
        <f>IF(AND(BQ5=0,BQ23&gt;=0), "",BQ23/BQ5)</f>
        <v/>
      </c>
      <c r="BS23" s="43"/>
      <c r="BT23" s="38" t="str">
        <f t="shared" si="10"/>
        <v/>
      </c>
      <c r="BU23" s="127">
        <f>SUM(BU24:BU25)</f>
        <v>81823.839999999997</v>
      </c>
      <c r="BV23" s="38">
        <f>IF(AND(BU5=0,BU23&gt;=0), "",BU23/BU5)</f>
        <v>0.55886733252449849</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81823.839999999997</v>
      </c>
      <c r="CF23" s="38">
        <f>IF(AND(CE5=0,CE23&gt;=0), "",CE23/CE5)</f>
        <v>0.55886733252449849</v>
      </c>
      <c r="CG23" s="43"/>
      <c r="CH23" s="126">
        <f>SUM(CH24:CH25)</f>
        <v>0</v>
      </c>
      <c r="CI23" s="38" t="str">
        <f>IF(AND(CH5=0,CH23&gt;=0), "",CH23/CH5)</f>
        <v/>
      </c>
      <c r="CJ23" s="43"/>
      <c r="CK23" s="38" t="str">
        <f t="shared" si="13"/>
        <v/>
      </c>
      <c r="CL23" s="127">
        <f>SUM(CL24:CL25)</f>
        <v>81823.839999999997</v>
      </c>
      <c r="CM23" s="38">
        <f>IF(AND(CL5=0,CL23&gt;=0), "",CL23/CL5)</f>
        <v>0.55886733252449849</v>
      </c>
      <c r="CN23" s="43"/>
      <c r="CO23" s="126">
        <f>SUM(CO24:CO25)</f>
        <v>0</v>
      </c>
      <c r="CP23" s="38" t="str">
        <f>IF(AND(CO5=0,CO23&gt;=0), "",CO23/CO5)</f>
        <v/>
      </c>
      <c r="CQ23" s="43"/>
      <c r="CR23" s="38" t="str">
        <f t="shared" si="14"/>
        <v/>
      </c>
      <c r="CS23" s="127">
        <f>SUM(CS24:CS25)</f>
        <v>81823.839999999997</v>
      </c>
      <c r="CT23" s="38">
        <f>IF(AND(CS5=0,CS23&gt;=0), "",CS23/CS5)</f>
        <v>0.55886733252449849</v>
      </c>
      <c r="CU23" s="43"/>
      <c r="CV23" s="128">
        <f>SUM(CV24:CV25)</f>
        <v>0</v>
      </c>
      <c r="CW23" s="38" t="str">
        <f>IF(AND(CV5=0,CV23&gt;=0), "",CV23/CV5)</f>
        <v/>
      </c>
      <c r="CX23" s="91">
        <f t="shared" si="15"/>
        <v>1</v>
      </c>
    </row>
    <row r="24" spans="1:102" hidden="1" outlineLevel="1" x14ac:dyDescent="0.3">
      <c r="A24" s="29" t="s">
        <v>49</v>
      </c>
      <c r="B24" s="129">
        <f>+'N EERR BARINAS'!B30</f>
        <v>0</v>
      </c>
      <c r="C24" s="30" t="str">
        <f>IF(AND(B5=0,B24&gt;=0), "",B24/B5)</f>
        <v/>
      </c>
      <c r="D24" s="44"/>
      <c r="E24" s="129">
        <f>+'N EERR BARINAS'!C30</f>
        <v>7724.7</v>
      </c>
      <c r="F24" s="30">
        <f>IF(AND(E5=0,E24&gt;=0), "",E24/E5)</f>
        <v>0.56263231228722776</v>
      </c>
      <c r="G24" s="44"/>
      <c r="H24" s="129">
        <f>+'N EERR BARINAS'!D30</f>
        <v>12617.24</v>
      </c>
      <c r="I24" s="30">
        <f>IF(AND(H5=0,H24&gt;=0), "",H24/H5)</f>
        <v>0.55429403953108791</v>
      </c>
      <c r="J24" s="44"/>
      <c r="K24" s="30">
        <f t="shared" si="0"/>
        <v>0.63336310795241235</v>
      </c>
      <c r="L24" s="130">
        <f>+E24+H24</f>
        <v>20341.939999999999</v>
      </c>
      <c r="M24" s="30">
        <f>IF(AND(L5=0,L24&gt;=0), "",L24/L5)</f>
        <v>0.55743116526976055</v>
      </c>
      <c r="N24" s="44"/>
      <c r="O24" s="129">
        <f>+'N EERR BARINAS'!E30</f>
        <v>14689.88</v>
      </c>
      <c r="P24" s="30">
        <f>IF(AND(O5=0,O24&gt;=0), "",O24/O5)</f>
        <v>0.55743068230057014</v>
      </c>
      <c r="Q24" s="44"/>
      <c r="R24" s="30">
        <f t="shared" si="1"/>
        <v>0.16427047436681869</v>
      </c>
      <c r="S24" s="130">
        <f>+L24+O24</f>
        <v>35031.82</v>
      </c>
      <c r="T24" s="30">
        <f>IF(AND(S5=0,S24&gt;=0), "",S24/S5)</f>
        <v>0.55743096274636839</v>
      </c>
      <c r="U24" s="44"/>
      <c r="V24" s="131">
        <f>+V6*66.71%</f>
        <v>0</v>
      </c>
      <c r="W24" s="30" t="str">
        <f>IF(AND(V5=0,V24&gt;=0), "",V24/V5)</f>
        <v/>
      </c>
      <c r="X24" s="47">
        <f t="shared" si="2"/>
        <v>1</v>
      </c>
      <c r="Y24" s="129">
        <f>+'N EERR BARINAS'!F30</f>
        <v>13477.64</v>
      </c>
      <c r="Z24" s="30">
        <f>IF(AND(Y5=0,Y24&gt;=0), "",Y24/Y5)</f>
        <v>0.54463564629735428</v>
      </c>
      <c r="AA24" s="44"/>
      <c r="AB24" s="30">
        <f t="shared" si="3"/>
        <v>-8.2522117267125383E-2</v>
      </c>
      <c r="AC24" s="130">
        <f>+S24+Y24</f>
        <v>48509.46</v>
      </c>
      <c r="AD24" s="30">
        <f>IF(AND(AC5=0,AC24&gt;=0), "",AC24/AC5)</f>
        <v>0.55381604918117344</v>
      </c>
      <c r="AE24" s="44"/>
      <c r="AF24" s="129">
        <f>+'N EERR BARINAS'!G30</f>
        <v>18574.47</v>
      </c>
      <c r="AG24" s="30">
        <f>IF(AND(AF5=0,AF24&gt;=0), "",AF24/AF5)</f>
        <v>0.59171987842227325</v>
      </c>
      <c r="AH24" s="44"/>
      <c r="AI24" s="30">
        <f t="shared" si="4"/>
        <v>0.37816932341270443</v>
      </c>
      <c r="AJ24" s="130">
        <f t="shared" si="16"/>
        <v>67083.929999999993</v>
      </c>
      <c r="AK24" s="30">
        <f>IF(AND(AJ5=0,AJ24&gt;=0), "",AJ24/AJ5)</f>
        <v>0.56381610297952434</v>
      </c>
      <c r="AL24" s="44"/>
      <c r="AM24" s="129">
        <f>+'N EERR BARINAS'!H30</f>
        <v>14739.91</v>
      </c>
      <c r="AN24" s="30">
        <f>IF(AND(AM5=0,AM24&gt;=0), "",AM24/AM5)</f>
        <v>0.53739985368160681</v>
      </c>
      <c r="AO24" s="44"/>
      <c r="AP24" s="30">
        <f t="shared" si="5"/>
        <v>-0.20644249876308723</v>
      </c>
      <c r="AQ24" s="130">
        <f t="shared" si="17"/>
        <v>81823.839999999997</v>
      </c>
      <c r="AR24" s="30">
        <f>IF(AND(AQ5=0,AQ24&gt;=0), "",AQ24/AQ5)</f>
        <v>0.55886733252449849</v>
      </c>
      <c r="AS24" s="44"/>
      <c r="AT24" s="131">
        <f>+V24*2</f>
        <v>0</v>
      </c>
      <c r="AU24" s="30" t="str">
        <f>IF(AND(AT5=0,AT24&gt;=0), "",AT24/AT5)</f>
        <v/>
      </c>
      <c r="AV24" s="47">
        <f t="shared" si="6"/>
        <v>1</v>
      </c>
      <c r="AW24" s="131">
        <f>+AQ24/6</f>
        <v>13637.306666666665</v>
      </c>
      <c r="AX24" s="30">
        <f>IF(AND(AW5=0,AW24&gt;=0), "",AW24/AW5)</f>
        <v>0.55886733252449861</v>
      </c>
      <c r="AY24" s="44"/>
      <c r="AZ24" s="131">
        <f>+AT24/6</f>
        <v>0</v>
      </c>
      <c r="BA24" s="30" t="str">
        <f>IF(AND(AZ5=0,AZ24&gt;=0), "",AZ24/AZ5)</f>
        <v/>
      </c>
      <c r="BB24" s="47">
        <f t="shared" si="7"/>
        <v>1</v>
      </c>
      <c r="BC24" s="129">
        <f>+'N EERR BARINAS'!I30</f>
        <v>0</v>
      </c>
      <c r="BD24" s="30" t="str">
        <f>IF(AND(BC5=0,BC24&gt;=0), "",BC24/BC5)</f>
        <v/>
      </c>
      <c r="BE24" s="44"/>
      <c r="BF24" s="30">
        <f t="shared" si="8"/>
        <v>-1</v>
      </c>
      <c r="BG24" s="130">
        <f>+AQ24+BC24</f>
        <v>81823.839999999997</v>
      </c>
      <c r="BH24" s="30">
        <f>IF(AND(BG5=0,BG24&gt;=0), "",BG24/BG5)</f>
        <v>0.55886733252449849</v>
      </c>
      <c r="BI24" s="44"/>
      <c r="BJ24" s="129">
        <f>+'N EERR BARINAS'!J30</f>
        <v>0</v>
      </c>
      <c r="BK24" s="30" t="str">
        <f>IF(AND(BJ5=0,BJ24&gt;=0), "",BJ24/BJ5)</f>
        <v/>
      </c>
      <c r="BL24" s="44"/>
      <c r="BM24" s="30" t="str">
        <f t="shared" si="9"/>
        <v/>
      </c>
      <c r="BN24" s="130">
        <f>+BG24+BJ24</f>
        <v>81823.839999999997</v>
      </c>
      <c r="BO24" s="30">
        <f>IF(AND(BN5=0,BN24&gt;=0), "",BN24/BN5)</f>
        <v>0.55886733252449849</v>
      </c>
      <c r="BP24" s="44"/>
      <c r="BQ24" s="129">
        <f>+'N EERR BARINAS'!K30</f>
        <v>0</v>
      </c>
      <c r="BR24" s="30" t="str">
        <f>IF(AND(BQ5=0,BQ24&gt;=0), "",BQ24/BQ5)</f>
        <v/>
      </c>
      <c r="BS24" s="44"/>
      <c r="BT24" s="30" t="str">
        <f t="shared" si="10"/>
        <v/>
      </c>
      <c r="BU24" s="130">
        <f>+BN24+BQ24</f>
        <v>81823.839999999997</v>
      </c>
      <c r="BV24" s="30">
        <f>IF(AND(BU5=0,BU24&gt;=0), "",BU24/BU5)</f>
        <v>0.55886733252449849</v>
      </c>
      <c r="BW24" s="44"/>
      <c r="BX24" s="131">
        <f>+AZ24*9</f>
        <v>0</v>
      </c>
      <c r="BY24" s="30" t="str">
        <f>IF(AND(BX5=0,BX24&gt;=0), "",BX24/BX5)</f>
        <v/>
      </c>
      <c r="BZ24" s="47">
        <f t="shared" si="11"/>
        <v>1</v>
      </c>
      <c r="CA24" s="129">
        <f>+'N EERR BARINAS'!L30</f>
        <v>0</v>
      </c>
      <c r="CB24" s="30" t="str">
        <f>IF(AND(CA5=0,CA24&gt;=0), "",CA24/CA5)</f>
        <v/>
      </c>
      <c r="CC24" s="44"/>
      <c r="CD24" s="30" t="str">
        <f t="shared" si="12"/>
        <v/>
      </c>
      <c r="CE24" s="130">
        <f>+BU24+CA24</f>
        <v>81823.839999999997</v>
      </c>
      <c r="CF24" s="30">
        <f>IF(AND(CE5=0,CE24&gt;=0), "",CE24/CE5)</f>
        <v>0.55886733252449849</v>
      </c>
      <c r="CG24" s="44"/>
      <c r="CH24" s="129">
        <f>+'N EERR BARINAS'!M30</f>
        <v>0</v>
      </c>
      <c r="CI24" s="30" t="str">
        <f>IF(AND(CH5=0,CH24&gt;=0), "",CH24/CH5)</f>
        <v/>
      </c>
      <c r="CJ24" s="44"/>
      <c r="CK24" s="30" t="str">
        <f t="shared" si="13"/>
        <v/>
      </c>
      <c r="CL24" s="130">
        <f>+CE24+CH24</f>
        <v>81823.839999999997</v>
      </c>
      <c r="CM24" s="30">
        <f>IF(AND(CL5=0,CL24&gt;=0), "",CL24/CL5)</f>
        <v>0.55886733252449849</v>
      </c>
      <c r="CN24" s="44"/>
      <c r="CO24" s="129">
        <f>+'N EERR BARINAS'!N30</f>
        <v>0</v>
      </c>
      <c r="CP24" s="30" t="str">
        <f>IF(AND(CO5=0,CO24&gt;=0), "",CO24/CO5)</f>
        <v/>
      </c>
      <c r="CQ24" s="44"/>
      <c r="CR24" s="30" t="str">
        <f t="shared" si="14"/>
        <v/>
      </c>
      <c r="CS24" s="130">
        <f>+CL24+CO24</f>
        <v>81823.839999999997</v>
      </c>
      <c r="CT24" s="30">
        <f>IF(AND(CS5=0,CS24&gt;=0), "",CS24/CS5)</f>
        <v>0.55886733252449849</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BARINAS'!B31</f>
        <v>0</v>
      </c>
      <c r="C27" s="30" t="str">
        <f>IF(AND(B10=0,B27&gt;=0), "",B27/B10)</f>
        <v/>
      </c>
      <c r="D27" s="44"/>
      <c r="E27" s="129">
        <f>+'N EERR BARINAS'!C31</f>
        <v>0</v>
      </c>
      <c r="F27" s="30" t="str">
        <f>IF(AND(E10=0,E27&gt;=0), "",E27/E10)</f>
        <v/>
      </c>
      <c r="G27" s="44"/>
      <c r="H27" s="129">
        <f>+'N EERR BARINAS'!D31</f>
        <v>0</v>
      </c>
      <c r="I27" s="30" t="str">
        <f>IF(AND(H10=0,H27&gt;=0), "",H27/H10)</f>
        <v/>
      </c>
      <c r="J27" s="44"/>
      <c r="K27" s="30" t="str">
        <f t="shared" si="0"/>
        <v/>
      </c>
      <c r="L27" s="130">
        <f>+E27+H27</f>
        <v>0</v>
      </c>
      <c r="M27" s="30" t="str">
        <f>IF(AND(L10=0,L27&gt;=0), "",L27/L10)</f>
        <v/>
      </c>
      <c r="N27" s="44"/>
      <c r="O27" s="129">
        <f>+'N EERR BARINAS'!E31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BARINAS'!F31</f>
        <v>0</v>
      </c>
      <c r="Z27" s="30" t="str">
        <f>IF(AND(Y10=0,Y27&gt;=0), "",Y27/Y10)</f>
        <v/>
      </c>
      <c r="AA27" s="44"/>
      <c r="AB27" s="30" t="str">
        <f t="shared" si="3"/>
        <v/>
      </c>
      <c r="AC27" s="130">
        <f>+S27+Y27</f>
        <v>0</v>
      </c>
      <c r="AD27" s="30" t="str">
        <f>IF(AND(AC10=0,AC27&gt;=0), "",AC27/AC10)</f>
        <v/>
      </c>
      <c r="AE27" s="44"/>
      <c r="AF27" s="129">
        <f>+'N EERR BARINAS'!G31</f>
        <v>0</v>
      </c>
      <c r="AG27" s="30" t="str">
        <f>IF(AND(AF10=0,AF27&gt;=0), "",AF27/AF10)</f>
        <v/>
      </c>
      <c r="AH27" s="44"/>
      <c r="AI27" s="30" t="str">
        <f t="shared" si="4"/>
        <v/>
      </c>
      <c r="AJ27" s="130">
        <f t="shared" si="16"/>
        <v>0</v>
      </c>
      <c r="AK27" s="30" t="str">
        <f>IF(AND(AJ10=0,AJ27&gt;=0), "",AJ27/AJ10)</f>
        <v/>
      </c>
      <c r="AL27" s="44"/>
      <c r="AM27" s="129">
        <f>+'N EERR BARINAS'!H31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BARINAS'!I31</f>
        <v>0</v>
      </c>
      <c r="BD27" s="30" t="str">
        <f>IF(AND(BC10=0,BC27&gt;=0), "",BC27/BC10)</f>
        <v/>
      </c>
      <c r="BE27" s="44"/>
      <c r="BF27" s="30" t="str">
        <f t="shared" si="8"/>
        <v/>
      </c>
      <c r="BG27" s="130">
        <f>+AQ27+BC27</f>
        <v>0</v>
      </c>
      <c r="BH27" s="30" t="str">
        <f>IF(AND(BG10=0,BG27&gt;=0), "",BG27/BG10)</f>
        <v/>
      </c>
      <c r="BI27" s="44"/>
      <c r="BJ27" s="129">
        <f>+'N EERR BARINAS'!J31</f>
        <v>0</v>
      </c>
      <c r="BK27" s="30" t="str">
        <f>IF(AND(BJ10=0,BJ27&gt;=0), "",BJ27/BJ10)</f>
        <v/>
      </c>
      <c r="BL27" s="44"/>
      <c r="BM27" s="30" t="str">
        <f t="shared" si="9"/>
        <v/>
      </c>
      <c r="BN27" s="130">
        <f>+BG27+BJ27</f>
        <v>0</v>
      </c>
      <c r="BO27" s="30" t="str">
        <f>IF(AND(BN10=0,BN27&gt;=0), "",BN27/BN10)</f>
        <v/>
      </c>
      <c r="BP27" s="44"/>
      <c r="BQ27" s="129">
        <f>+'N EERR BARINAS'!K31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BARINAS'!L31</f>
        <v>0</v>
      </c>
      <c r="CB27" s="30" t="str">
        <f>IF(AND(CA10=0,CA27&gt;=0), "",CA27/CA10)</f>
        <v/>
      </c>
      <c r="CC27" s="44"/>
      <c r="CD27" s="30" t="str">
        <f t="shared" si="12"/>
        <v/>
      </c>
      <c r="CE27" s="130">
        <f>+BU27+CA27</f>
        <v>0</v>
      </c>
      <c r="CF27" s="30" t="str">
        <f>IF(AND(CE10=0,CE27&gt;=0), "",CE27/CE10)</f>
        <v/>
      </c>
      <c r="CG27" s="44"/>
      <c r="CH27" s="129">
        <f>+'N EERR BARINAS'!M31</f>
        <v>0</v>
      </c>
      <c r="CI27" s="30" t="str">
        <f>IF(AND(CH10=0,CH27&gt;=0), "",CH27/CH10)</f>
        <v/>
      </c>
      <c r="CJ27" s="44"/>
      <c r="CK27" s="30" t="str">
        <f t="shared" si="13"/>
        <v/>
      </c>
      <c r="CL27" s="130">
        <f>+CE27+CH27</f>
        <v>0</v>
      </c>
      <c r="CM27" s="30" t="str">
        <f>IF(AND(CL10=0,CL27&gt;=0), "",CL27/CL10)</f>
        <v/>
      </c>
      <c r="CN27" s="44"/>
      <c r="CO27" s="129">
        <f>+'N EERR BARINAS'!N31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BARINAS'!B32</f>
        <v>0</v>
      </c>
      <c r="C30" s="30" t="str">
        <f>IF(AND(B15=0,B30&gt;=0), "",B30/B15)</f>
        <v/>
      </c>
      <c r="D30" s="44"/>
      <c r="E30" s="129">
        <f>+'N EERR BARINAS'!C32</f>
        <v>0</v>
      </c>
      <c r="F30" s="30" t="str">
        <f>IF(AND(E15=0,E30&gt;=0), "",E30/E15)</f>
        <v/>
      </c>
      <c r="G30" s="44"/>
      <c r="H30" s="129">
        <f>+'N EERR BARINAS'!D32</f>
        <v>0</v>
      </c>
      <c r="I30" s="30" t="str">
        <f>IF(AND(H15=0,H30&gt;=0), "",H30/H15)</f>
        <v/>
      </c>
      <c r="J30" s="44"/>
      <c r="K30" s="30" t="str">
        <f t="shared" si="0"/>
        <v/>
      </c>
      <c r="L30" s="130">
        <f>+E30+H30</f>
        <v>0</v>
      </c>
      <c r="M30" s="30" t="str">
        <f>IF(AND(L15=0,L30&gt;=0), "",L30/L15)</f>
        <v/>
      </c>
      <c r="N30" s="44"/>
      <c r="O30" s="129">
        <f>+'N EERR BARINAS'!E32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BARINAS'!F32</f>
        <v>0</v>
      </c>
      <c r="Z30" s="30" t="str">
        <f>IF(AND(Y15=0,Y30&gt;=0), "",Y30/Y15)</f>
        <v/>
      </c>
      <c r="AA30" s="44"/>
      <c r="AB30" s="30" t="str">
        <f t="shared" si="3"/>
        <v/>
      </c>
      <c r="AC30" s="130">
        <f>+S30+Y30</f>
        <v>0</v>
      </c>
      <c r="AD30" s="30" t="str">
        <f>IF(AND(AC15=0,AC30&gt;=0), "",AC30/AC15)</f>
        <v/>
      </c>
      <c r="AE30" s="44"/>
      <c r="AF30" s="129">
        <f>+'N EERR BARINAS'!G32</f>
        <v>0</v>
      </c>
      <c r="AG30" s="30" t="str">
        <f>IF(AND(AF15=0,AF30&gt;=0), "",AF30/AF15)</f>
        <v/>
      </c>
      <c r="AH30" s="44"/>
      <c r="AI30" s="30" t="str">
        <f t="shared" si="4"/>
        <v/>
      </c>
      <c r="AJ30" s="130">
        <f t="shared" si="16"/>
        <v>0</v>
      </c>
      <c r="AK30" s="30" t="str">
        <f>IF(AND(AJ15=0,AJ30&gt;=0), "",AJ30/AJ15)</f>
        <v/>
      </c>
      <c r="AL30" s="44"/>
      <c r="AM30" s="129">
        <f>+'N EERR BARINAS'!H32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BARINAS'!I32</f>
        <v>0</v>
      </c>
      <c r="BD30" s="30" t="str">
        <f>IF(AND(BC15=0,BC30&gt;=0), "",BC30/BC15)</f>
        <v/>
      </c>
      <c r="BE30" s="44"/>
      <c r="BF30" s="30" t="str">
        <f t="shared" si="8"/>
        <v/>
      </c>
      <c r="BG30" s="130">
        <f>+AQ30+BC30</f>
        <v>0</v>
      </c>
      <c r="BH30" s="30" t="str">
        <f>IF(AND(BG15=0,BG30&gt;=0), "",BG30/BG15)</f>
        <v/>
      </c>
      <c r="BI30" s="44"/>
      <c r="BJ30" s="129">
        <f>+'N EERR BARINAS'!J32</f>
        <v>0</v>
      </c>
      <c r="BK30" s="30" t="str">
        <f>IF(AND(BJ15=0,BJ30&gt;=0), "",BJ30/BJ15)</f>
        <v/>
      </c>
      <c r="BL30" s="44"/>
      <c r="BM30" s="30" t="str">
        <f t="shared" si="9"/>
        <v/>
      </c>
      <c r="BN30" s="130">
        <f>+BG30+BJ30</f>
        <v>0</v>
      </c>
      <c r="BO30" s="30" t="str">
        <f>IF(AND(BN15=0,BN30&gt;=0), "",BN30/BN15)</f>
        <v/>
      </c>
      <c r="BP30" s="44"/>
      <c r="BQ30" s="129">
        <f>+'N EERR BARINAS'!K32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BARINAS'!L32</f>
        <v>0</v>
      </c>
      <c r="CB30" s="30" t="str">
        <f>IF(AND(CA15=0,CA30&gt;=0), "",CA30/CA15)</f>
        <v/>
      </c>
      <c r="CC30" s="44"/>
      <c r="CD30" s="30" t="str">
        <f t="shared" si="12"/>
        <v/>
      </c>
      <c r="CE30" s="130">
        <f>+BU30+CA30</f>
        <v>0</v>
      </c>
      <c r="CF30" s="30" t="str">
        <f>IF(AND(CE15=0,CE30&gt;=0), "",CE30/CE15)</f>
        <v/>
      </c>
      <c r="CG30" s="44"/>
      <c r="CH30" s="129">
        <f>+'N EERR BARINAS'!M32</f>
        <v>0</v>
      </c>
      <c r="CI30" s="30" t="str">
        <f>IF(AND(CH15=0,CH30&gt;=0), "",CH30/CH15)</f>
        <v/>
      </c>
      <c r="CJ30" s="44"/>
      <c r="CK30" s="30" t="str">
        <f t="shared" si="13"/>
        <v/>
      </c>
      <c r="CL30" s="130">
        <f>+CE30+CH30</f>
        <v>0</v>
      </c>
      <c r="CM30" s="30" t="str">
        <f>IF(AND(CL15=0,CL30&gt;=0), "",CL30/CL15)</f>
        <v/>
      </c>
      <c r="CN30" s="44"/>
      <c r="CO30" s="129">
        <f>+'N EERR BARINAS'!N32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6004.8705051090028</v>
      </c>
      <c r="F33" s="150">
        <f>IF(AND((E5+E18)=0,E33&lt;=0), "",E33/(E5+E18))</f>
        <v>0.43736768771277224</v>
      </c>
      <c r="G33" s="151"/>
      <c r="H33" s="149">
        <f>+H5+H18-H23</f>
        <v>10145.479964792901</v>
      </c>
      <c r="I33" s="150">
        <f>IF(AND((H5+H18)=0,H33&lt;=0), "",H33/(H5+H18))</f>
        <v>0.44570596046891209</v>
      </c>
      <c r="J33" s="151"/>
      <c r="K33" s="150">
        <f t="shared" si="0"/>
        <v>0.68954184043786249</v>
      </c>
      <c r="L33" s="152">
        <f>+L5+L18-L23</f>
        <v>16150.350469901907</v>
      </c>
      <c r="M33" s="150">
        <f>IF(AND((L5+L18)=0,L33&lt;=0), "",L33/(L5+L18))</f>
        <v>0.44256883473023939</v>
      </c>
      <c r="N33" s="151"/>
      <c r="O33" s="149">
        <f>+O5+O18-O23</f>
        <v>11662.957162413541</v>
      </c>
      <c r="P33" s="150">
        <f>IF(AND((O5+O18)=0,O33&lt;=0), "",O33/(O5+O18))</f>
        <v>0.44256931769942992</v>
      </c>
      <c r="Q33" s="151"/>
      <c r="R33" s="150">
        <f>IF(AND(H33=0,O33&gt;0),100%,IF(AND(H33&lt;0,O33=0),(H33-O33)/H33,IF(AND(H33&gt;0,O33&gt;0),(O33-H33)/H33,IF(AND(H33=0,O33=0),"",(O33-H33)/H33))))</f>
        <v>0.149571750462928</v>
      </c>
      <c r="S33" s="152">
        <f>+S5+S18-S23</f>
        <v>27813.307632315446</v>
      </c>
      <c r="T33" s="150">
        <f>IF(AND((S5+S18)=0,S33&lt;=0), "",S33/(S5+S18))</f>
        <v>0.44256903725363156</v>
      </c>
      <c r="U33" s="151"/>
      <c r="V33" s="153">
        <f>+V5+V18-V23</f>
        <v>0</v>
      </c>
      <c r="W33" s="150" t="str">
        <f>IF(AND((V5+V18)=0,V33&lt;=0), "",V33/(V5+V18))</f>
        <v/>
      </c>
      <c r="X33" s="151">
        <f t="shared" si="2"/>
        <v>1</v>
      </c>
      <c r="Y33" s="149">
        <f>+Y5+Y18-Y23</f>
        <v>11268.518448544928</v>
      </c>
      <c r="Z33" s="150">
        <f>IF(AND((Y5+Y18)=0,Y33&lt;=0), "",Y33/(Y5+Y18))</f>
        <v>0.45536435370264577</v>
      </c>
      <c r="AA33" s="151"/>
      <c r="AB33" s="150">
        <f t="shared" si="3"/>
        <v>-3.3819785872126709E-2</v>
      </c>
      <c r="AC33" s="152">
        <f>+AC5+AC18-AC23</f>
        <v>39081.826080860374</v>
      </c>
      <c r="AD33" s="150">
        <f>IF(AND((AC5+AC18)=0,AC33&lt;=0), "",AC33/(AC5+AC18))</f>
        <v>0.44618395081882656</v>
      </c>
      <c r="AE33" s="151"/>
      <c r="AF33" s="149">
        <f>+AF5+AF18-AF23</f>
        <v>12816.17729332039</v>
      </c>
      <c r="AG33" s="150">
        <f>IF(AND((AF5+AF18)=0,AF33&lt;=0), "",AF33/(AF5+AF18))</f>
        <v>0.40828012157772681</v>
      </c>
      <c r="AH33" s="151"/>
      <c r="AI33" s="150">
        <f t="shared" si="4"/>
        <v>0.1373435959520754</v>
      </c>
      <c r="AJ33" s="152">
        <f>+AJ5+AJ18-AJ23</f>
        <v>51898.003374180757</v>
      </c>
      <c r="AK33" s="150">
        <f>IF(AND((AJ5+AJ18)=0,AJ33&lt;=0), "",AJ33/(AJ5+AJ18))</f>
        <v>0.43618389702047572</v>
      </c>
      <c r="AL33" s="151"/>
      <c r="AM33" s="149">
        <f>+AM5+AM18-AM23</f>
        <v>12688.288759304</v>
      </c>
      <c r="AN33" s="150">
        <f>IF(AND((AM5+AM18)=0,AM33&lt;=0), "",AM33/(AM5+AM18))</f>
        <v>0.46260014631839314</v>
      </c>
      <c r="AO33" s="151"/>
      <c r="AP33" s="150">
        <f t="shared" si="5"/>
        <v>-9.9786801547325898E-3</v>
      </c>
      <c r="AQ33" s="152">
        <f>+AQ5+AQ18-AQ23</f>
        <v>64586.292133484763</v>
      </c>
      <c r="AR33" s="150">
        <f>IF(AND((AQ5+AQ18)=0,AQ33&lt;=0), "",AQ33/(AQ5+AQ18))</f>
        <v>0.44113266747550145</v>
      </c>
      <c r="AS33" s="151"/>
      <c r="AT33" s="153">
        <f>+AT5+AT18-AT23</f>
        <v>0</v>
      </c>
      <c r="AU33" s="150" t="str">
        <f>IF(AND((AT5+AT18)=0,AT33&lt;=0), "",AT33/(AT5+AT18))</f>
        <v/>
      </c>
      <c r="AV33" s="151">
        <f t="shared" si="6"/>
        <v>1</v>
      </c>
      <c r="AW33" s="153">
        <f>+AW5+AW18-AW23</f>
        <v>10764.382022247459</v>
      </c>
      <c r="AX33" s="150">
        <f>IF(AND((AW5+AW18)=0,AW33&lt;=0), "",AW33/(AW5+AW18))</f>
        <v>0.44113266747550145</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64586.292133484763</v>
      </c>
      <c r="BH33" s="150">
        <f>IF(AND((BG5+BG18)=0,BG33&lt;=0), "",BG33/(BG5+BG18))</f>
        <v>0.44113266747550145</v>
      </c>
      <c r="BI33" s="151"/>
      <c r="BJ33" s="149">
        <f>+BJ5+BJ18-BJ23</f>
        <v>0</v>
      </c>
      <c r="BK33" s="150" t="str">
        <f>IF(AND((BJ5+BJ18)=0,BJ33&lt;=0), "",BJ33/(BJ5+BJ18))</f>
        <v/>
      </c>
      <c r="BL33" s="151"/>
      <c r="BM33" s="150" t="str">
        <f t="shared" si="9"/>
        <v/>
      </c>
      <c r="BN33" s="152">
        <f>+BN5+BN18-BN23</f>
        <v>64586.292133484763</v>
      </c>
      <c r="BO33" s="150">
        <f>IF(AND((BN5+BN18)=0,BN33&lt;=0), "",BN33/(BN5+BN18))</f>
        <v>0.44113266747550145</v>
      </c>
      <c r="BP33" s="151"/>
      <c r="BQ33" s="149">
        <f>+BQ5+BQ18-BQ23</f>
        <v>0</v>
      </c>
      <c r="BR33" s="150" t="str">
        <f>IF(AND((BQ5+BQ18)=0,BQ33&lt;=0), "",BQ33/(BQ5+BQ18))</f>
        <v/>
      </c>
      <c r="BS33" s="151"/>
      <c r="BT33" s="150" t="str">
        <f t="shared" si="10"/>
        <v/>
      </c>
      <c r="BU33" s="152">
        <f>+BU5+BU18-BU23</f>
        <v>64586.292133484763</v>
      </c>
      <c r="BV33" s="150">
        <f>IF(AND((BU5+BU18)=0,BU33&lt;=0), "",BU33/(BU5+BU18))</f>
        <v>0.44113266747550145</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64586.292133484763</v>
      </c>
      <c r="CF33" s="150">
        <f>IF(AND((CE5+CE18)=0,CE33&lt;=0), "",CE33/(CE5+CE18))</f>
        <v>0.44113266747550145</v>
      </c>
      <c r="CG33" s="151"/>
      <c r="CH33" s="149">
        <f>+CH5+CH18-CH23</f>
        <v>0</v>
      </c>
      <c r="CI33" s="150" t="str">
        <f>IF(AND((CH5+CH18)=0,CH33&lt;=0), "",CH33/(CH5+CH18))</f>
        <v/>
      </c>
      <c r="CJ33" s="151"/>
      <c r="CK33" s="150" t="str">
        <f t="shared" si="13"/>
        <v/>
      </c>
      <c r="CL33" s="152">
        <f>+CL5+CL18-CL23</f>
        <v>64586.292133484763</v>
      </c>
      <c r="CM33" s="150">
        <f>IF(AND((CL5+CL18)=0,CL33&lt;=0), "",CL33/(CL5+CL18))</f>
        <v>0.44113266747550145</v>
      </c>
      <c r="CN33" s="151"/>
      <c r="CO33" s="149">
        <f>+CO5+CO18-CO23</f>
        <v>0</v>
      </c>
      <c r="CP33" s="150" t="str">
        <f>IF(AND((CO5+CO18)=0,CO33&lt;=0), "",CO33/(CO5+CO18))</f>
        <v/>
      </c>
      <c r="CQ33" s="151"/>
      <c r="CR33" s="150" t="str">
        <f t="shared" si="14"/>
        <v/>
      </c>
      <c r="CS33" s="152">
        <f>+CS5+CS18-CS23</f>
        <v>64586.292133484763</v>
      </c>
      <c r="CT33" s="150">
        <f>IF(AND((CS5+CS18)=0,CS33&lt;=0), "",CS33/(CS5+CS18))</f>
        <v>0.44113266747550145</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6004.8705051090028</v>
      </c>
      <c r="F36" s="156">
        <f>IF(AND(E4=0,E36&lt;=0), "",E36/E4)</f>
        <v>0.43736768771277224</v>
      </c>
      <c r="G36" s="157"/>
      <c r="H36" s="155">
        <f>+H4-H22</f>
        <v>10145.479964792901</v>
      </c>
      <c r="I36" s="156">
        <f>IF(AND(H4=0,H36&lt;=0), "",H36/H4)</f>
        <v>0.44570596046891209</v>
      </c>
      <c r="J36" s="157"/>
      <c r="K36" s="156">
        <f t="shared" si="0"/>
        <v>0.68954184043786249</v>
      </c>
      <c r="L36" s="158">
        <f>+L4-L22</f>
        <v>16150.350469901907</v>
      </c>
      <c r="M36" s="156">
        <f>IF(AND(L4=0,L36&lt;=0), "",L36/L4)</f>
        <v>0.44256883473023939</v>
      </c>
      <c r="N36" s="157"/>
      <c r="O36" s="155">
        <f>+O4-O22</f>
        <v>11662.957162413541</v>
      </c>
      <c r="P36" s="156">
        <f>IF(AND(O4=0,O36&lt;=0), "",O36/O4)</f>
        <v>0.44256931769942992</v>
      </c>
      <c r="Q36" s="157"/>
      <c r="R36" s="156">
        <f>IF(AND(H36=0,O36&gt;0),100%,IF(AND(H36&lt;0,O36=0),(H36-O36)/H36,IF(AND(H36&gt;0,O36&gt;0),(O36-H36)/H36,IF(AND(H36=0,O36=0),"",(O36-H36)/H36))))</f>
        <v>0.149571750462928</v>
      </c>
      <c r="S36" s="158">
        <f>+S4-S22</f>
        <v>27813.307632315446</v>
      </c>
      <c r="T36" s="156">
        <f>IF(AND(S4=0,S36&lt;=0), "",S36/S4)</f>
        <v>0.44256903725363156</v>
      </c>
      <c r="U36" s="157"/>
      <c r="V36" s="159">
        <f>+V4-V22</f>
        <v>0</v>
      </c>
      <c r="W36" s="156" t="str">
        <f>IF(AND(V4=0,V36&lt;=0), "",V36/V4)</f>
        <v/>
      </c>
      <c r="X36" s="157">
        <f t="shared" si="2"/>
        <v>1</v>
      </c>
      <c r="Y36" s="155">
        <f>+Y4-Y22</f>
        <v>11268.518448544928</v>
      </c>
      <c r="Z36" s="156">
        <f>IF(AND(Y4=0,Y36&lt;=0), "",Y36/Y4)</f>
        <v>0.45536435370264577</v>
      </c>
      <c r="AA36" s="157"/>
      <c r="AB36" s="156">
        <f t="shared" si="3"/>
        <v>-3.3819785872126709E-2</v>
      </c>
      <c r="AC36" s="158">
        <f>+AC4-AC22</f>
        <v>39081.826080860374</v>
      </c>
      <c r="AD36" s="156">
        <f>IF(AND(AC4=0,AC36&lt;=0), "",AC36/AC4)</f>
        <v>0.44618395081882656</v>
      </c>
      <c r="AE36" s="157"/>
      <c r="AF36" s="155">
        <f>+AF4-AF22</f>
        <v>12816.17729332039</v>
      </c>
      <c r="AG36" s="156">
        <f>IF(AND(AF4=0,AF36&lt;=0), "",AF36/AF4)</f>
        <v>0.40828012157772681</v>
      </c>
      <c r="AH36" s="157"/>
      <c r="AI36" s="156">
        <f t="shared" si="4"/>
        <v>0.1373435959520754</v>
      </c>
      <c r="AJ36" s="158">
        <f>+AJ4-AJ22</f>
        <v>51898.003374180757</v>
      </c>
      <c r="AK36" s="156">
        <f>IF(AND(AJ4=0,AJ36&lt;=0), "",AJ36/AJ4)</f>
        <v>0.43618389702047572</v>
      </c>
      <c r="AL36" s="157"/>
      <c r="AM36" s="155">
        <f>+AM4-AM22</f>
        <v>12688.288759304</v>
      </c>
      <c r="AN36" s="156">
        <f>IF(AND(AM4=0,AM36&lt;=0), "",AM36/AM4)</f>
        <v>0.46260014631839314</v>
      </c>
      <c r="AO36" s="157"/>
      <c r="AP36" s="156">
        <f t="shared" si="5"/>
        <v>-9.9786801547325898E-3</v>
      </c>
      <c r="AQ36" s="158">
        <f>+AQ4-AQ22</f>
        <v>64586.292133484763</v>
      </c>
      <c r="AR36" s="156">
        <f>IF(AND(AQ4=0,AQ36&lt;=0), "",AQ36/AQ4)</f>
        <v>0.44113266747550145</v>
      </c>
      <c r="AS36" s="157"/>
      <c r="AT36" s="159">
        <f>+AT4-AT22</f>
        <v>0</v>
      </c>
      <c r="AU36" s="156" t="str">
        <f>IF(AND(AT4=0,AT36&lt;=0), "",AT36/AT4)</f>
        <v/>
      </c>
      <c r="AV36" s="157">
        <f t="shared" si="6"/>
        <v>1</v>
      </c>
      <c r="AW36" s="159">
        <f>+AW4-AW22</f>
        <v>10764.382022247459</v>
      </c>
      <c r="AX36" s="156">
        <f>IF(AND(AW4=0,AW36&lt;=0), "",AW36/AW4)</f>
        <v>0.44113266747550145</v>
      </c>
      <c r="AY36" s="157"/>
      <c r="AZ36" s="159">
        <f>+AZ4-AZ22</f>
        <v>0</v>
      </c>
      <c r="BA36" s="156" t="str">
        <f>IF(AND(AZ4=0,AZ36&lt;=0), "",AZ36/AZ4)</f>
        <v/>
      </c>
      <c r="BB36" s="157">
        <f t="shared" si="7"/>
        <v>1</v>
      </c>
      <c r="BC36" s="155">
        <f>+BC4-BC22</f>
        <v>0</v>
      </c>
      <c r="BD36" s="156" t="str">
        <f>IF(AND(BC4=0,BC36&lt;=0), "",BC36/BC4)</f>
        <v/>
      </c>
      <c r="BE36" s="157"/>
      <c r="BF36" s="156">
        <f t="shared" si="8"/>
        <v>-1</v>
      </c>
      <c r="BG36" s="158">
        <f>+BG4-BG22</f>
        <v>64586.292133484763</v>
      </c>
      <c r="BH36" s="156">
        <f>IF(AND(BG4=0,BG36&lt;=0), "",BG36/BG4)</f>
        <v>0.44113266747550145</v>
      </c>
      <c r="BI36" s="157"/>
      <c r="BJ36" s="155">
        <f>+BJ4-BJ22</f>
        <v>0</v>
      </c>
      <c r="BK36" s="156" t="str">
        <f>IF(AND(BJ4=0,BJ36&lt;=0), "",BJ36/BJ4)</f>
        <v/>
      </c>
      <c r="BL36" s="157"/>
      <c r="BM36" s="156" t="str">
        <f t="shared" si="9"/>
        <v/>
      </c>
      <c r="BN36" s="158">
        <f>+BN4-BN22</f>
        <v>64586.292133484763</v>
      </c>
      <c r="BO36" s="156">
        <f>IF(AND(BN4=0,BN36&lt;=0), "",BN36/BN4)</f>
        <v>0.44113266747550145</v>
      </c>
      <c r="BP36" s="157"/>
      <c r="BQ36" s="155">
        <f>+BQ4-BQ22</f>
        <v>0</v>
      </c>
      <c r="BR36" s="156" t="str">
        <f>IF(AND(BQ4=0,BQ36&lt;=0), "",BQ36/BQ4)</f>
        <v/>
      </c>
      <c r="BS36" s="157"/>
      <c r="BT36" s="156" t="str">
        <f t="shared" si="10"/>
        <v/>
      </c>
      <c r="BU36" s="158">
        <f>+BU4-BU22</f>
        <v>64586.292133484763</v>
      </c>
      <c r="BV36" s="156">
        <f>IF(AND(BU4=0,BU36&lt;=0), "",BU36/BU4)</f>
        <v>0.44113266747550145</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64586.292133484763</v>
      </c>
      <c r="CF36" s="156">
        <f>IF(AND(CE4=0,CE36&lt;=0), "",CE36/CE4)</f>
        <v>0.44113266747550145</v>
      </c>
      <c r="CG36" s="157"/>
      <c r="CH36" s="155">
        <f>+CH4-CH22</f>
        <v>0</v>
      </c>
      <c r="CI36" s="156" t="str">
        <f>IF(AND(CH4=0,CH36&lt;=0), "",CH36/CH4)</f>
        <v/>
      </c>
      <c r="CJ36" s="157"/>
      <c r="CK36" s="156" t="str">
        <f t="shared" si="13"/>
        <v/>
      </c>
      <c r="CL36" s="158">
        <f>+CL4-CL22</f>
        <v>64586.292133484763</v>
      </c>
      <c r="CM36" s="156">
        <f>IF(AND(CL4=0,CL36&lt;=0), "",CL36/CL4)</f>
        <v>0.44113266747550145</v>
      </c>
      <c r="CN36" s="157"/>
      <c r="CO36" s="155">
        <f>+CO4-CO22</f>
        <v>0</v>
      </c>
      <c r="CP36" s="156" t="str">
        <f>IF(AND(CO4=0,CO36&lt;=0), "",CO36/CO4)</f>
        <v/>
      </c>
      <c r="CQ36" s="157"/>
      <c r="CR36" s="156" t="str">
        <f t="shared" si="14"/>
        <v/>
      </c>
      <c r="CS36" s="158">
        <f>+CS4-CS22</f>
        <v>64586.292133484763</v>
      </c>
      <c r="CT36" s="156">
        <f>IF(AND(CS4=0,CS36&lt;=0), "",CS36/CS4)</f>
        <v>0.44113266747550145</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3759.7460356607235</v>
      </c>
      <c r="F38" s="36">
        <f>IF(AND(E4=0,E38&gt;=0), "",E38/E4)</f>
        <v>0.27384294608936666</v>
      </c>
      <c r="G38" s="42">
        <f>IF(AND(E124=0,E38&gt;=0),"",E38/E124)</f>
        <v>0.99988094441684239</v>
      </c>
      <c r="H38" s="123">
        <f>+H39+H68+H83+H93+H104</f>
        <v>5047.5313607572416</v>
      </c>
      <c r="I38" s="36">
        <f>IF(AND(H4=0,H38&gt;=0), "",H38/H4)</f>
        <v>0.22174552815148008</v>
      </c>
      <c r="J38" s="42">
        <f>IF(AND(H124=0,H38&gt;=0),"",H38/H124)</f>
        <v>0.99996518169308857</v>
      </c>
      <c r="K38" s="36">
        <f t="shared" ref="K38:K82" si="19">IF(AND(E38=0,H38&gt;0),100%,IF(AND(E38&lt;0,H38=0),(E38-H38)/E38,IF(AND(E38&gt;0,H38&gt;0),(H38-E38)/E38,IF(AND(E38=0,H38=0),"",(H38-E38)/E38))))</f>
        <v>0.34251923211888102</v>
      </c>
      <c r="L38" s="124">
        <f>+L39+L68+L83+L93+L104</f>
        <v>8807.2773964179651</v>
      </c>
      <c r="M38" s="36">
        <f>IF(AND(L4=0,L38&gt;=0), "",L38/L4)</f>
        <v>0.24134624828995119</v>
      </c>
      <c r="N38" s="42">
        <f>IF(AND(L124=0,L38&gt;=0),"",L38/L124)</f>
        <v>0.99992921983537364</v>
      </c>
      <c r="O38" s="123">
        <f>+O39+O68+O83+O93+O104</f>
        <v>6110.7107686786712</v>
      </c>
      <c r="P38" s="36">
        <f>IF(AND(O4=0,O38&gt;=0), "",O38/O4)</f>
        <v>0.23188056492809969</v>
      </c>
      <c r="Q38" s="42">
        <f>IF(AND(O124=0,O38&gt;=0),"",O38/O124)</f>
        <v>0.99996654356469972</v>
      </c>
      <c r="R38" s="36">
        <f t="shared" ref="R38:R82" si="20">IF(AND(H38=0,O38&gt;0),100%,IF(AND(H38&lt;0,O38=0),(H38-O38)/H38,IF(AND(H38&gt;0,O38&gt;0),(O38-H38)/H38,IF(AND(H38=0,O38=0),"",(O38-H38)/H38))))</f>
        <v>0.21063354181160138</v>
      </c>
      <c r="S38" s="124">
        <f>+S39+S68+S83+S93+S104</f>
        <v>14917.988165096634</v>
      </c>
      <c r="T38" s="36">
        <f>IF(AND(S4=0,S38&gt;=0), "",S38/S4)</f>
        <v>0.23737700482329344</v>
      </c>
      <c r="U38" s="42">
        <f>IF(AND(S124=0,S38&gt;=0),"",S38/S124)</f>
        <v>0.99994450805562762</v>
      </c>
      <c r="V38" s="125">
        <f>+V39+V68+V83+V93+V104</f>
        <v>0</v>
      </c>
      <c r="W38" s="36" t="str">
        <f>IF(AND(V4=0,V38&gt;=0), "",V38/V4)</f>
        <v/>
      </c>
      <c r="X38" s="42">
        <f t="shared" ref="X38:X101" si="21">IF(AND(V38=0,S38&gt;0),100%,IF(AND(V38&lt;0,S38=0),(V38-S38)/V38,IF(AND(V38&gt;0,S38&gt;0),(S38-V38)/V38,IF(AND(V38=0,S38=0),"",(S38-V38)/V38))))</f>
        <v>1</v>
      </c>
      <c r="Y38" s="123">
        <f>+Y39+Y68+Y83+Y93+Y104</f>
        <v>5433.3144837680029</v>
      </c>
      <c r="Z38" s="36">
        <f>IF(AND(Y4=0,Y38&gt;=0), "",Y38/Y4)</f>
        <v>0.21956193706047661</v>
      </c>
      <c r="AA38" s="42">
        <f>IF(AND(Y124=0,Y38&gt;=0),"",Y38/Y124)</f>
        <v>0.96595018316125769</v>
      </c>
      <c r="AB38" s="36">
        <f t="shared" ref="AB38:AB101" si="22">IF(AND(O38=0,Y38&gt;0),100%,IF(AND(O38&lt;0,Y38=0),(O38-Y38)/O38,IF(AND(O38&gt;0,Y38&gt;0),(Y38-O38)/O38,IF(AND(O38=0,Y38=0),"",(Y38-O38)/O38))))</f>
        <v>-0.11085392690859476</v>
      </c>
      <c r="AC38" s="124">
        <f>+AC39+AC68+AC83+AC93+AC104</f>
        <v>20351.302648864639</v>
      </c>
      <c r="AD38" s="36">
        <f>IF(AND(AC4=0,AC38&gt;=0), "",AC38/AC4)</f>
        <v>0.2323439186642062</v>
      </c>
      <c r="AE38" s="42">
        <f>IF(AND(AC124=0,AC38&gt;=0),"",AC38/AC124)</f>
        <v>0.99063688437622022</v>
      </c>
      <c r="AF38" s="123">
        <f>+AF39+AF68+AF83+AF93+AF104</f>
        <v>5812.615296397028</v>
      </c>
      <c r="AG38" s="36">
        <f>IF(AND(AF4=0,AF38&gt;=0), "",AF38/AF4)</f>
        <v>0.18517029107691874</v>
      </c>
      <c r="AH38" s="42">
        <f>IF(AND(AF124=0,AF38&gt;=0),"",AF38/AF124)</f>
        <v>0.99971644240395319</v>
      </c>
      <c r="AI38" s="36">
        <f t="shared" si="4"/>
        <v>6.9810207703269192E-2</v>
      </c>
      <c r="AJ38" s="124">
        <f>+AJ39+AJ68+AJ83+AJ93+AJ104</f>
        <v>26163.91794526167</v>
      </c>
      <c r="AK38" s="36">
        <f>IF(AND(AJ4=0,AJ38&gt;=0), "",AJ38/AJ4)</f>
        <v>0.21989824171859756</v>
      </c>
      <c r="AL38" s="42">
        <f>IF(AND(AJ124=0,AJ38&gt;=0),"",AJ38/AJ124)</f>
        <v>0.99263973394346861</v>
      </c>
      <c r="AM38" s="123">
        <f>+AM39+AM68+AM83+AM93+AM104</f>
        <v>5969.202726608878</v>
      </c>
      <c r="AN38" s="36">
        <f>IF(AND(AM4=0,AM38&gt;=0), "",AM38/AM4)</f>
        <v>0.21763013965997485</v>
      </c>
      <c r="AO38" s="42">
        <f>IF(AND(AM124=0,AM38&gt;=0),"",AM38/AM124)</f>
        <v>0.999826646783739</v>
      </c>
      <c r="AP38" s="36">
        <f t="shared" si="5"/>
        <v>2.6939238574572675E-2</v>
      </c>
      <c r="AQ38" s="124">
        <f>+AQ39+AQ68+AQ83+AQ93+AQ104</f>
        <v>32133.120671870547</v>
      </c>
      <c r="AR38" s="36">
        <f>IF(AND(AQ4=0,AQ38&gt;=0), "",AQ38/AQ4)</f>
        <v>0.21947333974519059</v>
      </c>
      <c r="AS38" s="42">
        <f>IF(AND(AQ124=0,AQ38&gt;=0),"",AQ38/AQ124)</f>
        <v>0.9939669849210433</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5355.5201119784233</v>
      </c>
      <c r="AX38" s="36">
        <f>IF(AND(AW4=0,AW38&gt;=0), "",AW38/AW4)</f>
        <v>0.21947333974519057</v>
      </c>
      <c r="AY38" s="42">
        <f>IF(AND(AW124=0,AW38&gt;=0),"",AW38/AW124)</f>
        <v>0.99396698492104341</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32133.120671870547</v>
      </c>
      <c r="BH38" s="36">
        <f>IF(AND(BG4=0,BG38&gt;=0), "",BG38/BG4)</f>
        <v>0.21947333974519059</v>
      </c>
      <c r="BI38" s="42">
        <f>IF(AND(BG124=0,BG38&gt;=0),"",BG38/BG124)</f>
        <v>0.9939669849210433</v>
      </c>
      <c r="BJ38" s="123">
        <f>+BJ39+BJ68+BJ83+BJ93+BJ104</f>
        <v>0</v>
      </c>
      <c r="BK38" s="36" t="str">
        <f>IF(AND(BJ4=0,BJ38&gt;=0), "",BJ38/BJ4)</f>
        <v/>
      </c>
      <c r="BL38" s="42" t="str">
        <f>IF(AND(BJ124=0,BJ38&gt;=0),"",BJ38/BJ124)</f>
        <v/>
      </c>
      <c r="BM38" s="36" t="str">
        <f t="shared" si="9"/>
        <v/>
      </c>
      <c r="BN38" s="124">
        <f>+BN39+BN68+BN83+BN93+BN104</f>
        <v>32133.120671870547</v>
      </c>
      <c r="BO38" s="36">
        <f>IF(AND(BN4=0,BN38&gt;=0), "",BN38/BN4)</f>
        <v>0.21947333974519059</v>
      </c>
      <c r="BP38" s="42">
        <f>IF(AND(BN124=0,BN38&gt;=0),"",BN38/BN124)</f>
        <v>0.9939669849210433</v>
      </c>
      <c r="BQ38" s="123">
        <f>+BQ39+BQ68+BQ83+BQ93+BQ104</f>
        <v>0</v>
      </c>
      <c r="BR38" s="36" t="str">
        <f>IF(AND(BQ4=0,BQ38&gt;=0), "",BQ38/BQ4)</f>
        <v/>
      </c>
      <c r="BS38" s="42" t="str">
        <f>IF(AND(BQ124=0,BQ38&gt;=0),"",BQ38/BQ124)</f>
        <v/>
      </c>
      <c r="BT38" s="36" t="str">
        <f t="shared" si="10"/>
        <v/>
      </c>
      <c r="BU38" s="124">
        <f>+BU39+BU68+BU83+BU93+BU104</f>
        <v>32133.120671870547</v>
      </c>
      <c r="BV38" s="36">
        <f>IF(AND(BU4=0,BU38&gt;=0), "",BU38/BU4)</f>
        <v>0.21947333974519059</v>
      </c>
      <c r="BW38" s="42">
        <f>IF(AND(BU124=0,BU38&gt;=0),"",BU38/BU124)</f>
        <v>0.9939669849210433</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32133.120671870547</v>
      </c>
      <c r="CF38" s="36">
        <f>IF(AND(CE4=0,CE38&gt;=0), "",CE38/CE4)</f>
        <v>0.21947333974519059</v>
      </c>
      <c r="CG38" s="42">
        <f>IF(AND(CE124=0,CE38&gt;=0),"",CE38/CE124)</f>
        <v>0.9939669849210433</v>
      </c>
      <c r="CH38" s="123">
        <f>+CH39+CH68+CH83+CH93+CH104</f>
        <v>0</v>
      </c>
      <c r="CI38" s="36" t="str">
        <f>IF(AND(CH4=0,CH38&gt;=0), "",CH38/CH4)</f>
        <v/>
      </c>
      <c r="CJ38" s="42" t="str">
        <f>IF(AND(CH124=0,CH38&gt;=0),"",CH38/CH124)</f>
        <v/>
      </c>
      <c r="CK38" s="36" t="str">
        <f t="shared" si="13"/>
        <v/>
      </c>
      <c r="CL38" s="124">
        <f>+CL39+CL68+CL83+CL93+CL104</f>
        <v>32133.120671870547</v>
      </c>
      <c r="CM38" s="36">
        <f>IF(AND(CL4=0,CL38&gt;=0), "",CL38/CL4)</f>
        <v>0.21947333974519059</v>
      </c>
      <c r="CN38" s="42">
        <f>IF(AND(CL124=0,CL38&gt;=0),"",CL38/CL124)</f>
        <v>0.9939669849210433</v>
      </c>
      <c r="CO38" s="123">
        <f>+CO39+CO68+CO83+CO93+CO104</f>
        <v>0</v>
      </c>
      <c r="CP38" s="36" t="str">
        <f>IF(AND(CO4=0,CO38&gt;=0), "",CO38/CO4)</f>
        <v/>
      </c>
      <c r="CQ38" s="42" t="str">
        <f>IF(AND(CO124=0,CO38&gt;=0),"",CO38/CO124)</f>
        <v/>
      </c>
      <c r="CR38" s="36" t="str">
        <f t="shared" si="14"/>
        <v/>
      </c>
      <c r="CS38" s="124">
        <f>+CS39+CS68+CS83+CS93+CS104</f>
        <v>32133.120671870547</v>
      </c>
      <c r="CT38" s="36">
        <f>IF(AND(CS4=0,CS38&gt;=0), "",CS38/CS4)</f>
        <v>0.21947333974519059</v>
      </c>
      <c r="CU38" s="42">
        <f>IF(AND(CS124=0,CS38&gt;=0),"",CS38/CS124)</f>
        <v>0.9939669849210433</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1788.0574685700531</v>
      </c>
      <c r="F39" s="38">
        <f>IF(AND(E4=0,E39&gt;=0), "",E39/E4)</f>
        <v>0.13023404249278497</v>
      </c>
      <c r="G39" s="43">
        <f>IF(AND(E124=0,E39&gt;=0),"",E39/E124)</f>
        <v>0.47552270110478995</v>
      </c>
      <c r="H39" s="126">
        <f>SUM(H40:H67)</f>
        <v>2571.8726987403029</v>
      </c>
      <c r="I39" s="38">
        <f>IF(AND(H4=0,H39&gt;=0), "",H39/H4)</f>
        <v>0.11298617663962032</v>
      </c>
      <c r="J39" s="43">
        <f>IF(AND(H124=0,H39&gt;=0),"",H39/H124)</f>
        <v>0.50951306028171295</v>
      </c>
      <c r="K39" s="38">
        <f t="shared" si="19"/>
        <v>0.43836131888819169</v>
      </c>
      <c r="L39" s="127">
        <f>SUM(L40:L67)</f>
        <v>4359.9301673103564</v>
      </c>
      <c r="M39" s="38">
        <f>IF(AND(L4=0,L39&gt;=0), "",L39/L4)</f>
        <v>0.1194753771596315</v>
      </c>
      <c r="N39" s="43">
        <f>IF(AND(L124=0,L39&gt;=0),"",L39/L124)</f>
        <v>0.49500218677209712</v>
      </c>
      <c r="O39" s="126">
        <f>SUM(O40:O67)</f>
        <v>2606.3918119868445</v>
      </c>
      <c r="P39" s="38">
        <f>IF(AND(O4=0,O39&gt;=0), "",O39/O4)</f>
        <v>9.8903651091666239E-2</v>
      </c>
      <c r="Q39" s="43">
        <f>IF(AND(O124=0,O39&gt;=0),"",O39/O124)</f>
        <v>0.42651415032876527</v>
      </c>
      <c r="R39" s="38">
        <f t="shared" si="20"/>
        <v>1.3421781437101822E-2</v>
      </c>
      <c r="S39" s="127">
        <f>SUM(S40:S67)</f>
        <v>6966.3219792972004</v>
      </c>
      <c r="T39" s="38">
        <f>IF(AND(S4=0,S39&gt;=0), "",S39/S4)</f>
        <v>0.11084903860892255</v>
      </c>
      <c r="U39" s="43">
        <f>IF(AND(S124=0,S39&gt;=0),"",S39/S124)</f>
        <v>0.4669487150313959</v>
      </c>
      <c r="V39" s="128">
        <f>SUM(V40:V67)</f>
        <v>0</v>
      </c>
      <c r="W39" s="38" t="str">
        <f>IF(AND(V4=0,V39&gt;=0), "",V39/V4)</f>
        <v/>
      </c>
      <c r="X39" s="91">
        <f t="shared" si="21"/>
        <v>1</v>
      </c>
      <c r="Y39" s="126">
        <f>SUM(Y40:Y67)</f>
        <v>2290.9293575710394</v>
      </c>
      <c r="Z39" s="38">
        <f>IF(AND(Y4=0,Y39&gt;=0), "",Y39/Y4)</f>
        <v>9.2577171617752488E-2</v>
      </c>
      <c r="AA39" s="43">
        <f>IF(AND(Y124=0,Y39&gt;=0),"",Y39/Y124)</f>
        <v>0.40728797112082232</v>
      </c>
      <c r="AB39" s="38">
        <f t="shared" si="22"/>
        <v>-0.12103416415175468</v>
      </c>
      <c r="AC39" s="127">
        <f>SUM(AC40:AC67)</f>
        <v>9257.2513368682394</v>
      </c>
      <c r="AD39" s="38">
        <f>IF(AND(AC4=0,AC39&gt;=0), "",AC39/AC4)</f>
        <v>0.10568689821864652</v>
      </c>
      <c r="AE39" s="43">
        <f>IF(AND(AC124=0,AC39&gt;=0),"",AC39/AC124)</f>
        <v>0.45061364279570382</v>
      </c>
      <c r="AF39" s="126">
        <f>SUM(AF40:AF67)</f>
        <v>2702.7796734807271</v>
      </c>
      <c r="AG39" s="38">
        <f>IF(AND(AF4=0,AF39&gt;=0), "",AF39/AF4)</f>
        <v>8.610143168522208E-2</v>
      </c>
      <c r="AH39" s="43">
        <f>IF(AND(AF124=0,AF39&gt;=0),"",AF39/AF124)</f>
        <v>0.46485327894462997</v>
      </c>
      <c r="AI39" s="38">
        <f t="shared" si="4"/>
        <v>0.17977434116360202</v>
      </c>
      <c r="AJ39" s="127">
        <f>SUM(AJ40:AJ67)</f>
        <v>11960.03101034897</v>
      </c>
      <c r="AK39" s="38">
        <f>IF(AND(AJ4=0,AJ39&gt;=0), "",AJ39/AJ4)</f>
        <v>0.10051972321492225</v>
      </c>
      <c r="AL39" s="43">
        <f>IF(AND(AJ124=0,AJ39&gt;=0),"",AJ39/AJ124)</f>
        <v>0.45375474823404555</v>
      </c>
      <c r="AM39" s="126">
        <f>SUM(AM40:AM67)</f>
        <v>3009.4252782999092</v>
      </c>
      <c r="AN39" s="38">
        <f>IF(AND(AM4=0,AM39&gt;=0), "",AM39/AM4)</f>
        <v>0.10972012069436653</v>
      </c>
      <c r="AO39" s="43">
        <f>IF(AND(AM124=0,AM39&gt;=0),"",AM39/AM124)</f>
        <v>0.50407126756410003</v>
      </c>
      <c r="AP39" s="38">
        <f t="shared" si="5"/>
        <v>0.11345564265853532</v>
      </c>
      <c r="AQ39" s="127">
        <f>SUM(AQ40:AQ67)</f>
        <v>14969.456288648878</v>
      </c>
      <c r="AR39" s="38">
        <f>IF(AND(AQ4=0,AQ39&gt;=0), "",AQ39/AQ4)</f>
        <v>0.10224330837295437</v>
      </c>
      <c r="AS39" s="43">
        <f>IF(AND(AQ124=0,AQ39&gt;=0),"",AQ39/AQ124)</f>
        <v>0.46304700639178609</v>
      </c>
      <c r="AT39" s="128">
        <f>SUM(AT40:AT67)</f>
        <v>0</v>
      </c>
      <c r="AU39" s="38" t="str">
        <f>IF(AND(AT4=0,AT39&gt;=0), "",AT39/AT4)</f>
        <v/>
      </c>
      <c r="AV39" s="91">
        <f t="shared" si="23"/>
        <v>1</v>
      </c>
      <c r="AW39" s="128">
        <f>SUM(AW40:AW67)</f>
        <v>2494.9093814414791</v>
      </c>
      <c r="AX39" s="38">
        <f>IF(AND(AW4=0,AW39&gt;=0), "",AW39/AW4)</f>
        <v>0.10224330837295435</v>
      </c>
      <c r="AY39" s="43">
        <f>IF(AND(AW124=0,AW39&gt;=0),"",AW39/AW124)</f>
        <v>0.46304700639178614</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14969.456288648878</v>
      </c>
      <c r="BH39" s="38">
        <f>IF(AND(BG4=0,BG39&gt;=0), "",BG39/BG4)</f>
        <v>0.10224330837295437</v>
      </c>
      <c r="BI39" s="43">
        <f>IF(AND(BG124=0,BG39&gt;=0),"",BG39/BG124)</f>
        <v>0.46304700639178609</v>
      </c>
      <c r="BJ39" s="126">
        <f>SUM(BJ40:BJ67)</f>
        <v>0</v>
      </c>
      <c r="BK39" s="38" t="str">
        <f>IF(AND(BJ4=0,BJ39&gt;=0), "",BJ39/BJ4)</f>
        <v/>
      </c>
      <c r="BL39" s="43" t="str">
        <f>IF(AND(BJ124=0,BJ39&gt;=0),"",BJ39/BJ124)</f>
        <v/>
      </c>
      <c r="BM39" s="38" t="str">
        <f t="shared" si="9"/>
        <v/>
      </c>
      <c r="BN39" s="127">
        <f>SUM(BN40:BN67)</f>
        <v>14969.456288648878</v>
      </c>
      <c r="BO39" s="38">
        <f>IF(AND(BN4=0,BN39&gt;=0), "",BN39/BN4)</f>
        <v>0.10224330837295437</v>
      </c>
      <c r="BP39" s="43">
        <f>IF(AND(BN124=0,BN39&gt;=0),"",BN39/BN124)</f>
        <v>0.46304700639178609</v>
      </c>
      <c r="BQ39" s="126">
        <f>SUM(BQ40:BQ67)</f>
        <v>0</v>
      </c>
      <c r="BR39" s="38" t="str">
        <f>IF(AND(BQ4=0,BQ39&gt;=0), "",BQ39/BQ4)</f>
        <v/>
      </c>
      <c r="BS39" s="43" t="str">
        <f>IF(AND(BQ124=0,BQ39&gt;=0),"",BQ39/BQ124)</f>
        <v/>
      </c>
      <c r="BT39" s="38" t="str">
        <f t="shared" si="10"/>
        <v/>
      </c>
      <c r="BU39" s="127">
        <f>SUM(BU40:BU67)</f>
        <v>14969.456288648878</v>
      </c>
      <c r="BV39" s="38">
        <f>IF(AND(BU4=0,BU39&gt;=0), "",BU39/BU4)</f>
        <v>0.10224330837295437</v>
      </c>
      <c r="BW39" s="43">
        <f>IF(AND(BU124=0,BU39&gt;=0),"",BU39/BU124)</f>
        <v>0.46304700639178609</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14969.456288648878</v>
      </c>
      <c r="CF39" s="38">
        <f>IF(AND(CE4=0,CE39&gt;=0), "",CE39/CE4)</f>
        <v>0.10224330837295437</v>
      </c>
      <c r="CG39" s="43">
        <f>IF(AND(CE124=0,CE39&gt;=0),"",CE39/CE124)</f>
        <v>0.46304700639178609</v>
      </c>
      <c r="CH39" s="126">
        <f>SUM(CH40:CH67)</f>
        <v>0</v>
      </c>
      <c r="CI39" s="38" t="str">
        <f>IF(AND(CH4=0,CH39&gt;=0), "",CH39/CH4)</f>
        <v/>
      </c>
      <c r="CJ39" s="43" t="str">
        <f>IF(AND(CH124=0,CH39&gt;=0),"",CH39/CH124)</f>
        <v/>
      </c>
      <c r="CK39" s="38" t="str">
        <f t="shared" si="13"/>
        <v/>
      </c>
      <c r="CL39" s="127">
        <f>SUM(CL40:CL67)</f>
        <v>14969.456288648878</v>
      </c>
      <c r="CM39" s="38">
        <f>IF(AND(CL4=0,CL39&gt;=0), "",CL39/CL4)</f>
        <v>0.10224330837295437</v>
      </c>
      <c r="CN39" s="43">
        <f>IF(AND(CL124=0,CL39&gt;=0),"",CL39/CL124)</f>
        <v>0.46304700639178609</v>
      </c>
      <c r="CO39" s="126">
        <f>SUM(CO40:CO67)</f>
        <v>0</v>
      </c>
      <c r="CP39" s="38" t="str">
        <f>IF(AND(CO4=0,CO39&gt;=0), "",CO39/CO4)</f>
        <v/>
      </c>
      <c r="CQ39" s="43" t="str">
        <f>IF(AND(CO124=0,CO39&gt;=0),"",CO39/CO124)</f>
        <v/>
      </c>
      <c r="CR39" s="38" t="str">
        <f t="shared" si="14"/>
        <v/>
      </c>
      <c r="CS39" s="127">
        <f>SUM(CS40:CS67)</f>
        <v>14969.456288648878</v>
      </c>
      <c r="CT39" s="38">
        <f>IF(AND(CS4=0,CS39&gt;=0), "",CS39/CS4)</f>
        <v>0.10224330837295437</v>
      </c>
      <c r="CU39" s="43">
        <f>IF(AND(CS124=0,CS39&gt;=0),"",CS39/CS124)</f>
        <v>0.46304700639178609</v>
      </c>
      <c r="CV39" s="128">
        <f>SUM(CV40:CV67)</f>
        <v>0</v>
      </c>
      <c r="CW39" s="38" t="str">
        <f>IF(AND(CV4=0,CV39&gt;=0), "",CV39/CV4)</f>
        <v/>
      </c>
      <c r="CX39" s="91">
        <f t="shared" si="15"/>
        <v>1</v>
      </c>
    </row>
    <row r="40" spans="1:102" outlineLevel="1" x14ac:dyDescent="0.3">
      <c r="A40" s="29" t="s">
        <v>61</v>
      </c>
      <c r="B40" s="129">
        <f>+'N EERR BARINAS'!B39</f>
        <v>0</v>
      </c>
      <c r="C40" s="30" t="str">
        <f>IF(AND(B4=0,B40&gt;=0), "",B40/B4)</f>
        <v/>
      </c>
      <c r="D40" s="47" t="str">
        <f>IF(AND(B124=0,B40&gt;=0),"",B40/B124)</f>
        <v/>
      </c>
      <c r="E40" s="129">
        <f>+'N EERR BARINAS'!C39</f>
        <v>10.930659334555354</v>
      </c>
      <c r="F40" s="30">
        <f>IF(AND(E4=0,E40&gt;=0), "",E40/E4)</f>
        <v>7.9613993245366806E-4</v>
      </c>
      <c r="G40" s="47">
        <f>IF(AND(E124=0,E40&gt;=0),"",E40/E124)</f>
        <v>2.9069404887645017E-3</v>
      </c>
      <c r="H40" s="129">
        <f>+'N EERR BARINAS'!D39</f>
        <v>12.394074443100136</v>
      </c>
      <c r="I40" s="30">
        <f>IF(AND(H4=0,H40&gt;=0), "",H40/H4)</f>
        <v>5.4449004610477355E-4</v>
      </c>
      <c r="J40" s="47">
        <f>IF(AND(H124=0,H40&gt;=0),"",H40/H124)</f>
        <v>2.4553870033910937E-3</v>
      </c>
      <c r="K40" s="30">
        <f t="shared" si="19"/>
        <v>0.13388168670836281</v>
      </c>
      <c r="L40" s="130">
        <f>+E40+H40</f>
        <v>23.324733777655489</v>
      </c>
      <c r="M40" s="30">
        <f>IF(AND(L4=0,L40&gt;=0), "",L40/L4)</f>
        <v>6.3916880736475704E-4</v>
      </c>
      <c r="N40" s="47">
        <f>IF(AND(L124=0,L40&gt;=0),"",L40/L124)</f>
        <v>2.6481603564166879E-3</v>
      </c>
      <c r="O40" s="129">
        <f>+'N EERR BARINAS'!E39</f>
        <v>12.182366609090696</v>
      </c>
      <c r="P40" s="30">
        <f>IF(AND(O4=0,O40&gt;=0), "",O40/O4)</f>
        <v>4.6227912896096561E-4</v>
      </c>
      <c r="Q40" s="47">
        <f>IF(AND(O124=0,O40&gt;=0),"",O40/O124)</f>
        <v>1.9935420758205118E-3</v>
      </c>
      <c r="R40" s="30">
        <f t="shared" si="20"/>
        <v>-1.7081375053971778E-2</v>
      </c>
      <c r="S40" s="130">
        <f>+L40+O40</f>
        <v>35.507100386746188</v>
      </c>
      <c r="T40" s="30">
        <f>IF(AND(S4=0,S40&gt;=0), "",S40/S4)</f>
        <v>5.6499368725107285E-4</v>
      </c>
      <c r="U40" s="47">
        <f>IF(AND(S124=0,S40&gt;=0),"",S40/S124)</f>
        <v>2.3800213296708101E-3</v>
      </c>
      <c r="V40" s="131"/>
      <c r="W40" s="30" t="str">
        <f>IF(AND(V4=0,V40&gt;=0), "",V40/V4)</f>
        <v/>
      </c>
      <c r="X40" s="47">
        <f t="shared" si="21"/>
        <v>1</v>
      </c>
      <c r="Y40" s="129">
        <f>+'N EERR BARINAS'!F39</f>
        <v>13.220378980147919</v>
      </c>
      <c r="Z40" s="30">
        <f>IF(AND(Y4=0,Y40&gt;=0), "",Y40/Y4)</f>
        <v>5.3423964805031289E-4</v>
      </c>
      <c r="AA40" s="47">
        <f>IF(AND(Y124=0,Y40&gt;=0),"",Y40/Y124)</f>
        <v>2.350356773105276E-3</v>
      </c>
      <c r="AB40" s="30">
        <f t="shared" si="22"/>
        <v>8.5206134765525715E-2</v>
      </c>
      <c r="AC40" s="130">
        <f t="shared" ref="AC40:AC66" si="27">+S40+Y40</f>
        <v>48.727479366894109</v>
      </c>
      <c r="AD40" s="30">
        <f>IF(AND(AC4=0,AC40&gt;=0), "",AC40/AC4)</f>
        <v>5.5630510233530613E-4</v>
      </c>
      <c r="AE40" s="47">
        <f>IF(AND(AC124=0,AC40&gt;=0),"",AC40/AC124)</f>
        <v>2.371899193697043E-3</v>
      </c>
      <c r="AF40" s="129">
        <f>+'N EERR BARINAS'!G39</f>
        <v>13.471842282271743</v>
      </c>
      <c r="AG40" s="30">
        <f>IF(AND(AF4=0,AF40&gt;=0), "",AF40/AF4)</f>
        <v>4.2916739359937991E-4</v>
      </c>
      <c r="AH40" s="47">
        <f>IF(AND(AF124=0,AF40&gt;=0),"",AF40/AF124)</f>
        <v>2.3170331343634705E-3</v>
      </c>
      <c r="AI40" s="30">
        <f t="shared" si="4"/>
        <v>1.9020884537533159E-2</v>
      </c>
      <c r="AJ40" s="130">
        <f t="shared" si="16"/>
        <v>62.199321649165853</v>
      </c>
      <c r="AK40" s="30">
        <f>IF(AND(AJ4=0,AJ40&gt;=0), "",AJ40/AJ4)</f>
        <v>5.2276274124373238E-4</v>
      </c>
      <c r="AL40" s="47">
        <f>IF(AND(AJ124=0,AJ40&gt;=0),"",AJ40/AJ124)</f>
        <v>2.359796350931215E-3</v>
      </c>
      <c r="AM40" s="129">
        <f>+'N EERR BARINAS'!H39</f>
        <v>13.693315663497811</v>
      </c>
      <c r="AN40" s="30">
        <f>IF(AND(AM4=0,AM40&gt;=0), "",AM40/AM4)</f>
        <v>4.9924225005307222E-4</v>
      </c>
      <c r="AO40" s="47">
        <f>IF(AND(AM124=0,AM40&gt;=0),"",AM40/AM124)</f>
        <v>2.2935963997597602E-3</v>
      </c>
      <c r="AP40" s="30">
        <f t="shared" si="5"/>
        <v>1.6439724915538585E-2</v>
      </c>
      <c r="AQ40" s="130">
        <f t="shared" si="17"/>
        <v>75.892637312663666</v>
      </c>
      <c r="AR40" s="30">
        <f>IF(AND(AQ4=0,AQ40&gt;=0), "",AQ40/AQ4)</f>
        <v>5.1835645666565601E-4</v>
      </c>
      <c r="AS40" s="47">
        <f>IF(AND(AQ124=0,AQ40&gt;=0),"",AQ40/AQ124)</f>
        <v>2.3475708026519334E-3</v>
      </c>
      <c r="AT40" s="131">
        <f t="shared" ref="AT40:AT67" si="28">+V40*2</f>
        <v>0</v>
      </c>
      <c r="AU40" s="30" t="str">
        <f>IF(AND(AT4=0,AT40&gt;=0), "",AT40/AT4)</f>
        <v/>
      </c>
      <c r="AV40" s="47">
        <f t="shared" si="23"/>
        <v>1</v>
      </c>
      <c r="AW40" s="131">
        <f>+AQ40/6</f>
        <v>12.648772885443945</v>
      </c>
      <c r="AX40" s="30">
        <f>IF(AND(AW4=0,AW40&gt;=0), "",AW40/AW4)</f>
        <v>5.1835645666565612E-4</v>
      </c>
      <c r="AY40" s="47">
        <f>IF(AND(AW124=0,AW40&gt;=0),"",AW40/AW124)</f>
        <v>2.3475708026519343E-3</v>
      </c>
      <c r="AZ40" s="131">
        <f t="shared" ref="AZ40:AZ67" si="29">+AT40/6</f>
        <v>0</v>
      </c>
      <c r="BA40" s="30" t="str">
        <f>IF(AND(AZ4=0,AZ40&gt;=0), "",AZ40/AZ4)</f>
        <v/>
      </c>
      <c r="BB40" s="47">
        <f t="shared" si="24"/>
        <v>1</v>
      </c>
      <c r="BC40" s="129">
        <f>+'N EERR BARINAS'!I39</f>
        <v>0</v>
      </c>
      <c r="BD40" s="30" t="str">
        <f>IF(AND(BC4=0,BC40&gt;=0), "",BC40/BC4)</f>
        <v/>
      </c>
      <c r="BE40" s="47" t="str">
        <f>IF(AND(BC124=0,BC40&gt;=0),"",BC40/BC124)</f>
        <v/>
      </c>
      <c r="BF40" s="30">
        <f t="shared" si="25"/>
        <v>-1</v>
      </c>
      <c r="BG40" s="130">
        <f t="shared" ref="BG40:BG67" si="30">+AQ40+BC40</f>
        <v>75.892637312663666</v>
      </c>
      <c r="BH40" s="30">
        <f>IF(AND(BG4=0,BG40&gt;=0), "",BG40/BG4)</f>
        <v>5.1835645666565601E-4</v>
      </c>
      <c r="BI40" s="47">
        <f>IF(AND(BG124=0,BG40&gt;=0),"",BG40/BG124)</f>
        <v>2.3475708026519334E-3</v>
      </c>
      <c r="BJ40" s="129">
        <f>+'N EERR BARINAS'!J39</f>
        <v>0</v>
      </c>
      <c r="BK40" s="30" t="str">
        <f>IF(AND(BJ4=0,BJ40&gt;=0), "",BJ40/BJ4)</f>
        <v/>
      </c>
      <c r="BL40" s="47" t="str">
        <f>IF(AND(BJ124=0,BJ40&gt;=0),"",BJ40/BJ124)</f>
        <v/>
      </c>
      <c r="BM40" s="30" t="str">
        <f t="shared" si="9"/>
        <v/>
      </c>
      <c r="BN40" s="130">
        <f t="shared" ref="BN40:BN67" si="31">+BG40+BJ40</f>
        <v>75.892637312663666</v>
      </c>
      <c r="BO40" s="30">
        <f>IF(AND(BN4=0,BN40&gt;=0), "",BN40/BN4)</f>
        <v>5.1835645666565601E-4</v>
      </c>
      <c r="BP40" s="47">
        <f>IF(AND(BN124=0,BN40&gt;=0),"",BN40/BN124)</f>
        <v>2.3475708026519334E-3</v>
      </c>
      <c r="BQ40" s="129">
        <f>+'N EERR BARINAS'!K39</f>
        <v>0</v>
      </c>
      <c r="BR40" s="30" t="str">
        <f>IF(AND(BQ4=0,BQ40&gt;=0), "",BQ40/BQ4)</f>
        <v/>
      </c>
      <c r="BS40" s="47" t="str">
        <f>IF(AND(BQ124=0,BQ40&gt;=0),"",BQ40/BQ124)</f>
        <v/>
      </c>
      <c r="BT40" s="30" t="str">
        <f t="shared" si="10"/>
        <v/>
      </c>
      <c r="BU40" s="130">
        <f t="shared" ref="BU40:BU67" si="32">+BN40+BQ40</f>
        <v>75.892637312663666</v>
      </c>
      <c r="BV40" s="30">
        <f>IF(AND(BU4=0,BU40&gt;=0), "",BU40/BU4)</f>
        <v>5.1835645666565601E-4</v>
      </c>
      <c r="BW40" s="47">
        <f>IF(AND(BU124=0,BU40&gt;=0),"",BU40/BU124)</f>
        <v>2.3475708026519334E-3</v>
      </c>
      <c r="BX40" s="131">
        <f t="shared" ref="BX40:BX67" si="33">+AZ40*9</f>
        <v>0</v>
      </c>
      <c r="BY40" s="30" t="str">
        <f>IF(AND(BX4=0,BX40&gt;=0), "",BX40/BX4)</f>
        <v/>
      </c>
      <c r="BZ40" s="47">
        <f t="shared" si="11"/>
        <v>1</v>
      </c>
      <c r="CA40" s="129">
        <f>+'N EERR BARINAS'!L39</f>
        <v>0</v>
      </c>
      <c r="CB40" s="30" t="str">
        <f>IF(AND(CA4=0,CA40&gt;=0), "",CA40/CA4)</f>
        <v/>
      </c>
      <c r="CC40" s="47" t="str">
        <f>IF(AND(CA124=0,CA40&gt;=0),"",CA40/CA124)</f>
        <v/>
      </c>
      <c r="CD40" s="30" t="str">
        <f t="shared" si="26"/>
        <v/>
      </c>
      <c r="CE40" s="130">
        <f t="shared" ref="CE40:CE66" si="34">+BU40+CA40</f>
        <v>75.892637312663666</v>
      </c>
      <c r="CF40" s="30">
        <f>IF(AND(CE4=0,CE40&gt;=0), "",CE40/CE4)</f>
        <v>5.1835645666565601E-4</v>
      </c>
      <c r="CG40" s="47">
        <f>IF(AND(CE124=0,CE40&gt;=0),"",CE40/CE124)</f>
        <v>2.3475708026519334E-3</v>
      </c>
      <c r="CH40" s="129">
        <f>+'N EERR BARINAS'!M39</f>
        <v>0</v>
      </c>
      <c r="CI40" s="30" t="str">
        <f>IF(AND(CH4=0,CH40&gt;=0), "",CH40/CH4)</f>
        <v/>
      </c>
      <c r="CJ40" s="47" t="str">
        <f>IF(AND(CH124=0,CH40&gt;=0),"",CH40/CH124)</f>
        <v/>
      </c>
      <c r="CK40" s="30" t="str">
        <f t="shared" si="13"/>
        <v/>
      </c>
      <c r="CL40" s="130">
        <f t="shared" ref="CL40:CL67" si="35">+CE40+CH40</f>
        <v>75.892637312663666</v>
      </c>
      <c r="CM40" s="30">
        <f>IF(AND(CL4=0,CL40&gt;=0), "",CL40/CL4)</f>
        <v>5.1835645666565601E-4</v>
      </c>
      <c r="CN40" s="47">
        <f>IF(AND(CL124=0,CL40&gt;=0),"",CL40/CL124)</f>
        <v>2.3475708026519334E-3</v>
      </c>
      <c r="CO40" s="129">
        <f>+'N EERR BARINAS'!N39</f>
        <v>0</v>
      </c>
      <c r="CP40" s="30" t="str">
        <f>IF(AND(CO4=0,CO40&gt;=0), "",CO40/CO4)</f>
        <v/>
      </c>
      <c r="CQ40" s="47" t="str">
        <f>IF(AND(CO124=0,CO40&gt;=0),"",CO40/CO124)</f>
        <v/>
      </c>
      <c r="CR40" s="30" t="str">
        <f t="shared" si="14"/>
        <v/>
      </c>
      <c r="CS40" s="130">
        <f t="shared" ref="CS40:CS67" si="36">+CL40+CO40</f>
        <v>75.892637312663666</v>
      </c>
      <c r="CT40" s="30">
        <f>IF(AND(CS4=0,CS40&gt;=0), "",CS40/CS4)</f>
        <v>5.1835645666565601E-4</v>
      </c>
      <c r="CU40" s="47">
        <f>IF(AND(CS124=0,CS40&gt;=0),"",CS40/CS124)</f>
        <v>2.3475708026519334E-3</v>
      </c>
      <c r="CV40" s="131">
        <f t="shared" ref="CV40:CV67" si="37">+AZ40*12</f>
        <v>0</v>
      </c>
      <c r="CW40" s="30" t="str">
        <f>IF(AND(CV4=0,CV40&gt;=0), "",CV40/CV4)</f>
        <v/>
      </c>
      <c r="CX40" s="47">
        <f t="shared" si="15"/>
        <v>1</v>
      </c>
    </row>
    <row r="41" spans="1:102" outlineLevel="1" x14ac:dyDescent="0.3">
      <c r="A41" s="29" t="s">
        <v>3</v>
      </c>
      <c r="B41" s="129">
        <f>+'N EERR BARINAS'!B40</f>
        <v>0</v>
      </c>
      <c r="C41" s="30" t="str">
        <f>IF(AND(B4=0,B41&gt;=0), "",B41/B4)</f>
        <v/>
      </c>
      <c r="D41" s="47" t="str">
        <f>IF(AND(B124=0,B41&gt;=0),"",B41/B124)</f>
        <v/>
      </c>
      <c r="E41" s="129">
        <f>+'N EERR BARINAS'!C40</f>
        <v>18.851967635023797</v>
      </c>
      <c r="F41" s="30">
        <f>IF(AND(E4=0,E41&gt;=0), "",E41/E4)</f>
        <v>1.3730923067119007E-3</v>
      </c>
      <c r="G41" s="47">
        <f>IF(AND(E124=0,E41&gt;=0),"",E41/E124)</f>
        <v>5.0135628907474229E-3</v>
      </c>
      <c r="H41" s="129">
        <f>+'N EERR BARINAS'!D40</f>
        <v>21.195765425948334</v>
      </c>
      <c r="I41" s="30">
        <f>IF(AND(H4=0,H41&gt;=0), "",H41/H4)</f>
        <v>9.3116136642421574E-4</v>
      </c>
      <c r="J41" s="47">
        <f>IF(AND(H124=0,H41&gt;=0),"",H41/H124)</f>
        <v>4.1990878135134135E-3</v>
      </c>
      <c r="K41" s="30">
        <f t="shared" si="19"/>
        <v>0.12432642768652717</v>
      </c>
      <c r="L41" s="130">
        <f t="shared" ref="L41:L66" si="38">+E41+H41</f>
        <v>40.047733060972135</v>
      </c>
      <c r="M41" s="30">
        <f>IF(AND(L4=0,L41&gt;=0), "",L41/L4)</f>
        <v>1.097429965214233E-3</v>
      </c>
      <c r="N41" s="47">
        <f>IF(AND(L124=0,L41&gt;=0),"",L41/L124)</f>
        <v>4.5467965494217256E-3</v>
      </c>
      <c r="O41" s="129">
        <f>+'N EERR BARINAS'!E40</f>
        <v>18.012700628603429</v>
      </c>
      <c r="P41" s="30">
        <f>IF(AND(O4=0,O41&gt;=0), "",O41/O4)</f>
        <v>6.8352035561068702E-4</v>
      </c>
      <c r="Q41" s="47">
        <f>IF(AND(O124=0,O41&gt;=0),"",O41/O124)</f>
        <v>2.9476273169684072E-3</v>
      </c>
      <c r="R41" s="30">
        <f t="shared" si="20"/>
        <v>-0.15017456238915181</v>
      </c>
      <c r="S41" s="130">
        <f t="shared" ref="S41:S66" si="39">+L41+O41</f>
        <v>58.060433689575561</v>
      </c>
      <c r="T41" s="30">
        <f>IF(AND(S4=0,S41&gt;=0), "",S41/S4)</f>
        <v>9.2386531584861392E-4</v>
      </c>
      <c r="U41" s="47">
        <f>IF(AND(S124=0,S41&gt;=0),"",S41/S124)</f>
        <v>3.8917588055911254E-3</v>
      </c>
      <c r="V41" s="131"/>
      <c r="W41" s="30" t="str">
        <f>IF(AND(V4=0,V41&gt;=0), "",V41/V4)</f>
        <v/>
      </c>
      <c r="X41" s="47">
        <f t="shared" si="21"/>
        <v>1</v>
      </c>
      <c r="Y41" s="129">
        <f>+'N EERR BARINAS'!F40</f>
        <v>19.347990969248734</v>
      </c>
      <c r="Z41" s="30">
        <f>IF(AND(Y4=0,Y41&gt;=0), "",Y41/Y4)</f>
        <v>7.8185836437923541E-4</v>
      </c>
      <c r="AA41" s="47">
        <f>IF(AND(Y124=0,Y41&gt;=0),"",Y41/Y124)</f>
        <v>3.4397411518111167E-3</v>
      </c>
      <c r="AB41" s="30">
        <f t="shared" si="22"/>
        <v>7.4130490933986784E-2</v>
      </c>
      <c r="AC41" s="130">
        <f t="shared" si="27"/>
        <v>77.408424658824288</v>
      </c>
      <c r="AD41" s="30">
        <f>IF(AND(AC4=0,AC41&gt;=0), "",AC41/AC4)</f>
        <v>8.8374572542940265E-4</v>
      </c>
      <c r="AE41" s="47">
        <f>IF(AND(AC124=0,AC41&gt;=0),"",AC41/AC124)</f>
        <v>3.7679966708552243E-3</v>
      </c>
      <c r="AF41" s="129">
        <f>+'N EERR BARINAS'!G40</f>
        <v>22.898315493946306</v>
      </c>
      <c r="AG41" s="30">
        <f>IF(AND(AF4=0,AF41&gt;=0), "",AF41/AF4)</f>
        <v>7.2946299195362032E-4</v>
      </c>
      <c r="AH41" s="47">
        <f>IF(AND(AF124=0,AF41&gt;=0),"",AF41/AF124)</f>
        <v>3.9382999450937178E-3</v>
      </c>
      <c r="AI41" s="30">
        <f t="shared" si="4"/>
        <v>0.18349835547992446</v>
      </c>
      <c r="AJ41" s="130">
        <f t="shared" si="16"/>
        <v>100.3067401527706</v>
      </c>
      <c r="AK41" s="30">
        <f>IF(AND(AJ4=0,AJ41&gt;=0), "",AJ41/AJ4)</f>
        <v>8.4304177372307942E-4</v>
      </c>
      <c r="AL41" s="47">
        <f>IF(AND(AJ124=0,AJ41&gt;=0),"",AJ41/AJ124)</f>
        <v>3.8055636799615811E-3</v>
      </c>
      <c r="AM41" s="129">
        <f>+'N EERR BARINAS'!H40</f>
        <v>44.463469756183308</v>
      </c>
      <c r="AN41" s="30">
        <f>IF(AND(AM4=0,AM41&gt;=0), "",AM41/AM4)</f>
        <v>1.6210860270618654E-3</v>
      </c>
      <c r="AO41" s="47">
        <f>IF(AND(AM124=0,AM41&gt;=0),"",AM41/AM124)</f>
        <v>7.4475208678245718E-3</v>
      </c>
      <c r="AP41" s="30">
        <f t="shared" si="5"/>
        <v>0.94177906964109404</v>
      </c>
      <c r="AQ41" s="130">
        <f t="shared" si="17"/>
        <v>144.77020990895392</v>
      </c>
      <c r="AR41" s="30">
        <f>IF(AND(AQ4=0,AQ41&gt;=0), "",AQ41/AQ4)</f>
        <v>9.8879912065760788E-4</v>
      </c>
      <c r="AS41" s="47">
        <f>IF(AND(AQ124=0,AQ41&gt;=0),"",AQ41/AQ124)</f>
        <v>4.4781461009965728E-3</v>
      </c>
      <c r="AT41" s="131">
        <f t="shared" si="28"/>
        <v>0</v>
      </c>
      <c r="AU41" s="30" t="str">
        <f>IF(AND(AT4=0,AT41&gt;=0), "",AT41/AT4)</f>
        <v/>
      </c>
      <c r="AV41" s="47">
        <f t="shared" si="23"/>
        <v>1</v>
      </c>
      <c r="AW41" s="131">
        <f t="shared" ref="AW41:AW102" si="40">+AQ41/6</f>
        <v>24.128368318158987</v>
      </c>
      <c r="AX41" s="30">
        <f>IF(AND(AW4=0,AW41&gt;=0), "",AW41/AW4)</f>
        <v>9.8879912065760809E-4</v>
      </c>
      <c r="AY41" s="47">
        <f>IF(AND(AW124=0,AW41&gt;=0),"",AW41/AW124)</f>
        <v>4.4781461009965745E-3</v>
      </c>
      <c r="AZ41" s="131">
        <f t="shared" si="29"/>
        <v>0</v>
      </c>
      <c r="BA41" s="30" t="str">
        <f>IF(AND(AZ4=0,AZ41&gt;=0), "",AZ41/AZ4)</f>
        <v/>
      </c>
      <c r="BB41" s="47">
        <f t="shared" si="24"/>
        <v>1</v>
      </c>
      <c r="BC41" s="129">
        <f>+'N EERR BARINAS'!I40</f>
        <v>0</v>
      </c>
      <c r="BD41" s="30" t="str">
        <f>IF(AND(BC4=0,BC41&gt;=0), "",BC41/BC4)</f>
        <v/>
      </c>
      <c r="BE41" s="47" t="str">
        <f>IF(AND(BC124=0,BC41&gt;=0),"",BC41/BC124)</f>
        <v/>
      </c>
      <c r="BF41" s="30">
        <f t="shared" si="25"/>
        <v>-1</v>
      </c>
      <c r="BG41" s="130">
        <f t="shared" si="30"/>
        <v>144.77020990895392</v>
      </c>
      <c r="BH41" s="30">
        <f>IF(AND(BG4=0,BG41&gt;=0), "",BG41/BG4)</f>
        <v>9.8879912065760788E-4</v>
      </c>
      <c r="BI41" s="47">
        <f>IF(AND(BG124=0,BG41&gt;=0),"",BG41/BG124)</f>
        <v>4.4781461009965728E-3</v>
      </c>
      <c r="BJ41" s="129">
        <f>+'N EERR BARINAS'!J40</f>
        <v>0</v>
      </c>
      <c r="BK41" s="30" t="str">
        <f>IF(AND(BJ4=0,BJ41&gt;=0), "",BJ41/BJ4)</f>
        <v/>
      </c>
      <c r="BL41" s="47" t="str">
        <f>IF(AND(BJ124=0,BJ41&gt;=0),"",BJ41/BJ124)</f>
        <v/>
      </c>
      <c r="BM41" s="30" t="str">
        <f t="shared" si="9"/>
        <v/>
      </c>
      <c r="BN41" s="130">
        <f t="shared" si="31"/>
        <v>144.77020990895392</v>
      </c>
      <c r="BO41" s="30">
        <f>IF(AND(BN4=0,BN41&gt;=0), "",BN41/BN4)</f>
        <v>9.8879912065760788E-4</v>
      </c>
      <c r="BP41" s="47">
        <f>IF(AND(BN124=0,BN41&gt;=0),"",BN41/BN124)</f>
        <v>4.4781461009965728E-3</v>
      </c>
      <c r="BQ41" s="129">
        <f>+'N EERR BARINAS'!K40</f>
        <v>0</v>
      </c>
      <c r="BR41" s="30" t="str">
        <f>IF(AND(BQ4=0,BQ41&gt;=0), "",BQ41/BQ4)</f>
        <v/>
      </c>
      <c r="BS41" s="47" t="str">
        <f>IF(AND(BQ124=0,BQ41&gt;=0),"",BQ41/BQ124)</f>
        <v/>
      </c>
      <c r="BT41" s="30" t="str">
        <f t="shared" si="10"/>
        <v/>
      </c>
      <c r="BU41" s="130">
        <f t="shared" si="32"/>
        <v>144.77020990895392</v>
      </c>
      <c r="BV41" s="30">
        <f>IF(AND(BU4=0,BU41&gt;=0), "",BU41/BU4)</f>
        <v>9.8879912065760788E-4</v>
      </c>
      <c r="BW41" s="47">
        <f>IF(AND(BU124=0,BU41&gt;=0),"",BU41/BU124)</f>
        <v>4.4781461009965728E-3</v>
      </c>
      <c r="BX41" s="131">
        <f t="shared" si="33"/>
        <v>0</v>
      </c>
      <c r="BY41" s="30" t="str">
        <f>IF(AND(BX4=0,BX41&gt;=0), "",BX41/BX4)</f>
        <v/>
      </c>
      <c r="BZ41" s="47">
        <f t="shared" si="11"/>
        <v>1</v>
      </c>
      <c r="CA41" s="129">
        <f>+'N EERR BARINAS'!L40</f>
        <v>0</v>
      </c>
      <c r="CB41" s="30" t="str">
        <f>IF(AND(CA4=0,CA41&gt;=0), "",CA41/CA4)</f>
        <v/>
      </c>
      <c r="CC41" s="47" t="str">
        <f>IF(AND(CA124=0,CA41&gt;=0),"",CA41/CA124)</f>
        <v/>
      </c>
      <c r="CD41" s="30" t="str">
        <f t="shared" si="26"/>
        <v/>
      </c>
      <c r="CE41" s="130">
        <f t="shared" si="34"/>
        <v>144.77020990895392</v>
      </c>
      <c r="CF41" s="30">
        <f>IF(AND(CE4=0,CE41&gt;=0), "",CE41/CE4)</f>
        <v>9.8879912065760788E-4</v>
      </c>
      <c r="CG41" s="47">
        <f>IF(AND(CE124=0,CE41&gt;=0),"",CE41/CE124)</f>
        <v>4.4781461009965728E-3</v>
      </c>
      <c r="CH41" s="129">
        <f>+'N EERR BARINAS'!M40</f>
        <v>0</v>
      </c>
      <c r="CI41" s="30" t="str">
        <f>IF(AND(CH4=0,CH41&gt;=0), "",CH41/CH4)</f>
        <v/>
      </c>
      <c r="CJ41" s="47" t="str">
        <f>IF(AND(CH124=0,CH41&gt;=0),"",CH41/CH124)</f>
        <v/>
      </c>
      <c r="CK41" s="30" t="str">
        <f t="shared" si="13"/>
        <v/>
      </c>
      <c r="CL41" s="130">
        <f t="shared" si="35"/>
        <v>144.77020990895392</v>
      </c>
      <c r="CM41" s="30">
        <f>IF(AND(CL4=0,CL41&gt;=0), "",CL41/CL4)</f>
        <v>9.8879912065760788E-4</v>
      </c>
      <c r="CN41" s="47">
        <f>IF(AND(CL124=0,CL41&gt;=0),"",CL41/CL124)</f>
        <v>4.4781461009965728E-3</v>
      </c>
      <c r="CO41" s="129">
        <f>+'N EERR BARINAS'!N40</f>
        <v>0</v>
      </c>
      <c r="CP41" s="30" t="str">
        <f>IF(AND(CO4=0,CO41&gt;=0), "",CO41/CO4)</f>
        <v/>
      </c>
      <c r="CQ41" s="47" t="str">
        <f>IF(AND(CO124=0,CO41&gt;=0),"",CO41/CO124)</f>
        <v/>
      </c>
      <c r="CR41" s="30" t="str">
        <f t="shared" si="14"/>
        <v/>
      </c>
      <c r="CS41" s="130">
        <f t="shared" si="36"/>
        <v>144.77020990895392</v>
      </c>
      <c r="CT41" s="30">
        <f>IF(AND(CS4=0,CS41&gt;=0), "",CS41/CS4)</f>
        <v>9.8879912065760788E-4</v>
      </c>
      <c r="CU41" s="47">
        <f>IF(AND(CS124=0,CS41&gt;=0),"",CS41/CS124)</f>
        <v>4.4781461009965728E-3</v>
      </c>
      <c r="CV41" s="131">
        <f t="shared" si="37"/>
        <v>0</v>
      </c>
      <c r="CW41" s="30" t="str">
        <f>IF(AND(CV4=0,CV41&gt;=0), "",CV41/CV4)</f>
        <v/>
      </c>
      <c r="CX41" s="47">
        <f t="shared" si="15"/>
        <v>1</v>
      </c>
    </row>
    <row r="42" spans="1:102" outlineLevel="1" x14ac:dyDescent="0.3">
      <c r="A42" s="29" t="s">
        <v>4</v>
      </c>
      <c r="B42" s="129">
        <f>+'N EERR BARINAS'!B41</f>
        <v>0</v>
      </c>
      <c r="C42" s="30" t="str">
        <f>IF(AND(B4=0,B42&gt;=0), "",B42/B4)</f>
        <v/>
      </c>
      <c r="D42" s="47" t="str">
        <f>IF(AND(B124=0,B42&gt;=0),"",B42/B124)</f>
        <v/>
      </c>
      <c r="E42" s="129">
        <f>+'N EERR BARINAS'!C41</f>
        <v>248.7066970319762</v>
      </c>
      <c r="F42" s="30">
        <f>IF(AND(E4=0,E42&gt;=0), "",E42/E4)</f>
        <v>1.8114674231027715E-2</v>
      </c>
      <c r="G42" s="47">
        <f>IF(AND(E124=0,E42&gt;=0),"",E42/E124)</f>
        <v>6.6141990643105844E-2</v>
      </c>
      <c r="H42" s="129">
        <f>+'N EERR BARINAS'!D41</f>
        <v>351.50523094441678</v>
      </c>
      <c r="I42" s="30">
        <f>IF(AND(H4=0,H42&gt;=0), "",H42/H4)</f>
        <v>1.5442145380169414E-2</v>
      </c>
      <c r="J42" s="47">
        <f>IF(AND(H124=0,H42&gt;=0),"",H42/H124)</f>
        <v>6.9636613822776333E-2</v>
      </c>
      <c r="K42" s="30">
        <f t="shared" si="19"/>
        <v>0.41333239168555147</v>
      </c>
      <c r="L42" s="130">
        <f t="shared" si="38"/>
        <v>600.21192797639299</v>
      </c>
      <c r="M42" s="30">
        <f>IF(AND(L4=0,L42&gt;=0), "",L42/L4)</f>
        <v>1.6447636480133674E-2</v>
      </c>
      <c r="N42" s="47">
        <f>IF(AND(L124=0,L42&gt;=0),"",L42/L124)</f>
        <v>6.8144719175237609E-2</v>
      </c>
      <c r="O42" s="129">
        <f>+'N EERR BARINAS'!E41</f>
        <v>352.49903382785578</v>
      </c>
      <c r="P42" s="30">
        <f>IF(AND(O4=0,O42&gt;=0), "",O42/O4)</f>
        <v>1.3376132203731643E-2</v>
      </c>
      <c r="Q42" s="47">
        <f>IF(AND(O124=0,O42&gt;=0),"",O42/O124)</f>
        <v>5.7683509138324998E-2</v>
      </c>
      <c r="R42" s="30">
        <f t="shared" si="20"/>
        <v>2.8272776503748577E-3</v>
      </c>
      <c r="S42" s="130">
        <f t="shared" si="39"/>
        <v>952.71096180424877</v>
      </c>
      <c r="T42" s="30">
        <f>IF(AND(S4=0,S42&gt;=0), "",S42/S4)</f>
        <v>1.5159663090800336E-2</v>
      </c>
      <c r="U42" s="47">
        <f>IF(AND(S124=0,S42&gt;=0),"",S42/S124)</f>
        <v>6.3859689622858901E-2</v>
      </c>
      <c r="V42" s="131"/>
      <c r="W42" s="30" t="str">
        <f>IF(AND(V4=0,V42&gt;=0), "",V42/V4)</f>
        <v/>
      </c>
      <c r="X42" s="47">
        <f t="shared" si="21"/>
        <v>1</v>
      </c>
      <c r="Y42" s="129">
        <f>+'N EERR BARINAS'!F41</f>
        <v>373.7169949396652</v>
      </c>
      <c r="Z42" s="30">
        <f>IF(AND(Y4=0,Y42&gt;=0), "",Y42/Y4)</f>
        <v>1.5102020611269452E-2</v>
      </c>
      <c r="AA42" s="47">
        <f>IF(AND(Y124=0,Y42&gt;=0),"",Y42/Y124)</f>
        <v>6.6440475844147445E-2</v>
      </c>
      <c r="AB42" s="30">
        <f t="shared" si="22"/>
        <v>6.0192962464036957E-2</v>
      </c>
      <c r="AC42" s="130">
        <f t="shared" si="27"/>
        <v>1326.4279567439139</v>
      </c>
      <c r="AD42" s="30">
        <f>IF(AND(AC4=0,AC42&gt;=0), "",AC42/AC4)</f>
        <v>1.5143378024149739E-2</v>
      </c>
      <c r="AE42" s="47">
        <f>IF(AND(AC124=0,AC42&gt;=0),"",AC42/AC124)</f>
        <v>6.456630718386043E-2</v>
      </c>
      <c r="AF42" s="129">
        <f>+'N EERR BARINAS'!G41</f>
        <v>381.63859156577178</v>
      </c>
      <c r="AG42" s="30">
        <f>IF(AND(AF4=0,AF42&gt;=0), "",AF42/AF4)</f>
        <v>1.2157716532560339E-2</v>
      </c>
      <c r="AH42" s="47">
        <f>IF(AND(AF124=0,AF42&gt;=0),"",AF42/AF124)</f>
        <v>6.563833241822864E-2</v>
      </c>
      <c r="AI42" s="30">
        <f t="shared" si="4"/>
        <v>2.1196779202897854E-2</v>
      </c>
      <c r="AJ42" s="130">
        <f t="shared" si="16"/>
        <v>1708.0665483096857</v>
      </c>
      <c r="AK42" s="30">
        <f>IF(AND(AJ4=0,AJ42&gt;=0), "",AJ42/AJ4)</f>
        <v>1.4355679890812217E-2</v>
      </c>
      <c r="AL42" s="47">
        <f>IF(AND(AJ124=0,AJ42&gt;=0),"",AJ42/AJ124)</f>
        <v>6.4802784033303473E-2</v>
      </c>
      <c r="AM42" s="129">
        <f>+'N EERR BARINAS'!H41</f>
        <v>398.06150184586664</v>
      </c>
      <c r="AN42" s="30">
        <f>IF(AND(AM4=0,AM42&gt;=0), "",AM42/AM4)</f>
        <v>1.4512856106193959E-2</v>
      </c>
      <c r="AO42" s="47">
        <f>IF(AND(AM124=0,AM42&gt;=0),"",AM42/AM124)</f>
        <v>6.6674313946504665E-2</v>
      </c>
      <c r="AP42" s="30">
        <f t="shared" si="5"/>
        <v>4.3032624695305575E-2</v>
      </c>
      <c r="AQ42" s="130">
        <f t="shared" si="17"/>
        <v>2106.1280501555525</v>
      </c>
      <c r="AR42" s="30">
        <f>IF(AND(AQ4=0,AQ42&gt;=0), "",AQ42/AQ4)</f>
        <v>1.438512498735646E-2</v>
      </c>
      <c r="AS42" s="47">
        <f>IF(AND(AQ124=0,AQ42&gt;=0),"",AQ42/AQ124)</f>
        <v>6.5148410863913986E-2</v>
      </c>
      <c r="AT42" s="131">
        <f t="shared" si="28"/>
        <v>0</v>
      </c>
      <c r="AU42" s="30" t="str">
        <f>IF(AND(AT4=0,AT42&gt;=0), "",AT42/AT4)</f>
        <v/>
      </c>
      <c r="AV42" s="47">
        <f t="shared" si="23"/>
        <v>1</v>
      </c>
      <c r="AW42" s="131">
        <f t="shared" si="40"/>
        <v>351.0213416925921</v>
      </c>
      <c r="AX42" s="30">
        <f>IF(AND(AW4=0,AW42&gt;=0), "",AW42/AW4)</f>
        <v>1.4385124987356461E-2</v>
      </c>
      <c r="AY42" s="47">
        <f>IF(AND(AW124=0,AW42&gt;=0),"",AW42/AW124)</f>
        <v>6.5148410863914014E-2</v>
      </c>
      <c r="AZ42" s="131">
        <f t="shared" si="29"/>
        <v>0</v>
      </c>
      <c r="BA42" s="30" t="str">
        <f>IF(AND(AZ4=0,AZ42&gt;=0), "",AZ42/AZ4)</f>
        <v/>
      </c>
      <c r="BB42" s="47">
        <f t="shared" si="24"/>
        <v>1</v>
      </c>
      <c r="BC42" s="129">
        <f>+'N EERR BARINAS'!I41</f>
        <v>0</v>
      </c>
      <c r="BD42" s="30" t="str">
        <f>IF(AND(BC4=0,BC42&gt;=0), "",BC42/BC4)</f>
        <v/>
      </c>
      <c r="BE42" s="47" t="str">
        <f>IF(AND(BC124=0,BC42&gt;=0),"",BC42/BC124)</f>
        <v/>
      </c>
      <c r="BF42" s="30">
        <f t="shared" si="25"/>
        <v>-1</v>
      </c>
      <c r="BG42" s="130">
        <f t="shared" si="30"/>
        <v>2106.1280501555525</v>
      </c>
      <c r="BH42" s="30">
        <f>IF(AND(BG4=0,BG42&gt;=0), "",BG42/BG4)</f>
        <v>1.438512498735646E-2</v>
      </c>
      <c r="BI42" s="47">
        <f>IF(AND(BG124=0,BG42&gt;=0),"",BG42/BG124)</f>
        <v>6.5148410863913986E-2</v>
      </c>
      <c r="BJ42" s="129">
        <f>+'N EERR BARINAS'!J41</f>
        <v>0</v>
      </c>
      <c r="BK42" s="30" t="str">
        <f>IF(AND(BJ4=0,BJ42&gt;=0), "",BJ42/BJ4)</f>
        <v/>
      </c>
      <c r="BL42" s="47" t="str">
        <f>IF(AND(BJ124=0,BJ42&gt;=0),"",BJ42/BJ124)</f>
        <v/>
      </c>
      <c r="BM42" s="30" t="str">
        <f t="shared" si="9"/>
        <v/>
      </c>
      <c r="BN42" s="130">
        <f t="shared" si="31"/>
        <v>2106.1280501555525</v>
      </c>
      <c r="BO42" s="30">
        <f>IF(AND(BN4=0,BN42&gt;=0), "",BN42/BN4)</f>
        <v>1.438512498735646E-2</v>
      </c>
      <c r="BP42" s="47">
        <f>IF(AND(BN124=0,BN42&gt;=0),"",BN42/BN124)</f>
        <v>6.5148410863913986E-2</v>
      </c>
      <c r="BQ42" s="129">
        <f>+'N EERR BARINAS'!K41</f>
        <v>0</v>
      </c>
      <c r="BR42" s="30" t="str">
        <f>IF(AND(BQ4=0,BQ42&gt;=0), "",BQ42/BQ4)</f>
        <v/>
      </c>
      <c r="BS42" s="47" t="str">
        <f>IF(AND(BQ124=0,BQ42&gt;=0),"",BQ42/BQ124)</f>
        <v/>
      </c>
      <c r="BT42" s="30" t="str">
        <f t="shared" si="10"/>
        <v/>
      </c>
      <c r="BU42" s="130">
        <f t="shared" si="32"/>
        <v>2106.1280501555525</v>
      </c>
      <c r="BV42" s="30">
        <f>IF(AND(BU4=0,BU42&gt;=0), "",BU42/BU4)</f>
        <v>1.438512498735646E-2</v>
      </c>
      <c r="BW42" s="47">
        <f>IF(AND(BU124=0,BU42&gt;=0),"",BU42/BU124)</f>
        <v>6.5148410863913986E-2</v>
      </c>
      <c r="BX42" s="131">
        <f t="shared" si="33"/>
        <v>0</v>
      </c>
      <c r="BY42" s="30" t="str">
        <f>IF(AND(BX4=0,BX42&gt;=0), "",BX42/BX4)</f>
        <v/>
      </c>
      <c r="BZ42" s="47">
        <f t="shared" si="11"/>
        <v>1</v>
      </c>
      <c r="CA42" s="129">
        <f>+'N EERR BARINAS'!L41</f>
        <v>0</v>
      </c>
      <c r="CB42" s="30" t="str">
        <f>IF(AND(CA4=0,CA42&gt;=0), "",CA42/CA4)</f>
        <v/>
      </c>
      <c r="CC42" s="47" t="str">
        <f>IF(AND(CA124=0,CA42&gt;=0),"",CA42/CA124)</f>
        <v/>
      </c>
      <c r="CD42" s="30" t="str">
        <f t="shared" si="26"/>
        <v/>
      </c>
      <c r="CE42" s="130">
        <f t="shared" si="34"/>
        <v>2106.1280501555525</v>
      </c>
      <c r="CF42" s="30">
        <f>IF(AND(CE4=0,CE42&gt;=0), "",CE42/CE4)</f>
        <v>1.438512498735646E-2</v>
      </c>
      <c r="CG42" s="47">
        <f>IF(AND(CE124=0,CE42&gt;=0),"",CE42/CE124)</f>
        <v>6.5148410863913986E-2</v>
      </c>
      <c r="CH42" s="129">
        <f>+'N EERR BARINAS'!M41</f>
        <v>0</v>
      </c>
      <c r="CI42" s="30" t="str">
        <f>IF(AND(CH4=0,CH42&gt;=0), "",CH42/CH4)</f>
        <v/>
      </c>
      <c r="CJ42" s="47" t="str">
        <f>IF(AND(CH124=0,CH42&gt;=0),"",CH42/CH124)</f>
        <v/>
      </c>
      <c r="CK42" s="30" t="str">
        <f t="shared" si="13"/>
        <v/>
      </c>
      <c r="CL42" s="130">
        <f t="shared" si="35"/>
        <v>2106.1280501555525</v>
      </c>
      <c r="CM42" s="30">
        <f>IF(AND(CL4=0,CL42&gt;=0), "",CL42/CL4)</f>
        <v>1.438512498735646E-2</v>
      </c>
      <c r="CN42" s="47">
        <f>IF(AND(CL124=0,CL42&gt;=0),"",CL42/CL124)</f>
        <v>6.5148410863913986E-2</v>
      </c>
      <c r="CO42" s="129">
        <f>+'N EERR BARINAS'!N41</f>
        <v>0</v>
      </c>
      <c r="CP42" s="30" t="str">
        <f>IF(AND(CO4=0,CO42&gt;=0), "",CO42/CO4)</f>
        <v/>
      </c>
      <c r="CQ42" s="47" t="str">
        <f>IF(AND(CO124=0,CO42&gt;=0),"",CO42/CO124)</f>
        <v/>
      </c>
      <c r="CR42" s="30" t="str">
        <f t="shared" si="14"/>
        <v/>
      </c>
      <c r="CS42" s="130">
        <f t="shared" si="36"/>
        <v>2106.1280501555525</v>
      </c>
      <c r="CT42" s="30">
        <f>IF(AND(CS4=0,CS42&gt;=0), "",CS42/CS4)</f>
        <v>1.438512498735646E-2</v>
      </c>
      <c r="CU42" s="47">
        <f>IF(AND(CS124=0,CS42&gt;=0),"",CS42/CS124)</f>
        <v>6.5148410863913986E-2</v>
      </c>
      <c r="CV42" s="131">
        <f t="shared" si="37"/>
        <v>0</v>
      </c>
      <c r="CW42" s="30" t="str">
        <f>IF(AND(CV4=0,CV42&gt;=0), "",CV42/CV4)</f>
        <v/>
      </c>
      <c r="CX42" s="47">
        <f t="shared" si="15"/>
        <v>1</v>
      </c>
    </row>
    <row r="43" spans="1:102" outlineLevel="1" x14ac:dyDescent="0.3">
      <c r="A43" s="29" t="s">
        <v>5</v>
      </c>
      <c r="B43" s="129">
        <f>+'N EERR BARINAS'!B42</f>
        <v>0</v>
      </c>
      <c r="C43" s="30" t="str">
        <f>IF(AND(B4=0,B43&gt;=0), "",B43/B4)</f>
        <v/>
      </c>
      <c r="D43" s="47" t="str">
        <f>IF(AND(B124=0,B43&gt;=0),"",B43/B124)</f>
        <v/>
      </c>
      <c r="E43" s="129">
        <f>+'N EERR BARINAS'!C42</f>
        <v>0</v>
      </c>
      <c r="F43" s="30">
        <f>IF(AND(E4=0,E43&gt;=0), "",E43/E4)</f>
        <v>0</v>
      </c>
      <c r="G43" s="47">
        <f>IF(AND(E124=0,E43&gt;=0),"",E43/E124)</f>
        <v>0</v>
      </c>
      <c r="H43" s="129">
        <f>+'N EERR BARINAS'!D42</f>
        <v>550.02132517258565</v>
      </c>
      <c r="I43" s="30">
        <f>IF(AND(H4=0,H43&gt;=0), "",H43/H4)</f>
        <v>2.4163251405073895E-2</v>
      </c>
      <c r="J43" s="47">
        <f>IF(AND(H124=0,H43&gt;=0),"",H43/H124)</f>
        <v>0.1089645878453275</v>
      </c>
      <c r="K43" s="30">
        <f t="shared" si="19"/>
        <v>1</v>
      </c>
      <c r="L43" s="130">
        <f t="shared" si="38"/>
        <v>550.02132517258565</v>
      </c>
      <c r="M43" s="30">
        <f>IF(AND(L4=0,L43&gt;=0), "",L43/L4)</f>
        <v>1.507226096499018E-2</v>
      </c>
      <c r="N43" s="47">
        <f>IF(AND(L124=0,L43&gt;=0),"",L43/L124)</f>
        <v>6.2446357690099208E-2</v>
      </c>
      <c r="O43" s="129">
        <f>+'N EERR BARINAS'!E42</f>
        <v>272.54520297502148</v>
      </c>
      <c r="P43" s="30">
        <f>IF(AND(O4=0,O43&gt;=0), "",O43/O4)</f>
        <v>1.034215789728123E-2</v>
      </c>
      <c r="Q43" s="47">
        <f>IF(AND(O124=0,O43&gt;=0),"",O43/O124)</f>
        <v>4.4599735595570116E-2</v>
      </c>
      <c r="R43" s="30">
        <f t="shared" si="20"/>
        <v>-0.50448248003929252</v>
      </c>
      <c r="S43" s="130">
        <f t="shared" si="39"/>
        <v>822.56652814760719</v>
      </c>
      <c r="T43" s="30">
        <f>IF(AND(S4=0,S43&gt;=0), "",S43/S4)</f>
        <v>1.3088787613896693E-2</v>
      </c>
      <c r="U43" s="47">
        <f>IF(AND(S124=0,S43&gt;=0),"",S43/S124)</f>
        <v>5.5136180108791268E-2</v>
      </c>
      <c r="V43" s="131"/>
      <c r="W43" s="30" t="str">
        <f>IF(AND(V4=0,V43&gt;=0), "",V43/V4)</f>
        <v/>
      </c>
      <c r="X43" s="47">
        <f t="shared" si="21"/>
        <v>1</v>
      </c>
      <c r="Y43" s="129">
        <f>+'N EERR BARINAS'!F42</f>
        <v>0</v>
      </c>
      <c r="Z43" s="30">
        <f>IF(AND(Y4=0,Y43&gt;=0), "",Y43/Y4)</f>
        <v>0</v>
      </c>
      <c r="AA43" s="47">
        <f>IF(AND(Y124=0,Y43&gt;=0),"",Y43/Y124)</f>
        <v>0</v>
      </c>
      <c r="AB43" s="30">
        <f t="shared" si="22"/>
        <v>-1</v>
      </c>
      <c r="AC43" s="130">
        <f t="shared" si="27"/>
        <v>822.56652814760719</v>
      </c>
      <c r="AD43" s="30">
        <f>IF(AND(AC4=0,AC43&gt;=0), "",AC43/AC4)</f>
        <v>9.3909630164380788E-3</v>
      </c>
      <c r="AE43" s="47">
        <f>IF(AND(AC124=0,AC43&gt;=0),"",AC43/AC124)</f>
        <v>4.0039930450435801E-2</v>
      </c>
      <c r="AF43" s="129">
        <f>+'N EERR BARINAS'!G42</f>
        <v>332.30798721998013</v>
      </c>
      <c r="AG43" s="30">
        <f>IF(AND(AF4=0,AF43&gt;=0), "",AF43/AF4)</f>
        <v>1.0586210093561589E-2</v>
      </c>
      <c r="AH43" s="47">
        <f>IF(AND(AF124=0,AF43&gt;=0),"",AF43/AF124)</f>
        <v>5.7153921569848408E-2</v>
      </c>
      <c r="AI43" s="30">
        <f t="shared" si="4"/>
        <v>1</v>
      </c>
      <c r="AJ43" s="130">
        <f t="shared" si="16"/>
        <v>1154.8745153675873</v>
      </c>
      <c r="AK43" s="30">
        <f>IF(AND(AJ4=0,AJ43&gt;=0), "",AJ43/AJ4)</f>
        <v>9.706301474658981E-3</v>
      </c>
      <c r="AL43" s="47">
        <f>IF(AND(AJ124=0,AJ43&gt;=0),"",AJ43/AJ124)</f>
        <v>4.3815086642258194E-2</v>
      </c>
      <c r="AM43" s="129">
        <f>+'N EERR BARINAS'!H42</f>
        <v>357.65029817847426</v>
      </c>
      <c r="AN43" s="30">
        <f>IF(AND(AM4=0,AM43&gt;=0), "",AM43/AM4)</f>
        <v>1.3039510954293149E-2</v>
      </c>
      <c r="AO43" s="47">
        <f>IF(AND(AM124=0,AM43&gt;=0),"",AM43/AM124)</f>
        <v>5.9905537594655514E-2</v>
      </c>
      <c r="AP43" s="30">
        <f t="shared" si="5"/>
        <v>7.6261516223256193E-2</v>
      </c>
      <c r="AQ43" s="130">
        <f t="shared" si="17"/>
        <v>1512.5248135460615</v>
      </c>
      <c r="AR43" s="30">
        <f>IF(AND(AQ4=0,AQ43&gt;=0), "",AQ43/AQ4)</f>
        <v>1.0330738668872078E-2</v>
      </c>
      <c r="AS43" s="47">
        <f>IF(AND(AQ124=0,AQ43&gt;=0),"",AQ43/AQ124)</f>
        <v>4.6786608244207155E-2</v>
      </c>
      <c r="AT43" s="131">
        <f t="shared" si="28"/>
        <v>0</v>
      </c>
      <c r="AU43" s="30" t="str">
        <f>IF(AND(AT4=0,AT43&gt;=0), "",AT43/AT4)</f>
        <v/>
      </c>
      <c r="AV43" s="47">
        <f t="shared" si="23"/>
        <v>1</v>
      </c>
      <c r="AW43" s="131">
        <f t="shared" si="40"/>
        <v>252.0874689243436</v>
      </c>
      <c r="AX43" s="30">
        <f>IF(AND(AW4=0,AW43&gt;=0), "",AW43/AW4)</f>
        <v>1.033073866887208E-2</v>
      </c>
      <c r="AY43" s="47">
        <f>IF(AND(AW124=0,AW43&gt;=0),"",AW43/AW124)</f>
        <v>4.6786608244207169E-2</v>
      </c>
      <c r="AZ43" s="131">
        <f t="shared" si="29"/>
        <v>0</v>
      </c>
      <c r="BA43" s="30" t="str">
        <f>IF(AND(AZ4=0,AZ43&gt;=0), "",AZ43/AZ4)</f>
        <v/>
      </c>
      <c r="BB43" s="47">
        <f t="shared" si="24"/>
        <v>1</v>
      </c>
      <c r="BC43" s="129">
        <f>+'N EERR BARINAS'!I42</f>
        <v>0</v>
      </c>
      <c r="BD43" s="30" t="str">
        <f>IF(AND(BC4=0,BC43&gt;=0), "",BC43/BC4)</f>
        <v/>
      </c>
      <c r="BE43" s="47" t="str">
        <f>IF(AND(BC124=0,BC43&gt;=0),"",BC43/BC124)</f>
        <v/>
      </c>
      <c r="BF43" s="30">
        <f t="shared" si="25"/>
        <v>-1</v>
      </c>
      <c r="BG43" s="130">
        <f t="shared" si="30"/>
        <v>1512.5248135460615</v>
      </c>
      <c r="BH43" s="30">
        <f>IF(AND(BG4=0,BG43&gt;=0), "",BG43/BG4)</f>
        <v>1.0330738668872078E-2</v>
      </c>
      <c r="BI43" s="47">
        <f>IF(AND(BG124=0,BG43&gt;=0),"",BG43/BG124)</f>
        <v>4.6786608244207155E-2</v>
      </c>
      <c r="BJ43" s="129">
        <f>+'N EERR BARINAS'!J42</f>
        <v>0</v>
      </c>
      <c r="BK43" s="30" t="str">
        <f>IF(AND(BJ4=0,BJ43&gt;=0), "",BJ43/BJ4)</f>
        <v/>
      </c>
      <c r="BL43" s="47" t="str">
        <f>IF(AND(BJ124=0,BJ43&gt;=0),"",BJ43/BJ124)</f>
        <v/>
      </c>
      <c r="BM43" s="30" t="str">
        <f t="shared" si="9"/>
        <v/>
      </c>
      <c r="BN43" s="130">
        <f t="shared" si="31"/>
        <v>1512.5248135460615</v>
      </c>
      <c r="BO43" s="30">
        <f>IF(AND(BN4=0,BN43&gt;=0), "",BN43/BN4)</f>
        <v>1.0330738668872078E-2</v>
      </c>
      <c r="BP43" s="47">
        <f>IF(AND(BN124=0,BN43&gt;=0),"",BN43/BN124)</f>
        <v>4.6786608244207155E-2</v>
      </c>
      <c r="BQ43" s="129">
        <f>+'N EERR BARINAS'!K42</f>
        <v>0</v>
      </c>
      <c r="BR43" s="30" t="str">
        <f>IF(AND(BQ4=0,BQ43&gt;=0), "",BQ43/BQ4)</f>
        <v/>
      </c>
      <c r="BS43" s="47" t="str">
        <f>IF(AND(BQ124=0,BQ43&gt;=0),"",BQ43/BQ124)</f>
        <v/>
      </c>
      <c r="BT43" s="30" t="str">
        <f t="shared" si="10"/>
        <v/>
      </c>
      <c r="BU43" s="130">
        <f t="shared" si="32"/>
        <v>1512.5248135460615</v>
      </c>
      <c r="BV43" s="30">
        <f>IF(AND(BU4=0,BU43&gt;=0), "",BU43/BU4)</f>
        <v>1.0330738668872078E-2</v>
      </c>
      <c r="BW43" s="47">
        <f>IF(AND(BU124=0,BU43&gt;=0),"",BU43/BU124)</f>
        <v>4.6786608244207155E-2</v>
      </c>
      <c r="BX43" s="131">
        <f t="shared" si="33"/>
        <v>0</v>
      </c>
      <c r="BY43" s="30" t="str">
        <f>IF(AND(BX4=0,BX43&gt;=0), "",BX43/BX4)</f>
        <v/>
      </c>
      <c r="BZ43" s="47">
        <f t="shared" si="11"/>
        <v>1</v>
      </c>
      <c r="CA43" s="129">
        <f>+'N EERR BARINAS'!L42</f>
        <v>0</v>
      </c>
      <c r="CB43" s="30" t="str">
        <f>IF(AND(CA4=0,CA43&gt;=0), "",CA43/CA4)</f>
        <v/>
      </c>
      <c r="CC43" s="47" t="str">
        <f>IF(AND(CA124=0,CA43&gt;=0),"",CA43/CA124)</f>
        <v/>
      </c>
      <c r="CD43" s="30" t="str">
        <f t="shared" si="26"/>
        <v/>
      </c>
      <c r="CE43" s="130">
        <f t="shared" si="34"/>
        <v>1512.5248135460615</v>
      </c>
      <c r="CF43" s="30">
        <f>IF(AND(CE4=0,CE43&gt;=0), "",CE43/CE4)</f>
        <v>1.0330738668872078E-2</v>
      </c>
      <c r="CG43" s="47">
        <f>IF(AND(CE124=0,CE43&gt;=0),"",CE43/CE124)</f>
        <v>4.6786608244207155E-2</v>
      </c>
      <c r="CH43" s="129">
        <f>+'N EERR BARINAS'!M42</f>
        <v>0</v>
      </c>
      <c r="CI43" s="30" t="str">
        <f>IF(AND(CH4=0,CH43&gt;=0), "",CH43/CH4)</f>
        <v/>
      </c>
      <c r="CJ43" s="47" t="str">
        <f>IF(AND(CH124=0,CH43&gt;=0),"",CH43/CH124)</f>
        <v/>
      </c>
      <c r="CK43" s="30" t="str">
        <f t="shared" si="13"/>
        <v/>
      </c>
      <c r="CL43" s="130">
        <f t="shared" si="35"/>
        <v>1512.5248135460615</v>
      </c>
      <c r="CM43" s="30">
        <f>IF(AND(CL4=0,CL43&gt;=0), "",CL43/CL4)</f>
        <v>1.0330738668872078E-2</v>
      </c>
      <c r="CN43" s="47">
        <f>IF(AND(CL124=0,CL43&gt;=0),"",CL43/CL124)</f>
        <v>4.6786608244207155E-2</v>
      </c>
      <c r="CO43" s="129">
        <f>+'N EERR BARINAS'!N42</f>
        <v>0</v>
      </c>
      <c r="CP43" s="30" t="str">
        <f>IF(AND(CO4=0,CO43&gt;=0), "",CO43/CO4)</f>
        <v/>
      </c>
      <c r="CQ43" s="47" t="str">
        <f>IF(AND(CO124=0,CO43&gt;=0),"",CO43/CO124)</f>
        <v/>
      </c>
      <c r="CR43" s="30" t="str">
        <f t="shared" si="14"/>
        <v/>
      </c>
      <c r="CS43" s="130">
        <f t="shared" si="36"/>
        <v>1512.5248135460615</v>
      </c>
      <c r="CT43" s="30">
        <f>IF(AND(CS4=0,CS43&gt;=0), "",CS43/CS4)</f>
        <v>1.0330738668872078E-2</v>
      </c>
      <c r="CU43" s="47">
        <f>IF(AND(CS124=0,CS43&gt;=0),"",CS43/CS124)</f>
        <v>4.6786608244207155E-2</v>
      </c>
      <c r="CV43" s="131">
        <f t="shared" si="37"/>
        <v>0</v>
      </c>
      <c r="CW43" s="30" t="str">
        <f>IF(AND(CV4=0,CV43&gt;=0), "",CV43/CV4)</f>
        <v/>
      </c>
      <c r="CX43" s="47">
        <f t="shared" si="15"/>
        <v>1</v>
      </c>
    </row>
    <row r="44" spans="1:102" outlineLevel="1" x14ac:dyDescent="0.3">
      <c r="A44" s="29" t="s">
        <v>6</v>
      </c>
      <c r="B44" s="129">
        <f>+'N EERR BARINAS'!B43</f>
        <v>0</v>
      </c>
      <c r="C44" s="30" t="str">
        <f>IF(AND(B4=0,B44&gt;=0), "",B44/B4)</f>
        <v/>
      </c>
      <c r="D44" s="47" t="str">
        <f>IF(AND(B124=0,B44&gt;=0),"",B44/B124)</f>
        <v/>
      </c>
      <c r="E44" s="129">
        <f>+'N EERR BARINAS'!C43</f>
        <v>689.8</v>
      </c>
      <c r="F44" s="30">
        <f>IF(AND(E4=0,E44&gt;=0), "",E44/E4)</f>
        <v>5.0241921241696082E-2</v>
      </c>
      <c r="G44" s="47">
        <f>IF(AND(E124=0,E44&gt;=0),"",E44/E124)</f>
        <v>0.18344799593292993</v>
      </c>
      <c r="H44" s="129">
        <f>+'N EERR BARINAS'!D43</f>
        <v>972.91</v>
      </c>
      <c r="I44" s="30">
        <f>IF(AND(H4=0,H44&gt;=0), "",H44/H4)</f>
        <v>4.2741377195027651E-2</v>
      </c>
      <c r="J44" s="47">
        <f>IF(AND(H124=0,H44&gt;=0),"",H44/H124)</f>
        <v>0.19274295797046218</v>
      </c>
      <c r="K44" s="30">
        <f t="shared" si="19"/>
        <v>0.41042331110466806</v>
      </c>
      <c r="L44" s="130">
        <f t="shared" si="38"/>
        <v>1662.71</v>
      </c>
      <c r="M44" s="30">
        <f>IF(AND(L4=0,L44&gt;=0), "",L44/L4)</f>
        <v>4.556332251524111E-2</v>
      </c>
      <c r="N44" s="47">
        <f>IF(AND(L124=0,L44&gt;=0),"",L44/L124)</f>
        <v>0.1887748322527768</v>
      </c>
      <c r="O44" s="129">
        <f>+'N EERR BARINAS'!E43</f>
        <v>1024.3699999999999</v>
      </c>
      <c r="P44" s="30">
        <f>IF(AND(O4=0,O44&gt;=0), "",O44/O4)</f>
        <v>3.8871336459401641E-2</v>
      </c>
      <c r="Q44" s="47">
        <f>IF(AND(O124=0,O44&gt;=0),"",O44/O124)</f>
        <v>0.16762955521995113</v>
      </c>
      <c r="R44" s="30">
        <f t="shared" si="20"/>
        <v>5.2892867788387338E-2</v>
      </c>
      <c r="S44" s="130">
        <f t="shared" si="39"/>
        <v>2687.08</v>
      </c>
      <c r="T44" s="30">
        <f>IF(AND(S4=0,S44&gt;=0), "",S44/S4)</f>
        <v>4.2757173089394487E-2</v>
      </c>
      <c r="U44" s="47">
        <f>IF(AND(S124=0,S44&gt;=0),"",S44/S124)</f>
        <v>0.18011348842551589</v>
      </c>
      <c r="V44" s="131"/>
      <c r="W44" s="30" t="str">
        <f>IF(AND(V4=0,V44&gt;=0), "",V44/V4)</f>
        <v/>
      </c>
      <c r="X44" s="47">
        <f t="shared" si="21"/>
        <v>1</v>
      </c>
      <c r="Y44" s="129">
        <f>+'N EERR BARINAS'!F43</f>
        <v>1065.83</v>
      </c>
      <c r="Z44" s="30">
        <f>IF(AND(Y4=0,Y44&gt;=0), "",Y44/Y4)</f>
        <v>4.3070523540702156E-2</v>
      </c>
      <c r="AA44" s="47">
        <f>IF(AND(Y124=0,Y44&gt;=0),"",Y44/Y124)</f>
        <v>0.18948630468464586</v>
      </c>
      <c r="AB44" s="30">
        <f t="shared" si="22"/>
        <v>4.0473656979411778E-2</v>
      </c>
      <c r="AC44" s="130">
        <f t="shared" si="27"/>
        <v>3752.91</v>
      </c>
      <c r="AD44" s="30">
        <f>IF(AND(AC4=0,AC44&gt;=0), "",AC44/AC4)</f>
        <v>4.2845700387770087E-2</v>
      </c>
      <c r="AE44" s="47">
        <f>IF(AND(AC124=0,AC44&gt;=0),"",AC44/AC124)</f>
        <v>0.18267975932006336</v>
      </c>
      <c r="AF44" s="129">
        <f>+'N EERR BARINAS'!G43</f>
        <v>1220.0999999999999</v>
      </c>
      <c r="AG44" s="30">
        <f>IF(AND(AF4=0,AF44&gt;=0), "",AF44/AF4)</f>
        <v>3.8868265079058266E-2</v>
      </c>
      <c r="AH44" s="47">
        <f>IF(AND(AF124=0,AF44&gt;=0),"",AF44/AF124)</f>
        <v>0.20984599344345606</v>
      </c>
      <c r="AI44" s="30">
        <f t="shared" si="4"/>
        <v>0.14474165673700307</v>
      </c>
      <c r="AJ44" s="130">
        <f t="shared" si="16"/>
        <v>4973.01</v>
      </c>
      <c r="AK44" s="30">
        <f>IF(AND(AJ4=0,AJ44&gt;=0), "",AJ44/AJ4)</f>
        <v>4.1796345537272558E-2</v>
      </c>
      <c r="AL44" s="47">
        <f>IF(AND(AJ124=0,AJ44&gt;=0),"",AJ44/AJ124)</f>
        <v>0.18867232857195995</v>
      </c>
      <c r="AM44" s="129">
        <f>+'N EERR BARINAS'!H43</f>
        <v>1258.92</v>
      </c>
      <c r="AN44" s="30">
        <f>IF(AND(AM4=0,AM44&gt;=0), "",AM44/AM4)</f>
        <v>4.5898748621724862E-2</v>
      </c>
      <c r="AO44" s="47">
        <f>IF(AND(AM124=0,AM44&gt;=0),"",AM44/AM124)</f>
        <v>0.21086597654961153</v>
      </c>
      <c r="AP44" s="30">
        <f t="shared" si="5"/>
        <v>3.1817064175067751E-2</v>
      </c>
      <c r="AQ44" s="130">
        <f t="shared" si="17"/>
        <v>6231.93</v>
      </c>
      <c r="AR44" s="30">
        <f>IF(AND(AQ4=0,AQ44&gt;=0), "",AQ44/AQ4)</f>
        <v>4.2564882014574215E-2</v>
      </c>
      <c r="AS44" s="47">
        <f>IF(AND(AQ124=0,AQ44&gt;=0),"",AQ44/AQ124)</f>
        <v>0.19277096474982397</v>
      </c>
      <c r="AT44" s="131">
        <f t="shared" si="28"/>
        <v>0</v>
      </c>
      <c r="AU44" s="30" t="str">
        <f>IF(AND(AT4=0,AT44&gt;=0), "",AT44/AT4)</f>
        <v/>
      </c>
      <c r="AV44" s="47">
        <f t="shared" si="23"/>
        <v>1</v>
      </c>
      <c r="AW44" s="131">
        <f t="shared" si="40"/>
        <v>1038.655</v>
      </c>
      <c r="AX44" s="30">
        <f>IF(AND(AW4=0,AW44&gt;=0), "",AW44/AW4)</f>
        <v>4.2564882014574222E-2</v>
      </c>
      <c r="AY44" s="47">
        <f>IF(AND(AW124=0,AW44&gt;=0),"",AW44/AW124)</f>
        <v>0.19277096474982403</v>
      </c>
      <c r="AZ44" s="131">
        <f t="shared" si="29"/>
        <v>0</v>
      </c>
      <c r="BA44" s="30" t="str">
        <f>IF(AND(AZ4=0,AZ44&gt;=0), "",AZ44/AZ4)</f>
        <v/>
      </c>
      <c r="BB44" s="47">
        <f t="shared" si="24"/>
        <v>1</v>
      </c>
      <c r="BC44" s="129">
        <f>+'N EERR BARINAS'!I43</f>
        <v>0</v>
      </c>
      <c r="BD44" s="30" t="str">
        <f>IF(AND(BC4=0,BC44&gt;=0), "",BC44/BC4)</f>
        <v/>
      </c>
      <c r="BE44" s="47" t="str">
        <f>IF(AND(BC124=0,BC44&gt;=0),"",BC44/BC124)</f>
        <v/>
      </c>
      <c r="BF44" s="30">
        <f t="shared" si="25"/>
        <v>-1</v>
      </c>
      <c r="BG44" s="130">
        <f t="shared" si="30"/>
        <v>6231.93</v>
      </c>
      <c r="BH44" s="30">
        <f>IF(AND(BG4=0,BG44&gt;=0), "",BG44/BG4)</f>
        <v>4.2564882014574215E-2</v>
      </c>
      <c r="BI44" s="47">
        <f>IF(AND(BG124=0,BG44&gt;=0),"",BG44/BG124)</f>
        <v>0.19277096474982397</v>
      </c>
      <c r="BJ44" s="129">
        <f>+'N EERR BARINAS'!J43</f>
        <v>0</v>
      </c>
      <c r="BK44" s="30" t="str">
        <f>IF(AND(BJ4=0,BJ44&gt;=0), "",BJ44/BJ4)</f>
        <v/>
      </c>
      <c r="BL44" s="47" t="str">
        <f>IF(AND(BJ124=0,BJ44&gt;=0),"",BJ44/BJ124)</f>
        <v/>
      </c>
      <c r="BM44" s="30" t="str">
        <f t="shared" si="9"/>
        <v/>
      </c>
      <c r="BN44" s="130">
        <f t="shared" si="31"/>
        <v>6231.93</v>
      </c>
      <c r="BO44" s="30">
        <f>IF(AND(BN4=0,BN44&gt;=0), "",BN44/BN4)</f>
        <v>4.2564882014574215E-2</v>
      </c>
      <c r="BP44" s="47">
        <f>IF(AND(BN124=0,BN44&gt;=0),"",BN44/BN124)</f>
        <v>0.19277096474982397</v>
      </c>
      <c r="BQ44" s="129">
        <f>+'N EERR BARINAS'!K43</f>
        <v>0</v>
      </c>
      <c r="BR44" s="30" t="str">
        <f>IF(AND(BQ4=0,BQ44&gt;=0), "",BQ44/BQ4)</f>
        <v/>
      </c>
      <c r="BS44" s="47" t="str">
        <f>IF(AND(BQ124=0,BQ44&gt;=0),"",BQ44/BQ124)</f>
        <v/>
      </c>
      <c r="BT44" s="30" t="str">
        <f t="shared" si="10"/>
        <v/>
      </c>
      <c r="BU44" s="130">
        <f t="shared" si="32"/>
        <v>6231.93</v>
      </c>
      <c r="BV44" s="30">
        <f>IF(AND(BU4=0,BU44&gt;=0), "",BU44/BU4)</f>
        <v>4.2564882014574215E-2</v>
      </c>
      <c r="BW44" s="47">
        <f>IF(AND(BU124=0,BU44&gt;=0),"",BU44/BU124)</f>
        <v>0.19277096474982397</v>
      </c>
      <c r="BX44" s="131">
        <f t="shared" si="33"/>
        <v>0</v>
      </c>
      <c r="BY44" s="30" t="str">
        <f>IF(AND(BX4=0,BX44&gt;=0), "",BX44/BX4)</f>
        <v/>
      </c>
      <c r="BZ44" s="47">
        <f t="shared" si="11"/>
        <v>1</v>
      </c>
      <c r="CA44" s="129">
        <f>+'N EERR BARINAS'!L43</f>
        <v>0</v>
      </c>
      <c r="CB44" s="30" t="str">
        <f>IF(AND(CA4=0,CA44&gt;=0), "",CA44/CA4)</f>
        <v/>
      </c>
      <c r="CC44" s="47" t="str">
        <f>IF(AND(CA124=0,CA44&gt;=0),"",CA44/CA124)</f>
        <v/>
      </c>
      <c r="CD44" s="30" t="str">
        <f t="shared" si="26"/>
        <v/>
      </c>
      <c r="CE44" s="130">
        <f t="shared" si="34"/>
        <v>6231.93</v>
      </c>
      <c r="CF44" s="30">
        <f>IF(AND(CE4=0,CE44&gt;=0), "",CE44/CE4)</f>
        <v>4.2564882014574215E-2</v>
      </c>
      <c r="CG44" s="47">
        <f>IF(AND(CE124=0,CE44&gt;=0),"",CE44/CE124)</f>
        <v>0.19277096474982397</v>
      </c>
      <c r="CH44" s="129">
        <f>+'N EERR BARINAS'!M43</f>
        <v>0</v>
      </c>
      <c r="CI44" s="30" t="str">
        <f>IF(AND(CH4=0,CH44&gt;=0), "",CH44/CH4)</f>
        <v/>
      </c>
      <c r="CJ44" s="47" t="str">
        <f>IF(AND(CH124=0,CH44&gt;=0),"",CH44/CH124)</f>
        <v/>
      </c>
      <c r="CK44" s="30" t="str">
        <f t="shared" si="13"/>
        <v/>
      </c>
      <c r="CL44" s="130">
        <f t="shared" si="35"/>
        <v>6231.93</v>
      </c>
      <c r="CM44" s="30">
        <f>IF(AND(CL4=0,CL44&gt;=0), "",CL44/CL4)</f>
        <v>4.2564882014574215E-2</v>
      </c>
      <c r="CN44" s="47">
        <f>IF(AND(CL124=0,CL44&gt;=0),"",CL44/CL124)</f>
        <v>0.19277096474982397</v>
      </c>
      <c r="CO44" s="129">
        <f>+'N EERR BARINAS'!N43</f>
        <v>0</v>
      </c>
      <c r="CP44" s="30" t="str">
        <f>IF(AND(CO4=0,CO44&gt;=0), "",CO44/CO4)</f>
        <v/>
      </c>
      <c r="CQ44" s="47" t="str">
        <f>IF(AND(CO124=0,CO44&gt;=0),"",CO44/CO124)</f>
        <v/>
      </c>
      <c r="CR44" s="30" t="str">
        <f t="shared" si="14"/>
        <v/>
      </c>
      <c r="CS44" s="130">
        <f t="shared" si="36"/>
        <v>6231.93</v>
      </c>
      <c r="CT44" s="30">
        <f>IF(AND(CS4=0,CS44&gt;=0), "",CS44/CS4)</f>
        <v>4.2564882014574215E-2</v>
      </c>
      <c r="CU44" s="47">
        <f>IF(AND(CS124=0,CS44&gt;=0),"",CS44/CS124)</f>
        <v>0.19277096474982397</v>
      </c>
      <c r="CV44" s="131">
        <f t="shared" si="37"/>
        <v>0</v>
      </c>
      <c r="CW44" s="30" t="str">
        <f>IF(AND(CV4=0,CV44&gt;=0), "",CV44/CV4)</f>
        <v/>
      </c>
      <c r="CX44" s="47">
        <f t="shared" si="15"/>
        <v>1</v>
      </c>
    </row>
    <row r="45" spans="1:102" outlineLevel="1" x14ac:dyDescent="0.3">
      <c r="A45" s="29" t="s">
        <v>7</v>
      </c>
      <c r="B45" s="129">
        <f>+'N EERR BARINAS'!B44</f>
        <v>0</v>
      </c>
      <c r="C45" s="30" t="str">
        <f>IF(AND(B4=0,B45&gt;=0), "",B45/B4)</f>
        <v/>
      </c>
      <c r="D45" s="47" t="str">
        <f>IF(AND(B124=0,B45&gt;=0),"",B45/B124)</f>
        <v/>
      </c>
      <c r="E45" s="129">
        <f>+'N EERR BARINAS'!C44</f>
        <v>34.197170841896728</v>
      </c>
      <c r="F45" s="30">
        <f>IF(AND(E4=0,E45&gt;=0), "",E45/E4)</f>
        <v>2.4907677067663105E-3</v>
      </c>
      <c r="G45" s="47">
        <f>IF(AND(E124=0,E45&gt;=0),"",E45/E124)</f>
        <v>9.0945237134270537E-3</v>
      </c>
      <c r="H45" s="129">
        <f>+'N EERR BARINAS'!D44</f>
        <v>37.751661803430366</v>
      </c>
      <c r="I45" s="30">
        <f>IF(AND(H4=0,H45&gt;=0), "",H45/H4)</f>
        <v>1.6584864138301952E-3</v>
      </c>
      <c r="J45" s="47">
        <f>IF(AND(H124=0,H45&gt;=0),"",H45/H124)</f>
        <v>7.478972324566179E-3</v>
      </c>
      <c r="K45" s="30">
        <f t="shared" si="19"/>
        <v>0.10394108266929633</v>
      </c>
      <c r="L45" s="130">
        <f t="shared" si="38"/>
        <v>71.948832645327087</v>
      </c>
      <c r="M45" s="30">
        <f>IF(AND(L4=0,L45&gt;=0), "",L45/L4)</f>
        <v>1.9716173394122524E-3</v>
      </c>
      <c r="N45" s="47">
        <f>IF(AND(L124=0,L45&gt;=0),"",L45/L124)</f>
        <v>8.1686697099342225E-3</v>
      </c>
      <c r="O45" s="129">
        <f>+'N EERR BARINAS'!E44</f>
        <v>38.774893721064132</v>
      </c>
      <c r="P45" s="30">
        <f>IF(AND(O4=0,O45&gt;=0), "",O45/O4)</f>
        <v>1.4713745424104806E-3</v>
      </c>
      <c r="Q45" s="47">
        <f>IF(AND(O124=0,O45&gt;=0),"",O45/O124)</f>
        <v>6.3451860052157489E-3</v>
      </c>
      <c r="R45" s="30">
        <f t="shared" si="20"/>
        <v>2.7104288096286872E-2</v>
      </c>
      <c r="S45" s="130">
        <f t="shared" si="39"/>
        <v>110.72372636639122</v>
      </c>
      <c r="T45" s="30">
        <f>IF(AND(S4=0,S45&gt;=0), "",S45/S4)</f>
        <v>1.7618506085976381E-3</v>
      </c>
      <c r="U45" s="47">
        <f>IF(AND(S124=0,S45&gt;=0),"",S45/S124)</f>
        <v>7.4217502297374829E-3</v>
      </c>
      <c r="V45" s="131"/>
      <c r="W45" s="30" t="str">
        <f>IF(AND(V4=0,V45&gt;=0), "",V45/V4)</f>
        <v/>
      </c>
      <c r="X45" s="47">
        <f t="shared" si="21"/>
        <v>1</v>
      </c>
      <c r="Y45" s="129">
        <f>+'N EERR BARINAS'!F44</f>
        <v>41.150019462826002</v>
      </c>
      <c r="Z45" s="30">
        <f>IF(AND(Y4=0,Y45&gt;=0), "",Y45/Y4)</f>
        <v>1.662885152392032E-3</v>
      </c>
      <c r="AA45" s="47">
        <f>IF(AND(Y124=0,Y45&gt;=0),"",Y45/Y124)</f>
        <v>7.3157681109671862E-3</v>
      </c>
      <c r="AB45" s="30">
        <f t="shared" si="22"/>
        <v>6.1254216680717899E-2</v>
      </c>
      <c r="AC45" s="130">
        <f t="shared" si="27"/>
        <v>151.87374582921723</v>
      </c>
      <c r="AD45" s="30">
        <f>IF(AND(AC4=0,AC45&gt;=0), "",AC45/AC4)</f>
        <v>1.7338910367067125E-3</v>
      </c>
      <c r="AE45" s="47">
        <f>IF(AND(AC124=0,AC45&gt;=0),"",AC45/AC124)</f>
        <v>7.3927323956923781E-3</v>
      </c>
      <c r="AF45" s="129">
        <f>+'N EERR BARINAS'!G44</f>
        <v>41.980245072234894</v>
      </c>
      <c r="AG45" s="30">
        <f>IF(AND(AF4=0,AF45&gt;=0), "",AF45/AF4)</f>
        <v>1.3373488185816373E-3</v>
      </c>
      <c r="AH45" s="47">
        <f>IF(AND(AF124=0,AF45&gt;=0),"",AF45/AF124)</f>
        <v>7.2202165660051497E-3</v>
      </c>
      <c r="AI45" s="30">
        <f t="shared" si="4"/>
        <v>2.0175582423694813E-2</v>
      </c>
      <c r="AJ45" s="130">
        <f t="shared" si="16"/>
        <v>193.85399090145211</v>
      </c>
      <c r="AK45" s="30">
        <f>IF(AND(AJ4=0,AJ45&gt;=0), "",AJ45/AJ4)</f>
        <v>1.629272490402469E-3</v>
      </c>
      <c r="AL45" s="47">
        <f>IF(AND(AJ124=0,AJ45&gt;=0),"",AJ45/AJ124)</f>
        <v>7.3546773214500883E-3</v>
      </c>
      <c r="AM45" s="129">
        <f>+'N EERR BARINAS'!H44</f>
        <v>43.786765203045334</v>
      </c>
      <c r="AN45" s="30">
        <f>IF(AND(AM4=0,AM45&gt;=0), "",AM45/AM4)</f>
        <v>1.5964141716813358E-3</v>
      </c>
      <c r="AO45" s="47">
        <f>IF(AND(AM124=0,AM45&gt;=0),"",AM45/AM124)</f>
        <v>7.3341745341155137E-3</v>
      </c>
      <c r="AP45" s="30">
        <f t="shared" si="5"/>
        <v>4.30326246953057E-2</v>
      </c>
      <c r="AQ45" s="130">
        <f t="shared" si="17"/>
        <v>237.64075610449743</v>
      </c>
      <c r="AR45" s="30">
        <f>IF(AND(AQ4=0,AQ45&gt;=0), "",AQ45/AQ4)</f>
        <v>1.6231168747791037E-3</v>
      </c>
      <c r="AS45" s="47">
        <f>IF(AND(AQ124=0,AQ45&gt;=0),"",AQ45/AQ124)</f>
        <v>7.3508909468080657E-3</v>
      </c>
      <c r="AT45" s="131">
        <f t="shared" si="28"/>
        <v>0</v>
      </c>
      <c r="AU45" s="30" t="str">
        <f>IF(AND(AT4=0,AT45&gt;=0), "",AT45/AT4)</f>
        <v/>
      </c>
      <c r="AV45" s="47">
        <f t="shared" si="23"/>
        <v>1</v>
      </c>
      <c r="AW45" s="131">
        <f t="shared" si="40"/>
        <v>39.606792684082905</v>
      </c>
      <c r="AX45" s="30">
        <f>IF(AND(AW4=0,AW45&gt;=0), "",AW45/AW4)</f>
        <v>1.6231168747791039E-3</v>
      </c>
      <c r="AY45" s="47">
        <f>IF(AND(AW124=0,AW45&gt;=0),"",AW45/AW124)</f>
        <v>7.3508909468080683E-3</v>
      </c>
      <c r="AZ45" s="131">
        <f t="shared" si="29"/>
        <v>0</v>
      </c>
      <c r="BA45" s="30" t="str">
        <f>IF(AND(AZ4=0,AZ45&gt;=0), "",AZ45/AZ4)</f>
        <v/>
      </c>
      <c r="BB45" s="47">
        <f t="shared" si="24"/>
        <v>1</v>
      </c>
      <c r="BC45" s="129">
        <f>+'N EERR BARINAS'!I44</f>
        <v>0</v>
      </c>
      <c r="BD45" s="30" t="str">
        <f>IF(AND(BC4=0,BC45&gt;=0), "",BC45/BC4)</f>
        <v/>
      </c>
      <c r="BE45" s="47" t="str">
        <f>IF(AND(BC124=0,BC45&gt;=0),"",BC45/BC124)</f>
        <v/>
      </c>
      <c r="BF45" s="30">
        <f t="shared" si="25"/>
        <v>-1</v>
      </c>
      <c r="BG45" s="130">
        <f t="shared" si="30"/>
        <v>237.64075610449743</v>
      </c>
      <c r="BH45" s="30">
        <f>IF(AND(BG4=0,BG45&gt;=0), "",BG45/BG4)</f>
        <v>1.6231168747791037E-3</v>
      </c>
      <c r="BI45" s="47">
        <f>IF(AND(BG124=0,BG45&gt;=0),"",BG45/BG124)</f>
        <v>7.3508909468080657E-3</v>
      </c>
      <c r="BJ45" s="129">
        <f>+'N EERR BARINAS'!J44</f>
        <v>0</v>
      </c>
      <c r="BK45" s="30" t="str">
        <f>IF(AND(BJ4=0,BJ45&gt;=0), "",BJ45/BJ4)</f>
        <v/>
      </c>
      <c r="BL45" s="47" t="str">
        <f>IF(AND(BJ124=0,BJ45&gt;=0),"",BJ45/BJ124)</f>
        <v/>
      </c>
      <c r="BM45" s="30" t="str">
        <f t="shared" si="9"/>
        <v/>
      </c>
      <c r="BN45" s="130">
        <f t="shared" si="31"/>
        <v>237.64075610449743</v>
      </c>
      <c r="BO45" s="30">
        <f>IF(AND(BN4=0,BN45&gt;=0), "",BN45/BN4)</f>
        <v>1.6231168747791037E-3</v>
      </c>
      <c r="BP45" s="47">
        <f>IF(AND(BN124=0,BN45&gt;=0),"",BN45/BN124)</f>
        <v>7.3508909468080657E-3</v>
      </c>
      <c r="BQ45" s="129">
        <f>+'N EERR BARINAS'!K44</f>
        <v>0</v>
      </c>
      <c r="BR45" s="30" t="str">
        <f>IF(AND(BQ4=0,BQ45&gt;=0), "",BQ45/BQ4)</f>
        <v/>
      </c>
      <c r="BS45" s="47" t="str">
        <f>IF(AND(BQ124=0,BQ45&gt;=0),"",BQ45/BQ124)</f>
        <v/>
      </c>
      <c r="BT45" s="30" t="str">
        <f t="shared" si="10"/>
        <v/>
      </c>
      <c r="BU45" s="130">
        <f t="shared" si="32"/>
        <v>237.64075610449743</v>
      </c>
      <c r="BV45" s="30">
        <f>IF(AND(BU4=0,BU45&gt;=0), "",BU45/BU4)</f>
        <v>1.6231168747791037E-3</v>
      </c>
      <c r="BW45" s="47">
        <f>IF(AND(BU124=0,BU45&gt;=0),"",BU45/BU124)</f>
        <v>7.3508909468080657E-3</v>
      </c>
      <c r="BX45" s="131">
        <f t="shared" si="33"/>
        <v>0</v>
      </c>
      <c r="BY45" s="30" t="str">
        <f>IF(AND(BX4=0,BX45&gt;=0), "",BX45/BX4)</f>
        <v/>
      </c>
      <c r="BZ45" s="47">
        <f t="shared" si="11"/>
        <v>1</v>
      </c>
      <c r="CA45" s="129">
        <f>+'N EERR BARINAS'!L44</f>
        <v>0</v>
      </c>
      <c r="CB45" s="30" t="str">
        <f>IF(AND(CA4=0,CA45&gt;=0), "",CA45/CA4)</f>
        <v/>
      </c>
      <c r="CC45" s="47" t="str">
        <f>IF(AND(CA124=0,CA45&gt;=0),"",CA45/CA124)</f>
        <v/>
      </c>
      <c r="CD45" s="30" t="str">
        <f t="shared" si="26"/>
        <v/>
      </c>
      <c r="CE45" s="130">
        <f t="shared" si="34"/>
        <v>237.64075610449743</v>
      </c>
      <c r="CF45" s="30">
        <f>IF(AND(CE4=0,CE45&gt;=0), "",CE45/CE4)</f>
        <v>1.6231168747791037E-3</v>
      </c>
      <c r="CG45" s="47">
        <f>IF(AND(CE124=0,CE45&gt;=0),"",CE45/CE124)</f>
        <v>7.3508909468080657E-3</v>
      </c>
      <c r="CH45" s="129">
        <f>+'N EERR BARINAS'!M44</f>
        <v>0</v>
      </c>
      <c r="CI45" s="30" t="str">
        <f>IF(AND(CH4=0,CH45&gt;=0), "",CH45/CH4)</f>
        <v/>
      </c>
      <c r="CJ45" s="47" t="str">
        <f>IF(AND(CH124=0,CH45&gt;=0),"",CH45/CH124)</f>
        <v/>
      </c>
      <c r="CK45" s="30" t="str">
        <f t="shared" si="13"/>
        <v/>
      </c>
      <c r="CL45" s="130">
        <f t="shared" si="35"/>
        <v>237.64075610449743</v>
      </c>
      <c r="CM45" s="30">
        <f>IF(AND(CL4=0,CL45&gt;=0), "",CL45/CL4)</f>
        <v>1.6231168747791037E-3</v>
      </c>
      <c r="CN45" s="47">
        <f>IF(AND(CL124=0,CL45&gt;=0),"",CL45/CL124)</f>
        <v>7.3508909468080657E-3</v>
      </c>
      <c r="CO45" s="129">
        <f>+'N EERR BARINAS'!N44</f>
        <v>0</v>
      </c>
      <c r="CP45" s="30" t="str">
        <f>IF(AND(CO4=0,CO45&gt;=0), "",CO45/CO4)</f>
        <v/>
      </c>
      <c r="CQ45" s="47" t="str">
        <f>IF(AND(CO124=0,CO45&gt;=0),"",CO45/CO124)</f>
        <v/>
      </c>
      <c r="CR45" s="30" t="str">
        <f t="shared" si="14"/>
        <v/>
      </c>
      <c r="CS45" s="130">
        <f t="shared" si="36"/>
        <v>237.64075610449743</v>
      </c>
      <c r="CT45" s="30">
        <f>IF(AND(CS4=0,CS45&gt;=0), "",CS45/CS4)</f>
        <v>1.6231168747791037E-3</v>
      </c>
      <c r="CU45" s="47">
        <f>IF(AND(CS124=0,CS45&gt;=0),"",CS45/CS124)</f>
        <v>7.3508909468080657E-3</v>
      </c>
      <c r="CV45" s="131">
        <f t="shared" si="37"/>
        <v>0</v>
      </c>
      <c r="CW45" s="30" t="str">
        <f>IF(AND(CV4=0,CV45&gt;=0), "",CV45/CV4)</f>
        <v/>
      </c>
      <c r="CX45" s="47">
        <f t="shared" si="15"/>
        <v>1</v>
      </c>
    </row>
    <row r="46" spans="1:102" outlineLevel="1" x14ac:dyDescent="0.3">
      <c r="A46" s="29" t="s">
        <v>8</v>
      </c>
      <c r="B46" s="129">
        <f>+'N EERR BARINAS'!B45</f>
        <v>0</v>
      </c>
      <c r="C46" s="30" t="str">
        <f>IF(AND(B4=0,B46&gt;=0), "",B46/B4)</f>
        <v/>
      </c>
      <c r="D46" s="47" t="str">
        <f>IF(AND(B124=0,B46&gt;=0),"",B46/B124)</f>
        <v/>
      </c>
      <c r="E46" s="129">
        <f>+'N EERR BARINAS'!C45</f>
        <v>19.971147771667688</v>
      </c>
      <c r="F46" s="30">
        <f>IF(AND(E4=0,E46&gt;=0), "",E46/E4)</f>
        <v>1.4546083407515253E-3</v>
      </c>
      <c r="G46" s="47">
        <f>IF(AND(E124=0,E46&gt;=0),"",E46/E124)</f>
        <v>5.3112018486413991E-3</v>
      </c>
      <c r="H46" s="129">
        <f>+'N EERR BARINAS'!D45</f>
        <v>0</v>
      </c>
      <c r="I46" s="30">
        <f>IF(AND(H4=0,H46&gt;=0), "",H46/H4)</f>
        <v>0</v>
      </c>
      <c r="J46" s="47">
        <f>IF(AND(H124=0,H46&gt;=0),"",H46/H124)</f>
        <v>0</v>
      </c>
      <c r="K46" s="30">
        <f t="shared" si="19"/>
        <v>-1</v>
      </c>
      <c r="L46" s="130">
        <f t="shared" si="38"/>
        <v>19.971147771667688</v>
      </c>
      <c r="M46" s="30">
        <f>IF(AND(L4=0,L46&gt;=0), "",L46/L4)</f>
        <v>5.4727032791047968E-4</v>
      </c>
      <c r="N46" s="47">
        <f>IF(AND(L124=0,L46&gt;=0),"",L46/L124)</f>
        <v>2.2674128804734349E-3</v>
      </c>
      <c r="O46" s="129">
        <f>+'N EERR BARINAS'!E45</f>
        <v>0</v>
      </c>
      <c r="P46" s="30">
        <f>IF(AND(O4=0,O46&gt;=0), "",O46/O4)</f>
        <v>0</v>
      </c>
      <c r="Q46" s="47">
        <f>IF(AND(O124=0,O46&gt;=0),"",O46/O124)</f>
        <v>0</v>
      </c>
      <c r="R46" s="30" t="str">
        <f t="shared" si="20"/>
        <v/>
      </c>
      <c r="S46" s="130">
        <f t="shared" si="39"/>
        <v>19.971147771667688</v>
      </c>
      <c r="T46" s="30">
        <f>IF(AND(S4=0,S46&gt;=0), "",S46/S4)</f>
        <v>3.1778355019838276E-4</v>
      </c>
      <c r="U46" s="47">
        <f>IF(AND(S124=0,S46&gt;=0),"",S46/S124)</f>
        <v>1.3386550058117122E-3</v>
      </c>
      <c r="V46" s="131"/>
      <c r="W46" s="30" t="str">
        <f>IF(AND(V4=0,V46&gt;=0), "",V46/V4)</f>
        <v/>
      </c>
      <c r="X46" s="47">
        <f t="shared" si="21"/>
        <v>1</v>
      </c>
      <c r="Y46" s="129">
        <f>+'N EERR BARINAS'!F45</f>
        <v>21.076291786687428</v>
      </c>
      <c r="Z46" s="30">
        <f>IF(AND(Y4=0,Y46&gt;=0), "",Y46/Y4)</f>
        <v>8.5169954077970078E-4</v>
      </c>
      <c r="AA46" s="47">
        <f>IF(AND(Y124=0,Y46&gt;=0),"",Y46/Y124)</f>
        <v>3.7470034124717391E-3</v>
      </c>
      <c r="AB46" s="30">
        <f t="shared" si="22"/>
        <v>1</v>
      </c>
      <c r="AC46" s="130">
        <f t="shared" si="27"/>
        <v>41.047439558355116</v>
      </c>
      <c r="AD46" s="30">
        <f>IF(AND(AC4=0,AC46&gt;=0), "",AC46/AC4)</f>
        <v>4.6862469310545286E-4</v>
      </c>
      <c r="AE46" s="47">
        <f>IF(AND(AC124=0,AC46&gt;=0),"",AC46/AC124)</f>
        <v>1.9980592071819365E-3</v>
      </c>
      <c r="AF46" s="129">
        <f>+'N EERR BARINAS'!G45</f>
        <v>1.4120627887933557</v>
      </c>
      <c r="AG46" s="30">
        <f>IF(AND(AF4=0,AF46&gt;=0), "",AF46/AF4)</f>
        <v>4.4983551170473255E-5</v>
      </c>
      <c r="AH46" s="47">
        <f>IF(AND(AF124=0,AF46&gt;=0),"",AF46/AF124)</f>
        <v>2.4286182994744598E-4</v>
      </c>
      <c r="AI46" s="30">
        <f t="shared" si="4"/>
        <v>-0.93300231354334973</v>
      </c>
      <c r="AJ46" s="130">
        <f t="shared" si="16"/>
        <v>42.459502347148472</v>
      </c>
      <c r="AK46" s="30">
        <f>IF(AND(AJ4=0,AJ46&gt;=0), "",AJ46/AJ4)</f>
        <v>3.5685671885679951E-4</v>
      </c>
      <c r="AL46" s="47">
        <f>IF(AND(AJ124=0,AJ46&gt;=0),"",AJ46/AJ124)</f>
        <v>1.6108821775631058E-3</v>
      </c>
      <c r="AM46" s="129">
        <f>+'N EERR BARINAS'!H45</f>
        <v>0</v>
      </c>
      <c r="AN46" s="30">
        <f>IF(AND(AM4=0,AM46&gt;=0), "",AM46/AM4)</f>
        <v>0</v>
      </c>
      <c r="AO46" s="47">
        <f>IF(AND(AM124=0,AM46&gt;=0),"",AM46/AM124)</f>
        <v>0</v>
      </c>
      <c r="AP46" s="30">
        <f t="shared" si="5"/>
        <v>-1</v>
      </c>
      <c r="AQ46" s="130">
        <f t="shared" si="17"/>
        <v>42.459502347148472</v>
      </c>
      <c r="AR46" s="30">
        <f>IF(AND(AQ4=0,AQ46&gt;=0), "",AQ46/AQ4)</f>
        <v>2.9000385238664612E-4</v>
      </c>
      <c r="AS46" s="47">
        <f>IF(AND(AQ124=0,AQ46&gt;=0),"",AQ46/AQ124)</f>
        <v>1.3133907521838701E-3</v>
      </c>
      <c r="AT46" s="131">
        <f t="shared" si="28"/>
        <v>0</v>
      </c>
      <c r="AU46" s="30" t="str">
        <f>IF(AND(AT4=0,AT46&gt;=0), "",AT46/AT4)</f>
        <v/>
      </c>
      <c r="AV46" s="47">
        <f t="shared" si="23"/>
        <v>1</v>
      </c>
      <c r="AW46" s="131">
        <f t="shared" si="40"/>
        <v>7.0765837245247454</v>
      </c>
      <c r="AX46" s="30">
        <f>IF(AND(AW4=0,AW46&gt;=0), "",AW46/AW4)</f>
        <v>2.9000385238664618E-4</v>
      </c>
      <c r="AY46" s="47">
        <f>IF(AND(AW124=0,AW46&gt;=0),"",AW46/AW124)</f>
        <v>1.3133907521838705E-3</v>
      </c>
      <c r="AZ46" s="131">
        <f t="shared" si="29"/>
        <v>0</v>
      </c>
      <c r="BA46" s="30" t="str">
        <f>IF(AND(AZ4=0,AZ46&gt;=0), "",AZ46/AZ4)</f>
        <v/>
      </c>
      <c r="BB46" s="47">
        <f t="shared" si="24"/>
        <v>1</v>
      </c>
      <c r="BC46" s="129">
        <f>+'N EERR BARINAS'!I45</f>
        <v>0</v>
      </c>
      <c r="BD46" s="30" t="str">
        <f>IF(AND(BC4=0,BC46&gt;=0), "",BC46/BC4)</f>
        <v/>
      </c>
      <c r="BE46" s="47" t="str">
        <f>IF(AND(BC124=0,BC46&gt;=0),"",BC46/BC124)</f>
        <v/>
      </c>
      <c r="BF46" s="30" t="str">
        <f t="shared" si="25"/>
        <v/>
      </c>
      <c r="BG46" s="130">
        <f t="shared" si="30"/>
        <v>42.459502347148472</v>
      </c>
      <c r="BH46" s="30">
        <f>IF(AND(BG4=0,BG46&gt;=0), "",BG46/BG4)</f>
        <v>2.9000385238664612E-4</v>
      </c>
      <c r="BI46" s="47">
        <f>IF(AND(BG124=0,BG46&gt;=0),"",BG46/BG124)</f>
        <v>1.3133907521838701E-3</v>
      </c>
      <c r="BJ46" s="129">
        <f>+'N EERR BARINAS'!J45</f>
        <v>0</v>
      </c>
      <c r="BK46" s="30" t="str">
        <f>IF(AND(BJ4=0,BJ46&gt;=0), "",BJ46/BJ4)</f>
        <v/>
      </c>
      <c r="BL46" s="47" t="str">
        <f>IF(AND(BJ124=0,BJ46&gt;=0),"",BJ46/BJ124)</f>
        <v/>
      </c>
      <c r="BM46" s="30" t="str">
        <f t="shared" si="9"/>
        <v/>
      </c>
      <c r="BN46" s="130">
        <f t="shared" si="31"/>
        <v>42.459502347148472</v>
      </c>
      <c r="BO46" s="30">
        <f>IF(AND(BN4=0,BN46&gt;=0), "",BN46/BN4)</f>
        <v>2.9000385238664612E-4</v>
      </c>
      <c r="BP46" s="47">
        <f>IF(AND(BN124=0,BN46&gt;=0),"",BN46/BN124)</f>
        <v>1.3133907521838701E-3</v>
      </c>
      <c r="BQ46" s="129">
        <f>+'N EERR BARINAS'!K45</f>
        <v>0</v>
      </c>
      <c r="BR46" s="30" t="str">
        <f>IF(AND(BQ4=0,BQ46&gt;=0), "",BQ46/BQ4)</f>
        <v/>
      </c>
      <c r="BS46" s="47" t="str">
        <f>IF(AND(BQ124=0,BQ46&gt;=0),"",BQ46/BQ124)</f>
        <v/>
      </c>
      <c r="BT46" s="30" t="str">
        <f t="shared" si="10"/>
        <v/>
      </c>
      <c r="BU46" s="130">
        <f t="shared" si="32"/>
        <v>42.459502347148472</v>
      </c>
      <c r="BV46" s="30">
        <f>IF(AND(BU4=0,BU46&gt;=0), "",BU46/BU4)</f>
        <v>2.9000385238664612E-4</v>
      </c>
      <c r="BW46" s="47">
        <f>IF(AND(BU124=0,BU46&gt;=0),"",BU46/BU124)</f>
        <v>1.3133907521838701E-3</v>
      </c>
      <c r="BX46" s="131">
        <f t="shared" si="33"/>
        <v>0</v>
      </c>
      <c r="BY46" s="30" t="str">
        <f>IF(AND(BX4=0,BX46&gt;=0), "",BX46/BX4)</f>
        <v/>
      </c>
      <c r="BZ46" s="47">
        <f t="shared" si="11"/>
        <v>1</v>
      </c>
      <c r="CA46" s="129">
        <f>+'N EERR BARINAS'!L45</f>
        <v>0</v>
      </c>
      <c r="CB46" s="30" t="str">
        <f>IF(AND(CA4=0,CA46&gt;=0), "",CA46/CA4)</f>
        <v/>
      </c>
      <c r="CC46" s="47" t="str">
        <f>IF(AND(CA124=0,CA46&gt;=0),"",CA46/CA124)</f>
        <v/>
      </c>
      <c r="CD46" s="30" t="str">
        <f t="shared" si="26"/>
        <v/>
      </c>
      <c r="CE46" s="130">
        <f t="shared" si="34"/>
        <v>42.459502347148472</v>
      </c>
      <c r="CF46" s="30">
        <f>IF(AND(CE4=0,CE46&gt;=0), "",CE46/CE4)</f>
        <v>2.9000385238664612E-4</v>
      </c>
      <c r="CG46" s="47">
        <f>IF(AND(CE124=0,CE46&gt;=0),"",CE46/CE124)</f>
        <v>1.3133907521838701E-3</v>
      </c>
      <c r="CH46" s="129">
        <f>+'N EERR BARINAS'!M45</f>
        <v>0</v>
      </c>
      <c r="CI46" s="30" t="str">
        <f>IF(AND(CH4=0,CH46&gt;=0), "",CH46/CH4)</f>
        <v/>
      </c>
      <c r="CJ46" s="47" t="str">
        <f>IF(AND(CH124=0,CH46&gt;=0),"",CH46/CH124)</f>
        <v/>
      </c>
      <c r="CK46" s="30" t="str">
        <f t="shared" si="13"/>
        <v/>
      </c>
      <c r="CL46" s="130">
        <f t="shared" si="35"/>
        <v>42.459502347148472</v>
      </c>
      <c r="CM46" s="30">
        <f>IF(AND(CL4=0,CL46&gt;=0), "",CL46/CL4)</f>
        <v>2.9000385238664612E-4</v>
      </c>
      <c r="CN46" s="47">
        <f>IF(AND(CL124=0,CL46&gt;=0),"",CL46/CL124)</f>
        <v>1.3133907521838701E-3</v>
      </c>
      <c r="CO46" s="129">
        <f>+'N EERR BARINAS'!N45</f>
        <v>0</v>
      </c>
      <c r="CP46" s="30" t="str">
        <f>IF(AND(CO4=0,CO46&gt;=0), "",CO46/CO4)</f>
        <v/>
      </c>
      <c r="CQ46" s="47" t="str">
        <f>IF(AND(CO124=0,CO46&gt;=0),"",CO46/CO124)</f>
        <v/>
      </c>
      <c r="CR46" s="30" t="str">
        <f t="shared" si="14"/>
        <v/>
      </c>
      <c r="CS46" s="130">
        <f t="shared" si="36"/>
        <v>42.459502347148472</v>
      </c>
      <c r="CT46" s="30">
        <f>IF(AND(CS4=0,CS46&gt;=0), "",CS46/CS4)</f>
        <v>2.9000385238664612E-4</v>
      </c>
      <c r="CU46" s="47">
        <f>IF(AND(CS124=0,CS46&gt;=0),"",CS46/CS124)</f>
        <v>1.3133907521838701E-3</v>
      </c>
      <c r="CV46" s="131">
        <f t="shared" si="37"/>
        <v>0</v>
      </c>
      <c r="CW46" s="30" t="str">
        <f>IF(AND(CV4=0,CV46&gt;=0), "",CV46/CV4)</f>
        <v/>
      </c>
      <c r="CX46" s="47">
        <f t="shared" si="15"/>
        <v>1</v>
      </c>
    </row>
    <row r="47" spans="1:102" outlineLevel="1" x14ac:dyDescent="0.3">
      <c r="A47" s="29" t="s">
        <v>9</v>
      </c>
      <c r="B47" s="129">
        <f>+'N EERR BARINAS'!B46</f>
        <v>0</v>
      </c>
      <c r="C47" s="30" t="str">
        <f>IF(AND(B4=0,B47&gt;=0), "",B47/B4)</f>
        <v/>
      </c>
      <c r="D47" s="47" t="str">
        <f>IF(AND(B124=0,B47&gt;=0),"",B47/B124)</f>
        <v/>
      </c>
      <c r="E47" s="129">
        <f>+'N EERR BARINAS'!C46</f>
        <v>13.019795589623955</v>
      </c>
      <c r="F47" s="30">
        <f>IF(AND(E4=0,E47&gt;=0), "",E47/E4)</f>
        <v>9.4830319599430093E-4</v>
      </c>
      <c r="G47" s="47">
        <f>IF(AND(E124=0,E47&gt;=0),"",E47/E124)</f>
        <v>3.462533210166591E-3</v>
      </c>
      <c r="H47" s="129">
        <f>+'N EERR BARINAS'!D46</f>
        <v>0</v>
      </c>
      <c r="I47" s="30">
        <f>IF(AND(H4=0,H47&gt;=0), "",H47/H4)</f>
        <v>0</v>
      </c>
      <c r="J47" s="47">
        <f>IF(AND(H124=0,H47&gt;=0),"",H47/H124)</f>
        <v>0</v>
      </c>
      <c r="K47" s="30">
        <f t="shared" si="19"/>
        <v>-1</v>
      </c>
      <c r="L47" s="130">
        <f t="shared" si="38"/>
        <v>13.019795589623955</v>
      </c>
      <c r="M47" s="30">
        <f>IF(AND(L4=0,L47&gt;=0), "",L47/L4)</f>
        <v>3.5678208799643353E-4</v>
      </c>
      <c r="N47" s="47">
        <f>IF(AND(L124=0,L47&gt;=0),"",L47/L124)</f>
        <v>1.4781950721392818E-3</v>
      </c>
      <c r="O47" s="129">
        <f>+'N EERR BARINAS'!E46</f>
        <v>0</v>
      </c>
      <c r="P47" s="30">
        <f>IF(AND(O4=0,O47&gt;=0), "",O47/O4)</f>
        <v>0</v>
      </c>
      <c r="Q47" s="47">
        <f>IF(AND(O124=0,O47&gt;=0),"",O47/O124)</f>
        <v>0</v>
      </c>
      <c r="R47" s="30" t="str">
        <f t="shared" si="20"/>
        <v/>
      </c>
      <c r="S47" s="130">
        <f t="shared" si="39"/>
        <v>13.019795589623955</v>
      </c>
      <c r="T47" s="30">
        <f>IF(AND(S4=0,S47&gt;=0), "",S47/S4)</f>
        <v>2.0717271298736415E-4</v>
      </c>
      <c r="U47" s="47">
        <f>IF(AND(S124=0,S47&gt;=0),"",S47/S124)</f>
        <v>8.7270970802295325E-4</v>
      </c>
      <c r="V47" s="131"/>
      <c r="W47" s="30" t="str">
        <f>IF(AND(V4=0,V47&gt;=0), "",V47/V4)</f>
        <v/>
      </c>
      <c r="X47" s="47">
        <f t="shared" si="21"/>
        <v>1</v>
      </c>
      <c r="Y47" s="129">
        <f>+'N EERR BARINAS'!F46</f>
        <v>23.971756792526271</v>
      </c>
      <c r="Z47" s="30">
        <f>IF(AND(Y4=0,Y47&gt;=0), "",Y47/Y4)</f>
        <v>9.6870618695710361E-4</v>
      </c>
      <c r="AA47" s="47">
        <f>IF(AND(Y124=0,Y47&gt;=0),"",Y47/Y124)</f>
        <v>4.2617674595525207E-3</v>
      </c>
      <c r="AB47" s="30">
        <f t="shared" si="22"/>
        <v>1</v>
      </c>
      <c r="AC47" s="130">
        <f t="shared" si="27"/>
        <v>36.991552382150225</v>
      </c>
      <c r="AD47" s="30">
        <f>IF(AND(AC4=0,AC47&gt;=0), "",AC47/AC4)</f>
        <v>4.2232000507449189E-4</v>
      </c>
      <c r="AE47" s="47">
        <f>IF(AND(AC124=0,AC47&gt;=0),"",AC47/AC124)</f>
        <v>1.8006314795843013E-3</v>
      </c>
      <c r="AF47" s="129">
        <f>+'N EERR BARINAS'!G46</f>
        <v>16.830261888050536</v>
      </c>
      <c r="AG47" s="30">
        <f>IF(AND(AF4=0,AF47&gt;=0), "",AF47/AF4)</f>
        <v>5.3615529908591095E-4</v>
      </c>
      <c r="AH47" s="47">
        <f>IF(AND(AF124=0,AF47&gt;=0),"",AF47/AF124)</f>
        <v>2.8946504596438832E-3</v>
      </c>
      <c r="AI47" s="30">
        <f t="shared" si="4"/>
        <v>-0.29791287164661434</v>
      </c>
      <c r="AJ47" s="130">
        <f t="shared" si="16"/>
        <v>53.821814270200761</v>
      </c>
      <c r="AK47" s="30">
        <f>IF(AND(AJ4=0,AJ47&gt;=0), "",AJ47/AJ4)</f>
        <v>4.5235282991190807E-4</v>
      </c>
      <c r="AL47" s="47">
        <f>IF(AND(AJ124=0,AJ47&gt;=0),"",AJ47/AJ124)</f>
        <v>2.0419599048315446E-3</v>
      </c>
      <c r="AM47" s="129">
        <f>+'N EERR BARINAS'!H46</f>
        <v>0</v>
      </c>
      <c r="AN47" s="30">
        <f>IF(AND(AM4=0,AM47&gt;=0), "",AM47/AM4)</f>
        <v>0</v>
      </c>
      <c r="AO47" s="47">
        <f>IF(AND(AM124=0,AM47&gt;=0),"",AM47/AM124)</f>
        <v>0</v>
      </c>
      <c r="AP47" s="30">
        <f t="shared" si="5"/>
        <v>-1</v>
      </c>
      <c r="AQ47" s="130">
        <f t="shared" si="17"/>
        <v>53.821814270200761</v>
      </c>
      <c r="AR47" s="30">
        <f>IF(AND(AQ4=0,AQ47&gt;=0), "",AQ47/AQ4)</f>
        <v>3.6760990162299997E-4</v>
      </c>
      <c r="AS47" s="47">
        <f>IF(AND(AQ124=0,AQ47&gt;=0),"",AQ47/AQ124)</f>
        <v>1.6648587293908057E-3</v>
      </c>
      <c r="AT47" s="131">
        <f t="shared" si="28"/>
        <v>0</v>
      </c>
      <c r="AU47" s="30" t="str">
        <f>IF(AND(AT4=0,AT47&gt;=0), "",AT47/AT4)</f>
        <v/>
      </c>
      <c r="AV47" s="47">
        <f t="shared" si="23"/>
        <v>1</v>
      </c>
      <c r="AW47" s="131">
        <f t="shared" si="40"/>
        <v>8.9703023783667941</v>
      </c>
      <c r="AX47" s="30">
        <f>IF(AND(AW4=0,AW47&gt;=0), "",AW47/AW4)</f>
        <v>3.6760990162300003E-4</v>
      </c>
      <c r="AY47" s="47">
        <f>IF(AND(AW124=0,AW47&gt;=0),"",AW47/AW124)</f>
        <v>1.6648587293908064E-3</v>
      </c>
      <c r="AZ47" s="131">
        <f t="shared" si="29"/>
        <v>0</v>
      </c>
      <c r="BA47" s="30" t="str">
        <f>IF(AND(AZ4=0,AZ47&gt;=0), "",AZ47/AZ4)</f>
        <v/>
      </c>
      <c r="BB47" s="47">
        <f t="shared" si="24"/>
        <v>1</v>
      </c>
      <c r="BC47" s="129">
        <f>+'N EERR BARINAS'!I46</f>
        <v>0</v>
      </c>
      <c r="BD47" s="30" t="str">
        <f>IF(AND(BC4=0,BC47&gt;=0), "",BC47/BC4)</f>
        <v/>
      </c>
      <c r="BE47" s="47" t="str">
        <f>IF(AND(BC124=0,BC47&gt;=0),"",BC47/BC124)</f>
        <v/>
      </c>
      <c r="BF47" s="30" t="str">
        <f t="shared" si="25"/>
        <v/>
      </c>
      <c r="BG47" s="130">
        <f t="shared" si="30"/>
        <v>53.821814270200761</v>
      </c>
      <c r="BH47" s="30">
        <f>IF(AND(BG4=0,BG47&gt;=0), "",BG47/BG4)</f>
        <v>3.6760990162299997E-4</v>
      </c>
      <c r="BI47" s="47">
        <f>IF(AND(BG124=0,BG47&gt;=0),"",BG47/BG124)</f>
        <v>1.6648587293908057E-3</v>
      </c>
      <c r="BJ47" s="129">
        <f>+'N EERR BARINAS'!J46</f>
        <v>0</v>
      </c>
      <c r="BK47" s="30" t="str">
        <f>IF(AND(BJ4=0,BJ47&gt;=0), "",BJ47/BJ4)</f>
        <v/>
      </c>
      <c r="BL47" s="47" t="str">
        <f>IF(AND(BJ124=0,BJ47&gt;=0),"",BJ47/BJ124)</f>
        <v/>
      </c>
      <c r="BM47" s="30" t="str">
        <f t="shared" si="9"/>
        <v/>
      </c>
      <c r="BN47" s="130">
        <f t="shared" si="31"/>
        <v>53.821814270200761</v>
      </c>
      <c r="BO47" s="30">
        <f>IF(AND(BN4=0,BN47&gt;=0), "",BN47/BN4)</f>
        <v>3.6760990162299997E-4</v>
      </c>
      <c r="BP47" s="47">
        <f>IF(AND(BN124=0,BN47&gt;=0),"",BN47/BN124)</f>
        <v>1.6648587293908057E-3</v>
      </c>
      <c r="BQ47" s="129">
        <f>+'N EERR BARINAS'!K46</f>
        <v>0</v>
      </c>
      <c r="BR47" s="30" t="str">
        <f>IF(AND(BQ4=0,BQ47&gt;=0), "",BQ47/BQ4)</f>
        <v/>
      </c>
      <c r="BS47" s="47" t="str">
        <f>IF(AND(BQ124=0,BQ47&gt;=0),"",BQ47/BQ124)</f>
        <v/>
      </c>
      <c r="BT47" s="30" t="str">
        <f t="shared" si="10"/>
        <v/>
      </c>
      <c r="BU47" s="130">
        <f t="shared" si="32"/>
        <v>53.821814270200761</v>
      </c>
      <c r="BV47" s="30">
        <f>IF(AND(BU4=0,BU47&gt;=0), "",BU47/BU4)</f>
        <v>3.6760990162299997E-4</v>
      </c>
      <c r="BW47" s="47">
        <f>IF(AND(BU124=0,BU47&gt;=0),"",BU47/BU124)</f>
        <v>1.6648587293908057E-3</v>
      </c>
      <c r="BX47" s="131">
        <f t="shared" si="33"/>
        <v>0</v>
      </c>
      <c r="BY47" s="30" t="str">
        <f>IF(AND(BX4=0,BX47&gt;=0), "",BX47/BX4)</f>
        <v/>
      </c>
      <c r="BZ47" s="47">
        <f t="shared" si="11"/>
        <v>1</v>
      </c>
      <c r="CA47" s="129">
        <f>+'N EERR BARINAS'!L46</f>
        <v>0</v>
      </c>
      <c r="CB47" s="30" t="str">
        <f>IF(AND(CA4=0,CA47&gt;=0), "",CA47/CA4)</f>
        <v/>
      </c>
      <c r="CC47" s="47" t="str">
        <f>IF(AND(CA124=0,CA47&gt;=0),"",CA47/CA124)</f>
        <v/>
      </c>
      <c r="CD47" s="30" t="str">
        <f t="shared" si="26"/>
        <v/>
      </c>
      <c r="CE47" s="130">
        <f t="shared" si="34"/>
        <v>53.821814270200761</v>
      </c>
      <c r="CF47" s="30">
        <f>IF(AND(CE4=0,CE47&gt;=0), "",CE47/CE4)</f>
        <v>3.6760990162299997E-4</v>
      </c>
      <c r="CG47" s="47">
        <f>IF(AND(CE124=0,CE47&gt;=0),"",CE47/CE124)</f>
        <v>1.6648587293908057E-3</v>
      </c>
      <c r="CH47" s="129">
        <f>+'N EERR BARINAS'!M46</f>
        <v>0</v>
      </c>
      <c r="CI47" s="30" t="str">
        <f>IF(AND(CH4=0,CH47&gt;=0), "",CH47/CH4)</f>
        <v/>
      </c>
      <c r="CJ47" s="47" t="str">
        <f>IF(AND(CH124=0,CH47&gt;=0),"",CH47/CH124)</f>
        <v/>
      </c>
      <c r="CK47" s="30" t="str">
        <f t="shared" si="13"/>
        <v/>
      </c>
      <c r="CL47" s="130">
        <f t="shared" si="35"/>
        <v>53.821814270200761</v>
      </c>
      <c r="CM47" s="30">
        <f>IF(AND(CL4=0,CL47&gt;=0), "",CL47/CL4)</f>
        <v>3.6760990162299997E-4</v>
      </c>
      <c r="CN47" s="47">
        <f>IF(AND(CL124=0,CL47&gt;=0),"",CL47/CL124)</f>
        <v>1.6648587293908057E-3</v>
      </c>
      <c r="CO47" s="129">
        <f>+'N EERR BARINAS'!N46</f>
        <v>0</v>
      </c>
      <c r="CP47" s="30" t="str">
        <f>IF(AND(CO4=0,CO47&gt;=0), "",CO47/CO4)</f>
        <v/>
      </c>
      <c r="CQ47" s="47" t="str">
        <f>IF(AND(CO124=0,CO47&gt;=0),"",CO47/CO124)</f>
        <v/>
      </c>
      <c r="CR47" s="30" t="str">
        <f t="shared" si="14"/>
        <v/>
      </c>
      <c r="CS47" s="130">
        <f t="shared" si="36"/>
        <v>53.821814270200761</v>
      </c>
      <c r="CT47" s="30">
        <f>IF(AND(CS4=0,CS47&gt;=0), "",CS47/CS4)</f>
        <v>3.6760990162299997E-4</v>
      </c>
      <c r="CU47" s="47">
        <f>IF(AND(CS124=0,CS47&gt;=0),"",CS47/CS124)</f>
        <v>1.6648587293908057E-3</v>
      </c>
      <c r="CV47" s="131">
        <f t="shared" si="37"/>
        <v>0</v>
      </c>
      <c r="CW47" s="30" t="str">
        <f>IF(AND(CV4=0,CV47&gt;=0), "",CV47/CV4)</f>
        <v/>
      </c>
      <c r="CX47" s="47">
        <f t="shared" si="15"/>
        <v>1</v>
      </c>
    </row>
    <row r="48" spans="1:102" outlineLevel="1" x14ac:dyDescent="0.3">
      <c r="A48" s="29" t="s">
        <v>10</v>
      </c>
      <c r="B48" s="129">
        <f>+'N EERR BARINAS'!B47</f>
        <v>0</v>
      </c>
      <c r="C48" s="30" t="str">
        <f>IF(AND(B4=0,B48&gt;=0), "",B48/B4)</f>
        <v/>
      </c>
      <c r="D48" s="47" t="str">
        <f>IF(AND(B124=0,B48&gt;=0),"",B48/B124)</f>
        <v/>
      </c>
      <c r="E48" s="129">
        <f>+'N EERR BARINAS'!C47</f>
        <v>18.155588883334264</v>
      </c>
      <c r="F48" s="30">
        <f>IF(AND(E4=0,E48&gt;=0), "",E48/E4)</f>
        <v>1.3223712188650232E-3</v>
      </c>
      <c r="G48" s="47">
        <f>IF(AND(E124=0,E48&gt;=0),"",E48/E124)</f>
        <v>4.8283653169467269E-3</v>
      </c>
      <c r="H48" s="129">
        <f>+'N EERR BARINAS'!D47</f>
        <v>0</v>
      </c>
      <c r="I48" s="30">
        <f>IF(AND(H4=0,H48&gt;=0), "",H48/H4)</f>
        <v>0</v>
      </c>
      <c r="J48" s="47">
        <f>IF(AND(H124=0,H48&gt;=0),"",H48/H124)</f>
        <v>0</v>
      </c>
      <c r="K48" s="30">
        <f t="shared" si="19"/>
        <v>-1</v>
      </c>
      <c r="L48" s="130">
        <f t="shared" si="38"/>
        <v>18.155588883334264</v>
      </c>
      <c r="M48" s="30">
        <f>IF(AND(L4=0,L48&gt;=0), "",L48/L4)</f>
        <v>4.9751847991861794E-4</v>
      </c>
      <c r="N48" s="47">
        <f>IF(AND(L124=0,L48&gt;=0),"",L48/L124)</f>
        <v>2.061284436794032E-3</v>
      </c>
      <c r="O48" s="129">
        <f>+'N EERR BARINAS'!E47</f>
        <v>5.2169857006522653</v>
      </c>
      <c r="P48" s="30">
        <f>IF(AND(O4=0,O48&gt;=0), "",O48/O4)</f>
        <v>1.9796675661522831E-4</v>
      </c>
      <c r="Q48" s="47">
        <f>IF(AND(O124=0,O48&gt;=0),"",O48/O124)</f>
        <v>8.5371593524720998E-4</v>
      </c>
      <c r="R48" s="30">
        <f t="shared" si="20"/>
        <v>1</v>
      </c>
      <c r="S48" s="130">
        <f t="shared" si="39"/>
        <v>23.37257458398653</v>
      </c>
      <c r="T48" s="30">
        <f>IF(AND(S4=0,S48&gt;=0), "",S48/S4)</f>
        <v>3.7190750444061752E-4</v>
      </c>
      <c r="U48" s="47">
        <f>IF(AND(S124=0,S48&gt;=0),"",S48/S124)</f>
        <v>1.566650766559747E-3</v>
      </c>
      <c r="V48" s="131"/>
      <c r="W48" s="30" t="str">
        <f>IF(AND(V4=0,V48&gt;=0), "",V48/V4)</f>
        <v/>
      </c>
      <c r="X48" s="47">
        <f t="shared" si="21"/>
        <v>1</v>
      </c>
      <c r="Y48" s="129">
        <f>+'N EERR BARINAS'!F47</f>
        <v>21.78706485013624</v>
      </c>
      <c r="Z48" s="30">
        <f>IF(AND(Y4=0,Y48&gt;=0), "",Y48/Y4)</f>
        <v>8.8042210250283582E-4</v>
      </c>
      <c r="AA48" s="47">
        <f>IF(AND(Y124=0,Y48&gt;=0),"",Y48/Y124)</f>
        <v>3.8733666798429901E-3</v>
      </c>
      <c r="AB48" s="30">
        <f t="shared" si="22"/>
        <v>3.1761787553706085</v>
      </c>
      <c r="AC48" s="130">
        <f t="shared" si="27"/>
        <v>45.159639434122766</v>
      </c>
      <c r="AD48" s="30">
        <f>IF(AND(AC4=0,AC48&gt;=0), "",AC48/AC4)</f>
        <v>5.1557228412462623E-4</v>
      </c>
      <c r="AE48" s="47">
        <f>IF(AND(AC124=0,AC48&gt;=0),"",AC48/AC124)</f>
        <v>2.1982280584416864E-3</v>
      </c>
      <c r="AF48" s="129">
        <f>+'N EERR BARINAS'!G47</f>
        <v>6.1062174650523486</v>
      </c>
      <c r="AG48" s="30">
        <f>IF(AND(AF4=0,AF48&gt;=0), "",AF48/AF4)</f>
        <v>1.9452346452096544E-4</v>
      </c>
      <c r="AH48" s="47">
        <f>IF(AND(AF124=0,AF48&gt;=0),"",AF48/AF124)</f>
        <v>1.0502133186916583E-3</v>
      </c>
      <c r="AI48" s="30">
        <f t="shared" si="4"/>
        <v>-0.71973198285063322</v>
      </c>
      <c r="AJ48" s="130">
        <f t="shared" si="16"/>
        <v>51.265856899175112</v>
      </c>
      <c r="AK48" s="30">
        <f>IF(AND(AJ4=0,AJ48&gt;=0), "",AJ48/AJ4)</f>
        <v>4.3087093515241094E-4</v>
      </c>
      <c r="AL48" s="47">
        <f>IF(AND(AJ124=0,AJ48&gt;=0),"",AJ48/AJ124)</f>
        <v>1.9449887688551292E-3</v>
      </c>
      <c r="AM48" s="129">
        <f>+'N EERR BARINAS'!H47</f>
        <v>6.3689840295338662</v>
      </c>
      <c r="AN48" s="30">
        <f>IF(AND(AM4=0,AM48&gt;=0), "",AM48/AM4)</f>
        <v>2.3220569769910336E-4</v>
      </c>
      <c r="AO48" s="47">
        <f>IF(AND(AM124=0,AM48&gt;=0),"",AM48/AM124)</f>
        <v>1.0667890231440746E-3</v>
      </c>
      <c r="AP48" s="30">
        <f t="shared" si="5"/>
        <v>4.303262469530552E-2</v>
      </c>
      <c r="AQ48" s="130">
        <f t="shared" si="17"/>
        <v>57.634840928708982</v>
      </c>
      <c r="AR48" s="30">
        <f>IF(AND(AQ4=0,AQ48&gt;=0), "",AQ48/AQ4)</f>
        <v>3.9365336325331815E-4</v>
      </c>
      <c r="AS48" s="47">
        <f>IF(AND(AQ124=0,AQ48&gt;=0),"",AQ48/AQ124)</f>
        <v>1.7828062717376273E-3</v>
      </c>
      <c r="AT48" s="131">
        <f t="shared" si="28"/>
        <v>0</v>
      </c>
      <c r="AU48" s="30" t="str">
        <f>IF(AND(AT4=0,AT48&gt;=0), "",AT48/AT4)</f>
        <v/>
      </c>
      <c r="AV48" s="47">
        <f t="shared" si="23"/>
        <v>1</v>
      </c>
      <c r="AW48" s="131">
        <f t="shared" si="40"/>
        <v>9.6058068214514964</v>
      </c>
      <c r="AX48" s="30">
        <f>IF(AND(AW4=0,AW48&gt;=0), "",AW48/AW4)</f>
        <v>3.9365336325331815E-4</v>
      </c>
      <c r="AY48" s="47">
        <f>IF(AND(AW124=0,AW48&gt;=0),"",AW48/AW124)</f>
        <v>1.7828062717376277E-3</v>
      </c>
      <c r="AZ48" s="131">
        <f t="shared" si="29"/>
        <v>0</v>
      </c>
      <c r="BA48" s="30" t="str">
        <f>IF(AND(AZ4=0,AZ48&gt;=0), "",AZ48/AZ4)</f>
        <v/>
      </c>
      <c r="BB48" s="47">
        <f t="shared" si="24"/>
        <v>1</v>
      </c>
      <c r="BC48" s="129">
        <f>+'N EERR BARINAS'!I47</f>
        <v>0</v>
      </c>
      <c r="BD48" s="30" t="str">
        <f>IF(AND(BC4=0,BC48&gt;=0), "",BC48/BC4)</f>
        <v/>
      </c>
      <c r="BE48" s="47" t="str">
        <f>IF(AND(BC124=0,BC48&gt;=0),"",BC48/BC124)</f>
        <v/>
      </c>
      <c r="BF48" s="30">
        <f t="shared" si="25"/>
        <v>-1</v>
      </c>
      <c r="BG48" s="130">
        <f t="shared" si="30"/>
        <v>57.634840928708982</v>
      </c>
      <c r="BH48" s="30">
        <f>IF(AND(BG4=0,BG48&gt;=0), "",BG48/BG4)</f>
        <v>3.9365336325331815E-4</v>
      </c>
      <c r="BI48" s="47">
        <f>IF(AND(BG124=0,BG48&gt;=0),"",BG48/BG124)</f>
        <v>1.7828062717376273E-3</v>
      </c>
      <c r="BJ48" s="129">
        <f>+'N EERR BARINAS'!J47</f>
        <v>0</v>
      </c>
      <c r="BK48" s="30" t="str">
        <f>IF(AND(BJ4=0,BJ48&gt;=0), "",BJ48/BJ4)</f>
        <v/>
      </c>
      <c r="BL48" s="47" t="str">
        <f>IF(AND(BJ124=0,BJ48&gt;=0),"",BJ48/BJ124)</f>
        <v/>
      </c>
      <c r="BM48" s="30" t="str">
        <f t="shared" si="9"/>
        <v/>
      </c>
      <c r="BN48" s="130">
        <f t="shared" si="31"/>
        <v>57.634840928708982</v>
      </c>
      <c r="BO48" s="30">
        <f>IF(AND(BN4=0,BN48&gt;=0), "",BN48/BN4)</f>
        <v>3.9365336325331815E-4</v>
      </c>
      <c r="BP48" s="47">
        <f>IF(AND(BN124=0,BN48&gt;=0),"",BN48/BN124)</f>
        <v>1.7828062717376273E-3</v>
      </c>
      <c r="BQ48" s="129">
        <f>+'N EERR BARINAS'!K47</f>
        <v>0</v>
      </c>
      <c r="BR48" s="30" t="str">
        <f>IF(AND(BQ4=0,BQ48&gt;=0), "",BQ48/BQ4)</f>
        <v/>
      </c>
      <c r="BS48" s="47" t="str">
        <f>IF(AND(BQ124=0,BQ48&gt;=0),"",BQ48/BQ124)</f>
        <v/>
      </c>
      <c r="BT48" s="30" t="str">
        <f t="shared" si="10"/>
        <v/>
      </c>
      <c r="BU48" s="130">
        <f t="shared" si="32"/>
        <v>57.634840928708982</v>
      </c>
      <c r="BV48" s="30">
        <f>IF(AND(BU4=0,BU48&gt;=0), "",BU48/BU4)</f>
        <v>3.9365336325331815E-4</v>
      </c>
      <c r="BW48" s="47">
        <f>IF(AND(BU124=0,BU48&gt;=0),"",BU48/BU124)</f>
        <v>1.7828062717376273E-3</v>
      </c>
      <c r="BX48" s="131">
        <f t="shared" si="33"/>
        <v>0</v>
      </c>
      <c r="BY48" s="30" t="str">
        <f>IF(AND(BX4=0,BX48&gt;=0), "",BX48/BX4)</f>
        <v/>
      </c>
      <c r="BZ48" s="47">
        <f t="shared" si="11"/>
        <v>1</v>
      </c>
      <c r="CA48" s="129">
        <f>+'N EERR BARINAS'!L47</f>
        <v>0</v>
      </c>
      <c r="CB48" s="30" t="str">
        <f>IF(AND(CA4=0,CA48&gt;=0), "",CA48/CA4)</f>
        <v/>
      </c>
      <c r="CC48" s="47" t="str">
        <f>IF(AND(CA124=0,CA48&gt;=0),"",CA48/CA124)</f>
        <v/>
      </c>
      <c r="CD48" s="30" t="str">
        <f t="shared" si="26"/>
        <v/>
      </c>
      <c r="CE48" s="130">
        <f t="shared" si="34"/>
        <v>57.634840928708982</v>
      </c>
      <c r="CF48" s="30">
        <f>IF(AND(CE4=0,CE48&gt;=0), "",CE48/CE4)</f>
        <v>3.9365336325331815E-4</v>
      </c>
      <c r="CG48" s="47">
        <f>IF(AND(CE124=0,CE48&gt;=0),"",CE48/CE124)</f>
        <v>1.7828062717376273E-3</v>
      </c>
      <c r="CH48" s="129">
        <f>+'N EERR BARINAS'!M47</f>
        <v>0</v>
      </c>
      <c r="CI48" s="30" t="str">
        <f>IF(AND(CH4=0,CH48&gt;=0), "",CH48/CH4)</f>
        <v/>
      </c>
      <c r="CJ48" s="47" t="str">
        <f>IF(AND(CH124=0,CH48&gt;=0),"",CH48/CH124)</f>
        <v/>
      </c>
      <c r="CK48" s="30" t="str">
        <f t="shared" si="13"/>
        <v/>
      </c>
      <c r="CL48" s="130">
        <f t="shared" si="35"/>
        <v>57.634840928708982</v>
      </c>
      <c r="CM48" s="30">
        <f>IF(AND(CL4=0,CL48&gt;=0), "",CL48/CL4)</f>
        <v>3.9365336325331815E-4</v>
      </c>
      <c r="CN48" s="47">
        <f>IF(AND(CL124=0,CL48&gt;=0),"",CL48/CL124)</f>
        <v>1.7828062717376273E-3</v>
      </c>
      <c r="CO48" s="129">
        <f>+'N EERR BARINAS'!N47</f>
        <v>0</v>
      </c>
      <c r="CP48" s="30" t="str">
        <f>IF(AND(CO4=0,CO48&gt;=0), "",CO48/CO4)</f>
        <v/>
      </c>
      <c r="CQ48" s="47" t="str">
        <f>IF(AND(CO124=0,CO48&gt;=0),"",CO48/CO124)</f>
        <v/>
      </c>
      <c r="CR48" s="30" t="str">
        <f t="shared" si="14"/>
        <v/>
      </c>
      <c r="CS48" s="130">
        <f t="shared" si="36"/>
        <v>57.634840928708982</v>
      </c>
      <c r="CT48" s="30">
        <f>IF(AND(CS4=0,CS48&gt;=0), "",CS48/CS4)</f>
        <v>3.9365336325331815E-4</v>
      </c>
      <c r="CU48" s="47">
        <f>IF(AND(CS124=0,CS48&gt;=0),"",CS48/CS124)</f>
        <v>1.7828062717376273E-3</v>
      </c>
      <c r="CV48" s="131">
        <f t="shared" si="37"/>
        <v>0</v>
      </c>
      <c r="CW48" s="30" t="str">
        <f>IF(AND(CV4=0,CV48&gt;=0), "",CV48/CV4)</f>
        <v/>
      </c>
      <c r="CX48" s="47">
        <f t="shared" si="15"/>
        <v>1</v>
      </c>
    </row>
    <row r="49" spans="1:102" outlineLevel="1" x14ac:dyDescent="0.3">
      <c r="A49" s="29" t="s">
        <v>11</v>
      </c>
      <c r="B49" s="129">
        <f>+'N EERR BARINAS'!B48</f>
        <v>0</v>
      </c>
      <c r="C49" s="30" t="str">
        <f>IF(AND(B4=0,B49&gt;=0), "",B49/B4)</f>
        <v/>
      </c>
      <c r="D49" s="47" t="str">
        <f>IF(AND(B124=0,B49&gt;=0),"",B49/B124)</f>
        <v/>
      </c>
      <c r="E49" s="129">
        <f>+'N EERR BARINAS'!C48</f>
        <v>0</v>
      </c>
      <c r="F49" s="30">
        <f>IF(AND(E4=0,E49&gt;=0), "",E49/E4)</f>
        <v>0</v>
      </c>
      <c r="G49" s="47">
        <f>IF(AND(E124=0,E49&gt;=0),"",E49/E124)</f>
        <v>0</v>
      </c>
      <c r="H49" s="129">
        <f>+'N EERR BARINAS'!D48</f>
        <v>0</v>
      </c>
      <c r="I49" s="30">
        <f>IF(AND(H4=0,H49&gt;=0), "",H49/H4)</f>
        <v>0</v>
      </c>
      <c r="J49" s="47">
        <f>IF(AND(H124=0,H49&gt;=0),"",H49/H124)</f>
        <v>0</v>
      </c>
      <c r="K49" s="30" t="str">
        <f t="shared" si="19"/>
        <v/>
      </c>
      <c r="L49" s="130">
        <f t="shared" si="38"/>
        <v>0</v>
      </c>
      <c r="M49" s="30">
        <f>IF(AND(L4=0,L49&gt;=0), "",L49/L4)</f>
        <v>0</v>
      </c>
      <c r="N49" s="47">
        <f>IF(AND(L124=0,L49&gt;=0),"",L49/L124)</f>
        <v>0</v>
      </c>
      <c r="O49" s="129">
        <f>+'N EERR BARINAS'!E48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BARINAS'!F48</f>
        <v>0</v>
      </c>
      <c r="Z49" s="30">
        <f>IF(AND(Y4=0,Y49&gt;=0), "",Y49/Y4)</f>
        <v>0</v>
      </c>
      <c r="AA49" s="47">
        <f>IF(AND(Y124=0,Y49&gt;=0),"",Y49/Y124)</f>
        <v>0</v>
      </c>
      <c r="AB49" s="30" t="str">
        <f t="shared" si="22"/>
        <v/>
      </c>
      <c r="AC49" s="130">
        <f t="shared" si="27"/>
        <v>0</v>
      </c>
      <c r="AD49" s="30">
        <f>IF(AND(AC4=0,AC49&gt;=0), "",AC49/AC4)</f>
        <v>0</v>
      </c>
      <c r="AE49" s="47">
        <f>IF(AND(AC124=0,AC49&gt;=0),"",AC49/AC124)</f>
        <v>0</v>
      </c>
      <c r="AF49" s="129">
        <f>+'N EERR BARINAS'!G48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BARINAS'!H48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BARINAS'!I48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BARINAS'!J48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BARINAS'!K48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BARINAS'!L48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BARINAS'!M48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BARINAS'!N48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BARINAS'!B49</f>
        <v>0</v>
      </c>
      <c r="C50" s="30" t="str">
        <f>IF(AND(B4=0,B50&gt;=0), "",B50/B4)</f>
        <v/>
      </c>
      <c r="D50" s="47" t="str">
        <f>IF(AND(B124=0,B50&gt;=0),"",B50/B124)</f>
        <v/>
      </c>
      <c r="E50" s="129">
        <f>+'N EERR BARINAS'!C49</f>
        <v>0</v>
      </c>
      <c r="F50" s="30">
        <f>IF(AND(E4=0,E50&gt;=0), "",E50/E4)</f>
        <v>0</v>
      </c>
      <c r="G50" s="47">
        <f>IF(AND(E124=0,E50&gt;=0),"",E50/E124)</f>
        <v>0</v>
      </c>
      <c r="H50" s="129">
        <f>+'N EERR BARINAS'!D49</f>
        <v>0</v>
      </c>
      <c r="I50" s="30">
        <f>IF(AND(H4=0,H50&gt;=0), "",H50/H4)</f>
        <v>0</v>
      </c>
      <c r="J50" s="47">
        <f>IF(AND(H124=0,H50&gt;=0),"",H50/H124)</f>
        <v>0</v>
      </c>
      <c r="K50" s="30" t="str">
        <f t="shared" si="19"/>
        <v/>
      </c>
      <c r="L50" s="130">
        <f t="shared" si="38"/>
        <v>0</v>
      </c>
      <c r="M50" s="30">
        <f>IF(AND(L4=0,L50&gt;=0), "",L50/L4)</f>
        <v>0</v>
      </c>
      <c r="N50" s="47">
        <f>IF(AND(L124=0,L50&gt;=0),"",L50/L124)</f>
        <v>0</v>
      </c>
      <c r="O50" s="129">
        <f>+'N EERR BARINAS'!E49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BARINAS'!F49</f>
        <v>0</v>
      </c>
      <c r="Z50" s="30">
        <f>IF(AND(Y4=0,Y50&gt;=0), "",Y50/Y4)</f>
        <v>0</v>
      </c>
      <c r="AA50" s="47">
        <f>IF(AND(Y124=0,Y50&gt;=0),"",Y50/Y124)</f>
        <v>0</v>
      </c>
      <c r="AB50" s="30" t="str">
        <f t="shared" si="22"/>
        <v/>
      </c>
      <c r="AC50" s="130">
        <f t="shared" si="27"/>
        <v>0</v>
      </c>
      <c r="AD50" s="30">
        <f>IF(AND(AC4=0,AC50&gt;=0), "",AC50/AC4)</f>
        <v>0</v>
      </c>
      <c r="AE50" s="47">
        <f>IF(AND(AC124=0,AC50&gt;=0),"",AC50/AC124)</f>
        <v>0</v>
      </c>
      <c r="AF50" s="129">
        <f>+'N EERR BARINAS'!G49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BARINAS'!H49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BARINAS'!I49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BARINAS'!J49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BARINAS'!K49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BARINAS'!L49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BARINAS'!M49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BARINAS'!N49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BARINAS'!B50</f>
        <v>0</v>
      </c>
      <c r="C51" s="30" t="str">
        <f>IF(AND(B4=0,B51&gt;=0), "",B51/B4)</f>
        <v/>
      </c>
      <c r="D51" s="47" t="str">
        <f>IF(AND(B124=0,B51&gt;=0),"",B51/B124)</f>
        <v/>
      </c>
      <c r="E51" s="129">
        <f>+'N EERR BARINAS'!C50</f>
        <v>0</v>
      </c>
      <c r="F51" s="30">
        <f>IF(AND(E4=0,E51&gt;=0), "",E51/E4)</f>
        <v>0</v>
      </c>
      <c r="G51" s="47">
        <f>IF(AND(E124=0,E51&gt;=0),"",E51/E124)</f>
        <v>0</v>
      </c>
      <c r="H51" s="129">
        <f>+'N EERR BARINAS'!D50</f>
        <v>0</v>
      </c>
      <c r="I51" s="30">
        <f>IF(AND(H4=0,H51&gt;=0), "",H51/H4)</f>
        <v>0</v>
      </c>
      <c r="J51" s="47">
        <f>IF(AND(H124=0,H51&gt;=0),"",H51/H124)</f>
        <v>0</v>
      </c>
      <c r="K51" s="30" t="str">
        <f t="shared" si="19"/>
        <v/>
      </c>
      <c r="L51" s="130">
        <f t="shared" si="38"/>
        <v>0</v>
      </c>
      <c r="M51" s="30">
        <f>IF(AND(L4=0,L51&gt;=0), "",L51/L4)</f>
        <v>0</v>
      </c>
      <c r="N51" s="47">
        <f>IF(AND(L124=0,L51&gt;=0),"",L51/L124)</f>
        <v>0</v>
      </c>
      <c r="O51" s="129">
        <f>+'N EERR BARINAS'!E50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BARINAS'!F50</f>
        <v>0</v>
      </c>
      <c r="Z51" s="30">
        <f>IF(AND(Y4=0,Y51&gt;=0), "",Y51/Y4)</f>
        <v>0</v>
      </c>
      <c r="AA51" s="47">
        <f>IF(AND(Y124=0,Y51&gt;=0),"",Y51/Y124)</f>
        <v>0</v>
      </c>
      <c r="AB51" s="30" t="str">
        <f t="shared" si="22"/>
        <v/>
      </c>
      <c r="AC51" s="130">
        <f t="shared" si="27"/>
        <v>0</v>
      </c>
      <c r="AD51" s="30">
        <f>IF(AND(AC4=0,AC51&gt;=0), "",AC51/AC4)</f>
        <v>0</v>
      </c>
      <c r="AE51" s="47">
        <f>IF(AND(AC124=0,AC51&gt;=0),"",AC51/AC124)</f>
        <v>0</v>
      </c>
      <c r="AF51" s="129">
        <f>+'N EERR BARINAS'!G50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BARINAS'!H50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BARINAS'!I50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BARINAS'!J50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BARINAS'!K50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BARINAS'!L50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BARINAS'!M50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BARINAS'!N50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BARINAS'!B51</f>
        <v>0</v>
      </c>
      <c r="C52" s="30" t="str">
        <f>IF(AND(B4=0,B52&gt;=0), "",B52/B4)</f>
        <v/>
      </c>
      <c r="D52" s="47" t="str">
        <f>IF(AND(B124=0,B52&gt;=0),"",B52/B124)</f>
        <v/>
      </c>
      <c r="E52" s="129">
        <f>+'N EERR BARINAS'!C51</f>
        <v>0</v>
      </c>
      <c r="F52" s="30">
        <f>IF(AND(E4=0,E52&gt;=0), "",E52/E4)</f>
        <v>0</v>
      </c>
      <c r="G52" s="47">
        <f>IF(AND(E124=0,E52&gt;=0),"",E52/E124)</f>
        <v>0</v>
      </c>
      <c r="H52" s="129">
        <f>+'N EERR BARINAS'!D51</f>
        <v>0</v>
      </c>
      <c r="I52" s="30">
        <f>IF(AND(H4=0,H52&gt;=0), "",H52/H4)</f>
        <v>0</v>
      </c>
      <c r="J52" s="47">
        <f>IF(AND(H124=0,H52&gt;=0),"",H52/H124)</f>
        <v>0</v>
      </c>
      <c r="K52" s="30" t="str">
        <f t="shared" si="19"/>
        <v/>
      </c>
      <c r="L52" s="130">
        <f t="shared" si="38"/>
        <v>0</v>
      </c>
      <c r="M52" s="30">
        <f>IF(AND(L4=0,L52&gt;=0), "",L52/L4)</f>
        <v>0</v>
      </c>
      <c r="N52" s="47">
        <f>IF(AND(L124=0,L52&gt;=0),"",L52/L124)</f>
        <v>0</v>
      </c>
      <c r="O52" s="129">
        <f>+'N EERR BARINAS'!E51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BARINAS'!F51</f>
        <v>0</v>
      </c>
      <c r="Z52" s="30">
        <f>IF(AND(Y4=0,Y52&gt;=0), "",Y52/Y4)</f>
        <v>0</v>
      </c>
      <c r="AA52" s="47">
        <f>IF(AND(Y124=0,Y52&gt;=0),"",Y52/Y124)</f>
        <v>0</v>
      </c>
      <c r="AB52" s="30" t="str">
        <f t="shared" si="22"/>
        <v/>
      </c>
      <c r="AC52" s="130">
        <f t="shared" si="27"/>
        <v>0</v>
      </c>
      <c r="AD52" s="30">
        <f>IF(AND(AC4=0,AC52&gt;=0), "",AC52/AC4)</f>
        <v>0</v>
      </c>
      <c r="AE52" s="47">
        <f>IF(AND(AC124=0,AC52&gt;=0),"",AC52/AC124)</f>
        <v>0</v>
      </c>
      <c r="AF52" s="129">
        <f>+'N EERR BARINAS'!G51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BARINAS'!H51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BARINAS'!I51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BARINAS'!J51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BARINAS'!K51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BARINAS'!L51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BARINAS'!M51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BARINAS'!N51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BARINAS'!B52</f>
        <v>0</v>
      </c>
      <c r="C53" s="30" t="str">
        <f>IF(AND(B4=0,B53&gt;=0), "",B53/B4)</f>
        <v/>
      </c>
      <c r="D53" s="47" t="str">
        <f>IF(AND(B124=0,B53&gt;=0),"",B53/B124)</f>
        <v/>
      </c>
      <c r="E53" s="129">
        <f>+'N EERR BARINAS'!C52</f>
        <v>0</v>
      </c>
      <c r="F53" s="30">
        <f>IF(AND(E4=0,E53&gt;=0), "",E53/E4)</f>
        <v>0</v>
      </c>
      <c r="G53" s="47">
        <f>IF(AND(E124=0,E53&gt;=0),"",E53/E124)</f>
        <v>0</v>
      </c>
      <c r="H53" s="129">
        <f>+'N EERR BARINAS'!D52</f>
        <v>0</v>
      </c>
      <c r="I53" s="30">
        <f>IF(AND(H4=0,H53&gt;=0), "",H53/H4)</f>
        <v>0</v>
      </c>
      <c r="J53" s="47">
        <f>IF(AND(H124=0,H53&gt;=0),"",H53/H124)</f>
        <v>0</v>
      </c>
      <c r="K53" s="30" t="str">
        <f t="shared" si="19"/>
        <v/>
      </c>
      <c r="L53" s="130">
        <f t="shared" si="38"/>
        <v>0</v>
      </c>
      <c r="M53" s="30">
        <f>IF(AND(L4=0,L53&gt;=0), "",L53/L4)</f>
        <v>0</v>
      </c>
      <c r="N53" s="47">
        <f>IF(AND(L124=0,L53&gt;=0),"",L53/L124)</f>
        <v>0</v>
      </c>
      <c r="O53" s="129">
        <f>+'N EERR BARINAS'!E52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BARINAS'!F52</f>
        <v>0</v>
      </c>
      <c r="Z53" s="30">
        <f>IF(AND(Y4=0,Y53&gt;=0), "",Y53/Y4)</f>
        <v>0</v>
      </c>
      <c r="AA53" s="47">
        <f>IF(AND(Y124=0,Y53&gt;=0),"",Y53/Y124)</f>
        <v>0</v>
      </c>
      <c r="AB53" s="30" t="str">
        <f t="shared" si="22"/>
        <v/>
      </c>
      <c r="AC53" s="130">
        <f t="shared" si="27"/>
        <v>0</v>
      </c>
      <c r="AD53" s="30">
        <f>IF(AND(AC4=0,AC53&gt;=0), "",AC53/AC4)</f>
        <v>0</v>
      </c>
      <c r="AE53" s="47">
        <f>IF(AND(AC124=0,AC53&gt;=0),"",AC53/AC124)</f>
        <v>0</v>
      </c>
      <c r="AF53" s="129">
        <f>+'N EERR BARINAS'!G52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BARINAS'!H52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BARINAS'!I52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BARINAS'!J52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BARINAS'!K52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BARINAS'!L52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BARINAS'!M52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BARINAS'!N52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BARINAS'!B53</f>
        <v>0</v>
      </c>
      <c r="C54" s="30" t="str">
        <f>IF(AND(B4=0,B54&gt;=0), "",B54/B4)</f>
        <v/>
      </c>
      <c r="D54" s="47" t="str">
        <f>IF(AND(B124=0,B54&gt;=0),"",B54/B124)</f>
        <v/>
      </c>
      <c r="E54" s="129">
        <f>+'N EERR BARINAS'!C53</f>
        <v>0</v>
      </c>
      <c r="F54" s="30">
        <f>IF(AND(E4=0,E54&gt;=0), "",E54/E4)</f>
        <v>0</v>
      </c>
      <c r="G54" s="47">
        <f>IF(AND(E124=0,E54&gt;=0),"",E54/E124)</f>
        <v>0</v>
      </c>
      <c r="H54" s="129">
        <f>+'N EERR BARINAS'!D53</f>
        <v>0</v>
      </c>
      <c r="I54" s="30">
        <f>IF(AND(H4=0,H54&gt;=0), "",H54/H4)</f>
        <v>0</v>
      </c>
      <c r="J54" s="47">
        <f>IF(AND(H124=0,H54&gt;=0),"",H54/H124)</f>
        <v>0</v>
      </c>
      <c r="K54" s="30" t="str">
        <f t="shared" si="19"/>
        <v/>
      </c>
      <c r="L54" s="130">
        <f t="shared" si="38"/>
        <v>0</v>
      </c>
      <c r="M54" s="30">
        <f>IF(AND(L4=0,L54&gt;=0), "",L54/L4)</f>
        <v>0</v>
      </c>
      <c r="N54" s="47">
        <f>IF(AND(L124=0,L54&gt;=0),"",L54/L124)</f>
        <v>0</v>
      </c>
      <c r="O54" s="129">
        <f>+'N EERR BARINAS'!E53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BARINAS'!F53</f>
        <v>0</v>
      </c>
      <c r="Z54" s="30">
        <f>IF(AND(Y4=0,Y54&gt;=0), "",Y54/Y4)</f>
        <v>0</v>
      </c>
      <c r="AA54" s="47">
        <f>IF(AND(Y124=0,Y54&gt;=0),"",Y54/Y124)</f>
        <v>0</v>
      </c>
      <c r="AB54" s="30" t="str">
        <f t="shared" si="22"/>
        <v/>
      </c>
      <c r="AC54" s="130">
        <f t="shared" si="27"/>
        <v>0</v>
      </c>
      <c r="AD54" s="30">
        <f>IF(AND(AC4=0,AC54&gt;=0), "",AC54/AC4)</f>
        <v>0</v>
      </c>
      <c r="AE54" s="47">
        <f>IF(AND(AC124=0,AC54&gt;=0),"",AC54/AC124)</f>
        <v>0</v>
      </c>
      <c r="AF54" s="129">
        <f>+'N EERR BARINAS'!G53</f>
        <v>7.6251390594841206</v>
      </c>
      <c r="AG54" s="30">
        <f>IF(AND(AF4=0,AF54&gt;=0), "",AF54/AF4)</f>
        <v>2.429111763205556E-4</v>
      </c>
      <c r="AH54" s="47">
        <f>IF(AND(AF124=0,AF54&gt;=0),"",AF54/AF124)</f>
        <v>1.3114538817162083E-3</v>
      </c>
      <c r="AI54" s="30">
        <f t="shared" si="4"/>
        <v>1</v>
      </c>
      <c r="AJ54" s="130">
        <f t="shared" si="16"/>
        <v>7.6251390594841206</v>
      </c>
      <c r="AK54" s="30">
        <f>IF(AND(AJ4=0,AJ54&gt;=0), "",AJ54/AJ4)</f>
        <v>6.4086528460620786E-5</v>
      </c>
      <c r="AL54" s="47">
        <f>IF(AND(AJ124=0,AJ54&gt;=0),"",AJ54/AJ124)</f>
        <v>2.8929214741934433E-4</v>
      </c>
      <c r="AM54" s="129">
        <f>+'N EERR BARINAS'!H53</f>
        <v>14.664585728001729</v>
      </c>
      <c r="AN54" s="30">
        <f>IF(AND(AM4=0,AM54&gt;=0), "",AM54/AM4)</f>
        <v>5.3465361895218557E-4</v>
      </c>
      <c r="AO54" s="47">
        <f>IF(AND(AM124=0,AM54&gt;=0),"",AM54/AM124)</f>
        <v>2.4562817257892324E-3</v>
      </c>
      <c r="AP54" s="30">
        <f t="shared" si="5"/>
        <v>0.9231892839727257</v>
      </c>
      <c r="AQ54" s="130">
        <f t="shared" si="17"/>
        <v>22.289724787485849</v>
      </c>
      <c r="AR54" s="30">
        <f>IF(AND(AQ4=0,AQ54&gt;=0), "",AQ54/AQ4)</f>
        <v>1.5224168206585527E-4</v>
      </c>
      <c r="AS54" s="47">
        <f>IF(AND(AQ124=0,AQ54&gt;=0),"",AQ54/AQ124)</f>
        <v>6.8948331436516645E-4</v>
      </c>
      <c r="AT54" s="131">
        <f t="shared" si="28"/>
        <v>0</v>
      </c>
      <c r="AU54" s="30" t="str">
        <f>IF(AND(AT4=0,AT54&gt;=0), "",AT54/AT4)</f>
        <v/>
      </c>
      <c r="AV54" s="47">
        <f t="shared" si="23"/>
        <v>1</v>
      </c>
      <c r="AW54" s="131">
        <f t="shared" si="40"/>
        <v>3.7149541312476413</v>
      </c>
      <c r="AX54" s="30">
        <f>IF(AND(AW4=0,AW54&gt;=0), "",AW54/AW4)</f>
        <v>1.522416820658553E-4</v>
      </c>
      <c r="AY54" s="47">
        <f>IF(AND(AW124=0,AW54&gt;=0),"",AW54/AW124)</f>
        <v>6.8948331436516667E-4</v>
      </c>
      <c r="AZ54" s="131">
        <f t="shared" si="29"/>
        <v>0</v>
      </c>
      <c r="BA54" s="30" t="str">
        <f>IF(AND(AZ4=0,AZ54&gt;=0), "",AZ54/AZ4)</f>
        <v/>
      </c>
      <c r="BB54" s="47">
        <f t="shared" si="24"/>
        <v>1</v>
      </c>
      <c r="BC54" s="129">
        <f>+'N EERR BARINAS'!I53</f>
        <v>0</v>
      </c>
      <c r="BD54" s="30" t="str">
        <f>IF(AND(BC4=0,BC54&gt;=0), "",BC54/BC4)</f>
        <v/>
      </c>
      <c r="BE54" s="47" t="str">
        <f>IF(AND(BC124=0,BC54&gt;=0),"",BC54/BC124)</f>
        <v/>
      </c>
      <c r="BF54" s="30">
        <f t="shared" si="25"/>
        <v>-1</v>
      </c>
      <c r="BG54" s="130">
        <f t="shared" si="30"/>
        <v>22.289724787485849</v>
      </c>
      <c r="BH54" s="30">
        <f>IF(AND(BG4=0,BG54&gt;=0), "",BG54/BG4)</f>
        <v>1.5224168206585527E-4</v>
      </c>
      <c r="BI54" s="47">
        <f>IF(AND(BG124=0,BG54&gt;=0),"",BG54/BG124)</f>
        <v>6.8948331436516645E-4</v>
      </c>
      <c r="BJ54" s="129">
        <f>+'N EERR BARINAS'!J53</f>
        <v>0</v>
      </c>
      <c r="BK54" s="30" t="str">
        <f>IF(AND(BJ4=0,BJ54&gt;=0), "",BJ54/BJ4)</f>
        <v/>
      </c>
      <c r="BL54" s="47" t="str">
        <f>IF(AND(BJ124=0,BJ54&gt;=0),"",BJ54/BJ124)</f>
        <v/>
      </c>
      <c r="BM54" s="30" t="str">
        <f t="shared" si="9"/>
        <v/>
      </c>
      <c r="BN54" s="130">
        <f t="shared" si="31"/>
        <v>22.289724787485849</v>
      </c>
      <c r="BO54" s="30">
        <f>IF(AND(BN4=0,BN54&gt;=0), "",BN54/BN4)</f>
        <v>1.5224168206585527E-4</v>
      </c>
      <c r="BP54" s="47">
        <f>IF(AND(BN124=0,BN54&gt;=0),"",BN54/BN124)</f>
        <v>6.8948331436516645E-4</v>
      </c>
      <c r="BQ54" s="129">
        <f>+'N EERR BARINAS'!K53</f>
        <v>0</v>
      </c>
      <c r="BR54" s="30" t="str">
        <f>IF(AND(BQ4=0,BQ54&gt;=0), "",BQ54/BQ4)</f>
        <v/>
      </c>
      <c r="BS54" s="47" t="str">
        <f>IF(AND(BQ124=0,BQ54&gt;=0),"",BQ54/BQ124)</f>
        <v/>
      </c>
      <c r="BT54" s="30" t="str">
        <f t="shared" si="10"/>
        <v/>
      </c>
      <c r="BU54" s="130">
        <f t="shared" si="32"/>
        <v>22.289724787485849</v>
      </c>
      <c r="BV54" s="30">
        <f>IF(AND(BU4=0,BU54&gt;=0), "",BU54/BU4)</f>
        <v>1.5224168206585527E-4</v>
      </c>
      <c r="BW54" s="47">
        <f>IF(AND(BU124=0,BU54&gt;=0),"",BU54/BU124)</f>
        <v>6.8948331436516645E-4</v>
      </c>
      <c r="BX54" s="131">
        <f t="shared" si="33"/>
        <v>0</v>
      </c>
      <c r="BY54" s="30" t="str">
        <f>IF(AND(BX4=0,BX54&gt;=0), "",BX54/BX4)</f>
        <v/>
      </c>
      <c r="BZ54" s="47">
        <f t="shared" si="11"/>
        <v>1</v>
      </c>
      <c r="CA54" s="129">
        <f>+'N EERR BARINAS'!L53</f>
        <v>0</v>
      </c>
      <c r="CB54" s="30" t="str">
        <f>IF(AND(CA4=0,CA54&gt;=0), "",CA54/CA4)</f>
        <v/>
      </c>
      <c r="CC54" s="47" t="str">
        <f>IF(AND(CA124=0,CA54&gt;=0),"",CA54/CA124)</f>
        <v/>
      </c>
      <c r="CD54" s="30" t="str">
        <f t="shared" si="26"/>
        <v/>
      </c>
      <c r="CE54" s="130">
        <f t="shared" si="34"/>
        <v>22.289724787485849</v>
      </c>
      <c r="CF54" s="30">
        <f>IF(AND(CE4=0,CE54&gt;=0), "",CE54/CE4)</f>
        <v>1.5224168206585527E-4</v>
      </c>
      <c r="CG54" s="47">
        <f>IF(AND(CE124=0,CE54&gt;=0),"",CE54/CE124)</f>
        <v>6.8948331436516645E-4</v>
      </c>
      <c r="CH54" s="129">
        <f>+'N EERR BARINAS'!M53</f>
        <v>0</v>
      </c>
      <c r="CI54" s="30" t="str">
        <f>IF(AND(CH4=0,CH54&gt;=0), "",CH54/CH4)</f>
        <v/>
      </c>
      <c r="CJ54" s="47" t="str">
        <f>IF(AND(CH124=0,CH54&gt;=0),"",CH54/CH124)</f>
        <v/>
      </c>
      <c r="CK54" s="30" t="str">
        <f t="shared" si="13"/>
        <v/>
      </c>
      <c r="CL54" s="130">
        <f t="shared" si="35"/>
        <v>22.289724787485849</v>
      </c>
      <c r="CM54" s="30">
        <f>IF(AND(CL4=0,CL54&gt;=0), "",CL54/CL4)</f>
        <v>1.5224168206585527E-4</v>
      </c>
      <c r="CN54" s="47">
        <f>IF(AND(CL124=0,CL54&gt;=0),"",CL54/CL124)</f>
        <v>6.8948331436516645E-4</v>
      </c>
      <c r="CO54" s="129">
        <f>+'N EERR BARINAS'!N53</f>
        <v>0</v>
      </c>
      <c r="CP54" s="30" t="str">
        <f>IF(AND(CO4=0,CO54&gt;=0), "",CO54/CO4)</f>
        <v/>
      </c>
      <c r="CQ54" s="47" t="str">
        <f>IF(AND(CO124=0,CO54&gt;=0),"",CO54/CO124)</f>
        <v/>
      </c>
      <c r="CR54" s="30" t="str">
        <f t="shared" si="14"/>
        <v/>
      </c>
      <c r="CS54" s="130">
        <f t="shared" si="36"/>
        <v>22.289724787485849</v>
      </c>
      <c r="CT54" s="30">
        <f>IF(AND(CS4=0,CS54&gt;=0), "",CS54/CS4)</f>
        <v>1.5224168206585527E-4</v>
      </c>
      <c r="CU54" s="47">
        <f>IF(AND(CS124=0,CS54&gt;=0),"",CS54/CS124)</f>
        <v>6.8948331436516645E-4</v>
      </c>
      <c r="CV54" s="131">
        <f t="shared" si="37"/>
        <v>0</v>
      </c>
      <c r="CW54" s="30" t="str">
        <f>IF(AND(CV4=0,CV54&gt;=0), "",CV54/CV4)</f>
        <v/>
      </c>
      <c r="CX54" s="47">
        <f t="shared" si="15"/>
        <v>1</v>
      </c>
    </row>
    <row r="55" spans="1:102" outlineLevel="1" x14ac:dyDescent="0.3">
      <c r="A55" s="29" t="s">
        <v>17</v>
      </c>
      <c r="B55" s="129">
        <f>+'N EERR BARINAS'!B54</f>
        <v>0</v>
      </c>
      <c r="C55" s="30" t="str">
        <f>IF(AND(B4=0,B55&gt;=0), "",B55/B4)</f>
        <v/>
      </c>
      <c r="D55" s="47" t="str">
        <f>IF(AND(B124=0,B55&gt;=0),"",B55/B124)</f>
        <v/>
      </c>
      <c r="E55" s="129">
        <f>+'N EERR BARINAS'!C54</f>
        <v>0</v>
      </c>
      <c r="F55" s="30">
        <f>IF(AND(E4=0,E55&gt;=0), "",E55/E4)</f>
        <v>0</v>
      </c>
      <c r="G55" s="47">
        <f>IF(AND(E124=0,E55&gt;=0),"",E55/E124)</f>
        <v>0</v>
      </c>
      <c r="H55" s="129">
        <f>+'N EERR BARINAS'!D54</f>
        <v>0</v>
      </c>
      <c r="I55" s="30">
        <f>IF(AND(H4=0,H55&gt;=0), "",H55/H4)</f>
        <v>0</v>
      </c>
      <c r="J55" s="47">
        <f>IF(AND(H124=0,H55&gt;=0),"",H55/H124)</f>
        <v>0</v>
      </c>
      <c r="K55" s="30" t="str">
        <f t="shared" si="19"/>
        <v/>
      </c>
      <c r="L55" s="130">
        <f t="shared" si="38"/>
        <v>0</v>
      </c>
      <c r="M55" s="30">
        <f>IF(AND(L4=0,L55&gt;=0), "",L55/L4)</f>
        <v>0</v>
      </c>
      <c r="N55" s="47">
        <f>IF(AND(L124=0,L55&gt;=0),"",L55/L124)</f>
        <v>0</v>
      </c>
      <c r="O55" s="129">
        <f>+'N EERR BARINAS'!E54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BARINAS'!F54</f>
        <v>0</v>
      </c>
      <c r="Z55" s="30">
        <f>IF(AND(Y4=0,Y55&gt;=0), "",Y55/Y4)</f>
        <v>0</v>
      </c>
      <c r="AA55" s="47">
        <f>IF(AND(Y124=0,Y55&gt;=0),"",Y55/Y124)</f>
        <v>0</v>
      </c>
      <c r="AB55" s="30" t="str">
        <f t="shared" si="22"/>
        <v/>
      </c>
      <c r="AC55" s="130">
        <f t="shared" si="27"/>
        <v>0</v>
      </c>
      <c r="AD55" s="30">
        <f>IF(AND(AC4=0,AC55&gt;=0), "",AC55/AC4)</f>
        <v>0</v>
      </c>
      <c r="AE55" s="47">
        <f>IF(AND(AC124=0,AC55&gt;=0),"",AC55/AC124)</f>
        <v>0</v>
      </c>
      <c r="AF55" s="129">
        <f>+'N EERR BARINAS'!G54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BARINAS'!H54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BARINAS'!I54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BARINAS'!J54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BARINAS'!K54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BARINAS'!L54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BARINAS'!M54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BARINAS'!N54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BARINAS'!B55</f>
        <v>0</v>
      </c>
      <c r="C56" s="30" t="str">
        <f>IF(AND(B4=0,B56&gt;=0), "",B56/B4)</f>
        <v/>
      </c>
      <c r="D56" s="47" t="str">
        <f>IF(AND(B124=0,B56&gt;=0),"",B56/B124)</f>
        <v/>
      </c>
      <c r="E56" s="129">
        <f>+'N EERR BARINAS'!C55</f>
        <v>0</v>
      </c>
      <c r="F56" s="30">
        <f>IF(AND(E4=0,E56&gt;=0), "",E56/E4)</f>
        <v>0</v>
      </c>
      <c r="G56" s="47">
        <f>IF(AND(E124=0,E56&gt;=0),"",E56/E124)</f>
        <v>0</v>
      </c>
      <c r="H56" s="129">
        <f>+'N EERR BARINAS'!D55</f>
        <v>0</v>
      </c>
      <c r="I56" s="30">
        <f>IF(AND(H4=0,H56&gt;=0), "",H56/H4)</f>
        <v>0</v>
      </c>
      <c r="J56" s="47">
        <f>IF(AND(H124=0,H56&gt;=0),"",H56/H124)</f>
        <v>0</v>
      </c>
      <c r="K56" s="30" t="str">
        <f t="shared" si="19"/>
        <v/>
      </c>
      <c r="L56" s="130">
        <f t="shared" si="38"/>
        <v>0</v>
      </c>
      <c r="M56" s="30">
        <f>IF(AND(L4=0,L56&gt;=0), "",L56/L4)</f>
        <v>0</v>
      </c>
      <c r="N56" s="47">
        <f>IF(AND(L124=0,L56&gt;=0),"",L56/L124)</f>
        <v>0</v>
      </c>
      <c r="O56" s="129">
        <f>+'N EERR BARINAS'!E55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BARINAS'!F55</f>
        <v>0</v>
      </c>
      <c r="Z56" s="30">
        <f>IF(AND(Y4=0,Y56&gt;=0), "",Y56/Y4)</f>
        <v>0</v>
      </c>
      <c r="AA56" s="47">
        <f>IF(AND(Y124=0,Y56&gt;=0),"",Y56/Y124)</f>
        <v>0</v>
      </c>
      <c r="AB56" s="30" t="str">
        <f t="shared" si="22"/>
        <v/>
      </c>
      <c r="AC56" s="130">
        <f t="shared" si="27"/>
        <v>0</v>
      </c>
      <c r="AD56" s="30">
        <f>IF(AND(AC4=0,AC56&gt;=0), "",AC56/AC4)</f>
        <v>0</v>
      </c>
      <c r="AE56" s="47">
        <f>IF(AND(AC124=0,AC56&gt;=0),"",AC56/AC124)</f>
        <v>0</v>
      </c>
      <c r="AF56" s="129">
        <f>+'N EERR BARINAS'!G55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BARINAS'!H55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BARINAS'!I55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BARINAS'!J55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BARINAS'!K55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BARINAS'!L55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BARINAS'!M55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BARINAS'!N55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BARINAS'!B56</f>
        <v>0</v>
      </c>
      <c r="C57" s="30" t="str">
        <f>IF(AND(B4=0,B57&gt;=0), "",B57/B4)</f>
        <v/>
      </c>
      <c r="D57" s="47" t="str">
        <f>IF(AND(B124=0,B57&gt;=0),"",B57/B124)</f>
        <v/>
      </c>
      <c r="E57" s="129">
        <f>+'N EERR BARINAS'!C56</f>
        <v>0</v>
      </c>
      <c r="F57" s="30">
        <f>IF(AND(E4=0,E57&gt;=0), "",E57/E4)</f>
        <v>0</v>
      </c>
      <c r="G57" s="47">
        <f>IF(AND(E124=0,E57&gt;=0),"",E57/E124)</f>
        <v>0</v>
      </c>
      <c r="H57" s="129">
        <f>+'N EERR BARINAS'!D56</f>
        <v>0</v>
      </c>
      <c r="I57" s="30">
        <f>IF(AND(H4=0,H57&gt;=0), "",H57/H4)</f>
        <v>0</v>
      </c>
      <c r="J57" s="47">
        <f>IF(AND(H124=0,H57&gt;=0),"",H57/H124)</f>
        <v>0</v>
      </c>
      <c r="K57" s="30" t="str">
        <f t="shared" si="19"/>
        <v/>
      </c>
      <c r="L57" s="130">
        <f t="shared" si="38"/>
        <v>0</v>
      </c>
      <c r="M57" s="30">
        <f>IF(AND(L4=0,L57&gt;=0), "",L57/L4)</f>
        <v>0</v>
      </c>
      <c r="N57" s="47">
        <f>IF(AND(L124=0,L57&gt;=0),"",L57/L124)</f>
        <v>0</v>
      </c>
      <c r="O57" s="129">
        <f>+'N EERR BARINAS'!E56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BARINAS'!F56</f>
        <v>0</v>
      </c>
      <c r="Z57" s="30">
        <f>IF(AND(Y4=0,Y57&gt;=0), "",Y57/Y4)</f>
        <v>0</v>
      </c>
      <c r="AA57" s="47">
        <f>IF(AND(Y124=0,Y57&gt;=0),"",Y57/Y124)</f>
        <v>0</v>
      </c>
      <c r="AB57" s="30" t="str">
        <f t="shared" si="22"/>
        <v/>
      </c>
      <c r="AC57" s="130">
        <f t="shared" si="27"/>
        <v>0</v>
      </c>
      <c r="AD57" s="30">
        <f>IF(AND(AC4=0,AC57&gt;=0), "",AC57/AC4)</f>
        <v>0</v>
      </c>
      <c r="AE57" s="47">
        <f>IF(AND(AC124=0,AC57&gt;=0),"",AC57/AC124)</f>
        <v>0</v>
      </c>
      <c r="AF57" s="129">
        <f>+'N EERR BARINAS'!G56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BARINAS'!H56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BARINAS'!I56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BARINAS'!J56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BARINAS'!K56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BARINAS'!L56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BARINAS'!M56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BARINAS'!N56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BARINAS'!B57</f>
        <v>0</v>
      </c>
      <c r="C58" s="30" t="str">
        <f>IF(AND(B4=0,B58&gt;=0), "",B58/B4)</f>
        <v/>
      </c>
      <c r="D58" s="47" t="str">
        <f>IF(AND(B124=0,B58&gt;=0),"",B58/B124)</f>
        <v/>
      </c>
      <c r="E58" s="129">
        <f>+'N EERR BARINAS'!C57</f>
        <v>0</v>
      </c>
      <c r="F58" s="30">
        <f>IF(AND(E4=0,E58&gt;=0), "",E58/E4)</f>
        <v>0</v>
      </c>
      <c r="G58" s="47">
        <f>IF(AND(E124=0,E58&gt;=0),"",E58/E124)</f>
        <v>0</v>
      </c>
      <c r="H58" s="129">
        <f>+'N EERR BARINAS'!D57</f>
        <v>0</v>
      </c>
      <c r="I58" s="30">
        <f>IF(AND(H4=0,H58&gt;=0), "",H58/H4)</f>
        <v>0</v>
      </c>
      <c r="J58" s="47">
        <f>IF(AND(H124=0,H58&gt;=0),"",H58/H124)</f>
        <v>0</v>
      </c>
      <c r="K58" s="30" t="str">
        <f t="shared" si="19"/>
        <v/>
      </c>
      <c r="L58" s="130">
        <f t="shared" si="38"/>
        <v>0</v>
      </c>
      <c r="M58" s="30">
        <f>IF(AND(L4=0,L58&gt;=0), "",L58/L4)</f>
        <v>0</v>
      </c>
      <c r="N58" s="47">
        <f>IF(AND(L124=0,L58&gt;=0),"",L58/L124)</f>
        <v>0</v>
      </c>
      <c r="O58" s="129">
        <f>+'N EERR BARINAS'!E57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BARINAS'!F57</f>
        <v>0</v>
      </c>
      <c r="Z58" s="30">
        <f>IF(AND(Y4=0,Y58&gt;=0), "",Y58/Y4)</f>
        <v>0</v>
      </c>
      <c r="AA58" s="47">
        <f>IF(AND(Y124=0,Y58&gt;=0),"",Y58/Y124)</f>
        <v>0</v>
      </c>
      <c r="AB58" s="30" t="str">
        <f t="shared" si="22"/>
        <v/>
      </c>
      <c r="AC58" s="130">
        <f t="shared" si="27"/>
        <v>0</v>
      </c>
      <c r="AD58" s="30">
        <f>IF(AND(AC4=0,AC58&gt;=0), "",AC58/AC4)</f>
        <v>0</v>
      </c>
      <c r="AE58" s="47">
        <f>IF(AND(AC124=0,AC58&gt;=0),"",AC58/AC124)</f>
        <v>0</v>
      </c>
      <c r="AF58" s="129">
        <f>+'N EERR BARINAS'!G57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BARINAS'!H57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BARINAS'!I57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BARINAS'!J57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BARINAS'!K57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BARINAS'!L57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BARINAS'!M57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BARINAS'!N57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BARINAS'!B58</f>
        <v>0</v>
      </c>
      <c r="C59" s="30" t="str">
        <f>IF(AND(B4=0,B59&gt;=0), "",B59/B4)</f>
        <v/>
      </c>
      <c r="D59" s="47" t="str">
        <f>IF(AND(B124=0,B59&gt;=0),"",B59/B124)</f>
        <v/>
      </c>
      <c r="E59" s="129">
        <f>+'N EERR BARINAS'!C58</f>
        <v>-1.5171108518950549</v>
      </c>
      <c r="F59" s="30">
        <f>IF(AND(E4=0,E59&gt;=0), "",E59/E4)</f>
        <v>-1.1049951280926906E-4</v>
      </c>
      <c r="G59" s="47">
        <f>IF(AND(E124=0,E59&gt;=0),"",E59/E124)</f>
        <v>-4.0346614292294567E-4</v>
      </c>
      <c r="H59" s="129">
        <f>+'N EERR BARINAS'!D58</f>
        <v>2.4745968258486943</v>
      </c>
      <c r="I59" s="30">
        <f>IF(AND(H4=0,H59&gt;=0), "",H59/H4)</f>
        <v>1.0871270347639268E-4</v>
      </c>
      <c r="J59" s="47">
        <f>IF(AND(H124=0,H59&gt;=0),"",H59/H124)</f>
        <v>4.902417613123454E-4</v>
      </c>
      <c r="K59" s="30">
        <f t="shared" si="19"/>
        <v>-2.631124596305948</v>
      </c>
      <c r="L59" s="130">
        <f t="shared" si="38"/>
        <v>0.95748597395363944</v>
      </c>
      <c r="M59" s="30">
        <f>IF(AND(L4=0,L59&gt;=0), "",L59/L4)</f>
        <v>2.6238034434789843E-5</v>
      </c>
      <c r="N59" s="47">
        <f>IF(AND(L124=0,L59&gt;=0),"",L59/L124)</f>
        <v>1.0870762437074708E-4</v>
      </c>
      <c r="O59" s="129">
        <f>+'N EERR BARINAS'!E58</f>
        <v>1.776595130492393</v>
      </c>
      <c r="P59" s="30">
        <f>IF(AND(O4=0,O59&gt;=0), "",O59/O4)</f>
        <v>6.7415706306807479E-5</v>
      </c>
      <c r="Q59" s="47">
        <f>IF(AND(O124=0,O59&gt;=0),"",O59/O124)</f>
        <v>2.90724886057158E-4</v>
      </c>
      <c r="R59" s="30">
        <f t="shared" si="20"/>
        <v>-0.28206683531848176</v>
      </c>
      <c r="S59" s="130">
        <f t="shared" si="39"/>
        <v>2.7340811044460325</v>
      </c>
      <c r="T59" s="30">
        <f>IF(AND(S4=0,S59&gt;=0), "",S59/S4)</f>
        <v>4.3505060892582979E-5</v>
      </c>
      <c r="U59" s="47">
        <f>IF(AND(S124=0,S59&gt;=0),"",S59/S124)</f>
        <v>1.8326394649956912E-4</v>
      </c>
      <c r="V59" s="131"/>
      <c r="W59" s="30" t="str">
        <f>IF(AND(V4=0,V59&gt;=0), "",V59/V4)</f>
        <v/>
      </c>
      <c r="X59" s="47">
        <f t="shared" si="21"/>
        <v>1</v>
      </c>
      <c r="Y59" s="129">
        <f>+'N EERR BARINAS'!F58</f>
        <v>66.199158583106268</v>
      </c>
      <c r="Z59" s="30">
        <f>IF(AND(Y4=0,Y59&gt;=0), "",Y59/Y4)</f>
        <v>2.6751286960663089E-3</v>
      </c>
      <c r="AA59" s="47">
        <f>IF(AND(Y124=0,Y59&gt;=0),"",Y59/Y124)</f>
        <v>1.1769075681061393E-2</v>
      </c>
      <c r="AB59" s="30">
        <f t="shared" si="22"/>
        <v>36.261814719011873</v>
      </c>
      <c r="AC59" s="130">
        <f t="shared" si="27"/>
        <v>68.933239687552302</v>
      </c>
      <c r="AD59" s="30">
        <f>IF(AND(AC4=0,AC59&gt;=0), "",AC59/AC4)</f>
        <v>7.8698741361002747E-4</v>
      </c>
      <c r="AE59" s="47">
        <f>IF(AND(AC124=0,AC59&gt;=0),"",AC59/AC124)</f>
        <v>3.3554515390122053E-3</v>
      </c>
      <c r="AF59" s="129">
        <f>+'N EERR BARINAS'!G58</f>
        <v>-64.878560566181207</v>
      </c>
      <c r="AG59" s="30">
        <f>IF(AND(AF4=0,AF59&gt;=0), "",AF59/AF4)</f>
        <v>-2.0668118105352578E-3</v>
      </c>
      <c r="AH59" s="47">
        <f>IF(AND(AF124=0,AF59&gt;=0),"",AF59/AF124)</f>
        <v>-1.1158516511098868E-2</v>
      </c>
      <c r="AI59" s="30">
        <f t="shared" si="4"/>
        <v>-1.9800511359178805</v>
      </c>
      <c r="AJ59" s="130">
        <f t="shared" si="16"/>
        <v>4.0546791213710947</v>
      </c>
      <c r="AK59" s="30">
        <f>IF(AND(AJ4=0,AJ59&gt;=0), "",AJ59/AJ4)</f>
        <v>3.4078107544443092E-5</v>
      </c>
      <c r="AL59" s="47">
        <f>IF(AND(AJ124=0,AJ59&gt;=0),"",AJ59/AJ124)</f>
        <v>1.5383153290284818E-4</v>
      </c>
      <c r="AM59" s="129">
        <f>+'N EERR BARINAS'!H58</f>
        <v>0</v>
      </c>
      <c r="AN59" s="30">
        <f>IF(AND(AM4=0,AM59&gt;=0), "",AM59/AM4)</f>
        <v>0</v>
      </c>
      <c r="AO59" s="47">
        <f>IF(AND(AM124=0,AM59&gt;=0),"",AM59/AM124)</f>
        <v>0</v>
      </c>
      <c r="AP59" s="30">
        <f t="shared" si="5"/>
        <v>1</v>
      </c>
      <c r="AQ59" s="130">
        <f t="shared" si="17"/>
        <v>4.0546791213710947</v>
      </c>
      <c r="AR59" s="30">
        <f>IF(AND(AQ4=0,AQ59&gt;=0), "",AQ59/AQ4)</f>
        <v>2.7693978977318117E-5</v>
      </c>
      <c r="AS59" s="47">
        <f>IF(AND(AQ124=0,AQ59&gt;=0),"",AQ59/AQ124)</f>
        <v>1.2542252656523332E-4</v>
      </c>
      <c r="AT59" s="131">
        <f t="shared" si="28"/>
        <v>0</v>
      </c>
      <c r="AU59" s="30" t="str">
        <f>IF(AND(AT4=0,AT59&gt;=0), "",AT59/AT4)</f>
        <v/>
      </c>
      <c r="AV59" s="47">
        <f t="shared" si="23"/>
        <v>1</v>
      </c>
      <c r="AW59" s="131">
        <f t="shared" si="40"/>
        <v>0.67577985356184911</v>
      </c>
      <c r="AX59" s="30">
        <f>IF(AND(AW4=0,AW59&gt;=0), "",AW59/AW4)</f>
        <v>2.769397897731812E-5</v>
      </c>
      <c r="AY59" s="47">
        <f>IF(AND(AW124=0,AW59&gt;=0),"",AW59/AW124)</f>
        <v>1.2542252656523337E-4</v>
      </c>
      <c r="AZ59" s="131">
        <f t="shared" si="29"/>
        <v>0</v>
      </c>
      <c r="BA59" s="30" t="str">
        <f>IF(AND(AZ4=0,AZ59&gt;=0), "",AZ59/AZ4)</f>
        <v/>
      </c>
      <c r="BB59" s="47">
        <f t="shared" si="24"/>
        <v>1</v>
      </c>
      <c r="BC59" s="129">
        <f>+'N EERR BARINAS'!I58</f>
        <v>0</v>
      </c>
      <c r="BD59" s="30" t="str">
        <f>IF(AND(BC4=0,BC59&gt;=0), "",BC59/BC4)</f>
        <v/>
      </c>
      <c r="BE59" s="47" t="str">
        <f>IF(AND(BC124=0,BC59&gt;=0),"",BC59/BC124)</f>
        <v/>
      </c>
      <c r="BF59" s="30" t="str">
        <f t="shared" si="25"/>
        <v/>
      </c>
      <c r="BG59" s="130">
        <f t="shared" si="30"/>
        <v>4.0546791213710947</v>
      </c>
      <c r="BH59" s="30">
        <f>IF(AND(BG4=0,BG59&gt;=0), "",BG59/BG4)</f>
        <v>2.7693978977318117E-5</v>
      </c>
      <c r="BI59" s="47">
        <f>IF(AND(BG124=0,BG59&gt;=0),"",BG59/BG124)</f>
        <v>1.2542252656523332E-4</v>
      </c>
      <c r="BJ59" s="129">
        <f>+'N EERR BARINAS'!J58</f>
        <v>0</v>
      </c>
      <c r="BK59" s="30" t="str">
        <f>IF(AND(BJ4=0,BJ59&gt;=0), "",BJ59/BJ4)</f>
        <v/>
      </c>
      <c r="BL59" s="47" t="str">
        <f>IF(AND(BJ124=0,BJ59&gt;=0),"",BJ59/BJ124)</f>
        <v/>
      </c>
      <c r="BM59" s="30" t="str">
        <f t="shared" si="9"/>
        <v/>
      </c>
      <c r="BN59" s="130">
        <f t="shared" si="31"/>
        <v>4.0546791213710947</v>
      </c>
      <c r="BO59" s="30">
        <f>IF(AND(BN4=0,BN59&gt;=0), "",BN59/BN4)</f>
        <v>2.7693978977318117E-5</v>
      </c>
      <c r="BP59" s="47">
        <f>IF(AND(BN124=0,BN59&gt;=0),"",BN59/BN124)</f>
        <v>1.2542252656523332E-4</v>
      </c>
      <c r="BQ59" s="129">
        <f>+'N EERR BARINAS'!K58</f>
        <v>0</v>
      </c>
      <c r="BR59" s="30" t="str">
        <f>IF(AND(BQ4=0,BQ59&gt;=0), "",BQ59/BQ4)</f>
        <v/>
      </c>
      <c r="BS59" s="47" t="str">
        <f>IF(AND(BQ124=0,BQ59&gt;=0),"",BQ59/BQ124)</f>
        <v/>
      </c>
      <c r="BT59" s="30" t="str">
        <f t="shared" si="10"/>
        <v/>
      </c>
      <c r="BU59" s="130">
        <f t="shared" si="32"/>
        <v>4.0546791213710947</v>
      </c>
      <c r="BV59" s="30">
        <f>IF(AND(BU4=0,BU59&gt;=0), "",BU59/BU4)</f>
        <v>2.7693978977318117E-5</v>
      </c>
      <c r="BW59" s="47">
        <f>IF(AND(BU124=0,BU59&gt;=0),"",BU59/BU124)</f>
        <v>1.2542252656523332E-4</v>
      </c>
      <c r="BX59" s="131">
        <f t="shared" si="33"/>
        <v>0</v>
      </c>
      <c r="BY59" s="30" t="str">
        <f>IF(AND(BX4=0,BX59&gt;=0), "",BX59/BX4)</f>
        <v/>
      </c>
      <c r="BZ59" s="47">
        <f t="shared" si="11"/>
        <v>1</v>
      </c>
      <c r="CA59" s="129">
        <f>+'N EERR BARINAS'!L58</f>
        <v>0</v>
      </c>
      <c r="CB59" s="30" t="str">
        <f>IF(AND(CA4=0,CA59&gt;=0), "",CA59/CA4)</f>
        <v/>
      </c>
      <c r="CC59" s="47" t="str">
        <f>IF(AND(CA124=0,CA59&gt;=0),"",CA59/CA124)</f>
        <v/>
      </c>
      <c r="CD59" s="30" t="str">
        <f t="shared" si="26"/>
        <v/>
      </c>
      <c r="CE59" s="130">
        <f t="shared" si="34"/>
        <v>4.0546791213710947</v>
      </c>
      <c r="CF59" s="30">
        <f>IF(AND(CE4=0,CE59&gt;=0), "",CE59/CE4)</f>
        <v>2.7693978977318117E-5</v>
      </c>
      <c r="CG59" s="47">
        <f>IF(AND(CE124=0,CE59&gt;=0),"",CE59/CE124)</f>
        <v>1.2542252656523332E-4</v>
      </c>
      <c r="CH59" s="129">
        <f>+'N EERR BARINAS'!M58</f>
        <v>0</v>
      </c>
      <c r="CI59" s="30" t="str">
        <f>IF(AND(CH4=0,CH59&gt;=0), "",CH59/CH4)</f>
        <v/>
      </c>
      <c r="CJ59" s="47" t="str">
        <f>IF(AND(CH124=0,CH59&gt;=0),"",CH59/CH124)</f>
        <v/>
      </c>
      <c r="CK59" s="30" t="str">
        <f t="shared" si="13"/>
        <v/>
      </c>
      <c r="CL59" s="130">
        <f t="shared" si="35"/>
        <v>4.0546791213710947</v>
      </c>
      <c r="CM59" s="30">
        <f>IF(AND(CL4=0,CL59&gt;=0), "",CL59/CL4)</f>
        <v>2.7693978977318117E-5</v>
      </c>
      <c r="CN59" s="47">
        <f>IF(AND(CL124=0,CL59&gt;=0),"",CL59/CL124)</f>
        <v>1.2542252656523332E-4</v>
      </c>
      <c r="CO59" s="129">
        <f>+'N EERR BARINAS'!N58</f>
        <v>0</v>
      </c>
      <c r="CP59" s="30" t="str">
        <f>IF(AND(CO4=0,CO59&gt;=0), "",CO59/CO4)</f>
        <v/>
      </c>
      <c r="CQ59" s="47" t="str">
        <f>IF(AND(CO124=0,CO59&gt;=0),"",CO59/CO124)</f>
        <v/>
      </c>
      <c r="CR59" s="30" t="str">
        <f t="shared" si="14"/>
        <v/>
      </c>
      <c r="CS59" s="130">
        <f t="shared" si="36"/>
        <v>4.0546791213710947</v>
      </c>
      <c r="CT59" s="30">
        <f>IF(AND(CS4=0,CS59&gt;=0), "",CS59/CS4)</f>
        <v>2.7693978977318117E-5</v>
      </c>
      <c r="CU59" s="47">
        <f>IF(AND(CS124=0,CS59&gt;=0),"",CS59/CS124)</f>
        <v>1.2542252656523332E-4</v>
      </c>
      <c r="CV59" s="131">
        <f t="shared" si="37"/>
        <v>0</v>
      </c>
      <c r="CW59" s="30" t="str">
        <f>IF(AND(CV4=0,CV59&gt;=0), "",CV59/CV4)</f>
        <v/>
      </c>
      <c r="CX59" s="47">
        <f t="shared" si="15"/>
        <v>1</v>
      </c>
    </row>
    <row r="60" spans="1:102" outlineLevel="1" x14ac:dyDescent="0.3">
      <c r="A60" s="29" t="s">
        <v>0</v>
      </c>
      <c r="B60" s="129">
        <f>+'N EERR BARINAS'!B59+'N EERR BARINAS'!B60+'N EERR BARINAS'!B61+'N EERR BARINAS'!B62+'N EERR BARINAS'!B63</f>
        <v>0</v>
      </c>
      <c r="C60" s="30" t="str">
        <f>IF(AND(B4=0,B60&gt;=0), "",B60/B4)</f>
        <v/>
      </c>
      <c r="D60" s="47" t="str">
        <f>IF(AND(B124=0,B60&gt;=0),"",B60/B124)</f>
        <v/>
      </c>
      <c r="E60" s="129">
        <f>+'N EERR BARINAS'!C59+'N EERR BARINAS'!C60+'N EERR BARINAS'!C61+'N EERR BARINAS'!C62+'N EERR BARINAS'!C63</f>
        <v>34.197170841896728</v>
      </c>
      <c r="F60" s="30">
        <f>IF(AND(E4=0,E60&gt;=0), "",E60/E4)</f>
        <v>2.4907677067663105E-3</v>
      </c>
      <c r="G60" s="47">
        <f>IF(AND(E124=0,E60&gt;=0),"",E60/E124)</f>
        <v>9.0945237134270537E-3</v>
      </c>
      <c r="H60" s="129">
        <f>+'N EERR BARINAS'!D59+'N EERR BARINAS'!D60+'N EERR BARINAS'!D61+'N EERR BARINAS'!D62+'N EERR BARINAS'!D63</f>
        <v>0</v>
      </c>
      <c r="I60" s="30">
        <f>IF(AND(H4=0,H60&gt;=0), "",H60/H4)</f>
        <v>0</v>
      </c>
      <c r="J60" s="47">
        <f>IF(AND(H124=0,H60&gt;=0),"",H60/H124)</f>
        <v>0</v>
      </c>
      <c r="K60" s="30">
        <f t="shared" si="19"/>
        <v>-1</v>
      </c>
      <c r="L60" s="130">
        <f t="shared" si="38"/>
        <v>34.197170841896728</v>
      </c>
      <c r="M60" s="30">
        <f>IF(AND(L4=0,L60&gt;=0), "",L60/L4)</f>
        <v>9.3710672587410913E-4</v>
      </c>
      <c r="N60" s="47">
        <f>IF(AND(L124=0,L60&gt;=0),"",L60/L124)</f>
        <v>3.8825563021805394E-3</v>
      </c>
      <c r="O60" s="129">
        <f>+'N EERR BARINAS'!E59+'N EERR BARINAS'!E60+'N EERR BARINAS'!E61+'N EERR BARINAS'!E62+'N EERR BARINAS'!E63</f>
        <v>227.54517631655744</v>
      </c>
      <c r="P60" s="30">
        <f>IF(AND(O4=0,O60&gt;=0), "",O60/O4)</f>
        <v>8.6345608601528494E-3</v>
      </c>
      <c r="Q60" s="47">
        <f>IF(AND(O124=0,O60&gt;=0),"",O60/O124)</f>
        <v>3.7235858818971547E-2</v>
      </c>
      <c r="R60" s="30">
        <f t="shared" si="20"/>
        <v>1</v>
      </c>
      <c r="S60" s="130">
        <f t="shared" si="39"/>
        <v>261.74234715845415</v>
      </c>
      <c r="T60" s="30">
        <f>IF(AND(S4=0,S60&gt;=0), "",S60/S4)</f>
        <v>4.164878917739109E-3</v>
      </c>
      <c r="U60" s="47">
        <f>IF(AND(S124=0,S60&gt;=0),"",S60/S124)</f>
        <v>1.7544444979454128E-2</v>
      </c>
      <c r="V60" s="131"/>
      <c r="W60" s="30" t="str">
        <f>IF(AND(V4=0,V60&gt;=0), "",V60/V4)</f>
        <v/>
      </c>
      <c r="X60" s="47">
        <f t="shared" si="21"/>
        <v>1</v>
      </c>
      <c r="Y60" s="129">
        <f>+'N EERR BARINAS'!F59+'N EERR BARINAS'!F60+'N EERR BARINAS'!F61+'N EERR BARINAS'!F62+'N EERR BARINAS'!F63</f>
        <v>26.365939743090696</v>
      </c>
      <c r="Z60" s="30">
        <f>IF(AND(Y4=0,Y60&gt;=0), "",Y60/Y4)</f>
        <v>1.0654558685508219E-3</v>
      </c>
      <c r="AA60" s="47">
        <f>IF(AND(Y124=0,Y60&gt;=0),"",Y60/Y124)</f>
        <v>4.6874121496451567E-3</v>
      </c>
      <c r="AB60" s="30">
        <f t="shared" si="22"/>
        <v>-0.88412876875750246</v>
      </c>
      <c r="AC60" s="130">
        <f t="shared" si="27"/>
        <v>288.10828690154483</v>
      </c>
      <c r="AD60" s="30">
        <f>IF(AND(AC4=0,AC60&gt;=0), "",AC60/AC4)</f>
        <v>3.2892345779188138E-3</v>
      </c>
      <c r="AE60" s="47">
        <f>IF(AND(AC124=0,AC60&gt;=0),"",AC60/AC124)</f>
        <v>1.4024197891580128E-2</v>
      </c>
      <c r="AF60" s="129">
        <f>+'N EERR BARINAS'!G59+'N EERR BARINAS'!G60+'N EERR BARINAS'!G61+'N EERR BARINAS'!G62+'N EERR BARINAS'!G63</f>
        <v>72.892970989062405</v>
      </c>
      <c r="AG60" s="30">
        <f>IF(AND(AF4=0,AF60&gt;=0), "",AF60/AF4)</f>
        <v>2.3221238577190244E-3</v>
      </c>
      <c r="AH60" s="47">
        <f>IF(AND(AF124=0,AF60&gt;=0),"",AF60/AF124)</f>
        <v>1.2536921491881669E-2</v>
      </c>
      <c r="AI60" s="30">
        <f t="shared" si="4"/>
        <v>1.7646642486226691</v>
      </c>
      <c r="AJ60" s="130">
        <f t="shared" si="16"/>
        <v>361.00125789060723</v>
      </c>
      <c r="AK60" s="30">
        <f>IF(AND(AJ4=0,AJ60&gt;=0), "",AJ60/AJ4)</f>
        <v>3.0340846517875209E-3</v>
      </c>
      <c r="AL60" s="47">
        <f>IF(AND(AJ124=0,AJ60&gt;=0),"",AJ60/AJ124)</f>
        <v>1.3696121251239691E-2</v>
      </c>
      <c r="AM60" s="129">
        <f>+'N EERR BARINAS'!H59+'N EERR BARINAS'!H60+'N EERR BARINAS'!H61+'N EERR BARINAS'!H62+'N EERR BARINAS'!H63</f>
        <v>0</v>
      </c>
      <c r="AN60" s="30">
        <f>IF(AND(AM4=0,AM60&gt;=0), "",AM60/AM4)</f>
        <v>0</v>
      </c>
      <c r="AO60" s="47">
        <f>IF(AND(AM124=0,AM60&gt;=0),"",AM60/AM124)</f>
        <v>0</v>
      </c>
      <c r="AP60" s="30">
        <f t="shared" si="5"/>
        <v>-1</v>
      </c>
      <c r="AQ60" s="130">
        <f t="shared" si="17"/>
        <v>361.00125789060723</v>
      </c>
      <c r="AR60" s="30">
        <f>IF(AND(AQ4=0,AQ60&gt;=0), "",AQ60/AQ4)</f>
        <v>2.4656849401752871E-3</v>
      </c>
      <c r="AS60" s="47">
        <f>IF(AND(AQ124=0,AQ60&gt;=0),"",AQ60/AQ124)</f>
        <v>1.1166775101689582E-2</v>
      </c>
      <c r="AT60" s="131">
        <f t="shared" si="28"/>
        <v>0</v>
      </c>
      <c r="AU60" s="30" t="str">
        <f>IF(AND(AT4=0,AT60&gt;=0), "",AT60/AT4)</f>
        <v/>
      </c>
      <c r="AV60" s="47">
        <f t="shared" si="23"/>
        <v>1</v>
      </c>
      <c r="AW60" s="131">
        <f t="shared" si="40"/>
        <v>60.166876315101206</v>
      </c>
      <c r="AX60" s="30">
        <f>IF(AND(AW4=0,AW60&gt;=0), "",AW60/AW4)</f>
        <v>2.4656849401752871E-3</v>
      </c>
      <c r="AY60" s="47">
        <f>IF(AND(AW124=0,AW60&gt;=0),"",AW60/AW124)</f>
        <v>1.1166775101689586E-2</v>
      </c>
      <c r="AZ60" s="131">
        <f t="shared" si="29"/>
        <v>0</v>
      </c>
      <c r="BA60" s="30" t="str">
        <f>IF(AND(AZ4=0,AZ60&gt;=0), "",AZ60/AZ4)</f>
        <v/>
      </c>
      <c r="BB60" s="47">
        <f t="shared" si="24"/>
        <v>1</v>
      </c>
      <c r="BC60" s="129">
        <f>+'N EERR BARINAS'!I59+'N EERR BARINAS'!I60+'N EERR BARINAS'!I61+'N EERR BARINAS'!I62+'N EERR BARINAS'!I63</f>
        <v>0</v>
      </c>
      <c r="BD60" s="30" t="str">
        <f>IF(AND(BC4=0,BC60&gt;=0), "",BC60/BC4)</f>
        <v/>
      </c>
      <c r="BE60" s="47" t="str">
        <f>IF(AND(BC124=0,BC60&gt;=0),"",BC60/BC124)</f>
        <v/>
      </c>
      <c r="BF60" s="30" t="str">
        <f t="shared" si="25"/>
        <v/>
      </c>
      <c r="BG60" s="130">
        <f t="shared" si="30"/>
        <v>361.00125789060723</v>
      </c>
      <c r="BH60" s="30">
        <f>IF(AND(BG4=0,BG60&gt;=0), "",BG60/BG4)</f>
        <v>2.4656849401752871E-3</v>
      </c>
      <c r="BI60" s="47">
        <f>IF(AND(BG124=0,BG60&gt;=0),"",BG60/BG124)</f>
        <v>1.1166775101689582E-2</v>
      </c>
      <c r="BJ60" s="129">
        <f>+'N EERR BARINAS'!J59+'N EERR BARINAS'!J60+'N EERR BARINAS'!J61+'N EERR BARINAS'!J62+'N EERR BARINAS'!J63</f>
        <v>0</v>
      </c>
      <c r="BK60" s="30" t="str">
        <f>IF(AND(BJ4=0,BJ60&gt;=0), "",BJ60/BJ4)</f>
        <v/>
      </c>
      <c r="BL60" s="47" t="str">
        <f>IF(AND(BJ124=0,BJ60&gt;=0),"",BJ60/BJ124)</f>
        <v/>
      </c>
      <c r="BM60" s="30" t="str">
        <f t="shared" si="9"/>
        <v/>
      </c>
      <c r="BN60" s="130">
        <f t="shared" si="31"/>
        <v>361.00125789060723</v>
      </c>
      <c r="BO60" s="30">
        <f>IF(AND(BN4=0,BN60&gt;=0), "",BN60/BN4)</f>
        <v>2.4656849401752871E-3</v>
      </c>
      <c r="BP60" s="47">
        <f>IF(AND(BN124=0,BN60&gt;=0),"",BN60/BN124)</f>
        <v>1.1166775101689582E-2</v>
      </c>
      <c r="BQ60" s="129">
        <f>+'N EERR BARINAS'!K59+'N EERR BARINAS'!K60+'N EERR BARINAS'!K61+'N EERR BARINAS'!K62+'N EERR BARINAS'!K63</f>
        <v>0</v>
      </c>
      <c r="BR60" s="30" t="str">
        <f>IF(AND(BQ4=0,BQ60&gt;=0), "",BQ60/BQ4)</f>
        <v/>
      </c>
      <c r="BS60" s="47" t="str">
        <f>IF(AND(BQ124=0,BQ60&gt;=0),"",BQ60/BQ124)</f>
        <v/>
      </c>
      <c r="BT60" s="30" t="str">
        <f t="shared" si="10"/>
        <v/>
      </c>
      <c r="BU60" s="130">
        <f t="shared" si="32"/>
        <v>361.00125789060723</v>
      </c>
      <c r="BV60" s="30">
        <f>IF(AND(BU4=0,BU60&gt;=0), "",BU60/BU4)</f>
        <v>2.4656849401752871E-3</v>
      </c>
      <c r="BW60" s="47">
        <f>IF(AND(BU124=0,BU60&gt;=0),"",BU60/BU124)</f>
        <v>1.1166775101689582E-2</v>
      </c>
      <c r="BX60" s="131">
        <f t="shared" si="33"/>
        <v>0</v>
      </c>
      <c r="BY60" s="30" t="str">
        <f>IF(AND(BX4=0,BX60&gt;=0), "",BX60/BX4)</f>
        <v/>
      </c>
      <c r="BZ60" s="47">
        <f t="shared" si="11"/>
        <v>1</v>
      </c>
      <c r="CA60" s="129">
        <f>+'N EERR BARINAS'!L59+'N EERR BARINAS'!L60+'N EERR BARINAS'!L61+'N EERR BARINAS'!L62+'N EERR BARINAS'!L63</f>
        <v>0</v>
      </c>
      <c r="CB60" s="30" t="str">
        <f>IF(AND(CA4=0,CA60&gt;=0), "",CA60/CA4)</f>
        <v/>
      </c>
      <c r="CC60" s="47" t="str">
        <f>IF(AND(CA124=0,CA60&gt;=0),"",CA60/CA124)</f>
        <v/>
      </c>
      <c r="CD60" s="30" t="str">
        <f t="shared" si="26"/>
        <v/>
      </c>
      <c r="CE60" s="130">
        <f t="shared" si="34"/>
        <v>361.00125789060723</v>
      </c>
      <c r="CF60" s="30">
        <f>IF(AND(CE4=0,CE60&gt;=0), "",CE60/CE4)</f>
        <v>2.4656849401752871E-3</v>
      </c>
      <c r="CG60" s="47">
        <f>IF(AND(CE124=0,CE60&gt;=0),"",CE60/CE124)</f>
        <v>1.1166775101689582E-2</v>
      </c>
      <c r="CH60" s="129">
        <f>+'N EERR BARINAS'!M59+'N EERR BARINAS'!M60+'N EERR BARINAS'!M61+'N EERR BARINAS'!M62+'N EERR BARINAS'!M63</f>
        <v>0</v>
      </c>
      <c r="CI60" s="30" t="str">
        <f>IF(AND(CH4=0,CH60&gt;=0), "",CH60/CH4)</f>
        <v/>
      </c>
      <c r="CJ60" s="47" t="str">
        <f>IF(AND(CH124=0,CH60&gt;=0),"",CH60/CH124)</f>
        <v/>
      </c>
      <c r="CK60" s="30" t="str">
        <f t="shared" si="13"/>
        <v/>
      </c>
      <c r="CL60" s="130">
        <f t="shared" si="35"/>
        <v>361.00125789060723</v>
      </c>
      <c r="CM60" s="30">
        <f>IF(AND(CL4=0,CL60&gt;=0), "",CL60/CL4)</f>
        <v>2.4656849401752871E-3</v>
      </c>
      <c r="CN60" s="47">
        <f>IF(AND(CL124=0,CL60&gt;=0),"",CL60/CL124)</f>
        <v>1.1166775101689582E-2</v>
      </c>
      <c r="CO60" s="129">
        <f>+'N EERR BARINAS'!N59+'N EERR BARINAS'!N60+'N EERR BARINAS'!N61+'N EERR BARINAS'!N62+'N EERR BARINAS'!N63</f>
        <v>0</v>
      </c>
      <c r="CP60" s="30" t="str">
        <f>IF(AND(CO4=0,CO60&gt;=0), "",CO60/CO4)</f>
        <v/>
      </c>
      <c r="CQ60" s="47" t="str">
        <f>IF(AND(CO124=0,CO60&gt;=0),"",CO60/CO124)</f>
        <v/>
      </c>
      <c r="CR60" s="30" t="str">
        <f t="shared" si="14"/>
        <v/>
      </c>
      <c r="CS60" s="130">
        <f t="shared" si="36"/>
        <v>361.00125789060723</v>
      </c>
      <c r="CT60" s="30">
        <f>IF(AND(CS4=0,CS60&gt;=0), "",CS60/CS4)</f>
        <v>2.4656849401752871E-3</v>
      </c>
      <c r="CU60" s="47">
        <f>IF(AND(CS124=0,CS60&gt;=0),"",CS60/CS124)</f>
        <v>1.1166775101689582E-2</v>
      </c>
      <c r="CV60" s="131">
        <f t="shared" si="37"/>
        <v>0</v>
      </c>
      <c r="CW60" s="30" t="str">
        <f>IF(AND(CV4=0,CV60&gt;=0), "",CV60/CV4)</f>
        <v/>
      </c>
      <c r="CX60" s="47">
        <f t="shared" si="15"/>
        <v>1</v>
      </c>
    </row>
    <row r="61" spans="1:102" outlineLevel="1" x14ac:dyDescent="0.3">
      <c r="A61" s="29" t="s">
        <v>22</v>
      </c>
      <c r="B61" s="129">
        <f>+'N EERR BARINAS'!B64+'N EERR BARINAS'!B65+'N EERR BARINAS'!B66+'N EERR BARINAS'!B67+'N EERR BARINAS'!B68</f>
        <v>0</v>
      </c>
      <c r="C61" s="30" t="str">
        <f>IF(AND(B4=0,B61&gt;=0), "",B61/B4)</f>
        <v/>
      </c>
      <c r="D61" s="47" t="str">
        <f>IF(AND(B124=0,B61&gt;=0),"",B61/B124)</f>
        <v/>
      </c>
      <c r="E61" s="129">
        <f>+'N EERR BARINAS'!C64+'N EERR BARINAS'!C65+'N EERR BARINAS'!C66+'N EERR BARINAS'!C67+'N EERR BARINAS'!C68</f>
        <v>123.52367198059584</v>
      </c>
      <c r="F61" s="30">
        <f>IF(AND(E4=0,E61&gt;=0), "",E61/E4)</f>
        <v>8.9969072182287581E-3</v>
      </c>
      <c r="G61" s="47">
        <f>IF(AND(E124=0,E61&gt;=0),"",E61/E124)</f>
        <v>3.2850348035832005E-2</v>
      </c>
      <c r="H61" s="129">
        <f>+'N EERR BARINAS'!D64+'N EERR BARINAS'!D65+'N EERR BARINAS'!D66+'N EERR BARINAS'!D67+'N EERR BARINAS'!D68</f>
        <v>0</v>
      </c>
      <c r="I61" s="30">
        <f>IF(AND(H4=0,H61&gt;=0), "",H61/H4)</f>
        <v>0</v>
      </c>
      <c r="J61" s="47">
        <f>IF(AND(H124=0,H61&gt;=0),"",H61/H124)</f>
        <v>0</v>
      </c>
      <c r="K61" s="30">
        <f t="shared" si="19"/>
        <v>-1</v>
      </c>
      <c r="L61" s="130">
        <f t="shared" si="38"/>
        <v>123.52367198059584</v>
      </c>
      <c r="M61" s="30">
        <f>IF(AND(L4=0,L61&gt;=0), "",L61/L4)</f>
        <v>3.3849251551495685E-3</v>
      </c>
      <c r="N61" s="47">
        <f>IF(AND(L124=0,L61&gt;=0),"",L61/L124)</f>
        <v>1.4024189700780053E-2</v>
      </c>
      <c r="O61" s="129">
        <f>+'N EERR BARINAS'!E64+'N EERR BARINAS'!E65+'N EERR BARINAS'!E66+'N EERR BARINAS'!E67+'N EERR BARINAS'!E68</f>
        <v>33.487408213646297</v>
      </c>
      <c r="P61" s="30">
        <f>IF(AND(O4=0,O61&gt;=0), "",O61/O4)</f>
        <v>1.2707325593545062E-3</v>
      </c>
      <c r="Q61" s="47">
        <f>IF(AND(O124=0,O61&gt;=0),"",O61/O124)</f>
        <v>5.4799333681408748E-3</v>
      </c>
      <c r="R61" s="30">
        <f t="shared" si="20"/>
        <v>1</v>
      </c>
      <c r="S61" s="130">
        <f t="shared" si="39"/>
        <v>157.01108019424214</v>
      </c>
      <c r="T61" s="30">
        <f>IF(AND(S4=0,S61&gt;=0), "",S61/S4)</f>
        <v>2.4983811173534135E-3</v>
      </c>
      <c r="U61" s="47">
        <f>IF(AND(S124=0,S61&gt;=0),"",S61/S124)</f>
        <v>1.0524365994031953E-2</v>
      </c>
      <c r="V61" s="131"/>
      <c r="W61" s="30" t="str">
        <f>IF(AND(V4=0,V61&gt;=0), "",V61/V4)</f>
        <v/>
      </c>
      <c r="X61" s="47">
        <f t="shared" si="21"/>
        <v>1</v>
      </c>
      <c r="Y61" s="129">
        <f>+'N EERR BARINAS'!F64+'N EERR BARINAS'!F65+'N EERR BARINAS'!F66+'N EERR BARINAS'!F67+'N EERR BARINAS'!F68</f>
        <v>0</v>
      </c>
      <c r="Z61" s="30">
        <f>IF(AND(Y4=0,Y61&gt;=0), "",Y61/Y4)</f>
        <v>0</v>
      </c>
      <c r="AA61" s="47">
        <f>IF(AND(Y124=0,Y61&gt;=0),"",Y61/Y124)</f>
        <v>0</v>
      </c>
      <c r="AB61" s="30">
        <f t="shared" si="22"/>
        <v>-1</v>
      </c>
      <c r="AC61" s="130">
        <f t="shared" si="27"/>
        <v>157.01108019424214</v>
      </c>
      <c r="AD61" s="30">
        <f>IF(AND(AC4=0,AC61&gt;=0), "",AC61/AC4)</f>
        <v>1.7925422404381243E-3</v>
      </c>
      <c r="AE61" s="47">
        <f>IF(AND(AC124=0,AC61&gt;=0),"",AC61/AC124)</f>
        <v>7.6428015434602276E-3</v>
      </c>
      <c r="AF61" s="129">
        <f>+'N EERR BARINAS'!G64+'N EERR BARINAS'!G65+'N EERR BARINAS'!G66+'N EERR BARINAS'!G67+'N EERR BARINAS'!G68</f>
        <v>0</v>
      </c>
      <c r="AG61" s="30">
        <f>IF(AND(AF4=0,AF61&gt;=0), "",AF61/AF4)</f>
        <v>0</v>
      </c>
      <c r="AH61" s="47">
        <f>IF(AND(AF124=0,AF61&gt;=0),"",AF61/AF124)</f>
        <v>0</v>
      </c>
      <c r="AI61" s="30" t="str">
        <f t="shared" si="4"/>
        <v/>
      </c>
      <c r="AJ61" s="130">
        <f t="shared" si="16"/>
        <v>157.01108019424214</v>
      </c>
      <c r="AK61" s="30">
        <f>IF(AND(AJ4=0,AJ61&gt;=0), "",AJ61/AJ4)</f>
        <v>1.3196211873651885E-3</v>
      </c>
      <c r="AL61" s="47">
        <f>IF(AND(AJ124=0,AJ61&gt;=0),"",AJ61/AJ124)</f>
        <v>5.9568844848183304E-3</v>
      </c>
      <c r="AM61" s="129">
        <f>+'N EERR BARINAS'!H64+'N EERR BARINAS'!H65+'N EERR BARINAS'!H66+'N EERR BARINAS'!H67+'N EERR BARINAS'!H68</f>
        <v>0</v>
      </c>
      <c r="AN61" s="30">
        <f>IF(AND(AM4=0,AM61&gt;=0), "",AM61/AM4)</f>
        <v>0</v>
      </c>
      <c r="AO61" s="47">
        <f>IF(AND(AM124=0,AM61&gt;=0),"",AM61/AM124)</f>
        <v>0</v>
      </c>
      <c r="AP61" s="30" t="str">
        <f t="shared" si="5"/>
        <v/>
      </c>
      <c r="AQ61" s="130">
        <f t="shared" si="17"/>
        <v>157.01108019424214</v>
      </c>
      <c r="AR61" s="30">
        <f>IF(AND(AQ4=0,AQ61&gt;=0), "",AQ61/AQ4)</f>
        <v>1.07240583630573E-3</v>
      </c>
      <c r="AS61" s="47">
        <f>IF(AND(AQ124=0,AQ61&gt;=0),"",AQ61/AQ124)</f>
        <v>4.856790337095576E-3</v>
      </c>
      <c r="AT61" s="131">
        <f t="shared" si="28"/>
        <v>0</v>
      </c>
      <c r="AU61" s="30" t="str">
        <f>IF(AND(AT4=0,AT61&gt;=0), "",AT61/AT4)</f>
        <v/>
      </c>
      <c r="AV61" s="47">
        <f t="shared" si="23"/>
        <v>1</v>
      </c>
      <c r="AW61" s="131">
        <f t="shared" si="40"/>
        <v>26.168513365707025</v>
      </c>
      <c r="AX61" s="30">
        <f>IF(AND(AW4=0,AW61&gt;=0), "",AW61/AW4)</f>
        <v>1.07240583630573E-3</v>
      </c>
      <c r="AY61" s="47">
        <f>IF(AND(AW124=0,AW61&gt;=0),"",AW61/AW124)</f>
        <v>4.8567903370955786E-3</v>
      </c>
      <c r="AZ61" s="131">
        <f t="shared" si="29"/>
        <v>0</v>
      </c>
      <c r="BA61" s="30" t="str">
        <f>IF(AND(AZ4=0,AZ61&gt;=0), "",AZ61/AZ4)</f>
        <v/>
      </c>
      <c r="BB61" s="47">
        <f t="shared" si="24"/>
        <v>1</v>
      </c>
      <c r="BC61" s="129">
        <f>+'N EERR BARINAS'!I64+'N EERR BARINAS'!I65+'N EERR BARINAS'!I66+'N EERR BARINAS'!I67+'N EERR BARINAS'!I68</f>
        <v>0</v>
      </c>
      <c r="BD61" s="30" t="str">
        <f>IF(AND(BC4=0,BC61&gt;=0), "",BC61/BC4)</f>
        <v/>
      </c>
      <c r="BE61" s="47" t="str">
        <f>IF(AND(BC124=0,BC61&gt;=0),"",BC61/BC124)</f>
        <v/>
      </c>
      <c r="BF61" s="30" t="str">
        <f t="shared" si="25"/>
        <v/>
      </c>
      <c r="BG61" s="130">
        <f t="shared" si="30"/>
        <v>157.01108019424214</v>
      </c>
      <c r="BH61" s="30">
        <f>IF(AND(BG4=0,BG61&gt;=0), "",BG61/BG4)</f>
        <v>1.07240583630573E-3</v>
      </c>
      <c r="BI61" s="47">
        <f>IF(AND(BG124=0,BG61&gt;=0),"",BG61/BG124)</f>
        <v>4.856790337095576E-3</v>
      </c>
      <c r="BJ61" s="129">
        <f>+'N EERR BARINAS'!J64+'N EERR BARINAS'!J65+'N EERR BARINAS'!J66+'N EERR BARINAS'!J67+'N EERR BARINAS'!J68</f>
        <v>0</v>
      </c>
      <c r="BK61" s="30" t="str">
        <f>IF(AND(BJ4=0,BJ61&gt;=0), "",BJ61/BJ4)</f>
        <v/>
      </c>
      <c r="BL61" s="47" t="str">
        <f>IF(AND(BJ124=0,BJ61&gt;=0),"",BJ61/BJ124)</f>
        <v/>
      </c>
      <c r="BM61" s="30" t="str">
        <f t="shared" si="9"/>
        <v/>
      </c>
      <c r="BN61" s="130">
        <f t="shared" si="31"/>
        <v>157.01108019424214</v>
      </c>
      <c r="BO61" s="30">
        <f>IF(AND(BN4=0,BN61&gt;=0), "",BN61/BN4)</f>
        <v>1.07240583630573E-3</v>
      </c>
      <c r="BP61" s="47">
        <f>IF(AND(BN124=0,BN61&gt;=0),"",BN61/BN124)</f>
        <v>4.856790337095576E-3</v>
      </c>
      <c r="BQ61" s="129">
        <f>+'N EERR BARINAS'!K64+'N EERR BARINAS'!K65+'N EERR BARINAS'!K66+'N EERR BARINAS'!K67+'N EERR BARINAS'!K68</f>
        <v>0</v>
      </c>
      <c r="BR61" s="30" t="str">
        <f>IF(AND(BQ4=0,BQ61&gt;=0), "",BQ61/BQ4)</f>
        <v/>
      </c>
      <c r="BS61" s="47" t="str">
        <f>IF(AND(BQ124=0,BQ61&gt;=0),"",BQ61/BQ124)</f>
        <v/>
      </c>
      <c r="BT61" s="30" t="str">
        <f t="shared" si="10"/>
        <v/>
      </c>
      <c r="BU61" s="130">
        <f t="shared" si="32"/>
        <v>157.01108019424214</v>
      </c>
      <c r="BV61" s="30">
        <f>IF(AND(BU4=0,BU61&gt;=0), "",BU61/BU4)</f>
        <v>1.07240583630573E-3</v>
      </c>
      <c r="BW61" s="47">
        <f>IF(AND(BU124=0,BU61&gt;=0),"",BU61/BU124)</f>
        <v>4.856790337095576E-3</v>
      </c>
      <c r="BX61" s="131">
        <f t="shared" si="33"/>
        <v>0</v>
      </c>
      <c r="BY61" s="30" t="str">
        <f>IF(AND(BX4=0,BX61&gt;=0), "",BX61/BX4)</f>
        <v/>
      </c>
      <c r="BZ61" s="47">
        <f t="shared" si="11"/>
        <v>1</v>
      </c>
      <c r="CA61" s="129">
        <f>+'N EERR BARINAS'!L64+'N EERR BARINAS'!L65+'N EERR BARINAS'!L66+'N EERR BARINAS'!L67+'N EERR BARINAS'!L68</f>
        <v>0</v>
      </c>
      <c r="CB61" s="30" t="str">
        <f>IF(AND(CA4=0,CA61&gt;=0), "",CA61/CA4)</f>
        <v/>
      </c>
      <c r="CC61" s="47" t="str">
        <f>IF(AND(CA124=0,CA61&gt;=0),"",CA61/CA124)</f>
        <v/>
      </c>
      <c r="CD61" s="30" t="str">
        <f t="shared" si="26"/>
        <v/>
      </c>
      <c r="CE61" s="130">
        <f t="shared" si="34"/>
        <v>157.01108019424214</v>
      </c>
      <c r="CF61" s="30">
        <f>IF(AND(CE4=0,CE61&gt;=0), "",CE61/CE4)</f>
        <v>1.07240583630573E-3</v>
      </c>
      <c r="CG61" s="47">
        <f>IF(AND(CE124=0,CE61&gt;=0),"",CE61/CE124)</f>
        <v>4.856790337095576E-3</v>
      </c>
      <c r="CH61" s="129">
        <f>+'N EERR BARINAS'!M64+'N EERR BARINAS'!M65+'N EERR BARINAS'!M66+'N EERR BARINAS'!M67+'N EERR BARINAS'!M68</f>
        <v>0</v>
      </c>
      <c r="CI61" s="30" t="str">
        <f>IF(AND(CH4=0,CH61&gt;=0), "",CH61/CH4)</f>
        <v/>
      </c>
      <c r="CJ61" s="47" t="str">
        <f>IF(AND(CH124=0,CH61&gt;=0),"",CH61/CH124)</f>
        <v/>
      </c>
      <c r="CK61" s="30" t="str">
        <f t="shared" si="13"/>
        <v/>
      </c>
      <c r="CL61" s="130">
        <f t="shared" si="35"/>
        <v>157.01108019424214</v>
      </c>
      <c r="CM61" s="30">
        <f>IF(AND(CL4=0,CL61&gt;=0), "",CL61/CL4)</f>
        <v>1.07240583630573E-3</v>
      </c>
      <c r="CN61" s="47">
        <f>IF(AND(CL124=0,CL61&gt;=0),"",CL61/CL124)</f>
        <v>4.856790337095576E-3</v>
      </c>
      <c r="CO61" s="129">
        <f>+'N EERR BARINAS'!N64+'N EERR BARINAS'!N65+'N EERR BARINAS'!N66+'N EERR BARINAS'!N67+'N EERR BARINAS'!N68</f>
        <v>0</v>
      </c>
      <c r="CP61" s="30" t="str">
        <f>IF(AND(CO4=0,CO61&gt;=0), "",CO61/CO4)</f>
        <v/>
      </c>
      <c r="CQ61" s="47" t="str">
        <f>IF(AND(CO124=0,CO61&gt;=0),"",CO61/CO124)</f>
        <v/>
      </c>
      <c r="CR61" s="30" t="str">
        <f t="shared" si="14"/>
        <v/>
      </c>
      <c r="CS61" s="130">
        <f t="shared" si="36"/>
        <v>157.01108019424214</v>
      </c>
      <c r="CT61" s="30">
        <f>IF(AND(CS4=0,CS61&gt;=0), "",CS61/CS4)</f>
        <v>1.07240583630573E-3</v>
      </c>
      <c r="CU61" s="47">
        <f>IF(AND(CS124=0,CS61&gt;=0),"",CS61/CS124)</f>
        <v>4.856790337095576E-3</v>
      </c>
      <c r="CV61" s="131">
        <f t="shared" si="37"/>
        <v>0</v>
      </c>
      <c r="CW61" s="30" t="str">
        <f>IF(AND(CV4=0,CV61&gt;=0), "",CV61/CV4)</f>
        <v/>
      </c>
      <c r="CX61" s="47">
        <f t="shared" si="15"/>
        <v>1</v>
      </c>
    </row>
    <row r="62" spans="1:102" outlineLevel="1" x14ac:dyDescent="0.3">
      <c r="A62" s="29" t="s">
        <v>23</v>
      </c>
      <c r="B62" s="129">
        <f>+'N EERR BARINAS'!B69+'N EERR BARINAS'!B70</f>
        <v>0</v>
      </c>
      <c r="C62" s="30" t="str">
        <f>IF(AND(B4=0,B62&gt;=0), "",B62/B4)</f>
        <v/>
      </c>
      <c r="D62" s="47" t="str">
        <f>IF(AND(B124=0,B62&gt;=0),"",B62/B124)</f>
        <v/>
      </c>
      <c r="E62" s="129">
        <f>+'N EERR BARINAS'!C69+'N EERR BARINAS'!C70</f>
        <v>0</v>
      </c>
      <c r="F62" s="30">
        <f>IF(AND(E4=0,E62&gt;=0), "",E62/E4)</f>
        <v>0</v>
      </c>
      <c r="G62" s="47">
        <f>IF(AND(E124=0,E62&gt;=0),"",E62/E124)</f>
        <v>0</v>
      </c>
      <c r="H62" s="129">
        <f>+'N EERR BARINAS'!D69+'N EERR BARINAS'!D70</f>
        <v>0</v>
      </c>
      <c r="I62" s="30">
        <f>IF(AND(H4=0,H62&gt;=0), "",H62/H4)</f>
        <v>0</v>
      </c>
      <c r="J62" s="47">
        <f>IF(AND(H124=0,H62&gt;=0),"",H62/H124)</f>
        <v>0</v>
      </c>
      <c r="K62" s="30" t="str">
        <f t="shared" si="19"/>
        <v/>
      </c>
      <c r="L62" s="130">
        <f t="shared" si="38"/>
        <v>0</v>
      </c>
      <c r="M62" s="30">
        <f>IF(AND(L4=0,L62&gt;=0), "",L62/L4)</f>
        <v>0</v>
      </c>
      <c r="N62" s="47">
        <f>IF(AND(L124=0,L62&gt;=0),"",L62/L124)</f>
        <v>0</v>
      </c>
      <c r="O62" s="129">
        <f>+'N EERR BARINAS'!E69+'N EERR BARINAS'!E70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BARINAS'!F69+'N EERR BARINAS'!F70</f>
        <v>0</v>
      </c>
      <c r="Z62" s="30">
        <f>IF(AND(Y4=0,Y62&gt;=0), "",Y62/Y4)</f>
        <v>0</v>
      </c>
      <c r="AA62" s="47">
        <f>IF(AND(Y124=0,Y62&gt;=0),"",Y62/Y124)</f>
        <v>0</v>
      </c>
      <c r="AB62" s="30" t="str">
        <f t="shared" si="22"/>
        <v/>
      </c>
      <c r="AC62" s="130">
        <f t="shared" si="27"/>
        <v>0</v>
      </c>
      <c r="AD62" s="30">
        <f>IF(AND(AC4=0,AC62&gt;=0), "",AC62/AC4)</f>
        <v>0</v>
      </c>
      <c r="AE62" s="47">
        <f>IF(AND(AC124=0,AC62&gt;=0),"",AC62/AC124)</f>
        <v>0</v>
      </c>
      <c r="AF62" s="129">
        <f>+'N EERR BARINAS'!G69+'N EERR BARINAS'!G70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BARINAS'!H69+'N EERR BARINAS'!H70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BARINAS'!I69+'N EERR BARINAS'!I70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BARINAS'!J69+'N EERR BARINAS'!J70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BARINAS'!K69+'N EERR BARINAS'!K70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BARINAS'!L69+'N EERR BARINAS'!L70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BARINAS'!M69+'N EERR BARINAS'!M70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BARINAS'!N69+'N EERR BARINAS'!N70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BARINAS'!B71+'N EERR BARINAS'!B72+'N EERR BARINAS'!B73+'N EERR BARINAS'!B74+'N EERR BARINAS'!B75+'N EERR BARINAS'!B76+'N EERR BARINAS'!B77</f>
        <v>0</v>
      </c>
      <c r="C63" s="30" t="str">
        <f>IF(AND(B4=0,B63&gt;=0), "",B63/B4)</f>
        <v/>
      </c>
      <c r="D63" s="47" t="str">
        <f>IF(AND(B124=0,B63&gt;=0),"",B63/B124)</f>
        <v/>
      </c>
      <c r="E63" s="129">
        <f>+'N EERR BARINAS'!C71+'N EERR BARINAS'!C72+'N EERR BARINAS'!C73+'N EERR BARINAS'!C74+'N EERR BARINAS'!C75+'N EERR BARINAS'!C76+'N EERR BARINAS'!C77</f>
        <v>222.52409950193493</v>
      </c>
      <c r="F63" s="30">
        <f>IF(AND(E4=0,E63&gt;=0), "",E63/E4)</f>
        <v>1.6207651901356274E-2</v>
      </c>
      <c r="G63" s="47">
        <f>IF(AND(E124=0,E63&gt;=0),"",E63/E124)</f>
        <v>5.9178892578152877E-2</v>
      </c>
      <c r="H63" s="129">
        <f>+'N EERR BARINAS'!D71+'N EERR BARINAS'!D72+'N EERR BARINAS'!D73+'N EERR BARINAS'!D74+'N EERR BARINAS'!D75+'N EERR BARINAS'!D76+'N EERR BARINAS'!D77</f>
        <v>213.06138068464881</v>
      </c>
      <c r="I63" s="30">
        <f>IF(AND(H4=0,H63&gt;=0), "",H63/H4)</f>
        <v>9.3601020007358891E-3</v>
      </c>
      <c r="J63" s="47">
        <f>IF(AND(H124=0,H63&gt;=0),"",H63/H124)</f>
        <v>4.220953710253765E-2</v>
      </c>
      <c r="K63" s="30">
        <f t="shared" si="19"/>
        <v>-4.2524467410343728E-2</v>
      </c>
      <c r="L63" s="130">
        <f t="shared" si="38"/>
        <v>435.58548018658371</v>
      </c>
      <c r="M63" s="30">
        <f>IF(AND(L4=0,L63&gt;=0), "",L63/L4)</f>
        <v>1.1936369972332805E-2</v>
      </c>
      <c r="N63" s="47">
        <f>IF(AND(L124=0,L63&gt;=0),"",L63/L124)</f>
        <v>4.9453949247895042E-2</v>
      </c>
      <c r="O63" s="129">
        <f>+'N EERR BARINAS'!E71+'N EERR BARINAS'!E72+'N EERR BARINAS'!E73+'N EERR BARINAS'!E74+'N EERR BARINAS'!E75+'N EERR BARINAS'!E76+'N EERR BARINAS'!E77</f>
        <v>199.48625322386016</v>
      </c>
      <c r="P63" s="30">
        <f>IF(AND(O4=0,O63&gt;=0), "",O63/O4)</f>
        <v>7.5698207367358127E-3</v>
      </c>
      <c r="Q63" s="47">
        <f>IF(AND(O124=0,O63&gt;=0),"",O63/O124)</f>
        <v>3.2644251491560888E-2</v>
      </c>
      <c r="R63" s="30">
        <f t="shared" si="20"/>
        <v>-6.3714631986174608E-2</v>
      </c>
      <c r="S63" s="130">
        <f t="shared" si="39"/>
        <v>635.07173341044381</v>
      </c>
      <c r="T63" s="30">
        <f>IF(AND(S4=0,S63&gt;=0), "",S63/S4)</f>
        <v>1.0105345590608444E-2</v>
      </c>
      <c r="U63" s="47">
        <f>IF(AND(S124=0,S63&gt;=0),"",S63/S124)</f>
        <v>4.2568507563970667E-2</v>
      </c>
      <c r="V63" s="131"/>
      <c r="W63" s="30" t="str">
        <f>IF(AND(V4=0,V63&gt;=0), "",V63/V4)</f>
        <v/>
      </c>
      <c r="X63" s="47">
        <f t="shared" si="21"/>
        <v>1</v>
      </c>
      <c r="Y63" s="129">
        <f>+'N EERR BARINAS'!F71+'N EERR BARINAS'!F72+'N EERR BARINAS'!F73+'N EERR BARINAS'!F74+'N EERR BARINAS'!F75+'N EERR BARINAS'!F76+'N EERR BARINAS'!F77</f>
        <v>200.64001307901907</v>
      </c>
      <c r="Z63" s="30">
        <f>IF(AND(Y4=0,Y63&gt;=0), "",Y63/Y4)</f>
        <v>8.1079256603085684E-3</v>
      </c>
      <c r="AA63" s="47">
        <f>IF(AND(Y124=0,Y63&gt;=0),"",Y63/Y124)</f>
        <v>3.5670355169419458E-2</v>
      </c>
      <c r="AB63" s="30">
        <f t="shared" si="22"/>
        <v>5.7836559487844993E-3</v>
      </c>
      <c r="AC63" s="130">
        <f t="shared" si="27"/>
        <v>835.71174648946294</v>
      </c>
      <c r="AD63" s="30">
        <f>IF(AND(AC4=0,AC63&gt;=0), "",AC63/AC4)</f>
        <v>9.5410375150556774E-3</v>
      </c>
      <c r="AE63" s="47">
        <f>IF(AND(AC124=0,AC63&gt;=0),"",AC63/AC124)</f>
        <v>4.0679797999324502E-2</v>
      </c>
      <c r="AF63" s="129">
        <f>+'N EERR BARINAS'!G71+'N EERR BARINAS'!G72+'N EERR BARINAS'!G73+'N EERR BARINAS'!G74+'N EERR BARINAS'!G75+'N EERR BARINAS'!G76+'N EERR BARINAS'!G77</f>
        <v>225.23546397028719</v>
      </c>
      <c r="AG63" s="30">
        <f>IF(AND(AF4=0,AF63&gt;=0), "",AF63/AF4)</f>
        <v>7.1752411431864607E-3</v>
      </c>
      <c r="AH63" s="47">
        <f>IF(AND(AF124=0,AF63&gt;=0),"",AF63/AF124)</f>
        <v>3.8738431026590178E-2</v>
      </c>
      <c r="AI63" s="30">
        <f t="shared" si="4"/>
        <v>0.12258497452141595</v>
      </c>
      <c r="AJ63" s="130">
        <f t="shared" si="16"/>
        <v>1060.9472104597501</v>
      </c>
      <c r="AK63" s="30">
        <f>IF(AND(AJ4=0,AJ63&gt;=0), "",AJ63/AJ4)</f>
        <v>8.9168765406024003E-3</v>
      </c>
      <c r="AL63" s="47">
        <f>IF(AND(AJ124=0,AJ63&gt;=0),"",AJ63/AJ124)</f>
        <v>4.0251554026508353E-2</v>
      </c>
      <c r="AM63" s="129">
        <f>+'N EERR BARINAS'!H71+'N EERR BARINAS'!H72+'N EERR BARINAS'!H73+'N EERR BARINAS'!H74+'N EERR BARINAS'!H75+'N EERR BARINAS'!H76+'N EERR BARINAS'!H77</f>
        <v>311.64234979512901</v>
      </c>
      <c r="AN63" s="30">
        <f>IF(AND(AM4=0,AM63&gt;=0), "",AM63/AM4)</f>
        <v>1.1362115045539252E-2</v>
      </c>
      <c r="AO63" s="47">
        <f>IF(AND(AM124=0,AM63&gt;=0),"",AM63/AM124)</f>
        <v>5.2199320388718502E-2</v>
      </c>
      <c r="AP63" s="30">
        <f t="shared" si="5"/>
        <v>0.38362913327112874</v>
      </c>
      <c r="AQ63" s="130">
        <f t="shared" si="17"/>
        <v>1372.589560254879</v>
      </c>
      <c r="AR63" s="30">
        <f>IF(AND(AQ4=0,AQ63&gt;=0), "",AQ63/AQ4)</f>
        <v>9.3749629226716653E-3</v>
      </c>
      <c r="AS63" s="47">
        <f>IF(AND(AQ124=0,AQ63&gt;=0),"",AQ63/AQ124)</f>
        <v>4.2458020827555773E-2</v>
      </c>
      <c r="AT63" s="131">
        <f t="shared" si="28"/>
        <v>0</v>
      </c>
      <c r="AU63" s="30" t="str">
        <f>IF(AND(AT4=0,AT63&gt;=0), "",AT63/AT4)</f>
        <v/>
      </c>
      <c r="AV63" s="47">
        <f t="shared" si="23"/>
        <v>1</v>
      </c>
      <c r="AW63" s="131">
        <f t="shared" si="40"/>
        <v>228.76492670914649</v>
      </c>
      <c r="AX63" s="30">
        <f>IF(AND(AW4=0,AW63&gt;=0), "",AW63/AW4)</f>
        <v>9.3749629226716653E-3</v>
      </c>
      <c r="AY63" s="47">
        <f>IF(AND(AW124=0,AW63&gt;=0),"",AW63/AW124)</f>
        <v>4.2458020827555787E-2</v>
      </c>
      <c r="AZ63" s="131">
        <f t="shared" si="29"/>
        <v>0</v>
      </c>
      <c r="BA63" s="30" t="str">
        <f>IF(AND(AZ4=0,AZ63&gt;=0), "",AZ63/AZ4)</f>
        <v/>
      </c>
      <c r="BB63" s="47">
        <f t="shared" si="24"/>
        <v>1</v>
      </c>
      <c r="BC63" s="129">
        <f>+'N EERR BARINAS'!I71+'N EERR BARINAS'!I72+'N EERR BARINAS'!I73+'N EERR BARINAS'!I74+'N EERR BARINAS'!I75+'N EERR BARINAS'!I76+'N EERR BARINAS'!I77</f>
        <v>0</v>
      </c>
      <c r="BD63" s="30" t="str">
        <f>IF(AND(BC4=0,BC63&gt;=0), "",BC63/BC4)</f>
        <v/>
      </c>
      <c r="BE63" s="47" t="str">
        <f>IF(AND(BC124=0,BC63&gt;=0),"",BC63/BC124)</f>
        <v/>
      </c>
      <c r="BF63" s="30">
        <f t="shared" si="25"/>
        <v>-1</v>
      </c>
      <c r="BG63" s="130">
        <f t="shared" si="30"/>
        <v>1372.589560254879</v>
      </c>
      <c r="BH63" s="30">
        <f>IF(AND(BG4=0,BG63&gt;=0), "",BG63/BG4)</f>
        <v>9.3749629226716653E-3</v>
      </c>
      <c r="BI63" s="47">
        <f>IF(AND(BG124=0,BG63&gt;=0),"",BG63/BG124)</f>
        <v>4.2458020827555773E-2</v>
      </c>
      <c r="BJ63" s="129">
        <f>+'N EERR BARINAS'!J71+'N EERR BARINAS'!J72+'N EERR BARINAS'!J73+'N EERR BARINAS'!J74+'N EERR BARINAS'!J75+'N EERR BARINAS'!J76+'N EERR BARINAS'!J77</f>
        <v>0</v>
      </c>
      <c r="BK63" s="30" t="str">
        <f>IF(AND(BJ4=0,BJ63&gt;=0), "",BJ63/BJ4)</f>
        <v/>
      </c>
      <c r="BL63" s="47" t="str">
        <f>IF(AND(BJ124=0,BJ63&gt;=0),"",BJ63/BJ124)</f>
        <v/>
      </c>
      <c r="BM63" s="30" t="str">
        <f t="shared" si="9"/>
        <v/>
      </c>
      <c r="BN63" s="130">
        <f t="shared" si="31"/>
        <v>1372.589560254879</v>
      </c>
      <c r="BO63" s="30">
        <f>IF(AND(BN4=0,BN63&gt;=0), "",BN63/BN4)</f>
        <v>9.3749629226716653E-3</v>
      </c>
      <c r="BP63" s="47">
        <f>IF(AND(BN124=0,BN63&gt;=0),"",BN63/BN124)</f>
        <v>4.2458020827555773E-2</v>
      </c>
      <c r="BQ63" s="129">
        <f>+'N EERR BARINAS'!K71+'N EERR BARINAS'!K72+'N EERR BARINAS'!K73+'N EERR BARINAS'!K74+'N EERR BARINAS'!K75+'N EERR BARINAS'!K76+'N EERR BARINAS'!K77</f>
        <v>0</v>
      </c>
      <c r="BR63" s="30" t="str">
        <f>IF(AND(BQ4=0,BQ63&gt;=0), "",BQ63/BQ4)</f>
        <v/>
      </c>
      <c r="BS63" s="47" t="str">
        <f>IF(AND(BQ124=0,BQ63&gt;=0),"",BQ63/BQ124)</f>
        <v/>
      </c>
      <c r="BT63" s="30" t="str">
        <f t="shared" si="10"/>
        <v/>
      </c>
      <c r="BU63" s="130">
        <f t="shared" si="32"/>
        <v>1372.589560254879</v>
      </c>
      <c r="BV63" s="30">
        <f>IF(AND(BU4=0,BU63&gt;=0), "",BU63/BU4)</f>
        <v>9.3749629226716653E-3</v>
      </c>
      <c r="BW63" s="47">
        <f>IF(AND(BU124=0,BU63&gt;=0),"",BU63/BU124)</f>
        <v>4.2458020827555773E-2</v>
      </c>
      <c r="BX63" s="131">
        <f t="shared" si="33"/>
        <v>0</v>
      </c>
      <c r="BY63" s="30" t="str">
        <f>IF(AND(BX4=0,BX63&gt;=0), "",BX63/BX4)</f>
        <v/>
      </c>
      <c r="BZ63" s="47">
        <f t="shared" si="11"/>
        <v>1</v>
      </c>
      <c r="CA63" s="129">
        <f>+'N EERR BARINAS'!L71+'N EERR BARINAS'!L72+'N EERR BARINAS'!L73+'N EERR BARINAS'!L74+'N EERR BARINAS'!L75+'N EERR BARINAS'!L76+'N EERR BARINAS'!L77</f>
        <v>0</v>
      </c>
      <c r="CB63" s="30" t="str">
        <f>IF(AND(CA4=0,CA63&gt;=0), "",CA63/CA4)</f>
        <v/>
      </c>
      <c r="CC63" s="47" t="str">
        <f>IF(AND(CA124=0,CA63&gt;=0),"",CA63/CA124)</f>
        <v/>
      </c>
      <c r="CD63" s="30" t="str">
        <f t="shared" si="26"/>
        <v/>
      </c>
      <c r="CE63" s="130">
        <f t="shared" si="34"/>
        <v>1372.589560254879</v>
      </c>
      <c r="CF63" s="30">
        <f>IF(AND(CE4=0,CE63&gt;=0), "",CE63/CE4)</f>
        <v>9.3749629226716653E-3</v>
      </c>
      <c r="CG63" s="47">
        <f>IF(AND(CE124=0,CE63&gt;=0),"",CE63/CE124)</f>
        <v>4.2458020827555773E-2</v>
      </c>
      <c r="CH63" s="129">
        <f>+'N EERR BARINAS'!M71+'N EERR BARINAS'!M72+'N EERR BARINAS'!M73+'N EERR BARINAS'!M74+'N EERR BARINAS'!M75+'N EERR BARINAS'!M76+'N EERR BARINAS'!M77</f>
        <v>0</v>
      </c>
      <c r="CI63" s="30" t="str">
        <f>IF(AND(CH4=0,CH63&gt;=0), "",CH63/CH4)</f>
        <v/>
      </c>
      <c r="CJ63" s="47" t="str">
        <f>IF(AND(CH124=0,CH63&gt;=0),"",CH63/CH124)</f>
        <v/>
      </c>
      <c r="CK63" s="30" t="str">
        <f t="shared" si="13"/>
        <v/>
      </c>
      <c r="CL63" s="130">
        <f t="shared" si="35"/>
        <v>1372.589560254879</v>
      </c>
      <c r="CM63" s="30">
        <f>IF(AND(CL4=0,CL63&gt;=0), "",CL63/CL4)</f>
        <v>9.3749629226716653E-3</v>
      </c>
      <c r="CN63" s="47">
        <f>IF(AND(CL124=0,CL63&gt;=0),"",CL63/CL124)</f>
        <v>4.2458020827555773E-2</v>
      </c>
      <c r="CO63" s="129">
        <f>+'N EERR BARINAS'!N71+'N EERR BARINAS'!N72+'N EERR BARINAS'!N73+'N EERR BARINAS'!N74+'N EERR BARINAS'!N75+'N EERR BARINAS'!N76+'N EERR BARINAS'!N77</f>
        <v>0</v>
      </c>
      <c r="CP63" s="30" t="str">
        <f>IF(AND(CO4=0,CO63&gt;=0), "",CO63/CO4)</f>
        <v/>
      </c>
      <c r="CQ63" s="47" t="str">
        <f>IF(AND(CO124=0,CO63&gt;=0),"",CO63/CO124)</f>
        <v/>
      </c>
      <c r="CR63" s="30" t="str">
        <f t="shared" si="14"/>
        <v/>
      </c>
      <c r="CS63" s="130">
        <f t="shared" si="36"/>
        <v>1372.589560254879</v>
      </c>
      <c r="CT63" s="30">
        <f>IF(AND(CS4=0,CS63&gt;=0), "",CS63/CS4)</f>
        <v>9.3749629226716653E-3</v>
      </c>
      <c r="CU63" s="47">
        <f>IF(AND(CS124=0,CS63&gt;=0),"",CS63/CS124)</f>
        <v>4.2458020827555773E-2</v>
      </c>
      <c r="CV63" s="131">
        <f t="shared" si="37"/>
        <v>0</v>
      </c>
      <c r="CW63" s="30" t="str">
        <f>IF(AND(CV4=0,CV63&gt;=0), "",CV63/CV4)</f>
        <v/>
      </c>
      <c r="CX63" s="47">
        <f t="shared" si="15"/>
        <v>1</v>
      </c>
    </row>
    <row r="64" spans="1:102" outlineLevel="1" x14ac:dyDescent="0.3">
      <c r="A64" s="29" t="s">
        <v>25</v>
      </c>
      <c r="B64" s="129">
        <f>+'N EERR BARINAS'!B78+'N EERR BARINAS'!B79+'N EERR BARINAS'!B80+'N EERR BARINAS'!B81+'N EERR BARINAS'!B82+'N EERR BARINAS'!B83+'N EERR BARINAS'!B84+'N EERR BARINAS'!B85+'N EERR BARINAS'!B86+'N EERR BARINAS'!B87</f>
        <v>0</v>
      </c>
      <c r="C64" s="30" t="str">
        <f>IF(AND(B4=0,B64&gt;=0), "",B64/B4)</f>
        <v/>
      </c>
      <c r="D64" s="47" t="str">
        <f>IF(AND(B124=0,B64&gt;=0),"",B64/B124)</f>
        <v/>
      </c>
      <c r="E64" s="129">
        <f>+'N EERR BARINAS'!C78+'N EERR BARINAS'!C79+'N EERR BARINAS'!C80+'N EERR BARINAS'!C81+'N EERR BARINAS'!C82+'N EERR BARINAS'!C83+'N EERR BARINAS'!C84+'N EERR BARINAS'!C85+'N EERR BARINAS'!C86+'N EERR BARINAS'!C87</f>
        <v>0</v>
      </c>
      <c r="F64" s="30">
        <f>IF(AND(E4=0,E64&gt;=0), "",E64/E4)</f>
        <v>0</v>
      </c>
      <c r="G64" s="47">
        <f>IF(AND(E124=0,E64&gt;=0),"",E64/E124)</f>
        <v>0</v>
      </c>
      <c r="H64" s="129">
        <f>+'N EERR BARINAS'!D78+'N EERR BARINAS'!D79+'N EERR BARINAS'!D80+'N EERR BARINAS'!D81+'N EERR BARINAS'!D82+'N EERR BARINAS'!D83+'N EERR BARINAS'!D84+'N EERR BARINAS'!D85+'N EERR BARINAS'!D86+'N EERR BARINAS'!D87</f>
        <v>0</v>
      </c>
      <c r="I64" s="30">
        <f>IF(AND(H4=0,H64&gt;=0), "",H64/H4)</f>
        <v>0</v>
      </c>
      <c r="J64" s="47">
        <f>IF(AND(H124=0,H64&gt;=0),"",H64/H124)</f>
        <v>0</v>
      </c>
      <c r="K64" s="30" t="str">
        <f t="shared" si="19"/>
        <v/>
      </c>
      <c r="L64" s="130">
        <f t="shared" si="38"/>
        <v>0</v>
      </c>
      <c r="M64" s="30">
        <f>IF(AND(L4=0,L64&gt;=0), "",L64/L4)</f>
        <v>0</v>
      </c>
      <c r="N64" s="47">
        <f>IF(AND(L124=0,L64&gt;=0),"",L64/L124)</f>
        <v>0</v>
      </c>
      <c r="O64" s="129">
        <f>+'N EERR BARINAS'!E78+'N EERR BARINAS'!E79+'N EERR BARINAS'!E80+'N EERR BARINAS'!E81+'N EERR BARINAS'!E82+'N EERR BARINAS'!E83+'N EERR BARINAS'!E84+'N EERR BARINAS'!E85+'N EERR BARINAS'!E86+'N EERR BARINAS'!E87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BARINAS'!F78+'N EERR BARINAS'!F79+'N EERR BARINAS'!F80+'N EERR BARINAS'!F81+'N EERR BARINAS'!F82+'N EERR BARINAS'!F83+'N EERR BARINAS'!F84+'N EERR BARINAS'!F85+'N EERR BARINAS'!F86+'N EERR BARINAS'!F87</f>
        <v>0</v>
      </c>
      <c r="Z64" s="30">
        <f>IF(AND(Y4=0,Y64&gt;=0), "",Y64/Y4)</f>
        <v>0</v>
      </c>
      <c r="AA64" s="47">
        <f>IF(AND(Y124=0,Y64&gt;=0),"",Y64/Y124)</f>
        <v>0</v>
      </c>
      <c r="AB64" s="30" t="str">
        <f t="shared" si="22"/>
        <v/>
      </c>
      <c r="AC64" s="130">
        <f t="shared" si="27"/>
        <v>0</v>
      </c>
      <c r="AD64" s="30">
        <f>IF(AND(AC4=0,AC64&gt;=0), "",AC64/AC4)</f>
        <v>0</v>
      </c>
      <c r="AE64" s="47">
        <f>IF(AND(AC124=0,AC64&gt;=0),"",AC64/AC124)</f>
        <v>0</v>
      </c>
      <c r="AF64" s="129">
        <f>+'N EERR BARINAS'!G78+'N EERR BARINAS'!G79+'N EERR BARINAS'!G80+'N EERR BARINAS'!G81+'N EERR BARINAS'!G82+'N EERR BARINAS'!G83+'N EERR BARINAS'!G84+'N EERR BARINAS'!G85+'N EERR BARINAS'!G86+'N EERR BARINAS'!G87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BARINAS'!H78+'N EERR BARINAS'!H79+'N EERR BARINAS'!H80+'N EERR BARINAS'!H81+'N EERR BARINAS'!H82+'N EERR BARINAS'!H83+'N EERR BARINAS'!H84+'N EERR BARINAS'!H85+'N EERR BARINAS'!H86+'N EERR BARINAS'!H87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BARINAS'!I78+'N EERR BARINAS'!I79+'N EERR BARINAS'!I80+'N EERR BARINAS'!I81+'N EERR BARINAS'!I82+'N EERR BARINAS'!I83+'N EERR BARINAS'!I84+'N EERR BARINAS'!I85+'N EERR BARINAS'!I86+'N EERR BARINAS'!I87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BARINAS'!J78+'N EERR BARINAS'!J79+'N EERR BARINAS'!J80+'N EERR BARINAS'!J81+'N EERR BARINAS'!J82+'N EERR BARINAS'!J83+'N EERR BARINAS'!J84+'N EERR BARINAS'!J85+'N EERR BARINAS'!J86+'N EERR BARINAS'!J87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BARINAS'!K78+'N EERR BARINAS'!K79+'N EERR BARINAS'!K80+'N EERR BARINAS'!K81+'N EERR BARINAS'!K82+'N EERR BARINAS'!K83+'N EERR BARINAS'!K84+'N EERR BARINAS'!K85+'N EERR BARINAS'!K86+'N EERR BARINAS'!K87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BARINAS'!L78+'N EERR BARINAS'!L79+'N EERR BARINAS'!L80+'N EERR BARINAS'!L81+'N EERR BARINAS'!L82+'N EERR BARINAS'!L83+'N EERR BARINAS'!L84+'N EERR BARINAS'!L85+'N EERR BARINAS'!L86+'N EERR BARINAS'!L87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BARINAS'!M78+'N EERR BARINAS'!M79+'N EERR BARINAS'!M80+'N EERR BARINAS'!M81+'N EERR BARINAS'!M82+'N EERR BARINAS'!M83+'N EERR BARINAS'!M84+'N EERR BARINAS'!M85+'N EERR BARINAS'!M86+'N EERR BARINAS'!M87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BARINAS'!N78+'N EERR BARINAS'!N79+'N EERR BARINAS'!N80+'N EERR BARINAS'!N81+'N EERR BARINAS'!N82+'N EERR BARINAS'!N83+'N EERR BARINAS'!N84+'N EERR BARINAS'!N85+'N EERR BARINAS'!N86+'N EERR BARINAS'!N87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BARINAS'!B88+'N EERR BARINAS'!B89+'N EERR BARINAS'!B90</f>
        <v>0</v>
      </c>
      <c r="C65" s="30" t="str">
        <f>IF(AND(B4=0,B65&gt;=0), "",B65/B4)</f>
        <v/>
      </c>
      <c r="D65" s="47" t="str">
        <f>IF(AND(B124=0,B65&gt;=0),"",B65/B124)</f>
        <v/>
      </c>
      <c r="E65" s="129">
        <f>+'N EERR BARINAS'!C88+'N EERR BARINAS'!C89+'N EERR BARINAS'!C90</f>
        <v>155.69661000944291</v>
      </c>
      <c r="F65" s="30">
        <f>IF(AND(E4=0,E65&gt;=0), "",E65/E4)</f>
        <v>1.1340238935479125E-2</v>
      </c>
      <c r="G65" s="47">
        <f>IF(AND(E124=0,E65&gt;=0),"",E65/E124)</f>
        <v>4.1406539692350336E-2</v>
      </c>
      <c r="H65" s="129">
        <f>+'N EERR BARINAS'!D88+'N EERR BARINAS'!D89+'N EERR BARINAS'!D90</f>
        <v>210.55866344032455</v>
      </c>
      <c r="I65" s="30">
        <f>IF(AND(H4=0,H65&gt;=0), "",H65/H4)</f>
        <v>9.2501539256290826E-3</v>
      </c>
      <c r="J65" s="47">
        <f>IF(AND(H124=0,H65&gt;=0),"",H65/H124)</f>
        <v>4.1713724412119485E-2</v>
      </c>
      <c r="K65" s="30">
        <f t="shared" si="19"/>
        <v>0.352365112044214</v>
      </c>
      <c r="L65" s="130">
        <f t="shared" si="38"/>
        <v>366.25527344976746</v>
      </c>
      <c r="M65" s="30">
        <f>IF(AND(L4=0,L65&gt;=0), "",L65/L4)</f>
        <v>1.0036510965291349E-2</v>
      </c>
      <c r="N65" s="47">
        <f>IF(AND(L124=0,L65&gt;=0),"",L65/L124)</f>
        <v>4.1582583738099095E-2</v>
      </c>
      <c r="O65" s="129">
        <f>+'N EERR BARINAS'!E88+'N EERR BARINAS'!E89+'N EERR BARINAS'!E90</f>
        <v>220.49519564000033</v>
      </c>
      <c r="P65" s="30">
        <f>IF(AND(O4=0,O65&gt;=0), "",O65/O4)</f>
        <v>8.3670382160782181E-3</v>
      </c>
      <c r="Q65" s="47">
        <f>IF(AND(O124=0,O65&gt;=0),"",O65/O124)</f>
        <v>3.6082188636205048E-2</v>
      </c>
      <c r="R65" s="30">
        <f t="shared" si="20"/>
        <v>4.7191276945448231E-2</v>
      </c>
      <c r="S65" s="130">
        <f t="shared" si="39"/>
        <v>586.75046908976776</v>
      </c>
      <c r="T65" s="30">
        <f>IF(AND(S4=0,S65&gt;=0), "",S65/S4)</f>
        <v>9.3364512285285927E-3</v>
      </c>
      <c r="U65" s="47">
        <f>IF(AND(S124=0,S65&gt;=0),"",S65/S124)</f>
        <v>3.9329559902595353E-2</v>
      </c>
      <c r="V65" s="131"/>
      <c r="W65" s="30" t="str">
        <f>IF(AND(V4=0,V65&gt;=0), "",V65/V4)</f>
        <v/>
      </c>
      <c r="X65" s="47">
        <f t="shared" si="21"/>
        <v>1</v>
      </c>
      <c r="Y65" s="129">
        <f>+'N EERR BARINAS'!F88+'N EERR BARINAS'!F89+'N EERR BARINAS'!F90</f>
        <v>217.62374838458544</v>
      </c>
      <c r="Z65" s="30">
        <f>IF(AND(Y4=0,Y65&gt;=0), "",Y65/Y4)</f>
        <v>8.794243714114006E-3</v>
      </c>
      <c r="AA65" s="47">
        <f>IF(AND(Y124=0,Y65&gt;=0),"",Y65/Y124)</f>
        <v>3.8689772189764098E-2</v>
      </c>
      <c r="AB65" s="30">
        <f t="shared" si="22"/>
        <v>-1.3022720277783593E-2</v>
      </c>
      <c r="AC65" s="130">
        <f t="shared" si="27"/>
        <v>804.37421747435315</v>
      </c>
      <c r="AD65" s="30">
        <f>IF(AND(AC4=0,AC65&gt;=0), "",AC65/AC4)</f>
        <v>9.183267576774597E-3</v>
      </c>
      <c r="AE65" s="47">
        <f>IF(AND(AC124=0,AC65&gt;=0),"",AC65/AC124)</f>
        <v>3.9154386449842697E-2</v>
      </c>
      <c r="AF65" s="129">
        <f>+'N EERR BARINAS'!G88+'N EERR BARINAS'!G89+'N EERR BARINAS'!G90</f>
        <v>225.15913625197405</v>
      </c>
      <c r="AG65" s="30">
        <f>IF(AND(AF4=0,AF65&gt;=0), "",AF65/AF4)</f>
        <v>7.1728095998799491E-3</v>
      </c>
      <c r="AH65" s="47">
        <f>IF(AND(AF124=0,AF65&gt;=0),"",AF65/AF124)</f>
        <v>3.8725303360106531E-2</v>
      </c>
      <c r="AI65" s="30">
        <f t="shared" si="4"/>
        <v>3.462576085249687E-2</v>
      </c>
      <c r="AJ65" s="130">
        <f t="shared" si="16"/>
        <v>1029.5333537263273</v>
      </c>
      <c r="AK65" s="30">
        <f>IF(AND(AJ4=0,AJ65&gt;=0), "",AJ65/AJ4)</f>
        <v>8.6528544673130803E-3</v>
      </c>
      <c r="AL65" s="47">
        <f>IF(AND(AJ124=0,AJ65&gt;=0),"",AJ65/AJ124)</f>
        <v>3.9059735490185113E-2</v>
      </c>
      <c r="AM65" s="129">
        <f>+'N EERR BARINAS'!H88+'N EERR BARINAS'!H89+'N EERR BARINAS'!H90</f>
        <v>360.1740081001771</v>
      </c>
      <c r="AN65" s="30">
        <f>IF(AND(AM4=0,AM65&gt;=0), "",AM65/AM4)</f>
        <v>1.3131522462006421E-2</v>
      </c>
      <c r="AO65" s="47">
        <f>IF(AND(AM124=0,AM65&gt;=0),"",AM65/AM124)</f>
        <v>6.0328252745076361E-2</v>
      </c>
      <c r="AP65" s="30">
        <f t="shared" si="5"/>
        <v>0.59964198697719662</v>
      </c>
      <c r="AQ65" s="130">
        <f t="shared" si="17"/>
        <v>1389.7073618265044</v>
      </c>
      <c r="AR65" s="30">
        <f>IF(AND(AQ4=0,AQ65&gt;=0), "",AQ65/AQ4)</f>
        <v>9.4918797051523948E-3</v>
      </c>
      <c r="AS65" s="47">
        <f>IF(AND(AQ124=0,AQ65&gt;=0),"",AQ65/AQ124)</f>
        <v>4.298752214149195E-2</v>
      </c>
      <c r="AT65" s="131">
        <f t="shared" si="28"/>
        <v>0</v>
      </c>
      <c r="AU65" s="30" t="str">
        <f>IF(AND(AT4=0,AT65&gt;=0), "",AT65/AT4)</f>
        <v/>
      </c>
      <c r="AV65" s="47">
        <f t="shared" si="23"/>
        <v>1</v>
      </c>
      <c r="AW65" s="131">
        <f t="shared" si="40"/>
        <v>231.61789363775074</v>
      </c>
      <c r="AX65" s="30">
        <f>IF(AND(AW4=0,AW65&gt;=0), "",AW65/AW4)</f>
        <v>9.4918797051523948E-3</v>
      </c>
      <c r="AY65" s="47">
        <f>IF(AND(AW124=0,AW65&gt;=0),"",AW65/AW124)</f>
        <v>4.2987522141491964E-2</v>
      </c>
      <c r="AZ65" s="131">
        <f t="shared" si="29"/>
        <v>0</v>
      </c>
      <c r="BA65" s="30" t="str">
        <f>IF(AND(AZ4=0,AZ65&gt;=0), "",AZ65/AZ4)</f>
        <v/>
      </c>
      <c r="BB65" s="47">
        <f t="shared" si="24"/>
        <v>1</v>
      </c>
      <c r="BC65" s="129">
        <f>+'N EERR BARINAS'!I88+'N EERR BARINAS'!I89+'N EERR BARINAS'!I90</f>
        <v>0</v>
      </c>
      <c r="BD65" s="30" t="str">
        <f>IF(AND(BC4=0,BC65&gt;=0), "",BC65/BC4)</f>
        <v/>
      </c>
      <c r="BE65" s="47" t="str">
        <f>IF(AND(BC124=0,BC65&gt;=0),"",BC65/BC124)</f>
        <v/>
      </c>
      <c r="BF65" s="30">
        <f t="shared" si="25"/>
        <v>-1</v>
      </c>
      <c r="BG65" s="130">
        <f t="shared" si="30"/>
        <v>1389.7073618265044</v>
      </c>
      <c r="BH65" s="30">
        <f>IF(AND(BG4=0,BG65&gt;=0), "",BG65/BG4)</f>
        <v>9.4918797051523948E-3</v>
      </c>
      <c r="BI65" s="47">
        <f>IF(AND(BG124=0,BG65&gt;=0),"",BG65/BG124)</f>
        <v>4.298752214149195E-2</v>
      </c>
      <c r="BJ65" s="129">
        <f>+'N EERR BARINAS'!J88+'N EERR BARINAS'!J89+'N EERR BARINAS'!J90</f>
        <v>0</v>
      </c>
      <c r="BK65" s="30" t="str">
        <f>IF(AND(BJ4=0,BJ65&gt;=0), "",BJ65/BJ4)</f>
        <v/>
      </c>
      <c r="BL65" s="47" t="str">
        <f>IF(AND(BJ124=0,BJ65&gt;=0),"",BJ65/BJ124)</f>
        <v/>
      </c>
      <c r="BM65" s="30" t="str">
        <f t="shared" si="9"/>
        <v/>
      </c>
      <c r="BN65" s="130">
        <f t="shared" si="31"/>
        <v>1389.7073618265044</v>
      </c>
      <c r="BO65" s="30">
        <f>IF(AND(BN4=0,BN65&gt;=0), "",BN65/BN4)</f>
        <v>9.4918797051523948E-3</v>
      </c>
      <c r="BP65" s="47">
        <f>IF(AND(BN124=0,BN65&gt;=0),"",BN65/BN124)</f>
        <v>4.298752214149195E-2</v>
      </c>
      <c r="BQ65" s="129">
        <f>+'N EERR BARINAS'!K88+'N EERR BARINAS'!K89+'N EERR BARINAS'!K90</f>
        <v>0</v>
      </c>
      <c r="BR65" s="30" t="str">
        <f>IF(AND(BQ4=0,BQ65&gt;=0), "",BQ65/BQ4)</f>
        <v/>
      </c>
      <c r="BS65" s="47" t="str">
        <f>IF(AND(BQ124=0,BQ65&gt;=0),"",BQ65/BQ124)</f>
        <v/>
      </c>
      <c r="BT65" s="30" t="str">
        <f t="shared" si="10"/>
        <v/>
      </c>
      <c r="BU65" s="130">
        <f t="shared" si="32"/>
        <v>1389.7073618265044</v>
      </c>
      <c r="BV65" s="30">
        <f>IF(AND(BU4=0,BU65&gt;=0), "",BU65/BU4)</f>
        <v>9.4918797051523948E-3</v>
      </c>
      <c r="BW65" s="47">
        <f>IF(AND(BU124=0,BU65&gt;=0),"",BU65/BU124)</f>
        <v>4.298752214149195E-2</v>
      </c>
      <c r="BX65" s="131">
        <f t="shared" si="33"/>
        <v>0</v>
      </c>
      <c r="BY65" s="30" t="str">
        <f>IF(AND(BX4=0,BX65&gt;=0), "",BX65/BX4)</f>
        <v/>
      </c>
      <c r="BZ65" s="47">
        <f t="shared" si="11"/>
        <v>1</v>
      </c>
      <c r="CA65" s="129">
        <f>+'N EERR BARINAS'!L88+'N EERR BARINAS'!L89+'N EERR BARINAS'!L90</f>
        <v>0</v>
      </c>
      <c r="CB65" s="30" t="str">
        <f>IF(AND(CA4=0,CA65&gt;=0), "",CA65/CA4)</f>
        <v/>
      </c>
      <c r="CC65" s="47" t="str">
        <f>IF(AND(CA124=0,CA65&gt;=0),"",CA65/CA124)</f>
        <v/>
      </c>
      <c r="CD65" s="30" t="str">
        <f t="shared" si="26"/>
        <v/>
      </c>
      <c r="CE65" s="130">
        <f t="shared" si="34"/>
        <v>1389.7073618265044</v>
      </c>
      <c r="CF65" s="30">
        <f>IF(AND(CE4=0,CE65&gt;=0), "",CE65/CE4)</f>
        <v>9.4918797051523948E-3</v>
      </c>
      <c r="CG65" s="47">
        <f>IF(AND(CE124=0,CE65&gt;=0),"",CE65/CE124)</f>
        <v>4.298752214149195E-2</v>
      </c>
      <c r="CH65" s="129">
        <f>+'N EERR BARINAS'!M88+'N EERR BARINAS'!M89+'N EERR BARINAS'!M90</f>
        <v>0</v>
      </c>
      <c r="CI65" s="30" t="str">
        <f>IF(AND(CH4=0,CH65&gt;=0), "",CH65/CH4)</f>
        <v/>
      </c>
      <c r="CJ65" s="47" t="str">
        <f>IF(AND(CH124=0,CH65&gt;=0),"",CH65/CH124)</f>
        <v/>
      </c>
      <c r="CK65" s="30" t="str">
        <f t="shared" si="13"/>
        <v/>
      </c>
      <c r="CL65" s="130">
        <f t="shared" si="35"/>
        <v>1389.7073618265044</v>
      </c>
      <c r="CM65" s="30">
        <f>IF(AND(CL4=0,CL65&gt;=0), "",CL65/CL4)</f>
        <v>9.4918797051523948E-3</v>
      </c>
      <c r="CN65" s="47">
        <f>IF(AND(CL124=0,CL65&gt;=0),"",CL65/CL124)</f>
        <v>4.298752214149195E-2</v>
      </c>
      <c r="CO65" s="129">
        <f>+'N EERR BARINAS'!N88+'N EERR BARINAS'!N89+'N EERR BARINAS'!N90</f>
        <v>0</v>
      </c>
      <c r="CP65" s="30" t="str">
        <f>IF(AND(CO4=0,CO65&gt;=0), "",CO65/CO4)</f>
        <v/>
      </c>
      <c r="CQ65" s="47" t="str">
        <f>IF(AND(CO124=0,CO65&gt;=0),"",CO65/CO124)</f>
        <v/>
      </c>
      <c r="CR65" s="30" t="str">
        <f t="shared" si="14"/>
        <v/>
      </c>
      <c r="CS65" s="130">
        <f t="shared" si="36"/>
        <v>1389.7073618265044</v>
      </c>
      <c r="CT65" s="30">
        <f>IF(AND(CS4=0,CS65&gt;=0), "",CS65/CS4)</f>
        <v>9.4918797051523948E-3</v>
      </c>
      <c r="CU65" s="47">
        <f>IF(AND(CS124=0,CS65&gt;=0),"",CS65/CS124)</f>
        <v>4.298752214149195E-2</v>
      </c>
      <c r="CV65" s="131">
        <f t="shared" si="37"/>
        <v>0</v>
      </c>
      <c r="CW65" s="30" t="str">
        <f>IF(AND(CV4=0,CV65&gt;=0), "",CV65/CV4)</f>
        <v/>
      </c>
      <c r="CX65" s="47">
        <f t="shared" si="15"/>
        <v>1</v>
      </c>
    </row>
    <row r="66" spans="1:102" outlineLevel="1" x14ac:dyDescent="0.3">
      <c r="A66" s="29" t="s">
        <v>116</v>
      </c>
      <c r="B66" s="129">
        <f>+'N EERR BARINAS'!B91+'N EERR BARINAS'!B92</f>
        <v>0</v>
      </c>
      <c r="C66" s="30" t="str">
        <f>IF(AND(B4=0,B66&gt;=0), "",B66/B4)</f>
        <v/>
      </c>
      <c r="D66" s="47" t="str">
        <f>IF(AND(B124=0,B66&gt;=0),"",B66/B124)</f>
        <v/>
      </c>
      <c r="E66" s="129">
        <f>+'N EERR BARINAS'!C91+'N EERR BARINAS'!C92</f>
        <v>200</v>
      </c>
      <c r="F66" s="30">
        <f>IF(AND(E4=0,E66&gt;=0), "",E66/E4)</f>
        <v>1.456709806949727E-2</v>
      </c>
      <c r="G66" s="47">
        <f>IF(AND(E124=0,E66&gt;=0),"",E66/E124)</f>
        <v>5.3188749183221209E-2</v>
      </c>
      <c r="H66" s="129">
        <f>+'N EERR BARINAS'!D91+'N EERR BARINAS'!D92</f>
        <v>200</v>
      </c>
      <c r="I66" s="30">
        <f>IF(AND(H4=0,H66&gt;=0), "",H66/H4)</f>
        <v>8.7862962031488336E-3</v>
      </c>
      <c r="J66" s="47">
        <f>IF(AND(H124=0,H66&gt;=0),"",H66/H124)</f>
        <v>3.9621950225706831E-2</v>
      </c>
      <c r="K66" s="30">
        <f t="shared" si="19"/>
        <v>0</v>
      </c>
      <c r="L66" s="130">
        <f t="shared" si="38"/>
        <v>400</v>
      </c>
      <c r="M66" s="30">
        <f>IF(AND(L4=0,L66&gt;=0), "",L66/L4)</f>
        <v>1.096121933836715E-2</v>
      </c>
      <c r="N66" s="47">
        <f>IF(AND(L124=0,L66&gt;=0),"",L66/L124)</f>
        <v>4.5413772035478653E-2</v>
      </c>
      <c r="O66" s="129">
        <f>+'N EERR BARINAS'!E91+'N EERR BARINAS'!E92</f>
        <v>200</v>
      </c>
      <c r="P66" s="30">
        <f>IF(AND(O4=0,O66&gt;=0), "",O66/O4)</f>
        <v>7.589315669026161E-3</v>
      </c>
      <c r="Q66" s="47">
        <f>IF(AND(O124=0,O66&gt;=0),"",O66/O124)</f>
        <v>3.27283218407316E-2</v>
      </c>
      <c r="R66" s="30">
        <f t="shared" si="20"/>
        <v>0</v>
      </c>
      <c r="S66" s="130">
        <f t="shared" si="39"/>
        <v>600</v>
      </c>
      <c r="T66" s="30">
        <f>IF(AND(S4=0,S66&gt;=0), "",S66/S4)</f>
        <v>9.5472795203852111E-3</v>
      </c>
      <c r="U66" s="47">
        <f>IF(AND(S124=0,S66&gt;=0),"",S66/S124)</f>
        <v>4.021766864228439E-2</v>
      </c>
      <c r="V66" s="131"/>
      <c r="W66" s="30" t="str">
        <f>IF(AND(V4=0,V66&gt;=0), "",V66/V4)</f>
        <v/>
      </c>
      <c r="X66" s="47">
        <f t="shared" si="21"/>
        <v>1</v>
      </c>
      <c r="Y66" s="129">
        <f>+'N EERR BARINAS'!F91+'N EERR BARINAS'!F92</f>
        <v>200</v>
      </c>
      <c r="Z66" s="30">
        <f>IF(AND(Y4=0,Y66&gt;=0), "",Y66/Y4)</f>
        <v>8.0820625316799424E-3</v>
      </c>
      <c r="AA66" s="47">
        <f>IF(AND(Y124=0,Y66&gt;=0),"",Y66/Y124)</f>
        <v>3.5556571814388017E-2</v>
      </c>
      <c r="AB66" s="30">
        <f t="shared" si="22"/>
        <v>0</v>
      </c>
      <c r="AC66" s="130">
        <f t="shared" si="27"/>
        <v>800</v>
      </c>
      <c r="AD66" s="30">
        <f>IF(AND(AC4=0,AC66&gt;=0), "",AC66/AC4)</f>
        <v>9.1333286197153862E-3</v>
      </c>
      <c r="AE66" s="47">
        <f>IF(AND(AC124=0,AC66&gt;=0),"",AC66/AC124)</f>
        <v>3.8941463412671955E-2</v>
      </c>
      <c r="AF66" s="129">
        <f>+'N EERR BARINAS'!G91+'N EERR BARINAS'!G92</f>
        <v>200</v>
      </c>
      <c r="AG66" s="30">
        <f>IF(AND(AF4=0,AF66&gt;=0), "",AF66/AF4)</f>
        <v>6.3713244945591786E-3</v>
      </c>
      <c r="AH66" s="47">
        <f>IF(AND(AF124=0,AF66&gt;=0),"",AF66/AF124)</f>
        <v>3.4398163010155899E-2</v>
      </c>
      <c r="AI66" s="30">
        <f t="shared" si="4"/>
        <v>0</v>
      </c>
      <c r="AJ66" s="130">
        <f t="shared" si="16"/>
        <v>1000</v>
      </c>
      <c r="AK66" s="30">
        <f>IF(AND(AJ4=0,AJ66&gt;=0), "",AJ66/AJ4)</f>
        <v>8.404637339814832E-3</v>
      </c>
      <c r="AL66" s="47">
        <f>IF(AND(AJ124=0,AJ66&gt;=0),"",AJ66/AJ124)</f>
        <v>3.793926184985752E-2</v>
      </c>
      <c r="AM66" s="129">
        <f>+'N EERR BARINAS'!H91+'N EERR BARINAS'!H92</f>
        <v>200</v>
      </c>
      <c r="AN66" s="30">
        <f>IF(AND(AM4=0,AM66&gt;=0), "",AM66/AM4)</f>
        <v>7.2917657391613228E-3</v>
      </c>
      <c r="AO66" s="47">
        <f>IF(AND(AM124=0,AM66&gt;=0),"",AM66/AM124)</f>
        <v>3.3499503788900251E-2</v>
      </c>
      <c r="AP66" s="30">
        <f t="shared" si="5"/>
        <v>0</v>
      </c>
      <c r="AQ66" s="130">
        <f t="shared" si="17"/>
        <v>1200</v>
      </c>
      <c r="AR66" s="30">
        <f>IF(AND(AQ4=0,AQ66&gt;=0), "",AQ66/AQ4)</f>
        <v>8.1961540674380263E-3</v>
      </c>
      <c r="AS66" s="47">
        <f>IF(AND(AQ124=0,AQ66&gt;=0),"",AQ66/AQ124)</f>
        <v>3.71193446813088E-2</v>
      </c>
      <c r="AT66" s="131">
        <f t="shared" si="28"/>
        <v>0</v>
      </c>
      <c r="AU66" s="30" t="str">
        <f>IF(AND(AT4=0,AT66&gt;=0), "",AT66/AT4)</f>
        <v/>
      </c>
      <c r="AV66" s="47">
        <f t="shared" si="23"/>
        <v>1</v>
      </c>
      <c r="AW66" s="131">
        <f t="shared" si="40"/>
        <v>200</v>
      </c>
      <c r="AX66" s="30">
        <f>IF(AND(AW4=0,AW66&gt;=0), "",AW66/AW4)</f>
        <v>8.196154067438028E-3</v>
      </c>
      <c r="AY66" s="47">
        <f>IF(AND(AW124=0,AW66&gt;=0),"",AW66/AW124)</f>
        <v>3.7119344681308813E-2</v>
      </c>
      <c r="AZ66" s="131">
        <f t="shared" si="29"/>
        <v>0</v>
      </c>
      <c r="BA66" s="30" t="str">
        <f>IF(AND(AZ4=0,AZ66&gt;=0), "",AZ66/AZ4)</f>
        <v/>
      </c>
      <c r="BB66" s="47">
        <f t="shared" si="24"/>
        <v>1</v>
      </c>
      <c r="BC66" s="129">
        <f>+'N EERR BARINAS'!I91+'N EERR BARINAS'!I92</f>
        <v>0</v>
      </c>
      <c r="BD66" s="30" t="str">
        <f>IF(AND(BC4=0,BC66&gt;=0), "",BC66/BC4)</f>
        <v/>
      </c>
      <c r="BE66" s="47" t="str">
        <f>IF(AND(BC124=0,BC66&gt;=0),"",BC66/BC124)</f>
        <v/>
      </c>
      <c r="BF66" s="30">
        <f t="shared" si="25"/>
        <v>-1</v>
      </c>
      <c r="BG66" s="130">
        <f t="shared" si="30"/>
        <v>1200</v>
      </c>
      <c r="BH66" s="30">
        <f>IF(AND(BG4=0,BG66&gt;=0), "",BG66/BG4)</f>
        <v>8.1961540674380263E-3</v>
      </c>
      <c r="BI66" s="47">
        <f>IF(AND(BG124=0,BG66&gt;=0),"",BG66/BG124)</f>
        <v>3.71193446813088E-2</v>
      </c>
      <c r="BJ66" s="129">
        <f>+'N EERR BARINAS'!J91+'N EERR BARINAS'!J92</f>
        <v>0</v>
      </c>
      <c r="BK66" s="30" t="str">
        <f>IF(AND(BJ4=0,BJ66&gt;=0), "",BJ66/BJ4)</f>
        <v/>
      </c>
      <c r="BL66" s="47" t="str">
        <f>IF(AND(BJ124=0,BJ66&gt;=0),"",BJ66/BJ124)</f>
        <v/>
      </c>
      <c r="BM66" s="30" t="str">
        <f t="shared" si="9"/>
        <v/>
      </c>
      <c r="BN66" s="130">
        <f t="shared" si="31"/>
        <v>1200</v>
      </c>
      <c r="BO66" s="30">
        <f>IF(AND(BN4=0,BN66&gt;=0), "",BN66/BN4)</f>
        <v>8.1961540674380263E-3</v>
      </c>
      <c r="BP66" s="47">
        <f>IF(AND(BN124=0,BN66&gt;=0),"",BN66/BN124)</f>
        <v>3.71193446813088E-2</v>
      </c>
      <c r="BQ66" s="129">
        <f>+'N EERR BARINAS'!K91+'N EERR BARINAS'!K92</f>
        <v>0</v>
      </c>
      <c r="BR66" s="30" t="str">
        <f>IF(AND(BQ4=0,BQ66&gt;=0), "",BQ66/BQ4)</f>
        <v/>
      </c>
      <c r="BS66" s="47" t="str">
        <f>IF(AND(BQ124=0,BQ66&gt;=0),"",BQ66/BQ124)</f>
        <v/>
      </c>
      <c r="BT66" s="30" t="str">
        <f t="shared" si="10"/>
        <v/>
      </c>
      <c r="BU66" s="130">
        <f t="shared" si="32"/>
        <v>1200</v>
      </c>
      <c r="BV66" s="30">
        <f>IF(AND(BU4=0,BU66&gt;=0), "",BU66/BU4)</f>
        <v>8.1961540674380263E-3</v>
      </c>
      <c r="BW66" s="47">
        <f>IF(AND(BU124=0,BU66&gt;=0),"",BU66/BU124)</f>
        <v>3.71193446813088E-2</v>
      </c>
      <c r="BX66" s="131">
        <f t="shared" si="33"/>
        <v>0</v>
      </c>
      <c r="BY66" s="30" t="str">
        <f>IF(AND(BX4=0,BX66&gt;=0), "",BX66/BX4)</f>
        <v/>
      </c>
      <c r="BZ66" s="47">
        <f t="shared" si="11"/>
        <v>1</v>
      </c>
      <c r="CA66" s="129">
        <f>+'N EERR BARINAS'!L91+'N EERR BARINAS'!L92</f>
        <v>0</v>
      </c>
      <c r="CB66" s="30" t="str">
        <f>IF(AND(CA4=0,CA66&gt;=0), "",CA66/CA4)</f>
        <v/>
      </c>
      <c r="CC66" s="47" t="str">
        <f>IF(AND(CA124=0,CA66&gt;=0),"",CA66/CA124)</f>
        <v/>
      </c>
      <c r="CD66" s="30" t="str">
        <f t="shared" si="26"/>
        <v/>
      </c>
      <c r="CE66" s="130">
        <f t="shared" si="34"/>
        <v>1200</v>
      </c>
      <c r="CF66" s="30">
        <f>IF(AND(CE4=0,CE66&gt;=0), "",CE66/CE4)</f>
        <v>8.1961540674380263E-3</v>
      </c>
      <c r="CG66" s="47">
        <f>IF(AND(CE124=0,CE66&gt;=0),"",CE66/CE124)</f>
        <v>3.71193446813088E-2</v>
      </c>
      <c r="CH66" s="129">
        <f>+'N EERR BARINAS'!M91+'N EERR BARINAS'!M92</f>
        <v>0</v>
      </c>
      <c r="CI66" s="30" t="str">
        <f>IF(AND(CH4=0,CH66&gt;=0), "",CH66/CH4)</f>
        <v/>
      </c>
      <c r="CJ66" s="47" t="str">
        <f>IF(AND(CH124=0,CH66&gt;=0),"",CH66/CH124)</f>
        <v/>
      </c>
      <c r="CK66" s="30" t="str">
        <f t="shared" si="13"/>
        <v/>
      </c>
      <c r="CL66" s="130">
        <f t="shared" si="35"/>
        <v>1200</v>
      </c>
      <c r="CM66" s="30">
        <f>IF(AND(CL4=0,CL66&gt;=0), "",CL66/CL4)</f>
        <v>8.1961540674380263E-3</v>
      </c>
      <c r="CN66" s="47">
        <f>IF(AND(CL124=0,CL66&gt;=0),"",CL66/CL124)</f>
        <v>3.71193446813088E-2</v>
      </c>
      <c r="CO66" s="129">
        <f>+'N EERR BARINAS'!N91+'N EERR BARINAS'!N92</f>
        <v>0</v>
      </c>
      <c r="CP66" s="30" t="str">
        <f>IF(AND(CO4=0,CO66&gt;=0), "",CO66/CO4)</f>
        <v/>
      </c>
      <c r="CQ66" s="47" t="str">
        <f>IF(AND(CO124=0,CO66&gt;=0),"",CO66/CO124)</f>
        <v/>
      </c>
      <c r="CR66" s="30" t="str">
        <f t="shared" si="14"/>
        <v/>
      </c>
      <c r="CS66" s="130">
        <f t="shared" si="36"/>
        <v>1200</v>
      </c>
      <c r="CT66" s="30">
        <f>IF(AND(CS4=0,CS66&gt;=0), "",CS66/CS4)</f>
        <v>8.1961540674380263E-3</v>
      </c>
      <c r="CU66" s="47">
        <f>IF(AND(CS124=0,CS66&gt;=0),"",CS66/CS124)</f>
        <v>3.71193446813088E-2</v>
      </c>
      <c r="CV66" s="131">
        <f t="shared" si="37"/>
        <v>0</v>
      </c>
      <c r="CW66" s="30" t="str">
        <f>IF(AND(CV4=0,CV66&gt;=0), "",CV66/CV4)</f>
        <v/>
      </c>
      <c r="CX66" s="47">
        <f t="shared" si="15"/>
        <v>1</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799.30827973115606</v>
      </c>
      <c r="F68" s="38">
        <f>IF(AND(E4=0,E68&gt;=0), "",E68/E4)</f>
        <v>5.8218010493024532E-2</v>
      </c>
      <c r="G68" s="43">
        <f>IF(AND(E124=0,E68&gt;=0),"",E68/E124)</f>
        <v>0.21257103805346236</v>
      </c>
      <c r="H68" s="126">
        <f>SUM(H69:H82)</f>
        <v>921.19789125329169</v>
      </c>
      <c r="I68" s="38">
        <f>IF(AND(H4=0,H68&gt;=0), "",H68/H4)</f>
        <v>4.0469587671337542E-2</v>
      </c>
      <c r="J68" s="43">
        <f>IF(AND(H124=0,H68&gt;=0),"",H68/H124)</f>
        <v>0.18249828497632009</v>
      </c>
      <c r="K68" s="38">
        <f t="shared" si="19"/>
        <v>0.15249386827712166</v>
      </c>
      <c r="L68" s="127">
        <f>SUM(L69:L82)</f>
        <v>1720.5061709844476</v>
      </c>
      <c r="M68" s="38">
        <f>IF(AND(L4=0,L68&gt;=0), "",L68/L4)</f>
        <v>4.7147113782936866E-2</v>
      </c>
      <c r="N68" s="43">
        <f>IF(AND(L124=0,L68&gt;=0),"",L68/L124)</f>
        <v>0.19533668758680492</v>
      </c>
      <c r="O68" s="126">
        <f>SUM(O69:O82)</f>
        <v>921.74837288723779</v>
      </c>
      <c r="P68" s="38">
        <f>IF(AND(O4=0,O68&gt;=0), "",O68/O4)</f>
        <v>3.4977196846262416E-2</v>
      </c>
      <c r="Q68" s="43">
        <f>IF(AND(O124=0,O68&gt;=0),"",O68/O124)</f>
        <v>0.150836387020121</v>
      </c>
      <c r="R68" s="38">
        <f t="shared" si="20"/>
        <v>5.975715306916024E-4</v>
      </c>
      <c r="S68" s="127">
        <f>SUM(S69:S82)</f>
        <v>2642.2545438716852</v>
      </c>
      <c r="T68" s="38">
        <f>IF(AND(S4=0,S68&gt;=0), "",S68/S4)</f>
        <v>4.2043904490584844E-2</v>
      </c>
      <c r="U68" s="43">
        <f>IF(AND(S124=0,S68&gt;=0),"",S68/S124)</f>
        <v>0.17710886285666955</v>
      </c>
      <c r="V68" s="128">
        <f>SUM(V69:V82)</f>
        <v>0</v>
      </c>
      <c r="W68" s="38" t="str">
        <f>IF(AND(V4=0,V68&gt;=0), "",V68/V4)</f>
        <v/>
      </c>
      <c r="X68" s="91">
        <f t="shared" si="21"/>
        <v>1</v>
      </c>
      <c r="Y68" s="126">
        <f>SUM(Y69:Y82)</f>
        <v>1037.4953941611523</v>
      </c>
      <c r="Z68" s="38">
        <f>IF(AND(Y4=0,Y68&gt;=0), "",Y68/Y4)</f>
        <v>4.1925513259701806E-2</v>
      </c>
      <c r="AA68" s="43">
        <f>IF(AND(Y124=0,Y68&gt;=0),"",Y68/Y124)</f>
        <v>0.18444889744793905</v>
      </c>
      <c r="AB68" s="38">
        <f t="shared" si="22"/>
        <v>0.12557333940428272</v>
      </c>
      <c r="AC68" s="127">
        <f>SUM(AC69:AC82)</f>
        <v>3679.7499380328381</v>
      </c>
      <c r="AD68" s="38">
        <f>IF(AND(AC4=0,AC68&gt;=0), "",AC68/AC4)</f>
        <v>4.2010456778039051E-2</v>
      </c>
      <c r="AE68" s="43">
        <f>IF(AND(AC124=0,AC68&gt;=0),"",AC68/AC124)</f>
        <v>0.17911855947460956</v>
      </c>
      <c r="AF68" s="126">
        <f>SUM(AF69:AF82)</f>
        <v>866.62562467099485</v>
      </c>
      <c r="AG68" s="38">
        <f>IF(AND(AF4=0,AF68&gt;=0), "",AF68/AF4)</f>
        <v>2.7607765350394796E-2</v>
      </c>
      <c r="AH68" s="43">
        <f>IF(AND(AF124=0,AF68&gt;=0),"",AF68/AF124)</f>
        <v>0.14905164753105535</v>
      </c>
      <c r="AI68" s="38">
        <f t="shared" ref="AI68:AI131" si="41">IF(AND(Y68=0,AF68&gt;0),100%,IF(AND(Y68&lt;0,AF68=0),(Y68-AF68)/Y68,IF(AND(Y68&gt;0,AF68&gt;0),(AF68-Y68)/Y68,IF(AND(Y68=0,AF68=0),"",(AF68-Y68)/Y68))))</f>
        <v>-0.16469448486401331</v>
      </c>
      <c r="AJ68" s="127">
        <f>SUM(AJ69:AJ82)</f>
        <v>4546.3755627038327</v>
      </c>
      <c r="AK68" s="38">
        <f>IF(AND(AJ4=0,AJ68&gt;=0), "",AJ68/AJ4)</f>
        <v>3.8210637815122295E-2</v>
      </c>
      <c r="AL68" s="43">
        <f>IF(AND(AJ124=0,AJ68&gt;=0),"",AJ68/AJ124)</f>
        <v>0.17248613294121401</v>
      </c>
      <c r="AM68" s="126">
        <f>SUM(AM69:AM82)</f>
        <v>908.11927409430791</v>
      </c>
      <c r="AN68" s="38">
        <f>IF(AND(AM4=0,AM68&gt;=0), "",AM68/AM4)</f>
        <v>3.3108965049564627E-2</v>
      </c>
      <c r="AO68" s="43">
        <f>IF(AND(AM124=0,AM68&gt;=0),"",AM68/AM124)</f>
        <v>0.15210772531647807</v>
      </c>
      <c r="AP68" s="38">
        <f t="shared" ref="AP68:AP131" si="42">IF(AND(AF68=0,AM68&gt;0),100%,IF(AND(AF68&lt;0,AM68=0),(AF68-AM68)/AF68,IF(AND(AF68&gt;0,AM68&gt;0),(AM68-AF68)/AF68,IF(AND(AF68=0,AM68=0),"",(AM68-AF68)/AF68))))</f>
        <v>4.7879555187472882E-2</v>
      </c>
      <c r="AQ68" s="127">
        <f>SUM(AQ69:AQ82)</f>
        <v>5454.4948367981406</v>
      </c>
      <c r="AR68" s="38">
        <f>IF(AND(AQ4=0,AQ68&gt;=0), "",AQ68/AQ4)</f>
        <v>3.7254900035368993E-2</v>
      </c>
      <c r="AS68" s="43">
        <f>IF(AND(AQ124=0,AQ68&gt;=0),"",AQ68/AQ124)</f>
        <v>0.16872272825794116</v>
      </c>
      <c r="AT68" s="128">
        <f>SUM(AT69:AT82)</f>
        <v>0</v>
      </c>
      <c r="AU68" s="38" t="str">
        <f>IF(AND(AT4=0,AT68&gt;=0), "",AT68/AT4)</f>
        <v/>
      </c>
      <c r="AV68" s="91">
        <f t="shared" si="23"/>
        <v>1</v>
      </c>
      <c r="AW68" s="128">
        <f>SUM(AW69:AW82)</f>
        <v>909.08247279968987</v>
      </c>
      <c r="AX68" s="38">
        <f>IF(AND(AW4=0,AW68&gt;=0), "",AW68/AW4)</f>
        <v>3.7254900035368986E-2</v>
      </c>
      <c r="AY68" s="43">
        <f>IF(AND(AW124=0,AW68&gt;=0),"",AW68/AW124)</f>
        <v>0.16872272825794116</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5454.4948367981406</v>
      </c>
      <c r="BH68" s="38">
        <f>IF(AND(BG4=0,BG68&gt;=0), "",BG68/BG4)</f>
        <v>3.7254900035368993E-2</v>
      </c>
      <c r="BI68" s="43">
        <f>IF(AND(BG124=0,BG68&gt;=0),"",BG68/BG124)</f>
        <v>0.16872272825794116</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5454.4948367981406</v>
      </c>
      <c r="BO68" s="38">
        <f>IF(AND(BN4=0,BN68&gt;=0), "",BN68/BN4)</f>
        <v>3.7254900035368993E-2</v>
      </c>
      <c r="BP68" s="43">
        <f>IF(AND(BN124=0,BN68&gt;=0),"",BN68/BN124)</f>
        <v>0.16872272825794116</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5454.4948367981406</v>
      </c>
      <c r="BV68" s="38">
        <f>IF(AND(BU4=0,BU68&gt;=0), "",BU68/BU4)</f>
        <v>3.7254900035368993E-2</v>
      </c>
      <c r="BW68" s="43">
        <f>IF(AND(BU124=0,BU68&gt;=0),"",BU68/BU124)</f>
        <v>0.16872272825794116</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5454.4948367981406</v>
      </c>
      <c r="CF68" s="38">
        <f>IF(AND(CE4=0,CE68&gt;=0), "",CE68/CE4)</f>
        <v>3.7254900035368993E-2</v>
      </c>
      <c r="CG68" s="43">
        <f>IF(AND(CE124=0,CE68&gt;=0),"",CE68/CE124)</f>
        <v>0.16872272825794116</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5454.4948367981406</v>
      </c>
      <c r="CM68" s="38">
        <f>IF(AND(CL4=0,CL68&gt;=0), "",CL68/CL4)</f>
        <v>3.7254900035368993E-2</v>
      </c>
      <c r="CN68" s="43">
        <f>IF(AND(CL124=0,CL68&gt;=0),"",CL68/CL124)</f>
        <v>0.16872272825794116</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5454.4948367981406</v>
      </c>
      <c r="CT68" s="38">
        <f>IF(AND(CS4=0,CS68&gt;=0), "",CS68/CS4)</f>
        <v>3.7254900035368993E-2</v>
      </c>
      <c r="CU68" s="43">
        <f>IF(AND(CS124=0,CS68&gt;=0),"",CS68/CS124)</f>
        <v>0.16872272825794116</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BARINAS'!B96+'N EERR BARINAS'!B97+'N EERR BARINAS'!B98+'N EERR BARINAS'!B103+'N EERR BARINAS'!B104+'N EERR BARINAS'!B101+'N EERR BARINAS'!B102</f>
        <v>0</v>
      </c>
      <c r="C69" s="30" t="str">
        <f>IF(AND(B4=0,B69&gt;=0), "",B69/B4)</f>
        <v/>
      </c>
      <c r="D69" s="47" t="str">
        <f>IF(AND(B124=0,B69&gt;=0),"",B69/B124)</f>
        <v/>
      </c>
      <c r="E69" s="129">
        <f>+'N EERR BARINAS'!C96+'N EERR BARINAS'!C97+'N EERR BARINAS'!C98+'N EERR BARINAS'!C103+'N EERR BARINAS'!C104+'N EERR BARINAS'!C101+'N EERR BARINAS'!C102</f>
        <v>134.77415912162792</v>
      </c>
      <c r="F69" s="30">
        <f>IF(AND(E4=0,E69&gt;=0), "",E69/E4)</f>
        <v>9.8163419657939198E-3</v>
      </c>
      <c r="G69" s="47">
        <f>IF(AND(E124=0,E69&gt;=0),"",E69/E124)</f>
        <v>3.5842344729499057E-2</v>
      </c>
      <c r="H69" s="129">
        <f>+'N EERR BARINAS'!D96+'N EERR BARINAS'!D97+'N EERR BARINAS'!D98+'N EERR BARINAS'!D103+'N EERR BARINAS'!D104+'N EERR BARINAS'!D101+'N EERR BARINAS'!D102</f>
        <v>156.69400185040212</v>
      </c>
      <c r="I69" s="30">
        <f>IF(AND(H4=0,H69&gt;=0), "",H69/H4)</f>
        <v>6.8837995675719212E-3</v>
      </c>
      <c r="J69" s="47">
        <f>IF(AND(H124=0,H69&gt;=0),"",H69/H124)</f>
        <v>3.1042609709917235E-2</v>
      </c>
      <c r="K69" s="30">
        <f t="shared" si="19"/>
        <v>0.16264128725887636</v>
      </c>
      <c r="L69" s="130">
        <f t="shared" ref="L69:L81" si="49">+E69+H69</f>
        <v>291.46816097203003</v>
      </c>
      <c r="M69" s="30">
        <f>IF(AND(L4=0,L69&gt;=0), "",L69/L4)</f>
        <v>7.987116106412312E-3</v>
      </c>
      <c r="N69" s="47">
        <f>IF(AND(L124=0,L69&gt;=0),"",L69/L124)</f>
        <v>3.3091671544959921E-2</v>
      </c>
      <c r="O69" s="129">
        <f>+'N EERR BARINAS'!E96+'N EERR BARINAS'!E97+'N EERR BARINAS'!E98+'N EERR BARINAS'!E103+'N EERR BARINAS'!E104+'N EERR BARINAS'!E101+'N EERR BARINAS'!E102</f>
        <v>124.05850996537555</v>
      </c>
      <c r="P69" s="30">
        <f>IF(AND(O4=0,O69&gt;=0), "",O69/O4)</f>
        <v>4.7075959677813145E-3</v>
      </c>
      <c r="Q69" s="47">
        <f>IF(AND(O124=0,O69&gt;=0),"",O69/O124)</f>
        <v>2.0301134206142098E-2</v>
      </c>
      <c r="R69" s="30">
        <f t="shared" si="20"/>
        <v>-0.20827531047540743</v>
      </c>
      <c r="S69" s="130">
        <f t="shared" ref="S69:S81" si="50">+L69+O69</f>
        <v>415.52667093740558</v>
      </c>
      <c r="T69" s="30">
        <f>IF(AND(S4=0,S69&gt;=0), "",S69/S4)</f>
        <v>6.6119154593575619E-3</v>
      </c>
      <c r="U69" s="47">
        <f>IF(AND(S124=0,S69&gt;=0),"",S69/S124)</f>
        <v>2.785252327298687E-2</v>
      </c>
      <c r="V69" s="131"/>
      <c r="W69" s="30" t="str">
        <f>IF(AND(V4=0,V69&gt;=0), "",V69/V4)</f>
        <v/>
      </c>
      <c r="X69" s="47">
        <f t="shared" si="21"/>
        <v>1</v>
      </c>
      <c r="Y69" s="129">
        <f>+'N EERR BARINAS'!F96+'N EERR BARINAS'!F97+'N EERR BARINAS'!F98+'N EERR BARINAS'!F103+'N EERR BARINAS'!F104+'N EERR BARINAS'!F101+'N EERR BARINAS'!F102</f>
        <v>142.65589474503696</v>
      </c>
      <c r="Z69" s="30">
        <f>IF(AND(Y4=0,Y69&gt;=0), "",Y69/Y4)</f>
        <v>5.7647693092107034E-3</v>
      </c>
      <c r="AA69" s="47">
        <f>IF(AND(Y124=0,Y69&gt;=0),"",Y69/Y124)</f>
        <v>2.5361772831238423E-2</v>
      </c>
      <c r="AB69" s="30">
        <f t="shared" si="22"/>
        <v>0.14990817465768289</v>
      </c>
      <c r="AC69" s="130">
        <f t="shared" ref="AC69:AC81" si="51">+S69+Y69</f>
        <v>558.1825656824426</v>
      </c>
      <c r="AD69" s="30">
        <f>IF(AND(AC4=0,AC69&gt;=0), "",AC69/AC4)</f>
        <v>6.3725810027170206E-3</v>
      </c>
      <c r="AE69" s="47">
        <f>IF(AND(AC124=0,AC69&gt;=0),"",AC69/AC124)</f>
        <v>2.7170557448892747E-2</v>
      </c>
      <c r="AF69" s="129">
        <f>+'N EERR BARINAS'!G96+'N EERR BARINAS'!G97+'N EERR BARINAS'!G98+'N EERR BARINAS'!G103+'N EERR BARINAS'!G104+'N EERR BARINAS'!G101+'N EERR BARINAS'!G102</f>
        <v>520.23446247879747</v>
      </c>
      <c r="AG69" s="30">
        <f>IF(AND(AF4=0,AF69&gt;=0), "",AF69/AF4)</f>
        <v>1.6572912868524952E-2</v>
      </c>
      <c r="AH69" s="47">
        <f>IF(AND(AF124=0,AF69&gt;=0),"",AF69/AF124)</f>
        <v>8.947554921923255E-2</v>
      </c>
      <c r="AI69" s="30">
        <f t="shared" si="41"/>
        <v>2.6467785884950019</v>
      </c>
      <c r="AJ69" s="130">
        <f t="shared" si="16"/>
        <v>1078.4170281612401</v>
      </c>
      <c r="AK69" s="30">
        <f>IF(AND(AJ4=0,AJ69&gt;=0), "",AJ69/AJ4)</f>
        <v>9.063704022776101E-3</v>
      </c>
      <c r="AL69" s="47">
        <f>IF(AND(AJ124=0,AJ69&gt;=0),"",AJ69/AJ124)</f>
        <v>4.0914346014754459E-2</v>
      </c>
      <c r="AM69" s="129">
        <f>+'N EERR BARINAS'!H96+'N EERR BARINAS'!H97+'N EERR BARINAS'!H98+'N EERR BARINAS'!H103+'N EERR BARINAS'!H104+'N EERR BARINAS'!H101+'N EERR BARINAS'!H102</f>
        <v>668.75128433109285</v>
      </c>
      <c r="AN69" s="30">
        <f>IF(AND(AM4=0,AM69&gt;=0), "",AM69/AM4)</f>
        <v>2.4381888515527975E-2</v>
      </c>
      <c r="AO69" s="47">
        <f>IF(AND(AM124=0,AM69&gt;=0),"",AM69/AM124)</f>
        <v>0.11201418091640676</v>
      </c>
      <c r="AP69" s="30">
        <f t="shared" si="42"/>
        <v>0.28548055264283512</v>
      </c>
      <c r="AQ69" s="130">
        <f t="shared" si="17"/>
        <v>1747.1683124923329</v>
      </c>
      <c r="AR69" s="30">
        <f>IF(AND(AQ4=0,AQ69&gt;=0), "",AQ69/AQ4)</f>
        <v>1.1933383892444057E-2</v>
      </c>
      <c r="AS69" s="47">
        <f>IF(AND(AQ124=0,AQ69&gt;=0),"",AQ69/AQ124)</f>
        <v>5.4044785673052959E-2</v>
      </c>
      <c r="AT69" s="131">
        <f t="shared" ref="AT69:AT82" si="52">+V69*2</f>
        <v>0</v>
      </c>
      <c r="AU69" s="30" t="str">
        <f>IF(AND(AT4=0,AT69&gt;=0), "",AT69/AT4)</f>
        <v/>
      </c>
      <c r="AV69" s="47">
        <f t="shared" si="23"/>
        <v>1</v>
      </c>
      <c r="AW69" s="131">
        <f t="shared" si="40"/>
        <v>291.19471874872215</v>
      </c>
      <c r="AX69" s="30">
        <f>IF(AND(AW4=0,AW69&gt;=0), "",AW69/AW4)</f>
        <v>1.1933383892444057E-2</v>
      </c>
      <c r="AY69" s="47">
        <f>IF(AND(AW124=0,AW69&gt;=0),"",AW69/AW124)</f>
        <v>5.4044785673052979E-2</v>
      </c>
      <c r="AZ69" s="131">
        <f t="shared" ref="AZ69:AZ82" si="53">+AT69/6</f>
        <v>0</v>
      </c>
      <c r="BA69" s="30" t="str">
        <f>IF(AND(AZ4=0,AZ69&gt;=0), "",AZ69/AZ4)</f>
        <v/>
      </c>
      <c r="BB69" s="47">
        <f t="shared" si="24"/>
        <v>1</v>
      </c>
      <c r="BC69" s="129">
        <f>+'N EERR BARINAS'!I96+'N EERR BARINAS'!I97+'N EERR BARINAS'!I98+'N EERR BARINAS'!I103+'N EERR BARINAS'!I104+'N EERR BARINAS'!I101+'N EERR BARINAS'!I102</f>
        <v>0</v>
      </c>
      <c r="BD69" s="30" t="str">
        <f>IF(AND(BC4=0,BC69&gt;=0), "",BC69/BC4)</f>
        <v/>
      </c>
      <c r="BE69" s="47" t="str">
        <f>IF(AND(BC124=0,BC69&gt;=0),"",BC69/BC124)</f>
        <v/>
      </c>
      <c r="BF69" s="30">
        <f t="shared" si="25"/>
        <v>-1</v>
      </c>
      <c r="BG69" s="130">
        <f t="shared" ref="BG69:BG82" si="54">+AQ69+BC69</f>
        <v>1747.1683124923329</v>
      </c>
      <c r="BH69" s="30">
        <f>IF(AND(BG4=0,BG69&gt;=0), "",BG69/BG4)</f>
        <v>1.1933383892444057E-2</v>
      </c>
      <c r="BI69" s="47">
        <f>IF(AND(BG124=0,BG69&gt;=0),"",BG69/BG124)</f>
        <v>5.4044785673052959E-2</v>
      </c>
      <c r="BJ69" s="129">
        <f>+'N EERR BARINAS'!J96+'N EERR BARINAS'!J97+'N EERR BARINAS'!J98+'N EERR BARINAS'!J103+'N EERR BARINAS'!J104+'N EERR BARINAS'!J101+'N EERR BARINAS'!J102</f>
        <v>0</v>
      </c>
      <c r="BK69" s="30" t="str">
        <f>IF(AND(BJ4=0,BJ69&gt;=0), "",BJ69/BJ4)</f>
        <v/>
      </c>
      <c r="BL69" s="47" t="str">
        <f>IF(AND(BJ124=0,BJ69&gt;=0),"",BJ69/BJ124)</f>
        <v/>
      </c>
      <c r="BM69" s="30" t="str">
        <f t="shared" si="43"/>
        <v/>
      </c>
      <c r="BN69" s="130">
        <f t="shared" ref="BN69:BN82" si="55">+BG69+BJ69</f>
        <v>1747.1683124923329</v>
      </c>
      <c r="BO69" s="30">
        <f>IF(AND(BN4=0,BN69&gt;=0), "",BN69/BN4)</f>
        <v>1.1933383892444057E-2</v>
      </c>
      <c r="BP69" s="47">
        <f>IF(AND(BN124=0,BN69&gt;=0),"",BN69/BN124)</f>
        <v>5.4044785673052959E-2</v>
      </c>
      <c r="BQ69" s="129">
        <f>+'N EERR BARINAS'!K96+'N EERR BARINAS'!K97+'N EERR BARINAS'!K98+'N EERR BARINAS'!K103+'N EERR BARINAS'!K104+'N EERR BARINAS'!K101+'N EERR BARINAS'!K102</f>
        <v>0</v>
      </c>
      <c r="BR69" s="30" t="str">
        <f>IF(AND(BQ4=0,BQ69&gt;=0), "",BQ69/BQ4)</f>
        <v/>
      </c>
      <c r="BS69" s="47" t="str">
        <f>IF(AND(BQ124=0,BQ69&gt;=0),"",BQ69/BQ124)</f>
        <v/>
      </c>
      <c r="BT69" s="30" t="str">
        <f t="shared" si="44"/>
        <v/>
      </c>
      <c r="BU69" s="130">
        <f t="shared" ref="BU69:BU82" si="56">+BN69+BQ69</f>
        <v>1747.1683124923329</v>
      </c>
      <c r="BV69" s="30">
        <f>IF(AND(BU4=0,BU69&gt;=0), "",BU69/BU4)</f>
        <v>1.1933383892444057E-2</v>
      </c>
      <c r="BW69" s="47">
        <f>IF(AND(BU124=0,BU69&gt;=0),"",BU69/BU124)</f>
        <v>5.4044785673052959E-2</v>
      </c>
      <c r="BX69" s="131">
        <f t="shared" ref="BX69:BX82" si="57">+AZ69*9</f>
        <v>0</v>
      </c>
      <c r="BY69" s="30" t="str">
        <f>IF(AND(BX4=0,BX69&gt;=0), "",BX69/BX4)</f>
        <v/>
      </c>
      <c r="BZ69" s="47">
        <f t="shared" si="45"/>
        <v>1</v>
      </c>
      <c r="CA69" s="129">
        <f>+'N EERR BARINAS'!L96+'N EERR BARINAS'!L97+'N EERR BARINAS'!L98+'N EERR BARINAS'!L103+'N EERR BARINAS'!L104+'N EERR BARINAS'!L101+'N EERR BARINAS'!L102</f>
        <v>0</v>
      </c>
      <c r="CB69" s="30" t="str">
        <f>IF(AND(CA4=0,CA69&gt;=0), "",CA69/CA4)</f>
        <v/>
      </c>
      <c r="CC69" s="47" t="str">
        <f>IF(AND(CA124=0,CA69&gt;=0),"",CA69/CA124)</f>
        <v/>
      </c>
      <c r="CD69" s="30" t="str">
        <f t="shared" si="26"/>
        <v/>
      </c>
      <c r="CE69" s="130">
        <f t="shared" ref="CE69:CE81" si="58">+BU69+CA69</f>
        <v>1747.1683124923329</v>
      </c>
      <c r="CF69" s="30">
        <f>IF(AND(CE4=0,CE69&gt;=0), "",CE69/CE4)</f>
        <v>1.1933383892444057E-2</v>
      </c>
      <c r="CG69" s="47">
        <f>IF(AND(CE124=0,CE69&gt;=0),"",CE69/CE124)</f>
        <v>5.4044785673052959E-2</v>
      </c>
      <c r="CH69" s="129">
        <f>+'N EERR BARINAS'!M96+'N EERR BARINAS'!M97+'N EERR BARINAS'!M98+'N EERR BARINAS'!M103+'N EERR BARINAS'!M104+'N EERR BARINAS'!M101+'N EERR BARINAS'!M102</f>
        <v>0</v>
      </c>
      <c r="CI69" s="30" t="str">
        <f>IF(AND(CH4=0,CH69&gt;=0), "",CH69/CH4)</f>
        <v/>
      </c>
      <c r="CJ69" s="47" t="str">
        <f>IF(AND(CH124=0,CH69&gt;=0),"",CH69/CH124)</f>
        <v/>
      </c>
      <c r="CK69" s="30" t="str">
        <f t="shared" si="46"/>
        <v/>
      </c>
      <c r="CL69" s="130">
        <f t="shared" ref="CL69:CL82" si="59">+CE69+CH69</f>
        <v>1747.1683124923329</v>
      </c>
      <c r="CM69" s="30">
        <f>IF(AND(CL4=0,CL69&gt;=0), "",CL69/CL4)</f>
        <v>1.1933383892444057E-2</v>
      </c>
      <c r="CN69" s="47">
        <f>IF(AND(CL124=0,CL69&gt;=0),"",CL69/CL124)</f>
        <v>5.4044785673052959E-2</v>
      </c>
      <c r="CO69" s="129">
        <f>+'N EERR BARINAS'!N96+'N EERR BARINAS'!N97+'N EERR BARINAS'!N98+'N EERR BARINAS'!N103+'N EERR BARINAS'!N104+'N EERR BARINAS'!N101+'N EERR BARINAS'!N102</f>
        <v>0</v>
      </c>
      <c r="CP69" s="30" t="str">
        <f>IF(AND(CO4=0,CO69&gt;=0), "",CO69/CO4)</f>
        <v/>
      </c>
      <c r="CQ69" s="47" t="str">
        <f>IF(AND(CO124=0,CO69&gt;=0),"",CO69/CO124)</f>
        <v/>
      </c>
      <c r="CR69" s="30" t="str">
        <f t="shared" si="47"/>
        <v/>
      </c>
      <c r="CS69" s="130">
        <f t="shared" ref="CS69:CS82" si="60">+CL69+CO69</f>
        <v>1747.1683124923329</v>
      </c>
      <c r="CT69" s="30">
        <f>IF(AND(CS4=0,CS69&gt;=0), "",CS69/CS4)</f>
        <v>1.1933383892444057E-2</v>
      </c>
      <c r="CU69" s="47">
        <f>IF(AND(CS124=0,CS69&gt;=0),"",CS69/CS124)</f>
        <v>5.4044785673052959E-2</v>
      </c>
      <c r="CV69" s="131">
        <f t="shared" ref="CV69:CV82" si="61">+AZ69*12</f>
        <v>0</v>
      </c>
      <c r="CW69" s="30" t="str">
        <f>IF(AND(CV4=0,CV69&gt;=0), "",CV69/CV4)</f>
        <v/>
      </c>
      <c r="CX69" s="47">
        <f t="shared" si="48"/>
        <v>1</v>
      </c>
    </row>
    <row r="70" spans="1:102" hidden="1" outlineLevel="1" x14ac:dyDescent="0.3">
      <c r="A70" s="29" t="s">
        <v>69</v>
      </c>
      <c r="B70" s="129">
        <f>+'N EERR BARINAS'!B99+'N EERR BARINAS'!B100+'N EERR BARINAS'!B105+'N EERR BARINAS'!B106+'N EERR BARINAS'!B107</f>
        <v>0</v>
      </c>
      <c r="C70" s="30" t="str">
        <f>IF(AND(B4=0,B70&gt;=0), "",B70/B4)</f>
        <v/>
      </c>
      <c r="D70" s="47" t="str">
        <f>IF(AND(B124=0,B70&gt;=0),"",B70/B124)</f>
        <v/>
      </c>
      <c r="E70" s="129">
        <f>+'N EERR BARINAS'!C99+'N EERR BARINAS'!C100+'N EERR BARINAS'!C105+'N EERR BARINAS'!C106+'N EERR BARINAS'!C107</f>
        <v>603.24</v>
      </c>
      <c r="F70" s="30">
        <f>IF(AND(E4=0,E70&gt;=0), "",E70/E4)</f>
        <v>4.3937281197217667E-2</v>
      </c>
      <c r="G70" s="47">
        <f>IF(AND(E124=0,E70&gt;=0),"",E70/E124)</f>
        <v>0.1604279052864318</v>
      </c>
      <c r="H70" s="129">
        <f>+'N EERR BARINAS'!D99+'N EERR BARINAS'!D100+'N EERR BARINAS'!D105+'N EERR BARINAS'!D106+'N EERR BARINAS'!D107</f>
        <v>593.1099999999999</v>
      </c>
      <c r="I70" s="30">
        <f>IF(AND(H4=0,H70&gt;=0), "",H70/H4)</f>
        <v>2.6056200705248018E-2</v>
      </c>
      <c r="J70" s="47">
        <f>IF(AND(H124=0,H70&gt;=0),"",H70/H124)</f>
        <v>0.11750087449184488</v>
      </c>
      <c r="K70" s="30">
        <f t="shared" si="19"/>
        <v>-1.6792653007095201E-2</v>
      </c>
      <c r="L70" s="130">
        <f t="shared" si="49"/>
        <v>1196.3499999999999</v>
      </c>
      <c r="M70" s="30">
        <f>IF(AND(L4=0,L70&gt;=0), "",L70/L4)</f>
        <v>3.2783636888638848E-2</v>
      </c>
      <c r="N70" s="47">
        <f>IF(AND(L124=0,L70&gt;=0),"",L70/L124)</f>
        <v>0.13582691543661221</v>
      </c>
      <c r="O70" s="129">
        <f>+'N EERR BARINAS'!E99+'N EERR BARINAS'!E100+'N EERR BARINAS'!E105+'N EERR BARINAS'!E106+'N EERR BARINAS'!E107</f>
        <v>589.3599999999999</v>
      </c>
      <c r="P70" s="30">
        <f>IF(AND(O4=0,O70&gt;=0), "",O70/O4)</f>
        <v>2.2364195413486287E-2</v>
      </c>
      <c r="Q70" s="47">
        <f>IF(AND(O124=0,O70&gt;=0),"",O70/O124)</f>
        <v>9.6443818800267866E-2</v>
      </c>
      <c r="R70" s="30">
        <f t="shared" si="20"/>
        <v>-6.3226045758796858E-3</v>
      </c>
      <c r="S70" s="130">
        <f t="shared" si="50"/>
        <v>1785.7099999999998</v>
      </c>
      <c r="T70" s="30">
        <f>IF(AND(S4=0,S70&gt;=0), "",S70/S4)</f>
        <v>2.8414454187245124E-2</v>
      </c>
      <c r="U70" s="47">
        <f>IF(AND(S124=0,S70&gt;=0),"",S70/S124)</f>
        <v>0.11969515511868942</v>
      </c>
      <c r="V70" s="131"/>
      <c r="W70" s="30" t="str">
        <f>IF(AND(V4=0,V70&gt;=0), "",V70/V4)</f>
        <v/>
      </c>
      <c r="X70" s="47">
        <f t="shared" si="21"/>
        <v>1</v>
      </c>
      <c r="Y70" s="129">
        <f>+'N EERR BARINAS'!F99+'N EERR BARINAS'!F100+'N EERR BARINAS'!F105+'N EERR BARINAS'!F106+'N EERR BARINAS'!F107</f>
        <v>741.99</v>
      </c>
      <c r="Z70" s="30">
        <f>IF(AND(Y4=0,Y70&gt;=0), "",Y70/Y4)</f>
        <v>2.9984047889406E-2</v>
      </c>
      <c r="AA70" s="47">
        <f>IF(AND(Y124=0,Y70&gt;=0),"",Y70/Y124)</f>
        <v>0.13191310360278882</v>
      </c>
      <c r="AB70" s="30">
        <f t="shared" si="22"/>
        <v>0.25897583819736686</v>
      </c>
      <c r="AC70" s="130">
        <f t="shared" si="51"/>
        <v>2527.6999999999998</v>
      </c>
      <c r="AD70" s="30">
        <f>IF(AND(AC4=0,AC70&gt;=0), "",AC70/AC4)</f>
        <v>2.8857893440068224E-2</v>
      </c>
      <c r="AE70" s="47">
        <f>IF(AND(AC124=0,AC70&gt;=0),"",AC70/AC124)</f>
        <v>0.12304042133526361</v>
      </c>
      <c r="AF70" s="129">
        <f>+'N EERR BARINAS'!G99+'N EERR BARINAS'!G100+'N EERR BARINAS'!G105+'N EERR BARINAS'!G106+'N EERR BARINAS'!G107</f>
        <v>200.88</v>
      </c>
      <c r="AG70" s="30">
        <f>IF(AND(AF4=0,AF70&gt;=0), "",AF70/AF4)</f>
        <v>6.3993583223352392E-3</v>
      </c>
      <c r="AH70" s="47">
        <f>IF(AND(AF124=0,AF70&gt;=0),"",AF70/AF124)</f>
        <v>3.454951492740059E-2</v>
      </c>
      <c r="AI70" s="30">
        <f t="shared" si="41"/>
        <v>-0.72926858852545184</v>
      </c>
      <c r="AJ70" s="130">
        <f t="shared" si="16"/>
        <v>2728.58</v>
      </c>
      <c r="AK70" s="30">
        <f>IF(AND(AJ4=0,AJ70&gt;=0), "",AJ70/AJ4)</f>
        <v>2.2932725352671952E-2</v>
      </c>
      <c r="AL70" s="47">
        <f>IF(AND(AJ124=0,AJ70&gt;=0),"",AJ70/AJ124)</f>
        <v>0.10352031109828422</v>
      </c>
      <c r="AM70" s="129">
        <f>+'N EERR BARINAS'!H99+'N EERR BARINAS'!H100+'N EERR BARINAS'!H105+'N EERR BARINAS'!H106+'N EERR BARINAS'!H107</f>
        <v>49.25</v>
      </c>
      <c r="AN70" s="30">
        <f>IF(AND(AM4=0,AM70&gt;=0), "",AM70/AM4)</f>
        <v>1.7955973132684757E-3</v>
      </c>
      <c r="AO70" s="47">
        <f>IF(AND(AM124=0,AM70&gt;=0),"",AM70/AM124)</f>
        <v>8.2492528080166869E-3</v>
      </c>
      <c r="AP70" s="30">
        <f t="shared" si="42"/>
        <v>-0.75482875348466749</v>
      </c>
      <c r="AQ70" s="130">
        <f t="shared" si="17"/>
        <v>2777.83</v>
      </c>
      <c r="AR70" s="30">
        <f>IF(AND(AQ4=0,AQ70&gt;=0), "",AQ70/AQ4)</f>
        <v>1.8972935544292809E-2</v>
      </c>
      <c r="AS70" s="47">
        <f>IF(AND(AQ124=0,AQ70&gt;=0),"",AQ70/AQ124)</f>
        <v>8.5926024363400022E-2</v>
      </c>
      <c r="AT70" s="131">
        <f t="shared" si="52"/>
        <v>0</v>
      </c>
      <c r="AU70" s="30" t="str">
        <f>IF(AND(AT4=0,AT70&gt;=0), "",AT70/AT4)</f>
        <v/>
      </c>
      <c r="AV70" s="47">
        <f t="shared" si="23"/>
        <v>1</v>
      </c>
      <c r="AW70" s="131">
        <f t="shared" si="40"/>
        <v>462.97166666666664</v>
      </c>
      <c r="AX70" s="30">
        <f>IF(AND(AW4=0,AW70&gt;=0), "",AW70/AW4)</f>
        <v>1.8972935544292812E-2</v>
      </c>
      <c r="AY70" s="47">
        <f>IF(AND(AW124=0,AW70&gt;=0),"",AW70/AW124)</f>
        <v>8.592602436340005E-2</v>
      </c>
      <c r="AZ70" s="131">
        <f t="shared" si="53"/>
        <v>0</v>
      </c>
      <c r="BA70" s="30" t="str">
        <f>IF(AND(AZ4=0,AZ70&gt;=0), "",AZ70/AZ4)</f>
        <v/>
      </c>
      <c r="BB70" s="47">
        <f t="shared" si="24"/>
        <v>1</v>
      </c>
      <c r="BC70" s="129">
        <f>+'N EERR BARINAS'!I99+'N EERR BARINAS'!I100+'N EERR BARINAS'!I105+'N EERR BARINAS'!I106+'N EERR BARINAS'!I107</f>
        <v>0</v>
      </c>
      <c r="BD70" s="30" t="str">
        <f>IF(AND(BC4=0,BC70&gt;=0), "",BC70/BC4)</f>
        <v/>
      </c>
      <c r="BE70" s="47" t="str">
        <f>IF(AND(BC124=0,BC70&gt;=0),"",BC70/BC124)</f>
        <v/>
      </c>
      <c r="BF70" s="30">
        <f t="shared" si="25"/>
        <v>-1</v>
      </c>
      <c r="BG70" s="130">
        <f t="shared" si="54"/>
        <v>2777.83</v>
      </c>
      <c r="BH70" s="30">
        <f>IF(AND(BG4=0,BG70&gt;=0), "",BG70/BG4)</f>
        <v>1.8972935544292809E-2</v>
      </c>
      <c r="BI70" s="47">
        <f>IF(AND(BG124=0,BG70&gt;=0),"",BG70/BG124)</f>
        <v>8.5926024363400022E-2</v>
      </c>
      <c r="BJ70" s="129">
        <f>+'N EERR BARINAS'!J99+'N EERR BARINAS'!J100+'N EERR BARINAS'!J105+'N EERR BARINAS'!J106+'N EERR BARINAS'!J107</f>
        <v>0</v>
      </c>
      <c r="BK70" s="30" t="str">
        <f>IF(AND(BJ4=0,BJ70&gt;=0), "",BJ70/BJ4)</f>
        <v/>
      </c>
      <c r="BL70" s="47" t="str">
        <f>IF(AND(BJ124=0,BJ70&gt;=0),"",BJ70/BJ124)</f>
        <v/>
      </c>
      <c r="BM70" s="30" t="str">
        <f t="shared" si="43"/>
        <v/>
      </c>
      <c r="BN70" s="130">
        <f t="shared" si="55"/>
        <v>2777.83</v>
      </c>
      <c r="BO70" s="30">
        <f>IF(AND(BN4=0,BN70&gt;=0), "",BN70/BN4)</f>
        <v>1.8972935544292809E-2</v>
      </c>
      <c r="BP70" s="47">
        <f>IF(AND(BN124=0,BN70&gt;=0),"",BN70/BN124)</f>
        <v>8.5926024363400022E-2</v>
      </c>
      <c r="BQ70" s="129">
        <f>+'N EERR BARINAS'!K99+'N EERR BARINAS'!K100+'N EERR BARINAS'!K105+'N EERR BARINAS'!K106+'N EERR BARINAS'!K107</f>
        <v>0</v>
      </c>
      <c r="BR70" s="30" t="str">
        <f>IF(AND(BQ4=0,BQ70&gt;=0), "",BQ70/BQ4)</f>
        <v/>
      </c>
      <c r="BS70" s="47" t="str">
        <f>IF(AND(BQ124=0,BQ70&gt;=0),"",BQ70/BQ124)</f>
        <v/>
      </c>
      <c r="BT70" s="30" t="str">
        <f t="shared" si="44"/>
        <v/>
      </c>
      <c r="BU70" s="130">
        <f t="shared" si="56"/>
        <v>2777.83</v>
      </c>
      <c r="BV70" s="30">
        <f>IF(AND(BU4=0,BU70&gt;=0), "",BU70/BU4)</f>
        <v>1.8972935544292809E-2</v>
      </c>
      <c r="BW70" s="47">
        <f>IF(AND(BU124=0,BU70&gt;=0),"",BU70/BU124)</f>
        <v>8.5926024363400022E-2</v>
      </c>
      <c r="BX70" s="131">
        <f t="shared" si="57"/>
        <v>0</v>
      </c>
      <c r="BY70" s="30" t="str">
        <f>IF(AND(BX4=0,BX70&gt;=0), "",BX70/BX4)</f>
        <v/>
      </c>
      <c r="BZ70" s="47">
        <f t="shared" si="45"/>
        <v>1</v>
      </c>
      <c r="CA70" s="129">
        <f>+'N EERR BARINAS'!L99+'N EERR BARINAS'!L100+'N EERR BARINAS'!L105+'N EERR BARINAS'!L106+'N EERR BARINAS'!L107</f>
        <v>0</v>
      </c>
      <c r="CB70" s="30" t="str">
        <f>IF(AND(CA4=0,CA70&gt;=0), "",CA70/CA4)</f>
        <v/>
      </c>
      <c r="CC70" s="47" t="str">
        <f>IF(AND(CA124=0,CA70&gt;=0),"",CA70/CA124)</f>
        <v/>
      </c>
      <c r="CD70" s="30" t="str">
        <f t="shared" si="26"/>
        <v/>
      </c>
      <c r="CE70" s="130">
        <f t="shared" si="58"/>
        <v>2777.83</v>
      </c>
      <c r="CF70" s="30">
        <f>IF(AND(CE4=0,CE70&gt;=0), "",CE70/CE4)</f>
        <v>1.8972935544292809E-2</v>
      </c>
      <c r="CG70" s="47">
        <f>IF(AND(CE124=0,CE70&gt;=0),"",CE70/CE124)</f>
        <v>8.5926024363400022E-2</v>
      </c>
      <c r="CH70" s="129">
        <f>+'N EERR BARINAS'!M99+'N EERR BARINAS'!M100+'N EERR BARINAS'!M105+'N EERR BARINAS'!M106+'N EERR BARINAS'!M107</f>
        <v>0</v>
      </c>
      <c r="CI70" s="30" t="str">
        <f>IF(AND(CH4=0,CH70&gt;=0), "",CH70/CH4)</f>
        <v/>
      </c>
      <c r="CJ70" s="47" t="str">
        <f>IF(AND(CH124=0,CH70&gt;=0),"",CH70/CH124)</f>
        <v/>
      </c>
      <c r="CK70" s="30" t="str">
        <f t="shared" si="46"/>
        <v/>
      </c>
      <c r="CL70" s="130">
        <f t="shared" si="59"/>
        <v>2777.83</v>
      </c>
      <c r="CM70" s="30">
        <f>IF(AND(CL4=0,CL70&gt;=0), "",CL70/CL4)</f>
        <v>1.8972935544292809E-2</v>
      </c>
      <c r="CN70" s="47">
        <f>IF(AND(CL124=0,CL70&gt;=0),"",CL70/CL124)</f>
        <v>8.5926024363400022E-2</v>
      </c>
      <c r="CO70" s="129">
        <f>+'N EERR BARINAS'!N99+'N EERR BARINAS'!N100+'N EERR BARINAS'!N105+'N EERR BARINAS'!N106+'N EERR BARINAS'!N107</f>
        <v>0</v>
      </c>
      <c r="CP70" s="30" t="str">
        <f>IF(AND(CO4=0,CO70&gt;=0), "",CO70/CO4)</f>
        <v/>
      </c>
      <c r="CQ70" s="47" t="str">
        <f>IF(AND(CO124=0,CO70&gt;=0),"",CO70/CO124)</f>
        <v/>
      </c>
      <c r="CR70" s="30" t="str">
        <f t="shared" si="47"/>
        <v/>
      </c>
      <c r="CS70" s="130">
        <f t="shared" si="60"/>
        <v>2777.83</v>
      </c>
      <c r="CT70" s="30">
        <f>IF(AND(CS4=0,CS70&gt;=0), "",CS70/CS4)</f>
        <v>1.8972935544292809E-2</v>
      </c>
      <c r="CU70" s="47">
        <f>IF(AND(CS124=0,CS70&gt;=0),"",CS70/CS124)</f>
        <v>8.5926024363400022E-2</v>
      </c>
      <c r="CV70" s="131">
        <f t="shared" si="61"/>
        <v>0</v>
      </c>
      <c r="CW70" s="30" t="str">
        <f>IF(AND(CV4=0,CV70&gt;=0), "",CV70/CV4)</f>
        <v/>
      </c>
      <c r="CX70" s="47">
        <f t="shared" si="48"/>
        <v>1</v>
      </c>
    </row>
    <row r="71" spans="1:102" hidden="1" outlineLevel="1" x14ac:dyDescent="0.3">
      <c r="A71" s="29" t="s">
        <v>64</v>
      </c>
      <c r="B71" s="129">
        <f>+'N EERR BARINAS'!B108</f>
        <v>0</v>
      </c>
      <c r="C71" s="30" t="str">
        <f>IF(AND(B4=0,B71&gt;=0), "",B71/B4)</f>
        <v/>
      </c>
      <c r="D71" s="47" t="str">
        <f>IF(AND(B124=0,B71&gt;=0),"",B71/B124)</f>
        <v/>
      </c>
      <c r="E71" s="129">
        <f>+'N EERR BARINAS'!C108</f>
        <v>0</v>
      </c>
      <c r="F71" s="30">
        <f>IF(AND(E4=0,E71&gt;=0), "",E71/E4)</f>
        <v>0</v>
      </c>
      <c r="G71" s="47">
        <f>IF(AND(E124=0,E71&gt;=0),"",E71/E124)</f>
        <v>0</v>
      </c>
      <c r="H71" s="129">
        <f>+'N EERR BARINAS'!D108</f>
        <v>0</v>
      </c>
      <c r="I71" s="30">
        <f>IF(AND(H4=0,H71&gt;=0), "",H71/H4)</f>
        <v>0</v>
      </c>
      <c r="J71" s="47">
        <f>IF(AND(H124=0,H71&gt;=0),"",H71/H124)</f>
        <v>0</v>
      </c>
      <c r="K71" s="30" t="str">
        <f t="shared" si="19"/>
        <v/>
      </c>
      <c r="L71" s="130">
        <f t="shared" si="49"/>
        <v>0</v>
      </c>
      <c r="M71" s="30">
        <f>IF(AND(L4=0,L71&gt;=0), "",L71/L4)</f>
        <v>0</v>
      </c>
      <c r="N71" s="47">
        <f>IF(AND(L124=0,L71&gt;=0),"",L71/L124)</f>
        <v>0</v>
      </c>
      <c r="O71" s="129">
        <f>+'N EERR BARINAS'!E108</f>
        <v>0</v>
      </c>
      <c r="P71" s="30">
        <f>IF(AND(O4=0,O71&gt;=0), "",O71/O4)</f>
        <v>0</v>
      </c>
      <c r="Q71" s="47">
        <f>IF(AND(O124=0,O71&gt;=0),"",O71/O124)</f>
        <v>0</v>
      </c>
      <c r="R71" s="30" t="str">
        <f t="shared" si="20"/>
        <v/>
      </c>
      <c r="S71" s="130">
        <f t="shared" si="50"/>
        <v>0</v>
      </c>
      <c r="T71" s="30">
        <f>IF(AND(S4=0,S71&gt;=0), "",S71/S4)</f>
        <v>0</v>
      </c>
      <c r="U71" s="47">
        <f>IF(AND(S124=0,S71&gt;=0),"",S71/S124)</f>
        <v>0</v>
      </c>
      <c r="V71" s="131"/>
      <c r="W71" s="30" t="str">
        <f>IF(AND(V4=0,V71&gt;=0), "",V71/V4)</f>
        <v/>
      </c>
      <c r="X71" s="47" t="str">
        <f t="shared" si="21"/>
        <v/>
      </c>
      <c r="Y71" s="129">
        <f>+'N EERR BARINAS'!F108</f>
        <v>0</v>
      </c>
      <c r="Z71" s="30">
        <f>IF(AND(Y4=0,Y71&gt;=0), "",Y71/Y4)</f>
        <v>0</v>
      </c>
      <c r="AA71" s="47">
        <f>IF(AND(Y124=0,Y71&gt;=0),"",Y71/Y124)</f>
        <v>0</v>
      </c>
      <c r="AB71" s="30" t="str">
        <f t="shared" si="22"/>
        <v/>
      </c>
      <c r="AC71" s="130">
        <f t="shared" si="51"/>
        <v>0</v>
      </c>
      <c r="AD71" s="30">
        <f>IF(AND(AC4=0,AC71&gt;=0), "",AC71/AC4)</f>
        <v>0</v>
      </c>
      <c r="AE71" s="47">
        <f>IF(AND(AC124=0,AC71&gt;=0),"",AC71/AC124)</f>
        <v>0</v>
      </c>
      <c r="AF71" s="129">
        <f>+'N EERR BARINAS'!G108</f>
        <v>0</v>
      </c>
      <c r="AG71" s="30">
        <f>IF(AND(AF4=0,AF71&gt;=0), "",AF71/AF4)</f>
        <v>0</v>
      </c>
      <c r="AH71" s="47">
        <f>IF(AND(AF124=0,AF71&gt;=0),"",AF71/AF124)</f>
        <v>0</v>
      </c>
      <c r="AI71" s="30" t="str">
        <f t="shared" si="41"/>
        <v/>
      </c>
      <c r="AJ71" s="130">
        <f t="shared" ref="AJ71:AJ135" si="62">+AC71+AF71</f>
        <v>0</v>
      </c>
      <c r="AK71" s="30">
        <f>IF(AND(AJ4=0,AJ71&gt;=0), "",AJ71/AJ4)</f>
        <v>0</v>
      </c>
      <c r="AL71" s="47">
        <f>IF(AND(AJ124=0,AJ71&gt;=0),"",AJ71/AJ124)</f>
        <v>0</v>
      </c>
      <c r="AM71" s="129">
        <f>+'N EERR BARINAS'!H108</f>
        <v>32</v>
      </c>
      <c r="AN71" s="30">
        <f>IF(AND(AM4=0,AM71&gt;=0), "",AM71/AM4)</f>
        <v>1.1666825182658116E-3</v>
      </c>
      <c r="AO71" s="47">
        <f>IF(AND(AM124=0,AM71&gt;=0),"",AM71/AM124)</f>
        <v>5.3599206062240395E-3</v>
      </c>
      <c r="AP71" s="30">
        <f t="shared" si="42"/>
        <v>1</v>
      </c>
      <c r="AQ71" s="130">
        <f t="shared" ref="AQ71:AQ135" si="63">+AJ71+AM71</f>
        <v>32</v>
      </c>
      <c r="AR71" s="30">
        <f>IF(AND(AQ4=0,AQ71&gt;=0), "",AQ71/AQ4)</f>
        <v>2.1856410846501405E-4</v>
      </c>
      <c r="AS71" s="47">
        <f>IF(AND(AQ124=0,AQ71&gt;=0),"",AQ71/AQ124)</f>
        <v>9.8984919150156797E-4</v>
      </c>
      <c r="AT71" s="131">
        <f t="shared" si="52"/>
        <v>0</v>
      </c>
      <c r="AU71" s="30" t="str">
        <f>IF(AND(AT4=0,AT71&gt;=0), "",AT71/AT4)</f>
        <v/>
      </c>
      <c r="AV71" s="47">
        <f t="shared" si="23"/>
        <v>1</v>
      </c>
      <c r="AW71" s="131">
        <f t="shared" si="40"/>
        <v>5.333333333333333</v>
      </c>
      <c r="AX71" s="30">
        <f>IF(AND(AW4=0,AW71&gt;=0), "",AW71/AW4)</f>
        <v>2.1856410846501405E-4</v>
      </c>
      <c r="AY71" s="47">
        <f>IF(AND(AW124=0,AW71&gt;=0),"",AW71/AW124)</f>
        <v>9.898491915015684E-4</v>
      </c>
      <c r="AZ71" s="131">
        <f t="shared" si="53"/>
        <v>0</v>
      </c>
      <c r="BA71" s="30" t="str">
        <f>IF(AND(AZ4=0,AZ71&gt;=0), "",AZ71/AZ4)</f>
        <v/>
      </c>
      <c r="BB71" s="47">
        <f t="shared" si="24"/>
        <v>1</v>
      </c>
      <c r="BC71" s="129">
        <f>+'N EERR BARINAS'!I108</f>
        <v>0</v>
      </c>
      <c r="BD71" s="30" t="str">
        <f>IF(AND(BC4=0,BC71&gt;=0), "",BC71/BC4)</f>
        <v/>
      </c>
      <c r="BE71" s="47" t="str">
        <f>IF(AND(BC124=0,BC71&gt;=0),"",BC71/BC124)</f>
        <v/>
      </c>
      <c r="BF71" s="30">
        <f t="shared" si="25"/>
        <v>-1</v>
      </c>
      <c r="BG71" s="130">
        <f t="shared" si="54"/>
        <v>32</v>
      </c>
      <c r="BH71" s="30">
        <f>IF(AND(BG4=0,BG71&gt;=0), "",BG71/BG4)</f>
        <v>2.1856410846501405E-4</v>
      </c>
      <c r="BI71" s="47">
        <f>IF(AND(BG124=0,BG71&gt;=0),"",BG71/BG124)</f>
        <v>9.8984919150156797E-4</v>
      </c>
      <c r="BJ71" s="129">
        <f>+'N EERR BARINAS'!J108</f>
        <v>0</v>
      </c>
      <c r="BK71" s="30" t="str">
        <f>IF(AND(BJ4=0,BJ71&gt;=0), "",BJ71/BJ4)</f>
        <v/>
      </c>
      <c r="BL71" s="47" t="str">
        <f>IF(AND(BJ124=0,BJ71&gt;=0),"",BJ71/BJ124)</f>
        <v/>
      </c>
      <c r="BM71" s="30" t="str">
        <f t="shared" si="43"/>
        <v/>
      </c>
      <c r="BN71" s="130">
        <f t="shared" si="55"/>
        <v>32</v>
      </c>
      <c r="BO71" s="30">
        <f>IF(AND(BN4=0,BN71&gt;=0), "",BN71/BN4)</f>
        <v>2.1856410846501405E-4</v>
      </c>
      <c r="BP71" s="47">
        <f>IF(AND(BN124=0,BN71&gt;=0),"",BN71/BN124)</f>
        <v>9.8984919150156797E-4</v>
      </c>
      <c r="BQ71" s="129">
        <f>+'N EERR BARINAS'!K108</f>
        <v>0</v>
      </c>
      <c r="BR71" s="30" t="str">
        <f>IF(AND(BQ4=0,BQ71&gt;=0), "",BQ71/BQ4)</f>
        <v/>
      </c>
      <c r="BS71" s="47" t="str">
        <f>IF(AND(BQ124=0,BQ71&gt;=0),"",BQ71/BQ124)</f>
        <v/>
      </c>
      <c r="BT71" s="30" t="str">
        <f t="shared" si="44"/>
        <v/>
      </c>
      <c r="BU71" s="130">
        <f t="shared" si="56"/>
        <v>32</v>
      </c>
      <c r="BV71" s="30">
        <f>IF(AND(BU4=0,BU71&gt;=0), "",BU71/BU4)</f>
        <v>2.1856410846501405E-4</v>
      </c>
      <c r="BW71" s="47">
        <f>IF(AND(BU124=0,BU71&gt;=0),"",BU71/BU124)</f>
        <v>9.8984919150156797E-4</v>
      </c>
      <c r="BX71" s="131">
        <f t="shared" si="57"/>
        <v>0</v>
      </c>
      <c r="BY71" s="30" t="str">
        <f>IF(AND(BX4=0,BX71&gt;=0), "",BX71/BX4)</f>
        <v/>
      </c>
      <c r="BZ71" s="47">
        <f t="shared" si="45"/>
        <v>1</v>
      </c>
      <c r="CA71" s="129">
        <f>+'N EERR BARINAS'!L108</f>
        <v>0</v>
      </c>
      <c r="CB71" s="30" t="str">
        <f>IF(AND(CA4=0,CA71&gt;=0), "",CA71/CA4)</f>
        <v/>
      </c>
      <c r="CC71" s="47" t="str">
        <f>IF(AND(CA124=0,CA71&gt;=0),"",CA71/CA124)</f>
        <v/>
      </c>
      <c r="CD71" s="30" t="str">
        <f t="shared" si="26"/>
        <v/>
      </c>
      <c r="CE71" s="130">
        <f t="shared" si="58"/>
        <v>32</v>
      </c>
      <c r="CF71" s="30">
        <f>IF(AND(CE4=0,CE71&gt;=0), "",CE71/CE4)</f>
        <v>2.1856410846501405E-4</v>
      </c>
      <c r="CG71" s="47">
        <f>IF(AND(CE124=0,CE71&gt;=0),"",CE71/CE124)</f>
        <v>9.8984919150156797E-4</v>
      </c>
      <c r="CH71" s="129">
        <f>+'N EERR BARINAS'!M108</f>
        <v>0</v>
      </c>
      <c r="CI71" s="30" t="str">
        <f>IF(AND(CH4=0,CH71&gt;=0), "",CH71/CH4)</f>
        <v/>
      </c>
      <c r="CJ71" s="47" t="str">
        <f>IF(AND(CH124=0,CH71&gt;=0),"",CH71/CH124)</f>
        <v/>
      </c>
      <c r="CK71" s="30" t="str">
        <f t="shared" si="46"/>
        <v/>
      </c>
      <c r="CL71" s="130">
        <f t="shared" si="59"/>
        <v>32</v>
      </c>
      <c r="CM71" s="30">
        <f>IF(AND(CL4=0,CL71&gt;=0), "",CL71/CL4)</f>
        <v>2.1856410846501405E-4</v>
      </c>
      <c r="CN71" s="47">
        <f>IF(AND(CL124=0,CL71&gt;=0),"",CL71/CL124)</f>
        <v>9.8984919150156797E-4</v>
      </c>
      <c r="CO71" s="129">
        <f>+'N EERR BARINAS'!N108</f>
        <v>0</v>
      </c>
      <c r="CP71" s="30" t="str">
        <f>IF(AND(CO4=0,CO71&gt;=0), "",CO71/CO4)</f>
        <v/>
      </c>
      <c r="CQ71" s="47" t="str">
        <f>IF(AND(CO124=0,CO71&gt;=0),"",CO71/CO124)</f>
        <v/>
      </c>
      <c r="CR71" s="30" t="str">
        <f t="shared" si="47"/>
        <v/>
      </c>
      <c r="CS71" s="130">
        <f t="shared" si="60"/>
        <v>32</v>
      </c>
      <c r="CT71" s="30">
        <f>IF(AND(CS4=0,CS71&gt;=0), "",CS71/CS4)</f>
        <v>2.1856410846501405E-4</v>
      </c>
      <c r="CU71" s="47">
        <f>IF(AND(CS124=0,CS71&gt;=0),"",CS71/CS124)</f>
        <v>9.8984919150156797E-4</v>
      </c>
      <c r="CV71" s="131">
        <f t="shared" si="61"/>
        <v>0</v>
      </c>
      <c r="CW71" s="30" t="str">
        <f>IF(AND(CV4=0,CV71&gt;=0), "",CV71/CV4)</f>
        <v/>
      </c>
      <c r="CX71" s="47">
        <f t="shared" si="48"/>
        <v>1</v>
      </c>
    </row>
    <row r="72" spans="1:102" hidden="1" outlineLevel="1" x14ac:dyDescent="0.3">
      <c r="A72" s="29" t="s">
        <v>65</v>
      </c>
      <c r="B72" s="129">
        <f>+'N EERR BARINAS'!B109+'N EERR BARINAS'!B110+'N EERR BARINAS'!B111+'N EERR BARINAS'!B112</f>
        <v>0</v>
      </c>
      <c r="C72" s="30" t="str">
        <f>IF(AND(B4=0,B72&gt;=0), "",B72/B4)</f>
        <v/>
      </c>
      <c r="D72" s="47" t="str">
        <f>IF(AND(B124=0,B72&gt;=0),"",B72/B124)</f>
        <v/>
      </c>
      <c r="E72" s="129">
        <f>+'N EERR BARINAS'!C109+'N EERR BARINAS'!C110+'N EERR BARINAS'!C111+'N EERR BARINAS'!C112</f>
        <v>0</v>
      </c>
      <c r="F72" s="30">
        <f>IF(AND(E4=0,E72&gt;=0), "",E72/E4)</f>
        <v>0</v>
      </c>
      <c r="G72" s="47">
        <f>IF(AND(E124=0,E72&gt;=0),"",E72/E124)</f>
        <v>0</v>
      </c>
      <c r="H72" s="129">
        <f>+'N EERR BARINAS'!D109+'N EERR BARINAS'!D110+'N EERR BARINAS'!D111+'N EERR BARINAS'!D112</f>
        <v>34.897378122553562</v>
      </c>
      <c r="I72" s="30">
        <f>IF(AND(H4=0,H72&gt;=0), "",H72/H4)</f>
        <v>1.5330935044902076E-3</v>
      </c>
      <c r="J72" s="47">
        <f>IF(AND(H124=0,H72&gt;=0),"",H72/H124)</f>
        <v>6.9135108948974395E-3</v>
      </c>
      <c r="K72" s="30">
        <f t="shared" si="19"/>
        <v>1</v>
      </c>
      <c r="L72" s="130">
        <f t="shared" si="49"/>
        <v>34.897378122553562</v>
      </c>
      <c r="M72" s="30">
        <f>IF(AND(L4=0,L72&gt;=0), "",L72/L4)</f>
        <v>9.5629453983811193E-4</v>
      </c>
      <c r="N72" s="47">
        <f>IF(AND(L124=0,L72&gt;=0),"",L72/L124)</f>
        <v>3.9620539367338685E-3</v>
      </c>
      <c r="O72" s="129">
        <f>+'N EERR BARINAS'!E109+'N EERR BARINAS'!E110+'N EERR BARINAS'!E111+'N EERR BARINAS'!E112</f>
        <v>35.438522348153235</v>
      </c>
      <c r="P72" s="30">
        <f>IF(AND(O4=0,O72&gt;=0), "",O72/O4)</f>
        <v>1.3447706647198656E-3</v>
      </c>
      <c r="Q72" s="47">
        <f>IF(AND(O124=0,O72&gt;=0),"",O72/O124)</f>
        <v>5.7992168248515927E-3</v>
      </c>
      <c r="R72" s="30">
        <f t="shared" si="20"/>
        <v>1.5506730153172775E-2</v>
      </c>
      <c r="S72" s="130">
        <f t="shared" si="50"/>
        <v>70.335900470706804</v>
      </c>
      <c r="T72" s="30">
        <f>IF(AND(S4=0,S72&gt;=0), "",S72/S4)</f>
        <v>1.119194170186386E-3</v>
      </c>
      <c r="U72" s="47">
        <f>IF(AND(S124=0,S72&gt;=0),"",S72/S124)</f>
        <v>4.7145765646459687E-3</v>
      </c>
      <c r="V72" s="131"/>
      <c r="W72" s="30" t="str">
        <f>IF(AND(V4=0,V72&gt;=0), "",V72/V4)</f>
        <v/>
      </c>
      <c r="X72" s="47">
        <f t="shared" si="21"/>
        <v>1</v>
      </c>
      <c r="Y72" s="129">
        <f>+'N EERR BARINAS'!F109+'N EERR BARINAS'!F110+'N EERR BARINAS'!F111+'N EERR BARINAS'!F112</f>
        <v>68.020604748929543</v>
      </c>
      <c r="Z72" s="30">
        <f>IF(AND(Y4=0,Y72&gt;=0), "",Y72/Y4)</f>
        <v>2.7487339051176711E-3</v>
      </c>
      <c r="AA72" s="47">
        <f>IF(AND(Y124=0,Y72&gt;=0),"",Y72/Y124)</f>
        <v>1.2092897588067078E-2</v>
      </c>
      <c r="AB72" s="30">
        <f t="shared" si="22"/>
        <v>0.91939731800003277</v>
      </c>
      <c r="AC72" s="130">
        <f t="shared" si="51"/>
        <v>138.35650521963635</v>
      </c>
      <c r="AD72" s="30">
        <f>IF(AND(AC4=0,AC72&gt;=0), "",AC72/AC4)</f>
        <v>1.5795692860578823E-3</v>
      </c>
      <c r="AE72" s="47">
        <f>IF(AND(AC124=0,AC72&gt;=0),"",AC72/AC124)</f>
        <v>6.7347559823945314E-3</v>
      </c>
      <c r="AF72" s="129">
        <f>+'N EERR BARINAS'!G109+'N EERR BARINAS'!G110+'N EERR BARINAS'!G111+'N EERR BARINAS'!G112</f>
        <v>0</v>
      </c>
      <c r="AG72" s="30">
        <f>IF(AND(AF4=0,AF72&gt;=0), "",AF72/AF4)</f>
        <v>0</v>
      </c>
      <c r="AH72" s="47">
        <f>IF(AND(AF124=0,AF72&gt;=0),"",AF72/AF124)</f>
        <v>0</v>
      </c>
      <c r="AI72" s="30">
        <f t="shared" si="41"/>
        <v>-1</v>
      </c>
      <c r="AJ72" s="130">
        <f t="shared" si="62"/>
        <v>138.35650521963635</v>
      </c>
      <c r="AK72" s="30">
        <f>IF(AND(AJ4=0,AJ72&gt;=0), "",AJ72/AJ4)</f>
        <v>1.1628362499752412E-3</v>
      </c>
      <c r="AL72" s="47">
        <f>IF(AND(AJ124=0,AJ72&gt;=0),"",AJ72/AJ124)</f>
        <v>5.2491436801589617E-3</v>
      </c>
      <c r="AM72" s="129">
        <f>+'N EERR BARINAS'!H109+'N EERR BARINAS'!H110+'N EERR BARINAS'!H111+'N EERR BARINAS'!H112</f>
        <v>0</v>
      </c>
      <c r="AN72" s="30">
        <f>IF(AND(AM4=0,AM72&gt;=0), "",AM72/AM4)</f>
        <v>0</v>
      </c>
      <c r="AO72" s="47">
        <f>IF(AND(AM124=0,AM72&gt;=0),"",AM72/AM124)</f>
        <v>0</v>
      </c>
      <c r="AP72" s="30" t="str">
        <f t="shared" si="42"/>
        <v/>
      </c>
      <c r="AQ72" s="130">
        <f t="shared" si="63"/>
        <v>138.35650521963635</v>
      </c>
      <c r="AR72" s="30">
        <f>IF(AND(AQ4=0,AQ72&gt;=0), "",AQ72/AQ4)</f>
        <v>9.4499269417702746E-4</v>
      </c>
      <c r="AS72" s="47">
        <f>IF(AND(AQ124=0,AQ72&gt;=0),"",AQ72/AQ124)</f>
        <v>4.2797523384574846E-3</v>
      </c>
      <c r="AT72" s="131">
        <f t="shared" si="52"/>
        <v>0</v>
      </c>
      <c r="AU72" s="30" t="str">
        <f>IF(AND(AT4=0,AT72&gt;=0), "",AT72/AT4)</f>
        <v/>
      </c>
      <c r="AV72" s="47">
        <f t="shared" si="23"/>
        <v>1</v>
      </c>
      <c r="AW72" s="131">
        <f t="shared" si="40"/>
        <v>23.059417536606059</v>
      </c>
      <c r="AX72" s="30">
        <f>IF(AND(AW4=0,AW72&gt;=0), "",AW72/AW4)</f>
        <v>9.4499269417702757E-4</v>
      </c>
      <c r="AY72" s="47">
        <f>IF(AND(AW124=0,AW72&gt;=0),"",AW72/AW124)</f>
        <v>4.2797523384574864E-3</v>
      </c>
      <c r="AZ72" s="131">
        <f t="shared" si="53"/>
        <v>0</v>
      </c>
      <c r="BA72" s="30" t="str">
        <f>IF(AND(AZ4=0,AZ72&gt;=0), "",AZ72/AZ4)</f>
        <v/>
      </c>
      <c r="BB72" s="47">
        <f t="shared" si="24"/>
        <v>1</v>
      </c>
      <c r="BC72" s="129">
        <f>+'N EERR BARINAS'!I109+'N EERR BARINAS'!I110+'N EERR BARINAS'!I111+'N EERR BARINAS'!I112</f>
        <v>0</v>
      </c>
      <c r="BD72" s="30" t="str">
        <f>IF(AND(BC4=0,BC72&gt;=0), "",BC72/BC4)</f>
        <v/>
      </c>
      <c r="BE72" s="47" t="str">
        <f>IF(AND(BC124=0,BC72&gt;=0),"",BC72/BC124)</f>
        <v/>
      </c>
      <c r="BF72" s="30" t="str">
        <f t="shared" si="25"/>
        <v/>
      </c>
      <c r="BG72" s="130">
        <f t="shared" si="54"/>
        <v>138.35650521963635</v>
      </c>
      <c r="BH72" s="30">
        <f>IF(AND(BG4=0,BG72&gt;=0), "",BG72/BG4)</f>
        <v>9.4499269417702746E-4</v>
      </c>
      <c r="BI72" s="47">
        <f>IF(AND(BG124=0,BG72&gt;=0),"",BG72/BG124)</f>
        <v>4.2797523384574846E-3</v>
      </c>
      <c r="BJ72" s="129">
        <f>+'N EERR BARINAS'!J109+'N EERR BARINAS'!J110+'N EERR BARINAS'!J111+'N EERR BARINAS'!J112</f>
        <v>0</v>
      </c>
      <c r="BK72" s="30" t="str">
        <f>IF(AND(BJ4=0,BJ72&gt;=0), "",BJ72/BJ4)</f>
        <v/>
      </c>
      <c r="BL72" s="47" t="str">
        <f>IF(AND(BJ124=0,BJ72&gt;=0),"",BJ72/BJ124)</f>
        <v/>
      </c>
      <c r="BM72" s="30" t="str">
        <f t="shared" si="43"/>
        <v/>
      </c>
      <c r="BN72" s="130">
        <f t="shared" si="55"/>
        <v>138.35650521963635</v>
      </c>
      <c r="BO72" s="30">
        <f>IF(AND(BN4=0,BN72&gt;=0), "",BN72/BN4)</f>
        <v>9.4499269417702746E-4</v>
      </c>
      <c r="BP72" s="47">
        <f>IF(AND(BN124=0,BN72&gt;=0),"",BN72/BN124)</f>
        <v>4.2797523384574846E-3</v>
      </c>
      <c r="BQ72" s="129">
        <f>+'N EERR BARINAS'!K109+'N EERR BARINAS'!K110+'N EERR BARINAS'!K111+'N EERR BARINAS'!K112</f>
        <v>0</v>
      </c>
      <c r="BR72" s="30" t="str">
        <f>IF(AND(BQ4=0,BQ72&gt;=0), "",BQ72/BQ4)</f>
        <v/>
      </c>
      <c r="BS72" s="47" t="str">
        <f>IF(AND(BQ124=0,BQ72&gt;=0),"",BQ72/BQ124)</f>
        <v/>
      </c>
      <c r="BT72" s="30" t="str">
        <f t="shared" si="44"/>
        <v/>
      </c>
      <c r="BU72" s="130">
        <f t="shared" si="56"/>
        <v>138.35650521963635</v>
      </c>
      <c r="BV72" s="30">
        <f>IF(AND(BU4=0,BU72&gt;=0), "",BU72/BU4)</f>
        <v>9.4499269417702746E-4</v>
      </c>
      <c r="BW72" s="47">
        <f>IF(AND(BU124=0,BU72&gt;=0),"",BU72/BU124)</f>
        <v>4.2797523384574846E-3</v>
      </c>
      <c r="BX72" s="131">
        <f t="shared" si="57"/>
        <v>0</v>
      </c>
      <c r="BY72" s="30" t="str">
        <f>IF(AND(BX4=0,BX72&gt;=0), "",BX72/BX4)</f>
        <v/>
      </c>
      <c r="BZ72" s="47">
        <f t="shared" si="45"/>
        <v>1</v>
      </c>
      <c r="CA72" s="129">
        <f>+'N EERR BARINAS'!L109+'N EERR BARINAS'!L110+'N EERR BARINAS'!L111+'N EERR BARINAS'!L112</f>
        <v>0</v>
      </c>
      <c r="CB72" s="30" t="str">
        <f>IF(AND(CA4=0,CA72&gt;=0), "",CA72/CA4)</f>
        <v/>
      </c>
      <c r="CC72" s="47" t="str">
        <f>IF(AND(CA124=0,CA72&gt;=0),"",CA72/CA124)</f>
        <v/>
      </c>
      <c r="CD72" s="30" t="str">
        <f t="shared" si="26"/>
        <v/>
      </c>
      <c r="CE72" s="130">
        <f t="shared" si="58"/>
        <v>138.35650521963635</v>
      </c>
      <c r="CF72" s="30">
        <f>IF(AND(CE4=0,CE72&gt;=0), "",CE72/CE4)</f>
        <v>9.4499269417702746E-4</v>
      </c>
      <c r="CG72" s="47">
        <f>IF(AND(CE124=0,CE72&gt;=0),"",CE72/CE124)</f>
        <v>4.2797523384574846E-3</v>
      </c>
      <c r="CH72" s="129">
        <f>+'N EERR BARINAS'!M109+'N EERR BARINAS'!M110+'N EERR BARINAS'!M111+'N EERR BARINAS'!M112</f>
        <v>0</v>
      </c>
      <c r="CI72" s="30" t="str">
        <f>IF(AND(CH4=0,CH72&gt;=0), "",CH72/CH4)</f>
        <v/>
      </c>
      <c r="CJ72" s="47" t="str">
        <f>IF(AND(CH124=0,CH72&gt;=0),"",CH72/CH124)</f>
        <v/>
      </c>
      <c r="CK72" s="30" t="str">
        <f t="shared" si="46"/>
        <v/>
      </c>
      <c r="CL72" s="130">
        <f t="shared" si="59"/>
        <v>138.35650521963635</v>
      </c>
      <c r="CM72" s="30">
        <f>IF(AND(CL4=0,CL72&gt;=0), "",CL72/CL4)</f>
        <v>9.4499269417702746E-4</v>
      </c>
      <c r="CN72" s="47">
        <f>IF(AND(CL124=0,CL72&gt;=0),"",CL72/CL124)</f>
        <v>4.2797523384574846E-3</v>
      </c>
      <c r="CO72" s="129">
        <f>+'N EERR BARINAS'!N109+'N EERR BARINAS'!N110+'N EERR BARINAS'!N111+'N EERR BARINAS'!N112</f>
        <v>0</v>
      </c>
      <c r="CP72" s="30" t="str">
        <f>IF(AND(CO4=0,CO72&gt;=0), "",CO72/CO4)</f>
        <v/>
      </c>
      <c r="CQ72" s="47" t="str">
        <f>IF(AND(CO124=0,CO72&gt;=0),"",CO72/CO124)</f>
        <v/>
      </c>
      <c r="CR72" s="30" t="str">
        <f t="shared" si="47"/>
        <v/>
      </c>
      <c r="CS72" s="130">
        <f t="shared" si="60"/>
        <v>138.35650521963635</v>
      </c>
      <c r="CT72" s="30">
        <f>IF(AND(CS4=0,CS72&gt;=0), "",CS72/CS4)</f>
        <v>9.4499269417702746E-4</v>
      </c>
      <c r="CU72" s="47">
        <f>IF(AND(CS124=0,CS72&gt;=0),"",CS72/CS124)</f>
        <v>4.2797523384574846E-3</v>
      </c>
      <c r="CV72" s="131">
        <f t="shared" si="61"/>
        <v>0</v>
      </c>
      <c r="CW72" s="30" t="str">
        <f>IF(AND(CV4=0,CV72&gt;=0), "",CV72/CV4)</f>
        <v/>
      </c>
      <c r="CX72" s="47">
        <f t="shared" si="48"/>
        <v>1</v>
      </c>
    </row>
    <row r="73" spans="1:102" hidden="1" outlineLevel="1" x14ac:dyDescent="0.3">
      <c r="A73" s="29" t="s">
        <v>66</v>
      </c>
      <c r="B73" s="129">
        <f>+'N EERR BARINAS'!B113+'N EERR BARINAS'!B114+'N EERR BARINAS'!B115+'N EERR BARINAS'!B116</f>
        <v>0</v>
      </c>
      <c r="C73" s="30" t="str">
        <f>IF(AND(B4=0,B73&gt;=0), "",B73/B4)</f>
        <v/>
      </c>
      <c r="D73" s="47" t="str">
        <f>IF(AND(B124=0,B73&gt;=0),"",B73/B124)</f>
        <v/>
      </c>
      <c r="E73" s="129">
        <f>+'N EERR BARINAS'!C113+'N EERR BARINAS'!C114+'N EERR BARINAS'!C115+'N EERR BARINAS'!C116</f>
        <v>0</v>
      </c>
      <c r="F73" s="30">
        <f>IF(AND(E4=0,E73&gt;=0), "",E73/E4)</f>
        <v>0</v>
      </c>
      <c r="G73" s="47">
        <f>IF(AND(E124=0,E73&gt;=0),"",E73/E124)</f>
        <v>0</v>
      </c>
      <c r="H73" s="129">
        <f>+'N EERR BARINAS'!D113+'N EERR BARINAS'!D114+'N EERR BARINAS'!D115+'N EERR BARINAS'!D116</f>
        <v>0</v>
      </c>
      <c r="I73" s="30">
        <f>IF(AND(H4=0,H73&gt;=0), "",H73/H4)</f>
        <v>0</v>
      </c>
      <c r="J73" s="47">
        <f>IF(AND(H124=0,H73&gt;=0),"",H73/H124)</f>
        <v>0</v>
      </c>
      <c r="K73" s="30" t="str">
        <f t="shared" si="19"/>
        <v/>
      </c>
      <c r="L73" s="130">
        <f t="shared" si="49"/>
        <v>0</v>
      </c>
      <c r="M73" s="30">
        <f>IF(AND(L4=0,L73&gt;=0), "",L73/L4)</f>
        <v>0</v>
      </c>
      <c r="N73" s="47">
        <f>IF(AND(L124=0,L73&gt;=0),"",L73/L124)</f>
        <v>0</v>
      </c>
      <c r="O73" s="129">
        <f>+'N EERR BARINAS'!E113+'N EERR BARINAS'!E114+'N EERR BARINAS'!E115+'N EERR BARINAS'!E116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BARINAS'!F113+'N EERR BARINAS'!F114+'N EERR BARINAS'!F115+'N EERR BARINAS'!F116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BARINAS'!G113+'N EERR BARINAS'!G114+'N EERR BARINAS'!G115+'N EERR BARINAS'!G116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BARINAS'!H113+'N EERR BARINAS'!H114+'N EERR BARINAS'!H115+'N EERR BARINAS'!H116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BARINAS'!I113+'N EERR BARINAS'!I114+'N EERR BARINAS'!I115+'N EERR BARINAS'!I116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BARINAS'!J113+'N EERR BARINAS'!J114+'N EERR BARINAS'!J115+'N EERR BARINAS'!J116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BARINAS'!K113+'N EERR BARINAS'!K114+'N EERR BARINAS'!K115+'N EERR BARINAS'!K116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BARINAS'!L113+'N EERR BARINAS'!L114+'N EERR BARINAS'!L115+'N EERR BARINAS'!L116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BARINAS'!M113+'N EERR BARINAS'!M114+'N EERR BARINAS'!M115+'N EERR BARINAS'!M116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BARINAS'!N113+'N EERR BARINAS'!N114+'N EERR BARINAS'!N115+'N EERR BARINAS'!N116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BARINAS'!B117+'N EERR BARINAS'!B118+'N EERR BARINAS'!B119+'N EERR BARINAS'!B120+'N EERR BARINAS'!B121+'N EERR BARINAS'!B122+'N EERR BARINAS'!B123+'N EERR BARINAS'!B124</f>
        <v>0</v>
      </c>
      <c r="C74" s="30" t="str">
        <f>IF(AND(B4=0,B74&gt;=0), "",B74/B4)</f>
        <v/>
      </c>
      <c r="D74" s="47" t="str">
        <f>IF(AND(B124=0,B74&gt;=0),"",B74/B124)</f>
        <v/>
      </c>
      <c r="E74" s="129">
        <f>+'N EERR BARINAS'!C117+'N EERR BARINAS'!C118+'N EERR BARINAS'!C119+'N EERR BARINAS'!C120+'N EERR BARINAS'!C121+'N EERR BARINAS'!C122+'N EERR BARINAS'!C123+'N EERR BARINAS'!C124</f>
        <v>0</v>
      </c>
      <c r="F74" s="30">
        <f>IF(AND(E4=0,E74&gt;=0), "",E74/E4)</f>
        <v>0</v>
      </c>
      <c r="G74" s="47">
        <f>IF(AND(E124=0,E74&gt;=0),"",E74/E124)</f>
        <v>0</v>
      </c>
      <c r="H74" s="129">
        <f>+'N EERR BARINAS'!D117+'N EERR BARINAS'!D118+'N EERR BARINAS'!D119+'N EERR BARINAS'!D120+'N EERR BARINAS'!D121+'N EERR BARINAS'!D122+'N EERR BARINAS'!D123+'N EERR BARINAS'!D124</f>
        <v>0</v>
      </c>
      <c r="I74" s="30">
        <f>IF(AND(H4=0,H74&gt;=0), "",H74/H4)</f>
        <v>0</v>
      </c>
      <c r="J74" s="47">
        <f>IF(AND(H124=0,H74&gt;=0),"",H74/H124)</f>
        <v>0</v>
      </c>
      <c r="K74" s="30" t="str">
        <f t="shared" si="19"/>
        <v/>
      </c>
      <c r="L74" s="130">
        <f t="shared" si="49"/>
        <v>0</v>
      </c>
      <c r="M74" s="30">
        <f>IF(AND(L4=0,L74&gt;=0), "",L74/L4)</f>
        <v>0</v>
      </c>
      <c r="N74" s="47">
        <f>IF(AND(L124=0,L74&gt;=0),"",L74/L124)</f>
        <v>0</v>
      </c>
      <c r="O74" s="129">
        <f>+'N EERR BARINAS'!E117+'N EERR BARINAS'!E118+'N EERR BARINAS'!E119+'N EERR BARINAS'!E120+'N EERR BARINAS'!E121+'N EERR BARINAS'!E122+'N EERR BARINAS'!E123+'N EERR BARINAS'!E124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BARINAS'!F117+'N EERR BARINAS'!F118+'N EERR BARINAS'!F119+'N EERR BARINAS'!F120+'N EERR BARINAS'!F121+'N EERR BARINAS'!F122+'N EERR BARINAS'!F123+'N EERR BARINAS'!F124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BARINAS'!G117+'N EERR BARINAS'!G118+'N EERR BARINAS'!G119+'N EERR BARINAS'!G120+'N EERR BARINAS'!G121+'N EERR BARINAS'!G122+'N EERR BARINAS'!G123+'N EERR BARINAS'!G124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BARINAS'!H117+'N EERR BARINAS'!H118+'N EERR BARINAS'!H119+'N EERR BARINAS'!H120+'N EERR BARINAS'!H121+'N EERR BARINAS'!H122+'N EERR BARINAS'!H123+'N EERR BARINAS'!H124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BARINAS'!I117+'N EERR BARINAS'!I118+'N EERR BARINAS'!I119+'N EERR BARINAS'!I120+'N EERR BARINAS'!I121+'N EERR BARINAS'!I122+'N EERR BARINAS'!I123+'N EERR BARINAS'!I124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BARINAS'!J117+'N EERR BARINAS'!J118+'N EERR BARINAS'!J119+'N EERR BARINAS'!J120+'N EERR BARINAS'!J121+'N EERR BARINAS'!J122+'N EERR BARINAS'!J123+'N EERR BARINAS'!J124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BARINAS'!K117+'N EERR BARINAS'!K118+'N EERR BARINAS'!K119+'N EERR BARINAS'!K120+'N EERR BARINAS'!K121+'N EERR BARINAS'!K122+'N EERR BARINAS'!K123+'N EERR BARINAS'!K124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BARINAS'!L117+'N EERR BARINAS'!L118+'N EERR BARINAS'!L119+'N EERR BARINAS'!L120+'N EERR BARINAS'!L121+'N EERR BARINAS'!L122+'N EERR BARINAS'!L123+'N EERR BARINAS'!L124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BARINAS'!M117+'N EERR BARINAS'!M118+'N EERR BARINAS'!M119+'N EERR BARINAS'!M120+'N EERR BARINAS'!M121+'N EERR BARINAS'!M122+'N EERR BARINAS'!M123+'N EERR BARINAS'!M124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BARINAS'!N117+'N EERR BARINAS'!N118+'N EERR BARINAS'!N119+'N EERR BARINAS'!N120+'N EERR BARINAS'!N121+'N EERR BARINAS'!N122+'N EERR BARINAS'!N123+'N EERR BARINAS'!N124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BARINAS'!B125+'N EERR BARINAS'!B126+'N EERR BARINAS'!B127+'N EERR BARINAS'!B128</f>
        <v>0</v>
      </c>
      <c r="C75" s="30" t="str">
        <f>IF(AND(B4=0,B75&gt;=0), "",B75/B4)</f>
        <v/>
      </c>
      <c r="D75" s="47" t="str">
        <f>IF(AND(B124=0,B75&gt;=0),"",B75/B124)</f>
        <v/>
      </c>
      <c r="E75" s="129">
        <f>+'N EERR BARINAS'!C125+'N EERR BARINAS'!C126+'N EERR BARINAS'!C127+'N EERR BARINAS'!C128</f>
        <v>4.4829382140013712</v>
      </c>
      <c r="F75" s="30">
        <f>IF(AND(E4=0,E75&gt;=0), "",E75/E4)</f>
        <v>3.2651700301427456E-4</v>
      </c>
      <c r="G75" s="47">
        <f>IF(AND(E124=0,E75&gt;=0),"",E75/E124)</f>
        <v>1.1922093813419828E-3</v>
      </c>
      <c r="H75" s="129">
        <f>+'N EERR BARINAS'!D125+'N EERR BARINAS'!D126+'N EERR BARINAS'!D127+'N EERR BARINAS'!D128</f>
        <v>1.9332787701942924</v>
      </c>
      <c r="I75" s="30">
        <f>IF(AND(H4=0,H75&gt;=0), "",H75/H4)</f>
        <v>8.4931799590931786E-5</v>
      </c>
      <c r="J75" s="47">
        <f>IF(AND(H124=0,H75&gt;=0),"",H75/H124)</f>
        <v>3.830013760252699E-4</v>
      </c>
      <c r="K75" s="30">
        <f t="shared" si="19"/>
        <v>-0.56874739782132966</v>
      </c>
      <c r="L75" s="130">
        <f t="shared" si="49"/>
        <v>6.416216984195664</v>
      </c>
      <c r="M75" s="30">
        <f>IF(AND(L4=0,L75&gt;=0), "",L75/L4)</f>
        <v>1.7582390421581315E-4</v>
      </c>
      <c r="N75" s="47">
        <f>IF(AND(L124=0,L75&gt;=0),"",L75/L124)</f>
        <v>7.2846153862607063E-4</v>
      </c>
      <c r="O75" s="129">
        <f>+'N EERR BARINAS'!E125+'N EERR BARINAS'!E126+'N EERR BARINAS'!E127+'N EERR BARINAS'!E128</f>
        <v>1.7765951304923928</v>
      </c>
      <c r="P75" s="30">
        <f>IF(AND(O4=0,O75&gt;=0), "",O75/O4)</f>
        <v>6.7415706306807479E-5</v>
      </c>
      <c r="Q75" s="47">
        <f>IF(AND(O124=0,O75&gt;=0),"",O75/O124)</f>
        <v>2.9072488605715795E-4</v>
      </c>
      <c r="R75" s="30">
        <f t="shared" si="20"/>
        <v>-8.104554920765672E-2</v>
      </c>
      <c r="S75" s="130">
        <f t="shared" si="50"/>
        <v>8.1928121146880564</v>
      </c>
      <c r="T75" s="30">
        <f>IF(AND(S4=0,S75&gt;=0), "",S75/S4)</f>
        <v>1.3036511219487523E-4</v>
      </c>
      <c r="U75" s="47">
        <f>IF(AND(S124=0,S75&gt;=0),"",S75/S124)</f>
        <v>5.4915967146169583E-4</v>
      </c>
      <c r="V75" s="131"/>
      <c r="W75" s="30" t="str">
        <f>IF(AND(V4=0,V75&gt;=0), "",V75/V4)</f>
        <v/>
      </c>
      <c r="X75" s="47">
        <f t="shared" si="21"/>
        <v>1</v>
      </c>
      <c r="Y75" s="129">
        <f>+'N EERR BARINAS'!F125+'N EERR BARINAS'!F126+'N EERR BARINAS'!F127+'N EERR BARINAS'!F128</f>
        <v>5.132529700272479</v>
      </c>
      <c r="Z75" s="30">
        <f>IF(AND(Y4=0,Y75&gt;=0), "",Y75/Y4)</f>
        <v>2.0740712991653342E-4</v>
      </c>
      <c r="AA75" s="47">
        <f>IF(AND(Y124=0,Y75&gt;=0),"",Y75/Y124)</f>
        <v>9.1247580438608893E-4</v>
      </c>
      <c r="AB75" s="30">
        <f t="shared" si="22"/>
        <v>1.8889698120752876</v>
      </c>
      <c r="AC75" s="130">
        <f t="shared" si="51"/>
        <v>13.325341814960534</v>
      </c>
      <c r="AD75" s="30">
        <f>IF(AND(AC4=0,AC75&gt;=0), "",AC75/AC4)</f>
        <v>1.5213090720758653E-4</v>
      </c>
      <c r="AE75" s="47">
        <f>IF(AND(AC124=0,AC75&gt;=0),"",AC75/AC124)</f>
        <v>6.4863538843579161E-4</v>
      </c>
      <c r="AF75" s="129">
        <f>+'N EERR BARINAS'!G125+'N EERR BARINAS'!G126+'N EERR BARINAS'!G127+'N EERR BARINAS'!G128</f>
        <v>1.5952493127449261</v>
      </c>
      <c r="AG75" s="30">
        <f>IF(AND(AF4=0,AF75&gt;=0), "",AF75/AF4)</f>
        <v>5.081925510610222E-5</v>
      </c>
      <c r="AH75" s="47">
        <f>IF(AND(AF124=0,AF75&gt;=0),"",AF75/AF124)</f>
        <v>2.7436822950819569E-4</v>
      </c>
      <c r="AI75" s="30">
        <f t="shared" si="41"/>
        <v>-0.68918848873680438</v>
      </c>
      <c r="AJ75" s="130">
        <f t="shared" si="62"/>
        <v>14.92059112770546</v>
      </c>
      <c r="AK75" s="30">
        <f>IF(AND(AJ4=0,AJ75&gt;=0), "",AJ75/AJ4)</f>
        <v>1.2540215732402318E-4</v>
      </c>
      <c r="AL75" s="47">
        <f>IF(AND(AJ124=0,AJ75&gt;=0),"",AJ75/AJ124)</f>
        <v>5.6607621374867836E-4</v>
      </c>
      <c r="AM75" s="129">
        <f>+'N EERR BARINAS'!H125+'N EERR BARINAS'!H126+'N EERR BARINAS'!H127+'N EERR BARINAS'!H128</f>
        <v>1.4807887868666239</v>
      </c>
      <c r="AN75" s="30">
        <f>IF(AND(AM4=0,AM75&gt;=0), "",AM75/AM4)</f>
        <v>5.3987824715041528E-5</v>
      </c>
      <c r="AO75" s="47">
        <f>IF(AND(AM124=0,AM75&gt;=0),"",AM75/AM124)</f>
        <v>2.4802844788099734E-4</v>
      </c>
      <c r="AP75" s="30">
        <f t="shared" si="42"/>
        <v>-7.1750869888388427E-2</v>
      </c>
      <c r="AQ75" s="130">
        <f t="shared" si="63"/>
        <v>16.401379914572082</v>
      </c>
      <c r="AR75" s="30">
        <f>IF(AND(AQ4=0,AQ75&gt;=0), "",AQ75/AQ4)</f>
        <v>1.1202353058201361E-4</v>
      </c>
      <c r="AS75" s="47">
        <f>IF(AND(AQ124=0,AQ75&gt;=0),"",AQ75/AQ124)</f>
        <v>5.0734039524841354E-4</v>
      </c>
      <c r="AT75" s="131">
        <f t="shared" si="52"/>
        <v>0</v>
      </c>
      <c r="AU75" s="30" t="str">
        <f>IF(AND(AT4=0,AT75&gt;=0), "",AT75/AT4)</f>
        <v/>
      </c>
      <c r="AV75" s="47">
        <f t="shared" si="23"/>
        <v>1</v>
      </c>
      <c r="AW75" s="131">
        <f t="shared" si="40"/>
        <v>2.7335633190953472</v>
      </c>
      <c r="AX75" s="30">
        <f>IF(AND(AW4=0,AW75&gt;=0), "",AW75/AW4)</f>
        <v>1.1202353058201362E-4</v>
      </c>
      <c r="AY75" s="47">
        <f>IF(AND(AW124=0,AW75&gt;=0),"",AW75/AW124)</f>
        <v>5.0734039524841376E-4</v>
      </c>
      <c r="AZ75" s="131">
        <f t="shared" si="53"/>
        <v>0</v>
      </c>
      <c r="BA75" s="30" t="str">
        <f>IF(AND(AZ4=0,AZ75&gt;=0), "",AZ75/AZ4)</f>
        <v/>
      </c>
      <c r="BB75" s="47">
        <f t="shared" si="24"/>
        <v>1</v>
      </c>
      <c r="BC75" s="129">
        <f>+'N EERR BARINAS'!I125+'N EERR BARINAS'!I126+'N EERR BARINAS'!I127+'N EERR BARINAS'!I128</f>
        <v>0</v>
      </c>
      <c r="BD75" s="30" t="str">
        <f>IF(AND(BC4=0,BC75&gt;=0), "",BC75/BC4)</f>
        <v/>
      </c>
      <c r="BE75" s="47" t="str">
        <f>IF(AND(BC124=0,BC75&gt;=0),"",BC75/BC124)</f>
        <v/>
      </c>
      <c r="BF75" s="30">
        <f t="shared" si="25"/>
        <v>-1</v>
      </c>
      <c r="BG75" s="130">
        <f t="shared" si="54"/>
        <v>16.401379914572082</v>
      </c>
      <c r="BH75" s="30">
        <f>IF(AND(BG4=0,BG75&gt;=0), "",BG75/BG4)</f>
        <v>1.1202353058201361E-4</v>
      </c>
      <c r="BI75" s="47">
        <f>IF(AND(BG124=0,BG75&gt;=0),"",BG75/BG124)</f>
        <v>5.0734039524841354E-4</v>
      </c>
      <c r="BJ75" s="129">
        <f>+'N EERR BARINAS'!J125+'N EERR BARINAS'!J126+'N EERR BARINAS'!J127+'N EERR BARINAS'!J128</f>
        <v>0</v>
      </c>
      <c r="BK75" s="30" t="str">
        <f>IF(AND(BJ4=0,BJ75&gt;=0), "",BJ75/BJ4)</f>
        <v/>
      </c>
      <c r="BL75" s="47" t="str">
        <f>IF(AND(BJ124=0,BJ75&gt;=0),"",BJ75/BJ124)</f>
        <v/>
      </c>
      <c r="BM75" s="30" t="str">
        <f t="shared" si="43"/>
        <v/>
      </c>
      <c r="BN75" s="130">
        <f t="shared" si="55"/>
        <v>16.401379914572082</v>
      </c>
      <c r="BO75" s="30">
        <f>IF(AND(BN4=0,BN75&gt;=0), "",BN75/BN4)</f>
        <v>1.1202353058201361E-4</v>
      </c>
      <c r="BP75" s="47">
        <f>IF(AND(BN124=0,BN75&gt;=0),"",BN75/BN124)</f>
        <v>5.0734039524841354E-4</v>
      </c>
      <c r="BQ75" s="129">
        <f>+'N EERR BARINAS'!K125+'N EERR BARINAS'!K126+'N EERR BARINAS'!K127+'N EERR BARINAS'!K128</f>
        <v>0</v>
      </c>
      <c r="BR75" s="30" t="str">
        <f>IF(AND(BQ4=0,BQ75&gt;=0), "",BQ75/BQ4)</f>
        <v/>
      </c>
      <c r="BS75" s="47" t="str">
        <f>IF(AND(BQ124=0,BQ75&gt;=0),"",BQ75/BQ124)</f>
        <v/>
      </c>
      <c r="BT75" s="30" t="str">
        <f t="shared" si="44"/>
        <v/>
      </c>
      <c r="BU75" s="130">
        <f t="shared" si="56"/>
        <v>16.401379914572082</v>
      </c>
      <c r="BV75" s="30">
        <f>IF(AND(BU4=0,BU75&gt;=0), "",BU75/BU4)</f>
        <v>1.1202353058201361E-4</v>
      </c>
      <c r="BW75" s="47">
        <f>IF(AND(BU124=0,BU75&gt;=0),"",BU75/BU124)</f>
        <v>5.0734039524841354E-4</v>
      </c>
      <c r="BX75" s="131">
        <f t="shared" si="57"/>
        <v>0</v>
      </c>
      <c r="BY75" s="30" t="str">
        <f>IF(AND(BX4=0,BX75&gt;=0), "",BX75/BX4)</f>
        <v/>
      </c>
      <c r="BZ75" s="47">
        <f t="shared" si="45"/>
        <v>1</v>
      </c>
      <c r="CA75" s="129">
        <f>+'N EERR BARINAS'!L125+'N EERR BARINAS'!L126+'N EERR BARINAS'!L127+'N EERR BARINAS'!L128</f>
        <v>0</v>
      </c>
      <c r="CB75" s="30" t="str">
        <f>IF(AND(CA4=0,CA75&gt;=0), "",CA75/CA4)</f>
        <v/>
      </c>
      <c r="CC75" s="47" t="str">
        <f>IF(AND(CA124=0,CA75&gt;=0),"",CA75/CA124)</f>
        <v/>
      </c>
      <c r="CD75" s="30" t="str">
        <f t="shared" si="26"/>
        <v/>
      </c>
      <c r="CE75" s="130">
        <f t="shared" si="58"/>
        <v>16.401379914572082</v>
      </c>
      <c r="CF75" s="30">
        <f>IF(AND(CE4=0,CE75&gt;=0), "",CE75/CE4)</f>
        <v>1.1202353058201361E-4</v>
      </c>
      <c r="CG75" s="47">
        <f>IF(AND(CE124=0,CE75&gt;=0),"",CE75/CE124)</f>
        <v>5.0734039524841354E-4</v>
      </c>
      <c r="CH75" s="129">
        <f>+'N EERR BARINAS'!M125+'N EERR BARINAS'!M126+'N EERR BARINAS'!M127+'N EERR BARINAS'!M128</f>
        <v>0</v>
      </c>
      <c r="CI75" s="30" t="str">
        <f>IF(AND(CH4=0,CH75&gt;=0), "",CH75/CH4)</f>
        <v/>
      </c>
      <c r="CJ75" s="47" t="str">
        <f>IF(AND(CH124=0,CH75&gt;=0),"",CH75/CH124)</f>
        <v/>
      </c>
      <c r="CK75" s="30" t="str">
        <f t="shared" si="46"/>
        <v/>
      </c>
      <c r="CL75" s="130">
        <f t="shared" si="59"/>
        <v>16.401379914572082</v>
      </c>
      <c r="CM75" s="30">
        <f>IF(AND(CL4=0,CL75&gt;=0), "",CL75/CL4)</f>
        <v>1.1202353058201361E-4</v>
      </c>
      <c r="CN75" s="47">
        <f>IF(AND(CL124=0,CL75&gt;=0),"",CL75/CL124)</f>
        <v>5.0734039524841354E-4</v>
      </c>
      <c r="CO75" s="129">
        <f>+'N EERR BARINAS'!N125+'N EERR BARINAS'!N126+'N EERR BARINAS'!N127+'N EERR BARINAS'!N128</f>
        <v>0</v>
      </c>
      <c r="CP75" s="30" t="str">
        <f>IF(AND(CO4=0,CO75&gt;=0), "",CO75/CO4)</f>
        <v/>
      </c>
      <c r="CQ75" s="47" t="str">
        <f>IF(AND(CO124=0,CO75&gt;=0),"",CO75/CO124)</f>
        <v/>
      </c>
      <c r="CR75" s="30" t="str">
        <f t="shared" si="47"/>
        <v/>
      </c>
      <c r="CS75" s="130">
        <f t="shared" si="60"/>
        <v>16.401379914572082</v>
      </c>
      <c r="CT75" s="30">
        <f>IF(AND(CS4=0,CS75&gt;=0), "",CS75/CS4)</f>
        <v>1.1202353058201361E-4</v>
      </c>
      <c r="CU75" s="47">
        <f>IF(AND(CS124=0,CS75&gt;=0),"",CS75/CS124)</f>
        <v>5.0734039524841354E-4</v>
      </c>
      <c r="CV75" s="131">
        <f t="shared" si="61"/>
        <v>0</v>
      </c>
      <c r="CW75" s="30" t="str">
        <f>IF(AND(CV4=0,CV75&gt;=0), "",CV75/CV4)</f>
        <v/>
      </c>
      <c r="CX75" s="47">
        <f t="shared" si="48"/>
        <v>1</v>
      </c>
    </row>
    <row r="76" spans="1:102" hidden="1" outlineLevel="1" x14ac:dyDescent="0.3">
      <c r="A76" s="29" t="s">
        <v>70</v>
      </c>
      <c r="B76" s="129">
        <f>+'N EERR BARINAS'!B129</f>
        <v>0</v>
      </c>
      <c r="C76" s="30" t="str">
        <f>IF(AND(B4=0,B76&gt;=0), "",B76/B4)</f>
        <v/>
      </c>
      <c r="D76" s="47" t="str">
        <f>IF(AND(B124=0,B76&gt;=0),"",B76/B124)</f>
        <v/>
      </c>
      <c r="E76" s="129">
        <f>+'N EERR BARINAS'!C129</f>
        <v>0</v>
      </c>
      <c r="F76" s="30">
        <f>IF(AND(E4=0,E76&gt;=0), "",E76/E4)</f>
        <v>0</v>
      </c>
      <c r="G76" s="47">
        <f>IF(AND(E124=0,E76&gt;=0),"",E76/E124)</f>
        <v>0</v>
      </c>
      <c r="H76" s="129">
        <f>+'N EERR BARINAS'!D129</f>
        <v>0</v>
      </c>
      <c r="I76" s="30">
        <f>IF(AND(H4=0,H76&gt;=0), "",H76/H4)</f>
        <v>0</v>
      </c>
      <c r="J76" s="47">
        <f>IF(AND(H124=0,H76&gt;=0),"",H76/H124)</f>
        <v>0</v>
      </c>
      <c r="K76" s="30" t="str">
        <f t="shared" si="19"/>
        <v/>
      </c>
      <c r="L76" s="130">
        <f t="shared" si="49"/>
        <v>0</v>
      </c>
      <c r="M76" s="30">
        <f>IF(AND(L4=0,L76&gt;=0), "",L76/L4)</f>
        <v>0</v>
      </c>
      <c r="N76" s="47">
        <f>IF(AND(L124=0,L76&gt;=0),"",L76/L124)</f>
        <v>0</v>
      </c>
      <c r="O76" s="129">
        <f>+'N EERR BARINAS'!E129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BARINAS'!F129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BARINAS'!G129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BARINAS'!H129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BARINAS'!I129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BARINAS'!J129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BARINAS'!K129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BARINAS'!L129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BARINAS'!M129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BARINAS'!N129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BARINAS'!B130</f>
        <v>0</v>
      </c>
      <c r="C77" s="30" t="str">
        <f>IF(AND(B4=0,B77&gt;=0), "",B77/B4)</f>
        <v/>
      </c>
      <c r="D77" s="47" t="str">
        <f>IF(AND(B124=0,B77&gt;=0),"",B77/B124)</f>
        <v/>
      </c>
      <c r="E77" s="129">
        <f>+'N EERR BARINAS'!C130</f>
        <v>0</v>
      </c>
      <c r="F77" s="30">
        <f>IF(AND(E4=0,E77&gt;=0), "",E77/E4)</f>
        <v>0</v>
      </c>
      <c r="G77" s="47">
        <f>IF(AND(E124=0,E77&gt;=0),"",E77/E124)</f>
        <v>0</v>
      </c>
      <c r="H77" s="129">
        <f>+'N EERR BARINAS'!D130</f>
        <v>32.86573909330297</v>
      </c>
      <c r="I77" s="30">
        <f>IF(AND(H4=0,H77&gt;=0), "",H77/H4)</f>
        <v>1.4438405930458404E-3</v>
      </c>
      <c r="J77" s="47">
        <f>IF(AND(H124=0,H77&gt;=0),"",H77/H124)</f>
        <v>6.5110233924295874E-3</v>
      </c>
      <c r="K77" s="30">
        <f t="shared" si="19"/>
        <v>1</v>
      </c>
      <c r="L77" s="130">
        <f t="shared" si="49"/>
        <v>32.86573909330297</v>
      </c>
      <c r="M77" s="30">
        <f>IF(AND(L4=0,L77&gt;=0), "",L77/L4)</f>
        <v>9.0062143729810441E-4</v>
      </c>
      <c r="N77" s="47">
        <f>IF(AND(L124=0,L77&gt;=0),"",L77/L124)</f>
        <v>3.7313929574019503E-3</v>
      </c>
      <c r="O77" s="129">
        <f>+'N EERR BARINAS'!E130</f>
        <v>0</v>
      </c>
      <c r="P77" s="30">
        <f>IF(AND(O4=0,O77&gt;=0), "",O77/O4)</f>
        <v>0</v>
      </c>
      <c r="Q77" s="47">
        <f>IF(AND(O124=0,O77&gt;=0),"",O77/O124)</f>
        <v>0</v>
      </c>
      <c r="R77" s="30">
        <f t="shared" si="20"/>
        <v>-1</v>
      </c>
      <c r="S77" s="130">
        <f t="shared" si="50"/>
        <v>32.86573909330297</v>
      </c>
      <c r="T77" s="30">
        <f>IF(AND(S4=0,S77&gt;=0), "",S77/S4)</f>
        <v>5.2296399627969176E-4</v>
      </c>
      <c r="U77" s="47">
        <f>IF(AND(S124=0,S77&gt;=0),"",S77/S124)</f>
        <v>2.202972340897052E-3</v>
      </c>
      <c r="V77" s="131"/>
      <c r="W77" s="30" t="str">
        <f>IF(AND(V4=0,V77&gt;=0), "",V77/V4)</f>
        <v/>
      </c>
      <c r="X77" s="47">
        <f t="shared" si="21"/>
        <v>1</v>
      </c>
      <c r="Y77" s="129">
        <f>+'N EERR BARINAS'!F130</f>
        <v>0</v>
      </c>
      <c r="Z77" s="30">
        <f>IF(AND(Y4=0,Y77&gt;=0), "",Y77/Y4)</f>
        <v>0</v>
      </c>
      <c r="AA77" s="47">
        <f>IF(AND(Y124=0,Y77&gt;=0),"",Y77/Y124)</f>
        <v>0</v>
      </c>
      <c r="AB77" s="30" t="str">
        <f t="shared" si="22"/>
        <v/>
      </c>
      <c r="AC77" s="130">
        <f t="shared" si="51"/>
        <v>32.86573909330297</v>
      </c>
      <c r="AD77" s="30">
        <f>IF(AND(AC4=0,AC77&gt;=0), "",AC77/AC4)</f>
        <v>3.7521699433620354E-4</v>
      </c>
      <c r="AE77" s="47">
        <f>IF(AND(AC124=0,AC77&gt;=0),"",AC77/AC124)</f>
        <v>1.59979997054035E-3</v>
      </c>
      <c r="AF77" s="129">
        <f>+'N EERR BARINAS'!G130</f>
        <v>0</v>
      </c>
      <c r="AG77" s="30">
        <f>IF(AND(AF4=0,AF77&gt;=0), "",AF77/AF4)</f>
        <v>0</v>
      </c>
      <c r="AH77" s="47">
        <f>IF(AND(AF124=0,AF77&gt;=0),"",AF77/AF124)</f>
        <v>0</v>
      </c>
      <c r="AI77" s="30" t="str">
        <f t="shared" si="41"/>
        <v/>
      </c>
      <c r="AJ77" s="130">
        <f t="shared" si="62"/>
        <v>32.86573909330297</v>
      </c>
      <c r="AK77" s="30">
        <f>IF(AND(AJ4=0,AJ77&gt;=0), "",AJ77/AJ4)</f>
        <v>2.7622461798418617E-4</v>
      </c>
      <c r="AL77" s="47">
        <f>IF(AND(AJ124=0,AJ77&gt;=0),"",AJ77/AJ124)</f>
        <v>1.2469018813499203E-3</v>
      </c>
      <c r="AM77" s="129">
        <f>+'N EERR BARINAS'!H130</f>
        <v>37.218750422588535</v>
      </c>
      <c r="AN77" s="30">
        <f>IF(AND(AM4=0,AM77&gt;=0), "",AM77/AM4)</f>
        <v>1.3569520459291353E-3</v>
      </c>
      <c r="AO77" s="47">
        <f>IF(AND(AM124=0,AM77&gt;=0),"",AM77/AM124)</f>
        <v>6.2340483539981865E-3</v>
      </c>
      <c r="AP77" s="30">
        <f t="shared" si="42"/>
        <v>1</v>
      </c>
      <c r="AQ77" s="130">
        <f t="shared" si="63"/>
        <v>70.084489515891505</v>
      </c>
      <c r="AR77" s="30">
        <f>IF(AND(AQ4=0,AQ77&gt;=0), "",AQ77/AQ4)</f>
        <v>4.7868606150832657E-4</v>
      </c>
      <c r="AS77" s="47">
        <f>IF(AND(AQ124=0,AQ77&gt;=0),"",AQ77/AQ124)</f>
        <v>2.1679086026282915E-3</v>
      </c>
      <c r="AT77" s="131">
        <f t="shared" si="52"/>
        <v>0</v>
      </c>
      <c r="AU77" s="30" t="str">
        <f>IF(AND(AT4=0,AT77&gt;=0), "",AT77/AT4)</f>
        <v/>
      </c>
      <c r="AV77" s="47">
        <f t="shared" si="23"/>
        <v>1</v>
      </c>
      <c r="AW77" s="131">
        <f t="shared" si="40"/>
        <v>11.680748252648584</v>
      </c>
      <c r="AX77" s="30">
        <f>IF(AND(AW4=0,AW77&gt;=0), "",AW77/AW4)</f>
        <v>4.7868606150832662E-4</v>
      </c>
      <c r="AY77" s="47">
        <f>IF(AND(AW124=0,AW77&gt;=0),"",AW77/AW124)</f>
        <v>2.1679086026282924E-3</v>
      </c>
      <c r="AZ77" s="131">
        <f t="shared" si="53"/>
        <v>0</v>
      </c>
      <c r="BA77" s="30" t="str">
        <f>IF(AND(AZ4=0,AZ77&gt;=0), "",AZ77/AZ4)</f>
        <v/>
      </c>
      <c r="BB77" s="47">
        <f t="shared" si="24"/>
        <v>1</v>
      </c>
      <c r="BC77" s="129">
        <f>+'N EERR BARINAS'!I130</f>
        <v>0</v>
      </c>
      <c r="BD77" s="30" t="str">
        <f>IF(AND(BC4=0,BC77&gt;=0), "",BC77/BC4)</f>
        <v/>
      </c>
      <c r="BE77" s="47" t="str">
        <f>IF(AND(BC124=0,BC77&gt;=0),"",BC77/BC124)</f>
        <v/>
      </c>
      <c r="BF77" s="30">
        <f t="shared" si="25"/>
        <v>-1</v>
      </c>
      <c r="BG77" s="130">
        <f t="shared" si="54"/>
        <v>70.084489515891505</v>
      </c>
      <c r="BH77" s="30">
        <f>IF(AND(BG4=0,BG77&gt;=0), "",BG77/BG4)</f>
        <v>4.7868606150832657E-4</v>
      </c>
      <c r="BI77" s="47">
        <f>IF(AND(BG124=0,BG77&gt;=0),"",BG77/BG124)</f>
        <v>2.1679086026282915E-3</v>
      </c>
      <c r="BJ77" s="129">
        <f>+'N EERR BARINAS'!J130</f>
        <v>0</v>
      </c>
      <c r="BK77" s="30" t="str">
        <f>IF(AND(BJ4=0,BJ77&gt;=0), "",BJ77/BJ4)</f>
        <v/>
      </c>
      <c r="BL77" s="47" t="str">
        <f>IF(AND(BJ124=0,BJ77&gt;=0),"",BJ77/BJ124)</f>
        <v/>
      </c>
      <c r="BM77" s="30" t="str">
        <f t="shared" si="43"/>
        <v/>
      </c>
      <c r="BN77" s="130">
        <f t="shared" si="55"/>
        <v>70.084489515891505</v>
      </c>
      <c r="BO77" s="30">
        <f>IF(AND(BN4=0,BN77&gt;=0), "",BN77/BN4)</f>
        <v>4.7868606150832657E-4</v>
      </c>
      <c r="BP77" s="47">
        <f>IF(AND(BN124=0,BN77&gt;=0),"",BN77/BN124)</f>
        <v>2.1679086026282915E-3</v>
      </c>
      <c r="BQ77" s="129">
        <f>+'N EERR BARINAS'!K130</f>
        <v>0</v>
      </c>
      <c r="BR77" s="30" t="str">
        <f>IF(AND(BQ4=0,BQ77&gt;=0), "",BQ77/BQ4)</f>
        <v/>
      </c>
      <c r="BS77" s="47" t="str">
        <f>IF(AND(BQ124=0,BQ77&gt;=0),"",BQ77/BQ124)</f>
        <v/>
      </c>
      <c r="BT77" s="30" t="str">
        <f t="shared" si="44"/>
        <v/>
      </c>
      <c r="BU77" s="130">
        <f t="shared" si="56"/>
        <v>70.084489515891505</v>
      </c>
      <c r="BV77" s="30">
        <f>IF(AND(BU4=0,BU77&gt;=0), "",BU77/BU4)</f>
        <v>4.7868606150832657E-4</v>
      </c>
      <c r="BW77" s="47">
        <f>IF(AND(BU124=0,BU77&gt;=0),"",BU77/BU124)</f>
        <v>2.1679086026282915E-3</v>
      </c>
      <c r="BX77" s="131">
        <f t="shared" si="57"/>
        <v>0</v>
      </c>
      <c r="BY77" s="30" t="str">
        <f>IF(AND(BX4=0,BX77&gt;=0), "",BX77/BX4)</f>
        <v/>
      </c>
      <c r="BZ77" s="47">
        <f t="shared" si="45"/>
        <v>1</v>
      </c>
      <c r="CA77" s="129">
        <f>+'N EERR BARINAS'!L130</f>
        <v>0</v>
      </c>
      <c r="CB77" s="30" t="str">
        <f>IF(AND(CA4=0,CA77&gt;=0), "",CA77/CA4)</f>
        <v/>
      </c>
      <c r="CC77" s="47" t="str">
        <f>IF(AND(CA124=0,CA77&gt;=0),"",CA77/CA124)</f>
        <v/>
      </c>
      <c r="CD77" s="30" t="str">
        <f t="shared" si="26"/>
        <v/>
      </c>
      <c r="CE77" s="130">
        <f t="shared" si="58"/>
        <v>70.084489515891505</v>
      </c>
      <c r="CF77" s="30">
        <f>IF(AND(CE4=0,CE77&gt;=0), "",CE77/CE4)</f>
        <v>4.7868606150832657E-4</v>
      </c>
      <c r="CG77" s="47">
        <f>IF(AND(CE124=0,CE77&gt;=0),"",CE77/CE124)</f>
        <v>2.1679086026282915E-3</v>
      </c>
      <c r="CH77" s="129">
        <f>+'N EERR BARINAS'!M130</f>
        <v>0</v>
      </c>
      <c r="CI77" s="30" t="str">
        <f>IF(AND(CH4=0,CH77&gt;=0), "",CH77/CH4)</f>
        <v/>
      </c>
      <c r="CJ77" s="47" t="str">
        <f>IF(AND(CH124=0,CH77&gt;=0),"",CH77/CH124)</f>
        <v/>
      </c>
      <c r="CK77" s="30" t="str">
        <f t="shared" si="46"/>
        <v/>
      </c>
      <c r="CL77" s="130">
        <f t="shared" si="59"/>
        <v>70.084489515891505</v>
      </c>
      <c r="CM77" s="30">
        <f>IF(AND(CL4=0,CL77&gt;=0), "",CL77/CL4)</f>
        <v>4.7868606150832657E-4</v>
      </c>
      <c r="CN77" s="47">
        <f>IF(AND(CL124=0,CL77&gt;=0),"",CL77/CL124)</f>
        <v>2.1679086026282915E-3</v>
      </c>
      <c r="CO77" s="129">
        <f>+'N EERR BARINAS'!N130</f>
        <v>0</v>
      </c>
      <c r="CP77" s="30" t="str">
        <f>IF(AND(CO4=0,CO77&gt;=0), "",CO77/CO4)</f>
        <v/>
      </c>
      <c r="CQ77" s="47" t="str">
        <f>IF(AND(CO124=0,CO77&gt;=0),"",CO77/CO124)</f>
        <v/>
      </c>
      <c r="CR77" s="30" t="str">
        <f t="shared" si="47"/>
        <v/>
      </c>
      <c r="CS77" s="130">
        <f t="shared" si="60"/>
        <v>70.084489515891505</v>
      </c>
      <c r="CT77" s="30">
        <f>IF(AND(CS4=0,CS77&gt;=0), "",CS77/CS4)</f>
        <v>4.7868606150832657E-4</v>
      </c>
      <c r="CU77" s="47">
        <f>IF(AND(CS124=0,CS77&gt;=0),"",CS77/CS124)</f>
        <v>2.1679086026282915E-3</v>
      </c>
      <c r="CV77" s="131">
        <f t="shared" si="61"/>
        <v>0</v>
      </c>
      <c r="CW77" s="30" t="str">
        <f>IF(AND(CV4=0,CV77&gt;=0), "",CV77/CV4)</f>
        <v/>
      </c>
      <c r="CX77" s="47">
        <f t="shared" si="48"/>
        <v>1</v>
      </c>
    </row>
    <row r="78" spans="1:102" hidden="1" outlineLevel="1" x14ac:dyDescent="0.3">
      <c r="A78" s="29" t="s">
        <v>72</v>
      </c>
      <c r="B78" s="129">
        <f>+'N EERR BARINAS'!B131</f>
        <v>0</v>
      </c>
      <c r="C78" s="30" t="str">
        <f>IF(AND(B4=0,B78&gt;=0), "",B78/B4)</f>
        <v/>
      </c>
      <c r="D78" s="47" t="str">
        <f>IF(AND(B124=0,B78&gt;=0),"",B78/B124)</f>
        <v/>
      </c>
      <c r="E78" s="129">
        <f>+'N EERR BARINAS'!C131</f>
        <v>8.9845294302801406</v>
      </c>
      <c r="F78" s="30">
        <f>IF(AND(E4=0,E78&gt;=0), "",E78/E4)</f>
        <v>6.5439260659587624E-4</v>
      </c>
      <c r="G78" s="47">
        <f>IF(AND(E124=0,E78&gt;=0),"",E78/E124)</f>
        <v>2.3893794119821984E-3</v>
      </c>
      <c r="H78" s="129">
        <f>+'N EERR BARINAS'!D131</f>
        <v>49.210732332218356</v>
      </c>
      <c r="I78" s="30">
        <f>IF(AND(H4=0,H78&gt;=0), "",H78/H4)</f>
        <v>2.1619003532237181E-3</v>
      </c>
      <c r="J78" s="47">
        <f>IF(AND(H124=0,H78&gt;=0),"",H78/H124)</f>
        <v>9.7491259351886878E-3</v>
      </c>
      <c r="K78" s="30">
        <f t="shared" si="19"/>
        <v>4.4772743207190926</v>
      </c>
      <c r="L78" s="130">
        <f t="shared" si="49"/>
        <v>58.195261762498497</v>
      </c>
      <c r="M78" s="30">
        <f>IF(AND(L4=0,L78&gt;=0), "",L78/L4)</f>
        <v>1.5947275715810921E-3</v>
      </c>
      <c r="N78" s="47">
        <f>IF(AND(L124=0,L78&gt;=0),"",L78/L124)</f>
        <v>6.6071658780677859E-3</v>
      </c>
      <c r="O78" s="129">
        <f>+'N EERR BARINAS'!E131</f>
        <v>35.249903382785575</v>
      </c>
      <c r="P78" s="30">
        <f>IF(AND(O4=0,O78&gt;=0), "",O78/O4)</f>
        <v>1.3376132203731642E-3</v>
      </c>
      <c r="Q78" s="47">
        <f>IF(AND(O124=0,O78&gt;=0),"",O78/O124)</f>
        <v>5.7683509138324995E-3</v>
      </c>
      <c r="R78" s="30">
        <f t="shared" si="20"/>
        <v>-0.28369480167830385</v>
      </c>
      <c r="S78" s="130">
        <f t="shared" si="50"/>
        <v>93.445165145284079</v>
      </c>
      <c r="T78" s="30">
        <f>IF(AND(S4=0,S78&gt;=0), "",S78/S4)</f>
        <v>1.4869118524509744E-3</v>
      </c>
      <c r="U78" s="47">
        <f>IF(AND(S124=0,S78&gt;=0),"",S78/S124)</f>
        <v>6.2635778133942966E-3</v>
      </c>
      <c r="V78" s="131"/>
      <c r="W78" s="30" t="str">
        <f>IF(AND(V4=0,V78&gt;=0), "",V78/V4)</f>
        <v/>
      </c>
      <c r="X78" s="47">
        <f t="shared" si="21"/>
        <v>1</v>
      </c>
      <c r="Y78" s="129">
        <f>+'N EERR BARINAS'!F131</f>
        <v>18.726999766446088</v>
      </c>
      <c r="Z78" s="30">
        <f>IF(AND(Y4=0,Y78&gt;=0), "",Y78/Y4)</f>
        <v>7.5676391571586471E-4</v>
      </c>
      <c r="AA78" s="47">
        <f>IF(AND(Y124=0,Y78&gt;=0),"",Y78/Y124)</f>
        <v>3.3293395603183396E-3</v>
      </c>
      <c r="AB78" s="30">
        <f t="shared" si="22"/>
        <v>-0.46873613912963263</v>
      </c>
      <c r="AC78" s="130">
        <f t="shared" si="51"/>
        <v>112.17216491173016</v>
      </c>
      <c r="AD78" s="30">
        <f>IF(AND(AC4=0,AC78&gt;=0), "",AC78/AC4)</f>
        <v>1.2806315551546739E-3</v>
      </c>
      <c r="AE78" s="47">
        <f>IF(AND(AC124=0,AC78&gt;=0),"",AC78/AC124)</f>
        <v>5.4601853197879307E-3</v>
      </c>
      <c r="AF78" s="129">
        <f>+'N EERR BARINAS'!G131</f>
        <v>16.700504766918172</v>
      </c>
      <c r="AG78" s="30">
        <f>IF(AND(AF4=0,AF78&gt;=0), "",AF78/AF4)</f>
        <v>5.3202167546484045E-4</v>
      </c>
      <c r="AH78" s="47">
        <f>IF(AND(AF124=0,AF78&gt;=0),"",AF78/AF124)</f>
        <v>2.8723334266216849E-3</v>
      </c>
      <c r="AI78" s="30">
        <f t="shared" si="41"/>
        <v>-0.1082124752924314</v>
      </c>
      <c r="AJ78" s="130">
        <f t="shared" si="62"/>
        <v>128.87266967864832</v>
      </c>
      <c r="AK78" s="30">
        <f>IF(AND(AJ4=0,AJ78&gt;=0), "",AJ78/AJ4)</f>
        <v>1.0831280516627904E-3</v>
      </c>
      <c r="AL78" s="47">
        <f>IF(AND(AJ124=0,AJ78&gt;=0),"",AJ78/AJ124)</f>
        <v>4.8893339602284315E-3</v>
      </c>
      <c r="AM78" s="129">
        <f>+'N EERR BARINAS'!H131</f>
        <v>0</v>
      </c>
      <c r="AN78" s="30">
        <f>IF(AND(AM4=0,AM78&gt;=0), "",AM78/AM4)</f>
        <v>0</v>
      </c>
      <c r="AO78" s="47">
        <f>IF(AND(AM124=0,AM78&gt;=0),"",AM78/AM124)</f>
        <v>0</v>
      </c>
      <c r="AP78" s="30">
        <f t="shared" si="42"/>
        <v>-1</v>
      </c>
      <c r="AQ78" s="130">
        <f t="shared" si="63"/>
        <v>128.87266967864832</v>
      </c>
      <c r="AR78" s="30">
        <f>IF(AND(AQ4=0,AQ78&gt;=0), "",AQ78/AQ4)</f>
        <v>8.8021687980687554E-4</v>
      </c>
      <c r="AS78" s="47">
        <f>IF(AND(AQ124=0,AQ78&gt;=0),"",AQ78/AQ124)</f>
        <v>3.9863908715018336E-3</v>
      </c>
      <c r="AT78" s="131">
        <f t="shared" si="52"/>
        <v>0</v>
      </c>
      <c r="AU78" s="30" t="str">
        <f>IF(AND(AT4=0,AT78&gt;=0), "",AT78/AT4)</f>
        <v/>
      </c>
      <c r="AV78" s="47">
        <f t="shared" si="23"/>
        <v>1</v>
      </c>
      <c r="AW78" s="131">
        <f t="shared" si="40"/>
        <v>21.478778279774719</v>
      </c>
      <c r="AX78" s="30">
        <f>IF(AND(AW4=0,AW78&gt;=0), "",AW78/AW4)</f>
        <v>8.8021687980687554E-4</v>
      </c>
      <c r="AY78" s="47">
        <f>IF(AND(AW124=0,AW78&gt;=0),"",AW78/AW124)</f>
        <v>3.9863908715018354E-3</v>
      </c>
      <c r="AZ78" s="131">
        <f t="shared" si="53"/>
        <v>0</v>
      </c>
      <c r="BA78" s="30" t="str">
        <f>IF(AND(AZ4=0,AZ78&gt;=0), "",AZ78/AZ4)</f>
        <v/>
      </c>
      <c r="BB78" s="47">
        <f t="shared" si="24"/>
        <v>1</v>
      </c>
      <c r="BC78" s="129">
        <f>+'N EERR BARINAS'!I131</f>
        <v>0</v>
      </c>
      <c r="BD78" s="30" t="str">
        <f>IF(AND(BC4=0,BC78&gt;=0), "",BC78/BC4)</f>
        <v/>
      </c>
      <c r="BE78" s="47" t="str">
        <f>IF(AND(BC124=0,BC78&gt;=0),"",BC78/BC124)</f>
        <v/>
      </c>
      <c r="BF78" s="30" t="str">
        <f t="shared" si="25"/>
        <v/>
      </c>
      <c r="BG78" s="130">
        <f t="shared" si="54"/>
        <v>128.87266967864832</v>
      </c>
      <c r="BH78" s="30">
        <f>IF(AND(BG4=0,BG78&gt;=0), "",BG78/BG4)</f>
        <v>8.8021687980687554E-4</v>
      </c>
      <c r="BI78" s="47">
        <f>IF(AND(BG124=0,BG78&gt;=0),"",BG78/BG124)</f>
        <v>3.9863908715018336E-3</v>
      </c>
      <c r="BJ78" s="129">
        <f>+'N EERR BARINAS'!J131</f>
        <v>0</v>
      </c>
      <c r="BK78" s="30" t="str">
        <f>IF(AND(BJ4=0,BJ78&gt;=0), "",BJ78/BJ4)</f>
        <v/>
      </c>
      <c r="BL78" s="47" t="str">
        <f>IF(AND(BJ124=0,BJ78&gt;=0),"",BJ78/BJ124)</f>
        <v/>
      </c>
      <c r="BM78" s="30" t="str">
        <f t="shared" si="43"/>
        <v/>
      </c>
      <c r="BN78" s="130">
        <f t="shared" si="55"/>
        <v>128.87266967864832</v>
      </c>
      <c r="BO78" s="30">
        <f>IF(AND(BN4=0,BN78&gt;=0), "",BN78/BN4)</f>
        <v>8.8021687980687554E-4</v>
      </c>
      <c r="BP78" s="47">
        <f>IF(AND(BN124=0,BN78&gt;=0),"",BN78/BN124)</f>
        <v>3.9863908715018336E-3</v>
      </c>
      <c r="BQ78" s="129">
        <f>+'N EERR BARINAS'!K131</f>
        <v>0</v>
      </c>
      <c r="BR78" s="30" t="str">
        <f>IF(AND(BQ4=0,BQ78&gt;=0), "",BQ78/BQ4)</f>
        <v/>
      </c>
      <c r="BS78" s="47" t="str">
        <f>IF(AND(BQ124=0,BQ78&gt;=0),"",BQ78/BQ124)</f>
        <v/>
      </c>
      <c r="BT78" s="30" t="str">
        <f t="shared" si="44"/>
        <v/>
      </c>
      <c r="BU78" s="130">
        <f t="shared" si="56"/>
        <v>128.87266967864832</v>
      </c>
      <c r="BV78" s="30">
        <f>IF(AND(BU4=0,BU78&gt;=0), "",BU78/BU4)</f>
        <v>8.8021687980687554E-4</v>
      </c>
      <c r="BW78" s="47">
        <f>IF(AND(BU124=0,BU78&gt;=0),"",BU78/BU124)</f>
        <v>3.9863908715018336E-3</v>
      </c>
      <c r="BX78" s="131">
        <f t="shared" si="57"/>
        <v>0</v>
      </c>
      <c r="BY78" s="30" t="str">
        <f>IF(AND(BX4=0,BX78&gt;=0), "",BX78/BX4)</f>
        <v/>
      </c>
      <c r="BZ78" s="47">
        <f t="shared" si="45"/>
        <v>1</v>
      </c>
      <c r="CA78" s="129">
        <f>+'N EERR BARINAS'!L131</f>
        <v>0</v>
      </c>
      <c r="CB78" s="30" t="str">
        <f>IF(AND(CA4=0,CA78&gt;=0), "",CA78/CA4)</f>
        <v/>
      </c>
      <c r="CC78" s="47" t="str">
        <f>IF(AND(CA124=0,CA78&gt;=0),"",CA78/CA124)</f>
        <v/>
      </c>
      <c r="CD78" s="30" t="str">
        <f t="shared" si="26"/>
        <v/>
      </c>
      <c r="CE78" s="130">
        <f t="shared" si="58"/>
        <v>128.87266967864832</v>
      </c>
      <c r="CF78" s="30">
        <f>IF(AND(CE4=0,CE78&gt;=0), "",CE78/CE4)</f>
        <v>8.8021687980687554E-4</v>
      </c>
      <c r="CG78" s="47">
        <f>IF(AND(CE124=0,CE78&gt;=0),"",CE78/CE124)</f>
        <v>3.9863908715018336E-3</v>
      </c>
      <c r="CH78" s="129">
        <f>+'N EERR BARINAS'!M131</f>
        <v>0</v>
      </c>
      <c r="CI78" s="30" t="str">
        <f>IF(AND(CH4=0,CH78&gt;=0), "",CH78/CH4)</f>
        <v/>
      </c>
      <c r="CJ78" s="47" t="str">
        <f>IF(AND(CH124=0,CH78&gt;=0),"",CH78/CH124)</f>
        <v/>
      </c>
      <c r="CK78" s="30" t="str">
        <f t="shared" si="46"/>
        <v/>
      </c>
      <c r="CL78" s="130">
        <f t="shared" si="59"/>
        <v>128.87266967864832</v>
      </c>
      <c r="CM78" s="30">
        <f>IF(AND(CL4=0,CL78&gt;=0), "",CL78/CL4)</f>
        <v>8.8021687980687554E-4</v>
      </c>
      <c r="CN78" s="47">
        <f>IF(AND(CL124=0,CL78&gt;=0),"",CL78/CL124)</f>
        <v>3.9863908715018336E-3</v>
      </c>
      <c r="CO78" s="129">
        <f>+'N EERR BARINAS'!N131</f>
        <v>0</v>
      </c>
      <c r="CP78" s="30" t="str">
        <f>IF(AND(CO4=0,CO78&gt;=0), "",CO78/CO4)</f>
        <v/>
      </c>
      <c r="CQ78" s="47" t="str">
        <f>IF(AND(CO124=0,CO78&gt;=0),"",CO78/CO124)</f>
        <v/>
      </c>
      <c r="CR78" s="30" t="str">
        <f t="shared" si="47"/>
        <v/>
      </c>
      <c r="CS78" s="130">
        <f t="shared" si="60"/>
        <v>128.87266967864832</v>
      </c>
      <c r="CT78" s="30">
        <f>IF(AND(CS4=0,CS78&gt;=0), "",CS78/CS4)</f>
        <v>8.8021687980687554E-4</v>
      </c>
      <c r="CU78" s="47">
        <f>IF(AND(CS124=0,CS78&gt;=0),"",CS78/CS124)</f>
        <v>3.9863908715018336E-3</v>
      </c>
      <c r="CV78" s="131">
        <f t="shared" si="61"/>
        <v>0</v>
      </c>
      <c r="CW78" s="30" t="str">
        <f>IF(AND(CV4=0,CV78&gt;=0), "",CV78/CV4)</f>
        <v/>
      </c>
      <c r="CX78" s="47">
        <f t="shared" si="48"/>
        <v>1</v>
      </c>
    </row>
    <row r="79" spans="1:102" hidden="1" outlineLevel="1" x14ac:dyDescent="0.3">
      <c r="A79" s="29" t="s">
        <v>73</v>
      </c>
      <c r="B79" s="129">
        <f>+'N EERR BARINAS'!B132</f>
        <v>0</v>
      </c>
      <c r="C79" s="30" t="str">
        <f>IF(AND(B4=0,B79&gt;=0), "",B79/B4)</f>
        <v/>
      </c>
      <c r="D79" s="47" t="str">
        <f>IF(AND(B124=0,B79&gt;=0),"",B79/B124)</f>
        <v/>
      </c>
      <c r="E79" s="129">
        <f>+'N EERR BARINAS'!C132</f>
        <v>0</v>
      </c>
      <c r="F79" s="30">
        <f>IF(AND(E4=0,E79&gt;=0), "",E79/E4)</f>
        <v>0</v>
      </c>
      <c r="G79" s="47">
        <f>IF(AND(E124=0,E79&gt;=0),"",E79/E124)</f>
        <v>0</v>
      </c>
      <c r="H79" s="129">
        <f>+'N EERR BARINAS'!D132</f>
        <v>0</v>
      </c>
      <c r="I79" s="30">
        <f>IF(AND(H4=0,H79&gt;=0), "",H79/H4)</f>
        <v>0</v>
      </c>
      <c r="J79" s="47">
        <f>IF(AND(H124=0,H79&gt;=0),"",H79/H124)</f>
        <v>0</v>
      </c>
      <c r="K79" s="30" t="str">
        <f t="shared" si="19"/>
        <v/>
      </c>
      <c r="L79" s="130">
        <f t="shared" si="49"/>
        <v>0</v>
      </c>
      <c r="M79" s="30">
        <f>IF(AND(L4=0,L79&gt;=0), "",L79/L4)</f>
        <v>0</v>
      </c>
      <c r="N79" s="47">
        <f>IF(AND(L124=0,L79&gt;=0),"",L79/L124)</f>
        <v>0</v>
      </c>
      <c r="O79" s="129">
        <f>+'N EERR BARINAS'!E132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BARINAS'!F132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BARINAS'!G132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BARINAS'!H132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BARINAS'!I132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BARINAS'!J132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BARINAS'!K132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BARINAS'!L132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BARINAS'!M132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BARINAS'!N132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BARINAS'!B133</f>
        <v>0</v>
      </c>
      <c r="C80" s="30" t="str">
        <f>IF(AND(B4=0,B80&gt;=0), "",B80/B4)</f>
        <v/>
      </c>
      <c r="D80" s="47" t="str">
        <f>IF(AND(B124=0,B80&gt;=0),"",B80/B124)</f>
        <v/>
      </c>
      <c r="E80" s="129">
        <f>+'N EERR BARINAS'!C133</f>
        <v>0</v>
      </c>
      <c r="F80" s="30">
        <f>IF(AND(E4=0,E80&gt;=0), "",E80/E4)</f>
        <v>0</v>
      </c>
      <c r="G80" s="47">
        <f>IF(AND(E124=0,E80&gt;=0),"",E80/E124)</f>
        <v>0</v>
      </c>
      <c r="H80" s="129">
        <f>+'N EERR BARINAS'!D133</f>
        <v>0</v>
      </c>
      <c r="I80" s="30">
        <f>IF(AND(H4=0,H80&gt;=0), "",H80/H4)</f>
        <v>0</v>
      </c>
      <c r="J80" s="47">
        <f>IF(AND(H124=0,H80&gt;=0),"",H80/H124)</f>
        <v>0</v>
      </c>
      <c r="K80" s="30" t="str">
        <f t="shared" si="19"/>
        <v/>
      </c>
      <c r="L80" s="130">
        <f t="shared" si="49"/>
        <v>0</v>
      </c>
      <c r="M80" s="30">
        <f>IF(AND(L4=0,L80&gt;=0), "",L80/L4)</f>
        <v>0</v>
      </c>
      <c r="N80" s="47">
        <f>IF(AND(L124=0,L80&gt;=0),"",L80/L124)</f>
        <v>0</v>
      </c>
      <c r="O80" s="129">
        <f>+'N EERR BARINAS'!E133</f>
        <v>21.347341488614944</v>
      </c>
      <c r="P80" s="30">
        <f>IF(AND(O4=0,O80&gt;=0), "",O80/O4)</f>
        <v>8.1005856625798831E-4</v>
      </c>
      <c r="Q80" s="47">
        <f>IF(AND(O124=0,O80&gt;=0),"",O80/O124)</f>
        <v>3.4933133134169617E-3</v>
      </c>
      <c r="R80" s="30">
        <f t="shared" si="20"/>
        <v>1</v>
      </c>
      <c r="S80" s="130">
        <f t="shared" si="50"/>
        <v>21.347341488614944</v>
      </c>
      <c r="T80" s="30">
        <f>IF(AND(S4=0,S80&gt;=0), "",S80/S4)</f>
        <v>3.3968172701487169E-4</v>
      </c>
      <c r="U80" s="47">
        <f>IF(AND(S124=0,S80&gt;=0),"",S80/S124)</f>
        <v>1.4309005106380097E-3</v>
      </c>
      <c r="V80" s="131"/>
      <c r="W80" s="30" t="str">
        <f>IF(AND(V4=0,V80&gt;=0), "",V80/V4)</f>
        <v/>
      </c>
      <c r="X80" s="47">
        <f t="shared" si="21"/>
        <v>1</v>
      </c>
      <c r="Y80" s="129">
        <f>+'N EERR BARINAS'!F133</f>
        <v>23.567738419618525</v>
      </c>
      <c r="Z80" s="30">
        <f>IF(AND(Y4=0,Y80&gt;=0), "",Y80/Y4)</f>
        <v>9.5237967818816366E-4</v>
      </c>
      <c r="AA80" s="47">
        <f>IF(AND(Y124=0,Y80&gt;=0),"",Y80/Y124)</f>
        <v>4.1899399180993875E-3</v>
      </c>
      <c r="AB80" s="30">
        <f t="shared" si="22"/>
        <v>0.10401280797366606</v>
      </c>
      <c r="AC80" s="130">
        <f t="shared" si="51"/>
        <v>44.915079908233466</v>
      </c>
      <c r="AD80" s="30">
        <f>IF(AND(AC4=0,AC80&gt;=0), "",AC80/AC4)</f>
        <v>5.127802309783403E-4</v>
      </c>
      <c r="AE80" s="47">
        <f>IF(AND(AC124=0,AC80&gt;=0),"",AC80/AC124)</f>
        <v>2.1863236761546384E-3</v>
      </c>
      <c r="AF80" s="129">
        <f>+'N EERR BARINAS'!G133</f>
        <v>53.42940281920805</v>
      </c>
      <c r="AG80" s="30">
        <f>IF(AND(AF4=0,AF80&gt;=0), "",AF80/AF4)</f>
        <v>1.7020803145584476E-3</v>
      </c>
      <c r="AH80" s="47">
        <f>IF(AND(AF124=0,AF80&gt;=0),"",AF80/AF124)</f>
        <v>9.1893665385520094E-3</v>
      </c>
      <c r="AI80" s="30">
        <f t="shared" si="41"/>
        <v>1.2670568498304333</v>
      </c>
      <c r="AJ80" s="130">
        <f t="shared" si="62"/>
        <v>98.344482727441516</v>
      </c>
      <c r="AK80" s="30">
        <f>IF(AND(AJ4=0,AJ80&gt;=0), "",AJ80/AJ4)</f>
        <v>8.2654971169582965E-4</v>
      </c>
      <c r="AL80" s="47">
        <f>IF(AND(AJ124=0,AJ80&gt;=0),"",AJ80/AJ124)</f>
        <v>3.7311170816851937E-3</v>
      </c>
      <c r="AM80" s="129">
        <f>+'N EERR BARINAS'!H133</f>
        <v>0</v>
      </c>
      <c r="AN80" s="30">
        <f>IF(AND(AM4=0,AM80&gt;=0), "",AM80/AM4)</f>
        <v>0</v>
      </c>
      <c r="AO80" s="47">
        <f>IF(AND(AM124=0,AM80&gt;=0),"",AM80/AM124)</f>
        <v>0</v>
      </c>
      <c r="AP80" s="30">
        <f t="shared" si="42"/>
        <v>-1</v>
      </c>
      <c r="AQ80" s="130">
        <f t="shared" si="63"/>
        <v>98.344482727441516</v>
      </c>
      <c r="AR80" s="30">
        <f>IF(AND(AQ4=0,AQ80&gt;=0), "",AQ80/AQ4)</f>
        <v>6.7170544343050714E-4</v>
      </c>
      <c r="AS80" s="47">
        <f>IF(AND(AQ124=0,AQ80&gt;=0),"",AQ80/AQ124)</f>
        <v>3.0420689598874345E-3</v>
      </c>
      <c r="AT80" s="131">
        <f t="shared" si="52"/>
        <v>0</v>
      </c>
      <c r="AU80" s="30" t="str">
        <f>IF(AND(AT4=0,AT80&gt;=0), "",AT80/AT4)</f>
        <v/>
      </c>
      <c r="AV80" s="47">
        <f t="shared" si="23"/>
        <v>1</v>
      </c>
      <c r="AW80" s="131">
        <f t="shared" si="40"/>
        <v>16.390747121240253</v>
      </c>
      <c r="AX80" s="30">
        <f>IF(AND(AW4=0,AW80&gt;=0), "",AW80/AW4)</f>
        <v>6.7170544343050714E-4</v>
      </c>
      <c r="AY80" s="47">
        <f>IF(AND(AW124=0,AW80&gt;=0),"",AW80/AW124)</f>
        <v>3.0420689598874358E-3</v>
      </c>
      <c r="AZ80" s="131">
        <f t="shared" si="53"/>
        <v>0</v>
      </c>
      <c r="BA80" s="30" t="str">
        <f>IF(AND(AZ4=0,AZ80&gt;=0), "",AZ80/AZ4)</f>
        <v/>
      </c>
      <c r="BB80" s="47">
        <f t="shared" si="24"/>
        <v>1</v>
      </c>
      <c r="BC80" s="129">
        <f>+'N EERR BARINAS'!I133</f>
        <v>0</v>
      </c>
      <c r="BD80" s="30" t="str">
        <f>IF(AND(BC4=0,BC80&gt;=0), "",BC80/BC4)</f>
        <v/>
      </c>
      <c r="BE80" s="47" t="str">
        <f>IF(AND(BC124=0,BC80&gt;=0),"",BC80/BC124)</f>
        <v/>
      </c>
      <c r="BF80" s="30" t="str">
        <f t="shared" si="25"/>
        <v/>
      </c>
      <c r="BG80" s="130">
        <f t="shared" si="54"/>
        <v>98.344482727441516</v>
      </c>
      <c r="BH80" s="30">
        <f>IF(AND(BG4=0,BG80&gt;=0), "",BG80/BG4)</f>
        <v>6.7170544343050714E-4</v>
      </c>
      <c r="BI80" s="47">
        <f>IF(AND(BG124=0,BG80&gt;=0),"",BG80/BG124)</f>
        <v>3.0420689598874345E-3</v>
      </c>
      <c r="BJ80" s="129">
        <f>+'N EERR BARINAS'!J133</f>
        <v>0</v>
      </c>
      <c r="BK80" s="30" t="str">
        <f>IF(AND(BJ4=0,BJ80&gt;=0), "",BJ80/BJ4)</f>
        <v/>
      </c>
      <c r="BL80" s="47" t="str">
        <f>IF(AND(BJ124=0,BJ80&gt;=0),"",BJ80/BJ124)</f>
        <v/>
      </c>
      <c r="BM80" s="30" t="str">
        <f t="shared" si="43"/>
        <v/>
      </c>
      <c r="BN80" s="130">
        <f t="shared" si="55"/>
        <v>98.344482727441516</v>
      </c>
      <c r="BO80" s="30">
        <f>IF(AND(BN4=0,BN80&gt;=0), "",BN80/BN4)</f>
        <v>6.7170544343050714E-4</v>
      </c>
      <c r="BP80" s="47">
        <f>IF(AND(BN124=0,BN80&gt;=0),"",BN80/BN124)</f>
        <v>3.0420689598874345E-3</v>
      </c>
      <c r="BQ80" s="129">
        <f>+'N EERR BARINAS'!K133</f>
        <v>0</v>
      </c>
      <c r="BR80" s="30" t="str">
        <f>IF(AND(BQ4=0,BQ80&gt;=0), "",BQ80/BQ4)</f>
        <v/>
      </c>
      <c r="BS80" s="47" t="str">
        <f>IF(AND(BQ124=0,BQ80&gt;=0),"",BQ80/BQ124)</f>
        <v/>
      </c>
      <c r="BT80" s="30" t="str">
        <f t="shared" si="44"/>
        <v/>
      </c>
      <c r="BU80" s="130">
        <f t="shared" si="56"/>
        <v>98.344482727441516</v>
      </c>
      <c r="BV80" s="30">
        <f>IF(AND(BU4=0,BU80&gt;=0), "",BU80/BU4)</f>
        <v>6.7170544343050714E-4</v>
      </c>
      <c r="BW80" s="47">
        <f>IF(AND(BU124=0,BU80&gt;=0),"",BU80/BU124)</f>
        <v>3.0420689598874345E-3</v>
      </c>
      <c r="BX80" s="131">
        <f t="shared" si="57"/>
        <v>0</v>
      </c>
      <c r="BY80" s="30" t="str">
        <f>IF(AND(BX4=0,BX80&gt;=0), "",BX80/BX4)</f>
        <v/>
      </c>
      <c r="BZ80" s="47">
        <f t="shared" si="45"/>
        <v>1</v>
      </c>
      <c r="CA80" s="129">
        <f>+'N EERR BARINAS'!L133</f>
        <v>0</v>
      </c>
      <c r="CB80" s="30" t="str">
        <f>IF(AND(CA4=0,CA80&gt;=0), "",CA80/CA4)</f>
        <v/>
      </c>
      <c r="CC80" s="47" t="str">
        <f>IF(AND(CA124=0,CA80&gt;=0),"",CA80/CA124)</f>
        <v/>
      </c>
      <c r="CD80" s="30" t="str">
        <f t="shared" si="26"/>
        <v/>
      </c>
      <c r="CE80" s="130">
        <f t="shared" si="58"/>
        <v>98.344482727441516</v>
      </c>
      <c r="CF80" s="30">
        <f>IF(AND(CE4=0,CE80&gt;=0), "",CE80/CE4)</f>
        <v>6.7170544343050714E-4</v>
      </c>
      <c r="CG80" s="47">
        <f>IF(AND(CE124=0,CE80&gt;=0),"",CE80/CE124)</f>
        <v>3.0420689598874345E-3</v>
      </c>
      <c r="CH80" s="129">
        <f>+'N EERR BARINAS'!M133</f>
        <v>0</v>
      </c>
      <c r="CI80" s="30" t="str">
        <f>IF(AND(CH4=0,CH80&gt;=0), "",CH80/CH4)</f>
        <v/>
      </c>
      <c r="CJ80" s="47" t="str">
        <f>IF(AND(CH124=0,CH80&gt;=0),"",CH80/CH124)</f>
        <v/>
      </c>
      <c r="CK80" s="30" t="str">
        <f t="shared" si="46"/>
        <v/>
      </c>
      <c r="CL80" s="130">
        <f t="shared" si="59"/>
        <v>98.344482727441516</v>
      </c>
      <c r="CM80" s="30">
        <f>IF(AND(CL4=0,CL80&gt;=0), "",CL80/CL4)</f>
        <v>6.7170544343050714E-4</v>
      </c>
      <c r="CN80" s="47">
        <f>IF(AND(CL124=0,CL80&gt;=0),"",CL80/CL124)</f>
        <v>3.0420689598874345E-3</v>
      </c>
      <c r="CO80" s="129">
        <f>+'N EERR BARINAS'!N133</f>
        <v>0</v>
      </c>
      <c r="CP80" s="30" t="str">
        <f>IF(AND(CO4=0,CO80&gt;=0), "",CO80/CO4)</f>
        <v/>
      </c>
      <c r="CQ80" s="47" t="str">
        <f>IF(AND(CO124=0,CO80&gt;=0),"",CO80/CO124)</f>
        <v/>
      </c>
      <c r="CR80" s="30" t="str">
        <f t="shared" si="47"/>
        <v/>
      </c>
      <c r="CS80" s="130">
        <f t="shared" si="60"/>
        <v>98.344482727441516</v>
      </c>
      <c r="CT80" s="30">
        <f>IF(AND(CS4=0,CS80&gt;=0), "",CS80/CS4)</f>
        <v>6.7170544343050714E-4</v>
      </c>
      <c r="CU80" s="47">
        <f>IF(AND(CS124=0,CS80&gt;=0),"",CS80/CS124)</f>
        <v>3.0420689598874345E-3</v>
      </c>
      <c r="CV80" s="131">
        <f t="shared" si="61"/>
        <v>0</v>
      </c>
      <c r="CW80" s="30" t="str">
        <f>IF(AND(CV4=0,CV80&gt;=0), "",CV80/CV4)</f>
        <v/>
      </c>
      <c r="CX80" s="47">
        <f t="shared" si="48"/>
        <v>1</v>
      </c>
    </row>
    <row r="81" spans="1:102" hidden="1" outlineLevel="1" x14ac:dyDescent="0.3">
      <c r="A81" s="29" t="s">
        <v>27</v>
      </c>
      <c r="B81" s="129">
        <f>+'N EERR BARINAS'!B134+'N EERR BARINAS'!B135+'N EERR BARINAS'!B136</f>
        <v>0</v>
      </c>
      <c r="C81" s="30" t="str">
        <f>IF(AND(B4=0,B81&gt;=0), "",B81/B4)</f>
        <v/>
      </c>
      <c r="D81" s="47" t="str">
        <f>IF(AND(B124=0,B81&gt;=0),"",B81/B124)</f>
        <v/>
      </c>
      <c r="E81" s="129">
        <f>+'N EERR BARINAS'!C134+'N EERR BARINAS'!C135+'N EERR BARINAS'!C136</f>
        <v>47.826652965246538</v>
      </c>
      <c r="F81" s="30">
        <f>IF(AND(E4=0,E81&gt;=0), "",E81/E4)</f>
        <v>3.4834777204027934E-3</v>
      </c>
      <c r="G81" s="47">
        <f>IF(AND(E124=0,E81&gt;=0),"",E81/E124)</f>
        <v>1.2719199244207304E-2</v>
      </c>
      <c r="H81" s="129">
        <f>+'N EERR BARINAS'!D134+'N EERR BARINAS'!D135+'N EERR BARINAS'!D136</f>
        <v>52.486761084620312</v>
      </c>
      <c r="I81" s="30">
        <f>IF(AND(H4=0,H81&gt;=0), "",H81/H4)</f>
        <v>2.3058211481668967E-3</v>
      </c>
      <c r="J81" s="47">
        <f>IF(AND(H124=0,H81&gt;=0),"",H81/H124)</f>
        <v>1.0398139176016962E-2</v>
      </c>
      <c r="K81" s="30">
        <f t="shared" si="19"/>
        <v>9.7437471168222115E-2</v>
      </c>
      <c r="L81" s="130">
        <f t="shared" si="49"/>
        <v>100.31341404986685</v>
      </c>
      <c r="M81" s="30">
        <f>IF(AND(L4=0,L81&gt;=0), "",L81/L4)</f>
        <v>2.7488933349525788E-3</v>
      </c>
      <c r="N81" s="47">
        <f>IF(AND(L124=0,L81&gt;=0),"",L81/L124)</f>
        <v>1.1389026294403087E-2</v>
      </c>
      <c r="O81" s="129">
        <f>+'N EERR BARINAS'!E134+'N EERR BARINAS'!E135+'N EERR BARINAS'!E136</f>
        <v>114.51750057181617</v>
      </c>
      <c r="P81" s="30">
        <f>IF(AND(O4=0,O81&gt;=0), "",O81/O4)</f>
        <v>4.3455473073369839E-3</v>
      </c>
      <c r="Q81" s="47">
        <f>IF(AND(O124=0,O81&gt;=0),"",O81/O124)</f>
        <v>1.8739828075552824E-2</v>
      </c>
      <c r="R81" s="30">
        <f t="shared" si="20"/>
        <v>1.1818359183411706</v>
      </c>
      <c r="S81" s="130">
        <f t="shared" si="50"/>
        <v>214.83091462168301</v>
      </c>
      <c r="T81" s="30">
        <f>IF(AND(S4=0,S81&gt;=0), "",S81/S4)</f>
        <v>3.4184179858553635E-3</v>
      </c>
      <c r="U81" s="47">
        <f>IF(AND(S124=0,S81&gt;=0),"",S81/S124)</f>
        <v>1.4399997563956227E-2</v>
      </c>
      <c r="V81" s="131"/>
      <c r="W81" s="30" t="str">
        <f>IF(AND(V4=0,V81&gt;=0), "",V81/V4)</f>
        <v/>
      </c>
      <c r="X81" s="47">
        <f t="shared" si="21"/>
        <v>1</v>
      </c>
      <c r="Y81" s="129">
        <f>+'N EERR BARINAS'!F134+'N EERR BARINAS'!F135+'N EERR BARINAS'!F136</f>
        <v>37.401626780848581</v>
      </c>
      <c r="Z81" s="30">
        <f>IF(AND(Y4=0,Y81&gt;=0), "",Y81/Y4)</f>
        <v>1.511411432146867E-3</v>
      </c>
      <c r="AA81" s="47">
        <f>IF(AND(Y124=0,Y81&gt;=0),"",Y81/Y124)</f>
        <v>6.649368143040903E-3</v>
      </c>
      <c r="AB81" s="30">
        <f t="shared" si="22"/>
        <v>-0.67339815666520508</v>
      </c>
      <c r="AC81" s="130">
        <f t="shared" si="51"/>
        <v>252.23254140253158</v>
      </c>
      <c r="AD81" s="30">
        <f>IF(AND(AC4=0,AC81&gt;=0), "",AC81/AC4)</f>
        <v>2.8796533615191096E-3</v>
      </c>
      <c r="AE81" s="47">
        <f>IF(AND(AC124=0,AC81&gt;=0),"",AC81/AC124)</f>
        <v>1.2277880353139934E-2</v>
      </c>
      <c r="AF81" s="129">
        <f>+'N EERR BARINAS'!G134+'N EERR BARINAS'!G135+'N EERR BARINAS'!G136</f>
        <v>73.786005293326312</v>
      </c>
      <c r="AG81" s="30">
        <f>IF(AND(AF4=0,AF81&gt;=0), "",AF81/AF4)</f>
        <v>2.350572914405216E-3</v>
      </c>
      <c r="AH81" s="47">
        <f>IF(AND(AF124=0,AF81&gt;=0),"",AF81/AF124)</f>
        <v>1.2690515189740324E-2</v>
      </c>
      <c r="AI81" s="30">
        <f t="shared" si="41"/>
        <v>0.97280203146426425</v>
      </c>
      <c r="AJ81" s="130">
        <f t="shared" si="62"/>
        <v>326.01854669585788</v>
      </c>
      <c r="AK81" s="30">
        <f>IF(AND(AJ4=0,AJ81&gt;=0), "",AJ81/AJ4)</f>
        <v>2.7400676510321723E-3</v>
      </c>
      <c r="AL81" s="47">
        <f>IF(AND(AJ124=0,AJ81&gt;=0),"",AJ81/AJ124)</f>
        <v>1.2368903011004153E-2</v>
      </c>
      <c r="AM81" s="129">
        <f>+'N EERR BARINAS'!H134+'N EERR BARINAS'!H135+'N EERR BARINAS'!H136</f>
        <v>119.41845055376</v>
      </c>
      <c r="AN81" s="30">
        <f>IF(AND(AM4=0,AM81&gt;=0), "",AM81/AM4)</f>
        <v>4.3538568318581879E-3</v>
      </c>
      <c r="AO81" s="47">
        <f>IF(AND(AM124=0,AM81&gt;=0),"",AM81/AM124)</f>
        <v>2.00022941839514E-2</v>
      </c>
      <c r="AP81" s="30">
        <f t="shared" si="42"/>
        <v>0.61844309200678438</v>
      </c>
      <c r="AQ81" s="130">
        <f t="shared" si="63"/>
        <v>445.43699724961789</v>
      </c>
      <c r="AR81" s="30">
        <f>IF(AND(AQ4=0,AQ81&gt;=0), "",AQ81/AQ4)</f>
        <v>3.042391880662364E-3</v>
      </c>
      <c r="AS81" s="47">
        <f>IF(AND(AQ124=0,AQ81&gt;=0),"",AQ81/AQ124)</f>
        <v>1.3778607862263139E-2</v>
      </c>
      <c r="AT81" s="131">
        <f t="shared" si="52"/>
        <v>0</v>
      </c>
      <c r="AU81" s="30" t="str">
        <f>IF(AND(AT4=0,AT81&gt;=0), "",AT81/AT4)</f>
        <v/>
      </c>
      <c r="AV81" s="47">
        <f t="shared" si="23"/>
        <v>1</v>
      </c>
      <c r="AW81" s="131">
        <f t="shared" si="40"/>
        <v>74.239499541602981</v>
      </c>
      <c r="AX81" s="30">
        <f>IF(AND(AW4=0,AW81&gt;=0), "",AW81/AW4)</f>
        <v>3.042391880662364E-3</v>
      </c>
      <c r="AY81" s="47">
        <f>IF(AND(AW124=0,AW81&gt;=0),"",AW81/AW124)</f>
        <v>1.3778607862263145E-2</v>
      </c>
      <c r="AZ81" s="131">
        <f t="shared" si="53"/>
        <v>0</v>
      </c>
      <c r="BA81" s="30" t="str">
        <f>IF(AND(AZ4=0,AZ81&gt;=0), "",AZ81/AZ4)</f>
        <v/>
      </c>
      <c r="BB81" s="47">
        <f t="shared" si="24"/>
        <v>1</v>
      </c>
      <c r="BC81" s="129">
        <f>+'N EERR BARINAS'!I134+'N EERR BARINAS'!I135+'N EERR BARINAS'!I136</f>
        <v>0</v>
      </c>
      <c r="BD81" s="30" t="str">
        <f>IF(AND(BC4=0,BC81&gt;=0), "",BC81/BC4)</f>
        <v/>
      </c>
      <c r="BE81" s="47" t="str">
        <f>IF(AND(BC124=0,BC81&gt;=0),"",BC81/BC124)</f>
        <v/>
      </c>
      <c r="BF81" s="30">
        <f t="shared" si="25"/>
        <v>-1</v>
      </c>
      <c r="BG81" s="130">
        <f t="shared" si="54"/>
        <v>445.43699724961789</v>
      </c>
      <c r="BH81" s="30">
        <f>IF(AND(BG4=0,BG81&gt;=0), "",BG81/BG4)</f>
        <v>3.042391880662364E-3</v>
      </c>
      <c r="BI81" s="47">
        <f>IF(AND(BG124=0,BG81&gt;=0),"",BG81/BG124)</f>
        <v>1.3778607862263139E-2</v>
      </c>
      <c r="BJ81" s="129">
        <f>+'N EERR BARINAS'!J134+'N EERR BARINAS'!J135+'N EERR BARINAS'!J136</f>
        <v>0</v>
      </c>
      <c r="BK81" s="30" t="str">
        <f>IF(AND(BJ4=0,BJ81&gt;=0), "",BJ81/BJ4)</f>
        <v/>
      </c>
      <c r="BL81" s="47" t="str">
        <f>IF(AND(BJ124=0,BJ81&gt;=0),"",BJ81/BJ124)</f>
        <v/>
      </c>
      <c r="BM81" s="30" t="str">
        <f t="shared" si="43"/>
        <v/>
      </c>
      <c r="BN81" s="130">
        <f t="shared" si="55"/>
        <v>445.43699724961789</v>
      </c>
      <c r="BO81" s="30">
        <f>IF(AND(BN4=0,BN81&gt;=0), "",BN81/BN4)</f>
        <v>3.042391880662364E-3</v>
      </c>
      <c r="BP81" s="47">
        <f>IF(AND(BN124=0,BN81&gt;=0),"",BN81/BN124)</f>
        <v>1.3778607862263139E-2</v>
      </c>
      <c r="BQ81" s="129">
        <f>+'N EERR BARINAS'!K134+'N EERR BARINAS'!K135+'N EERR BARINAS'!K136</f>
        <v>0</v>
      </c>
      <c r="BR81" s="30" t="str">
        <f>IF(AND(BQ4=0,BQ81&gt;=0), "",BQ81/BQ4)</f>
        <v/>
      </c>
      <c r="BS81" s="47" t="str">
        <f>IF(AND(BQ124=0,BQ81&gt;=0),"",BQ81/BQ124)</f>
        <v/>
      </c>
      <c r="BT81" s="30" t="str">
        <f t="shared" si="44"/>
        <v/>
      </c>
      <c r="BU81" s="130">
        <f t="shared" si="56"/>
        <v>445.43699724961789</v>
      </c>
      <c r="BV81" s="30">
        <f>IF(AND(BU4=0,BU81&gt;=0), "",BU81/BU4)</f>
        <v>3.042391880662364E-3</v>
      </c>
      <c r="BW81" s="47">
        <f>IF(AND(BU124=0,BU81&gt;=0),"",BU81/BU124)</f>
        <v>1.3778607862263139E-2</v>
      </c>
      <c r="BX81" s="131">
        <f t="shared" si="57"/>
        <v>0</v>
      </c>
      <c r="BY81" s="30" t="str">
        <f>IF(AND(BX4=0,BX81&gt;=0), "",BX81/BX4)</f>
        <v/>
      </c>
      <c r="BZ81" s="47">
        <f t="shared" si="45"/>
        <v>1</v>
      </c>
      <c r="CA81" s="129">
        <f>+'N EERR BARINAS'!L134+'N EERR BARINAS'!L135+'N EERR BARINAS'!L136</f>
        <v>0</v>
      </c>
      <c r="CB81" s="30" t="str">
        <f>IF(AND(CA4=0,CA81&gt;=0), "",CA81/CA4)</f>
        <v/>
      </c>
      <c r="CC81" s="47" t="str">
        <f>IF(AND(CA124=0,CA81&gt;=0),"",CA81/CA124)</f>
        <v/>
      </c>
      <c r="CD81" s="30" t="str">
        <f t="shared" si="26"/>
        <v/>
      </c>
      <c r="CE81" s="130">
        <f t="shared" si="58"/>
        <v>445.43699724961789</v>
      </c>
      <c r="CF81" s="30">
        <f>IF(AND(CE4=0,CE81&gt;=0), "",CE81/CE4)</f>
        <v>3.042391880662364E-3</v>
      </c>
      <c r="CG81" s="47">
        <f>IF(AND(CE124=0,CE81&gt;=0),"",CE81/CE124)</f>
        <v>1.3778607862263139E-2</v>
      </c>
      <c r="CH81" s="129">
        <f>+'N EERR BARINAS'!M134+'N EERR BARINAS'!M135+'N EERR BARINAS'!M136</f>
        <v>0</v>
      </c>
      <c r="CI81" s="30" t="str">
        <f>IF(AND(CH4=0,CH81&gt;=0), "",CH81/CH4)</f>
        <v/>
      </c>
      <c r="CJ81" s="47" t="str">
        <f>IF(AND(CH124=0,CH81&gt;=0),"",CH81/CH124)</f>
        <v/>
      </c>
      <c r="CK81" s="30" t="str">
        <f t="shared" si="46"/>
        <v/>
      </c>
      <c r="CL81" s="130">
        <f t="shared" si="59"/>
        <v>445.43699724961789</v>
      </c>
      <c r="CM81" s="30">
        <f>IF(AND(CL4=0,CL81&gt;=0), "",CL81/CL4)</f>
        <v>3.042391880662364E-3</v>
      </c>
      <c r="CN81" s="47">
        <f>IF(AND(CL124=0,CL81&gt;=0),"",CL81/CL124)</f>
        <v>1.3778607862263139E-2</v>
      </c>
      <c r="CO81" s="129">
        <f>+'N EERR BARINAS'!N134+'N EERR BARINAS'!N135+'N EERR BARINAS'!N136</f>
        <v>0</v>
      </c>
      <c r="CP81" s="30" t="str">
        <f>IF(AND(CO4=0,CO81&gt;=0), "",CO81/CO4)</f>
        <v/>
      </c>
      <c r="CQ81" s="47" t="str">
        <f>IF(AND(CO124=0,CO81&gt;=0),"",CO81/CO124)</f>
        <v/>
      </c>
      <c r="CR81" s="30" t="str">
        <f t="shared" si="47"/>
        <v/>
      </c>
      <c r="CS81" s="130">
        <f t="shared" si="60"/>
        <v>445.43699724961789</v>
      </c>
      <c r="CT81" s="30">
        <f>IF(AND(CS4=0,CS81&gt;=0), "",CS81/CS4)</f>
        <v>3.042391880662364E-3</v>
      </c>
      <c r="CU81" s="47">
        <f>IF(AND(CS124=0,CS81&gt;=0),"",CS81/CS124)</f>
        <v>1.3778607862263139E-2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1143.2069917976635</v>
      </c>
      <c r="F83" s="38">
        <f>IF(AND(E4=0,E83&gt;=0), "",E83/E4)</f>
        <v>8.3266041816257616E-2</v>
      </c>
      <c r="G83" s="43">
        <f>IF(AND(E124=0,E83&gt;=0),"",E83/E124)</f>
        <v>0.30402874975615374</v>
      </c>
      <c r="H83" s="126">
        <f>SUM(H84:H92)+H110+H111</f>
        <v>1554.4607707636467</v>
      </c>
      <c r="I83" s="38">
        <f>IF(AND(H4=0,H83&gt;=0), "",H83/H4)</f>
        <v>6.8289763840522183E-2</v>
      </c>
      <c r="J83" s="43">
        <f>IF(AND(H124=0,H83&gt;=0),"",H83/H124)</f>
        <v>0.30795383643505547</v>
      </c>
      <c r="K83" s="38">
        <f>IF(AND(E83=0,H83&gt;0),100%,IF(AND(E83&lt;0,H83&gt;=0),(E83-H83)/E83,IF(AND(E83&gt;0,H83&gt;0),(H83-E83)/E83,IF(AND(E83=0,H83&lt;=0),"",(H83-E83)/E83))))</f>
        <v>0.35973693470794582</v>
      </c>
      <c r="L83" s="127">
        <f>SUM(L84:L92)+L110+L111</f>
        <v>2697.6677625613102</v>
      </c>
      <c r="M83" s="38">
        <f>IF(AND(L4=0,L83&gt;=0), "",L83/L4)</f>
        <v>7.3924320118691683E-2</v>
      </c>
      <c r="N83" s="43">
        <f>IF(AND(L124=0,L83&gt;=0),"",L83/L124)</f>
        <v>0.30627817199104773</v>
      </c>
      <c r="O83" s="126">
        <f>SUM(O84:O92)+O110+O111</f>
        <v>2545.205686218836</v>
      </c>
      <c r="P83" s="38">
        <f>IF(AND(O4=0,O83&gt;=0), "",O83/O4)</f>
        <v>9.6581846976575472E-2</v>
      </c>
      <c r="Q83" s="43">
        <f>IF(AND(O124=0,O83&gt;=0),"",O83/O124)</f>
        <v>0.41650155424715096</v>
      </c>
      <c r="R83" s="38">
        <f>IF(AND(H83=0,O83&gt;0),100%,IF(AND(H83&lt;0,O83&gt;=0),(H83-O83)/H83,IF(AND(H83&gt;0,O83&gt;0),(O83-H83)/H83,IF(AND(H83=0,O83&lt;=0),"",(O83-H83)/H83))))</f>
        <v>0.63735601057881608</v>
      </c>
      <c r="S83" s="127">
        <f>SUM(S84:S92)+S110+S111</f>
        <v>5242.8734487801457</v>
      </c>
      <c r="T83" s="38">
        <f>IF(AND(S4=0,S83&gt;=0), "",S83/S4)</f>
        <v>8.3425297175850122E-2</v>
      </c>
      <c r="U83" s="43">
        <f>IF(AND(S124=0,S83&gt;=0),"",S83/S124)</f>
        <v>0.35142691182745117</v>
      </c>
      <c r="V83" s="128">
        <f>SUM(V84:V92)+V110+V111</f>
        <v>0</v>
      </c>
      <c r="W83" s="38" t="str">
        <f>IF(AND(V4=0,V83&gt;=0), "",V83/V4)</f>
        <v/>
      </c>
      <c r="X83" s="91">
        <f t="shared" si="21"/>
        <v>1</v>
      </c>
      <c r="Y83" s="126">
        <f>SUM(Y84:Y92)+Y110+Y111</f>
        <v>2104.8897320358114</v>
      </c>
      <c r="Z83" s="38">
        <f>IF(AND(Y4=0,Y83&gt;=0), "",Y83/Y4)</f>
        <v>8.5059252183022321E-2</v>
      </c>
      <c r="AA83" s="43">
        <f>IF(AND(Y124=0,Y83&gt;=0),"",Y83/Y124)</f>
        <v>0.37421331459249635</v>
      </c>
      <c r="AB83" s="38">
        <f t="shared" si="22"/>
        <v>-0.172998181077129</v>
      </c>
      <c r="AC83" s="127">
        <f>SUM(AC84:AC92)+AC110+AC111</f>
        <v>7347.7631808159576</v>
      </c>
      <c r="AD83" s="38">
        <f>IF(AND(AC4=0,AC83&gt;=0), "",AC83/AC4)</f>
        <v>8.3886919687796685E-2</v>
      </c>
      <c r="AE83" s="43">
        <f>IF(AND(AC124=0,AC83&gt;=0),"",AC83/AC124)</f>
        <v>0.3576658138384034</v>
      </c>
      <c r="AF83" s="126">
        <f>SUM(AF84:AF92)+AF110+AF111</f>
        <v>2226.8377026671346</v>
      </c>
      <c r="AG83" s="38">
        <f>IF(AND(AF4=0,AF83&gt;=0), "",AF83/AF4)</f>
        <v>7.0939528002055025E-2</v>
      </c>
      <c r="AH83" s="43">
        <f>IF(AND(AF124=0,AF83&gt;=0),"",AF83/AF124)</f>
        <v>0.38299563146752591</v>
      </c>
      <c r="AI83" s="38">
        <f t="shared" si="41"/>
        <v>5.793556250254369E-2</v>
      </c>
      <c r="AJ83" s="127">
        <f>SUM(AJ84:AJ92)+AJ110+AJ111</f>
        <v>9574.6008834830936</v>
      </c>
      <c r="AK83" s="38">
        <f>IF(AND(AJ4=0,AJ83&gt;=0), "",AJ83/AJ4)</f>
        <v>8.0471048099146084E-2</v>
      </c>
      <c r="AL83" s="43">
        <f>IF(AND(AJ124=0,AJ83&gt;=0),"",AJ83/AJ124)</f>
        <v>0.36325329002634221</v>
      </c>
      <c r="AM83" s="126">
        <f>SUM(AM84:AM92)+AM110+AM111</f>
        <v>2051.6581742146609</v>
      </c>
      <c r="AN83" s="38">
        <f>IF(AND(AM4=0,AM83&gt;=0), "",AM83/AM4)</f>
        <v>7.4801053916043678E-2</v>
      </c>
      <c r="AO83" s="43">
        <f>IF(AND(AM124=0,AM83&gt;=0),"",AM83/AM124)</f>
        <v>0.34364765390316099</v>
      </c>
      <c r="AP83" s="38">
        <f t="shared" si="42"/>
        <v>-7.8667398276334732E-2</v>
      </c>
      <c r="AQ83" s="127">
        <f>SUM(AQ84:AQ92)+AQ110+AQ111</f>
        <v>11626.259057697755</v>
      </c>
      <c r="AR83" s="38">
        <f>IF(AND(AQ4=0,AQ83&gt;=0), "",AQ83/AQ4)</f>
        <v>7.940884205403137E-2</v>
      </c>
      <c r="AS83" s="43">
        <f>IF(AND(AQ124=0,AQ83&gt;=0),"",AQ83/AQ124)</f>
        <v>0.35963259776405954</v>
      </c>
      <c r="AT83" s="128">
        <f>SUM(AT84:AT92)+AT110+AT111</f>
        <v>0</v>
      </c>
      <c r="AU83" s="38" t="str">
        <f>IF(AND(AT4=0,AT83&gt;=0), "",AT83/AT4)</f>
        <v/>
      </c>
      <c r="AV83" s="91">
        <f t="shared" si="23"/>
        <v>1</v>
      </c>
      <c r="AW83" s="128">
        <f>SUM(AW84:AW92)+AW110+AW111</f>
        <v>1937.7098429496259</v>
      </c>
      <c r="AX83" s="38">
        <f>IF(AND(AW4=0,AW83&gt;=0), "",AW83/AW4)</f>
        <v>7.9408842054031384E-2</v>
      </c>
      <c r="AY83" s="43">
        <f>IF(AND(AW124=0,AW83&gt;=0),"",AW83/AW124)</f>
        <v>0.35963259776405965</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11626.259057697755</v>
      </c>
      <c r="BH83" s="38">
        <f>IF(AND(BG4=0,BG83&gt;=0), "",BG83/BG4)</f>
        <v>7.940884205403137E-2</v>
      </c>
      <c r="BI83" s="43">
        <f>IF(AND(BG124=0,BG83&gt;=0),"",BG83/BG124)</f>
        <v>0.35963259776405954</v>
      </c>
      <c r="BJ83" s="126">
        <f>SUM(BJ84:BJ92)+BJ110+BJ111</f>
        <v>0</v>
      </c>
      <c r="BK83" s="38" t="str">
        <f>IF(AND(BJ4=0,BJ83&gt;=0), "",BJ83/BJ4)</f>
        <v/>
      </c>
      <c r="BL83" s="43" t="str">
        <f>IF(AND(BJ124=0,BJ83&gt;=0),"",BJ83/BJ124)</f>
        <v/>
      </c>
      <c r="BM83" s="38" t="str">
        <f t="shared" si="43"/>
        <v/>
      </c>
      <c r="BN83" s="127">
        <f>SUM(BN84:BN92)+BN110+BN111</f>
        <v>11626.259057697755</v>
      </c>
      <c r="BO83" s="38">
        <f>IF(AND(BN4=0,BN83&gt;=0), "",BN83/BN4)</f>
        <v>7.940884205403137E-2</v>
      </c>
      <c r="BP83" s="43">
        <f>IF(AND(BN124=0,BN83&gt;=0),"",BN83/BN124)</f>
        <v>0.35963259776405954</v>
      </c>
      <c r="BQ83" s="126">
        <f>SUM(BQ84:BQ92)+BQ110+BQ111</f>
        <v>0</v>
      </c>
      <c r="BR83" s="38" t="str">
        <f>IF(AND(BQ4=0,BQ83&gt;=0), "",BQ83/BQ4)</f>
        <v/>
      </c>
      <c r="BS83" s="43" t="str">
        <f>IF(AND(BQ124=0,BQ83&gt;=0),"",BQ83/BQ124)</f>
        <v/>
      </c>
      <c r="BT83" s="38" t="str">
        <f t="shared" si="44"/>
        <v/>
      </c>
      <c r="BU83" s="127">
        <f>SUM(BU84:BU92)+BU110+BU111</f>
        <v>11626.259057697755</v>
      </c>
      <c r="BV83" s="38">
        <f>IF(AND(BU4=0,BU83&gt;=0), "",BU83/BU4)</f>
        <v>7.940884205403137E-2</v>
      </c>
      <c r="BW83" s="43">
        <f>IF(AND(BU124=0,BU83&gt;=0),"",BU83/BU124)</f>
        <v>0.35963259776405954</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11626.259057697755</v>
      </c>
      <c r="CF83" s="38">
        <f>IF(AND(CE4=0,CE83&gt;=0), "",CE83/CE4)</f>
        <v>7.940884205403137E-2</v>
      </c>
      <c r="CG83" s="43">
        <f>IF(AND(CE124=0,CE83&gt;=0),"",CE83/CE124)</f>
        <v>0.35963259776405954</v>
      </c>
      <c r="CH83" s="126">
        <f>SUM(CH84:CH92)+CH110+CH111</f>
        <v>0</v>
      </c>
      <c r="CI83" s="38" t="str">
        <f>IF(AND(CH4=0,CH83&gt;=0), "",CH83/CH4)</f>
        <v/>
      </c>
      <c r="CJ83" s="43" t="str">
        <f>IF(AND(CH124=0,CH83&gt;=0),"",CH83/CH124)</f>
        <v/>
      </c>
      <c r="CK83" s="38" t="str">
        <f t="shared" si="46"/>
        <v/>
      </c>
      <c r="CL83" s="127">
        <f>SUM(CL84:CL92)+CL110+CL111</f>
        <v>11626.259057697755</v>
      </c>
      <c r="CM83" s="38">
        <f>IF(AND(CL4=0,CL83&gt;=0), "",CL83/CL4)</f>
        <v>7.940884205403137E-2</v>
      </c>
      <c r="CN83" s="43">
        <f>IF(AND(CL124=0,CL83&gt;=0),"",CL83/CL124)</f>
        <v>0.35963259776405954</v>
      </c>
      <c r="CO83" s="126">
        <f>SUM(CO84:CO92)+CO110+CO111</f>
        <v>0</v>
      </c>
      <c r="CP83" s="38" t="str">
        <f>IF(AND(CO4=0,CO83&gt;=0), "",CO83/CO4)</f>
        <v/>
      </c>
      <c r="CQ83" s="43" t="str">
        <f>IF(AND(CO124=0,CO83&gt;=0),"",CO83/CO124)</f>
        <v/>
      </c>
      <c r="CR83" s="38" t="str">
        <f t="shared" si="47"/>
        <v/>
      </c>
      <c r="CS83" s="127">
        <f>SUM(CS84:CS92)+CS110+CS111</f>
        <v>11626.259057697755</v>
      </c>
      <c r="CT83" s="38">
        <f>IF(AND(CS4=0,CS83&gt;=0), "",CS83/CS4)</f>
        <v>7.940884205403137E-2</v>
      </c>
      <c r="CU83" s="43">
        <f>IF(AND(CS124=0,CS83&gt;=0),"",CS83/CS124)</f>
        <v>0.35963259776405954</v>
      </c>
      <c r="CV83" s="128">
        <f>SUM(CV84:CV92)+CV110+CV111</f>
        <v>0</v>
      </c>
      <c r="CW83" s="38" t="str">
        <f>IF(AND(CV4=0,CV83&gt;=0), "",CV83/CV4)</f>
        <v/>
      </c>
      <c r="CX83" s="91">
        <f t="shared" si="48"/>
        <v>1</v>
      </c>
    </row>
    <row r="84" spans="1:102" hidden="1" outlineLevel="2" x14ac:dyDescent="0.3">
      <c r="A84" s="29" t="s">
        <v>76</v>
      </c>
      <c r="B84" s="129">
        <f>+'N EERR BARINAS'!B140+'N EERR BARINAS'!B141+'N EERR BARINAS'!B142+'N EERR BARINAS'!B143+'N EERR BARINAS'!B144</f>
        <v>0</v>
      </c>
      <c r="C84" s="30" t="str">
        <f>IF(AND(B4=0,B84&gt;=0), "",B84/B4)</f>
        <v/>
      </c>
      <c r="D84" s="47" t="str">
        <f>IF(AND(B124=0,B84&gt;=0),"",B84/B124)</f>
        <v/>
      </c>
      <c r="E84" s="129">
        <f>+'N EERR BARINAS'!C140+'N EERR BARINAS'!C141+'N EERR BARINAS'!C142+'N EERR BARINAS'!C143+'N EERR BARINAS'!C144</f>
        <v>0</v>
      </c>
      <c r="F84" s="30">
        <f>IF(AND(E4=0,E84&gt;=0), "",E84/E4)</f>
        <v>0</v>
      </c>
      <c r="G84" s="47">
        <f>IF(AND(E124=0,E84&gt;=0),"",E84/E124)</f>
        <v>0</v>
      </c>
      <c r="H84" s="129">
        <f>+'N EERR BARINAS'!D140+'N EERR BARINAS'!D141+'N EERR BARINAS'!D142+'N EERR BARINAS'!D143+'N EERR BARINAS'!D144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BARINAS'!E140+'N EERR BARINAS'!E141+'N EERR BARINAS'!E142+'N EERR BARINAS'!E143+'N EERR BARINAS'!E144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BARINAS'!F140+'N EERR BARINAS'!F141+'N EERR BARINAS'!F142+'N EERR BARINAS'!F143+'N EERR BARINAS'!F144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BARINAS'!G140+'N EERR BARINAS'!G141+'N EERR BARINAS'!G142+'N EERR BARINAS'!G143+'N EERR BARINAS'!G144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BARINAS'!H140+'N EERR BARINAS'!H141+'N EERR BARINAS'!H142+'N EERR BARINAS'!H143+'N EERR BARINAS'!H144</f>
        <v>74.039439343331196</v>
      </c>
      <c r="AN84" s="30">
        <f>IF(AND(AM4=0,AM84&gt;=0), "",AM84/AM4)</f>
        <v>2.6993912357520765E-3</v>
      </c>
      <c r="AO84" s="47">
        <f>IF(AND(AM124=0,AM84&gt;=0),"",AM84/AM124)</f>
        <v>1.2401422394049868E-2</v>
      </c>
      <c r="AP84" s="30">
        <f t="shared" si="42"/>
        <v>1</v>
      </c>
      <c r="AQ84" s="130">
        <f t="shared" si="63"/>
        <v>74.039439343331196</v>
      </c>
      <c r="AR84" s="30">
        <f>IF(AND(AQ4=0,AQ84&gt;=0), "",AQ84/AQ4)</f>
        <v>5.0569887660389587E-4</v>
      </c>
      <c r="AS84" s="47">
        <f>IF(AND(AQ124=0,AQ84&gt;=0),"",AQ84/AQ124)</f>
        <v>2.2902462241633052E-3</v>
      </c>
      <c r="AT84" s="131">
        <f t="shared" ref="AT84:AT92" si="69">+V84*2</f>
        <v>0</v>
      </c>
      <c r="AU84" s="30" t="str">
        <f>IF(AND(AT4=0,AT84&gt;=0), "",AT84/AT4)</f>
        <v/>
      </c>
      <c r="AV84" s="47">
        <f t="shared" si="23"/>
        <v>1</v>
      </c>
      <c r="AW84" s="131">
        <f t="shared" si="40"/>
        <v>12.339906557221866</v>
      </c>
      <c r="AX84" s="30">
        <f>IF(AND(AW4=0,AW84&gt;=0), "",AW84/AW4)</f>
        <v>5.0569887660389587E-4</v>
      </c>
      <c r="AY84" s="47">
        <f>IF(AND(AW124=0,AW84&gt;=0),"",AW84/AW124)</f>
        <v>2.2902462241633061E-3</v>
      </c>
      <c r="AZ84" s="131">
        <f t="shared" ref="AZ84:AZ102" si="70">+AT84/6</f>
        <v>0</v>
      </c>
      <c r="BA84" s="30" t="str">
        <f>IF(AND(AZ4=0,AZ84&gt;=0), "",AZ84/AZ4)</f>
        <v/>
      </c>
      <c r="BB84" s="47">
        <f t="shared" si="24"/>
        <v>1</v>
      </c>
      <c r="BC84" s="129">
        <f>+'N EERR BARINAS'!I140+'N EERR BARINAS'!I141+'N EERR BARINAS'!I142+'N EERR BARINAS'!I143+'N EERR BARINAS'!I144</f>
        <v>0</v>
      </c>
      <c r="BD84" s="30" t="str">
        <f>IF(AND(BC4=0,BC84&gt;=0), "",BC84/BC4)</f>
        <v/>
      </c>
      <c r="BE84" s="47" t="str">
        <f>IF(AND(BC124=0,BC84&gt;=0),"",BC84/BC124)</f>
        <v/>
      </c>
      <c r="BF84" s="30">
        <f t="shared" si="25"/>
        <v>-1</v>
      </c>
      <c r="BG84" s="130">
        <f t="shared" ref="BG84:BG92" si="71">+AQ84+BC84</f>
        <v>74.039439343331196</v>
      </c>
      <c r="BH84" s="30">
        <f>IF(AND(BG4=0,BG84&gt;=0), "",BG84/BG4)</f>
        <v>5.0569887660389587E-4</v>
      </c>
      <c r="BI84" s="47">
        <f>IF(AND(BG124=0,BG84&gt;=0),"",BG84/BG124)</f>
        <v>2.2902462241633052E-3</v>
      </c>
      <c r="BJ84" s="129">
        <f>+'N EERR BARINAS'!J140+'N EERR BARINAS'!J141+'N EERR BARINAS'!J142+'N EERR BARINAS'!J143+'N EERR BARINAS'!J144</f>
        <v>0</v>
      </c>
      <c r="BK84" s="30" t="str">
        <f>IF(AND(BJ4=0,BJ84&gt;=0), "",BJ84/BJ4)</f>
        <v/>
      </c>
      <c r="BL84" s="47" t="str">
        <f>IF(AND(BJ124=0,BJ84&gt;=0),"",BJ84/BJ124)</f>
        <v/>
      </c>
      <c r="BM84" s="30" t="str">
        <f t="shared" si="43"/>
        <v/>
      </c>
      <c r="BN84" s="130">
        <f t="shared" ref="BN84:BN92" si="72">+BG84+BJ84</f>
        <v>74.039439343331196</v>
      </c>
      <c r="BO84" s="30">
        <f>IF(AND(BN4=0,BN84&gt;=0), "",BN84/BN4)</f>
        <v>5.0569887660389587E-4</v>
      </c>
      <c r="BP84" s="47">
        <f>IF(AND(BN124=0,BN84&gt;=0),"",BN84/BN124)</f>
        <v>2.2902462241633052E-3</v>
      </c>
      <c r="BQ84" s="129">
        <f>+'N EERR BARINAS'!K140+'N EERR BARINAS'!K141+'N EERR BARINAS'!K142+'N EERR BARINAS'!K143+'N EERR BARINAS'!K144</f>
        <v>0</v>
      </c>
      <c r="BR84" s="30" t="str">
        <f>IF(AND(BQ4=0,BQ84&gt;=0), "",BQ84/BQ4)</f>
        <v/>
      </c>
      <c r="BS84" s="47" t="str">
        <f>IF(AND(BQ124=0,BQ84&gt;=0),"",BQ84/BQ124)</f>
        <v/>
      </c>
      <c r="BT84" s="30" t="str">
        <f t="shared" si="44"/>
        <v/>
      </c>
      <c r="BU84" s="130">
        <f t="shared" ref="BU84:BU92" si="73">+BN84+BQ84</f>
        <v>74.039439343331196</v>
      </c>
      <c r="BV84" s="30">
        <f>IF(AND(BU4=0,BU84&gt;=0), "",BU84/BU4)</f>
        <v>5.0569887660389587E-4</v>
      </c>
      <c r="BW84" s="47">
        <f>IF(AND(BU124=0,BU84&gt;=0),"",BU84/BU124)</f>
        <v>2.2902462241633052E-3</v>
      </c>
      <c r="BX84" s="131">
        <f t="shared" ref="BX84:BX92" si="74">+AZ84*9</f>
        <v>0</v>
      </c>
      <c r="BY84" s="30" t="str">
        <f>IF(AND(BX4=0,BX84&gt;=0), "",BX84/BX4)</f>
        <v/>
      </c>
      <c r="BZ84" s="47">
        <f t="shared" si="45"/>
        <v>1</v>
      </c>
      <c r="CA84" s="129">
        <f>+'N EERR BARINAS'!L140+'N EERR BARINAS'!L141+'N EERR BARINAS'!L142+'N EERR BARINAS'!L143+'N EERR BARINAS'!L144</f>
        <v>0</v>
      </c>
      <c r="CB84" s="30" t="str">
        <f>IF(AND(CA4=0,CA84&gt;=0), "",CA84/CA4)</f>
        <v/>
      </c>
      <c r="CC84" s="47" t="str">
        <f>IF(AND(CA124=0,CA84&gt;=0),"",CA84/CA124)</f>
        <v/>
      </c>
      <c r="CD84" s="30" t="str">
        <f t="shared" si="26"/>
        <v/>
      </c>
      <c r="CE84" s="130">
        <f t="shared" ref="CE84:CE92" si="75">+BU84+CA84</f>
        <v>74.039439343331196</v>
      </c>
      <c r="CF84" s="30">
        <f>IF(AND(CE4=0,CE84&gt;=0), "",CE84/CE4)</f>
        <v>5.0569887660389587E-4</v>
      </c>
      <c r="CG84" s="47">
        <f>IF(AND(CE124=0,CE84&gt;=0),"",CE84/CE124)</f>
        <v>2.2902462241633052E-3</v>
      </c>
      <c r="CH84" s="129">
        <f>+'N EERR BARINAS'!M140+'N EERR BARINAS'!M141+'N EERR BARINAS'!M142+'N EERR BARINAS'!M143+'N EERR BARINAS'!M144</f>
        <v>0</v>
      </c>
      <c r="CI84" s="30" t="str">
        <f>IF(AND(CH4=0,CH84&gt;=0), "",CH84/CH4)</f>
        <v/>
      </c>
      <c r="CJ84" s="47" t="str">
        <f>IF(AND(CH124=0,CH84&gt;=0),"",CH84/CH124)</f>
        <v/>
      </c>
      <c r="CK84" s="30" t="str">
        <f t="shared" si="46"/>
        <v/>
      </c>
      <c r="CL84" s="130">
        <f t="shared" ref="CL84:CL92" si="76">+CE84+CH84</f>
        <v>74.039439343331196</v>
      </c>
      <c r="CM84" s="30">
        <f>IF(AND(CL4=0,CL84&gt;=0), "",CL84/CL4)</f>
        <v>5.0569887660389587E-4</v>
      </c>
      <c r="CN84" s="47">
        <f>IF(AND(CL124=0,CL84&gt;=0),"",CL84/CL124)</f>
        <v>2.2902462241633052E-3</v>
      </c>
      <c r="CO84" s="129">
        <f>+'N EERR BARINAS'!N140+'N EERR BARINAS'!N141+'N EERR BARINAS'!N142+'N EERR BARINAS'!N143+'N EERR BARINAS'!N144</f>
        <v>0</v>
      </c>
      <c r="CP84" s="30" t="str">
        <f>IF(AND(CO4=0,CO84&gt;=0), "",CO84/CO4)</f>
        <v/>
      </c>
      <c r="CQ84" s="47" t="str">
        <f>IF(AND(CO124=0,CO84&gt;=0),"",CO84/CO124)</f>
        <v/>
      </c>
      <c r="CR84" s="30" t="str">
        <f t="shared" si="47"/>
        <v/>
      </c>
      <c r="CS84" s="130">
        <f t="shared" ref="CS84:CS92" si="77">+CL84+CO84</f>
        <v>74.039439343331196</v>
      </c>
      <c r="CT84" s="30">
        <f>IF(AND(CS4=0,CS84&gt;=0), "",CS84/CS4)</f>
        <v>5.0569887660389587E-4</v>
      </c>
      <c r="CU84" s="47">
        <f>IF(AND(CS124=0,CS84&gt;=0),"",CS84/CS124)</f>
        <v>2.2902462241633052E-3</v>
      </c>
      <c r="CV84" s="131">
        <f t="shared" ref="CV84:CV92" si="78">+AZ84*12</f>
        <v>0</v>
      </c>
      <c r="CW84" s="30" t="str">
        <f>IF(AND(CV4=0,CV84&gt;=0), "",CV84/CV4)</f>
        <v/>
      </c>
      <c r="CX84" s="47">
        <f t="shared" si="48"/>
        <v>1</v>
      </c>
    </row>
    <row r="85" spans="1:102" hidden="1" outlineLevel="2" x14ac:dyDescent="0.3">
      <c r="A85" s="29" t="s">
        <v>77</v>
      </c>
      <c r="B85" s="129">
        <f>+'N EERR BARINAS'!B145</f>
        <v>0</v>
      </c>
      <c r="C85" s="30" t="str">
        <f>IF(AND(B4=0,B85&gt;=0), "",B85/B4)</f>
        <v/>
      </c>
      <c r="D85" s="47" t="str">
        <f>IF(AND(B124=0,B85&gt;=0),"",B85/B124)</f>
        <v/>
      </c>
      <c r="E85" s="129">
        <f>+'N EERR BARINAS'!C145</f>
        <v>74.3011257383029</v>
      </c>
      <c r="F85" s="30">
        <f>IF(AND(E4=0,E85&gt;=0), "",E85/E4)</f>
        <v>5.4117589265195304E-3</v>
      </c>
      <c r="G85" s="47">
        <f>IF(AND(E124=0,E85&gt;=0),"",E85/E124)</f>
        <v>1.9759919704627874E-2</v>
      </c>
      <c r="H85" s="129">
        <f>+'N EERR BARINAS'!D145</f>
        <v>13.490770763646719</v>
      </c>
      <c r="I85" s="30">
        <f>IF(AND(H4=0,H85&gt;=0), "",H85/H4)</f>
        <v>5.926695396909022E-4</v>
      </c>
      <c r="J85" s="47">
        <f>IF(AND(H124=0,H85&gt;=0),"",H85/H124)</f>
        <v>2.6726532385181563E-3</v>
      </c>
      <c r="K85" s="30">
        <f t="shared" si="64"/>
        <v>-0.81843113910329213</v>
      </c>
      <c r="L85" s="130">
        <f t="shared" si="65"/>
        <v>87.791896501949623</v>
      </c>
      <c r="M85" s="30">
        <f>IF(AND(L4=0,L85&gt;=0), "",L85/L4)</f>
        <v>2.4057655842227438E-3</v>
      </c>
      <c r="N85" s="47">
        <f>IF(AND(L124=0,L85&gt;=0),"",L85/L124)</f>
        <v>9.967402935754691E-3</v>
      </c>
      <c r="O85" s="129">
        <f>+'N EERR BARINAS'!E145</f>
        <v>112.25684231281893</v>
      </c>
      <c r="P85" s="30">
        <f>IF(AND(O4=0,O85&gt;=0), "",O85/O4)</f>
        <v>4.2597630616003782E-3</v>
      </c>
      <c r="Q85" s="47">
        <f>IF(AND(O124=0,O85&gt;=0),"",O85/O124)</f>
        <v>1.8369890320190974E-2</v>
      </c>
      <c r="R85" s="30">
        <f t="shared" si="66"/>
        <v>7.3210102876638414</v>
      </c>
      <c r="S85" s="130">
        <f t="shared" si="67"/>
        <v>200.04873881476857</v>
      </c>
      <c r="T85" s="30">
        <f>IF(AND(S4=0,S85&gt;=0), "",S85/S4)</f>
        <v>3.1832020452752167E-3</v>
      </c>
      <c r="U85" s="47">
        <f>IF(AND(S124=0,S85&gt;=0),"",S85/S124)</f>
        <v>1.340915648326543E-2</v>
      </c>
      <c r="V85" s="131"/>
      <c r="W85" s="30" t="str">
        <f>IF(AND(V4=0,V85&gt;=0), "",V85/V4)</f>
        <v/>
      </c>
      <c r="X85" s="47">
        <f t="shared" si="21"/>
        <v>1</v>
      </c>
      <c r="Y85" s="129">
        <f>+'N EERR BARINAS'!F145</f>
        <v>68.840241650447638</v>
      </c>
      <c r="Z85" s="30">
        <f>IF(AND(Y4=0,Y85&gt;=0), "",Y85/Y4)</f>
        <v>2.7818556885743791E-3</v>
      </c>
      <c r="AA85" s="47">
        <f>IF(AND(Y124=0,Y85&gt;=0),"",Y85/Y124)</f>
        <v>1.2238614979819831E-2</v>
      </c>
      <c r="AB85" s="30">
        <f t="shared" si="22"/>
        <v>-0.38676128570751206</v>
      </c>
      <c r="AC85" s="130">
        <f t="shared" si="68"/>
        <v>268.88898046521621</v>
      </c>
      <c r="AD85" s="30">
        <f>IF(AND(AC4=0,AC85&gt;=0), "",AC85/AC4)</f>
        <v>3.0698142760113133E-3</v>
      </c>
      <c r="AE85" s="47">
        <f>IF(AND(AC124=0,AC85&gt;=0),"",AC85/AC124)</f>
        <v>1.3088662993571101E-2</v>
      </c>
      <c r="AF85" s="129">
        <f>+'N EERR BARINAS'!G145</f>
        <v>94.241833801251687</v>
      </c>
      <c r="AG85" s="30">
        <f>IF(AND(AF4=0,AF85&gt;=0), "",AF85/AF4)</f>
        <v>3.0022265205504502E-3</v>
      </c>
      <c r="AH85" s="47">
        <f>IF(AND(AF124=0,AF85&gt;=0),"",AF85/AF124)</f>
        <v>1.620872980735738E-2</v>
      </c>
      <c r="AI85" s="30">
        <f t="shared" si="41"/>
        <v>0.36899336117654191</v>
      </c>
      <c r="AJ85" s="130">
        <f t="shared" si="62"/>
        <v>363.13081426646789</v>
      </c>
      <c r="AK85" s="30">
        <f>IF(AND(AJ4=0,AJ85&gt;=0), "",AJ85/AJ4)</f>
        <v>3.0519828008213202E-3</v>
      </c>
      <c r="AL85" s="47">
        <f>IF(AND(AJ124=0,AJ85&gt;=0),"",AJ85/AJ124)</f>
        <v>1.3776915048207501E-2</v>
      </c>
      <c r="AM85" s="129">
        <f>+'N EERR BARINAS'!H145</f>
        <v>384.63090677358713</v>
      </c>
      <c r="AN85" s="30">
        <f>IF(AND(AM4=0,AM85&gt;=0), "",AM85/AM4)</f>
        <v>1.4023192341170977E-2</v>
      </c>
      <c r="AO85" s="47">
        <f>IF(AND(AM124=0,AM85&gt;=0),"",AM85/AM124)</f>
        <v>6.4424722593949602E-2</v>
      </c>
      <c r="AP85" s="30">
        <f t="shared" si="42"/>
        <v>3.081318149907208</v>
      </c>
      <c r="AQ85" s="130">
        <f t="shared" si="63"/>
        <v>747.76172104005502</v>
      </c>
      <c r="AR85" s="30">
        <f>IF(AND(AQ4=0,AQ85&gt;=0), "",AQ85/AQ4)</f>
        <v>5.1073085594807548E-3</v>
      </c>
      <c r="AS85" s="47">
        <f>IF(AND(AQ124=0,AQ85&gt;=0),"",AQ85/AQ124)</f>
        <v>2.3130354218978737E-2</v>
      </c>
      <c r="AT85" s="131">
        <f t="shared" si="69"/>
        <v>0</v>
      </c>
      <c r="AU85" s="30" t="str">
        <f>IF(AND(AT4=0,AT85&gt;=0), "",AT85/AT4)</f>
        <v/>
      </c>
      <c r="AV85" s="47">
        <f t="shared" si="23"/>
        <v>1</v>
      </c>
      <c r="AW85" s="131">
        <f t="shared" si="40"/>
        <v>124.62695350667583</v>
      </c>
      <c r="AX85" s="30">
        <f>IF(AND(AW4=0,AW85&gt;=0), "",AW85/AW4)</f>
        <v>5.1073085594807548E-3</v>
      </c>
      <c r="AY85" s="47">
        <f>IF(AND(AW124=0,AW85&gt;=0),"",AW85/AW124)</f>
        <v>2.3130354218978744E-2</v>
      </c>
      <c r="AZ85" s="131">
        <f t="shared" si="70"/>
        <v>0</v>
      </c>
      <c r="BA85" s="30" t="str">
        <f>IF(AND(AZ4=0,AZ85&gt;=0), "",AZ85/AZ4)</f>
        <v/>
      </c>
      <c r="BB85" s="47">
        <f t="shared" si="24"/>
        <v>1</v>
      </c>
      <c r="BC85" s="129">
        <f>+'N EERR BARINAS'!I145</f>
        <v>0</v>
      </c>
      <c r="BD85" s="30" t="str">
        <f>IF(AND(BC4=0,BC85&gt;=0), "",BC85/BC4)</f>
        <v/>
      </c>
      <c r="BE85" s="47" t="str">
        <f>IF(AND(BC124=0,BC85&gt;=0),"",BC85/BC124)</f>
        <v/>
      </c>
      <c r="BF85" s="30">
        <f t="shared" si="25"/>
        <v>-1</v>
      </c>
      <c r="BG85" s="130">
        <f t="shared" si="71"/>
        <v>747.76172104005502</v>
      </c>
      <c r="BH85" s="30">
        <f>IF(AND(BG4=0,BG85&gt;=0), "",BG85/BG4)</f>
        <v>5.1073085594807548E-3</v>
      </c>
      <c r="BI85" s="47">
        <f>IF(AND(BG124=0,BG85&gt;=0),"",BG85/BG124)</f>
        <v>2.3130354218978737E-2</v>
      </c>
      <c r="BJ85" s="129">
        <f>+'N EERR BARINAS'!J145</f>
        <v>0</v>
      </c>
      <c r="BK85" s="30" t="str">
        <f>IF(AND(BJ4=0,BJ85&gt;=0), "",BJ85/BJ4)</f>
        <v/>
      </c>
      <c r="BL85" s="47" t="str">
        <f>IF(AND(BJ124=0,BJ85&gt;=0),"",BJ85/BJ124)</f>
        <v/>
      </c>
      <c r="BM85" s="30" t="str">
        <f t="shared" si="43"/>
        <v/>
      </c>
      <c r="BN85" s="130">
        <f t="shared" si="72"/>
        <v>747.76172104005502</v>
      </c>
      <c r="BO85" s="30">
        <f>IF(AND(BN4=0,BN85&gt;=0), "",BN85/BN4)</f>
        <v>5.1073085594807548E-3</v>
      </c>
      <c r="BP85" s="47">
        <f>IF(AND(BN124=0,BN85&gt;=0),"",BN85/BN124)</f>
        <v>2.3130354218978737E-2</v>
      </c>
      <c r="BQ85" s="129">
        <f>+'N EERR BARINAS'!K145</f>
        <v>0</v>
      </c>
      <c r="BR85" s="30" t="str">
        <f>IF(AND(BQ4=0,BQ85&gt;=0), "",BQ85/BQ4)</f>
        <v/>
      </c>
      <c r="BS85" s="47" t="str">
        <f>IF(AND(BQ124=0,BQ85&gt;=0),"",BQ85/BQ124)</f>
        <v/>
      </c>
      <c r="BT85" s="30" t="str">
        <f t="shared" si="44"/>
        <v/>
      </c>
      <c r="BU85" s="130">
        <f t="shared" si="73"/>
        <v>747.76172104005502</v>
      </c>
      <c r="BV85" s="30">
        <f>IF(AND(BU4=0,BU85&gt;=0), "",BU85/BU4)</f>
        <v>5.1073085594807548E-3</v>
      </c>
      <c r="BW85" s="47">
        <f>IF(AND(BU124=0,BU85&gt;=0),"",BU85/BU124)</f>
        <v>2.3130354218978737E-2</v>
      </c>
      <c r="BX85" s="131">
        <f t="shared" si="74"/>
        <v>0</v>
      </c>
      <c r="BY85" s="30" t="str">
        <f>IF(AND(BX4=0,BX85&gt;=0), "",BX85/BX4)</f>
        <v/>
      </c>
      <c r="BZ85" s="47">
        <f t="shared" si="45"/>
        <v>1</v>
      </c>
      <c r="CA85" s="129">
        <f>+'N EERR BARINAS'!L145</f>
        <v>0</v>
      </c>
      <c r="CB85" s="30" t="str">
        <f>IF(AND(CA4=0,CA85&gt;=0), "",CA85/CA4)</f>
        <v/>
      </c>
      <c r="CC85" s="47" t="str">
        <f>IF(AND(CA124=0,CA85&gt;=0),"",CA85/CA124)</f>
        <v/>
      </c>
      <c r="CD85" s="30" t="str">
        <f t="shared" si="26"/>
        <v/>
      </c>
      <c r="CE85" s="130">
        <f t="shared" si="75"/>
        <v>747.76172104005502</v>
      </c>
      <c r="CF85" s="30">
        <f>IF(AND(CE4=0,CE85&gt;=0), "",CE85/CE4)</f>
        <v>5.1073085594807548E-3</v>
      </c>
      <c r="CG85" s="47">
        <f>IF(AND(CE124=0,CE85&gt;=0),"",CE85/CE124)</f>
        <v>2.3130354218978737E-2</v>
      </c>
      <c r="CH85" s="129">
        <f>+'N EERR BARINAS'!M145</f>
        <v>0</v>
      </c>
      <c r="CI85" s="30" t="str">
        <f>IF(AND(CH4=0,CH85&gt;=0), "",CH85/CH4)</f>
        <v/>
      </c>
      <c r="CJ85" s="47" t="str">
        <f>IF(AND(CH124=0,CH85&gt;=0),"",CH85/CH124)</f>
        <v/>
      </c>
      <c r="CK85" s="30" t="str">
        <f t="shared" si="46"/>
        <v/>
      </c>
      <c r="CL85" s="130">
        <f t="shared" si="76"/>
        <v>747.76172104005502</v>
      </c>
      <c r="CM85" s="30">
        <f>IF(AND(CL4=0,CL85&gt;=0), "",CL85/CL4)</f>
        <v>5.1073085594807548E-3</v>
      </c>
      <c r="CN85" s="47">
        <f>IF(AND(CL124=0,CL85&gt;=0),"",CL85/CL124)</f>
        <v>2.3130354218978737E-2</v>
      </c>
      <c r="CO85" s="129">
        <f>+'N EERR BARINAS'!N145</f>
        <v>0</v>
      </c>
      <c r="CP85" s="30" t="str">
        <f>IF(AND(CO4=0,CO85&gt;=0), "",CO85/CO4)</f>
        <v/>
      </c>
      <c r="CQ85" s="47" t="str">
        <f>IF(AND(CO124=0,CO85&gt;=0),"",CO85/CO124)</f>
        <v/>
      </c>
      <c r="CR85" s="30" t="str">
        <f t="shared" si="47"/>
        <v/>
      </c>
      <c r="CS85" s="130">
        <f t="shared" si="77"/>
        <v>747.76172104005502</v>
      </c>
      <c r="CT85" s="30">
        <f>IF(AND(CS4=0,CS85&gt;=0), "",CS85/CS4)</f>
        <v>5.1073085594807548E-3</v>
      </c>
      <c r="CU85" s="47">
        <f>IF(AND(CS124=0,CS85&gt;=0),"",CS85/CS124)</f>
        <v>2.3130354218978737E-2</v>
      </c>
      <c r="CV85" s="131">
        <f t="shared" si="78"/>
        <v>0</v>
      </c>
      <c r="CW85" s="30" t="str">
        <f>IF(AND(CV4=0,CV85&gt;=0), "",CV85/CV4)</f>
        <v/>
      </c>
      <c r="CX85" s="47">
        <f t="shared" si="48"/>
        <v>1</v>
      </c>
    </row>
    <row r="86" spans="1:102" hidden="1" outlineLevel="2" x14ac:dyDescent="0.3">
      <c r="A86" s="29" t="s">
        <v>1</v>
      </c>
      <c r="B86" s="129">
        <f>+'N EERR BARINAS'!B146+'N EERR BARINAS'!B147+'N EERR BARINAS'!B148+'N EERR BARINAS'!B149+'N EERR BARINAS'!B150+'N EERR BARINAS'!B151+'N EERR BARINAS'!B152+'N EERR BARINAS'!B153</f>
        <v>0</v>
      </c>
      <c r="C86" s="30" t="str">
        <f>IF(AND(B4=0,B86&gt;=0), "",B86/B4)</f>
        <v/>
      </c>
      <c r="D86" s="47" t="str">
        <f>IF(AND(B124=0,B86&gt;=0),"",B86/B124)</f>
        <v/>
      </c>
      <c r="E86" s="129">
        <f>+'N EERR BARINAS'!C146+'N EERR BARINAS'!C147+'N EERR BARINAS'!C148+'N EERR BARINAS'!C149+'N EERR BARINAS'!C150+'N EERR BARINAS'!C151+'N EERR BARINAS'!C152+'N EERR BARINAS'!C153</f>
        <v>0</v>
      </c>
      <c r="F86" s="30">
        <f>IF(AND(E4=0,E86&gt;=0), "",E86/E4)</f>
        <v>0</v>
      </c>
      <c r="G86" s="47">
        <f>IF(AND(E124=0,E86&gt;=0),"",E86/E124)</f>
        <v>0</v>
      </c>
      <c r="H86" s="129">
        <f>+'N EERR BARINAS'!D146+'N EERR BARINAS'!D147+'N EERR BARINAS'!D148+'N EERR BARINAS'!D149+'N EERR BARINAS'!D150+'N EERR BARINAS'!D151+'N EERR BARINAS'!D152+'N EERR BARINAS'!D153</f>
        <v>0</v>
      </c>
      <c r="I86" s="30">
        <f>IF(AND(H4=0,H86&gt;=0), "",H86/H4)</f>
        <v>0</v>
      </c>
      <c r="J86" s="47">
        <f>IF(AND(H124=0,H86&gt;=0),"",H86/H124)</f>
        <v>0</v>
      </c>
      <c r="K86" s="30" t="str">
        <f t="shared" si="64"/>
        <v/>
      </c>
      <c r="L86" s="130">
        <f t="shared" si="65"/>
        <v>0</v>
      </c>
      <c r="M86" s="30">
        <f>IF(AND(L4=0,L86&gt;=0), "",L86/L4)</f>
        <v>0</v>
      </c>
      <c r="N86" s="47">
        <f>IF(AND(L124=0,L86&gt;=0),"",L86/L124)</f>
        <v>0</v>
      </c>
      <c r="O86" s="129">
        <f>+'N EERR BARINAS'!E146+'N EERR BARINAS'!E147+'N EERR BARINAS'!E148+'N EERR BARINAS'!E149+'N EERR BARINAS'!E150+'N EERR BARINAS'!E151+'N EERR BARINAS'!E152+'N EERR BARINAS'!E153</f>
        <v>110.02199843835034</v>
      </c>
      <c r="P86" s="30">
        <f>IF(AND(O4=0,O86&gt;=0), "",O86/O4)</f>
        <v>4.1749583834287205E-3</v>
      </c>
      <c r="Q86" s="47">
        <f>IF(AND(O124=0,O86&gt;=0),"",O86/O124)</f>
        <v>1.8004176872253998E-2</v>
      </c>
      <c r="R86" s="30">
        <f t="shared" si="66"/>
        <v>1</v>
      </c>
      <c r="S86" s="130">
        <f t="shared" si="67"/>
        <v>110.02199843835034</v>
      </c>
      <c r="T86" s="30">
        <f>IF(AND(S4=0,S86&gt;=0), "",S86/S4)</f>
        <v>1.7506846208038599E-3</v>
      </c>
      <c r="U86" s="47">
        <f>IF(AND(S124=0,S86&gt;=0),"",S86/S124)</f>
        <v>7.3747137942591747E-3</v>
      </c>
      <c r="V86" s="131"/>
      <c r="W86" s="30" t="str">
        <f>IF(AND(V4=0,V86&gt;=0), "",V86/V4)</f>
        <v/>
      </c>
      <c r="X86" s="47">
        <f t="shared" si="21"/>
        <v>1</v>
      </c>
      <c r="Y86" s="129">
        <f>+'N EERR BARINAS'!F146+'N EERR BARINAS'!F147+'N EERR BARINAS'!F148+'N EERR BARINAS'!F149+'N EERR BARINAS'!F150+'N EERR BARINAS'!F151+'N EERR BARINAS'!F152+'N EERR BARINAS'!F153</f>
        <v>0</v>
      </c>
      <c r="Z86" s="30">
        <f>IF(AND(Y4=0,Y86&gt;=0), "",Y86/Y4)</f>
        <v>0</v>
      </c>
      <c r="AA86" s="47">
        <f>IF(AND(Y124=0,Y86&gt;=0),"",Y86/Y124)</f>
        <v>0</v>
      </c>
      <c r="AB86" s="30">
        <f t="shared" si="22"/>
        <v>-1</v>
      </c>
      <c r="AC86" s="130">
        <f t="shared" si="68"/>
        <v>110.02199843835034</v>
      </c>
      <c r="AD86" s="30">
        <f>IF(AND(AC4=0,AC86&gt;=0), "",AC86/AC4)</f>
        <v>1.2560838339190834E-3</v>
      </c>
      <c r="AE86" s="47">
        <f>IF(AND(AC124=0,AC86&gt;=0),"",AC86/AC124)</f>
        <v>5.3555220334700884E-3</v>
      </c>
      <c r="AF86" s="129">
        <f>+'N EERR BARINAS'!G146+'N EERR BARINAS'!G147+'N EERR BARINAS'!G148+'N EERR BARINAS'!G149+'N EERR BARINAS'!G150+'N EERR BARINAS'!G151+'N EERR BARINAS'!G152+'N EERR BARINAS'!G153</f>
        <v>0</v>
      </c>
      <c r="AG86" s="30">
        <f>IF(AND(AF4=0,AF86&gt;=0), "",AF86/AF4)</f>
        <v>0</v>
      </c>
      <c r="AH86" s="47">
        <f>IF(AND(AF124=0,AF86&gt;=0),"",AF86/AF124)</f>
        <v>0</v>
      </c>
      <c r="AI86" s="30" t="str">
        <f t="shared" si="41"/>
        <v/>
      </c>
      <c r="AJ86" s="130">
        <f t="shared" si="62"/>
        <v>110.02199843835034</v>
      </c>
      <c r="AK86" s="30">
        <f>IF(AND(AJ4=0,AJ86&gt;=0), "",AJ86/AJ4)</f>
        <v>9.246949962760083E-4</v>
      </c>
      <c r="AL86" s="47">
        <f>IF(AND(AJ124=0,AJ86&gt;=0),"",AJ86/AJ124)</f>
        <v>4.174153407997188E-3</v>
      </c>
      <c r="AM86" s="129">
        <f>+'N EERR BARINAS'!H146+'N EERR BARINAS'!H147+'N EERR BARINAS'!H148+'N EERR BARINAS'!H149+'N EERR BARINAS'!H150+'N EERR BARINAS'!H151+'N EERR BARINAS'!H152+'N EERR BARINAS'!H153</f>
        <v>0</v>
      </c>
      <c r="AN86" s="30">
        <f>IF(AND(AM4=0,AM86&gt;=0), "",AM86/AM4)</f>
        <v>0</v>
      </c>
      <c r="AO86" s="47">
        <f>IF(AND(AM124=0,AM86&gt;=0),"",AM86/AM124)</f>
        <v>0</v>
      </c>
      <c r="AP86" s="30" t="str">
        <f t="shared" si="42"/>
        <v/>
      </c>
      <c r="AQ86" s="130">
        <f t="shared" si="63"/>
        <v>110.02199843835034</v>
      </c>
      <c r="AR86" s="30">
        <f>IF(AND(AQ4=0,AQ86&gt;=0), "",AQ86/AQ4)</f>
        <v>7.5146437500678775E-4</v>
      </c>
      <c r="AS86" s="47">
        <f>IF(AND(AQ124=0,AQ86&gt;=0),"",AQ86/AQ124)</f>
        <v>3.4032870687996206E-3</v>
      </c>
      <c r="AT86" s="131">
        <f t="shared" si="69"/>
        <v>0</v>
      </c>
      <c r="AU86" s="30" t="str">
        <f>IF(AND(AT4=0,AT86&gt;=0), "",AT86/AT4)</f>
        <v/>
      </c>
      <c r="AV86" s="47">
        <f t="shared" si="23"/>
        <v>1</v>
      </c>
      <c r="AW86" s="131">
        <f t="shared" si="40"/>
        <v>18.336999739725055</v>
      </c>
      <c r="AX86" s="30">
        <f>IF(AND(AW4=0,AW86&gt;=0), "",AW86/AW4)</f>
        <v>7.5146437500678775E-4</v>
      </c>
      <c r="AY86" s="47">
        <f>IF(AND(AW124=0,AW86&gt;=0),"",AW86/AW124)</f>
        <v>3.4032870687996214E-3</v>
      </c>
      <c r="AZ86" s="131">
        <f t="shared" si="70"/>
        <v>0</v>
      </c>
      <c r="BA86" s="30" t="str">
        <f>IF(AND(AZ4=0,AZ86&gt;=0), "",AZ86/AZ4)</f>
        <v/>
      </c>
      <c r="BB86" s="47">
        <f t="shared" si="24"/>
        <v>1</v>
      </c>
      <c r="BC86" s="129">
        <f>+'N EERR BARINAS'!I146+'N EERR BARINAS'!I147+'N EERR BARINAS'!I148+'N EERR BARINAS'!I149+'N EERR BARINAS'!I150+'N EERR BARINAS'!I151+'N EERR BARINAS'!I152+'N EERR BARINAS'!I153</f>
        <v>0</v>
      </c>
      <c r="BD86" s="30" t="str">
        <f>IF(AND(BC4=0,BC86&gt;=0), "",BC86/BC4)</f>
        <v/>
      </c>
      <c r="BE86" s="47" t="str">
        <f>IF(AND(BC124=0,BC86&gt;=0),"",BC86/BC124)</f>
        <v/>
      </c>
      <c r="BF86" s="30" t="str">
        <f t="shared" si="25"/>
        <v/>
      </c>
      <c r="BG86" s="130">
        <f t="shared" si="71"/>
        <v>110.02199843835034</v>
      </c>
      <c r="BH86" s="30">
        <f>IF(AND(BG4=0,BG86&gt;=0), "",BG86/BG4)</f>
        <v>7.5146437500678775E-4</v>
      </c>
      <c r="BI86" s="47">
        <f>IF(AND(BG124=0,BG86&gt;=0),"",BG86/BG124)</f>
        <v>3.4032870687996206E-3</v>
      </c>
      <c r="BJ86" s="129">
        <f>+'N EERR BARINAS'!J146+'N EERR BARINAS'!J147+'N EERR BARINAS'!J148+'N EERR BARINAS'!J149+'N EERR BARINAS'!J150+'N EERR BARINAS'!J151+'N EERR BARINAS'!J152+'N EERR BARINAS'!J153</f>
        <v>0</v>
      </c>
      <c r="BK86" s="30" t="str">
        <f>IF(AND(BJ4=0,BJ86&gt;=0), "",BJ86/BJ4)</f>
        <v/>
      </c>
      <c r="BL86" s="47" t="str">
        <f>IF(AND(BJ124=0,BJ86&gt;=0),"",BJ86/BJ124)</f>
        <v/>
      </c>
      <c r="BM86" s="30" t="str">
        <f t="shared" si="43"/>
        <v/>
      </c>
      <c r="BN86" s="130">
        <f t="shared" si="72"/>
        <v>110.02199843835034</v>
      </c>
      <c r="BO86" s="30">
        <f>IF(AND(BN4=0,BN86&gt;=0), "",BN86/BN4)</f>
        <v>7.5146437500678775E-4</v>
      </c>
      <c r="BP86" s="47">
        <f>IF(AND(BN124=0,BN86&gt;=0),"",BN86/BN124)</f>
        <v>3.4032870687996206E-3</v>
      </c>
      <c r="BQ86" s="129">
        <f>+'N EERR BARINAS'!K146+'N EERR BARINAS'!K147+'N EERR BARINAS'!K148+'N EERR BARINAS'!K149+'N EERR BARINAS'!K150+'N EERR BARINAS'!K151+'N EERR BARINAS'!K152+'N EERR BARINAS'!K153</f>
        <v>0</v>
      </c>
      <c r="BR86" s="30" t="str">
        <f>IF(AND(BQ4=0,BQ86&gt;=0), "",BQ86/BQ4)</f>
        <v/>
      </c>
      <c r="BS86" s="47" t="str">
        <f>IF(AND(BQ124=0,BQ86&gt;=0),"",BQ86/BQ124)</f>
        <v/>
      </c>
      <c r="BT86" s="30" t="str">
        <f t="shared" si="44"/>
        <v/>
      </c>
      <c r="BU86" s="130">
        <f t="shared" si="73"/>
        <v>110.02199843835034</v>
      </c>
      <c r="BV86" s="30">
        <f>IF(AND(BU4=0,BU86&gt;=0), "",BU86/BU4)</f>
        <v>7.5146437500678775E-4</v>
      </c>
      <c r="BW86" s="47">
        <f>IF(AND(BU124=0,BU86&gt;=0),"",BU86/BU124)</f>
        <v>3.4032870687996206E-3</v>
      </c>
      <c r="BX86" s="131">
        <f t="shared" si="74"/>
        <v>0</v>
      </c>
      <c r="BY86" s="30" t="str">
        <f>IF(AND(BX4=0,BX86&gt;=0), "",BX86/BX4)</f>
        <v/>
      </c>
      <c r="BZ86" s="47">
        <f t="shared" si="45"/>
        <v>1</v>
      </c>
      <c r="CA86" s="129">
        <f>+'N EERR BARINAS'!L146+'N EERR BARINAS'!L147+'N EERR BARINAS'!L148+'N EERR BARINAS'!L149+'N EERR BARINAS'!L150+'N EERR BARINAS'!L151+'N EERR BARINAS'!L152+'N EERR BARINAS'!L153</f>
        <v>0</v>
      </c>
      <c r="CB86" s="30" t="str">
        <f>IF(AND(CA4=0,CA86&gt;=0), "",CA86/CA4)</f>
        <v/>
      </c>
      <c r="CC86" s="47" t="str">
        <f>IF(AND(CA124=0,CA86&gt;=0),"",CA86/CA124)</f>
        <v/>
      </c>
      <c r="CD86" s="30" t="str">
        <f t="shared" si="26"/>
        <v/>
      </c>
      <c r="CE86" s="130">
        <f t="shared" si="75"/>
        <v>110.02199843835034</v>
      </c>
      <c r="CF86" s="30">
        <f>IF(AND(CE4=0,CE86&gt;=0), "",CE86/CE4)</f>
        <v>7.5146437500678775E-4</v>
      </c>
      <c r="CG86" s="47">
        <f>IF(AND(CE124=0,CE86&gt;=0),"",CE86/CE124)</f>
        <v>3.4032870687996206E-3</v>
      </c>
      <c r="CH86" s="129">
        <f>+'N EERR BARINAS'!M146+'N EERR BARINAS'!M147+'N EERR BARINAS'!M148+'N EERR BARINAS'!M149+'N EERR BARINAS'!M150+'N EERR BARINAS'!M151+'N EERR BARINAS'!M152+'N EERR BARINAS'!M153</f>
        <v>0</v>
      </c>
      <c r="CI86" s="30" t="str">
        <f>IF(AND(CH4=0,CH86&gt;=0), "",CH86/CH4)</f>
        <v/>
      </c>
      <c r="CJ86" s="47" t="str">
        <f>IF(AND(CH124=0,CH86&gt;=0),"",CH86/CH124)</f>
        <v/>
      </c>
      <c r="CK86" s="30" t="str">
        <f t="shared" si="46"/>
        <v/>
      </c>
      <c r="CL86" s="130">
        <f t="shared" si="76"/>
        <v>110.02199843835034</v>
      </c>
      <c r="CM86" s="30">
        <f>IF(AND(CL4=0,CL86&gt;=0), "",CL86/CL4)</f>
        <v>7.5146437500678775E-4</v>
      </c>
      <c r="CN86" s="47">
        <f>IF(AND(CL124=0,CL86&gt;=0),"",CL86/CL124)</f>
        <v>3.4032870687996206E-3</v>
      </c>
      <c r="CO86" s="129">
        <f>+'N EERR BARINAS'!N146+'N EERR BARINAS'!N147+'N EERR BARINAS'!N148+'N EERR BARINAS'!N149+'N EERR BARINAS'!N150+'N EERR BARINAS'!N151+'N EERR BARINAS'!N152+'N EERR BARINAS'!N153</f>
        <v>0</v>
      </c>
      <c r="CP86" s="30" t="str">
        <f>IF(AND(CO4=0,CO86&gt;=0), "",CO86/CO4)</f>
        <v/>
      </c>
      <c r="CQ86" s="47" t="str">
        <f>IF(AND(CO124=0,CO86&gt;=0),"",CO86/CO124)</f>
        <v/>
      </c>
      <c r="CR86" s="30" t="str">
        <f t="shared" si="47"/>
        <v/>
      </c>
      <c r="CS86" s="130">
        <f t="shared" si="77"/>
        <v>110.02199843835034</v>
      </c>
      <c r="CT86" s="30">
        <f>IF(AND(CS4=0,CS86&gt;=0), "",CS86/CS4)</f>
        <v>7.5146437500678775E-4</v>
      </c>
      <c r="CU86" s="47">
        <f>IF(AND(CS124=0,CS86&gt;=0),"",CS86/CS124)</f>
        <v>3.4032870687996206E-3</v>
      </c>
      <c r="CV86" s="131">
        <f t="shared" si="78"/>
        <v>0</v>
      </c>
      <c r="CW86" s="30" t="str">
        <f>IF(AND(CV4=0,CV86&gt;=0), "",CV86/CV4)</f>
        <v/>
      </c>
      <c r="CX86" s="47">
        <f t="shared" si="48"/>
        <v>1</v>
      </c>
    </row>
    <row r="87" spans="1:102" hidden="1" outlineLevel="2" x14ac:dyDescent="0.3">
      <c r="A87" s="29" t="s">
        <v>78</v>
      </c>
      <c r="B87" s="129">
        <f>+'N EERR BARINAS'!B157+'N EERR BARINAS'!B158</f>
        <v>0</v>
      </c>
      <c r="C87" s="30" t="str">
        <f>IF(AND(B4=0,B87&gt;=0), "",B87/B4)</f>
        <v/>
      </c>
      <c r="D87" s="47" t="str">
        <f>IF(AND(B124=0,B87&gt;=0),"",B87/B124)</f>
        <v/>
      </c>
      <c r="E87" s="129">
        <f>+'N EERR BARINAS'!C157+'N EERR BARINAS'!C158</f>
        <v>0</v>
      </c>
      <c r="F87" s="30">
        <f>IF(AND(E4=0,E87&gt;=0), "",E87/E4)</f>
        <v>0</v>
      </c>
      <c r="G87" s="47">
        <f>IF(AND(E124=0,E87&gt;=0),"",E87/E124)</f>
        <v>0</v>
      </c>
      <c r="H87" s="129">
        <f>+'N EERR BARINAS'!D157+'N EERR BARINAS'!D158</f>
        <v>0</v>
      </c>
      <c r="I87" s="30">
        <f>IF(AND(H4=0,H87&gt;=0), "",H87/H4)</f>
        <v>0</v>
      </c>
      <c r="J87" s="47">
        <f>IF(AND(H124=0,H87&gt;=0),"",H87/H124)</f>
        <v>0</v>
      </c>
      <c r="K87" s="30" t="str">
        <f t="shared" si="64"/>
        <v/>
      </c>
      <c r="L87" s="130">
        <f t="shared" si="65"/>
        <v>0</v>
      </c>
      <c r="M87" s="30">
        <f>IF(AND(L4=0,L87&gt;=0), "",L87/L4)</f>
        <v>0</v>
      </c>
      <c r="N87" s="47">
        <f>IF(AND(L124=0,L87&gt;=0),"",L87/L124)</f>
        <v>0</v>
      </c>
      <c r="O87" s="129">
        <f>+'N EERR BARINAS'!E157+'N EERR BARINAS'!E158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BARINAS'!F157+'N EERR BARINAS'!F158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BARINAS'!G157+'N EERR BARINAS'!G158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BARINAS'!H157+'N EERR BARINAS'!H158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BARINAS'!I157+'N EERR BARINAS'!I158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BARINAS'!J157+'N EERR BARINAS'!J158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BARINAS'!K157+'N EERR BARINAS'!K158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BARINAS'!L157+'N EERR BARINAS'!L158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BARINAS'!M157+'N EERR BARINAS'!M158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BARINAS'!N157+'N EERR BARINAS'!N158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BARINAS'!B159</f>
        <v>0</v>
      </c>
      <c r="C88" s="30" t="str">
        <f>IF(AND(B4=0,B88&gt;=0), "",B88/B4)</f>
        <v/>
      </c>
      <c r="D88" s="47" t="str">
        <f>IF(AND(B124=0,B88&gt;=0),"",B88/B124)</f>
        <v/>
      </c>
      <c r="E88" s="129">
        <f>+'N EERR BARINAS'!C159</f>
        <v>0</v>
      </c>
      <c r="F88" s="30">
        <f>IF(AND(E4=0,E88&gt;=0), "",E88/E4)</f>
        <v>0</v>
      </c>
      <c r="G88" s="47">
        <f>IF(AND(E124=0,E88&gt;=0),"",E88/E124)</f>
        <v>0</v>
      </c>
      <c r="H88" s="129">
        <f>+'N EERR BARINAS'!D159</f>
        <v>0</v>
      </c>
      <c r="I88" s="30">
        <f>IF(AND(H4=0,H88&gt;=0), "",H88/H4)</f>
        <v>0</v>
      </c>
      <c r="J88" s="47">
        <f>IF(AND(H124=0,H88&gt;=0),"",H88/H124)</f>
        <v>0</v>
      </c>
      <c r="K88" s="30" t="str">
        <f t="shared" si="64"/>
        <v/>
      </c>
      <c r="L88" s="130">
        <f t="shared" si="65"/>
        <v>0</v>
      </c>
      <c r="M88" s="30">
        <f>IF(AND(L4=0,L88&gt;=0), "",L88/L4)</f>
        <v>0</v>
      </c>
      <c r="N88" s="47">
        <f>IF(AND(L124=0,L88&gt;=0),"",L88/L124)</f>
        <v>0</v>
      </c>
      <c r="O88" s="129">
        <f>+'N EERR BARINAS'!E159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BARINAS'!F159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BARINAS'!G159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BARINAS'!H159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BARINAS'!I159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BARINAS'!J159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BARINAS'!K159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BARINAS'!L159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BARINAS'!M159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BARINAS'!N159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BARINAS'!B160</f>
        <v>0</v>
      </c>
      <c r="C89" s="30" t="str">
        <f>IF(AND(B4=0,B89&gt;=0), "",B89/B4)</f>
        <v/>
      </c>
      <c r="D89" s="47" t="str">
        <f>IF(AND(B124=0,B89&gt;=0),"",B89/B124)</f>
        <v/>
      </c>
      <c r="E89" s="129">
        <f>+'N EERR BARINAS'!C160</f>
        <v>0</v>
      </c>
      <c r="F89" s="30">
        <f>IF(AND(E4=0,E89&gt;=0), "",E89/E4)</f>
        <v>0</v>
      </c>
      <c r="G89" s="47">
        <f>IF(AND(E124=0,E89&gt;=0),"",E89/E124)</f>
        <v>0</v>
      </c>
      <c r="H89" s="129">
        <f>+'N EERR BARINAS'!D160</f>
        <v>0</v>
      </c>
      <c r="I89" s="30">
        <f>IF(AND(H4=0,H89&gt;=0), "",H89/H4)</f>
        <v>0</v>
      </c>
      <c r="J89" s="47">
        <f>IF(AND(H124=0,H89&gt;=0),"",H89/H124)</f>
        <v>0</v>
      </c>
      <c r="K89" s="30" t="str">
        <f t="shared" si="64"/>
        <v/>
      </c>
      <c r="L89" s="130">
        <f t="shared" si="65"/>
        <v>0</v>
      </c>
      <c r="M89" s="30">
        <f>IF(AND(L4=0,L89&gt;=0), "",L89/L4)</f>
        <v>0</v>
      </c>
      <c r="N89" s="47">
        <f>IF(AND(L124=0,L89&gt;=0),"",L89/L124)</f>
        <v>0</v>
      </c>
      <c r="O89" s="129">
        <f>+'N EERR BARINAS'!E160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BARINAS'!F160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BARINAS'!G160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BARINAS'!H160</f>
        <v>5.23</v>
      </c>
      <c r="AN89" s="30">
        <f>IF(AND(AM4=0,AM89&gt;=0), "",AM89/AM4)</f>
        <v>1.906796740790686E-4</v>
      </c>
      <c r="AO89" s="47">
        <f>IF(AND(AM124=0,AM89&gt;=0),"",AM89/AM124)</f>
        <v>8.7601202407974158E-4</v>
      </c>
      <c r="AP89" s="30">
        <f t="shared" si="42"/>
        <v>1</v>
      </c>
      <c r="AQ89" s="130">
        <f t="shared" si="63"/>
        <v>5.23</v>
      </c>
      <c r="AR89" s="30">
        <f>IF(AND(AQ4=0,AQ89&gt;=0), "",AQ89/AQ4)</f>
        <v>3.5721571477250734E-5</v>
      </c>
      <c r="AS89" s="47">
        <f>IF(AND(AQ124=0,AQ89&gt;=0),"",AQ89/AQ124)</f>
        <v>1.6177847723603753E-4</v>
      </c>
      <c r="AT89" s="131">
        <f t="shared" si="69"/>
        <v>0</v>
      </c>
      <c r="AU89" s="30" t="str">
        <f>IF(AND(AT4=0,AT89&gt;=0), "",AT89/AT4)</f>
        <v/>
      </c>
      <c r="AV89" s="47">
        <f t="shared" si="23"/>
        <v>1</v>
      </c>
      <c r="AW89" s="131">
        <f t="shared" si="40"/>
        <v>0.8716666666666667</v>
      </c>
      <c r="AX89" s="30">
        <f>IF(AND(AW4=0,AW89&gt;=0), "",AW89/AW4)</f>
        <v>3.5721571477250734E-5</v>
      </c>
      <c r="AY89" s="47">
        <f>IF(AND(AW124=0,AW89&gt;=0),"",AW89/AW124)</f>
        <v>1.6177847723603759E-4</v>
      </c>
      <c r="AZ89" s="131">
        <f t="shared" si="70"/>
        <v>0</v>
      </c>
      <c r="BA89" s="30" t="str">
        <f>IF(AND(AZ4=0,AZ89&gt;=0), "",AZ89/AZ4)</f>
        <v/>
      </c>
      <c r="BB89" s="47">
        <f t="shared" si="24"/>
        <v>1</v>
      </c>
      <c r="BC89" s="129">
        <f>+'N EERR BARINAS'!I160</f>
        <v>0</v>
      </c>
      <c r="BD89" s="30" t="str">
        <f>IF(AND(BC4=0,BC89&gt;=0), "",BC89/BC4)</f>
        <v/>
      </c>
      <c r="BE89" s="47" t="str">
        <f>IF(AND(BC124=0,BC89&gt;=0),"",BC89/BC124)</f>
        <v/>
      </c>
      <c r="BF89" s="30">
        <f t="shared" si="25"/>
        <v>-1</v>
      </c>
      <c r="BG89" s="130">
        <f t="shared" si="71"/>
        <v>5.23</v>
      </c>
      <c r="BH89" s="30">
        <f>IF(AND(BG4=0,BG89&gt;=0), "",BG89/BG4)</f>
        <v>3.5721571477250734E-5</v>
      </c>
      <c r="BI89" s="47">
        <f>IF(AND(BG124=0,BG89&gt;=0),"",BG89/BG124)</f>
        <v>1.6177847723603753E-4</v>
      </c>
      <c r="BJ89" s="129">
        <f>+'N EERR BARINAS'!J160</f>
        <v>0</v>
      </c>
      <c r="BK89" s="30" t="str">
        <f>IF(AND(BJ4=0,BJ89&gt;=0), "",BJ89/BJ4)</f>
        <v/>
      </c>
      <c r="BL89" s="47" t="str">
        <f>IF(AND(BJ124=0,BJ89&gt;=0),"",BJ89/BJ124)</f>
        <v/>
      </c>
      <c r="BM89" s="30" t="str">
        <f t="shared" si="43"/>
        <v/>
      </c>
      <c r="BN89" s="130">
        <f t="shared" si="72"/>
        <v>5.23</v>
      </c>
      <c r="BO89" s="30">
        <f>IF(AND(BN4=0,BN89&gt;=0), "",BN89/BN4)</f>
        <v>3.5721571477250734E-5</v>
      </c>
      <c r="BP89" s="47">
        <f>IF(AND(BN124=0,BN89&gt;=0),"",BN89/BN124)</f>
        <v>1.6177847723603753E-4</v>
      </c>
      <c r="BQ89" s="129">
        <f>+'N EERR BARINAS'!K160</f>
        <v>0</v>
      </c>
      <c r="BR89" s="30" t="str">
        <f>IF(AND(BQ4=0,BQ89&gt;=0), "",BQ89/BQ4)</f>
        <v/>
      </c>
      <c r="BS89" s="47" t="str">
        <f>IF(AND(BQ124=0,BQ89&gt;=0),"",BQ89/BQ124)</f>
        <v/>
      </c>
      <c r="BT89" s="30" t="str">
        <f t="shared" si="44"/>
        <v/>
      </c>
      <c r="BU89" s="130">
        <f t="shared" si="73"/>
        <v>5.23</v>
      </c>
      <c r="BV89" s="30">
        <f>IF(AND(BU4=0,BU89&gt;=0), "",BU89/BU4)</f>
        <v>3.5721571477250734E-5</v>
      </c>
      <c r="BW89" s="47">
        <f>IF(AND(BU124=0,BU89&gt;=0),"",BU89/BU124)</f>
        <v>1.6177847723603753E-4</v>
      </c>
      <c r="BX89" s="131">
        <f t="shared" si="74"/>
        <v>0</v>
      </c>
      <c r="BY89" s="30" t="str">
        <f>IF(AND(BX4=0,BX89&gt;=0), "",BX89/BX4)</f>
        <v/>
      </c>
      <c r="BZ89" s="47">
        <f t="shared" si="45"/>
        <v>1</v>
      </c>
      <c r="CA89" s="129">
        <f>+'N EERR BARINAS'!L160</f>
        <v>0</v>
      </c>
      <c r="CB89" s="30" t="str">
        <f>IF(AND(CA4=0,CA89&gt;=0), "",CA89/CA4)</f>
        <v/>
      </c>
      <c r="CC89" s="47" t="str">
        <f>IF(AND(CA124=0,CA89&gt;=0),"",CA89/CA124)</f>
        <v/>
      </c>
      <c r="CD89" s="30" t="str">
        <f t="shared" si="26"/>
        <v/>
      </c>
      <c r="CE89" s="130">
        <f t="shared" si="75"/>
        <v>5.23</v>
      </c>
      <c r="CF89" s="30">
        <f>IF(AND(CE4=0,CE89&gt;=0), "",CE89/CE4)</f>
        <v>3.5721571477250734E-5</v>
      </c>
      <c r="CG89" s="47">
        <f>IF(AND(CE124=0,CE89&gt;=0),"",CE89/CE124)</f>
        <v>1.6177847723603753E-4</v>
      </c>
      <c r="CH89" s="129">
        <f>+'N EERR BARINAS'!M160</f>
        <v>0</v>
      </c>
      <c r="CI89" s="30" t="str">
        <f>IF(AND(CH4=0,CH89&gt;=0), "",CH89/CH4)</f>
        <v/>
      </c>
      <c r="CJ89" s="47" t="str">
        <f>IF(AND(CH124=0,CH89&gt;=0),"",CH89/CH124)</f>
        <v/>
      </c>
      <c r="CK89" s="30" t="str">
        <f t="shared" si="46"/>
        <v/>
      </c>
      <c r="CL89" s="130">
        <f t="shared" si="76"/>
        <v>5.23</v>
      </c>
      <c r="CM89" s="30">
        <f>IF(AND(CL4=0,CL89&gt;=0), "",CL89/CL4)</f>
        <v>3.5721571477250734E-5</v>
      </c>
      <c r="CN89" s="47">
        <f>IF(AND(CL124=0,CL89&gt;=0),"",CL89/CL124)</f>
        <v>1.6177847723603753E-4</v>
      </c>
      <c r="CO89" s="129">
        <f>+'N EERR BARINAS'!N160</f>
        <v>0</v>
      </c>
      <c r="CP89" s="30" t="str">
        <f>IF(AND(CO4=0,CO89&gt;=0), "",CO89/CO4)</f>
        <v/>
      </c>
      <c r="CQ89" s="47" t="str">
        <f>IF(AND(CO124=0,CO89&gt;=0),"",CO89/CO124)</f>
        <v/>
      </c>
      <c r="CR89" s="30" t="str">
        <f t="shared" si="47"/>
        <v/>
      </c>
      <c r="CS89" s="130">
        <f t="shared" si="77"/>
        <v>5.23</v>
      </c>
      <c r="CT89" s="30">
        <f>IF(AND(CS4=0,CS89&gt;=0), "",CS89/CS4)</f>
        <v>3.5721571477250734E-5</v>
      </c>
      <c r="CU89" s="47">
        <f>IF(AND(CS124=0,CS89&gt;=0),"",CS89/CS124)</f>
        <v>1.6177847723603753E-4</v>
      </c>
      <c r="CV89" s="131">
        <f t="shared" si="78"/>
        <v>0</v>
      </c>
      <c r="CW89" s="30" t="str">
        <f>IF(AND(CV4=0,CV89&gt;=0), "",CV89/CV4)</f>
        <v/>
      </c>
      <c r="CX89" s="47">
        <f t="shared" si="48"/>
        <v>1</v>
      </c>
    </row>
    <row r="90" spans="1:102" hidden="1" outlineLevel="2" x14ac:dyDescent="0.3">
      <c r="A90" s="29" t="s">
        <v>81</v>
      </c>
      <c r="B90" s="129">
        <f>+'N EERR BARINAS'!B161</f>
        <v>0</v>
      </c>
      <c r="C90" s="30" t="str">
        <f>IF(AND(B4=0,B90&gt;=0), "",B90/B4)</f>
        <v/>
      </c>
      <c r="D90" s="47" t="str">
        <f>IF(AND(B124=0,B90&gt;=0),"",B90/B124)</f>
        <v/>
      </c>
      <c r="E90" s="129">
        <f>+'N EERR BARINAS'!C161</f>
        <v>0</v>
      </c>
      <c r="F90" s="30">
        <f>IF(AND(E4=0,E90&gt;=0), "",E90/E4)</f>
        <v>0</v>
      </c>
      <c r="G90" s="47">
        <f>IF(AND(E124=0,E90&gt;=0),"",E90/E124)</f>
        <v>0</v>
      </c>
      <c r="H90" s="129">
        <f>+'N EERR BARINAS'!D161</f>
        <v>0</v>
      </c>
      <c r="I90" s="30">
        <f>IF(AND(H4=0,H90&gt;=0), "",H90/H4)</f>
        <v>0</v>
      </c>
      <c r="J90" s="47">
        <f>IF(AND(H124=0,H90&gt;=0),"",H90/H124)</f>
        <v>0</v>
      </c>
      <c r="K90" s="30" t="str">
        <f t="shared" si="64"/>
        <v/>
      </c>
      <c r="L90" s="130">
        <f t="shared" si="65"/>
        <v>0</v>
      </c>
      <c r="M90" s="30">
        <f>IF(AND(L4=0,L90&gt;=0), "",L90/L4)</f>
        <v>0</v>
      </c>
      <c r="N90" s="47">
        <f>IF(AND(L124=0,L90&gt;=0),"",L90/L124)</f>
        <v>0</v>
      </c>
      <c r="O90" s="129">
        <f>+'N EERR BARINAS'!E161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BARINAS'!F161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BARINAS'!G161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BARINAS'!H161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BARINAS'!I161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BARINAS'!J161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BARINAS'!K161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BARINAS'!L161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BARINAS'!M161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BARINAS'!N161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BARINAS'!B162+'N EERR BARINAS'!B163+'N EERR BARINAS'!B164+'N EERR BARINAS'!B165+'N EERR BARINAS'!B166+'N EERR BARINAS'!B167+'N EERR BARINAS'!B168+'N EERR BARINAS'!B169</f>
        <v>0</v>
      </c>
      <c r="C91" s="30" t="str">
        <f>IF(AND(B4=0,B91&gt;=0), "",B91/B4)</f>
        <v/>
      </c>
      <c r="D91" s="47" t="str">
        <f>IF(AND(B124=0,B91&gt;=0),"",B91/B124)</f>
        <v/>
      </c>
      <c r="E91" s="129">
        <f>+'N EERR BARINAS'!C162+'N EERR BARINAS'!C163+'N EERR BARINAS'!C164+'N EERR BARINAS'!C165+'N EERR BARINAS'!C166+'N EERR BARINAS'!C167+'N EERR BARINAS'!C168+'N EERR BARINAS'!C169</f>
        <v>0</v>
      </c>
      <c r="F91" s="30">
        <f>IF(AND(E4=0,E91&gt;=0), "",E91/E4)</f>
        <v>0</v>
      </c>
      <c r="G91" s="47">
        <f>IF(AND(E124=0,E91&gt;=0),"",E91/E124)</f>
        <v>0</v>
      </c>
      <c r="H91" s="129">
        <f>+'N EERR BARINAS'!D162+'N EERR BARINAS'!D163+'N EERR BARINAS'!D164+'N EERR BARINAS'!D165+'N EERR BARINAS'!D166+'N EERR BARINAS'!D167+'N EERR BARINAS'!D168+'N EERR BARINAS'!D169</f>
        <v>0</v>
      </c>
      <c r="I91" s="30">
        <f>IF(AND(H4=0,H91&gt;=0), "",H91/H4)</f>
        <v>0</v>
      </c>
      <c r="J91" s="47">
        <f>IF(AND(H124=0,H91&gt;=0),"",H91/H124)</f>
        <v>0</v>
      </c>
      <c r="K91" s="30" t="str">
        <f t="shared" si="64"/>
        <v/>
      </c>
      <c r="L91" s="130">
        <f t="shared" si="65"/>
        <v>0</v>
      </c>
      <c r="M91" s="30">
        <f>IF(AND(L4=0,L91&gt;=0), "",L91/L4)</f>
        <v>0</v>
      </c>
      <c r="N91" s="47">
        <f>IF(AND(L124=0,L91&gt;=0),"",L91/L124)</f>
        <v>0</v>
      </c>
      <c r="O91" s="129">
        <f>+'N EERR BARINAS'!E162+'N EERR BARINAS'!E163+'N EERR BARINAS'!E164+'N EERR BARINAS'!E165+'N EERR BARINAS'!E166+'N EERR BARINAS'!E167+'N EERR BARINAS'!E168+'N EERR BARINAS'!E169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BARINAS'!F162+'N EERR BARINAS'!F163+'N EERR BARINAS'!F164+'N EERR BARINAS'!F165+'N EERR BARINAS'!F166+'N EERR BARINAS'!F167+'N EERR BARINAS'!F168+'N EERR BARINAS'!F169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BARINAS'!G162+'N EERR BARINAS'!G163+'N EERR BARINAS'!G164+'N EERR BARINAS'!G165+'N EERR BARINAS'!G166+'N EERR BARINAS'!G167+'N EERR BARINAS'!G168+'N EERR BARINAS'!G169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BARINAS'!H162+'N EERR BARINAS'!H163+'N EERR BARINAS'!H164+'N EERR BARINAS'!H165+'N EERR BARINAS'!H166+'N EERR BARINAS'!H167+'N EERR BARINAS'!H168+'N EERR BARINAS'!H169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BARINAS'!I162+'N EERR BARINAS'!I163+'N EERR BARINAS'!I164+'N EERR BARINAS'!I165+'N EERR BARINAS'!I166+'N EERR BARINAS'!I167+'N EERR BARINAS'!I168+'N EERR BARINAS'!I169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BARINAS'!J162+'N EERR BARINAS'!J163+'N EERR BARINAS'!J164+'N EERR BARINAS'!J165+'N EERR BARINAS'!J166+'N EERR BARINAS'!J167+'N EERR BARINAS'!J168+'N EERR BARINAS'!J169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BARINAS'!K162+'N EERR BARINAS'!K163+'N EERR BARINAS'!K164+'N EERR BARINAS'!K165+'N EERR BARINAS'!K166+'N EERR BARINAS'!K167+'N EERR BARINAS'!K168+'N EERR BARINAS'!K169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BARINAS'!L162+'N EERR BARINAS'!L163+'N EERR BARINAS'!L164+'N EERR BARINAS'!L165+'N EERR BARINAS'!L166+'N EERR BARINAS'!L167+'N EERR BARINAS'!L168+'N EERR BARINAS'!L169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BARINAS'!M162+'N EERR BARINAS'!M163+'N EERR BARINAS'!M164+'N EERR BARINAS'!M165+'N EERR BARINAS'!M166+'N EERR BARINAS'!M167+'N EERR BARINAS'!M168+'N EERR BARINAS'!M169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BARINAS'!N162+'N EERR BARINAS'!N163+'N EERR BARINAS'!N164+'N EERR BARINAS'!N165+'N EERR BARINAS'!N166+'N EERR BARINAS'!N167+'N EERR BARINAS'!N168+'N EERR BARINAS'!N169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29.173295561850811</v>
      </c>
      <c r="F93" s="38">
        <f>IF(AND(E4=0,E93&gt;=0), "",E93/E4)</f>
        <v>2.124851287299551E-3</v>
      </c>
      <c r="G93" s="43">
        <f>IF(AND(E124=0,E93&gt;=0),"",E93/E124)</f>
        <v>7.7584555024363157E-3</v>
      </c>
      <c r="H93" s="126">
        <f>SUM(H94:H103)</f>
        <v>0</v>
      </c>
      <c r="I93" s="38">
        <f>IF(AND(H4=0,H93&gt;=0), "",H93/H4)</f>
        <v>0</v>
      </c>
      <c r="J93" s="43">
        <f>IF(AND(H124=0,H93&gt;=0),"",H93/H124)</f>
        <v>0</v>
      </c>
      <c r="K93" s="38">
        <f t="shared" si="64"/>
        <v>-1</v>
      </c>
      <c r="L93" s="127">
        <f>SUM(L94:L103)</f>
        <v>29.173295561850811</v>
      </c>
      <c r="M93" s="38">
        <f>IF(AND(L4=0,L93&gt;=0), "",L93/L4)</f>
        <v>7.9943722869114909E-4</v>
      </c>
      <c r="N93" s="43">
        <f>IF(AND(L124=0,L93&gt;=0),"",L93/L124)</f>
        <v>3.3121734854238347E-3</v>
      </c>
      <c r="O93" s="126">
        <f>SUM(O94:O103)</f>
        <v>37.364897585752708</v>
      </c>
      <c r="P93" s="38">
        <f>IF(AND(O4=0,O93&gt;=0), "",O93/O4)</f>
        <v>1.417870013595554E-3</v>
      </c>
      <c r="Q93" s="43">
        <f>IF(AND(O124=0,O93&gt;=0),"",O93/O124)</f>
        <v>6.1144519686624488E-3</v>
      </c>
      <c r="R93" s="38">
        <f t="shared" si="66"/>
        <v>1</v>
      </c>
      <c r="S93" s="127">
        <f>SUM(S94:S103)</f>
        <v>66.538193147603522</v>
      </c>
      <c r="T93" s="38">
        <f>IF(AND(S4=0,S93&gt;=0), "",S93/S4)</f>
        <v>1.0587645479359178E-3</v>
      </c>
      <c r="U93" s="43">
        <f>IF(AND(S124=0,S93&gt;=0),"",S93/S124)</f>
        <v>4.4600183401110605E-3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66.538193147603522</v>
      </c>
      <c r="AD93" s="38">
        <f>IF(AND(AC4=0,AC93&gt;=0), "",AC93/AC4)</f>
        <v>7.5964397972394678E-4</v>
      </c>
      <c r="AE93" s="43">
        <f>IF(AND(AC124=0,AC93&gt;=0),"",AC93/AC124)</f>
        <v>3.2388682675033777E-3</v>
      </c>
      <c r="AF93" s="126">
        <f>SUM(AF94:AF103)</f>
        <v>16.37229557817161</v>
      </c>
      <c r="AG93" s="38">
        <f>IF(AND(AF4=0,AF93&gt;=0), "",AF93/AF4)</f>
        <v>5.2156603924683853E-4</v>
      </c>
      <c r="AH93" s="43">
        <f>IF(AND(AF124=0,AF93&gt;=0),"",AF93/AF124)</f>
        <v>2.8158844607420086E-3</v>
      </c>
      <c r="AI93" s="38">
        <f t="shared" si="41"/>
        <v>1</v>
      </c>
      <c r="AJ93" s="127">
        <f>SUM(AJ94:AJ103)</f>
        <v>82.910488725775139</v>
      </c>
      <c r="AK93" s="38">
        <f>IF(AND(AJ4=0,AJ93&gt;=0), "",AJ93/AJ4)</f>
        <v>6.968325894069463E-4</v>
      </c>
      <c r="AL93" s="43">
        <f>IF(AND(AJ124=0,AJ93&gt;=0),"",AJ93/AJ124)</f>
        <v>3.1455627418668424E-3</v>
      </c>
      <c r="AM93" s="126">
        <f>SUM(AM94:AM103)</f>
        <v>0</v>
      </c>
      <c r="AN93" s="38">
        <f>IF(AND(AM4=0,AM93&gt;=0), "",AM93/AM4)</f>
        <v>0</v>
      </c>
      <c r="AO93" s="43">
        <f>IF(AND(AM124=0,AM93&gt;=0),"",AM93/AM124)</f>
        <v>0</v>
      </c>
      <c r="AP93" s="38">
        <f t="shared" si="42"/>
        <v>-1</v>
      </c>
      <c r="AQ93" s="127">
        <f>SUM(AQ94:AQ103)</f>
        <v>82.910488725775139</v>
      </c>
      <c r="AR93" s="38">
        <f>IF(AND(AQ4=0,AQ93&gt;=0), "",AQ93/AQ4)</f>
        <v>5.6628928283586376E-4</v>
      </c>
      <c r="AS93" s="43">
        <f>IF(AND(AQ124=0,AQ93&gt;=0),"",AQ93/AQ124)</f>
        <v>2.5646525072565121E-3</v>
      </c>
      <c r="AT93" s="128">
        <f>SUM(AT94:AT103)</f>
        <v>0</v>
      </c>
      <c r="AU93" s="38" t="str">
        <f>IF(AND(AT4=0,AT93&gt;=0), "",AT93/AT4)</f>
        <v/>
      </c>
      <c r="AV93" s="91">
        <f t="shared" si="23"/>
        <v>1</v>
      </c>
      <c r="AW93" s="128">
        <f>SUM(AW94:AW103)</f>
        <v>13.818414787629189</v>
      </c>
      <c r="AX93" s="38">
        <f>IF(AND(AW4=0,AW93&gt;=0), "",AW93/AW4)</f>
        <v>5.6628928283586376E-4</v>
      </c>
      <c r="AY93" s="43">
        <f>IF(AND(AW124=0,AW93&gt;=0),"",AW93/AW124)</f>
        <v>2.564652507256513E-3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82.910488725775139</v>
      </c>
      <c r="BH93" s="38">
        <f>IF(AND(BG4=0,BG93&gt;=0), "",BG93/BG4)</f>
        <v>5.6628928283586376E-4</v>
      </c>
      <c r="BI93" s="43">
        <f>IF(AND(BG124=0,BG93&gt;=0),"",BG93/BG124)</f>
        <v>2.5646525072565121E-3</v>
      </c>
      <c r="BJ93" s="126">
        <f>SUM(BJ94:BJ103)</f>
        <v>0</v>
      </c>
      <c r="BK93" s="38" t="str">
        <f>IF(AND(BJ4=0,BJ93&gt;=0), "",BJ93/BJ4)</f>
        <v/>
      </c>
      <c r="BL93" s="43" t="str">
        <f>IF(AND(BJ124=0,BJ93&gt;=0),"",BJ93/BJ124)</f>
        <v/>
      </c>
      <c r="BM93" s="38" t="str">
        <f t="shared" si="43"/>
        <v/>
      </c>
      <c r="BN93" s="127">
        <f>SUM(BN94:BN103)</f>
        <v>82.910488725775139</v>
      </c>
      <c r="BO93" s="38">
        <f>IF(AND(BN4=0,BN93&gt;=0), "",BN93/BN4)</f>
        <v>5.6628928283586376E-4</v>
      </c>
      <c r="BP93" s="43">
        <f>IF(AND(BN124=0,BN93&gt;=0),"",BN93/BN124)</f>
        <v>2.5646525072565121E-3</v>
      </c>
      <c r="BQ93" s="126">
        <f>SUM(BQ94:BQ103)</f>
        <v>0</v>
      </c>
      <c r="BR93" s="38" t="str">
        <f>IF(AND(BQ4=0,BQ93&gt;=0), "",BQ93/BQ4)</f>
        <v/>
      </c>
      <c r="BS93" s="43" t="str">
        <f>IF(AND(BQ124=0,BQ93&gt;=0),"",BQ93/BQ124)</f>
        <v/>
      </c>
      <c r="BT93" s="38" t="str">
        <f t="shared" si="44"/>
        <v/>
      </c>
      <c r="BU93" s="127">
        <f>SUM(BU94:BU103)</f>
        <v>82.910488725775139</v>
      </c>
      <c r="BV93" s="38">
        <f>IF(AND(BU4=0,BU93&gt;=0), "",BU93/BU4)</f>
        <v>5.6628928283586376E-4</v>
      </c>
      <c r="BW93" s="43">
        <f>IF(AND(BU124=0,BU93&gt;=0),"",BU93/BU124)</f>
        <v>2.5646525072565121E-3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82.910488725775139</v>
      </c>
      <c r="CF93" s="38">
        <f>IF(AND(CE4=0,CE93&gt;=0), "",CE93/CE4)</f>
        <v>5.6628928283586376E-4</v>
      </c>
      <c r="CG93" s="43">
        <f>IF(AND(CE124=0,CE93&gt;=0),"",CE93/CE124)</f>
        <v>2.5646525072565121E-3</v>
      </c>
      <c r="CH93" s="126">
        <f>SUM(CH94:CH103)</f>
        <v>0</v>
      </c>
      <c r="CI93" s="38" t="str">
        <f>IF(AND(CH4=0,CH93&gt;=0), "",CH93/CH4)</f>
        <v/>
      </c>
      <c r="CJ93" s="43" t="str">
        <f>IF(AND(CH124=0,CH93&gt;=0),"",CH93/CH124)</f>
        <v/>
      </c>
      <c r="CK93" s="38" t="str">
        <f t="shared" si="46"/>
        <v/>
      </c>
      <c r="CL93" s="127">
        <f>SUM(CL94:CL103)</f>
        <v>82.910488725775139</v>
      </c>
      <c r="CM93" s="38">
        <f>IF(AND(CL4=0,CL93&gt;=0), "",CL93/CL4)</f>
        <v>5.6628928283586376E-4</v>
      </c>
      <c r="CN93" s="43">
        <f>IF(AND(CL124=0,CL93&gt;=0),"",CL93/CL124)</f>
        <v>2.5646525072565121E-3</v>
      </c>
      <c r="CO93" s="126">
        <f>SUM(CO94:CO103)</f>
        <v>0</v>
      </c>
      <c r="CP93" s="38" t="str">
        <f>IF(AND(CO4=0,CO93&gt;=0), "",CO93/CO4)</f>
        <v/>
      </c>
      <c r="CQ93" s="43" t="str">
        <f>IF(AND(CO124=0,CO93&gt;=0),"",CO93/CO124)</f>
        <v/>
      </c>
      <c r="CR93" s="38" t="str">
        <f t="shared" si="47"/>
        <v/>
      </c>
      <c r="CS93" s="127">
        <f>SUM(CS94:CS103)</f>
        <v>82.910488725775139</v>
      </c>
      <c r="CT93" s="38">
        <f>IF(AND(CS4=0,CS93&gt;=0), "",CS93/CS4)</f>
        <v>5.6628928283586376E-4</v>
      </c>
      <c r="CU93" s="43">
        <f>IF(AND(CS124=0,CS93&gt;=0),"",CS93/CS124)</f>
        <v>2.5646525072565121E-3</v>
      </c>
      <c r="CV93" s="128">
        <f>SUM(CV94:CV103)</f>
        <v>0</v>
      </c>
      <c r="CW93" s="38" t="str">
        <f>IF(AND(CV4=0,CV93&gt;=0), "",CV93/CV4)</f>
        <v/>
      </c>
      <c r="CX93" s="91">
        <f t="shared" si="48"/>
        <v>1</v>
      </c>
    </row>
    <row r="94" spans="1:102" hidden="1" outlineLevel="1" x14ac:dyDescent="0.3">
      <c r="A94" s="29" t="s">
        <v>83</v>
      </c>
      <c r="B94" s="129">
        <f>+'N EERR BARINAS'!B173</f>
        <v>0</v>
      </c>
      <c r="C94" s="30" t="str">
        <f>IF(AND(B4=0,B94&gt;=0), "",B94/B4)</f>
        <v/>
      </c>
      <c r="D94" s="47" t="str">
        <f>IF(AND(B124=0,B94&gt;=0),"",B94/B124)</f>
        <v/>
      </c>
      <c r="E94" s="129">
        <f>+'N EERR BARINAS'!C173</f>
        <v>0</v>
      </c>
      <c r="F94" s="30">
        <f>IF(AND(E4=0,E94&gt;=0), "",E94/E4)</f>
        <v>0</v>
      </c>
      <c r="G94" s="47">
        <f>IF(AND(E124=0,E94&gt;=0),"",E94/E124)</f>
        <v>0</v>
      </c>
      <c r="H94" s="129">
        <f>+'N EERR BARINAS'!D173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BARINAS'!E173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BARINAS'!F173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BARINAS'!G173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BARINAS'!H173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BARINAS'!I173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BARINAS'!J173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BARINAS'!K173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BARINAS'!L173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BARINAS'!M173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BARINAS'!N173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BARINAS'!B174</f>
        <v>0</v>
      </c>
      <c r="C95" s="30" t="str">
        <f>IF(AND(B4=0,B95&gt;=0), "",B95/B4)</f>
        <v/>
      </c>
      <c r="D95" s="47" t="str">
        <f>IF(AND(B124=0,B95&gt;=0),"",B95/B124)</f>
        <v/>
      </c>
      <c r="E95" s="129">
        <f>+'N EERR BARINAS'!C174</f>
        <v>0</v>
      </c>
      <c r="F95" s="30">
        <f>IF(AND(E4=0,E95&gt;=0), "",E95/E4)</f>
        <v>0</v>
      </c>
      <c r="G95" s="47">
        <f>IF(AND(E124=0,E95&gt;=0),"",E95/E124)</f>
        <v>0</v>
      </c>
      <c r="H95" s="129">
        <f>+'N EERR BARINAS'!D174</f>
        <v>0</v>
      </c>
      <c r="I95" s="30">
        <f>IF(AND(H4=0,H95&gt;=0), "",H95/H4)</f>
        <v>0</v>
      </c>
      <c r="J95" s="47">
        <f>IF(AND(H124=0,H95&gt;=0),"",H95/H124)</f>
        <v>0</v>
      </c>
      <c r="K95" s="30" t="str">
        <f t="shared" si="64"/>
        <v/>
      </c>
      <c r="L95" s="130">
        <f t="shared" si="79"/>
        <v>0</v>
      </c>
      <c r="M95" s="30">
        <f>IF(AND(L4=0,L95&gt;=0), "",L95/L4)</f>
        <v>0</v>
      </c>
      <c r="N95" s="47">
        <f>IF(AND(L124=0,L95&gt;=0),"",L95/L124)</f>
        <v>0</v>
      </c>
      <c r="O95" s="129">
        <f>+'N EERR BARINAS'!E174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BARINAS'!F174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BARINAS'!G174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BARINAS'!H174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BARINAS'!I174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BARINAS'!J174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BARINAS'!K174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BARINAS'!L174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BARINAS'!M174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BARINAS'!N174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BARINAS'!B175+'N EERR BARINAS'!B176+'N EERR BARINAS'!B177+'N EERR BARINAS'!B178</f>
        <v>0</v>
      </c>
      <c r="C96" s="30" t="str">
        <f>IF(AND(B4=0,B96&gt;=0), "",B96/B4)</f>
        <v/>
      </c>
      <c r="D96" s="47" t="str">
        <f>IF(AND(B124=0,B96&gt;=0),"",B96/B124)</f>
        <v/>
      </c>
      <c r="E96" s="129">
        <f>+'N EERR BARINAS'!C175+'N EERR BARINAS'!C176+'N EERR BARINAS'!C177+'N EERR BARINAS'!C178</f>
        <v>29.173295561850811</v>
      </c>
      <c r="F96" s="30">
        <f>IF(AND(E4=0,E96&gt;=0), "",E96/E4)</f>
        <v>2.124851287299551E-3</v>
      </c>
      <c r="G96" s="47">
        <f>IF(AND(E124=0,E96&gt;=0),"",E96/E124)</f>
        <v>7.7584555024363157E-3</v>
      </c>
      <c r="H96" s="129">
        <f>+'N EERR BARINAS'!D175+'N EERR BARINAS'!D176+'N EERR BARINAS'!D177+'N EERR BARINAS'!D178</f>
        <v>0</v>
      </c>
      <c r="I96" s="30">
        <f>IF(AND(H4=0,H96&gt;=0), "",H96/H4)</f>
        <v>0</v>
      </c>
      <c r="J96" s="47">
        <f>IF(AND(H124=0,H96&gt;=0),"",H96/H124)</f>
        <v>0</v>
      </c>
      <c r="K96" s="30">
        <f t="shared" si="64"/>
        <v>-1</v>
      </c>
      <c r="L96" s="130">
        <f t="shared" si="79"/>
        <v>29.173295561850811</v>
      </c>
      <c r="M96" s="30">
        <f>IF(AND(L4=0,L96&gt;=0), "",L96/L4)</f>
        <v>7.9943722869114909E-4</v>
      </c>
      <c r="N96" s="47">
        <f>IF(AND(L124=0,L96&gt;=0),"",L96/L124)</f>
        <v>3.3121734854238347E-3</v>
      </c>
      <c r="O96" s="129">
        <f>+'N EERR BARINAS'!E175+'N EERR BARINAS'!E176+'N EERR BARINAS'!E177+'N EERR BARINAS'!E178</f>
        <v>37.364897585752708</v>
      </c>
      <c r="P96" s="30">
        <f>IF(AND(O4=0,O96&gt;=0), "",O96/O4)</f>
        <v>1.417870013595554E-3</v>
      </c>
      <c r="Q96" s="47">
        <f>IF(AND(O124=0,O96&gt;=0),"",O96/O124)</f>
        <v>6.1144519686624488E-3</v>
      </c>
      <c r="R96" s="30">
        <f t="shared" si="66"/>
        <v>1</v>
      </c>
      <c r="S96" s="130">
        <f t="shared" si="80"/>
        <v>66.538193147603522</v>
      </c>
      <c r="T96" s="30">
        <f>IF(AND(S4=0,S96&gt;=0), "",S96/S4)</f>
        <v>1.0587645479359178E-3</v>
      </c>
      <c r="U96" s="47">
        <f>IF(AND(S124=0,S96&gt;=0),"",S96/S124)</f>
        <v>4.4600183401110605E-3</v>
      </c>
      <c r="V96" s="131"/>
      <c r="W96" s="30" t="str">
        <f>IF(AND(V4=0,V96&gt;=0), "",V96/V4)</f>
        <v/>
      </c>
      <c r="X96" s="47">
        <f t="shared" si="21"/>
        <v>1</v>
      </c>
      <c r="Y96" s="129">
        <f>+'N EERR BARINAS'!F175+'N EERR BARINAS'!F176+'N EERR BARINAS'!F177+'N EERR BARINAS'!F178</f>
        <v>0</v>
      </c>
      <c r="Z96" s="30">
        <f>IF(AND(Y4=0,Y96&gt;=0), "",Y96/Y4)</f>
        <v>0</v>
      </c>
      <c r="AA96" s="47">
        <f>IF(AND(Y124=0,Y96&gt;=0),"",Y96/Y124)</f>
        <v>0</v>
      </c>
      <c r="AB96" s="30">
        <f t="shared" si="22"/>
        <v>-1</v>
      </c>
      <c r="AC96" s="130">
        <f t="shared" si="81"/>
        <v>66.538193147603522</v>
      </c>
      <c r="AD96" s="30">
        <f>IF(AND(AC4=0,AC96&gt;=0), "",AC96/AC4)</f>
        <v>7.5964397972394678E-4</v>
      </c>
      <c r="AE96" s="47">
        <f>IF(AND(AC124=0,AC96&gt;=0),"",AC96/AC124)</f>
        <v>3.2388682675033777E-3</v>
      </c>
      <c r="AF96" s="129">
        <f>+'N EERR BARINAS'!G175+'N EERR BARINAS'!G176+'N EERR BARINAS'!G177+'N EERR BARINAS'!G178</f>
        <v>16.37229557817161</v>
      </c>
      <c r="AG96" s="30">
        <f>IF(AND(AF4=0,AF96&gt;=0), "",AF96/AF4)</f>
        <v>5.2156603924683853E-4</v>
      </c>
      <c r="AH96" s="47">
        <f>IF(AND(AF124=0,AF96&gt;=0),"",AF96/AF124)</f>
        <v>2.8158844607420086E-3</v>
      </c>
      <c r="AI96" s="30">
        <f t="shared" si="41"/>
        <v>1</v>
      </c>
      <c r="AJ96" s="130">
        <f t="shared" si="62"/>
        <v>82.910488725775139</v>
      </c>
      <c r="AK96" s="30">
        <f>IF(AND(AJ4=0,AJ96&gt;=0), "",AJ96/AJ4)</f>
        <v>6.968325894069463E-4</v>
      </c>
      <c r="AL96" s="47">
        <f>IF(AND(AJ124=0,AJ96&gt;=0),"",AJ96/AJ124)</f>
        <v>3.1455627418668424E-3</v>
      </c>
      <c r="AM96" s="129">
        <f>+'N EERR BARINAS'!H175+'N EERR BARINAS'!H176+'N EERR BARINAS'!H177+'N EERR BARINAS'!H178</f>
        <v>0</v>
      </c>
      <c r="AN96" s="30">
        <f>IF(AND(AM4=0,AM96&gt;=0), "",AM96/AM4)</f>
        <v>0</v>
      </c>
      <c r="AO96" s="47">
        <f>IF(AND(AM124=0,AM96&gt;=0),"",AM96/AM124)</f>
        <v>0</v>
      </c>
      <c r="AP96" s="30">
        <f t="shared" si="42"/>
        <v>-1</v>
      </c>
      <c r="AQ96" s="130">
        <f t="shared" si="63"/>
        <v>82.910488725775139</v>
      </c>
      <c r="AR96" s="30">
        <f>IF(AND(AQ4=0,AQ96&gt;=0), "",AQ96/AQ4)</f>
        <v>5.6628928283586376E-4</v>
      </c>
      <c r="AS96" s="47">
        <f>IF(AND(AQ124=0,AQ96&gt;=0),"",AQ96/AQ124)</f>
        <v>2.5646525072565121E-3</v>
      </c>
      <c r="AT96" s="131">
        <f t="shared" si="82"/>
        <v>0</v>
      </c>
      <c r="AU96" s="30" t="str">
        <f>IF(AND(AT4=0,AT96&gt;=0), "",AT96/AT4)</f>
        <v/>
      </c>
      <c r="AV96" s="47">
        <f t="shared" si="23"/>
        <v>1</v>
      </c>
      <c r="AW96" s="131">
        <f t="shared" si="40"/>
        <v>13.818414787629189</v>
      </c>
      <c r="AX96" s="30">
        <f>IF(AND(AW4=0,AW96&gt;=0), "",AW96/AW4)</f>
        <v>5.6628928283586376E-4</v>
      </c>
      <c r="AY96" s="47">
        <f>IF(AND(AW124=0,AW96&gt;=0),"",AW96/AW124)</f>
        <v>2.564652507256513E-3</v>
      </c>
      <c r="AZ96" s="131">
        <f t="shared" si="70"/>
        <v>0</v>
      </c>
      <c r="BA96" s="30" t="str">
        <f>IF(AND(AZ4=0,AZ96&gt;=0), "",AZ96/AZ4)</f>
        <v/>
      </c>
      <c r="BB96" s="47">
        <f t="shared" si="24"/>
        <v>1</v>
      </c>
      <c r="BC96" s="129">
        <f>+'N EERR BARINAS'!I175+'N EERR BARINAS'!I176+'N EERR BARINAS'!I177+'N EERR BARINAS'!I178</f>
        <v>0</v>
      </c>
      <c r="BD96" s="30" t="str">
        <f>IF(AND(BC4=0,BC96&gt;=0), "",BC96/BC4)</f>
        <v/>
      </c>
      <c r="BE96" s="47" t="str">
        <f>IF(AND(BC124=0,BC96&gt;=0),"",BC96/BC124)</f>
        <v/>
      </c>
      <c r="BF96" s="30" t="str">
        <f t="shared" si="25"/>
        <v/>
      </c>
      <c r="BG96" s="130">
        <f t="shared" si="83"/>
        <v>82.910488725775139</v>
      </c>
      <c r="BH96" s="30">
        <f>IF(AND(BG4=0,BG96&gt;=0), "",BG96/BG4)</f>
        <v>5.6628928283586376E-4</v>
      </c>
      <c r="BI96" s="47">
        <f>IF(AND(BG124=0,BG96&gt;=0),"",BG96/BG124)</f>
        <v>2.5646525072565121E-3</v>
      </c>
      <c r="BJ96" s="129">
        <f>+'N EERR BARINAS'!J175+'N EERR BARINAS'!J176+'N EERR BARINAS'!J177+'N EERR BARINAS'!J178</f>
        <v>0</v>
      </c>
      <c r="BK96" s="30" t="str">
        <f>IF(AND(BJ4=0,BJ96&gt;=0), "",BJ96/BJ4)</f>
        <v/>
      </c>
      <c r="BL96" s="47" t="str">
        <f>IF(AND(BJ124=0,BJ96&gt;=0),"",BJ96/BJ124)</f>
        <v/>
      </c>
      <c r="BM96" s="30" t="str">
        <f t="shared" si="43"/>
        <v/>
      </c>
      <c r="BN96" s="130">
        <f t="shared" si="84"/>
        <v>82.910488725775139</v>
      </c>
      <c r="BO96" s="30">
        <f>IF(AND(BN4=0,BN96&gt;=0), "",BN96/BN4)</f>
        <v>5.6628928283586376E-4</v>
      </c>
      <c r="BP96" s="47">
        <f>IF(AND(BN124=0,BN96&gt;=0),"",BN96/BN124)</f>
        <v>2.5646525072565121E-3</v>
      </c>
      <c r="BQ96" s="129">
        <f>+'N EERR BARINAS'!K175+'N EERR BARINAS'!K176+'N EERR BARINAS'!K177+'N EERR BARINAS'!K178</f>
        <v>0</v>
      </c>
      <c r="BR96" s="30" t="str">
        <f>IF(AND(BQ4=0,BQ96&gt;=0), "",BQ96/BQ4)</f>
        <v/>
      </c>
      <c r="BS96" s="47" t="str">
        <f>IF(AND(BQ124=0,BQ96&gt;=0),"",BQ96/BQ124)</f>
        <v/>
      </c>
      <c r="BT96" s="30" t="str">
        <f t="shared" si="44"/>
        <v/>
      </c>
      <c r="BU96" s="130">
        <f t="shared" si="85"/>
        <v>82.910488725775139</v>
      </c>
      <c r="BV96" s="30">
        <f>IF(AND(BU4=0,BU96&gt;=0), "",BU96/BU4)</f>
        <v>5.6628928283586376E-4</v>
      </c>
      <c r="BW96" s="47">
        <f>IF(AND(BU124=0,BU96&gt;=0),"",BU96/BU124)</f>
        <v>2.5646525072565121E-3</v>
      </c>
      <c r="BX96" s="131">
        <f t="shared" si="86"/>
        <v>0</v>
      </c>
      <c r="BY96" s="30" t="str">
        <f>IF(AND(BX4=0,BX96&gt;=0), "",BX96/BX4)</f>
        <v/>
      </c>
      <c r="BZ96" s="47">
        <f t="shared" si="45"/>
        <v>1</v>
      </c>
      <c r="CA96" s="129">
        <f>+'N EERR BARINAS'!L175+'N EERR BARINAS'!L176+'N EERR BARINAS'!L177+'N EERR BARINAS'!L178</f>
        <v>0</v>
      </c>
      <c r="CB96" s="30" t="str">
        <f>IF(AND(CA4=0,CA96&gt;=0), "",CA96/CA4)</f>
        <v/>
      </c>
      <c r="CC96" s="47" t="str">
        <f>IF(AND(CA124=0,CA96&gt;=0),"",CA96/CA124)</f>
        <v/>
      </c>
      <c r="CD96" s="30" t="str">
        <f t="shared" si="26"/>
        <v/>
      </c>
      <c r="CE96" s="130">
        <f t="shared" si="87"/>
        <v>82.910488725775139</v>
      </c>
      <c r="CF96" s="30">
        <f>IF(AND(CE4=0,CE96&gt;=0), "",CE96/CE4)</f>
        <v>5.6628928283586376E-4</v>
      </c>
      <c r="CG96" s="47">
        <f>IF(AND(CE124=0,CE96&gt;=0),"",CE96/CE124)</f>
        <v>2.5646525072565121E-3</v>
      </c>
      <c r="CH96" s="129">
        <f>+'N EERR BARINAS'!M175+'N EERR BARINAS'!M176+'N EERR BARINAS'!M177+'N EERR BARINAS'!M178</f>
        <v>0</v>
      </c>
      <c r="CI96" s="30" t="str">
        <f>IF(AND(CH4=0,CH96&gt;=0), "",CH96/CH4)</f>
        <v/>
      </c>
      <c r="CJ96" s="47" t="str">
        <f>IF(AND(CH124=0,CH96&gt;=0),"",CH96/CH124)</f>
        <v/>
      </c>
      <c r="CK96" s="30" t="str">
        <f t="shared" si="46"/>
        <v/>
      </c>
      <c r="CL96" s="130">
        <f t="shared" si="88"/>
        <v>82.910488725775139</v>
      </c>
      <c r="CM96" s="30">
        <f>IF(AND(CL4=0,CL96&gt;=0), "",CL96/CL4)</f>
        <v>5.6628928283586376E-4</v>
      </c>
      <c r="CN96" s="47">
        <f>IF(AND(CL124=0,CL96&gt;=0),"",CL96/CL124)</f>
        <v>2.5646525072565121E-3</v>
      </c>
      <c r="CO96" s="129">
        <f>+'N EERR BARINAS'!N175+'N EERR BARINAS'!N176+'N EERR BARINAS'!N177+'N EERR BARINAS'!N178</f>
        <v>0</v>
      </c>
      <c r="CP96" s="30" t="str">
        <f>IF(AND(CO4=0,CO96&gt;=0), "",CO96/CO4)</f>
        <v/>
      </c>
      <c r="CQ96" s="47" t="str">
        <f>IF(AND(CO124=0,CO96&gt;=0),"",CO96/CO124)</f>
        <v/>
      </c>
      <c r="CR96" s="30" t="str">
        <f t="shared" si="47"/>
        <v/>
      </c>
      <c r="CS96" s="130">
        <f t="shared" si="89"/>
        <v>82.910488725775139</v>
      </c>
      <c r="CT96" s="30">
        <f>IF(AND(CS4=0,CS96&gt;=0), "",CS96/CS4)</f>
        <v>5.6628928283586376E-4</v>
      </c>
      <c r="CU96" s="47">
        <f>IF(AND(CS124=0,CS96&gt;=0),"",CS96/CS124)</f>
        <v>2.5646525072565121E-3</v>
      </c>
      <c r="CV96" s="131">
        <f t="shared" si="90"/>
        <v>0</v>
      </c>
      <c r="CW96" s="30" t="str">
        <f>IF(AND(CV4=0,CV96&gt;=0), "",CV96/CV4)</f>
        <v/>
      </c>
      <c r="CX96" s="47">
        <f t="shared" si="48"/>
        <v>1</v>
      </c>
    </row>
    <row r="97" spans="1:219" hidden="1" outlineLevel="1" x14ac:dyDescent="0.3">
      <c r="A97" s="29" t="s">
        <v>85</v>
      </c>
      <c r="B97" s="129">
        <f>+'N EERR BARINAS'!B179+'N EERR BARINAS'!B180</f>
        <v>0</v>
      </c>
      <c r="C97" s="30" t="str">
        <f>IF(AND(B4=0,B97&gt;=0), "",B97/B4)</f>
        <v/>
      </c>
      <c r="D97" s="47" t="str">
        <f>IF(AND(B124=0,B97&gt;=0),"",B97/B124)</f>
        <v/>
      </c>
      <c r="E97" s="129">
        <f>+'N EERR BARINAS'!C179+'N EERR BARINAS'!C180</f>
        <v>0</v>
      </c>
      <c r="F97" s="30">
        <f>IF(AND(E4=0,E97&gt;=0), "",E97/E4)</f>
        <v>0</v>
      </c>
      <c r="G97" s="47">
        <f>IF(AND(E124=0,E97&gt;=0),"",E97/E124)</f>
        <v>0</v>
      </c>
      <c r="H97" s="129">
        <f>+'N EERR BARINAS'!D179+'N EERR BARINAS'!D180</f>
        <v>0</v>
      </c>
      <c r="I97" s="30">
        <f>IF(AND(H4=0,H97&gt;=0), "",H97/H4)</f>
        <v>0</v>
      </c>
      <c r="J97" s="47">
        <f>IF(AND(H124=0,H97&gt;=0),"",H97/H124)</f>
        <v>0</v>
      </c>
      <c r="K97" s="30" t="str">
        <f t="shared" si="64"/>
        <v/>
      </c>
      <c r="L97" s="130">
        <f t="shared" si="79"/>
        <v>0</v>
      </c>
      <c r="M97" s="30">
        <f>IF(AND(L4=0,L97&gt;=0), "",L97/L4)</f>
        <v>0</v>
      </c>
      <c r="N97" s="47">
        <f>IF(AND(L124=0,L97&gt;=0),"",L97/L124)</f>
        <v>0</v>
      </c>
      <c r="O97" s="129">
        <f>+'N EERR BARINAS'!E179+'N EERR BARINAS'!E180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BARINAS'!F179+'N EERR BARINAS'!F180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BARINAS'!G179+'N EERR BARINAS'!G180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BARINAS'!H179+'N EERR BARINAS'!H180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BARINAS'!I179+'N EERR BARINAS'!I180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BARINAS'!J179+'N EERR BARINAS'!J180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BARINAS'!K179+'N EERR BARINAS'!K180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BARINAS'!L179+'N EERR BARINAS'!L180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BARINAS'!M179+'N EERR BARINAS'!M180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BARINAS'!N179+'N EERR BARINAS'!N180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BARINAS'!B181</f>
        <v>0</v>
      </c>
      <c r="C98" s="30" t="str">
        <f>IF(AND(B4=0,B98&gt;=0), "",B98/B4)</f>
        <v/>
      </c>
      <c r="D98" s="47" t="str">
        <f>IF(AND(B124=0,B98&gt;=0),"",B98/B124)</f>
        <v/>
      </c>
      <c r="E98" s="129">
        <f>+'N EERR BARINAS'!C181</f>
        <v>0</v>
      </c>
      <c r="F98" s="30">
        <f>IF(AND(E4=0,E98&gt;=0), "",E98/E4)</f>
        <v>0</v>
      </c>
      <c r="G98" s="47">
        <f>IF(AND(E124=0,E98&gt;=0),"",E98/E124)</f>
        <v>0</v>
      </c>
      <c r="H98" s="129">
        <f>+'N EERR BARINAS'!D181</f>
        <v>0</v>
      </c>
      <c r="I98" s="30">
        <f>IF(AND(H4=0,H98&gt;=0), "",H98/H4)</f>
        <v>0</v>
      </c>
      <c r="J98" s="47">
        <f>IF(AND(H124=0,H98&gt;=0),"",H98/H124)</f>
        <v>0</v>
      </c>
      <c r="K98" s="30" t="str">
        <f t="shared" si="64"/>
        <v/>
      </c>
      <c r="L98" s="130">
        <f t="shared" si="79"/>
        <v>0</v>
      </c>
      <c r="M98" s="30">
        <f>IF(AND(L4=0,L98&gt;=0), "",L98/L4)</f>
        <v>0</v>
      </c>
      <c r="N98" s="47">
        <f>IF(AND(L124=0,L98&gt;=0),"",L98/L124)</f>
        <v>0</v>
      </c>
      <c r="O98" s="129">
        <f>+'N EERR BARINAS'!E181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BARINAS'!F181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BARINAS'!G181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BARINAS'!H181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BARINAS'!I181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BARINAS'!J181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BARINAS'!K181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BARINAS'!L181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BARINAS'!M181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BARINAS'!N181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BARINAS'!B182</f>
        <v>0</v>
      </c>
      <c r="C99" s="30" t="str">
        <f>IF(AND(B4=0,B99&gt;=0), "",B99/B4)</f>
        <v/>
      </c>
      <c r="D99" s="47" t="str">
        <f>IF(AND(B124=0,B99&gt;=0),"",B99/B124)</f>
        <v/>
      </c>
      <c r="E99" s="129">
        <f>+'N EERR BARINAS'!C182</f>
        <v>0</v>
      </c>
      <c r="F99" s="30">
        <f>IF(AND(E4=0,E99&gt;=0), "",E99/E4)</f>
        <v>0</v>
      </c>
      <c r="G99" s="47">
        <f>IF(AND(E124=0,E99&gt;=0),"",E99/E124)</f>
        <v>0</v>
      </c>
      <c r="H99" s="129">
        <f>+'N EERR BARINAS'!D182</f>
        <v>0</v>
      </c>
      <c r="I99" s="30">
        <f>IF(AND(H4=0,H99&gt;=0), "",H99/H4)</f>
        <v>0</v>
      </c>
      <c r="J99" s="47">
        <f>IF(AND(H124=0,H99&gt;=0),"",H99/H124)</f>
        <v>0</v>
      </c>
      <c r="K99" s="30" t="str">
        <f t="shared" si="64"/>
        <v/>
      </c>
      <c r="L99" s="130">
        <f t="shared" si="79"/>
        <v>0</v>
      </c>
      <c r="M99" s="30">
        <f>IF(AND(L4=0,L99&gt;=0), "",L99/L4)</f>
        <v>0</v>
      </c>
      <c r="N99" s="47">
        <f>IF(AND(L124=0,L99&gt;=0),"",L99/L124)</f>
        <v>0</v>
      </c>
      <c r="O99" s="129">
        <f>+'N EERR BARINAS'!E182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BARINAS'!F182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BARINAS'!G182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BARINAS'!H182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BARINAS'!I182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BARINAS'!J182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BARINAS'!K182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BARINAS'!L182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BARINAS'!M182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BARINAS'!N182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BARINAS'!B183</f>
        <v>0</v>
      </c>
      <c r="C100" s="30" t="str">
        <f>IF(AND(B4=0,B100&gt;=0), "",B100/B4)</f>
        <v/>
      </c>
      <c r="D100" s="47" t="str">
        <f>IF(AND(B124=0,B100&gt;=0),"",B100/B124)</f>
        <v/>
      </c>
      <c r="E100" s="129">
        <f>+'N EERR BARINAS'!C183</f>
        <v>0</v>
      </c>
      <c r="F100" s="30">
        <f>IF(AND(E4=0,E100&gt;=0), "",E100/E4)</f>
        <v>0</v>
      </c>
      <c r="G100" s="47">
        <f>IF(AND(E124=0,E100&gt;=0),"",E100/E124)</f>
        <v>0</v>
      </c>
      <c r="H100" s="129">
        <f>+'N EERR BARINAS'!D183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BARINAS'!E183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BARINAS'!F183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BARINAS'!G183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BARINAS'!H183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BARINAS'!I183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BARINAS'!J183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BARINAS'!K183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BARINAS'!L183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BARINAS'!M183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BARINAS'!N183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BARINAS'!B184</f>
        <v>0</v>
      </c>
      <c r="C101" s="30" t="str">
        <f>IF(AND(B4=0,B101&gt;=0), "",B101/B4)</f>
        <v/>
      </c>
      <c r="D101" s="47" t="str">
        <f>IF(AND(B124=0,B101&gt;=0),"",B101/B124)</f>
        <v/>
      </c>
      <c r="E101" s="129">
        <f>+'N EERR BARINAS'!C184</f>
        <v>0</v>
      </c>
      <c r="F101" s="30">
        <f>IF(AND(E4=0,E101&gt;=0), "",E101/E4)</f>
        <v>0</v>
      </c>
      <c r="G101" s="47">
        <f>IF(AND(E124=0,E101&gt;=0),"",E101/E124)</f>
        <v>0</v>
      </c>
      <c r="H101" s="129">
        <f>+'N EERR BARINAS'!D184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BARINAS'!E184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BARINAS'!F184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BARINAS'!G184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BARINAS'!H184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BARINAS'!I184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BARINAS'!J184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BARINAS'!K184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BARINAS'!L184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BARINAS'!M184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BARINAS'!N184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BARINAS'!B185</f>
        <v>0</v>
      </c>
      <c r="C102" s="30" t="str">
        <f>IF(AND(B4=0,B102&gt;=0), "",B102/B4)</f>
        <v/>
      </c>
      <c r="D102" s="47" t="str">
        <f>IF(AND(B124=0,B102&gt;=0),"",B102/B124)</f>
        <v/>
      </c>
      <c r="E102" s="129">
        <f>+'N EERR BARINAS'!C185</f>
        <v>0</v>
      </c>
      <c r="F102" s="30">
        <f>IF(AND(E4=0,E102&gt;=0), "",E102/E4)</f>
        <v>0</v>
      </c>
      <c r="G102" s="47">
        <f>IF(AND(E124=0,E102&gt;=0),"",E102/E124)</f>
        <v>0</v>
      </c>
      <c r="H102" s="129">
        <f>+'N EERR BARINAS'!D185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BARINAS'!E185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BARINAS'!F185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BARINAS'!G185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BARINAS'!H185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BARINAS'!I185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BARINAS'!J185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BARINAS'!K185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BARINAS'!L185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BARINAS'!M185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BARINAS'!N185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BARINAS'!B189+'N EERR BARINAS'!B190</f>
        <v>0</v>
      </c>
      <c r="C105" s="30" t="str">
        <f>IF(AND(B4=0,B105&gt;=0), "",B105/B4)</f>
        <v/>
      </c>
      <c r="D105" s="47" t="str">
        <f>IF(AND(B124=0,B105&gt;=0),"",B105/B124)</f>
        <v/>
      </c>
      <c r="E105" s="129">
        <f>+'N EERR BARINAS'!C189+'N EERR BARINAS'!C190</f>
        <v>0</v>
      </c>
      <c r="F105" s="30">
        <f>IF(AND(E4=0,E105&gt;=0), "",E105/E4)</f>
        <v>0</v>
      </c>
      <c r="G105" s="47">
        <f>IF(AND(E124=0,E105&gt;=0),"",E105/E124)</f>
        <v>0</v>
      </c>
      <c r="H105" s="129">
        <f>+'N EERR BARINAS'!D189+'N EERR BARINAS'!D190</f>
        <v>0</v>
      </c>
      <c r="I105" s="30">
        <f>IF(AND(H4=0,H105&gt;=0), "",H105/H4)</f>
        <v>0</v>
      </c>
      <c r="J105" s="47">
        <f>IF(AND(H124=0,H105&gt;=0),"",H105/H124)</f>
        <v>0</v>
      </c>
      <c r="K105" s="30" t="str">
        <f t="shared" si="64"/>
        <v/>
      </c>
      <c r="L105" s="130">
        <f>+E105+H105</f>
        <v>0</v>
      </c>
      <c r="M105" s="30">
        <f>IF(AND(L4=0,L105&gt;=0), "",L105/L4)</f>
        <v>0</v>
      </c>
      <c r="N105" s="47">
        <f>IF(AND(L124=0,L105&gt;=0),"",L105/L124)</f>
        <v>0</v>
      </c>
      <c r="O105" s="129">
        <f>+'N EERR BARINAS'!E189+'N EERR BARINAS'!E190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BARINAS'!F189+'N EERR BARINAS'!F190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BARINAS'!G189+'N EERR BARINAS'!G190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BARINAS'!H189+'N EERR BARINAS'!H190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BARINAS'!I189+'N EERR BARINAS'!I190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BARINAS'!J189+'N EERR BARINAS'!J190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BARINAS'!K189+'N EERR BARINAS'!K190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BARINAS'!L189+'N EERR BARINAS'!L190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BARINAS'!M189+'N EERR BARINAS'!M190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BARINAS'!N189+'N EERR BARINAS'!N190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BARINAS'!B191</f>
        <v>0</v>
      </c>
      <c r="C106" s="30" t="str">
        <f>IF(AND(B4=0,B106&gt;=0), "",B106/B4)</f>
        <v/>
      </c>
      <c r="D106" s="47" t="str">
        <f>IF(AND(B124=0,B106&gt;=0),"",B106/B124)</f>
        <v/>
      </c>
      <c r="E106" s="129">
        <f>+'N EERR BARINAS'!C191</f>
        <v>0</v>
      </c>
      <c r="F106" s="30">
        <f>IF(AND(E4=0,E106&gt;=0), "",E106/E4)</f>
        <v>0</v>
      </c>
      <c r="G106" s="47">
        <f>IF(AND(E124=0,E106&gt;=0),"",E106/E124)</f>
        <v>0</v>
      </c>
      <c r="H106" s="129">
        <f>+'N EERR BARINAS'!D191</f>
        <v>0</v>
      </c>
      <c r="I106" s="30">
        <f>IF(AND(H4=0,H106&gt;=0), "",H106/H4)</f>
        <v>0</v>
      </c>
      <c r="J106" s="47">
        <f>IF(AND(H124=0,H106&gt;=0),"",H106/H124)</f>
        <v>0</v>
      </c>
      <c r="K106" s="30" t="str">
        <f t="shared" si="64"/>
        <v/>
      </c>
      <c r="L106" s="130">
        <f>+E106+H106</f>
        <v>0</v>
      </c>
      <c r="M106" s="30">
        <f>IF(AND(L4=0,L106&gt;=0), "",L106/L4)</f>
        <v>0</v>
      </c>
      <c r="N106" s="47">
        <f>IF(AND(L124=0,L106&gt;=0),"",L106/L124)</f>
        <v>0</v>
      </c>
      <c r="O106" s="129">
        <f>+'N EERR BARINAS'!E191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BARINAS'!F191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BARINAS'!G191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BARINAS'!H191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BARINAS'!I191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BARINAS'!J191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BARINAS'!K191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BARINAS'!L191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BARINAS'!M191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BARINAS'!N191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3314.0303355076398</v>
      </c>
      <c r="F109" s="162">
        <f>IF(AND(E4=0,E109&lt;=0), "",E109/E4)</f>
        <v>0.24137902451314364</v>
      </c>
      <c r="G109" s="163"/>
      <c r="H109" s="161">
        <f>+H36-H38+H110+H111</f>
        <v>6638.9186040356599</v>
      </c>
      <c r="I109" s="162">
        <f>IF(AND(H4=0,H109&lt;=0), "",H109/H4)</f>
        <v>0.29165752661826333</v>
      </c>
      <c r="J109" s="163"/>
      <c r="K109" s="162">
        <f>IF(AND(E109=0,H109&gt;0),100%,IF(AND(E109&lt;0,H109&gt;=0),(E109-H109)/E109,IF(AND(E109&gt;0,H109&gt;0),(H109-E109)/E109,IF(AND(E109=0,H109&lt;=0),"",(H109-E109)/E109))))</f>
        <v>1.0032763529361952</v>
      </c>
      <c r="L109" s="164">
        <f>+L36-L38+L110+L111</f>
        <v>9952.9489395433011</v>
      </c>
      <c r="M109" s="162">
        <f>IF(AND(L4=0,L109&lt;=0), "",L109/L4)</f>
        <v>0.2727411409747571</v>
      </c>
      <c r="N109" s="163"/>
      <c r="O109" s="161">
        <f>+O36-O38+O110+O111</f>
        <v>7875.173239202536</v>
      </c>
      <c r="P109" s="162">
        <f>IF(AND(O4=0,O109&lt;=0), "",O109/O4)</f>
        <v>0.29883587830287656</v>
      </c>
      <c r="Q109" s="163"/>
      <c r="R109" s="162">
        <f>IF(AND(H109=0,O109&gt;0),100%,IF(AND(H109&lt;0,O109&gt;=0),(H109-O109)/H109,IF(AND(H109&gt;0,O109&gt;0),(O109-H109)/H109,IF(AND(H109=0,O109&lt;=0),"",(O109-H109)/H109))))</f>
        <v>0.18621325382952922</v>
      </c>
      <c r="S109" s="164">
        <f>+S36-S38+S110+S111</f>
        <v>17828.122178745838</v>
      </c>
      <c r="T109" s="162">
        <f>IF(AND(S4=0,S109&lt;=0), "",S109/S4)</f>
        <v>0.28368344294010917</v>
      </c>
      <c r="U109" s="163"/>
      <c r="V109" s="165">
        <f>+V36-V38+V110+V111</f>
        <v>0</v>
      </c>
      <c r="W109" s="162" t="str">
        <f>IF(AND(V4=0,V109&lt;=0), "",V109/V4)</f>
        <v/>
      </c>
      <c r="X109" s="163">
        <f t="shared" si="91"/>
        <v>1</v>
      </c>
      <c r="Y109" s="161">
        <f>+Y36-Y38+Y110+Y111</f>
        <v>7871.2534551622894</v>
      </c>
      <c r="Z109" s="162">
        <f>IF(AND(Y4=0,Y109&lt;=0), "",Y109/Y4)</f>
        <v>0.3180798131366171</v>
      </c>
      <c r="AA109" s="163"/>
      <c r="AB109" s="162">
        <f t="shared" si="92"/>
        <v>-4.9773940473258683E-4</v>
      </c>
      <c r="AC109" s="164">
        <f>+AC36-AC38+AC110+AC111</f>
        <v>25699.375633908126</v>
      </c>
      <c r="AD109" s="162">
        <f>IF(AND(AC4=0,AC109&lt;=0), "",AC109/AC4)</f>
        <v>0.29340105373248665</v>
      </c>
      <c r="AE109" s="163"/>
      <c r="AF109" s="161">
        <f>+AF36-AF38+AF110+AF111</f>
        <v>9136.157865789246</v>
      </c>
      <c r="AG109" s="162">
        <f>IF(AND(AF4=0,AF109&lt;=0), "",AF109/AF4)</f>
        <v>0.29104713198231269</v>
      </c>
      <c r="AH109" s="163"/>
      <c r="AI109" s="162">
        <f t="shared" si="41"/>
        <v>0.16069923524027557</v>
      </c>
      <c r="AJ109" s="164">
        <f>+AJ36-AJ38+AJ110+AJ111</f>
        <v>34835.533499697362</v>
      </c>
      <c r="AK109" s="162">
        <f>IF(AND(AJ4=0,AJ109&lt;=0), "",AJ109/AJ4)</f>
        <v>0.29278002560392685</v>
      </c>
      <c r="AL109" s="163"/>
      <c r="AM109" s="161">
        <f>+AM36-AM38+AM110+AM111</f>
        <v>8306.8438607928638</v>
      </c>
      <c r="AN109" s="162">
        <f>IF(AND(AM4=0,AM109&lt;=0), "",AM109/AM4)</f>
        <v>0.30285779732345985</v>
      </c>
      <c r="AO109" s="163"/>
      <c r="AP109" s="162">
        <f t="shared" si="42"/>
        <v>-9.0772731511326643E-2</v>
      </c>
      <c r="AQ109" s="164">
        <f>+AQ36-AQ38+AQ110+AQ111</f>
        <v>43142.377360490238</v>
      </c>
      <c r="AR109" s="162">
        <f>IF(AND(AQ4=0,AQ109&lt;=0), "",AQ109/AQ4)</f>
        <v>0.29466797640177356</v>
      </c>
      <c r="AS109" s="163"/>
      <c r="AT109" s="165">
        <f>+AT36-AT38+AT110+AT111</f>
        <v>0</v>
      </c>
      <c r="AU109" s="162" t="str">
        <f>IF(AND(AT4=0,AT109&lt;=0), "",AT109/AT4)</f>
        <v/>
      </c>
      <c r="AV109" s="163">
        <f t="shared" si="93"/>
        <v>1</v>
      </c>
      <c r="AW109" s="165">
        <f>+AW36-AW38+AW110+AW111</f>
        <v>7190.3962267483721</v>
      </c>
      <c r="AX109" s="162">
        <f>IF(AND(AW4=0,AW109&lt;=0), "",AW109/AW4)</f>
        <v>0.29466797640177356</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43142.377360490238</v>
      </c>
      <c r="BH109" s="162">
        <f>IF(AND(BG4=0,BG109&lt;=0), "",BG109/BG4)</f>
        <v>0.29466797640177356</v>
      </c>
      <c r="BI109" s="163"/>
      <c r="BJ109" s="161">
        <f>+BJ36-BJ38+BJ110+BJ111</f>
        <v>0</v>
      </c>
      <c r="BK109" s="162" t="str">
        <f>IF(AND(BJ4=0,BJ109&lt;=0), "",BJ109/BJ4)</f>
        <v/>
      </c>
      <c r="BL109" s="163"/>
      <c r="BM109" s="162" t="str">
        <f t="shared" si="43"/>
        <v/>
      </c>
      <c r="BN109" s="164">
        <f>+BN36-BN38+BN110+BN111</f>
        <v>43142.377360490238</v>
      </c>
      <c r="BO109" s="162">
        <f>IF(AND(BN4=0,BN109&lt;=0), "",BN109/BN4)</f>
        <v>0.29466797640177356</v>
      </c>
      <c r="BP109" s="163"/>
      <c r="BQ109" s="161">
        <f>+BQ36-BQ38+BQ110+BQ111</f>
        <v>0</v>
      </c>
      <c r="BR109" s="162" t="str">
        <f>IF(AND(BQ4=0,BQ109&lt;=0), "",BQ109/BQ4)</f>
        <v/>
      </c>
      <c r="BS109" s="163"/>
      <c r="BT109" s="162" t="str">
        <f t="shared" si="44"/>
        <v/>
      </c>
      <c r="BU109" s="164">
        <f>+BU36-BU38+BU110+BU111</f>
        <v>43142.377360490238</v>
      </c>
      <c r="BV109" s="162">
        <f>IF(AND(BU4=0,BU109&lt;=0), "",BU109/BU4)</f>
        <v>0.29466797640177356</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43142.377360490238</v>
      </c>
      <c r="CF109" s="162">
        <f>IF(AND(CE4=0,CE109&lt;=0), "",CE109/CE4)</f>
        <v>0.29466797640177356</v>
      </c>
      <c r="CG109" s="163"/>
      <c r="CH109" s="161">
        <f>+CH36-CH38+CH110+CH111</f>
        <v>0</v>
      </c>
      <c r="CI109" s="162" t="str">
        <f>IF(AND(CH4=0,CH109&lt;=0), "",CH109/CH4)</f>
        <v/>
      </c>
      <c r="CJ109" s="163"/>
      <c r="CK109" s="162" t="str">
        <f t="shared" si="46"/>
        <v/>
      </c>
      <c r="CL109" s="164">
        <f>+CL36-CL38+CL110+CL111</f>
        <v>43142.377360490238</v>
      </c>
      <c r="CM109" s="162">
        <f>IF(AND(CL4=0,CL109&lt;=0), "",CL109/CL4)</f>
        <v>0.29466797640177356</v>
      </c>
      <c r="CN109" s="163"/>
      <c r="CO109" s="161">
        <f>+CO36-CO38+CO110+CO111</f>
        <v>0</v>
      </c>
      <c r="CP109" s="162" t="str">
        <f>IF(AND(CO4=0,CO109&lt;=0), "",CO109/CO4)</f>
        <v/>
      </c>
      <c r="CQ109" s="163"/>
      <c r="CR109" s="162" t="str">
        <f t="shared" si="47"/>
        <v/>
      </c>
      <c r="CS109" s="164">
        <f>+CS36-CS38+CS110+CS111</f>
        <v>43142.377360490238</v>
      </c>
      <c r="CT109" s="162">
        <f>IF(AND(CS4=0,CS109&lt;=0), "",CS109/CS4)</f>
        <v>0.29466797640177356</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BARINAS'!B154+'N EERR BARINAS'!B156</f>
        <v>0</v>
      </c>
      <c r="C110" s="30" t="str">
        <f>IF(AND(B4=0,B110&gt;=0), "",B110/B4)</f>
        <v/>
      </c>
      <c r="D110" s="47" t="str">
        <f>IF(AND(B124=0,B110&gt;=0),"",B110/B124)</f>
        <v/>
      </c>
      <c r="E110" s="129">
        <f>+'N EERR BARINAS'!C154+'N EERR BARINAS'!C156</f>
        <v>1068.9058660593605</v>
      </c>
      <c r="F110" s="30">
        <f>IF(AND(E4=0,E110&gt;=0), "",E110/E4)</f>
        <v>7.7854282889738086E-2</v>
      </c>
      <c r="G110" s="47">
        <f>IF(AND(E124=0,E110&gt;=0),"",E110/E124)</f>
        <v>0.28426883005152581</v>
      </c>
      <c r="H110" s="129">
        <f>+'N EERR BARINAS'!D154+'N EERR BARINAS'!D156</f>
        <v>1540.97</v>
      </c>
      <c r="I110" s="30">
        <f>IF(AND(H4=0,H110&gt;=0), "",H110/H4)</f>
        <v>6.769709430083129E-2</v>
      </c>
      <c r="J110" s="47">
        <f>IF(AND(H124=0,H110&gt;=0),"",H110/H124)</f>
        <v>0.3052811831965373</v>
      </c>
      <c r="K110" s="30">
        <f>IF(AND(E110=0,H110&gt;0),100%,IF(AND(E110&lt;0,H110=0),(E110-H110)/E110,IF(AND(E110&gt;0,H110&gt;0),(H110-E110)/E110,IF(AND(E110=0,H110=0),"",(H110-E110)/E110))))</f>
        <v>0.4416330276874203</v>
      </c>
      <c r="L110" s="130">
        <f>+E110+H110</f>
        <v>2609.8758660593603</v>
      </c>
      <c r="M110" s="30">
        <f>IF(AND(L4=0,L110&gt;=0), "",L110/L4)</f>
        <v>7.1518554534468926E-2</v>
      </c>
      <c r="N110" s="47">
        <f>IF(AND(L124=0,L110&gt;=0),"",L110/L124)</f>
        <v>0.29631076905529302</v>
      </c>
      <c r="O110" s="129">
        <f>+'N EERR BARINAS'!E154+'N EERR BARINAS'!E156</f>
        <v>2322.9268454676667</v>
      </c>
      <c r="P110" s="30">
        <f>IF(AND(O4=0,O110&gt;=0), "",O110/O4)</f>
        <v>8.8147125531546369E-2</v>
      </c>
      <c r="Q110" s="47">
        <f>IF(AND(O124=0,O110&gt;=0),"",O110/O124)</f>
        <v>0.380127487054706</v>
      </c>
      <c r="R110" s="30">
        <f>IF(AND(H110=0,O110&gt;0),100%,IF(AND(H110&lt;0,O110=0),(H110-O110)/H110,IF(AND(H110&gt;0,O110&gt;0),(O110-H110)/H110,IF(AND(H110=0,O110=0),"",(O110-H110)/H110))))</f>
        <v>0.50744456119695169</v>
      </c>
      <c r="S110" s="130">
        <f>+L110+O110</f>
        <v>4932.802711527027</v>
      </c>
      <c r="T110" s="30">
        <f>IF(AND(S4=0,S110&gt;=0), "",S110/S4)</f>
        <v>7.8491410509771042E-2</v>
      </c>
      <c r="U110" s="47">
        <f>IF(AND(S124=0,S110&gt;=0),"",S110/S124)</f>
        <v>0.33064304154992658</v>
      </c>
      <c r="V110" s="131"/>
      <c r="W110" s="30" t="str">
        <f>IF(AND(V4=0,V110&gt;=0), "",V110/V4)</f>
        <v/>
      </c>
      <c r="X110" s="47">
        <f t="shared" si="91"/>
        <v>1</v>
      </c>
      <c r="Y110" s="129">
        <f>+'N EERR BARINAS'!F154+'N EERR BARINAS'!F156</f>
        <v>2036.0494903853639</v>
      </c>
      <c r="Z110" s="30">
        <f>IF(AND(Y4=0,Y110&gt;=0), "",Y110/Y4)</f>
        <v>8.2277396494447944E-2</v>
      </c>
      <c r="AA110" s="47">
        <f>IF(AND(Y124=0,Y110&gt;=0),"",Y110/Y124)</f>
        <v>0.36197469961267653</v>
      </c>
      <c r="AB110" s="30">
        <f t="shared" si="92"/>
        <v>-0.12349823053706487</v>
      </c>
      <c r="AC110" s="130">
        <f>+S110+Y110</f>
        <v>6968.8522019123911</v>
      </c>
      <c r="AD110" s="30">
        <f>IF(AND(AC4=0,AC110&gt;=0), "",AC110/AC4)</f>
        <v>7.9561021577866292E-2</v>
      </c>
      <c r="AE110" s="47">
        <f>IF(AND(AC124=0,AC110&gt;=0),"",AC110/AC124)</f>
        <v>0.3392216288113622</v>
      </c>
      <c r="AF110" s="129">
        <f>+'N EERR BARINAS'!G154+'N EERR BARINAS'!G156</f>
        <v>2132.5958688658829</v>
      </c>
      <c r="AG110" s="30">
        <f>IF(AND(AF4=0,AF110&gt;=0), "",AF110/AF4)</f>
        <v>6.7937301481504578E-2</v>
      </c>
      <c r="AH110" s="47">
        <f>IF(AND(AF124=0,AF110&gt;=0),"",AF110/AF124)</f>
        <v>0.36678690166016853</v>
      </c>
      <c r="AI110" s="30">
        <f t="shared" si="41"/>
        <v>4.7418483163808388E-2</v>
      </c>
      <c r="AJ110" s="130">
        <f t="shared" si="62"/>
        <v>9101.448070778275</v>
      </c>
      <c r="AK110" s="30">
        <f>IF(AND(AJ4=0,AJ110&gt;=0), "",AJ110/AJ4)</f>
        <v>7.6494370302048753E-2</v>
      </c>
      <c r="AL110" s="47">
        <f>IF(AND(AJ124=0,AJ110&gt;=0),"",AJ110/AJ124)</f>
        <v>0.34530222157013751</v>
      </c>
      <c r="AM110" s="129">
        <f>+'N EERR BARINAS'!H154+'N EERR BARINAS'!H156</f>
        <v>1587.7578280977427</v>
      </c>
      <c r="AN110" s="30">
        <f>IF(AND(AM4=0,AM110&gt;=0), "",AM110/AM4)</f>
        <v>5.7887790665041565E-2</v>
      </c>
      <c r="AO110" s="47">
        <f>IF(AND(AM124=0,AM110&gt;=0),"",AM110/AM124)</f>
        <v>0.26594549689108182</v>
      </c>
      <c r="AP110" s="30">
        <f t="shared" si="42"/>
        <v>-0.25548114798603905</v>
      </c>
      <c r="AQ110" s="130">
        <f t="shared" si="63"/>
        <v>10689.205898876018</v>
      </c>
      <c r="AR110" s="30">
        <f>IF(AND(AQ4=0,AQ110&gt;=0), "",AQ110/AQ4)</f>
        <v>7.3008648671462686E-2</v>
      </c>
      <c r="AS110" s="47">
        <f>IF(AND(AQ124=0,AQ110&gt;=0),"",AQ110/AQ124)</f>
        <v>0.3306469317748818</v>
      </c>
      <c r="AT110" s="131">
        <f>+V110*2</f>
        <v>0</v>
      </c>
      <c r="AU110" s="30" t="str">
        <f>IF(AND(AT4=0,AT110&gt;=0), "",AT110/AT4)</f>
        <v/>
      </c>
      <c r="AV110" s="47">
        <f t="shared" si="93"/>
        <v>1</v>
      </c>
      <c r="AW110" s="131">
        <f>+AQ110/6</f>
        <v>1781.5343164793364</v>
      </c>
      <c r="AX110" s="30">
        <f>IF(AND(AW4=0,AW110&gt;=0), "",AW110/AW4)</f>
        <v>7.30086486714627E-2</v>
      </c>
      <c r="AY110" s="47">
        <f>IF(AND(AW124=0,AW110&gt;=0),"",AW110/AW124)</f>
        <v>0.33064693177488197</v>
      </c>
      <c r="AZ110" s="131">
        <f>+AT110/6</f>
        <v>0</v>
      </c>
      <c r="BA110" s="30" t="str">
        <f>IF(AND(AZ4=0,AZ110&gt;=0), "",AZ110/AZ4)</f>
        <v/>
      </c>
      <c r="BB110" s="47">
        <f t="shared" si="94"/>
        <v>1</v>
      </c>
      <c r="BC110" s="129">
        <f>+'N EERR BARINAS'!I154+'N EERR BARINAS'!I156</f>
        <v>0</v>
      </c>
      <c r="BD110" s="30" t="str">
        <f>IF(AND(BC4=0,BC110&gt;=0), "",BC110/BC4)</f>
        <v/>
      </c>
      <c r="BE110" s="47" t="str">
        <f>IF(AND(BC124=0,BC110&gt;=0),"",BC110/BC124)</f>
        <v/>
      </c>
      <c r="BF110" s="30">
        <f t="shared" si="95"/>
        <v>-1</v>
      </c>
      <c r="BG110" s="130">
        <f>+AQ110+BC110</f>
        <v>10689.205898876018</v>
      </c>
      <c r="BH110" s="30">
        <f>IF(AND(BG4=0,BG110&gt;=0), "",BG110/BG4)</f>
        <v>7.3008648671462686E-2</v>
      </c>
      <c r="BI110" s="47">
        <f>IF(AND(BG124=0,BG110&gt;=0),"",BG110/BG124)</f>
        <v>0.3306469317748818</v>
      </c>
      <c r="BJ110" s="129">
        <f>+'N EERR BARINAS'!J154+'N EERR BARINAS'!J156</f>
        <v>0</v>
      </c>
      <c r="BK110" s="30" t="str">
        <f>IF(AND(BJ4=0,BJ110&gt;=0), "",BJ110/BJ4)</f>
        <v/>
      </c>
      <c r="BL110" s="47" t="str">
        <f>IF(AND(BJ124=0,BJ110&gt;=0),"",BJ110/BJ124)</f>
        <v/>
      </c>
      <c r="BM110" s="30" t="str">
        <f t="shared" si="43"/>
        <v/>
      </c>
      <c r="BN110" s="130">
        <f>+BG110+BJ110</f>
        <v>10689.205898876018</v>
      </c>
      <c r="BO110" s="30">
        <f>IF(AND(BN4=0,BN110&gt;=0), "",BN110/BN4)</f>
        <v>7.3008648671462686E-2</v>
      </c>
      <c r="BP110" s="47">
        <f>IF(AND(BN124=0,BN110&gt;=0),"",BN110/BN124)</f>
        <v>0.3306469317748818</v>
      </c>
      <c r="BQ110" s="129">
        <f>+'N EERR BARINAS'!K154+'N EERR BARINAS'!K156</f>
        <v>0</v>
      </c>
      <c r="BR110" s="30" t="str">
        <f>IF(AND(BQ4=0,BQ110&gt;=0), "",BQ110/BQ4)</f>
        <v/>
      </c>
      <c r="BS110" s="47" t="str">
        <f>IF(AND(BQ124=0,BQ110&gt;=0),"",BQ110/BQ124)</f>
        <v/>
      </c>
      <c r="BT110" s="30" t="str">
        <f t="shared" si="44"/>
        <v/>
      </c>
      <c r="BU110" s="130">
        <f>+BN110+BQ110</f>
        <v>10689.205898876018</v>
      </c>
      <c r="BV110" s="30">
        <f>IF(AND(BU4=0,BU110&gt;=0), "",BU110/BU4)</f>
        <v>7.3008648671462686E-2</v>
      </c>
      <c r="BW110" s="47">
        <f>IF(AND(BU124=0,BU110&gt;=0),"",BU110/BU124)</f>
        <v>0.3306469317748818</v>
      </c>
      <c r="BX110" s="131">
        <f>+AZ110*9</f>
        <v>0</v>
      </c>
      <c r="BY110" s="30" t="str">
        <f>IF(AND(BX4=0,BX110&gt;=0), "",BX110/BX4)</f>
        <v/>
      </c>
      <c r="BZ110" s="47">
        <f t="shared" si="45"/>
        <v>1</v>
      </c>
      <c r="CA110" s="129">
        <f>+'N EERR BARINAS'!L154+'N EERR BARINAS'!L156</f>
        <v>0</v>
      </c>
      <c r="CB110" s="30" t="str">
        <f>IF(AND(CA4=0,CA110&gt;=0), "",CA110/CA4)</f>
        <v/>
      </c>
      <c r="CC110" s="47" t="str">
        <f>IF(AND(CA124=0,CA110&gt;=0),"",CA110/CA124)</f>
        <v/>
      </c>
      <c r="CD110" s="30" t="str">
        <f t="shared" si="96"/>
        <v/>
      </c>
      <c r="CE110" s="130">
        <f>+BU110+CA110</f>
        <v>10689.205898876018</v>
      </c>
      <c r="CF110" s="30">
        <f>IF(AND(CE4=0,CE110&gt;=0), "",CE110/CE4)</f>
        <v>7.3008648671462686E-2</v>
      </c>
      <c r="CG110" s="47">
        <f>IF(AND(CE124=0,CE110&gt;=0),"",CE110/CE124)</f>
        <v>0.3306469317748818</v>
      </c>
      <c r="CH110" s="129">
        <f>+'N EERR BARINAS'!M154+'N EERR BARINAS'!M156</f>
        <v>0</v>
      </c>
      <c r="CI110" s="30" t="str">
        <f>IF(AND(CH4=0,CH110&gt;=0), "",CH110/CH4)</f>
        <v/>
      </c>
      <c r="CJ110" s="47" t="str">
        <f>IF(AND(CH124=0,CH110&gt;=0),"",CH110/CH124)</f>
        <v/>
      </c>
      <c r="CK110" s="30" t="str">
        <f t="shared" si="46"/>
        <v/>
      </c>
      <c r="CL110" s="130">
        <f>+CE110+CH110</f>
        <v>10689.205898876018</v>
      </c>
      <c r="CM110" s="30">
        <f>IF(AND(CL4=0,CL110&gt;=0), "",CL110/CL4)</f>
        <v>7.3008648671462686E-2</v>
      </c>
      <c r="CN110" s="47">
        <f>IF(AND(CL124=0,CL110&gt;=0),"",CL110/CL124)</f>
        <v>0.3306469317748818</v>
      </c>
      <c r="CO110" s="129">
        <f>+'N EERR BARINAS'!N154+'N EERR BARINAS'!N156</f>
        <v>0</v>
      </c>
      <c r="CP110" s="30" t="str">
        <f>IF(AND(CO4=0,CO110&gt;=0), "",CO110/CO4)</f>
        <v/>
      </c>
      <c r="CQ110" s="47" t="str">
        <f>IF(AND(CO124=0,CO110&gt;=0),"",CO110/CO124)</f>
        <v/>
      </c>
      <c r="CR110" s="30" t="str">
        <f t="shared" si="47"/>
        <v/>
      </c>
      <c r="CS110" s="130">
        <f>+CL110+CO110</f>
        <v>10689.205898876018</v>
      </c>
      <c r="CT110" s="30">
        <f>IF(AND(CS4=0,CS110&gt;=0), "",CS110/CS4)</f>
        <v>7.3008648671462686E-2</v>
      </c>
      <c r="CU110" s="47">
        <f>IF(AND(CS124=0,CS110&gt;=0),"",CS110/CS124)</f>
        <v>0.3306469317748818</v>
      </c>
      <c r="CV110" s="131">
        <f>+AZ110*12</f>
        <v>0</v>
      </c>
      <c r="CW110" s="30" t="str">
        <f>IF(AND(CV4=0,CV110&gt;=0), "",CV110/CV4)</f>
        <v/>
      </c>
      <c r="CX110" s="47">
        <f t="shared" si="48"/>
        <v>1</v>
      </c>
    </row>
    <row r="111" spans="1:219" s="3" customFormat="1" x14ac:dyDescent="0.3">
      <c r="A111" s="29" t="s">
        <v>200</v>
      </c>
      <c r="B111" s="129">
        <f>+'N EERR BARINAS'!B155</f>
        <v>0</v>
      </c>
      <c r="C111" s="30" t="str">
        <f>IF(AND(B4=0,B111&gt;=0), "",B111/B4)</f>
        <v/>
      </c>
      <c r="D111" s="47" t="str">
        <f>IF(AND(B124=0,B111&gt;=0),"",B111/B124)</f>
        <v/>
      </c>
      <c r="E111" s="129">
        <f>+'N EERR BARINAS'!C155</f>
        <v>0</v>
      </c>
      <c r="F111" s="30">
        <f>IF(AND(E4=0,E111&gt;=0), "",E111/E4)</f>
        <v>0</v>
      </c>
      <c r="G111" s="47">
        <f>IF(AND(E124=0,E111&gt;=0),"",E111/E124)</f>
        <v>0</v>
      </c>
      <c r="H111" s="129">
        <f>+'N EERR BARINAS'!D155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BARINAS'!E155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BARINAS'!F155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BARINAS'!G155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BARINAS'!H155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BARINAS'!I155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BARINAS'!J155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BARINAS'!K155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BARINAS'!L155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BARINAS'!M155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BARINAS'!N155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2245.1244694482793</v>
      </c>
      <c r="F112" s="150">
        <f>IF(AND(E4=0,E112&lt;=0), "",E112/E4)</f>
        <v>0.16352474162340555</v>
      </c>
      <c r="G112" s="151"/>
      <c r="H112" s="149">
        <f>+H109-H110-H111</f>
        <v>5097.9486040356596</v>
      </c>
      <c r="I112" s="150">
        <f>IF(AND(H4=0,H112&lt;=0), "",H112/H4)</f>
        <v>0.22396043231743204</v>
      </c>
      <c r="J112" s="151"/>
      <c r="K112" s="150">
        <f>IF(AND(E112=0,H112&gt;0),100%,IF(AND(E112&lt;0,H112&gt;=0),(E112-H112)/E112,IF(AND(E112&gt;0,H112&gt;0),(H112-E112)/E112,IF(AND(E112=0,H112&lt;=0),"",(H112-E112)/E112))))</f>
        <v>1.2706752669656833</v>
      </c>
      <c r="L112" s="152">
        <f>+L109-L110-L111</f>
        <v>7343.0730734839408</v>
      </c>
      <c r="M112" s="150">
        <f>IF(AND(L4=0,L112&lt;=0), "",L112/L4)</f>
        <v>0.20122258644028818</v>
      </c>
      <c r="N112" s="151"/>
      <c r="O112" s="149">
        <f>+O109-O110-O111</f>
        <v>5552.2463937348693</v>
      </c>
      <c r="P112" s="150">
        <f>IF(AND(O4=0,O112&lt;=0), "",O112/O4)</f>
        <v>0.2106887527713302</v>
      </c>
      <c r="Q112" s="151"/>
      <c r="R112" s="150">
        <f>IF(AND(H112=0,O112&gt;0),100%,IF(AND(H112&lt;0,O112&gt;=0),(H112-O112)/H112,IF(AND(H112&gt;0,O112&gt;0),(O112-H112)/H112,IF(AND(H112=0,O112&lt;=0),"",(O112-H112)/H112))))</f>
        <v>8.9113842642426125E-2</v>
      </c>
      <c r="S112" s="152">
        <f>+S109-S110-S111</f>
        <v>12895.319467218811</v>
      </c>
      <c r="T112" s="150">
        <f>IF(AND(S4=0,S112&lt;=0), "",S112/S4)</f>
        <v>0.20519203243033815</v>
      </c>
      <c r="U112" s="151"/>
      <c r="V112" s="153">
        <f>+V109-V110-V111</f>
        <v>0</v>
      </c>
      <c r="W112" s="150" t="str">
        <f>IF(AND(V4=0,V112&lt;=0), "",V112/V4)</f>
        <v/>
      </c>
      <c r="X112" s="151">
        <f t="shared" si="91"/>
        <v>1</v>
      </c>
      <c r="Y112" s="149">
        <f>+Y109-Y110-Y111</f>
        <v>5835.2039647769252</v>
      </c>
      <c r="Z112" s="150">
        <f>IF(AND(Y4=0,Y112&lt;=0), "",Y112/Y4)</f>
        <v>0.23580241664216917</v>
      </c>
      <c r="AA112" s="151"/>
      <c r="AB112" s="150">
        <f t="shared" si="92"/>
        <v>5.0962718686502088E-2</v>
      </c>
      <c r="AC112" s="152">
        <f>+AC109-AC110-AC111</f>
        <v>18730.523431995734</v>
      </c>
      <c r="AD112" s="150">
        <f>IF(AND(AC4=0,AC112&lt;=0), "",AC112/AC4)</f>
        <v>0.21384003215462039</v>
      </c>
      <c r="AE112" s="151"/>
      <c r="AF112" s="149">
        <f>+AF109-AF110-AF111</f>
        <v>7003.561996923363</v>
      </c>
      <c r="AG112" s="150">
        <f>IF(AND(AF4=0,AF112&lt;=0), "",AF112/AF4)</f>
        <v>0.2231098305008081</v>
      </c>
      <c r="AH112" s="151"/>
      <c r="AI112" s="150">
        <f t="shared" si="41"/>
        <v>0.2002257400425082</v>
      </c>
      <c r="AJ112" s="152">
        <f>+AJ109-AJ110-AJ111</f>
        <v>25734.085428919087</v>
      </c>
      <c r="AK112" s="150">
        <f>IF(AND(AJ4=0,AJ112&lt;=0), "",AJ112/AJ4)</f>
        <v>0.21628565530187813</v>
      </c>
      <c r="AL112" s="151"/>
      <c r="AM112" s="149">
        <f>+AM109-AM110-AM111</f>
        <v>6719.0860326951206</v>
      </c>
      <c r="AN112" s="150">
        <f>IF(AND(AM4=0,AM112&lt;=0), "",AM112/AM4)</f>
        <v>0.24497000665841828</v>
      </c>
      <c r="AO112" s="151"/>
      <c r="AP112" s="150">
        <f t="shared" si="42"/>
        <v>-4.0618754335752523E-2</v>
      </c>
      <c r="AQ112" s="152">
        <f>+AQ109-AQ110-AQ111</f>
        <v>32453.17146161422</v>
      </c>
      <c r="AR112" s="150">
        <f>IF(AND(AQ4=0,AQ112&lt;=0), "",AQ112/AQ4)</f>
        <v>0.22165932773031088</v>
      </c>
      <c r="AS112" s="151"/>
      <c r="AT112" s="153">
        <f>+AT109-AT110-AT111</f>
        <v>0</v>
      </c>
      <c r="AU112" s="150" t="str">
        <f>IF(AND(AT4=0,AT112&lt;=0), "",AT112/AT4)</f>
        <v/>
      </c>
      <c r="AV112" s="151">
        <f t="shared" si="93"/>
        <v>1</v>
      </c>
      <c r="AW112" s="153">
        <f>+AW109-AW110-AW111</f>
        <v>5408.8619102690354</v>
      </c>
      <c r="AX112" s="150">
        <f>IF(AND(AW4=0,AW112&lt;=0), "",AW112/AW4)</f>
        <v>0.22165932773031086</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32453.17146161422</v>
      </c>
      <c r="BH112" s="150">
        <f>IF(AND(BG4=0,BG112&lt;=0), "",BG112/BG4)</f>
        <v>0.22165932773031088</v>
      </c>
      <c r="BI112" s="151"/>
      <c r="BJ112" s="149">
        <f>+BJ109-BJ110-BJ111</f>
        <v>0</v>
      </c>
      <c r="BK112" s="150" t="str">
        <f>IF(AND(BJ4=0,BJ112&lt;=0), "",BJ112/BJ4)</f>
        <v/>
      </c>
      <c r="BL112" s="151"/>
      <c r="BM112" s="150" t="str">
        <f t="shared" si="43"/>
        <v/>
      </c>
      <c r="BN112" s="152">
        <f>+BN109-BN110-BN111</f>
        <v>32453.17146161422</v>
      </c>
      <c r="BO112" s="150">
        <f>IF(AND(BN4=0,BN112&lt;=0), "",BN112/BN4)</f>
        <v>0.22165932773031088</v>
      </c>
      <c r="BP112" s="151"/>
      <c r="BQ112" s="149">
        <f>+BQ109-BQ110-BQ111</f>
        <v>0</v>
      </c>
      <c r="BR112" s="150" t="str">
        <f>IF(AND(BQ4=0,BQ112&lt;=0), "",BQ112/BQ4)</f>
        <v/>
      </c>
      <c r="BS112" s="151"/>
      <c r="BT112" s="150" t="str">
        <f t="shared" si="44"/>
        <v/>
      </c>
      <c r="BU112" s="152">
        <f>+BU109-BU110-BU111</f>
        <v>32453.17146161422</v>
      </c>
      <c r="BV112" s="150">
        <f>IF(AND(BU4=0,BU112&lt;=0), "",BU112/BU4)</f>
        <v>0.22165932773031088</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32453.17146161422</v>
      </c>
      <c r="CF112" s="150">
        <f>IF(AND(CE4=0,CE112&lt;=0), "",CE112/CE4)</f>
        <v>0.22165932773031088</v>
      </c>
      <c r="CG112" s="151"/>
      <c r="CH112" s="149">
        <f>+CH109-CH110-CH111</f>
        <v>0</v>
      </c>
      <c r="CI112" s="150" t="str">
        <f>IF(AND(CH4=0,CH112&lt;=0), "",CH112/CH4)</f>
        <v/>
      </c>
      <c r="CJ112" s="151"/>
      <c r="CK112" s="150" t="str">
        <f t="shared" si="46"/>
        <v/>
      </c>
      <c r="CL112" s="152">
        <f>+CL109-CL110-CL111</f>
        <v>32453.17146161422</v>
      </c>
      <c r="CM112" s="150">
        <f>IF(AND(CL4=0,CL112&lt;=0), "",CL112/CL4)</f>
        <v>0.22165932773031088</v>
      </c>
      <c r="CN112" s="151"/>
      <c r="CO112" s="149">
        <f>+CO109-CO110-CO111</f>
        <v>0</v>
      </c>
      <c r="CP112" s="150" t="str">
        <f>IF(AND(CO4=0,CO112&lt;=0), "",CO112/CO4)</f>
        <v/>
      </c>
      <c r="CQ112" s="151"/>
      <c r="CR112" s="150" t="str">
        <f t="shared" si="47"/>
        <v/>
      </c>
      <c r="CS112" s="152">
        <f>+CS109-CS110-CS111</f>
        <v>32453.17146161422</v>
      </c>
      <c r="CT112" s="150">
        <f>IF(AND(CS4=0,CS112&lt;=0), "",CS112/CS4)</f>
        <v>0.22165932773031088</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2667.6485689502142</v>
      </c>
      <c r="F113" s="150">
        <f>IF(AND(E4=0,E113&lt;=0), "",E113/E4)</f>
        <v>0.1942994915942591</v>
      </c>
      <c r="G113" s="151"/>
      <c r="H113" s="149">
        <f>+H36-H38+H66+H63+H64</f>
        <v>5511.0099847203082</v>
      </c>
      <c r="I113" s="150">
        <f>IF(AND(H4=0,H113&lt;=0), "",H113/H4)</f>
        <v>0.24210683052131676</v>
      </c>
      <c r="J113" s="151"/>
      <c r="K113" s="150">
        <f>IF(AND(E113=0,H113&gt;0),100%,IF(AND(E113&lt;0,H113=0),(E113-H113)/E113,IF(AND(E113&gt;0,H113&gt;0),(H113-E113)/E113,IF(AND(E113=0,H113=0),"",(H113-E113)/E113))))</f>
        <v>1.0658680640565137</v>
      </c>
      <c r="L113" s="152">
        <f>+L36-L38+L66+L63+L64</f>
        <v>8178.6585536705252</v>
      </c>
      <c r="M113" s="150">
        <f>IF(AND(L4=0,L113&lt;=0), "",L113/L4)</f>
        <v>0.22412017575098817</v>
      </c>
      <c r="N113" s="151"/>
      <c r="O113" s="149">
        <f>+O36-O38+O66+O63+O64</f>
        <v>5951.7326469587297</v>
      </c>
      <c r="P113" s="150">
        <f>IF(AND(O4=0,O113&lt;=0), "",O113/O4)</f>
        <v>0.2258478891770922</v>
      </c>
      <c r="Q113" s="151"/>
      <c r="R113" s="150">
        <f>IF(AND(H113=0,O113&gt;0),100%,IF(AND(H113&lt;0,O113=0),(H113-O113)/H113,IF(AND(H113&gt;0,O113&gt;0),(O113-H113)/H113,IF(AND(H113=0,O113=0),"",(O113-H113)/H113))))</f>
        <v>7.9971305343368701E-2</v>
      </c>
      <c r="S113" s="152">
        <f>+S36-S38+S66+S63+S64</f>
        <v>14130.391200629256</v>
      </c>
      <c r="T113" s="150">
        <f>IF(AND(S4=0,S113&lt;=0), "",S113/S4)</f>
        <v>0.22484465754133182</v>
      </c>
      <c r="U113" s="151"/>
      <c r="V113" s="153">
        <f>+V36-V38+V66+V63+V64</f>
        <v>0</v>
      </c>
      <c r="W113" s="150" t="str">
        <f>IF(AND(V4=0,V113&lt;=0), "",V113/V4)</f>
        <v/>
      </c>
      <c r="X113" s="151">
        <f t="shared" si="91"/>
        <v>1</v>
      </c>
      <c r="Y113" s="149">
        <f>+Y36-Y38+Y66+Y63+Y64</f>
        <v>6235.8439778559441</v>
      </c>
      <c r="Z113" s="150">
        <f>IF(AND(Y4=0,Y113&lt;=0), "",Y113/Y4)</f>
        <v>0.25199240483415764</v>
      </c>
      <c r="AA113" s="151"/>
      <c r="AB113" s="150">
        <f t="shared" si="92"/>
        <v>4.7735902761423969E-2</v>
      </c>
      <c r="AC113" s="152">
        <f>+AC36-AC38+AC66+AC63+AC64</f>
        <v>20366.235178485196</v>
      </c>
      <c r="AD113" s="150">
        <f>IF(AND(AC4=0,AC113&lt;=0), "",AC113/AC4)</f>
        <v>0.23251439828939144</v>
      </c>
      <c r="AE113" s="151"/>
      <c r="AF113" s="149">
        <f>+AF36-AF38+AF66+AF63+AF64</f>
        <v>7428.7974608936493</v>
      </c>
      <c r="AG113" s="150">
        <f>IF(AND(AF4=0,AF113&lt;=0), "",AF113/AF4)</f>
        <v>0.23665639613855372</v>
      </c>
      <c r="AH113" s="151"/>
      <c r="AI113" s="150">
        <f t="shared" si="41"/>
        <v>0.19130585808015607</v>
      </c>
      <c r="AJ113" s="152">
        <f>+AJ36-AJ38+AJ66+AJ63+AJ64</f>
        <v>27795.032639378838</v>
      </c>
      <c r="AK113" s="150">
        <f>IF(AND(AJ4=0,AJ113&lt;=0), "",AJ113/AJ4)</f>
        <v>0.23360716918229538</v>
      </c>
      <c r="AL113" s="151"/>
      <c r="AM113" s="149">
        <f>+AM36-AM38+AM66+AM63+AM64</f>
        <v>7230.7283824902506</v>
      </c>
      <c r="AN113" s="150">
        <f>IF(AND(AM4=0,AM113&lt;=0), "",AM113/AM4)</f>
        <v>0.26362388744311888</v>
      </c>
      <c r="AO113" s="151"/>
      <c r="AP113" s="150">
        <f t="shared" si="42"/>
        <v>-2.6662333903443351E-2</v>
      </c>
      <c r="AQ113" s="152">
        <f>+AQ36-AQ38+AQ66+AQ63+AQ64</f>
        <v>35025.76102186909</v>
      </c>
      <c r="AR113" s="150">
        <f>IF(AND(AQ4=0,AQ113&lt;=0), "",AQ113/AQ4)</f>
        <v>0.23923044472042052</v>
      </c>
      <c r="AS113" s="151"/>
      <c r="AT113" s="153">
        <f>+AT36-AT38+AT66+AT63+AT64</f>
        <v>0</v>
      </c>
      <c r="AU113" s="150" t="str">
        <f>IF(AND(AT4=0,AT113&lt;=0), "",AT113/AT4)</f>
        <v/>
      </c>
      <c r="AV113" s="151">
        <f t="shared" si="93"/>
        <v>1</v>
      </c>
      <c r="AW113" s="153">
        <f>+AW36-AW38+AW66+AW63+AW64</f>
        <v>5837.6268369781819</v>
      </c>
      <c r="AX113" s="150">
        <f>IF(AND(AW4=0,AW113&lt;=0), "",AW113/AW4)</f>
        <v>0.23923044472042054</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35025.76102186909</v>
      </c>
      <c r="BH113" s="150">
        <f>IF(AND(BG4=0,BG113&lt;=0), "",BG113/BG4)</f>
        <v>0.23923044472042052</v>
      </c>
      <c r="BI113" s="151"/>
      <c r="BJ113" s="149">
        <f>+BJ36-BJ38+BJ66+BJ63+BJ64</f>
        <v>0</v>
      </c>
      <c r="BK113" s="150" t="str">
        <f>IF(AND(BJ4=0,BJ113&lt;=0), "",BJ113/BJ4)</f>
        <v/>
      </c>
      <c r="BL113" s="151"/>
      <c r="BM113" s="150" t="str">
        <f t="shared" si="43"/>
        <v/>
      </c>
      <c r="BN113" s="152">
        <f>+BN36-BN38+BN66+BN63+BN64</f>
        <v>35025.76102186909</v>
      </c>
      <c r="BO113" s="150">
        <f>IF(AND(BN4=0,BN113&lt;=0), "",BN113/BN4)</f>
        <v>0.23923044472042052</v>
      </c>
      <c r="BP113" s="151"/>
      <c r="BQ113" s="149">
        <f>+BQ36-BQ38+BQ66+BQ63+BQ64</f>
        <v>0</v>
      </c>
      <c r="BR113" s="150" t="str">
        <f>IF(AND(BQ4=0,BQ113&lt;=0), "",BQ113/BQ4)</f>
        <v/>
      </c>
      <c r="BS113" s="151"/>
      <c r="BT113" s="150" t="str">
        <f t="shared" si="44"/>
        <v/>
      </c>
      <c r="BU113" s="152">
        <f>+BU36-BU38+BU66+BU63+BU64</f>
        <v>35025.76102186909</v>
      </c>
      <c r="BV113" s="150">
        <f>IF(AND(BU4=0,BU113&lt;=0), "",BU113/BU4)</f>
        <v>0.23923044472042052</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35025.76102186909</v>
      </c>
      <c r="CF113" s="150">
        <f>IF(AND(CE4=0,CE113&lt;=0), "",CE113/CE4)</f>
        <v>0.23923044472042052</v>
      </c>
      <c r="CG113" s="151"/>
      <c r="CH113" s="149">
        <f>+CH36-CH38+CH66+CH63+CH64</f>
        <v>0</v>
      </c>
      <c r="CI113" s="150" t="str">
        <f>IF(AND(CH4=0,CH113&lt;=0), "",CH113/CH4)</f>
        <v/>
      </c>
      <c r="CJ113" s="151"/>
      <c r="CK113" s="150" t="str">
        <f t="shared" si="46"/>
        <v/>
      </c>
      <c r="CL113" s="152">
        <f>+CL36-CL38+CL66+CL63+CL64</f>
        <v>35025.76102186909</v>
      </c>
      <c r="CM113" s="150">
        <f>IF(AND(CL4=0,CL113&lt;=0), "",CL113/CL4)</f>
        <v>0.23923044472042052</v>
      </c>
      <c r="CN113" s="151"/>
      <c r="CO113" s="149">
        <f>+CO36-CO38+CO66+CO63+CO64</f>
        <v>0</v>
      </c>
      <c r="CP113" s="150" t="str">
        <f>IF(AND(CO4=0,CO113&lt;=0), "",CO113/CO4)</f>
        <v/>
      </c>
      <c r="CQ113" s="151"/>
      <c r="CR113" s="150" t="str">
        <f t="shared" si="47"/>
        <v/>
      </c>
      <c r="CS113" s="152">
        <f>+CS36-CS38+CS66+CS63+CS64</f>
        <v>35025.76102186909</v>
      </c>
      <c r="CT113" s="150">
        <f>IF(AND(CS4=0,CS113&lt;=0), "",CS113/CS4)</f>
        <v>0.23923044472042052</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2667.6485689502142</v>
      </c>
      <c r="F114" s="162">
        <f>IF(AND(E4=0,E114&lt;=0), "",E114/E4)</f>
        <v>0.1942994915942591</v>
      </c>
      <c r="G114" s="163"/>
      <c r="H114" s="161">
        <f>+H36-H38+H66+H63</f>
        <v>5511.0099847203082</v>
      </c>
      <c r="I114" s="162">
        <f>IF(AND(H4=0,H114&lt;=0), "",H114/H4)</f>
        <v>0.24210683052131676</v>
      </c>
      <c r="J114" s="163"/>
      <c r="K114" s="162">
        <f>IF(AND(E114=0,H114&gt;0),100%,IF(AND(E114&lt;0,H114=0),(E114-H114)/E114,IF(AND(E114&gt;0,H114&gt;0),(H114-E114)/E114,IF(AND(E114=0,H114=0),"",(H114-E114)/E114))))</f>
        <v>1.0658680640565137</v>
      </c>
      <c r="L114" s="164">
        <f>+L36-L38+L66+L63</f>
        <v>8178.6585536705252</v>
      </c>
      <c r="M114" s="162">
        <f>IF(AND(L4=0,L114&lt;=0), "",L114/L4)</f>
        <v>0.22412017575098817</v>
      </c>
      <c r="N114" s="163"/>
      <c r="O114" s="161">
        <f>+O36-O38+O66+O63</f>
        <v>5951.7326469587297</v>
      </c>
      <c r="P114" s="162">
        <f>IF(AND(O4=0,O114&lt;=0), "",O114/O4)</f>
        <v>0.2258478891770922</v>
      </c>
      <c r="Q114" s="163"/>
      <c r="R114" s="162">
        <f>IF(AND(H114=0,O114&gt;0),100%,IF(AND(H114&lt;0,O114=0),(H114-O114)/H114,IF(AND(H114&gt;0,O114&gt;0),(O114-H114)/H114,IF(AND(H114=0,O114=0),"",(O114-H114)/H114))))</f>
        <v>7.9971305343368701E-2</v>
      </c>
      <c r="S114" s="164">
        <f>+S36-S38+S66+S63</f>
        <v>14130.391200629256</v>
      </c>
      <c r="T114" s="162">
        <f>IF(AND(S4=0,S114&lt;=0), "",S114/S4)</f>
        <v>0.22484465754133182</v>
      </c>
      <c r="U114" s="163"/>
      <c r="V114" s="165">
        <f>+V36-V38+V66+V63</f>
        <v>0</v>
      </c>
      <c r="W114" s="162" t="str">
        <f>IF(AND(V4=0,V114&lt;=0), "",V114/V4)</f>
        <v/>
      </c>
      <c r="X114" s="163">
        <f t="shared" si="91"/>
        <v>1</v>
      </c>
      <c r="Y114" s="161">
        <f>+Y36-Y38+Y66+Y63</f>
        <v>6235.8439778559441</v>
      </c>
      <c r="Z114" s="162">
        <f>IF(AND(Y4=0,Y114&lt;=0), "",Y114/Y4)</f>
        <v>0.25199240483415764</v>
      </c>
      <c r="AA114" s="163"/>
      <c r="AB114" s="162">
        <f t="shared" si="92"/>
        <v>4.7735902761423969E-2</v>
      </c>
      <c r="AC114" s="164">
        <f>+AC36-AC38+AC66+AC63</f>
        <v>20366.235178485196</v>
      </c>
      <c r="AD114" s="162">
        <f>IF(AND(AC4=0,AC114&lt;=0), "",AC114/AC4)</f>
        <v>0.23251439828939144</v>
      </c>
      <c r="AE114" s="163"/>
      <c r="AF114" s="161">
        <f>+AF36-AF38+AF66+AF63</f>
        <v>7428.7974608936493</v>
      </c>
      <c r="AG114" s="162">
        <f>IF(AND(AF4=0,AF114&lt;=0), "",AF114/AF4)</f>
        <v>0.23665639613855372</v>
      </c>
      <c r="AH114" s="163"/>
      <c r="AI114" s="162">
        <f t="shared" si="41"/>
        <v>0.19130585808015607</v>
      </c>
      <c r="AJ114" s="164">
        <f>+AJ36-AJ38+AJ66+AJ63</f>
        <v>27795.032639378838</v>
      </c>
      <c r="AK114" s="162">
        <f>IF(AND(AJ4=0,AJ114&lt;=0), "",AJ114/AJ4)</f>
        <v>0.23360716918229538</v>
      </c>
      <c r="AL114" s="163"/>
      <c r="AM114" s="161">
        <f>+AM36-AM38+AM66+AM63</f>
        <v>7230.7283824902506</v>
      </c>
      <c r="AN114" s="162">
        <f>IF(AND(AM4=0,AM114&lt;=0), "",AM114/AM4)</f>
        <v>0.26362388744311888</v>
      </c>
      <c r="AO114" s="163"/>
      <c r="AP114" s="162">
        <f t="shared" si="42"/>
        <v>-2.6662333903443351E-2</v>
      </c>
      <c r="AQ114" s="164">
        <f>+AQ36-AQ38+AQ66+AQ63</f>
        <v>35025.76102186909</v>
      </c>
      <c r="AR114" s="162">
        <f>IF(AND(AQ4=0,AQ114&lt;=0), "",AQ114/AQ4)</f>
        <v>0.23923044472042052</v>
      </c>
      <c r="AS114" s="163"/>
      <c r="AT114" s="165">
        <f>+AT36-AT38+AT66+AT63</f>
        <v>0</v>
      </c>
      <c r="AU114" s="162" t="str">
        <f>IF(AND(AT4=0,AT114&lt;=0), "",AT114/AT4)</f>
        <v/>
      </c>
      <c r="AV114" s="163">
        <f t="shared" si="93"/>
        <v>1</v>
      </c>
      <c r="AW114" s="165">
        <f>+AW36-AW38+AW66+AW63</f>
        <v>5837.6268369781819</v>
      </c>
      <c r="AX114" s="162">
        <f>IF(AND(AW4=0,AW114&lt;=0), "",AW114/AW4)</f>
        <v>0.23923044472042054</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35025.76102186909</v>
      </c>
      <c r="BH114" s="162">
        <f>IF(AND(BG4=0,BG114&lt;=0), "",BG114/BG4)</f>
        <v>0.23923044472042052</v>
      </c>
      <c r="BI114" s="163"/>
      <c r="BJ114" s="161">
        <f>+BJ36-BJ38+BJ66+BJ63</f>
        <v>0</v>
      </c>
      <c r="BK114" s="162" t="str">
        <f>IF(AND(BJ4=0,BJ114&lt;=0), "",BJ114/BJ4)</f>
        <v/>
      </c>
      <c r="BL114" s="163"/>
      <c r="BM114" s="162" t="str">
        <f t="shared" si="43"/>
        <v/>
      </c>
      <c r="BN114" s="164">
        <f>+BN36-BN38+BN66+BN63</f>
        <v>35025.76102186909</v>
      </c>
      <c r="BO114" s="162">
        <f>IF(AND(BN4=0,BN114&lt;=0), "",BN114/BN4)</f>
        <v>0.23923044472042052</v>
      </c>
      <c r="BP114" s="163"/>
      <c r="BQ114" s="161">
        <f>+BQ36-BQ38+BQ66+BQ63</f>
        <v>0</v>
      </c>
      <c r="BR114" s="162" t="str">
        <f>IF(AND(BQ4=0,BQ114&lt;=0), "",BQ114/BQ4)</f>
        <v/>
      </c>
      <c r="BS114" s="163"/>
      <c r="BT114" s="162" t="str">
        <f t="shared" si="44"/>
        <v/>
      </c>
      <c r="BU114" s="164">
        <f>+BU36-BU38+BU66+BU63</f>
        <v>35025.76102186909</v>
      </c>
      <c r="BV114" s="162">
        <f>IF(AND(BU4=0,BU114&lt;=0), "",BU114/BU4)</f>
        <v>0.23923044472042052</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35025.76102186909</v>
      </c>
      <c r="CF114" s="162">
        <f>IF(AND(CE4=0,CE114&lt;=0), "",CE114/CE4)</f>
        <v>0.23923044472042052</v>
      </c>
      <c r="CG114" s="163"/>
      <c r="CH114" s="161">
        <f>+CH36-CH38+CH66+CH63</f>
        <v>0</v>
      </c>
      <c r="CI114" s="162" t="str">
        <f>IF(AND(CH4=0,CH114&lt;=0), "",CH114/CH4)</f>
        <v/>
      </c>
      <c r="CJ114" s="163"/>
      <c r="CK114" s="162" t="str">
        <f t="shared" si="46"/>
        <v/>
      </c>
      <c r="CL114" s="164">
        <f>+CL36-CL38+CL66+CL63</f>
        <v>35025.76102186909</v>
      </c>
      <c r="CM114" s="162">
        <f>IF(AND(CL4=0,CL114&lt;=0), "",CL114/CL4)</f>
        <v>0.23923044472042052</v>
      </c>
      <c r="CN114" s="163"/>
      <c r="CO114" s="161">
        <f>+CO36-CO38+CO66+CO63</f>
        <v>0</v>
      </c>
      <c r="CP114" s="162" t="str">
        <f>IF(AND(CO4=0,CO114&lt;=0), "",CO114/CO4)</f>
        <v/>
      </c>
      <c r="CQ114" s="163"/>
      <c r="CR114" s="162" t="str">
        <f t="shared" si="47"/>
        <v/>
      </c>
      <c r="CS114" s="164">
        <f>+CS36-CS38+CS66+CS63</f>
        <v>35025.76102186909</v>
      </c>
      <c r="CT114" s="162">
        <f>IF(AND(CS4=0,CS114&lt;=0), "",CS114/CS4)</f>
        <v>0.23923044472042052</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0.44767205465755716</v>
      </c>
      <c r="F116" s="36">
        <f>IF(AND(E4=0,E116&gt;=0), "",E116/E4)</f>
        <v>3.2606413615849882E-5</v>
      </c>
      <c r="G116" s="42">
        <f>IF(AND(E124=0,E116&gt;=0),"",E116/E124)</f>
        <v>1.1905558315759051E-4</v>
      </c>
      <c r="H116" s="123">
        <f>SUM(H117:H123)</f>
        <v>0.17575261547220841</v>
      </c>
      <c r="I116" s="36">
        <f>IF(AND(H4=0,H116&gt;=0), "",H116/H4)</f>
        <v>7.7210726900847078E-6</v>
      </c>
      <c r="J116" s="42">
        <f>IF(AND(H124=0,H116&gt;=0),"",H116/H124)</f>
        <v>3.4818306911388174E-5</v>
      </c>
      <c r="K116" s="36">
        <f t="shared" ref="K116:K139" si="97">IF(AND(E116=0,H116&gt;0),100%,IF(AND(E116&lt;0,H116=0),(E116-H116)/E116,IF(AND(E116&gt;0,H116&gt;0),(H116-E116)/E116,IF(AND(E116=0,H116=0),"",(H116-E116)/E116))))</f>
        <v>-0.60740766897623566</v>
      </c>
      <c r="L116" s="124">
        <f>SUM(L117:L123)</f>
        <v>0.62342467012976566</v>
      </c>
      <c r="M116" s="36">
        <f>IF(AND(L4=0,L116&gt;=0), "",L116/L4)</f>
        <v>1.7083736375603871E-5</v>
      </c>
      <c r="N116" s="42">
        <f>IF(AND(L124=0,L116&gt;=0),"",L116/L124)</f>
        <v>7.0780164626416635E-5</v>
      </c>
      <c r="O116" s="123">
        <f>SUM(O117:O123)</f>
        <v>0.20444943962015633</v>
      </c>
      <c r="P116" s="36">
        <f>IF(AND(O4=0,O116&gt;=0), "",O116/O4)</f>
        <v>7.7581566781643518E-6</v>
      </c>
      <c r="Q116" s="42">
        <f>IF(AND(O124=0,O116&gt;=0),"",O116/O124)</f>
        <v>3.3456435300228493E-5</v>
      </c>
      <c r="R116" s="36">
        <f t="shared" ref="R116:R139" si="98">IF(AND(H116=0,O116&gt;0),100%,IF(AND(H116&lt;0,O116=0),(H116-O116)/H116,IF(AND(H116&gt;0,O116&gt;0),(O116-H116)/H116,IF(AND(H116=0,O116=0),"",(O116-H116)/H116))))</f>
        <v>0.16327964207443452</v>
      </c>
      <c r="S116" s="124">
        <f>SUM(S117:S123)</f>
        <v>0.82787410974992204</v>
      </c>
      <c r="T116" s="36">
        <f>IF(AND(S4=0,S116&gt;=0), "",S116/S4)</f>
        <v>1.3173242555787615E-5</v>
      </c>
      <c r="U116" s="42">
        <f>IF(AND(S124=0,S116&gt;=0),"",S116/S124)</f>
        <v>5.5491944372414241E-5</v>
      </c>
      <c r="V116" s="125">
        <f>SUM(V117:V123)</f>
        <v>0</v>
      </c>
      <c r="W116" s="36" t="str">
        <f>IF(AND(V4=0,V116&gt;=0), "",V116/V4)</f>
        <v/>
      </c>
      <c r="X116" s="42">
        <f t="shared" ref="X116:X139" si="99">IF(AND(V116=0,S116&gt;0),100%,IF(AND(V116&lt;0,S116=0),(V116-S116)/V116,IF(AND(V116&gt;0,S116&gt;0),(S116-V116)/V116,IF(AND(V116=0,S116=0),"",(S116-V116)/V116))))</f>
        <v>1</v>
      </c>
      <c r="Y116" s="123">
        <f>SUM(Y117:Y123)</f>
        <v>191.52474550408718</v>
      </c>
      <c r="Z116" s="36">
        <f>IF(AND(Y4=0,Y116&gt;=0), "",Y116/Y4)</f>
        <v>7.7395748476405965E-3</v>
      </c>
      <c r="AA116" s="42">
        <f>IF(AND(Y124=0,Y116&gt;=0),"",Y116/Y124)</f>
        <v>3.4049816838742322E-2</v>
      </c>
      <c r="AB116" s="36">
        <f t="shared" ref="AB116:AB139" si="100">IF(AND(O116=0,Y116&gt;0),100%,IF(AND(O116&lt;0,Y116=0),(O116-Y116)/O116,IF(AND(O116&gt;0,Y116&gt;0),(Y116-O116)/O116,IF(AND(O116=0,Y116=0),"",(Y116-O116)/O116))))</f>
        <v>935.78293205360819</v>
      </c>
      <c r="AC116" s="124">
        <f>SUM(AC117:AC123)</f>
        <v>192.35261961383711</v>
      </c>
      <c r="AD116" s="36">
        <f>IF(AND(AC4=0,AC116&gt;=0), "",AC116/AC4)</f>
        <v>2.1960246072453568E-3</v>
      </c>
      <c r="AE116" s="42">
        <f>IF(AND(AC124=0,AC116&gt;=0),"",AC116/AC124)</f>
        <v>9.3631156237798038E-3</v>
      </c>
      <c r="AF116" s="123">
        <f>SUM(AF117:AF123)</f>
        <v>1.6486787155641343</v>
      </c>
      <c r="AG116" s="36">
        <f>IF(AND(AF4=0,AF116&gt;=0), "",AF116/AF4)</f>
        <v>5.2521335420660669E-5</v>
      </c>
      <c r="AH116" s="42">
        <f>IF(AND(AF124=0,AF116&gt;=0),"",AF116/AF124)</f>
        <v>2.8355759604674775E-4</v>
      </c>
      <c r="AI116" s="36">
        <f t="shared" si="41"/>
        <v>-0.99139182401091375</v>
      </c>
      <c r="AJ116" s="124">
        <f>SUM(AJ117:AJ123)</f>
        <v>194.00129832940124</v>
      </c>
      <c r="AK116" s="36">
        <f>IF(AND(AJ4=0,AJ116&gt;=0), "",AJ116/AJ4)</f>
        <v>1.6305105559118423E-3</v>
      </c>
      <c r="AL116" s="42">
        <f>IF(AND(AJ124=0,AJ116&gt;=0),"",AJ116/AJ124)</f>
        <v>7.360266056531479E-3</v>
      </c>
      <c r="AM116" s="123">
        <f>SUM(AM117:AM123)</f>
        <v>1.0349599047992533</v>
      </c>
      <c r="AN116" s="36">
        <f>IF(AND(AM4=0,AM116&gt;=0), "",AM116/AM4)</f>
        <v>3.7733425876104292E-5</v>
      </c>
      <c r="AO116" s="42">
        <f>IF(AND(AM124=0,AM116&gt;=0),"",AM116/AM124)</f>
        <v>1.7335321626091212E-4</v>
      </c>
      <c r="AP116" s="36">
        <f t="shared" si="42"/>
        <v>-0.37224888328523281</v>
      </c>
      <c r="AQ116" s="124">
        <f>SUM(AQ117:AQ123)</f>
        <v>195.03625823420049</v>
      </c>
      <c r="AR116" s="36">
        <f>IF(AND(AQ4=0,AQ116&gt;=0), "",AQ116/AQ4)</f>
        <v>1.3321226843534463E-3</v>
      </c>
      <c r="AS116" s="42">
        <f>IF(AND(AQ124=0,AQ116&gt;=0),"",AQ116/AQ124)</f>
        <v>6.0330150789566998E-3</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32.506043039033415</v>
      </c>
      <c r="AX116" s="36">
        <f>IF(AND(AW4=0,AW116&gt;=0), "",AW116/AW4)</f>
        <v>1.3321226843534466E-3</v>
      </c>
      <c r="AY116" s="42">
        <f>IF(AND(AW124=0,AW116&gt;=0),"",AW116/AW124)</f>
        <v>6.0330150789567015E-3</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195.03625823420049</v>
      </c>
      <c r="BH116" s="36">
        <f>IF(AND(BG4=0,BG116&gt;=0), "",BG116/BG4)</f>
        <v>1.3321226843534463E-3</v>
      </c>
      <c r="BI116" s="42">
        <f>IF(AND(BG124=0,BG116&gt;=0),"",BG116/BG124)</f>
        <v>6.0330150789566998E-3</v>
      </c>
      <c r="BJ116" s="123">
        <f>SUM(BJ117:BJ123)</f>
        <v>0</v>
      </c>
      <c r="BK116" s="36" t="str">
        <f>IF(AND(BJ4=0,BJ116&gt;=0), "",BJ116/BJ4)</f>
        <v/>
      </c>
      <c r="BL116" s="42" t="str">
        <f>IF(AND(BJ124=0,BJ116&gt;=0),"",BJ116/BJ124)</f>
        <v/>
      </c>
      <c r="BM116" s="36" t="str">
        <f t="shared" si="43"/>
        <v/>
      </c>
      <c r="BN116" s="124">
        <f>SUM(BN117:BN123)</f>
        <v>195.03625823420049</v>
      </c>
      <c r="BO116" s="36">
        <f>IF(AND(BN4=0,BN116&gt;=0), "",BN116/BN4)</f>
        <v>1.3321226843534463E-3</v>
      </c>
      <c r="BP116" s="42">
        <f>IF(AND(BN124=0,BN116&gt;=0),"",BN116/BN124)</f>
        <v>6.0330150789566998E-3</v>
      </c>
      <c r="BQ116" s="123">
        <f>SUM(BQ117:BQ123)</f>
        <v>0</v>
      </c>
      <c r="BR116" s="36" t="str">
        <f>IF(AND(BQ4=0,BQ116&gt;=0), "",BQ116/BQ4)</f>
        <v/>
      </c>
      <c r="BS116" s="42" t="str">
        <f>IF(AND(BQ124=0,BQ116&gt;=0),"",BQ116/BQ124)</f>
        <v/>
      </c>
      <c r="BT116" s="36" t="str">
        <f t="shared" si="44"/>
        <v/>
      </c>
      <c r="BU116" s="124">
        <f>SUM(BU117:BU123)</f>
        <v>195.03625823420049</v>
      </c>
      <c r="BV116" s="36">
        <f>IF(AND(BU4=0,BU116&gt;=0), "",BU116/BU4)</f>
        <v>1.3321226843534463E-3</v>
      </c>
      <c r="BW116" s="42">
        <f>IF(AND(BU124=0,BU116&gt;=0),"",BU116/BU124)</f>
        <v>6.0330150789566998E-3</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195.03625823420049</v>
      </c>
      <c r="CF116" s="36">
        <f>IF(AND(CE4=0,CE116&gt;=0), "",CE116/CE4)</f>
        <v>1.3321226843534463E-3</v>
      </c>
      <c r="CG116" s="42">
        <f>IF(AND(CE124=0,CE116&gt;=0),"",CE116/CE124)</f>
        <v>6.0330150789566998E-3</v>
      </c>
      <c r="CH116" s="123">
        <f>SUM(CH117:CH123)</f>
        <v>0</v>
      </c>
      <c r="CI116" s="36" t="str">
        <f>IF(AND(CH4=0,CH116&gt;=0), "",CH116/CH4)</f>
        <v/>
      </c>
      <c r="CJ116" s="42" t="str">
        <f>IF(AND(CH124=0,CH116&gt;=0),"",CH116/CH124)</f>
        <v/>
      </c>
      <c r="CK116" s="36" t="str">
        <f t="shared" si="46"/>
        <v/>
      </c>
      <c r="CL116" s="124">
        <f>SUM(CL117:CL123)</f>
        <v>195.03625823420049</v>
      </c>
      <c r="CM116" s="36">
        <f>IF(AND(CL4=0,CL116&gt;=0), "",CL116/CL4)</f>
        <v>1.3321226843534463E-3</v>
      </c>
      <c r="CN116" s="42">
        <f>IF(AND(CL124=0,CL116&gt;=0),"",CL116/CL124)</f>
        <v>6.0330150789566998E-3</v>
      </c>
      <c r="CO116" s="123">
        <f>SUM(CO117:CO123)</f>
        <v>0</v>
      </c>
      <c r="CP116" s="36" t="str">
        <f>IF(AND(CO4=0,CO116&gt;=0), "",CO116/CO4)</f>
        <v/>
      </c>
      <c r="CQ116" s="42" t="str">
        <f>IF(AND(CO124=0,CO116&gt;=0),"",CO116/CO124)</f>
        <v/>
      </c>
      <c r="CR116" s="36" t="str">
        <f t="shared" si="47"/>
        <v/>
      </c>
      <c r="CS116" s="124">
        <f>SUM(CS117:CS123)</f>
        <v>195.03625823420049</v>
      </c>
      <c r="CT116" s="36">
        <f>IF(AND(CS4=0,CS116&gt;=0), "",CS116/CS4)</f>
        <v>1.3321226843534463E-3</v>
      </c>
      <c r="CU116" s="42">
        <f>IF(AND(CS124=0,CS116&gt;=0),"",CS116/CS124)</f>
        <v>6.0330150789566998E-3</v>
      </c>
      <c r="CV116" s="125">
        <f>SUM(CV117:CV123)</f>
        <v>0</v>
      </c>
      <c r="CW116" s="36" t="str">
        <f>IF(AND(CV4=0,CV116&gt;=0), "",CV116/CV4)</f>
        <v/>
      </c>
      <c r="CX116" s="42">
        <f t="shared" si="48"/>
        <v>1</v>
      </c>
    </row>
    <row r="117" spans="1:102" hidden="1" outlineLevel="1" x14ac:dyDescent="0.3">
      <c r="A117" s="29" t="s">
        <v>95</v>
      </c>
      <c r="B117" s="129">
        <f>+'N EERR BARINAS'!B194</f>
        <v>0</v>
      </c>
      <c r="C117" s="30" t="str">
        <f>IF(AND(B4=0,B117&gt;=0), "",B117/B4)</f>
        <v/>
      </c>
      <c r="D117" s="47" t="str">
        <f>IF(AND(B124=0,B117&gt;=0),"",B117/B124)</f>
        <v/>
      </c>
      <c r="E117" s="129">
        <f>+'N EERR BARINAS'!C194</f>
        <v>0.43523671980595835</v>
      </c>
      <c r="F117" s="30">
        <f>IF(AND(E4=0,E117&gt;=0), "",E117/E4)</f>
        <v>3.1700679904298496E-5</v>
      </c>
      <c r="G117" s="47">
        <f>IF(AND(E124=0,E117&gt;=0),"",E117/E124)</f>
        <v>1.1574848362543522E-4</v>
      </c>
      <c r="H117" s="129">
        <f>+'N EERR BARINAS'!D194</f>
        <v>0.17575261547220841</v>
      </c>
      <c r="I117" s="30">
        <f>IF(AND(H4=0,H117&gt;=0), "",H117/H4)</f>
        <v>7.7210726900847078E-6</v>
      </c>
      <c r="J117" s="47">
        <f>IF(AND(H124=0,H117&gt;=0),"",H117/H124)</f>
        <v>3.4818306911388174E-5</v>
      </c>
      <c r="K117" s="30">
        <f t="shared" si="97"/>
        <v>-0.59619074523269944</v>
      </c>
      <c r="L117" s="130">
        <f t="shared" ref="L117:L123" si="105">+E117+H117</f>
        <v>0.61098933527816679</v>
      </c>
      <c r="M117" s="30">
        <f>IF(AND(L4=0,L117&gt;=0), "",L117/L4)</f>
        <v>1.6742970293467829E-5</v>
      </c>
      <c r="N117" s="47">
        <f>IF(AND(L124=0,L117&gt;=0),"",L117/L124)</f>
        <v>6.9368325971078259E-5</v>
      </c>
      <c r="O117" s="129">
        <f>+'N EERR BARINAS'!E194</f>
        <v>0.20444943962015633</v>
      </c>
      <c r="P117" s="30">
        <f>IF(AND(O4=0,O117&gt;=0), "",O117/O4)</f>
        <v>7.7581566781643518E-6</v>
      </c>
      <c r="Q117" s="47">
        <f>IF(AND(O124=0,O117&gt;=0),"",O117/O124)</f>
        <v>3.3456435300228493E-5</v>
      </c>
      <c r="R117" s="30">
        <f t="shared" si="98"/>
        <v>0.16327964207443452</v>
      </c>
      <c r="S117" s="130">
        <f t="shared" ref="S117:S123" si="106">+L117+O117</f>
        <v>0.81543877489832317</v>
      </c>
      <c r="T117" s="30">
        <f>IF(AND(S4=0,S117&gt;=0), "",S117/S4)</f>
        <v>1.2975369859524613E-5</v>
      </c>
      <c r="U117" s="47">
        <f>IF(AND(S124=0,S117&gt;=0),"",S117/S124)</f>
        <v>5.465841074488515E-5</v>
      </c>
      <c r="V117" s="131"/>
      <c r="W117" s="30" t="str">
        <f>IF(AND(V4=0,V117&gt;=0), "",V117/V4)</f>
        <v/>
      </c>
      <c r="X117" s="47">
        <f t="shared" si="99"/>
        <v>1</v>
      </c>
      <c r="Y117" s="129">
        <f>+'N EERR BARINAS'!F194</f>
        <v>-0.18704554301284546</v>
      </c>
      <c r="Z117" s="30">
        <f>IF(AND(Y4=0,Y117&gt;=0), "",Y117/Y4)</f>
        <v>-7.5585688745092357E-6</v>
      </c>
      <c r="AA117" s="47">
        <f>IF(AND(Y124=0,Y117&gt;=0),"",Y117/Y124)</f>
        <v>-3.3253491413487209E-5</v>
      </c>
      <c r="AB117" s="30">
        <f t="shared" si="100"/>
        <v>-1.9148743247247566</v>
      </c>
      <c r="AC117" s="130">
        <f t="shared" ref="AC117:AC123" si="107">+S117+Y117</f>
        <v>0.62839323188547769</v>
      </c>
      <c r="AD117" s="30">
        <f>IF(AND(AC4=0,AC117&gt;=0), "",AC117/AC4)</f>
        <v>7.174152361518851E-6</v>
      </c>
      <c r="AE117" s="47">
        <f>IF(AND(AC124=0,AC117&gt;=0),"",AC117/AC124)</f>
        <v>3.0588190060298763E-5</v>
      </c>
      <c r="AF117" s="129">
        <f>+'N EERR BARINAS'!G194</f>
        <v>1.2288762648417852</v>
      </c>
      <c r="AG117" s="30">
        <f>IF(AND(AF4=0,AF117&gt;=0), "",AF117/AF4)</f>
        <v>3.9147847234844296E-5</v>
      </c>
      <c r="AH117" s="47">
        <f>IF(AND(AF124=0,AF117&gt;=0),"",AF117/AF124)</f>
        <v>2.1135543038669624E-4</v>
      </c>
      <c r="AI117" s="30">
        <f t="shared" si="41"/>
        <v>-7.569930750808596</v>
      </c>
      <c r="AJ117" s="130">
        <f t="shared" si="62"/>
        <v>1.8572694967272629</v>
      </c>
      <c r="AK117" s="30">
        <f>IF(AND(AJ4=0,AJ117&gt;=0), "",AJ117/AJ4)</f>
        <v>1.5609676562293052E-5</v>
      </c>
      <c r="AL117" s="47">
        <f>IF(AND(AJ124=0,AJ117&gt;=0),"",AJ117/AJ124)</f>
        <v>7.0463433762088713E-5</v>
      </c>
      <c r="AM117" s="129">
        <f>+'N EERR BARINAS'!H194</f>
        <v>0.80408423372865068</v>
      </c>
      <c r="AN117" s="30">
        <f>IF(AND(AM4=0,AM117&gt;=0), "",AM117/AM4)</f>
        <v>2.93159693345118E-5</v>
      </c>
      <c r="AO117" s="47">
        <f>IF(AND(AM124=0,AM117&gt;=0),"",AM117/AM124)</f>
        <v>1.3468211417193944E-4</v>
      </c>
      <c r="AP117" s="30">
        <f t="shared" si="42"/>
        <v>-0.34567518575014994</v>
      </c>
      <c r="AQ117" s="130">
        <f t="shared" si="63"/>
        <v>2.6613537304559136</v>
      </c>
      <c r="AR117" s="30">
        <f>IF(AND(AQ4=0,AQ117&gt;=0), "",AQ117/AQ4)</f>
        <v>1.8177387668973002E-5</v>
      </c>
      <c r="AS117" s="47">
        <f>IF(AND(AQ124=0,AQ117&gt;=0),"",AQ117/AQ124)</f>
        <v>8.2323088699733381E-5</v>
      </c>
      <c r="AT117" s="131">
        <f t="shared" ref="AT117:AT123" si="108">+V117*2</f>
        <v>0</v>
      </c>
      <c r="AU117" s="30" t="str">
        <f>IF(AND(AT4=0,AT117&gt;=0), "",AT117/AT4)</f>
        <v/>
      </c>
      <c r="AV117" s="47">
        <f t="shared" si="101"/>
        <v>1</v>
      </c>
      <c r="AW117" s="131">
        <f>+AQ117/6</f>
        <v>0.44355895507598558</v>
      </c>
      <c r="AX117" s="30">
        <f>IF(AND(AW4=0,AW117&gt;=0), "",AW117/AW4)</f>
        <v>1.8177387668973002E-5</v>
      </c>
      <c r="AY117" s="47">
        <f>IF(AND(AW124=0,AW117&gt;=0),"",AW117/AW124)</f>
        <v>8.2323088699733408E-5</v>
      </c>
      <c r="AZ117" s="131">
        <f t="shared" ref="AZ117:AZ123" si="109">+AT117/6</f>
        <v>0</v>
      </c>
      <c r="BA117" s="30" t="str">
        <f>IF(AND(AZ4=0,AZ117&gt;=0), "",AZ117/AZ4)</f>
        <v/>
      </c>
      <c r="BB117" s="47">
        <f t="shared" si="102"/>
        <v>1</v>
      </c>
      <c r="BC117" s="129">
        <f>+'N EERR BARINAS'!I194</f>
        <v>0</v>
      </c>
      <c r="BD117" s="30" t="str">
        <f>IF(AND(BC4=0,BC117&gt;=0), "",BC117/BC4)</f>
        <v/>
      </c>
      <c r="BE117" s="47" t="str">
        <f>IF(AND(BC124=0,BC117&gt;=0),"",BC117/BC124)</f>
        <v/>
      </c>
      <c r="BF117" s="30">
        <f t="shared" si="103"/>
        <v>-1</v>
      </c>
      <c r="BG117" s="130">
        <f t="shared" ref="BG117:BG123" si="110">+AQ117+BC117</f>
        <v>2.6613537304559136</v>
      </c>
      <c r="BH117" s="30">
        <f>IF(AND(BG4=0,BG117&gt;=0), "",BG117/BG4)</f>
        <v>1.8177387668973002E-5</v>
      </c>
      <c r="BI117" s="47">
        <f>IF(AND(BG124=0,BG117&gt;=0),"",BG117/BG124)</f>
        <v>8.2323088699733381E-5</v>
      </c>
      <c r="BJ117" s="129">
        <f>+'N EERR BARINAS'!J194</f>
        <v>0</v>
      </c>
      <c r="BK117" s="30" t="str">
        <f>IF(AND(BJ4=0,BJ117&gt;=0), "",BJ117/BJ4)</f>
        <v/>
      </c>
      <c r="BL117" s="47" t="str">
        <f>IF(AND(BJ124=0,BJ117&gt;=0),"",BJ117/BJ124)</f>
        <v/>
      </c>
      <c r="BM117" s="30" t="str">
        <f t="shared" si="43"/>
        <v/>
      </c>
      <c r="BN117" s="130">
        <f t="shared" ref="BN117:BN123" si="111">+BG117+BJ117</f>
        <v>2.6613537304559136</v>
      </c>
      <c r="BO117" s="30">
        <f>IF(AND(BN4=0,BN117&gt;=0), "",BN117/BN4)</f>
        <v>1.8177387668973002E-5</v>
      </c>
      <c r="BP117" s="47">
        <f>IF(AND(BN124=0,BN117&gt;=0),"",BN117/BN124)</f>
        <v>8.2323088699733381E-5</v>
      </c>
      <c r="BQ117" s="129">
        <f>+'N EERR BARINAS'!K194</f>
        <v>0</v>
      </c>
      <c r="BR117" s="30" t="str">
        <f>IF(AND(BQ4=0,BQ117&gt;=0), "",BQ117/BQ4)</f>
        <v/>
      </c>
      <c r="BS117" s="47" t="str">
        <f>IF(AND(BQ124=0,BQ117&gt;=0),"",BQ117/BQ124)</f>
        <v/>
      </c>
      <c r="BT117" s="30" t="str">
        <f t="shared" si="44"/>
        <v/>
      </c>
      <c r="BU117" s="130">
        <f t="shared" ref="BU117:BU123" si="112">+BN117+BQ117</f>
        <v>2.6613537304559136</v>
      </c>
      <c r="BV117" s="30">
        <f>IF(AND(BU4=0,BU117&gt;=0), "",BU117/BU4)</f>
        <v>1.8177387668973002E-5</v>
      </c>
      <c r="BW117" s="47">
        <f>IF(AND(BU124=0,BU117&gt;=0),"",BU117/BU124)</f>
        <v>8.2323088699733381E-5</v>
      </c>
      <c r="BX117" s="131">
        <f t="shared" ref="BX117:BX123" si="113">+AZ117*9</f>
        <v>0</v>
      </c>
      <c r="BY117" s="30" t="str">
        <f>IF(AND(BX4=0,BX117&gt;=0), "",BX117/BX4)</f>
        <v/>
      </c>
      <c r="BZ117" s="47">
        <f t="shared" si="45"/>
        <v>1</v>
      </c>
      <c r="CA117" s="129">
        <f>+'N EERR BARINAS'!L194</f>
        <v>0</v>
      </c>
      <c r="CB117" s="30" t="str">
        <f>IF(AND(CA4=0,CA117&gt;=0), "",CA117/CA4)</f>
        <v/>
      </c>
      <c r="CC117" s="47" t="str">
        <f>IF(AND(CA124=0,CA117&gt;=0),"",CA117/CA124)</f>
        <v/>
      </c>
      <c r="CD117" s="30" t="str">
        <f t="shared" si="104"/>
        <v/>
      </c>
      <c r="CE117" s="130">
        <f t="shared" ref="CE117:CE123" si="114">+BU117+CA117</f>
        <v>2.6613537304559136</v>
      </c>
      <c r="CF117" s="30">
        <f>IF(AND(CE4=0,CE117&gt;=0), "",CE117/CE4)</f>
        <v>1.8177387668973002E-5</v>
      </c>
      <c r="CG117" s="47">
        <f>IF(AND(CE124=0,CE117&gt;=0),"",CE117/CE124)</f>
        <v>8.2323088699733381E-5</v>
      </c>
      <c r="CH117" s="129">
        <f>+'N EERR BARINAS'!M194</f>
        <v>0</v>
      </c>
      <c r="CI117" s="30" t="str">
        <f>IF(AND(CH4=0,CH117&gt;=0), "",CH117/CH4)</f>
        <v/>
      </c>
      <c r="CJ117" s="47" t="str">
        <f>IF(AND(CH124=0,CH117&gt;=0),"",CH117/CH124)</f>
        <v/>
      </c>
      <c r="CK117" s="30" t="str">
        <f t="shared" si="46"/>
        <v/>
      </c>
      <c r="CL117" s="130">
        <f t="shared" ref="CL117:CL123" si="115">+CE117+CH117</f>
        <v>2.6613537304559136</v>
      </c>
      <c r="CM117" s="30">
        <f>IF(AND(CL4=0,CL117&gt;=0), "",CL117/CL4)</f>
        <v>1.8177387668973002E-5</v>
      </c>
      <c r="CN117" s="47">
        <f>IF(AND(CL124=0,CL117&gt;=0),"",CL117/CL124)</f>
        <v>8.2323088699733381E-5</v>
      </c>
      <c r="CO117" s="129">
        <f>+'N EERR BARINAS'!N194</f>
        <v>0</v>
      </c>
      <c r="CP117" s="30" t="str">
        <f>IF(AND(CO4=0,CO117&gt;=0), "",CO117/CO4)</f>
        <v/>
      </c>
      <c r="CQ117" s="47" t="str">
        <f>IF(AND(CO124=0,CO117&gt;=0),"",CO117/CO124)</f>
        <v/>
      </c>
      <c r="CR117" s="30" t="str">
        <f t="shared" si="47"/>
        <v/>
      </c>
      <c r="CS117" s="130">
        <f t="shared" ref="CS117:CS123" si="116">+CL117+CO117</f>
        <v>2.6613537304559136</v>
      </c>
      <c r="CT117" s="30">
        <f>IF(AND(CS4=0,CS117&gt;=0), "",CS117/CS4)</f>
        <v>1.8177387668973002E-5</v>
      </c>
      <c r="CU117" s="47">
        <f>IF(AND(CS124=0,CS117&gt;=0),"",CS117/CS124)</f>
        <v>8.2323088699733381E-5</v>
      </c>
      <c r="CV117" s="131">
        <f t="shared" ref="CV117:CV123" si="117">+AZ117*12</f>
        <v>0</v>
      </c>
      <c r="CW117" s="30" t="str">
        <f>IF(AND(CV4=0,CV117&gt;=0), "",CV117/CV4)</f>
        <v/>
      </c>
      <c r="CX117" s="47">
        <f t="shared" si="48"/>
        <v>1</v>
      </c>
    </row>
    <row r="118" spans="1:102" hidden="1" outlineLevel="1" x14ac:dyDescent="0.3">
      <c r="A118" s="29" t="s">
        <v>96</v>
      </c>
      <c r="B118" s="129">
        <f>+'N EERR BARINAS'!B195</f>
        <v>0</v>
      </c>
      <c r="C118" s="30" t="str">
        <f>IF(AND(B4=0,B118&gt;=0), "",B118/B4)</f>
        <v/>
      </c>
      <c r="D118" s="47" t="str">
        <f>IF(AND(B124=0,B118&gt;=0),"",B118/B124)</f>
        <v/>
      </c>
      <c r="E118" s="129">
        <f>+'N EERR BARINAS'!C195</f>
        <v>0</v>
      </c>
      <c r="F118" s="30">
        <f>IF(AND(E4=0,E118&gt;=0), "",E118/E4)</f>
        <v>0</v>
      </c>
      <c r="G118" s="47">
        <f>IF(AND(E124=0,E118&gt;=0),"",E118/E124)</f>
        <v>0</v>
      </c>
      <c r="H118" s="129">
        <f>+'N EERR BARINAS'!D195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BARINAS'!E195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BARINAS'!F195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BARINAS'!G195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BARINAS'!H195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BARINAS'!I195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BARINAS'!J195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BARINAS'!K195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BARINAS'!L195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BARINAS'!M195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BARINAS'!N195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BARINAS'!B196</f>
        <v>0</v>
      </c>
      <c r="C119" s="30" t="str">
        <f>IF(AND(B4=0,B119&gt;=0), "",B119/B4)</f>
        <v/>
      </c>
      <c r="D119" s="47" t="str">
        <f>IF(AND(B124=0,B119&gt;=0),"",B119/B124)</f>
        <v/>
      </c>
      <c r="E119" s="129">
        <f>+'N EERR BARINAS'!C196</f>
        <v>0</v>
      </c>
      <c r="F119" s="30">
        <f>IF(AND(E4=0,E119&gt;=0), "",E119/E4)</f>
        <v>0</v>
      </c>
      <c r="G119" s="47">
        <f>IF(AND(E124=0,E119&gt;=0),"",E119/E124)</f>
        <v>0</v>
      </c>
      <c r="H119" s="129">
        <f>+'N EERR BARINAS'!D196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BARINAS'!E196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BARINAS'!F196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BARINAS'!G196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BARINAS'!H196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BARINAS'!I196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BARINAS'!J196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BARINAS'!K196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BARINAS'!L196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BARINAS'!M196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BARINAS'!N196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BARINAS'!B197</f>
        <v>0</v>
      </c>
      <c r="C120" s="30" t="str">
        <f>IF(AND(B4=0,B120&gt;=0), "",B120/B4)</f>
        <v/>
      </c>
      <c r="D120" s="47" t="str">
        <f>IF(AND(B124=0,B120&gt;=0),"",B120/B124)</f>
        <v/>
      </c>
      <c r="E120" s="129">
        <f>+'N EERR BARINAS'!C197</f>
        <v>0</v>
      </c>
      <c r="F120" s="30">
        <f>IF(AND(E4=0,E120&gt;=0), "",E120/E4)</f>
        <v>0</v>
      </c>
      <c r="G120" s="47">
        <f>IF(AND(E124=0,E120&gt;=0),"",E120/E124)</f>
        <v>0</v>
      </c>
      <c r="H120" s="129">
        <f>+'N EERR BARINAS'!D197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BARINAS'!E197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BARINAS'!F197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BARINAS'!G197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BARINAS'!H197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BARINAS'!I197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BARINAS'!J197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BARINAS'!K197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BARINAS'!L197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BARINAS'!M197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BARINAS'!N197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BARINAS'!B198</f>
        <v>0</v>
      </c>
      <c r="C121" s="30" t="str">
        <f>IF(AND(B4=0,B121&gt;=0), "",B121/B4)</f>
        <v/>
      </c>
      <c r="D121" s="47" t="str">
        <f>IF(AND(B124=0,B121&gt;=0),"",B121/B124)</f>
        <v/>
      </c>
      <c r="E121" s="129">
        <f>+'N EERR BARINAS'!C198</f>
        <v>1.2435334851598812E-2</v>
      </c>
      <c r="F121" s="30">
        <f>IF(AND(E4=0,E121&gt;=0), "",E121/E4)</f>
        <v>9.057337115513858E-7</v>
      </c>
      <c r="G121" s="47">
        <f>IF(AND(E124=0,E121&gt;=0),"",E121/E124)</f>
        <v>3.3070995321552925E-6</v>
      </c>
      <c r="H121" s="129">
        <f>+'N EERR BARINAS'!D198</f>
        <v>0</v>
      </c>
      <c r="I121" s="30">
        <f>IF(AND(H4=0,H121&gt;=0), "",H121/H4)</f>
        <v>0</v>
      </c>
      <c r="J121" s="47">
        <f>IF(AND(H124=0,H121&gt;=0),"",H121/H124)</f>
        <v>0</v>
      </c>
      <c r="K121" s="30">
        <f t="shared" si="97"/>
        <v>-1</v>
      </c>
      <c r="L121" s="130">
        <f t="shared" si="105"/>
        <v>1.2435334851598812E-2</v>
      </c>
      <c r="M121" s="30">
        <f>IF(AND(L4=0,L121&gt;=0), "",L121/L4)</f>
        <v>3.4076608213603971E-7</v>
      </c>
      <c r="N121" s="47">
        <f>IF(AND(L124=0,L121&gt;=0),"",L121/L124)</f>
        <v>1.4118386553383781E-6</v>
      </c>
      <c r="O121" s="129">
        <f>+'N EERR BARINAS'!E198</f>
        <v>0</v>
      </c>
      <c r="P121" s="30">
        <f>IF(AND(O4=0,O121&gt;=0), "",O121/O4)</f>
        <v>0</v>
      </c>
      <c r="Q121" s="47">
        <f>IF(AND(O124=0,O121&gt;=0),"",O121/O124)</f>
        <v>0</v>
      </c>
      <c r="R121" s="30" t="str">
        <f t="shared" si="98"/>
        <v/>
      </c>
      <c r="S121" s="130">
        <f t="shared" si="106"/>
        <v>1.2435334851598812E-2</v>
      </c>
      <c r="T121" s="30">
        <f>IF(AND(S4=0,S121&gt;=0), "",S121/S4)</f>
        <v>1.9787269626300301E-7</v>
      </c>
      <c r="U121" s="47">
        <f>IF(AND(S124=0,S121&gt;=0),"",S121/S124)</f>
        <v>8.3353362752908627E-7</v>
      </c>
      <c r="V121" s="131"/>
      <c r="W121" s="30" t="str">
        <f>IF(AND(V4=0,V121&gt;=0), "",V121/V4)</f>
        <v/>
      </c>
      <c r="X121" s="47">
        <f t="shared" si="99"/>
        <v>1</v>
      </c>
      <c r="Y121" s="129">
        <f>+'N EERR BARINAS'!F198</f>
        <v>0.29179104710003889</v>
      </c>
      <c r="Z121" s="30">
        <f>IF(AND(Y4=0,Y121&gt;=0), "",Y121/Y4)</f>
        <v>1.1791367444234408E-5</v>
      </c>
      <c r="AA121" s="47">
        <f>IF(AND(Y124=0,Y121&gt;=0),"",Y121/Y124)</f>
        <v>5.1875446605040039E-5</v>
      </c>
      <c r="AB121" s="30">
        <f t="shared" si="100"/>
        <v>1</v>
      </c>
      <c r="AC121" s="130">
        <f t="shared" si="107"/>
        <v>0.3042263819516377</v>
      </c>
      <c r="AD121" s="30">
        <f>IF(AND(AC4=0,AC121&gt;=0), "",AC121/AC4)</f>
        <v>3.4732494014391963E-6</v>
      </c>
      <c r="AE121" s="47">
        <f>IF(AND(AC124=0,AC121&gt;=0),"",AC121/AC124)</f>
        <v>1.4808775652424078E-5</v>
      </c>
      <c r="AF121" s="129">
        <f>+'N EERR BARINAS'!G198</f>
        <v>0.41980245072234901</v>
      </c>
      <c r="AG121" s="30">
        <f>IF(AND(AF4=0,AF121&gt;=0), "",AF121/AF4)</f>
        <v>1.3373488185816374E-5</v>
      </c>
      <c r="AH121" s="47">
        <f>IF(AND(AF124=0,AF121&gt;=0),"",AF121/AF124)</f>
        <v>7.2202165660051511E-5</v>
      </c>
      <c r="AI121" s="30">
        <f t="shared" si="41"/>
        <v>0.43870915470008282</v>
      </c>
      <c r="AJ121" s="130">
        <f t="shared" si="62"/>
        <v>0.72402883267398677</v>
      </c>
      <c r="AK121" s="30">
        <f>IF(AND(AJ4=0,AJ121&gt;=0), "",AJ121/AJ4)</f>
        <v>6.0851997621943335E-6</v>
      </c>
      <c r="AL121" s="47">
        <f>IF(AND(AJ124=0,AJ121&gt;=0),"",AJ121/AJ124)</f>
        <v>2.7469119469665058E-5</v>
      </c>
      <c r="AM121" s="129">
        <f>+'N EERR BARINAS'!H198</f>
        <v>0.23087567107060264</v>
      </c>
      <c r="AN121" s="30">
        <f>IF(AND(AM4=0,AM121&gt;=0), "",AM121/AM4)</f>
        <v>8.4174565415924971E-6</v>
      </c>
      <c r="AO121" s="47">
        <f>IF(AND(AM124=0,AM121&gt;=0),"",AM121/AM124)</f>
        <v>3.8671102088972702E-5</v>
      </c>
      <c r="AP121" s="30">
        <f t="shared" si="42"/>
        <v>-0.45003734334247536</v>
      </c>
      <c r="AQ121" s="130">
        <f t="shared" si="63"/>
        <v>0.95490450374458935</v>
      </c>
      <c r="AR121" s="30">
        <f>IF(AND(AQ4=0,AQ121&gt;=0), "",AQ121/AQ4)</f>
        <v>6.5221203603175882E-6</v>
      </c>
      <c r="AS121" s="47">
        <f>IF(AND(AQ124=0,AQ121&gt;=0),"",AQ121/AQ124)</f>
        <v>2.9537857843524618E-5</v>
      </c>
      <c r="AT121" s="131">
        <f t="shared" si="108"/>
        <v>0</v>
      </c>
      <c r="AU121" s="30" t="str">
        <f>IF(AND(AT4=0,AT121&gt;=0), "",AT121/AT4)</f>
        <v/>
      </c>
      <c r="AV121" s="47">
        <f t="shared" si="101"/>
        <v>1</v>
      </c>
      <c r="AW121" s="131">
        <f t="shared" si="118"/>
        <v>0.15915075062409823</v>
      </c>
      <c r="AX121" s="30">
        <f>IF(AND(AW4=0,AW121&gt;=0), "",AW121/AW4)</f>
        <v>6.522120360317589E-6</v>
      </c>
      <c r="AY121" s="47">
        <f>IF(AND(AW124=0,AW121&gt;=0),"",AW121/AW124)</f>
        <v>2.9537857843524628E-5</v>
      </c>
      <c r="AZ121" s="131">
        <f t="shared" si="109"/>
        <v>0</v>
      </c>
      <c r="BA121" s="30" t="str">
        <f>IF(AND(AZ4=0,AZ121&gt;=0), "",AZ121/AZ4)</f>
        <v/>
      </c>
      <c r="BB121" s="47">
        <f t="shared" si="102"/>
        <v>1</v>
      </c>
      <c r="BC121" s="129">
        <f>+'N EERR BARINAS'!I198</f>
        <v>0</v>
      </c>
      <c r="BD121" s="30" t="str">
        <f>IF(AND(BC4=0,BC121&gt;=0), "",BC121/BC4)</f>
        <v/>
      </c>
      <c r="BE121" s="47" t="str">
        <f>IF(AND(BC124=0,BC121&gt;=0),"",BC121/BC124)</f>
        <v/>
      </c>
      <c r="BF121" s="30">
        <f t="shared" si="103"/>
        <v>-1</v>
      </c>
      <c r="BG121" s="130">
        <f t="shared" si="110"/>
        <v>0.95490450374458935</v>
      </c>
      <c r="BH121" s="30">
        <f>IF(AND(BG4=0,BG121&gt;=0), "",BG121/BG4)</f>
        <v>6.5221203603175882E-6</v>
      </c>
      <c r="BI121" s="47">
        <f>IF(AND(BG124=0,BG121&gt;=0),"",BG121/BG124)</f>
        <v>2.9537857843524618E-5</v>
      </c>
      <c r="BJ121" s="129">
        <f>+'N EERR BARINAS'!J198</f>
        <v>0</v>
      </c>
      <c r="BK121" s="30" t="str">
        <f>IF(AND(BJ4=0,BJ121&gt;=0), "",BJ121/BJ4)</f>
        <v/>
      </c>
      <c r="BL121" s="47" t="str">
        <f>IF(AND(BJ124=0,BJ121&gt;=0),"",BJ121/BJ124)</f>
        <v/>
      </c>
      <c r="BM121" s="30" t="str">
        <f t="shared" si="43"/>
        <v/>
      </c>
      <c r="BN121" s="130">
        <f t="shared" si="111"/>
        <v>0.95490450374458935</v>
      </c>
      <c r="BO121" s="30">
        <f>IF(AND(BN4=0,BN121&gt;=0), "",BN121/BN4)</f>
        <v>6.5221203603175882E-6</v>
      </c>
      <c r="BP121" s="47">
        <f>IF(AND(BN124=0,BN121&gt;=0),"",BN121/BN124)</f>
        <v>2.9537857843524618E-5</v>
      </c>
      <c r="BQ121" s="129">
        <f>+'N EERR BARINAS'!K198</f>
        <v>0</v>
      </c>
      <c r="BR121" s="30" t="str">
        <f>IF(AND(BQ4=0,BQ121&gt;=0), "",BQ121/BQ4)</f>
        <v/>
      </c>
      <c r="BS121" s="47" t="str">
        <f>IF(AND(BQ124=0,BQ121&gt;=0),"",BQ121/BQ124)</f>
        <v/>
      </c>
      <c r="BT121" s="30" t="str">
        <f t="shared" si="44"/>
        <v/>
      </c>
      <c r="BU121" s="130">
        <f t="shared" si="112"/>
        <v>0.95490450374458935</v>
      </c>
      <c r="BV121" s="30">
        <f>IF(AND(BU4=0,BU121&gt;=0), "",BU121/BU4)</f>
        <v>6.5221203603175882E-6</v>
      </c>
      <c r="BW121" s="47">
        <f>IF(AND(BU124=0,BU121&gt;=0),"",BU121/BU124)</f>
        <v>2.9537857843524618E-5</v>
      </c>
      <c r="BX121" s="131">
        <f t="shared" si="113"/>
        <v>0</v>
      </c>
      <c r="BY121" s="30" t="str">
        <f>IF(AND(BX4=0,BX121&gt;=0), "",BX121/BX4)</f>
        <v/>
      </c>
      <c r="BZ121" s="47">
        <f t="shared" si="45"/>
        <v>1</v>
      </c>
      <c r="CA121" s="129">
        <f>+'N EERR BARINAS'!L198</f>
        <v>0</v>
      </c>
      <c r="CB121" s="30" t="str">
        <f>IF(AND(CA4=0,CA121&gt;=0), "",CA121/CA4)</f>
        <v/>
      </c>
      <c r="CC121" s="47" t="str">
        <f>IF(AND(CA124=0,CA121&gt;=0),"",CA121/CA124)</f>
        <v/>
      </c>
      <c r="CD121" s="30" t="str">
        <f t="shared" si="104"/>
        <v/>
      </c>
      <c r="CE121" s="130">
        <f t="shared" si="114"/>
        <v>0.95490450374458935</v>
      </c>
      <c r="CF121" s="30">
        <f>IF(AND(CE4=0,CE121&gt;=0), "",CE121/CE4)</f>
        <v>6.5221203603175882E-6</v>
      </c>
      <c r="CG121" s="47">
        <f>IF(AND(CE124=0,CE121&gt;=0),"",CE121/CE124)</f>
        <v>2.9537857843524618E-5</v>
      </c>
      <c r="CH121" s="129">
        <f>+'N EERR BARINAS'!M198</f>
        <v>0</v>
      </c>
      <c r="CI121" s="30" t="str">
        <f>IF(AND(CH4=0,CH121&gt;=0), "",CH121/CH4)</f>
        <v/>
      </c>
      <c r="CJ121" s="47" t="str">
        <f>IF(AND(CH124=0,CH121&gt;=0),"",CH121/CH124)</f>
        <v/>
      </c>
      <c r="CK121" s="30" t="str">
        <f t="shared" si="46"/>
        <v/>
      </c>
      <c r="CL121" s="130">
        <f t="shared" si="115"/>
        <v>0.95490450374458935</v>
      </c>
      <c r="CM121" s="30">
        <f>IF(AND(CL4=0,CL121&gt;=0), "",CL121/CL4)</f>
        <v>6.5221203603175882E-6</v>
      </c>
      <c r="CN121" s="47">
        <f>IF(AND(CL124=0,CL121&gt;=0),"",CL121/CL124)</f>
        <v>2.9537857843524618E-5</v>
      </c>
      <c r="CO121" s="129">
        <f>+'N EERR BARINAS'!N198</f>
        <v>0</v>
      </c>
      <c r="CP121" s="30" t="str">
        <f>IF(AND(CO4=0,CO121&gt;=0), "",CO121/CO4)</f>
        <v/>
      </c>
      <c r="CQ121" s="47" t="str">
        <f>IF(AND(CO124=0,CO121&gt;=0),"",CO121/CO124)</f>
        <v/>
      </c>
      <c r="CR121" s="30" t="str">
        <f t="shared" si="47"/>
        <v/>
      </c>
      <c r="CS121" s="130">
        <f t="shared" si="116"/>
        <v>0.95490450374458935</v>
      </c>
      <c r="CT121" s="30">
        <f>IF(AND(CS4=0,CS121&gt;=0), "",CS121/CS4)</f>
        <v>6.5221203603175882E-6</v>
      </c>
      <c r="CU121" s="47">
        <f>IF(AND(CS124=0,CS121&gt;=0),"",CS121/CS124)</f>
        <v>2.9537857843524618E-5</v>
      </c>
      <c r="CV121" s="131">
        <f t="shared" si="117"/>
        <v>0</v>
      </c>
      <c r="CW121" s="30" t="str">
        <f>IF(AND(CV4=0,CV121&gt;=0), "",CV121/CV4)</f>
        <v/>
      </c>
      <c r="CX121" s="47">
        <f t="shared" si="48"/>
        <v>1</v>
      </c>
    </row>
    <row r="122" spans="1:102" hidden="1" outlineLevel="1" x14ac:dyDescent="0.3">
      <c r="A122" s="29" t="s">
        <v>32</v>
      </c>
      <c r="B122" s="129">
        <f>+'N EERR BARINAS'!B199</f>
        <v>0</v>
      </c>
      <c r="C122" s="30" t="str">
        <f>IF(AND(B4=0,B122&gt;=0), "",B122/B4)</f>
        <v/>
      </c>
      <c r="D122" s="47" t="str">
        <f>IF(AND(B124=0,B122&gt;=0),"",B122/B124)</f>
        <v/>
      </c>
      <c r="E122" s="129">
        <f>+'N EERR BARINAS'!C199</f>
        <v>0</v>
      </c>
      <c r="F122" s="30">
        <f>IF(AND(E4=0,E122&gt;=0), "",E122/E4)</f>
        <v>0</v>
      </c>
      <c r="G122" s="47">
        <f>IF(AND(E124=0,E122&gt;=0),"",E122/E124)</f>
        <v>0</v>
      </c>
      <c r="H122" s="129">
        <f>+'N EERR BARINAS'!D199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BARINAS'!E199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BARINAS'!F199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BARINAS'!G199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BARINAS'!H199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BARINAS'!I199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BARINAS'!J199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BARINAS'!K199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BARINAS'!L199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BARINAS'!M199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BARINAS'!N199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BARINAS'!B200+'N EERR BARINAS'!B201</f>
        <v>0</v>
      </c>
      <c r="C123" s="30" t="str">
        <f>IF(AND(B4=0,B123&gt;=0), "",B123/B4)</f>
        <v/>
      </c>
      <c r="D123" s="47" t="str">
        <f>IF(AND(B124=0,B123&gt;=0),"",B123/B124)</f>
        <v/>
      </c>
      <c r="E123" s="129">
        <f>+'N EERR BARINAS'!C200+'N EERR BARINAS'!C201</f>
        <v>0</v>
      </c>
      <c r="F123" s="30">
        <f>IF(AND(E4=0,E123&gt;=0), "",E123/E4)</f>
        <v>0</v>
      </c>
      <c r="G123" s="47">
        <f>IF(AND(E124=0,E123&gt;=0),"",E123/E124)</f>
        <v>0</v>
      </c>
      <c r="H123" s="129">
        <f>+'N EERR BARINAS'!D200+'N EERR BARINAS'!D201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BARINAS'!E200+'N EERR BARINAS'!E201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BARINAS'!F200+'N EERR BARINAS'!F201</f>
        <v>191.42</v>
      </c>
      <c r="Z123" s="30">
        <f>IF(AND(Y4=0,Y123&gt;=0), "",Y123/Y4)</f>
        <v>7.7353420490708716E-3</v>
      </c>
      <c r="AA123" s="47">
        <f>IF(AND(Y124=0,Y123&gt;=0),"",Y123/Y124)</f>
        <v>3.4031194883550768E-2</v>
      </c>
      <c r="AB123" s="30">
        <f t="shared" si="100"/>
        <v>1</v>
      </c>
      <c r="AC123" s="130">
        <f t="shared" si="107"/>
        <v>191.42</v>
      </c>
      <c r="AD123" s="30">
        <f>IF(AND(AC4=0,AC123&gt;=0), "",AC123/AC4)</f>
        <v>2.185377205482399E-3</v>
      </c>
      <c r="AE123" s="47">
        <f>IF(AND(AC124=0,AC123&gt;=0),"",AC123/AC124)</f>
        <v>9.3177186580670809E-3</v>
      </c>
      <c r="AF123" s="129">
        <f>+'N EERR BARINAS'!G200+'N EERR BARINAS'!G201</f>
        <v>0</v>
      </c>
      <c r="AG123" s="30">
        <f>IF(AND(AF4=0,AF123&gt;=0), "",AF123/AF4)</f>
        <v>0</v>
      </c>
      <c r="AH123" s="47">
        <f>IF(AND(AF124=0,AF123&gt;=0),"",AF123/AF124)</f>
        <v>0</v>
      </c>
      <c r="AI123" s="30">
        <f t="shared" si="41"/>
        <v>-1</v>
      </c>
      <c r="AJ123" s="130">
        <f t="shared" si="62"/>
        <v>191.42</v>
      </c>
      <c r="AK123" s="30">
        <f>IF(AND(AJ4=0,AJ123&gt;=0), "",AJ123/AJ4)</f>
        <v>1.6088156795873549E-3</v>
      </c>
      <c r="AL123" s="47">
        <f>IF(AND(AJ124=0,AJ123&gt;=0),"",AJ123/AJ124)</f>
        <v>7.2623335032997258E-3</v>
      </c>
      <c r="AM123" s="129">
        <f>+'N EERR BARINAS'!H200+'N EERR BARINAS'!H201</f>
        <v>0</v>
      </c>
      <c r="AN123" s="30">
        <f>IF(AND(AM4=0,AM123&gt;=0), "",AM123/AM4)</f>
        <v>0</v>
      </c>
      <c r="AO123" s="47">
        <f>IF(AND(AM124=0,AM123&gt;=0),"",AM123/AM124)</f>
        <v>0</v>
      </c>
      <c r="AP123" s="30" t="str">
        <f t="shared" si="42"/>
        <v/>
      </c>
      <c r="AQ123" s="130">
        <f t="shared" si="63"/>
        <v>191.42</v>
      </c>
      <c r="AR123" s="30">
        <f>IF(AND(AQ4=0,AQ123&gt;=0), "",AQ123/AQ4)</f>
        <v>1.3074231763241558E-3</v>
      </c>
      <c r="AS123" s="47">
        <f>IF(AND(AQ124=0,AQ123&gt;=0),"",AQ123/AQ124)</f>
        <v>5.9211541324134418E-3</v>
      </c>
      <c r="AT123" s="131">
        <f t="shared" si="108"/>
        <v>0</v>
      </c>
      <c r="AU123" s="30" t="str">
        <f>IF(AND(AT4=0,AT123&gt;=0), "",AT123/AT4)</f>
        <v/>
      </c>
      <c r="AV123" s="47">
        <f t="shared" si="101"/>
        <v>1</v>
      </c>
      <c r="AW123" s="131">
        <f t="shared" si="118"/>
        <v>31.903333333333332</v>
      </c>
      <c r="AX123" s="30">
        <f>IF(AND(AW4=0,AW123&gt;=0), "",AW123/AW4)</f>
        <v>1.3074231763241558E-3</v>
      </c>
      <c r="AY123" s="47">
        <f>IF(AND(AW124=0,AW123&gt;=0),"",AW123/AW124)</f>
        <v>5.9211541324134444E-3</v>
      </c>
      <c r="AZ123" s="131">
        <f t="shared" si="109"/>
        <v>0</v>
      </c>
      <c r="BA123" s="30" t="str">
        <f>IF(AND(AZ4=0,AZ123&gt;=0), "",AZ123/AZ4)</f>
        <v/>
      </c>
      <c r="BB123" s="47">
        <f t="shared" si="102"/>
        <v>1</v>
      </c>
      <c r="BC123" s="129">
        <f>+'N EERR BARINAS'!I200+'N EERR BARINAS'!I201</f>
        <v>0</v>
      </c>
      <c r="BD123" s="30" t="str">
        <f>IF(AND(BC4=0,BC123&gt;=0), "",BC123/BC4)</f>
        <v/>
      </c>
      <c r="BE123" s="47" t="str">
        <f>IF(AND(BC124=0,BC123&gt;=0),"",BC123/BC124)</f>
        <v/>
      </c>
      <c r="BF123" s="30" t="str">
        <f t="shared" si="103"/>
        <v/>
      </c>
      <c r="BG123" s="130">
        <f t="shared" si="110"/>
        <v>191.42</v>
      </c>
      <c r="BH123" s="30">
        <f>IF(AND(BG4=0,BG123&gt;=0), "",BG123/BG4)</f>
        <v>1.3074231763241558E-3</v>
      </c>
      <c r="BI123" s="47">
        <f>IF(AND(BG124=0,BG123&gt;=0),"",BG123/BG124)</f>
        <v>5.9211541324134418E-3</v>
      </c>
      <c r="BJ123" s="129">
        <f>+'N EERR BARINAS'!J200+'N EERR BARINAS'!J201</f>
        <v>0</v>
      </c>
      <c r="BK123" s="30" t="str">
        <f>IF(AND(BJ4=0,BJ123&gt;=0), "",BJ123/BJ4)</f>
        <v/>
      </c>
      <c r="BL123" s="47" t="str">
        <f>IF(AND(BJ124=0,BJ123&gt;=0),"",BJ123/BJ124)</f>
        <v/>
      </c>
      <c r="BM123" s="30" t="str">
        <f t="shared" si="43"/>
        <v/>
      </c>
      <c r="BN123" s="130">
        <f t="shared" si="111"/>
        <v>191.42</v>
      </c>
      <c r="BO123" s="30">
        <f>IF(AND(BN4=0,BN123&gt;=0), "",BN123/BN4)</f>
        <v>1.3074231763241558E-3</v>
      </c>
      <c r="BP123" s="47">
        <f>IF(AND(BN124=0,BN123&gt;=0),"",BN123/BN124)</f>
        <v>5.9211541324134418E-3</v>
      </c>
      <c r="BQ123" s="129">
        <f>+'N EERR BARINAS'!K200+'N EERR BARINAS'!K201</f>
        <v>0</v>
      </c>
      <c r="BR123" s="30" t="str">
        <f>IF(AND(BQ4=0,BQ123&gt;=0), "",BQ123/BQ4)</f>
        <v/>
      </c>
      <c r="BS123" s="47" t="str">
        <f>IF(AND(BQ124=0,BQ123&gt;=0),"",BQ123/BQ124)</f>
        <v/>
      </c>
      <c r="BT123" s="30" t="str">
        <f t="shared" si="44"/>
        <v/>
      </c>
      <c r="BU123" s="130">
        <f t="shared" si="112"/>
        <v>191.42</v>
      </c>
      <c r="BV123" s="30">
        <f>IF(AND(BU4=0,BU123&gt;=0), "",BU123/BU4)</f>
        <v>1.3074231763241558E-3</v>
      </c>
      <c r="BW123" s="47">
        <f>IF(AND(BU124=0,BU123&gt;=0),"",BU123/BU124)</f>
        <v>5.9211541324134418E-3</v>
      </c>
      <c r="BX123" s="131">
        <f t="shared" si="113"/>
        <v>0</v>
      </c>
      <c r="BY123" s="30" t="str">
        <f>IF(AND(BX4=0,BX123&gt;=0), "",BX123/BX4)</f>
        <v/>
      </c>
      <c r="BZ123" s="47">
        <f t="shared" si="45"/>
        <v>1</v>
      </c>
      <c r="CA123" s="129">
        <f>+'N EERR BARINAS'!L200+'N EERR BARINAS'!L201</f>
        <v>0</v>
      </c>
      <c r="CB123" s="30" t="str">
        <f>IF(AND(CA4=0,CA123&gt;=0), "",CA123/CA4)</f>
        <v/>
      </c>
      <c r="CC123" s="47" t="str">
        <f>IF(AND(CA124=0,CA123&gt;=0),"",CA123/CA124)</f>
        <v/>
      </c>
      <c r="CD123" s="30" t="str">
        <f t="shared" si="104"/>
        <v/>
      </c>
      <c r="CE123" s="130">
        <f t="shared" si="114"/>
        <v>191.42</v>
      </c>
      <c r="CF123" s="30">
        <f>IF(AND(CE4=0,CE123&gt;=0), "",CE123/CE4)</f>
        <v>1.3074231763241558E-3</v>
      </c>
      <c r="CG123" s="47">
        <f>IF(AND(CE124=0,CE123&gt;=0),"",CE123/CE124)</f>
        <v>5.9211541324134418E-3</v>
      </c>
      <c r="CH123" s="129">
        <f>+'N EERR BARINAS'!M200+'N EERR BARINAS'!M201</f>
        <v>0</v>
      </c>
      <c r="CI123" s="30" t="str">
        <f>IF(AND(CH4=0,CH123&gt;=0), "",CH123/CH4)</f>
        <v/>
      </c>
      <c r="CJ123" s="47" t="str">
        <f>IF(AND(CH124=0,CH123&gt;=0),"",CH123/CH124)</f>
        <v/>
      </c>
      <c r="CK123" s="30" t="str">
        <f t="shared" si="46"/>
        <v/>
      </c>
      <c r="CL123" s="130">
        <f t="shared" si="115"/>
        <v>191.42</v>
      </c>
      <c r="CM123" s="30">
        <f>IF(AND(CL4=0,CL123&gt;=0), "",CL123/CL4)</f>
        <v>1.3074231763241558E-3</v>
      </c>
      <c r="CN123" s="47">
        <f>IF(AND(CL124=0,CL123&gt;=0),"",CL123/CL124)</f>
        <v>5.9211541324134418E-3</v>
      </c>
      <c r="CO123" s="129">
        <f>+'N EERR BARINAS'!N200+'N EERR BARINAS'!N201</f>
        <v>0</v>
      </c>
      <c r="CP123" s="30" t="str">
        <f>IF(AND(CO4=0,CO123&gt;=0), "",CO123/CO4)</f>
        <v/>
      </c>
      <c r="CQ123" s="47" t="str">
        <f>IF(AND(CO124=0,CO123&gt;=0),"",CO123/CO124)</f>
        <v/>
      </c>
      <c r="CR123" s="30" t="str">
        <f t="shared" si="47"/>
        <v/>
      </c>
      <c r="CS123" s="130">
        <f t="shared" si="116"/>
        <v>191.42</v>
      </c>
      <c r="CT123" s="30">
        <f>IF(AND(CS4=0,CS123&gt;=0), "",CS123/CS4)</f>
        <v>1.3074231763241558E-3</v>
      </c>
      <c r="CU123" s="47">
        <f>IF(AND(CS124=0,CS123&gt;=0),"",CS123/CS124)</f>
        <v>5.9211541324134418E-3</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3760.1937077153812</v>
      </c>
      <c r="F124" s="168">
        <f>IF(AND(E4=0,E124&gt;=0), "",E124/E4)</f>
        <v>0.27387555250298257</v>
      </c>
      <c r="G124" s="169">
        <f>IF(AND(E124=0,E124&gt;=0),"",E124/E124)</f>
        <v>1</v>
      </c>
      <c r="H124" s="167">
        <f>+H38+H116</f>
        <v>5047.707113372714</v>
      </c>
      <c r="I124" s="168">
        <f>IF(AND(H4=0,H124&gt;=0), "",H124/H4)</f>
        <v>0.22175324922417017</v>
      </c>
      <c r="J124" s="169">
        <f>IF(AND(H124=0,H124&gt;=0),"",H124/H124)</f>
        <v>1</v>
      </c>
      <c r="K124" s="168">
        <f t="shared" si="97"/>
        <v>0.34240613801771408</v>
      </c>
      <c r="L124" s="170">
        <f>+L38+L116</f>
        <v>8807.9008210880947</v>
      </c>
      <c r="M124" s="168">
        <f>IF(AND(L4=0,L124&gt;=0), "",L124/L4)</f>
        <v>0.24136333202632679</v>
      </c>
      <c r="N124" s="169">
        <f>IF(AND(L124=0,L124&gt;=0),"",L124/L124)</f>
        <v>1</v>
      </c>
      <c r="O124" s="167">
        <f>+O38+O116</f>
        <v>6110.9152181182917</v>
      </c>
      <c r="P124" s="168">
        <f>IF(AND(O4=0,O124&gt;=0), "",O124/O4)</f>
        <v>0.23188832308477786</v>
      </c>
      <c r="Q124" s="169">
        <f>IF(AND(O124=0,O124&gt;=0),"",O124/O124)</f>
        <v>1</v>
      </c>
      <c r="R124" s="168">
        <f t="shared" si="98"/>
        <v>0.21063189302898688</v>
      </c>
      <c r="S124" s="170">
        <f>+S38+S116</f>
        <v>14918.816039206384</v>
      </c>
      <c r="T124" s="168">
        <f>IF(AND(S4=0,S124&gt;=0), "",S124/S4)</f>
        <v>0.23739017806584919</v>
      </c>
      <c r="U124" s="169">
        <f>IF(AND(S124=0,S124&gt;=0),"",S124/S124)</f>
        <v>1</v>
      </c>
      <c r="V124" s="171">
        <f>+V38+V116</f>
        <v>0</v>
      </c>
      <c r="W124" s="168" t="str">
        <f>IF(AND(V4=0,V124&gt;=0), "",V124/V4)</f>
        <v/>
      </c>
      <c r="X124" s="169">
        <f t="shared" si="99"/>
        <v>1</v>
      </c>
      <c r="Y124" s="167">
        <f>+Y38+Y116</f>
        <v>5624.8392292720901</v>
      </c>
      <c r="Z124" s="168">
        <f>IF(AND(Y4=0,Y124&gt;=0), "",Y124/Y4)</f>
        <v>0.2273015119081172</v>
      </c>
      <c r="AA124" s="169">
        <f>IF(AND(Y124=0,Y124&gt;=0),"",Y124/Y124)</f>
        <v>1</v>
      </c>
      <c r="AB124" s="168">
        <f t="shared" si="100"/>
        <v>-7.9542257010051756E-2</v>
      </c>
      <c r="AC124" s="170">
        <f>+AC38+AC116</f>
        <v>20543.655268478477</v>
      </c>
      <c r="AD124" s="168">
        <f>IF(AND(AC4=0,AC124&gt;=0), "",AC124/AC4)</f>
        <v>0.23453994327145156</v>
      </c>
      <c r="AE124" s="169">
        <f>IF(AND(AC124=0,AC124&gt;=0),"",AC124/AC124)</f>
        <v>1</v>
      </c>
      <c r="AF124" s="167">
        <f>+AF38+AF116</f>
        <v>5814.2639751125926</v>
      </c>
      <c r="AG124" s="168">
        <f>IF(AND(AF4=0,AF124&gt;=0), "",AF124/AF4)</f>
        <v>0.1852228124123394</v>
      </c>
      <c r="AH124" s="169">
        <f>IF(AND(AF124=0,AF124&gt;=0),"",AF124/AF124)</f>
        <v>1</v>
      </c>
      <c r="AI124" s="168">
        <f t="shared" si="41"/>
        <v>3.3676472894500126E-2</v>
      </c>
      <c r="AJ124" s="170">
        <f>+AJ38+AJ116</f>
        <v>26357.91924359107</v>
      </c>
      <c r="AK124" s="168">
        <f>IF(AND(AJ4=0,AJ124&gt;=0), "",AJ124/AJ4)</f>
        <v>0.22152875227450941</v>
      </c>
      <c r="AL124" s="169">
        <f>IF(AND(AJ124=0,AJ124&gt;=0),"",AJ124/AJ124)</f>
        <v>1</v>
      </c>
      <c r="AM124" s="167">
        <f>+AM38+AM116</f>
        <v>5970.2376865136775</v>
      </c>
      <c r="AN124" s="168">
        <f>IF(AND(AM4=0,AM124&gt;=0), "",AM124/AM4)</f>
        <v>0.21766787308585095</v>
      </c>
      <c r="AO124" s="169">
        <f>IF(AND(AM124=0,AM124&gt;=0),"",AM124/AM124)</f>
        <v>1</v>
      </c>
      <c r="AP124" s="168">
        <f t="shared" si="42"/>
        <v>2.6826045750367667E-2</v>
      </c>
      <c r="AQ124" s="170">
        <f>+AQ38+AQ116</f>
        <v>32328.156930104749</v>
      </c>
      <c r="AR124" s="168">
        <f>IF(AND(AQ4=0,AQ124&gt;=0), "",AQ124/AQ4)</f>
        <v>0.22080546242954405</v>
      </c>
      <c r="AS124" s="169">
        <f>IF(AND(AQ124=0,AQ124&gt;=0),"",AQ124/AQ124)</f>
        <v>1</v>
      </c>
      <c r="AT124" s="171">
        <f>+AT38+AT116</f>
        <v>0</v>
      </c>
      <c r="AU124" s="168" t="str">
        <f>IF(AND(AT4=0,AT124&gt;=0), "",AT124/AT4)</f>
        <v/>
      </c>
      <c r="AV124" s="169">
        <f t="shared" si="101"/>
        <v>1</v>
      </c>
      <c r="AW124" s="171">
        <f>+AW38+AW116</f>
        <v>5388.0261550174564</v>
      </c>
      <c r="AX124" s="168">
        <f>IF(AND(AW4=0,AW124&gt;=0), "",AW124/AW4)</f>
        <v>0.22080546242954399</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32328.156930104749</v>
      </c>
      <c r="BH124" s="168">
        <f>IF(AND(BG4=0,BG124&gt;=0), "",BG124/BG4)</f>
        <v>0.22080546242954405</v>
      </c>
      <c r="BI124" s="169">
        <f>IF(AND(BG124=0,BG124&gt;=0),"",BG124/BG124)</f>
        <v>1</v>
      </c>
      <c r="BJ124" s="167">
        <f>+BJ38+BJ116</f>
        <v>0</v>
      </c>
      <c r="BK124" s="168" t="str">
        <f>IF(AND(BJ4=0,BJ124&gt;=0), "",BJ124/BJ4)</f>
        <v/>
      </c>
      <c r="BL124" s="169" t="str">
        <f>IF(AND(BJ124=0,BJ124&gt;=0),"",BJ124/BJ124)</f>
        <v/>
      </c>
      <c r="BM124" s="168" t="str">
        <f t="shared" si="43"/>
        <v/>
      </c>
      <c r="BN124" s="170">
        <f>+BN38+BN116</f>
        <v>32328.156930104749</v>
      </c>
      <c r="BO124" s="168">
        <f>IF(AND(BN4=0,BN124&gt;=0), "",BN124/BN4)</f>
        <v>0.22080546242954405</v>
      </c>
      <c r="BP124" s="169">
        <f>IF(AND(BN124=0,BN124&gt;=0),"",BN124/BN124)</f>
        <v>1</v>
      </c>
      <c r="BQ124" s="167">
        <f>+BQ38+BQ116</f>
        <v>0</v>
      </c>
      <c r="BR124" s="168" t="str">
        <f>IF(AND(BQ4=0,BQ124&gt;=0), "",BQ124/BQ4)</f>
        <v/>
      </c>
      <c r="BS124" s="169" t="str">
        <f>IF(AND(BQ124=0,BQ124&gt;=0),"",BQ124/BQ124)</f>
        <v/>
      </c>
      <c r="BT124" s="168" t="str">
        <f t="shared" si="44"/>
        <v/>
      </c>
      <c r="BU124" s="170">
        <f>+BU38+BU116</f>
        <v>32328.156930104749</v>
      </c>
      <c r="BV124" s="168">
        <f>IF(AND(BU4=0,BU124&gt;=0), "",BU124/BU4)</f>
        <v>0.22080546242954405</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32328.156930104749</v>
      </c>
      <c r="CF124" s="168">
        <f>IF(AND(CE4=0,CE124&gt;=0), "",CE124/CE4)</f>
        <v>0.22080546242954405</v>
      </c>
      <c r="CG124" s="169">
        <f>IF(AND(CE124=0,CE124&gt;=0),"",CE124/CE124)</f>
        <v>1</v>
      </c>
      <c r="CH124" s="167">
        <f>+CH38+CH116</f>
        <v>0</v>
      </c>
      <c r="CI124" s="168" t="str">
        <f>IF(AND(CH4=0,CH124&gt;=0), "",CH124/CH4)</f>
        <v/>
      </c>
      <c r="CJ124" s="169" t="str">
        <f>IF(AND(CH124=0,CH124&gt;=0),"",CH124/CH124)</f>
        <v/>
      </c>
      <c r="CK124" s="168" t="str">
        <f t="shared" si="46"/>
        <v/>
      </c>
      <c r="CL124" s="170">
        <f>+CL38+CL116</f>
        <v>32328.156930104749</v>
      </c>
      <c r="CM124" s="168">
        <f>IF(AND(CL4=0,CL124&gt;=0), "",CL124/CL4)</f>
        <v>0.22080546242954405</v>
      </c>
      <c r="CN124" s="169">
        <f>IF(AND(CL124=0,CL124&gt;=0),"",CL124/CL124)</f>
        <v>1</v>
      </c>
      <c r="CO124" s="167">
        <f>+CO38+CO116</f>
        <v>0</v>
      </c>
      <c r="CP124" s="168" t="str">
        <f>IF(AND(CO4=0,CO124&gt;=0), "",CO124/CO4)</f>
        <v/>
      </c>
      <c r="CQ124" s="169" t="str">
        <f>IF(AND(CO124=0,CO124&gt;=0),"",CO124/CO124)</f>
        <v/>
      </c>
      <c r="CR124" s="168" t="str">
        <f t="shared" si="47"/>
        <v/>
      </c>
      <c r="CS124" s="170">
        <f>+CS38+CS116</f>
        <v>32328.156930104749</v>
      </c>
      <c r="CT124" s="168">
        <f>IF(AND(CS4=0,CS124&gt;=0), "",CS124/CS4)</f>
        <v>0.22080546242954405</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1.4424988427854619</v>
      </c>
      <c r="F125" s="38">
        <f>IF(AND(E4=0,E125&gt;=0), "",E125/E4)</f>
        <v>1.0506511053996074E-4</v>
      </c>
      <c r="G125" s="43"/>
      <c r="H125" s="126">
        <f>SUM(H126:H135)</f>
        <v>40.514492918653481</v>
      </c>
      <c r="I125" s="38">
        <f>IF(AND(H4=0,H125&gt;=0), "",H125/H4)</f>
        <v>1.7798616765183268E-3</v>
      </c>
      <c r="J125" s="43"/>
      <c r="K125" s="38">
        <f t="shared" si="97"/>
        <v>27.086326114771843</v>
      </c>
      <c r="L125" s="127">
        <f>SUM(L126:L135)</f>
        <v>41.956991761438935</v>
      </c>
      <c r="M125" s="38">
        <f>IF(AND(L4=0,L125&gt;=0), "",L125/L4)</f>
        <v>1.149749473687989E-3</v>
      </c>
      <c r="N125" s="43"/>
      <c r="O125" s="126">
        <f>SUM(O126:O135)</f>
        <v>2.3758434879997479</v>
      </c>
      <c r="P125" s="38">
        <f>IF(AND(O4=0,O125&gt;=0), "",O125/O4)</f>
        <v>9.0155131053151275E-5</v>
      </c>
      <c r="Q125" s="43"/>
      <c r="R125" s="38">
        <f t="shared" si="98"/>
        <v>-0.94135818279226513</v>
      </c>
      <c r="S125" s="127">
        <f>SUM(S126:S135)</f>
        <v>44.332835249438681</v>
      </c>
      <c r="T125" s="38">
        <f>IF(AND(S4=0,S125&gt;=0), "",S125/S4)</f>
        <v>7.0542995009596255E-4</v>
      </c>
      <c r="U125" s="43"/>
      <c r="V125" s="128">
        <f>SUM(V126:V135)</f>
        <v>0</v>
      </c>
      <c r="W125" s="38" t="str">
        <f>IF(AND(V4=0,V125&gt;=0), "",V125/V4)</f>
        <v/>
      </c>
      <c r="X125" s="91">
        <f t="shared" si="99"/>
        <v>1</v>
      </c>
      <c r="Y125" s="126">
        <f>SUM(Y126:Y135)</f>
        <v>46.679085714285712</v>
      </c>
      <c r="Z125" s="38">
        <f>IF(AND(Y4=0,Y125&gt;=0), "",Y125/Y4)</f>
        <v>1.886316448322525E-3</v>
      </c>
      <c r="AA125" s="43"/>
      <c r="AB125" s="38">
        <f t="shared" si="100"/>
        <v>18.647374058964388</v>
      </c>
      <c r="AC125" s="127">
        <f>SUM(AC126:AC135)</f>
        <v>91.011920963724407</v>
      </c>
      <c r="AD125" s="38">
        <f>IF(AND(AC4=0,AC125&gt;=0), "",AC125/AC4)</f>
        <v>1.0390522280915736E-3</v>
      </c>
      <c r="AE125" s="43"/>
      <c r="AF125" s="126">
        <f>SUM(AF126:AF135)</f>
        <v>145.43483447388434</v>
      </c>
      <c r="AG125" s="38">
        <f>IF(AND(AF4=0,AF125&gt;=0), "",AF125/AF4)</f>
        <v>4.6330626162280949E-3</v>
      </c>
      <c r="AH125" s="43"/>
      <c r="AI125" s="38">
        <f t="shared" si="41"/>
        <v>2.1156315992147916</v>
      </c>
      <c r="AJ125" s="127">
        <f>SUM(AJ126:AJ135)</f>
        <v>236.44675543760872</v>
      </c>
      <c r="AK125" s="38">
        <f>IF(AND(AJ4=0,AJ125&gt;=0), "",AJ125/AJ4)</f>
        <v>1.9872492296289916E-3</v>
      </c>
      <c r="AL125" s="43"/>
      <c r="AM125" s="126">
        <f>SUM(AM126:AM135)</f>
        <v>36.271364048195366</v>
      </c>
      <c r="AN125" s="38">
        <f>IF(AND(AM4=0,AM125&gt;=0), "",AM125/AM4)</f>
        <v>1.3224114483963935E-3</v>
      </c>
      <c r="AO125" s="43"/>
      <c r="AP125" s="38">
        <f t="shared" si="42"/>
        <v>-0.75060057530640223</v>
      </c>
      <c r="AQ125" s="127">
        <f>SUM(AQ126:AQ135)</f>
        <v>272.7181194858041</v>
      </c>
      <c r="AR125" s="38">
        <f>IF(AND(AQ4=0,AQ125&gt;=0), "",AQ125/AQ4)</f>
        <v>1.8626997702396858E-3</v>
      </c>
      <c r="AS125" s="43"/>
      <c r="AT125" s="128">
        <f>SUM(AT126:AT135)</f>
        <v>0</v>
      </c>
      <c r="AU125" s="38" t="str">
        <f>IF(AND(AT4=0,AT125&gt;=0), "",AT125/AT4)</f>
        <v/>
      </c>
      <c r="AV125" s="91">
        <f t="shared" si="101"/>
        <v>1</v>
      </c>
      <c r="AW125" s="128">
        <f>SUM(AW126:AW135)</f>
        <v>45.453019914300683</v>
      </c>
      <c r="AX125" s="38">
        <f>IF(AND(AW4=0,AW125&gt;=0), "",AW125/AW4)</f>
        <v>1.862699770239686E-3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272.7181194858041</v>
      </c>
      <c r="BH125" s="38">
        <f>IF(AND(BG4=0,BG125&gt;=0), "",BG125/BG4)</f>
        <v>1.8626997702396858E-3</v>
      </c>
      <c r="BI125" s="43"/>
      <c r="BJ125" s="126">
        <f>SUM(BJ126:BJ135)</f>
        <v>0</v>
      </c>
      <c r="BK125" s="38" t="str">
        <f>IF(AND(BJ4=0,BJ125&gt;=0), "",BJ125/BJ4)</f>
        <v/>
      </c>
      <c r="BL125" s="43"/>
      <c r="BM125" s="38" t="str">
        <f t="shared" si="43"/>
        <v/>
      </c>
      <c r="BN125" s="127">
        <f>SUM(BN126:BN135)</f>
        <v>272.7181194858041</v>
      </c>
      <c r="BO125" s="38">
        <f>IF(AND(BN4=0,BN125&gt;=0), "",BN125/BN4)</f>
        <v>1.8626997702396858E-3</v>
      </c>
      <c r="BP125" s="43"/>
      <c r="BQ125" s="126">
        <f>SUM(BQ126:BQ135)</f>
        <v>0</v>
      </c>
      <c r="BR125" s="38" t="str">
        <f>IF(AND(BQ4=0,BQ125&gt;=0), "",BQ125/BQ4)</f>
        <v/>
      </c>
      <c r="BS125" s="43"/>
      <c r="BT125" s="38" t="str">
        <f t="shared" si="44"/>
        <v/>
      </c>
      <c r="BU125" s="127">
        <f>SUM(BU126:BU135)</f>
        <v>272.7181194858041</v>
      </c>
      <c r="BV125" s="38">
        <f>IF(AND(BU4=0,BU125&gt;=0), "",BU125/BU4)</f>
        <v>1.8626997702396858E-3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272.7181194858041</v>
      </c>
      <c r="CF125" s="38">
        <f>IF(AND(CE4=0,CE125&gt;=0), "",CE125/CE4)</f>
        <v>1.8626997702396858E-3</v>
      </c>
      <c r="CG125" s="43"/>
      <c r="CH125" s="126">
        <f>SUM(CH126:CH135)</f>
        <v>0</v>
      </c>
      <c r="CI125" s="38" t="str">
        <f>IF(AND(CH4=0,CH125&gt;=0), "",CH125/CH4)</f>
        <v/>
      </c>
      <c r="CJ125" s="43"/>
      <c r="CK125" s="38" t="str">
        <f t="shared" si="46"/>
        <v/>
      </c>
      <c r="CL125" s="127">
        <f>SUM(CL126:CL135)</f>
        <v>272.7181194858041</v>
      </c>
      <c r="CM125" s="38">
        <f>IF(AND(CL4=0,CL125&gt;=0), "",CL125/CL4)</f>
        <v>1.8626997702396858E-3</v>
      </c>
      <c r="CN125" s="43"/>
      <c r="CO125" s="126">
        <f>SUM(CO126:CO135)</f>
        <v>0</v>
      </c>
      <c r="CP125" s="38" t="str">
        <f>IF(AND(CO4=0,CO125&gt;=0), "",CO125/CO4)</f>
        <v/>
      </c>
      <c r="CQ125" s="43"/>
      <c r="CR125" s="38" t="str">
        <f t="shared" si="47"/>
        <v/>
      </c>
      <c r="CS125" s="127">
        <f>SUM(CS126:CS135)</f>
        <v>272.7181194858041</v>
      </c>
      <c r="CT125" s="38">
        <f>IF(AND(CS4=0,CS125&gt;=0), "",CS125/CS4)</f>
        <v>1.8626997702396858E-3</v>
      </c>
      <c r="CU125" s="43"/>
      <c r="CV125" s="128">
        <f>SUM(CV126:CV135)</f>
        <v>0</v>
      </c>
      <c r="CW125" s="38" t="str">
        <f>IF(AND(CV4=0,CV125&gt;=0), "",CV125/CV4)</f>
        <v/>
      </c>
      <c r="CX125" s="91">
        <f t="shared" si="48"/>
        <v>1</v>
      </c>
    </row>
    <row r="126" spans="1:102" s="6" customFormat="1" hidden="1" outlineLevel="1" x14ac:dyDescent="0.3">
      <c r="A126" s="29" t="s">
        <v>104</v>
      </c>
      <c r="B126" s="129">
        <f>+'N EERR BARINAS'!B19</f>
        <v>0</v>
      </c>
      <c r="C126" s="30" t="str">
        <f>IF(AND(B4=0,B126&gt;=0), "",B126/B4)</f>
        <v/>
      </c>
      <c r="D126" s="46"/>
      <c r="E126" s="129">
        <f>+'N EERR BARINAS'!C19</f>
        <v>0</v>
      </c>
      <c r="F126" s="30">
        <f>IF(AND(E4=0,E126&gt;=0), "",E126/E4)</f>
        <v>0</v>
      </c>
      <c r="G126" s="46"/>
      <c r="H126" s="129">
        <f>+'N EERR BARINAS'!D19</f>
        <v>0</v>
      </c>
      <c r="I126" s="30">
        <f>IF(AND(H4=0,H126&gt;=0), "",H126/H4)</f>
        <v>0</v>
      </c>
      <c r="J126" s="46"/>
      <c r="K126" s="30" t="str">
        <f t="shared" si="97"/>
        <v/>
      </c>
      <c r="L126" s="130">
        <f t="shared" ref="L126:L134" si="119">+E126+H126</f>
        <v>0</v>
      </c>
      <c r="M126" s="30">
        <f>IF(AND(L4=0,L126&gt;=0), "",L126/L4)</f>
        <v>0</v>
      </c>
      <c r="N126" s="46"/>
      <c r="O126" s="129">
        <f>+'N EERR BARINAS'!E19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BARINAS'!F19</f>
        <v>0</v>
      </c>
      <c r="Z126" s="30">
        <f>IF(AND(Y4=0,Y126&gt;=0), "",Y126/Y4)</f>
        <v>0</v>
      </c>
      <c r="AA126" s="46"/>
      <c r="AB126" s="30" t="str">
        <f t="shared" si="100"/>
        <v/>
      </c>
      <c r="AC126" s="130">
        <f t="shared" ref="AC126:AC134" si="121">+S126+Y126</f>
        <v>0</v>
      </c>
      <c r="AD126" s="30">
        <f>IF(AND(AC4=0,AC126&gt;=0), "",AC126/AC4)</f>
        <v>0</v>
      </c>
      <c r="AE126" s="46"/>
      <c r="AF126" s="129">
        <f>+'N EERR BARINAS'!G19</f>
        <v>0</v>
      </c>
      <c r="AG126" s="30">
        <f>IF(AND(AF4=0,AF126&gt;=0), "",AF126/AF4)</f>
        <v>0</v>
      </c>
      <c r="AH126" s="46"/>
      <c r="AI126" s="30" t="str">
        <f t="shared" si="41"/>
        <v/>
      </c>
      <c r="AJ126" s="130">
        <f t="shared" si="62"/>
        <v>0</v>
      </c>
      <c r="AK126" s="30">
        <f>IF(AND(AJ4=0,AJ126&gt;=0), "",AJ126/AJ4)</f>
        <v>0</v>
      </c>
      <c r="AL126" s="46"/>
      <c r="AM126" s="129">
        <f>+'N EERR BARINAS'!H19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BARINAS'!I19</f>
        <v>0</v>
      </c>
      <c r="BD126" s="30" t="str">
        <f>IF(AND(BC4=0,BC126&gt;=0), "",BC126/BC4)</f>
        <v/>
      </c>
      <c r="BE126" s="46"/>
      <c r="BF126" s="30" t="str">
        <f t="shared" si="103"/>
        <v/>
      </c>
      <c r="BG126" s="130">
        <f>+AQ126+BC126</f>
        <v>0</v>
      </c>
      <c r="BH126" s="30">
        <f>IF(AND(BG4=0,BG126&gt;=0), "",BG126/BG4)</f>
        <v>0</v>
      </c>
      <c r="BI126" s="46"/>
      <c r="BJ126" s="129">
        <f>+'N EERR BARINAS'!J19</f>
        <v>0</v>
      </c>
      <c r="BK126" s="30" t="str">
        <f>IF(AND(BJ4=0,BJ126&gt;=0), "",BJ126/BJ4)</f>
        <v/>
      </c>
      <c r="BL126" s="46"/>
      <c r="BM126" s="30" t="str">
        <f t="shared" si="43"/>
        <v/>
      </c>
      <c r="BN126" s="130">
        <f>+BG126+BJ126</f>
        <v>0</v>
      </c>
      <c r="BO126" s="30">
        <f>IF(AND(BN4=0,BN126&gt;=0), "",BN126/BN4)</f>
        <v>0</v>
      </c>
      <c r="BP126" s="46"/>
      <c r="BQ126" s="129">
        <f>+'N EERR BARINAS'!K19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BARINAS'!L19</f>
        <v>0</v>
      </c>
      <c r="CB126" s="30" t="str">
        <f>IF(AND(CA4=0,CA126&gt;=0), "",CA126/CA4)</f>
        <v/>
      </c>
      <c r="CC126" s="46"/>
      <c r="CD126" s="30" t="str">
        <f t="shared" si="104"/>
        <v/>
      </c>
      <c r="CE126" s="130">
        <f t="shared" ref="CE126:CE134" si="126">+BU126+CA126</f>
        <v>0</v>
      </c>
      <c r="CF126" s="30">
        <f>IF(AND(CE4=0,CE126&gt;=0), "",CE126/CE4)</f>
        <v>0</v>
      </c>
      <c r="CG126" s="46"/>
      <c r="CH126" s="129">
        <f>+'N EERR BARINAS'!M19</f>
        <v>0</v>
      </c>
      <c r="CI126" s="30" t="str">
        <f>IF(AND(CH4=0,CH126&gt;=0), "",CH126/CH4)</f>
        <v/>
      </c>
      <c r="CJ126" s="46"/>
      <c r="CK126" s="30" t="str">
        <f t="shared" si="46"/>
        <v/>
      </c>
      <c r="CL126" s="130">
        <f t="shared" ref="CL126:CL136" si="127">+CE126+CH126</f>
        <v>0</v>
      </c>
      <c r="CM126" s="30">
        <f>IF(AND(CL4=0,CL126&gt;=0), "",CL126/CL4)</f>
        <v>0</v>
      </c>
      <c r="CN126" s="46"/>
      <c r="CO126" s="129">
        <f>+'N EERR BARINAS'!N19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BARINAS'!B20</f>
        <v>0</v>
      </c>
      <c r="C127" s="30" t="str">
        <f>IF(AND(B4=0,B127&gt;=0), "",B127/B4)</f>
        <v/>
      </c>
      <c r="D127" s="46"/>
      <c r="E127" s="129">
        <f>+'N EERR BARINAS'!C20</f>
        <v>0</v>
      </c>
      <c r="F127" s="30">
        <f>IF(AND(E4=0,E127&gt;=0), "",E127/E4)</f>
        <v>0</v>
      </c>
      <c r="G127" s="46"/>
      <c r="H127" s="129">
        <f>+'N EERR BARINAS'!D20</f>
        <v>0</v>
      </c>
      <c r="I127" s="30">
        <f>IF(AND(H4=0,H127&gt;=0), "",H127/H4)</f>
        <v>0</v>
      </c>
      <c r="J127" s="46"/>
      <c r="K127" s="30" t="str">
        <f t="shared" si="97"/>
        <v/>
      </c>
      <c r="L127" s="130">
        <f t="shared" si="119"/>
        <v>0</v>
      </c>
      <c r="M127" s="30">
        <f>IF(AND(L4=0,L127&gt;=0), "",L127/L4)</f>
        <v>0</v>
      </c>
      <c r="N127" s="46"/>
      <c r="O127" s="129">
        <f>+'N EERR BARINAS'!E20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BARINAS'!F20</f>
        <v>0</v>
      </c>
      <c r="Z127" s="30">
        <f>IF(AND(Y4=0,Y127&gt;=0), "",Y127/Y4)</f>
        <v>0</v>
      </c>
      <c r="AA127" s="46"/>
      <c r="AB127" s="30" t="str">
        <f t="shared" si="100"/>
        <v/>
      </c>
      <c r="AC127" s="130">
        <f t="shared" si="121"/>
        <v>0</v>
      </c>
      <c r="AD127" s="30">
        <f>IF(AND(AC4=0,AC127&gt;=0), "",AC127/AC4)</f>
        <v>0</v>
      </c>
      <c r="AE127" s="46"/>
      <c r="AF127" s="129">
        <f>+'N EERR BARINAS'!G20</f>
        <v>0</v>
      </c>
      <c r="AG127" s="30">
        <f>IF(AND(AF4=0,AF127&gt;=0), "",AF127/AF4)</f>
        <v>0</v>
      </c>
      <c r="AH127" s="46"/>
      <c r="AI127" s="30" t="str">
        <f t="shared" si="41"/>
        <v/>
      </c>
      <c r="AJ127" s="130">
        <f t="shared" si="62"/>
        <v>0</v>
      </c>
      <c r="AK127" s="30">
        <f>IF(AND(AJ4=0,AJ127&gt;=0), "",AJ127/AJ4)</f>
        <v>0</v>
      </c>
      <c r="AL127" s="46"/>
      <c r="AM127" s="129">
        <f>+'N EERR BARINAS'!H20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BARINAS'!I20</f>
        <v>0</v>
      </c>
      <c r="BD127" s="30" t="str">
        <f>IF(AND(BC4=0,BC127&gt;=0), "",BC127/BC4)</f>
        <v/>
      </c>
      <c r="BE127" s="46"/>
      <c r="BF127" s="30" t="str">
        <f t="shared" si="103"/>
        <v/>
      </c>
      <c r="BG127" s="130">
        <f t="shared" ref="BG127:BG136" si="131">+AQ127+BC127</f>
        <v>0</v>
      </c>
      <c r="BH127" s="30">
        <f>IF(AND(BG4=0,BG127&gt;=0), "",BG127/BG4)</f>
        <v>0</v>
      </c>
      <c r="BI127" s="46"/>
      <c r="BJ127" s="129">
        <f>+'N EERR BARINAS'!J20</f>
        <v>0</v>
      </c>
      <c r="BK127" s="30" t="str">
        <f>IF(AND(BJ4=0,BJ127&gt;=0), "",BJ127/BJ4)</f>
        <v/>
      </c>
      <c r="BL127" s="46"/>
      <c r="BM127" s="30" t="str">
        <f t="shared" si="43"/>
        <v/>
      </c>
      <c r="BN127" s="130">
        <f t="shared" ref="BN127:BN136" si="132">+BG127+BJ127</f>
        <v>0</v>
      </c>
      <c r="BO127" s="30">
        <f>IF(AND(BN4=0,BN127&gt;=0), "",BN127/BN4)</f>
        <v>0</v>
      </c>
      <c r="BP127" s="46"/>
      <c r="BQ127" s="129">
        <f>+'N EERR BARINAS'!K20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BARINAS'!L20</f>
        <v>0</v>
      </c>
      <c r="CB127" s="30" t="str">
        <f>IF(AND(CA4=0,CA127&gt;=0), "",CA127/CA4)</f>
        <v/>
      </c>
      <c r="CC127" s="46"/>
      <c r="CD127" s="30" t="str">
        <f t="shared" si="104"/>
        <v/>
      </c>
      <c r="CE127" s="130">
        <f t="shared" si="126"/>
        <v>0</v>
      </c>
      <c r="CF127" s="30">
        <f>IF(AND(CE4=0,CE127&gt;=0), "",CE127/CE4)</f>
        <v>0</v>
      </c>
      <c r="CG127" s="46"/>
      <c r="CH127" s="129">
        <f>+'N EERR BARINAS'!M20</f>
        <v>0</v>
      </c>
      <c r="CI127" s="30" t="str">
        <f>IF(AND(CH4=0,CH127&gt;=0), "",CH127/CH4)</f>
        <v/>
      </c>
      <c r="CJ127" s="46"/>
      <c r="CK127" s="30" t="str">
        <f t="shared" si="46"/>
        <v/>
      </c>
      <c r="CL127" s="130">
        <f t="shared" si="127"/>
        <v>0</v>
      </c>
      <c r="CM127" s="30">
        <f>IF(AND(CL4=0,CL127&gt;=0), "",CL127/CL4)</f>
        <v>0</v>
      </c>
      <c r="CN127" s="46"/>
      <c r="CO127" s="129">
        <f>+'N EERR BARINAS'!N20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BARINAS'!B21</f>
        <v>0</v>
      </c>
      <c r="C128" s="30" t="str">
        <f>IF(AND(B4=0,B128&gt;=0), "",B128/B4)</f>
        <v/>
      </c>
      <c r="D128" s="46"/>
      <c r="E128" s="129">
        <f>+'N EERR BARINAS'!C21</f>
        <v>1.336798496546872</v>
      </c>
      <c r="F128" s="30">
        <f>IF(AND(E4=0,E128&gt;=0), "",E128/E4)</f>
        <v>9.7366373991773954E-5</v>
      </c>
      <c r="G128" s="46"/>
      <c r="H128" s="129">
        <f>+'N EERR BARINAS'!D21</f>
        <v>40.402011244751264</v>
      </c>
      <c r="I128" s="30">
        <f>IF(AND(H4=0,H128&gt;=0), "",H128/H4)</f>
        <v>1.7749201899966724E-3</v>
      </c>
      <c r="J128" s="46"/>
      <c r="K128" s="30">
        <f t="shared" si="97"/>
        <v>29.222962809365082</v>
      </c>
      <c r="L128" s="130">
        <f t="shared" si="119"/>
        <v>41.738809741298134</v>
      </c>
      <c r="M128" s="30">
        <f>IF(AND(L4=0,L128&gt;=0), "",L128/L4)</f>
        <v>1.1437706212418606E-3</v>
      </c>
      <c r="N128" s="46"/>
      <c r="O128" s="129">
        <f>+'N EERR BARINAS'!E21</f>
        <v>1.3958961739583089</v>
      </c>
      <c r="P128" s="30">
        <f>IF(AND(O4=0,O128&gt;=0), "",O128/O4)</f>
        <v>5.2969483526777307E-5</v>
      </c>
      <c r="Q128" s="46"/>
      <c r="R128" s="30">
        <f t="shared" si="98"/>
        <v>-0.96544983452674893</v>
      </c>
      <c r="S128" s="130">
        <f t="shared" si="120"/>
        <v>43.13470591525644</v>
      </c>
      <c r="T128" s="30">
        <f>IF(AND(S4=0,S128&gt;=0), "",S128/S4)</f>
        <v>6.8636515733761113E-4</v>
      </c>
      <c r="U128" s="46"/>
      <c r="V128" s="131"/>
      <c r="W128" s="30" t="str">
        <f>IF(AND(V4=0,V128&gt;=0), "",V128/V4)</f>
        <v/>
      </c>
      <c r="X128" s="47">
        <f t="shared" si="99"/>
        <v>1</v>
      </c>
      <c r="Y128" s="129">
        <f>+'N EERR BARINAS'!F21</f>
        <v>45.429621486959903</v>
      </c>
      <c r="Z128" s="30">
        <f>IF(AND(Y4=0,Y128&gt;=0), "",Y128/Y4)</f>
        <v>1.8358252082408032E-3</v>
      </c>
      <c r="AA128" s="46"/>
      <c r="AB128" s="30">
        <f t="shared" si="100"/>
        <v>31.545129311542013</v>
      </c>
      <c r="AC128" s="130">
        <f t="shared" si="121"/>
        <v>88.56432740221635</v>
      </c>
      <c r="AD128" s="30">
        <f>IF(AND(AC4=0,AC128&gt;=0), "",AC128/AC4)</f>
        <v>1.0111088826856328E-3</v>
      </c>
      <c r="AE128" s="46"/>
      <c r="AF128" s="129">
        <f>+'N EERR BARINAS'!G21</f>
        <v>0</v>
      </c>
      <c r="AG128" s="30">
        <f>IF(AND(AF4=0,AF128&gt;=0), "",AF128/AF4)</f>
        <v>0</v>
      </c>
      <c r="AH128" s="46"/>
      <c r="AI128" s="30">
        <f t="shared" si="41"/>
        <v>-1</v>
      </c>
      <c r="AJ128" s="130">
        <f t="shared" si="62"/>
        <v>88.56432740221635</v>
      </c>
      <c r="AK128" s="30">
        <f>IF(AND(AJ4=0,AJ128&gt;=0), "",AJ128/AJ4)</f>
        <v>7.4435105306025343E-4</v>
      </c>
      <c r="AL128" s="46"/>
      <c r="AM128" s="129">
        <f>+'N EERR BARINAS'!H21</f>
        <v>35.156791843026937</v>
      </c>
      <c r="AN128" s="30">
        <f>IF(AND(AM4=0,AM128&gt;=0), "",AM128/AM4)</f>
        <v>1.2817754512990504E-3</v>
      </c>
      <c r="AO128" s="46"/>
      <c r="AP128" s="30">
        <f t="shared" si="42"/>
        <v>1</v>
      </c>
      <c r="AQ128" s="130">
        <f t="shared" si="63"/>
        <v>123.72111924524329</v>
      </c>
      <c r="AR128" s="30">
        <f>IF(AND(AQ4=0,AQ128&gt;=0), "",AQ128/AQ4)</f>
        <v>8.450311289415715E-4</v>
      </c>
      <c r="AS128" s="46"/>
      <c r="AT128" s="131">
        <f t="shared" si="122"/>
        <v>0</v>
      </c>
      <c r="AU128" s="30" t="str">
        <f>IF(AND(AT4=0,AT128&gt;=0), "",AT128/AT4)</f>
        <v/>
      </c>
      <c r="AV128" s="47">
        <f t="shared" si="101"/>
        <v>1</v>
      </c>
      <c r="AW128" s="131">
        <f t="shared" si="130"/>
        <v>20.620186540873881</v>
      </c>
      <c r="AX128" s="30">
        <f>IF(AND(AW4=0,AW128&gt;=0), "",AW128/AW4)</f>
        <v>8.4503112894157161E-4</v>
      </c>
      <c r="AY128" s="46"/>
      <c r="AZ128" s="131">
        <f t="shared" si="123"/>
        <v>0</v>
      </c>
      <c r="BA128" s="30" t="str">
        <f>IF(AND(AZ4=0,AZ128&gt;=0), "",AZ128/AZ4)</f>
        <v/>
      </c>
      <c r="BB128" s="47">
        <f t="shared" si="102"/>
        <v>1</v>
      </c>
      <c r="BC128" s="129">
        <f>+'N EERR BARINAS'!I21</f>
        <v>0</v>
      </c>
      <c r="BD128" s="30" t="str">
        <f>IF(AND(BC4=0,BC128&gt;=0), "",BC128/BC4)</f>
        <v/>
      </c>
      <c r="BE128" s="46"/>
      <c r="BF128" s="30">
        <f t="shared" si="103"/>
        <v>-1</v>
      </c>
      <c r="BG128" s="130">
        <f t="shared" si="131"/>
        <v>123.72111924524329</v>
      </c>
      <c r="BH128" s="30">
        <f>IF(AND(BG4=0,BG128&gt;=0), "",BG128/BG4)</f>
        <v>8.450311289415715E-4</v>
      </c>
      <c r="BI128" s="46"/>
      <c r="BJ128" s="129">
        <f>+'N EERR BARINAS'!J21</f>
        <v>0</v>
      </c>
      <c r="BK128" s="30" t="str">
        <f>IF(AND(BJ4=0,BJ128&gt;=0), "",BJ128/BJ4)</f>
        <v/>
      </c>
      <c r="BL128" s="46"/>
      <c r="BM128" s="30" t="str">
        <f t="shared" si="43"/>
        <v/>
      </c>
      <c r="BN128" s="130">
        <f t="shared" si="132"/>
        <v>123.72111924524329</v>
      </c>
      <c r="BO128" s="30">
        <f>IF(AND(BN4=0,BN128&gt;=0), "",BN128/BN4)</f>
        <v>8.450311289415715E-4</v>
      </c>
      <c r="BP128" s="46"/>
      <c r="BQ128" s="129">
        <f>+'N EERR BARINAS'!K21</f>
        <v>0</v>
      </c>
      <c r="BR128" s="30" t="str">
        <f>IF(AND(BQ4=0,BQ128&gt;=0), "",BQ128/BQ4)</f>
        <v/>
      </c>
      <c r="BS128" s="46"/>
      <c r="BT128" s="30" t="str">
        <f t="shared" si="44"/>
        <v/>
      </c>
      <c r="BU128" s="130">
        <f t="shared" si="124"/>
        <v>123.72111924524329</v>
      </c>
      <c r="BV128" s="30">
        <f>IF(AND(BU4=0,BU128&gt;=0), "",BU128/BU4)</f>
        <v>8.450311289415715E-4</v>
      </c>
      <c r="BW128" s="46"/>
      <c r="BX128" s="131">
        <f t="shared" si="125"/>
        <v>0</v>
      </c>
      <c r="BY128" s="30" t="str">
        <f>IF(AND(BX4=0,BX128&gt;=0), "",BX128/BX4)</f>
        <v/>
      </c>
      <c r="BZ128" s="47">
        <f t="shared" si="45"/>
        <v>1</v>
      </c>
      <c r="CA128" s="129">
        <f>+'N EERR BARINAS'!L21</f>
        <v>0</v>
      </c>
      <c r="CB128" s="30" t="str">
        <f>IF(AND(CA4=0,CA128&gt;=0), "",CA128/CA4)</f>
        <v/>
      </c>
      <c r="CC128" s="46"/>
      <c r="CD128" s="30" t="str">
        <f t="shared" si="104"/>
        <v/>
      </c>
      <c r="CE128" s="130">
        <f t="shared" si="126"/>
        <v>123.72111924524329</v>
      </c>
      <c r="CF128" s="30">
        <f>IF(AND(CE4=0,CE128&gt;=0), "",CE128/CE4)</f>
        <v>8.450311289415715E-4</v>
      </c>
      <c r="CG128" s="46"/>
      <c r="CH128" s="129">
        <f>+'N EERR BARINAS'!M21</f>
        <v>0</v>
      </c>
      <c r="CI128" s="30" t="str">
        <f>IF(AND(CH4=0,CH128&gt;=0), "",CH128/CH4)</f>
        <v/>
      </c>
      <c r="CJ128" s="46"/>
      <c r="CK128" s="30" t="str">
        <f t="shared" si="46"/>
        <v/>
      </c>
      <c r="CL128" s="130">
        <f t="shared" si="127"/>
        <v>123.72111924524329</v>
      </c>
      <c r="CM128" s="30">
        <f>IF(AND(CL4=0,CL128&gt;=0), "",CL128/CL4)</f>
        <v>8.450311289415715E-4</v>
      </c>
      <c r="CN128" s="46"/>
      <c r="CO128" s="129">
        <f>+'N EERR BARINAS'!N21</f>
        <v>0</v>
      </c>
      <c r="CP128" s="30" t="str">
        <f>IF(AND(CO4=0,CO128&gt;=0), "",CO128/CO4)</f>
        <v/>
      </c>
      <c r="CQ128" s="46"/>
      <c r="CR128" s="30" t="str">
        <f t="shared" si="47"/>
        <v/>
      </c>
      <c r="CS128" s="130">
        <f t="shared" si="128"/>
        <v>123.72111924524329</v>
      </c>
      <c r="CT128" s="30">
        <f>IF(AND(CS4=0,CS128&gt;=0), "",CS128/CS4)</f>
        <v>8.450311289415715E-4</v>
      </c>
      <c r="CU128" s="46"/>
      <c r="CV128" s="131">
        <f t="shared" si="129"/>
        <v>0</v>
      </c>
      <c r="CW128" s="30" t="str">
        <f>IF(AND(CV4=0,CV128&gt;=0), "",CV128/CV4)</f>
        <v/>
      </c>
      <c r="CX128" s="47">
        <f t="shared" si="48"/>
        <v>1</v>
      </c>
    </row>
    <row r="129" spans="1:219" s="6" customFormat="1" hidden="1" outlineLevel="1" x14ac:dyDescent="0.3">
      <c r="A129" s="29" t="s">
        <v>107</v>
      </c>
      <c r="B129" s="129">
        <f>+'N EERR BARINAS'!B22</f>
        <v>0</v>
      </c>
      <c r="C129" s="30" t="str">
        <f>IF(AND(B4=0,B129&gt;=0), "",B129/B4)</f>
        <v/>
      </c>
      <c r="D129" s="46"/>
      <c r="E129" s="129">
        <f>+'N EERR BARINAS'!C22</f>
        <v>0</v>
      </c>
      <c r="F129" s="30">
        <f>IF(AND(E4=0,E129&gt;=0), "",E129/E4)</f>
        <v>0</v>
      </c>
      <c r="G129" s="46"/>
      <c r="H129" s="129">
        <f>+'N EERR BARINAS'!D22</f>
        <v>0</v>
      </c>
      <c r="I129" s="30">
        <f>IF(AND(H4=0,H129&gt;=0), "",H129/H4)</f>
        <v>0</v>
      </c>
      <c r="J129" s="46"/>
      <c r="K129" s="30" t="str">
        <f t="shared" si="97"/>
        <v/>
      </c>
      <c r="L129" s="130">
        <f t="shared" si="119"/>
        <v>0</v>
      </c>
      <c r="M129" s="30">
        <f>IF(AND(L4=0,L129&gt;=0), "",L129/L4)</f>
        <v>0</v>
      </c>
      <c r="N129" s="46"/>
      <c r="O129" s="129">
        <f>+'N EERR BARINAS'!E22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BARINAS'!F22</f>
        <v>0</v>
      </c>
      <c r="Z129" s="30">
        <f>IF(AND(Y4=0,Y129&gt;=0), "",Y129/Y4)</f>
        <v>0</v>
      </c>
      <c r="AA129" s="46"/>
      <c r="AB129" s="30" t="str">
        <f t="shared" si="100"/>
        <v/>
      </c>
      <c r="AC129" s="130">
        <f t="shared" si="121"/>
        <v>0</v>
      </c>
      <c r="AD129" s="30">
        <f>IF(AND(AC4=0,AC129&gt;=0), "",AC129/AC4)</f>
        <v>0</v>
      </c>
      <c r="AE129" s="46"/>
      <c r="AF129" s="129">
        <f>+'N EERR BARINAS'!G22</f>
        <v>0</v>
      </c>
      <c r="AG129" s="30">
        <f>IF(AND(AF4=0,AF129&gt;=0), "",AF129/AF4)</f>
        <v>0</v>
      </c>
      <c r="AH129" s="46"/>
      <c r="AI129" s="30" t="str">
        <f t="shared" si="41"/>
        <v/>
      </c>
      <c r="AJ129" s="130">
        <f t="shared" si="62"/>
        <v>0</v>
      </c>
      <c r="AK129" s="30">
        <f>IF(AND(AJ4=0,AJ129&gt;=0), "",AJ129/AJ4)</f>
        <v>0</v>
      </c>
      <c r="AL129" s="46"/>
      <c r="AM129" s="129">
        <f>+'N EERR BARINAS'!H22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BARINAS'!I22</f>
        <v>0</v>
      </c>
      <c r="BD129" s="30" t="str">
        <f>IF(AND(BC4=0,BC129&gt;=0), "",BC129/BC4)</f>
        <v/>
      </c>
      <c r="BE129" s="46"/>
      <c r="BF129" s="30" t="str">
        <f t="shared" si="103"/>
        <v/>
      </c>
      <c r="BG129" s="130">
        <f t="shared" si="131"/>
        <v>0</v>
      </c>
      <c r="BH129" s="30">
        <f>IF(AND(BG4=0,BG129&gt;=0), "",BG129/BG4)</f>
        <v>0</v>
      </c>
      <c r="BI129" s="46"/>
      <c r="BJ129" s="129">
        <f>+'N EERR BARINAS'!J22</f>
        <v>0</v>
      </c>
      <c r="BK129" s="30" t="str">
        <f>IF(AND(BJ4=0,BJ129&gt;=0), "",BJ129/BJ4)</f>
        <v/>
      </c>
      <c r="BL129" s="46"/>
      <c r="BM129" s="30" t="str">
        <f t="shared" si="43"/>
        <v/>
      </c>
      <c r="BN129" s="130">
        <f t="shared" si="132"/>
        <v>0</v>
      </c>
      <c r="BO129" s="30">
        <f>IF(AND(BN4=0,BN129&gt;=0), "",BN129/BN4)</f>
        <v>0</v>
      </c>
      <c r="BP129" s="46"/>
      <c r="BQ129" s="129">
        <f>+'N EERR BARINAS'!K22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BARINAS'!L22</f>
        <v>0</v>
      </c>
      <c r="CB129" s="30" t="str">
        <f>IF(AND(CA4=0,CA129&gt;=0), "",CA129/CA4)</f>
        <v/>
      </c>
      <c r="CC129" s="46"/>
      <c r="CD129" s="30" t="str">
        <f t="shared" si="104"/>
        <v/>
      </c>
      <c r="CE129" s="130">
        <f t="shared" si="126"/>
        <v>0</v>
      </c>
      <c r="CF129" s="30">
        <f>IF(AND(CE4=0,CE129&gt;=0), "",CE129/CE4)</f>
        <v>0</v>
      </c>
      <c r="CG129" s="46"/>
      <c r="CH129" s="129">
        <f>+'N EERR BARINAS'!M22</f>
        <v>0</v>
      </c>
      <c r="CI129" s="30" t="str">
        <f>IF(AND(CH4=0,CH129&gt;=0), "",CH129/CH4)</f>
        <v/>
      </c>
      <c r="CJ129" s="46"/>
      <c r="CK129" s="30" t="str">
        <f t="shared" si="46"/>
        <v/>
      </c>
      <c r="CL129" s="130">
        <f t="shared" si="127"/>
        <v>0</v>
      </c>
      <c r="CM129" s="30">
        <f>IF(AND(CL4=0,CL129&gt;=0), "",CL129/CL4)</f>
        <v>0</v>
      </c>
      <c r="CN129" s="46"/>
      <c r="CO129" s="129">
        <f>+'N EERR BARINAS'!N22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BARINAS'!B23</f>
        <v>0</v>
      </c>
      <c r="C130" s="30" t="str">
        <f>IF(AND(B4=0,B130&gt;=0), "",B130/B4)</f>
        <v/>
      </c>
      <c r="D130" s="46"/>
      <c r="E130" s="129">
        <f>+'N EERR BARINAS'!C23</f>
        <v>6.8394341683793464E-2</v>
      </c>
      <c r="F130" s="30">
        <f>IF(AND(E4=0,E130&gt;=0), "",E130/E4)</f>
        <v>4.981535413532622E-6</v>
      </c>
      <c r="G130" s="46"/>
      <c r="H130" s="129">
        <f>+'N EERR BARINAS'!D23</f>
        <v>0.11248167390221338</v>
      </c>
      <c r="I130" s="30">
        <f>IF(AND(H4=0,H130&gt;=0), "",H130/H4)</f>
        <v>4.9414865216542124E-6</v>
      </c>
      <c r="J130" s="46"/>
      <c r="K130" s="30">
        <f t="shared" si="97"/>
        <v>0.64460496487045982</v>
      </c>
      <c r="L130" s="130">
        <f t="shared" si="119"/>
        <v>0.18087601558600686</v>
      </c>
      <c r="M130" s="30">
        <f>IF(AND(L4=0,L130&gt;=0), "",L130/L4)</f>
        <v>4.9565541997203411E-6</v>
      </c>
      <c r="N130" s="46"/>
      <c r="O130" s="129">
        <f>+'N EERR BARINAS'!E23</f>
        <v>7.049980676557115E-3</v>
      </c>
      <c r="P130" s="30">
        <f>IF(AND(O4=0,O130&gt;=0), "",O130/O4)</f>
        <v>2.6752264407463283E-7</v>
      </c>
      <c r="Q130" s="46"/>
      <c r="R130" s="30">
        <f t="shared" si="98"/>
        <v>-0.93732329514685164</v>
      </c>
      <c r="S130" s="130">
        <f t="shared" si="120"/>
        <v>0.18792599626256398</v>
      </c>
      <c r="T130" s="30">
        <f>IF(AND(S4=0,S130&gt;=0), "",S130/S4)</f>
        <v>2.9903033591092749E-6</v>
      </c>
      <c r="U130" s="46"/>
      <c r="V130" s="131"/>
      <c r="W130" s="30" t="str">
        <f>IF(AND(V4=0,V130&gt;=0), "",V130/V4)</f>
        <v/>
      </c>
      <c r="X130" s="47">
        <f t="shared" si="99"/>
        <v>1</v>
      </c>
      <c r="Y130" s="129">
        <f>+'N EERR BARINAS'!F23</f>
        <v>1.23450058388478</v>
      </c>
      <c r="Z130" s="30">
        <f>IF(AND(Y4=0,Y130&gt;=0), "",Y130/Y4)</f>
        <v>4.988655457176096E-5</v>
      </c>
      <c r="AA130" s="46"/>
      <c r="AB130" s="30">
        <f t="shared" si="100"/>
        <v>174.10694575231844</v>
      </c>
      <c r="AC130" s="130">
        <f t="shared" si="121"/>
        <v>1.4224265801473439</v>
      </c>
      <c r="AD130" s="30">
        <f>IF(AND(AC4=0,AC130&gt;=0), "",AC130/AC4)</f>
        <v>1.6239361742379522E-5</v>
      </c>
      <c r="AE130" s="46"/>
      <c r="AF130" s="129">
        <f>+'N EERR BARINAS'!G23</f>
        <v>0.12975712113236243</v>
      </c>
      <c r="AG130" s="30">
        <f>IF(AND(AF4=0,AF130&gt;=0), "",AF130/AF4)</f>
        <v>4.1336236210705161E-6</v>
      </c>
      <c r="AH130" s="46"/>
      <c r="AI130" s="30">
        <f t="shared" si="41"/>
        <v>-0.8948910005987708</v>
      </c>
      <c r="AJ130" s="130">
        <f t="shared" si="62"/>
        <v>1.5521837012797064</v>
      </c>
      <c r="AK130" s="30">
        <f>IF(AND(AJ4=0,AJ130&gt;=0), "",AJ130/AJ4)</f>
        <v>1.3045541094027411E-5</v>
      </c>
      <c r="AL130" s="46"/>
      <c r="AM130" s="129">
        <f>+'N EERR BARINAS'!H23</f>
        <v>9.5534760443007988E-2</v>
      </c>
      <c r="AN130" s="30">
        <f>IF(AND(AM4=0,AM130&gt;=0), "",AM130/AM4)</f>
        <v>3.48308546548655E-6</v>
      </c>
      <c r="AO130" s="46"/>
      <c r="AP130" s="30">
        <f t="shared" si="42"/>
        <v>-0.26374167668566684</v>
      </c>
      <c r="AQ130" s="130">
        <f t="shared" si="63"/>
        <v>1.6477184617227143</v>
      </c>
      <c r="AR130" s="30">
        <f>IF(AND(AQ4=0,AQ130&gt;=0), "",AQ130/AQ4)</f>
        <v>1.1254128643367795E-5</v>
      </c>
      <c r="AS130" s="46"/>
      <c r="AT130" s="131">
        <f t="shared" si="122"/>
        <v>0</v>
      </c>
      <c r="AU130" s="30" t="str">
        <f>IF(AND(AT4=0,AT130&gt;=0), "",AT130/AT4)</f>
        <v/>
      </c>
      <c r="AV130" s="47">
        <f t="shared" si="101"/>
        <v>1</v>
      </c>
      <c r="AW130" s="131">
        <f t="shared" si="130"/>
        <v>0.27461974362045238</v>
      </c>
      <c r="AX130" s="30">
        <f>IF(AND(AW4=0,AW130&gt;=0), "",AW130/AW4)</f>
        <v>1.1254128643367795E-5</v>
      </c>
      <c r="AY130" s="46"/>
      <c r="AZ130" s="131">
        <f t="shared" si="123"/>
        <v>0</v>
      </c>
      <c r="BA130" s="30" t="str">
        <f>IF(AND(AZ4=0,AZ130&gt;=0), "",AZ130/AZ4)</f>
        <v/>
      </c>
      <c r="BB130" s="47">
        <f t="shared" si="102"/>
        <v>1</v>
      </c>
      <c r="BC130" s="129">
        <f>+'N EERR BARINAS'!I23</f>
        <v>0</v>
      </c>
      <c r="BD130" s="30" t="str">
        <f>IF(AND(BC4=0,BC130&gt;=0), "",BC130/BC4)</f>
        <v/>
      </c>
      <c r="BE130" s="46"/>
      <c r="BF130" s="30">
        <f t="shared" si="103"/>
        <v>-1</v>
      </c>
      <c r="BG130" s="130">
        <f t="shared" si="131"/>
        <v>1.6477184617227143</v>
      </c>
      <c r="BH130" s="30">
        <f>IF(AND(BG4=0,BG130&gt;=0), "",BG130/BG4)</f>
        <v>1.1254128643367795E-5</v>
      </c>
      <c r="BI130" s="46"/>
      <c r="BJ130" s="129">
        <f>+'N EERR BARINAS'!J23</f>
        <v>0</v>
      </c>
      <c r="BK130" s="30" t="str">
        <f>IF(AND(BJ4=0,BJ130&gt;=0), "",BJ130/BJ4)</f>
        <v/>
      </c>
      <c r="BL130" s="46"/>
      <c r="BM130" s="30" t="str">
        <f t="shared" si="43"/>
        <v/>
      </c>
      <c r="BN130" s="130">
        <f t="shared" si="132"/>
        <v>1.6477184617227143</v>
      </c>
      <c r="BO130" s="30">
        <f>IF(AND(BN4=0,BN130&gt;=0), "",BN130/BN4)</f>
        <v>1.1254128643367795E-5</v>
      </c>
      <c r="BP130" s="46"/>
      <c r="BQ130" s="129">
        <f>+'N EERR BARINAS'!K23</f>
        <v>0</v>
      </c>
      <c r="BR130" s="30" t="str">
        <f>IF(AND(BQ4=0,BQ130&gt;=0), "",BQ130/BQ4)</f>
        <v/>
      </c>
      <c r="BS130" s="46"/>
      <c r="BT130" s="30" t="str">
        <f t="shared" si="44"/>
        <v/>
      </c>
      <c r="BU130" s="130">
        <f t="shared" si="124"/>
        <v>1.6477184617227143</v>
      </c>
      <c r="BV130" s="30">
        <f>IF(AND(BU4=0,BU130&gt;=0), "",BU130/BU4)</f>
        <v>1.1254128643367795E-5</v>
      </c>
      <c r="BW130" s="46"/>
      <c r="BX130" s="131">
        <f t="shared" si="125"/>
        <v>0</v>
      </c>
      <c r="BY130" s="30" t="str">
        <f>IF(AND(BX4=0,BX130&gt;=0), "",BX130/BX4)</f>
        <v/>
      </c>
      <c r="BZ130" s="47">
        <f t="shared" si="45"/>
        <v>1</v>
      </c>
      <c r="CA130" s="129">
        <f>+'N EERR BARINAS'!L23</f>
        <v>0</v>
      </c>
      <c r="CB130" s="30" t="str">
        <f>IF(AND(CA4=0,CA130&gt;=0), "",CA130/CA4)</f>
        <v/>
      </c>
      <c r="CC130" s="46"/>
      <c r="CD130" s="30" t="str">
        <f t="shared" si="104"/>
        <v/>
      </c>
      <c r="CE130" s="130">
        <f t="shared" si="126"/>
        <v>1.6477184617227143</v>
      </c>
      <c r="CF130" s="30">
        <f>IF(AND(CE4=0,CE130&gt;=0), "",CE130/CE4)</f>
        <v>1.1254128643367795E-5</v>
      </c>
      <c r="CG130" s="46"/>
      <c r="CH130" s="129">
        <f>+'N EERR BARINAS'!M23</f>
        <v>0</v>
      </c>
      <c r="CI130" s="30" t="str">
        <f>IF(AND(CH4=0,CH130&gt;=0), "",CH130/CH4)</f>
        <v/>
      </c>
      <c r="CJ130" s="46"/>
      <c r="CK130" s="30" t="str">
        <f t="shared" si="46"/>
        <v/>
      </c>
      <c r="CL130" s="130">
        <f t="shared" si="127"/>
        <v>1.6477184617227143</v>
      </c>
      <c r="CM130" s="30">
        <f>IF(AND(CL4=0,CL130&gt;=0), "",CL130/CL4)</f>
        <v>1.1254128643367795E-5</v>
      </c>
      <c r="CN130" s="46"/>
      <c r="CO130" s="129">
        <f>+'N EERR BARINAS'!N23</f>
        <v>0</v>
      </c>
      <c r="CP130" s="30" t="str">
        <f>IF(AND(CO4=0,CO130&gt;=0), "",CO130/CO4)</f>
        <v/>
      </c>
      <c r="CQ130" s="46"/>
      <c r="CR130" s="30" t="str">
        <f t="shared" si="47"/>
        <v/>
      </c>
      <c r="CS130" s="130">
        <f t="shared" si="128"/>
        <v>1.6477184617227143</v>
      </c>
      <c r="CT130" s="30">
        <f>IF(AND(CS4=0,CS130&gt;=0), "",CS130/CS4)</f>
        <v>1.1254128643367795E-5</v>
      </c>
      <c r="CU130" s="46"/>
      <c r="CV130" s="131">
        <f t="shared" si="129"/>
        <v>0</v>
      </c>
      <c r="CW130" s="30" t="str">
        <f>IF(AND(CV4=0,CV130&gt;=0), "",CV130/CV4)</f>
        <v/>
      </c>
      <c r="CX130" s="47">
        <f t="shared" si="48"/>
        <v>1</v>
      </c>
    </row>
    <row r="131" spans="1:219" s="6" customFormat="1" hidden="1" outlineLevel="1" x14ac:dyDescent="0.3">
      <c r="A131" s="29" t="s">
        <v>109</v>
      </c>
      <c r="B131" s="129">
        <f>+'N EERR BARINAS'!B24</f>
        <v>0</v>
      </c>
      <c r="C131" s="30" t="str">
        <f>IF(AND(B4=0,B131&gt;=0), "",B131/B4)</f>
        <v/>
      </c>
      <c r="D131" s="46"/>
      <c r="E131" s="129">
        <f>+'N EERR BARINAS'!C24</f>
        <v>0</v>
      </c>
      <c r="F131" s="30">
        <f>IF(AND(E4=0,E131&gt;=0), "",E131/E4)</f>
        <v>0</v>
      </c>
      <c r="G131" s="46"/>
      <c r="H131" s="129">
        <f>+'N EERR BARINAS'!D24</f>
        <v>0</v>
      </c>
      <c r="I131" s="30">
        <f>IF(AND(H4=0,H131&gt;=0), "",H131/H4)</f>
        <v>0</v>
      </c>
      <c r="J131" s="46"/>
      <c r="K131" s="30" t="str">
        <f t="shared" si="97"/>
        <v/>
      </c>
      <c r="L131" s="130">
        <f t="shared" si="119"/>
        <v>0</v>
      </c>
      <c r="M131" s="30">
        <f>IF(AND(L4=0,L131&gt;=0), "",L131/L4)</f>
        <v>0</v>
      </c>
      <c r="N131" s="46"/>
      <c r="O131" s="129">
        <f>+'N EERR BARINAS'!E24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BARINAS'!F24</f>
        <v>0</v>
      </c>
      <c r="Z131" s="30">
        <f>IF(AND(Y4=0,Y131&gt;=0), "",Y131/Y4)</f>
        <v>0</v>
      </c>
      <c r="AA131" s="46"/>
      <c r="AB131" s="30" t="str">
        <f t="shared" si="100"/>
        <v/>
      </c>
      <c r="AC131" s="130">
        <f t="shared" si="121"/>
        <v>0</v>
      </c>
      <c r="AD131" s="30">
        <f>IF(AND(AC4=0,AC131&gt;=0), "",AC131/AC4)</f>
        <v>0</v>
      </c>
      <c r="AE131" s="46"/>
      <c r="AF131" s="129">
        <f>+'N EERR BARINAS'!G24</f>
        <v>0</v>
      </c>
      <c r="AG131" s="30">
        <f>IF(AND(AF4=0,AF131&gt;=0), "",AF131/AF4)</f>
        <v>0</v>
      </c>
      <c r="AH131" s="46"/>
      <c r="AI131" s="30" t="str">
        <f t="shared" si="41"/>
        <v/>
      </c>
      <c r="AJ131" s="130">
        <f t="shared" si="62"/>
        <v>0</v>
      </c>
      <c r="AK131" s="30">
        <f>IF(AND(AJ4=0,AJ131&gt;=0), "",AJ131/AJ4)</f>
        <v>0</v>
      </c>
      <c r="AL131" s="46"/>
      <c r="AM131" s="129">
        <f>+'N EERR BARINAS'!H24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BARINAS'!I24</f>
        <v>0</v>
      </c>
      <c r="BD131" s="30" t="str">
        <f>IF(AND(BC4=0,BC131&gt;=0), "",BC131/BC4)</f>
        <v/>
      </c>
      <c r="BE131" s="46"/>
      <c r="BF131" s="30" t="str">
        <f t="shared" si="103"/>
        <v/>
      </c>
      <c r="BG131" s="130">
        <f t="shared" si="131"/>
        <v>0</v>
      </c>
      <c r="BH131" s="30">
        <f>IF(AND(BG4=0,BG131&gt;=0), "",BG131/BG4)</f>
        <v>0</v>
      </c>
      <c r="BI131" s="46"/>
      <c r="BJ131" s="129">
        <f>+'N EERR BARINAS'!J24</f>
        <v>0</v>
      </c>
      <c r="BK131" s="30" t="str">
        <f>IF(AND(BJ4=0,BJ131&gt;=0), "",BJ131/BJ4)</f>
        <v/>
      </c>
      <c r="BL131" s="46"/>
      <c r="BM131" s="30" t="str">
        <f t="shared" si="43"/>
        <v/>
      </c>
      <c r="BN131" s="130">
        <f t="shared" si="132"/>
        <v>0</v>
      </c>
      <c r="BO131" s="30">
        <f>IF(AND(BN4=0,BN131&gt;=0), "",BN131/BN4)</f>
        <v>0</v>
      </c>
      <c r="BP131" s="46"/>
      <c r="BQ131" s="129">
        <f>+'N EERR BARINAS'!K24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BARINAS'!L24</f>
        <v>0</v>
      </c>
      <c r="CB131" s="30" t="str">
        <f>IF(AND(CA4=0,CA131&gt;=0), "",CA131/CA4)</f>
        <v/>
      </c>
      <c r="CC131" s="46"/>
      <c r="CD131" s="30" t="str">
        <f t="shared" si="104"/>
        <v/>
      </c>
      <c r="CE131" s="130">
        <f t="shared" si="126"/>
        <v>0</v>
      </c>
      <c r="CF131" s="30">
        <f>IF(AND(CE4=0,CE131&gt;=0), "",CE131/CE4)</f>
        <v>0</v>
      </c>
      <c r="CG131" s="46"/>
      <c r="CH131" s="129">
        <f>+'N EERR BARINAS'!M24</f>
        <v>0</v>
      </c>
      <c r="CI131" s="30" t="str">
        <f>IF(AND(CH4=0,CH131&gt;=0), "",CH131/CH4)</f>
        <v/>
      </c>
      <c r="CJ131" s="46"/>
      <c r="CK131" s="30" t="str">
        <f t="shared" si="46"/>
        <v/>
      </c>
      <c r="CL131" s="130">
        <f t="shared" si="127"/>
        <v>0</v>
      </c>
      <c r="CM131" s="30">
        <f>IF(AND(CL4=0,CL131&gt;=0), "",CL131/CL4)</f>
        <v>0</v>
      </c>
      <c r="CN131" s="46"/>
      <c r="CO131" s="129">
        <f>+'N EERR BARINAS'!N24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BARINAS'!B25</f>
        <v>0</v>
      </c>
      <c r="C132" s="30" t="str">
        <f>IF(AND(B4=0,B132&gt;=0), "",B132/B4)</f>
        <v/>
      </c>
      <c r="D132" s="46"/>
      <c r="E132" s="129">
        <f>+'N EERR BARINAS'!C25</f>
        <v>0</v>
      </c>
      <c r="F132" s="30">
        <f>IF(AND(E4=0,E132&gt;=0), "",E132/E4)</f>
        <v>0</v>
      </c>
      <c r="G132" s="46"/>
      <c r="H132" s="129">
        <f>+'N EERR BARINAS'!D25</f>
        <v>0</v>
      </c>
      <c r="I132" s="30">
        <f>IF(AND(H4=0,H132&gt;=0), "",H132/H4)</f>
        <v>0</v>
      </c>
      <c r="J132" s="46"/>
      <c r="K132" s="30" t="str">
        <f t="shared" si="97"/>
        <v/>
      </c>
      <c r="L132" s="130">
        <f t="shared" si="119"/>
        <v>0</v>
      </c>
      <c r="M132" s="30">
        <f>IF(AND(L4=0,L132&gt;=0), "",L132/L4)</f>
        <v>0</v>
      </c>
      <c r="N132" s="46"/>
      <c r="O132" s="129">
        <f>+'N EERR BARINAS'!E25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BARINAS'!F25</f>
        <v>0</v>
      </c>
      <c r="Z132" s="30">
        <f>IF(AND(Y4=0,Y132&gt;=0), "",Y132/Y4)</f>
        <v>0</v>
      </c>
      <c r="AA132" s="46"/>
      <c r="AB132" s="30" t="str">
        <f t="shared" si="100"/>
        <v/>
      </c>
      <c r="AC132" s="130">
        <f t="shared" si="121"/>
        <v>0</v>
      </c>
      <c r="AD132" s="30">
        <f>IF(AND(AC4=0,AC132&gt;=0), "",AC132/AC4)</f>
        <v>0</v>
      </c>
      <c r="AE132" s="46"/>
      <c r="AF132" s="129">
        <f>+'N EERR BARINAS'!G25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BARINAS'!H25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BARINAS'!I25</f>
        <v>0</v>
      </c>
      <c r="BD132" s="30" t="str">
        <f>IF(AND(BC4=0,BC132&gt;=0), "",BC132/BC4)</f>
        <v/>
      </c>
      <c r="BE132" s="46"/>
      <c r="BF132" s="30" t="str">
        <f t="shared" si="103"/>
        <v/>
      </c>
      <c r="BG132" s="130">
        <f t="shared" si="131"/>
        <v>0</v>
      </c>
      <c r="BH132" s="30">
        <f>IF(AND(BG4=0,BG132&gt;=0), "",BG132/BG4)</f>
        <v>0</v>
      </c>
      <c r="BI132" s="46"/>
      <c r="BJ132" s="129">
        <f>+'N EERR BARINAS'!J25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BARINAS'!K25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BARINAS'!L25</f>
        <v>0</v>
      </c>
      <c r="CB132" s="30" t="str">
        <f>IF(AND(CA4=0,CA132&gt;=0), "",CA132/CA4)</f>
        <v/>
      </c>
      <c r="CC132" s="46"/>
      <c r="CD132" s="30" t="str">
        <f t="shared" si="104"/>
        <v/>
      </c>
      <c r="CE132" s="130">
        <f t="shared" si="126"/>
        <v>0</v>
      </c>
      <c r="CF132" s="30">
        <f>IF(AND(CE4=0,CE132&gt;=0), "",CE132/CE4)</f>
        <v>0</v>
      </c>
      <c r="CG132" s="46"/>
      <c r="CH132" s="129">
        <f>+'N EERR BARINAS'!M25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BARINAS'!N25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BARINAS'!B26</f>
        <v>0</v>
      </c>
      <c r="C133" s="30" t="str">
        <f>IF(AND(B4=0,B133&gt;=0), "",B133/B4)</f>
        <v/>
      </c>
      <c r="D133" s="46"/>
      <c r="E133" s="129">
        <f>+'N EERR BARINAS'!C26</f>
        <v>0</v>
      </c>
      <c r="F133" s="30">
        <f>IF(AND(E4=0,E133&gt;=0), "",E133/E4)</f>
        <v>0</v>
      </c>
      <c r="G133" s="46"/>
      <c r="H133" s="129">
        <f>+'N EERR BARINAS'!D26</f>
        <v>0</v>
      </c>
      <c r="I133" s="30">
        <f>IF(AND(H4=0,H133&gt;=0), "",H133/H4)</f>
        <v>0</v>
      </c>
      <c r="J133" s="46"/>
      <c r="K133" s="30" t="str">
        <f t="shared" si="97"/>
        <v/>
      </c>
      <c r="L133" s="130">
        <f t="shared" si="119"/>
        <v>0</v>
      </c>
      <c r="M133" s="30">
        <f>IF(AND(L4=0,L133&gt;=0), "",L133/L4)</f>
        <v>0</v>
      </c>
      <c r="N133" s="46"/>
      <c r="O133" s="129">
        <f>+'N EERR BARINAS'!E26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BARINAS'!F26</f>
        <v>0</v>
      </c>
      <c r="Z133" s="30">
        <f>IF(AND(Y4=0,Y133&gt;=0), "",Y133/Y4)</f>
        <v>0</v>
      </c>
      <c r="AA133" s="46"/>
      <c r="AB133" s="30" t="str">
        <f t="shared" si="100"/>
        <v/>
      </c>
      <c r="AC133" s="130">
        <f t="shared" si="121"/>
        <v>0</v>
      </c>
      <c r="AD133" s="30">
        <f>IF(AND(AC4=0,AC133&gt;=0), "",AC133/AC4)</f>
        <v>0</v>
      </c>
      <c r="AE133" s="46"/>
      <c r="AF133" s="129">
        <f>+'N EERR BARINAS'!G26</f>
        <v>0</v>
      </c>
      <c r="AG133" s="30">
        <f>IF(AND(AF4=0,AF133&gt;=0), "",AF133/AF4)</f>
        <v>0</v>
      </c>
      <c r="AH133" s="46"/>
      <c r="AI133" s="30" t="str">
        <f t="shared" si="133"/>
        <v/>
      </c>
      <c r="AJ133" s="130">
        <f t="shared" si="62"/>
        <v>0</v>
      </c>
      <c r="AK133" s="30">
        <f>IF(AND(AJ4=0,AJ133&gt;=0), "",AJ133/AJ4)</f>
        <v>0</v>
      </c>
      <c r="AL133" s="46"/>
      <c r="AM133" s="129">
        <f>+'N EERR BARINAS'!H26</f>
        <v>0</v>
      </c>
      <c r="AN133" s="30">
        <f>IF(AND(AM4=0,AM133&gt;=0), "",AM133/AM4)</f>
        <v>0</v>
      </c>
      <c r="AO133" s="46"/>
      <c r="AP133" s="30" t="str">
        <f t="shared" si="134"/>
        <v/>
      </c>
      <c r="AQ133" s="130">
        <f t="shared" si="63"/>
        <v>0</v>
      </c>
      <c r="AR133" s="30">
        <f>IF(AND(AQ4=0,AQ133&gt;=0), "",AQ133/AQ4)</f>
        <v>0</v>
      </c>
      <c r="AS133" s="46"/>
      <c r="AT133" s="131">
        <f t="shared" si="122"/>
        <v>0</v>
      </c>
      <c r="AU133" s="30" t="str">
        <f>IF(AND(AT4=0,AT133&gt;=0), "",AT133/AT4)</f>
        <v/>
      </c>
      <c r="AV133" s="47" t="str">
        <f t="shared" si="101"/>
        <v/>
      </c>
      <c r="AW133" s="131">
        <f t="shared" si="130"/>
        <v>0</v>
      </c>
      <c r="AX133" s="30">
        <f>IF(AND(AW4=0,AW133&gt;=0), "",AW133/AW4)</f>
        <v>0</v>
      </c>
      <c r="AY133" s="46"/>
      <c r="AZ133" s="131">
        <f t="shared" si="123"/>
        <v>0</v>
      </c>
      <c r="BA133" s="30" t="str">
        <f>IF(AND(AZ4=0,AZ133&gt;=0), "",AZ133/AZ4)</f>
        <v/>
      </c>
      <c r="BB133" s="47" t="str">
        <f t="shared" si="102"/>
        <v/>
      </c>
      <c r="BC133" s="129">
        <f>+'N EERR BARINAS'!I26</f>
        <v>0</v>
      </c>
      <c r="BD133" s="30" t="str">
        <f>IF(AND(BC4=0,BC133&gt;=0), "",BC133/BC4)</f>
        <v/>
      </c>
      <c r="BE133" s="46"/>
      <c r="BF133" s="30" t="str">
        <f t="shared" si="103"/>
        <v/>
      </c>
      <c r="BG133" s="130">
        <f t="shared" si="131"/>
        <v>0</v>
      </c>
      <c r="BH133" s="30">
        <f>IF(AND(BG4=0,BG133&gt;=0), "",BG133/BG4)</f>
        <v>0</v>
      </c>
      <c r="BI133" s="46"/>
      <c r="BJ133" s="129">
        <f>+'N EERR BARINAS'!J26</f>
        <v>0</v>
      </c>
      <c r="BK133" s="30" t="str">
        <f>IF(AND(BJ4=0,BJ133&gt;=0), "",BJ133/BJ4)</f>
        <v/>
      </c>
      <c r="BL133" s="46"/>
      <c r="BM133" s="30" t="str">
        <f t="shared" si="135"/>
        <v/>
      </c>
      <c r="BN133" s="130">
        <f t="shared" si="132"/>
        <v>0</v>
      </c>
      <c r="BO133" s="30">
        <f>IF(AND(BN4=0,BN133&gt;=0), "",BN133/BN4)</f>
        <v>0</v>
      </c>
      <c r="BP133" s="46"/>
      <c r="BQ133" s="129">
        <f>+'N EERR BARINAS'!K26</f>
        <v>0</v>
      </c>
      <c r="BR133" s="30" t="str">
        <f>IF(AND(BQ4=0,BQ133&gt;=0), "",BQ133/BQ4)</f>
        <v/>
      </c>
      <c r="BS133" s="46"/>
      <c r="BT133" s="30" t="str">
        <f t="shared" si="136"/>
        <v/>
      </c>
      <c r="BU133" s="130">
        <f t="shared" si="124"/>
        <v>0</v>
      </c>
      <c r="BV133" s="30">
        <f>IF(AND(BU4=0,BU133&gt;=0), "",BU133/BU4)</f>
        <v>0</v>
      </c>
      <c r="BW133" s="46"/>
      <c r="BX133" s="131">
        <f t="shared" si="125"/>
        <v>0</v>
      </c>
      <c r="BY133" s="30" t="str">
        <f>IF(AND(BX4=0,BX133&gt;=0), "",BX133/BX4)</f>
        <v/>
      </c>
      <c r="BZ133" s="47" t="str">
        <f t="shared" si="137"/>
        <v/>
      </c>
      <c r="CA133" s="129">
        <f>+'N EERR BARINAS'!L26</f>
        <v>0</v>
      </c>
      <c r="CB133" s="30" t="str">
        <f>IF(AND(CA4=0,CA133&gt;=0), "",CA133/CA4)</f>
        <v/>
      </c>
      <c r="CC133" s="46"/>
      <c r="CD133" s="30" t="str">
        <f t="shared" si="104"/>
        <v/>
      </c>
      <c r="CE133" s="130">
        <f t="shared" si="126"/>
        <v>0</v>
      </c>
      <c r="CF133" s="30">
        <f>IF(AND(CE4=0,CE133&gt;=0), "",CE133/CE4)</f>
        <v>0</v>
      </c>
      <c r="CG133" s="46"/>
      <c r="CH133" s="129">
        <f>+'N EERR BARINAS'!M26</f>
        <v>0</v>
      </c>
      <c r="CI133" s="30" t="str">
        <f>IF(AND(CH4=0,CH133&gt;=0), "",CH133/CH4)</f>
        <v/>
      </c>
      <c r="CJ133" s="46"/>
      <c r="CK133" s="30" t="str">
        <f t="shared" si="138"/>
        <v/>
      </c>
      <c r="CL133" s="130">
        <f t="shared" si="127"/>
        <v>0</v>
      </c>
      <c r="CM133" s="30">
        <f>IF(AND(CL4=0,CL133&gt;=0), "",CL133/CL4)</f>
        <v>0</v>
      </c>
      <c r="CN133" s="46"/>
      <c r="CO133" s="129">
        <f>+'N EERR BARINAS'!N26</f>
        <v>0</v>
      </c>
      <c r="CP133" s="30" t="str">
        <f>IF(AND(CO4=0,CO133&gt;=0), "",CO133/CO4)</f>
        <v/>
      </c>
      <c r="CQ133" s="46"/>
      <c r="CR133" s="30" t="str">
        <f t="shared" si="139"/>
        <v/>
      </c>
      <c r="CS133" s="130">
        <f t="shared" si="128"/>
        <v>0</v>
      </c>
      <c r="CT133" s="30">
        <f>IF(AND(CS4=0,CS133&gt;=0), "",CS133/CS4)</f>
        <v>0</v>
      </c>
      <c r="CU133" s="46"/>
      <c r="CV133" s="131">
        <f t="shared" si="129"/>
        <v>0</v>
      </c>
      <c r="CW133" s="30" t="str">
        <f>IF(AND(CV4=0,CV133&gt;=0), "",CV133/CV4)</f>
        <v/>
      </c>
      <c r="CX133" s="47" t="str">
        <f t="shared" si="140"/>
        <v/>
      </c>
    </row>
    <row r="134" spans="1:219" s="6" customFormat="1" hidden="1" outlineLevel="1" x14ac:dyDescent="0.3">
      <c r="A134" s="29" t="s">
        <v>112</v>
      </c>
      <c r="B134" s="129">
        <f>+'N EERR BARINAS'!B27</f>
        <v>0</v>
      </c>
      <c r="C134" s="30" t="str">
        <f>IF(AND(B4=0,B134&gt;=0), "",B134/B4)</f>
        <v/>
      </c>
      <c r="D134" s="46"/>
      <c r="E134" s="129">
        <f>+'N EERR BARINAS'!C27</f>
        <v>3.7306004554796428E-2</v>
      </c>
      <c r="F134" s="30">
        <f>IF(AND(E4=0,E134&gt;=0), "",E134/E4)</f>
        <v>2.7172011346541569E-6</v>
      </c>
      <c r="G134" s="46"/>
      <c r="H134" s="129">
        <f>+'N EERR BARINAS'!D27</f>
        <v>0</v>
      </c>
      <c r="I134" s="30">
        <f>IF(AND(H4=0,H134&gt;=0), "",H134/H4)</f>
        <v>0</v>
      </c>
      <c r="J134" s="46"/>
      <c r="K134" s="30">
        <f t="shared" si="97"/>
        <v>-1</v>
      </c>
      <c r="L134" s="130">
        <f t="shared" si="119"/>
        <v>3.7306004554796428E-2</v>
      </c>
      <c r="M134" s="30">
        <f>IF(AND(L4=0,L134&gt;=0), "",L134/L4)</f>
        <v>1.0222982464081188E-6</v>
      </c>
      <c r="N134" s="46"/>
      <c r="O134" s="129">
        <f>+'N EERR BARINAS'!E27</f>
        <v>0.97289733336488182</v>
      </c>
      <c r="P134" s="30">
        <f>IF(AND(O4=0,O134&gt;=0), "",O134/O4)</f>
        <v>3.6918124882299334E-5</v>
      </c>
      <c r="Q134" s="46"/>
      <c r="R134" s="30">
        <f t="shared" si="98"/>
        <v>1</v>
      </c>
      <c r="S134" s="130">
        <f t="shared" si="120"/>
        <v>1.0102033379196782</v>
      </c>
      <c r="T134" s="30">
        <f>IF(AND(S4=0,S134&gt;=0), "",S134/S4)</f>
        <v>1.6074489399242207E-5</v>
      </c>
      <c r="U134" s="46"/>
      <c r="V134" s="131"/>
      <c r="W134" s="30" t="str">
        <f>IF(AND(V4=0,V134&gt;=0), "",V134/V4)</f>
        <v/>
      </c>
      <c r="X134" s="47">
        <f t="shared" si="99"/>
        <v>1</v>
      </c>
      <c r="Y134" s="129">
        <f>+'N EERR BARINAS'!F27</f>
        <v>1.4963643441027637E-2</v>
      </c>
      <c r="Z134" s="30">
        <f>IF(AND(Y4=0,Y134&gt;=0), "",Y134/Y4)</f>
        <v>6.0468550996073893E-7</v>
      </c>
      <c r="AA134" s="46"/>
      <c r="AB134" s="30">
        <f t="shared" si="100"/>
        <v>-0.98461950410607657</v>
      </c>
      <c r="AC134" s="130">
        <f t="shared" si="121"/>
        <v>1.0251669813607058</v>
      </c>
      <c r="AD134" s="30">
        <f>IF(AND(AC4=0,AC134&gt;=0), "",AC134/AC4)</f>
        <v>1.1703983663561207E-5</v>
      </c>
      <c r="AE134" s="46"/>
      <c r="AF134" s="129">
        <f>+'N EERR BARINAS'!G27</f>
        <v>145.30507735275197</v>
      </c>
      <c r="AG134" s="30">
        <f>IF(AND(AF4=0,AF134&gt;=0), "",AF134/AF4)</f>
        <v>4.6289289926070244E-3</v>
      </c>
      <c r="AH134" s="46"/>
      <c r="AI134" s="30">
        <f t="shared" si="133"/>
        <v>9709.5412812999402</v>
      </c>
      <c r="AJ134" s="130">
        <f t="shared" si="62"/>
        <v>146.33024433411268</v>
      </c>
      <c r="AK134" s="30">
        <f>IF(AND(AJ4=0,AJ134&gt;=0), "",AJ134/AJ4)</f>
        <v>1.2298526354747111E-3</v>
      </c>
      <c r="AL134" s="46"/>
      <c r="AM134" s="129">
        <f>+'N EERR BARINAS'!H27</f>
        <v>1.0190374447254187</v>
      </c>
      <c r="AN134" s="30">
        <f>IF(AND(AM4=0,AM134&gt;=0), "",AM134/AM4)</f>
        <v>3.7152911631856538E-5</v>
      </c>
      <c r="AO134" s="46"/>
      <c r="AP134" s="30">
        <f t="shared" si="134"/>
        <v>-0.99298691096491043</v>
      </c>
      <c r="AQ134" s="130">
        <f t="shared" si="63"/>
        <v>147.3492817788381</v>
      </c>
      <c r="AR134" s="30">
        <f>IF(AND(AQ4=0,AQ134&gt;=0), "",AQ134/AQ4)</f>
        <v>1.0064145126547465E-3</v>
      </c>
      <c r="AS134" s="46"/>
      <c r="AT134" s="131">
        <f t="shared" si="122"/>
        <v>0</v>
      </c>
      <c r="AU134" s="30" t="str">
        <f>IF(AND(AT4=0,AT134&gt;=0), "",AT134/AT4)</f>
        <v/>
      </c>
      <c r="AV134" s="47">
        <f t="shared" si="101"/>
        <v>1</v>
      </c>
      <c r="AW134" s="131">
        <f t="shared" si="130"/>
        <v>24.55821362980635</v>
      </c>
      <c r="AX134" s="30">
        <f>IF(AND(AW4=0,AW134&gt;=0), "",AW134/AW4)</f>
        <v>1.0064145126547465E-3</v>
      </c>
      <c r="AY134" s="46"/>
      <c r="AZ134" s="131">
        <f t="shared" si="123"/>
        <v>0</v>
      </c>
      <c r="BA134" s="30" t="str">
        <f>IF(AND(AZ4=0,AZ134&gt;=0), "",AZ134/AZ4)</f>
        <v/>
      </c>
      <c r="BB134" s="47">
        <f t="shared" si="102"/>
        <v>1</v>
      </c>
      <c r="BC134" s="129">
        <f>+'N EERR BARINAS'!I27</f>
        <v>0</v>
      </c>
      <c r="BD134" s="30" t="str">
        <f>IF(AND(BC4=0,BC134&gt;=0), "",BC134/BC4)</f>
        <v/>
      </c>
      <c r="BE134" s="46"/>
      <c r="BF134" s="30">
        <f t="shared" si="103"/>
        <v>-1</v>
      </c>
      <c r="BG134" s="130">
        <f t="shared" si="131"/>
        <v>147.3492817788381</v>
      </c>
      <c r="BH134" s="30">
        <f>IF(AND(BG4=0,BG134&gt;=0), "",BG134/BG4)</f>
        <v>1.0064145126547465E-3</v>
      </c>
      <c r="BI134" s="46"/>
      <c r="BJ134" s="129">
        <f>+'N EERR BARINAS'!J27</f>
        <v>0</v>
      </c>
      <c r="BK134" s="30" t="str">
        <f>IF(AND(BJ4=0,BJ134&gt;=0), "",BJ134/BJ4)</f>
        <v/>
      </c>
      <c r="BL134" s="46"/>
      <c r="BM134" s="30" t="str">
        <f t="shared" si="135"/>
        <v/>
      </c>
      <c r="BN134" s="130">
        <f t="shared" si="132"/>
        <v>147.3492817788381</v>
      </c>
      <c r="BO134" s="30">
        <f>IF(AND(BN4=0,BN134&gt;=0), "",BN134/BN4)</f>
        <v>1.0064145126547465E-3</v>
      </c>
      <c r="BP134" s="46"/>
      <c r="BQ134" s="129">
        <f>+'N EERR BARINAS'!K27</f>
        <v>0</v>
      </c>
      <c r="BR134" s="30" t="str">
        <f>IF(AND(BQ4=0,BQ134&gt;=0), "",BQ134/BQ4)</f>
        <v/>
      </c>
      <c r="BS134" s="46"/>
      <c r="BT134" s="30" t="str">
        <f t="shared" si="136"/>
        <v/>
      </c>
      <c r="BU134" s="130">
        <f t="shared" si="124"/>
        <v>147.3492817788381</v>
      </c>
      <c r="BV134" s="30">
        <f>IF(AND(BU4=0,BU134&gt;=0), "",BU134/BU4)</f>
        <v>1.0064145126547465E-3</v>
      </c>
      <c r="BW134" s="46"/>
      <c r="BX134" s="131">
        <f t="shared" si="125"/>
        <v>0</v>
      </c>
      <c r="BY134" s="30" t="str">
        <f>IF(AND(BX4=0,BX134&gt;=0), "",BX134/BX4)</f>
        <v/>
      </c>
      <c r="BZ134" s="47">
        <f t="shared" si="137"/>
        <v>1</v>
      </c>
      <c r="CA134" s="129">
        <f>+'N EERR BARINAS'!L27</f>
        <v>0</v>
      </c>
      <c r="CB134" s="30" t="str">
        <f>IF(AND(CA4=0,CA134&gt;=0), "",CA134/CA4)</f>
        <v/>
      </c>
      <c r="CC134" s="46"/>
      <c r="CD134" s="30" t="str">
        <f t="shared" si="104"/>
        <v/>
      </c>
      <c r="CE134" s="130">
        <f t="shared" si="126"/>
        <v>147.3492817788381</v>
      </c>
      <c r="CF134" s="30">
        <f>IF(AND(CE4=0,CE134&gt;=0), "",CE134/CE4)</f>
        <v>1.0064145126547465E-3</v>
      </c>
      <c r="CG134" s="46"/>
      <c r="CH134" s="129">
        <f>+'N EERR BARINAS'!M27</f>
        <v>0</v>
      </c>
      <c r="CI134" s="30" t="str">
        <f>IF(AND(CH4=0,CH134&gt;=0), "",CH134/CH4)</f>
        <v/>
      </c>
      <c r="CJ134" s="46"/>
      <c r="CK134" s="30" t="str">
        <f t="shared" si="138"/>
        <v/>
      </c>
      <c r="CL134" s="130">
        <f t="shared" si="127"/>
        <v>147.3492817788381</v>
      </c>
      <c r="CM134" s="30">
        <f>IF(AND(CL4=0,CL134&gt;=0), "",CL134/CL4)</f>
        <v>1.0064145126547465E-3</v>
      </c>
      <c r="CN134" s="46"/>
      <c r="CO134" s="129">
        <f>+'N EERR BARINAS'!N27</f>
        <v>0</v>
      </c>
      <c r="CP134" s="30" t="str">
        <f>IF(AND(CO4=0,CO134&gt;=0), "",CO134/CO4)</f>
        <v/>
      </c>
      <c r="CQ134" s="46"/>
      <c r="CR134" s="30" t="str">
        <f t="shared" si="139"/>
        <v/>
      </c>
      <c r="CS134" s="130">
        <f t="shared" si="128"/>
        <v>147.3492817788381</v>
      </c>
      <c r="CT134" s="30">
        <f>IF(AND(CS4=0,CS134&gt;=0), "",CS134/CS4)</f>
        <v>1.0064145126547465E-3</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2246.1192962364071</v>
      </c>
      <c r="F137" s="162">
        <f>IF(AND(E4=0,E137&lt;=0), "",E137/E4)</f>
        <v>0.16359720032032965</v>
      </c>
      <c r="G137" s="163"/>
      <c r="H137" s="161">
        <f>+H112-H116+H125</f>
        <v>5138.2873443388407</v>
      </c>
      <c r="I137" s="162">
        <f>IF(AND(H4=0,H137&lt;=0), "",H137/H4)</f>
        <v>0.22573257292126028</v>
      </c>
      <c r="J137" s="163"/>
      <c r="K137" s="162">
        <f t="shared" si="97"/>
        <v>1.2876288685772588</v>
      </c>
      <c r="L137" s="164">
        <f>+L112-L116+L125</f>
        <v>7384.4066405752501</v>
      </c>
      <c r="M137" s="162">
        <f>IF(AND(L4=0,L137&lt;=0), "",L137/L4)</f>
        <v>0.20235525217760056</v>
      </c>
      <c r="N137" s="163"/>
      <c r="O137" s="161">
        <f>+O112-O116+O125</f>
        <v>5554.417787783249</v>
      </c>
      <c r="P137" s="162">
        <f>IF(AND(O4=0,O137&lt;=0), "",O137/O4)</f>
        <v>0.21077114974570518</v>
      </c>
      <c r="Q137" s="163"/>
      <c r="R137" s="162">
        <f t="shared" si="98"/>
        <v>8.0986214969640438E-2</v>
      </c>
      <c r="S137" s="164">
        <f>+S112-S116+S125</f>
        <v>12938.824428358501</v>
      </c>
      <c r="T137" s="162">
        <f>IF(AND(S4=0,S137&lt;=0), "",S137/S4)</f>
        <v>0.20588428913787835</v>
      </c>
      <c r="U137" s="163"/>
      <c r="V137" s="165">
        <f>+V112-V116+V125</f>
        <v>0</v>
      </c>
      <c r="W137" s="162" t="str">
        <f>IF(AND(V4=0,V137&lt;=0), "",V137/V4)</f>
        <v/>
      </c>
      <c r="X137" s="163">
        <f t="shared" si="99"/>
        <v>1</v>
      </c>
      <c r="Y137" s="161">
        <f>+Y112-Y116+Y125</f>
        <v>5690.358304987124</v>
      </c>
      <c r="Z137" s="162">
        <f>IF(AND(Y4=0,Y137&lt;=0), "",Y137/Y4)</f>
        <v>0.22994915824285109</v>
      </c>
      <c r="AA137" s="163"/>
      <c r="AB137" s="162">
        <f t="shared" si="100"/>
        <v>2.4474305390363604E-2</v>
      </c>
      <c r="AC137" s="164">
        <f>+AC112-AC116+AC125</f>
        <v>18629.18273334562</v>
      </c>
      <c r="AD137" s="162">
        <f>IF(AND(AC4=0,AC137&lt;=0), "",AC137/AC4)</f>
        <v>0.21268305977546659</v>
      </c>
      <c r="AE137" s="163"/>
      <c r="AF137" s="161">
        <f>+AF112-AF116+AF125</f>
        <v>7147.3481526816831</v>
      </c>
      <c r="AG137" s="162">
        <f>IF(AND(AF4=0,AF137&lt;=0), "",AF137/AF4)</f>
        <v>0.22769037178161552</v>
      </c>
      <c r="AH137" s="163"/>
      <c r="AI137" s="162">
        <f t="shared" si="133"/>
        <v>0.25604536122402505</v>
      </c>
      <c r="AJ137" s="164">
        <f>+AJ112-AJ116+AJ125</f>
        <v>25776.530886027296</v>
      </c>
      <c r="AK137" s="162">
        <f>IF(AND(AJ4=0,AJ137&lt;=0), "",AJ137/AJ4)</f>
        <v>0.21664239397559529</v>
      </c>
      <c r="AL137" s="163"/>
      <c r="AM137" s="161">
        <f>+AM112-AM116+AM125</f>
        <v>6754.3224368385163</v>
      </c>
      <c r="AN137" s="162">
        <f>IF(AND(AM4=0,AM137&lt;=0), "",AM137/AM4)</f>
        <v>0.24625468468093856</v>
      </c>
      <c r="AO137" s="163"/>
      <c r="AP137" s="162">
        <f t="shared" si="134"/>
        <v>-5.4989026341987227E-2</v>
      </c>
      <c r="AQ137" s="164">
        <f>+AQ112-AQ116+AQ125</f>
        <v>32530.853322865823</v>
      </c>
      <c r="AR137" s="162">
        <f>IF(AND(AQ4=0,AQ137&lt;=0), "",AQ137/AQ4)</f>
        <v>0.22218990481619713</v>
      </c>
      <c r="AS137" s="163"/>
      <c r="AT137" s="165">
        <f>+AT112-AT116+AT125</f>
        <v>0</v>
      </c>
      <c r="AU137" s="162" t="str">
        <f>IF(AND(AT4=0,AT137&lt;=0), "",AT137/AT4)</f>
        <v/>
      </c>
      <c r="AV137" s="163">
        <f t="shared" si="101"/>
        <v>1</v>
      </c>
      <c r="AW137" s="165">
        <f>+AW112-AW116+AW125</f>
        <v>5421.8088871443033</v>
      </c>
      <c r="AX137" s="162">
        <f>IF(AND(AW4=0,AW137&lt;=0), "",AW137/AW4)</f>
        <v>0.22218990481619713</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32530.853322865823</v>
      </c>
      <c r="BH137" s="162">
        <f>IF(AND(BG4=0,BG137&lt;=0), "",BG137/BG4)</f>
        <v>0.22218990481619713</v>
      </c>
      <c r="BI137" s="163"/>
      <c r="BJ137" s="161">
        <f>+BJ112-BJ116+BJ125</f>
        <v>0</v>
      </c>
      <c r="BK137" s="162" t="str">
        <f>IF(AND(BJ4=0,BJ137&lt;=0), "",BJ137/BJ4)</f>
        <v/>
      </c>
      <c r="BL137" s="163"/>
      <c r="BM137" s="162" t="str">
        <f t="shared" si="135"/>
        <v/>
      </c>
      <c r="BN137" s="164">
        <f>+BN112-BN116+BN125</f>
        <v>32530.853322865823</v>
      </c>
      <c r="BO137" s="162">
        <f>IF(AND(BN4=0,BN137&lt;=0), "",BN137/BN4)</f>
        <v>0.22218990481619713</v>
      </c>
      <c r="BP137" s="163"/>
      <c r="BQ137" s="161">
        <f>+BQ112-BQ116+BQ125</f>
        <v>0</v>
      </c>
      <c r="BR137" s="162" t="str">
        <f>IF(AND(BQ4=0,BQ137&lt;=0), "",BQ137/BQ4)</f>
        <v/>
      </c>
      <c r="BS137" s="163"/>
      <c r="BT137" s="162" t="str">
        <f t="shared" si="136"/>
        <v/>
      </c>
      <c r="BU137" s="164">
        <f>+BU112-BU116+BU125</f>
        <v>32530.853322865823</v>
      </c>
      <c r="BV137" s="162">
        <f>IF(AND(BU4=0,BU137&lt;=0), "",BU137/BU4)</f>
        <v>0.22218990481619713</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32530.853322865823</v>
      </c>
      <c r="CF137" s="162">
        <f>IF(AND(CE4=0,CE137&lt;=0), "",CE137/CE4)</f>
        <v>0.22218990481619713</v>
      </c>
      <c r="CG137" s="163"/>
      <c r="CH137" s="161">
        <f>+CH112-CH116+CH125</f>
        <v>0</v>
      </c>
      <c r="CI137" s="162" t="str">
        <f>IF(AND(CH4=0,CH137&lt;=0), "",CH137/CH4)</f>
        <v/>
      </c>
      <c r="CJ137" s="163"/>
      <c r="CK137" s="162" t="str">
        <f t="shared" si="138"/>
        <v/>
      </c>
      <c r="CL137" s="164">
        <f>+CL112-CL116+CL125</f>
        <v>32530.853322865823</v>
      </c>
      <c r="CM137" s="162">
        <f>IF(AND(CL4=0,CL137&lt;=0), "",CL137/CL4)</f>
        <v>0.22218990481619713</v>
      </c>
      <c r="CN137" s="163"/>
      <c r="CO137" s="161">
        <f>+CO112-CO116+CO125</f>
        <v>0</v>
      </c>
      <c r="CP137" s="162" t="str">
        <f>IF(AND(CO4=0,CO137&lt;=0), "",CO137/CO4)</f>
        <v/>
      </c>
      <c r="CQ137" s="163"/>
      <c r="CR137" s="162" t="str">
        <f t="shared" si="139"/>
        <v/>
      </c>
      <c r="CS137" s="164">
        <f>+CS112-CS116+CS125</f>
        <v>32530.853322865823</v>
      </c>
      <c r="CT137" s="162">
        <f>IF(AND(CS4=0,CS137&lt;=0), "",CS137/CS4)</f>
        <v>0.22218990481619713</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BARINAS'!B205</f>
        <v>0</v>
      </c>
      <c r="C138" s="11" t="str">
        <f>IF(AND(B4=0,B138&gt;=0), "",B138/B4)</f>
        <v/>
      </c>
      <c r="D138" s="48" t="str">
        <f>IF(AND(B124=0,B138&gt;=0),"",B138/B124)</f>
        <v/>
      </c>
      <c r="E138" s="173">
        <f>+'N EERR BARINAS'!C205</f>
        <v>0</v>
      </c>
      <c r="F138" s="11">
        <f>IF(AND(E4=0,E138&gt;=0), "",E138/E4)</f>
        <v>0</v>
      </c>
      <c r="G138" s="48">
        <f>IF(AND(E124=0,E138&gt;=0),"",E138/E124)</f>
        <v>0</v>
      </c>
      <c r="H138" s="173">
        <f>+'N EERR BARINAS'!D205</f>
        <v>0</v>
      </c>
      <c r="I138" s="11">
        <f>IF(AND(H4=0,H138&gt;=0), "",H138/H4)</f>
        <v>0</v>
      </c>
      <c r="J138" s="48">
        <f>IF(AND(H124=0,H138&gt;=0),"",H138/H124)</f>
        <v>0</v>
      </c>
      <c r="K138" s="11" t="str">
        <f t="shared" si="97"/>
        <v/>
      </c>
      <c r="L138" s="174">
        <f>+E138+H138</f>
        <v>0</v>
      </c>
      <c r="M138" s="11">
        <f>IF(AND(L4=0,L138&gt;=0), "",L138/L4)</f>
        <v>0</v>
      </c>
      <c r="N138" s="48">
        <f>IF(AND(L124=0,L138&gt;=0),"",L138/L124)</f>
        <v>0</v>
      </c>
      <c r="O138" s="173">
        <f>+'N EERR BARINAS'!E205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BARINAS'!F205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BARINAS'!G205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BARINAS'!H205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BARINAS'!I205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BARINAS'!J205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BARINAS'!K205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BARINAS'!L205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BARINAS'!M205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BARINAS'!N205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2246.1192962364071</v>
      </c>
      <c r="F139" s="178">
        <f>IF(AND(E4=0,E139&lt;=0), "",E139/E4)</f>
        <v>0.16359720032032965</v>
      </c>
      <c r="G139" s="179"/>
      <c r="H139" s="177">
        <f>+H137-H138</f>
        <v>5138.2873443388407</v>
      </c>
      <c r="I139" s="178">
        <f>IF(AND(H4=0,H139&lt;=0), "",H139/H4)</f>
        <v>0.22573257292126028</v>
      </c>
      <c r="J139" s="179"/>
      <c r="K139" s="178">
        <f t="shared" si="97"/>
        <v>1.2876288685772588</v>
      </c>
      <c r="L139" s="180">
        <f>+L137-L138</f>
        <v>7384.4066405752501</v>
      </c>
      <c r="M139" s="178">
        <f>IF(AND(L4=0,L139&lt;=0), "",L139/L4)</f>
        <v>0.20235525217760056</v>
      </c>
      <c r="N139" s="179"/>
      <c r="O139" s="177">
        <f>+O137-O138</f>
        <v>5554.417787783249</v>
      </c>
      <c r="P139" s="178">
        <f>IF(AND(O4=0,O139&lt;=0), "",O139/O4)</f>
        <v>0.21077114974570518</v>
      </c>
      <c r="Q139" s="179"/>
      <c r="R139" s="178">
        <f t="shared" si="98"/>
        <v>8.0986214969640438E-2</v>
      </c>
      <c r="S139" s="180">
        <f>+S137-S138</f>
        <v>12938.824428358501</v>
      </c>
      <c r="T139" s="178">
        <f>IF(AND(S4=0,S139&lt;=0), "",S139/S4)</f>
        <v>0.20588428913787835</v>
      </c>
      <c r="U139" s="179"/>
      <c r="V139" s="181">
        <f>+V137-V138</f>
        <v>0</v>
      </c>
      <c r="W139" s="178" t="str">
        <f>IF(AND(V4=0,V139&lt;=0), "",V139/V4)</f>
        <v/>
      </c>
      <c r="X139" s="179">
        <f t="shared" si="99"/>
        <v>1</v>
      </c>
      <c r="Y139" s="177">
        <f>+Y137-Y138</f>
        <v>5690.358304987124</v>
      </c>
      <c r="Z139" s="178">
        <f>IF(AND(Y4=0,Y139&lt;=0), "",Y139/Y4)</f>
        <v>0.22994915824285109</v>
      </c>
      <c r="AA139" s="179"/>
      <c r="AB139" s="178">
        <f t="shared" si="100"/>
        <v>2.4474305390363604E-2</v>
      </c>
      <c r="AC139" s="180">
        <f>+AC137-AC138</f>
        <v>18629.18273334562</v>
      </c>
      <c r="AD139" s="178">
        <f>IF(AND(AC4=0,AC139&lt;=0), "",AC139/AC4)</f>
        <v>0.21268305977546659</v>
      </c>
      <c r="AE139" s="179"/>
      <c r="AF139" s="181">
        <f>+AF137-AF138</f>
        <v>7147.3481526816831</v>
      </c>
      <c r="AG139" s="178">
        <f>IF(AND(AF4=0,AF139&lt;=0), "",AF139/AF4)</f>
        <v>0.22769037178161552</v>
      </c>
      <c r="AH139" s="179"/>
      <c r="AI139" s="178">
        <f t="shared" si="133"/>
        <v>0.25604536122402505</v>
      </c>
      <c r="AJ139" s="180">
        <f>+AJ137-AJ138</f>
        <v>25776.530886027296</v>
      </c>
      <c r="AK139" s="178">
        <f>IF(AND(AJ4=0,AJ139&lt;=0), "",AJ139/AJ4)</f>
        <v>0.21664239397559529</v>
      </c>
      <c r="AL139" s="179"/>
      <c r="AM139" s="181">
        <f>+AM137-AM138</f>
        <v>6754.3224368385163</v>
      </c>
      <c r="AN139" s="178">
        <f>IF(AND(AM4=0,AM139&lt;=0), "",AM139/AM4)</f>
        <v>0.24625468468093856</v>
      </c>
      <c r="AO139" s="179"/>
      <c r="AP139" s="178">
        <f t="shared" si="134"/>
        <v>-5.4989026341987227E-2</v>
      </c>
      <c r="AQ139" s="180">
        <f>+AQ137-AQ138</f>
        <v>32530.853322865823</v>
      </c>
      <c r="AR139" s="178">
        <f>IF(AND(AQ4=0,AQ139&lt;=0), "",AQ139/AQ4)</f>
        <v>0.22218990481619713</v>
      </c>
      <c r="AS139" s="179"/>
      <c r="AT139" s="181">
        <f>+AT137-AT138</f>
        <v>0</v>
      </c>
      <c r="AU139" s="178" t="str">
        <f>IF(AND(AT4=0,AT139&lt;=0), "",AT139/AT4)</f>
        <v/>
      </c>
      <c r="AV139" s="179">
        <f t="shared" si="101"/>
        <v>1</v>
      </c>
      <c r="AW139" s="181">
        <f>+AW137-AW138</f>
        <v>5421.8088871443033</v>
      </c>
      <c r="AX139" s="178">
        <f>IF(AND(AW4=0,AW139&lt;=0), "",AW139/AW4)</f>
        <v>0.22218990481619713</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32530.853322865823</v>
      </c>
      <c r="BH139" s="178">
        <f>IF(AND(BG4=0,BG139&lt;=0), "",BG139/BG4)</f>
        <v>0.22218990481619713</v>
      </c>
      <c r="BI139" s="179"/>
      <c r="BJ139" s="181">
        <f>+BJ137-BJ138</f>
        <v>0</v>
      </c>
      <c r="BK139" s="178" t="str">
        <f>IF(AND(BJ4=0,BJ139&lt;=0), "",BJ139/BJ4)</f>
        <v/>
      </c>
      <c r="BL139" s="179"/>
      <c r="BM139" s="178" t="str">
        <f t="shared" si="135"/>
        <v/>
      </c>
      <c r="BN139" s="180">
        <f>+BN137-BN138</f>
        <v>32530.853322865823</v>
      </c>
      <c r="BO139" s="178">
        <f>IF(AND(BN4=0,BN139&lt;=0), "",BN139/BN4)</f>
        <v>0.22218990481619713</v>
      </c>
      <c r="BP139" s="179"/>
      <c r="BQ139" s="181">
        <f>+BQ137-BQ138</f>
        <v>0</v>
      </c>
      <c r="BR139" s="178" t="str">
        <f>IF(AND(BQ4=0,BQ139&lt;=0), "",BQ139/BQ4)</f>
        <v/>
      </c>
      <c r="BS139" s="179"/>
      <c r="BT139" s="178" t="str">
        <f t="shared" si="136"/>
        <v/>
      </c>
      <c r="BU139" s="180">
        <f>+BU137-BU138</f>
        <v>32530.853322865823</v>
      </c>
      <c r="BV139" s="178">
        <f>IF(AND(BU4=0,BU139&lt;=0), "",BU139/BU4)</f>
        <v>0.22218990481619713</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32530.853322865823</v>
      </c>
      <c r="CF139" s="178">
        <f>IF(AND(CE4=0,CE139&lt;=0), "",CE139/CE4)</f>
        <v>0.22218990481619713</v>
      </c>
      <c r="CG139" s="179"/>
      <c r="CH139" s="181">
        <f>+CH137-CH138</f>
        <v>0</v>
      </c>
      <c r="CI139" s="178" t="str">
        <f>IF(AND(CH4=0,CH139&lt;=0), "",CH139/CH4)</f>
        <v/>
      </c>
      <c r="CJ139" s="179"/>
      <c r="CK139" s="178" t="str">
        <f t="shared" si="138"/>
        <v/>
      </c>
      <c r="CL139" s="180">
        <f>+CL137-CL138</f>
        <v>32530.853322865823</v>
      </c>
      <c r="CM139" s="178">
        <f>IF(AND(CL4=0,CL139&lt;=0), "",CL139/CL4)</f>
        <v>0.22218990481619713</v>
      </c>
      <c r="CN139" s="179"/>
      <c r="CO139" s="181">
        <f>+CO137-CO138</f>
        <v>0</v>
      </c>
      <c r="CP139" s="178" t="str">
        <f>IF(AND(CO4=0,CO139&lt;=0), "",CO139/CO4)</f>
        <v/>
      </c>
      <c r="CQ139" s="179"/>
      <c r="CR139" s="178" t="str">
        <f t="shared" si="139"/>
        <v/>
      </c>
      <c r="CS139" s="180">
        <f>+CS137-CS138</f>
        <v>32530.853322865823</v>
      </c>
      <c r="CT139" s="178">
        <f>IF(AND(CS4=0,CS139&lt;=0), "",CS139/CS4)</f>
        <v>0.22218990481619713</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5421.8088871443042</v>
      </c>
      <c r="AR140" s="15"/>
      <c r="AS140" s="15"/>
      <c r="AT140" s="118"/>
      <c r="AU140" s="15"/>
      <c r="AV140" s="15"/>
      <c r="AW140" s="118"/>
      <c r="AX140" s="15"/>
      <c r="AY140" s="15"/>
      <c r="AZ140" s="118"/>
      <c r="BA140" s="15"/>
      <c r="BB140" s="15"/>
      <c r="BC140" s="118"/>
      <c r="BD140" s="15"/>
      <c r="BE140" s="15"/>
      <c r="BF140" s="15"/>
      <c r="BG140" s="118">
        <f>+BG139/6</f>
        <v>5421.8088871443042</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0.16359720032032968</v>
      </c>
      <c r="G141" s="15">
        <f>+G40+G41+G42+G43+G44+G45+G46+G47+G48+G49+G50+G51+G52+G53+G54+G55+G56+G57+G58+G59+G60+G61+G62+G63+G64+G65+G66+G67+G69+G70+G71+G72+G73+G74+G75+G76+G77+G78+G79+G80+G81+G82+G84+G85+G86+G87+G88+G89+G90+G92+G94+G95+G96+G97+G98+G99+G100+G101+G102+G103+G105+G106+G107+G110+G117+G118+G119+G120+G121+G122+G123</f>
        <v>1</v>
      </c>
      <c r="H141" s="118"/>
      <c r="I141" s="15">
        <f>+I4-I22-I38-I116+I125-I138</f>
        <v>0.22573257292126025</v>
      </c>
      <c r="J141" s="15">
        <f>+J40+J41+J42+J43+J44+J45+J46+J47+J48+J49+J50+J51+J52+J53+J54+J55+J56+J57+J58+J59+J60+J61+J62+J63+J64+J65+J66+J67+J69+J70+J71+J72+J73+J74+J75+J76+J77+J78+J79+J80+J81+J82+J84+J85+J86+J87+J88+J89+J90+J92+J94+J95+J96+J97+J98+J99+J100+J101+J102+J103+J105+J106+J107+J110+J117+J118+J119+J120+J121+J122+J123</f>
        <v>1</v>
      </c>
      <c r="K141" s="15"/>
      <c r="L141" s="118"/>
      <c r="M141" s="15">
        <f>+M4-M22-M38-M116+M125-M138</f>
        <v>0.20235525217760064</v>
      </c>
      <c r="N141" s="15">
        <f>+N40+N41+N42+N43+N44+N45+N46+N47+N48+N49+N50+N51+N52+N53+N54+N55+N56+N57+N58+N59+N60+N61+N62+N63+N64+N65+N66+N67+N69+N70+N71+N72+N73+N74+N75+N76+N77+N78+N79+N80+N81+N82+N84+N85+N86+N87+N88+N89+N90+N92+N94+N95+N96+N97+N98+N99+N100+N101+N102+N103+N105+N106+N107+N110+N117+N118+N119+N120+N121+N122+N123</f>
        <v>0.99999999999999989</v>
      </c>
      <c r="O141" s="118"/>
      <c r="P141" s="15">
        <f>+P4-P22-P38-P116+P125-P138</f>
        <v>0.21077114974570516</v>
      </c>
      <c r="Q141" s="15">
        <f>+Q40+Q41+Q42+Q43+Q44+Q45+Q46+Q47+Q48+Q49+Q50+Q51+Q52+Q53+Q54+Q55+Q56+Q57+Q58+Q59+Q60+Q61+Q62+Q63+Q64+Q65+Q66+Q67+Q69+Q70+Q71+Q72+Q73+Q74+Q75+Q76+Q77+Q78+Q79+Q80+Q81+Q82+Q84+Q85+Q86+Q87+Q88+Q89+Q90+Q92+Q94+Q95+Q96+Q97+Q98+Q99+Q100+Q101+Q102+Q103+Q105+Q106+Q107+Q110+Q117+Q118+Q119+Q120+Q121+Q122+Q123</f>
        <v>1</v>
      </c>
      <c r="R141" s="15"/>
      <c r="S141" s="118"/>
      <c r="T141" s="15">
        <f>+T4-T22-T38-T116+T125-T138</f>
        <v>0.20588428913787835</v>
      </c>
      <c r="U141" s="15">
        <f>+U40+U41+U42+U43+U44+U45+U46+U47+U48+U49+U50+U51+U52+U53+U54+U55+U56+U57+U58+U59+U60+U61+U62+U63+U64+U65+U66+U67+U69+U70+U71+U72+U73+U74+U75+U76+U77+U78+U79+U80+U81+U82+U84+U85+U86+U87+U88+U89+U90+U92+U94+U95+U96+U97+U98+U99+U100+U101+U102+U103+U105+U106+U107+U110+U117+U118+U119+U120+U121+U122+U123</f>
        <v>1.0000000000000002</v>
      </c>
      <c r="V141" s="118"/>
      <c r="W141" s="15" t="e">
        <f>+W4-W22-W38-W116+W125-W138</f>
        <v>#VALUE!</v>
      </c>
      <c r="X141" s="15"/>
      <c r="Y141" s="118"/>
      <c r="Z141" s="15">
        <f>+Z4-Z22-Z38-Z116+Z125-Z138</f>
        <v>0.22994915824285103</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0.21268305977546659</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1.0000000000000002</v>
      </c>
      <c r="AF141" s="118"/>
      <c r="AG141" s="15">
        <f>+AG4-AG22-AG38-AG116+AG125-AG138</f>
        <v>0.22769037178161544</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0.99999999999999989</v>
      </c>
      <c r="AI141" s="15"/>
      <c r="AJ141" s="118"/>
      <c r="AK141" s="15">
        <f>+AK4-AK22-AK38-AK116+AK125-AK138</f>
        <v>0.21664239397559523</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1</v>
      </c>
      <c r="AM141" s="118"/>
      <c r="AN141" s="15">
        <f>+AN4-AN22-AN38-AN116+AN125-AN138</f>
        <v>0.24625468468093864</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0.99999999999999989</v>
      </c>
      <c r="AP141" s="15"/>
      <c r="AQ141" s="118"/>
      <c r="AR141" s="15">
        <f>+AR4-AR22-AR38-AR116+AR125-AR138</f>
        <v>0.22218990481619713</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v>
      </c>
      <c r="AT141" s="118">
        <f>+AT139/6</f>
        <v>0</v>
      </c>
      <c r="AU141" s="15" t="e">
        <f>+AU4-AU22-AU38-AU116+AU125-AU138</f>
        <v>#VALUE!</v>
      </c>
      <c r="AV141" s="15"/>
      <c r="AW141" s="118"/>
      <c r="AX141" s="15">
        <f>+AX4-AX22-AX38-AX116+AX125-AX138</f>
        <v>0.22218990481619705</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1.0000000000000004</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0.22218990481619713</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0.22218990481619713</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0.22218990481619713</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0.22218990481619713</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0.22218990481619713</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0.22218990481619713</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v>
      </c>
      <c r="CV141" s="118">
        <f>+AZ139*12</f>
        <v>0</v>
      </c>
      <c r="CW141" s="15" t="e">
        <f>+CW4-CW22-CW38-CW116+CW125-CW138</f>
        <v>#VALUE!</v>
      </c>
      <c r="CX141" s="15"/>
    </row>
    <row r="142" spans="1:219" s="3" customFormat="1" x14ac:dyDescent="0.3">
      <c r="B142" s="12"/>
      <c r="C142" s="15" t="e">
        <f>+C4-C22-C124+C125-C138</f>
        <v>#VALUE!</v>
      </c>
      <c r="D142" s="15"/>
      <c r="E142" s="12"/>
      <c r="F142" s="15">
        <f>+F4-F22-F124+F125-F138</f>
        <v>0.16359720032032962</v>
      </c>
      <c r="G142" s="15"/>
      <c r="H142" s="118"/>
      <c r="I142" s="15">
        <f>+I4-I22-I124+I125-I138</f>
        <v>0.22573257292126025</v>
      </c>
      <c r="J142" s="15"/>
      <c r="K142" s="15"/>
      <c r="L142" s="118"/>
      <c r="M142" s="15">
        <f>+M4-M22-M124+M125-M138</f>
        <v>0.20235525217760064</v>
      </c>
      <c r="N142" s="15"/>
      <c r="O142" s="118"/>
      <c r="P142" s="15">
        <f>+P4-P22-P124+P125-P138</f>
        <v>0.21077114974570516</v>
      </c>
      <c r="Q142" s="15"/>
      <c r="R142" s="15"/>
      <c r="S142" s="118"/>
      <c r="T142" s="15">
        <f>+T4-T22-T124+T125-T138</f>
        <v>0.20588428913787837</v>
      </c>
      <c r="U142" s="15"/>
      <c r="V142" s="118"/>
      <c r="W142" s="15" t="e">
        <f>+W4-W22-W124+W125-W138</f>
        <v>#VALUE!</v>
      </c>
      <c r="X142" s="15"/>
      <c r="Y142" s="118"/>
      <c r="Z142" s="15">
        <f>+Z4-Z22-Z124+Z125-Z138</f>
        <v>0.22994915824285103</v>
      </c>
      <c r="AA142" s="15"/>
      <c r="AB142" s="15"/>
      <c r="AC142" s="118"/>
      <c r="AD142" s="15">
        <f>+AD4-AD22-AD124+AD125-AD138</f>
        <v>0.21268305977546659</v>
      </c>
      <c r="AE142" s="15"/>
      <c r="AF142" s="118"/>
      <c r="AG142" s="15">
        <f>+AG4-AG22-AG124+AG125-AG138</f>
        <v>0.22769037178161544</v>
      </c>
      <c r="AH142" s="15"/>
      <c r="AI142" s="15"/>
      <c r="AJ142" s="118"/>
      <c r="AK142" s="15">
        <f>+AK4-AK22-AK124+AK125-AK138</f>
        <v>0.21664239397559523</v>
      </c>
      <c r="AL142" s="15"/>
      <c r="AM142" s="118"/>
      <c r="AN142" s="15">
        <f>+AN4-AN22-AN124+AN125-AN138</f>
        <v>0.24625468468093864</v>
      </c>
      <c r="AO142" s="15"/>
      <c r="AP142" s="15"/>
      <c r="AQ142" s="118"/>
      <c r="AR142" s="15">
        <f>+AR4-AR22-AR124+AR125-AR138</f>
        <v>0.22218990481619713</v>
      </c>
      <c r="AS142" s="15"/>
      <c r="AT142" s="118"/>
      <c r="AU142" s="15" t="e">
        <f>+AU4-AU22-AU124+AU125-AU138</f>
        <v>#VALUE!</v>
      </c>
      <c r="AV142" s="15"/>
      <c r="AW142" s="118"/>
      <c r="AX142" s="15">
        <f>+AX4-AX22-AX124+AX125-AX138</f>
        <v>0.22218990481619708</v>
      </c>
      <c r="AY142" s="15"/>
      <c r="AZ142" s="118"/>
      <c r="BA142" s="15" t="e">
        <f>+BA4-BA22-BA124+BA125-BA138</f>
        <v>#VALUE!</v>
      </c>
      <c r="BB142" s="15"/>
      <c r="BC142" s="118"/>
      <c r="BD142" s="15" t="e">
        <f>+BD4-BD22-BD124+BD125-BD138</f>
        <v>#VALUE!</v>
      </c>
      <c r="BE142" s="15"/>
      <c r="BF142" s="15"/>
      <c r="BG142" s="118"/>
      <c r="BH142" s="15">
        <f>+BH4-BH22-BH124+BH125-BH138</f>
        <v>0.22218990481619713</v>
      </c>
      <c r="BI142" s="15"/>
      <c r="BJ142" s="118"/>
      <c r="BK142" s="15" t="e">
        <f>+BK4-BK22-BK124+BK125-BK138</f>
        <v>#VALUE!</v>
      </c>
      <c r="BL142" s="15"/>
      <c r="BM142" s="15"/>
      <c r="BN142" s="118"/>
      <c r="BO142" s="15">
        <f>+BO4-BO22-BO124+BO125-BO138</f>
        <v>0.22218990481619713</v>
      </c>
      <c r="BP142" s="15"/>
      <c r="BQ142" s="118"/>
      <c r="BR142" s="15" t="e">
        <f>+BR4-BR22-BR124+BR125-BR138</f>
        <v>#VALUE!</v>
      </c>
      <c r="BS142" s="15"/>
      <c r="BT142" s="15"/>
      <c r="BU142" s="118"/>
      <c r="BV142" s="15">
        <f>+BV4-BV22-BV124+BV125-BV138</f>
        <v>0.22218990481619713</v>
      </c>
      <c r="BW142" s="15"/>
      <c r="BX142" s="118"/>
      <c r="BY142" s="15" t="e">
        <f>+BY4-BY22-BY124+BY125-BY138</f>
        <v>#VALUE!</v>
      </c>
      <c r="BZ142" s="15"/>
      <c r="CA142" s="118"/>
      <c r="CB142" s="15" t="e">
        <f>+CB4-CB22-CB124+CB125-CB138</f>
        <v>#VALUE!</v>
      </c>
      <c r="CC142" s="15"/>
      <c r="CD142" s="15"/>
      <c r="CE142" s="118"/>
      <c r="CF142" s="15">
        <f>+CF4-CF22-CF124+CF125-CF138</f>
        <v>0.22218990481619713</v>
      </c>
      <c r="CG142" s="15"/>
      <c r="CH142" s="118"/>
      <c r="CI142" s="15" t="e">
        <f>+CI4-CI22-CI124+CI125-CI138</f>
        <v>#VALUE!</v>
      </c>
      <c r="CJ142" s="15"/>
      <c r="CK142" s="15"/>
      <c r="CL142" s="118"/>
      <c r="CM142" s="15">
        <f>+CM4-CM22-CM124+CM125-CM138</f>
        <v>0.22218990481619713</v>
      </c>
      <c r="CN142" s="15"/>
      <c r="CO142" s="118"/>
      <c r="CP142" s="15" t="e">
        <f>+CP4-CP22-CP124+CP125-CP138</f>
        <v>#VALUE!</v>
      </c>
      <c r="CQ142" s="15"/>
      <c r="CR142" s="15"/>
      <c r="CS142" s="118"/>
      <c r="CT142" s="15">
        <f>+CT4-CT22-CT124+CT125-CT138</f>
        <v>0.22218990481619713</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6509" priority="5773">
      <formula>B9&lt;0</formula>
    </cfRule>
  </conditionalFormatting>
  <conditionalFormatting sqref="C9:C20">
    <cfRule type="expression" dxfId="6508"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6507" priority="5750">
      <formula>B10&lt;0</formula>
    </cfRule>
  </conditionalFormatting>
  <conditionalFormatting sqref="C11:C14">
    <cfRule type="colorScale" priority="5770">
      <colorScale>
        <cfvo type="min"/>
        <cfvo type="max"/>
        <color theme="0"/>
        <color theme="0"/>
      </colorScale>
    </cfRule>
    <cfRule type="expression" dxfId="6506" priority="5771">
      <formula>B11&lt;0</formula>
    </cfRule>
  </conditionalFormatting>
  <conditionalFormatting sqref="C15">
    <cfRule type="colorScale" priority="5747">
      <colorScale>
        <cfvo type="min"/>
        <cfvo type="max"/>
        <color theme="0"/>
        <color theme="0"/>
      </colorScale>
    </cfRule>
    <cfRule type="expression" dxfId="6505" priority="5748">
      <formula>B15&lt;0</formula>
    </cfRule>
  </conditionalFormatting>
  <conditionalFormatting sqref="C16:C17">
    <cfRule type="colorScale" priority="5768">
      <colorScale>
        <cfvo type="min"/>
        <cfvo type="max"/>
        <color theme="0"/>
        <color theme="0"/>
      </colorScale>
    </cfRule>
    <cfRule type="expression" dxfId="6504" priority="5769">
      <formula>B16&lt;0</formula>
    </cfRule>
  </conditionalFormatting>
  <conditionalFormatting sqref="C18">
    <cfRule type="colorScale" priority="5744">
      <colorScale>
        <cfvo type="min"/>
        <cfvo type="max"/>
        <color theme="0"/>
        <color theme="0"/>
      </colorScale>
    </cfRule>
    <cfRule type="expression" dxfId="6503" priority="5746">
      <formula>B18&lt;0</formula>
    </cfRule>
  </conditionalFormatting>
  <conditionalFormatting sqref="C19:C20">
    <cfRule type="colorScale" priority="5766">
      <colorScale>
        <cfvo type="min"/>
        <cfvo type="max"/>
        <color theme="0"/>
        <color theme="0"/>
      </colorScale>
    </cfRule>
    <cfRule type="expression" dxfId="6502" priority="5767">
      <formula>B19&lt;0</formula>
    </cfRule>
  </conditionalFormatting>
  <conditionalFormatting sqref="C23">
    <cfRule type="colorScale" priority="5741">
      <colorScale>
        <cfvo type="min"/>
        <cfvo type="max"/>
        <color theme="0"/>
        <color theme="0"/>
      </colorScale>
    </cfRule>
    <cfRule type="expression" dxfId="6501" priority="5742">
      <formula>B23&lt;0</formula>
    </cfRule>
  </conditionalFormatting>
  <conditionalFormatting sqref="C23:C31">
    <cfRule type="expression" dxfId="6500"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6499" priority="5765">
      <formula>B24&lt;0</formula>
    </cfRule>
  </conditionalFormatting>
  <conditionalFormatting sqref="C25">
    <cfRule type="colorScale" priority="5762">
      <colorScale>
        <cfvo type="min"/>
        <cfvo type="max"/>
        <color theme="0"/>
        <color theme="0"/>
      </colorScale>
    </cfRule>
    <cfRule type="expression" dxfId="6498" priority="5763">
      <formula>B25&lt;0</formula>
    </cfRule>
  </conditionalFormatting>
  <conditionalFormatting sqref="C26">
    <cfRule type="colorScale" priority="5739">
      <colorScale>
        <cfvo type="min"/>
        <cfvo type="max"/>
        <color theme="0"/>
        <color theme="0"/>
      </colorScale>
    </cfRule>
    <cfRule type="expression" dxfId="6497" priority="5740">
      <formula>B26&lt;0</formula>
    </cfRule>
  </conditionalFormatting>
  <conditionalFormatting sqref="C27">
    <cfRule type="colorScale" priority="5760">
      <colorScale>
        <cfvo type="min"/>
        <cfvo type="max"/>
        <color theme="0"/>
        <color theme="0"/>
      </colorScale>
    </cfRule>
    <cfRule type="expression" dxfId="6496" priority="5761">
      <formula>B27&lt;0</formula>
    </cfRule>
  </conditionalFormatting>
  <conditionalFormatting sqref="C28">
    <cfRule type="colorScale" priority="5758">
      <colorScale>
        <cfvo type="min"/>
        <cfvo type="max"/>
        <color theme="0"/>
        <color theme="0"/>
      </colorScale>
    </cfRule>
    <cfRule type="expression" dxfId="6495" priority="5759">
      <formula>B28&lt;0</formula>
    </cfRule>
  </conditionalFormatting>
  <conditionalFormatting sqref="C29">
    <cfRule type="colorScale" priority="5736">
      <colorScale>
        <cfvo type="min"/>
        <cfvo type="max"/>
        <color theme="0"/>
        <color theme="0"/>
      </colorScale>
    </cfRule>
    <cfRule type="expression" dxfId="6494" priority="5738">
      <formula>B29&lt;0</formula>
    </cfRule>
  </conditionalFormatting>
  <conditionalFormatting sqref="C30">
    <cfRule type="colorScale" priority="5756">
      <colorScale>
        <cfvo type="min"/>
        <cfvo type="max"/>
        <color theme="0"/>
        <color theme="0"/>
      </colorScale>
    </cfRule>
    <cfRule type="expression" dxfId="6493" priority="5757">
      <formula>B30&lt;0</formula>
    </cfRule>
  </conditionalFormatting>
  <conditionalFormatting sqref="C31">
    <cfRule type="colorScale" priority="5754">
      <colorScale>
        <cfvo type="min"/>
        <cfvo type="max"/>
        <color theme="0"/>
        <color theme="0"/>
      </colorScale>
    </cfRule>
    <cfRule type="expression" dxfId="6492"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6491" priority="5734">
      <formula>B39&lt;0</formula>
    </cfRule>
  </conditionalFormatting>
  <conditionalFormatting sqref="C39:C107">
    <cfRule type="expression" dxfId="6490"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6489"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6488"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6487" priority="5778">
      <formula>B69&lt;0</formula>
    </cfRule>
  </conditionalFormatting>
  <conditionalFormatting sqref="C82 C92 C103 C107">
    <cfRule type="expression" dxfId="6486"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6485"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6484"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6483"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6482"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6481"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6480" priority="5787">
      <formula>B105&lt;0</formula>
    </cfRule>
  </conditionalFormatting>
  <conditionalFormatting sqref="C110">
    <cfRule type="colorScale" priority="5788">
      <colorScale>
        <cfvo type="min"/>
        <cfvo type="max"/>
        <color theme="0"/>
        <color theme="0"/>
      </colorScale>
    </cfRule>
    <cfRule type="expression" dxfId="6479"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6478"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6477"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6476" priority="5722">
      <formula>B125&lt;0</formula>
    </cfRule>
  </conditionalFormatting>
  <conditionalFormatting sqref="C125:C135">
    <cfRule type="expression" dxfId="6475" priority="5719">
      <formula>IF(C125="Validar","Rojo","Verde")</formula>
    </cfRule>
  </conditionalFormatting>
  <conditionalFormatting sqref="C126:C132">
    <cfRule type="colorScale" priority="5796">
      <colorScale>
        <cfvo type="min"/>
        <cfvo type="max"/>
        <color theme="0"/>
        <color theme="0"/>
      </colorScale>
    </cfRule>
    <cfRule type="expression" dxfId="6474"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6473"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6472" priority="5792">
      <formula>B135&lt;0</formula>
    </cfRule>
  </conditionalFormatting>
  <conditionalFormatting sqref="C110:D111">
    <cfRule type="expression" dxfId="6471" priority="5566">
      <formula>IF(C110="Validar","Rojo","Verde")</formula>
    </cfRule>
  </conditionalFormatting>
  <conditionalFormatting sqref="C117:D123">
    <cfRule type="expression" dxfId="6470"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6469" priority="5713">
      <formula>C40&lt;0</formula>
    </cfRule>
  </conditionalFormatting>
  <conditionalFormatting sqref="D40:D67">
    <cfRule type="expression" dxfId="6468"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6467" priority="5716">
      <formula>C67&lt;0</formula>
    </cfRule>
  </conditionalFormatting>
  <conditionalFormatting sqref="D69">
    <cfRule type="colorScale" priority="5708">
      <colorScale>
        <cfvo type="min"/>
        <cfvo type="max"/>
        <color theme="0"/>
        <color theme="0"/>
      </colorScale>
    </cfRule>
    <cfRule type="expression" dxfId="6466" priority="5709">
      <formula>C69&lt;0</formula>
    </cfRule>
  </conditionalFormatting>
  <conditionalFormatting sqref="D69:D81">
    <cfRule type="expression" priority="5706">
      <formula>#REF!</formula>
    </cfRule>
  </conditionalFormatting>
  <conditionalFormatting sqref="D69:D82">
    <cfRule type="expression" dxfId="6465" priority="5704">
      <formula>IF(D69="Validar","Rojo","Verde")</formula>
    </cfRule>
  </conditionalFormatting>
  <conditionalFormatting sqref="D70:D78">
    <cfRule type="colorScale" priority="5705">
      <colorScale>
        <cfvo type="min"/>
        <cfvo type="max"/>
        <color theme="0"/>
        <color theme="0"/>
      </colorScale>
    </cfRule>
    <cfRule type="expression" dxfId="6464" priority="5707">
      <formula>C70&lt;0</formula>
    </cfRule>
  </conditionalFormatting>
  <conditionalFormatting sqref="D79:D81">
    <cfRule type="colorScale" priority="5717">
      <colorScale>
        <cfvo type="min"/>
        <cfvo type="max"/>
        <color theme="0"/>
        <color theme="0"/>
      </colorScale>
    </cfRule>
    <cfRule type="expression" dxfId="6463"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6462" priority="5703">
      <formula>C84&lt;0</formula>
    </cfRule>
  </conditionalFormatting>
  <conditionalFormatting sqref="D84:D91">
    <cfRule type="expression" priority="5700">
      <formula>#REF!</formula>
    </cfRule>
  </conditionalFormatting>
  <conditionalFormatting sqref="D84:D92">
    <cfRule type="expression" dxfId="6461" priority="5698">
      <formula>IF(D84="Validar","Rojo","Verde")</formula>
    </cfRule>
  </conditionalFormatting>
  <conditionalFormatting sqref="D85:D91">
    <cfRule type="colorScale" priority="5699">
      <colorScale>
        <cfvo type="min"/>
        <cfvo type="max"/>
        <color theme="0"/>
        <color theme="0"/>
      </colorScale>
    </cfRule>
    <cfRule type="expression" dxfId="6460" priority="5701">
      <formula>C85&lt;0</formula>
    </cfRule>
  </conditionalFormatting>
  <conditionalFormatting sqref="D94">
    <cfRule type="colorScale" priority="5696">
      <colorScale>
        <cfvo type="min"/>
        <cfvo type="max"/>
        <color theme="0"/>
        <color theme="0"/>
      </colorScale>
    </cfRule>
    <cfRule type="expression" dxfId="6459" priority="5697">
      <formula>C94&lt;0</formula>
    </cfRule>
  </conditionalFormatting>
  <conditionalFormatting sqref="D94:D102">
    <cfRule type="expression" priority="5690">
      <formula>#REF!</formula>
    </cfRule>
  </conditionalFormatting>
  <conditionalFormatting sqref="D94:D103">
    <cfRule type="expression" dxfId="6458" priority="5688">
      <formula>IF(D94="Validar","Rojo","Verde")</formula>
    </cfRule>
  </conditionalFormatting>
  <conditionalFormatting sqref="D95:D100">
    <cfRule type="colorScale" priority="5694">
      <colorScale>
        <cfvo type="min"/>
        <cfvo type="max"/>
        <color theme="0"/>
        <color theme="0"/>
      </colorScale>
    </cfRule>
    <cfRule type="expression" dxfId="6457" priority="5695">
      <formula>C95&lt;0</formula>
    </cfRule>
  </conditionalFormatting>
  <conditionalFormatting sqref="D101">
    <cfRule type="colorScale" priority="5692">
      <colorScale>
        <cfvo type="min"/>
        <cfvo type="max"/>
        <color theme="0"/>
        <color theme="0"/>
      </colorScale>
    </cfRule>
    <cfRule type="expression" dxfId="6456" priority="5693">
      <formula>C101&lt;0</formula>
    </cfRule>
  </conditionalFormatting>
  <conditionalFormatting sqref="D102">
    <cfRule type="colorScale" priority="5689">
      <colorScale>
        <cfvo type="min"/>
        <cfvo type="max"/>
        <color theme="0"/>
        <color theme="0"/>
      </colorScale>
    </cfRule>
    <cfRule type="expression" dxfId="6455" priority="5691">
      <formula>C102&lt;0</formula>
    </cfRule>
  </conditionalFormatting>
  <conditionalFormatting sqref="D105">
    <cfRule type="colorScale" priority="5686">
      <colorScale>
        <cfvo type="min"/>
        <cfvo type="max"/>
        <color theme="0"/>
        <color theme="0"/>
      </colorScale>
    </cfRule>
    <cfRule type="expression" dxfId="6454" priority="5687">
      <formula>C105&lt;0</formula>
    </cfRule>
  </conditionalFormatting>
  <conditionalFormatting sqref="D105:D106">
    <cfRule type="expression" priority="5684">
      <formula>#REF!</formula>
    </cfRule>
  </conditionalFormatting>
  <conditionalFormatting sqref="D105:D107">
    <cfRule type="expression" dxfId="6453" priority="5682">
      <formula>IF(D105="Validar","Rojo","Verde")</formula>
    </cfRule>
  </conditionalFormatting>
  <conditionalFormatting sqref="D106">
    <cfRule type="colorScale" priority="5683">
      <colorScale>
        <cfvo type="min"/>
        <cfvo type="max"/>
        <color theme="0"/>
        <color theme="0"/>
      </colorScale>
    </cfRule>
    <cfRule type="expression" dxfId="6452" priority="5685">
      <formula>C106&lt;0</formula>
    </cfRule>
  </conditionalFormatting>
  <conditionalFormatting sqref="D110">
    <cfRule type="colorScale" priority="5674">
      <colorScale>
        <cfvo type="min"/>
        <cfvo type="max"/>
        <color theme="0"/>
        <color theme="0"/>
      </colorScale>
    </cfRule>
    <cfRule type="expression" dxfId="6451"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6450" priority="5569">
      <formula>C111&lt;0</formula>
    </cfRule>
  </conditionalFormatting>
  <conditionalFormatting sqref="D117">
    <cfRule type="colorScale" priority="5680">
      <colorScale>
        <cfvo type="min"/>
        <cfvo type="max"/>
        <color theme="0"/>
        <color theme="0"/>
      </colorScale>
    </cfRule>
    <cfRule type="expression" dxfId="6449"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6448" priority="5679">
      <formula>C118&lt;0</formula>
    </cfRule>
  </conditionalFormatting>
  <conditionalFormatting sqref="D126:D135">
    <cfRule type="expression" dxfId="6447" priority="5801">
      <formula>IF(D126="Validar","Rojo","Verde")</formula>
    </cfRule>
    <cfRule type="colorScale" priority="5802">
      <colorScale>
        <cfvo type="min"/>
        <cfvo type="max"/>
        <color theme="0"/>
        <color theme="0"/>
      </colorScale>
    </cfRule>
    <cfRule type="expression" priority="5803">
      <formula>$F$23</formula>
    </cfRule>
    <cfRule type="expression" dxfId="6446" priority="5804">
      <formula>C126&lt;0</formula>
    </cfRule>
  </conditionalFormatting>
  <conditionalFormatting sqref="K83">
    <cfRule type="expression" dxfId="6445" priority="5583">
      <formula>IF(K83="Validar","Rojo","Verde")</formula>
    </cfRule>
    <cfRule type="colorScale" priority="5584">
      <colorScale>
        <cfvo type="min"/>
        <cfvo type="max"/>
        <color theme="0"/>
        <color theme="0"/>
      </colorScale>
    </cfRule>
    <cfRule type="expression" priority="5585">
      <formula>#REF!</formula>
    </cfRule>
    <cfRule type="expression" dxfId="6444" priority="5586">
      <formula>J83&lt;0</formula>
    </cfRule>
  </conditionalFormatting>
  <conditionalFormatting sqref="K111">
    <cfRule type="expression" dxfId="6443" priority="5562">
      <formula>IF(K111="Validar","Rojo","Verde")</formula>
    </cfRule>
    <cfRule type="colorScale" priority="5563">
      <colorScale>
        <cfvo type="min"/>
        <cfvo type="max"/>
        <color theme="0"/>
        <color theme="0"/>
      </colorScale>
    </cfRule>
    <cfRule type="expression" priority="5564">
      <formula>#REF!</formula>
    </cfRule>
    <cfRule type="expression" dxfId="6442" priority="5565">
      <formula>J111&lt;0</formula>
    </cfRule>
  </conditionalFormatting>
  <conditionalFormatting sqref="K146">
    <cfRule type="expression" dxfId="6441" priority="5670">
      <formula>IF(K146="Validar","Rojo","Verde")</formula>
    </cfRule>
    <cfRule type="colorScale" priority="5671">
      <colorScale>
        <cfvo type="min"/>
        <cfvo type="max"/>
        <color theme="0"/>
        <color theme="0"/>
      </colorScale>
    </cfRule>
    <cfRule type="expression" priority="5672">
      <formula>#REF!</formula>
    </cfRule>
    <cfRule type="expression" dxfId="6440" priority="5673">
      <formula>J146&lt;0</formula>
    </cfRule>
  </conditionalFormatting>
  <conditionalFormatting sqref="R110:R111">
    <cfRule type="expression" dxfId="6439" priority="5557">
      <formula>IF(R110="Validar","Rojo","Verde")</formula>
    </cfRule>
  </conditionalFormatting>
  <conditionalFormatting sqref="R117:R123">
    <cfRule type="expression" dxfId="6438" priority="5638">
      <formula>IF(R117="Validar","Rojo","Verde")</formula>
    </cfRule>
  </conditionalFormatting>
  <conditionalFormatting sqref="R117:R123">
    <cfRule type="expression" priority="5640">
      <formula>#REF!</formula>
    </cfRule>
  </conditionalFormatting>
  <conditionalFormatting sqref="R6:R16">
    <cfRule type="expression" dxfId="6437"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6436" priority="5667">
      <formula>Q6&lt;0</formula>
    </cfRule>
  </conditionalFormatting>
  <conditionalFormatting sqref="R10">
    <cfRule type="colorScale" priority="5634">
      <colorScale>
        <cfvo type="min"/>
        <cfvo type="max"/>
        <color theme="0"/>
        <color theme="0"/>
      </colorScale>
    </cfRule>
    <cfRule type="expression" dxfId="6435" priority="5635">
      <formula>Q10&lt;0</formula>
    </cfRule>
  </conditionalFormatting>
  <conditionalFormatting sqref="R11:R14">
    <cfRule type="colorScale" priority="5664">
      <colorScale>
        <cfvo type="min"/>
        <cfvo type="max"/>
        <color theme="0"/>
        <color theme="0"/>
      </colorScale>
    </cfRule>
    <cfRule type="expression" dxfId="6434" priority="5665">
      <formula>Q11&lt;0</formula>
    </cfRule>
  </conditionalFormatting>
  <conditionalFormatting sqref="R15">
    <cfRule type="colorScale" priority="5631">
      <colorScale>
        <cfvo type="min"/>
        <cfvo type="max"/>
        <color theme="0"/>
        <color theme="0"/>
      </colorScale>
    </cfRule>
    <cfRule type="expression" dxfId="6433" priority="5633">
      <formula>Q15&lt;0</formula>
    </cfRule>
  </conditionalFormatting>
  <conditionalFormatting sqref="R16">
    <cfRule type="colorScale" priority="5662">
      <colorScale>
        <cfvo type="min"/>
        <cfvo type="max"/>
        <color theme="0"/>
        <color theme="0"/>
      </colorScale>
    </cfRule>
    <cfRule type="expression" dxfId="6432" priority="5663">
      <formula>Q16&lt;0</formula>
    </cfRule>
  </conditionalFormatting>
  <conditionalFormatting sqref="R18">
    <cfRule type="colorScale" priority="5627">
      <colorScale>
        <cfvo type="min"/>
        <cfvo type="max"/>
        <color theme="0"/>
        <color theme="0"/>
      </colorScale>
    </cfRule>
    <cfRule type="expression" dxfId="6431" priority="5629">
      <formula>Q18&lt;0</formula>
    </cfRule>
  </conditionalFormatting>
  <conditionalFormatting sqref="R18:R19">
    <cfRule type="expression" dxfId="6430"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6429" priority="5661">
      <formula>Q19&lt;0</formula>
    </cfRule>
  </conditionalFormatting>
  <conditionalFormatting sqref="R23">
    <cfRule type="colorScale" priority="5623">
      <colorScale>
        <cfvo type="min"/>
        <cfvo type="max"/>
        <color theme="0"/>
        <color theme="0"/>
      </colorScale>
    </cfRule>
    <cfRule type="expression" dxfId="6428" priority="5625">
      <formula>Q23&lt;0</formula>
    </cfRule>
  </conditionalFormatting>
  <conditionalFormatting sqref="R23:R24">
    <cfRule type="expression" dxfId="6427"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6426" priority="5657">
      <formula>Q24&lt;0</formula>
    </cfRule>
  </conditionalFormatting>
  <conditionalFormatting sqref="R26">
    <cfRule type="colorScale" priority="5619">
      <colorScale>
        <cfvo type="min"/>
        <cfvo type="max"/>
        <color theme="0"/>
        <color theme="0"/>
      </colorScale>
    </cfRule>
    <cfRule type="expression" dxfId="6425" priority="5621">
      <formula>Q26&lt;0</formula>
    </cfRule>
  </conditionalFormatting>
  <conditionalFormatting sqref="R26:R27">
    <cfRule type="expression" dxfId="6424"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6423" priority="5655">
      <formula>Q27&lt;0</formula>
    </cfRule>
  </conditionalFormatting>
  <conditionalFormatting sqref="R29">
    <cfRule type="colorScale" priority="5615">
      <colorScale>
        <cfvo type="min"/>
        <cfvo type="max"/>
        <color theme="0"/>
        <color theme="0"/>
      </colorScale>
    </cfRule>
    <cfRule type="expression" dxfId="6422" priority="5617">
      <formula>Q29&lt;0</formula>
    </cfRule>
  </conditionalFormatting>
  <conditionalFormatting sqref="R29:R30">
    <cfRule type="expression" dxfId="6421"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6420" priority="5653">
      <formula>Q30&lt;0</formula>
    </cfRule>
  </conditionalFormatting>
  <conditionalFormatting sqref="R39">
    <cfRule type="colorScale" priority="5611">
      <colorScale>
        <cfvo type="min"/>
        <cfvo type="max"/>
        <color theme="0"/>
        <color theme="0"/>
      </colorScale>
    </cfRule>
    <cfRule type="expression" dxfId="6419" priority="5613">
      <formula>Q39&lt;0</formula>
    </cfRule>
  </conditionalFormatting>
  <conditionalFormatting sqref="R39:R66">
    <cfRule type="expression" dxfId="6418"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6417" priority="5651">
      <formula>Q40&lt;0</formula>
    </cfRule>
  </conditionalFormatting>
  <conditionalFormatting sqref="R68">
    <cfRule type="colorScale" priority="5607">
      <colorScale>
        <cfvo type="min"/>
        <cfvo type="max"/>
        <color theme="0"/>
        <color theme="0"/>
      </colorScale>
    </cfRule>
    <cfRule type="expression" dxfId="6416" priority="5609">
      <formula>Q68&lt;0</formula>
    </cfRule>
  </conditionalFormatting>
  <conditionalFormatting sqref="R68:R81">
    <cfRule type="expression" dxfId="6415"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6414" priority="5669">
      <formula>Q69&lt;0</formula>
    </cfRule>
  </conditionalFormatting>
  <conditionalFormatting sqref="R83">
    <cfRule type="colorScale" priority="5579">
      <colorScale>
        <cfvo type="min"/>
        <cfvo type="max"/>
        <color theme="0"/>
        <color theme="0"/>
      </colorScale>
    </cfRule>
    <cfRule type="expression" dxfId="6413" priority="5581">
      <formula>Q83&lt;0</formula>
    </cfRule>
  </conditionalFormatting>
  <conditionalFormatting sqref="R83:R91">
    <cfRule type="expression" dxfId="6412"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6411" priority="5649">
      <formula>Q84&lt;0</formula>
    </cfRule>
  </conditionalFormatting>
  <conditionalFormatting sqref="R93">
    <cfRule type="colorScale" priority="5603">
      <colorScale>
        <cfvo type="min"/>
        <cfvo type="max"/>
        <color theme="0"/>
        <color theme="0"/>
      </colorScale>
    </cfRule>
    <cfRule type="expression" dxfId="6410" priority="5605">
      <formula>Q93&lt;0</formula>
    </cfRule>
  </conditionalFormatting>
  <conditionalFormatting sqref="R93:R102">
    <cfRule type="expression" dxfId="6409"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6408" priority="5647">
      <formula>Q94&lt;0</formula>
    </cfRule>
  </conditionalFormatting>
  <conditionalFormatting sqref="R104">
    <cfRule type="colorScale" priority="5599">
      <colorScale>
        <cfvo type="min"/>
        <cfvo type="max"/>
        <color theme="0"/>
        <color theme="0"/>
      </colorScale>
    </cfRule>
    <cfRule type="expression" dxfId="6407" priority="5601">
      <formula>Q104&lt;0</formula>
    </cfRule>
  </conditionalFormatting>
  <conditionalFormatting sqref="R104:R106">
    <cfRule type="expression" dxfId="6406"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6405" priority="5645">
      <formula>Q105&lt;0</formula>
    </cfRule>
  </conditionalFormatting>
  <conditionalFormatting sqref="R110">
    <cfRule type="colorScale" priority="5642">
      <colorScale>
        <cfvo type="min"/>
        <cfvo type="max"/>
        <color theme="0"/>
        <color theme="0"/>
      </colorScale>
    </cfRule>
    <cfRule type="expression" dxfId="6404"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6403" priority="5560">
      <formula>Q111&lt;0</formula>
    </cfRule>
  </conditionalFormatting>
  <conditionalFormatting sqref="R117:R123">
    <cfRule type="colorScale" priority="5639">
      <colorScale>
        <cfvo type="min"/>
        <cfvo type="max"/>
        <color theme="0"/>
        <color theme="0"/>
      </colorScale>
    </cfRule>
    <cfRule type="expression" dxfId="6402" priority="5641">
      <formula>Q117&lt;0</formula>
    </cfRule>
  </conditionalFormatting>
  <conditionalFormatting sqref="R125">
    <cfRule type="colorScale" priority="5595">
      <colorScale>
        <cfvo type="min"/>
        <cfvo type="max"/>
        <color theme="0"/>
        <color theme="0"/>
      </colorScale>
    </cfRule>
    <cfRule type="expression" dxfId="6401" priority="5597">
      <formula>Q125&lt;0</formula>
    </cfRule>
  </conditionalFormatting>
  <conditionalFormatting sqref="R125:R134">
    <cfRule type="expression" dxfId="6400"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6399" priority="5637">
      <formula>Q126&lt;0</formula>
    </cfRule>
  </conditionalFormatting>
  <conditionalFormatting sqref="X110:X111">
    <cfRule type="expression" dxfId="6398" priority="5379">
      <formula>IF(X110="Validar","Rojo","Verde")</formula>
    </cfRule>
  </conditionalFormatting>
  <conditionalFormatting sqref="X117:X123">
    <cfRule type="expression" dxfId="6397" priority="5435">
      <formula>IF(X117="Validar","Rojo","Verde")</formula>
    </cfRule>
  </conditionalFormatting>
  <conditionalFormatting sqref="X6:X16">
    <cfRule type="expression" dxfId="6396"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6395" priority="5464">
      <formula>W6&lt;0</formula>
    </cfRule>
  </conditionalFormatting>
  <conditionalFormatting sqref="X10">
    <cfRule type="colorScale" priority="5431">
      <colorScale>
        <cfvo type="min"/>
        <cfvo type="max"/>
        <color theme="0"/>
        <color theme="0"/>
      </colorScale>
    </cfRule>
    <cfRule type="expression" dxfId="6394" priority="5432">
      <formula>W10&lt;0</formula>
    </cfRule>
  </conditionalFormatting>
  <conditionalFormatting sqref="X11:X14">
    <cfRule type="colorScale" priority="5461">
      <colorScale>
        <cfvo type="min"/>
        <cfvo type="max"/>
        <color theme="0"/>
        <color theme="0"/>
      </colorScale>
    </cfRule>
    <cfRule type="expression" dxfId="6393" priority="5462">
      <formula>W11&lt;0</formula>
    </cfRule>
  </conditionalFormatting>
  <conditionalFormatting sqref="X15">
    <cfRule type="colorScale" priority="5428">
      <colorScale>
        <cfvo type="min"/>
        <cfvo type="max"/>
        <color theme="0"/>
        <color theme="0"/>
      </colorScale>
    </cfRule>
    <cfRule type="expression" dxfId="6392" priority="5430">
      <formula>W15&lt;0</formula>
    </cfRule>
  </conditionalFormatting>
  <conditionalFormatting sqref="X16">
    <cfRule type="colorScale" priority="5459">
      <colorScale>
        <cfvo type="min"/>
        <cfvo type="max"/>
        <color theme="0"/>
        <color theme="0"/>
      </colorScale>
    </cfRule>
    <cfRule type="expression" dxfId="6391" priority="5460">
      <formula>W16&lt;0</formula>
    </cfRule>
  </conditionalFormatting>
  <conditionalFormatting sqref="X18">
    <cfRule type="colorScale" priority="5424">
      <colorScale>
        <cfvo type="min"/>
        <cfvo type="max"/>
        <color theme="0"/>
        <color theme="0"/>
      </colorScale>
    </cfRule>
    <cfRule type="expression" dxfId="6390" priority="5426">
      <formula>W18&lt;0</formula>
    </cfRule>
  </conditionalFormatting>
  <conditionalFormatting sqref="X18:X19">
    <cfRule type="expression" dxfId="6389"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6388" priority="5458">
      <formula>W19&lt;0</formula>
    </cfRule>
  </conditionalFormatting>
  <conditionalFormatting sqref="X23">
    <cfRule type="colorScale" priority="5420">
      <colorScale>
        <cfvo type="min"/>
        <cfvo type="max"/>
        <color theme="0"/>
        <color theme="0"/>
      </colorScale>
    </cfRule>
    <cfRule type="expression" dxfId="6387" priority="5422">
      <formula>W23&lt;0</formula>
    </cfRule>
  </conditionalFormatting>
  <conditionalFormatting sqref="X23:X24">
    <cfRule type="expression" dxfId="6386"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6385" priority="5454">
      <formula>W24&lt;0</formula>
    </cfRule>
  </conditionalFormatting>
  <conditionalFormatting sqref="X26">
    <cfRule type="colorScale" priority="5416">
      <colorScale>
        <cfvo type="min"/>
        <cfvo type="max"/>
        <color theme="0"/>
        <color theme="0"/>
      </colorScale>
    </cfRule>
    <cfRule type="expression" dxfId="6384" priority="5418">
      <formula>W26&lt;0</formula>
    </cfRule>
  </conditionalFormatting>
  <conditionalFormatting sqref="X26:X27">
    <cfRule type="expression" dxfId="6383"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6382" priority="5452">
      <formula>W27&lt;0</formula>
    </cfRule>
  </conditionalFormatting>
  <conditionalFormatting sqref="X29">
    <cfRule type="colorScale" priority="5412">
      <colorScale>
        <cfvo type="min"/>
        <cfvo type="max"/>
        <color theme="0"/>
        <color theme="0"/>
      </colorScale>
    </cfRule>
    <cfRule type="expression" dxfId="6381" priority="5414">
      <formula>W29&lt;0</formula>
    </cfRule>
  </conditionalFormatting>
  <conditionalFormatting sqref="X29:X30">
    <cfRule type="expression" dxfId="6380"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6379" priority="5450">
      <formula>W30&lt;0</formula>
    </cfRule>
  </conditionalFormatting>
  <conditionalFormatting sqref="X39">
    <cfRule type="colorScale" priority="5408">
      <colorScale>
        <cfvo type="min"/>
        <cfvo type="max"/>
        <color theme="0"/>
        <color theme="0"/>
      </colorScale>
    </cfRule>
    <cfRule type="expression" dxfId="6378" priority="5410">
      <formula>W39&lt;0</formula>
    </cfRule>
  </conditionalFormatting>
  <conditionalFormatting sqref="X39:X66">
    <cfRule type="expression" dxfId="6377"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6376" priority="5448">
      <formula>W40&lt;0</formula>
    </cfRule>
  </conditionalFormatting>
  <conditionalFormatting sqref="X68">
    <cfRule type="colorScale" priority="5404">
      <colorScale>
        <cfvo type="min"/>
        <cfvo type="max"/>
        <color theme="0"/>
        <color theme="0"/>
      </colorScale>
    </cfRule>
    <cfRule type="expression" dxfId="6375" priority="5406">
      <formula>W68&lt;0</formula>
    </cfRule>
  </conditionalFormatting>
  <conditionalFormatting sqref="X68:X81">
    <cfRule type="expression" dxfId="6374"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6373" priority="5466">
      <formula>W69&lt;0</formula>
    </cfRule>
  </conditionalFormatting>
  <conditionalFormatting sqref="X83">
    <cfRule type="colorScale" priority="5387">
      <colorScale>
        <cfvo type="min"/>
        <cfvo type="max"/>
        <color theme="0"/>
        <color theme="0"/>
      </colorScale>
    </cfRule>
    <cfRule type="expression" dxfId="6372" priority="5389">
      <formula>W83&lt;0</formula>
    </cfRule>
  </conditionalFormatting>
  <conditionalFormatting sqref="X83:X91">
    <cfRule type="expression" dxfId="6371"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6370" priority="5446">
      <formula>W84&lt;0</formula>
    </cfRule>
  </conditionalFormatting>
  <conditionalFormatting sqref="X93">
    <cfRule type="colorScale" priority="5400">
      <colorScale>
        <cfvo type="min"/>
        <cfvo type="max"/>
        <color theme="0"/>
        <color theme="0"/>
      </colorScale>
    </cfRule>
    <cfRule type="expression" dxfId="6369" priority="5402">
      <formula>W93&lt;0</formula>
    </cfRule>
  </conditionalFormatting>
  <conditionalFormatting sqref="X93:X102">
    <cfRule type="expression" dxfId="6368"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6367" priority="5444">
      <formula>W94&lt;0</formula>
    </cfRule>
  </conditionalFormatting>
  <conditionalFormatting sqref="X104">
    <cfRule type="colorScale" priority="5396">
      <colorScale>
        <cfvo type="min"/>
        <cfvo type="max"/>
        <color theme="0"/>
        <color theme="0"/>
      </colorScale>
    </cfRule>
    <cfRule type="expression" dxfId="6366" priority="5398">
      <formula>W104&lt;0</formula>
    </cfRule>
  </conditionalFormatting>
  <conditionalFormatting sqref="X104:X106">
    <cfRule type="expression" dxfId="6365"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6364" priority="5442">
      <formula>W105&lt;0</formula>
    </cfRule>
  </conditionalFormatting>
  <conditionalFormatting sqref="X110">
    <cfRule type="colorScale" priority="5439">
      <colorScale>
        <cfvo type="min"/>
        <cfvo type="max"/>
        <color theme="0"/>
        <color theme="0"/>
      </colorScale>
    </cfRule>
    <cfRule type="expression" dxfId="6363"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6362"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6361" priority="5438">
      <formula>W117&lt;0</formula>
    </cfRule>
  </conditionalFormatting>
  <conditionalFormatting sqref="X125">
    <cfRule type="colorScale" priority="5392">
      <colorScale>
        <cfvo type="min"/>
        <cfvo type="max"/>
        <color theme="0"/>
        <color theme="0"/>
      </colorScale>
    </cfRule>
    <cfRule type="expression" dxfId="6360" priority="5394">
      <formula>W125&lt;0</formula>
    </cfRule>
  </conditionalFormatting>
  <conditionalFormatting sqref="X125:X134">
    <cfRule type="expression" dxfId="6359"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6358" priority="5434">
      <formula>W126&lt;0</formula>
    </cfRule>
  </conditionalFormatting>
  <conditionalFormatting sqref="AB110:AB111">
    <cfRule type="expression" dxfId="6357" priority="5468">
      <formula>IF(AB110="Validar","Rojo","Verde")</formula>
    </cfRule>
  </conditionalFormatting>
  <conditionalFormatting sqref="AB117:AB123">
    <cfRule type="expression" dxfId="6356" priority="5524">
      <formula>IF(AB117="Validar","Rojo","Verde")</formula>
    </cfRule>
  </conditionalFormatting>
  <conditionalFormatting sqref="AB117:AB123">
    <cfRule type="expression" priority="5526">
      <formula>#REF!</formula>
    </cfRule>
  </conditionalFormatting>
  <conditionalFormatting sqref="AB6:AB16">
    <cfRule type="expression" dxfId="6355"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6354" priority="5553">
      <formula>AA6&lt;0</formula>
    </cfRule>
  </conditionalFormatting>
  <conditionalFormatting sqref="AB10">
    <cfRule type="colorScale" priority="5520">
      <colorScale>
        <cfvo type="min"/>
        <cfvo type="max"/>
        <color theme="0"/>
        <color theme="0"/>
      </colorScale>
    </cfRule>
    <cfRule type="expression" dxfId="6353" priority="5521">
      <formula>AA10&lt;0</formula>
    </cfRule>
  </conditionalFormatting>
  <conditionalFormatting sqref="AB11:AB14">
    <cfRule type="colorScale" priority="5550">
      <colorScale>
        <cfvo type="min"/>
        <cfvo type="max"/>
        <color theme="0"/>
        <color theme="0"/>
      </colorScale>
    </cfRule>
    <cfRule type="expression" dxfId="6352" priority="5551">
      <formula>AA11&lt;0</formula>
    </cfRule>
  </conditionalFormatting>
  <conditionalFormatting sqref="AB15">
    <cfRule type="colorScale" priority="5517">
      <colorScale>
        <cfvo type="min"/>
        <cfvo type="max"/>
        <color theme="0"/>
        <color theme="0"/>
      </colorScale>
    </cfRule>
    <cfRule type="expression" dxfId="6351" priority="5519">
      <formula>AA15&lt;0</formula>
    </cfRule>
  </conditionalFormatting>
  <conditionalFormatting sqref="AB16">
    <cfRule type="colorScale" priority="5548">
      <colorScale>
        <cfvo type="min"/>
        <cfvo type="max"/>
        <color theme="0"/>
        <color theme="0"/>
      </colorScale>
    </cfRule>
    <cfRule type="expression" dxfId="6350" priority="5549">
      <formula>AA16&lt;0</formula>
    </cfRule>
  </conditionalFormatting>
  <conditionalFormatting sqref="AB18">
    <cfRule type="colorScale" priority="5513">
      <colorScale>
        <cfvo type="min"/>
        <cfvo type="max"/>
        <color theme="0"/>
        <color theme="0"/>
      </colorScale>
    </cfRule>
    <cfRule type="expression" dxfId="6349" priority="5515">
      <formula>AA18&lt;0</formula>
    </cfRule>
  </conditionalFormatting>
  <conditionalFormatting sqref="AB18:AB19">
    <cfRule type="expression" dxfId="6348"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6347" priority="5547">
      <formula>AA19&lt;0</formula>
    </cfRule>
  </conditionalFormatting>
  <conditionalFormatting sqref="AB23">
    <cfRule type="colorScale" priority="5509">
      <colorScale>
        <cfvo type="min"/>
        <cfvo type="max"/>
        <color theme="0"/>
        <color theme="0"/>
      </colorScale>
    </cfRule>
    <cfRule type="expression" dxfId="6346" priority="5511">
      <formula>AA23&lt;0</formula>
    </cfRule>
  </conditionalFormatting>
  <conditionalFormatting sqref="AB23:AB24">
    <cfRule type="expression" dxfId="6345"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6344" priority="5543">
      <formula>AA24&lt;0</formula>
    </cfRule>
  </conditionalFormatting>
  <conditionalFormatting sqref="AB26">
    <cfRule type="colorScale" priority="5505">
      <colorScale>
        <cfvo type="min"/>
        <cfvo type="max"/>
        <color theme="0"/>
        <color theme="0"/>
      </colorScale>
    </cfRule>
    <cfRule type="expression" dxfId="6343" priority="5507">
      <formula>AA26&lt;0</formula>
    </cfRule>
  </conditionalFormatting>
  <conditionalFormatting sqref="AB26:AB27">
    <cfRule type="expression" dxfId="6342"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6341" priority="5541">
      <formula>AA27&lt;0</formula>
    </cfRule>
  </conditionalFormatting>
  <conditionalFormatting sqref="AB29">
    <cfRule type="colorScale" priority="5501">
      <colorScale>
        <cfvo type="min"/>
        <cfvo type="max"/>
        <color theme="0"/>
        <color theme="0"/>
      </colorScale>
    </cfRule>
    <cfRule type="expression" dxfId="6340" priority="5503">
      <formula>AA29&lt;0</formula>
    </cfRule>
  </conditionalFormatting>
  <conditionalFormatting sqref="AB29:AB30">
    <cfRule type="expression" dxfId="6339"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6338" priority="5539">
      <formula>AA30&lt;0</formula>
    </cfRule>
  </conditionalFormatting>
  <conditionalFormatting sqref="AB39">
    <cfRule type="colorScale" priority="5497">
      <colorScale>
        <cfvo type="min"/>
        <cfvo type="max"/>
        <color theme="0"/>
        <color theme="0"/>
      </colorScale>
    </cfRule>
    <cfRule type="expression" dxfId="6337" priority="5499">
      <formula>AA39&lt;0</formula>
    </cfRule>
  </conditionalFormatting>
  <conditionalFormatting sqref="AB39:AB66">
    <cfRule type="expression" dxfId="6336"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6335" priority="5537">
      <formula>AA40&lt;0</formula>
    </cfRule>
  </conditionalFormatting>
  <conditionalFormatting sqref="AB68">
    <cfRule type="colorScale" priority="5493">
      <colorScale>
        <cfvo type="min"/>
        <cfvo type="max"/>
        <color theme="0"/>
        <color theme="0"/>
      </colorScale>
    </cfRule>
    <cfRule type="expression" dxfId="6334" priority="5495">
      <formula>AA68&lt;0</formula>
    </cfRule>
  </conditionalFormatting>
  <conditionalFormatting sqref="AB68:AB81">
    <cfRule type="expression" dxfId="6333"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6332" priority="5555">
      <formula>AA69&lt;0</formula>
    </cfRule>
  </conditionalFormatting>
  <conditionalFormatting sqref="AB83">
    <cfRule type="colorScale" priority="5476">
      <colorScale>
        <cfvo type="min"/>
        <cfvo type="max"/>
        <color theme="0"/>
        <color theme="0"/>
      </colorScale>
    </cfRule>
    <cfRule type="expression" dxfId="6331" priority="5478">
      <formula>AA83&lt;0</formula>
    </cfRule>
  </conditionalFormatting>
  <conditionalFormatting sqref="AB83:AB91">
    <cfRule type="expression" dxfId="6330"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6329" priority="5535">
      <formula>AA84&lt;0</formula>
    </cfRule>
  </conditionalFormatting>
  <conditionalFormatting sqref="AB93">
    <cfRule type="colorScale" priority="5489">
      <colorScale>
        <cfvo type="min"/>
        <cfvo type="max"/>
        <color theme="0"/>
        <color theme="0"/>
      </colorScale>
    </cfRule>
    <cfRule type="expression" dxfId="6328" priority="5491">
      <formula>AA93&lt;0</formula>
    </cfRule>
  </conditionalFormatting>
  <conditionalFormatting sqref="AB93:AB102">
    <cfRule type="expression" dxfId="6327"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6326" priority="5533">
      <formula>AA94&lt;0</formula>
    </cfRule>
  </conditionalFormatting>
  <conditionalFormatting sqref="AB104">
    <cfRule type="colorScale" priority="5485">
      <colorScale>
        <cfvo type="min"/>
        <cfvo type="max"/>
        <color theme="0"/>
        <color theme="0"/>
      </colorScale>
    </cfRule>
    <cfRule type="expression" dxfId="6325" priority="5487">
      <formula>AA104&lt;0</formula>
    </cfRule>
  </conditionalFormatting>
  <conditionalFormatting sqref="AB104:AB106">
    <cfRule type="expression" dxfId="6324"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6323" priority="5531">
      <formula>AA105&lt;0</formula>
    </cfRule>
  </conditionalFormatting>
  <conditionalFormatting sqref="AB110">
    <cfRule type="colorScale" priority="5528">
      <colorScale>
        <cfvo type="min"/>
        <cfvo type="max"/>
        <color theme="0"/>
        <color theme="0"/>
      </colorScale>
    </cfRule>
    <cfRule type="expression" dxfId="6322"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6321" priority="5471">
      <formula>AA111&lt;0</formula>
    </cfRule>
  </conditionalFormatting>
  <conditionalFormatting sqref="AB117:AB123">
    <cfRule type="colorScale" priority="5525">
      <colorScale>
        <cfvo type="min"/>
        <cfvo type="max"/>
        <color theme="0"/>
        <color theme="0"/>
      </colorScale>
    </cfRule>
    <cfRule type="expression" dxfId="6320" priority="5527">
      <formula>AA117&lt;0</formula>
    </cfRule>
  </conditionalFormatting>
  <conditionalFormatting sqref="AB125">
    <cfRule type="colorScale" priority="5481">
      <colorScale>
        <cfvo type="min"/>
        <cfvo type="max"/>
        <color theme="0"/>
        <color theme="0"/>
      </colorScale>
    </cfRule>
    <cfRule type="expression" dxfId="6319" priority="5483">
      <formula>AA125&lt;0</formula>
    </cfRule>
  </conditionalFormatting>
  <conditionalFormatting sqref="AB125:AB134">
    <cfRule type="expression" dxfId="6318"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6317" priority="5523">
      <formula>AA126&lt;0</formula>
    </cfRule>
  </conditionalFormatting>
  <conditionalFormatting sqref="AV110:AV111">
    <cfRule type="expression" dxfId="6316" priority="5290">
      <formula>IF(AV110="Validar","Rojo","Verde")</formula>
    </cfRule>
  </conditionalFormatting>
  <conditionalFormatting sqref="AV117:AV123">
    <cfRule type="expression" dxfId="6315" priority="5346">
      <formula>IF(AV117="Validar","Rojo","Verde")</formula>
    </cfRule>
  </conditionalFormatting>
  <conditionalFormatting sqref="AV6:AV16">
    <cfRule type="expression" dxfId="6314"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6313" priority="5375">
      <formula>AU6&lt;0</formula>
    </cfRule>
  </conditionalFormatting>
  <conditionalFormatting sqref="AV10">
    <cfRule type="colorScale" priority="5342">
      <colorScale>
        <cfvo type="min"/>
        <cfvo type="max"/>
        <color theme="0"/>
        <color theme="0"/>
      </colorScale>
    </cfRule>
    <cfRule type="expression" dxfId="6312" priority="5343">
      <formula>AU10&lt;0</formula>
    </cfRule>
  </conditionalFormatting>
  <conditionalFormatting sqref="AV11:AV14">
    <cfRule type="colorScale" priority="5372">
      <colorScale>
        <cfvo type="min"/>
        <cfvo type="max"/>
        <color theme="0"/>
        <color theme="0"/>
      </colorScale>
    </cfRule>
    <cfRule type="expression" dxfId="6311" priority="5373">
      <formula>AU11&lt;0</formula>
    </cfRule>
  </conditionalFormatting>
  <conditionalFormatting sqref="AV15">
    <cfRule type="colorScale" priority="5339">
      <colorScale>
        <cfvo type="min"/>
        <cfvo type="max"/>
        <color theme="0"/>
        <color theme="0"/>
      </colorScale>
    </cfRule>
    <cfRule type="expression" dxfId="6310" priority="5341">
      <formula>AU15&lt;0</formula>
    </cfRule>
  </conditionalFormatting>
  <conditionalFormatting sqref="AV16">
    <cfRule type="colorScale" priority="5370">
      <colorScale>
        <cfvo type="min"/>
        <cfvo type="max"/>
        <color theme="0"/>
        <color theme="0"/>
      </colorScale>
    </cfRule>
    <cfRule type="expression" dxfId="6309" priority="5371">
      <formula>AU16&lt;0</formula>
    </cfRule>
  </conditionalFormatting>
  <conditionalFormatting sqref="AV18">
    <cfRule type="colorScale" priority="5335">
      <colorScale>
        <cfvo type="min"/>
        <cfvo type="max"/>
        <color theme="0"/>
        <color theme="0"/>
      </colorScale>
    </cfRule>
    <cfRule type="expression" dxfId="6308" priority="5337">
      <formula>AU18&lt;0</formula>
    </cfRule>
  </conditionalFormatting>
  <conditionalFormatting sqref="AV18:AV19">
    <cfRule type="expression" dxfId="6307"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6306" priority="5369">
      <formula>AU19&lt;0</formula>
    </cfRule>
  </conditionalFormatting>
  <conditionalFormatting sqref="AV23">
    <cfRule type="colorScale" priority="5331">
      <colorScale>
        <cfvo type="min"/>
        <cfvo type="max"/>
        <color theme="0"/>
        <color theme="0"/>
      </colorScale>
    </cfRule>
    <cfRule type="expression" dxfId="6305" priority="5333">
      <formula>AU23&lt;0</formula>
    </cfRule>
  </conditionalFormatting>
  <conditionalFormatting sqref="AV23:AV24">
    <cfRule type="expression" dxfId="6304"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6303" priority="5365">
      <formula>AU24&lt;0</formula>
    </cfRule>
  </conditionalFormatting>
  <conditionalFormatting sqref="AV26">
    <cfRule type="colorScale" priority="5327">
      <colorScale>
        <cfvo type="min"/>
        <cfvo type="max"/>
        <color theme="0"/>
        <color theme="0"/>
      </colorScale>
    </cfRule>
    <cfRule type="expression" dxfId="6302" priority="5329">
      <formula>AU26&lt;0</formula>
    </cfRule>
  </conditionalFormatting>
  <conditionalFormatting sqref="AV26:AV27">
    <cfRule type="expression" dxfId="6301"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6300" priority="5363">
      <formula>AU27&lt;0</formula>
    </cfRule>
  </conditionalFormatting>
  <conditionalFormatting sqref="AV29">
    <cfRule type="colorScale" priority="5323">
      <colorScale>
        <cfvo type="min"/>
        <cfvo type="max"/>
        <color theme="0"/>
        <color theme="0"/>
      </colorScale>
    </cfRule>
    <cfRule type="expression" dxfId="6299" priority="5325">
      <formula>AU29&lt;0</formula>
    </cfRule>
  </conditionalFormatting>
  <conditionalFormatting sqref="AV29:AV30">
    <cfRule type="expression" dxfId="6298"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6297" priority="5361">
      <formula>AU30&lt;0</formula>
    </cfRule>
  </conditionalFormatting>
  <conditionalFormatting sqref="AV39">
    <cfRule type="colorScale" priority="5319">
      <colorScale>
        <cfvo type="min"/>
        <cfvo type="max"/>
        <color theme="0"/>
        <color theme="0"/>
      </colorScale>
    </cfRule>
    <cfRule type="expression" dxfId="6296" priority="5321">
      <formula>AU39&lt;0</formula>
    </cfRule>
  </conditionalFormatting>
  <conditionalFormatting sqref="AV39:AV66">
    <cfRule type="expression" dxfId="6295"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6294" priority="5359">
      <formula>AU40&lt;0</formula>
    </cfRule>
  </conditionalFormatting>
  <conditionalFormatting sqref="AV68">
    <cfRule type="colorScale" priority="5315">
      <colorScale>
        <cfvo type="min"/>
        <cfvo type="max"/>
        <color theme="0"/>
        <color theme="0"/>
      </colorScale>
    </cfRule>
    <cfRule type="expression" dxfId="6293" priority="5317">
      <formula>AU68&lt;0</formula>
    </cfRule>
  </conditionalFormatting>
  <conditionalFormatting sqref="AV68:AV81">
    <cfRule type="expression" dxfId="6292"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6291" priority="5377">
      <formula>AU69&lt;0</formula>
    </cfRule>
  </conditionalFormatting>
  <conditionalFormatting sqref="AV83">
    <cfRule type="colorScale" priority="5298">
      <colorScale>
        <cfvo type="min"/>
        <cfvo type="max"/>
        <color theme="0"/>
        <color theme="0"/>
      </colorScale>
    </cfRule>
    <cfRule type="expression" dxfId="6290" priority="5300">
      <formula>AU83&lt;0</formula>
    </cfRule>
  </conditionalFormatting>
  <conditionalFormatting sqref="AV83:AV91">
    <cfRule type="expression" dxfId="6289"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6288" priority="5357">
      <formula>AU84&lt;0</formula>
    </cfRule>
  </conditionalFormatting>
  <conditionalFormatting sqref="AV93">
    <cfRule type="colorScale" priority="5311">
      <colorScale>
        <cfvo type="min"/>
        <cfvo type="max"/>
        <color theme="0"/>
        <color theme="0"/>
      </colorScale>
    </cfRule>
    <cfRule type="expression" dxfId="6287" priority="5313">
      <formula>AU93&lt;0</formula>
    </cfRule>
  </conditionalFormatting>
  <conditionalFormatting sqref="AV93:AV102">
    <cfRule type="expression" dxfId="6286"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6285" priority="5355">
      <formula>AU94&lt;0</formula>
    </cfRule>
  </conditionalFormatting>
  <conditionalFormatting sqref="AV104">
    <cfRule type="colorScale" priority="5307">
      <colorScale>
        <cfvo type="min"/>
        <cfvo type="max"/>
        <color theme="0"/>
        <color theme="0"/>
      </colorScale>
    </cfRule>
    <cfRule type="expression" dxfId="6284" priority="5309">
      <formula>AU104&lt;0</formula>
    </cfRule>
  </conditionalFormatting>
  <conditionalFormatting sqref="AV104:AV106">
    <cfRule type="expression" dxfId="6283"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6282" priority="5353">
      <formula>AU105&lt;0</formula>
    </cfRule>
  </conditionalFormatting>
  <conditionalFormatting sqref="AV110">
    <cfRule type="colorScale" priority="5350">
      <colorScale>
        <cfvo type="min"/>
        <cfvo type="max"/>
        <color theme="0"/>
        <color theme="0"/>
      </colorScale>
    </cfRule>
    <cfRule type="expression" dxfId="6281"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6280"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6279" priority="5349">
      <formula>AU117&lt;0</formula>
    </cfRule>
  </conditionalFormatting>
  <conditionalFormatting sqref="AV125">
    <cfRule type="colorScale" priority="5303">
      <colorScale>
        <cfvo type="min"/>
        <cfvo type="max"/>
        <color theme="0"/>
        <color theme="0"/>
      </colorScale>
    </cfRule>
    <cfRule type="expression" dxfId="6278" priority="5305">
      <formula>AU125&lt;0</formula>
    </cfRule>
  </conditionalFormatting>
  <conditionalFormatting sqref="AV125:AV134">
    <cfRule type="expression" dxfId="6277"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6276" priority="5345">
      <formula>AU126&lt;0</formula>
    </cfRule>
  </conditionalFormatting>
  <conditionalFormatting sqref="BB110:BB111">
    <cfRule type="expression" dxfId="6275" priority="5201">
      <formula>IF(BB110="Validar","Rojo","Verde")</formula>
    </cfRule>
  </conditionalFormatting>
  <conditionalFormatting sqref="BB117:BB123">
    <cfRule type="expression" dxfId="6274" priority="5257">
      <formula>IF(BB117="Validar","Rojo","Verde")</formula>
    </cfRule>
  </conditionalFormatting>
  <conditionalFormatting sqref="BB6:BB16">
    <cfRule type="expression" dxfId="6273"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6272" priority="5286">
      <formula>BA6&lt;0</formula>
    </cfRule>
  </conditionalFormatting>
  <conditionalFormatting sqref="BB10">
    <cfRule type="colorScale" priority="5253">
      <colorScale>
        <cfvo type="min"/>
        <cfvo type="max"/>
        <color theme="0"/>
        <color theme="0"/>
      </colorScale>
    </cfRule>
    <cfRule type="expression" dxfId="6271" priority="5254">
      <formula>BA10&lt;0</formula>
    </cfRule>
  </conditionalFormatting>
  <conditionalFormatting sqref="BB11:BB14">
    <cfRule type="colorScale" priority="5283">
      <colorScale>
        <cfvo type="min"/>
        <cfvo type="max"/>
        <color theme="0"/>
        <color theme="0"/>
      </colorScale>
    </cfRule>
    <cfRule type="expression" dxfId="6270" priority="5284">
      <formula>BA11&lt;0</formula>
    </cfRule>
  </conditionalFormatting>
  <conditionalFormatting sqref="BB15">
    <cfRule type="colorScale" priority="5250">
      <colorScale>
        <cfvo type="min"/>
        <cfvo type="max"/>
        <color theme="0"/>
        <color theme="0"/>
      </colorScale>
    </cfRule>
    <cfRule type="expression" dxfId="6269" priority="5252">
      <formula>BA15&lt;0</formula>
    </cfRule>
  </conditionalFormatting>
  <conditionalFormatting sqref="BB16">
    <cfRule type="colorScale" priority="5281">
      <colorScale>
        <cfvo type="min"/>
        <cfvo type="max"/>
        <color theme="0"/>
        <color theme="0"/>
      </colorScale>
    </cfRule>
    <cfRule type="expression" dxfId="6268" priority="5282">
      <formula>BA16&lt;0</formula>
    </cfRule>
  </conditionalFormatting>
  <conditionalFormatting sqref="BB18">
    <cfRule type="colorScale" priority="5246">
      <colorScale>
        <cfvo type="min"/>
        <cfvo type="max"/>
        <color theme="0"/>
        <color theme="0"/>
      </colorScale>
    </cfRule>
    <cfRule type="expression" dxfId="6267" priority="5248">
      <formula>BA18&lt;0</formula>
    </cfRule>
  </conditionalFormatting>
  <conditionalFormatting sqref="BB18:BB19">
    <cfRule type="expression" dxfId="6266"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6265" priority="5280">
      <formula>BA19&lt;0</formula>
    </cfRule>
  </conditionalFormatting>
  <conditionalFormatting sqref="BB23">
    <cfRule type="colorScale" priority="5242">
      <colorScale>
        <cfvo type="min"/>
        <cfvo type="max"/>
        <color theme="0"/>
        <color theme="0"/>
      </colorScale>
    </cfRule>
    <cfRule type="expression" dxfId="6264" priority="5244">
      <formula>BA23&lt;0</formula>
    </cfRule>
  </conditionalFormatting>
  <conditionalFormatting sqref="BB23:BB24">
    <cfRule type="expression" dxfId="6263"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6262" priority="5276">
      <formula>BA24&lt;0</formula>
    </cfRule>
  </conditionalFormatting>
  <conditionalFormatting sqref="BB26">
    <cfRule type="colorScale" priority="5238">
      <colorScale>
        <cfvo type="min"/>
        <cfvo type="max"/>
        <color theme="0"/>
        <color theme="0"/>
      </colorScale>
    </cfRule>
    <cfRule type="expression" dxfId="6261" priority="5240">
      <formula>BA26&lt;0</formula>
    </cfRule>
  </conditionalFormatting>
  <conditionalFormatting sqref="BB26:BB27">
    <cfRule type="expression" dxfId="6260"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6259" priority="5274">
      <formula>BA27&lt;0</formula>
    </cfRule>
  </conditionalFormatting>
  <conditionalFormatting sqref="BB29">
    <cfRule type="colorScale" priority="5234">
      <colorScale>
        <cfvo type="min"/>
        <cfvo type="max"/>
        <color theme="0"/>
        <color theme="0"/>
      </colorScale>
    </cfRule>
    <cfRule type="expression" dxfId="6258" priority="5236">
      <formula>BA29&lt;0</formula>
    </cfRule>
  </conditionalFormatting>
  <conditionalFormatting sqref="BB29:BB30">
    <cfRule type="expression" dxfId="6257"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6256" priority="5272">
      <formula>BA30&lt;0</formula>
    </cfRule>
  </conditionalFormatting>
  <conditionalFormatting sqref="BB39">
    <cfRule type="colorScale" priority="5230">
      <colorScale>
        <cfvo type="min"/>
        <cfvo type="max"/>
        <color theme="0"/>
        <color theme="0"/>
      </colorScale>
    </cfRule>
    <cfRule type="expression" dxfId="6255" priority="5232">
      <formula>BA39&lt;0</formula>
    </cfRule>
  </conditionalFormatting>
  <conditionalFormatting sqref="BB39:BB66">
    <cfRule type="expression" dxfId="6254"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6253" priority="5270">
      <formula>BA40&lt;0</formula>
    </cfRule>
  </conditionalFormatting>
  <conditionalFormatting sqref="BB68">
    <cfRule type="colorScale" priority="5226">
      <colorScale>
        <cfvo type="min"/>
        <cfvo type="max"/>
        <color theme="0"/>
        <color theme="0"/>
      </colorScale>
    </cfRule>
    <cfRule type="expression" dxfId="6252" priority="5228">
      <formula>BA68&lt;0</formula>
    </cfRule>
  </conditionalFormatting>
  <conditionalFormatting sqref="BB68:BB81">
    <cfRule type="expression" dxfId="6251"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6250" priority="5288">
      <formula>BA69&lt;0</formula>
    </cfRule>
  </conditionalFormatting>
  <conditionalFormatting sqref="BB83">
    <cfRule type="colorScale" priority="5209">
      <colorScale>
        <cfvo type="min"/>
        <cfvo type="max"/>
        <color theme="0"/>
        <color theme="0"/>
      </colorScale>
    </cfRule>
    <cfRule type="expression" dxfId="6249" priority="5211">
      <formula>BA83&lt;0</formula>
    </cfRule>
  </conditionalFormatting>
  <conditionalFormatting sqref="BB83:BB91">
    <cfRule type="expression" dxfId="6248"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6247" priority="5268">
      <formula>BA84&lt;0</formula>
    </cfRule>
  </conditionalFormatting>
  <conditionalFormatting sqref="BB93">
    <cfRule type="colorScale" priority="5222">
      <colorScale>
        <cfvo type="min"/>
        <cfvo type="max"/>
        <color theme="0"/>
        <color theme="0"/>
      </colorScale>
    </cfRule>
    <cfRule type="expression" dxfId="6246" priority="5224">
      <formula>BA93&lt;0</formula>
    </cfRule>
  </conditionalFormatting>
  <conditionalFormatting sqref="BB93:BB102">
    <cfRule type="expression" dxfId="6245"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6244" priority="5266">
      <formula>BA94&lt;0</formula>
    </cfRule>
  </conditionalFormatting>
  <conditionalFormatting sqref="BB104">
    <cfRule type="colorScale" priority="5218">
      <colorScale>
        <cfvo type="min"/>
        <cfvo type="max"/>
        <color theme="0"/>
        <color theme="0"/>
      </colorScale>
    </cfRule>
    <cfRule type="expression" dxfId="6243" priority="5220">
      <formula>BA104&lt;0</formula>
    </cfRule>
  </conditionalFormatting>
  <conditionalFormatting sqref="BB104:BB106">
    <cfRule type="expression" dxfId="6242"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6241" priority="5264">
      <formula>BA105&lt;0</formula>
    </cfRule>
  </conditionalFormatting>
  <conditionalFormatting sqref="BB110">
    <cfRule type="colorScale" priority="5261">
      <colorScale>
        <cfvo type="min"/>
        <cfvo type="max"/>
        <color theme="0"/>
        <color theme="0"/>
      </colorScale>
    </cfRule>
    <cfRule type="expression" dxfId="6240"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6239"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6238" priority="5260">
      <formula>BA117&lt;0</formula>
    </cfRule>
  </conditionalFormatting>
  <conditionalFormatting sqref="BB125">
    <cfRule type="colorScale" priority="5214">
      <colorScale>
        <cfvo type="min"/>
        <cfvo type="max"/>
        <color theme="0"/>
        <color theme="0"/>
      </colorScale>
    </cfRule>
    <cfRule type="expression" dxfId="6237" priority="5216">
      <formula>BA125&lt;0</formula>
    </cfRule>
  </conditionalFormatting>
  <conditionalFormatting sqref="BB125:BB134">
    <cfRule type="expression" dxfId="6236"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6235" priority="5256">
      <formula>BA126&lt;0</formula>
    </cfRule>
  </conditionalFormatting>
  <conditionalFormatting sqref="BF110:BF111">
    <cfRule type="expression" dxfId="6234" priority="5112">
      <formula>IF(BF110="Validar","Rojo","Verde")</formula>
    </cfRule>
  </conditionalFormatting>
  <conditionalFormatting sqref="BF117:BF123">
    <cfRule type="expression" dxfId="6233" priority="5168">
      <formula>IF(BF117="Validar","Rojo","Verde")</formula>
    </cfRule>
  </conditionalFormatting>
  <conditionalFormatting sqref="BF117:BF123">
    <cfRule type="expression" priority="5170">
      <formula>#REF!</formula>
    </cfRule>
  </conditionalFormatting>
  <conditionalFormatting sqref="BF6:BF16">
    <cfRule type="expression" dxfId="6232"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6231" priority="5197">
      <formula>BE6&lt;0</formula>
    </cfRule>
  </conditionalFormatting>
  <conditionalFormatting sqref="BF10">
    <cfRule type="colorScale" priority="5164">
      <colorScale>
        <cfvo type="min"/>
        <cfvo type="max"/>
        <color theme="0"/>
        <color theme="0"/>
      </colorScale>
    </cfRule>
    <cfRule type="expression" dxfId="6230" priority="5165">
      <formula>BE10&lt;0</formula>
    </cfRule>
  </conditionalFormatting>
  <conditionalFormatting sqref="BF11:BF14">
    <cfRule type="colorScale" priority="5194">
      <colorScale>
        <cfvo type="min"/>
        <cfvo type="max"/>
        <color theme="0"/>
        <color theme="0"/>
      </colorScale>
    </cfRule>
    <cfRule type="expression" dxfId="6229" priority="5195">
      <formula>BE11&lt;0</formula>
    </cfRule>
  </conditionalFormatting>
  <conditionalFormatting sqref="BF15">
    <cfRule type="colorScale" priority="5161">
      <colorScale>
        <cfvo type="min"/>
        <cfvo type="max"/>
        <color theme="0"/>
        <color theme="0"/>
      </colorScale>
    </cfRule>
    <cfRule type="expression" dxfId="6228" priority="5163">
      <formula>BE15&lt;0</formula>
    </cfRule>
  </conditionalFormatting>
  <conditionalFormatting sqref="BF16">
    <cfRule type="colorScale" priority="5192">
      <colorScale>
        <cfvo type="min"/>
        <cfvo type="max"/>
        <color theme="0"/>
        <color theme="0"/>
      </colorScale>
    </cfRule>
    <cfRule type="expression" dxfId="6227" priority="5193">
      <formula>BE16&lt;0</formula>
    </cfRule>
  </conditionalFormatting>
  <conditionalFormatting sqref="BF18">
    <cfRule type="colorScale" priority="5157">
      <colorScale>
        <cfvo type="min"/>
        <cfvo type="max"/>
        <color theme="0"/>
        <color theme="0"/>
      </colorScale>
    </cfRule>
    <cfRule type="expression" dxfId="6226" priority="5159">
      <formula>BE18&lt;0</formula>
    </cfRule>
  </conditionalFormatting>
  <conditionalFormatting sqref="BF18:BF19">
    <cfRule type="expression" dxfId="6225"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6224" priority="5191">
      <formula>BE19&lt;0</formula>
    </cfRule>
  </conditionalFormatting>
  <conditionalFormatting sqref="BF23">
    <cfRule type="colorScale" priority="5153">
      <colorScale>
        <cfvo type="min"/>
        <cfvo type="max"/>
        <color theme="0"/>
        <color theme="0"/>
      </colorScale>
    </cfRule>
    <cfRule type="expression" dxfId="6223" priority="5155">
      <formula>BE23&lt;0</formula>
    </cfRule>
  </conditionalFormatting>
  <conditionalFormatting sqref="BF23:BF24">
    <cfRule type="expression" dxfId="6222"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6221" priority="5187">
      <formula>BE24&lt;0</formula>
    </cfRule>
  </conditionalFormatting>
  <conditionalFormatting sqref="BF26">
    <cfRule type="colorScale" priority="5149">
      <colorScale>
        <cfvo type="min"/>
        <cfvo type="max"/>
        <color theme="0"/>
        <color theme="0"/>
      </colorScale>
    </cfRule>
    <cfRule type="expression" dxfId="6220" priority="5151">
      <formula>BE26&lt;0</formula>
    </cfRule>
  </conditionalFormatting>
  <conditionalFormatting sqref="BF26:BF27">
    <cfRule type="expression" dxfId="6219"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6218" priority="5185">
      <formula>BE27&lt;0</formula>
    </cfRule>
  </conditionalFormatting>
  <conditionalFormatting sqref="BF29">
    <cfRule type="colorScale" priority="5145">
      <colorScale>
        <cfvo type="min"/>
        <cfvo type="max"/>
        <color theme="0"/>
        <color theme="0"/>
      </colorScale>
    </cfRule>
    <cfRule type="expression" dxfId="6217" priority="5147">
      <formula>BE29&lt;0</formula>
    </cfRule>
  </conditionalFormatting>
  <conditionalFormatting sqref="BF29:BF30">
    <cfRule type="expression" dxfId="6216"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6215" priority="5183">
      <formula>BE30&lt;0</formula>
    </cfRule>
  </conditionalFormatting>
  <conditionalFormatting sqref="BF39">
    <cfRule type="colorScale" priority="5141">
      <colorScale>
        <cfvo type="min"/>
        <cfvo type="max"/>
        <color theme="0"/>
        <color theme="0"/>
      </colorScale>
    </cfRule>
    <cfRule type="expression" dxfId="6214" priority="5143">
      <formula>BE39&lt;0</formula>
    </cfRule>
  </conditionalFormatting>
  <conditionalFormatting sqref="BF39:BF66">
    <cfRule type="expression" dxfId="6213"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6212" priority="5181">
      <formula>BE40&lt;0</formula>
    </cfRule>
  </conditionalFormatting>
  <conditionalFormatting sqref="BF68">
    <cfRule type="colorScale" priority="5137">
      <colorScale>
        <cfvo type="min"/>
        <cfvo type="max"/>
        <color theme="0"/>
        <color theme="0"/>
      </colorScale>
    </cfRule>
    <cfRule type="expression" dxfId="6211" priority="5139">
      <formula>BE68&lt;0</formula>
    </cfRule>
  </conditionalFormatting>
  <conditionalFormatting sqref="BF68:BF81">
    <cfRule type="expression" dxfId="6210"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6209" priority="5199">
      <formula>BE69&lt;0</formula>
    </cfRule>
  </conditionalFormatting>
  <conditionalFormatting sqref="BF83">
    <cfRule type="colorScale" priority="5120">
      <colorScale>
        <cfvo type="min"/>
        <cfvo type="max"/>
        <color theme="0"/>
        <color theme="0"/>
      </colorScale>
    </cfRule>
    <cfRule type="expression" dxfId="6208" priority="5122">
      <formula>BE83&lt;0</formula>
    </cfRule>
  </conditionalFormatting>
  <conditionalFormatting sqref="BF83:BF91">
    <cfRule type="expression" dxfId="6207"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6206" priority="5179">
      <formula>BE84&lt;0</formula>
    </cfRule>
  </conditionalFormatting>
  <conditionalFormatting sqref="BF93">
    <cfRule type="colorScale" priority="5133">
      <colorScale>
        <cfvo type="min"/>
        <cfvo type="max"/>
        <color theme="0"/>
        <color theme="0"/>
      </colorScale>
    </cfRule>
    <cfRule type="expression" dxfId="6205" priority="5135">
      <formula>BE93&lt;0</formula>
    </cfRule>
  </conditionalFormatting>
  <conditionalFormatting sqref="BF93:BF102">
    <cfRule type="expression" dxfId="6204"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6203" priority="5177">
      <formula>BE94&lt;0</formula>
    </cfRule>
  </conditionalFormatting>
  <conditionalFormatting sqref="BF104">
    <cfRule type="colorScale" priority="5129">
      <colorScale>
        <cfvo type="min"/>
        <cfvo type="max"/>
        <color theme="0"/>
        <color theme="0"/>
      </colorScale>
    </cfRule>
    <cfRule type="expression" dxfId="6202" priority="5131">
      <formula>BE104&lt;0</formula>
    </cfRule>
  </conditionalFormatting>
  <conditionalFormatting sqref="BF104:BF106">
    <cfRule type="expression" dxfId="6201"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6200" priority="5175">
      <formula>BE105&lt;0</formula>
    </cfRule>
  </conditionalFormatting>
  <conditionalFormatting sqref="BF110">
    <cfRule type="colorScale" priority="5172">
      <colorScale>
        <cfvo type="min"/>
        <cfvo type="max"/>
        <color theme="0"/>
        <color theme="0"/>
      </colorScale>
    </cfRule>
    <cfRule type="expression" dxfId="6199"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6198" priority="5115">
      <formula>BE111&lt;0</formula>
    </cfRule>
  </conditionalFormatting>
  <conditionalFormatting sqref="BF117:BF123">
    <cfRule type="colorScale" priority="5169">
      <colorScale>
        <cfvo type="min"/>
        <cfvo type="max"/>
        <color theme="0"/>
        <color theme="0"/>
      </colorScale>
    </cfRule>
    <cfRule type="expression" dxfId="6197" priority="5171">
      <formula>BE117&lt;0</formula>
    </cfRule>
  </conditionalFormatting>
  <conditionalFormatting sqref="BF125">
    <cfRule type="colorScale" priority="5125">
      <colorScale>
        <cfvo type="min"/>
        <cfvo type="max"/>
        <color theme="0"/>
        <color theme="0"/>
      </colorScale>
    </cfRule>
    <cfRule type="expression" dxfId="6196" priority="5127">
      <formula>BE125&lt;0</formula>
    </cfRule>
  </conditionalFormatting>
  <conditionalFormatting sqref="BF125:BF134">
    <cfRule type="expression" dxfId="6195"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6194" priority="5167">
      <formula>BE126&lt;0</formula>
    </cfRule>
  </conditionalFormatting>
  <conditionalFormatting sqref="BM110:BM111">
    <cfRule type="expression" dxfId="6193" priority="4578">
      <formula>IF(BM110="Validar","Rojo","Verde")</formula>
    </cfRule>
  </conditionalFormatting>
  <conditionalFormatting sqref="BZ110:BZ111">
    <cfRule type="expression" dxfId="6192" priority="5023">
      <formula>IF(BZ110="Validar","Rojo","Verde")</formula>
    </cfRule>
  </conditionalFormatting>
  <conditionalFormatting sqref="BZ117:BZ123">
    <cfRule type="expression" dxfId="6191" priority="5079">
      <formula>IF(BZ117="Validar","Rojo","Verde")</formula>
    </cfRule>
  </conditionalFormatting>
  <conditionalFormatting sqref="BZ6:BZ16">
    <cfRule type="expression" dxfId="6190"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6189" priority="5108">
      <formula>BY6&lt;0</formula>
    </cfRule>
  </conditionalFormatting>
  <conditionalFormatting sqref="BZ10">
    <cfRule type="colorScale" priority="5075">
      <colorScale>
        <cfvo type="min"/>
        <cfvo type="max"/>
        <color theme="0"/>
        <color theme="0"/>
      </colorScale>
    </cfRule>
    <cfRule type="expression" dxfId="6188" priority="5076">
      <formula>BY10&lt;0</formula>
    </cfRule>
  </conditionalFormatting>
  <conditionalFormatting sqref="BZ11:BZ14">
    <cfRule type="colorScale" priority="5105">
      <colorScale>
        <cfvo type="min"/>
        <cfvo type="max"/>
        <color theme="0"/>
        <color theme="0"/>
      </colorScale>
    </cfRule>
    <cfRule type="expression" dxfId="6187" priority="5106">
      <formula>BY11&lt;0</formula>
    </cfRule>
  </conditionalFormatting>
  <conditionalFormatting sqref="BZ15">
    <cfRule type="colorScale" priority="5072">
      <colorScale>
        <cfvo type="min"/>
        <cfvo type="max"/>
        <color theme="0"/>
        <color theme="0"/>
      </colorScale>
    </cfRule>
    <cfRule type="expression" dxfId="6186" priority="5074">
      <formula>BY15&lt;0</formula>
    </cfRule>
  </conditionalFormatting>
  <conditionalFormatting sqref="BZ16">
    <cfRule type="colorScale" priority="5103">
      <colorScale>
        <cfvo type="min"/>
        <cfvo type="max"/>
        <color theme="0"/>
        <color theme="0"/>
      </colorScale>
    </cfRule>
    <cfRule type="expression" dxfId="6185" priority="5104">
      <formula>BY16&lt;0</formula>
    </cfRule>
  </conditionalFormatting>
  <conditionalFormatting sqref="BZ18">
    <cfRule type="colorScale" priority="5068">
      <colorScale>
        <cfvo type="min"/>
        <cfvo type="max"/>
        <color theme="0"/>
        <color theme="0"/>
      </colorScale>
    </cfRule>
    <cfRule type="expression" dxfId="6184" priority="5070">
      <formula>BY18&lt;0</formula>
    </cfRule>
  </conditionalFormatting>
  <conditionalFormatting sqref="BZ18:BZ19">
    <cfRule type="expression" dxfId="6183"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6182" priority="5102">
      <formula>BY19&lt;0</formula>
    </cfRule>
  </conditionalFormatting>
  <conditionalFormatting sqref="BZ23">
    <cfRule type="colorScale" priority="5064">
      <colorScale>
        <cfvo type="min"/>
        <cfvo type="max"/>
        <color theme="0"/>
        <color theme="0"/>
      </colorScale>
    </cfRule>
    <cfRule type="expression" dxfId="6181" priority="5066">
      <formula>BY23&lt;0</formula>
    </cfRule>
  </conditionalFormatting>
  <conditionalFormatting sqref="BZ23:BZ24">
    <cfRule type="expression" dxfId="6180"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6179" priority="5098">
      <formula>BY24&lt;0</formula>
    </cfRule>
  </conditionalFormatting>
  <conditionalFormatting sqref="BZ26">
    <cfRule type="colorScale" priority="5060">
      <colorScale>
        <cfvo type="min"/>
        <cfvo type="max"/>
        <color theme="0"/>
        <color theme="0"/>
      </colorScale>
    </cfRule>
    <cfRule type="expression" dxfId="6178" priority="5062">
      <formula>BY26&lt;0</formula>
    </cfRule>
  </conditionalFormatting>
  <conditionalFormatting sqref="BZ26:BZ27">
    <cfRule type="expression" dxfId="6177"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6176" priority="5096">
      <formula>BY27&lt;0</formula>
    </cfRule>
  </conditionalFormatting>
  <conditionalFormatting sqref="BZ29">
    <cfRule type="colorScale" priority="5056">
      <colorScale>
        <cfvo type="min"/>
        <cfvo type="max"/>
        <color theme="0"/>
        <color theme="0"/>
      </colorScale>
    </cfRule>
    <cfRule type="expression" dxfId="6175" priority="5058">
      <formula>BY29&lt;0</formula>
    </cfRule>
  </conditionalFormatting>
  <conditionalFormatting sqref="BZ29:BZ30">
    <cfRule type="expression" dxfId="6174"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6173" priority="5094">
      <formula>BY30&lt;0</formula>
    </cfRule>
  </conditionalFormatting>
  <conditionalFormatting sqref="BZ39">
    <cfRule type="colorScale" priority="5052">
      <colorScale>
        <cfvo type="min"/>
        <cfvo type="max"/>
        <color theme="0"/>
        <color theme="0"/>
      </colorScale>
    </cfRule>
    <cfRule type="expression" dxfId="6172" priority="5054">
      <formula>BY39&lt;0</formula>
    </cfRule>
  </conditionalFormatting>
  <conditionalFormatting sqref="BZ39:BZ66">
    <cfRule type="expression" dxfId="6171"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6170" priority="5092">
      <formula>BY40&lt;0</formula>
    </cfRule>
  </conditionalFormatting>
  <conditionalFormatting sqref="BZ68">
    <cfRule type="colorScale" priority="5048">
      <colorScale>
        <cfvo type="min"/>
        <cfvo type="max"/>
        <color theme="0"/>
        <color theme="0"/>
      </colorScale>
    </cfRule>
    <cfRule type="expression" dxfId="6169" priority="5050">
      <formula>BY68&lt;0</formula>
    </cfRule>
  </conditionalFormatting>
  <conditionalFormatting sqref="BZ68:BZ81">
    <cfRule type="expression" dxfId="6168"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6167" priority="5110">
      <formula>BY69&lt;0</formula>
    </cfRule>
  </conditionalFormatting>
  <conditionalFormatting sqref="BZ83">
    <cfRule type="colorScale" priority="5031">
      <colorScale>
        <cfvo type="min"/>
        <cfvo type="max"/>
        <color theme="0"/>
        <color theme="0"/>
      </colorScale>
    </cfRule>
    <cfRule type="expression" dxfId="6166" priority="5033">
      <formula>BY83&lt;0</formula>
    </cfRule>
  </conditionalFormatting>
  <conditionalFormatting sqref="BZ83:BZ91">
    <cfRule type="expression" dxfId="6165"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6164" priority="5090">
      <formula>BY84&lt;0</formula>
    </cfRule>
  </conditionalFormatting>
  <conditionalFormatting sqref="BZ93">
    <cfRule type="colorScale" priority="5044">
      <colorScale>
        <cfvo type="min"/>
        <cfvo type="max"/>
        <color theme="0"/>
        <color theme="0"/>
      </colorScale>
    </cfRule>
    <cfRule type="expression" dxfId="6163" priority="5046">
      <formula>BY93&lt;0</formula>
    </cfRule>
  </conditionalFormatting>
  <conditionalFormatting sqref="BZ93:BZ102">
    <cfRule type="expression" dxfId="6162"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6161" priority="5088">
      <formula>BY94&lt;0</formula>
    </cfRule>
  </conditionalFormatting>
  <conditionalFormatting sqref="BZ104">
    <cfRule type="colorScale" priority="5040">
      <colorScale>
        <cfvo type="min"/>
        <cfvo type="max"/>
        <color theme="0"/>
        <color theme="0"/>
      </colorScale>
    </cfRule>
    <cfRule type="expression" dxfId="6160" priority="5042">
      <formula>BY104&lt;0</formula>
    </cfRule>
  </conditionalFormatting>
  <conditionalFormatting sqref="BZ104:BZ106">
    <cfRule type="expression" dxfId="6159"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6158" priority="5086">
      <formula>BY105&lt;0</formula>
    </cfRule>
  </conditionalFormatting>
  <conditionalFormatting sqref="BZ110">
    <cfRule type="colorScale" priority="5083">
      <colorScale>
        <cfvo type="min"/>
        <cfvo type="max"/>
        <color theme="0"/>
        <color theme="0"/>
      </colorScale>
    </cfRule>
    <cfRule type="expression" dxfId="6157"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6156"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6155" priority="5082">
      <formula>BY117&lt;0</formula>
    </cfRule>
  </conditionalFormatting>
  <conditionalFormatting sqref="BZ125">
    <cfRule type="colorScale" priority="5036">
      <colorScale>
        <cfvo type="min"/>
        <cfvo type="max"/>
        <color theme="0"/>
        <color theme="0"/>
      </colorScale>
    </cfRule>
    <cfRule type="expression" dxfId="6154" priority="5038">
      <formula>BY125&lt;0</formula>
    </cfRule>
  </conditionalFormatting>
  <conditionalFormatting sqref="BZ125:BZ134">
    <cfRule type="expression" dxfId="6153"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6152" priority="5078">
      <formula>BY126&lt;0</formula>
    </cfRule>
  </conditionalFormatting>
  <conditionalFormatting sqref="BT117:BT123">
    <cfRule type="expression" dxfId="6151" priority="4545">
      <formula>IF(BT117="Validar","Rojo","Verde")</formula>
    </cfRule>
  </conditionalFormatting>
  <conditionalFormatting sqref="AP117:AP123">
    <cfRule type="expression" dxfId="6150" priority="4723">
      <formula>IF(AP117="Validar","Rojo","Verde")</formula>
    </cfRule>
  </conditionalFormatting>
  <conditionalFormatting sqref="AI29:AI30">
    <cfRule type="expression" dxfId="6149" priority="4788">
      <formula>IF(AI29="Validar","Rojo","Verde")</formula>
    </cfRule>
    <cfRule type="expression" priority="4790">
      <formula>#REF!</formula>
    </cfRule>
  </conditionalFormatting>
  <conditionalFormatting sqref="CX110:CX111">
    <cfRule type="expression" dxfId="6148" priority="4934">
      <formula>IF(CX110="Validar","Rojo","Verde")</formula>
    </cfRule>
  </conditionalFormatting>
  <conditionalFormatting sqref="CX117:CX123">
    <cfRule type="expression" dxfId="6147" priority="4990">
      <formula>IF(CX117="Validar","Rojo","Verde")</formula>
    </cfRule>
  </conditionalFormatting>
  <conditionalFormatting sqref="CX6:CX16">
    <cfRule type="expression" dxfId="6146"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6145" priority="5019">
      <formula>CW6&lt;0</formula>
    </cfRule>
  </conditionalFormatting>
  <conditionalFormatting sqref="CX10">
    <cfRule type="colorScale" priority="4986">
      <colorScale>
        <cfvo type="min"/>
        <cfvo type="max"/>
        <color theme="0"/>
        <color theme="0"/>
      </colorScale>
    </cfRule>
    <cfRule type="expression" dxfId="6144" priority="4987">
      <formula>CW10&lt;0</formula>
    </cfRule>
  </conditionalFormatting>
  <conditionalFormatting sqref="CX11:CX14">
    <cfRule type="colorScale" priority="5016">
      <colorScale>
        <cfvo type="min"/>
        <cfvo type="max"/>
        <color theme="0"/>
        <color theme="0"/>
      </colorScale>
    </cfRule>
    <cfRule type="expression" dxfId="6143" priority="5017">
      <formula>CW11&lt;0</formula>
    </cfRule>
  </conditionalFormatting>
  <conditionalFormatting sqref="CX15">
    <cfRule type="colorScale" priority="4983">
      <colorScale>
        <cfvo type="min"/>
        <cfvo type="max"/>
        <color theme="0"/>
        <color theme="0"/>
      </colorScale>
    </cfRule>
    <cfRule type="expression" dxfId="6142" priority="4985">
      <formula>CW15&lt;0</formula>
    </cfRule>
  </conditionalFormatting>
  <conditionalFormatting sqref="CX16">
    <cfRule type="colorScale" priority="5014">
      <colorScale>
        <cfvo type="min"/>
        <cfvo type="max"/>
        <color theme="0"/>
        <color theme="0"/>
      </colorScale>
    </cfRule>
    <cfRule type="expression" dxfId="6141" priority="5015">
      <formula>CW16&lt;0</formula>
    </cfRule>
  </conditionalFormatting>
  <conditionalFormatting sqref="CX18">
    <cfRule type="colorScale" priority="4979">
      <colorScale>
        <cfvo type="min"/>
        <cfvo type="max"/>
        <color theme="0"/>
        <color theme="0"/>
      </colorScale>
    </cfRule>
    <cfRule type="expression" dxfId="6140" priority="4981">
      <formula>CW18&lt;0</formula>
    </cfRule>
  </conditionalFormatting>
  <conditionalFormatting sqref="CX18:CX19">
    <cfRule type="expression" dxfId="6139"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6138" priority="5013">
      <formula>CW19&lt;0</formula>
    </cfRule>
  </conditionalFormatting>
  <conditionalFormatting sqref="CX23">
    <cfRule type="colorScale" priority="4975">
      <colorScale>
        <cfvo type="min"/>
        <cfvo type="max"/>
        <color theme="0"/>
        <color theme="0"/>
      </colorScale>
    </cfRule>
    <cfRule type="expression" dxfId="6137" priority="4977">
      <formula>CW23&lt;0</formula>
    </cfRule>
  </conditionalFormatting>
  <conditionalFormatting sqref="CX23:CX24">
    <cfRule type="expression" dxfId="6136"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6135" priority="5009">
      <formula>CW24&lt;0</formula>
    </cfRule>
  </conditionalFormatting>
  <conditionalFormatting sqref="CX26">
    <cfRule type="colorScale" priority="4971">
      <colorScale>
        <cfvo type="min"/>
        <cfvo type="max"/>
        <color theme="0"/>
        <color theme="0"/>
      </colorScale>
    </cfRule>
    <cfRule type="expression" dxfId="6134" priority="4973">
      <formula>CW26&lt;0</formula>
    </cfRule>
  </conditionalFormatting>
  <conditionalFormatting sqref="CX26:CX27">
    <cfRule type="expression" dxfId="6133"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6132" priority="5007">
      <formula>CW27&lt;0</formula>
    </cfRule>
  </conditionalFormatting>
  <conditionalFormatting sqref="CX29">
    <cfRule type="colorScale" priority="4967">
      <colorScale>
        <cfvo type="min"/>
        <cfvo type="max"/>
        <color theme="0"/>
        <color theme="0"/>
      </colorScale>
    </cfRule>
    <cfRule type="expression" dxfId="6131" priority="4969">
      <formula>CW29&lt;0</formula>
    </cfRule>
  </conditionalFormatting>
  <conditionalFormatting sqref="CX29:CX30">
    <cfRule type="expression" dxfId="6130"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6129" priority="5005">
      <formula>CW30&lt;0</formula>
    </cfRule>
  </conditionalFormatting>
  <conditionalFormatting sqref="CX39">
    <cfRule type="colorScale" priority="4963">
      <colorScale>
        <cfvo type="min"/>
        <cfvo type="max"/>
        <color theme="0"/>
        <color theme="0"/>
      </colorScale>
    </cfRule>
    <cfRule type="expression" dxfId="6128" priority="4965">
      <formula>CW39&lt;0</formula>
    </cfRule>
  </conditionalFormatting>
  <conditionalFormatting sqref="CX39:CX66">
    <cfRule type="expression" dxfId="6127"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6126" priority="5003">
      <formula>CW40&lt;0</formula>
    </cfRule>
  </conditionalFormatting>
  <conditionalFormatting sqref="CX68">
    <cfRule type="colorScale" priority="4959">
      <colorScale>
        <cfvo type="min"/>
        <cfvo type="max"/>
        <color theme="0"/>
        <color theme="0"/>
      </colorScale>
    </cfRule>
    <cfRule type="expression" dxfId="6125" priority="4961">
      <formula>CW68&lt;0</formula>
    </cfRule>
  </conditionalFormatting>
  <conditionalFormatting sqref="CX68:CX81">
    <cfRule type="expression" dxfId="6124"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6123" priority="5021">
      <formula>CW69&lt;0</formula>
    </cfRule>
  </conditionalFormatting>
  <conditionalFormatting sqref="CX83">
    <cfRule type="colorScale" priority="4942">
      <colorScale>
        <cfvo type="min"/>
        <cfvo type="max"/>
        <color theme="0"/>
        <color theme="0"/>
      </colorScale>
    </cfRule>
    <cfRule type="expression" dxfId="6122" priority="4944">
      <formula>CW83&lt;0</formula>
    </cfRule>
  </conditionalFormatting>
  <conditionalFormatting sqref="CX83:CX91">
    <cfRule type="expression" dxfId="6121"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6120" priority="5001">
      <formula>CW84&lt;0</formula>
    </cfRule>
  </conditionalFormatting>
  <conditionalFormatting sqref="CX93">
    <cfRule type="colorScale" priority="4955">
      <colorScale>
        <cfvo type="min"/>
        <cfvo type="max"/>
        <color theme="0"/>
        <color theme="0"/>
      </colorScale>
    </cfRule>
    <cfRule type="expression" dxfId="6119" priority="4957">
      <formula>CW93&lt;0</formula>
    </cfRule>
  </conditionalFormatting>
  <conditionalFormatting sqref="CX93:CX102">
    <cfRule type="expression" dxfId="6118"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6117" priority="4999">
      <formula>CW94&lt;0</formula>
    </cfRule>
  </conditionalFormatting>
  <conditionalFormatting sqref="CX104">
    <cfRule type="colorScale" priority="4951">
      <colorScale>
        <cfvo type="min"/>
        <cfvo type="max"/>
        <color theme="0"/>
        <color theme="0"/>
      </colorScale>
    </cfRule>
    <cfRule type="expression" dxfId="6116" priority="4953">
      <formula>CW104&lt;0</formula>
    </cfRule>
  </conditionalFormatting>
  <conditionalFormatting sqref="CX104:CX106">
    <cfRule type="expression" dxfId="6115"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6114" priority="4997">
      <formula>CW105&lt;0</formula>
    </cfRule>
  </conditionalFormatting>
  <conditionalFormatting sqref="CX110">
    <cfRule type="colorScale" priority="4994">
      <colorScale>
        <cfvo type="min"/>
        <cfvo type="max"/>
        <color theme="0"/>
        <color theme="0"/>
      </colorScale>
    </cfRule>
    <cfRule type="expression" dxfId="6113"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6112"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6111" priority="4993">
      <formula>CW117&lt;0</formula>
    </cfRule>
  </conditionalFormatting>
  <conditionalFormatting sqref="CX125">
    <cfRule type="colorScale" priority="4947">
      <colorScale>
        <cfvo type="min"/>
        <cfvo type="max"/>
        <color theme="0"/>
        <color theme="0"/>
      </colorScale>
    </cfRule>
    <cfRule type="expression" dxfId="6110" priority="4949">
      <formula>CW125&lt;0</formula>
    </cfRule>
  </conditionalFormatting>
  <conditionalFormatting sqref="CX125:CX134">
    <cfRule type="expression" dxfId="6109"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6108" priority="4989">
      <formula>CW126&lt;0</formula>
    </cfRule>
  </conditionalFormatting>
  <conditionalFormatting sqref="CD110:CD111">
    <cfRule type="expression" dxfId="6107" priority="4845">
      <formula>IF(CD110="Validar","Rojo","Verde")</formula>
    </cfRule>
  </conditionalFormatting>
  <conditionalFormatting sqref="CD117:CD123">
    <cfRule type="expression" dxfId="6106" priority="4901">
      <formula>IF(CD117="Validar","Rojo","Verde")</formula>
    </cfRule>
  </conditionalFormatting>
  <conditionalFormatting sqref="CD117:CD123">
    <cfRule type="expression" priority="4903">
      <formula>#REF!</formula>
    </cfRule>
  </conditionalFormatting>
  <conditionalFormatting sqref="CD6:CD16">
    <cfRule type="expression" dxfId="6105"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6104" priority="4930">
      <formula>CC6&lt;0</formula>
    </cfRule>
  </conditionalFormatting>
  <conditionalFormatting sqref="CD10">
    <cfRule type="colorScale" priority="4897">
      <colorScale>
        <cfvo type="min"/>
        <cfvo type="max"/>
        <color theme="0"/>
        <color theme="0"/>
      </colorScale>
    </cfRule>
    <cfRule type="expression" dxfId="6103" priority="4898">
      <formula>CC10&lt;0</formula>
    </cfRule>
  </conditionalFormatting>
  <conditionalFormatting sqref="CD11:CD14">
    <cfRule type="colorScale" priority="4927">
      <colorScale>
        <cfvo type="min"/>
        <cfvo type="max"/>
        <color theme="0"/>
        <color theme="0"/>
      </colorScale>
    </cfRule>
    <cfRule type="expression" dxfId="6102" priority="4928">
      <formula>CC11&lt;0</formula>
    </cfRule>
  </conditionalFormatting>
  <conditionalFormatting sqref="CD15">
    <cfRule type="colorScale" priority="4894">
      <colorScale>
        <cfvo type="min"/>
        <cfvo type="max"/>
        <color theme="0"/>
        <color theme="0"/>
      </colorScale>
    </cfRule>
    <cfRule type="expression" dxfId="6101" priority="4896">
      <formula>CC15&lt;0</formula>
    </cfRule>
  </conditionalFormatting>
  <conditionalFormatting sqref="CD16">
    <cfRule type="colorScale" priority="4925">
      <colorScale>
        <cfvo type="min"/>
        <cfvo type="max"/>
        <color theme="0"/>
        <color theme="0"/>
      </colorScale>
    </cfRule>
    <cfRule type="expression" dxfId="6100" priority="4926">
      <formula>CC16&lt;0</formula>
    </cfRule>
  </conditionalFormatting>
  <conditionalFormatting sqref="CD18">
    <cfRule type="colorScale" priority="4890">
      <colorScale>
        <cfvo type="min"/>
        <cfvo type="max"/>
        <color theme="0"/>
        <color theme="0"/>
      </colorScale>
    </cfRule>
    <cfRule type="expression" dxfId="6099" priority="4892">
      <formula>CC18&lt;0</formula>
    </cfRule>
  </conditionalFormatting>
  <conditionalFormatting sqref="CD18:CD19">
    <cfRule type="expression" dxfId="6098"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6097" priority="4924">
      <formula>CC19&lt;0</formula>
    </cfRule>
  </conditionalFormatting>
  <conditionalFormatting sqref="CD23">
    <cfRule type="colorScale" priority="4886">
      <colorScale>
        <cfvo type="min"/>
        <cfvo type="max"/>
        <color theme="0"/>
        <color theme="0"/>
      </colorScale>
    </cfRule>
    <cfRule type="expression" dxfId="6096" priority="4888">
      <formula>CC23&lt;0</formula>
    </cfRule>
  </conditionalFormatting>
  <conditionalFormatting sqref="CD23:CD24">
    <cfRule type="expression" dxfId="6095"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6094" priority="4920">
      <formula>CC24&lt;0</formula>
    </cfRule>
  </conditionalFormatting>
  <conditionalFormatting sqref="CD26">
    <cfRule type="colorScale" priority="4882">
      <colorScale>
        <cfvo type="min"/>
        <cfvo type="max"/>
        <color theme="0"/>
        <color theme="0"/>
      </colorScale>
    </cfRule>
    <cfRule type="expression" dxfId="6093" priority="4884">
      <formula>CC26&lt;0</formula>
    </cfRule>
  </conditionalFormatting>
  <conditionalFormatting sqref="CD26:CD27">
    <cfRule type="expression" dxfId="6092"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6091" priority="4918">
      <formula>CC27&lt;0</formula>
    </cfRule>
  </conditionalFormatting>
  <conditionalFormatting sqref="CD29">
    <cfRule type="colorScale" priority="4878">
      <colorScale>
        <cfvo type="min"/>
        <cfvo type="max"/>
        <color theme="0"/>
        <color theme="0"/>
      </colorScale>
    </cfRule>
    <cfRule type="expression" dxfId="6090" priority="4880">
      <formula>CC29&lt;0</formula>
    </cfRule>
  </conditionalFormatting>
  <conditionalFormatting sqref="CD29:CD30">
    <cfRule type="expression" dxfId="6089"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6088" priority="4916">
      <formula>CC30&lt;0</formula>
    </cfRule>
  </conditionalFormatting>
  <conditionalFormatting sqref="CD39">
    <cfRule type="colorScale" priority="4874">
      <colorScale>
        <cfvo type="min"/>
        <cfvo type="max"/>
        <color theme="0"/>
        <color theme="0"/>
      </colorScale>
    </cfRule>
    <cfRule type="expression" dxfId="6087" priority="4876">
      <formula>CC39&lt;0</formula>
    </cfRule>
  </conditionalFormatting>
  <conditionalFormatting sqref="CD39:CD66">
    <cfRule type="expression" dxfId="6086"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6085" priority="4914">
      <formula>CC40&lt;0</formula>
    </cfRule>
  </conditionalFormatting>
  <conditionalFormatting sqref="CD68">
    <cfRule type="colorScale" priority="4870">
      <colorScale>
        <cfvo type="min"/>
        <cfvo type="max"/>
        <color theme="0"/>
        <color theme="0"/>
      </colorScale>
    </cfRule>
    <cfRule type="expression" dxfId="6084" priority="4872">
      <formula>CC68&lt;0</formula>
    </cfRule>
  </conditionalFormatting>
  <conditionalFormatting sqref="CD68:CD81">
    <cfRule type="expression" dxfId="6083"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6082" priority="4932">
      <formula>CC69&lt;0</formula>
    </cfRule>
  </conditionalFormatting>
  <conditionalFormatting sqref="CD83">
    <cfRule type="colorScale" priority="4853">
      <colorScale>
        <cfvo type="min"/>
        <cfvo type="max"/>
        <color theme="0"/>
        <color theme="0"/>
      </colorScale>
    </cfRule>
    <cfRule type="expression" dxfId="6081" priority="4855">
      <formula>CC83&lt;0</formula>
    </cfRule>
  </conditionalFormatting>
  <conditionalFormatting sqref="CD83:CD91">
    <cfRule type="expression" dxfId="6080"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6079" priority="4912">
      <formula>CC84&lt;0</formula>
    </cfRule>
  </conditionalFormatting>
  <conditionalFormatting sqref="CD93">
    <cfRule type="colorScale" priority="4866">
      <colorScale>
        <cfvo type="min"/>
        <cfvo type="max"/>
        <color theme="0"/>
        <color theme="0"/>
      </colorScale>
    </cfRule>
    <cfRule type="expression" dxfId="6078" priority="4868">
      <formula>CC93&lt;0</formula>
    </cfRule>
  </conditionalFormatting>
  <conditionalFormatting sqref="CD93:CD102">
    <cfRule type="expression" dxfId="6077"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6076" priority="4910">
      <formula>CC94&lt;0</formula>
    </cfRule>
  </conditionalFormatting>
  <conditionalFormatting sqref="CD104">
    <cfRule type="colorScale" priority="4862">
      <colorScale>
        <cfvo type="min"/>
        <cfvo type="max"/>
        <color theme="0"/>
        <color theme="0"/>
      </colorScale>
    </cfRule>
    <cfRule type="expression" dxfId="6075" priority="4864">
      <formula>CC104&lt;0</formula>
    </cfRule>
  </conditionalFormatting>
  <conditionalFormatting sqref="CD104:CD106">
    <cfRule type="expression" dxfId="6074"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6073" priority="4908">
      <formula>CC105&lt;0</formula>
    </cfRule>
  </conditionalFormatting>
  <conditionalFormatting sqref="CD110">
    <cfRule type="colorScale" priority="4905">
      <colorScale>
        <cfvo type="min"/>
        <cfvo type="max"/>
        <color theme="0"/>
        <color theme="0"/>
      </colorScale>
    </cfRule>
    <cfRule type="expression" dxfId="6072"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6071" priority="4848">
      <formula>CC111&lt;0</formula>
    </cfRule>
  </conditionalFormatting>
  <conditionalFormatting sqref="CD117:CD123">
    <cfRule type="colorScale" priority="4902">
      <colorScale>
        <cfvo type="min"/>
        <cfvo type="max"/>
        <color theme="0"/>
        <color theme="0"/>
      </colorScale>
    </cfRule>
    <cfRule type="expression" dxfId="6070" priority="4904">
      <formula>CC117&lt;0</formula>
    </cfRule>
  </conditionalFormatting>
  <conditionalFormatting sqref="CD125">
    <cfRule type="colorScale" priority="4858">
      <colorScale>
        <cfvo type="min"/>
        <cfvo type="max"/>
        <color theme="0"/>
        <color theme="0"/>
      </colorScale>
    </cfRule>
    <cfRule type="expression" dxfId="6069" priority="4860">
      <formula>CC125&lt;0</formula>
    </cfRule>
  </conditionalFormatting>
  <conditionalFormatting sqref="CD125:CD134">
    <cfRule type="expression" dxfId="6068"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6067" priority="4900">
      <formula>CC126&lt;0</formula>
    </cfRule>
  </conditionalFormatting>
  <conditionalFormatting sqref="J94:J103">
    <cfRule type="expression" dxfId="6066" priority="4030">
      <formula>IF(J94="Validar","Rojo","Verde")</formula>
    </cfRule>
  </conditionalFormatting>
  <conditionalFormatting sqref="AI110:AI111">
    <cfRule type="expression" dxfId="6065" priority="4756">
      <formula>IF(AI110="Validar","Rojo","Verde")</formula>
    </cfRule>
  </conditionalFormatting>
  <conditionalFormatting sqref="AI117:AI123">
    <cfRule type="expression" dxfId="6064" priority="4812">
      <formula>IF(AI117="Validar","Rojo","Verde")</formula>
    </cfRule>
  </conditionalFormatting>
  <conditionalFormatting sqref="AI117:AI123">
    <cfRule type="expression" priority="4814">
      <formula>#REF!</formula>
    </cfRule>
  </conditionalFormatting>
  <conditionalFormatting sqref="AI6:AI16">
    <cfRule type="expression" dxfId="6063"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6062" priority="4841">
      <formula>AH6&lt;0</formula>
    </cfRule>
  </conditionalFormatting>
  <conditionalFormatting sqref="AI10">
    <cfRule type="colorScale" priority="4808">
      <colorScale>
        <cfvo type="min"/>
        <cfvo type="max"/>
        <color theme="0"/>
        <color theme="0"/>
      </colorScale>
    </cfRule>
    <cfRule type="expression" dxfId="6061" priority="4809">
      <formula>AH10&lt;0</formula>
    </cfRule>
  </conditionalFormatting>
  <conditionalFormatting sqref="AI11:AI14">
    <cfRule type="colorScale" priority="4838">
      <colorScale>
        <cfvo type="min"/>
        <cfvo type="max"/>
        <color theme="0"/>
        <color theme="0"/>
      </colorScale>
    </cfRule>
    <cfRule type="expression" dxfId="6060" priority="4839">
      <formula>AH11&lt;0</formula>
    </cfRule>
  </conditionalFormatting>
  <conditionalFormatting sqref="AI15">
    <cfRule type="colorScale" priority="4805">
      <colorScale>
        <cfvo type="min"/>
        <cfvo type="max"/>
        <color theme="0"/>
        <color theme="0"/>
      </colorScale>
    </cfRule>
    <cfRule type="expression" dxfId="6059" priority="4807">
      <formula>AH15&lt;0</formula>
    </cfRule>
  </conditionalFormatting>
  <conditionalFormatting sqref="AI16">
    <cfRule type="colorScale" priority="4836">
      <colorScale>
        <cfvo type="min"/>
        <cfvo type="max"/>
        <color theme="0"/>
        <color theme="0"/>
      </colorScale>
    </cfRule>
    <cfRule type="expression" dxfId="6058" priority="4837">
      <formula>AH16&lt;0</formula>
    </cfRule>
  </conditionalFormatting>
  <conditionalFormatting sqref="AI18">
    <cfRule type="colorScale" priority="4801">
      <colorScale>
        <cfvo type="min"/>
        <cfvo type="max"/>
        <color theme="0"/>
        <color theme="0"/>
      </colorScale>
    </cfRule>
    <cfRule type="expression" dxfId="6057" priority="4803">
      <formula>AH18&lt;0</formula>
    </cfRule>
  </conditionalFormatting>
  <conditionalFormatting sqref="AI18:AI19">
    <cfRule type="expression" dxfId="6056"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6055" priority="4835">
      <formula>AH19&lt;0</formula>
    </cfRule>
  </conditionalFormatting>
  <conditionalFormatting sqref="AI23">
    <cfRule type="colorScale" priority="4797">
      <colorScale>
        <cfvo type="min"/>
        <cfvo type="max"/>
        <color theme="0"/>
        <color theme="0"/>
      </colorScale>
    </cfRule>
    <cfRule type="expression" dxfId="6054" priority="4799">
      <formula>AH23&lt;0</formula>
    </cfRule>
  </conditionalFormatting>
  <conditionalFormatting sqref="AI23:AI24">
    <cfRule type="expression" dxfId="6053"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6052" priority="4831">
      <formula>AH24&lt;0</formula>
    </cfRule>
  </conditionalFormatting>
  <conditionalFormatting sqref="AI26">
    <cfRule type="colorScale" priority="4793">
      <colorScale>
        <cfvo type="min"/>
        <cfvo type="max"/>
        <color theme="0"/>
        <color theme="0"/>
      </colorScale>
    </cfRule>
    <cfRule type="expression" dxfId="6051" priority="4795">
      <formula>AH26&lt;0</formula>
    </cfRule>
  </conditionalFormatting>
  <conditionalFormatting sqref="AI26:AI27">
    <cfRule type="expression" dxfId="6050"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6049" priority="4829">
      <formula>AH27&lt;0</formula>
    </cfRule>
  </conditionalFormatting>
  <conditionalFormatting sqref="AI29">
    <cfRule type="colorScale" priority="4789">
      <colorScale>
        <cfvo type="min"/>
        <cfvo type="max"/>
        <color theme="0"/>
        <color theme="0"/>
      </colorScale>
    </cfRule>
    <cfRule type="expression" dxfId="6048" priority="4791">
      <formula>AH29&lt;0</formula>
    </cfRule>
  </conditionalFormatting>
  <conditionalFormatting sqref="AI30">
    <cfRule type="colorScale" priority="4826">
      <colorScale>
        <cfvo type="min"/>
        <cfvo type="max"/>
        <color theme="0"/>
        <color theme="0"/>
      </colorScale>
    </cfRule>
    <cfRule type="expression" dxfId="6047" priority="4827">
      <formula>AH30&lt;0</formula>
    </cfRule>
  </conditionalFormatting>
  <conditionalFormatting sqref="AI39">
    <cfRule type="colorScale" priority="4785">
      <colorScale>
        <cfvo type="min"/>
        <cfvo type="max"/>
        <color theme="0"/>
        <color theme="0"/>
      </colorScale>
    </cfRule>
    <cfRule type="expression" dxfId="6046" priority="4787">
      <formula>AH39&lt;0</formula>
    </cfRule>
  </conditionalFormatting>
  <conditionalFormatting sqref="AI39:AI66">
    <cfRule type="expression" dxfId="6045"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6044" priority="4825">
      <formula>AH40&lt;0</formula>
    </cfRule>
  </conditionalFormatting>
  <conditionalFormatting sqref="AI68">
    <cfRule type="colorScale" priority="4781">
      <colorScale>
        <cfvo type="min"/>
        <cfvo type="max"/>
        <color theme="0"/>
        <color theme="0"/>
      </colorScale>
    </cfRule>
    <cfRule type="expression" dxfId="6043" priority="4783">
      <formula>AH68&lt;0</formula>
    </cfRule>
  </conditionalFormatting>
  <conditionalFormatting sqref="AI68:AI81">
    <cfRule type="expression" dxfId="6042"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6041" priority="4843">
      <formula>AH69&lt;0</formula>
    </cfRule>
  </conditionalFormatting>
  <conditionalFormatting sqref="AI83">
    <cfRule type="colorScale" priority="4764">
      <colorScale>
        <cfvo type="min"/>
        <cfvo type="max"/>
        <color theme="0"/>
        <color theme="0"/>
      </colorScale>
    </cfRule>
    <cfRule type="expression" dxfId="6040" priority="4766">
      <formula>AH83&lt;0</formula>
    </cfRule>
  </conditionalFormatting>
  <conditionalFormatting sqref="AI83:AI91">
    <cfRule type="expression" dxfId="6039"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6038" priority="4823">
      <formula>AH84&lt;0</formula>
    </cfRule>
  </conditionalFormatting>
  <conditionalFormatting sqref="AI93">
    <cfRule type="colorScale" priority="4777">
      <colorScale>
        <cfvo type="min"/>
        <cfvo type="max"/>
        <color theme="0"/>
        <color theme="0"/>
      </colorScale>
    </cfRule>
    <cfRule type="expression" dxfId="6037" priority="4779">
      <formula>AH93&lt;0</formula>
    </cfRule>
  </conditionalFormatting>
  <conditionalFormatting sqref="AI93:AI102">
    <cfRule type="expression" dxfId="6036"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6035" priority="4821">
      <formula>AH94&lt;0</formula>
    </cfRule>
  </conditionalFormatting>
  <conditionalFormatting sqref="AI104">
    <cfRule type="colorScale" priority="4773">
      <colorScale>
        <cfvo type="min"/>
        <cfvo type="max"/>
        <color theme="0"/>
        <color theme="0"/>
      </colorScale>
    </cfRule>
    <cfRule type="expression" dxfId="6034" priority="4775">
      <formula>AH104&lt;0</formula>
    </cfRule>
  </conditionalFormatting>
  <conditionalFormatting sqref="AI104:AI106">
    <cfRule type="expression" dxfId="6033"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6032" priority="4819">
      <formula>AH105&lt;0</formula>
    </cfRule>
  </conditionalFormatting>
  <conditionalFormatting sqref="AI110">
    <cfRule type="colorScale" priority="4816">
      <colorScale>
        <cfvo type="min"/>
        <cfvo type="max"/>
        <color theme="0"/>
        <color theme="0"/>
      </colorScale>
    </cfRule>
    <cfRule type="expression" dxfId="6031"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6030" priority="4759">
      <formula>AH111&lt;0</formula>
    </cfRule>
  </conditionalFormatting>
  <conditionalFormatting sqref="AI117:AI123">
    <cfRule type="colorScale" priority="4813">
      <colorScale>
        <cfvo type="min"/>
        <cfvo type="max"/>
        <color theme="0"/>
        <color theme="0"/>
      </colorScale>
    </cfRule>
    <cfRule type="expression" dxfId="6029" priority="4815">
      <formula>AH117&lt;0</formula>
    </cfRule>
  </conditionalFormatting>
  <conditionalFormatting sqref="AI125">
    <cfRule type="colorScale" priority="4769">
      <colorScale>
        <cfvo type="min"/>
        <cfvo type="max"/>
        <color theme="0"/>
        <color theme="0"/>
      </colorScale>
    </cfRule>
    <cfRule type="expression" dxfId="6028" priority="4771">
      <formula>AH125&lt;0</formula>
    </cfRule>
  </conditionalFormatting>
  <conditionalFormatting sqref="AI125:AI134">
    <cfRule type="expression" dxfId="6027"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6026" priority="4811">
      <formula>AH126&lt;0</formula>
    </cfRule>
  </conditionalFormatting>
  <conditionalFormatting sqref="AP110:AP111">
    <cfRule type="expression" dxfId="6025" priority="4667">
      <formula>IF(AP110="Validar","Rojo","Verde")</formula>
    </cfRule>
  </conditionalFormatting>
  <conditionalFormatting sqref="AP117:AP123">
    <cfRule type="expression" priority="4725">
      <formula>#REF!</formula>
    </cfRule>
  </conditionalFormatting>
  <conditionalFormatting sqref="AP6:AP16">
    <cfRule type="expression" dxfId="6024"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6023" priority="4752">
      <formula>AO6&lt;0</formula>
    </cfRule>
  </conditionalFormatting>
  <conditionalFormatting sqref="AP10">
    <cfRule type="colorScale" priority="4719">
      <colorScale>
        <cfvo type="min"/>
        <cfvo type="max"/>
        <color theme="0"/>
        <color theme="0"/>
      </colorScale>
    </cfRule>
    <cfRule type="expression" dxfId="6022" priority="4720">
      <formula>AO10&lt;0</formula>
    </cfRule>
  </conditionalFormatting>
  <conditionalFormatting sqref="AP11:AP14">
    <cfRule type="colorScale" priority="4749">
      <colorScale>
        <cfvo type="min"/>
        <cfvo type="max"/>
        <color theme="0"/>
        <color theme="0"/>
      </colorScale>
    </cfRule>
    <cfRule type="expression" dxfId="6021" priority="4750">
      <formula>AO11&lt;0</formula>
    </cfRule>
  </conditionalFormatting>
  <conditionalFormatting sqref="AP15">
    <cfRule type="colorScale" priority="4716">
      <colorScale>
        <cfvo type="min"/>
        <cfvo type="max"/>
        <color theme="0"/>
        <color theme="0"/>
      </colorScale>
    </cfRule>
    <cfRule type="expression" dxfId="6020" priority="4718">
      <formula>AO15&lt;0</formula>
    </cfRule>
  </conditionalFormatting>
  <conditionalFormatting sqref="AP16">
    <cfRule type="colorScale" priority="4747">
      <colorScale>
        <cfvo type="min"/>
        <cfvo type="max"/>
        <color theme="0"/>
        <color theme="0"/>
      </colorScale>
    </cfRule>
    <cfRule type="expression" dxfId="6019" priority="4748">
      <formula>AO16&lt;0</formula>
    </cfRule>
  </conditionalFormatting>
  <conditionalFormatting sqref="AP18">
    <cfRule type="colorScale" priority="4712">
      <colorScale>
        <cfvo type="min"/>
        <cfvo type="max"/>
        <color theme="0"/>
        <color theme="0"/>
      </colorScale>
    </cfRule>
    <cfRule type="expression" dxfId="6018" priority="4714">
      <formula>AO18&lt;0</formula>
    </cfRule>
  </conditionalFormatting>
  <conditionalFormatting sqref="AP18:AP19">
    <cfRule type="expression" dxfId="6017"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6016" priority="4746">
      <formula>AO19&lt;0</formula>
    </cfRule>
  </conditionalFormatting>
  <conditionalFormatting sqref="AP23">
    <cfRule type="colorScale" priority="4708">
      <colorScale>
        <cfvo type="min"/>
        <cfvo type="max"/>
        <color theme="0"/>
        <color theme="0"/>
      </colorScale>
    </cfRule>
    <cfRule type="expression" dxfId="6015" priority="4710">
      <formula>AO23&lt;0</formula>
    </cfRule>
  </conditionalFormatting>
  <conditionalFormatting sqref="AP23:AP24">
    <cfRule type="expression" dxfId="6014"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6013" priority="4742">
      <formula>AO24&lt;0</formula>
    </cfRule>
  </conditionalFormatting>
  <conditionalFormatting sqref="AP26">
    <cfRule type="colorScale" priority="4704">
      <colorScale>
        <cfvo type="min"/>
        <cfvo type="max"/>
        <color theme="0"/>
        <color theme="0"/>
      </colorScale>
    </cfRule>
    <cfRule type="expression" dxfId="6012" priority="4706">
      <formula>AO26&lt;0</formula>
    </cfRule>
  </conditionalFormatting>
  <conditionalFormatting sqref="AP26:AP27">
    <cfRule type="expression" dxfId="6011"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6010" priority="4740">
      <formula>AO27&lt;0</formula>
    </cfRule>
  </conditionalFormatting>
  <conditionalFormatting sqref="AP29">
    <cfRule type="colorScale" priority="4700">
      <colorScale>
        <cfvo type="min"/>
        <cfvo type="max"/>
        <color theme="0"/>
        <color theme="0"/>
      </colorScale>
    </cfRule>
    <cfRule type="expression" dxfId="6009" priority="4702">
      <formula>AO29&lt;0</formula>
    </cfRule>
  </conditionalFormatting>
  <conditionalFormatting sqref="AP29:AP30">
    <cfRule type="expression" dxfId="6008"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6007" priority="4738">
      <formula>AO30&lt;0</formula>
    </cfRule>
  </conditionalFormatting>
  <conditionalFormatting sqref="AP39">
    <cfRule type="colorScale" priority="4696">
      <colorScale>
        <cfvo type="min"/>
        <cfvo type="max"/>
        <color theme="0"/>
        <color theme="0"/>
      </colorScale>
    </cfRule>
    <cfRule type="expression" dxfId="6006" priority="4698">
      <formula>AO39&lt;0</formula>
    </cfRule>
  </conditionalFormatting>
  <conditionalFormatting sqref="AP39:AP66">
    <cfRule type="expression" dxfId="6005"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6004" priority="4736">
      <formula>AO40&lt;0</formula>
    </cfRule>
  </conditionalFormatting>
  <conditionalFormatting sqref="AP68">
    <cfRule type="colorScale" priority="4692">
      <colorScale>
        <cfvo type="min"/>
        <cfvo type="max"/>
        <color theme="0"/>
        <color theme="0"/>
      </colorScale>
    </cfRule>
    <cfRule type="expression" dxfId="6003" priority="4694">
      <formula>AO68&lt;0</formula>
    </cfRule>
  </conditionalFormatting>
  <conditionalFormatting sqref="AP68:AP81">
    <cfRule type="expression" dxfId="6002"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6001" priority="4754">
      <formula>AO69&lt;0</formula>
    </cfRule>
  </conditionalFormatting>
  <conditionalFormatting sqref="AP83">
    <cfRule type="colorScale" priority="4675">
      <colorScale>
        <cfvo type="min"/>
        <cfvo type="max"/>
        <color theme="0"/>
        <color theme="0"/>
      </colorScale>
    </cfRule>
    <cfRule type="expression" dxfId="6000" priority="4677">
      <formula>AO83&lt;0</formula>
    </cfRule>
  </conditionalFormatting>
  <conditionalFormatting sqref="AP83:AP91">
    <cfRule type="expression" dxfId="5999"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5998" priority="4734">
      <formula>AO84&lt;0</formula>
    </cfRule>
  </conditionalFormatting>
  <conditionalFormatting sqref="AP93">
    <cfRule type="colorScale" priority="4688">
      <colorScale>
        <cfvo type="min"/>
        <cfvo type="max"/>
        <color theme="0"/>
        <color theme="0"/>
      </colorScale>
    </cfRule>
    <cfRule type="expression" dxfId="5997" priority="4690">
      <formula>AO93&lt;0</formula>
    </cfRule>
  </conditionalFormatting>
  <conditionalFormatting sqref="AP93:AP102">
    <cfRule type="expression" dxfId="5996"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5995" priority="4732">
      <formula>AO94&lt;0</formula>
    </cfRule>
  </conditionalFormatting>
  <conditionalFormatting sqref="AP104">
    <cfRule type="colorScale" priority="4684">
      <colorScale>
        <cfvo type="min"/>
        <cfvo type="max"/>
        <color theme="0"/>
        <color theme="0"/>
      </colorScale>
    </cfRule>
    <cfRule type="expression" dxfId="5994" priority="4686">
      <formula>AO104&lt;0</formula>
    </cfRule>
  </conditionalFormatting>
  <conditionalFormatting sqref="AP104:AP106">
    <cfRule type="expression" dxfId="5993"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5992" priority="4730">
      <formula>AO105&lt;0</formula>
    </cfRule>
  </conditionalFormatting>
  <conditionalFormatting sqref="AP110">
    <cfRule type="colorScale" priority="4727">
      <colorScale>
        <cfvo type="min"/>
        <cfvo type="max"/>
        <color theme="0"/>
        <color theme="0"/>
      </colorScale>
    </cfRule>
    <cfRule type="expression" dxfId="5991"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5990" priority="4670">
      <formula>AO111&lt;0</formula>
    </cfRule>
  </conditionalFormatting>
  <conditionalFormatting sqref="AP117:AP123">
    <cfRule type="colorScale" priority="4724">
      <colorScale>
        <cfvo type="min"/>
        <cfvo type="max"/>
        <color theme="0"/>
        <color theme="0"/>
      </colorScale>
    </cfRule>
    <cfRule type="expression" dxfId="5989" priority="4726">
      <formula>AO117&lt;0</formula>
    </cfRule>
  </conditionalFormatting>
  <conditionalFormatting sqref="AP125">
    <cfRule type="colorScale" priority="4680">
      <colorScale>
        <cfvo type="min"/>
        <cfvo type="max"/>
        <color theme="0"/>
        <color theme="0"/>
      </colorScale>
    </cfRule>
    <cfRule type="expression" dxfId="5988" priority="4682">
      <formula>AO125&lt;0</formula>
    </cfRule>
  </conditionalFormatting>
  <conditionalFormatting sqref="AP125:AP134">
    <cfRule type="expression" dxfId="5987"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5986" priority="4722">
      <formula>AO126&lt;0</formula>
    </cfRule>
  </conditionalFormatting>
  <conditionalFormatting sqref="BM117:BM123">
    <cfRule type="expression" dxfId="5985" priority="4634">
      <formula>IF(BM117="Validar","Rojo","Verde")</formula>
    </cfRule>
  </conditionalFormatting>
  <conditionalFormatting sqref="BM117:BM123">
    <cfRule type="expression" priority="4636">
      <formula>#REF!</formula>
    </cfRule>
  </conditionalFormatting>
  <conditionalFormatting sqref="BM6:BM16">
    <cfRule type="expression" dxfId="5984"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5983" priority="4663">
      <formula>BL6&lt;0</formula>
    </cfRule>
  </conditionalFormatting>
  <conditionalFormatting sqref="BM10">
    <cfRule type="colorScale" priority="4630">
      <colorScale>
        <cfvo type="min"/>
        <cfvo type="max"/>
        <color theme="0"/>
        <color theme="0"/>
      </colorScale>
    </cfRule>
    <cfRule type="expression" dxfId="5982" priority="4631">
      <formula>BL10&lt;0</formula>
    </cfRule>
  </conditionalFormatting>
  <conditionalFormatting sqref="BM11:BM14">
    <cfRule type="colorScale" priority="4660">
      <colorScale>
        <cfvo type="min"/>
        <cfvo type="max"/>
        <color theme="0"/>
        <color theme="0"/>
      </colorScale>
    </cfRule>
    <cfRule type="expression" dxfId="5981" priority="4661">
      <formula>BL11&lt;0</formula>
    </cfRule>
  </conditionalFormatting>
  <conditionalFormatting sqref="BM15">
    <cfRule type="colorScale" priority="4627">
      <colorScale>
        <cfvo type="min"/>
        <cfvo type="max"/>
        <color theme="0"/>
        <color theme="0"/>
      </colorScale>
    </cfRule>
    <cfRule type="expression" dxfId="5980" priority="4629">
      <formula>BL15&lt;0</formula>
    </cfRule>
  </conditionalFormatting>
  <conditionalFormatting sqref="BM16">
    <cfRule type="colorScale" priority="4658">
      <colorScale>
        <cfvo type="min"/>
        <cfvo type="max"/>
        <color theme="0"/>
        <color theme="0"/>
      </colorScale>
    </cfRule>
    <cfRule type="expression" dxfId="5979" priority="4659">
      <formula>BL16&lt;0</formula>
    </cfRule>
  </conditionalFormatting>
  <conditionalFormatting sqref="BM18">
    <cfRule type="colorScale" priority="4623">
      <colorScale>
        <cfvo type="min"/>
        <cfvo type="max"/>
        <color theme="0"/>
        <color theme="0"/>
      </colorScale>
    </cfRule>
    <cfRule type="expression" dxfId="5978" priority="4625">
      <formula>BL18&lt;0</formula>
    </cfRule>
  </conditionalFormatting>
  <conditionalFormatting sqref="BM18:BM19">
    <cfRule type="expression" dxfId="5977"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5976" priority="4657">
      <formula>BL19&lt;0</formula>
    </cfRule>
  </conditionalFormatting>
  <conditionalFormatting sqref="BM23">
    <cfRule type="colorScale" priority="4619">
      <colorScale>
        <cfvo type="min"/>
        <cfvo type="max"/>
        <color theme="0"/>
        <color theme="0"/>
      </colorScale>
    </cfRule>
    <cfRule type="expression" dxfId="5975" priority="4621">
      <formula>BL23&lt;0</formula>
    </cfRule>
  </conditionalFormatting>
  <conditionalFormatting sqref="BM23:BM24">
    <cfRule type="expression" dxfId="5974"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5973" priority="4653">
      <formula>BL24&lt;0</formula>
    </cfRule>
  </conditionalFormatting>
  <conditionalFormatting sqref="BM26">
    <cfRule type="colorScale" priority="4615">
      <colorScale>
        <cfvo type="min"/>
        <cfvo type="max"/>
        <color theme="0"/>
        <color theme="0"/>
      </colorScale>
    </cfRule>
    <cfRule type="expression" dxfId="5972" priority="4617">
      <formula>BL26&lt;0</formula>
    </cfRule>
  </conditionalFormatting>
  <conditionalFormatting sqref="BM26:BM27">
    <cfRule type="expression" dxfId="5971"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5970" priority="4651">
      <formula>BL27&lt;0</formula>
    </cfRule>
  </conditionalFormatting>
  <conditionalFormatting sqref="BM29">
    <cfRule type="colorScale" priority="4611">
      <colorScale>
        <cfvo type="min"/>
        <cfvo type="max"/>
        <color theme="0"/>
        <color theme="0"/>
      </colorScale>
    </cfRule>
    <cfRule type="expression" dxfId="5969" priority="4613">
      <formula>BL29&lt;0</formula>
    </cfRule>
  </conditionalFormatting>
  <conditionalFormatting sqref="BM29:BM30">
    <cfRule type="expression" dxfId="5968"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5967" priority="4649">
      <formula>BL30&lt;0</formula>
    </cfRule>
  </conditionalFormatting>
  <conditionalFormatting sqref="BM39">
    <cfRule type="colorScale" priority="4607">
      <colorScale>
        <cfvo type="min"/>
        <cfvo type="max"/>
        <color theme="0"/>
        <color theme="0"/>
      </colorScale>
    </cfRule>
    <cfRule type="expression" dxfId="5966" priority="4609">
      <formula>BL39&lt;0</formula>
    </cfRule>
  </conditionalFormatting>
  <conditionalFormatting sqref="BM39:BM66">
    <cfRule type="expression" dxfId="5965"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5964" priority="4647">
      <formula>BL40&lt;0</formula>
    </cfRule>
  </conditionalFormatting>
  <conditionalFormatting sqref="BM68">
    <cfRule type="colorScale" priority="4603">
      <colorScale>
        <cfvo type="min"/>
        <cfvo type="max"/>
        <color theme="0"/>
        <color theme="0"/>
      </colorScale>
    </cfRule>
    <cfRule type="expression" dxfId="5963" priority="4605">
      <formula>BL68&lt;0</formula>
    </cfRule>
  </conditionalFormatting>
  <conditionalFormatting sqref="BM68:BM81">
    <cfRule type="expression" dxfId="5962"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5961" priority="4665">
      <formula>BL69&lt;0</formula>
    </cfRule>
  </conditionalFormatting>
  <conditionalFormatting sqref="BM83">
    <cfRule type="colorScale" priority="4586">
      <colorScale>
        <cfvo type="min"/>
        <cfvo type="max"/>
        <color theme="0"/>
        <color theme="0"/>
      </colorScale>
    </cfRule>
    <cfRule type="expression" dxfId="5960" priority="4588">
      <formula>BL83&lt;0</formula>
    </cfRule>
  </conditionalFormatting>
  <conditionalFormatting sqref="BM83:BM91">
    <cfRule type="expression" dxfId="5959"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5958" priority="4645">
      <formula>BL84&lt;0</formula>
    </cfRule>
  </conditionalFormatting>
  <conditionalFormatting sqref="BM93">
    <cfRule type="colorScale" priority="4599">
      <colorScale>
        <cfvo type="min"/>
        <cfvo type="max"/>
        <color theme="0"/>
        <color theme="0"/>
      </colorScale>
    </cfRule>
    <cfRule type="expression" dxfId="5957" priority="4601">
      <formula>BL93&lt;0</formula>
    </cfRule>
  </conditionalFormatting>
  <conditionalFormatting sqref="BM93:BM102">
    <cfRule type="expression" dxfId="5956"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5955" priority="4643">
      <formula>BL94&lt;0</formula>
    </cfRule>
  </conditionalFormatting>
  <conditionalFormatting sqref="BM104">
    <cfRule type="colorScale" priority="4595">
      <colorScale>
        <cfvo type="min"/>
        <cfvo type="max"/>
        <color theme="0"/>
        <color theme="0"/>
      </colorScale>
    </cfRule>
    <cfRule type="expression" dxfId="5954" priority="4597">
      <formula>BL104&lt;0</formula>
    </cfRule>
  </conditionalFormatting>
  <conditionalFormatting sqref="BM104:BM106">
    <cfRule type="expression" dxfId="5953"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5952" priority="4641">
      <formula>BL105&lt;0</formula>
    </cfRule>
  </conditionalFormatting>
  <conditionalFormatting sqref="BM110">
    <cfRule type="colorScale" priority="4638">
      <colorScale>
        <cfvo type="min"/>
        <cfvo type="max"/>
        <color theme="0"/>
        <color theme="0"/>
      </colorScale>
    </cfRule>
    <cfRule type="expression" dxfId="5951"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5950" priority="4581">
      <formula>BL111&lt;0</formula>
    </cfRule>
  </conditionalFormatting>
  <conditionalFormatting sqref="BM117:BM123">
    <cfRule type="colorScale" priority="4635">
      <colorScale>
        <cfvo type="min"/>
        <cfvo type="max"/>
        <color theme="0"/>
        <color theme="0"/>
      </colorScale>
    </cfRule>
    <cfRule type="expression" dxfId="5949" priority="4637">
      <formula>BL117&lt;0</formula>
    </cfRule>
  </conditionalFormatting>
  <conditionalFormatting sqref="BM125">
    <cfRule type="colorScale" priority="4591">
      <colorScale>
        <cfvo type="min"/>
        <cfvo type="max"/>
        <color theme="0"/>
        <color theme="0"/>
      </colorScale>
    </cfRule>
    <cfRule type="expression" dxfId="5948" priority="4593">
      <formula>BL125&lt;0</formula>
    </cfRule>
  </conditionalFormatting>
  <conditionalFormatting sqref="BM125:BM134">
    <cfRule type="expression" dxfId="5947"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5946" priority="4633">
      <formula>BL126&lt;0</formula>
    </cfRule>
  </conditionalFormatting>
  <conditionalFormatting sqref="BT110:BT111">
    <cfRule type="expression" dxfId="5945" priority="4489">
      <formula>IF(BT110="Validar","Rojo","Verde")</formula>
    </cfRule>
  </conditionalFormatting>
  <conditionalFormatting sqref="BT117:BT123">
    <cfRule type="expression" priority="4547">
      <formula>#REF!</formula>
    </cfRule>
  </conditionalFormatting>
  <conditionalFormatting sqref="BT6:BT16">
    <cfRule type="expression" dxfId="5944"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5943" priority="4574">
      <formula>BS6&lt;0</formula>
    </cfRule>
  </conditionalFormatting>
  <conditionalFormatting sqref="BT10">
    <cfRule type="colorScale" priority="4541">
      <colorScale>
        <cfvo type="min"/>
        <cfvo type="max"/>
        <color theme="0"/>
        <color theme="0"/>
      </colorScale>
    </cfRule>
    <cfRule type="expression" dxfId="5942" priority="4542">
      <formula>BS10&lt;0</formula>
    </cfRule>
  </conditionalFormatting>
  <conditionalFormatting sqref="BT11:BT14">
    <cfRule type="colorScale" priority="4571">
      <colorScale>
        <cfvo type="min"/>
        <cfvo type="max"/>
        <color theme="0"/>
        <color theme="0"/>
      </colorScale>
    </cfRule>
    <cfRule type="expression" dxfId="5941" priority="4572">
      <formula>BS11&lt;0</formula>
    </cfRule>
  </conditionalFormatting>
  <conditionalFormatting sqref="BT15">
    <cfRule type="colorScale" priority="4538">
      <colorScale>
        <cfvo type="min"/>
        <cfvo type="max"/>
        <color theme="0"/>
        <color theme="0"/>
      </colorScale>
    </cfRule>
    <cfRule type="expression" dxfId="5940" priority="4540">
      <formula>BS15&lt;0</formula>
    </cfRule>
  </conditionalFormatting>
  <conditionalFormatting sqref="BT16">
    <cfRule type="colorScale" priority="4569">
      <colorScale>
        <cfvo type="min"/>
        <cfvo type="max"/>
        <color theme="0"/>
        <color theme="0"/>
      </colorScale>
    </cfRule>
    <cfRule type="expression" dxfId="5939" priority="4570">
      <formula>BS16&lt;0</formula>
    </cfRule>
  </conditionalFormatting>
  <conditionalFormatting sqref="BT18">
    <cfRule type="colorScale" priority="4534">
      <colorScale>
        <cfvo type="min"/>
        <cfvo type="max"/>
        <color theme="0"/>
        <color theme="0"/>
      </colorScale>
    </cfRule>
    <cfRule type="expression" dxfId="5938" priority="4536">
      <formula>BS18&lt;0</formula>
    </cfRule>
  </conditionalFormatting>
  <conditionalFormatting sqref="BT18:BT19">
    <cfRule type="expression" dxfId="5937"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5936" priority="4568">
      <formula>BS19&lt;0</formula>
    </cfRule>
  </conditionalFormatting>
  <conditionalFormatting sqref="BT23">
    <cfRule type="colorScale" priority="4530">
      <colorScale>
        <cfvo type="min"/>
        <cfvo type="max"/>
        <color theme="0"/>
        <color theme="0"/>
      </colorScale>
    </cfRule>
    <cfRule type="expression" dxfId="5935" priority="4532">
      <formula>BS23&lt;0</formula>
    </cfRule>
  </conditionalFormatting>
  <conditionalFormatting sqref="BT23:BT24">
    <cfRule type="expression" dxfId="5934"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5933" priority="4564">
      <formula>BS24&lt;0</formula>
    </cfRule>
  </conditionalFormatting>
  <conditionalFormatting sqref="BT26">
    <cfRule type="colorScale" priority="4526">
      <colorScale>
        <cfvo type="min"/>
        <cfvo type="max"/>
        <color theme="0"/>
        <color theme="0"/>
      </colorScale>
    </cfRule>
    <cfRule type="expression" dxfId="5932" priority="4528">
      <formula>BS26&lt;0</formula>
    </cfRule>
  </conditionalFormatting>
  <conditionalFormatting sqref="BT26:BT27">
    <cfRule type="expression" dxfId="5931"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5930" priority="4562">
      <formula>BS27&lt;0</formula>
    </cfRule>
  </conditionalFormatting>
  <conditionalFormatting sqref="BT29">
    <cfRule type="colorScale" priority="4522">
      <colorScale>
        <cfvo type="min"/>
        <cfvo type="max"/>
        <color theme="0"/>
        <color theme="0"/>
      </colorScale>
    </cfRule>
    <cfRule type="expression" dxfId="5929" priority="4524">
      <formula>BS29&lt;0</formula>
    </cfRule>
  </conditionalFormatting>
  <conditionalFormatting sqref="BT29:BT30">
    <cfRule type="expression" dxfId="5928"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5927" priority="4560">
      <formula>BS30&lt;0</formula>
    </cfRule>
  </conditionalFormatting>
  <conditionalFormatting sqref="BT39">
    <cfRule type="colorScale" priority="4518">
      <colorScale>
        <cfvo type="min"/>
        <cfvo type="max"/>
        <color theme="0"/>
        <color theme="0"/>
      </colorScale>
    </cfRule>
    <cfRule type="expression" dxfId="5926" priority="4520">
      <formula>BS39&lt;0</formula>
    </cfRule>
  </conditionalFormatting>
  <conditionalFormatting sqref="BT39:BT66">
    <cfRule type="expression" dxfId="5925"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5924" priority="4558">
      <formula>BS40&lt;0</formula>
    </cfRule>
  </conditionalFormatting>
  <conditionalFormatting sqref="BT68">
    <cfRule type="colorScale" priority="4514">
      <colorScale>
        <cfvo type="min"/>
        <cfvo type="max"/>
        <color theme="0"/>
        <color theme="0"/>
      </colorScale>
    </cfRule>
    <cfRule type="expression" dxfId="5923" priority="4516">
      <formula>BS68&lt;0</formula>
    </cfRule>
  </conditionalFormatting>
  <conditionalFormatting sqref="BT68:BT81">
    <cfRule type="expression" dxfId="5922"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5921" priority="4576">
      <formula>BS69&lt;0</formula>
    </cfRule>
  </conditionalFormatting>
  <conditionalFormatting sqref="BT83">
    <cfRule type="colorScale" priority="4497">
      <colorScale>
        <cfvo type="min"/>
        <cfvo type="max"/>
        <color theme="0"/>
        <color theme="0"/>
      </colorScale>
    </cfRule>
    <cfRule type="expression" dxfId="5920" priority="4499">
      <formula>BS83&lt;0</formula>
    </cfRule>
  </conditionalFormatting>
  <conditionalFormatting sqref="BT83:BT91">
    <cfRule type="expression" dxfId="5919"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5918" priority="4556">
      <formula>BS84&lt;0</formula>
    </cfRule>
  </conditionalFormatting>
  <conditionalFormatting sqref="BT93">
    <cfRule type="colorScale" priority="4510">
      <colorScale>
        <cfvo type="min"/>
        <cfvo type="max"/>
        <color theme="0"/>
        <color theme="0"/>
      </colorScale>
    </cfRule>
    <cfRule type="expression" dxfId="5917" priority="4512">
      <formula>BS93&lt;0</formula>
    </cfRule>
  </conditionalFormatting>
  <conditionalFormatting sqref="BT93:BT102">
    <cfRule type="expression" dxfId="5916"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5915" priority="4554">
      <formula>BS94&lt;0</formula>
    </cfRule>
  </conditionalFormatting>
  <conditionalFormatting sqref="BT104">
    <cfRule type="colorScale" priority="4506">
      <colorScale>
        <cfvo type="min"/>
        <cfvo type="max"/>
        <color theme="0"/>
        <color theme="0"/>
      </colorScale>
    </cfRule>
    <cfRule type="expression" dxfId="5914" priority="4508">
      <formula>BS104&lt;0</formula>
    </cfRule>
  </conditionalFormatting>
  <conditionalFormatting sqref="BT104:BT106">
    <cfRule type="expression" dxfId="5913"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5912" priority="4552">
      <formula>BS105&lt;0</formula>
    </cfRule>
  </conditionalFormatting>
  <conditionalFormatting sqref="BT110">
    <cfRule type="colorScale" priority="4549">
      <colorScale>
        <cfvo type="min"/>
        <cfvo type="max"/>
        <color theme="0"/>
        <color theme="0"/>
      </colorScale>
    </cfRule>
    <cfRule type="expression" dxfId="5911"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5910" priority="4492">
      <formula>BS111&lt;0</formula>
    </cfRule>
  </conditionalFormatting>
  <conditionalFormatting sqref="BT117:BT123">
    <cfRule type="colorScale" priority="4546">
      <colorScale>
        <cfvo type="min"/>
        <cfvo type="max"/>
        <color theme="0"/>
        <color theme="0"/>
      </colorScale>
    </cfRule>
    <cfRule type="expression" dxfId="5909" priority="4548">
      <formula>BS117&lt;0</formula>
    </cfRule>
  </conditionalFormatting>
  <conditionalFormatting sqref="BT125">
    <cfRule type="colorScale" priority="4502">
      <colorScale>
        <cfvo type="min"/>
        <cfvo type="max"/>
        <color theme="0"/>
        <color theme="0"/>
      </colorScale>
    </cfRule>
    <cfRule type="expression" dxfId="5908" priority="4504">
      <formula>BS125&lt;0</formula>
    </cfRule>
  </conditionalFormatting>
  <conditionalFormatting sqref="BT125:BT134">
    <cfRule type="expression" dxfId="5907"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5906" priority="4544">
      <formula>BS126&lt;0</formula>
    </cfRule>
  </conditionalFormatting>
  <conditionalFormatting sqref="CK110:CK111">
    <cfRule type="expression" dxfId="5905" priority="4400">
      <formula>IF(CK110="Validar","Rojo","Verde")</formula>
    </cfRule>
  </conditionalFormatting>
  <conditionalFormatting sqref="CK117:CK123">
    <cfRule type="expression" dxfId="5904" priority="4456">
      <formula>IF(CK117="Validar","Rojo","Verde")</formula>
    </cfRule>
  </conditionalFormatting>
  <conditionalFormatting sqref="CK117:CK123">
    <cfRule type="expression" priority="4458">
      <formula>#REF!</formula>
    </cfRule>
  </conditionalFormatting>
  <conditionalFormatting sqref="CK6:CK16">
    <cfRule type="expression" dxfId="5903"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5902" priority="4485">
      <formula>CJ6&lt;0</formula>
    </cfRule>
  </conditionalFormatting>
  <conditionalFormatting sqref="CK10">
    <cfRule type="colorScale" priority="4452">
      <colorScale>
        <cfvo type="min"/>
        <cfvo type="max"/>
        <color theme="0"/>
        <color theme="0"/>
      </colorScale>
    </cfRule>
    <cfRule type="expression" dxfId="5901" priority="4453">
      <formula>CJ10&lt;0</formula>
    </cfRule>
  </conditionalFormatting>
  <conditionalFormatting sqref="CK11:CK14">
    <cfRule type="colorScale" priority="4482">
      <colorScale>
        <cfvo type="min"/>
        <cfvo type="max"/>
        <color theme="0"/>
        <color theme="0"/>
      </colorScale>
    </cfRule>
    <cfRule type="expression" dxfId="5900" priority="4483">
      <formula>CJ11&lt;0</formula>
    </cfRule>
  </conditionalFormatting>
  <conditionalFormatting sqref="CK15">
    <cfRule type="colorScale" priority="4449">
      <colorScale>
        <cfvo type="min"/>
        <cfvo type="max"/>
        <color theme="0"/>
        <color theme="0"/>
      </colorScale>
    </cfRule>
    <cfRule type="expression" dxfId="5899" priority="4451">
      <formula>CJ15&lt;0</formula>
    </cfRule>
  </conditionalFormatting>
  <conditionalFormatting sqref="CK16">
    <cfRule type="colorScale" priority="4480">
      <colorScale>
        <cfvo type="min"/>
        <cfvo type="max"/>
        <color theme="0"/>
        <color theme="0"/>
      </colorScale>
    </cfRule>
    <cfRule type="expression" dxfId="5898" priority="4481">
      <formula>CJ16&lt;0</formula>
    </cfRule>
  </conditionalFormatting>
  <conditionalFormatting sqref="CK18">
    <cfRule type="colorScale" priority="4445">
      <colorScale>
        <cfvo type="min"/>
        <cfvo type="max"/>
        <color theme="0"/>
        <color theme="0"/>
      </colorScale>
    </cfRule>
    <cfRule type="expression" dxfId="5897" priority="4447">
      <formula>CJ18&lt;0</formula>
    </cfRule>
  </conditionalFormatting>
  <conditionalFormatting sqref="CK18:CK19">
    <cfRule type="expression" dxfId="5896"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5895" priority="4479">
      <formula>CJ19&lt;0</formula>
    </cfRule>
  </conditionalFormatting>
  <conditionalFormatting sqref="CK23">
    <cfRule type="colorScale" priority="4441">
      <colorScale>
        <cfvo type="min"/>
        <cfvo type="max"/>
        <color theme="0"/>
        <color theme="0"/>
      </colorScale>
    </cfRule>
    <cfRule type="expression" dxfId="5894" priority="4443">
      <formula>CJ23&lt;0</formula>
    </cfRule>
  </conditionalFormatting>
  <conditionalFormatting sqref="CK23:CK24">
    <cfRule type="expression" dxfId="5893"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5892" priority="4475">
      <formula>CJ24&lt;0</formula>
    </cfRule>
  </conditionalFormatting>
  <conditionalFormatting sqref="CK26">
    <cfRule type="colorScale" priority="4437">
      <colorScale>
        <cfvo type="min"/>
        <cfvo type="max"/>
        <color theme="0"/>
        <color theme="0"/>
      </colorScale>
    </cfRule>
    <cfRule type="expression" dxfId="5891" priority="4439">
      <formula>CJ26&lt;0</formula>
    </cfRule>
  </conditionalFormatting>
  <conditionalFormatting sqref="CK26:CK27">
    <cfRule type="expression" dxfId="5890"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5889" priority="4473">
      <formula>CJ27&lt;0</formula>
    </cfRule>
  </conditionalFormatting>
  <conditionalFormatting sqref="CK29">
    <cfRule type="colorScale" priority="4433">
      <colorScale>
        <cfvo type="min"/>
        <cfvo type="max"/>
        <color theme="0"/>
        <color theme="0"/>
      </colorScale>
    </cfRule>
    <cfRule type="expression" dxfId="5888" priority="4435">
      <formula>CJ29&lt;0</formula>
    </cfRule>
  </conditionalFormatting>
  <conditionalFormatting sqref="CK29:CK30">
    <cfRule type="expression" dxfId="5887"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5886" priority="4471">
      <formula>CJ30&lt;0</formula>
    </cfRule>
  </conditionalFormatting>
  <conditionalFormatting sqref="CK39">
    <cfRule type="colorScale" priority="4429">
      <colorScale>
        <cfvo type="min"/>
        <cfvo type="max"/>
        <color theme="0"/>
        <color theme="0"/>
      </colorScale>
    </cfRule>
    <cfRule type="expression" dxfId="5885" priority="4431">
      <formula>CJ39&lt;0</formula>
    </cfRule>
  </conditionalFormatting>
  <conditionalFormatting sqref="CK39:CK66">
    <cfRule type="expression" dxfId="5884"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5883" priority="4469">
      <formula>CJ40&lt;0</formula>
    </cfRule>
  </conditionalFormatting>
  <conditionalFormatting sqref="CK68">
    <cfRule type="colorScale" priority="4425">
      <colorScale>
        <cfvo type="min"/>
        <cfvo type="max"/>
        <color theme="0"/>
        <color theme="0"/>
      </colorScale>
    </cfRule>
    <cfRule type="expression" dxfId="5882" priority="4427">
      <formula>CJ68&lt;0</formula>
    </cfRule>
  </conditionalFormatting>
  <conditionalFormatting sqref="CK68:CK81">
    <cfRule type="expression" dxfId="5881"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5880" priority="4487">
      <formula>CJ69&lt;0</formula>
    </cfRule>
  </conditionalFormatting>
  <conditionalFormatting sqref="CK83">
    <cfRule type="colorScale" priority="4408">
      <colorScale>
        <cfvo type="min"/>
        <cfvo type="max"/>
        <color theme="0"/>
        <color theme="0"/>
      </colorScale>
    </cfRule>
    <cfRule type="expression" dxfId="5879" priority="4410">
      <formula>CJ83&lt;0</formula>
    </cfRule>
  </conditionalFormatting>
  <conditionalFormatting sqref="CK83:CK91">
    <cfRule type="expression" dxfId="5878"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5877" priority="4467">
      <formula>CJ84&lt;0</formula>
    </cfRule>
  </conditionalFormatting>
  <conditionalFormatting sqref="CK93">
    <cfRule type="colorScale" priority="4421">
      <colorScale>
        <cfvo type="min"/>
        <cfvo type="max"/>
        <color theme="0"/>
        <color theme="0"/>
      </colorScale>
    </cfRule>
    <cfRule type="expression" dxfId="5876" priority="4423">
      <formula>CJ93&lt;0</formula>
    </cfRule>
  </conditionalFormatting>
  <conditionalFormatting sqref="CK93:CK102">
    <cfRule type="expression" dxfId="5875"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5874" priority="4465">
      <formula>CJ94&lt;0</formula>
    </cfRule>
  </conditionalFormatting>
  <conditionalFormatting sqref="CK104">
    <cfRule type="colorScale" priority="4417">
      <colorScale>
        <cfvo type="min"/>
        <cfvo type="max"/>
        <color theme="0"/>
        <color theme="0"/>
      </colorScale>
    </cfRule>
    <cfRule type="expression" dxfId="5873" priority="4419">
      <formula>CJ104&lt;0</formula>
    </cfRule>
  </conditionalFormatting>
  <conditionalFormatting sqref="CK104:CK106">
    <cfRule type="expression" dxfId="5872"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5871" priority="4463">
      <formula>CJ105&lt;0</formula>
    </cfRule>
  </conditionalFormatting>
  <conditionalFormatting sqref="CK110">
    <cfRule type="colorScale" priority="4460">
      <colorScale>
        <cfvo type="min"/>
        <cfvo type="max"/>
        <color theme="0"/>
        <color theme="0"/>
      </colorScale>
    </cfRule>
    <cfRule type="expression" dxfId="5870"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5869" priority="4403">
      <formula>CJ111&lt;0</formula>
    </cfRule>
  </conditionalFormatting>
  <conditionalFormatting sqref="CK117:CK123">
    <cfRule type="colorScale" priority="4457">
      <colorScale>
        <cfvo type="min"/>
        <cfvo type="max"/>
        <color theme="0"/>
        <color theme="0"/>
      </colorScale>
    </cfRule>
    <cfRule type="expression" dxfId="5868" priority="4459">
      <formula>CJ117&lt;0</formula>
    </cfRule>
  </conditionalFormatting>
  <conditionalFormatting sqref="CK125">
    <cfRule type="colorScale" priority="4413">
      <colorScale>
        <cfvo type="min"/>
        <cfvo type="max"/>
        <color theme="0"/>
        <color theme="0"/>
      </colorScale>
    </cfRule>
    <cfRule type="expression" dxfId="5867" priority="4415">
      <formula>CJ125&lt;0</formula>
    </cfRule>
  </conditionalFormatting>
  <conditionalFormatting sqref="CK125:CK134">
    <cfRule type="expression" dxfId="5866"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5865" priority="4455">
      <formula>CJ126&lt;0</formula>
    </cfRule>
  </conditionalFormatting>
  <conditionalFormatting sqref="CR110:CR111">
    <cfRule type="expression" dxfId="5864" priority="4311">
      <formula>IF(CR110="Validar","Rojo","Verde")</formula>
    </cfRule>
  </conditionalFormatting>
  <conditionalFormatting sqref="CR117:CR123">
    <cfRule type="expression" dxfId="5863" priority="4367">
      <formula>IF(CR117="Validar","Rojo","Verde")</formula>
    </cfRule>
  </conditionalFormatting>
  <conditionalFormatting sqref="CR117:CR123">
    <cfRule type="expression" priority="4369">
      <formula>#REF!</formula>
    </cfRule>
  </conditionalFormatting>
  <conditionalFormatting sqref="CR6:CR16">
    <cfRule type="expression" dxfId="5862"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5861" priority="4396">
      <formula>CQ6&lt;0</formula>
    </cfRule>
  </conditionalFormatting>
  <conditionalFormatting sqref="CR10">
    <cfRule type="colorScale" priority="4363">
      <colorScale>
        <cfvo type="min"/>
        <cfvo type="max"/>
        <color theme="0"/>
        <color theme="0"/>
      </colorScale>
    </cfRule>
    <cfRule type="expression" dxfId="5860" priority="4364">
      <formula>CQ10&lt;0</formula>
    </cfRule>
  </conditionalFormatting>
  <conditionalFormatting sqref="CR11:CR14">
    <cfRule type="colorScale" priority="4393">
      <colorScale>
        <cfvo type="min"/>
        <cfvo type="max"/>
        <color theme="0"/>
        <color theme="0"/>
      </colorScale>
    </cfRule>
    <cfRule type="expression" dxfId="5859" priority="4394">
      <formula>CQ11&lt;0</formula>
    </cfRule>
  </conditionalFormatting>
  <conditionalFormatting sqref="CR15">
    <cfRule type="colorScale" priority="4360">
      <colorScale>
        <cfvo type="min"/>
        <cfvo type="max"/>
        <color theme="0"/>
        <color theme="0"/>
      </colorScale>
    </cfRule>
    <cfRule type="expression" dxfId="5858" priority="4362">
      <formula>CQ15&lt;0</formula>
    </cfRule>
  </conditionalFormatting>
  <conditionalFormatting sqref="CR16">
    <cfRule type="colorScale" priority="4391">
      <colorScale>
        <cfvo type="min"/>
        <cfvo type="max"/>
        <color theme="0"/>
        <color theme="0"/>
      </colorScale>
    </cfRule>
    <cfRule type="expression" dxfId="5857" priority="4392">
      <formula>CQ16&lt;0</formula>
    </cfRule>
  </conditionalFormatting>
  <conditionalFormatting sqref="CR18">
    <cfRule type="colorScale" priority="4356">
      <colorScale>
        <cfvo type="min"/>
        <cfvo type="max"/>
        <color theme="0"/>
        <color theme="0"/>
      </colorScale>
    </cfRule>
    <cfRule type="expression" dxfId="5856" priority="4358">
      <formula>CQ18&lt;0</formula>
    </cfRule>
  </conditionalFormatting>
  <conditionalFormatting sqref="CR18:CR19">
    <cfRule type="expression" dxfId="5855"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5854" priority="4390">
      <formula>CQ19&lt;0</formula>
    </cfRule>
  </conditionalFormatting>
  <conditionalFormatting sqref="CR23">
    <cfRule type="colorScale" priority="4352">
      <colorScale>
        <cfvo type="min"/>
        <cfvo type="max"/>
        <color theme="0"/>
        <color theme="0"/>
      </colorScale>
    </cfRule>
    <cfRule type="expression" dxfId="5853" priority="4354">
      <formula>CQ23&lt;0</formula>
    </cfRule>
  </conditionalFormatting>
  <conditionalFormatting sqref="CR23:CR24">
    <cfRule type="expression" dxfId="5852"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5851" priority="4386">
      <formula>CQ24&lt;0</formula>
    </cfRule>
  </conditionalFormatting>
  <conditionalFormatting sqref="CR26">
    <cfRule type="colorScale" priority="4348">
      <colorScale>
        <cfvo type="min"/>
        <cfvo type="max"/>
        <color theme="0"/>
        <color theme="0"/>
      </colorScale>
    </cfRule>
    <cfRule type="expression" dxfId="5850" priority="4350">
      <formula>CQ26&lt;0</formula>
    </cfRule>
  </conditionalFormatting>
  <conditionalFormatting sqref="CR26:CR27">
    <cfRule type="expression" dxfId="5849"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5848" priority="4384">
      <formula>CQ27&lt;0</formula>
    </cfRule>
  </conditionalFormatting>
  <conditionalFormatting sqref="CR29">
    <cfRule type="colorScale" priority="4344">
      <colorScale>
        <cfvo type="min"/>
        <cfvo type="max"/>
        <color theme="0"/>
        <color theme="0"/>
      </colorScale>
    </cfRule>
    <cfRule type="expression" dxfId="5847" priority="4346">
      <formula>CQ29&lt;0</formula>
    </cfRule>
  </conditionalFormatting>
  <conditionalFormatting sqref="CR29:CR30">
    <cfRule type="expression" dxfId="5846"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5845" priority="4382">
      <formula>CQ30&lt;0</formula>
    </cfRule>
  </conditionalFormatting>
  <conditionalFormatting sqref="CR39">
    <cfRule type="colorScale" priority="4340">
      <colorScale>
        <cfvo type="min"/>
        <cfvo type="max"/>
        <color theme="0"/>
        <color theme="0"/>
      </colorScale>
    </cfRule>
    <cfRule type="expression" dxfId="5844" priority="4342">
      <formula>CQ39&lt;0</formula>
    </cfRule>
  </conditionalFormatting>
  <conditionalFormatting sqref="CR39:CR66">
    <cfRule type="expression" dxfId="5843"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5842" priority="4380">
      <formula>CQ40&lt;0</formula>
    </cfRule>
  </conditionalFormatting>
  <conditionalFormatting sqref="CR68">
    <cfRule type="colorScale" priority="4336">
      <colorScale>
        <cfvo type="min"/>
        <cfvo type="max"/>
        <color theme="0"/>
        <color theme="0"/>
      </colorScale>
    </cfRule>
    <cfRule type="expression" dxfId="5841" priority="4338">
      <formula>CQ68&lt;0</formula>
    </cfRule>
  </conditionalFormatting>
  <conditionalFormatting sqref="CR68:CR81">
    <cfRule type="expression" dxfId="5840"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5839" priority="4398">
      <formula>CQ69&lt;0</formula>
    </cfRule>
  </conditionalFormatting>
  <conditionalFormatting sqref="CR83">
    <cfRule type="colorScale" priority="4319">
      <colorScale>
        <cfvo type="min"/>
        <cfvo type="max"/>
        <color theme="0"/>
        <color theme="0"/>
      </colorScale>
    </cfRule>
    <cfRule type="expression" dxfId="5838" priority="4321">
      <formula>CQ83&lt;0</formula>
    </cfRule>
  </conditionalFormatting>
  <conditionalFormatting sqref="CR83:CR90">
    <cfRule type="expression" dxfId="5837"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5836" priority="4378">
      <formula>CQ84&lt;0</formula>
    </cfRule>
  </conditionalFormatting>
  <conditionalFormatting sqref="CR93">
    <cfRule type="colorScale" priority="4332">
      <colorScale>
        <cfvo type="min"/>
        <cfvo type="max"/>
        <color theme="0"/>
        <color theme="0"/>
      </colorScale>
    </cfRule>
    <cfRule type="expression" dxfId="5835" priority="4334">
      <formula>CQ93&lt;0</formula>
    </cfRule>
  </conditionalFormatting>
  <conditionalFormatting sqref="CR93:CR102">
    <cfRule type="expression" dxfId="5834"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5833" priority="4376">
      <formula>CQ94&lt;0</formula>
    </cfRule>
  </conditionalFormatting>
  <conditionalFormatting sqref="CR104">
    <cfRule type="colorScale" priority="4328">
      <colorScale>
        <cfvo type="min"/>
        <cfvo type="max"/>
        <color theme="0"/>
        <color theme="0"/>
      </colorScale>
    </cfRule>
    <cfRule type="expression" dxfId="5832" priority="4330">
      <formula>CQ104&lt;0</formula>
    </cfRule>
  </conditionalFormatting>
  <conditionalFormatting sqref="CR104:CR106">
    <cfRule type="expression" dxfId="5831"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5830" priority="4374">
      <formula>CQ105&lt;0</formula>
    </cfRule>
  </conditionalFormatting>
  <conditionalFormatting sqref="CR110">
    <cfRule type="colorScale" priority="4371">
      <colorScale>
        <cfvo type="min"/>
        <cfvo type="max"/>
        <color theme="0"/>
        <color theme="0"/>
      </colorScale>
    </cfRule>
    <cfRule type="expression" dxfId="5829"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5828" priority="4314">
      <formula>CQ111&lt;0</formula>
    </cfRule>
  </conditionalFormatting>
  <conditionalFormatting sqref="CR117:CR123">
    <cfRule type="colorScale" priority="4368">
      <colorScale>
        <cfvo type="min"/>
        <cfvo type="max"/>
        <color theme="0"/>
        <color theme="0"/>
      </colorScale>
    </cfRule>
    <cfRule type="expression" dxfId="5827" priority="4370">
      <formula>CQ117&lt;0</formula>
    </cfRule>
  </conditionalFormatting>
  <conditionalFormatting sqref="CR125">
    <cfRule type="colorScale" priority="4324">
      <colorScale>
        <cfvo type="min"/>
        <cfvo type="max"/>
        <color theme="0"/>
        <color theme="0"/>
      </colorScale>
    </cfRule>
    <cfRule type="expression" dxfId="5826" priority="4326">
      <formula>CQ125&lt;0</formula>
    </cfRule>
  </conditionalFormatting>
  <conditionalFormatting sqref="CR125:CR134">
    <cfRule type="expression" dxfId="5825"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5824" priority="4366">
      <formula>CQ126&lt;0</formula>
    </cfRule>
  </conditionalFormatting>
  <conditionalFormatting sqref="BR117:BS123">
    <cfRule type="expression" dxfId="5823" priority="1668">
      <formula>IF(BR117="Validar","Rojo","Verde")</formula>
    </cfRule>
  </conditionalFormatting>
  <conditionalFormatting sqref="BO39:BO107">
    <cfRule type="expression" dxfId="5822" priority="1812">
      <formula>IF(BO39="Validar","Rojo","Verde")</formula>
    </cfRule>
  </conditionalFormatting>
  <conditionalFormatting sqref="AA69:AA82">
    <cfRule type="expression" dxfId="5821" priority="3346">
      <formula>IF(AA69="Validar","Rojo","Verde")</formula>
    </cfRule>
  </conditionalFormatting>
  <conditionalFormatting sqref="CR91">
    <cfRule type="expression" dxfId="5820"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5819" priority="4309">
      <formula>CQ91&lt;0</formula>
    </cfRule>
  </conditionalFormatting>
  <conditionalFormatting sqref="C6">
    <cfRule type="colorScale" priority="4303">
      <colorScale>
        <cfvo type="min"/>
        <cfvo type="max"/>
        <color theme="0"/>
        <color theme="0"/>
      </colorScale>
    </cfRule>
    <cfRule type="expression" dxfId="5818" priority="4304">
      <formula>B6&lt;0</formula>
    </cfRule>
  </conditionalFormatting>
  <conditionalFormatting sqref="C6">
    <cfRule type="expression" dxfId="5817"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5816" priority="4300">
      <formula>B7&lt;0</formula>
    </cfRule>
  </conditionalFormatting>
  <conditionalFormatting sqref="C7:C8">
    <cfRule type="expression" dxfId="5815"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5814" priority="4265">
      <formula>E9&lt;0</formula>
    </cfRule>
  </conditionalFormatting>
  <conditionalFormatting sqref="F9:F20">
    <cfRule type="expression" dxfId="5813"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5812" priority="4242">
      <formula>E10&lt;0</formula>
    </cfRule>
  </conditionalFormatting>
  <conditionalFormatting sqref="F11:F14">
    <cfRule type="colorScale" priority="4262">
      <colorScale>
        <cfvo type="min"/>
        <cfvo type="max"/>
        <color theme="0"/>
        <color theme="0"/>
      </colorScale>
    </cfRule>
    <cfRule type="expression" dxfId="5811" priority="4263">
      <formula>E11&lt;0</formula>
    </cfRule>
  </conditionalFormatting>
  <conditionalFormatting sqref="F15">
    <cfRule type="colorScale" priority="4239">
      <colorScale>
        <cfvo type="min"/>
        <cfvo type="max"/>
        <color theme="0"/>
        <color theme="0"/>
      </colorScale>
    </cfRule>
    <cfRule type="expression" dxfId="5810" priority="4240">
      <formula>E15&lt;0</formula>
    </cfRule>
  </conditionalFormatting>
  <conditionalFormatting sqref="F16:F17">
    <cfRule type="colorScale" priority="4260">
      <colorScale>
        <cfvo type="min"/>
        <cfvo type="max"/>
        <color theme="0"/>
        <color theme="0"/>
      </colorScale>
    </cfRule>
    <cfRule type="expression" dxfId="5809" priority="4261">
      <formula>E16&lt;0</formula>
    </cfRule>
  </conditionalFormatting>
  <conditionalFormatting sqref="F18">
    <cfRule type="colorScale" priority="4236">
      <colorScale>
        <cfvo type="min"/>
        <cfvo type="max"/>
        <color theme="0"/>
        <color theme="0"/>
      </colorScale>
    </cfRule>
    <cfRule type="expression" dxfId="5808" priority="4238">
      <formula>E18&lt;0</formula>
    </cfRule>
  </conditionalFormatting>
  <conditionalFormatting sqref="F19:F20">
    <cfRule type="colorScale" priority="4258">
      <colorScale>
        <cfvo type="min"/>
        <cfvo type="max"/>
        <color theme="0"/>
        <color theme="0"/>
      </colorScale>
    </cfRule>
    <cfRule type="expression" dxfId="5807" priority="4259">
      <formula>E19&lt;0</formula>
    </cfRule>
  </conditionalFormatting>
  <conditionalFormatting sqref="F23">
    <cfRule type="colorScale" priority="4233">
      <colorScale>
        <cfvo type="min"/>
        <cfvo type="max"/>
        <color theme="0"/>
        <color theme="0"/>
      </colorScale>
    </cfRule>
    <cfRule type="expression" dxfId="5806" priority="4234">
      <formula>E23&lt;0</formula>
    </cfRule>
  </conditionalFormatting>
  <conditionalFormatting sqref="F23:F31">
    <cfRule type="expression" dxfId="5805"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5804" priority="4257">
      <formula>E24&lt;0</formula>
    </cfRule>
  </conditionalFormatting>
  <conditionalFormatting sqref="F25">
    <cfRule type="colorScale" priority="4254">
      <colorScale>
        <cfvo type="min"/>
        <cfvo type="max"/>
        <color theme="0"/>
        <color theme="0"/>
      </colorScale>
    </cfRule>
    <cfRule type="expression" dxfId="5803" priority="4255">
      <formula>E25&lt;0</formula>
    </cfRule>
  </conditionalFormatting>
  <conditionalFormatting sqref="F26">
    <cfRule type="colorScale" priority="4231">
      <colorScale>
        <cfvo type="min"/>
        <cfvo type="max"/>
        <color theme="0"/>
        <color theme="0"/>
      </colorScale>
    </cfRule>
    <cfRule type="expression" dxfId="5802" priority="4232">
      <formula>E26&lt;0</formula>
    </cfRule>
  </conditionalFormatting>
  <conditionalFormatting sqref="F27">
    <cfRule type="colorScale" priority="4252">
      <colorScale>
        <cfvo type="min"/>
        <cfvo type="max"/>
        <color theme="0"/>
        <color theme="0"/>
      </colorScale>
    </cfRule>
    <cfRule type="expression" dxfId="5801" priority="4253">
      <formula>E27&lt;0</formula>
    </cfRule>
  </conditionalFormatting>
  <conditionalFormatting sqref="F28">
    <cfRule type="colorScale" priority="4250">
      <colorScale>
        <cfvo type="min"/>
        <cfvo type="max"/>
        <color theme="0"/>
        <color theme="0"/>
      </colorScale>
    </cfRule>
    <cfRule type="expression" dxfId="5800" priority="4251">
      <formula>E28&lt;0</formula>
    </cfRule>
  </conditionalFormatting>
  <conditionalFormatting sqref="F29">
    <cfRule type="colorScale" priority="4228">
      <colorScale>
        <cfvo type="min"/>
        <cfvo type="max"/>
        <color theme="0"/>
        <color theme="0"/>
      </colorScale>
    </cfRule>
    <cfRule type="expression" dxfId="5799" priority="4230">
      <formula>E29&lt;0</formula>
    </cfRule>
  </conditionalFormatting>
  <conditionalFormatting sqref="F30">
    <cfRule type="colorScale" priority="4248">
      <colorScale>
        <cfvo type="min"/>
        <cfvo type="max"/>
        <color theme="0"/>
        <color theme="0"/>
      </colorScale>
    </cfRule>
    <cfRule type="expression" dxfId="5798" priority="4249">
      <formula>E30&lt;0</formula>
    </cfRule>
  </conditionalFormatting>
  <conditionalFormatting sqref="F31">
    <cfRule type="colorScale" priority="4246">
      <colorScale>
        <cfvo type="min"/>
        <cfvo type="max"/>
        <color theme="0"/>
        <color theme="0"/>
      </colorScale>
    </cfRule>
    <cfRule type="expression" dxfId="5797"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5796" priority="4226">
      <formula>E39&lt;0</formula>
    </cfRule>
  </conditionalFormatting>
  <conditionalFormatting sqref="F39:F107">
    <cfRule type="expression" dxfId="5795"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5794"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5793"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5792" priority="4270">
      <formula>E69&lt;0</formula>
    </cfRule>
  </conditionalFormatting>
  <conditionalFormatting sqref="F82 F92 F103 F107">
    <cfRule type="expression" dxfId="5791"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5790"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5789"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5788"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5787"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5786"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5785" priority="4279">
      <formula>E105&lt;0</formula>
    </cfRule>
  </conditionalFormatting>
  <conditionalFormatting sqref="F110">
    <cfRule type="colorScale" priority="4280">
      <colorScale>
        <cfvo type="min"/>
        <cfvo type="max"/>
        <color theme="0"/>
        <color theme="0"/>
      </colorScale>
    </cfRule>
    <cfRule type="expression" dxfId="5784"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5783"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5782"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5781" priority="4214">
      <formula>E125&lt;0</formula>
    </cfRule>
  </conditionalFormatting>
  <conditionalFormatting sqref="F125:F135">
    <cfRule type="expression" dxfId="5780" priority="4211">
      <formula>IF(F125="Validar","Rojo","Verde")</formula>
    </cfRule>
  </conditionalFormatting>
  <conditionalFormatting sqref="F126:F132">
    <cfRule type="colorScale" priority="4288">
      <colorScale>
        <cfvo type="min"/>
        <cfvo type="max"/>
        <color theme="0"/>
        <color theme="0"/>
      </colorScale>
    </cfRule>
    <cfRule type="expression" dxfId="5779"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5778"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5777" priority="4284">
      <formula>E135&lt;0</formula>
    </cfRule>
  </conditionalFormatting>
  <conditionalFormatting sqref="F110:G111">
    <cfRule type="expression" dxfId="5776" priority="4155">
      <formula>IF(F110="Validar","Rojo","Verde")</formula>
    </cfRule>
  </conditionalFormatting>
  <conditionalFormatting sqref="F117:G123">
    <cfRule type="expression" dxfId="5775"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5774" priority="4205">
      <formula>F40&lt;0</formula>
    </cfRule>
  </conditionalFormatting>
  <conditionalFormatting sqref="G40:G67">
    <cfRule type="expression" dxfId="5773"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5772" priority="4208">
      <formula>F67&lt;0</formula>
    </cfRule>
  </conditionalFormatting>
  <conditionalFormatting sqref="G69">
    <cfRule type="colorScale" priority="4200">
      <colorScale>
        <cfvo type="min"/>
        <cfvo type="max"/>
        <color theme="0"/>
        <color theme="0"/>
      </colorScale>
    </cfRule>
    <cfRule type="expression" dxfId="5771" priority="4201">
      <formula>F69&lt;0</formula>
    </cfRule>
  </conditionalFormatting>
  <conditionalFormatting sqref="G69:G81">
    <cfRule type="expression" priority="4198">
      <formula>#REF!</formula>
    </cfRule>
  </conditionalFormatting>
  <conditionalFormatting sqref="G69:G82">
    <cfRule type="expression" dxfId="5770" priority="4196">
      <formula>IF(G69="Validar","Rojo","Verde")</formula>
    </cfRule>
  </conditionalFormatting>
  <conditionalFormatting sqref="G70:G78">
    <cfRule type="colorScale" priority="4197">
      <colorScale>
        <cfvo type="min"/>
        <cfvo type="max"/>
        <color theme="0"/>
        <color theme="0"/>
      </colorScale>
    </cfRule>
    <cfRule type="expression" dxfId="5769" priority="4199">
      <formula>F70&lt;0</formula>
    </cfRule>
  </conditionalFormatting>
  <conditionalFormatting sqref="G79:G81">
    <cfRule type="colorScale" priority="4209">
      <colorScale>
        <cfvo type="min"/>
        <cfvo type="max"/>
        <color theme="0"/>
        <color theme="0"/>
      </colorScale>
    </cfRule>
    <cfRule type="expression" dxfId="5768"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5767" priority="4195">
      <formula>F84&lt;0</formula>
    </cfRule>
  </conditionalFormatting>
  <conditionalFormatting sqref="G84:G91">
    <cfRule type="expression" priority="4192">
      <formula>#REF!</formula>
    </cfRule>
  </conditionalFormatting>
  <conditionalFormatting sqref="G84:G92">
    <cfRule type="expression" dxfId="5766" priority="4190">
      <formula>IF(G84="Validar","Rojo","Verde")</formula>
    </cfRule>
  </conditionalFormatting>
  <conditionalFormatting sqref="G85:G91">
    <cfRule type="colorScale" priority="4191">
      <colorScale>
        <cfvo type="min"/>
        <cfvo type="max"/>
        <color theme="0"/>
        <color theme="0"/>
      </colorScale>
    </cfRule>
    <cfRule type="expression" dxfId="5765" priority="4193">
      <formula>F85&lt;0</formula>
    </cfRule>
  </conditionalFormatting>
  <conditionalFormatting sqref="G94">
    <cfRule type="colorScale" priority="4188">
      <colorScale>
        <cfvo type="min"/>
        <cfvo type="max"/>
        <color theme="0"/>
        <color theme="0"/>
      </colorScale>
    </cfRule>
    <cfRule type="expression" dxfId="5764" priority="4189">
      <formula>F94&lt;0</formula>
    </cfRule>
  </conditionalFormatting>
  <conditionalFormatting sqref="G94:G102">
    <cfRule type="expression" priority="4182">
      <formula>#REF!</formula>
    </cfRule>
  </conditionalFormatting>
  <conditionalFormatting sqref="G94:G103">
    <cfRule type="expression" dxfId="5763" priority="4180">
      <formula>IF(G94="Validar","Rojo","Verde")</formula>
    </cfRule>
  </conditionalFormatting>
  <conditionalFormatting sqref="G95:G100">
    <cfRule type="colorScale" priority="4186">
      <colorScale>
        <cfvo type="min"/>
        <cfvo type="max"/>
        <color theme="0"/>
        <color theme="0"/>
      </colorScale>
    </cfRule>
    <cfRule type="expression" dxfId="5762" priority="4187">
      <formula>F95&lt;0</formula>
    </cfRule>
  </conditionalFormatting>
  <conditionalFormatting sqref="G101">
    <cfRule type="colorScale" priority="4184">
      <colorScale>
        <cfvo type="min"/>
        <cfvo type="max"/>
        <color theme="0"/>
        <color theme="0"/>
      </colorScale>
    </cfRule>
    <cfRule type="expression" dxfId="5761" priority="4185">
      <formula>F101&lt;0</formula>
    </cfRule>
  </conditionalFormatting>
  <conditionalFormatting sqref="G102">
    <cfRule type="colorScale" priority="4181">
      <colorScale>
        <cfvo type="min"/>
        <cfvo type="max"/>
        <color theme="0"/>
        <color theme="0"/>
      </colorScale>
    </cfRule>
    <cfRule type="expression" dxfId="5760" priority="4183">
      <formula>F102&lt;0</formula>
    </cfRule>
  </conditionalFormatting>
  <conditionalFormatting sqref="G105">
    <cfRule type="colorScale" priority="4178">
      <colorScale>
        <cfvo type="min"/>
        <cfvo type="max"/>
        <color theme="0"/>
        <color theme="0"/>
      </colorScale>
    </cfRule>
    <cfRule type="expression" dxfId="5759" priority="4179">
      <formula>F105&lt;0</formula>
    </cfRule>
  </conditionalFormatting>
  <conditionalFormatting sqref="G105:G106">
    <cfRule type="expression" priority="4176">
      <formula>#REF!</formula>
    </cfRule>
  </conditionalFormatting>
  <conditionalFormatting sqref="G105:G107">
    <cfRule type="expression" dxfId="5758" priority="4174">
      <formula>IF(G105="Validar","Rojo","Verde")</formula>
    </cfRule>
  </conditionalFormatting>
  <conditionalFormatting sqref="G106">
    <cfRule type="colorScale" priority="4175">
      <colorScale>
        <cfvo type="min"/>
        <cfvo type="max"/>
        <color theme="0"/>
        <color theme="0"/>
      </colorScale>
    </cfRule>
    <cfRule type="expression" dxfId="5757" priority="4177">
      <formula>F106&lt;0</formula>
    </cfRule>
  </conditionalFormatting>
  <conditionalFormatting sqref="G110">
    <cfRule type="colorScale" priority="4166">
      <colorScale>
        <cfvo type="min"/>
        <cfvo type="max"/>
        <color theme="0"/>
        <color theme="0"/>
      </colorScale>
    </cfRule>
    <cfRule type="expression" dxfId="5756"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5755" priority="4158">
      <formula>F111&lt;0</formula>
    </cfRule>
  </conditionalFormatting>
  <conditionalFormatting sqref="G117">
    <cfRule type="colorScale" priority="4172">
      <colorScale>
        <cfvo type="min"/>
        <cfvo type="max"/>
        <color theme="0"/>
        <color theme="0"/>
      </colorScale>
    </cfRule>
    <cfRule type="expression" dxfId="5754"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5753" priority="4171">
      <formula>F118&lt;0</formula>
    </cfRule>
  </conditionalFormatting>
  <conditionalFormatting sqref="G126:G135">
    <cfRule type="expression" dxfId="5752" priority="4293">
      <formula>IF(G126="Validar","Rojo","Verde")</formula>
    </cfRule>
    <cfRule type="colorScale" priority="4294">
      <colorScale>
        <cfvo type="min"/>
        <cfvo type="max"/>
        <color theme="0"/>
        <color theme="0"/>
      </colorScale>
    </cfRule>
    <cfRule type="expression" priority="4295">
      <formula>$F$23</formula>
    </cfRule>
    <cfRule type="expression" dxfId="5751" priority="4296">
      <formula>F126&lt;0</formula>
    </cfRule>
  </conditionalFormatting>
  <conditionalFormatting sqref="F6">
    <cfRule type="colorScale" priority="4153">
      <colorScale>
        <cfvo type="min"/>
        <cfvo type="max"/>
        <color theme="0"/>
        <color theme="0"/>
      </colorScale>
    </cfRule>
    <cfRule type="expression" dxfId="5750" priority="4154">
      <formula>E6&lt;0</formula>
    </cfRule>
  </conditionalFormatting>
  <conditionalFormatting sqref="F6">
    <cfRule type="expression" dxfId="5749"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5748" priority="4150">
      <formula>E7&lt;0</formula>
    </cfRule>
  </conditionalFormatting>
  <conditionalFormatting sqref="F7:F8">
    <cfRule type="expression" dxfId="5747"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5746" priority="4115">
      <formula>H9&lt;0</formula>
    </cfRule>
  </conditionalFormatting>
  <conditionalFormatting sqref="I9:I20">
    <cfRule type="expression" dxfId="5745"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5744" priority="4092">
      <formula>H10&lt;0</formula>
    </cfRule>
  </conditionalFormatting>
  <conditionalFormatting sqref="I11:I14">
    <cfRule type="colorScale" priority="4112">
      <colorScale>
        <cfvo type="min"/>
        <cfvo type="max"/>
        <color theme="0"/>
        <color theme="0"/>
      </colorScale>
    </cfRule>
    <cfRule type="expression" dxfId="5743" priority="4113">
      <formula>H11&lt;0</formula>
    </cfRule>
  </conditionalFormatting>
  <conditionalFormatting sqref="I15">
    <cfRule type="colorScale" priority="4089">
      <colorScale>
        <cfvo type="min"/>
        <cfvo type="max"/>
        <color theme="0"/>
        <color theme="0"/>
      </colorScale>
    </cfRule>
    <cfRule type="expression" dxfId="5742" priority="4090">
      <formula>H15&lt;0</formula>
    </cfRule>
  </conditionalFormatting>
  <conditionalFormatting sqref="I16:I17">
    <cfRule type="colorScale" priority="4110">
      <colorScale>
        <cfvo type="min"/>
        <cfvo type="max"/>
        <color theme="0"/>
        <color theme="0"/>
      </colorScale>
    </cfRule>
    <cfRule type="expression" dxfId="5741" priority="4111">
      <formula>H16&lt;0</formula>
    </cfRule>
  </conditionalFormatting>
  <conditionalFormatting sqref="I18">
    <cfRule type="colorScale" priority="4086">
      <colorScale>
        <cfvo type="min"/>
        <cfvo type="max"/>
        <color theme="0"/>
        <color theme="0"/>
      </colorScale>
    </cfRule>
    <cfRule type="expression" dxfId="5740" priority="4088">
      <formula>H18&lt;0</formula>
    </cfRule>
  </conditionalFormatting>
  <conditionalFormatting sqref="I19:I20">
    <cfRule type="colorScale" priority="4108">
      <colorScale>
        <cfvo type="min"/>
        <cfvo type="max"/>
        <color theme="0"/>
        <color theme="0"/>
      </colorScale>
    </cfRule>
    <cfRule type="expression" dxfId="5739" priority="4109">
      <formula>H19&lt;0</formula>
    </cfRule>
  </conditionalFormatting>
  <conditionalFormatting sqref="I23">
    <cfRule type="colorScale" priority="4083">
      <colorScale>
        <cfvo type="min"/>
        <cfvo type="max"/>
        <color theme="0"/>
        <color theme="0"/>
      </colorScale>
    </cfRule>
    <cfRule type="expression" dxfId="5738" priority="4084">
      <formula>H23&lt;0</formula>
    </cfRule>
  </conditionalFormatting>
  <conditionalFormatting sqref="I23:I31">
    <cfRule type="expression" dxfId="5737"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5736" priority="4107">
      <formula>H24&lt;0</formula>
    </cfRule>
  </conditionalFormatting>
  <conditionalFormatting sqref="I25">
    <cfRule type="colorScale" priority="4104">
      <colorScale>
        <cfvo type="min"/>
        <cfvo type="max"/>
        <color theme="0"/>
        <color theme="0"/>
      </colorScale>
    </cfRule>
    <cfRule type="expression" dxfId="5735" priority="4105">
      <formula>H25&lt;0</formula>
    </cfRule>
  </conditionalFormatting>
  <conditionalFormatting sqref="I26">
    <cfRule type="colorScale" priority="4081">
      <colorScale>
        <cfvo type="min"/>
        <cfvo type="max"/>
        <color theme="0"/>
        <color theme="0"/>
      </colorScale>
    </cfRule>
    <cfRule type="expression" dxfId="5734" priority="4082">
      <formula>H26&lt;0</formula>
    </cfRule>
  </conditionalFormatting>
  <conditionalFormatting sqref="I27">
    <cfRule type="colorScale" priority="4102">
      <colorScale>
        <cfvo type="min"/>
        <cfvo type="max"/>
        <color theme="0"/>
        <color theme="0"/>
      </colorScale>
    </cfRule>
    <cfRule type="expression" dxfId="5733" priority="4103">
      <formula>H27&lt;0</formula>
    </cfRule>
  </conditionalFormatting>
  <conditionalFormatting sqref="I28">
    <cfRule type="colorScale" priority="4100">
      <colorScale>
        <cfvo type="min"/>
        <cfvo type="max"/>
        <color theme="0"/>
        <color theme="0"/>
      </colorScale>
    </cfRule>
    <cfRule type="expression" dxfId="5732" priority="4101">
      <formula>H28&lt;0</formula>
    </cfRule>
  </conditionalFormatting>
  <conditionalFormatting sqref="I29">
    <cfRule type="colorScale" priority="4078">
      <colorScale>
        <cfvo type="min"/>
        <cfvo type="max"/>
        <color theme="0"/>
        <color theme="0"/>
      </colorScale>
    </cfRule>
    <cfRule type="expression" dxfId="5731" priority="4080">
      <formula>H29&lt;0</formula>
    </cfRule>
  </conditionalFormatting>
  <conditionalFormatting sqref="I30">
    <cfRule type="colorScale" priority="4098">
      <colorScale>
        <cfvo type="min"/>
        <cfvo type="max"/>
        <color theme="0"/>
        <color theme="0"/>
      </colorScale>
    </cfRule>
    <cfRule type="expression" dxfId="5730" priority="4099">
      <formula>H30&lt;0</formula>
    </cfRule>
  </conditionalFormatting>
  <conditionalFormatting sqref="I31">
    <cfRule type="colorScale" priority="4096">
      <colorScale>
        <cfvo type="min"/>
        <cfvo type="max"/>
        <color theme="0"/>
        <color theme="0"/>
      </colorScale>
    </cfRule>
    <cfRule type="expression" dxfId="5729"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5728" priority="4076">
      <formula>H39&lt;0</formula>
    </cfRule>
  </conditionalFormatting>
  <conditionalFormatting sqref="I39:I107">
    <cfRule type="expression" dxfId="5727"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5726"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5725"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5724" priority="4120">
      <formula>H69&lt;0</formula>
    </cfRule>
  </conditionalFormatting>
  <conditionalFormatting sqref="I82 I92 I103 I107">
    <cfRule type="expression" dxfId="5723"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5722"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5721"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5720"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5719"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5718"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5717" priority="4129">
      <formula>H105&lt;0</formula>
    </cfRule>
  </conditionalFormatting>
  <conditionalFormatting sqref="I110">
    <cfRule type="colorScale" priority="4130">
      <colorScale>
        <cfvo type="min"/>
        <cfvo type="max"/>
        <color theme="0"/>
        <color theme="0"/>
      </colorScale>
    </cfRule>
    <cfRule type="expression" dxfId="5716"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5715"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5714"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5713" priority="4064">
      <formula>H125&lt;0</formula>
    </cfRule>
  </conditionalFormatting>
  <conditionalFormatting sqref="I125:I135">
    <cfRule type="expression" dxfId="5712" priority="4061">
      <formula>IF(I125="Validar","Rojo","Verde")</formula>
    </cfRule>
  </conditionalFormatting>
  <conditionalFormatting sqref="I126:I132">
    <cfRule type="colorScale" priority="4138">
      <colorScale>
        <cfvo type="min"/>
        <cfvo type="max"/>
        <color theme="0"/>
        <color theme="0"/>
      </colorScale>
    </cfRule>
    <cfRule type="expression" dxfId="5711"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5710"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5709" priority="4134">
      <formula>H135&lt;0</formula>
    </cfRule>
  </conditionalFormatting>
  <conditionalFormatting sqref="I110:J111">
    <cfRule type="expression" dxfId="5708" priority="4005">
      <formula>IF(I110="Validar","Rojo","Verde")</formula>
    </cfRule>
  </conditionalFormatting>
  <conditionalFormatting sqref="I117:J123">
    <cfRule type="expression" dxfId="5707"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5706" priority="4055">
      <formula>I40&lt;0</formula>
    </cfRule>
  </conditionalFormatting>
  <conditionalFormatting sqref="J40:J67">
    <cfRule type="expression" dxfId="5705"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5704" priority="4058">
      <formula>I67&lt;0</formula>
    </cfRule>
  </conditionalFormatting>
  <conditionalFormatting sqref="J69">
    <cfRule type="colorScale" priority="4050">
      <colorScale>
        <cfvo type="min"/>
        <cfvo type="max"/>
        <color theme="0"/>
        <color theme="0"/>
      </colorScale>
    </cfRule>
    <cfRule type="expression" dxfId="5703" priority="4051">
      <formula>I69&lt;0</formula>
    </cfRule>
  </conditionalFormatting>
  <conditionalFormatting sqref="J69:J81">
    <cfRule type="expression" priority="4048">
      <formula>#REF!</formula>
    </cfRule>
  </conditionalFormatting>
  <conditionalFormatting sqref="J69:J82">
    <cfRule type="expression" dxfId="5702" priority="4046">
      <formula>IF(J69="Validar","Rojo","Verde")</formula>
    </cfRule>
  </conditionalFormatting>
  <conditionalFormatting sqref="J70:J78">
    <cfRule type="colorScale" priority="4047">
      <colorScale>
        <cfvo type="min"/>
        <cfvo type="max"/>
        <color theme="0"/>
        <color theme="0"/>
      </colorScale>
    </cfRule>
    <cfRule type="expression" dxfId="5701" priority="4049">
      <formula>I70&lt;0</formula>
    </cfRule>
  </conditionalFormatting>
  <conditionalFormatting sqref="J79:J81">
    <cfRule type="colorScale" priority="4059">
      <colorScale>
        <cfvo type="min"/>
        <cfvo type="max"/>
        <color theme="0"/>
        <color theme="0"/>
      </colorScale>
    </cfRule>
    <cfRule type="expression" dxfId="5700"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5699" priority="4045">
      <formula>I84&lt;0</formula>
    </cfRule>
  </conditionalFormatting>
  <conditionalFormatting sqref="J84:J91">
    <cfRule type="expression" priority="4042">
      <formula>#REF!</formula>
    </cfRule>
  </conditionalFormatting>
  <conditionalFormatting sqref="J84:J92">
    <cfRule type="expression" dxfId="5698" priority="4040">
      <formula>IF(J84="Validar","Rojo","Verde")</formula>
    </cfRule>
  </conditionalFormatting>
  <conditionalFormatting sqref="J85:J91">
    <cfRule type="colorScale" priority="4041">
      <colorScale>
        <cfvo type="min"/>
        <cfvo type="max"/>
        <color theme="0"/>
        <color theme="0"/>
      </colorScale>
    </cfRule>
    <cfRule type="expression" dxfId="5697" priority="4043">
      <formula>I85&lt;0</formula>
    </cfRule>
  </conditionalFormatting>
  <conditionalFormatting sqref="J94">
    <cfRule type="colorScale" priority="4038">
      <colorScale>
        <cfvo type="min"/>
        <cfvo type="max"/>
        <color theme="0"/>
        <color theme="0"/>
      </colorScale>
    </cfRule>
    <cfRule type="expression" dxfId="5696"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5695" priority="4037">
      <formula>I95&lt;0</formula>
    </cfRule>
  </conditionalFormatting>
  <conditionalFormatting sqref="J101">
    <cfRule type="colorScale" priority="4034">
      <colorScale>
        <cfvo type="min"/>
        <cfvo type="max"/>
        <color theme="0"/>
        <color theme="0"/>
      </colorScale>
    </cfRule>
    <cfRule type="expression" dxfId="5694" priority="4035">
      <formula>I101&lt;0</formula>
    </cfRule>
  </conditionalFormatting>
  <conditionalFormatting sqref="J102">
    <cfRule type="colorScale" priority="4031">
      <colorScale>
        <cfvo type="min"/>
        <cfvo type="max"/>
        <color theme="0"/>
        <color theme="0"/>
      </colorScale>
    </cfRule>
    <cfRule type="expression" dxfId="5693" priority="4033">
      <formula>I102&lt;0</formula>
    </cfRule>
  </conditionalFormatting>
  <conditionalFormatting sqref="J105">
    <cfRule type="colorScale" priority="4028">
      <colorScale>
        <cfvo type="min"/>
        <cfvo type="max"/>
        <color theme="0"/>
        <color theme="0"/>
      </colorScale>
    </cfRule>
    <cfRule type="expression" dxfId="5692" priority="4029">
      <formula>I105&lt;0</formula>
    </cfRule>
  </conditionalFormatting>
  <conditionalFormatting sqref="J105:J106">
    <cfRule type="expression" priority="4026">
      <formula>#REF!</formula>
    </cfRule>
  </conditionalFormatting>
  <conditionalFormatting sqref="J105:J107">
    <cfRule type="expression" dxfId="5691" priority="4024">
      <formula>IF(J105="Validar","Rojo","Verde")</formula>
    </cfRule>
  </conditionalFormatting>
  <conditionalFormatting sqref="J106">
    <cfRule type="colorScale" priority="4025">
      <colorScale>
        <cfvo type="min"/>
        <cfvo type="max"/>
        <color theme="0"/>
        <color theme="0"/>
      </colorScale>
    </cfRule>
    <cfRule type="expression" dxfId="5690" priority="4027">
      <formula>I106&lt;0</formula>
    </cfRule>
  </conditionalFormatting>
  <conditionalFormatting sqref="J110">
    <cfRule type="colorScale" priority="4016">
      <colorScale>
        <cfvo type="min"/>
        <cfvo type="max"/>
        <color theme="0"/>
        <color theme="0"/>
      </colorScale>
    </cfRule>
    <cfRule type="expression" dxfId="5689"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5688" priority="4008">
      <formula>I111&lt;0</formula>
    </cfRule>
  </conditionalFormatting>
  <conditionalFormatting sqref="J117">
    <cfRule type="colorScale" priority="4022">
      <colorScale>
        <cfvo type="min"/>
        <cfvo type="max"/>
        <color theme="0"/>
        <color theme="0"/>
      </colorScale>
    </cfRule>
    <cfRule type="expression" dxfId="5687"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5686" priority="4021">
      <formula>I118&lt;0</formula>
    </cfRule>
  </conditionalFormatting>
  <conditionalFormatting sqref="J126:J135">
    <cfRule type="expression" dxfId="5685" priority="4143">
      <formula>IF(J126="Validar","Rojo","Verde")</formula>
    </cfRule>
    <cfRule type="colorScale" priority="4144">
      <colorScale>
        <cfvo type="min"/>
        <cfvo type="max"/>
        <color theme="0"/>
        <color theme="0"/>
      </colorScale>
    </cfRule>
    <cfRule type="expression" priority="4145">
      <formula>$F$23</formula>
    </cfRule>
    <cfRule type="expression" dxfId="5684" priority="4146">
      <formula>I126&lt;0</formula>
    </cfRule>
  </conditionalFormatting>
  <conditionalFormatting sqref="I6">
    <cfRule type="colorScale" priority="4003">
      <colorScale>
        <cfvo type="min"/>
        <cfvo type="max"/>
        <color theme="0"/>
        <color theme="0"/>
      </colorScale>
    </cfRule>
    <cfRule type="expression" dxfId="5683" priority="4004">
      <formula>H6&lt;0</formula>
    </cfRule>
  </conditionalFormatting>
  <conditionalFormatting sqref="I6">
    <cfRule type="expression" dxfId="5682"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5681" priority="4000">
      <formula>H7&lt;0</formula>
    </cfRule>
  </conditionalFormatting>
  <conditionalFormatting sqref="I7:I8">
    <cfRule type="expression" dxfId="5680"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5679" priority="3965">
      <formula>O9&lt;0</formula>
    </cfRule>
  </conditionalFormatting>
  <conditionalFormatting sqref="P9:P20">
    <cfRule type="expression" dxfId="5678"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5677" priority="3942">
      <formula>O10&lt;0</formula>
    </cfRule>
  </conditionalFormatting>
  <conditionalFormatting sqref="P11:P14">
    <cfRule type="colorScale" priority="3962">
      <colorScale>
        <cfvo type="min"/>
        <cfvo type="max"/>
        <color theme="0"/>
        <color theme="0"/>
      </colorScale>
    </cfRule>
    <cfRule type="expression" dxfId="5676" priority="3963">
      <formula>O11&lt;0</formula>
    </cfRule>
  </conditionalFormatting>
  <conditionalFormatting sqref="P15">
    <cfRule type="colorScale" priority="3939">
      <colorScale>
        <cfvo type="min"/>
        <cfvo type="max"/>
        <color theme="0"/>
        <color theme="0"/>
      </colorScale>
    </cfRule>
    <cfRule type="expression" dxfId="5675" priority="3940">
      <formula>O15&lt;0</formula>
    </cfRule>
  </conditionalFormatting>
  <conditionalFormatting sqref="P16:P17">
    <cfRule type="colorScale" priority="3960">
      <colorScale>
        <cfvo type="min"/>
        <cfvo type="max"/>
        <color theme="0"/>
        <color theme="0"/>
      </colorScale>
    </cfRule>
    <cfRule type="expression" dxfId="5674" priority="3961">
      <formula>O16&lt;0</formula>
    </cfRule>
  </conditionalFormatting>
  <conditionalFormatting sqref="P18">
    <cfRule type="colorScale" priority="3936">
      <colorScale>
        <cfvo type="min"/>
        <cfvo type="max"/>
        <color theme="0"/>
        <color theme="0"/>
      </colorScale>
    </cfRule>
    <cfRule type="expression" dxfId="5673" priority="3938">
      <formula>O18&lt;0</formula>
    </cfRule>
  </conditionalFormatting>
  <conditionalFormatting sqref="P19:P20">
    <cfRule type="colorScale" priority="3958">
      <colorScale>
        <cfvo type="min"/>
        <cfvo type="max"/>
        <color theme="0"/>
        <color theme="0"/>
      </colorScale>
    </cfRule>
    <cfRule type="expression" dxfId="5672" priority="3959">
      <formula>O19&lt;0</formula>
    </cfRule>
  </conditionalFormatting>
  <conditionalFormatting sqref="P23">
    <cfRule type="colorScale" priority="3933">
      <colorScale>
        <cfvo type="min"/>
        <cfvo type="max"/>
        <color theme="0"/>
        <color theme="0"/>
      </colorScale>
    </cfRule>
    <cfRule type="expression" dxfId="5671" priority="3934">
      <formula>O23&lt;0</formula>
    </cfRule>
  </conditionalFormatting>
  <conditionalFormatting sqref="P23:P31">
    <cfRule type="expression" dxfId="5670"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5669" priority="3957">
      <formula>O24&lt;0</formula>
    </cfRule>
  </conditionalFormatting>
  <conditionalFormatting sqref="P25">
    <cfRule type="colorScale" priority="3954">
      <colorScale>
        <cfvo type="min"/>
        <cfvo type="max"/>
        <color theme="0"/>
        <color theme="0"/>
      </colorScale>
    </cfRule>
    <cfRule type="expression" dxfId="5668" priority="3955">
      <formula>O25&lt;0</formula>
    </cfRule>
  </conditionalFormatting>
  <conditionalFormatting sqref="P26">
    <cfRule type="colorScale" priority="3931">
      <colorScale>
        <cfvo type="min"/>
        <cfvo type="max"/>
        <color theme="0"/>
        <color theme="0"/>
      </colorScale>
    </cfRule>
    <cfRule type="expression" dxfId="5667" priority="3932">
      <formula>O26&lt;0</formula>
    </cfRule>
  </conditionalFormatting>
  <conditionalFormatting sqref="P27">
    <cfRule type="colorScale" priority="3952">
      <colorScale>
        <cfvo type="min"/>
        <cfvo type="max"/>
        <color theme="0"/>
        <color theme="0"/>
      </colorScale>
    </cfRule>
    <cfRule type="expression" dxfId="5666" priority="3953">
      <formula>O27&lt;0</formula>
    </cfRule>
  </conditionalFormatting>
  <conditionalFormatting sqref="P28">
    <cfRule type="colorScale" priority="3950">
      <colorScale>
        <cfvo type="min"/>
        <cfvo type="max"/>
        <color theme="0"/>
        <color theme="0"/>
      </colorScale>
    </cfRule>
    <cfRule type="expression" dxfId="5665" priority="3951">
      <formula>O28&lt;0</formula>
    </cfRule>
  </conditionalFormatting>
  <conditionalFormatting sqref="P29">
    <cfRule type="colorScale" priority="3928">
      <colorScale>
        <cfvo type="min"/>
        <cfvo type="max"/>
        <color theme="0"/>
        <color theme="0"/>
      </colorScale>
    </cfRule>
    <cfRule type="expression" dxfId="5664" priority="3930">
      <formula>O29&lt;0</formula>
    </cfRule>
  </conditionalFormatting>
  <conditionalFormatting sqref="P30">
    <cfRule type="colorScale" priority="3948">
      <colorScale>
        <cfvo type="min"/>
        <cfvo type="max"/>
        <color theme="0"/>
        <color theme="0"/>
      </colorScale>
    </cfRule>
    <cfRule type="expression" dxfId="5663" priority="3949">
      <formula>O30&lt;0</formula>
    </cfRule>
  </conditionalFormatting>
  <conditionalFormatting sqref="P31">
    <cfRule type="colorScale" priority="3946">
      <colorScale>
        <cfvo type="min"/>
        <cfvo type="max"/>
        <color theme="0"/>
        <color theme="0"/>
      </colorScale>
    </cfRule>
    <cfRule type="expression" dxfId="5662"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5661" priority="3926">
      <formula>O39&lt;0</formula>
    </cfRule>
  </conditionalFormatting>
  <conditionalFormatting sqref="P39:P107">
    <cfRule type="expression" dxfId="5660"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5659"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5658"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5657" priority="3970">
      <formula>O69&lt;0</formula>
    </cfRule>
  </conditionalFormatting>
  <conditionalFormatting sqref="P82 P92 P103 P107">
    <cfRule type="expression" dxfId="5656"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5655"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5654"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5653"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5652"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5651"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5650" priority="3979">
      <formula>O105&lt;0</formula>
    </cfRule>
  </conditionalFormatting>
  <conditionalFormatting sqref="P110">
    <cfRule type="colorScale" priority="3980">
      <colorScale>
        <cfvo type="min"/>
        <cfvo type="max"/>
        <color theme="0"/>
        <color theme="0"/>
      </colorScale>
    </cfRule>
    <cfRule type="expression" dxfId="5649"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5648"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5647"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5646" priority="3914">
      <formula>O125&lt;0</formula>
    </cfRule>
  </conditionalFormatting>
  <conditionalFormatting sqref="P125:P135">
    <cfRule type="expression" dxfId="5645" priority="3911">
      <formula>IF(P125="Validar","Rojo","Verde")</formula>
    </cfRule>
  </conditionalFormatting>
  <conditionalFormatting sqref="P126:P132">
    <cfRule type="colorScale" priority="3988">
      <colorScale>
        <cfvo type="min"/>
        <cfvo type="max"/>
        <color theme="0"/>
        <color theme="0"/>
      </colorScale>
    </cfRule>
    <cfRule type="expression" dxfId="5644"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5643"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5642" priority="3984">
      <formula>O135&lt;0</formula>
    </cfRule>
  </conditionalFormatting>
  <conditionalFormatting sqref="P110:Q111">
    <cfRule type="expression" dxfId="5641" priority="3855">
      <formula>IF(P110="Validar","Rojo","Verde")</formula>
    </cfRule>
  </conditionalFormatting>
  <conditionalFormatting sqref="P117:Q123">
    <cfRule type="expression" dxfId="5640"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5639" priority="3905">
      <formula>P40&lt;0</formula>
    </cfRule>
  </conditionalFormatting>
  <conditionalFormatting sqref="Q40:Q67">
    <cfRule type="expression" dxfId="5638"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5637" priority="3908">
      <formula>P67&lt;0</formula>
    </cfRule>
  </conditionalFormatting>
  <conditionalFormatting sqref="Q69">
    <cfRule type="colorScale" priority="3900">
      <colorScale>
        <cfvo type="min"/>
        <cfvo type="max"/>
        <color theme="0"/>
        <color theme="0"/>
      </colorScale>
    </cfRule>
    <cfRule type="expression" dxfId="5636" priority="3901">
      <formula>P69&lt;0</formula>
    </cfRule>
  </conditionalFormatting>
  <conditionalFormatting sqref="Q69:Q81">
    <cfRule type="expression" priority="3898">
      <formula>#REF!</formula>
    </cfRule>
  </conditionalFormatting>
  <conditionalFormatting sqref="Q69:Q82">
    <cfRule type="expression" dxfId="5635" priority="3896">
      <formula>IF(Q69="Validar","Rojo","Verde")</formula>
    </cfRule>
  </conditionalFormatting>
  <conditionalFormatting sqref="Q70:Q78">
    <cfRule type="colorScale" priority="3897">
      <colorScale>
        <cfvo type="min"/>
        <cfvo type="max"/>
        <color theme="0"/>
        <color theme="0"/>
      </colorScale>
    </cfRule>
    <cfRule type="expression" dxfId="5634" priority="3899">
      <formula>P70&lt;0</formula>
    </cfRule>
  </conditionalFormatting>
  <conditionalFormatting sqref="Q79:Q81">
    <cfRule type="colorScale" priority="3909">
      <colorScale>
        <cfvo type="min"/>
        <cfvo type="max"/>
        <color theme="0"/>
        <color theme="0"/>
      </colorScale>
    </cfRule>
    <cfRule type="expression" dxfId="5633"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5632" priority="3895">
      <formula>P84&lt;0</formula>
    </cfRule>
  </conditionalFormatting>
  <conditionalFormatting sqref="Q84:Q91">
    <cfRule type="expression" priority="3892">
      <formula>#REF!</formula>
    </cfRule>
  </conditionalFormatting>
  <conditionalFormatting sqref="Q84:Q92">
    <cfRule type="expression" dxfId="5631" priority="3890">
      <formula>IF(Q84="Validar","Rojo","Verde")</formula>
    </cfRule>
  </conditionalFormatting>
  <conditionalFormatting sqref="Q85:Q91">
    <cfRule type="colorScale" priority="3891">
      <colorScale>
        <cfvo type="min"/>
        <cfvo type="max"/>
        <color theme="0"/>
        <color theme="0"/>
      </colorScale>
    </cfRule>
    <cfRule type="expression" dxfId="5630" priority="3893">
      <formula>P85&lt;0</formula>
    </cfRule>
  </conditionalFormatting>
  <conditionalFormatting sqref="Q94">
    <cfRule type="colorScale" priority="3888">
      <colorScale>
        <cfvo type="min"/>
        <cfvo type="max"/>
        <color theme="0"/>
        <color theme="0"/>
      </colorScale>
    </cfRule>
    <cfRule type="expression" dxfId="5629" priority="3889">
      <formula>P94&lt;0</formula>
    </cfRule>
  </conditionalFormatting>
  <conditionalFormatting sqref="Q94:Q102">
    <cfRule type="expression" priority="3882">
      <formula>#REF!</formula>
    </cfRule>
  </conditionalFormatting>
  <conditionalFormatting sqref="Q94:Q103">
    <cfRule type="expression" dxfId="5628" priority="3880">
      <formula>IF(Q94="Validar","Rojo","Verde")</formula>
    </cfRule>
  </conditionalFormatting>
  <conditionalFormatting sqref="Q95:Q100">
    <cfRule type="colorScale" priority="3886">
      <colorScale>
        <cfvo type="min"/>
        <cfvo type="max"/>
        <color theme="0"/>
        <color theme="0"/>
      </colorScale>
    </cfRule>
    <cfRule type="expression" dxfId="5627" priority="3887">
      <formula>P95&lt;0</formula>
    </cfRule>
  </conditionalFormatting>
  <conditionalFormatting sqref="Q101">
    <cfRule type="colorScale" priority="3884">
      <colorScale>
        <cfvo type="min"/>
        <cfvo type="max"/>
        <color theme="0"/>
        <color theme="0"/>
      </colorScale>
    </cfRule>
    <cfRule type="expression" dxfId="5626" priority="3885">
      <formula>P101&lt;0</formula>
    </cfRule>
  </conditionalFormatting>
  <conditionalFormatting sqref="Q102">
    <cfRule type="colorScale" priority="3881">
      <colorScale>
        <cfvo type="min"/>
        <cfvo type="max"/>
        <color theme="0"/>
        <color theme="0"/>
      </colorScale>
    </cfRule>
    <cfRule type="expression" dxfId="5625" priority="3883">
      <formula>P102&lt;0</formula>
    </cfRule>
  </conditionalFormatting>
  <conditionalFormatting sqref="Q105">
    <cfRule type="colorScale" priority="3878">
      <colorScale>
        <cfvo type="min"/>
        <cfvo type="max"/>
        <color theme="0"/>
        <color theme="0"/>
      </colorScale>
    </cfRule>
    <cfRule type="expression" dxfId="5624" priority="3879">
      <formula>P105&lt;0</formula>
    </cfRule>
  </conditionalFormatting>
  <conditionalFormatting sqref="Q105:Q106">
    <cfRule type="expression" priority="3876">
      <formula>#REF!</formula>
    </cfRule>
  </conditionalFormatting>
  <conditionalFormatting sqref="Q105:Q107">
    <cfRule type="expression" dxfId="5623" priority="3874">
      <formula>IF(Q105="Validar","Rojo","Verde")</formula>
    </cfRule>
  </conditionalFormatting>
  <conditionalFormatting sqref="Q106">
    <cfRule type="colorScale" priority="3875">
      <colorScale>
        <cfvo type="min"/>
        <cfvo type="max"/>
        <color theme="0"/>
        <color theme="0"/>
      </colorScale>
    </cfRule>
    <cfRule type="expression" dxfId="5622" priority="3877">
      <formula>P106&lt;0</formula>
    </cfRule>
  </conditionalFormatting>
  <conditionalFormatting sqref="Q110">
    <cfRule type="colorScale" priority="3866">
      <colorScale>
        <cfvo type="min"/>
        <cfvo type="max"/>
        <color theme="0"/>
        <color theme="0"/>
      </colorScale>
    </cfRule>
    <cfRule type="expression" dxfId="5621"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5620" priority="3858">
      <formula>P111&lt;0</formula>
    </cfRule>
  </conditionalFormatting>
  <conditionalFormatting sqref="Q117">
    <cfRule type="colorScale" priority="3872">
      <colorScale>
        <cfvo type="min"/>
        <cfvo type="max"/>
        <color theme="0"/>
        <color theme="0"/>
      </colorScale>
    </cfRule>
    <cfRule type="expression" dxfId="5619"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5618" priority="3871">
      <formula>P118&lt;0</formula>
    </cfRule>
  </conditionalFormatting>
  <conditionalFormatting sqref="Q126:Q135">
    <cfRule type="expression" dxfId="5617" priority="3993">
      <formula>IF(Q126="Validar","Rojo","Verde")</formula>
    </cfRule>
    <cfRule type="colorScale" priority="3994">
      <colorScale>
        <cfvo type="min"/>
        <cfvo type="max"/>
        <color theme="0"/>
        <color theme="0"/>
      </colorScale>
    </cfRule>
    <cfRule type="expression" priority="3995">
      <formula>$F$23</formula>
    </cfRule>
    <cfRule type="expression" dxfId="5616" priority="3996">
      <formula>P126&lt;0</formula>
    </cfRule>
  </conditionalFormatting>
  <conditionalFormatting sqref="P6">
    <cfRule type="colorScale" priority="3853">
      <colorScale>
        <cfvo type="min"/>
        <cfvo type="max"/>
        <color theme="0"/>
        <color theme="0"/>
      </colorScale>
    </cfRule>
    <cfRule type="expression" dxfId="5615" priority="3854">
      <formula>O6&lt;0</formula>
    </cfRule>
  </conditionalFormatting>
  <conditionalFormatting sqref="P6">
    <cfRule type="expression" dxfId="5614"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5613" priority="3850">
      <formula>O7&lt;0</formula>
    </cfRule>
  </conditionalFormatting>
  <conditionalFormatting sqref="P7:P8">
    <cfRule type="expression" dxfId="5612"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5611" priority="3815">
      <formula>L9&lt;0</formula>
    </cfRule>
  </conditionalFormatting>
  <conditionalFormatting sqref="M9:M20">
    <cfRule type="expression" dxfId="5610"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5609" priority="3792">
      <formula>L10&lt;0</formula>
    </cfRule>
  </conditionalFormatting>
  <conditionalFormatting sqref="M11:M14">
    <cfRule type="colorScale" priority="3812">
      <colorScale>
        <cfvo type="min"/>
        <cfvo type="max"/>
        <color theme="0"/>
        <color theme="0"/>
      </colorScale>
    </cfRule>
    <cfRule type="expression" dxfId="5608" priority="3813">
      <formula>L11&lt;0</formula>
    </cfRule>
  </conditionalFormatting>
  <conditionalFormatting sqref="M15">
    <cfRule type="colorScale" priority="3789">
      <colorScale>
        <cfvo type="min"/>
        <cfvo type="max"/>
        <color theme="0"/>
        <color theme="0"/>
      </colorScale>
    </cfRule>
    <cfRule type="expression" dxfId="5607" priority="3790">
      <formula>L15&lt;0</formula>
    </cfRule>
  </conditionalFormatting>
  <conditionalFormatting sqref="M16:M17">
    <cfRule type="colorScale" priority="3810">
      <colorScale>
        <cfvo type="min"/>
        <cfvo type="max"/>
        <color theme="0"/>
        <color theme="0"/>
      </colorScale>
    </cfRule>
    <cfRule type="expression" dxfId="5606" priority="3811">
      <formula>L16&lt;0</formula>
    </cfRule>
  </conditionalFormatting>
  <conditionalFormatting sqref="M18">
    <cfRule type="colorScale" priority="3786">
      <colorScale>
        <cfvo type="min"/>
        <cfvo type="max"/>
        <color theme="0"/>
        <color theme="0"/>
      </colorScale>
    </cfRule>
    <cfRule type="expression" dxfId="5605" priority="3788">
      <formula>L18&lt;0</formula>
    </cfRule>
  </conditionalFormatting>
  <conditionalFormatting sqref="M19:M20">
    <cfRule type="colorScale" priority="3808">
      <colorScale>
        <cfvo type="min"/>
        <cfvo type="max"/>
        <color theme="0"/>
        <color theme="0"/>
      </colorScale>
    </cfRule>
    <cfRule type="expression" dxfId="5604" priority="3809">
      <formula>L19&lt;0</formula>
    </cfRule>
  </conditionalFormatting>
  <conditionalFormatting sqref="M23">
    <cfRule type="colorScale" priority="3783">
      <colorScale>
        <cfvo type="min"/>
        <cfvo type="max"/>
        <color theme="0"/>
        <color theme="0"/>
      </colorScale>
    </cfRule>
    <cfRule type="expression" dxfId="5603" priority="3784">
      <formula>L23&lt;0</formula>
    </cfRule>
  </conditionalFormatting>
  <conditionalFormatting sqref="M23:M31">
    <cfRule type="expression" dxfId="5602"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5601" priority="3807">
      <formula>L24&lt;0</formula>
    </cfRule>
  </conditionalFormatting>
  <conditionalFormatting sqref="M25">
    <cfRule type="colorScale" priority="3804">
      <colorScale>
        <cfvo type="min"/>
        <cfvo type="max"/>
        <color theme="0"/>
        <color theme="0"/>
      </colorScale>
    </cfRule>
    <cfRule type="expression" dxfId="5600" priority="3805">
      <formula>L25&lt;0</formula>
    </cfRule>
  </conditionalFormatting>
  <conditionalFormatting sqref="M26">
    <cfRule type="colorScale" priority="3781">
      <colorScale>
        <cfvo type="min"/>
        <cfvo type="max"/>
        <color theme="0"/>
        <color theme="0"/>
      </colorScale>
    </cfRule>
    <cfRule type="expression" dxfId="5599" priority="3782">
      <formula>L26&lt;0</formula>
    </cfRule>
  </conditionalFormatting>
  <conditionalFormatting sqref="M27">
    <cfRule type="colorScale" priority="3802">
      <colorScale>
        <cfvo type="min"/>
        <cfvo type="max"/>
        <color theme="0"/>
        <color theme="0"/>
      </colorScale>
    </cfRule>
    <cfRule type="expression" dxfId="5598" priority="3803">
      <formula>L27&lt;0</formula>
    </cfRule>
  </conditionalFormatting>
  <conditionalFormatting sqref="M28">
    <cfRule type="colorScale" priority="3800">
      <colorScale>
        <cfvo type="min"/>
        <cfvo type="max"/>
        <color theme="0"/>
        <color theme="0"/>
      </colorScale>
    </cfRule>
    <cfRule type="expression" dxfId="5597" priority="3801">
      <formula>L28&lt;0</formula>
    </cfRule>
  </conditionalFormatting>
  <conditionalFormatting sqref="M29">
    <cfRule type="colorScale" priority="3778">
      <colorScale>
        <cfvo type="min"/>
        <cfvo type="max"/>
        <color theme="0"/>
        <color theme="0"/>
      </colorScale>
    </cfRule>
    <cfRule type="expression" dxfId="5596" priority="3780">
      <formula>L29&lt;0</formula>
    </cfRule>
  </conditionalFormatting>
  <conditionalFormatting sqref="M30">
    <cfRule type="colorScale" priority="3798">
      <colorScale>
        <cfvo type="min"/>
        <cfvo type="max"/>
        <color theme="0"/>
        <color theme="0"/>
      </colorScale>
    </cfRule>
    <cfRule type="expression" dxfId="5595" priority="3799">
      <formula>L30&lt;0</formula>
    </cfRule>
  </conditionalFormatting>
  <conditionalFormatting sqref="M31">
    <cfRule type="colorScale" priority="3796">
      <colorScale>
        <cfvo type="min"/>
        <cfvo type="max"/>
        <color theme="0"/>
        <color theme="0"/>
      </colorScale>
    </cfRule>
    <cfRule type="expression" dxfId="5594"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5593" priority="3776">
      <formula>L39&lt;0</formula>
    </cfRule>
  </conditionalFormatting>
  <conditionalFormatting sqref="M39:M107">
    <cfRule type="expression" dxfId="5592"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5591"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5590"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5589" priority="3820">
      <formula>L69&lt;0</formula>
    </cfRule>
  </conditionalFormatting>
  <conditionalFormatting sqref="M82 M92 M103 M107">
    <cfRule type="expression" dxfId="5588"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5587"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5586"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5585"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5584"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5583"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5582" priority="3829">
      <formula>L105&lt;0</formula>
    </cfRule>
  </conditionalFormatting>
  <conditionalFormatting sqref="M110">
    <cfRule type="colorScale" priority="3830">
      <colorScale>
        <cfvo type="min"/>
        <cfvo type="max"/>
        <color theme="0"/>
        <color theme="0"/>
      </colorScale>
    </cfRule>
    <cfRule type="expression" dxfId="5581"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5580"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5579"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5578" priority="3764">
      <formula>L125&lt;0</formula>
    </cfRule>
  </conditionalFormatting>
  <conditionalFormatting sqref="M125:M135">
    <cfRule type="expression" dxfId="5577" priority="3761">
      <formula>IF(M125="Validar","Rojo","Verde")</formula>
    </cfRule>
  </conditionalFormatting>
  <conditionalFormatting sqref="M126:M132">
    <cfRule type="colorScale" priority="3838">
      <colorScale>
        <cfvo type="min"/>
        <cfvo type="max"/>
        <color theme="0"/>
        <color theme="0"/>
      </colorScale>
    </cfRule>
    <cfRule type="expression" dxfId="5576"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5575"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5574" priority="3834">
      <formula>L135&lt;0</formula>
    </cfRule>
  </conditionalFormatting>
  <conditionalFormatting sqref="M110:N111">
    <cfRule type="expression" dxfId="5573" priority="3705">
      <formula>IF(M110="Validar","Rojo","Verde")</formula>
    </cfRule>
  </conditionalFormatting>
  <conditionalFormatting sqref="M117:N123">
    <cfRule type="expression" dxfId="5572"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5571" priority="3755">
      <formula>M40&lt;0</formula>
    </cfRule>
  </conditionalFormatting>
  <conditionalFormatting sqref="N40:N67">
    <cfRule type="expression" dxfId="5570"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5569" priority="3758">
      <formula>M67&lt;0</formula>
    </cfRule>
  </conditionalFormatting>
  <conditionalFormatting sqref="N69">
    <cfRule type="colorScale" priority="3750">
      <colorScale>
        <cfvo type="min"/>
        <cfvo type="max"/>
        <color theme="0"/>
        <color theme="0"/>
      </colorScale>
    </cfRule>
    <cfRule type="expression" dxfId="5568" priority="3751">
      <formula>M69&lt;0</formula>
    </cfRule>
  </conditionalFormatting>
  <conditionalFormatting sqref="N69:N81">
    <cfRule type="expression" priority="3748">
      <formula>#REF!</formula>
    </cfRule>
  </conditionalFormatting>
  <conditionalFormatting sqref="N69:N82">
    <cfRule type="expression" dxfId="5567" priority="3746">
      <formula>IF(N69="Validar","Rojo","Verde")</formula>
    </cfRule>
  </conditionalFormatting>
  <conditionalFormatting sqref="N70:N78">
    <cfRule type="colorScale" priority="3747">
      <colorScale>
        <cfvo type="min"/>
        <cfvo type="max"/>
        <color theme="0"/>
        <color theme="0"/>
      </colorScale>
    </cfRule>
    <cfRule type="expression" dxfId="5566" priority="3749">
      <formula>M70&lt;0</formula>
    </cfRule>
  </conditionalFormatting>
  <conditionalFormatting sqref="N79:N81">
    <cfRule type="colorScale" priority="3759">
      <colorScale>
        <cfvo type="min"/>
        <cfvo type="max"/>
        <color theme="0"/>
        <color theme="0"/>
      </colorScale>
    </cfRule>
    <cfRule type="expression" dxfId="5565"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5564" priority="3745">
      <formula>M84&lt;0</formula>
    </cfRule>
  </conditionalFormatting>
  <conditionalFormatting sqref="N84:N91">
    <cfRule type="expression" priority="3742">
      <formula>#REF!</formula>
    </cfRule>
  </conditionalFormatting>
  <conditionalFormatting sqref="N84:N92">
    <cfRule type="expression" dxfId="5563" priority="3740">
      <formula>IF(N84="Validar","Rojo","Verde")</formula>
    </cfRule>
  </conditionalFormatting>
  <conditionalFormatting sqref="N85:N91">
    <cfRule type="colorScale" priority="3741">
      <colorScale>
        <cfvo type="min"/>
        <cfvo type="max"/>
        <color theme="0"/>
        <color theme="0"/>
      </colorScale>
    </cfRule>
    <cfRule type="expression" dxfId="5562" priority="3743">
      <formula>M85&lt;0</formula>
    </cfRule>
  </conditionalFormatting>
  <conditionalFormatting sqref="N94">
    <cfRule type="colorScale" priority="3738">
      <colorScale>
        <cfvo type="min"/>
        <cfvo type="max"/>
        <color theme="0"/>
        <color theme="0"/>
      </colorScale>
    </cfRule>
    <cfRule type="expression" dxfId="5561" priority="3739">
      <formula>M94&lt;0</formula>
    </cfRule>
  </conditionalFormatting>
  <conditionalFormatting sqref="N94:N102">
    <cfRule type="expression" priority="3732">
      <formula>#REF!</formula>
    </cfRule>
  </conditionalFormatting>
  <conditionalFormatting sqref="N94:N103">
    <cfRule type="expression" dxfId="5560" priority="3730">
      <formula>IF(N94="Validar","Rojo","Verde")</formula>
    </cfRule>
  </conditionalFormatting>
  <conditionalFormatting sqref="N95:N100">
    <cfRule type="colorScale" priority="3736">
      <colorScale>
        <cfvo type="min"/>
        <cfvo type="max"/>
        <color theme="0"/>
        <color theme="0"/>
      </colorScale>
    </cfRule>
    <cfRule type="expression" dxfId="5559" priority="3737">
      <formula>M95&lt;0</formula>
    </cfRule>
  </conditionalFormatting>
  <conditionalFormatting sqref="N101">
    <cfRule type="colorScale" priority="3734">
      <colorScale>
        <cfvo type="min"/>
        <cfvo type="max"/>
        <color theme="0"/>
        <color theme="0"/>
      </colorScale>
    </cfRule>
    <cfRule type="expression" dxfId="5558" priority="3735">
      <formula>M101&lt;0</formula>
    </cfRule>
  </conditionalFormatting>
  <conditionalFormatting sqref="N102">
    <cfRule type="colorScale" priority="3731">
      <colorScale>
        <cfvo type="min"/>
        <cfvo type="max"/>
        <color theme="0"/>
        <color theme="0"/>
      </colorScale>
    </cfRule>
    <cfRule type="expression" dxfId="5557" priority="3733">
      <formula>M102&lt;0</formula>
    </cfRule>
  </conditionalFormatting>
  <conditionalFormatting sqref="N105">
    <cfRule type="colorScale" priority="3728">
      <colorScale>
        <cfvo type="min"/>
        <cfvo type="max"/>
        <color theme="0"/>
        <color theme="0"/>
      </colorScale>
    </cfRule>
    <cfRule type="expression" dxfId="5556" priority="3729">
      <formula>M105&lt;0</formula>
    </cfRule>
  </conditionalFormatting>
  <conditionalFormatting sqref="N105:N106">
    <cfRule type="expression" priority="3726">
      <formula>#REF!</formula>
    </cfRule>
  </conditionalFormatting>
  <conditionalFormatting sqref="N105:N107">
    <cfRule type="expression" dxfId="5555" priority="3724">
      <formula>IF(N105="Validar","Rojo","Verde")</formula>
    </cfRule>
  </conditionalFormatting>
  <conditionalFormatting sqref="N106">
    <cfRule type="colorScale" priority="3725">
      <colorScale>
        <cfvo type="min"/>
        <cfvo type="max"/>
        <color theme="0"/>
        <color theme="0"/>
      </colorScale>
    </cfRule>
    <cfRule type="expression" dxfId="5554" priority="3727">
      <formula>M106&lt;0</formula>
    </cfRule>
  </conditionalFormatting>
  <conditionalFormatting sqref="N110">
    <cfRule type="colorScale" priority="3716">
      <colorScale>
        <cfvo type="min"/>
        <cfvo type="max"/>
        <color theme="0"/>
        <color theme="0"/>
      </colorScale>
    </cfRule>
    <cfRule type="expression" dxfId="5553"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5552" priority="3708">
      <formula>M111&lt;0</formula>
    </cfRule>
  </conditionalFormatting>
  <conditionalFormatting sqref="N117">
    <cfRule type="colorScale" priority="3722">
      <colorScale>
        <cfvo type="min"/>
        <cfvo type="max"/>
        <color theme="0"/>
        <color theme="0"/>
      </colorScale>
    </cfRule>
    <cfRule type="expression" dxfId="5551"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5550" priority="3721">
      <formula>M118&lt;0</formula>
    </cfRule>
  </conditionalFormatting>
  <conditionalFormatting sqref="N126:N135">
    <cfRule type="expression" dxfId="5549" priority="3843">
      <formula>IF(N126="Validar","Rojo","Verde")</formula>
    </cfRule>
    <cfRule type="colorScale" priority="3844">
      <colorScale>
        <cfvo type="min"/>
        <cfvo type="max"/>
        <color theme="0"/>
        <color theme="0"/>
      </colorScale>
    </cfRule>
    <cfRule type="expression" priority="3845">
      <formula>$F$23</formula>
    </cfRule>
    <cfRule type="expression" dxfId="5548" priority="3846">
      <formula>M126&lt;0</formula>
    </cfRule>
  </conditionalFormatting>
  <conditionalFormatting sqref="M6">
    <cfRule type="colorScale" priority="3703">
      <colorScale>
        <cfvo type="min"/>
        <cfvo type="max"/>
        <color theme="0"/>
        <color theme="0"/>
      </colorScale>
    </cfRule>
    <cfRule type="expression" dxfId="5547" priority="3704">
      <formula>L6&lt;0</formula>
    </cfRule>
  </conditionalFormatting>
  <conditionalFormatting sqref="M6">
    <cfRule type="expression" dxfId="5546"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5545" priority="3700">
      <formula>L7&lt;0</formula>
    </cfRule>
  </conditionalFormatting>
  <conditionalFormatting sqref="M7:M8">
    <cfRule type="expression" dxfId="5544"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5543" priority="3665">
      <formula>S9&lt;0</formula>
    </cfRule>
  </conditionalFormatting>
  <conditionalFormatting sqref="T9:T20">
    <cfRule type="expression" dxfId="5542"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5541" priority="3642">
      <formula>S10&lt;0</formula>
    </cfRule>
  </conditionalFormatting>
  <conditionalFormatting sqref="T11:T14">
    <cfRule type="colorScale" priority="3662">
      <colorScale>
        <cfvo type="min"/>
        <cfvo type="max"/>
        <color theme="0"/>
        <color theme="0"/>
      </colorScale>
    </cfRule>
    <cfRule type="expression" dxfId="5540" priority="3663">
      <formula>S11&lt;0</formula>
    </cfRule>
  </conditionalFormatting>
  <conditionalFormatting sqref="T15">
    <cfRule type="colorScale" priority="3639">
      <colorScale>
        <cfvo type="min"/>
        <cfvo type="max"/>
        <color theme="0"/>
        <color theme="0"/>
      </colorScale>
    </cfRule>
    <cfRule type="expression" dxfId="5539" priority="3640">
      <formula>S15&lt;0</formula>
    </cfRule>
  </conditionalFormatting>
  <conditionalFormatting sqref="T16:T17">
    <cfRule type="colorScale" priority="3660">
      <colorScale>
        <cfvo type="min"/>
        <cfvo type="max"/>
        <color theme="0"/>
        <color theme="0"/>
      </colorScale>
    </cfRule>
    <cfRule type="expression" dxfId="5538" priority="3661">
      <formula>S16&lt;0</formula>
    </cfRule>
  </conditionalFormatting>
  <conditionalFormatting sqref="T18">
    <cfRule type="colorScale" priority="3636">
      <colorScale>
        <cfvo type="min"/>
        <cfvo type="max"/>
        <color theme="0"/>
        <color theme="0"/>
      </colorScale>
    </cfRule>
    <cfRule type="expression" dxfId="5537" priority="3638">
      <formula>S18&lt;0</formula>
    </cfRule>
  </conditionalFormatting>
  <conditionalFormatting sqref="T19:T20">
    <cfRule type="colorScale" priority="3658">
      <colorScale>
        <cfvo type="min"/>
        <cfvo type="max"/>
        <color theme="0"/>
        <color theme="0"/>
      </colorScale>
    </cfRule>
    <cfRule type="expression" dxfId="5536" priority="3659">
      <formula>S19&lt;0</formula>
    </cfRule>
  </conditionalFormatting>
  <conditionalFormatting sqref="T23">
    <cfRule type="colorScale" priority="3633">
      <colorScale>
        <cfvo type="min"/>
        <cfvo type="max"/>
        <color theme="0"/>
        <color theme="0"/>
      </colorScale>
    </cfRule>
    <cfRule type="expression" dxfId="5535" priority="3634">
      <formula>S23&lt;0</formula>
    </cfRule>
  </conditionalFormatting>
  <conditionalFormatting sqref="T23:T31">
    <cfRule type="expression" dxfId="5534"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5533" priority="3657">
      <formula>S24&lt;0</formula>
    </cfRule>
  </conditionalFormatting>
  <conditionalFormatting sqref="T25">
    <cfRule type="colorScale" priority="3654">
      <colorScale>
        <cfvo type="min"/>
        <cfvo type="max"/>
        <color theme="0"/>
        <color theme="0"/>
      </colorScale>
    </cfRule>
    <cfRule type="expression" dxfId="5532" priority="3655">
      <formula>S25&lt;0</formula>
    </cfRule>
  </conditionalFormatting>
  <conditionalFormatting sqref="T26">
    <cfRule type="colorScale" priority="3631">
      <colorScale>
        <cfvo type="min"/>
        <cfvo type="max"/>
        <color theme="0"/>
        <color theme="0"/>
      </colorScale>
    </cfRule>
    <cfRule type="expression" dxfId="5531" priority="3632">
      <formula>S26&lt;0</formula>
    </cfRule>
  </conditionalFormatting>
  <conditionalFormatting sqref="T27">
    <cfRule type="colorScale" priority="3652">
      <colorScale>
        <cfvo type="min"/>
        <cfvo type="max"/>
        <color theme="0"/>
        <color theme="0"/>
      </colorScale>
    </cfRule>
    <cfRule type="expression" dxfId="5530" priority="3653">
      <formula>S27&lt;0</formula>
    </cfRule>
  </conditionalFormatting>
  <conditionalFormatting sqref="T28">
    <cfRule type="colorScale" priority="3650">
      <colorScale>
        <cfvo type="min"/>
        <cfvo type="max"/>
        <color theme="0"/>
        <color theme="0"/>
      </colorScale>
    </cfRule>
    <cfRule type="expression" dxfId="5529" priority="3651">
      <formula>S28&lt;0</formula>
    </cfRule>
  </conditionalFormatting>
  <conditionalFormatting sqref="T29">
    <cfRule type="colorScale" priority="3628">
      <colorScale>
        <cfvo type="min"/>
        <cfvo type="max"/>
        <color theme="0"/>
        <color theme="0"/>
      </colorScale>
    </cfRule>
    <cfRule type="expression" dxfId="5528" priority="3630">
      <formula>S29&lt;0</formula>
    </cfRule>
  </conditionalFormatting>
  <conditionalFormatting sqref="T30">
    <cfRule type="colorScale" priority="3648">
      <colorScale>
        <cfvo type="min"/>
        <cfvo type="max"/>
        <color theme="0"/>
        <color theme="0"/>
      </colorScale>
    </cfRule>
    <cfRule type="expression" dxfId="5527" priority="3649">
      <formula>S30&lt;0</formula>
    </cfRule>
  </conditionalFormatting>
  <conditionalFormatting sqref="T31">
    <cfRule type="colorScale" priority="3646">
      <colorScale>
        <cfvo type="min"/>
        <cfvo type="max"/>
        <color theme="0"/>
        <color theme="0"/>
      </colorScale>
    </cfRule>
    <cfRule type="expression" dxfId="5526"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5525" priority="3626">
      <formula>S39&lt;0</formula>
    </cfRule>
  </conditionalFormatting>
  <conditionalFormatting sqref="T39:T107">
    <cfRule type="expression" dxfId="5524"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5523"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5522"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5521" priority="3670">
      <formula>S69&lt;0</formula>
    </cfRule>
  </conditionalFormatting>
  <conditionalFormatting sqref="T82 T92 T103 T107">
    <cfRule type="expression" dxfId="5520"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5519"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5518"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5517"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5516"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5515"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5514" priority="3679">
      <formula>S105&lt;0</formula>
    </cfRule>
  </conditionalFormatting>
  <conditionalFormatting sqref="T110">
    <cfRule type="colorScale" priority="3680">
      <colorScale>
        <cfvo type="min"/>
        <cfvo type="max"/>
        <color theme="0"/>
        <color theme="0"/>
      </colorScale>
    </cfRule>
    <cfRule type="expression" dxfId="5513"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5512"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5511"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5510" priority="3614">
      <formula>S125&lt;0</formula>
    </cfRule>
  </conditionalFormatting>
  <conditionalFormatting sqref="T125:T135">
    <cfRule type="expression" dxfId="5509" priority="3611">
      <formula>IF(T125="Validar","Rojo","Verde")</formula>
    </cfRule>
  </conditionalFormatting>
  <conditionalFormatting sqref="T126:T132">
    <cfRule type="colorScale" priority="3688">
      <colorScale>
        <cfvo type="min"/>
        <cfvo type="max"/>
        <color theme="0"/>
        <color theme="0"/>
      </colorScale>
    </cfRule>
    <cfRule type="expression" dxfId="5508"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5507"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5506" priority="3684">
      <formula>S135&lt;0</formula>
    </cfRule>
  </conditionalFormatting>
  <conditionalFormatting sqref="T110:U111">
    <cfRule type="expression" dxfId="5505" priority="3555">
      <formula>IF(T110="Validar","Rojo","Verde")</formula>
    </cfRule>
  </conditionalFormatting>
  <conditionalFormatting sqref="T117:U123">
    <cfRule type="expression" dxfId="5504"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5503" priority="3605">
      <formula>T40&lt;0</formula>
    </cfRule>
  </conditionalFormatting>
  <conditionalFormatting sqref="U40:U67">
    <cfRule type="expression" dxfId="5502"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5501" priority="3608">
      <formula>T67&lt;0</formula>
    </cfRule>
  </conditionalFormatting>
  <conditionalFormatting sqref="U69">
    <cfRule type="colorScale" priority="3600">
      <colorScale>
        <cfvo type="min"/>
        <cfvo type="max"/>
        <color theme="0"/>
        <color theme="0"/>
      </colorScale>
    </cfRule>
    <cfRule type="expression" dxfId="5500" priority="3601">
      <formula>T69&lt;0</formula>
    </cfRule>
  </conditionalFormatting>
  <conditionalFormatting sqref="U69:U81">
    <cfRule type="expression" priority="3598">
      <formula>#REF!</formula>
    </cfRule>
  </conditionalFormatting>
  <conditionalFormatting sqref="U69:U82">
    <cfRule type="expression" dxfId="5499" priority="3596">
      <formula>IF(U69="Validar","Rojo","Verde")</formula>
    </cfRule>
  </conditionalFormatting>
  <conditionalFormatting sqref="U70:U78">
    <cfRule type="colorScale" priority="3597">
      <colorScale>
        <cfvo type="min"/>
        <cfvo type="max"/>
        <color theme="0"/>
        <color theme="0"/>
      </colorScale>
    </cfRule>
    <cfRule type="expression" dxfId="5498" priority="3599">
      <formula>T70&lt;0</formula>
    </cfRule>
  </conditionalFormatting>
  <conditionalFormatting sqref="U79:U81">
    <cfRule type="colorScale" priority="3609">
      <colorScale>
        <cfvo type="min"/>
        <cfvo type="max"/>
        <color theme="0"/>
        <color theme="0"/>
      </colorScale>
    </cfRule>
    <cfRule type="expression" dxfId="5497"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5496" priority="3595">
      <formula>T84&lt;0</formula>
    </cfRule>
  </conditionalFormatting>
  <conditionalFormatting sqref="U84:U91">
    <cfRule type="expression" priority="3592">
      <formula>#REF!</formula>
    </cfRule>
  </conditionalFormatting>
  <conditionalFormatting sqref="U84:U92">
    <cfRule type="expression" dxfId="5495" priority="3590">
      <formula>IF(U84="Validar","Rojo","Verde")</formula>
    </cfRule>
  </conditionalFormatting>
  <conditionalFormatting sqref="U85:U91">
    <cfRule type="colorScale" priority="3591">
      <colorScale>
        <cfvo type="min"/>
        <cfvo type="max"/>
        <color theme="0"/>
        <color theme="0"/>
      </colorScale>
    </cfRule>
    <cfRule type="expression" dxfId="5494" priority="3593">
      <formula>T85&lt;0</formula>
    </cfRule>
  </conditionalFormatting>
  <conditionalFormatting sqref="U94">
    <cfRule type="colorScale" priority="3588">
      <colorScale>
        <cfvo type="min"/>
        <cfvo type="max"/>
        <color theme="0"/>
        <color theme="0"/>
      </colorScale>
    </cfRule>
    <cfRule type="expression" dxfId="5493" priority="3589">
      <formula>T94&lt;0</formula>
    </cfRule>
  </conditionalFormatting>
  <conditionalFormatting sqref="U94:U102">
    <cfRule type="expression" priority="3582">
      <formula>#REF!</formula>
    </cfRule>
  </conditionalFormatting>
  <conditionalFormatting sqref="U94:U103">
    <cfRule type="expression" dxfId="5492" priority="3580">
      <formula>IF(U94="Validar","Rojo","Verde")</formula>
    </cfRule>
  </conditionalFormatting>
  <conditionalFormatting sqref="U95:U100">
    <cfRule type="colorScale" priority="3586">
      <colorScale>
        <cfvo type="min"/>
        <cfvo type="max"/>
        <color theme="0"/>
        <color theme="0"/>
      </colorScale>
    </cfRule>
    <cfRule type="expression" dxfId="5491" priority="3587">
      <formula>T95&lt;0</formula>
    </cfRule>
  </conditionalFormatting>
  <conditionalFormatting sqref="U101">
    <cfRule type="colorScale" priority="3584">
      <colorScale>
        <cfvo type="min"/>
        <cfvo type="max"/>
        <color theme="0"/>
        <color theme="0"/>
      </colorScale>
    </cfRule>
    <cfRule type="expression" dxfId="5490" priority="3585">
      <formula>T101&lt;0</formula>
    </cfRule>
  </conditionalFormatting>
  <conditionalFormatting sqref="U102">
    <cfRule type="colorScale" priority="3581">
      <colorScale>
        <cfvo type="min"/>
        <cfvo type="max"/>
        <color theme="0"/>
        <color theme="0"/>
      </colorScale>
    </cfRule>
    <cfRule type="expression" dxfId="5489" priority="3583">
      <formula>T102&lt;0</formula>
    </cfRule>
  </conditionalFormatting>
  <conditionalFormatting sqref="U105">
    <cfRule type="colorScale" priority="3578">
      <colorScale>
        <cfvo type="min"/>
        <cfvo type="max"/>
        <color theme="0"/>
        <color theme="0"/>
      </colorScale>
    </cfRule>
    <cfRule type="expression" dxfId="5488" priority="3579">
      <formula>T105&lt;0</formula>
    </cfRule>
  </conditionalFormatting>
  <conditionalFormatting sqref="U105:U106">
    <cfRule type="expression" priority="3576">
      <formula>#REF!</formula>
    </cfRule>
  </conditionalFormatting>
  <conditionalFormatting sqref="U105:U107">
    <cfRule type="expression" dxfId="5487" priority="3574">
      <formula>IF(U105="Validar","Rojo","Verde")</formula>
    </cfRule>
  </conditionalFormatting>
  <conditionalFormatting sqref="U106">
    <cfRule type="colorScale" priority="3575">
      <colorScale>
        <cfvo type="min"/>
        <cfvo type="max"/>
        <color theme="0"/>
        <color theme="0"/>
      </colorScale>
    </cfRule>
    <cfRule type="expression" dxfId="5486" priority="3577">
      <formula>T106&lt;0</formula>
    </cfRule>
  </conditionalFormatting>
  <conditionalFormatting sqref="U110">
    <cfRule type="colorScale" priority="3566">
      <colorScale>
        <cfvo type="min"/>
        <cfvo type="max"/>
        <color theme="0"/>
        <color theme="0"/>
      </colorScale>
    </cfRule>
    <cfRule type="expression" dxfId="5485"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5484" priority="3558">
      <formula>T111&lt;0</formula>
    </cfRule>
  </conditionalFormatting>
  <conditionalFormatting sqref="U117">
    <cfRule type="colorScale" priority="3572">
      <colorScale>
        <cfvo type="min"/>
        <cfvo type="max"/>
        <color theme="0"/>
        <color theme="0"/>
      </colorScale>
    </cfRule>
    <cfRule type="expression" dxfId="5483"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5482" priority="3571">
      <formula>T118&lt;0</formula>
    </cfRule>
  </conditionalFormatting>
  <conditionalFormatting sqref="U126:U135">
    <cfRule type="expression" dxfId="5481" priority="3693">
      <formula>IF(U126="Validar","Rojo","Verde")</formula>
    </cfRule>
    <cfRule type="colorScale" priority="3694">
      <colorScale>
        <cfvo type="min"/>
        <cfvo type="max"/>
        <color theme="0"/>
        <color theme="0"/>
      </colorScale>
    </cfRule>
    <cfRule type="expression" priority="3695">
      <formula>$F$23</formula>
    </cfRule>
    <cfRule type="expression" dxfId="5480" priority="3696">
      <formula>T126&lt;0</formula>
    </cfRule>
  </conditionalFormatting>
  <conditionalFormatting sqref="T6">
    <cfRule type="colorScale" priority="3553">
      <colorScale>
        <cfvo type="min"/>
        <cfvo type="max"/>
        <color theme="0"/>
        <color theme="0"/>
      </colorScale>
    </cfRule>
    <cfRule type="expression" dxfId="5479" priority="3554">
      <formula>S6&lt;0</formula>
    </cfRule>
  </conditionalFormatting>
  <conditionalFormatting sqref="T6">
    <cfRule type="expression" dxfId="5478"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5477" priority="3550">
      <formula>S7&lt;0</formula>
    </cfRule>
  </conditionalFormatting>
  <conditionalFormatting sqref="T7:T8">
    <cfRule type="expression" dxfId="5476"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5475" priority="3519">
      <formula>V9&lt;0</formula>
    </cfRule>
  </conditionalFormatting>
  <conditionalFormatting sqref="W9:W20">
    <cfRule type="expression" dxfId="5474"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5473" priority="3496">
      <formula>V10&lt;0</formula>
    </cfRule>
  </conditionalFormatting>
  <conditionalFormatting sqref="W11:W14">
    <cfRule type="colorScale" priority="3516">
      <colorScale>
        <cfvo type="min"/>
        <cfvo type="max"/>
        <color theme="0"/>
        <color theme="0"/>
      </colorScale>
    </cfRule>
    <cfRule type="expression" dxfId="5472" priority="3517">
      <formula>V11&lt;0</formula>
    </cfRule>
  </conditionalFormatting>
  <conditionalFormatting sqref="W15">
    <cfRule type="colorScale" priority="3493">
      <colorScale>
        <cfvo type="min"/>
        <cfvo type="max"/>
        <color theme="0"/>
        <color theme="0"/>
      </colorScale>
    </cfRule>
    <cfRule type="expression" dxfId="5471" priority="3494">
      <formula>V15&lt;0</formula>
    </cfRule>
  </conditionalFormatting>
  <conditionalFormatting sqref="W16:W17">
    <cfRule type="colorScale" priority="3514">
      <colorScale>
        <cfvo type="min"/>
        <cfvo type="max"/>
        <color theme="0"/>
        <color theme="0"/>
      </colorScale>
    </cfRule>
    <cfRule type="expression" dxfId="5470" priority="3515">
      <formula>V16&lt;0</formula>
    </cfRule>
  </conditionalFormatting>
  <conditionalFormatting sqref="W18">
    <cfRule type="colorScale" priority="3490">
      <colorScale>
        <cfvo type="min"/>
        <cfvo type="max"/>
        <color theme="0"/>
        <color theme="0"/>
      </colorScale>
    </cfRule>
    <cfRule type="expression" dxfId="5469" priority="3492">
      <formula>V18&lt;0</formula>
    </cfRule>
  </conditionalFormatting>
  <conditionalFormatting sqref="W19:W20">
    <cfRule type="colorScale" priority="3512">
      <colorScale>
        <cfvo type="min"/>
        <cfvo type="max"/>
        <color theme="0"/>
        <color theme="0"/>
      </colorScale>
    </cfRule>
    <cfRule type="expression" dxfId="5468" priority="3513">
      <formula>V19&lt;0</formula>
    </cfRule>
  </conditionalFormatting>
  <conditionalFormatting sqref="W23">
    <cfRule type="colorScale" priority="3487">
      <colorScale>
        <cfvo type="min"/>
        <cfvo type="max"/>
        <color theme="0"/>
        <color theme="0"/>
      </colorScale>
    </cfRule>
    <cfRule type="expression" dxfId="5467" priority="3488">
      <formula>V23&lt;0</formula>
    </cfRule>
  </conditionalFormatting>
  <conditionalFormatting sqref="W23:W31">
    <cfRule type="expression" dxfId="5466"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5465" priority="3511">
      <formula>V24&lt;0</formula>
    </cfRule>
  </conditionalFormatting>
  <conditionalFormatting sqref="W25">
    <cfRule type="colorScale" priority="3508">
      <colorScale>
        <cfvo type="min"/>
        <cfvo type="max"/>
        <color theme="0"/>
        <color theme="0"/>
      </colorScale>
    </cfRule>
    <cfRule type="expression" dxfId="5464" priority="3509">
      <formula>V25&lt;0</formula>
    </cfRule>
  </conditionalFormatting>
  <conditionalFormatting sqref="W26">
    <cfRule type="colorScale" priority="3485">
      <colorScale>
        <cfvo type="min"/>
        <cfvo type="max"/>
        <color theme="0"/>
        <color theme="0"/>
      </colorScale>
    </cfRule>
    <cfRule type="expression" dxfId="5463" priority="3486">
      <formula>V26&lt;0</formula>
    </cfRule>
  </conditionalFormatting>
  <conditionalFormatting sqref="W27">
    <cfRule type="colorScale" priority="3506">
      <colorScale>
        <cfvo type="min"/>
        <cfvo type="max"/>
        <color theme="0"/>
        <color theme="0"/>
      </colorScale>
    </cfRule>
    <cfRule type="expression" dxfId="5462" priority="3507">
      <formula>V27&lt;0</formula>
    </cfRule>
  </conditionalFormatting>
  <conditionalFormatting sqref="W28">
    <cfRule type="colorScale" priority="3504">
      <colorScale>
        <cfvo type="min"/>
        <cfvo type="max"/>
        <color theme="0"/>
        <color theme="0"/>
      </colorScale>
    </cfRule>
    <cfRule type="expression" dxfId="5461" priority="3505">
      <formula>V28&lt;0</formula>
    </cfRule>
  </conditionalFormatting>
  <conditionalFormatting sqref="W29">
    <cfRule type="colorScale" priority="3482">
      <colorScale>
        <cfvo type="min"/>
        <cfvo type="max"/>
        <color theme="0"/>
        <color theme="0"/>
      </colorScale>
    </cfRule>
    <cfRule type="expression" dxfId="5460" priority="3484">
      <formula>V29&lt;0</formula>
    </cfRule>
  </conditionalFormatting>
  <conditionalFormatting sqref="W30">
    <cfRule type="colorScale" priority="3502">
      <colorScale>
        <cfvo type="min"/>
        <cfvo type="max"/>
        <color theme="0"/>
        <color theme="0"/>
      </colorScale>
    </cfRule>
    <cfRule type="expression" dxfId="5459" priority="3503">
      <formula>V30&lt;0</formula>
    </cfRule>
  </conditionalFormatting>
  <conditionalFormatting sqref="W31">
    <cfRule type="colorScale" priority="3500">
      <colorScale>
        <cfvo type="min"/>
        <cfvo type="max"/>
        <color theme="0"/>
        <color theme="0"/>
      </colorScale>
    </cfRule>
    <cfRule type="expression" dxfId="5458"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5457" priority="3480">
      <formula>V39&lt;0</formula>
    </cfRule>
  </conditionalFormatting>
  <conditionalFormatting sqref="W39:W107">
    <cfRule type="expression" dxfId="5456"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5455"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5454"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5453" priority="3524">
      <formula>V69&lt;0</formula>
    </cfRule>
  </conditionalFormatting>
  <conditionalFormatting sqref="W82 W92 W103 W107">
    <cfRule type="expression" dxfId="5452"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5451"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5450"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5449"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5448"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5447"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5446" priority="3533">
      <formula>V105&lt;0</formula>
    </cfRule>
  </conditionalFormatting>
  <conditionalFormatting sqref="W110">
    <cfRule type="colorScale" priority="3534">
      <colorScale>
        <cfvo type="min"/>
        <cfvo type="max"/>
        <color theme="0"/>
        <color theme="0"/>
      </colorScale>
    </cfRule>
    <cfRule type="expression" dxfId="5445"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5444"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5443"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5442" priority="3468">
      <formula>V125&lt;0</formula>
    </cfRule>
  </conditionalFormatting>
  <conditionalFormatting sqref="W125:W135">
    <cfRule type="expression" dxfId="5441" priority="3465">
      <formula>IF(W125="Validar","Rojo","Verde")</formula>
    </cfRule>
  </conditionalFormatting>
  <conditionalFormatting sqref="W126:W132">
    <cfRule type="colorScale" priority="3542">
      <colorScale>
        <cfvo type="min"/>
        <cfvo type="max"/>
        <color theme="0"/>
        <color theme="0"/>
      </colorScale>
    </cfRule>
    <cfRule type="expression" dxfId="5440"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5439"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5438" priority="3538">
      <formula>V135&lt;0</formula>
    </cfRule>
  </conditionalFormatting>
  <conditionalFormatting sqref="W110:W111">
    <cfRule type="expression" dxfId="5437" priority="3455">
      <formula>IF(W110="Validar","Rojo","Verde")</formula>
    </cfRule>
  </conditionalFormatting>
  <conditionalFormatting sqref="W117:W123">
    <cfRule type="expression" dxfId="5436"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5435" priority="3454">
      <formula>V6&lt;0</formula>
    </cfRule>
  </conditionalFormatting>
  <conditionalFormatting sqref="W6">
    <cfRule type="expression" dxfId="5434"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5433" priority="3450">
      <formula>V7&lt;0</formula>
    </cfRule>
  </conditionalFormatting>
  <conditionalFormatting sqref="W7:W8">
    <cfRule type="expression" dxfId="5432"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5431" priority="3415">
      <formula>Y9&lt;0</formula>
    </cfRule>
  </conditionalFormatting>
  <conditionalFormatting sqref="Z9:Z20">
    <cfRule type="expression" dxfId="5430"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5429" priority="3392">
      <formula>Y10&lt;0</formula>
    </cfRule>
  </conditionalFormatting>
  <conditionalFormatting sqref="Z11:Z14">
    <cfRule type="colorScale" priority="3412">
      <colorScale>
        <cfvo type="min"/>
        <cfvo type="max"/>
        <color theme="0"/>
        <color theme="0"/>
      </colorScale>
    </cfRule>
    <cfRule type="expression" dxfId="5428" priority="3413">
      <formula>Y11&lt;0</formula>
    </cfRule>
  </conditionalFormatting>
  <conditionalFormatting sqref="Z15">
    <cfRule type="colorScale" priority="3389">
      <colorScale>
        <cfvo type="min"/>
        <cfvo type="max"/>
        <color theme="0"/>
        <color theme="0"/>
      </colorScale>
    </cfRule>
    <cfRule type="expression" dxfId="5427" priority="3390">
      <formula>Y15&lt;0</formula>
    </cfRule>
  </conditionalFormatting>
  <conditionalFormatting sqref="Z16:Z17">
    <cfRule type="colorScale" priority="3410">
      <colorScale>
        <cfvo type="min"/>
        <cfvo type="max"/>
        <color theme="0"/>
        <color theme="0"/>
      </colorScale>
    </cfRule>
    <cfRule type="expression" dxfId="5426" priority="3411">
      <formula>Y16&lt;0</formula>
    </cfRule>
  </conditionalFormatting>
  <conditionalFormatting sqref="Z18">
    <cfRule type="colorScale" priority="3386">
      <colorScale>
        <cfvo type="min"/>
        <cfvo type="max"/>
        <color theme="0"/>
        <color theme="0"/>
      </colorScale>
    </cfRule>
    <cfRule type="expression" dxfId="5425" priority="3388">
      <formula>Y18&lt;0</formula>
    </cfRule>
  </conditionalFormatting>
  <conditionalFormatting sqref="Z19:Z20">
    <cfRule type="colorScale" priority="3408">
      <colorScale>
        <cfvo type="min"/>
        <cfvo type="max"/>
        <color theme="0"/>
        <color theme="0"/>
      </colorScale>
    </cfRule>
    <cfRule type="expression" dxfId="5424" priority="3409">
      <formula>Y19&lt;0</formula>
    </cfRule>
  </conditionalFormatting>
  <conditionalFormatting sqref="Z23">
    <cfRule type="colorScale" priority="3383">
      <colorScale>
        <cfvo type="min"/>
        <cfvo type="max"/>
        <color theme="0"/>
        <color theme="0"/>
      </colorScale>
    </cfRule>
    <cfRule type="expression" dxfId="5423" priority="3384">
      <formula>Y23&lt;0</formula>
    </cfRule>
  </conditionalFormatting>
  <conditionalFormatting sqref="Z23:Z31">
    <cfRule type="expression" dxfId="5422"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5421" priority="3407">
      <formula>Y24&lt;0</formula>
    </cfRule>
  </conditionalFormatting>
  <conditionalFormatting sqref="Z25">
    <cfRule type="colorScale" priority="3404">
      <colorScale>
        <cfvo type="min"/>
        <cfvo type="max"/>
        <color theme="0"/>
        <color theme="0"/>
      </colorScale>
    </cfRule>
    <cfRule type="expression" dxfId="5420" priority="3405">
      <formula>Y25&lt;0</formula>
    </cfRule>
  </conditionalFormatting>
  <conditionalFormatting sqref="Z26">
    <cfRule type="colorScale" priority="3381">
      <colorScale>
        <cfvo type="min"/>
        <cfvo type="max"/>
        <color theme="0"/>
        <color theme="0"/>
      </colorScale>
    </cfRule>
    <cfRule type="expression" dxfId="5419" priority="3382">
      <formula>Y26&lt;0</formula>
    </cfRule>
  </conditionalFormatting>
  <conditionalFormatting sqref="Z27">
    <cfRule type="colorScale" priority="3402">
      <colorScale>
        <cfvo type="min"/>
        <cfvo type="max"/>
        <color theme="0"/>
        <color theme="0"/>
      </colorScale>
    </cfRule>
    <cfRule type="expression" dxfId="5418" priority="3403">
      <formula>Y27&lt;0</formula>
    </cfRule>
  </conditionalFormatting>
  <conditionalFormatting sqref="Z28">
    <cfRule type="colorScale" priority="3400">
      <colorScale>
        <cfvo type="min"/>
        <cfvo type="max"/>
        <color theme="0"/>
        <color theme="0"/>
      </colorScale>
    </cfRule>
    <cfRule type="expression" dxfId="5417" priority="3401">
      <formula>Y28&lt;0</formula>
    </cfRule>
  </conditionalFormatting>
  <conditionalFormatting sqref="Z29">
    <cfRule type="colorScale" priority="3378">
      <colorScale>
        <cfvo type="min"/>
        <cfvo type="max"/>
        <color theme="0"/>
        <color theme="0"/>
      </colorScale>
    </cfRule>
    <cfRule type="expression" dxfId="5416" priority="3380">
      <formula>Y29&lt;0</formula>
    </cfRule>
  </conditionalFormatting>
  <conditionalFormatting sqref="Z30">
    <cfRule type="colorScale" priority="3398">
      <colorScale>
        <cfvo type="min"/>
        <cfvo type="max"/>
        <color theme="0"/>
        <color theme="0"/>
      </colorScale>
    </cfRule>
    <cfRule type="expression" dxfId="5415" priority="3399">
      <formula>Y30&lt;0</formula>
    </cfRule>
  </conditionalFormatting>
  <conditionalFormatting sqref="Z31">
    <cfRule type="colorScale" priority="3396">
      <colorScale>
        <cfvo type="min"/>
        <cfvo type="max"/>
        <color theme="0"/>
        <color theme="0"/>
      </colorScale>
    </cfRule>
    <cfRule type="expression" dxfId="5414"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5413" priority="3376">
      <formula>Y39&lt;0</formula>
    </cfRule>
  </conditionalFormatting>
  <conditionalFormatting sqref="Z39:Z107">
    <cfRule type="expression" dxfId="5412"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5411"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5410"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5409" priority="3420">
      <formula>Y69&lt;0</formula>
    </cfRule>
  </conditionalFormatting>
  <conditionalFormatting sqref="Z82 Z92 Z103 Z107">
    <cfRule type="expression" dxfId="5408"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5407"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5406"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5405"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5404"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5403"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5402" priority="3429">
      <formula>Y105&lt;0</formula>
    </cfRule>
  </conditionalFormatting>
  <conditionalFormatting sqref="Z110">
    <cfRule type="colorScale" priority="3430">
      <colorScale>
        <cfvo type="min"/>
        <cfvo type="max"/>
        <color theme="0"/>
        <color theme="0"/>
      </colorScale>
    </cfRule>
    <cfRule type="expression" dxfId="5401"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5400"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5399"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5398" priority="3364">
      <formula>Y125&lt;0</formula>
    </cfRule>
  </conditionalFormatting>
  <conditionalFormatting sqref="Z125:Z135">
    <cfRule type="expression" dxfId="5397" priority="3361">
      <formula>IF(Z125="Validar","Rojo","Verde")</formula>
    </cfRule>
  </conditionalFormatting>
  <conditionalFormatting sqref="Z126:Z132">
    <cfRule type="colorScale" priority="3438">
      <colorScale>
        <cfvo type="min"/>
        <cfvo type="max"/>
        <color theme="0"/>
        <color theme="0"/>
      </colorScale>
    </cfRule>
    <cfRule type="expression" dxfId="5396"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5395"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5394" priority="3434">
      <formula>Y135&lt;0</formula>
    </cfRule>
  </conditionalFormatting>
  <conditionalFormatting sqref="Z110:AA111">
    <cfRule type="expression" dxfId="5393" priority="3305">
      <formula>IF(Z110="Validar","Rojo","Verde")</formula>
    </cfRule>
  </conditionalFormatting>
  <conditionalFormatting sqref="Z117:AA123">
    <cfRule type="expression" dxfId="5392"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5391" priority="3355">
      <formula>Z40&lt;0</formula>
    </cfRule>
  </conditionalFormatting>
  <conditionalFormatting sqref="AA40:AA67">
    <cfRule type="expression" dxfId="5390"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5389" priority="3358">
      <formula>Z67&lt;0</formula>
    </cfRule>
  </conditionalFormatting>
  <conditionalFormatting sqref="AA69">
    <cfRule type="colorScale" priority="3350">
      <colorScale>
        <cfvo type="min"/>
        <cfvo type="max"/>
        <color theme="0"/>
        <color theme="0"/>
      </colorScale>
    </cfRule>
    <cfRule type="expression" dxfId="5388"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5387" priority="3349">
      <formula>Z70&lt;0</formula>
    </cfRule>
  </conditionalFormatting>
  <conditionalFormatting sqref="AA79:AA81">
    <cfRule type="colorScale" priority="3359">
      <colorScale>
        <cfvo type="min"/>
        <cfvo type="max"/>
        <color theme="0"/>
        <color theme="0"/>
      </colorScale>
    </cfRule>
    <cfRule type="expression" dxfId="5386"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5385" priority="3345">
      <formula>Z84&lt;0</formula>
    </cfRule>
  </conditionalFormatting>
  <conditionalFormatting sqref="AA84:AA91">
    <cfRule type="expression" priority="3342">
      <formula>#REF!</formula>
    </cfRule>
  </conditionalFormatting>
  <conditionalFormatting sqref="AA84:AA92">
    <cfRule type="expression" dxfId="5384" priority="3340">
      <formula>IF(AA84="Validar","Rojo","Verde")</formula>
    </cfRule>
  </conditionalFormatting>
  <conditionalFormatting sqref="AA85:AA91">
    <cfRule type="colorScale" priority="3341">
      <colorScale>
        <cfvo type="min"/>
        <cfvo type="max"/>
        <color theme="0"/>
        <color theme="0"/>
      </colorScale>
    </cfRule>
    <cfRule type="expression" dxfId="5383" priority="3343">
      <formula>Z85&lt;0</formula>
    </cfRule>
  </conditionalFormatting>
  <conditionalFormatting sqref="AA94">
    <cfRule type="colorScale" priority="3338">
      <colorScale>
        <cfvo type="min"/>
        <cfvo type="max"/>
        <color theme="0"/>
        <color theme="0"/>
      </colorScale>
    </cfRule>
    <cfRule type="expression" dxfId="5382" priority="3339">
      <formula>Z94&lt;0</formula>
    </cfRule>
  </conditionalFormatting>
  <conditionalFormatting sqref="AA94:AA102">
    <cfRule type="expression" priority="3332">
      <formula>#REF!</formula>
    </cfRule>
  </conditionalFormatting>
  <conditionalFormatting sqref="AA94:AA103">
    <cfRule type="expression" dxfId="5381" priority="3330">
      <formula>IF(AA94="Validar","Rojo","Verde")</formula>
    </cfRule>
  </conditionalFormatting>
  <conditionalFormatting sqref="AA95:AA100">
    <cfRule type="colorScale" priority="3336">
      <colorScale>
        <cfvo type="min"/>
        <cfvo type="max"/>
        <color theme="0"/>
        <color theme="0"/>
      </colorScale>
    </cfRule>
    <cfRule type="expression" dxfId="5380" priority="3337">
      <formula>Z95&lt;0</formula>
    </cfRule>
  </conditionalFormatting>
  <conditionalFormatting sqref="AA101">
    <cfRule type="colorScale" priority="3334">
      <colorScale>
        <cfvo type="min"/>
        <cfvo type="max"/>
        <color theme="0"/>
        <color theme="0"/>
      </colorScale>
    </cfRule>
    <cfRule type="expression" dxfId="5379" priority="3335">
      <formula>Z101&lt;0</formula>
    </cfRule>
  </conditionalFormatting>
  <conditionalFormatting sqref="AA102">
    <cfRule type="colorScale" priority="3331">
      <colorScale>
        <cfvo type="min"/>
        <cfvo type="max"/>
        <color theme="0"/>
        <color theme="0"/>
      </colorScale>
    </cfRule>
    <cfRule type="expression" dxfId="5378" priority="3333">
      <formula>Z102&lt;0</formula>
    </cfRule>
  </conditionalFormatting>
  <conditionalFormatting sqref="AA105">
    <cfRule type="colorScale" priority="3328">
      <colorScale>
        <cfvo type="min"/>
        <cfvo type="max"/>
        <color theme="0"/>
        <color theme="0"/>
      </colorScale>
    </cfRule>
    <cfRule type="expression" dxfId="5377" priority="3329">
      <formula>Z105&lt;0</formula>
    </cfRule>
  </conditionalFormatting>
  <conditionalFormatting sqref="AA105:AA106">
    <cfRule type="expression" priority="3326">
      <formula>#REF!</formula>
    </cfRule>
  </conditionalFormatting>
  <conditionalFormatting sqref="AA105:AA107">
    <cfRule type="expression" dxfId="5376" priority="3324">
      <formula>IF(AA105="Validar","Rojo","Verde")</formula>
    </cfRule>
  </conditionalFormatting>
  <conditionalFormatting sqref="AA106">
    <cfRule type="colorScale" priority="3325">
      <colorScale>
        <cfvo type="min"/>
        <cfvo type="max"/>
        <color theme="0"/>
        <color theme="0"/>
      </colorScale>
    </cfRule>
    <cfRule type="expression" dxfId="5375" priority="3327">
      <formula>Z106&lt;0</formula>
    </cfRule>
  </conditionalFormatting>
  <conditionalFormatting sqref="AA110">
    <cfRule type="colorScale" priority="3316">
      <colorScale>
        <cfvo type="min"/>
        <cfvo type="max"/>
        <color theme="0"/>
        <color theme="0"/>
      </colorScale>
    </cfRule>
    <cfRule type="expression" dxfId="5374"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5373" priority="3308">
      <formula>Z111&lt;0</formula>
    </cfRule>
  </conditionalFormatting>
  <conditionalFormatting sqref="AA117">
    <cfRule type="colorScale" priority="3322">
      <colorScale>
        <cfvo type="min"/>
        <cfvo type="max"/>
        <color theme="0"/>
        <color theme="0"/>
      </colorScale>
    </cfRule>
    <cfRule type="expression" dxfId="5372"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5371" priority="3321">
      <formula>Z118&lt;0</formula>
    </cfRule>
  </conditionalFormatting>
  <conditionalFormatting sqref="AA126:AA135">
    <cfRule type="expression" dxfId="5370" priority="3443">
      <formula>IF(AA126="Validar","Rojo","Verde")</formula>
    </cfRule>
    <cfRule type="colorScale" priority="3444">
      <colorScale>
        <cfvo type="min"/>
        <cfvo type="max"/>
        <color theme="0"/>
        <color theme="0"/>
      </colorScale>
    </cfRule>
    <cfRule type="expression" priority="3445">
      <formula>$F$23</formula>
    </cfRule>
    <cfRule type="expression" dxfId="5369" priority="3446">
      <formula>Z126&lt;0</formula>
    </cfRule>
  </conditionalFormatting>
  <conditionalFormatting sqref="Z6">
    <cfRule type="colorScale" priority="3303">
      <colorScale>
        <cfvo type="min"/>
        <cfvo type="max"/>
        <color theme="0"/>
        <color theme="0"/>
      </colorScale>
    </cfRule>
    <cfRule type="expression" dxfId="5368" priority="3304">
      <formula>Y6&lt;0</formula>
    </cfRule>
  </conditionalFormatting>
  <conditionalFormatting sqref="Z6">
    <cfRule type="expression" dxfId="5367"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5366" priority="3300">
      <formula>Y7&lt;0</formula>
    </cfRule>
  </conditionalFormatting>
  <conditionalFormatting sqref="Z7:Z8">
    <cfRule type="expression" dxfId="5365"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5364" priority="3265">
      <formula>AC9&lt;0</formula>
    </cfRule>
  </conditionalFormatting>
  <conditionalFormatting sqref="AD9:AD20">
    <cfRule type="expression" dxfId="5363"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5362" priority="3242">
      <formula>AC10&lt;0</formula>
    </cfRule>
  </conditionalFormatting>
  <conditionalFormatting sqref="AD11:AD14">
    <cfRule type="colorScale" priority="3262">
      <colorScale>
        <cfvo type="min"/>
        <cfvo type="max"/>
        <color theme="0"/>
        <color theme="0"/>
      </colorScale>
    </cfRule>
    <cfRule type="expression" dxfId="5361" priority="3263">
      <formula>AC11&lt;0</formula>
    </cfRule>
  </conditionalFormatting>
  <conditionalFormatting sqref="AD15">
    <cfRule type="colorScale" priority="3239">
      <colorScale>
        <cfvo type="min"/>
        <cfvo type="max"/>
        <color theme="0"/>
        <color theme="0"/>
      </colorScale>
    </cfRule>
    <cfRule type="expression" dxfId="5360" priority="3240">
      <formula>AC15&lt;0</formula>
    </cfRule>
  </conditionalFormatting>
  <conditionalFormatting sqref="AD16:AD17">
    <cfRule type="colorScale" priority="3260">
      <colorScale>
        <cfvo type="min"/>
        <cfvo type="max"/>
        <color theme="0"/>
        <color theme="0"/>
      </colorScale>
    </cfRule>
    <cfRule type="expression" dxfId="5359" priority="3261">
      <formula>AC16&lt;0</formula>
    </cfRule>
  </conditionalFormatting>
  <conditionalFormatting sqref="AD18">
    <cfRule type="colorScale" priority="3236">
      <colorScale>
        <cfvo type="min"/>
        <cfvo type="max"/>
        <color theme="0"/>
        <color theme="0"/>
      </colorScale>
    </cfRule>
    <cfRule type="expression" dxfId="5358" priority="3238">
      <formula>AC18&lt;0</formula>
    </cfRule>
  </conditionalFormatting>
  <conditionalFormatting sqref="AD19:AD20">
    <cfRule type="colorScale" priority="3258">
      <colorScale>
        <cfvo type="min"/>
        <cfvo type="max"/>
        <color theme="0"/>
        <color theme="0"/>
      </colorScale>
    </cfRule>
    <cfRule type="expression" dxfId="5357" priority="3259">
      <formula>AC19&lt;0</formula>
    </cfRule>
  </conditionalFormatting>
  <conditionalFormatting sqref="AD23">
    <cfRule type="colorScale" priority="3233">
      <colorScale>
        <cfvo type="min"/>
        <cfvo type="max"/>
        <color theme="0"/>
        <color theme="0"/>
      </colorScale>
    </cfRule>
    <cfRule type="expression" dxfId="5356" priority="3234">
      <formula>AC23&lt;0</formula>
    </cfRule>
  </conditionalFormatting>
  <conditionalFormatting sqref="AD23:AD31">
    <cfRule type="expression" dxfId="5355"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5354" priority="3257">
      <formula>AC24&lt;0</formula>
    </cfRule>
  </conditionalFormatting>
  <conditionalFormatting sqref="AD25">
    <cfRule type="colorScale" priority="3254">
      <colorScale>
        <cfvo type="min"/>
        <cfvo type="max"/>
        <color theme="0"/>
        <color theme="0"/>
      </colorScale>
    </cfRule>
    <cfRule type="expression" dxfId="5353" priority="3255">
      <formula>AC25&lt;0</formula>
    </cfRule>
  </conditionalFormatting>
  <conditionalFormatting sqref="AD26">
    <cfRule type="colorScale" priority="3231">
      <colorScale>
        <cfvo type="min"/>
        <cfvo type="max"/>
        <color theme="0"/>
        <color theme="0"/>
      </colorScale>
    </cfRule>
    <cfRule type="expression" dxfId="5352" priority="3232">
      <formula>AC26&lt;0</formula>
    </cfRule>
  </conditionalFormatting>
  <conditionalFormatting sqref="AD27">
    <cfRule type="colorScale" priority="3252">
      <colorScale>
        <cfvo type="min"/>
        <cfvo type="max"/>
        <color theme="0"/>
        <color theme="0"/>
      </colorScale>
    </cfRule>
    <cfRule type="expression" dxfId="5351" priority="3253">
      <formula>AC27&lt;0</formula>
    </cfRule>
  </conditionalFormatting>
  <conditionalFormatting sqref="AD28">
    <cfRule type="colorScale" priority="3250">
      <colorScale>
        <cfvo type="min"/>
        <cfvo type="max"/>
        <color theme="0"/>
        <color theme="0"/>
      </colorScale>
    </cfRule>
    <cfRule type="expression" dxfId="5350" priority="3251">
      <formula>AC28&lt;0</formula>
    </cfRule>
  </conditionalFormatting>
  <conditionalFormatting sqref="AD29">
    <cfRule type="colorScale" priority="3228">
      <colorScale>
        <cfvo type="min"/>
        <cfvo type="max"/>
        <color theme="0"/>
        <color theme="0"/>
      </colorScale>
    </cfRule>
    <cfRule type="expression" dxfId="5349" priority="3230">
      <formula>AC29&lt;0</formula>
    </cfRule>
  </conditionalFormatting>
  <conditionalFormatting sqref="AD30">
    <cfRule type="colorScale" priority="3248">
      <colorScale>
        <cfvo type="min"/>
        <cfvo type="max"/>
        <color theme="0"/>
        <color theme="0"/>
      </colorScale>
    </cfRule>
    <cfRule type="expression" dxfId="5348" priority="3249">
      <formula>AC30&lt;0</formula>
    </cfRule>
  </conditionalFormatting>
  <conditionalFormatting sqref="AD31">
    <cfRule type="colorScale" priority="3246">
      <colorScale>
        <cfvo type="min"/>
        <cfvo type="max"/>
        <color theme="0"/>
        <color theme="0"/>
      </colorScale>
    </cfRule>
    <cfRule type="expression" dxfId="5347"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5346" priority="3226">
      <formula>AC39&lt;0</formula>
    </cfRule>
  </conditionalFormatting>
  <conditionalFormatting sqref="AD39:AD107">
    <cfRule type="expression" dxfId="5345"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5344"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5343"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5342" priority="3270">
      <formula>AC69&lt;0</formula>
    </cfRule>
  </conditionalFormatting>
  <conditionalFormatting sqref="AD82 AD92 AD103 AD107">
    <cfRule type="expression" dxfId="5341"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5340"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5339"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5338"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5337"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5336"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5335" priority="3279">
      <formula>AC105&lt;0</formula>
    </cfRule>
  </conditionalFormatting>
  <conditionalFormatting sqref="AD110">
    <cfRule type="colorScale" priority="3280">
      <colorScale>
        <cfvo type="min"/>
        <cfvo type="max"/>
        <color theme="0"/>
        <color theme="0"/>
      </colorScale>
    </cfRule>
    <cfRule type="expression" dxfId="5334"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5333"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5332"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5331" priority="3214">
      <formula>AC125&lt;0</formula>
    </cfRule>
  </conditionalFormatting>
  <conditionalFormatting sqref="AD125:AD135">
    <cfRule type="expression" dxfId="5330" priority="3211">
      <formula>IF(AD125="Validar","Rojo","Verde")</formula>
    </cfRule>
  </conditionalFormatting>
  <conditionalFormatting sqref="AD126:AD132">
    <cfRule type="colorScale" priority="3288">
      <colorScale>
        <cfvo type="min"/>
        <cfvo type="max"/>
        <color theme="0"/>
        <color theme="0"/>
      </colorScale>
    </cfRule>
    <cfRule type="expression" dxfId="5329"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5328"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5327" priority="3284">
      <formula>AC135&lt;0</formula>
    </cfRule>
  </conditionalFormatting>
  <conditionalFormatting sqref="AD110:AE111">
    <cfRule type="expression" dxfId="5326" priority="3155">
      <formula>IF(AD110="Validar","Rojo","Verde")</formula>
    </cfRule>
  </conditionalFormatting>
  <conditionalFormatting sqref="AD117:AE123">
    <cfRule type="expression" dxfId="5325"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5324" priority="3205">
      <formula>AD40&lt;0</formula>
    </cfRule>
  </conditionalFormatting>
  <conditionalFormatting sqref="AE40:AE67">
    <cfRule type="expression" dxfId="5323"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5322" priority="3208">
      <formula>AD67&lt;0</formula>
    </cfRule>
  </conditionalFormatting>
  <conditionalFormatting sqref="AE69">
    <cfRule type="colorScale" priority="3200">
      <colorScale>
        <cfvo type="min"/>
        <cfvo type="max"/>
        <color theme="0"/>
        <color theme="0"/>
      </colorScale>
    </cfRule>
    <cfRule type="expression" dxfId="5321" priority="3201">
      <formula>AD69&lt;0</formula>
    </cfRule>
  </conditionalFormatting>
  <conditionalFormatting sqref="AE69:AE81">
    <cfRule type="expression" priority="3198">
      <formula>#REF!</formula>
    </cfRule>
  </conditionalFormatting>
  <conditionalFormatting sqref="AE69:AE82">
    <cfRule type="expression" dxfId="5320" priority="3196">
      <formula>IF(AE69="Validar","Rojo","Verde")</formula>
    </cfRule>
  </conditionalFormatting>
  <conditionalFormatting sqref="AE70:AE78">
    <cfRule type="colorScale" priority="3197">
      <colorScale>
        <cfvo type="min"/>
        <cfvo type="max"/>
        <color theme="0"/>
        <color theme="0"/>
      </colorScale>
    </cfRule>
    <cfRule type="expression" dxfId="5319" priority="3199">
      <formula>AD70&lt;0</formula>
    </cfRule>
  </conditionalFormatting>
  <conditionalFormatting sqref="AE79:AE81">
    <cfRule type="colorScale" priority="3209">
      <colorScale>
        <cfvo type="min"/>
        <cfvo type="max"/>
        <color theme="0"/>
        <color theme="0"/>
      </colorScale>
    </cfRule>
    <cfRule type="expression" dxfId="5318"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5317" priority="3195">
      <formula>AD84&lt;0</formula>
    </cfRule>
  </conditionalFormatting>
  <conditionalFormatting sqref="AE84:AE91">
    <cfRule type="expression" priority="3192">
      <formula>#REF!</formula>
    </cfRule>
  </conditionalFormatting>
  <conditionalFormatting sqref="AE84:AE92">
    <cfRule type="expression" dxfId="5316" priority="3190">
      <formula>IF(AE84="Validar","Rojo","Verde")</formula>
    </cfRule>
  </conditionalFormatting>
  <conditionalFormatting sqref="AE85:AE91">
    <cfRule type="colorScale" priority="3191">
      <colorScale>
        <cfvo type="min"/>
        <cfvo type="max"/>
        <color theme="0"/>
        <color theme="0"/>
      </colorScale>
    </cfRule>
    <cfRule type="expression" dxfId="5315" priority="3193">
      <formula>AD85&lt;0</formula>
    </cfRule>
  </conditionalFormatting>
  <conditionalFormatting sqref="AE94">
    <cfRule type="colorScale" priority="3188">
      <colorScale>
        <cfvo type="min"/>
        <cfvo type="max"/>
        <color theme="0"/>
        <color theme="0"/>
      </colorScale>
    </cfRule>
    <cfRule type="expression" dxfId="5314" priority="3189">
      <formula>AD94&lt;0</formula>
    </cfRule>
  </conditionalFormatting>
  <conditionalFormatting sqref="AE94:AE102">
    <cfRule type="expression" priority="3182">
      <formula>#REF!</formula>
    </cfRule>
  </conditionalFormatting>
  <conditionalFormatting sqref="AE94:AE103">
    <cfRule type="expression" dxfId="5313" priority="3180">
      <formula>IF(AE94="Validar","Rojo","Verde")</formula>
    </cfRule>
  </conditionalFormatting>
  <conditionalFormatting sqref="AE95:AE100">
    <cfRule type="colorScale" priority="3186">
      <colorScale>
        <cfvo type="min"/>
        <cfvo type="max"/>
        <color theme="0"/>
        <color theme="0"/>
      </colorScale>
    </cfRule>
    <cfRule type="expression" dxfId="5312" priority="3187">
      <formula>AD95&lt;0</formula>
    </cfRule>
  </conditionalFormatting>
  <conditionalFormatting sqref="AE101">
    <cfRule type="colorScale" priority="3184">
      <colorScale>
        <cfvo type="min"/>
        <cfvo type="max"/>
        <color theme="0"/>
        <color theme="0"/>
      </colorScale>
    </cfRule>
    <cfRule type="expression" dxfId="5311" priority="3185">
      <formula>AD101&lt;0</formula>
    </cfRule>
  </conditionalFormatting>
  <conditionalFormatting sqref="AE102">
    <cfRule type="colorScale" priority="3181">
      <colorScale>
        <cfvo type="min"/>
        <cfvo type="max"/>
        <color theme="0"/>
        <color theme="0"/>
      </colorScale>
    </cfRule>
    <cfRule type="expression" dxfId="5310" priority="3183">
      <formula>AD102&lt;0</formula>
    </cfRule>
  </conditionalFormatting>
  <conditionalFormatting sqref="AE105">
    <cfRule type="colorScale" priority="3178">
      <colorScale>
        <cfvo type="min"/>
        <cfvo type="max"/>
        <color theme="0"/>
        <color theme="0"/>
      </colorScale>
    </cfRule>
    <cfRule type="expression" dxfId="5309" priority="3179">
      <formula>AD105&lt;0</formula>
    </cfRule>
  </conditionalFormatting>
  <conditionalFormatting sqref="AE105:AE106">
    <cfRule type="expression" priority="3176">
      <formula>#REF!</formula>
    </cfRule>
  </conditionalFormatting>
  <conditionalFormatting sqref="AE105:AE107">
    <cfRule type="expression" dxfId="5308" priority="3174">
      <formula>IF(AE105="Validar","Rojo","Verde")</formula>
    </cfRule>
  </conditionalFormatting>
  <conditionalFormatting sqref="AE106">
    <cfRule type="colorScale" priority="3175">
      <colorScale>
        <cfvo type="min"/>
        <cfvo type="max"/>
        <color theme="0"/>
        <color theme="0"/>
      </colorScale>
    </cfRule>
    <cfRule type="expression" dxfId="5307" priority="3177">
      <formula>AD106&lt;0</formula>
    </cfRule>
  </conditionalFormatting>
  <conditionalFormatting sqref="AE110">
    <cfRule type="colorScale" priority="3166">
      <colorScale>
        <cfvo type="min"/>
        <cfvo type="max"/>
        <color theme="0"/>
        <color theme="0"/>
      </colorScale>
    </cfRule>
    <cfRule type="expression" dxfId="5306"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5305" priority="3158">
      <formula>AD111&lt;0</formula>
    </cfRule>
  </conditionalFormatting>
  <conditionalFormatting sqref="AE117">
    <cfRule type="colorScale" priority="3172">
      <colorScale>
        <cfvo type="min"/>
        <cfvo type="max"/>
        <color theme="0"/>
        <color theme="0"/>
      </colorScale>
    </cfRule>
    <cfRule type="expression" dxfId="5304"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5303" priority="3171">
      <formula>AD118&lt;0</formula>
    </cfRule>
  </conditionalFormatting>
  <conditionalFormatting sqref="AE126:AE135">
    <cfRule type="expression" dxfId="5302" priority="3293">
      <formula>IF(AE126="Validar","Rojo","Verde")</formula>
    </cfRule>
    <cfRule type="colorScale" priority="3294">
      <colorScale>
        <cfvo type="min"/>
        <cfvo type="max"/>
        <color theme="0"/>
        <color theme="0"/>
      </colorScale>
    </cfRule>
    <cfRule type="expression" priority="3295">
      <formula>$F$23</formula>
    </cfRule>
    <cfRule type="expression" dxfId="5301" priority="3296">
      <formula>AD126&lt;0</formula>
    </cfRule>
  </conditionalFormatting>
  <conditionalFormatting sqref="AD6">
    <cfRule type="colorScale" priority="3153">
      <colorScale>
        <cfvo type="min"/>
        <cfvo type="max"/>
        <color theme="0"/>
        <color theme="0"/>
      </colorScale>
    </cfRule>
    <cfRule type="expression" dxfId="5300" priority="3154">
      <formula>AC6&lt;0</formula>
    </cfRule>
  </conditionalFormatting>
  <conditionalFormatting sqref="AD6">
    <cfRule type="expression" dxfId="5299"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5298" priority="3150">
      <formula>AC7&lt;0</formula>
    </cfRule>
  </conditionalFormatting>
  <conditionalFormatting sqref="AD7:AD8">
    <cfRule type="expression" dxfId="5297"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5296" priority="3115">
      <formula>AF9&lt;0</formula>
    </cfRule>
  </conditionalFormatting>
  <conditionalFormatting sqref="AG9:AG20">
    <cfRule type="expression" dxfId="5295"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5294" priority="3092">
      <formula>AF10&lt;0</formula>
    </cfRule>
  </conditionalFormatting>
  <conditionalFormatting sqref="AG11:AG14">
    <cfRule type="colorScale" priority="3112">
      <colorScale>
        <cfvo type="min"/>
        <cfvo type="max"/>
        <color theme="0"/>
        <color theme="0"/>
      </colorScale>
    </cfRule>
    <cfRule type="expression" dxfId="5293" priority="3113">
      <formula>AF11&lt;0</formula>
    </cfRule>
  </conditionalFormatting>
  <conditionalFormatting sqref="AG15">
    <cfRule type="colorScale" priority="3089">
      <colorScale>
        <cfvo type="min"/>
        <cfvo type="max"/>
        <color theme="0"/>
        <color theme="0"/>
      </colorScale>
    </cfRule>
    <cfRule type="expression" dxfId="5292" priority="3090">
      <formula>AF15&lt;0</formula>
    </cfRule>
  </conditionalFormatting>
  <conditionalFormatting sqref="AG16:AG17">
    <cfRule type="colorScale" priority="3110">
      <colorScale>
        <cfvo type="min"/>
        <cfvo type="max"/>
        <color theme="0"/>
        <color theme="0"/>
      </colorScale>
    </cfRule>
    <cfRule type="expression" dxfId="5291" priority="3111">
      <formula>AF16&lt;0</formula>
    </cfRule>
  </conditionalFormatting>
  <conditionalFormatting sqref="AG18">
    <cfRule type="colorScale" priority="3086">
      <colorScale>
        <cfvo type="min"/>
        <cfvo type="max"/>
        <color theme="0"/>
        <color theme="0"/>
      </colorScale>
    </cfRule>
    <cfRule type="expression" dxfId="5290" priority="3088">
      <formula>AF18&lt;0</formula>
    </cfRule>
  </conditionalFormatting>
  <conditionalFormatting sqref="AG19:AG20">
    <cfRule type="colorScale" priority="3108">
      <colorScale>
        <cfvo type="min"/>
        <cfvo type="max"/>
        <color theme="0"/>
        <color theme="0"/>
      </colorScale>
    </cfRule>
    <cfRule type="expression" dxfId="5289" priority="3109">
      <formula>AF19&lt;0</formula>
    </cfRule>
  </conditionalFormatting>
  <conditionalFormatting sqref="AG23">
    <cfRule type="colorScale" priority="3083">
      <colorScale>
        <cfvo type="min"/>
        <cfvo type="max"/>
        <color theme="0"/>
        <color theme="0"/>
      </colorScale>
    </cfRule>
    <cfRule type="expression" dxfId="5288" priority="3084">
      <formula>AF23&lt;0</formula>
    </cfRule>
  </conditionalFormatting>
  <conditionalFormatting sqref="AG23:AG31">
    <cfRule type="expression" dxfId="5287"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5286" priority="3107">
      <formula>AF24&lt;0</formula>
    </cfRule>
  </conditionalFormatting>
  <conditionalFormatting sqref="AG25">
    <cfRule type="colorScale" priority="3104">
      <colorScale>
        <cfvo type="min"/>
        <cfvo type="max"/>
        <color theme="0"/>
        <color theme="0"/>
      </colorScale>
    </cfRule>
    <cfRule type="expression" dxfId="5285" priority="3105">
      <formula>AF25&lt;0</formula>
    </cfRule>
  </conditionalFormatting>
  <conditionalFormatting sqref="AG26">
    <cfRule type="colorScale" priority="3081">
      <colorScale>
        <cfvo type="min"/>
        <cfvo type="max"/>
        <color theme="0"/>
        <color theme="0"/>
      </colorScale>
    </cfRule>
    <cfRule type="expression" dxfId="5284" priority="3082">
      <formula>AF26&lt;0</formula>
    </cfRule>
  </conditionalFormatting>
  <conditionalFormatting sqref="AG27">
    <cfRule type="colorScale" priority="3102">
      <colorScale>
        <cfvo type="min"/>
        <cfvo type="max"/>
        <color theme="0"/>
        <color theme="0"/>
      </colorScale>
    </cfRule>
    <cfRule type="expression" dxfId="5283" priority="3103">
      <formula>AF27&lt;0</formula>
    </cfRule>
  </conditionalFormatting>
  <conditionalFormatting sqref="AG28">
    <cfRule type="colorScale" priority="3100">
      <colorScale>
        <cfvo type="min"/>
        <cfvo type="max"/>
        <color theme="0"/>
        <color theme="0"/>
      </colorScale>
    </cfRule>
    <cfRule type="expression" dxfId="5282" priority="3101">
      <formula>AF28&lt;0</formula>
    </cfRule>
  </conditionalFormatting>
  <conditionalFormatting sqref="AG29">
    <cfRule type="colorScale" priority="3078">
      <colorScale>
        <cfvo type="min"/>
        <cfvo type="max"/>
        <color theme="0"/>
        <color theme="0"/>
      </colorScale>
    </cfRule>
    <cfRule type="expression" dxfId="5281" priority="3080">
      <formula>AF29&lt;0</formula>
    </cfRule>
  </conditionalFormatting>
  <conditionalFormatting sqref="AG30">
    <cfRule type="colorScale" priority="3098">
      <colorScale>
        <cfvo type="min"/>
        <cfvo type="max"/>
        <color theme="0"/>
        <color theme="0"/>
      </colorScale>
    </cfRule>
    <cfRule type="expression" dxfId="5280" priority="3099">
      <formula>AF30&lt;0</formula>
    </cfRule>
  </conditionalFormatting>
  <conditionalFormatting sqref="AG31">
    <cfRule type="colorScale" priority="3096">
      <colorScale>
        <cfvo type="min"/>
        <cfvo type="max"/>
        <color theme="0"/>
        <color theme="0"/>
      </colorScale>
    </cfRule>
    <cfRule type="expression" dxfId="5279"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5278" priority="3076">
      <formula>AF39&lt;0</formula>
    </cfRule>
  </conditionalFormatting>
  <conditionalFormatting sqref="AG39:AG107">
    <cfRule type="expression" dxfId="5277"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5276"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5275"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5274" priority="3120">
      <formula>AF69&lt;0</formula>
    </cfRule>
  </conditionalFormatting>
  <conditionalFormatting sqref="AG82 AG92 AG103 AG107">
    <cfRule type="expression" dxfId="5273"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5272"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5271"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5270"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5269"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5268"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5267" priority="3129">
      <formula>AF105&lt;0</formula>
    </cfRule>
  </conditionalFormatting>
  <conditionalFormatting sqref="AG110">
    <cfRule type="colorScale" priority="3130">
      <colorScale>
        <cfvo type="min"/>
        <cfvo type="max"/>
        <color theme="0"/>
        <color theme="0"/>
      </colorScale>
    </cfRule>
    <cfRule type="expression" dxfId="5266"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5265"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5264"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5263" priority="3064">
      <formula>AF125&lt;0</formula>
    </cfRule>
  </conditionalFormatting>
  <conditionalFormatting sqref="AG125:AG135">
    <cfRule type="expression" dxfId="5262" priority="3061">
      <formula>IF(AG125="Validar","Rojo","Verde")</formula>
    </cfRule>
  </conditionalFormatting>
  <conditionalFormatting sqref="AG126:AG132">
    <cfRule type="colorScale" priority="3138">
      <colorScale>
        <cfvo type="min"/>
        <cfvo type="max"/>
        <color theme="0"/>
        <color theme="0"/>
      </colorScale>
    </cfRule>
    <cfRule type="expression" dxfId="5261"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5260"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5259" priority="3134">
      <formula>AF135&lt;0</formula>
    </cfRule>
  </conditionalFormatting>
  <conditionalFormatting sqref="AG110:AH111">
    <cfRule type="expression" dxfId="5258" priority="3005">
      <formula>IF(AG110="Validar","Rojo","Verde")</formula>
    </cfRule>
  </conditionalFormatting>
  <conditionalFormatting sqref="AG117:AH123">
    <cfRule type="expression" dxfId="5257"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5256" priority="3055">
      <formula>AG40&lt;0</formula>
    </cfRule>
  </conditionalFormatting>
  <conditionalFormatting sqref="AH40:AH67">
    <cfRule type="expression" dxfId="5255"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5254" priority="3058">
      <formula>AG67&lt;0</formula>
    </cfRule>
  </conditionalFormatting>
  <conditionalFormatting sqref="AH69">
    <cfRule type="colorScale" priority="3050">
      <colorScale>
        <cfvo type="min"/>
        <cfvo type="max"/>
        <color theme="0"/>
        <color theme="0"/>
      </colorScale>
    </cfRule>
    <cfRule type="expression" dxfId="5253" priority="3051">
      <formula>AG69&lt;0</formula>
    </cfRule>
  </conditionalFormatting>
  <conditionalFormatting sqref="AH69:AH81">
    <cfRule type="expression" priority="3048">
      <formula>#REF!</formula>
    </cfRule>
  </conditionalFormatting>
  <conditionalFormatting sqref="AH69:AH82">
    <cfRule type="expression" dxfId="5252" priority="3046">
      <formula>IF(AH69="Validar","Rojo","Verde")</formula>
    </cfRule>
  </conditionalFormatting>
  <conditionalFormatting sqref="AH70:AH78">
    <cfRule type="colorScale" priority="3047">
      <colorScale>
        <cfvo type="min"/>
        <cfvo type="max"/>
        <color theme="0"/>
        <color theme="0"/>
      </colorScale>
    </cfRule>
    <cfRule type="expression" dxfId="5251" priority="3049">
      <formula>AG70&lt;0</formula>
    </cfRule>
  </conditionalFormatting>
  <conditionalFormatting sqref="AH79:AH81">
    <cfRule type="colorScale" priority="3059">
      <colorScale>
        <cfvo type="min"/>
        <cfvo type="max"/>
        <color theme="0"/>
        <color theme="0"/>
      </colorScale>
    </cfRule>
    <cfRule type="expression" dxfId="5250"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5249" priority="3045">
      <formula>AG84&lt;0</formula>
    </cfRule>
  </conditionalFormatting>
  <conditionalFormatting sqref="AH84:AH91">
    <cfRule type="expression" priority="3042">
      <formula>#REF!</formula>
    </cfRule>
  </conditionalFormatting>
  <conditionalFormatting sqref="AH84:AH92">
    <cfRule type="expression" dxfId="5248" priority="3040">
      <formula>IF(AH84="Validar","Rojo","Verde")</formula>
    </cfRule>
  </conditionalFormatting>
  <conditionalFormatting sqref="AH85:AH91">
    <cfRule type="colorScale" priority="3041">
      <colorScale>
        <cfvo type="min"/>
        <cfvo type="max"/>
        <color theme="0"/>
        <color theme="0"/>
      </colorScale>
    </cfRule>
    <cfRule type="expression" dxfId="5247" priority="3043">
      <formula>AG85&lt;0</formula>
    </cfRule>
  </conditionalFormatting>
  <conditionalFormatting sqref="AH94">
    <cfRule type="colorScale" priority="3038">
      <colorScale>
        <cfvo type="min"/>
        <cfvo type="max"/>
        <color theme="0"/>
        <color theme="0"/>
      </colorScale>
    </cfRule>
    <cfRule type="expression" dxfId="5246" priority="3039">
      <formula>AG94&lt;0</formula>
    </cfRule>
  </conditionalFormatting>
  <conditionalFormatting sqref="AH94:AH102">
    <cfRule type="expression" priority="3032">
      <formula>#REF!</formula>
    </cfRule>
  </conditionalFormatting>
  <conditionalFormatting sqref="AH94:AH103">
    <cfRule type="expression" dxfId="5245" priority="3030">
      <formula>IF(AH94="Validar","Rojo","Verde")</formula>
    </cfRule>
  </conditionalFormatting>
  <conditionalFormatting sqref="AH95:AH100">
    <cfRule type="colorScale" priority="3036">
      <colorScale>
        <cfvo type="min"/>
        <cfvo type="max"/>
        <color theme="0"/>
        <color theme="0"/>
      </colorScale>
    </cfRule>
    <cfRule type="expression" dxfId="5244" priority="3037">
      <formula>AG95&lt;0</formula>
    </cfRule>
  </conditionalFormatting>
  <conditionalFormatting sqref="AH101">
    <cfRule type="colorScale" priority="3034">
      <colorScale>
        <cfvo type="min"/>
        <cfvo type="max"/>
        <color theme="0"/>
        <color theme="0"/>
      </colorScale>
    </cfRule>
    <cfRule type="expression" dxfId="5243" priority="3035">
      <formula>AG101&lt;0</formula>
    </cfRule>
  </conditionalFormatting>
  <conditionalFormatting sqref="AH102">
    <cfRule type="colorScale" priority="3031">
      <colorScale>
        <cfvo type="min"/>
        <cfvo type="max"/>
        <color theme="0"/>
        <color theme="0"/>
      </colorScale>
    </cfRule>
    <cfRule type="expression" dxfId="5242" priority="3033">
      <formula>AG102&lt;0</formula>
    </cfRule>
  </conditionalFormatting>
  <conditionalFormatting sqref="AH105">
    <cfRule type="colorScale" priority="3028">
      <colorScale>
        <cfvo type="min"/>
        <cfvo type="max"/>
        <color theme="0"/>
        <color theme="0"/>
      </colorScale>
    </cfRule>
    <cfRule type="expression" dxfId="5241" priority="3029">
      <formula>AG105&lt;0</formula>
    </cfRule>
  </conditionalFormatting>
  <conditionalFormatting sqref="AH105:AH106">
    <cfRule type="expression" priority="3026">
      <formula>#REF!</formula>
    </cfRule>
  </conditionalFormatting>
  <conditionalFormatting sqref="AH105:AH107">
    <cfRule type="expression" dxfId="5240" priority="3024">
      <formula>IF(AH105="Validar","Rojo","Verde")</formula>
    </cfRule>
  </conditionalFormatting>
  <conditionalFormatting sqref="AH106">
    <cfRule type="colorScale" priority="3025">
      <colorScale>
        <cfvo type="min"/>
        <cfvo type="max"/>
        <color theme="0"/>
        <color theme="0"/>
      </colorScale>
    </cfRule>
    <cfRule type="expression" dxfId="5239" priority="3027">
      <formula>AG106&lt;0</formula>
    </cfRule>
  </conditionalFormatting>
  <conditionalFormatting sqref="AH110">
    <cfRule type="colorScale" priority="3016">
      <colorScale>
        <cfvo type="min"/>
        <cfvo type="max"/>
        <color theme="0"/>
        <color theme="0"/>
      </colorScale>
    </cfRule>
    <cfRule type="expression" dxfId="5238"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5237" priority="3008">
      <formula>AG111&lt;0</formula>
    </cfRule>
  </conditionalFormatting>
  <conditionalFormatting sqref="AH117">
    <cfRule type="colorScale" priority="3022">
      <colorScale>
        <cfvo type="min"/>
        <cfvo type="max"/>
        <color theme="0"/>
        <color theme="0"/>
      </colorScale>
    </cfRule>
    <cfRule type="expression" dxfId="5236"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5235" priority="3021">
      <formula>AG118&lt;0</formula>
    </cfRule>
  </conditionalFormatting>
  <conditionalFormatting sqref="AH126:AH135">
    <cfRule type="expression" dxfId="5234" priority="3143">
      <formula>IF(AH126="Validar","Rojo","Verde")</formula>
    </cfRule>
    <cfRule type="colorScale" priority="3144">
      <colorScale>
        <cfvo type="min"/>
        <cfvo type="max"/>
        <color theme="0"/>
        <color theme="0"/>
      </colorScale>
    </cfRule>
    <cfRule type="expression" priority="3145">
      <formula>$F$23</formula>
    </cfRule>
    <cfRule type="expression" dxfId="5233" priority="3146">
      <formula>AG126&lt;0</formula>
    </cfRule>
  </conditionalFormatting>
  <conditionalFormatting sqref="AG6">
    <cfRule type="colorScale" priority="3003">
      <colorScale>
        <cfvo type="min"/>
        <cfvo type="max"/>
        <color theme="0"/>
        <color theme="0"/>
      </colorScale>
    </cfRule>
    <cfRule type="expression" dxfId="5232" priority="3004">
      <formula>AF6&lt;0</formula>
    </cfRule>
  </conditionalFormatting>
  <conditionalFormatting sqref="AG6">
    <cfRule type="expression" dxfId="5231"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5230" priority="3000">
      <formula>AF7&lt;0</formula>
    </cfRule>
  </conditionalFormatting>
  <conditionalFormatting sqref="AG7:AG8">
    <cfRule type="expression" dxfId="5229"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5228" priority="2965">
      <formula>AJ9&lt;0</formula>
    </cfRule>
  </conditionalFormatting>
  <conditionalFormatting sqref="AK9:AK20">
    <cfRule type="expression" dxfId="5227"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5226" priority="2942">
      <formula>AJ10&lt;0</formula>
    </cfRule>
  </conditionalFormatting>
  <conditionalFormatting sqref="AK11:AK14">
    <cfRule type="colorScale" priority="2962">
      <colorScale>
        <cfvo type="min"/>
        <cfvo type="max"/>
        <color theme="0"/>
        <color theme="0"/>
      </colorScale>
    </cfRule>
    <cfRule type="expression" dxfId="5225" priority="2963">
      <formula>AJ11&lt;0</formula>
    </cfRule>
  </conditionalFormatting>
  <conditionalFormatting sqref="AK15">
    <cfRule type="colorScale" priority="2939">
      <colorScale>
        <cfvo type="min"/>
        <cfvo type="max"/>
        <color theme="0"/>
        <color theme="0"/>
      </colorScale>
    </cfRule>
    <cfRule type="expression" dxfId="5224" priority="2940">
      <formula>AJ15&lt;0</formula>
    </cfRule>
  </conditionalFormatting>
  <conditionalFormatting sqref="AK16:AK17">
    <cfRule type="colorScale" priority="2960">
      <colorScale>
        <cfvo type="min"/>
        <cfvo type="max"/>
        <color theme="0"/>
        <color theme="0"/>
      </colorScale>
    </cfRule>
    <cfRule type="expression" dxfId="5223" priority="2961">
      <formula>AJ16&lt;0</formula>
    </cfRule>
  </conditionalFormatting>
  <conditionalFormatting sqref="AK18">
    <cfRule type="colorScale" priority="2936">
      <colorScale>
        <cfvo type="min"/>
        <cfvo type="max"/>
        <color theme="0"/>
        <color theme="0"/>
      </colorScale>
    </cfRule>
    <cfRule type="expression" dxfId="5222" priority="2938">
      <formula>AJ18&lt;0</formula>
    </cfRule>
  </conditionalFormatting>
  <conditionalFormatting sqref="AK19:AK20">
    <cfRule type="colorScale" priority="2958">
      <colorScale>
        <cfvo type="min"/>
        <cfvo type="max"/>
        <color theme="0"/>
        <color theme="0"/>
      </colorScale>
    </cfRule>
    <cfRule type="expression" dxfId="5221" priority="2959">
      <formula>AJ19&lt;0</formula>
    </cfRule>
  </conditionalFormatting>
  <conditionalFormatting sqref="AK23">
    <cfRule type="colorScale" priority="2933">
      <colorScale>
        <cfvo type="min"/>
        <cfvo type="max"/>
        <color theme="0"/>
        <color theme="0"/>
      </colorScale>
    </cfRule>
    <cfRule type="expression" dxfId="5220" priority="2934">
      <formula>AJ23&lt;0</formula>
    </cfRule>
  </conditionalFormatting>
  <conditionalFormatting sqref="AK23:AK31">
    <cfRule type="expression" dxfId="5219"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5218" priority="2957">
      <formula>AJ24&lt;0</formula>
    </cfRule>
  </conditionalFormatting>
  <conditionalFormatting sqref="AK25">
    <cfRule type="colorScale" priority="2954">
      <colorScale>
        <cfvo type="min"/>
        <cfvo type="max"/>
        <color theme="0"/>
        <color theme="0"/>
      </colorScale>
    </cfRule>
    <cfRule type="expression" dxfId="5217" priority="2955">
      <formula>AJ25&lt;0</formula>
    </cfRule>
  </conditionalFormatting>
  <conditionalFormatting sqref="AK26">
    <cfRule type="colorScale" priority="2931">
      <colorScale>
        <cfvo type="min"/>
        <cfvo type="max"/>
        <color theme="0"/>
        <color theme="0"/>
      </colorScale>
    </cfRule>
    <cfRule type="expression" dxfId="5216" priority="2932">
      <formula>AJ26&lt;0</formula>
    </cfRule>
  </conditionalFormatting>
  <conditionalFormatting sqref="AK27">
    <cfRule type="colorScale" priority="2952">
      <colorScale>
        <cfvo type="min"/>
        <cfvo type="max"/>
        <color theme="0"/>
        <color theme="0"/>
      </colorScale>
    </cfRule>
    <cfRule type="expression" dxfId="5215" priority="2953">
      <formula>AJ27&lt;0</formula>
    </cfRule>
  </conditionalFormatting>
  <conditionalFormatting sqref="AK28">
    <cfRule type="colorScale" priority="2950">
      <colorScale>
        <cfvo type="min"/>
        <cfvo type="max"/>
        <color theme="0"/>
        <color theme="0"/>
      </colorScale>
    </cfRule>
    <cfRule type="expression" dxfId="5214" priority="2951">
      <formula>AJ28&lt;0</formula>
    </cfRule>
  </conditionalFormatting>
  <conditionalFormatting sqref="AK29">
    <cfRule type="colorScale" priority="2928">
      <colorScale>
        <cfvo type="min"/>
        <cfvo type="max"/>
        <color theme="0"/>
        <color theme="0"/>
      </colorScale>
    </cfRule>
    <cfRule type="expression" dxfId="5213" priority="2930">
      <formula>AJ29&lt;0</formula>
    </cfRule>
  </conditionalFormatting>
  <conditionalFormatting sqref="AK30">
    <cfRule type="colorScale" priority="2948">
      <colorScale>
        <cfvo type="min"/>
        <cfvo type="max"/>
        <color theme="0"/>
        <color theme="0"/>
      </colorScale>
    </cfRule>
    <cfRule type="expression" dxfId="5212" priority="2949">
      <formula>AJ30&lt;0</formula>
    </cfRule>
  </conditionalFormatting>
  <conditionalFormatting sqref="AK31">
    <cfRule type="colorScale" priority="2946">
      <colorScale>
        <cfvo type="min"/>
        <cfvo type="max"/>
        <color theme="0"/>
        <color theme="0"/>
      </colorScale>
    </cfRule>
    <cfRule type="expression" dxfId="5211"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5210" priority="2926">
      <formula>AJ39&lt;0</formula>
    </cfRule>
  </conditionalFormatting>
  <conditionalFormatting sqref="AK39:AK107">
    <cfRule type="expression" dxfId="5209"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5208"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5207"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5206" priority="2970">
      <formula>AJ69&lt;0</formula>
    </cfRule>
  </conditionalFormatting>
  <conditionalFormatting sqref="AK82 AK92 AK103 AK107">
    <cfRule type="expression" dxfId="5205"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5204"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5203"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5202"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5201"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5200"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5199" priority="2979">
      <formula>AJ105&lt;0</formula>
    </cfRule>
  </conditionalFormatting>
  <conditionalFormatting sqref="AK110">
    <cfRule type="colorScale" priority="2980">
      <colorScale>
        <cfvo type="min"/>
        <cfvo type="max"/>
        <color theme="0"/>
        <color theme="0"/>
      </colorScale>
    </cfRule>
    <cfRule type="expression" dxfId="5198"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5197"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5196"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5195" priority="2914">
      <formula>AJ125&lt;0</formula>
    </cfRule>
  </conditionalFormatting>
  <conditionalFormatting sqref="AK125:AK135">
    <cfRule type="expression" dxfId="5194" priority="2911">
      <formula>IF(AK125="Validar","Rojo","Verde")</formula>
    </cfRule>
  </conditionalFormatting>
  <conditionalFormatting sqref="AK126:AK132">
    <cfRule type="colorScale" priority="2988">
      <colorScale>
        <cfvo type="min"/>
        <cfvo type="max"/>
        <color theme="0"/>
        <color theme="0"/>
      </colorScale>
    </cfRule>
    <cfRule type="expression" dxfId="5193"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5192"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5191" priority="2984">
      <formula>AJ135&lt;0</formula>
    </cfRule>
  </conditionalFormatting>
  <conditionalFormatting sqref="AK110:AL111">
    <cfRule type="expression" dxfId="5190" priority="2855">
      <formula>IF(AK110="Validar","Rojo","Verde")</formula>
    </cfRule>
  </conditionalFormatting>
  <conditionalFormatting sqref="AK117:AL123">
    <cfRule type="expression" dxfId="5189"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5188" priority="2905">
      <formula>AK40&lt;0</formula>
    </cfRule>
  </conditionalFormatting>
  <conditionalFormatting sqref="AL40:AL67">
    <cfRule type="expression" dxfId="5187"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5186" priority="2908">
      <formula>AK67&lt;0</formula>
    </cfRule>
  </conditionalFormatting>
  <conditionalFormatting sqref="AL69">
    <cfRule type="colorScale" priority="2900">
      <colorScale>
        <cfvo type="min"/>
        <cfvo type="max"/>
        <color theme="0"/>
        <color theme="0"/>
      </colorScale>
    </cfRule>
    <cfRule type="expression" dxfId="5185" priority="2901">
      <formula>AK69&lt;0</formula>
    </cfRule>
  </conditionalFormatting>
  <conditionalFormatting sqref="AL69:AL81">
    <cfRule type="expression" priority="2898">
      <formula>#REF!</formula>
    </cfRule>
  </conditionalFormatting>
  <conditionalFormatting sqref="AL69:AL82">
    <cfRule type="expression" dxfId="5184" priority="2896">
      <formula>IF(AL69="Validar","Rojo","Verde")</formula>
    </cfRule>
  </conditionalFormatting>
  <conditionalFormatting sqref="AL70:AL78">
    <cfRule type="colorScale" priority="2897">
      <colorScale>
        <cfvo type="min"/>
        <cfvo type="max"/>
        <color theme="0"/>
        <color theme="0"/>
      </colorScale>
    </cfRule>
    <cfRule type="expression" dxfId="5183" priority="2899">
      <formula>AK70&lt;0</formula>
    </cfRule>
  </conditionalFormatting>
  <conditionalFormatting sqref="AL79:AL81">
    <cfRule type="colorScale" priority="2909">
      <colorScale>
        <cfvo type="min"/>
        <cfvo type="max"/>
        <color theme="0"/>
        <color theme="0"/>
      </colorScale>
    </cfRule>
    <cfRule type="expression" dxfId="5182"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5181" priority="2895">
      <formula>AK84&lt;0</formula>
    </cfRule>
  </conditionalFormatting>
  <conditionalFormatting sqref="AL84:AL91">
    <cfRule type="expression" priority="2892">
      <formula>#REF!</formula>
    </cfRule>
  </conditionalFormatting>
  <conditionalFormatting sqref="AL84:AL92">
    <cfRule type="expression" dxfId="5180" priority="2890">
      <formula>IF(AL84="Validar","Rojo","Verde")</formula>
    </cfRule>
  </conditionalFormatting>
  <conditionalFormatting sqref="AL85:AL91">
    <cfRule type="colorScale" priority="2891">
      <colorScale>
        <cfvo type="min"/>
        <cfvo type="max"/>
        <color theme="0"/>
        <color theme="0"/>
      </colorScale>
    </cfRule>
    <cfRule type="expression" dxfId="5179" priority="2893">
      <formula>AK85&lt;0</formula>
    </cfRule>
  </conditionalFormatting>
  <conditionalFormatting sqref="AL94">
    <cfRule type="colorScale" priority="2888">
      <colorScale>
        <cfvo type="min"/>
        <cfvo type="max"/>
        <color theme="0"/>
        <color theme="0"/>
      </colorScale>
    </cfRule>
    <cfRule type="expression" dxfId="5178" priority="2889">
      <formula>AK94&lt;0</formula>
    </cfRule>
  </conditionalFormatting>
  <conditionalFormatting sqref="AL94:AL102">
    <cfRule type="expression" priority="2882">
      <formula>#REF!</formula>
    </cfRule>
  </conditionalFormatting>
  <conditionalFormatting sqref="AL94:AL103">
    <cfRule type="expression" dxfId="5177" priority="2880">
      <formula>IF(AL94="Validar","Rojo","Verde")</formula>
    </cfRule>
  </conditionalFormatting>
  <conditionalFormatting sqref="AL95:AL100">
    <cfRule type="colorScale" priority="2886">
      <colorScale>
        <cfvo type="min"/>
        <cfvo type="max"/>
        <color theme="0"/>
        <color theme="0"/>
      </colorScale>
    </cfRule>
    <cfRule type="expression" dxfId="5176" priority="2887">
      <formula>AK95&lt;0</formula>
    </cfRule>
  </conditionalFormatting>
  <conditionalFormatting sqref="AL101">
    <cfRule type="colorScale" priority="2884">
      <colorScale>
        <cfvo type="min"/>
        <cfvo type="max"/>
        <color theme="0"/>
        <color theme="0"/>
      </colorScale>
    </cfRule>
    <cfRule type="expression" dxfId="5175" priority="2885">
      <formula>AK101&lt;0</formula>
    </cfRule>
  </conditionalFormatting>
  <conditionalFormatting sqref="AL102">
    <cfRule type="colorScale" priority="2881">
      <colorScale>
        <cfvo type="min"/>
        <cfvo type="max"/>
        <color theme="0"/>
        <color theme="0"/>
      </colorScale>
    </cfRule>
    <cfRule type="expression" dxfId="5174" priority="2883">
      <formula>AK102&lt;0</formula>
    </cfRule>
  </conditionalFormatting>
  <conditionalFormatting sqref="AL105">
    <cfRule type="colorScale" priority="2878">
      <colorScale>
        <cfvo type="min"/>
        <cfvo type="max"/>
        <color theme="0"/>
        <color theme="0"/>
      </colorScale>
    </cfRule>
    <cfRule type="expression" dxfId="5173" priority="2879">
      <formula>AK105&lt;0</formula>
    </cfRule>
  </conditionalFormatting>
  <conditionalFormatting sqref="AL105:AL106">
    <cfRule type="expression" priority="2876">
      <formula>#REF!</formula>
    </cfRule>
  </conditionalFormatting>
  <conditionalFormatting sqref="AL105:AL107">
    <cfRule type="expression" dxfId="5172" priority="2874">
      <formula>IF(AL105="Validar","Rojo","Verde")</formula>
    </cfRule>
  </conditionalFormatting>
  <conditionalFormatting sqref="AL106">
    <cfRule type="colorScale" priority="2875">
      <colorScale>
        <cfvo type="min"/>
        <cfvo type="max"/>
        <color theme="0"/>
        <color theme="0"/>
      </colorScale>
    </cfRule>
    <cfRule type="expression" dxfId="5171" priority="2877">
      <formula>AK106&lt;0</formula>
    </cfRule>
  </conditionalFormatting>
  <conditionalFormatting sqref="AL110">
    <cfRule type="colorScale" priority="2866">
      <colorScale>
        <cfvo type="min"/>
        <cfvo type="max"/>
        <color theme="0"/>
        <color theme="0"/>
      </colorScale>
    </cfRule>
    <cfRule type="expression" dxfId="5170"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5169" priority="2858">
      <formula>AK111&lt;0</formula>
    </cfRule>
  </conditionalFormatting>
  <conditionalFormatting sqref="AL117">
    <cfRule type="colorScale" priority="2872">
      <colorScale>
        <cfvo type="min"/>
        <cfvo type="max"/>
        <color theme="0"/>
        <color theme="0"/>
      </colorScale>
    </cfRule>
    <cfRule type="expression" dxfId="5168"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5167" priority="2871">
      <formula>AK118&lt;0</formula>
    </cfRule>
  </conditionalFormatting>
  <conditionalFormatting sqref="AL126:AL135">
    <cfRule type="expression" dxfId="5166" priority="2993">
      <formula>IF(AL126="Validar","Rojo","Verde")</formula>
    </cfRule>
    <cfRule type="colorScale" priority="2994">
      <colorScale>
        <cfvo type="min"/>
        <cfvo type="max"/>
        <color theme="0"/>
        <color theme="0"/>
      </colorScale>
    </cfRule>
    <cfRule type="expression" priority="2995">
      <formula>$F$23</formula>
    </cfRule>
    <cfRule type="expression" dxfId="5165" priority="2996">
      <formula>AK126&lt;0</formula>
    </cfRule>
  </conditionalFormatting>
  <conditionalFormatting sqref="AK6">
    <cfRule type="colorScale" priority="2853">
      <colorScale>
        <cfvo type="min"/>
        <cfvo type="max"/>
        <color theme="0"/>
        <color theme="0"/>
      </colorScale>
    </cfRule>
    <cfRule type="expression" dxfId="5164" priority="2854">
      <formula>AJ6&lt;0</formula>
    </cfRule>
  </conditionalFormatting>
  <conditionalFormatting sqref="AK6">
    <cfRule type="expression" dxfId="5163"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5162" priority="2850">
      <formula>AJ7&lt;0</formula>
    </cfRule>
  </conditionalFormatting>
  <conditionalFormatting sqref="AK7:AK8">
    <cfRule type="expression" dxfId="5161"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5160" priority="2815">
      <formula>AM9&lt;0</formula>
    </cfRule>
  </conditionalFormatting>
  <conditionalFormatting sqref="AN9:AN20">
    <cfRule type="expression" dxfId="5159"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5158" priority="2792">
      <formula>AM10&lt;0</formula>
    </cfRule>
  </conditionalFormatting>
  <conditionalFormatting sqref="AN11:AN14">
    <cfRule type="colorScale" priority="2812">
      <colorScale>
        <cfvo type="min"/>
        <cfvo type="max"/>
        <color theme="0"/>
        <color theme="0"/>
      </colorScale>
    </cfRule>
    <cfRule type="expression" dxfId="5157" priority="2813">
      <formula>AM11&lt;0</formula>
    </cfRule>
  </conditionalFormatting>
  <conditionalFormatting sqref="AN15">
    <cfRule type="colorScale" priority="2789">
      <colorScale>
        <cfvo type="min"/>
        <cfvo type="max"/>
        <color theme="0"/>
        <color theme="0"/>
      </colorScale>
    </cfRule>
    <cfRule type="expression" dxfId="5156" priority="2790">
      <formula>AM15&lt;0</formula>
    </cfRule>
  </conditionalFormatting>
  <conditionalFormatting sqref="AN16:AN17">
    <cfRule type="colorScale" priority="2810">
      <colorScale>
        <cfvo type="min"/>
        <cfvo type="max"/>
        <color theme="0"/>
        <color theme="0"/>
      </colorScale>
    </cfRule>
    <cfRule type="expression" dxfId="5155" priority="2811">
      <formula>AM16&lt;0</formula>
    </cfRule>
  </conditionalFormatting>
  <conditionalFormatting sqref="AN18">
    <cfRule type="colorScale" priority="2786">
      <colorScale>
        <cfvo type="min"/>
        <cfvo type="max"/>
        <color theme="0"/>
        <color theme="0"/>
      </colorScale>
    </cfRule>
    <cfRule type="expression" dxfId="5154" priority="2788">
      <formula>AM18&lt;0</formula>
    </cfRule>
  </conditionalFormatting>
  <conditionalFormatting sqref="AN19:AN20">
    <cfRule type="colorScale" priority="2808">
      <colorScale>
        <cfvo type="min"/>
        <cfvo type="max"/>
        <color theme="0"/>
        <color theme="0"/>
      </colorScale>
    </cfRule>
    <cfRule type="expression" dxfId="5153" priority="2809">
      <formula>AM19&lt;0</formula>
    </cfRule>
  </conditionalFormatting>
  <conditionalFormatting sqref="AN23">
    <cfRule type="colorScale" priority="2783">
      <colorScale>
        <cfvo type="min"/>
        <cfvo type="max"/>
        <color theme="0"/>
        <color theme="0"/>
      </colorScale>
    </cfRule>
    <cfRule type="expression" dxfId="5152" priority="2784">
      <formula>AM23&lt;0</formula>
    </cfRule>
  </conditionalFormatting>
  <conditionalFormatting sqref="AN23:AN31">
    <cfRule type="expression" dxfId="5151"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5150" priority="2807">
      <formula>AM24&lt;0</formula>
    </cfRule>
  </conditionalFormatting>
  <conditionalFormatting sqref="AN25">
    <cfRule type="colorScale" priority="2804">
      <colorScale>
        <cfvo type="min"/>
        <cfvo type="max"/>
        <color theme="0"/>
        <color theme="0"/>
      </colorScale>
    </cfRule>
    <cfRule type="expression" dxfId="5149" priority="2805">
      <formula>AM25&lt;0</formula>
    </cfRule>
  </conditionalFormatting>
  <conditionalFormatting sqref="AN26">
    <cfRule type="colorScale" priority="2781">
      <colorScale>
        <cfvo type="min"/>
        <cfvo type="max"/>
        <color theme="0"/>
        <color theme="0"/>
      </colorScale>
    </cfRule>
    <cfRule type="expression" dxfId="5148" priority="2782">
      <formula>AM26&lt;0</formula>
    </cfRule>
  </conditionalFormatting>
  <conditionalFormatting sqref="AN27">
    <cfRule type="colorScale" priority="2802">
      <colorScale>
        <cfvo type="min"/>
        <cfvo type="max"/>
        <color theme="0"/>
        <color theme="0"/>
      </colorScale>
    </cfRule>
    <cfRule type="expression" dxfId="5147" priority="2803">
      <formula>AM27&lt;0</formula>
    </cfRule>
  </conditionalFormatting>
  <conditionalFormatting sqref="AN28">
    <cfRule type="colorScale" priority="2800">
      <colorScale>
        <cfvo type="min"/>
        <cfvo type="max"/>
        <color theme="0"/>
        <color theme="0"/>
      </colorScale>
    </cfRule>
    <cfRule type="expression" dxfId="5146" priority="2801">
      <formula>AM28&lt;0</formula>
    </cfRule>
  </conditionalFormatting>
  <conditionalFormatting sqref="AN29">
    <cfRule type="colorScale" priority="2778">
      <colorScale>
        <cfvo type="min"/>
        <cfvo type="max"/>
        <color theme="0"/>
        <color theme="0"/>
      </colorScale>
    </cfRule>
    <cfRule type="expression" dxfId="5145" priority="2780">
      <formula>AM29&lt;0</formula>
    </cfRule>
  </conditionalFormatting>
  <conditionalFormatting sqref="AN30">
    <cfRule type="colorScale" priority="2798">
      <colorScale>
        <cfvo type="min"/>
        <cfvo type="max"/>
        <color theme="0"/>
        <color theme="0"/>
      </colorScale>
    </cfRule>
    <cfRule type="expression" dxfId="5144" priority="2799">
      <formula>AM30&lt;0</formula>
    </cfRule>
  </conditionalFormatting>
  <conditionalFormatting sqref="AN31">
    <cfRule type="colorScale" priority="2796">
      <colorScale>
        <cfvo type="min"/>
        <cfvo type="max"/>
        <color theme="0"/>
        <color theme="0"/>
      </colorScale>
    </cfRule>
    <cfRule type="expression" dxfId="5143"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5142" priority="2776">
      <formula>AM39&lt;0</formula>
    </cfRule>
  </conditionalFormatting>
  <conditionalFormatting sqref="AN39:AN107">
    <cfRule type="expression" dxfId="5141"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5140"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5139"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5138" priority="2820">
      <formula>AM69&lt;0</formula>
    </cfRule>
  </conditionalFormatting>
  <conditionalFormatting sqref="AN82 AN92 AN103 AN107">
    <cfRule type="expression" dxfId="5137"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5136"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5135"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5134"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5133"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5132"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5131" priority="2829">
      <formula>AM105&lt;0</formula>
    </cfRule>
  </conditionalFormatting>
  <conditionalFormatting sqref="AN110">
    <cfRule type="colorScale" priority="2830">
      <colorScale>
        <cfvo type="min"/>
        <cfvo type="max"/>
        <color theme="0"/>
        <color theme="0"/>
      </colorScale>
    </cfRule>
    <cfRule type="expression" dxfId="5130"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5129"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5128"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5127" priority="2764">
      <formula>AM125&lt;0</formula>
    </cfRule>
  </conditionalFormatting>
  <conditionalFormatting sqref="AN125:AN135">
    <cfRule type="expression" dxfId="5126" priority="2761">
      <formula>IF(AN125="Validar","Rojo","Verde")</formula>
    </cfRule>
  </conditionalFormatting>
  <conditionalFormatting sqref="AN126:AN132">
    <cfRule type="colorScale" priority="2838">
      <colorScale>
        <cfvo type="min"/>
        <cfvo type="max"/>
        <color theme="0"/>
        <color theme="0"/>
      </colorScale>
    </cfRule>
    <cfRule type="expression" dxfId="5125"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5124"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5123" priority="2834">
      <formula>AM135&lt;0</formula>
    </cfRule>
  </conditionalFormatting>
  <conditionalFormatting sqref="AN110:AO111">
    <cfRule type="expression" dxfId="5122" priority="2705">
      <formula>IF(AN110="Validar","Rojo","Verde")</formula>
    </cfRule>
  </conditionalFormatting>
  <conditionalFormatting sqref="AN117:AO123">
    <cfRule type="expression" dxfId="5121"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5120" priority="2755">
      <formula>AN40&lt;0</formula>
    </cfRule>
  </conditionalFormatting>
  <conditionalFormatting sqref="AO40:AO67">
    <cfRule type="expression" dxfId="5119"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5118" priority="2758">
      <formula>AN67&lt;0</formula>
    </cfRule>
  </conditionalFormatting>
  <conditionalFormatting sqref="AO69">
    <cfRule type="colorScale" priority="2750">
      <colorScale>
        <cfvo type="min"/>
        <cfvo type="max"/>
        <color theme="0"/>
        <color theme="0"/>
      </colorScale>
    </cfRule>
    <cfRule type="expression" dxfId="5117" priority="2751">
      <formula>AN69&lt;0</formula>
    </cfRule>
  </conditionalFormatting>
  <conditionalFormatting sqref="AO69:AO81">
    <cfRule type="expression" priority="2748">
      <formula>#REF!</formula>
    </cfRule>
  </conditionalFormatting>
  <conditionalFormatting sqref="AO69:AO82">
    <cfRule type="expression" dxfId="5116" priority="2746">
      <formula>IF(AO69="Validar","Rojo","Verde")</formula>
    </cfRule>
  </conditionalFormatting>
  <conditionalFormatting sqref="AO70:AO78">
    <cfRule type="colorScale" priority="2747">
      <colorScale>
        <cfvo type="min"/>
        <cfvo type="max"/>
        <color theme="0"/>
        <color theme="0"/>
      </colorScale>
    </cfRule>
    <cfRule type="expression" dxfId="5115" priority="2749">
      <formula>AN70&lt;0</formula>
    </cfRule>
  </conditionalFormatting>
  <conditionalFormatting sqref="AO79:AO81">
    <cfRule type="colorScale" priority="2759">
      <colorScale>
        <cfvo type="min"/>
        <cfvo type="max"/>
        <color theme="0"/>
        <color theme="0"/>
      </colorScale>
    </cfRule>
    <cfRule type="expression" dxfId="5114"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5113" priority="2745">
      <formula>AN84&lt;0</formula>
    </cfRule>
  </conditionalFormatting>
  <conditionalFormatting sqref="AO84:AO91">
    <cfRule type="expression" priority="2742">
      <formula>#REF!</formula>
    </cfRule>
  </conditionalFormatting>
  <conditionalFormatting sqref="AO84:AO92">
    <cfRule type="expression" dxfId="5112" priority="2740">
      <formula>IF(AO84="Validar","Rojo","Verde")</formula>
    </cfRule>
  </conditionalFormatting>
  <conditionalFormatting sqref="AO85:AO91">
    <cfRule type="colorScale" priority="2741">
      <colorScale>
        <cfvo type="min"/>
        <cfvo type="max"/>
        <color theme="0"/>
        <color theme="0"/>
      </colorScale>
    </cfRule>
    <cfRule type="expression" dxfId="5111" priority="2743">
      <formula>AN85&lt;0</formula>
    </cfRule>
  </conditionalFormatting>
  <conditionalFormatting sqref="AO94">
    <cfRule type="colorScale" priority="2738">
      <colorScale>
        <cfvo type="min"/>
        <cfvo type="max"/>
        <color theme="0"/>
        <color theme="0"/>
      </colorScale>
    </cfRule>
    <cfRule type="expression" dxfId="5110" priority="2739">
      <formula>AN94&lt;0</formula>
    </cfRule>
  </conditionalFormatting>
  <conditionalFormatting sqref="AO94:AO102">
    <cfRule type="expression" priority="2732">
      <formula>#REF!</formula>
    </cfRule>
  </conditionalFormatting>
  <conditionalFormatting sqref="AO94:AO103">
    <cfRule type="expression" dxfId="5109" priority="2730">
      <formula>IF(AO94="Validar","Rojo","Verde")</formula>
    </cfRule>
  </conditionalFormatting>
  <conditionalFormatting sqref="AO95:AO100">
    <cfRule type="colorScale" priority="2736">
      <colorScale>
        <cfvo type="min"/>
        <cfvo type="max"/>
        <color theme="0"/>
        <color theme="0"/>
      </colorScale>
    </cfRule>
    <cfRule type="expression" dxfId="5108" priority="2737">
      <formula>AN95&lt;0</formula>
    </cfRule>
  </conditionalFormatting>
  <conditionalFormatting sqref="AO101">
    <cfRule type="colorScale" priority="2734">
      <colorScale>
        <cfvo type="min"/>
        <cfvo type="max"/>
        <color theme="0"/>
        <color theme="0"/>
      </colorScale>
    </cfRule>
    <cfRule type="expression" dxfId="5107" priority="2735">
      <formula>AN101&lt;0</formula>
    </cfRule>
  </conditionalFormatting>
  <conditionalFormatting sqref="AO102">
    <cfRule type="colorScale" priority="2731">
      <colorScale>
        <cfvo type="min"/>
        <cfvo type="max"/>
        <color theme="0"/>
        <color theme="0"/>
      </colorScale>
    </cfRule>
    <cfRule type="expression" dxfId="5106" priority="2733">
      <formula>AN102&lt;0</formula>
    </cfRule>
  </conditionalFormatting>
  <conditionalFormatting sqref="AO105">
    <cfRule type="colorScale" priority="2728">
      <colorScale>
        <cfvo type="min"/>
        <cfvo type="max"/>
        <color theme="0"/>
        <color theme="0"/>
      </colorScale>
    </cfRule>
    <cfRule type="expression" dxfId="5105" priority="2729">
      <formula>AN105&lt;0</formula>
    </cfRule>
  </conditionalFormatting>
  <conditionalFormatting sqref="AO105:AO106">
    <cfRule type="expression" priority="2726">
      <formula>#REF!</formula>
    </cfRule>
  </conditionalFormatting>
  <conditionalFormatting sqref="AO105:AO107">
    <cfRule type="expression" dxfId="5104" priority="2724">
      <formula>IF(AO105="Validar","Rojo","Verde")</formula>
    </cfRule>
  </conditionalFormatting>
  <conditionalFormatting sqref="AO106">
    <cfRule type="colorScale" priority="2725">
      <colorScale>
        <cfvo type="min"/>
        <cfvo type="max"/>
        <color theme="0"/>
        <color theme="0"/>
      </colorScale>
    </cfRule>
    <cfRule type="expression" dxfId="5103" priority="2727">
      <formula>AN106&lt;0</formula>
    </cfRule>
  </conditionalFormatting>
  <conditionalFormatting sqref="AO110">
    <cfRule type="colorScale" priority="2716">
      <colorScale>
        <cfvo type="min"/>
        <cfvo type="max"/>
        <color theme="0"/>
        <color theme="0"/>
      </colorScale>
    </cfRule>
    <cfRule type="expression" dxfId="5102"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5101" priority="2708">
      <formula>AN111&lt;0</formula>
    </cfRule>
  </conditionalFormatting>
  <conditionalFormatting sqref="AO117">
    <cfRule type="colorScale" priority="2722">
      <colorScale>
        <cfvo type="min"/>
        <cfvo type="max"/>
        <color theme="0"/>
        <color theme="0"/>
      </colorScale>
    </cfRule>
    <cfRule type="expression" dxfId="5100"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5099" priority="2721">
      <formula>AN118&lt;0</formula>
    </cfRule>
  </conditionalFormatting>
  <conditionalFormatting sqref="AO126:AO135">
    <cfRule type="expression" dxfId="5098" priority="2843">
      <formula>IF(AO126="Validar","Rojo","Verde")</formula>
    </cfRule>
    <cfRule type="colorScale" priority="2844">
      <colorScale>
        <cfvo type="min"/>
        <cfvo type="max"/>
        <color theme="0"/>
        <color theme="0"/>
      </colorScale>
    </cfRule>
    <cfRule type="expression" priority="2845">
      <formula>$F$23</formula>
    </cfRule>
    <cfRule type="expression" dxfId="5097" priority="2846">
      <formula>AN126&lt;0</formula>
    </cfRule>
  </conditionalFormatting>
  <conditionalFormatting sqref="AN6">
    <cfRule type="colorScale" priority="2703">
      <colorScale>
        <cfvo type="min"/>
        <cfvo type="max"/>
        <color theme="0"/>
        <color theme="0"/>
      </colorScale>
    </cfRule>
    <cfRule type="expression" dxfId="5096" priority="2704">
      <formula>AM6&lt;0</formula>
    </cfRule>
  </conditionalFormatting>
  <conditionalFormatting sqref="AN6">
    <cfRule type="expression" dxfId="5095"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5094" priority="2700">
      <formula>AM7&lt;0</formula>
    </cfRule>
  </conditionalFormatting>
  <conditionalFormatting sqref="AN7:AN8">
    <cfRule type="expression" dxfId="5093"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5092" priority="2665">
      <formula>AQ9&lt;0</formula>
    </cfRule>
  </conditionalFormatting>
  <conditionalFormatting sqref="AR9:AR20">
    <cfRule type="expression" dxfId="5091"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5090" priority="2642">
      <formula>AQ10&lt;0</formula>
    </cfRule>
  </conditionalFormatting>
  <conditionalFormatting sqref="AR11:AR14">
    <cfRule type="colorScale" priority="2662">
      <colorScale>
        <cfvo type="min"/>
        <cfvo type="max"/>
        <color theme="0"/>
        <color theme="0"/>
      </colorScale>
    </cfRule>
    <cfRule type="expression" dxfId="5089" priority="2663">
      <formula>AQ11&lt;0</formula>
    </cfRule>
  </conditionalFormatting>
  <conditionalFormatting sqref="AR15">
    <cfRule type="colorScale" priority="2639">
      <colorScale>
        <cfvo type="min"/>
        <cfvo type="max"/>
        <color theme="0"/>
        <color theme="0"/>
      </colorScale>
    </cfRule>
    <cfRule type="expression" dxfId="5088" priority="2640">
      <formula>AQ15&lt;0</formula>
    </cfRule>
  </conditionalFormatting>
  <conditionalFormatting sqref="AR16:AR17">
    <cfRule type="colorScale" priority="2660">
      <colorScale>
        <cfvo type="min"/>
        <cfvo type="max"/>
        <color theme="0"/>
        <color theme="0"/>
      </colorScale>
    </cfRule>
    <cfRule type="expression" dxfId="5087" priority="2661">
      <formula>AQ16&lt;0</formula>
    </cfRule>
  </conditionalFormatting>
  <conditionalFormatting sqref="AR18">
    <cfRule type="colorScale" priority="2636">
      <colorScale>
        <cfvo type="min"/>
        <cfvo type="max"/>
        <color theme="0"/>
        <color theme="0"/>
      </colorScale>
    </cfRule>
    <cfRule type="expression" dxfId="5086" priority="2638">
      <formula>AQ18&lt;0</formula>
    </cfRule>
  </conditionalFormatting>
  <conditionalFormatting sqref="AR19:AR20">
    <cfRule type="colorScale" priority="2658">
      <colorScale>
        <cfvo type="min"/>
        <cfvo type="max"/>
        <color theme="0"/>
        <color theme="0"/>
      </colorScale>
    </cfRule>
    <cfRule type="expression" dxfId="5085" priority="2659">
      <formula>AQ19&lt;0</formula>
    </cfRule>
  </conditionalFormatting>
  <conditionalFormatting sqref="AR23">
    <cfRule type="colorScale" priority="2633">
      <colorScale>
        <cfvo type="min"/>
        <cfvo type="max"/>
        <color theme="0"/>
        <color theme="0"/>
      </colorScale>
    </cfRule>
    <cfRule type="expression" dxfId="5084" priority="2634">
      <formula>AQ23&lt;0</formula>
    </cfRule>
  </conditionalFormatting>
  <conditionalFormatting sqref="AR23:AR31">
    <cfRule type="expression" dxfId="5083"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5082" priority="2657">
      <formula>AQ24&lt;0</formula>
    </cfRule>
  </conditionalFormatting>
  <conditionalFormatting sqref="AR25">
    <cfRule type="colorScale" priority="2654">
      <colorScale>
        <cfvo type="min"/>
        <cfvo type="max"/>
        <color theme="0"/>
        <color theme="0"/>
      </colorScale>
    </cfRule>
    <cfRule type="expression" dxfId="5081" priority="2655">
      <formula>AQ25&lt;0</formula>
    </cfRule>
  </conditionalFormatting>
  <conditionalFormatting sqref="AR26">
    <cfRule type="colorScale" priority="2631">
      <colorScale>
        <cfvo type="min"/>
        <cfvo type="max"/>
        <color theme="0"/>
        <color theme="0"/>
      </colorScale>
    </cfRule>
    <cfRule type="expression" dxfId="5080" priority="2632">
      <formula>AQ26&lt;0</formula>
    </cfRule>
  </conditionalFormatting>
  <conditionalFormatting sqref="AR27">
    <cfRule type="colorScale" priority="2652">
      <colorScale>
        <cfvo type="min"/>
        <cfvo type="max"/>
        <color theme="0"/>
        <color theme="0"/>
      </colorScale>
    </cfRule>
    <cfRule type="expression" dxfId="5079" priority="2653">
      <formula>AQ27&lt;0</formula>
    </cfRule>
  </conditionalFormatting>
  <conditionalFormatting sqref="AR28">
    <cfRule type="colorScale" priority="2650">
      <colorScale>
        <cfvo type="min"/>
        <cfvo type="max"/>
        <color theme="0"/>
        <color theme="0"/>
      </colorScale>
    </cfRule>
    <cfRule type="expression" dxfId="5078" priority="2651">
      <formula>AQ28&lt;0</formula>
    </cfRule>
  </conditionalFormatting>
  <conditionalFormatting sqref="AR29">
    <cfRule type="colorScale" priority="2628">
      <colorScale>
        <cfvo type="min"/>
        <cfvo type="max"/>
        <color theme="0"/>
        <color theme="0"/>
      </colorScale>
    </cfRule>
    <cfRule type="expression" dxfId="5077" priority="2630">
      <formula>AQ29&lt;0</formula>
    </cfRule>
  </conditionalFormatting>
  <conditionalFormatting sqref="AR30">
    <cfRule type="colorScale" priority="2648">
      <colorScale>
        <cfvo type="min"/>
        <cfvo type="max"/>
        <color theme="0"/>
        <color theme="0"/>
      </colorScale>
    </cfRule>
    <cfRule type="expression" dxfId="5076" priority="2649">
      <formula>AQ30&lt;0</formula>
    </cfRule>
  </conditionalFormatting>
  <conditionalFormatting sqref="AR31">
    <cfRule type="colorScale" priority="2646">
      <colorScale>
        <cfvo type="min"/>
        <cfvo type="max"/>
        <color theme="0"/>
        <color theme="0"/>
      </colorScale>
    </cfRule>
    <cfRule type="expression" dxfId="5075"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5074" priority="2626">
      <formula>AQ39&lt;0</formula>
    </cfRule>
  </conditionalFormatting>
  <conditionalFormatting sqref="AR39:AR107">
    <cfRule type="expression" dxfId="5073"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5072"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5071"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5070" priority="2670">
      <formula>AQ69&lt;0</formula>
    </cfRule>
  </conditionalFormatting>
  <conditionalFormatting sqref="AR82 AR92 AR103 AR107">
    <cfRule type="expression" dxfId="5069"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5068"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5067"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5066"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5065"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5064"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5063" priority="2679">
      <formula>AQ105&lt;0</formula>
    </cfRule>
  </conditionalFormatting>
  <conditionalFormatting sqref="AR110">
    <cfRule type="colorScale" priority="2680">
      <colorScale>
        <cfvo type="min"/>
        <cfvo type="max"/>
        <color theme="0"/>
        <color theme="0"/>
      </colorScale>
    </cfRule>
    <cfRule type="expression" dxfId="5062"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5061"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5060"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5059" priority="2614">
      <formula>AQ125&lt;0</formula>
    </cfRule>
  </conditionalFormatting>
  <conditionalFormatting sqref="AR125:AR135">
    <cfRule type="expression" dxfId="5058" priority="2611">
      <formula>IF(AR125="Validar","Rojo","Verde")</formula>
    </cfRule>
  </conditionalFormatting>
  <conditionalFormatting sqref="AR126:AR132">
    <cfRule type="colorScale" priority="2688">
      <colorScale>
        <cfvo type="min"/>
        <cfvo type="max"/>
        <color theme="0"/>
        <color theme="0"/>
      </colorScale>
    </cfRule>
    <cfRule type="expression" dxfId="5057"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5056"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5055" priority="2684">
      <formula>AQ135&lt;0</formula>
    </cfRule>
  </conditionalFormatting>
  <conditionalFormatting sqref="AR110:AS111">
    <cfRule type="expression" dxfId="5054" priority="2555">
      <formula>IF(AR110="Validar","Rojo","Verde")</formula>
    </cfRule>
  </conditionalFormatting>
  <conditionalFormatting sqref="AR117:AS123">
    <cfRule type="expression" dxfId="5053"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5052" priority="2605">
      <formula>AR40&lt;0</formula>
    </cfRule>
  </conditionalFormatting>
  <conditionalFormatting sqref="AS40:AS67">
    <cfRule type="expression" dxfId="5051"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5050" priority="2608">
      <formula>AR67&lt;0</formula>
    </cfRule>
  </conditionalFormatting>
  <conditionalFormatting sqref="AS69">
    <cfRule type="colorScale" priority="2600">
      <colorScale>
        <cfvo type="min"/>
        <cfvo type="max"/>
        <color theme="0"/>
        <color theme="0"/>
      </colorScale>
    </cfRule>
    <cfRule type="expression" dxfId="5049" priority="2601">
      <formula>AR69&lt;0</formula>
    </cfRule>
  </conditionalFormatting>
  <conditionalFormatting sqref="AS69:AS81">
    <cfRule type="expression" priority="2598">
      <formula>#REF!</formula>
    </cfRule>
  </conditionalFormatting>
  <conditionalFormatting sqref="AS69:AS82">
    <cfRule type="expression" dxfId="5048" priority="2596">
      <formula>IF(AS69="Validar","Rojo","Verde")</formula>
    </cfRule>
  </conditionalFormatting>
  <conditionalFormatting sqref="AS70:AS78">
    <cfRule type="colorScale" priority="2597">
      <colorScale>
        <cfvo type="min"/>
        <cfvo type="max"/>
        <color theme="0"/>
        <color theme="0"/>
      </colorScale>
    </cfRule>
    <cfRule type="expression" dxfId="5047" priority="2599">
      <formula>AR70&lt;0</formula>
    </cfRule>
  </conditionalFormatting>
  <conditionalFormatting sqref="AS79:AS81">
    <cfRule type="colorScale" priority="2609">
      <colorScale>
        <cfvo type="min"/>
        <cfvo type="max"/>
        <color theme="0"/>
        <color theme="0"/>
      </colorScale>
    </cfRule>
    <cfRule type="expression" dxfId="5046"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5045" priority="2595">
      <formula>AR84&lt;0</formula>
    </cfRule>
  </conditionalFormatting>
  <conditionalFormatting sqref="AS84:AS91">
    <cfRule type="expression" priority="2592">
      <formula>#REF!</formula>
    </cfRule>
  </conditionalFormatting>
  <conditionalFormatting sqref="AS84:AS92">
    <cfRule type="expression" dxfId="5044" priority="2590">
      <formula>IF(AS84="Validar","Rojo","Verde")</formula>
    </cfRule>
  </conditionalFormatting>
  <conditionalFormatting sqref="AS85:AS91">
    <cfRule type="colorScale" priority="2591">
      <colorScale>
        <cfvo type="min"/>
        <cfvo type="max"/>
        <color theme="0"/>
        <color theme="0"/>
      </colorScale>
    </cfRule>
    <cfRule type="expression" dxfId="5043" priority="2593">
      <formula>AR85&lt;0</formula>
    </cfRule>
  </conditionalFormatting>
  <conditionalFormatting sqref="AS94">
    <cfRule type="colorScale" priority="2588">
      <colorScale>
        <cfvo type="min"/>
        <cfvo type="max"/>
        <color theme="0"/>
        <color theme="0"/>
      </colorScale>
    </cfRule>
    <cfRule type="expression" dxfId="5042" priority="2589">
      <formula>AR94&lt;0</formula>
    </cfRule>
  </conditionalFormatting>
  <conditionalFormatting sqref="AS94:AS102">
    <cfRule type="expression" priority="2582">
      <formula>#REF!</formula>
    </cfRule>
  </conditionalFormatting>
  <conditionalFormatting sqref="AS94:AS103">
    <cfRule type="expression" dxfId="5041" priority="2580">
      <formula>IF(AS94="Validar","Rojo","Verde")</formula>
    </cfRule>
  </conditionalFormatting>
  <conditionalFormatting sqref="AS95:AS100">
    <cfRule type="colorScale" priority="2586">
      <colorScale>
        <cfvo type="min"/>
        <cfvo type="max"/>
        <color theme="0"/>
        <color theme="0"/>
      </colorScale>
    </cfRule>
    <cfRule type="expression" dxfId="5040" priority="2587">
      <formula>AR95&lt;0</formula>
    </cfRule>
  </conditionalFormatting>
  <conditionalFormatting sqref="AS101">
    <cfRule type="colorScale" priority="2584">
      <colorScale>
        <cfvo type="min"/>
        <cfvo type="max"/>
        <color theme="0"/>
        <color theme="0"/>
      </colorScale>
    </cfRule>
    <cfRule type="expression" dxfId="5039" priority="2585">
      <formula>AR101&lt;0</formula>
    </cfRule>
  </conditionalFormatting>
  <conditionalFormatting sqref="AS102">
    <cfRule type="colorScale" priority="2581">
      <colorScale>
        <cfvo type="min"/>
        <cfvo type="max"/>
        <color theme="0"/>
        <color theme="0"/>
      </colorScale>
    </cfRule>
    <cfRule type="expression" dxfId="5038" priority="2583">
      <formula>AR102&lt;0</formula>
    </cfRule>
  </conditionalFormatting>
  <conditionalFormatting sqref="AS105">
    <cfRule type="colorScale" priority="2578">
      <colorScale>
        <cfvo type="min"/>
        <cfvo type="max"/>
        <color theme="0"/>
        <color theme="0"/>
      </colorScale>
    </cfRule>
    <cfRule type="expression" dxfId="5037" priority="2579">
      <formula>AR105&lt;0</formula>
    </cfRule>
  </conditionalFormatting>
  <conditionalFormatting sqref="AS105:AS106">
    <cfRule type="expression" priority="2576">
      <formula>#REF!</formula>
    </cfRule>
  </conditionalFormatting>
  <conditionalFormatting sqref="AS105:AS107">
    <cfRule type="expression" dxfId="5036" priority="2574">
      <formula>IF(AS105="Validar","Rojo","Verde")</formula>
    </cfRule>
  </conditionalFormatting>
  <conditionalFormatting sqref="AS106">
    <cfRule type="colorScale" priority="2575">
      <colorScale>
        <cfvo type="min"/>
        <cfvo type="max"/>
        <color theme="0"/>
        <color theme="0"/>
      </colorScale>
    </cfRule>
    <cfRule type="expression" dxfId="5035" priority="2577">
      <formula>AR106&lt;0</formula>
    </cfRule>
  </conditionalFormatting>
  <conditionalFormatting sqref="AS110">
    <cfRule type="colorScale" priority="2566">
      <colorScale>
        <cfvo type="min"/>
        <cfvo type="max"/>
        <color theme="0"/>
        <color theme="0"/>
      </colorScale>
    </cfRule>
    <cfRule type="expression" dxfId="5034"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5033" priority="2558">
      <formula>AR111&lt;0</formula>
    </cfRule>
  </conditionalFormatting>
  <conditionalFormatting sqref="AS117">
    <cfRule type="colorScale" priority="2572">
      <colorScale>
        <cfvo type="min"/>
        <cfvo type="max"/>
        <color theme="0"/>
        <color theme="0"/>
      </colorScale>
    </cfRule>
    <cfRule type="expression" dxfId="5032"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5031" priority="2571">
      <formula>AR118&lt;0</formula>
    </cfRule>
  </conditionalFormatting>
  <conditionalFormatting sqref="AS126:AS135">
    <cfRule type="expression" dxfId="5030" priority="2693">
      <formula>IF(AS126="Validar","Rojo","Verde")</formula>
    </cfRule>
    <cfRule type="colorScale" priority="2694">
      <colorScale>
        <cfvo type="min"/>
        <cfvo type="max"/>
        <color theme="0"/>
        <color theme="0"/>
      </colorScale>
    </cfRule>
    <cfRule type="expression" priority="2695">
      <formula>$F$23</formula>
    </cfRule>
    <cfRule type="expression" dxfId="5029" priority="2696">
      <formula>AR126&lt;0</formula>
    </cfRule>
  </conditionalFormatting>
  <conditionalFormatting sqref="AR6">
    <cfRule type="colorScale" priority="2553">
      <colorScale>
        <cfvo type="min"/>
        <cfvo type="max"/>
        <color theme="0"/>
        <color theme="0"/>
      </colorScale>
    </cfRule>
    <cfRule type="expression" dxfId="5028" priority="2554">
      <formula>AQ6&lt;0</formula>
    </cfRule>
  </conditionalFormatting>
  <conditionalFormatting sqref="AR6">
    <cfRule type="expression" dxfId="5027"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5026" priority="2550">
      <formula>AQ7&lt;0</formula>
    </cfRule>
  </conditionalFormatting>
  <conditionalFormatting sqref="AR7:AR8">
    <cfRule type="expression" dxfId="5025"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5024" priority="2515">
      <formula>AW9&lt;0</formula>
    </cfRule>
  </conditionalFormatting>
  <conditionalFormatting sqref="AX9:AX20">
    <cfRule type="expression" dxfId="5023"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5022" priority="2492">
      <formula>AW10&lt;0</formula>
    </cfRule>
  </conditionalFormatting>
  <conditionalFormatting sqref="AX11:AX14">
    <cfRule type="colorScale" priority="2512">
      <colorScale>
        <cfvo type="min"/>
        <cfvo type="max"/>
        <color theme="0"/>
        <color theme="0"/>
      </colorScale>
    </cfRule>
    <cfRule type="expression" dxfId="5021" priority="2513">
      <formula>AW11&lt;0</formula>
    </cfRule>
  </conditionalFormatting>
  <conditionalFormatting sqref="AX15">
    <cfRule type="colorScale" priority="2489">
      <colorScale>
        <cfvo type="min"/>
        <cfvo type="max"/>
        <color theme="0"/>
        <color theme="0"/>
      </colorScale>
    </cfRule>
    <cfRule type="expression" dxfId="5020" priority="2490">
      <formula>AW15&lt;0</formula>
    </cfRule>
  </conditionalFormatting>
  <conditionalFormatting sqref="AX16:AX17">
    <cfRule type="colorScale" priority="2510">
      <colorScale>
        <cfvo type="min"/>
        <cfvo type="max"/>
        <color theme="0"/>
        <color theme="0"/>
      </colorScale>
    </cfRule>
    <cfRule type="expression" dxfId="5019" priority="2511">
      <formula>AW16&lt;0</formula>
    </cfRule>
  </conditionalFormatting>
  <conditionalFormatting sqref="AX18">
    <cfRule type="colorScale" priority="2486">
      <colorScale>
        <cfvo type="min"/>
        <cfvo type="max"/>
        <color theme="0"/>
        <color theme="0"/>
      </colorScale>
    </cfRule>
    <cfRule type="expression" dxfId="5018" priority="2488">
      <formula>AW18&lt;0</formula>
    </cfRule>
  </conditionalFormatting>
  <conditionalFormatting sqref="AX19:AX20">
    <cfRule type="colorScale" priority="2508">
      <colorScale>
        <cfvo type="min"/>
        <cfvo type="max"/>
        <color theme="0"/>
        <color theme="0"/>
      </colorScale>
    </cfRule>
    <cfRule type="expression" dxfId="5017" priority="2509">
      <formula>AW19&lt;0</formula>
    </cfRule>
  </conditionalFormatting>
  <conditionalFormatting sqref="AX23">
    <cfRule type="colorScale" priority="2483">
      <colorScale>
        <cfvo type="min"/>
        <cfvo type="max"/>
        <color theme="0"/>
        <color theme="0"/>
      </colorScale>
    </cfRule>
    <cfRule type="expression" dxfId="5016" priority="2484">
      <formula>AW23&lt;0</formula>
    </cfRule>
  </conditionalFormatting>
  <conditionalFormatting sqref="AX23:AX31">
    <cfRule type="expression" dxfId="5015"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5014" priority="2507">
      <formula>AW24&lt;0</formula>
    </cfRule>
  </conditionalFormatting>
  <conditionalFormatting sqref="AX25">
    <cfRule type="colorScale" priority="2504">
      <colorScale>
        <cfvo type="min"/>
        <cfvo type="max"/>
        <color theme="0"/>
        <color theme="0"/>
      </colorScale>
    </cfRule>
    <cfRule type="expression" dxfId="5013" priority="2505">
      <formula>AW25&lt;0</formula>
    </cfRule>
  </conditionalFormatting>
  <conditionalFormatting sqref="AX26">
    <cfRule type="colorScale" priority="2481">
      <colorScale>
        <cfvo type="min"/>
        <cfvo type="max"/>
        <color theme="0"/>
        <color theme="0"/>
      </colorScale>
    </cfRule>
    <cfRule type="expression" dxfId="5012" priority="2482">
      <formula>AW26&lt;0</formula>
    </cfRule>
  </conditionalFormatting>
  <conditionalFormatting sqref="AX27">
    <cfRule type="colorScale" priority="2502">
      <colorScale>
        <cfvo type="min"/>
        <cfvo type="max"/>
        <color theme="0"/>
        <color theme="0"/>
      </colorScale>
    </cfRule>
    <cfRule type="expression" dxfId="5011" priority="2503">
      <formula>AW27&lt;0</formula>
    </cfRule>
  </conditionalFormatting>
  <conditionalFormatting sqref="AX28">
    <cfRule type="colorScale" priority="2500">
      <colorScale>
        <cfvo type="min"/>
        <cfvo type="max"/>
        <color theme="0"/>
        <color theme="0"/>
      </colorScale>
    </cfRule>
    <cfRule type="expression" dxfId="5010" priority="2501">
      <formula>AW28&lt;0</formula>
    </cfRule>
  </conditionalFormatting>
  <conditionalFormatting sqref="AX29">
    <cfRule type="colorScale" priority="2478">
      <colorScale>
        <cfvo type="min"/>
        <cfvo type="max"/>
        <color theme="0"/>
        <color theme="0"/>
      </colorScale>
    </cfRule>
    <cfRule type="expression" dxfId="5009" priority="2480">
      <formula>AW29&lt;0</formula>
    </cfRule>
  </conditionalFormatting>
  <conditionalFormatting sqref="AX30">
    <cfRule type="colorScale" priority="2498">
      <colorScale>
        <cfvo type="min"/>
        <cfvo type="max"/>
        <color theme="0"/>
        <color theme="0"/>
      </colorScale>
    </cfRule>
    <cfRule type="expression" dxfId="5008" priority="2499">
      <formula>AW30&lt;0</formula>
    </cfRule>
  </conditionalFormatting>
  <conditionalFormatting sqref="AX31">
    <cfRule type="colorScale" priority="2496">
      <colorScale>
        <cfvo type="min"/>
        <cfvo type="max"/>
        <color theme="0"/>
        <color theme="0"/>
      </colorScale>
    </cfRule>
    <cfRule type="expression" dxfId="5007"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5006" priority="2476">
      <formula>AW39&lt;0</formula>
    </cfRule>
  </conditionalFormatting>
  <conditionalFormatting sqref="AX39:AX107">
    <cfRule type="expression" dxfId="5005"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5004"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5003"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5002" priority="2520">
      <formula>AW69&lt;0</formula>
    </cfRule>
  </conditionalFormatting>
  <conditionalFormatting sqref="AX82 AX92 AX103 AX107">
    <cfRule type="expression" dxfId="5001"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5000"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4999"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4998"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4997"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4996"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4995" priority="2529">
      <formula>AW105&lt;0</formula>
    </cfRule>
  </conditionalFormatting>
  <conditionalFormatting sqref="AX110">
    <cfRule type="colorScale" priority="2530">
      <colorScale>
        <cfvo type="min"/>
        <cfvo type="max"/>
        <color theme="0"/>
        <color theme="0"/>
      </colorScale>
    </cfRule>
    <cfRule type="expression" dxfId="4994"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4993"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4992"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4991" priority="2464">
      <formula>AW125&lt;0</formula>
    </cfRule>
  </conditionalFormatting>
  <conditionalFormatting sqref="AX125:AX135">
    <cfRule type="expression" dxfId="4990" priority="2461">
      <formula>IF(AX125="Validar","Rojo","Verde")</formula>
    </cfRule>
  </conditionalFormatting>
  <conditionalFormatting sqref="AX126:AX132">
    <cfRule type="colorScale" priority="2538">
      <colorScale>
        <cfvo type="min"/>
        <cfvo type="max"/>
        <color theme="0"/>
        <color theme="0"/>
      </colorScale>
    </cfRule>
    <cfRule type="expression" dxfId="4989"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4988"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4987" priority="2534">
      <formula>AW135&lt;0</formula>
    </cfRule>
  </conditionalFormatting>
  <conditionalFormatting sqref="AX110:AY111">
    <cfRule type="expression" dxfId="4986" priority="2405">
      <formula>IF(AX110="Validar","Rojo","Verde")</formula>
    </cfRule>
  </conditionalFormatting>
  <conditionalFormatting sqref="AX117:AY123">
    <cfRule type="expression" dxfId="4985"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4984" priority="2455">
      <formula>AX40&lt;0</formula>
    </cfRule>
  </conditionalFormatting>
  <conditionalFormatting sqref="AY40:AY67">
    <cfRule type="expression" dxfId="4983"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4982" priority="2458">
      <formula>AX67&lt;0</formula>
    </cfRule>
  </conditionalFormatting>
  <conditionalFormatting sqref="AY69">
    <cfRule type="colorScale" priority="2450">
      <colorScale>
        <cfvo type="min"/>
        <cfvo type="max"/>
        <color theme="0"/>
        <color theme="0"/>
      </colorScale>
    </cfRule>
    <cfRule type="expression" dxfId="4981" priority="2451">
      <formula>AX69&lt;0</formula>
    </cfRule>
  </conditionalFormatting>
  <conditionalFormatting sqref="AY69:AY81">
    <cfRule type="expression" priority="2448">
      <formula>#REF!</formula>
    </cfRule>
  </conditionalFormatting>
  <conditionalFormatting sqref="AY69:AY82">
    <cfRule type="expression" dxfId="4980" priority="2446">
      <formula>IF(AY69="Validar","Rojo","Verde")</formula>
    </cfRule>
  </conditionalFormatting>
  <conditionalFormatting sqref="AY70:AY78">
    <cfRule type="colorScale" priority="2447">
      <colorScale>
        <cfvo type="min"/>
        <cfvo type="max"/>
        <color theme="0"/>
        <color theme="0"/>
      </colorScale>
    </cfRule>
    <cfRule type="expression" dxfId="4979" priority="2449">
      <formula>AX70&lt;0</formula>
    </cfRule>
  </conditionalFormatting>
  <conditionalFormatting sqref="AY79:AY81">
    <cfRule type="colorScale" priority="2459">
      <colorScale>
        <cfvo type="min"/>
        <cfvo type="max"/>
        <color theme="0"/>
        <color theme="0"/>
      </colorScale>
    </cfRule>
    <cfRule type="expression" dxfId="4978"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4977" priority="2445">
      <formula>AX84&lt;0</formula>
    </cfRule>
  </conditionalFormatting>
  <conditionalFormatting sqref="AY84:AY91">
    <cfRule type="expression" priority="2442">
      <formula>#REF!</formula>
    </cfRule>
  </conditionalFormatting>
  <conditionalFormatting sqref="AY84:AY92">
    <cfRule type="expression" dxfId="4976" priority="2440">
      <formula>IF(AY84="Validar","Rojo","Verde")</formula>
    </cfRule>
  </conditionalFormatting>
  <conditionalFormatting sqref="AY85:AY91">
    <cfRule type="colorScale" priority="2441">
      <colorScale>
        <cfvo type="min"/>
        <cfvo type="max"/>
        <color theme="0"/>
        <color theme="0"/>
      </colorScale>
    </cfRule>
    <cfRule type="expression" dxfId="4975" priority="2443">
      <formula>AX85&lt;0</formula>
    </cfRule>
  </conditionalFormatting>
  <conditionalFormatting sqref="AY94">
    <cfRule type="colorScale" priority="2438">
      <colorScale>
        <cfvo type="min"/>
        <cfvo type="max"/>
        <color theme="0"/>
        <color theme="0"/>
      </colorScale>
    </cfRule>
    <cfRule type="expression" dxfId="4974" priority="2439">
      <formula>AX94&lt;0</formula>
    </cfRule>
  </conditionalFormatting>
  <conditionalFormatting sqref="AY94:AY102">
    <cfRule type="expression" priority="2432">
      <formula>#REF!</formula>
    </cfRule>
  </conditionalFormatting>
  <conditionalFormatting sqref="AY94:AY103">
    <cfRule type="expression" dxfId="4973" priority="2430">
      <formula>IF(AY94="Validar","Rojo","Verde")</formula>
    </cfRule>
  </conditionalFormatting>
  <conditionalFormatting sqref="AY95:AY100">
    <cfRule type="colorScale" priority="2436">
      <colorScale>
        <cfvo type="min"/>
        <cfvo type="max"/>
        <color theme="0"/>
        <color theme="0"/>
      </colorScale>
    </cfRule>
    <cfRule type="expression" dxfId="4972" priority="2437">
      <formula>AX95&lt;0</formula>
    </cfRule>
  </conditionalFormatting>
  <conditionalFormatting sqref="AY101">
    <cfRule type="colorScale" priority="2434">
      <colorScale>
        <cfvo type="min"/>
        <cfvo type="max"/>
        <color theme="0"/>
        <color theme="0"/>
      </colorScale>
    </cfRule>
    <cfRule type="expression" dxfId="4971" priority="2435">
      <formula>AX101&lt;0</formula>
    </cfRule>
  </conditionalFormatting>
  <conditionalFormatting sqref="AY102">
    <cfRule type="colorScale" priority="2431">
      <colorScale>
        <cfvo type="min"/>
        <cfvo type="max"/>
        <color theme="0"/>
        <color theme="0"/>
      </colorScale>
    </cfRule>
    <cfRule type="expression" dxfId="4970" priority="2433">
      <formula>AX102&lt;0</formula>
    </cfRule>
  </conditionalFormatting>
  <conditionalFormatting sqref="AY105">
    <cfRule type="colorScale" priority="2428">
      <colorScale>
        <cfvo type="min"/>
        <cfvo type="max"/>
        <color theme="0"/>
        <color theme="0"/>
      </colorScale>
    </cfRule>
    <cfRule type="expression" dxfId="4969" priority="2429">
      <formula>AX105&lt;0</formula>
    </cfRule>
  </conditionalFormatting>
  <conditionalFormatting sqref="AY105:AY106">
    <cfRule type="expression" priority="2426">
      <formula>#REF!</formula>
    </cfRule>
  </conditionalFormatting>
  <conditionalFormatting sqref="AY105:AY107">
    <cfRule type="expression" dxfId="4968" priority="2424">
      <formula>IF(AY105="Validar","Rojo","Verde")</formula>
    </cfRule>
  </conditionalFormatting>
  <conditionalFormatting sqref="AY106">
    <cfRule type="colorScale" priority="2425">
      <colorScale>
        <cfvo type="min"/>
        <cfvo type="max"/>
        <color theme="0"/>
        <color theme="0"/>
      </colorScale>
    </cfRule>
    <cfRule type="expression" dxfId="4967" priority="2427">
      <formula>AX106&lt;0</formula>
    </cfRule>
  </conditionalFormatting>
  <conditionalFormatting sqref="AY110">
    <cfRule type="colorScale" priority="2416">
      <colorScale>
        <cfvo type="min"/>
        <cfvo type="max"/>
        <color theme="0"/>
        <color theme="0"/>
      </colorScale>
    </cfRule>
    <cfRule type="expression" dxfId="4966"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4965" priority="2408">
      <formula>AX111&lt;0</formula>
    </cfRule>
  </conditionalFormatting>
  <conditionalFormatting sqref="AY117">
    <cfRule type="colorScale" priority="2422">
      <colorScale>
        <cfvo type="min"/>
        <cfvo type="max"/>
        <color theme="0"/>
        <color theme="0"/>
      </colorScale>
    </cfRule>
    <cfRule type="expression" dxfId="4964"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4963" priority="2421">
      <formula>AX118&lt;0</formula>
    </cfRule>
  </conditionalFormatting>
  <conditionalFormatting sqref="AY126:AY135">
    <cfRule type="expression" dxfId="4962" priority="2543">
      <formula>IF(AY126="Validar","Rojo","Verde")</formula>
    </cfRule>
    <cfRule type="colorScale" priority="2544">
      <colorScale>
        <cfvo type="min"/>
        <cfvo type="max"/>
        <color theme="0"/>
        <color theme="0"/>
      </colorScale>
    </cfRule>
    <cfRule type="expression" priority="2545">
      <formula>$F$23</formula>
    </cfRule>
    <cfRule type="expression" dxfId="4961" priority="2546">
      <formula>AX126&lt;0</formula>
    </cfRule>
  </conditionalFormatting>
  <conditionalFormatting sqref="AX6">
    <cfRule type="colorScale" priority="2403">
      <colorScale>
        <cfvo type="min"/>
        <cfvo type="max"/>
        <color theme="0"/>
        <color theme="0"/>
      </colorScale>
    </cfRule>
    <cfRule type="expression" dxfId="4960" priority="2404">
      <formula>AW6&lt;0</formula>
    </cfRule>
  </conditionalFormatting>
  <conditionalFormatting sqref="AX6">
    <cfRule type="expression" dxfId="4959"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4958" priority="2400">
      <formula>AW7&lt;0</formula>
    </cfRule>
  </conditionalFormatting>
  <conditionalFormatting sqref="AX7:AX8">
    <cfRule type="expression" dxfId="4957"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4956" priority="2365">
      <formula>BC9&lt;0</formula>
    </cfRule>
  </conditionalFormatting>
  <conditionalFormatting sqref="BD9:BD20">
    <cfRule type="expression" dxfId="4955"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4954" priority="2342">
      <formula>BC10&lt;0</formula>
    </cfRule>
  </conditionalFormatting>
  <conditionalFormatting sqref="BD11:BD14">
    <cfRule type="colorScale" priority="2362">
      <colorScale>
        <cfvo type="min"/>
        <cfvo type="max"/>
        <color theme="0"/>
        <color theme="0"/>
      </colorScale>
    </cfRule>
    <cfRule type="expression" dxfId="4953" priority="2363">
      <formula>BC11&lt;0</formula>
    </cfRule>
  </conditionalFormatting>
  <conditionalFormatting sqref="BD15">
    <cfRule type="colorScale" priority="2339">
      <colorScale>
        <cfvo type="min"/>
        <cfvo type="max"/>
        <color theme="0"/>
        <color theme="0"/>
      </colorScale>
    </cfRule>
    <cfRule type="expression" dxfId="4952" priority="2340">
      <formula>BC15&lt;0</formula>
    </cfRule>
  </conditionalFormatting>
  <conditionalFormatting sqref="BD16:BD17">
    <cfRule type="colorScale" priority="2360">
      <colorScale>
        <cfvo type="min"/>
        <cfvo type="max"/>
        <color theme="0"/>
        <color theme="0"/>
      </colorScale>
    </cfRule>
    <cfRule type="expression" dxfId="4951" priority="2361">
      <formula>BC16&lt;0</formula>
    </cfRule>
  </conditionalFormatting>
  <conditionalFormatting sqref="BD18">
    <cfRule type="colorScale" priority="2336">
      <colorScale>
        <cfvo type="min"/>
        <cfvo type="max"/>
        <color theme="0"/>
        <color theme="0"/>
      </colorScale>
    </cfRule>
    <cfRule type="expression" dxfId="4950" priority="2338">
      <formula>BC18&lt;0</formula>
    </cfRule>
  </conditionalFormatting>
  <conditionalFormatting sqref="BD19:BD20">
    <cfRule type="colorScale" priority="2358">
      <colorScale>
        <cfvo type="min"/>
        <cfvo type="max"/>
        <color theme="0"/>
        <color theme="0"/>
      </colorScale>
    </cfRule>
    <cfRule type="expression" dxfId="4949" priority="2359">
      <formula>BC19&lt;0</formula>
    </cfRule>
  </conditionalFormatting>
  <conditionalFormatting sqref="BD23">
    <cfRule type="colorScale" priority="2333">
      <colorScale>
        <cfvo type="min"/>
        <cfvo type="max"/>
        <color theme="0"/>
        <color theme="0"/>
      </colorScale>
    </cfRule>
    <cfRule type="expression" dxfId="4948" priority="2334">
      <formula>BC23&lt;0</formula>
    </cfRule>
  </conditionalFormatting>
  <conditionalFormatting sqref="BD23:BD31">
    <cfRule type="expression" dxfId="4947"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4946" priority="2357">
      <formula>BC24&lt;0</formula>
    </cfRule>
  </conditionalFormatting>
  <conditionalFormatting sqref="BD25">
    <cfRule type="colorScale" priority="2354">
      <colorScale>
        <cfvo type="min"/>
        <cfvo type="max"/>
        <color theme="0"/>
        <color theme="0"/>
      </colorScale>
    </cfRule>
    <cfRule type="expression" dxfId="4945" priority="2355">
      <formula>BC25&lt;0</formula>
    </cfRule>
  </conditionalFormatting>
  <conditionalFormatting sqref="BD26">
    <cfRule type="colorScale" priority="2331">
      <colorScale>
        <cfvo type="min"/>
        <cfvo type="max"/>
        <color theme="0"/>
        <color theme="0"/>
      </colorScale>
    </cfRule>
    <cfRule type="expression" dxfId="4944" priority="2332">
      <formula>BC26&lt;0</formula>
    </cfRule>
  </conditionalFormatting>
  <conditionalFormatting sqref="BD27">
    <cfRule type="colorScale" priority="2352">
      <colorScale>
        <cfvo type="min"/>
        <cfvo type="max"/>
        <color theme="0"/>
        <color theme="0"/>
      </colorScale>
    </cfRule>
    <cfRule type="expression" dxfId="4943" priority="2353">
      <formula>BC27&lt;0</formula>
    </cfRule>
  </conditionalFormatting>
  <conditionalFormatting sqref="BD28">
    <cfRule type="colorScale" priority="2350">
      <colorScale>
        <cfvo type="min"/>
        <cfvo type="max"/>
        <color theme="0"/>
        <color theme="0"/>
      </colorScale>
    </cfRule>
    <cfRule type="expression" dxfId="4942" priority="2351">
      <formula>BC28&lt;0</formula>
    </cfRule>
  </conditionalFormatting>
  <conditionalFormatting sqref="BD29">
    <cfRule type="colorScale" priority="2328">
      <colorScale>
        <cfvo type="min"/>
        <cfvo type="max"/>
        <color theme="0"/>
        <color theme="0"/>
      </colorScale>
    </cfRule>
    <cfRule type="expression" dxfId="4941" priority="2330">
      <formula>BC29&lt;0</formula>
    </cfRule>
  </conditionalFormatting>
  <conditionalFormatting sqref="BD30">
    <cfRule type="colorScale" priority="2348">
      <colorScale>
        <cfvo type="min"/>
        <cfvo type="max"/>
        <color theme="0"/>
        <color theme="0"/>
      </colorScale>
    </cfRule>
    <cfRule type="expression" dxfId="4940" priority="2349">
      <formula>BC30&lt;0</formula>
    </cfRule>
  </conditionalFormatting>
  <conditionalFormatting sqref="BD31">
    <cfRule type="colorScale" priority="2346">
      <colorScale>
        <cfvo type="min"/>
        <cfvo type="max"/>
        <color theme="0"/>
        <color theme="0"/>
      </colorScale>
    </cfRule>
    <cfRule type="expression" dxfId="4939"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4938" priority="2326">
      <formula>BC39&lt;0</formula>
    </cfRule>
  </conditionalFormatting>
  <conditionalFormatting sqref="BD39:BD107">
    <cfRule type="expression" dxfId="4937"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4936"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4935"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4934" priority="2370">
      <formula>BC69&lt;0</formula>
    </cfRule>
  </conditionalFormatting>
  <conditionalFormatting sqref="BD82 BD92 BD103 BD107">
    <cfRule type="expression" dxfId="4933"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4932"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4931"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4930"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4929"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4928"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4927" priority="2379">
      <formula>BC105&lt;0</formula>
    </cfRule>
  </conditionalFormatting>
  <conditionalFormatting sqref="BD110">
    <cfRule type="colorScale" priority="2380">
      <colorScale>
        <cfvo type="min"/>
        <cfvo type="max"/>
        <color theme="0"/>
        <color theme="0"/>
      </colorScale>
    </cfRule>
    <cfRule type="expression" dxfId="4926"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4925"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4924"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4923" priority="2314">
      <formula>BC125&lt;0</formula>
    </cfRule>
  </conditionalFormatting>
  <conditionalFormatting sqref="BD125:BD135">
    <cfRule type="expression" dxfId="4922" priority="2311">
      <formula>IF(BD125="Validar","Rojo","Verde")</formula>
    </cfRule>
  </conditionalFormatting>
  <conditionalFormatting sqref="BD126:BD132">
    <cfRule type="colorScale" priority="2388">
      <colorScale>
        <cfvo type="min"/>
        <cfvo type="max"/>
        <color theme="0"/>
        <color theme="0"/>
      </colorScale>
    </cfRule>
    <cfRule type="expression" dxfId="4921"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4920"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4919" priority="2384">
      <formula>BC135&lt;0</formula>
    </cfRule>
  </conditionalFormatting>
  <conditionalFormatting sqref="BD110:BE111">
    <cfRule type="expression" dxfId="4918" priority="2255">
      <formula>IF(BD110="Validar","Rojo","Verde")</formula>
    </cfRule>
  </conditionalFormatting>
  <conditionalFormatting sqref="BD117:BE123">
    <cfRule type="expression" dxfId="4917"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4916" priority="2305">
      <formula>BD40&lt;0</formula>
    </cfRule>
  </conditionalFormatting>
  <conditionalFormatting sqref="BE40:BE67">
    <cfRule type="expression" dxfId="4915"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4914" priority="2308">
      <formula>BD67&lt;0</formula>
    </cfRule>
  </conditionalFormatting>
  <conditionalFormatting sqref="BE69">
    <cfRule type="colorScale" priority="2300">
      <colorScale>
        <cfvo type="min"/>
        <cfvo type="max"/>
        <color theme="0"/>
        <color theme="0"/>
      </colorScale>
    </cfRule>
    <cfRule type="expression" dxfId="4913" priority="2301">
      <formula>BD69&lt;0</formula>
    </cfRule>
  </conditionalFormatting>
  <conditionalFormatting sqref="BE69:BE81">
    <cfRule type="expression" priority="2298">
      <formula>#REF!</formula>
    </cfRule>
  </conditionalFormatting>
  <conditionalFormatting sqref="BE69:BE82">
    <cfRule type="expression" dxfId="4912" priority="2296">
      <formula>IF(BE69="Validar","Rojo","Verde")</formula>
    </cfRule>
  </conditionalFormatting>
  <conditionalFormatting sqref="BE70:BE78">
    <cfRule type="colorScale" priority="2297">
      <colorScale>
        <cfvo type="min"/>
        <cfvo type="max"/>
        <color theme="0"/>
        <color theme="0"/>
      </colorScale>
    </cfRule>
    <cfRule type="expression" dxfId="4911" priority="2299">
      <formula>BD70&lt;0</formula>
    </cfRule>
  </conditionalFormatting>
  <conditionalFormatting sqref="BE79:BE81">
    <cfRule type="colorScale" priority="2309">
      <colorScale>
        <cfvo type="min"/>
        <cfvo type="max"/>
        <color theme="0"/>
        <color theme="0"/>
      </colorScale>
    </cfRule>
    <cfRule type="expression" dxfId="4910"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4909" priority="2295">
      <formula>BD84&lt;0</formula>
    </cfRule>
  </conditionalFormatting>
  <conditionalFormatting sqref="BE84:BE91">
    <cfRule type="expression" priority="2292">
      <formula>#REF!</formula>
    </cfRule>
  </conditionalFormatting>
  <conditionalFormatting sqref="BE84:BE92">
    <cfRule type="expression" dxfId="4908" priority="2290">
      <formula>IF(BE84="Validar","Rojo","Verde")</formula>
    </cfRule>
  </conditionalFormatting>
  <conditionalFormatting sqref="BE85:BE91">
    <cfRule type="colorScale" priority="2291">
      <colorScale>
        <cfvo type="min"/>
        <cfvo type="max"/>
        <color theme="0"/>
        <color theme="0"/>
      </colorScale>
    </cfRule>
    <cfRule type="expression" dxfId="4907" priority="2293">
      <formula>BD85&lt;0</formula>
    </cfRule>
  </conditionalFormatting>
  <conditionalFormatting sqref="BE94">
    <cfRule type="colorScale" priority="2288">
      <colorScale>
        <cfvo type="min"/>
        <cfvo type="max"/>
        <color theme="0"/>
        <color theme="0"/>
      </colorScale>
    </cfRule>
    <cfRule type="expression" dxfId="4906" priority="2289">
      <formula>BD94&lt;0</formula>
    </cfRule>
  </conditionalFormatting>
  <conditionalFormatting sqref="BE94:BE102">
    <cfRule type="expression" priority="2282">
      <formula>#REF!</formula>
    </cfRule>
  </conditionalFormatting>
  <conditionalFormatting sqref="BE94:BE103">
    <cfRule type="expression" dxfId="4905" priority="2280">
      <formula>IF(BE94="Validar","Rojo","Verde")</formula>
    </cfRule>
  </conditionalFormatting>
  <conditionalFormatting sqref="BE95:BE100">
    <cfRule type="colorScale" priority="2286">
      <colorScale>
        <cfvo type="min"/>
        <cfvo type="max"/>
        <color theme="0"/>
        <color theme="0"/>
      </colorScale>
    </cfRule>
    <cfRule type="expression" dxfId="4904" priority="2287">
      <formula>BD95&lt;0</formula>
    </cfRule>
  </conditionalFormatting>
  <conditionalFormatting sqref="BE101">
    <cfRule type="colorScale" priority="2284">
      <colorScale>
        <cfvo type="min"/>
        <cfvo type="max"/>
        <color theme="0"/>
        <color theme="0"/>
      </colorScale>
    </cfRule>
    <cfRule type="expression" dxfId="4903" priority="2285">
      <formula>BD101&lt;0</formula>
    </cfRule>
  </conditionalFormatting>
  <conditionalFormatting sqref="BE102">
    <cfRule type="colorScale" priority="2281">
      <colorScale>
        <cfvo type="min"/>
        <cfvo type="max"/>
        <color theme="0"/>
        <color theme="0"/>
      </colorScale>
    </cfRule>
    <cfRule type="expression" dxfId="4902" priority="2283">
      <formula>BD102&lt;0</formula>
    </cfRule>
  </conditionalFormatting>
  <conditionalFormatting sqref="BE105">
    <cfRule type="colorScale" priority="2278">
      <colorScale>
        <cfvo type="min"/>
        <cfvo type="max"/>
        <color theme="0"/>
        <color theme="0"/>
      </colorScale>
    </cfRule>
    <cfRule type="expression" dxfId="4901" priority="2279">
      <formula>BD105&lt;0</formula>
    </cfRule>
  </conditionalFormatting>
  <conditionalFormatting sqref="BE105:BE106">
    <cfRule type="expression" priority="2276">
      <formula>#REF!</formula>
    </cfRule>
  </conditionalFormatting>
  <conditionalFormatting sqref="BE105:BE107">
    <cfRule type="expression" dxfId="4900" priority="2274">
      <formula>IF(BE105="Validar","Rojo","Verde")</formula>
    </cfRule>
  </conditionalFormatting>
  <conditionalFormatting sqref="BE106">
    <cfRule type="colorScale" priority="2275">
      <colorScale>
        <cfvo type="min"/>
        <cfvo type="max"/>
        <color theme="0"/>
        <color theme="0"/>
      </colorScale>
    </cfRule>
    <cfRule type="expression" dxfId="4899" priority="2277">
      <formula>BD106&lt;0</formula>
    </cfRule>
  </conditionalFormatting>
  <conditionalFormatting sqref="BE110">
    <cfRule type="colorScale" priority="2266">
      <colorScale>
        <cfvo type="min"/>
        <cfvo type="max"/>
        <color theme="0"/>
        <color theme="0"/>
      </colorScale>
    </cfRule>
    <cfRule type="expression" dxfId="4898"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4897" priority="2258">
      <formula>BD111&lt;0</formula>
    </cfRule>
  </conditionalFormatting>
  <conditionalFormatting sqref="BE117">
    <cfRule type="colorScale" priority="2272">
      <colorScale>
        <cfvo type="min"/>
        <cfvo type="max"/>
        <color theme="0"/>
        <color theme="0"/>
      </colorScale>
    </cfRule>
    <cfRule type="expression" dxfId="4896"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4895" priority="2271">
      <formula>BD118&lt;0</formula>
    </cfRule>
  </conditionalFormatting>
  <conditionalFormatting sqref="BE126:BE135">
    <cfRule type="expression" dxfId="4894" priority="2393">
      <formula>IF(BE126="Validar","Rojo","Verde")</formula>
    </cfRule>
    <cfRule type="colorScale" priority="2394">
      <colorScale>
        <cfvo type="min"/>
        <cfvo type="max"/>
        <color theme="0"/>
        <color theme="0"/>
      </colorScale>
    </cfRule>
    <cfRule type="expression" priority="2395">
      <formula>$F$23</formula>
    </cfRule>
    <cfRule type="expression" dxfId="4893" priority="2396">
      <formula>BD126&lt;0</formula>
    </cfRule>
  </conditionalFormatting>
  <conditionalFormatting sqref="BD6">
    <cfRule type="colorScale" priority="2253">
      <colorScale>
        <cfvo type="min"/>
        <cfvo type="max"/>
        <color theme="0"/>
        <color theme="0"/>
      </colorScale>
    </cfRule>
    <cfRule type="expression" dxfId="4892" priority="2254">
      <formula>BC6&lt;0</formula>
    </cfRule>
  </conditionalFormatting>
  <conditionalFormatting sqref="BD6">
    <cfRule type="expression" dxfId="4891"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4890" priority="2250">
      <formula>BC7&lt;0</formula>
    </cfRule>
  </conditionalFormatting>
  <conditionalFormatting sqref="BD7:BD8">
    <cfRule type="expression" dxfId="4889"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4888" priority="2215">
      <formula>BG9&lt;0</formula>
    </cfRule>
  </conditionalFormatting>
  <conditionalFormatting sqref="BH9:BH20">
    <cfRule type="expression" dxfId="4887"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4886" priority="2192">
      <formula>BG10&lt;0</formula>
    </cfRule>
  </conditionalFormatting>
  <conditionalFormatting sqref="BH11:BH14">
    <cfRule type="colorScale" priority="2212">
      <colorScale>
        <cfvo type="min"/>
        <cfvo type="max"/>
        <color theme="0"/>
        <color theme="0"/>
      </colorScale>
    </cfRule>
    <cfRule type="expression" dxfId="4885" priority="2213">
      <formula>BG11&lt;0</formula>
    </cfRule>
  </conditionalFormatting>
  <conditionalFormatting sqref="BH15">
    <cfRule type="colorScale" priority="2189">
      <colorScale>
        <cfvo type="min"/>
        <cfvo type="max"/>
        <color theme="0"/>
        <color theme="0"/>
      </colorScale>
    </cfRule>
    <cfRule type="expression" dxfId="4884" priority="2190">
      <formula>BG15&lt;0</formula>
    </cfRule>
  </conditionalFormatting>
  <conditionalFormatting sqref="BH16:BH17">
    <cfRule type="colorScale" priority="2210">
      <colorScale>
        <cfvo type="min"/>
        <cfvo type="max"/>
        <color theme="0"/>
        <color theme="0"/>
      </colorScale>
    </cfRule>
    <cfRule type="expression" dxfId="4883" priority="2211">
      <formula>BG16&lt;0</formula>
    </cfRule>
  </conditionalFormatting>
  <conditionalFormatting sqref="BH18">
    <cfRule type="colorScale" priority="2186">
      <colorScale>
        <cfvo type="min"/>
        <cfvo type="max"/>
        <color theme="0"/>
        <color theme="0"/>
      </colorScale>
    </cfRule>
    <cfRule type="expression" dxfId="4882" priority="2188">
      <formula>BG18&lt;0</formula>
    </cfRule>
  </conditionalFormatting>
  <conditionalFormatting sqref="BH19:BH20">
    <cfRule type="colorScale" priority="2208">
      <colorScale>
        <cfvo type="min"/>
        <cfvo type="max"/>
        <color theme="0"/>
        <color theme="0"/>
      </colorScale>
    </cfRule>
    <cfRule type="expression" dxfId="4881" priority="2209">
      <formula>BG19&lt;0</formula>
    </cfRule>
  </conditionalFormatting>
  <conditionalFormatting sqref="BH23">
    <cfRule type="colorScale" priority="2183">
      <colorScale>
        <cfvo type="min"/>
        <cfvo type="max"/>
        <color theme="0"/>
        <color theme="0"/>
      </colorScale>
    </cfRule>
    <cfRule type="expression" dxfId="4880" priority="2184">
      <formula>BG23&lt;0</formula>
    </cfRule>
  </conditionalFormatting>
  <conditionalFormatting sqref="BH23:BH31">
    <cfRule type="expression" dxfId="4879"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4878" priority="2207">
      <formula>BG24&lt;0</formula>
    </cfRule>
  </conditionalFormatting>
  <conditionalFormatting sqref="BH25">
    <cfRule type="colorScale" priority="2204">
      <colorScale>
        <cfvo type="min"/>
        <cfvo type="max"/>
        <color theme="0"/>
        <color theme="0"/>
      </colorScale>
    </cfRule>
    <cfRule type="expression" dxfId="4877" priority="2205">
      <formula>BG25&lt;0</formula>
    </cfRule>
  </conditionalFormatting>
  <conditionalFormatting sqref="BH26">
    <cfRule type="colorScale" priority="2181">
      <colorScale>
        <cfvo type="min"/>
        <cfvo type="max"/>
        <color theme="0"/>
        <color theme="0"/>
      </colorScale>
    </cfRule>
    <cfRule type="expression" dxfId="4876" priority="2182">
      <formula>BG26&lt;0</formula>
    </cfRule>
  </conditionalFormatting>
  <conditionalFormatting sqref="BH27">
    <cfRule type="colorScale" priority="2202">
      <colorScale>
        <cfvo type="min"/>
        <cfvo type="max"/>
        <color theme="0"/>
        <color theme="0"/>
      </colorScale>
    </cfRule>
    <cfRule type="expression" dxfId="4875" priority="2203">
      <formula>BG27&lt;0</formula>
    </cfRule>
  </conditionalFormatting>
  <conditionalFormatting sqref="BH28">
    <cfRule type="colorScale" priority="2200">
      <colorScale>
        <cfvo type="min"/>
        <cfvo type="max"/>
        <color theme="0"/>
        <color theme="0"/>
      </colorScale>
    </cfRule>
    <cfRule type="expression" dxfId="4874" priority="2201">
      <formula>BG28&lt;0</formula>
    </cfRule>
  </conditionalFormatting>
  <conditionalFormatting sqref="BH29">
    <cfRule type="colorScale" priority="2178">
      <colorScale>
        <cfvo type="min"/>
        <cfvo type="max"/>
        <color theme="0"/>
        <color theme="0"/>
      </colorScale>
    </cfRule>
    <cfRule type="expression" dxfId="4873" priority="2180">
      <formula>BG29&lt;0</formula>
    </cfRule>
  </conditionalFormatting>
  <conditionalFormatting sqref="BH30">
    <cfRule type="colorScale" priority="2198">
      <colorScale>
        <cfvo type="min"/>
        <cfvo type="max"/>
        <color theme="0"/>
        <color theme="0"/>
      </colorScale>
    </cfRule>
    <cfRule type="expression" dxfId="4872" priority="2199">
      <formula>BG30&lt;0</formula>
    </cfRule>
  </conditionalFormatting>
  <conditionalFormatting sqref="BH31">
    <cfRule type="colorScale" priority="2196">
      <colorScale>
        <cfvo type="min"/>
        <cfvo type="max"/>
        <color theme="0"/>
        <color theme="0"/>
      </colorScale>
    </cfRule>
    <cfRule type="expression" dxfId="4871"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4870" priority="2176">
      <formula>BG39&lt;0</formula>
    </cfRule>
  </conditionalFormatting>
  <conditionalFormatting sqref="BH39:BH107">
    <cfRule type="expression" dxfId="4869"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4868"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4867"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4866" priority="2220">
      <formula>BG69&lt;0</formula>
    </cfRule>
  </conditionalFormatting>
  <conditionalFormatting sqref="BH82 BH92 BH103 BH107">
    <cfRule type="expression" dxfId="4865"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4864"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4863"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4862"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4861"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4860"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4859" priority="2229">
      <formula>BG105&lt;0</formula>
    </cfRule>
  </conditionalFormatting>
  <conditionalFormatting sqref="BH110">
    <cfRule type="colorScale" priority="2230">
      <colorScale>
        <cfvo type="min"/>
        <cfvo type="max"/>
        <color theme="0"/>
        <color theme="0"/>
      </colorScale>
    </cfRule>
    <cfRule type="expression" dxfId="4858"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4857"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4856"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4855" priority="2164">
      <formula>BG125&lt;0</formula>
    </cfRule>
  </conditionalFormatting>
  <conditionalFormatting sqref="BH125:BH135">
    <cfRule type="expression" dxfId="4854" priority="2161">
      <formula>IF(BH125="Validar","Rojo","Verde")</formula>
    </cfRule>
  </conditionalFormatting>
  <conditionalFormatting sqref="BH126:BH132">
    <cfRule type="colorScale" priority="2238">
      <colorScale>
        <cfvo type="min"/>
        <cfvo type="max"/>
        <color theme="0"/>
        <color theme="0"/>
      </colorScale>
    </cfRule>
    <cfRule type="expression" dxfId="4853"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4852"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4851" priority="2234">
      <formula>BG135&lt;0</formula>
    </cfRule>
  </conditionalFormatting>
  <conditionalFormatting sqref="BH110:BI111">
    <cfRule type="expression" dxfId="4850" priority="2105">
      <formula>IF(BH110="Validar","Rojo","Verde")</formula>
    </cfRule>
  </conditionalFormatting>
  <conditionalFormatting sqref="BH117:BI123">
    <cfRule type="expression" dxfId="4849"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4848" priority="2155">
      <formula>BH40&lt;0</formula>
    </cfRule>
  </conditionalFormatting>
  <conditionalFormatting sqref="BI40:BI67">
    <cfRule type="expression" dxfId="4847"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4846" priority="2158">
      <formula>BH67&lt;0</formula>
    </cfRule>
  </conditionalFormatting>
  <conditionalFormatting sqref="BI69">
    <cfRule type="colorScale" priority="2150">
      <colorScale>
        <cfvo type="min"/>
        <cfvo type="max"/>
        <color theme="0"/>
        <color theme="0"/>
      </colorScale>
    </cfRule>
    <cfRule type="expression" dxfId="4845" priority="2151">
      <formula>BH69&lt;0</formula>
    </cfRule>
  </conditionalFormatting>
  <conditionalFormatting sqref="BI69:BI81">
    <cfRule type="expression" priority="2148">
      <formula>#REF!</formula>
    </cfRule>
  </conditionalFormatting>
  <conditionalFormatting sqref="BI69:BI82">
    <cfRule type="expression" dxfId="4844" priority="2146">
      <formula>IF(BI69="Validar","Rojo","Verde")</formula>
    </cfRule>
  </conditionalFormatting>
  <conditionalFormatting sqref="BI70:BI78">
    <cfRule type="colorScale" priority="2147">
      <colorScale>
        <cfvo type="min"/>
        <cfvo type="max"/>
        <color theme="0"/>
        <color theme="0"/>
      </colorScale>
    </cfRule>
    <cfRule type="expression" dxfId="4843" priority="2149">
      <formula>BH70&lt;0</formula>
    </cfRule>
  </conditionalFormatting>
  <conditionalFormatting sqref="BI79:BI81">
    <cfRule type="colorScale" priority="2159">
      <colorScale>
        <cfvo type="min"/>
        <cfvo type="max"/>
        <color theme="0"/>
        <color theme="0"/>
      </colorScale>
    </cfRule>
    <cfRule type="expression" dxfId="4842"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4841" priority="2145">
      <formula>BH84&lt;0</formula>
    </cfRule>
  </conditionalFormatting>
  <conditionalFormatting sqref="BI84:BI91">
    <cfRule type="expression" priority="2142">
      <formula>#REF!</formula>
    </cfRule>
  </conditionalFormatting>
  <conditionalFormatting sqref="BI84:BI92">
    <cfRule type="expression" dxfId="4840" priority="2140">
      <formula>IF(BI84="Validar","Rojo","Verde")</formula>
    </cfRule>
  </conditionalFormatting>
  <conditionalFormatting sqref="BI85:BI91">
    <cfRule type="colorScale" priority="2141">
      <colorScale>
        <cfvo type="min"/>
        <cfvo type="max"/>
        <color theme="0"/>
        <color theme="0"/>
      </colorScale>
    </cfRule>
    <cfRule type="expression" dxfId="4839" priority="2143">
      <formula>BH85&lt;0</formula>
    </cfRule>
  </conditionalFormatting>
  <conditionalFormatting sqref="BI94">
    <cfRule type="colorScale" priority="2138">
      <colorScale>
        <cfvo type="min"/>
        <cfvo type="max"/>
        <color theme="0"/>
        <color theme="0"/>
      </colorScale>
    </cfRule>
    <cfRule type="expression" dxfId="4838" priority="2139">
      <formula>BH94&lt;0</formula>
    </cfRule>
  </conditionalFormatting>
  <conditionalFormatting sqref="BI94:BI102">
    <cfRule type="expression" priority="2132">
      <formula>#REF!</formula>
    </cfRule>
  </conditionalFormatting>
  <conditionalFormatting sqref="BI94:BI103">
    <cfRule type="expression" dxfId="4837" priority="2130">
      <formula>IF(BI94="Validar","Rojo","Verde")</formula>
    </cfRule>
  </conditionalFormatting>
  <conditionalFormatting sqref="BI95:BI100">
    <cfRule type="colorScale" priority="2136">
      <colorScale>
        <cfvo type="min"/>
        <cfvo type="max"/>
        <color theme="0"/>
        <color theme="0"/>
      </colorScale>
    </cfRule>
    <cfRule type="expression" dxfId="4836" priority="2137">
      <formula>BH95&lt;0</formula>
    </cfRule>
  </conditionalFormatting>
  <conditionalFormatting sqref="BI101">
    <cfRule type="colorScale" priority="2134">
      <colorScale>
        <cfvo type="min"/>
        <cfvo type="max"/>
        <color theme="0"/>
        <color theme="0"/>
      </colorScale>
    </cfRule>
    <cfRule type="expression" dxfId="4835" priority="2135">
      <formula>BH101&lt;0</formula>
    </cfRule>
  </conditionalFormatting>
  <conditionalFormatting sqref="BI102">
    <cfRule type="colorScale" priority="2131">
      <colorScale>
        <cfvo type="min"/>
        <cfvo type="max"/>
        <color theme="0"/>
        <color theme="0"/>
      </colorScale>
    </cfRule>
    <cfRule type="expression" dxfId="4834" priority="2133">
      <formula>BH102&lt;0</formula>
    </cfRule>
  </conditionalFormatting>
  <conditionalFormatting sqref="BI105">
    <cfRule type="colorScale" priority="2128">
      <colorScale>
        <cfvo type="min"/>
        <cfvo type="max"/>
        <color theme="0"/>
        <color theme="0"/>
      </colorScale>
    </cfRule>
    <cfRule type="expression" dxfId="4833" priority="2129">
      <formula>BH105&lt;0</formula>
    </cfRule>
  </conditionalFormatting>
  <conditionalFormatting sqref="BI105:BI106">
    <cfRule type="expression" priority="2126">
      <formula>#REF!</formula>
    </cfRule>
  </conditionalFormatting>
  <conditionalFormatting sqref="BI105:BI107">
    <cfRule type="expression" dxfId="4832" priority="2124">
      <formula>IF(BI105="Validar","Rojo","Verde")</formula>
    </cfRule>
  </conditionalFormatting>
  <conditionalFormatting sqref="BI106">
    <cfRule type="colorScale" priority="2125">
      <colorScale>
        <cfvo type="min"/>
        <cfvo type="max"/>
        <color theme="0"/>
        <color theme="0"/>
      </colorScale>
    </cfRule>
    <cfRule type="expression" dxfId="4831" priority="2127">
      <formula>BH106&lt;0</formula>
    </cfRule>
  </conditionalFormatting>
  <conditionalFormatting sqref="BI110">
    <cfRule type="colorScale" priority="2116">
      <colorScale>
        <cfvo type="min"/>
        <cfvo type="max"/>
        <color theme="0"/>
        <color theme="0"/>
      </colorScale>
    </cfRule>
    <cfRule type="expression" dxfId="4830"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4829" priority="2108">
      <formula>BH111&lt;0</formula>
    </cfRule>
  </conditionalFormatting>
  <conditionalFormatting sqref="BI117">
    <cfRule type="colorScale" priority="2122">
      <colorScale>
        <cfvo type="min"/>
        <cfvo type="max"/>
        <color theme="0"/>
        <color theme="0"/>
      </colorScale>
    </cfRule>
    <cfRule type="expression" dxfId="4828"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4827" priority="2121">
      <formula>BH118&lt;0</formula>
    </cfRule>
  </conditionalFormatting>
  <conditionalFormatting sqref="BI126:BI135">
    <cfRule type="expression" dxfId="4826" priority="2243">
      <formula>IF(BI126="Validar","Rojo","Verde")</formula>
    </cfRule>
    <cfRule type="colorScale" priority="2244">
      <colorScale>
        <cfvo type="min"/>
        <cfvo type="max"/>
        <color theme="0"/>
        <color theme="0"/>
      </colorScale>
    </cfRule>
    <cfRule type="expression" priority="2245">
      <formula>$F$23</formula>
    </cfRule>
    <cfRule type="expression" dxfId="4825" priority="2246">
      <formula>BH126&lt;0</formula>
    </cfRule>
  </conditionalFormatting>
  <conditionalFormatting sqref="BH6">
    <cfRule type="colorScale" priority="2103">
      <colorScale>
        <cfvo type="min"/>
        <cfvo type="max"/>
        <color theme="0"/>
        <color theme="0"/>
      </colorScale>
    </cfRule>
    <cfRule type="expression" dxfId="4824" priority="2104">
      <formula>BG6&lt;0</formula>
    </cfRule>
  </conditionalFormatting>
  <conditionalFormatting sqref="BH6">
    <cfRule type="expression" dxfId="4823"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4822" priority="2100">
      <formula>BG7&lt;0</formula>
    </cfRule>
  </conditionalFormatting>
  <conditionalFormatting sqref="BH7:BH8">
    <cfRule type="expression" dxfId="4821"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4820" priority="2065">
      <formula>BJ9&lt;0</formula>
    </cfRule>
  </conditionalFormatting>
  <conditionalFormatting sqref="BK9:BK20">
    <cfRule type="expression" dxfId="4819"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4818" priority="2042">
      <formula>BJ10&lt;0</formula>
    </cfRule>
  </conditionalFormatting>
  <conditionalFormatting sqref="BK11:BK14">
    <cfRule type="colorScale" priority="2062">
      <colorScale>
        <cfvo type="min"/>
        <cfvo type="max"/>
        <color theme="0"/>
        <color theme="0"/>
      </colorScale>
    </cfRule>
    <cfRule type="expression" dxfId="4817" priority="2063">
      <formula>BJ11&lt;0</formula>
    </cfRule>
  </conditionalFormatting>
  <conditionalFormatting sqref="BK15">
    <cfRule type="colorScale" priority="2039">
      <colorScale>
        <cfvo type="min"/>
        <cfvo type="max"/>
        <color theme="0"/>
        <color theme="0"/>
      </colorScale>
    </cfRule>
    <cfRule type="expression" dxfId="4816" priority="2040">
      <formula>BJ15&lt;0</formula>
    </cfRule>
  </conditionalFormatting>
  <conditionalFormatting sqref="BK16:BK17">
    <cfRule type="colorScale" priority="2060">
      <colorScale>
        <cfvo type="min"/>
        <cfvo type="max"/>
        <color theme="0"/>
        <color theme="0"/>
      </colorScale>
    </cfRule>
    <cfRule type="expression" dxfId="4815" priority="2061">
      <formula>BJ16&lt;0</formula>
    </cfRule>
  </conditionalFormatting>
  <conditionalFormatting sqref="BK18">
    <cfRule type="colorScale" priority="2036">
      <colorScale>
        <cfvo type="min"/>
        <cfvo type="max"/>
        <color theme="0"/>
        <color theme="0"/>
      </colorScale>
    </cfRule>
    <cfRule type="expression" dxfId="4814" priority="2038">
      <formula>BJ18&lt;0</formula>
    </cfRule>
  </conditionalFormatting>
  <conditionalFormatting sqref="BK19:BK20">
    <cfRule type="colorScale" priority="2058">
      <colorScale>
        <cfvo type="min"/>
        <cfvo type="max"/>
        <color theme="0"/>
        <color theme="0"/>
      </colorScale>
    </cfRule>
    <cfRule type="expression" dxfId="4813" priority="2059">
      <formula>BJ19&lt;0</formula>
    </cfRule>
  </conditionalFormatting>
  <conditionalFormatting sqref="BK23">
    <cfRule type="colorScale" priority="2033">
      <colorScale>
        <cfvo type="min"/>
        <cfvo type="max"/>
        <color theme="0"/>
        <color theme="0"/>
      </colorScale>
    </cfRule>
    <cfRule type="expression" dxfId="4812" priority="2034">
      <formula>BJ23&lt;0</formula>
    </cfRule>
  </conditionalFormatting>
  <conditionalFormatting sqref="BK23:BK31">
    <cfRule type="expression" dxfId="4811"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4810" priority="2057">
      <formula>BJ24&lt;0</formula>
    </cfRule>
  </conditionalFormatting>
  <conditionalFormatting sqref="BK25">
    <cfRule type="colorScale" priority="2054">
      <colorScale>
        <cfvo type="min"/>
        <cfvo type="max"/>
        <color theme="0"/>
        <color theme="0"/>
      </colorScale>
    </cfRule>
    <cfRule type="expression" dxfId="4809" priority="2055">
      <formula>BJ25&lt;0</formula>
    </cfRule>
  </conditionalFormatting>
  <conditionalFormatting sqref="BK26">
    <cfRule type="colorScale" priority="2031">
      <colorScale>
        <cfvo type="min"/>
        <cfvo type="max"/>
        <color theme="0"/>
        <color theme="0"/>
      </colorScale>
    </cfRule>
    <cfRule type="expression" dxfId="4808" priority="2032">
      <formula>BJ26&lt;0</formula>
    </cfRule>
  </conditionalFormatting>
  <conditionalFormatting sqref="BK27">
    <cfRule type="colorScale" priority="2052">
      <colorScale>
        <cfvo type="min"/>
        <cfvo type="max"/>
        <color theme="0"/>
        <color theme="0"/>
      </colorScale>
    </cfRule>
    <cfRule type="expression" dxfId="4807" priority="2053">
      <formula>BJ27&lt;0</formula>
    </cfRule>
  </conditionalFormatting>
  <conditionalFormatting sqref="BK28">
    <cfRule type="colorScale" priority="2050">
      <colorScale>
        <cfvo type="min"/>
        <cfvo type="max"/>
        <color theme="0"/>
        <color theme="0"/>
      </colorScale>
    </cfRule>
    <cfRule type="expression" dxfId="4806" priority="2051">
      <formula>BJ28&lt;0</formula>
    </cfRule>
  </conditionalFormatting>
  <conditionalFormatting sqref="BK29">
    <cfRule type="colorScale" priority="2028">
      <colorScale>
        <cfvo type="min"/>
        <cfvo type="max"/>
        <color theme="0"/>
        <color theme="0"/>
      </colorScale>
    </cfRule>
    <cfRule type="expression" dxfId="4805" priority="2030">
      <formula>BJ29&lt;0</formula>
    </cfRule>
  </conditionalFormatting>
  <conditionalFormatting sqref="BK30">
    <cfRule type="colorScale" priority="2048">
      <colorScale>
        <cfvo type="min"/>
        <cfvo type="max"/>
        <color theme="0"/>
        <color theme="0"/>
      </colorScale>
    </cfRule>
    <cfRule type="expression" dxfId="4804" priority="2049">
      <formula>BJ30&lt;0</formula>
    </cfRule>
  </conditionalFormatting>
  <conditionalFormatting sqref="BK31">
    <cfRule type="colorScale" priority="2046">
      <colorScale>
        <cfvo type="min"/>
        <cfvo type="max"/>
        <color theme="0"/>
        <color theme="0"/>
      </colorScale>
    </cfRule>
    <cfRule type="expression" dxfId="4803"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4802" priority="2026">
      <formula>BJ39&lt;0</formula>
    </cfRule>
  </conditionalFormatting>
  <conditionalFormatting sqref="BK39:BK107">
    <cfRule type="expression" dxfId="4801"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4800"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4799"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4798" priority="2070">
      <formula>BJ69&lt;0</formula>
    </cfRule>
  </conditionalFormatting>
  <conditionalFormatting sqref="BK82 BK92 BK103 BK107">
    <cfRule type="expression" dxfId="4797"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4796"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4795"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4794"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4793"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4792"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4791" priority="2079">
      <formula>BJ105&lt;0</formula>
    </cfRule>
  </conditionalFormatting>
  <conditionalFormatting sqref="BK110">
    <cfRule type="colorScale" priority="2080">
      <colorScale>
        <cfvo type="min"/>
        <cfvo type="max"/>
        <color theme="0"/>
        <color theme="0"/>
      </colorScale>
    </cfRule>
    <cfRule type="expression" dxfId="4790"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4789"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4788"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4787" priority="2014">
      <formula>BJ125&lt;0</formula>
    </cfRule>
  </conditionalFormatting>
  <conditionalFormatting sqref="BK125:BK135">
    <cfRule type="expression" dxfId="4786" priority="2011">
      <formula>IF(BK125="Validar","Rojo","Verde")</formula>
    </cfRule>
  </conditionalFormatting>
  <conditionalFormatting sqref="BK126:BK132">
    <cfRule type="colorScale" priority="2088">
      <colorScale>
        <cfvo type="min"/>
        <cfvo type="max"/>
        <color theme="0"/>
        <color theme="0"/>
      </colorScale>
    </cfRule>
    <cfRule type="expression" dxfId="4785"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4784"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4783" priority="2084">
      <formula>BJ135&lt;0</formula>
    </cfRule>
  </conditionalFormatting>
  <conditionalFormatting sqref="BK110:BL111">
    <cfRule type="expression" dxfId="4782" priority="1955">
      <formula>IF(BK110="Validar","Rojo","Verde")</formula>
    </cfRule>
  </conditionalFormatting>
  <conditionalFormatting sqref="BK117:BL123">
    <cfRule type="expression" dxfId="4781"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4780" priority="2005">
      <formula>BK40&lt;0</formula>
    </cfRule>
  </conditionalFormatting>
  <conditionalFormatting sqref="BL40:BL67">
    <cfRule type="expression" dxfId="4779"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4778" priority="2008">
      <formula>BK67&lt;0</formula>
    </cfRule>
  </conditionalFormatting>
  <conditionalFormatting sqref="BL69">
    <cfRule type="colorScale" priority="2000">
      <colorScale>
        <cfvo type="min"/>
        <cfvo type="max"/>
        <color theme="0"/>
        <color theme="0"/>
      </colorScale>
    </cfRule>
    <cfRule type="expression" dxfId="4777" priority="2001">
      <formula>BK69&lt;0</formula>
    </cfRule>
  </conditionalFormatting>
  <conditionalFormatting sqref="BL69:BL81">
    <cfRule type="expression" priority="1998">
      <formula>#REF!</formula>
    </cfRule>
  </conditionalFormatting>
  <conditionalFormatting sqref="BL69:BL82">
    <cfRule type="expression" dxfId="4776" priority="1996">
      <formula>IF(BL69="Validar","Rojo","Verde")</formula>
    </cfRule>
  </conditionalFormatting>
  <conditionalFormatting sqref="BL70:BL78">
    <cfRule type="colorScale" priority="1997">
      <colorScale>
        <cfvo type="min"/>
        <cfvo type="max"/>
        <color theme="0"/>
        <color theme="0"/>
      </colorScale>
    </cfRule>
    <cfRule type="expression" dxfId="4775" priority="1999">
      <formula>BK70&lt;0</formula>
    </cfRule>
  </conditionalFormatting>
  <conditionalFormatting sqref="BL79:BL81">
    <cfRule type="colorScale" priority="2009">
      <colorScale>
        <cfvo type="min"/>
        <cfvo type="max"/>
        <color theme="0"/>
        <color theme="0"/>
      </colorScale>
    </cfRule>
    <cfRule type="expression" dxfId="4774"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4773" priority="1995">
      <formula>BK84&lt;0</formula>
    </cfRule>
  </conditionalFormatting>
  <conditionalFormatting sqref="BL84:BL91">
    <cfRule type="expression" priority="1992">
      <formula>#REF!</formula>
    </cfRule>
  </conditionalFormatting>
  <conditionalFormatting sqref="BL84:BL92">
    <cfRule type="expression" dxfId="4772" priority="1990">
      <formula>IF(BL84="Validar","Rojo","Verde")</formula>
    </cfRule>
  </conditionalFormatting>
  <conditionalFormatting sqref="BL85:BL91">
    <cfRule type="colorScale" priority="1991">
      <colorScale>
        <cfvo type="min"/>
        <cfvo type="max"/>
        <color theme="0"/>
        <color theme="0"/>
      </colorScale>
    </cfRule>
    <cfRule type="expression" dxfId="4771" priority="1993">
      <formula>BK85&lt;0</formula>
    </cfRule>
  </conditionalFormatting>
  <conditionalFormatting sqref="BL94">
    <cfRule type="colorScale" priority="1988">
      <colorScale>
        <cfvo type="min"/>
        <cfvo type="max"/>
        <color theme="0"/>
        <color theme="0"/>
      </colorScale>
    </cfRule>
    <cfRule type="expression" dxfId="4770" priority="1989">
      <formula>BK94&lt;0</formula>
    </cfRule>
  </conditionalFormatting>
  <conditionalFormatting sqref="BL94:BL102">
    <cfRule type="expression" priority="1982">
      <formula>#REF!</formula>
    </cfRule>
  </conditionalFormatting>
  <conditionalFormatting sqref="BL94:BL103">
    <cfRule type="expression" dxfId="4769" priority="1980">
      <formula>IF(BL94="Validar","Rojo","Verde")</formula>
    </cfRule>
  </conditionalFormatting>
  <conditionalFormatting sqref="BL95:BL100">
    <cfRule type="colorScale" priority="1986">
      <colorScale>
        <cfvo type="min"/>
        <cfvo type="max"/>
        <color theme="0"/>
        <color theme="0"/>
      </colorScale>
    </cfRule>
    <cfRule type="expression" dxfId="4768" priority="1987">
      <formula>BK95&lt;0</formula>
    </cfRule>
  </conditionalFormatting>
  <conditionalFormatting sqref="BL101">
    <cfRule type="colorScale" priority="1984">
      <colorScale>
        <cfvo type="min"/>
        <cfvo type="max"/>
        <color theme="0"/>
        <color theme="0"/>
      </colorScale>
    </cfRule>
    <cfRule type="expression" dxfId="4767" priority="1985">
      <formula>BK101&lt;0</formula>
    </cfRule>
  </conditionalFormatting>
  <conditionalFormatting sqref="BL102">
    <cfRule type="colorScale" priority="1981">
      <colorScale>
        <cfvo type="min"/>
        <cfvo type="max"/>
        <color theme="0"/>
        <color theme="0"/>
      </colorScale>
    </cfRule>
    <cfRule type="expression" dxfId="4766" priority="1983">
      <formula>BK102&lt;0</formula>
    </cfRule>
  </conditionalFormatting>
  <conditionalFormatting sqref="BL105">
    <cfRule type="colorScale" priority="1978">
      <colorScale>
        <cfvo type="min"/>
        <cfvo type="max"/>
        <color theme="0"/>
        <color theme="0"/>
      </colorScale>
    </cfRule>
    <cfRule type="expression" dxfId="4765" priority="1979">
      <formula>BK105&lt;0</formula>
    </cfRule>
  </conditionalFormatting>
  <conditionalFormatting sqref="BL105:BL106">
    <cfRule type="expression" priority="1976">
      <formula>#REF!</formula>
    </cfRule>
  </conditionalFormatting>
  <conditionalFormatting sqref="BL105:BL107">
    <cfRule type="expression" dxfId="4764" priority="1974">
      <formula>IF(BL105="Validar","Rojo","Verde")</formula>
    </cfRule>
  </conditionalFormatting>
  <conditionalFormatting sqref="BL106">
    <cfRule type="colorScale" priority="1975">
      <colorScale>
        <cfvo type="min"/>
        <cfvo type="max"/>
        <color theme="0"/>
        <color theme="0"/>
      </colorScale>
    </cfRule>
    <cfRule type="expression" dxfId="4763" priority="1977">
      <formula>BK106&lt;0</formula>
    </cfRule>
  </conditionalFormatting>
  <conditionalFormatting sqref="BL110">
    <cfRule type="colorScale" priority="1966">
      <colorScale>
        <cfvo type="min"/>
        <cfvo type="max"/>
        <color theme="0"/>
        <color theme="0"/>
      </colorScale>
    </cfRule>
    <cfRule type="expression" dxfId="4762"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4761" priority="1958">
      <formula>BK111&lt;0</formula>
    </cfRule>
  </conditionalFormatting>
  <conditionalFormatting sqref="BL117">
    <cfRule type="colorScale" priority="1972">
      <colorScale>
        <cfvo type="min"/>
        <cfvo type="max"/>
        <color theme="0"/>
        <color theme="0"/>
      </colorScale>
    </cfRule>
    <cfRule type="expression" dxfId="4760"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4759" priority="1971">
      <formula>BK118&lt;0</formula>
    </cfRule>
  </conditionalFormatting>
  <conditionalFormatting sqref="BL126:BL135">
    <cfRule type="expression" dxfId="4758" priority="2093">
      <formula>IF(BL126="Validar","Rojo","Verde")</formula>
    </cfRule>
    <cfRule type="colorScale" priority="2094">
      <colorScale>
        <cfvo type="min"/>
        <cfvo type="max"/>
        <color theme="0"/>
        <color theme="0"/>
      </colorScale>
    </cfRule>
    <cfRule type="expression" priority="2095">
      <formula>$F$23</formula>
    </cfRule>
    <cfRule type="expression" dxfId="4757" priority="2096">
      <formula>BK126&lt;0</formula>
    </cfRule>
  </conditionalFormatting>
  <conditionalFormatting sqref="BK6">
    <cfRule type="colorScale" priority="1953">
      <colorScale>
        <cfvo type="min"/>
        <cfvo type="max"/>
        <color theme="0"/>
        <color theme="0"/>
      </colorScale>
    </cfRule>
    <cfRule type="expression" dxfId="4756" priority="1954">
      <formula>BJ6&lt;0</formula>
    </cfRule>
  </conditionalFormatting>
  <conditionalFormatting sqref="BK6">
    <cfRule type="expression" dxfId="4755"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4754" priority="1950">
      <formula>BJ7&lt;0</formula>
    </cfRule>
  </conditionalFormatting>
  <conditionalFormatting sqref="BK7:BK8">
    <cfRule type="expression" dxfId="4753"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4752" priority="1915">
      <formula>BN9&lt;0</formula>
    </cfRule>
  </conditionalFormatting>
  <conditionalFormatting sqref="BO9:BO20">
    <cfRule type="expression" dxfId="4751"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4750" priority="1892">
      <formula>BN10&lt;0</formula>
    </cfRule>
  </conditionalFormatting>
  <conditionalFormatting sqref="BO11:BO14">
    <cfRule type="colorScale" priority="1912">
      <colorScale>
        <cfvo type="min"/>
        <cfvo type="max"/>
        <color theme="0"/>
        <color theme="0"/>
      </colorScale>
    </cfRule>
    <cfRule type="expression" dxfId="4749" priority="1913">
      <formula>BN11&lt;0</formula>
    </cfRule>
  </conditionalFormatting>
  <conditionalFormatting sqref="BO15">
    <cfRule type="colorScale" priority="1889">
      <colorScale>
        <cfvo type="min"/>
        <cfvo type="max"/>
        <color theme="0"/>
        <color theme="0"/>
      </colorScale>
    </cfRule>
    <cfRule type="expression" dxfId="4748" priority="1890">
      <formula>BN15&lt;0</formula>
    </cfRule>
  </conditionalFormatting>
  <conditionalFormatting sqref="BO16:BO17">
    <cfRule type="colorScale" priority="1910">
      <colorScale>
        <cfvo type="min"/>
        <cfvo type="max"/>
        <color theme="0"/>
        <color theme="0"/>
      </colorScale>
    </cfRule>
    <cfRule type="expression" dxfId="4747" priority="1911">
      <formula>BN16&lt;0</formula>
    </cfRule>
  </conditionalFormatting>
  <conditionalFormatting sqref="BO18">
    <cfRule type="colorScale" priority="1886">
      <colorScale>
        <cfvo type="min"/>
        <cfvo type="max"/>
        <color theme="0"/>
        <color theme="0"/>
      </colorScale>
    </cfRule>
    <cfRule type="expression" dxfId="4746" priority="1888">
      <formula>BN18&lt;0</formula>
    </cfRule>
  </conditionalFormatting>
  <conditionalFormatting sqref="BO19:BO20">
    <cfRule type="colorScale" priority="1908">
      <colorScale>
        <cfvo type="min"/>
        <cfvo type="max"/>
        <color theme="0"/>
        <color theme="0"/>
      </colorScale>
    </cfRule>
    <cfRule type="expression" dxfId="4745" priority="1909">
      <formula>BN19&lt;0</formula>
    </cfRule>
  </conditionalFormatting>
  <conditionalFormatting sqref="BO23">
    <cfRule type="colorScale" priority="1883">
      <colorScale>
        <cfvo type="min"/>
        <cfvo type="max"/>
        <color theme="0"/>
        <color theme="0"/>
      </colorScale>
    </cfRule>
    <cfRule type="expression" dxfId="4744" priority="1884">
      <formula>BN23&lt;0</formula>
    </cfRule>
  </conditionalFormatting>
  <conditionalFormatting sqref="BO23:BO31">
    <cfRule type="expression" dxfId="4743"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4742" priority="1907">
      <formula>BN24&lt;0</formula>
    </cfRule>
  </conditionalFormatting>
  <conditionalFormatting sqref="BO25">
    <cfRule type="colorScale" priority="1904">
      <colorScale>
        <cfvo type="min"/>
        <cfvo type="max"/>
        <color theme="0"/>
        <color theme="0"/>
      </colorScale>
    </cfRule>
    <cfRule type="expression" dxfId="4741" priority="1905">
      <formula>BN25&lt;0</formula>
    </cfRule>
  </conditionalFormatting>
  <conditionalFormatting sqref="BO26">
    <cfRule type="colorScale" priority="1881">
      <colorScale>
        <cfvo type="min"/>
        <cfvo type="max"/>
        <color theme="0"/>
        <color theme="0"/>
      </colorScale>
    </cfRule>
    <cfRule type="expression" dxfId="4740" priority="1882">
      <formula>BN26&lt;0</formula>
    </cfRule>
  </conditionalFormatting>
  <conditionalFormatting sqref="BO27">
    <cfRule type="colorScale" priority="1902">
      <colorScale>
        <cfvo type="min"/>
        <cfvo type="max"/>
        <color theme="0"/>
        <color theme="0"/>
      </colorScale>
    </cfRule>
    <cfRule type="expression" dxfId="4739" priority="1903">
      <formula>BN27&lt;0</formula>
    </cfRule>
  </conditionalFormatting>
  <conditionalFormatting sqref="BO28">
    <cfRule type="colorScale" priority="1900">
      <colorScale>
        <cfvo type="min"/>
        <cfvo type="max"/>
        <color theme="0"/>
        <color theme="0"/>
      </colorScale>
    </cfRule>
    <cfRule type="expression" dxfId="4738" priority="1901">
      <formula>BN28&lt;0</formula>
    </cfRule>
  </conditionalFormatting>
  <conditionalFormatting sqref="BO29">
    <cfRule type="colorScale" priority="1878">
      <colorScale>
        <cfvo type="min"/>
        <cfvo type="max"/>
        <color theme="0"/>
        <color theme="0"/>
      </colorScale>
    </cfRule>
    <cfRule type="expression" dxfId="4737" priority="1880">
      <formula>BN29&lt;0</formula>
    </cfRule>
  </conditionalFormatting>
  <conditionalFormatting sqref="BO30">
    <cfRule type="colorScale" priority="1898">
      <colorScale>
        <cfvo type="min"/>
        <cfvo type="max"/>
        <color theme="0"/>
        <color theme="0"/>
      </colorScale>
    </cfRule>
    <cfRule type="expression" dxfId="4736" priority="1899">
      <formula>BN30&lt;0</formula>
    </cfRule>
  </conditionalFormatting>
  <conditionalFormatting sqref="BO31">
    <cfRule type="colorScale" priority="1896">
      <colorScale>
        <cfvo type="min"/>
        <cfvo type="max"/>
        <color theme="0"/>
        <color theme="0"/>
      </colorScale>
    </cfRule>
    <cfRule type="expression" dxfId="4735"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4734"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4733"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4732"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4731" priority="1920">
      <formula>BN69&lt;0</formula>
    </cfRule>
  </conditionalFormatting>
  <conditionalFormatting sqref="BO82 BO92 BO103 BO107">
    <cfRule type="expression" dxfId="4730"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4729"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4728"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4727"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4726"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4725"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4724" priority="1929">
      <formula>BN105&lt;0</formula>
    </cfRule>
  </conditionalFormatting>
  <conditionalFormatting sqref="BO110">
    <cfRule type="colorScale" priority="1930">
      <colorScale>
        <cfvo type="min"/>
        <cfvo type="max"/>
        <color theme="0"/>
        <color theme="0"/>
      </colorScale>
    </cfRule>
    <cfRule type="expression" dxfId="4723"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4722"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4721"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4720" priority="1864">
      <formula>BN125&lt;0</formula>
    </cfRule>
  </conditionalFormatting>
  <conditionalFormatting sqref="BO125:BO135">
    <cfRule type="expression" dxfId="4719" priority="1861">
      <formula>IF(BO125="Validar","Rojo","Verde")</formula>
    </cfRule>
  </conditionalFormatting>
  <conditionalFormatting sqref="BO126:BO132">
    <cfRule type="colorScale" priority="1938">
      <colorScale>
        <cfvo type="min"/>
        <cfvo type="max"/>
        <color theme="0"/>
        <color theme="0"/>
      </colorScale>
    </cfRule>
    <cfRule type="expression" dxfId="4718"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4717"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4716" priority="1934">
      <formula>BN135&lt;0</formula>
    </cfRule>
  </conditionalFormatting>
  <conditionalFormatting sqref="BO110:BP111">
    <cfRule type="expression" dxfId="4715" priority="1805">
      <formula>IF(BO110="Validar","Rojo","Verde")</formula>
    </cfRule>
  </conditionalFormatting>
  <conditionalFormatting sqref="BO117:BP123">
    <cfRule type="expression" dxfId="4714"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4713" priority="1855">
      <formula>BO40&lt;0</formula>
    </cfRule>
  </conditionalFormatting>
  <conditionalFormatting sqref="BP40:BP67">
    <cfRule type="expression" dxfId="4712"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4711" priority="1858">
      <formula>BO67&lt;0</formula>
    </cfRule>
  </conditionalFormatting>
  <conditionalFormatting sqref="BP69">
    <cfRule type="colorScale" priority="1850">
      <colorScale>
        <cfvo type="min"/>
        <cfvo type="max"/>
        <color theme="0"/>
        <color theme="0"/>
      </colorScale>
    </cfRule>
    <cfRule type="expression" dxfId="4710" priority="1851">
      <formula>BO69&lt;0</formula>
    </cfRule>
  </conditionalFormatting>
  <conditionalFormatting sqref="BP69:BP81">
    <cfRule type="expression" priority="1848">
      <formula>#REF!</formula>
    </cfRule>
  </conditionalFormatting>
  <conditionalFormatting sqref="BP69:BP82">
    <cfRule type="expression" dxfId="4709" priority="1846">
      <formula>IF(BP69="Validar","Rojo","Verde")</formula>
    </cfRule>
  </conditionalFormatting>
  <conditionalFormatting sqref="BP70:BP78">
    <cfRule type="colorScale" priority="1847">
      <colorScale>
        <cfvo type="min"/>
        <cfvo type="max"/>
        <color theme="0"/>
        <color theme="0"/>
      </colorScale>
    </cfRule>
    <cfRule type="expression" dxfId="4708" priority="1849">
      <formula>BO70&lt;0</formula>
    </cfRule>
  </conditionalFormatting>
  <conditionalFormatting sqref="BP79:BP81">
    <cfRule type="colorScale" priority="1859">
      <colorScale>
        <cfvo type="min"/>
        <cfvo type="max"/>
        <color theme="0"/>
        <color theme="0"/>
      </colorScale>
    </cfRule>
    <cfRule type="expression" dxfId="4707"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4706" priority="1845">
      <formula>BO84&lt;0</formula>
    </cfRule>
  </conditionalFormatting>
  <conditionalFormatting sqref="BP84:BP91">
    <cfRule type="expression" priority="1842">
      <formula>#REF!</formula>
    </cfRule>
  </conditionalFormatting>
  <conditionalFormatting sqref="BP84:BP92">
    <cfRule type="expression" dxfId="4705" priority="1840">
      <formula>IF(BP84="Validar","Rojo","Verde")</formula>
    </cfRule>
  </conditionalFormatting>
  <conditionalFormatting sqref="BP85:BP91">
    <cfRule type="colorScale" priority="1841">
      <colorScale>
        <cfvo type="min"/>
        <cfvo type="max"/>
        <color theme="0"/>
        <color theme="0"/>
      </colorScale>
    </cfRule>
    <cfRule type="expression" dxfId="4704" priority="1843">
      <formula>BO85&lt;0</formula>
    </cfRule>
  </conditionalFormatting>
  <conditionalFormatting sqref="BP94">
    <cfRule type="colorScale" priority="1838">
      <colorScale>
        <cfvo type="min"/>
        <cfvo type="max"/>
        <color theme="0"/>
        <color theme="0"/>
      </colorScale>
    </cfRule>
    <cfRule type="expression" dxfId="4703" priority="1839">
      <formula>BO94&lt;0</formula>
    </cfRule>
  </conditionalFormatting>
  <conditionalFormatting sqref="BP94:BP102">
    <cfRule type="expression" priority="1832">
      <formula>#REF!</formula>
    </cfRule>
  </conditionalFormatting>
  <conditionalFormatting sqref="BP94:BP103">
    <cfRule type="expression" dxfId="4702" priority="1830">
      <formula>IF(BP94="Validar","Rojo","Verde")</formula>
    </cfRule>
  </conditionalFormatting>
  <conditionalFormatting sqref="BP95:BP100">
    <cfRule type="colorScale" priority="1836">
      <colorScale>
        <cfvo type="min"/>
        <cfvo type="max"/>
        <color theme="0"/>
        <color theme="0"/>
      </colorScale>
    </cfRule>
    <cfRule type="expression" dxfId="4701" priority="1837">
      <formula>BO95&lt;0</formula>
    </cfRule>
  </conditionalFormatting>
  <conditionalFormatting sqref="BP101">
    <cfRule type="colorScale" priority="1834">
      <colorScale>
        <cfvo type="min"/>
        <cfvo type="max"/>
        <color theme="0"/>
        <color theme="0"/>
      </colorScale>
    </cfRule>
    <cfRule type="expression" dxfId="4700" priority="1835">
      <formula>BO101&lt;0</formula>
    </cfRule>
  </conditionalFormatting>
  <conditionalFormatting sqref="BP102">
    <cfRule type="colorScale" priority="1831">
      <colorScale>
        <cfvo type="min"/>
        <cfvo type="max"/>
        <color theme="0"/>
        <color theme="0"/>
      </colorScale>
    </cfRule>
    <cfRule type="expression" dxfId="4699" priority="1833">
      <formula>BO102&lt;0</formula>
    </cfRule>
  </conditionalFormatting>
  <conditionalFormatting sqref="BP105">
    <cfRule type="colorScale" priority="1828">
      <colorScale>
        <cfvo type="min"/>
        <cfvo type="max"/>
        <color theme="0"/>
        <color theme="0"/>
      </colorScale>
    </cfRule>
    <cfRule type="expression" dxfId="4698" priority="1829">
      <formula>BO105&lt;0</formula>
    </cfRule>
  </conditionalFormatting>
  <conditionalFormatting sqref="BP105:BP106">
    <cfRule type="expression" priority="1826">
      <formula>#REF!</formula>
    </cfRule>
  </conditionalFormatting>
  <conditionalFormatting sqref="BP105:BP107">
    <cfRule type="expression" dxfId="4697" priority="1824">
      <formula>IF(BP105="Validar","Rojo","Verde")</formula>
    </cfRule>
  </conditionalFormatting>
  <conditionalFormatting sqref="BP106">
    <cfRule type="colorScale" priority="1825">
      <colorScale>
        <cfvo type="min"/>
        <cfvo type="max"/>
        <color theme="0"/>
        <color theme="0"/>
      </colorScale>
    </cfRule>
    <cfRule type="expression" dxfId="4696" priority="1827">
      <formula>BO106&lt;0</formula>
    </cfRule>
  </conditionalFormatting>
  <conditionalFormatting sqref="BP110">
    <cfRule type="colorScale" priority="1816">
      <colorScale>
        <cfvo type="min"/>
        <cfvo type="max"/>
        <color theme="0"/>
        <color theme="0"/>
      </colorScale>
    </cfRule>
    <cfRule type="expression" dxfId="4695"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4694" priority="1808">
      <formula>BO111&lt;0</formula>
    </cfRule>
  </conditionalFormatting>
  <conditionalFormatting sqref="BP117">
    <cfRule type="colorScale" priority="1822">
      <colorScale>
        <cfvo type="min"/>
        <cfvo type="max"/>
        <color theme="0"/>
        <color theme="0"/>
      </colorScale>
    </cfRule>
    <cfRule type="expression" dxfId="4693"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4692" priority="1821">
      <formula>BO118&lt;0</formula>
    </cfRule>
  </conditionalFormatting>
  <conditionalFormatting sqref="BP126:BP135">
    <cfRule type="expression" dxfId="4691" priority="1943">
      <formula>IF(BP126="Validar","Rojo","Verde")</formula>
    </cfRule>
    <cfRule type="colorScale" priority="1944">
      <colorScale>
        <cfvo type="min"/>
        <cfvo type="max"/>
        <color theme="0"/>
        <color theme="0"/>
      </colorScale>
    </cfRule>
    <cfRule type="expression" priority="1945">
      <formula>$F$23</formula>
    </cfRule>
    <cfRule type="expression" dxfId="4690" priority="1946">
      <formula>BO126&lt;0</formula>
    </cfRule>
  </conditionalFormatting>
  <conditionalFormatting sqref="BO6">
    <cfRule type="colorScale" priority="1803">
      <colorScale>
        <cfvo type="min"/>
        <cfvo type="max"/>
        <color theme="0"/>
        <color theme="0"/>
      </colorScale>
    </cfRule>
    <cfRule type="expression" dxfId="4689" priority="1804">
      <formula>BN6&lt;0</formula>
    </cfRule>
  </conditionalFormatting>
  <conditionalFormatting sqref="BO6">
    <cfRule type="expression" dxfId="4688"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4687" priority="1800">
      <formula>BN7&lt;0</formula>
    </cfRule>
  </conditionalFormatting>
  <conditionalFormatting sqref="BO7:BO8">
    <cfRule type="expression" dxfId="4686"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4685" priority="1765">
      <formula>BQ9&lt;0</formula>
    </cfRule>
  </conditionalFormatting>
  <conditionalFormatting sqref="BR9:BR20">
    <cfRule type="expression" dxfId="4684"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4683" priority="1742">
      <formula>BQ10&lt;0</formula>
    </cfRule>
  </conditionalFormatting>
  <conditionalFormatting sqref="BR11:BR14">
    <cfRule type="colorScale" priority="1762">
      <colorScale>
        <cfvo type="min"/>
        <cfvo type="max"/>
        <color theme="0"/>
        <color theme="0"/>
      </colorScale>
    </cfRule>
    <cfRule type="expression" dxfId="4682" priority="1763">
      <formula>BQ11&lt;0</formula>
    </cfRule>
  </conditionalFormatting>
  <conditionalFormatting sqref="BR15">
    <cfRule type="colorScale" priority="1739">
      <colorScale>
        <cfvo type="min"/>
        <cfvo type="max"/>
        <color theme="0"/>
        <color theme="0"/>
      </colorScale>
    </cfRule>
    <cfRule type="expression" dxfId="4681" priority="1740">
      <formula>BQ15&lt;0</formula>
    </cfRule>
  </conditionalFormatting>
  <conditionalFormatting sqref="BR16:BR17">
    <cfRule type="colorScale" priority="1760">
      <colorScale>
        <cfvo type="min"/>
        <cfvo type="max"/>
        <color theme="0"/>
        <color theme="0"/>
      </colorScale>
    </cfRule>
    <cfRule type="expression" dxfId="4680" priority="1761">
      <formula>BQ16&lt;0</formula>
    </cfRule>
  </conditionalFormatting>
  <conditionalFormatting sqref="BR18">
    <cfRule type="colorScale" priority="1736">
      <colorScale>
        <cfvo type="min"/>
        <cfvo type="max"/>
        <color theme="0"/>
        <color theme="0"/>
      </colorScale>
    </cfRule>
    <cfRule type="expression" dxfId="4679" priority="1738">
      <formula>BQ18&lt;0</formula>
    </cfRule>
  </conditionalFormatting>
  <conditionalFormatting sqref="BR19:BR20">
    <cfRule type="colorScale" priority="1758">
      <colorScale>
        <cfvo type="min"/>
        <cfvo type="max"/>
        <color theme="0"/>
        <color theme="0"/>
      </colorScale>
    </cfRule>
    <cfRule type="expression" dxfId="4678" priority="1759">
      <formula>BQ19&lt;0</formula>
    </cfRule>
  </conditionalFormatting>
  <conditionalFormatting sqref="BR23">
    <cfRule type="colorScale" priority="1733">
      <colorScale>
        <cfvo type="min"/>
        <cfvo type="max"/>
        <color theme="0"/>
        <color theme="0"/>
      </colorScale>
    </cfRule>
    <cfRule type="expression" dxfId="4677" priority="1734">
      <formula>BQ23&lt;0</formula>
    </cfRule>
  </conditionalFormatting>
  <conditionalFormatting sqref="BR23:BR31">
    <cfRule type="expression" dxfId="4676"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4675" priority="1757">
      <formula>BQ24&lt;0</formula>
    </cfRule>
  </conditionalFormatting>
  <conditionalFormatting sqref="BR25">
    <cfRule type="colorScale" priority="1754">
      <colorScale>
        <cfvo type="min"/>
        <cfvo type="max"/>
        <color theme="0"/>
        <color theme="0"/>
      </colorScale>
    </cfRule>
    <cfRule type="expression" dxfId="4674" priority="1755">
      <formula>BQ25&lt;0</formula>
    </cfRule>
  </conditionalFormatting>
  <conditionalFormatting sqref="BR26">
    <cfRule type="colorScale" priority="1731">
      <colorScale>
        <cfvo type="min"/>
        <cfvo type="max"/>
        <color theme="0"/>
        <color theme="0"/>
      </colorScale>
    </cfRule>
    <cfRule type="expression" dxfId="4673" priority="1732">
      <formula>BQ26&lt;0</formula>
    </cfRule>
  </conditionalFormatting>
  <conditionalFormatting sqref="BR27">
    <cfRule type="colorScale" priority="1752">
      <colorScale>
        <cfvo type="min"/>
        <cfvo type="max"/>
        <color theme="0"/>
        <color theme="0"/>
      </colorScale>
    </cfRule>
    <cfRule type="expression" dxfId="4672" priority="1753">
      <formula>BQ27&lt;0</formula>
    </cfRule>
  </conditionalFormatting>
  <conditionalFormatting sqref="BR28">
    <cfRule type="colorScale" priority="1750">
      <colorScale>
        <cfvo type="min"/>
        <cfvo type="max"/>
        <color theme="0"/>
        <color theme="0"/>
      </colorScale>
    </cfRule>
    <cfRule type="expression" dxfId="4671" priority="1751">
      <formula>BQ28&lt;0</formula>
    </cfRule>
  </conditionalFormatting>
  <conditionalFormatting sqref="BR29">
    <cfRule type="colorScale" priority="1728">
      <colorScale>
        <cfvo type="min"/>
        <cfvo type="max"/>
        <color theme="0"/>
        <color theme="0"/>
      </colorScale>
    </cfRule>
    <cfRule type="expression" dxfId="4670" priority="1730">
      <formula>BQ29&lt;0</formula>
    </cfRule>
  </conditionalFormatting>
  <conditionalFormatting sqref="BR30">
    <cfRule type="colorScale" priority="1748">
      <colorScale>
        <cfvo type="min"/>
        <cfvo type="max"/>
        <color theme="0"/>
        <color theme="0"/>
      </colorScale>
    </cfRule>
    <cfRule type="expression" dxfId="4669" priority="1749">
      <formula>BQ30&lt;0</formula>
    </cfRule>
  </conditionalFormatting>
  <conditionalFormatting sqref="BR31">
    <cfRule type="colorScale" priority="1746">
      <colorScale>
        <cfvo type="min"/>
        <cfvo type="max"/>
        <color theme="0"/>
        <color theme="0"/>
      </colorScale>
    </cfRule>
    <cfRule type="expression" dxfId="4668"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4667" priority="1726">
      <formula>BQ39&lt;0</formula>
    </cfRule>
  </conditionalFormatting>
  <conditionalFormatting sqref="BR39:BR107">
    <cfRule type="expression" dxfId="4666"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4665"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4664"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4663" priority="1770">
      <formula>BQ69&lt;0</formula>
    </cfRule>
  </conditionalFormatting>
  <conditionalFormatting sqref="BR82 BR92 BR103 BR107">
    <cfRule type="expression" dxfId="4662"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4661"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4660"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4659"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4658"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4657"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4656" priority="1779">
      <formula>BQ105&lt;0</formula>
    </cfRule>
  </conditionalFormatting>
  <conditionalFormatting sqref="BR110">
    <cfRule type="colorScale" priority="1780">
      <colorScale>
        <cfvo type="min"/>
        <cfvo type="max"/>
        <color theme="0"/>
        <color theme="0"/>
      </colorScale>
    </cfRule>
    <cfRule type="expression" dxfId="4655"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4654"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4653"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4652" priority="1714">
      <formula>BQ125&lt;0</formula>
    </cfRule>
  </conditionalFormatting>
  <conditionalFormatting sqref="BR125:BR135">
    <cfRule type="expression" dxfId="4651" priority="1711">
      <formula>IF(BR125="Validar","Rojo","Verde")</formula>
    </cfRule>
  </conditionalFormatting>
  <conditionalFormatting sqref="BR126:BR132">
    <cfRule type="colorScale" priority="1788">
      <colorScale>
        <cfvo type="min"/>
        <cfvo type="max"/>
        <color theme="0"/>
        <color theme="0"/>
      </colorScale>
    </cfRule>
    <cfRule type="expression" dxfId="4650"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4649"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4648" priority="1784">
      <formula>BQ135&lt;0</formula>
    </cfRule>
  </conditionalFormatting>
  <conditionalFormatting sqref="BR110:BS111">
    <cfRule type="expression" dxfId="4647"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4646" priority="1705">
      <formula>BR40&lt;0</formula>
    </cfRule>
  </conditionalFormatting>
  <conditionalFormatting sqref="BS40:BS67">
    <cfRule type="expression" dxfId="4645"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4644" priority="1708">
      <formula>BR67&lt;0</formula>
    </cfRule>
  </conditionalFormatting>
  <conditionalFormatting sqref="BS69">
    <cfRule type="colorScale" priority="1700">
      <colorScale>
        <cfvo type="min"/>
        <cfvo type="max"/>
        <color theme="0"/>
        <color theme="0"/>
      </colorScale>
    </cfRule>
    <cfRule type="expression" dxfId="4643" priority="1701">
      <formula>BR69&lt;0</formula>
    </cfRule>
  </conditionalFormatting>
  <conditionalFormatting sqref="BS69:BS81">
    <cfRule type="expression" priority="1698">
      <formula>#REF!</formula>
    </cfRule>
  </conditionalFormatting>
  <conditionalFormatting sqref="BS69:BS82">
    <cfRule type="expression" dxfId="4642" priority="1696">
      <formula>IF(BS69="Validar","Rojo","Verde")</formula>
    </cfRule>
  </conditionalFormatting>
  <conditionalFormatting sqref="BS70:BS78">
    <cfRule type="colorScale" priority="1697">
      <colorScale>
        <cfvo type="min"/>
        <cfvo type="max"/>
        <color theme="0"/>
        <color theme="0"/>
      </colorScale>
    </cfRule>
    <cfRule type="expression" dxfId="4641" priority="1699">
      <formula>BR70&lt;0</formula>
    </cfRule>
  </conditionalFormatting>
  <conditionalFormatting sqref="BS79:BS81">
    <cfRule type="colorScale" priority="1709">
      <colorScale>
        <cfvo type="min"/>
        <cfvo type="max"/>
        <color theme="0"/>
        <color theme="0"/>
      </colorScale>
    </cfRule>
    <cfRule type="expression" dxfId="4640"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4639" priority="1695">
      <formula>BR84&lt;0</formula>
    </cfRule>
  </conditionalFormatting>
  <conditionalFormatting sqref="BS84:BS91">
    <cfRule type="expression" priority="1692">
      <formula>#REF!</formula>
    </cfRule>
  </conditionalFormatting>
  <conditionalFormatting sqref="BS84:BS92">
    <cfRule type="expression" dxfId="4638" priority="1690">
      <formula>IF(BS84="Validar","Rojo","Verde")</formula>
    </cfRule>
  </conditionalFormatting>
  <conditionalFormatting sqref="BS85:BS91">
    <cfRule type="colorScale" priority="1691">
      <colorScale>
        <cfvo type="min"/>
        <cfvo type="max"/>
        <color theme="0"/>
        <color theme="0"/>
      </colorScale>
    </cfRule>
    <cfRule type="expression" dxfId="4637" priority="1693">
      <formula>BR85&lt;0</formula>
    </cfRule>
  </conditionalFormatting>
  <conditionalFormatting sqref="BS94">
    <cfRule type="colorScale" priority="1688">
      <colorScale>
        <cfvo type="min"/>
        <cfvo type="max"/>
        <color theme="0"/>
        <color theme="0"/>
      </colorScale>
    </cfRule>
    <cfRule type="expression" dxfId="4636" priority="1689">
      <formula>BR94&lt;0</formula>
    </cfRule>
  </conditionalFormatting>
  <conditionalFormatting sqref="BS94:BS102">
    <cfRule type="expression" priority="1682">
      <formula>#REF!</formula>
    </cfRule>
  </conditionalFormatting>
  <conditionalFormatting sqref="BS94:BS103">
    <cfRule type="expression" dxfId="4635" priority="1680">
      <formula>IF(BS94="Validar","Rojo","Verde")</formula>
    </cfRule>
  </conditionalFormatting>
  <conditionalFormatting sqref="BS95:BS100">
    <cfRule type="colorScale" priority="1686">
      <colorScale>
        <cfvo type="min"/>
        <cfvo type="max"/>
        <color theme="0"/>
        <color theme="0"/>
      </colorScale>
    </cfRule>
    <cfRule type="expression" dxfId="4634" priority="1687">
      <formula>BR95&lt;0</formula>
    </cfRule>
  </conditionalFormatting>
  <conditionalFormatting sqref="BS101">
    <cfRule type="colorScale" priority="1684">
      <colorScale>
        <cfvo type="min"/>
        <cfvo type="max"/>
        <color theme="0"/>
        <color theme="0"/>
      </colorScale>
    </cfRule>
    <cfRule type="expression" dxfId="4633" priority="1685">
      <formula>BR101&lt;0</formula>
    </cfRule>
  </conditionalFormatting>
  <conditionalFormatting sqref="BS102">
    <cfRule type="colorScale" priority="1681">
      <colorScale>
        <cfvo type="min"/>
        <cfvo type="max"/>
        <color theme="0"/>
        <color theme="0"/>
      </colorScale>
    </cfRule>
    <cfRule type="expression" dxfId="4632" priority="1683">
      <formula>BR102&lt;0</formula>
    </cfRule>
  </conditionalFormatting>
  <conditionalFormatting sqref="BS105">
    <cfRule type="colorScale" priority="1678">
      <colorScale>
        <cfvo type="min"/>
        <cfvo type="max"/>
        <color theme="0"/>
        <color theme="0"/>
      </colorScale>
    </cfRule>
    <cfRule type="expression" dxfId="4631" priority="1679">
      <formula>BR105&lt;0</formula>
    </cfRule>
  </conditionalFormatting>
  <conditionalFormatting sqref="BS105:BS106">
    <cfRule type="expression" priority="1676">
      <formula>#REF!</formula>
    </cfRule>
  </conditionalFormatting>
  <conditionalFormatting sqref="BS105:BS107">
    <cfRule type="expression" dxfId="4630" priority="1674">
      <formula>IF(BS105="Validar","Rojo","Verde")</formula>
    </cfRule>
  </conditionalFormatting>
  <conditionalFormatting sqref="BS106">
    <cfRule type="colorScale" priority="1675">
      <colorScale>
        <cfvo type="min"/>
        <cfvo type="max"/>
        <color theme="0"/>
        <color theme="0"/>
      </colorScale>
    </cfRule>
    <cfRule type="expression" dxfId="4629" priority="1677">
      <formula>BR106&lt;0</formula>
    </cfRule>
  </conditionalFormatting>
  <conditionalFormatting sqref="BS110">
    <cfRule type="colorScale" priority="1666">
      <colorScale>
        <cfvo type="min"/>
        <cfvo type="max"/>
        <color theme="0"/>
        <color theme="0"/>
      </colorScale>
    </cfRule>
    <cfRule type="expression" dxfId="4628"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4627" priority="1658">
      <formula>BR111&lt;0</formula>
    </cfRule>
  </conditionalFormatting>
  <conditionalFormatting sqref="BS117">
    <cfRule type="colorScale" priority="1672">
      <colorScale>
        <cfvo type="min"/>
        <cfvo type="max"/>
        <color theme="0"/>
        <color theme="0"/>
      </colorScale>
    </cfRule>
    <cfRule type="expression" dxfId="4626"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4625" priority="1671">
      <formula>BR118&lt;0</formula>
    </cfRule>
  </conditionalFormatting>
  <conditionalFormatting sqref="BS126:BS135">
    <cfRule type="expression" dxfId="4624" priority="1793">
      <formula>IF(BS126="Validar","Rojo","Verde")</formula>
    </cfRule>
    <cfRule type="colorScale" priority="1794">
      <colorScale>
        <cfvo type="min"/>
        <cfvo type="max"/>
        <color theme="0"/>
        <color theme="0"/>
      </colorScale>
    </cfRule>
    <cfRule type="expression" priority="1795">
      <formula>$F$23</formula>
    </cfRule>
    <cfRule type="expression" dxfId="4623" priority="1796">
      <formula>BR126&lt;0</formula>
    </cfRule>
  </conditionalFormatting>
  <conditionalFormatting sqref="BR6">
    <cfRule type="colorScale" priority="1653">
      <colorScale>
        <cfvo type="min"/>
        <cfvo type="max"/>
        <color theme="0"/>
        <color theme="0"/>
      </colorScale>
    </cfRule>
    <cfRule type="expression" dxfId="4622" priority="1654">
      <formula>BQ6&lt;0</formula>
    </cfRule>
  </conditionalFormatting>
  <conditionalFormatting sqref="BR6">
    <cfRule type="expression" dxfId="4621"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4620" priority="1650">
      <formula>BQ7&lt;0</formula>
    </cfRule>
  </conditionalFormatting>
  <conditionalFormatting sqref="BR7:BR8">
    <cfRule type="expression" dxfId="4619"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4618" priority="1615">
      <formula>BU9&lt;0</formula>
    </cfRule>
  </conditionalFormatting>
  <conditionalFormatting sqref="BV9:BV20">
    <cfRule type="expression" dxfId="4617"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4616" priority="1592">
      <formula>BU10&lt;0</formula>
    </cfRule>
  </conditionalFormatting>
  <conditionalFormatting sqref="BV11:BV14">
    <cfRule type="colorScale" priority="1612">
      <colorScale>
        <cfvo type="min"/>
        <cfvo type="max"/>
        <color theme="0"/>
        <color theme="0"/>
      </colorScale>
    </cfRule>
    <cfRule type="expression" dxfId="4615" priority="1613">
      <formula>BU11&lt;0</formula>
    </cfRule>
  </conditionalFormatting>
  <conditionalFormatting sqref="BV15">
    <cfRule type="colorScale" priority="1589">
      <colorScale>
        <cfvo type="min"/>
        <cfvo type="max"/>
        <color theme="0"/>
        <color theme="0"/>
      </colorScale>
    </cfRule>
    <cfRule type="expression" dxfId="4614" priority="1590">
      <formula>BU15&lt;0</formula>
    </cfRule>
  </conditionalFormatting>
  <conditionalFormatting sqref="BV16:BV17">
    <cfRule type="colorScale" priority="1610">
      <colorScale>
        <cfvo type="min"/>
        <cfvo type="max"/>
        <color theme="0"/>
        <color theme="0"/>
      </colorScale>
    </cfRule>
    <cfRule type="expression" dxfId="4613" priority="1611">
      <formula>BU16&lt;0</formula>
    </cfRule>
  </conditionalFormatting>
  <conditionalFormatting sqref="BV18">
    <cfRule type="colorScale" priority="1586">
      <colorScale>
        <cfvo type="min"/>
        <cfvo type="max"/>
        <color theme="0"/>
        <color theme="0"/>
      </colorScale>
    </cfRule>
    <cfRule type="expression" dxfId="4612" priority="1588">
      <formula>BU18&lt;0</formula>
    </cfRule>
  </conditionalFormatting>
  <conditionalFormatting sqref="BV19:BV20">
    <cfRule type="colorScale" priority="1608">
      <colorScale>
        <cfvo type="min"/>
        <cfvo type="max"/>
        <color theme="0"/>
        <color theme="0"/>
      </colorScale>
    </cfRule>
    <cfRule type="expression" dxfId="4611" priority="1609">
      <formula>BU19&lt;0</formula>
    </cfRule>
  </conditionalFormatting>
  <conditionalFormatting sqref="BV23">
    <cfRule type="colorScale" priority="1583">
      <colorScale>
        <cfvo type="min"/>
        <cfvo type="max"/>
        <color theme="0"/>
        <color theme="0"/>
      </colorScale>
    </cfRule>
    <cfRule type="expression" dxfId="4610" priority="1584">
      <formula>BU23&lt;0</formula>
    </cfRule>
  </conditionalFormatting>
  <conditionalFormatting sqref="BV23:BV31">
    <cfRule type="expression" dxfId="4609"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4608" priority="1607">
      <formula>BU24&lt;0</formula>
    </cfRule>
  </conditionalFormatting>
  <conditionalFormatting sqref="BV25">
    <cfRule type="colorScale" priority="1604">
      <colorScale>
        <cfvo type="min"/>
        <cfvo type="max"/>
        <color theme="0"/>
        <color theme="0"/>
      </colorScale>
    </cfRule>
    <cfRule type="expression" dxfId="4607" priority="1605">
      <formula>BU25&lt;0</formula>
    </cfRule>
  </conditionalFormatting>
  <conditionalFormatting sqref="BV26">
    <cfRule type="colorScale" priority="1581">
      <colorScale>
        <cfvo type="min"/>
        <cfvo type="max"/>
        <color theme="0"/>
        <color theme="0"/>
      </colorScale>
    </cfRule>
    <cfRule type="expression" dxfId="4606" priority="1582">
      <formula>BU26&lt;0</formula>
    </cfRule>
  </conditionalFormatting>
  <conditionalFormatting sqref="BV27">
    <cfRule type="colorScale" priority="1602">
      <colorScale>
        <cfvo type="min"/>
        <cfvo type="max"/>
        <color theme="0"/>
        <color theme="0"/>
      </colorScale>
    </cfRule>
    <cfRule type="expression" dxfId="4605" priority="1603">
      <formula>BU27&lt;0</formula>
    </cfRule>
  </conditionalFormatting>
  <conditionalFormatting sqref="BV28">
    <cfRule type="colorScale" priority="1600">
      <colorScale>
        <cfvo type="min"/>
        <cfvo type="max"/>
        <color theme="0"/>
        <color theme="0"/>
      </colorScale>
    </cfRule>
    <cfRule type="expression" dxfId="4604" priority="1601">
      <formula>BU28&lt;0</formula>
    </cfRule>
  </conditionalFormatting>
  <conditionalFormatting sqref="BV29">
    <cfRule type="colorScale" priority="1578">
      <colorScale>
        <cfvo type="min"/>
        <cfvo type="max"/>
        <color theme="0"/>
        <color theme="0"/>
      </colorScale>
    </cfRule>
    <cfRule type="expression" dxfId="4603" priority="1580">
      <formula>BU29&lt;0</formula>
    </cfRule>
  </conditionalFormatting>
  <conditionalFormatting sqref="BV30">
    <cfRule type="colorScale" priority="1598">
      <colorScale>
        <cfvo type="min"/>
        <cfvo type="max"/>
        <color theme="0"/>
        <color theme="0"/>
      </colorScale>
    </cfRule>
    <cfRule type="expression" dxfId="4602" priority="1599">
      <formula>BU30&lt;0</formula>
    </cfRule>
  </conditionalFormatting>
  <conditionalFormatting sqref="BV31">
    <cfRule type="colorScale" priority="1596">
      <colorScale>
        <cfvo type="min"/>
        <cfvo type="max"/>
        <color theme="0"/>
        <color theme="0"/>
      </colorScale>
    </cfRule>
    <cfRule type="expression" dxfId="4601"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4600" priority="1576">
      <formula>BU39&lt;0</formula>
    </cfRule>
  </conditionalFormatting>
  <conditionalFormatting sqref="BV39:BV107">
    <cfRule type="expression" dxfId="4599"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4598"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4597"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4596" priority="1620">
      <formula>BU69&lt;0</formula>
    </cfRule>
  </conditionalFormatting>
  <conditionalFormatting sqref="BV82 BV92 BV103 BV107">
    <cfRule type="expression" dxfId="4595"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4594"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4593"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4592"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4591"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4590"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4589" priority="1629">
      <formula>BU105&lt;0</formula>
    </cfRule>
  </conditionalFormatting>
  <conditionalFormatting sqref="BV110">
    <cfRule type="colorScale" priority="1630">
      <colorScale>
        <cfvo type="min"/>
        <cfvo type="max"/>
        <color theme="0"/>
        <color theme="0"/>
      </colorScale>
    </cfRule>
    <cfRule type="expression" dxfId="4588"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4587"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4586"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4585" priority="1564">
      <formula>BU125&lt;0</formula>
    </cfRule>
  </conditionalFormatting>
  <conditionalFormatting sqref="BV125:BV135">
    <cfRule type="expression" dxfId="4584" priority="1561">
      <formula>IF(BV125="Validar","Rojo","Verde")</formula>
    </cfRule>
  </conditionalFormatting>
  <conditionalFormatting sqref="BV126:BV132">
    <cfRule type="colorScale" priority="1638">
      <colorScale>
        <cfvo type="min"/>
        <cfvo type="max"/>
        <color theme="0"/>
        <color theme="0"/>
      </colorScale>
    </cfRule>
    <cfRule type="expression" dxfId="4583"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4582"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4581" priority="1634">
      <formula>BU135&lt;0</formula>
    </cfRule>
  </conditionalFormatting>
  <conditionalFormatting sqref="BV110:BW111">
    <cfRule type="expression" dxfId="4580" priority="1505">
      <formula>IF(BV110="Validar","Rojo","Verde")</formula>
    </cfRule>
  </conditionalFormatting>
  <conditionalFormatting sqref="BV117:BW123">
    <cfRule type="expression" dxfId="4579"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4578" priority="1555">
      <formula>BV40&lt;0</formula>
    </cfRule>
  </conditionalFormatting>
  <conditionalFormatting sqref="BW40:BW67">
    <cfRule type="expression" dxfId="4577"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4576" priority="1558">
      <formula>BV67&lt;0</formula>
    </cfRule>
  </conditionalFormatting>
  <conditionalFormatting sqref="BW69">
    <cfRule type="colorScale" priority="1550">
      <colorScale>
        <cfvo type="min"/>
        <cfvo type="max"/>
        <color theme="0"/>
        <color theme="0"/>
      </colorScale>
    </cfRule>
    <cfRule type="expression" dxfId="4575" priority="1551">
      <formula>BV69&lt;0</formula>
    </cfRule>
  </conditionalFormatting>
  <conditionalFormatting sqref="BW69:BW81">
    <cfRule type="expression" priority="1548">
      <formula>#REF!</formula>
    </cfRule>
  </conditionalFormatting>
  <conditionalFormatting sqref="BW69:BW82">
    <cfRule type="expression" dxfId="4574" priority="1546">
      <formula>IF(BW69="Validar","Rojo","Verde")</formula>
    </cfRule>
  </conditionalFormatting>
  <conditionalFormatting sqref="BW70:BW78">
    <cfRule type="colorScale" priority="1547">
      <colorScale>
        <cfvo type="min"/>
        <cfvo type="max"/>
        <color theme="0"/>
        <color theme="0"/>
      </colorScale>
    </cfRule>
    <cfRule type="expression" dxfId="4573" priority="1549">
      <formula>BV70&lt;0</formula>
    </cfRule>
  </conditionalFormatting>
  <conditionalFormatting sqref="BW79:BW81">
    <cfRule type="colorScale" priority="1559">
      <colorScale>
        <cfvo type="min"/>
        <cfvo type="max"/>
        <color theme="0"/>
        <color theme="0"/>
      </colorScale>
    </cfRule>
    <cfRule type="expression" dxfId="4572"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4571" priority="1545">
      <formula>BV84&lt;0</formula>
    </cfRule>
  </conditionalFormatting>
  <conditionalFormatting sqref="BW84:BW91">
    <cfRule type="expression" priority="1542">
      <formula>#REF!</formula>
    </cfRule>
  </conditionalFormatting>
  <conditionalFormatting sqref="BW84:BW92">
    <cfRule type="expression" dxfId="4570" priority="1540">
      <formula>IF(BW84="Validar","Rojo","Verde")</formula>
    </cfRule>
  </conditionalFormatting>
  <conditionalFormatting sqref="BW85:BW91">
    <cfRule type="colorScale" priority="1541">
      <colorScale>
        <cfvo type="min"/>
        <cfvo type="max"/>
        <color theme="0"/>
        <color theme="0"/>
      </colorScale>
    </cfRule>
    <cfRule type="expression" dxfId="4569" priority="1543">
      <formula>BV85&lt;0</formula>
    </cfRule>
  </conditionalFormatting>
  <conditionalFormatting sqref="BW94">
    <cfRule type="colorScale" priority="1538">
      <colorScale>
        <cfvo type="min"/>
        <cfvo type="max"/>
        <color theme="0"/>
        <color theme="0"/>
      </colorScale>
    </cfRule>
    <cfRule type="expression" dxfId="4568" priority="1539">
      <formula>BV94&lt;0</formula>
    </cfRule>
  </conditionalFormatting>
  <conditionalFormatting sqref="BW94:BW102">
    <cfRule type="expression" priority="1532">
      <formula>#REF!</formula>
    </cfRule>
  </conditionalFormatting>
  <conditionalFormatting sqref="BW94:BW103">
    <cfRule type="expression" dxfId="4567" priority="1530">
      <formula>IF(BW94="Validar","Rojo","Verde")</formula>
    </cfRule>
  </conditionalFormatting>
  <conditionalFormatting sqref="BW95:BW100">
    <cfRule type="colorScale" priority="1536">
      <colorScale>
        <cfvo type="min"/>
        <cfvo type="max"/>
        <color theme="0"/>
        <color theme="0"/>
      </colorScale>
    </cfRule>
    <cfRule type="expression" dxfId="4566" priority="1537">
      <formula>BV95&lt;0</formula>
    </cfRule>
  </conditionalFormatting>
  <conditionalFormatting sqref="BW101">
    <cfRule type="colorScale" priority="1534">
      <colorScale>
        <cfvo type="min"/>
        <cfvo type="max"/>
        <color theme="0"/>
        <color theme="0"/>
      </colorScale>
    </cfRule>
    <cfRule type="expression" dxfId="4565" priority="1535">
      <formula>BV101&lt;0</formula>
    </cfRule>
  </conditionalFormatting>
  <conditionalFormatting sqref="BW102">
    <cfRule type="colorScale" priority="1531">
      <colorScale>
        <cfvo type="min"/>
        <cfvo type="max"/>
        <color theme="0"/>
        <color theme="0"/>
      </colorScale>
    </cfRule>
    <cfRule type="expression" dxfId="4564" priority="1533">
      <formula>BV102&lt;0</formula>
    </cfRule>
  </conditionalFormatting>
  <conditionalFormatting sqref="BW105">
    <cfRule type="colorScale" priority="1528">
      <colorScale>
        <cfvo type="min"/>
        <cfvo type="max"/>
        <color theme="0"/>
        <color theme="0"/>
      </colorScale>
    </cfRule>
    <cfRule type="expression" dxfId="4563" priority="1529">
      <formula>BV105&lt;0</formula>
    </cfRule>
  </conditionalFormatting>
  <conditionalFormatting sqref="BW105:BW106">
    <cfRule type="expression" priority="1526">
      <formula>#REF!</formula>
    </cfRule>
  </conditionalFormatting>
  <conditionalFormatting sqref="BW105:BW107">
    <cfRule type="expression" dxfId="4562" priority="1524">
      <formula>IF(BW105="Validar","Rojo","Verde")</formula>
    </cfRule>
  </conditionalFormatting>
  <conditionalFormatting sqref="BW106">
    <cfRule type="colorScale" priority="1525">
      <colorScale>
        <cfvo type="min"/>
        <cfvo type="max"/>
        <color theme="0"/>
        <color theme="0"/>
      </colorScale>
    </cfRule>
    <cfRule type="expression" dxfId="4561" priority="1527">
      <formula>BV106&lt;0</formula>
    </cfRule>
  </conditionalFormatting>
  <conditionalFormatting sqref="BW110">
    <cfRule type="colorScale" priority="1516">
      <colorScale>
        <cfvo type="min"/>
        <cfvo type="max"/>
        <color theme="0"/>
        <color theme="0"/>
      </colorScale>
    </cfRule>
    <cfRule type="expression" dxfId="4560"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4559" priority="1508">
      <formula>BV111&lt;0</formula>
    </cfRule>
  </conditionalFormatting>
  <conditionalFormatting sqref="BW117">
    <cfRule type="colorScale" priority="1522">
      <colorScale>
        <cfvo type="min"/>
        <cfvo type="max"/>
        <color theme="0"/>
        <color theme="0"/>
      </colorScale>
    </cfRule>
    <cfRule type="expression" dxfId="4558"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4557" priority="1521">
      <formula>BV118&lt;0</formula>
    </cfRule>
  </conditionalFormatting>
  <conditionalFormatting sqref="BW126:BW135">
    <cfRule type="expression" dxfId="4556" priority="1643">
      <formula>IF(BW126="Validar","Rojo","Verde")</formula>
    </cfRule>
    <cfRule type="colorScale" priority="1644">
      <colorScale>
        <cfvo type="min"/>
        <cfvo type="max"/>
        <color theme="0"/>
        <color theme="0"/>
      </colorScale>
    </cfRule>
    <cfRule type="expression" priority="1645">
      <formula>$F$23</formula>
    </cfRule>
    <cfRule type="expression" dxfId="4555" priority="1646">
      <formula>BV126&lt;0</formula>
    </cfRule>
  </conditionalFormatting>
  <conditionalFormatting sqref="BV6">
    <cfRule type="colorScale" priority="1503">
      <colorScale>
        <cfvo type="min"/>
        <cfvo type="max"/>
        <color theme="0"/>
        <color theme="0"/>
      </colorScale>
    </cfRule>
    <cfRule type="expression" dxfId="4554" priority="1504">
      <formula>BU6&lt;0</formula>
    </cfRule>
  </conditionalFormatting>
  <conditionalFormatting sqref="BV6">
    <cfRule type="expression" dxfId="4553"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4552" priority="1500">
      <formula>BU7&lt;0</formula>
    </cfRule>
  </conditionalFormatting>
  <conditionalFormatting sqref="BV7:BV8">
    <cfRule type="expression" dxfId="4551"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4550" priority="1465">
      <formula>CA9&lt;0</formula>
    </cfRule>
  </conditionalFormatting>
  <conditionalFormatting sqref="CB9:CB20">
    <cfRule type="expression" dxfId="4549"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4548" priority="1442">
      <formula>CA10&lt;0</formula>
    </cfRule>
  </conditionalFormatting>
  <conditionalFormatting sqref="CB11:CB14">
    <cfRule type="colorScale" priority="1462">
      <colorScale>
        <cfvo type="min"/>
        <cfvo type="max"/>
        <color theme="0"/>
        <color theme="0"/>
      </colorScale>
    </cfRule>
    <cfRule type="expression" dxfId="4547" priority="1463">
      <formula>CA11&lt;0</formula>
    </cfRule>
  </conditionalFormatting>
  <conditionalFormatting sqref="CB15">
    <cfRule type="colorScale" priority="1439">
      <colorScale>
        <cfvo type="min"/>
        <cfvo type="max"/>
        <color theme="0"/>
        <color theme="0"/>
      </colorScale>
    </cfRule>
    <cfRule type="expression" dxfId="4546" priority="1440">
      <formula>CA15&lt;0</formula>
    </cfRule>
  </conditionalFormatting>
  <conditionalFormatting sqref="CB16:CB17">
    <cfRule type="colorScale" priority="1460">
      <colorScale>
        <cfvo type="min"/>
        <cfvo type="max"/>
        <color theme="0"/>
        <color theme="0"/>
      </colorScale>
    </cfRule>
    <cfRule type="expression" dxfId="4545" priority="1461">
      <formula>CA16&lt;0</formula>
    </cfRule>
  </conditionalFormatting>
  <conditionalFormatting sqref="CB18">
    <cfRule type="colorScale" priority="1436">
      <colorScale>
        <cfvo type="min"/>
        <cfvo type="max"/>
        <color theme="0"/>
        <color theme="0"/>
      </colorScale>
    </cfRule>
    <cfRule type="expression" dxfId="4544" priority="1438">
      <formula>CA18&lt;0</formula>
    </cfRule>
  </conditionalFormatting>
  <conditionalFormatting sqref="CB19:CB20">
    <cfRule type="colorScale" priority="1458">
      <colorScale>
        <cfvo type="min"/>
        <cfvo type="max"/>
        <color theme="0"/>
        <color theme="0"/>
      </colorScale>
    </cfRule>
    <cfRule type="expression" dxfId="4543" priority="1459">
      <formula>CA19&lt;0</formula>
    </cfRule>
  </conditionalFormatting>
  <conditionalFormatting sqref="CB23">
    <cfRule type="colorScale" priority="1433">
      <colorScale>
        <cfvo type="min"/>
        <cfvo type="max"/>
        <color theme="0"/>
        <color theme="0"/>
      </colorScale>
    </cfRule>
    <cfRule type="expression" dxfId="4542" priority="1434">
      <formula>CA23&lt;0</formula>
    </cfRule>
  </conditionalFormatting>
  <conditionalFormatting sqref="CB23:CB31">
    <cfRule type="expression" dxfId="4541"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4540" priority="1457">
      <formula>CA24&lt;0</formula>
    </cfRule>
  </conditionalFormatting>
  <conditionalFormatting sqref="CB25">
    <cfRule type="colorScale" priority="1454">
      <colorScale>
        <cfvo type="min"/>
        <cfvo type="max"/>
        <color theme="0"/>
        <color theme="0"/>
      </colorScale>
    </cfRule>
    <cfRule type="expression" dxfId="4539" priority="1455">
      <formula>CA25&lt;0</formula>
    </cfRule>
  </conditionalFormatting>
  <conditionalFormatting sqref="CB26">
    <cfRule type="colorScale" priority="1431">
      <colorScale>
        <cfvo type="min"/>
        <cfvo type="max"/>
        <color theme="0"/>
        <color theme="0"/>
      </colorScale>
    </cfRule>
    <cfRule type="expression" dxfId="4538" priority="1432">
      <formula>CA26&lt;0</formula>
    </cfRule>
  </conditionalFormatting>
  <conditionalFormatting sqref="CB27">
    <cfRule type="colorScale" priority="1452">
      <colorScale>
        <cfvo type="min"/>
        <cfvo type="max"/>
        <color theme="0"/>
        <color theme="0"/>
      </colorScale>
    </cfRule>
    <cfRule type="expression" dxfId="4537" priority="1453">
      <formula>CA27&lt;0</formula>
    </cfRule>
  </conditionalFormatting>
  <conditionalFormatting sqref="CB28">
    <cfRule type="colorScale" priority="1450">
      <colorScale>
        <cfvo type="min"/>
        <cfvo type="max"/>
        <color theme="0"/>
        <color theme="0"/>
      </colorScale>
    </cfRule>
    <cfRule type="expression" dxfId="4536" priority="1451">
      <formula>CA28&lt;0</formula>
    </cfRule>
  </conditionalFormatting>
  <conditionalFormatting sqref="CB29">
    <cfRule type="colorScale" priority="1428">
      <colorScale>
        <cfvo type="min"/>
        <cfvo type="max"/>
        <color theme="0"/>
        <color theme="0"/>
      </colorScale>
    </cfRule>
    <cfRule type="expression" dxfId="4535" priority="1430">
      <formula>CA29&lt;0</formula>
    </cfRule>
  </conditionalFormatting>
  <conditionalFormatting sqref="CB30">
    <cfRule type="colorScale" priority="1448">
      <colorScale>
        <cfvo type="min"/>
        <cfvo type="max"/>
        <color theme="0"/>
        <color theme="0"/>
      </colorScale>
    </cfRule>
    <cfRule type="expression" dxfId="4534" priority="1449">
      <formula>CA30&lt;0</formula>
    </cfRule>
  </conditionalFormatting>
  <conditionalFormatting sqref="CB31">
    <cfRule type="colorScale" priority="1446">
      <colorScale>
        <cfvo type="min"/>
        <cfvo type="max"/>
        <color theme="0"/>
        <color theme="0"/>
      </colorScale>
    </cfRule>
    <cfRule type="expression" dxfId="4533"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4532" priority="1426">
      <formula>CA39&lt;0</formula>
    </cfRule>
  </conditionalFormatting>
  <conditionalFormatting sqref="CB39:CB107">
    <cfRule type="expression" dxfId="4531"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4530"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4529"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4528" priority="1470">
      <formula>CA69&lt;0</formula>
    </cfRule>
  </conditionalFormatting>
  <conditionalFormatting sqref="CB82 CB92 CB103 CB107">
    <cfRule type="expression" dxfId="4527"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4526"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4525"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4524"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4523"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4522"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4521" priority="1479">
      <formula>CA105&lt;0</formula>
    </cfRule>
  </conditionalFormatting>
  <conditionalFormatting sqref="CB110">
    <cfRule type="colorScale" priority="1480">
      <colorScale>
        <cfvo type="min"/>
        <cfvo type="max"/>
        <color theme="0"/>
        <color theme="0"/>
      </colorScale>
    </cfRule>
    <cfRule type="expression" dxfId="4520"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4519"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4518"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4517" priority="1414">
      <formula>CA125&lt;0</formula>
    </cfRule>
  </conditionalFormatting>
  <conditionalFormatting sqref="CB125:CB135">
    <cfRule type="expression" dxfId="4516" priority="1411">
      <formula>IF(CB125="Validar","Rojo","Verde")</formula>
    </cfRule>
  </conditionalFormatting>
  <conditionalFormatting sqref="CB126:CB132">
    <cfRule type="colorScale" priority="1488">
      <colorScale>
        <cfvo type="min"/>
        <cfvo type="max"/>
        <color theme="0"/>
        <color theme="0"/>
      </colorScale>
    </cfRule>
    <cfRule type="expression" dxfId="4515"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4514"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4513" priority="1484">
      <formula>CA135&lt;0</formula>
    </cfRule>
  </conditionalFormatting>
  <conditionalFormatting sqref="CB110:CC111">
    <cfRule type="expression" dxfId="4512" priority="1355">
      <formula>IF(CB110="Validar","Rojo","Verde")</formula>
    </cfRule>
  </conditionalFormatting>
  <conditionalFormatting sqref="CB117:CC123">
    <cfRule type="expression" dxfId="4511"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4510" priority="1405">
      <formula>CB40&lt;0</formula>
    </cfRule>
  </conditionalFormatting>
  <conditionalFormatting sqref="CC40:CC67">
    <cfRule type="expression" dxfId="4509"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4508" priority="1408">
      <formula>CB67&lt;0</formula>
    </cfRule>
  </conditionalFormatting>
  <conditionalFormatting sqref="CC69">
    <cfRule type="colorScale" priority="1400">
      <colorScale>
        <cfvo type="min"/>
        <cfvo type="max"/>
        <color theme="0"/>
        <color theme="0"/>
      </colorScale>
    </cfRule>
    <cfRule type="expression" dxfId="4507" priority="1401">
      <formula>CB69&lt;0</formula>
    </cfRule>
  </conditionalFormatting>
  <conditionalFormatting sqref="CC69:CC81">
    <cfRule type="expression" priority="1398">
      <formula>#REF!</formula>
    </cfRule>
  </conditionalFormatting>
  <conditionalFormatting sqref="CC69:CC82">
    <cfRule type="expression" dxfId="4506" priority="1396">
      <formula>IF(CC69="Validar","Rojo","Verde")</formula>
    </cfRule>
  </conditionalFormatting>
  <conditionalFormatting sqref="CC70:CC78">
    <cfRule type="colorScale" priority="1397">
      <colorScale>
        <cfvo type="min"/>
        <cfvo type="max"/>
        <color theme="0"/>
        <color theme="0"/>
      </colorScale>
    </cfRule>
    <cfRule type="expression" dxfId="4505" priority="1399">
      <formula>CB70&lt;0</formula>
    </cfRule>
  </conditionalFormatting>
  <conditionalFormatting sqref="CC79:CC81">
    <cfRule type="colorScale" priority="1409">
      <colorScale>
        <cfvo type="min"/>
        <cfvo type="max"/>
        <color theme="0"/>
        <color theme="0"/>
      </colorScale>
    </cfRule>
    <cfRule type="expression" dxfId="4504"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4503" priority="1395">
      <formula>CB84&lt;0</formula>
    </cfRule>
  </conditionalFormatting>
  <conditionalFormatting sqref="CC84:CC91">
    <cfRule type="expression" priority="1392">
      <formula>#REF!</formula>
    </cfRule>
  </conditionalFormatting>
  <conditionalFormatting sqref="CC84:CC92">
    <cfRule type="expression" dxfId="4502" priority="1390">
      <formula>IF(CC84="Validar","Rojo","Verde")</formula>
    </cfRule>
  </conditionalFormatting>
  <conditionalFormatting sqref="CC85:CC91">
    <cfRule type="colorScale" priority="1391">
      <colorScale>
        <cfvo type="min"/>
        <cfvo type="max"/>
        <color theme="0"/>
        <color theme="0"/>
      </colorScale>
    </cfRule>
    <cfRule type="expression" dxfId="4501" priority="1393">
      <formula>CB85&lt;0</formula>
    </cfRule>
  </conditionalFormatting>
  <conditionalFormatting sqref="CC94">
    <cfRule type="colorScale" priority="1388">
      <colorScale>
        <cfvo type="min"/>
        <cfvo type="max"/>
        <color theme="0"/>
        <color theme="0"/>
      </colorScale>
    </cfRule>
    <cfRule type="expression" dxfId="4500" priority="1389">
      <formula>CB94&lt;0</formula>
    </cfRule>
  </conditionalFormatting>
  <conditionalFormatting sqref="CC94:CC102">
    <cfRule type="expression" priority="1382">
      <formula>#REF!</formula>
    </cfRule>
  </conditionalFormatting>
  <conditionalFormatting sqref="CC94:CC103">
    <cfRule type="expression" dxfId="4499" priority="1380">
      <formula>IF(CC94="Validar","Rojo","Verde")</formula>
    </cfRule>
  </conditionalFormatting>
  <conditionalFormatting sqref="CC95:CC100">
    <cfRule type="colorScale" priority="1386">
      <colorScale>
        <cfvo type="min"/>
        <cfvo type="max"/>
        <color theme="0"/>
        <color theme="0"/>
      </colorScale>
    </cfRule>
    <cfRule type="expression" dxfId="4498" priority="1387">
      <formula>CB95&lt;0</formula>
    </cfRule>
  </conditionalFormatting>
  <conditionalFormatting sqref="CC101">
    <cfRule type="colorScale" priority="1384">
      <colorScale>
        <cfvo type="min"/>
        <cfvo type="max"/>
        <color theme="0"/>
        <color theme="0"/>
      </colorScale>
    </cfRule>
    <cfRule type="expression" dxfId="4497" priority="1385">
      <formula>CB101&lt;0</formula>
    </cfRule>
  </conditionalFormatting>
  <conditionalFormatting sqref="CC102">
    <cfRule type="colorScale" priority="1381">
      <colorScale>
        <cfvo type="min"/>
        <cfvo type="max"/>
        <color theme="0"/>
        <color theme="0"/>
      </colorScale>
    </cfRule>
    <cfRule type="expression" dxfId="4496" priority="1383">
      <formula>CB102&lt;0</formula>
    </cfRule>
  </conditionalFormatting>
  <conditionalFormatting sqref="CC105">
    <cfRule type="colorScale" priority="1378">
      <colorScale>
        <cfvo type="min"/>
        <cfvo type="max"/>
        <color theme="0"/>
        <color theme="0"/>
      </colorScale>
    </cfRule>
    <cfRule type="expression" dxfId="4495" priority="1379">
      <formula>CB105&lt;0</formula>
    </cfRule>
  </conditionalFormatting>
  <conditionalFormatting sqref="CC105:CC106">
    <cfRule type="expression" priority="1376">
      <formula>#REF!</formula>
    </cfRule>
  </conditionalFormatting>
  <conditionalFormatting sqref="CC105:CC107">
    <cfRule type="expression" dxfId="4494" priority="1374">
      <formula>IF(CC105="Validar","Rojo","Verde")</formula>
    </cfRule>
  </conditionalFormatting>
  <conditionalFormatting sqref="CC106">
    <cfRule type="colorScale" priority="1375">
      <colorScale>
        <cfvo type="min"/>
        <cfvo type="max"/>
        <color theme="0"/>
        <color theme="0"/>
      </colorScale>
    </cfRule>
    <cfRule type="expression" dxfId="4493" priority="1377">
      <formula>CB106&lt;0</formula>
    </cfRule>
  </conditionalFormatting>
  <conditionalFormatting sqref="CC110">
    <cfRule type="colorScale" priority="1366">
      <colorScale>
        <cfvo type="min"/>
        <cfvo type="max"/>
        <color theme="0"/>
        <color theme="0"/>
      </colorScale>
    </cfRule>
    <cfRule type="expression" dxfId="4492"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4491" priority="1358">
      <formula>CB111&lt;0</formula>
    </cfRule>
  </conditionalFormatting>
  <conditionalFormatting sqref="CC117">
    <cfRule type="colorScale" priority="1372">
      <colorScale>
        <cfvo type="min"/>
        <cfvo type="max"/>
        <color theme="0"/>
        <color theme="0"/>
      </colorScale>
    </cfRule>
    <cfRule type="expression" dxfId="4490"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4489" priority="1371">
      <formula>CB118&lt;0</formula>
    </cfRule>
  </conditionalFormatting>
  <conditionalFormatting sqref="CC126:CC135">
    <cfRule type="expression" dxfId="4488" priority="1493">
      <formula>IF(CC126="Validar","Rojo","Verde")</formula>
    </cfRule>
    <cfRule type="colorScale" priority="1494">
      <colorScale>
        <cfvo type="min"/>
        <cfvo type="max"/>
        <color theme="0"/>
        <color theme="0"/>
      </colorScale>
    </cfRule>
    <cfRule type="expression" priority="1495">
      <formula>$F$23</formula>
    </cfRule>
    <cfRule type="expression" dxfId="4487" priority="1496">
      <formula>CB126&lt;0</formula>
    </cfRule>
  </conditionalFormatting>
  <conditionalFormatting sqref="CB6">
    <cfRule type="colorScale" priority="1353">
      <colorScale>
        <cfvo type="min"/>
        <cfvo type="max"/>
        <color theme="0"/>
        <color theme="0"/>
      </colorScale>
    </cfRule>
    <cfRule type="expression" dxfId="4486" priority="1354">
      <formula>CA6&lt;0</formula>
    </cfRule>
  </conditionalFormatting>
  <conditionalFormatting sqref="CB6">
    <cfRule type="expression" dxfId="4485"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4484" priority="1350">
      <formula>CA7&lt;0</formula>
    </cfRule>
  </conditionalFormatting>
  <conditionalFormatting sqref="CB7:CB8">
    <cfRule type="expression" dxfId="4483"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4482" priority="1315">
      <formula>CE9&lt;0</formula>
    </cfRule>
  </conditionalFormatting>
  <conditionalFormatting sqref="CF9:CF20">
    <cfRule type="expression" dxfId="4481"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4480" priority="1292">
      <formula>CE10&lt;0</formula>
    </cfRule>
  </conditionalFormatting>
  <conditionalFormatting sqref="CF11:CF14">
    <cfRule type="colorScale" priority="1312">
      <colorScale>
        <cfvo type="min"/>
        <cfvo type="max"/>
        <color theme="0"/>
        <color theme="0"/>
      </colorScale>
    </cfRule>
    <cfRule type="expression" dxfId="4479" priority="1313">
      <formula>CE11&lt;0</formula>
    </cfRule>
  </conditionalFormatting>
  <conditionalFormatting sqref="CF15">
    <cfRule type="colorScale" priority="1289">
      <colorScale>
        <cfvo type="min"/>
        <cfvo type="max"/>
        <color theme="0"/>
        <color theme="0"/>
      </colorScale>
    </cfRule>
    <cfRule type="expression" dxfId="4478" priority="1290">
      <formula>CE15&lt;0</formula>
    </cfRule>
  </conditionalFormatting>
  <conditionalFormatting sqref="CF16:CF17">
    <cfRule type="colorScale" priority="1310">
      <colorScale>
        <cfvo type="min"/>
        <cfvo type="max"/>
        <color theme="0"/>
        <color theme="0"/>
      </colorScale>
    </cfRule>
    <cfRule type="expression" dxfId="4477" priority="1311">
      <formula>CE16&lt;0</formula>
    </cfRule>
  </conditionalFormatting>
  <conditionalFormatting sqref="CF18">
    <cfRule type="colorScale" priority="1286">
      <colorScale>
        <cfvo type="min"/>
        <cfvo type="max"/>
        <color theme="0"/>
        <color theme="0"/>
      </colorScale>
    </cfRule>
    <cfRule type="expression" dxfId="4476" priority="1288">
      <formula>CE18&lt;0</formula>
    </cfRule>
  </conditionalFormatting>
  <conditionalFormatting sqref="CF19:CF20">
    <cfRule type="colorScale" priority="1308">
      <colorScale>
        <cfvo type="min"/>
        <cfvo type="max"/>
        <color theme="0"/>
        <color theme="0"/>
      </colorScale>
    </cfRule>
    <cfRule type="expression" dxfId="4475" priority="1309">
      <formula>CE19&lt;0</formula>
    </cfRule>
  </conditionalFormatting>
  <conditionalFormatting sqref="CF23">
    <cfRule type="colorScale" priority="1283">
      <colorScale>
        <cfvo type="min"/>
        <cfvo type="max"/>
        <color theme="0"/>
        <color theme="0"/>
      </colorScale>
    </cfRule>
    <cfRule type="expression" dxfId="4474" priority="1284">
      <formula>CE23&lt;0</formula>
    </cfRule>
  </conditionalFormatting>
  <conditionalFormatting sqref="CF23:CF31">
    <cfRule type="expression" dxfId="4473"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4472" priority="1307">
      <formula>CE24&lt;0</formula>
    </cfRule>
  </conditionalFormatting>
  <conditionalFormatting sqref="CF25">
    <cfRule type="colorScale" priority="1304">
      <colorScale>
        <cfvo type="min"/>
        <cfvo type="max"/>
        <color theme="0"/>
        <color theme="0"/>
      </colorScale>
    </cfRule>
    <cfRule type="expression" dxfId="4471" priority="1305">
      <formula>CE25&lt;0</formula>
    </cfRule>
  </conditionalFormatting>
  <conditionalFormatting sqref="CF26">
    <cfRule type="colorScale" priority="1281">
      <colorScale>
        <cfvo type="min"/>
        <cfvo type="max"/>
        <color theme="0"/>
        <color theme="0"/>
      </colorScale>
    </cfRule>
    <cfRule type="expression" dxfId="4470" priority="1282">
      <formula>CE26&lt;0</formula>
    </cfRule>
  </conditionalFormatting>
  <conditionalFormatting sqref="CF27">
    <cfRule type="colorScale" priority="1302">
      <colorScale>
        <cfvo type="min"/>
        <cfvo type="max"/>
        <color theme="0"/>
        <color theme="0"/>
      </colorScale>
    </cfRule>
    <cfRule type="expression" dxfId="4469" priority="1303">
      <formula>CE27&lt;0</formula>
    </cfRule>
  </conditionalFormatting>
  <conditionalFormatting sqref="CF28">
    <cfRule type="colorScale" priority="1300">
      <colorScale>
        <cfvo type="min"/>
        <cfvo type="max"/>
        <color theme="0"/>
        <color theme="0"/>
      </colorScale>
    </cfRule>
    <cfRule type="expression" dxfId="4468" priority="1301">
      <formula>CE28&lt;0</formula>
    </cfRule>
  </conditionalFormatting>
  <conditionalFormatting sqref="CF29">
    <cfRule type="colorScale" priority="1278">
      <colorScale>
        <cfvo type="min"/>
        <cfvo type="max"/>
        <color theme="0"/>
        <color theme="0"/>
      </colorScale>
    </cfRule>
    <cfRule type="expression" dxfId="4467" priority="1280">
      <formula>CE29&lt;0</formula>
    </cfRule>
  </conditionalFormatting>
  <conditionalFormatting sqref="CF30">
    <cfRule type="colorScale" priority="1298">
      <colorScale>
        <cfvo type="min"/>
        <cfvo type="max"/>
        <color theme="0"/>
        <color theme="0"/>
      </colorScale>
    </cfRule>
    <cfRule type="expression" dxfId="4466" priority="1299">
      <formula>CE30&lt;0</formula>
    </cfRule>
  </conditionalFormatting>
  <conditionalFormatting sqref="CF31">
    <cfRule type="colorScale" priority="1296">
      <colorScale>
        <cfvo type="min"/>
        <cfvo type="max"/>
        <color theme="0"/>
        <color theme="0"/>
      </colorScale>
    </cfRule>
    <cfRule type="expression" dxfId="4465"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4464" priority="1276">
      <formula>CE39&lt;0</formula>
    </cfRule>
  </conditionalFormatting>
  <conditionalFormatting sqref="CF39:CF107">
    <cfRule type="expression" dxfId="4463"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4462"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4461"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4460" priority="1320">
      <formula>CE69&lt;0</formula>
    </cfRule>
  </conditionalFormatting>
  <conditionalFormatting sqref="CF82 CF92 CF103 CF107">
    <cfRule type="expression" dxfId="4459"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4458"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4457"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4456"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4455"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4454"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4453" priority="1329">
      <formula>CE105&lt;0</formula>
    </cfRule>
  </conditionalFormatting>
  <conditionalFormatting sqref="CF110">
    <cfRule type="colorScale" priority="1330">
      <colorScale>
        <cfvo type="min"/>
        <cfvo type="max"/>
        <color theme="0"/>
        <color theme="0"/>
      </colorScale>
    </cfRule>
    <cfRule type="expression" dxfId="4452"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4451"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4450"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4449" priority="1264">
      <formula>CE125&lt;0</formula>
    </cfRule>
  </conditionalFormatting>
  <conditionalFormatting sqref="CF125:CF135">
    <cfRule type="expression" dxfId="4448" priority="1261">
      <formula>IF(CF125="Validar","Rojo","Verde")</formula>
    </cfRule>
  </conditionalFormatting>
  <conditionalFormatting sqref="CF126:CF132">
    <cfRule type="colorScale" priority="1338">
      <colorScale>
        <cfvo type="min"/>
        <cfvo type="max"/>
        <color theme="0"/>
        <color theme="0"/>
      </colorScale>
    </cfRule>
    <cfRule type="expression" dxfId="4447"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4446"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4445" priority="1334">
      <formula>CE135&lt;0</formula>
    </cfRule>
  </conditionalFormatting>
  <conditionalFormatting sqref="CF110:CG111">
    <cfRule type="expression" dxfId="4444" priority="1205">
      <formula>IF(CF110="Validar","Rojo","Verde")</formula>
    </cfRule>
  </conditionalFormatting>
  <conditionalFormatting sqref="CF117:CG123">
    <cfRule type="expression" dxfId="4443"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4442" priority="1255">
      <formula>CF40&lt;0</formula>
    </cfRule>
  </conditionalFormatting>
  <conditionalFormatting sqref="CG40:CG67">
    <cfRule type="expression" dxfId="4441"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4440" priority="1258">
      <formula>CF67&lt;0</formula>
    </cfRule>
  </conditionalFormatting>
  <conditionalFormatting sqref="CG69">
    <cfRule type="colorScale" priority="1250">
      <colorScale>
        <cfvo type="min"/>
        <cfvo type="max"/>
        <color theme="0"/>
        <color theme="0"/>
      </colorScale>
    </cfRule>
    <cfRule type="expression" dxfId="4439" priority="1251">
      <formula>CF69&lt;0</formula>
    </cfRule>
  </conditionalFormatting>
  <conditionalFormatting sqref="CG69:CG81">
    <cfRule type="expression" priority="1248">
      <formula>#REF!</formula>
    </cfRule>
  </conditionalFormatting>
  <conditionalFormatting sqref="CG69:CG82">
    <cfRule type="expression" dxfId="4438" priority="1246">
      <formula>IF(CG69="Validar","Rojo","Verde")</formula>
    </cfRule>
  </conditionalFormatting>
  <conditionalFormatting sqref="CG70:CG78">
    <cfRule type="colorScale" priority="1247">
      <colorScale>
        <cfvo type="min"/>
        <cfvo type="max"/>
        <color theme="0"/>
        <color theme="0"/>
      </colorScale>
    </cfRule>
    <cfRule type="expression" dxfId="4437" priority="1249">
      <formula>CF70&lt;0</formula>
    </cfRule>
  </conditionalFormatting>
  <conditionalFormatting sqref="CG79:CG81">
    <cfRule type="colorScale" priority="1259">
      <colorScale>
        <cfvo type="min"/>
        <cfvo type="max"/>
        <color theme="0"/>
        <color theme="0"/>
      </colorScale>
    </cfRule>
    <cfRule type="expression" dxfId="4436"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4435" priority="1245">
      <formula>CF84&lt;0</formula>
    </cfRule>
  </conditionalFormatting>
  <conditionalFormatting sqref="CG84:CG91">
    <cfRule type="expression" priority="1242">
      <formula>#REF!</formula>
    </cfRule>
  </conditionalFormatting>
  <conditionalFormatting sqref="CG84:CG92">
    <cfRule type="expression" dxfId="4434" priority="1240">
      <formula>IF(CG84="Validar","Rojo","Verde")</formula>
    </cfRule>
  </conditionalFormatting>
  <conditionalFormatting sqref="CG85:CG91">
    <cfRule type="colorScale" priority="1241">
      <colorScale>
        <cfvo type="min"/>
        <cfvo type="max"/>
        <color theme="0"/>
        <color theme="0"/>
      </colorScale>
    </cfRule>
    <cfRule type="expression" dxfId="4433" priority="1243">
      <formula>CF85&lt;0</formula>
    </cfRule>
  </conditionalFormatting>
  <conditionalFormatting sqref="CG94">
    <cfRule type="colorScale" priority="1238">
      <colorScale>
        <cfvo type="min"/>
        <cfvo type="max"/>
        <color theme="0"/>
        <color theme="0"/>
      </colorScale>
    </cfRule>
    <cfRule type="expression" dxfId="4432" priority="1239">
      <formula>CF94&lt;0</formula>
    </cfRule>
  </conditionalFormatting>
  <conditionalFormatting sqref="CG94:CG102">
    <cfRule type="expression" priority="1232">
      <formula>#REF!</formula>
    </cfRule>
  </conditionalFormatting>
  <conditionalFormatting sqref="CG94:CG103">
    <cfRule type="expression" dxfId="4431" priority="1230">
      <formula>IF(CG94="Validar","Rojo","Verde")</formula>
    </cfRule>
  </conditionalFormatting>
  <conditionalFormatting sqref="CG95:CG100">
    <cfRule type="colorScale" priority="1236">
      <colorScale>
        <cfvo type="min"/>
        <cfvo type="max"/>
        <color theme="0"/>
        <color theme="0"/>
      </colorScale>
    </cfRule>
    <cfRule type="expression" dxfId="4430" priority="1237">
      <formula>CF95&lt;0</formula>
    </cfRule>
  </conditionalFormatting>
  <conditionalFormatting sqref="CG101">
    <cfRule type="colorScale" priority="1234">
      <colorScale>
        <cfvo type="min"/>
        <cfvo type="max"/>
        <color theme="0"/>
        <color theme="0"/>
      </colorScale>
    </cfRule>
    <cfRule type="expression" dxfId="4429" priority="1235">
      <formula>CF101&lt;0</formula>
    </cfRule>
  </conditionalFormatting>
  <conditionalFormatting sqref="CG102">
    <cfRule type="colorScale" priority="1231">
      <colorScale>
        <cfvo type="min"/>
        <cfvo type="max"/>
        <color theme="0"/>
        <color theme="0"/>
      </colorScale>
    </cfRule>
    <cfRule type="expression" dxfId="4428" priority="1233">
      <formula>CF102&lt;0</formula>
    </cfRule>
  </conditionalFormatting>
  <conditionalFormatting sqref="CG105">
    <cfRule type="colorScale" priority="1228">
      <colorScale>
        <cfvo type="min"/>
        <cfvo type="max"/>
        <color theme="0"/>
        <color theme="0"/>
      </colorScale>
    </cfRule>
    <cfRule type="expression" dxfId="4427" priority="1229">
      <formula>CF105&lt;0</formula>
    </cfRule>
  </conditionalFormatting>
  <conditionalFormatting sqref="CG105:CG106">
    <cfRule type="expression" priority="1226">
      <formula>#REF!</formula>
    </cfRule>
  </conditionalFormatting>
  <conditionalFormatting sqref="CG105:CG107">
    <cfRule type="expression" dxfId="4426" priority="1224">
      <formula>IF(CG105="Validar","Rojo","Verde")</formula>
    </cfRule>
  </conditionalFormatting>
  <conditionalFormatting sqref="CG106">
    <cfRule type="colorScale" priority="1225">
      <colorScale>
        <cfvo type="min"/>
        <cfvo type="max"/>
        <color theme="0"/>
        <color theme="0"/>
      </colorScale>
    </cfRule>
    <cfRule type="expression" dxfId="4425" priority="1227">
      <formula>CF106&lt;0</formula>
    </cfRule>
  </conditionalFormatting>
  <conditionalFormatting sqref="CG110">
    <cfRule type="colorScale" priority="1216">
      <colorScale>
        <cfvo type="min"/>
        <cfvo type="max"/>
        <color theme="0"/>
        <color theme="0"/>
      </colorScale>
    </cfRule>
    <cfRule type="expression" dxfId="4424"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4423" priority="1208">
      <formula>CF111&lt;0</formula>
    </cfRule>
  </conditionalFormatting>
  <conditionalFormatting sqref="CG117">
    <cfRule type="colorScale" priority="1222">
      <colorScale>
        <cfvo type="min"/>
        <cfvo type="max"/>
        <color theme="0"/>
        <color theme="0"/>
      </colorScale>
    </cfRule>
    <cfRule type="expression" dxfId="4422"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4421" priority="1221">
      <formula>CF118&lt;0</formula>
    </cfRule>
  </conditionalFormatting>
  <conditionalFormatting sqref="CG126:CG135">
    <cfRule type="expression" dxfId="4420" priority="1343">
      <formula>IF(CG126="Validar","Rojo","Verde")</formula>
    </cfRule>
    <cfRule type="colorScale" priority="1344">
      <colorScale>
        <cfvo type="min"/>
        <cfvo type="max"/>
        <color theme="0"/>
        <color theme="0"/>
      </colorScale>
    </cfRule>
    <cfRule type="expression" priority="1345">
      <formula>$F$23</formula>
    </cfRule>
    <cfRule type="expression" dxfId="4419" priority="1346">
      <formula>CF126&lt;0</formula>
    </cfRule>
  </conditionalFormatting>
  <conditionalFormatting sqref="CF6">
    <cfRule type="colorScale" priority="1203">
      <colorScale>
        <cfvo type="min"/>
        <cfvo type="max"/>
        <color theme="0"/>
        <color theme="0"/>
      </colorScale>
    </cfRule>
    <cfRule type="expression" dxfId="4418" priority="1204">
      <formula>CE6&lt;0</formula>
    </cfRule>
  </conditionalFormatting>
  <conditionalFormatting sqref="CF6">
    <cfRule type="expression" dxfId="4417"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4416" priority="1200">
      <formula>CE7&lt;0</formula>
    </cfRule>
  </conditionalFormatting>
  <conditionalFormatting sqref="CF7:CF8">
    <cfRule type="expression" dxfId="4415"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4414" priority="1165">
      <formula>CH9&lt;0</formula>
    </cfRule>
  </conditionalFormatting>
  <conditionalFormatting sqref="CI9:CI20">
    <cfRule type="expression" dxfId="4413"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4412" priority="1142">
      <formula>CH10&lt;0</formula>
    </cfRule>
  </conditionalFormatting>
  <conditionalFormatting sqref="CI11:CI14">
    <cfRule type="colorScale" priority="1162">
      <colorScale>
        <cfvo type="min"/>
        <cfvo type="max"/>
        <color theme="0"/>
        <color theme="0"/>
      </colorScale>
    </cfRule>
    <cfRule type="expression" dxfId="4411" priority="1163">
      <formula>CH11&lt;0</formula>
    </cfRule>
  </conditionalFormatting>
  <conditionalFormatting sqref="CI15">
    <cfRule type="colorScale" priority="1139">
      <colorScale>
        <cfvo type="min"/>
        <cfvo type="max"/>
        <color theme="0"/>
        <color theme="0"/>
      </colorScale>
    </cfRule>
    <cfRule type="expression" dxfId="4410" priority="1140">
      <formula>CH15&lt;0</formula>
    </cfRule>
  </conditionalFormatting>
  <conditionalFormatting sqref="CI16:CI17">
    <cfRule type="colorScale" priority="1160">
      <colorScale>
        <cfvo type="min"/>
        <cfvo type="max"/>
        <color theme="0"/>
        <color theme="0"/>
      </colorScale>
    </cfRule>
    <cfRule type="expression" dxfId="4409" priority="1161">
      <formula>CH16&lt;0</formula>
    </cfRule>
  </conditionalFormatting>
  <conditionalFormatting sqref="CI18">
    <cfRule type="colorScale" priority="1136">
      <colorScale>
        <cfvo type="min"/>
        <cfvo type="max"/>
        <color theme="0"/>
        <color theme="0"/>
      </colorScale>
    </cfRule>
    <cfRule type="expression" dxfId="4408" priority="1138">
      <formula>CH18&lt;0</formula>
    </cfRule>
  </conditionalFormatting>
  <conditionalFormatting sqref="CI19:CI20">
    <cfRule type="colorScale" priority="1158">
      <colorScale>
        <cfvo type="min"/>
        <cfvo type="max"/>
        <color theme="0"/>
        <color theme="0"/>
      </colorScale>
    </cfRule>
    <cfRule type="expression" dxfId="4407" priority="1159">
      <formula>CH19&lt;0</formula>
    </cfRule>
  </conditionalFormatting>
  <conditionalFormatting sqref="CI23">
    <cfRule type="colorScale" priority="1133">
      <colorScale>
        <cfvo type="min"/>
        <cfvo type="max"/>
        <color theme="0"/>
        <color theme="0"/>
      </colorScale>
    </cfRule>
    <cfRule type="expression" dxfId="4406" priority="1134">
      <formula>CH23&lt;0</formula>
    </cfRule>
  </conditionalFormatting>
  <conditionalFormatting sqref="CI23:CI31">
    <cfRule type="expression" dxfId="4405"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4404" priority="1157">
      <formula>CH24&lt;0</formula>
    </cfRule>
  </conditionalFormatting>
  <conditionalFormatting sqref="CI25">
    <cfRule type="colorScale" priority="1154">
      <colorScale>
        <cfvo type="min"/>
        <cfvo type="max"/>
        <color theme="0"/>
        <color theme="0"/>
      </colorScale>
    </cfRule>
    <cfRule type="expression" dxfId="4403" priority="1155">
      <formula>CH25&lt;0</formula>
    </cfRule>
  </conditionalFormatting>
  <conditionalFormatting sqref="CI26">
    <cfRule type="colorScale" priority="1131">
      <colorScale>
        <cfvo type="min"/>
        <cfvo type="max"/>
        <color theme="0"/>
        <color theme="0"/>
      </colorScale>
    </cfRule>
    <cfRule type="expression" dxfId="4402" priority="1132">
      <formula>CH26&lt;0</formula>
    </cfRule>
  </conditionalFormatting>
  <conditionalFormatting sqref="CI27">
    <cfRule type="colorScale" priority="1152">
      <colorScale>
        <cfvo type="min"/>
        <cfvo type="max"/>
        <color theme="0"/>
        <color theme="0"/>
      </colorScale>
    </cfRule>
    <cfRule type="expression" dxfId="4401" priority="1153">
      <formula>CH27&lt;0</formula>
    </cfRule>
  </conditionalFormatting>
  <conditionalFormatting sqref="CI28">
    <cfRule type="colorScale" priority="1150">
      <colorScale>
        <cfvo type="min"/>
        <cfvo type="max"/>
        <color theme="0"/>
        <color theme="0"/>
      </colorScale>
    </cfRule>
    <cfRule type="expression" dxfId="4400" priority="1151">
      <formula>CH28&lt;0</formula>
    </cfRule>
  </conditionalFormatting>
  <conditionalFormatting sqref="CI29">
    <cfRule type="colorScale" priority="1128">
      <colorScale>
        <cfvo type="min"/>
        <cfvo type="max"/>
        <color theme="0"/>
        <color theme="0"/>
      </colorScale>
    </cfRule>
    <cfRule type="expression" dxfId="4399" priority="1130">
      <formula>CH29&lt;0</formula>
    </cfRule>
  </conditionalFormatting>
  <conditionalFormatting sqref="CI30">
    <cfRule type="colorScale" priority="1148">
      <colorScale>
        <cfvo type="min"/>
        <cfvo type="max"/>
        <color theme="0"/>
        <color theme="0"/>
      </colorScale>
    </cfRule>
    <cfRule type="expression" dxfId="4398" priority="1149">
      <formula>CH30&lt;0</formula>
    </cfRule>
  </conditionalFormatting>
  <conditionalFormatting sqref="CI31">
    <cfRule type="colorScale" priority="1146">
      <colorScale>
        <cfvo type="min"/>
        <cfvo type="max"/>
        <color theme="0"/>
        <color theme="0"/>
      </colorScale>
    </cfRule>
    <cfRule type="expression" dxfId="4397"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4396" priority="1126">
      <formula>CH39&lt;0</formula>
    </cfRule>
  </conditionalFormatting>
  <conditionalFormatting sqref="CI39:CI107">
    <cfRule type="expression" dxfId="4395"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4394"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4393"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4392" priority="1170">
      <formula>CH69&lt;0</formula>
    </cfRule>
  </conditionalFormatting>
  <conditionalFormatting sqref="CI82 CI92 CI103 CI107">
    <cfRule type="expression" dxfId="4391"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4390"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4389"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4388"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4387"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4386"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4385" priority="1179">
      <formula>CH105&lt;0</formula>
    </cfRule>
  </conditionalFormatting>
  <conditionalFormatting sqref="CI110">
    <cfRule type="colorScale" priority="1180">
      <colorScale>
        <cfvo type="min"/>
        <cfvo type="max"/>
        <color theme="0"/>
        <color theme="0"/>
      </colorScale>
    </cfRule>
    <cfRule type="expression" dxfId="4384"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4383"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4382"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4381" priority="1114">
      <formula>CH125&lt;0</formula>
    </cfRule>
  </conditionalFormatting>
  <conditionalFormatting sqref="CI125:CI135">
    <cfRule type="expression" dxfId="4380" priority="1111">
      <formula>IF(CI125="Validar","Rojo","Verde")</formula>
    </cfRule>
  </conditionalFormatting>
  <conditionalFormatting sqref="CI126:CI132">
    <cfRule type="colorScale" priority="1188">
      <colorScale>
        <cfvo type="min"/>
        <cfvo type="max"/>
        <color theme="0"/>
        <color theme="0"/>
      </colorScale>
    </cfRule>
    <cfRule type="expression" dxfId="4379"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4378"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4377" priority="1184">
      <formula>CH135&lt;0</formula>
    </cfRule>
  </conditionalFormatting>
  <conditionalFormatting sqref="CI110:CJ111">
    <cfRule type="expression" dxfId="4376" priority="1055">
      <formula>IF(CI110="Validar","Rojo","Verde")</formula>
    </cfRule>
  </conditionalFormatting>
  <conditionalFormatting sqref="CI117:CJ123">
    <cfRule type="expression" dxfId="4375"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4374" priority="1105">
      <formula>CI40&lt;0</formula>
    </cfRule>
  </conditionalFormatting>
  <conditionalFormatting sqref="CJ40:CJ67">
    <cfRule type="expression" dxfId="4373"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4372" priority="1108">
      <formula>CI67&lt;0</formula>
    </cfRule>
  </conditionalFormatting>
  <conditionalFormatting sqref="CJ69">
    <cfRule type="colorScale" priority="1100">
      <colorScale>
        <cfvo type="min"/>
        <cfvo type="max"/>
        <color theme="0"/>
        <color theme="0"/>
      </colorScale>
    </cfRule>
    <cfRule type="expression" dxfId="4371" priority="1101">
      <formula>CI69&lt;0</formula>
    </cfRule>
  </conditionalFormatting>
  <conditionalFormatting sqref="CJ69:CJ81">
    <cfRule type="expression" priority="1098">
      <formula>#REF!</formula>
    </cfRule>
  </conditionalFormatting>
  <conditionalFormatting sqref="CJ69:CJ82">
    <cfRule type="expression" dxfId="4370" priority="1096">
      <formula>IF(CJ69="Validar","Rojo","Verde")</formula>
    </cfRule>
  </conditionalFormatting>
  <conditionalFormatting sqref="CJ70:CJ78">
    <cfRule type="colorScale" priority="1097">
      <colorScale>
        <cfvo type="min"/>
        <cfvo type="max"/>
        <color theme="0"/>
        <color theme="0"/>
      </colorScale>
    </cfRule>
    <cfRule type="expression" dxfId="4369" priority="1099">
      <formula>CI70&lt;0</formula>
    </cfRule>
  </conditionalFormatting>
  <conditionalFormatting sqref="CJ79:CJ81">
    <cfRule type="colorScale" priority="1109">
      <colorScale>
        <cfvo type="min"/>
        <cfvo type="max"/>
        <color theme="0"/>
        <color theme="0"/>
      </colorScale>
    </cfRule>
    <cfRule type="expression" dxfId="4368"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4367" priority="1095">
      <formula>CI84&lt;0</formula>
    </cfRule>
  </conditionalFormatting>
  <conditionalFormatting sqref="CJ84:CJ91">
    <cfRule type="expression" priority="1092">
      <formula>#REF!</formula>
    </cfRule>
  </conditionalFormatting>
  <conditionalFormatting sqref="CJ84:CJ92">
    <cfRule type="expression" dxfId="4366" priority="1090">
      <formula>IF(CJ84="Validar","Rojo","Verde")</formula>
    </cfRule>
  </conditionalFormatting>
  <conditionalFormatting sqref="CJ85:CJ91">
    <cfRule type="colorScale" priority="1091">
      <colorScale>
        <cfvo type="min"/>
        <cfvo type="max"/>
        <color theme="0"/>
        <color theme="0"/>
      </colorScale>
    </cfRule>
    <cfRule type="expression" dxfId="4365" priority="1093">
      <formula>CI85&lt;0</formula>
    </cfRule>
  </conditionalFormatting>
  <conditionalFormatting sqref="CJ94">
    <cfRule type="colorScale" priority="1088">
      <colorScale>
        <cfvo type="min"/>
        <cfvo type="max"/>
        <color theme="0"/>
        <color theme="0"/>
      </colorScale>
    </cfRule>
    <cfRule type="expression" dxfId="4364" priority="1089">
      <formula>CI94&lt;0</formula>
    </cfRule>
  </conditionalFormatting>
  <conditionalFormatting sqref="CJ94:CJ102">
    <cfRule type="expression" priority="1082">
      <formula>#REF!</formula>
    </cfRule>
  </conditionalFormatting>
  <conditionalFormatting sqref="CJ94:CJ103">
    <cfRule type="expression" dxfId="4363" priority="1080">
      <formula>IF(CJ94="Validar","Rojo","Verde")</formula>
    </cfRule>
  </conditionalFormatting>
  <conditionalFormatting sqref="CJ95:CJ100">
    <cfRule type="colorScale" priority="1086">
      <colorScale>
        <cfvo type="min"/>
        <cfvo type="max"/>
        <color theme="0"/>
        <color theme="0"/>
      </colorScale>
    </cfRule>
    <cfRule type="expression" dxfId="4362" priority="1087">
      <formula>CI95&lt;0</formula>
    </cfRule>
  </conditionalFormatting>
  <conditionalFormatting sqref="CJ101">
    <cfRule type="colorScale" priority="1084">
      <colorScale>
        <cfvo type="min"/>
        <cfvo type="max"/>
        <color theme="0"/>
        <color theme="0"/>
      </colorScale>
    </cfRule>
    <cfRule type="expression" dxfId="4361" priority="1085">
      <formula>CI101&lt;0</formula>
    </cfRule>
  </conditionalFormatting>
  <conditionalFormatting sqref="CJ102">
    <cfRule type="colorScale" priority="1081">
      <colorScale>
        <cfvo type="min"/>
        <cfvo type="max"/>
        <color theme="0"/>
        <color theme="0"/>
      </colorScale>
    </cfRule>
    <cfRule type="expression" dxfId="4360" priority="1083">
      <formula>CI102&lt;0</formula>
    </cfRule>
  </conditionalFormatting>
  <conditionalFormatting sqref="CJ105">
    <cfRule type="colorScale" priority="1078">
      <colorScale>
        <cfvo type="min"/>
        <cfvo type="max"/>
        <color theme="0"/>
        <color theme="0"/>
      </colorScale>
    </cfRule>
    <cfRule type="expression" dxfId="4359" priority="1079">
      <formula>CI105&lt;0</formula>
    </cfRule>
  </conditionalFormatting>
  <conditionalFormatting sqref="CJ105:CJ106">
    <cfRule type="expression" priority="1076">
      <formula>#REF!</formula>
    </cfRule>
  </conditionalFormatting>
  <conditionalFormatting sqref="CJ105:CJ107">
    <cfRule type="expression" dxfId="4358" priority="1074">
      <formula>IF(CJ105="Validar","Rojo","Verde")</formula>
    </cfRule>
  </conditionalFormatting>
  <conditionalFormatting sqref="CJ106">
    <cfRule type="colorScale" priority="1075">
      <colorScale>
        <cfvo type="min"/>
        <cfvo type="max"/>
        <color theme="0"/>
        <color theme="0"/>
      </colorScale>
    </cfRule>
    <cfRule type="expression" dxfId="4357" priority="1077">
      <formula>CI106&lt;0</formula>
    </cfRule>
  </conditionalFormatting>
  <conditionalFormatting sqref="CJ110">
    <cfRule type="colorScale" priority="1066">
      <colorScale>
        <cfvo type="min"/>
        <cfvo type="max"/>
        <color theme="0"/>
        <color theme="0"/>
      </colorScale>
    </cfRule>
    <cfRule type="expression" dxfId="4356"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4355" priority="1058">
      <formula>CI111&lt;0</formula>
    </cfRule>
  </conditionalFormatting>
  <conditionalFormatting sqref="CJ117">
    <cfRule type="colorScale" priority="1072">
      <colorScale>
        <cfvo type="min"/>
        <cfvo type="max"/>
        <color theme="0"/>
        <color theme="0"/>
      </colorScale>
    </cfRule>
    <cfRule type="expression" dxfId="4354"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4353" priority="1071">
      <formula>CI118&lt;0</formula>
    </cfRule>
  </conditionalFormatting>
  <conditionalFormatting sqref="CJ126:CJ135">
    <cfRule type="expression" dxfId="4352" priority="1193">
      <formula>IF(CJ126="Validar","Rojo","Verde")</formula>
    </cfRule>
    <cfRule type="colorScale" priority="1194">
      <colorScale>
        <cfvo type="min"/>
        <cfvo type="max"/>
        <color theme="0"/>
        <color theme="0"/>
      </colorScale>
    </cfRule>
    <cfRule type="expression" priority="1195">
      <formula>$F$23</formula>
    </cfRule>
    <cfRule type="expression" dxfId="4351" priority="1196">
      <formula>CI126&lt;0</formula>
    </cfRule>
  </conditionalFormatting>
  <conditionalFormatting sqref="CI6">
    <cfRule type="colorScale" priority="1053">
      <colorScale>
        <cfvo type="min"/>
        <cfvo type="max"/>
        <color theme="0"/>
        <color theme="0"/>
      </colorScale>
    </cfRule>
    <cfRule type="expression" dxfId="4350" priority="1054">
      <formula>CH6&lt;0</formula>
    </cfRule>
  </conditionalFormatting>
  <conditionalFormatting sqref="CI6">
    <cfRule type="expression" dxfId="4349"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4348" priority="1050">
      <formula>CH7&lt;0</formula>
    </cfRule>
  </conditionalFormatting>
  <conditionalFormatting sqref="CI7:CI8">
    <cfRule type="expression" dxfId="4347"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4346" priority="1015">
      <formula>CL9&lt;0</formula>
    </cfRule>
  </conditionalFormatting>
  <conditionalFormatting sqref="CM9:CM20">
    <cfRule type="expression" dxfId="4345"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4344" priority="992">
      <formula>CL10&lt;0</formula>
    </cfRule>
  </conditionalFormatting>
  <conditionalFormatting sqref="CM11:CM14">
    <cfRule type="colorScale" priority="1012">
      <colorScale>
        <cfvo type="min"/>
        <cfvo type="max"/>
        <color theme="0"/>
        <color theme="0"/>
      </colorScale>
    </cfRule>
    <cfRule type="expression" dxfId="4343" priority="1013">
      <formula>CL11&lt;0</formula>
    </cfRule>
  </conditionalFormatting>
  <conditionalFormatting sqref="CM15">
    <cfRule type="colorScale" priority="989">
      <colorScale>
        <cfvo type="min"/>
        <cfvo type="max"/>
        <color theme="0"/>
        <color theme="0"/>
      </colorScale>
    </cfRule>
    <cfRule type="expression" dxfId="4342" priority="990">
      <formula>CL15&lt;0</formula>
    </cfRule>
  </conditionalFormatting>
  <conditionalFormatting sqref="CM16:CM17">
    <cfRule type="colorScale" priority="1010">
      <colorScale>
        <cfvo type="min"/>
        <cfvo type="max"/>
        <color theme="0"/>
        <color theme="0"/>
      </colorScale>
    </cfRule>
    <cfRule type="expression" dxfId="4341" priority="1011">
      <formula>CL16&lt;0</formula>
    </cfRule>
  </conditionalFormatting>
  <conditionalFormatting sqref="CM18">
    <cfRule type="colorScale" priority="986">
      <colorScale>
        <cfvo type="min"/>
        <cfvo type="max"/>
        <color theme="0"/>
        <color theme="0"/>
      </colorScale>
    </cfRule>
    <cfRule type="expression" dxfId="4340" priority="988">
      <formula>CL18&lt;0</formula>
    </cfRule>
  </conditionalFormatting>
  <conditionalFormatting sqref="CM19:CM20">
    <cfRule type="colorScale" priority="1008">
      <colorScale>
        <cfvo type="min"/>
        <cfvo type="max"/>
        <color theme="0"/>
        <color theme="0"/>
      </colorScale>
    </cfRule>
    <cfRule type="expression" dxfId="4339" priority="1009">
      <formula>CL19&lt;0</formula>
    </cfRule>
  </conditionalFormatting>
  <conditionalFormatting sqref="CM23">
    <cfRule type="colorScale" priority="983">
      <colorScale>
        <cfvo type="min"/>
        <cfvo type="max"/>
        <color theme="0"/>
        <color theme="0"/>
      </colorScale>
    </cfRule>
    <cfRule type="expression" dxfId="4338" priority="984">
      <formula>CL23&lt;0</formula>
    </cfRule>
  </conditionalFormatting>
  <conditionalFormatting sqref="CM23:CM31">
    <cfRule type="expression" dxfId="4337"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4336" priority="1007">
      <formula>CL24&lt;0</formula>
    </cfRule>
  </conditionalFormatting>
  <conditionalFormatting sqref="CM25">
    <cfRule type="colorScale" priority="1004">
      <colorScale>
        <cfvo type="min"/>
        <cfvo type="max"/>
        <color theme="0"/>
        <color theme="0"/>
      </colorScale>
    </cfRule>
    <cfRule type="expression" dxfId="4335" priority="1005">
      <formula>CL25&lt;0</formula>
    </cfRule>
  </conditionalFormatting>
  <conditionalFormatting sqref="CM26">
    <cfRule type="colorScale" priority="981">
      <colorScale>
        <cfvo type="min"/>
        <cfvo type="max"/>
        <color theme="0"/>
        <color theme="0"/>
      </colorScale>
    </cfRule>
    <cfRule type="expression" dxfId="4334" priority="982">
      <formula>CL26&lt;0</formula>
    </cfRule>
  </conditionalFormatting>
  <conditionalFormatting sqref="CM27">
    <cfRule type="colorScale" priority="1002">
      <colorScale>
        <cfvo type="min"/>
        <cfvo type="max"/>
        <color theme="0"/>
        <color theme="0"/>
      </colorScale>
    </cfRule>
    <cfRule type="expression" dxfId="4333" priority="1003">
      <formula>CL27&lt;0</formula>
    </cfRule>
  </conditionalFormatting>
  <conditionalFormatting sqref="CM28">
    <cfRule type="colorScale" priority="1000">
      <colorScale>
        <cfvo type="min"/>
        <cfvo type="max"/>
        <color theme="0"/>
        <color theme="0"/>
      </colorScale>
    </cfRule>
    <cfRule type="expression" dxfId="4332" priority="1001">
      <formula>CL28&lt;0</formula>
    </cfRule>
  </conditionalFormatting>
  <conditionalFormatting sqref="CM29">
    <cfRule type="colorScale" priority="978">
      <colorScale>
        <cfvo type="min"/>
        <cfvo type="max"/>
        <color theme="0"/>
        <color theme="0"/>
      </colorScale>
    </cfRule>
    <cfRule type="expression" dxfId="4331" priority="980">
      <formula>CL29&lt;0</formula>
    </cfRule>
  </conditionalFormatting>
  <conditionalFormatting sqref="CM30">
    <cfRule type="colorScale" priority="998">
      <colorScale>
        <cfvo type="min"/>
        <cfvo type="max"/>
        <color theme="0"/>
        <color theme="0"/>
      </colorScale>
    </cfRule>
    <cfRule type="expression" dxfId="4330" priority="999">
      <formula>CL30&lt;0</formula>
    </cfRule>
  </conditionalFormatting>
  <conditionalFormatting sqref="CM31">
    <cfRule type="colorScale" priority="996">
      <colorScale>
        <cfvo type="min"/>
        <cfvo type="max"/>
        <color theme="0"/>
        <color theme="0"/>
      </colorScale>
    </cfRule>
    <cfRule type="expression" dxfId="4329"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4328" priority="976">
      <formula>CL39&lt;0</formula>
    </cfRule>
  </conditionalFormatting>
  <conditionalFormatting sqref="CM39:CM107">
    <cfRule type="expression" dxfId="4327"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4326"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4325"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4324" priority="1020">
      <formula>CL69&lt;0</formula>
    </cfRule>
  </conditionalFormatting>
  <conditionalFormatting sqref="CM82 CM92 CM103 CM107">
    <cfRule type="expression" dxfId="4323"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4322"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4321"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4320"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4319"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4318"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4317" priority="1029">
      <formula>CL105&lt;0</formula>
    </cfRule>
  </conditionalFormatting>
  <conditionalFormatting sqref="CM110">
    <cfRule type="colorScale" priority="1030">
      <colorScale>
        <cfvo type="min"/>
        <cfvo type="max"/>
        <color theme="0"/>
        <color theme="0"/>
      </colorScale>
    </cfRule>
    <cfRule type="expression" dxfId="4316"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4315"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4314"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4313" priority="964">
      <formula>CL125&lt;0</formula>
    </cfRule>
  </conditionalFormatting>
  <conditionalFormatting sqref="CM125:CM135">
    <cfRule type="expression" dxfId="4312" priority="961">
      <formula>IF(CM125="Validar","Rojo","Verde")</formula>
    </cfRule>
  </conditionalFormatting>
  <conditionalFormatting sqref="CM126:CM132">
    <cfRule type="colorScale" priority="1038">
      <colorScale>
        <cfvo type="min"/>
        <cfvo type="max"/>
        <color theme="0"/>
        <color theme="0"/>
      </colorScale>
    </cfRule>
    <cfRule type="expression" dxfId="4311"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4310"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4309" priority="1034">
      <formula>CL135&lt;0</formula>
    </cfRule>
  </conditionalFormatting>
  <conditionalFormatting sqref="CM110:CN111">
    <cfRule type="expression" dxfId="4308" priority="905">
      <formula>IF(CM110="Validar","Rojo","Verde")</formula>
    </cfRule>
  </conditionalFormatting>
  <conditionalFormatting sqref="CM117:CN123">
    <cfRule type="expression" dxfId="4307"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4306" priority="955">
      <formula>CM40&lt;0</formula>
    </cfRule>
  </conditionalFormatting>
  <conditionalFormatting sqref="CN40:CN67">
    <cfRule type="expression" dxfId="4305"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4304" priority="958">
      <formula>CM67&lt;0</formula>
    </cfRule>
  </conditionalFormatting>
  <conditionalFormatting sqref="CN69">
    <cfRule type="colorScale" priority="950">
      <colorScale>
        <cfvo type="min"/>
        <cfvo type="max"/>
        <color theme="0"/>
        <color theme="0"/>
      </colorScale>
    </cfRule>
    <cfRule type="expression" dxfId="4303" priority="951">
      <formula>CM69&lt;0</formula>
    </cfRule>
  </conditionalFormatting>
  <conditionalFormatting sqref="CN69:CN81">
    <cfRule type="expression" priority="948">
      <formula>#REF!</formula>
    </cfRule>
  </conditionalFormatting>
  <conditionalFormatting sqref="CN69:CN82">
    <cfRule type="expression" dxfId="4302" priority="946">
      <formula>IF(CN69="Validar","Rojo","Verde")</formula>
    </cfRule>
  </conditionalFormatting>
  <conditionalFormatting sqref="CN70:CN78">
    <cfRule type="colorScale" priority="947">
      <colorScale>
        <cfvo type="min"/>
        <cfvo type="max"/>
        <color theme="0"/>
        <color theme="0"/>
      </colorScale>
    </cfRule>
    <cfRule type="expression" dxfId="4301" priority="949">
      <formula>CM70&lt;0</formula>
    </cfRule>
  </conditionalFormatting>
  <conditionalFormatting sqref="CN79:CN81">
    <cfRule type="colorScale" priority="959">
      <colorScale>
        <cfvo type="min"/>
        <cfvo type="max"/>
        <color theme="0"/>
        <color theme="0"/>
      </colorScale>
    </cfRule>
    <cfRule type="expression" dxfId="4300"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4299" priority="945">
      <formula>CM84&lt;0</formula>
    </cfRule>
  </conditionalFormatting>
  <conditionalFormatting sqref="CN84:CN91">
    <cfRule type="expression" priority="942">
      <formula>#REF!</formula>
    </cfRule>
  </conditionalFormatting>
  <conditionalFormatting sqref="CN84:CN92">
    <cfRule type="expression" dxfId="4298" priority="940">
      <formula>IF(CN84="Validar","Rojo","Verde")</formula>
    </cfRule>
  </conditionalFormatting>
  <conditionalFormatting sqref="CN85:CN91">
    <cfRule type="colorScale" priority="941">
      <colorScale>
        <cfvo type="min"/>
        <cfvo type="max"/>
        <color theme="0"/>
        <color theme="0"/>
      </colorScale>
    </cfRule>
    <cfRule type="expression" dxfId="4297" priority="943">
      <formula>CM85&lt;0</formula>
    </cfRule>
  </conditionalFormatting>
  <conditionalFormatting sqref="CN94">
    <cfRule type="colorScale" priority="938">
      <colorScale>
        <cfvo type="min"/>
        <cfvo type="max"/>
        <color theme="0"/>
        <color theme="0"/>
      </colorScale>
    </cfRule>
    <cfRule type="expression" dxfId="4296" priority="939">
      <formula>CM94&lt;0</formula>
    </cfRule>
  </conditionalFormatting>
  <conditionalFormatting sqref="CN94:CN102">
    <cfRule type="expression" priority="932">
      <formula>#REF!</formula>
    </cfRule>
  </conditionalFormatting>
  <conditionalFormatting sqref="CN94:CN103">
    <cfRule type="expression" dxfId="4295" priority="930">
      <formula>IF(CN94="Validar","Rojo","Verde")</formula>
    </cfRule>
  </conditionalFormatting>
  <conditionalFormatting sqref="CN95:CN100">
    <cfRule type="colorScale" priority="936">
      <colorScale>
        <cfvo type="min"/>
        <cfvo type="max"/>
        <color theme="0"/>
        <color theme="0"/>
      </colorScale>
    </cfRule>
    <cfRule type="expression" dxfId="4294" priority="937">
      <formula>CM95&lt;0</formula>
    </cfRule>
  </conditionalFormatting>
  <conditionalFormatting sqref="CN101">
    <cfRule type="colorScale" priority="934">
      <colorScale>
        <cfvo type="min"/>
        <cfvo type="max"/>
        <color theme="0"/>
        <color theme="0"/>
      </colorScale>
    </cfRule>
    <cfRule type="expression" dxfId="4293" priority="935">
      <formula>CM101&lt;0</formula>
    </cfRule>
  </conditionalFormatting>
  <conditionalFormatting sqref="CN102">
    <cfRule type="colorScale" priority="931">
      <colorScale>
        <cfvo type="min"/>
        <cfvo type="max"/>
        <color theme="0"/>
        <color theme="0"/>
      </colorScale>
    </cfRule>
    <cfRule type="expression" dxfId="4292" priority="933">
      <formula>CM102&lt;0</formula>
    </cfRule>
  </conditionalFormatting>
  <conditionalFormatting sqref="CN105">
    <cfRule type="colorScale" priority="928">
      <colorScale>
        <cfvo type="min"/>
        <cfvo type="max"/>
        <color theme="0"/>
        <color theme="0"/>
      </colorScale>
    </cfRule>
    <cfRule type="expression" dxfId="4291" priority="929">
      <formula>CM105&lt;0</formula>
    </cfRule>
  </conditionalFormatting>
  <conditionalFormatting sqref="CN105:CN106">
    <cfRule type="expression" priority="926">
      <formula>#REF!</formula>
    </cfRule>
  </conditionalFormatting>
  <conditionalFormatting sqref="CN105:CN107">
    <cfRule type="expression" dxfId="4290" priority="924">
      <formula>IF(CN105="Validar","Rojo","Verde")</formula>
    </cfRule>
  </conditionalFormatting>
  <conditionalFormatting sqref="CN106">
    <cfRule type="colorScale" priority="925">
      <colorScale>
        <cfvo type="min"/>
        <cfvo type="max"/>
        <color theme="0"/>
        <color theme="0"/>
      </colorScale>
    </cfRule>
    <cfRule type="expression" dxfId="4289" priority="927">
      <formula>CM106&lt;0</formula>
    </cfRule>
  </conditionalFormatting>
  <conditionalFormatting sqref="CN110">
    <cfRule type="colorScale" priority="916">
      <colorScale>
        <cfvo type="min"/>
        <cfvo type="max"/>
        <color theme="0"/>
        <color theme="0"/>
      </colorScale>
    </cfRule>
    <cfRule type="expression" dxfId="4288"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4287" priority="908">
      <formula>CM111&lt;0</formula>
    </cfRule>
  </conditionalFormatting>
  <conditionalFormatting sqref="CN117">
    <cfRule type="colorScale" priority="922">
      <colorScale>
        <cfvo type="min"/>
        <cfvo type="max"/>
        <color theme="0"/>
        <color theme="0"/>
      </colorScale>
    </cfRule>
    <cfRule type="expression" dxfId="4286"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4285" priority="921">
      <formula>CM118&lt;0</formula>
    </cfRule>
  </conditionalFormatting>
  <conditionalFormatting sqref="CN126:CN135">
    <cfRule type="expression" dxfId="4284" priority="1043">
      <formula>IF(CN126="Validar","Rojo","Verde")</formula>
    </cfRule>
    <cfRule type="colorScale" priority="1044">
      <colorScale>
        <cfvo type="min"/>
        <cfvo type="max"/>
        <color theme="0"/>
        <color theme="0"/>
      </colorScale>
    </cfRule>
    <cfRule type="expression" priority="1045">
      <formula>$F$23</formula>
    </cfRule>
    <cfRule type="expression" dxfId="4283" priority="1046">
      <formula>CM126&lt;0</formula>
    </cfRule>
  </conditionalFormatting>
  <conditionalFormatting sqref="CM6">
    <cfRule type="colorScale" priority="903">
      <colorScale>
        <cfvo type="min"/>
        <cfvo type="max"/>
        <color theme="0"/>
        <color theme="0"/>
      </colorScale>
    </cfRule>
    <cfRule type="expression" dxfId="4282" priority="904">
      <formula>CL6&lt;0</formula>
    </cfRule>
  </conditionalFormatting>
  <conditionalFormatting sqref="CM6">
    <cfRule type="expression" dxfId="4281"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4280" priority="900">
      <formula>CL7&lt;0</formula>
    </cfRule>
  </conditionalFormatting>
  <conditionalFormatting sqref="CM7:CM8">
    <cfRule type="expression" dxfId="4279"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4278" priority="865">
      <formula>CO9&lt;0</formula>
    </cfRule>
  </conditionalFormatting>
  <conditionalFormatting sqref="CP9:CP20">
    <cfRule type="expression" dxfId="4277"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4276" priority="842">
      <formula>CO10&lt;0</formula>
    </cfRule>
  </conditionalFormatting>
  <conditionalFormatting sqref="CP11:CP14">
    <cfRule type="colorScale" priority="862">
      <colorScale>
        <cfvo type="min"/>
        <cfvo type="max"/>
        <color theme="0"/>
        <color theme="0"/>
      </colorScale>
    </cfRule>
    <cfRule type="expression" dxfId="4275" priority="863">
      <formula>CO11&lt;0</formula>
    </cfRule>
  </conditionalFormatting>
  <conditionalFormatting sqref="CP15">
    <cfRule type="colorScale" priority="839">
      <colorScale>
        <cfvo type="min"/>
        <cfvo type="max"/>
        <color theme="0"/>
        <color theme="0"/>
      </colorScale>
    </cfRule>
    <cfRule type="expression" dxfId="4274" priority="840">
      <formula>CO15&lt;0</formula>
    </cfRule>
  </conditionalFormatting>
  <conditionalFormatting sqref="CP16:CP17">
    <cfRule type="colorScale" priority="860">
      <colorScale>
        <cfvo type="min"/>
        <cfvo type="max"/>
        <color theme="0"/>
        <color theme="0"/>
      </colorScale>
    </cfRule>
    <cfRule type="expression" dxfId="4273" priority="861">
      <formula>CO16&lt;0</formula>
    </cfRule>
  </conditionalFormatting>
  <conditionalFormatting sqref="CP18">
    <cfRule type="colorScale" priority="836">
      <colorScale>
        <cfvo type="min"/>
        <cfvo type="max"/>
        <color theme="0"/>
        <color theme="0"/>
      </colorScale>
    </cfRule>
    <cfRule type="expression" dxfId="4272" priority="838">
      <formula>CO18&lt;0</formula>
    </cfRule>
  </conditionalFormatting>
  <conditionalFormatting sqref="CP19:CP20">
    <cfRule type="colorScale" priority="858">
      <colorScale>
        <cfvo type="min"/>
        <cfvo type="max"/>
        <color theme="0"/>
        <color theme="0"/>
      </colorScale>
    </cfRule>
    <cfRule type="expression" dxfId="4271" priority="859">
      <formula>CO19&lt;0</formula>
    </cfRule>
  </conditionalFormatting>
  <conditionalFormatting sqref="CP23">
    <cfRule type="colorScale" priority="833">
      <colorScale>
        <cfvo type="min"/>
        <cfvo type="max"/>
        <color theme="0"/>
        <color theme="0"/>
      </colorScale>
    </cfRule>
    <cfRule type="expression" dxfId="4270" priority="834">
      <formula>CO23&lt;0</formula>
    </cfRule>
  </conditionalFormatting>
  <conditionalFormatting sqref="CP23:CP31">
    <cfRule type="expression" dxfId="4269"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4268" priority="857">
      <formula>CO24&lt;0</formula>
    </cfRule>
  </conditionalFormatting>
  <conditionalFormatting sqref="CP25">
    <cfRule type="colorScale" priority="854">
      <colorScale>
        <cfvo type="min"/>
        <cfvo type="max"/>
        <color theme="0"/>
        <color theme="0"/>
      </colorScale>
    </cfRule>
    <cfRule type="expression" dxfId="4267" priority="855">
      <formula>CO25&lt;0</formula>
    </cfRule>
  </conditionalFormatting>
  <conditionalFormatting sqref="CP26">
    <cfRule type="colorScale" priority="831">
      <colorScale>
        <cfvo type="min"/>
        <cfvo type="max"/>
        <color theme="0"/>
        <color theme="0"/>
      </colorScale>
    </cfRule>
    <cfRule type="expression" dxfId="4266" priority="832">
      <formula>CO26&lt;0</formula>
    </cfRule>
  </conditionalFormatting>
  <conditionalFormatting sqref="CP27">
    <cfRule type="colorScale" priority="852">
      <colorScale>
        <cfvo type="min"/>
        <cfvo type="max"/>
        <color theme="0"/>
        <color theme="0"/>
      </colorScale>
    </cfRule>
    <cfRule type="expression" dxfId="4265" priority="853">
      <formula>CO27&lt;0</formula>
    </cfRule>
  </conditionalFormatting>
  <conditionalFormatting sqref="CP28">
    <cfRule type="colorScale" priority="850">
      <colorScale>
        <cfvo type="min"/>
        <cfvo type="max"/>
        <color theme="0"/>
        <color theme="0"/>
      </colorScale>
    </cfRule>
    <cfRule type="expression" dxfId="4264" priority="851">
      <formula>CO28&lt;0</formula>
    </cfRule>
  </conditionalFormatting>
  <conditionalFormatting sqref="CP29">
    <cfRule type="colorScale" priority="828">
      <colorScale>
        <cfvo type="min"/>
        <cfvo type="max"/>
        <color theme="0"/>
        <color theme="0"/>
      </colorScale>
    </cfRule>
    <cfRule type="expression" dxfId="4263" priority="830">
      <formula>CO29&lt;0</formula>
    </cfRule>
  </conditionalFormatting>
  <conditionalFormatting sqref="CP30">
    <cfRule type="colorScale" priority="848">
      <colorScale>
        <cfvo type="min"/>
        <cfvo type="max"/>
        <color theme="0"/>
        <color theme="0"/>
      </colorScale>
    </cfRule>
    <cfRule type="expression" dxfId="4262" priority="849">
      <formula>CO30&lt;0</formula>
    </cfRule>
  </conditionalFormatting>
  <conditionalFormatting sqref="CP31">
    <cfRule type="colorScale" priority="846">
      <colorScale>
        <cfvo type="min"/>
        <cfvo type="max"/>
        <color theme="0"/>
        <color theme="0"/>
      </colorScale>
    </cfRule>
    <cfRule type="expression" dxfId="4261"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4260" priority="826">
      <formula>CO39&lt;0</formula>
    </cfRule>
  </conditionalFormatting>
  <conditionalFormatting sqref="CP39:CP107">
    <cfRule type="expression" dxfId="4259"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4258"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4257"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4256" priority="870">
      <formula>CO69&lt;0</formula>
    </cfRule>
  </conditionalFormatting>
  <conditionalFormatting sqref="CP82 CP92 CP103 CP107">
    <cfRule type="expression" dxfId="4255"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4254"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4253"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4252"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4251"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4250"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4249" priority="879">
      <formula>CO105&lt;0</formula>
    </cfRule>
  </conditionalFormatting>
  <conditionalFormatting sqref="CP110">
    <cfRule type="colorScale" priority="880">
      <colorScale>
        <cfvo type="min"/>
        <cfvo type="max"/>
        <color theme="0"/>
        <color theme="0"/>
      </colorScale>
    </cfRule>
    <cfRule type="expression" dxfId="4248"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4247"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4246"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4245" priority="814">
      <formula>CO125&lt;0</formula>
    </cfRule>
  </conditionalFormatting>
  <conditionalFormatting sqref="CP125:CP135">
    <cfRule type="expression" dxfId="4244" priority="811">
      <formula>IF(CP125="Validar","Rojo","Verde")</formula>
    </cfRule>
  </conditionalFormatting>
  <conditionalFormatting sqref="CP126:CP132">
    <cfRule type="colorScale" priority="888">
      <colorScale>
        <cfvo type="min"/>
        <cfvo type="max"/>
        <color theme="0"/>
        <color theme="0"/>
      </colorScale>
    </cfRule>
    <cfRule type="expression" dxfId="4243"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4242"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4241" priority="884">
      <formula>CO135&lt;0</formula>
    </cfRule>
  </conditionalFormatting>
  <conditionalFormatting sqref="CP110:CQ111">
    <cfRule type="expression" dxfId="4240" priority="755">
      <formula>IF(CP110="Validar","Rojo","Verde")</formula>
    </cfRule>
  </conditionalFormatting>
  <conditionalFormatting sqref="CP117:CQ123">
    <cfRule type="expression" dxfId="4239"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4238" priority="805">
      <formula>CP40&lt;0</formula>
    </cfRule>
  </conditionalFormatting>
  <conditionalFormatting sqref="CQ40:CQ67">
    <cfRule type="expression" dxfId="4237"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4236" priority="808">
      <formula>CP67&lt;0</formula>
    </cfRule>
  </conditionalFormatting>
  <conditionalFormatting sqref="CQ69">
    <cfRule type="colorScale" priority="800">
      <colorScale>
        <cfvo type="min"/>
        <cfvo type="max"/>
        <color theme="0"/>
        <color theme="0"/>
      </colorScale>
    </cfRule>
    <cfRule type="expression" dxfId="4235" priority="801">
      <formula>CP69&lt;0</formula>
    </cfRule>
  </conditionalFormatting>
  <conditionalFormatting sqref="CQ69:CQ81">
    <cfRule type="expression" priority="798">
      <formula>#REF!</formula>
    </cfRule>
  </conditionalFormatting>
  <conditionalFormatting sqref="CQ69:CQ82">
    <cfRule type="expression" dxfId="4234" priority="796">
      <formula>IF(CQ69="Validar","Rojo","Verde")</formula>
    </cfRule>
  </conditionalFormatting>
  <conditionalFormatting sqref="CQ70:CQ78">
    <cfRule type="colorScale" priority="797">
      <colorScale>
        <cfvo type="min"/>
        <cfvo type="max"/>
        <color theme="0"/>
        <color theme="0"/>
      </colorScale>
    </cfRule>
    <cfRule type="expression" dxfId="4233" priority="799">
      <formula>CP70&lt;0</formula>
    </cfRule>
  </conditionalFormatting>
  <conditionalFormatting sqref="CQ79:CQ81">
    <cfRule type="colorScale" priority="809">
      <colorScale>
        <cfvo type="min"/>
        <cfvo type="max"/>
        <color theme="0"/>
        <color theme="0"/>
      </colorScale>
    </cfRule>
    <cfRule type="expression" dxfId="4232"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4231" priority="795">
      <formula>CP84&lt;0</formula>
    </cfRule>
  </conditionalFormatting>
  <conditionalFormatting sqref="CQ84:CQ91">
    <cfRule type="expression" priority="792">
      <formula>#REF!</formula>
    </cfRule>
  </conditionalFormatting>
  <conditionalFormatting sqref="CQ84:CQ92">
    <cfRule type="expression" dxfId="4230" priority="790">
      <formula>IF(CQ84="Validar","Rojo","Verde")</formula>
    </cfRule>
  </conditionalFormatting>
  <conditionalFormatting sqref="CQ85:CQ91">
    <cfRule type="colorScale" priority="791">
      <colorScale>
        <cfvo type="min"/>
        <cfvo type="max"/>
        <color theme="0"/>
        <color theme="0"/>
      </colorScale>
    </cfRule>
    <cfRule type="expression" dxfId="4229" priority="793">
      <formula>CP85&lt;0</formula>
    </cfRule>
  </conditionalFormatting>
  <conditionalFormatting sqref="CQ94">
    <cfRule type="colorScale" priority="788">
      <colorScale>
        <cfvo type="min"/>
        <cfvo type="max"/>
        <color theme="0"/>
        <color theme="0"/>
      </colorScale>
    </cfRule>
    <cfRule type="expression" dxfId="4228" priority="789">
      <formula>CP94&lt;0</formula>
    </cfRule>
  </conditionalFormatting>
  <conditionalFormatting sqref="CQ94:CQ102">
    <cfRule type="expression" priority="782">
      <formula>#REF!</formula>
    </cfRule>
  </conditionalFormatting>
  <conditionalFormatting sqref="CQ94:CQ103">
    <cfRule type="expression" dxfId="4227" priority="780">
      <formula>IF(CQ94="Validar","Rojo","Verde")</formula>
    </cfRule>
  </conditionalFormatting>
  <conditionalFormatting sqref="CQ95:CQ100">
    <cfRule type="colorScale" priority="786">
      <colorScale>
        <cfvo type="min"/>
        <cfvo type="max"/>
        <color theme="0"/>
        <color theme="0"/>
      </colorScale>
    </cfRule>
    <cfRule type="expression" dxfId="4226" priority="787">
      <formula>CP95&lt;0</formula>
    </cfRule>
  </conditionalFormatting>
  <conditionalFormatting sqref="CQ101">
    <cfRule type="colorScale" priority="784">
      <colorScale>
        <cfvo type="min"/>
        <cfvo type="max"/>
        <color theme="0"/>
        <color theme="0"/>
      </colorScale>
    </cfRule>
    <cfRule type="expression" dxfId="4225" priority="785">
      <formula>CP101&lt;0</formula>
    </cfRule>
  </conditionalFormatting>
  <conditionalFormatting sqref="CQ102">
    <cfRule type="colorScale" priority="781">
      <colorScale>
        <cfvo type="min"/>
        <cfvo type="max"/>
        <color theme="0"/>
        <color theme="0"/>
      </colorScale>
    </cfRule>
    <cfRule type="expression" dxfId="4224" priority="783">
      <formula>CP102&lt;0</formula>
    </cfRule>
  </conditionalFormatting>
  <conditionalFormatting sqref="CQ105">
    <cfRule type="colorScale" priority="778">
      <colorScale>
        <cfvo type="min"/>
        <cfvo type="max"/>
        <color theme="0"/>
        <color theme="0"/>
      </colorScale>
    </cfRule>
    <cfRule type="expression" dxfId="4223" priority="779">
      <formula>CP105&lt;0</formula>
    </cfRule>
  </conditionalFormatting>
  <conditionalFormatting sqref="CQ105:CQ106">
    <cfRule type="expression" priority="776">
      <formula>#REF!</formula>
    </cfRule>
  </conditionalFormatting>
  <conditionalFormatting sqref="CQ105:CQ107">
    <cfRule type="expression" dxfId="4222" priority="774">
      <formula>IF(CQ105="Validar","Rojo","Verde")</formula>
    </cfRule>
  </conditionalFormatting>
  <conditionalFormatting sqref="CQ106">
    <cfRule type="colorScale" priority="775">
      <colorScale>
        <cfvo type="min"/>
        <cfvo type="max"/>
        <color theme="0"/>
        <color theme="0"/>
      </colorScale>
    </cfRule>
    <cfRule type="expression" dxfId="4221" priority="777">
      <formula>CP106&lt;0</formula>
    </cfRule>
  </conditionalFormatting>
  <conditionalFormatting sqref="CQ110">
    <cfRule type="colorScale" priority="766">
      <colorScale>
        <cfvo type="min"/>
        <cfvo type="max"/>
        <color theme="0"/>
        <color theme="0"/>
      </colorScale>
    </cfRule>
    <cfRule type="expression" dxfId="4220"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4219" priority="758">
      <formula>CP111&lt;0</formula>
    </cfRule>
  </conditionalFormatting>
  <conditionalFormatting sqref="CQ117">
    <cfRule type="colorScale" priority="772">
      <colorScale>
        <cfvo type="min"/>
        <cfvo type="max"/>
        <color theme="0"/>
        <color theme="0"/>
      </colorScale>
    </cfRule>
    <cfRule type="expression" dxfId="4218"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4217" priority="771">
      <formula>CP118&lt;0</formula>
    </cfRule>
  </conditionalFormatting>
  <conditionalFormatting sqref="CQ126:CQ135">
    <cfRule type="expression" dxfId="4216" priority="893">
      <formula>IF(CQ126="Validar","Rojo","Verde")</formula>
    </cfRule>
    <cfRule type="colorScale" priority="894">
      <colorScale>
        <cfvo type="min"/>
        <cfvo type="max"/>
        <color theme="0"/>
        <color theme="0"/>
      </colorScale>
    </cfRule>
    <cfRule type="expression" priority="895">
      <formula>$F$23</formula>
    </cfRule>
    <cfRule type="expression" dxfId="4215" priority="896">
      <formula>CP126&lt;0</formula>
    </cfRule>
  </conditionalFormatting>
  <conditionalFormatting sqref="CP6">
    <cfRule type="colorScale" priority="753">
      <colorScale>
        <cfvo type="min"/>
        <cfvo type="max"/>
        <color theme="0"/>
        <color theme="0"/>
      </colorScale>
    </cfRule>
    <cfRule type="expression" dxfId="4214" priority="754">
      <formula>CO6&lt;0</formula>
    </cfRule>
  </conditionalFormatting>
  <conditionalFormatting sqref="CP6">
    <cfRule type="expression" dxfId="4213"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4212" priority="750">
      <formula>CO7&lt;0</formula>
    </cfRule>
  </conditionalFormatting>
  <conditionalFormatting sqref="CP7:CP8">
    <cfRule type="expression" dxfId="4211"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4210" priority="715">
      <formula>CS9&lt;0</formula>
    </cfRule>
  </conditionalFormatting>
  <conditionalFormatting sqref="CT9:CT20">
    <cfRule type="expression" dxfId="4209"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4208" priority="692">
      <formula>CS10&lt;0</formula>
    </cfRule>
  </conditionalFormatting>
  <conditionalFormatting sqref="CT11:CT14">
    <cfRule type="colorScale" priority="712">
      <colorScale>
        <cfvo type="min"/>
        <cfvo type="max"/>
        <color theme="0"/>
        <color theme="0"/>
      </colorScale>
    </cfRule>
    <cfRule type="expression" dxfId="4207" priority="713">
      <formula>CS11&lt;0</formula>
    </cfRule>
  </conditionalFormatting>
  <conditionalFormatting sqref="CT15">
    <cfRule type="colorScale" priority="689">
      <colorScale>
        <cfvo type="min"/>
        <cfvo type="max"/>
        <color theme="0"/>
        <color theme="0"/>
      </colorScale>
    </cfRule>
    <cfRule type="expression" dxfId="4206" priority="690">
      <formula>CS15&lt;0</formula>
    </cfRule>
  </conditionalFormatting>
  <conditionalFormatting sqref="CT16:CT17">
    <cfRule type="colorScale" priority="710">
      <colorScale>
        <cfvo type="min"/>
        <cfvo type="max"/>
        <color theme="0"/>
        <color theme="0"/>
      </colorScale>
    </cfRule>
    <cfRule type="expression" dxfId="4205" priority="711">
      <formula>CS16&lt;0</formula>
    </cfRule>
  </conditionalFormatting>
  <conditionalFormatting sqref="CT18">
    <cfRule type="colorScale" priority="686">
      <colorScale>
        <cfvo type="min"/>
        <cfvo type="max"/>
        <color theme="0"/>
        <color theme="0"/>
      </colorScale>
    </cfRule>
    <cfRule type="expression" dxfId="4204" priority="688">
      <formula>CS18&lt;0</formula>
    </cfRule>
  </conditionalFormatting>
  <conditionalFormatting sqref="CT19:CT20">
    <cfRule type="colorScale" priority="708">
      <colorScale>
        <cfvo type="min"/>
        <cfvo type="max"/>
        <color theme="0"/>
        <color theme="0"/>
      </colorScale>
    </cfRule>
    <cfRule type="expression" dxfId="4203" priority="709">
      <formula>CS19&lt;0</formula>
    </cfRule>
  </conditionalFormatting>
  <conditionalFormatting sqref="CT23">
    <cfRule type="colorScale" priority="683">
      <colorScale>
        <cfvo type="min"/>
        <cfvo type="max"/>
        <color theme="0"/>
        <color theme="0"/>
      </colorScale>
    </cfRule>
    <cfRule type="expression" dxfId="4202" priority="684">
      <formula>CS23&lt;0</formula>
    </cfRule>
  </conditionalFormatting>
  <conditionalFormatting sqref="CT23:CT31">
    <cfRule type="expression" dxfId="4201"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4200" priority="707">
      <formula>CS24&lt;0</formula>
    </cfRule>
  </conditionalFormatting>
  <conditionalFormatting sqref="CT25">
    <cfRule type="colorScale" priority="704">
      <colorScale>
        <cfvo type="min"/>
        <cfvo type="max"/>
        <color theme="0"/>
        <color theme="0"/>
      </colorScale>
    </cfRule>
    <cfRule type="expression" dxfId="4199" priority="705">
      <formula>CS25&lt;0</formula>
    </cfRule>
  </conditionalFormatting>
  <conditionalFormatting sqref="CT26">
    <cfRule type="colorScale" priority="681">
      <colorScale>
        <cfvo type="min"/>
        <cfvo type="max"/>
        <color theme="0"/>
        <color theme="0"/>
      </colorScale>
    </cfRule>
    <cfRule type="expression" dxfId="4198" priority="682">
      <formula>CS26&lt;0</formula>
    </cfRule>
  </conditionalFormatting>
  <conditionalFormatting sqref="CT27">
    <cfRule type="colorScale" priority="702">
      <colorScale>
        <cfvo type="min"/>
        <cfvo type="max"/>
        <color theme="0"/>
        <color theme="0"/>
      </colorScale>
    </cfRule>
    <cfRule type="expression" dxfId="4197" priority="703">
      <formula>CS27&lt;0</formula>
    </cfRule>
  </conditionalFormatting>
  <conditionalFormatting sqref="CT28">
    <cfRule type="colorScale" priority="700">
      <colorScale>
        <cfvo type="min"/>
        <cfvo type="max"/>
        <color theme="0"/>
        <color theme="0"/>
      </colorScale>
    </cfRule>
    <cfRule type="expression" dxfId="4196" priority="701">
      <formula>CS28&lt;0</formula>
    </cfRule>
  </conditionalFormatting>
  <conditionalFormatting sqref="CT29">
    <cfRule type="colorScale" priority="678">
      <colorScale>
        <cfvo type="min"/>
        <cfvo type="max"/>
        <color theme="0"/>
        <color theme="0"/>
      </colorScale>
    </cfRule>
    <cfRule type="expression" dxfId="4195" priority="680">
      <formula>CS29&lt;0</formula>
    </cfRule>
  </conditionalFormatting>
  <conditionalFormatting sqref="CT30">
    <cfRule type="colorScale" priority="698">
      <colorScale>
        <cfvo type="min"/>
        <cfvo type="max"/>
        <color theme="0"/>
        <color theme="0"/>
      </colorScale>
    </cfRule>
    <cfRule type="expression" dxfId="4194" priority="699">
      <formula>CS30&lt;0</formula>
    </cfRule>
  </conditionalFormatting>
  <conditionalFormatting sqref="CT31">
    <cfRule type="colorScale" priority="696">
      <colorScale>
        <cfvo type="min"/>
        <cfvo type="max"/>
        <color theme="0"/>
        <color theme="0"/>
      </colorScale>
    </cfRule>
    <cfRule type="expression" dxfId="4193"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4192" priority="676">
      <formula>CS39&lt;0</formula>
    </cfRule>
  </conditionalFormatting>
  <conditionalFormatting sqref="CT39:CT107">
    <cfRule type="expression" dxfId="4191"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4190"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4189"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4188" priority="720">
      <formula>CS69&lt;0</formula>
    </cfRule>
  </conditionalFormatting>
  <conditionalFormatting sqref="CT82 CT92 CT103 CT107">
    <cfRule type="expression" dxfId="4187"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4186"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4185"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4184"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4183"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4182"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4181" priority="729">
      <formula>CS105&lt;0</formula>
    </cfRule>
  </conditionalFormatting>
  <conditionalFormatting sqref="CT110">
    <cfRule type="colorScale" priority="730">
      <colorScale>
        <cfvo type="min"/>
        <cfvo type="max"/>
        <color theme="0"/>
        <color theme="0"/>
      </colorScale>
    </cfRule>
    <cfRule type="expression" dxfId="4180"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4179"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4178"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4177" priority="664">
      <formula>CS125&lt;0</formula>
    </cfRule>
  </conditionalFormatting>
  <conditionalFormatting sqref="CT125:CT135">
    <cfRule type="expression" dxfId="4176" priority="661">
      <formula>IF(CT125="Validar","Rojo","Verde")</formula>
    </cfRule>
  </conditionalFormatting>
  <conditionalFormatting sqref="CT126:CT132">
    <cfRule type="colorScale" priority="738">
      <colorScale>
        <cfvo type="min"/>
        <cfvo type="max"/>
        <color theme="0"/>
        <color theme="0"/>
      </colorScale>
    </cfRule>
    <cfRule type="expression" dxfId="4175"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4174"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4173" priority="734">
      <formula>CS135&lt;0</formula>
    </cfRule>
  </conditionalFormatting>
  <conditionalFormatting sqref="CT110:CU111">
    <cfRule type="expression" dxfId="4172" priority="605">
      <formula>IF(CT110="Validar","Rojo","Verde")</formula>
    </cfRule>
  </conditionalFormatting>
  <conditionalFormatting sqref="CT117:CU123">
    <cfRule type="expression" dxfId="4171"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4170" priority="655">
      <formula>CT40&lt;0</formula>
    </cfRule>
  </conditionalFormatting>
  <conditionalFormatting sqref="CU40:CU67">
    <cfRule type="expression" dxfId="4169"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4168" priority="658">
      <formula>CT67&lt;0</formula>
    </cfRule>
  </conditionalFormatting>
  <conditionalFormatting sqref="CU69">
    <cfRule type="colorScale" priority="650">
      <colorScale>
        <cfvo type="min"/>
        <cfvo type="max"/>
        <color theme="0"/>
        <color theme="0"/>
      </colorScale>
    </cfRule>
    <cfRule type="expression" dxfId="4167" priority="651">
      <formula>CT69&lt;0</formula>
    </cfRule>
  </conditionalFormatting>
  <conditionalFormatting sqref="CU69:CU81">
    <cfRule type="expression" priority="648">
      <formula>#REF!</formula>
    </cfRule>
  </conditionalFormatting>
  <conditionalFormatting sqref="CU69:CU82">
    <cfRule type="expression" dxfId="4166" priority="646">
      <formula>IF(CU69="Validar","Rojo","Verde")</formula>
    </cfRule>
  </conditionalFormatting>
  <conditionalFormatting sqref="CU70:CU78">
    <cfRule type="colorScale" priority="647">
      <colorScale>
        <cfvo type="min"/>
        <cfvo type="max"/>
        <color theme="0"/>
        <color theme="0"/>
      </colorScale>
    </cfRule>
    <cfRule type="expression" dxfId="4165" priority="649">
      <formula>CT70&lt;0</formula>
    </cfRule>
  </conditionalFormatting>
  <conditionalFormatting sqref="CU79:CU81">
    <cfRule type="colorScale" priority="659">
      <colorScale>
        <cfvo type="min"/>
        <cfvo type="max"/>
        <color theme="0"/>
        <color theme="0"/>
      </colorScale>
    </cfRule>
    <cfRule type="expression" dxfId="4164"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4163" priority="645">
      <formula>CT84&lt;0</formula>
    </cfRule>
  </conditionalFormatting>
  <conditionalFormatting sqref="CU84:CU91">
    <cfRule type="expression" priority="642">
      <formula>#REF!</formula>
    </cfRule>
  </conditionalFormatting>
  <conditionalFormatting sqref="CU84:CU92">
    <cfRule type="expression" dxfId="4162" priority="640">
      <formula>IF(CU84="Validar","Rojo","Verde")</formula>
    </cfRule>
  </conditionalFormatting>
  <conditionalFormatting sqref="CU85:CU91">
    <cfRule type="colorScale" priority="641">
      <colorScale>
        <cfvo type="min"/>
        <cfvo type="max"/>
        <color theme="0"/>
        <color theme="0"/>
      </colorScale>
    </cfRule>
    <cfRule type="expression" dxfId="4161" priority="643">
      <formula>CT85&lt;0</formula>
    </cfRule>
  </conditionalFormatting>
  <conditionalFormatting sqref="CU94">
    <cfRule type="colorScale" priority="638">
      <colorScale>
        <cfvo type="min"/>
        <cfvo type="max"/>
        <color theme="0"/>
        <color theme="0"/>
      </colorScale>
    </cfRule>
    <cfRule type="expression" dxfId="4160" priority="639">
      <formula>CT94&lt;0</formula>
    </cfRule>
  </conditionalFormatting>
  <conditionalFormatting sqref="CU94:CU102">
    <cfRule type="expression" priority="632">
      <formula>#REF!</formula>
    </cfRule>
  </conditionalFormatting>
  <conditionalFormatting sqref="CU94:CU103">
    <cfRule type="expression" dxfId="4159" priority="630">
      <formula>IF(CU94="Validar","Rojo","Verde")</formula>
    </cfRule>
  </conditionalFormatting>
  <conditionalFormatting sqref="CU95:CU100">
    <cfRule type="colorScale" priority="636">
      <colorScale>
        <cfvo type="min"/>
        <cfvo type="max"/>
        <color theme="0"/>
        <color theme="0"/>
      </colorScale>
    </cfRule>
    <cfRule type="expression" dxfId="4158" priority="637">
      <formula>CT95&lt;0</formula>
    </cfRule>
  </conditionalFormatting>
  <conditionalFormatting sqref="CU101">
    <cfRule type="colorScale" priority="634">
      <colorScale>
        <cfvo type="min"/>
        <cfvo type="max"/>
        <color theme="0"/>
        <color theme="0"/>
      </colorScale>
    </cfRule>
    <cfRule type="expression" dxfId="4157" priority="635">
      <formula>CT101&lt;0</formula>
    </cfRule>
  </conditionalFormatting>
  <conditionalFormatting sqref="CU102">
    <cfRule type="colorScale" priority="631">
      <colorScale>
        <cfvo type="min"/>
        <cfvo type="max"/>
        <color theme="0"/>
        <color theme="0"/>
      </colorScale>
    </cfRule>
    <cfRule type="expression" dxfId="4156" priority="633">
      <formula>CT102&lt;0</formula>
    </cfRule>
  </conditionalFormatting>
  <conditionalFormatting sqref="CU105">
    <cfRule type="colorScale" priority="628">
      <colorScale>
        <cfvo type="min"/>
        <cfvo type="max"/>
        <color theme="0"/>
        <color theme="0"/>
      </colorScale>
    </cfRule>
    <cfRule type="expression" dxfId="4155" priority="629">
      <formula>CT105&lt;0</formula>
    </cfRule>
  </conditionalFormatting>
  <conditionalFormatting sqref="CU105:CU106">
    <cfRule type="expression" priority="626">
      <formula>#REF!</formula>
    </cfRule>
  </conditionalFormatting>
  <conditionalFormatting sqref="CU105:CU107">
    <cfRule type="expression" dxfId="4154" priority="624">
      <formula>IF(CU105="Validar","Rojo","Verde")</formula>
    </cfRule>
  </conditionalFormatting>
  <conditionalFormatting sqref="CU106">
    <cfRule type="colorScale" priority="625">
      <colorScale>
        <cfvo type="min"/>
        <cfvo type="max"/>
        <color theme="0"/>
        <color theme="0"/>
      </colorScale>
    </cfRule>
    <cfRule type="expression" dxfId="4153" priority="627">
      <formula>CT106&lt;0</formula>
    </cfRule>
  </conditionalFormatting>
  <conditionalFormatting sqref="CU110">
    <cfRule type="colorScale" priority="616">
      <colorScale>
        <cfvo type="min"/>
        <cfvo type="max"/>
        <color theme="0"/>
        <color theme="0"/>
      </colorScale>
    </cfRule>
    <cfRule type="expression" dxfId="4152"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4151" priority="608">
      <formula>CT111&lt;0</formula>
    </cfRule>
  </conditionalFormatting>
  <conditionalFormatting sqref="CU117">
    <cfRule type="colorScale" priority="622">
      <colorScale>
        <cfvo type="min"/>
        <cfvo type="max"/>
        <color theme="0"/>
        <color theme="0"/>
      </colorScale>
    </cfRule>
    <cfRule type="expression" dxfId="4150"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4149" priority="621">
      <formula>CT118&lt;0</formula>
    </cfRule>
  </conditionalFormatting>
  <conditionalFormatting sqref="CU126:CU135">
    <cfRule type="expression" dxfId="4148" priority="743">
      <formula>IF(CU126="Validar","Rojo","Verde")</formula>
    </cfRule>
    <cfRule type="colorScale" priority="744">
      <colorScale>
        <cfvo type="min"/>
        <cfvo type="max"/>
        <color theme="0"/>
        <color theme="0"/>
      </colorScale>
    </cfRule>
    <cfRule type="expression" priority="745">
      <formula>$F$23</formula>
    </cfRule>
    <cfRule type="expression" dxfId="4147" priority="746">
      <formula>CT126&lt;0</formula>
    </cfRule>
  </conditionalFormatting>
  <conditionalFormatting sqref="CT6">
    <cfRule type="colorScale" priority="603">
      <colorScale>
        <cfvo type="min"/>
        <cfvo type="max"/>
        <color theme="0"/>
        <color theme="0"/>
      </colorScale>
    </cfRule>
    <cfRule type="expression" dxfId="4146" priority="604">
      <formula>CS6&lt;0</formula>
    </cfRule>
  </conditionalFormatting>
  <conditionalFormatting sqref="CT6">
    <cfRule type="expression" dxfId="4145"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4144" priority="600">
      <formula>CS7&lt;0</formula>
    </cfRule>
  </conditionalFormatting>
  <conditionalFormatting sqref="CT7:CT8">
    <cfRule type="expression" dxfId="4143"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4142" priority="569">
      <formula>CV9&lt;0</formula>
    </cfRule>
  </conditionalFormatting>
  <conditionalFormatting sqref="CW9:CW20">
    <cfRule type="expression" dxfId="4141"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4140" priority="546">
      <formula>CV10&lt;0</formula>
    </cfRule>
  </conditionalFormatting>
  <conditionalFormatting sqref="CW11:CW14">
    <cfRule type="colorScale" priority="566">
      <colorScale>
        <cfvo type="min"/>
        <cfvo type="max"/>
        <color theme="0"/>
        <color theme="0"/>
      </colorScale>
    </cfRule>
    <cfRule type="expression" dxfId="4139" priority="567">
      <formula>CV11&lt;0</formula>
    </cfRule>
  </conditionalFormatting>
  <conditionalFormatting sqref="CW15">
    <cfRule type="colorScale" priority="543">
      <colorScale>
        <cfvo type="min"/>
        <cfvo type="max"/>
        <color theme="0"/>
        <color theme="0"/>
      </colorScale>
    </cfRule>
    <cfRule type="expression" dxfId="4138" priority="544">
      <formula>CV15&lt;0</formula>
    </cfRule>
  </conditionalFormatting>
  <conditionalFormatting sqref="CW16:CW17">
    <cfRule type="colorScale" priority="564">
      <colorScale>
        <cfvo type="min"/>
        <cfvo type="max"/>
        <color theme="0"/>
        <color theme="0"/>
      </colorScale>
    </cfRule>
    <cfRule type="expression" dxfId="4137" priority="565">
      <formula>CV16&lt;0</formula>
    </cfRule>
  </conditionalFormatting>
  <conditionalFormatting sqref="CW18">
    <cfRule type="colorScale" priority="540">
      <colorScale>
        <cfvo type="min"/>
        <cfvo type="max"/>
        <color theme="0"/>
        <color theme="0"/>
      </colorScale>
    </cfRule>
    <cfRule type="expression" dxfId="4136" priority="542">
      <formula>CV18&lt;0</formula>
    </cfRule>
  </conditionalFormatting>
  <conditionalFormatting sqref="CW19:CW20">
    <cfRule type="colorScale" priority="562">
      <colorScale>
        <cfvo type="min"/>
        <cfvo type="max"/>
        <color theme="0"/>
        <color theme="0"/>
      </colorScale>
    </cfRule>
    <cfRule type="expression" dxfId="4135" priority="563">
      <formula>CV19&lt;0</formula>
    </cfRule>
  </conditionalFormatting>
  <conditionalFormatting sqref="CW23">
    <cfRule type="colorScale" priority="537">
      <colorScale>
        <cfvo type="min"/>
        <cfvo type="max"/>
        <color theme="0"/>
        <color theme="0"/>
      </colorScale>
    </cfRule>
    <cfRule type="expression" dxfId="4134" priority="538">
      <formula>CV23&lt;0</formula>
    </cfRule>
  </conditionalFormatting>
  <conditionalFormatting sqref="CW23:CW31">
    <cfRule type="expression" dxfId="4133"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4132" priority="561">
      <formula>CV24&lt;0</formula>
    </cfRule>
  </conditionalFormatting>
  <conditionalFormatting sqref="CW25">
    <cfRule type="colorScale" priority="558">
      <colorScale>
        <cfvo type="min"/>
        <cfvo type="max"/>
        <color theme="0"/>
        <color theme="0"/>
      </colorScale>
    </cfRule>
    <cfRule type="expression" dxfId="4131" priority="559">
      <formula>CV25&lt;0</formula>
    </cfRule>
  </conditionalFormatting>
  <conditionalFormatting sqref="CW26">
    <cfRule type="colorScale" priority="535">
      <colorScale>
        <cfvo type="min"/>
        <cfvo type="max"/>
        <color theme="0"/>
        <color theme="0"/>
      </colorScale>
    </cfRule>
    <cfRule type="expression" dxfId="4130" priority="536">
      <formula>CV26&lt;0</formula>
    </cfRule>
  </conditionalFormatting>
  <conditionalFormatting sqref="CW27">
    <cfRule type="colorScale" priority="556">
      <colorScale>
        <cfvo type="min"/>
        <cfvo type="max"/>
        <color theme="0"/>
        <color theme="0"/>
      </colorScale>
    </cfRule>
    <cfRule type="expression" dxfId="4129" priority="557">
      <formula>CV27&lt;0</formula>
    </cfRule>
  </conditionalFormatting>
  <conditionalFormatting sqref="CW28">
    <cfRule type="colorScale" priority="554">
      <colorScale>
        <cfvo type="min"/>
        <cfvo type="max"/>
        <color theme="0"/>
        <color theme="0"/>
      </colorScale>
    </cfRule>
    <cfRule type="expression" dxfId="4128" priority="555">
      <formula>CV28&lt;0</formula>
    </cfRule>
  </conditionalFormatting>
  <conditionalFormatting sqref="CW29">
    <cfRule type="colorScale" priority="532">
      <colorScale>
        <cfvo type="min"/>
        <cfvo type="max"/>
        <color theme="0"/>
        <color theme="0"/>
      </colorScale>
    </cfRule>
    <cfRule type="expression" dxfId="4127" priority="534">
      <formula>CV29&lt;0</formula>
    </cfRule>
  </conditionalFormatting>
  <conditionalFormatting sqref="CW30">
    <cfRule type="colorScale" priority="552">
      <colorScale>
        <cfvo type="min"/>
        <cfvo type="max"/>
        <color theme="0"/>
        <color theme="0"/>
      </colorScale>
    </cfRule>
    <cfRule type="expression" dxfId="4126" priority="553">
      <formula>CV30&lt;0</formula>
    </cfRule>
  </conditionalFormatting>
  <conditionalFormatting sqref="CW31">
    <cfRule type="colorScale" priority="550">
      <colorScale>
        <cfvo type="min"/>
        <cfvo type="max"/>
        <color theme="0"/>
        <color theme="0"/>
      </colorScale>
    </cfRule>
    <cfRule type="expression" dxfId="4125"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4124" priority="530">
      <formula>CV39&lt;0</formula>
    </cfRule>
  </conditionalFormatting>
  <conditionalFormatting sqref="CW39:CW107">
    <cfRule type="expression" dxfId="4123"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4122"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4121"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4120" priority="574">
      <formula>CV69&lt;0</formula>
    </cfRule>
  </conditionalFormatting>
  <conditionalFormatting sqref="CW82 CW92 CW103 CW107">
    <cfRule type="expression" dxfId="4119"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4118"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4117"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4116"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4115"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4114"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4113" priority="583">
      <formula>CV105&lt;0</formula>
    </cfRule>
  </conditionalFormatting>
  <conditionalFormatting sqref="CW110">
    <cfRule type="colorScale" priority="584">
      <colorScale>
        <cfvo type="min"/>
        <cfvo type="max"/>
        <color theme="0"/>
        <color theme="0"/>
      </colorScale>
    </cfRule>
    <cfRule type="expression" dxfId="4112"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4111"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4110"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4109" priority="518">
      <formula>CV125&lt;0</formula>
    </cfRule>
  </conditionalFormatting>
  <conditionalFormatting sqref="CW125:CW135">
    <cfRule type="expression" dxfId="4108" priority="515">
      <formula>IF(CW125="Validar","Rojo","Verde")</formula>
    </cfRule>
  </conditionalFormatting>
  <conditionalFormatting sqref="CW126:CW132">
    <cfRule type="colorScale" priority="592">
      <colorScale>
        <cfvo type="min"/>
        <cfvo type="max"/>
        <color theme="0"/>
        <color theme="0"/>
      </colorScale>
    </cfRule>
    <cfRule type="expression" dxfId="4107"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4106"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4105" priority="588">
      <formula>CV135&lt;0</formula>
    </cfRule>
  </conditionalFormatting>
  <conditionalFormatting sqref="CW110:CW111">
    <cfRule type="expression" dxfId="4104" priority="505">
      <formula>IF(CW110="Validar","Rojo","Verde")</formula>
    </cfRule>
  </conditionalFormatting>
  <conditionalFormatting sqref="CW117:CW123">
    <cfRule type="expression" dxfId="4103"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4102" priority="504">
      <formula>CV6&lt;0</formula>
    </cfRule>
  </conditionalFormatting>
  <conditionalFormatting sqref="CW6">
    <cfRule type="expression" dxfId="4101"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4100" priority="500">
      <formula>CV7&lt;0</formula>
    </cfRule>
  </conditionalFormatting>
  <conditionalFormatting sqref="CW7:CW8">
    <cfRule type="expression" dxfId="4099"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4098" priority="469">
      <formula>AT9&lt;0</formula>
    </cfRule>
  </conditionalFormatting>
  <conditionalFormatting sqref="AU9:AU20">
    <cfRule type="expression" dxfId="4097"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4096" priority="446">
      <formula>AT10&lt;0</formula>
    </cfRule>
  </conditionalFormatting>
  <conditionalFormatting sqref="AU11:AU14">
    <cfRule type="colorScale" priority="466">
      <colorScale>
        <cfvo type="min"/>
        <cfvo type="max"/>
        <color theme="0"/>
        <color theme="0"/>
      </colorScale>
    </cfRule>
    <cfRule type="expression" dxfId="4095" priority="467">
      <formula>AT11&lt;0</formula>
    </cfRule>
  </conditionalFormatting>
  <conditionalFormatting sqref="AU15">
    <cfRule type="colorScale" priority="443">
      <colorScale>
        <cfvo type="min"/>
        <cfvo type="max"/>
        <color theme="0"/>
        <color theme="0"/>
      </colorScale>
    </cfRule>
    <cfRule type="expression" dxfId="4094" priority="444">
      <formula>AT15&lt;0</formula>
    </cfRule>
  </conditionalFormatting>
  <conditionalFormatting sqref="AU16:AU17">
    <cfRule type="colorScale" priority="464">
      <colorScale>
        <cfvo type="min"/>
        <cfvo type="max"/>
        <color theme="0"/>
        <color theme="0"/>
      </colorScale>
    </cfRule>
    <cfRule type="expression" dxfId="4093" priority="465">
      <formula>AT16&lt;0</formula>
    </cfRule>
  </conditionalFormatting>
  <conditionalFormatting sqref="AU18">
    <cfRule type="colorScale" priority="440">
      <colorScale>
        <cfvo type="min"/>
        <cfvo type="max"/>
        <color theme="0"/>
        <color theme="0"/>
      </colorScale>
    </cfRule>
    <cfRule type="expression" dxfId="4092" priority="442">
      <formula>AT18&lt;0</formula>
    </cfRule>
  </conditionalFormatting>
  <conditionalFormatting sqref="AU19:AU20">
    <cfRule type="colorScale" priority="462">
      <colorScale>
        <cfvo type="min"/>
        <cfvo type="max"/>
        <color theme="0"/>
        <color theme="0"/>
      </colorScale>
    </cfRule>
    <cfRule type="expression" dxfId="4091" priority="463">
      <formula>AT19&lt;0</formula>
    </cfRule>
  </conditionalFormatting>
  <conditionalFormatting sqref="AU23">
    <cfRule type="colorScale" priority="437">
      <colorScale>
        <cfvo type="min"/>
        <cfvo type="max"/>
        <color theme="0"/>
        <color theme="0"/>
      </colorScale>
    </cfRule>
    <cfRule type="expression" dxfId="4090" priority="438">
      <formula>AT23&lt;0</formula>
    </cfRule>
  </conditionalFormatting>
  <conditionalFormatting sqref="AU23:AU31">
    <cfRule type="expression" dxfId="4089"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4088" priority="461">
      <formula>AT24&lt;0</formula>
    </cfRule>
  </conditionalFormatting>
  <conditionalFormatting sqref="AU25">
    <cfRule type="colorScale" priority="458">
      <colorScale>
        <cfvo type="min"/>
        <cfvo type="max"/>
        <color theme="0"/>
        <color theme="0"/>
      </colorScale>
    </cfRule>
    <cfRule type="expression" dxfId="4087" priority="459">
      <formula>AT25&lt;0</formula>
    </cfRule>
  </conditionalFormatting>
  <conditionalFormatting sqref="AU26">
    <cfRule type="colorScale" priority="435">
      <colorScale>
        <cfvo type="min"/>
        <cfvo type="max"/>
        <color theme="0"/>
        <color theme="0"/>
      </colorScale>
    </cfRule>
    <cfRule type="expression" dxfId="4086" priority="436">
      <formula>AT26&lt;0</formula>
    </cfRule>
  </conditionalFormatting>
  <conditionalFormatting sqref="AU27">
    <cfRule type="colorScale" priority="456">
      <colorScale>
        <cfvo type="min"/>
        <cfvo type="max"/>
        <color theme="0"/>
        <color theme="0"/>
      </colorScale>
    </cfRule>
    <cfRule type="expression" dxfId="4085" priority="457">
      <formula>AT27&lt;0</formula>
    </cfRule>
  </conditionalFormatting>
  <conditionalFormatting sqref="AU28">
    <cfRule type="colorScale" priority="454">
      <colorScale>
        <cfvo type="min"/>
        <cfvo type="max"/>
        <color theme="0"/>
        <color theme="0"/>
      </colorScale>
    </cfRule>
    <cfRule type="expression" dxfId="4084" priority="455">
      <formula>AT28&lt;0</formula>
    </cfRule>
  </conditionalFormatting>
  <conditionalFormatting sqref="AU29">
    <cfRule type="colorScale" priority="432">
      <colorScale>
        <cfvo type="min"/>
        <cfvo type="max"/>
        <color theme="0"/>
        <color theme="0"/>
      </colorScale>
    </cfRule>
    <cfRule type="expression" dxfId="4083" priority="434">
      <formula>AT29&lt;0</formula>
    </cfRule>
  </conditionalFormatting>
  <conditionalFormatting sqref="AU30">
    <cfRule type="colorScale" priority="452">
      <colorScale>
        <cfvo type="min"/>
        <cfvo type="max"/>
        <color theme="0"/>
        <color theme="0"/>
      </colorScale>
    </cfRule>
    <cfRule type="expression" dxfId="4082" priority="453">
      <formula>AT30&lt;0</formula>
    </cfRule>
  </conditionalFormatting>
  <conditionalFormatting sqref="AU31">
    <cfRule type="colorScale" priority="450">
      <colorScale>
        <cfvo type="min"/>
        <cfvo type="max"/>
        <color theme="0"/>
        <color theme="0"/>
      </colorScale>
    </cfRule>
    <cfRule type="expression" dxfId="4081"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4080" priority="430">
      <formula>AT39&lt;0</formula>
    </cfRule>
  </conditionalFormatting>
  <conditionalFormatting sqref="AU39:AU107">
    <cfRule type="expression" dxfId="4079"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4078"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4077"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4076" priority="474">
      <formula>AT69&lt;0</formula>
    </cfRule>
  </conditionalFormatting>
  <conditionalFormatting sqref="AU82 AU92 AU103 AU107">
    <cfRule type="expression" dxfId="4075"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4074"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4073"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4072"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4071"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4070"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4069" priority="483">
      <formula>AT105&lt;0</formula>
    </cfRule>
  </conditionalFormatting>
  <conditionalFormatting sqref="AU110">
    <cfRule type="colorScale" priority="484">
      <colorScale>
        <cfvo type="min"/>
        <cfvo type="max"/>
        <color theme="0"/>
        <color theme="0"/>
      </colorScale>
    </cfRule>
    <cfRule type="expression" dxfId="4068"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4067"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4066"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4065" priority="418">
      <formula>AT125&lt;0</formula>
    </cfRule>
  </conditionalFormatting>
  <conditionalFormatting sqref="AU125:AU135">
    <cfRule type="expression" dxfId="4064" priority="415">
      <formula>IF(AU125="Validar","Rojo","Verde")</formula>
    </cfRule>
  </conditionalFormatting>
  <conditionalFormatting sqref="AU126:AU132">
    <cfRule type="colorScale" priority="492">
      <colorScale>
        <cfvo type="min"/>
        <cfvo type="max"/>
        <color theme="0"/>
        <color theme="0"/>
      </colorScale>
    </cfRule>
    <cfRule type="expression" dxfId="4063"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4062"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4061" priority="488">
      <formula>AT135&lt;0</formula>
    </cfRule>
  </conditionalFormatting>
  <conditionalFormatting sqref="AU110:AU111">
    <cfRule type="expression" dxfId="4060" priority="405">
      <formula>IF(AU110="Validar","Rojo","Verde")</formula>
    </cfRule>
  </conditionalFormatting>
  <conditionalFormatting sqref="AU117:AU123">
    <cfRule type="expression" dxfId="4059"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4058" priority="404">
      <formula>AT6&lt;0</formula>
    </cfRule>
  </conditionalFormatting>
  <conditionalFormatting sqref="AU6">
    <cfRule type="expression" dxfId="4057"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4056" priority="400">
      <formula>AT7&lt;0</formula>
    </cfRule>
  </conditionalFormatting>
  <conditionalFormatting sqref="AU7:AU8">
    <cfRule type="expression" dxfId="4055"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4054" priority="369">
      <formula>AZ9&lt;0</formula>
    </cfRule>
  </conditionalFormatting>
  <conditionalFormatting sqref="BA9:BA20">
    <cfRule type="expression" dxfId="4053"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4052" priority="346">
      <formula>AZ10&lt;0</formula>
    </cfRule>
  </conditionalFormatting>
  <conditionalFormatting sqref="BA11:BA14">
    <cfRule type="colorScale" priority="366">
      <colorScale>
        <cfvo type="min"/>
        <cfvo type="max"/>
        <color theme="0"/>
        <color theme="0"/>
      </colorScale>
    </cfRule>
    <cfRule type="expression" dxfId="4051" priority="367">
      <formula>AZ11&lt;0</formula>
    </cfRule>
  </conditionalFormatting>
  <conditionalFormatting sqref="BA15">
    <cfRule type="colorScale" priority="343">
      <colorScale>
        <cfvo type="min"/>
        <cfvo type="max"/>
        <color theme="0"/>
        <color theme="0"/>
      </colorScale>
    </cfRule>
    <cfRule type="expression" dxfId="4050" priority="344">
      <formula>AZ15&lt;0</formula>
    </cfRule>
  </conditionalFormatting>
  <conditionalFormatting sqref="BA16:BA17">
    <cfRule type="colorScale" priority="364">
      <colorScale>
        <cfvo type="min"/>
        <cfvo type="max"/>
        <color theme="0"/>
        <color theme="0"/>
      </colorScale>
    </cfRule>
    <cfRule type="expression" dxfId="4049" priority="365">
      <formula>AZ16&lt;0</formula>
    </cfRule>
  </conditionalFormatting>
  <conditionalFormatting sqref="BA18">
    <cfRule type="colorScale" priority="340">
      <colorScale>
        <cfvo type="min"/>
        <cfvo type="max"/>
        <color theme="0"/>
        <color theme="0"/>
      </colorScale>
    </cfRule>
    <cfRule type="expression" dxfId="4048" priority="342">
      <formula>AZ18&lt;0</formula>
    </cfRule>
  </conditionalFormatting>
  <conditionalFormatting sqref="BA19:BA20">
    <cfRule type="colorScale" priority="362">
      <colorScale>
        <cfvo type="min"/>
        <cfvo type="max"/>
        <color theme="0"/>
        <color theme="0"/>
      </colorScale>
    </cfRule>
    <cfRule type="expression" dxfId="4047" priority="363">
      <formula>AZ19&lt;0</formula>
    </cfRule>
  </conditionalFormatting>
  <conditionalFormatting sqref="BA23">
    <cfRule type="colorScale" priority="337">
      <colorScale>
        <cfvo type="min"/>
        <cfvo type="max"/>
        <color theme="0"/>
        <color theme="0"/>
      </colorScale>
    </cfRule>
    <cfRule type="expression" dxfId="4046" priority="338">
      <formula>AZ23&lt;0</formula>
    </cfRule>
  </conditionalFormatting>
  <conditionalFormatting sqref="BA23:BA31">
    <cfRule type="expression" dxfId="4045"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4044" priority="361">
      <formula>AZ24&lt;0</formula>
    </cfRule>
  </conditionalFormatting>
  <conditionalFormatting sqref="BA25">
    <cfRule type="colorScale" priority="358">
      <colorScale>
        <cfvo type="min"/>
        <cfvo type="max"/>
        <color theme="0"/>
        <color theme="0"/>
      </colorScale>
    </cfRule>
    <cfRule type="expression" dxfId="4043" priority="359">
      <formula>AZ25&lt;0</formula>
    </cfRule>
  </conditionalFormatting>
  <conditionalFormatting sqref="BA26">
    <cfRule type="colorScale" priority="335">
      <colorScale>
        <cfvo type="min"/>
        <cfvo type="max"/>
        <color theme="0"/>
        <color theme="0"/>
      </colorScale>
    </cfRule>
    <cfRule type="expression" dxfId="4042" priority="336">
      <formula>AZ26&lt;0</formula>
    </cfRule>
  </conditionalFormatting>
  <conditionalFormatting sqref="BA27">
    <cfRule type="colorScale" priority="356">
      <colorScale>
        <cfvo type="min"/>
        <cfvo type="max"/>
        <color theme="0"/>
        <color theme="0"/>
      </colorScale>
    </cfRule>
    <cfRule type="expression" dxfId="4041" priority="357">
      <formula>AZ27&lt;0</formula>
    </cfRule>
  </conditionalFormatting>
  <conditionalFormatting sqref="BA28">
    <cfRule type="colorScale" priority="354">
      <colorScale>
        <cfvo type="min"/>
        <cfvo type="max"/>
        <color theme="0"/>
        <color theme="0"/>
      </colorScale>
    </cfRule>
    <cfRule type="expression" dxfId="4040" priority="355">
      <formula>AZ28&lt;0</formula>
    </cfRule>
  </conditionalFormatting>
  <conditionalFormatting sqref="BA29">
    <cfRule type="colorScale" priority="332">
      <colorScale>
        <cfvo type="min"/>
        <cfvo type="max"/>
        <color theme="0"/>
        <color theme="0"/>
      </colorScale>
    </cfRule>
    <cfRule type="expression" dxfId="4039" priority="334">
      <formula>AZ29&lt;0</formula>
    </cfRule>
  </conditionalFormatting>
  <conditionalFormatting sqref="BA30">
    <cfRule type="colorScale" priority="352">
      <colorScale>
        <cfvo type="min"/>
        <cfvo type="max"/>
        <color theme="0"/>
        <color theme="0"/>
      </colorScale>
    </cfRule>
    <cfRule type="expression" dxfId="4038" priority="353">
      <formula>AZ30&lt;0</formula>
    </cfRule>
  </conditionalFormatting>
  <conditionalFormatting sqref="BA31">
    <cfRule type="colorScale" priority="350">
      <colorScale>
        <cfvo type="min"/>
        <cfvo type="max"/>
        <color theme="0"/>
        <color theme="0"/>
      </colorScale>
    </cfRule>
    <cfRule type="expression" dxfId="4037"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4036" priority="330">
      <formula>AZ39&lt;0</formula>
    </cfRule>
  </conditionalFormatting>
  <conditionalFormatting sqref="BA39:BA107">
    <cfRule type="expression" dxfId="4035"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4034"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4033"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4032" priority="374">
      <formula>AZ69&lt;0</formula>
    </cfRule>
  </conditionalFormatting>
  <conditionalFormatting sqref="BA82 BA92 BA103 BA107">
    <cfRule type="expression" dxfId="4031"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4030"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4029"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4028"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4027"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4026"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4025" priority="383">
      <formula>AZ105&lt;0</formula>
    </cfRule>
  </conditionalFormatting>
  <conditionalFormatting sqref="BA110">
    <cfRule type="colorScale" priority="384">
      <colorScale>
        <cfvo type="min"/>
        <cfvo type="max"/>
        <color theme="0"/>
        <color theme="0"/>
      </colorScale>
    </cfRule>
    <cfRule type="expression" dxfId="4024"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4023"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4022"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4021" priority="318">
      <formula>AZ125&lt;0</formula>
    </cfRule>
  </conditionalFormatting>
  <conditionalFormatting sqref="BA125:BA135">
    <cfRule type="expression" dxfId="4020" priority="315">
      <formula>IF(BA125="Validar","Rojo","Verde")</formula>
    </cfRule>
  </conditionalFormatting>
  <conditionalFormatting sqref="BA126:BA132">
    <cfRule type="colorScale" priority="392">
      <colorScale>
        <cfvo type="min"/>
        <cfvo type="max"/>
        <color theme="0"/>
        <color theme="0"/>
      </colorScale>
    </cfRule>
    <cfRule type="expression" dxfId="4019"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4018"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4017" priority="388">
      <formula>AZ135&lt;0</formula>
    </cfRule>
  </conditionalFormatting>
  <conditionalFormatting sqref="BA110:BA111">
    <cfRule type="expression" dxfId="4016" priority="305">
      <formula>IF(BA110="Validar","Rojo","Verde")</formula>
    </cfRule>
  </conditionalFormatting>
  <conditionalFormatting sqref="BA117:BA123">
    <cfRule type="expression" dxfId="4015"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4014" priority="304">
      <formula>AZ6&lt;0</formula>
    </cfRule>
  </conditionalFormatting>
  <conditionalFormatting sqref="BA6">
    <cfRule type="expression" dxfId="4013"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4012" priority="300">
      <formula>AZ7&lt;0</formula>
    </cfRule>
  </conditionalFormatting>
  <conditionalFormatting sqref="BA7:BA8">
    <cfRule type="expression" dxfId="4011"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4010" priority="269">
      <formula>BX9&lt;0</formula>
    </cfRule>
  </conditionalFormatting>
  <conditionalFormatting sqref="BY9:BY20">
    <cfRule type="expression" dxfId="4009"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4008" priority="246">
      <formula>BX10&lt;0</formula>
    </cfRule>
  </conditionalFormatting>
  <conditionalFormatting sqref="BY11:BY14">
    <cfRule type="colorScale" priority="266">
      <colorScale>
        <cfvo type="min"/>
        <cfvo type="max"/>
        <color theme="0"/>
        <color theme="0"/>
      </colorScale>
    </cfRule>
    <cfRule type="expression" dxfId="4007" priority="267">
      <formula>BX11&lt;0</formula>
    </cfRule>
  </conditionalFormatting>
  <conditionalFormatting sqref="BY15">
    <cfRule type="colorScale" priority="243">
      <colorScale>
        <cfvo type="min"/>
        <cfvo type="max"/>
        <color theme="0"/>
        <color theme="0"/>
      </colorScale>
    </cfRule>
    <cfRule type="expression" dxfId="4006" priority="244">
      <formula>BX15&lt;0</formula>
    </cfRule>
  </conditionalFormatting>
  <conditionalFormatting sqref="BY16:BY17">
    <cfRule type="colorScale" priority="264">
      <colorScale>
        <cfvo type="min"/>
        <cfvo type="max"/>
        <color theme="0"/>
        <color theme="0"/>
      </colorScale>
    </cfRule>
    <cfRule type="expression" dxfId="4005" priority="265">
      <formula>BX16&lt;0</formula>
    </cfRule>
  </conditionalFormatting>
  <conditionalFormatting sqref="BY18">
    <cfRule type="colorScale" priority="240">
      <colorScale>
        <cfvo type="min"/>
        <cfvo type="max"/>
        <color theme="0"/>
        <color theme="0"/>
      </colorScale>
    </cfRule>
    <cfRule type="expression" dxfId="4004" priority="242">
      <formula>BX18&lt;0</formula>
    </cfRule>
  </conditionalFormatting>
  <conditionalFormatting sqref="BY19:BY20">
    <cfRule type="colorScale" priority="262">
      <colorScale>
        <cfvo type="min"/>
        <cfvo type="max"/>
        <color theme="0"/>
        <color theme="0"/>
      </colorScale>
    </cfRule>
    <cfRule type="expression" dxfId="4003" priority="263">
      <formula>BX19&lt;0</formula>
    </cfRule>
  </conditionalFormatting>
  <conditionalFormatting sqref="BY23">
    <cfRule type="colorScale" priority="237">
      <colorScale>
        <cfvo type="min"/>
        <cfvo type="max"/>
        <color theme="0"/>
        <color theme="0"/>
      </colorScale>
    </cfRule>
    <cfRule type="expression" dxfId="4002" priority="238">
      <formula>BX23&lt;0</formula>
    </cfRule>
  </conditionalFormatting>
  <conditionalFormatting sqref="BY23:BY31">
    <cfRule type="expression" dxfId="4001"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4000" priority="261">
      <formula>BX24&lt;0</formula>
    </cfRule>
  </conditionalFormatting>
  <conditionalFormatting sqref="BY25">
    <cfRule type="colorScale" priority="258">
      <colorScale>
        <cfvo type="min"/>
        <cfvo type="max"/>
        <color theme="0"/>
        <color theme="0"/>
      </colorScale>
    </cfRule>
    <cfRule type="expression" dxfId="3999" priority="259">
      <formula>BX25&lt;0</formula>
    </cfRule>
  </conditionalFormatting>
  <conditionalFormatting sqref="BY26">
    <cfRule type="colorScale" priority="235">
      <colorScale>
        <cfvo type="min"/>
        <cfvo type="max"/>
        <color theme="0"/>
        <color theme="0"/>
      </colorScale>
    </cfRule>
    <cfRule type="expression" dxfId="3998" priority="236">
      <formula>BX26&lt;0</formula>
    </cfRule>
  </conditionalFormatting>
  <conditionalFormatting sqref="BY27">
    <cfRule type="colorScale" priority="256">
      <colorScale>
        <cfvo type="min"/>
        <cfvo type="max"/>
        <color theme="0"/>
        <color theme="0"/>
      </colorScale>
    </cfRule>
    <cfRule type="expression" dxfId="3997" priority="257">
      <formula>BX27&lt;0</formula>
    </cfRule>
  </conditionalFormatting>
  <conditionalFormatting sqref="BY28">
    <cfRule type="colorScale" priority="254">
      <colorScale>
        <cfvo type="min"/>
        <cfvo type="max"/>
        <color theme="0"/>
        <color theme="0"/>
      </colorScale>
    </cfRule>
    <cfRule type="expression" dxfId="3996" priority="255">
      <formula>BX28&lt;0</formula>
    </cfRule>
  </conditionalFormatting>
  <conditionalFormatting sqref="BY29">
    <cfRule type="colorScale" priority="232">
      <colorScale>
        <cfvo type="min"/>
        <cfvo type="max"/>
        <color theme="0"/>
        <color theme="0"/>
      </colorScale>
    </cfRule>
    <cfRule type="expression" dxfId="3995" priority="234">
      <formula>BX29&lt;0</formula>
    </cfRule>
  </conditionalFormatting>
  <conditionalFormatting sqref="BY30">
    <cfRule type="colorScale" priority="252">
      <colorScale>
        <cfvo type="min"/>
        <cfvo type="max"/>
        <color theme="0"/>
        <color theme="0"/>
      </colorScale>
    </cfRule>
    <cfRule type="expression" dxfId="3994" priority="253">
      <formula>BX30&lt;0</formula>
    </cfRule>
  </conditionalFormatting>
  <conditionalFormatting sqref="BY31">
    <cfRule type="colorScale" priority="250">
      <colorScale>
        <cfvo type="min"/>
        <cfvo type="max"/>
        <color theme="0"/>
        <color theme="0"/>
      </colorScale>
    </cfRule>
    <cfRule type="expression" dxfId="3993"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3992" priority="230">
      <formula>BX39&lt;0</formula>
    </cfRule>
  </conditionalFormatting>
  <conditionalFormatting sqref="BY39:BY107">
    <cfRule type="expression" dxfId="3991"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3990"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3989"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3988" priority="274">
      <formula>BX69&lt;0</formula>
    </cfRule>
  </conditionalFormatting>
  <conditionalFormatting sqref="BY82 BY92 BY103 BY107">
    <cfRule type="expression" dxfId="3987"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3986"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3985"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3984"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3983"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3982"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3981" priority="283">
      <formula>BX105&lt;0</formula>
    </cfRule>
  </conditionalFormatting>
  <conditionalFormatting sqref="BY110">
    <cfRule type="colorScale" priority="284">
      <colorScale>
        <cfvo type="min"/>
        <cfvo type="max"/>
        <color theme="0"/>
        <color theme="0"/>
      </colorScale>
    </cfRule>
    <cfRule type="expression" dxfId="3980"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3979"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3978"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3977" priority="218">
      <formula>BX125&lt;0</formula>
    </cfRule>
  </conditionalFormatting>
  <conditionalFormatting sqref="BY125:BY135">
    <cfRule type="expression" dxfId="3976" priority="215">
      <formula>IF(BY125="Validar","Rojo","Verde")</formula>
    </cfRule>
  </conditionalFormatting>
  <conditionalFormatting sqref="BY126:BY132">
    <cfRule type="colorScale" priority="292">
      <colorScale>
        <cfvo type="min"/>
        <cfvo type="max"/>
        <color theme="0"/>
        <color theme="0"/>
      </colorScale>
    </cfRule>
    <cfRule type="expression" dxfId="3975"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3974"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3973" priority="288">
      <formula>BX135&lt;0</formula>
    </cfRule>
  </conditionalFormatting>
  <conditionalFormatting sqref="BY110:BY111">
    <cfRule type="expression" dxfId="3972" priority="205">
      <formula>IF(BY110="Validar","Rojo","Verde")</formula>
    </cfRule>
  </conditionalFormatting>
  <conditionalFormatting sqref="BY117:BY123">
    <cfRule type="expression" dxfId="3971"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3970" priority="204">
      <formula>BX6&lt;0</formula>
    </cfRule>
  </conditionalFormatting>
  <conditionalFormatting sqref="BY6">
    <cfRule type="expression" dxfId="3969"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3968" priority="200">
      <formula>BX7&lt;0</formula>
    </cfRule>
  </conditionalFormatting>
  <conditionalFormatting sqref="BY7:BY8">
    <cfRule type="expression" dxfId="3967"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3966" priority="196">
      <formula>B5&lt;0</formula>
    </cfRule>
  </conditionalFormatting>
  <conditionalFormatting sqref="C5">
    <cfRule type="expression" dxfId="3965"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3964" priority="192">
      <formula>Q5&lt;0</formula>
    </cfRule>
  </conditionalFormatting>
  <conditionalFormatting sqref="R5">
    <cfRule type="expression" dxfId="3963"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3962" priority="181">
      <formula>W5&lt;0</formula>
    </cfRule>
  </conditionalFormatting>
  <conditionalFormatting sqref="X5">
    <cfRule type="expression" dxfId="3961"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3960" priority="186">
      <formula>AA5&lt;0</formula>
    </cfRule>
  </conditionalFormatting>
  <conditionalFormatting sqref="AB5">
    <cfRule type="expression" dxfId="3959"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3958" priority="176">
      <formula>AU5&lt;0</formula>
    </cfRule>
  </conditionalFormatting>
  <conditionalFormatting sqref="AV5">
    <cfRule type="expression" dxfId="3957"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3956" priority="171">
      <formula>BA5&lt;0</formula>
    </cfRule>
  </conditionalFormatting>
  <conditionalFormatting sqref="BB5">
    <cfRule type="expression" dxfId="3955"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3954" priority="166">
      <formula>BE5&lt;0</formula>
    </cfRule>
  </conditionalFormatting>
  <conditionalFormatting sqref="BF5">
    <cfRule type="expression" dxfId="3953"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3952" priority="161">
      <formula>BY5&lt;0</formula>
    </cfRule>
  </conditionalFormatting>
  <conditionalFormatting sqref="BZ5">
    <cfRule type="expression" dxfId="3951"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3950" priority="156">
      <formula>CW5&lt;0</formula>
    </cfRule>
  </conditionalFormatting>
  <conditionalFormatting sqref="CX5">
    <cfRule type="expression" dxfId="3949"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3948" priority="151">
      <formula>CC5&lt;0</formula>
    </cfRule>
  </conditionalFormatting>
  <conditionalFormatting sqref="CD5">
    <cfRule type="expression" dxfId="3947"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3946" priority="146">
      <formula>AH5&lt;0</formula>
    </cfRule>
  </conditionalFormatting>
  <conditionalFormatting sqref="AI5">
    <cfRule type="expression" dxfId="3945"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3944" priority="141">
      <formula>AO5&lt;0</formula>
    </cfRule>
  </conditionalFormatting>
  <conditionalFormatting sqref="AP5">
    <cfRule type="expression" dxfId="3943"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3942" priority="136">
      <formula>BL5&lt;0</formula>
    </cfRule>
  </conditionalFormatting>
  <conditionalFormatting sqref="BM5">
    <cfRule type="expression" dxfId="3941"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3940" priority="131">
      <formula>BS5&lt;0</formula>
    </cfRule>
  </conditionalFormatting>
  <conditionalFormatting sqref="BT5">
    <cfRule type="expression" dxfId="3939"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3938" priority="126">
      <formula>CJ5&lt;0</formula>
    </cfRule>
  </conditionalFormatting>
  <conditionalFormatting sqref="CK5">
    <cfRule type="expression" dxfId="3937"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3936" priority="121">
      <formula>CQ5&lt;0</formula>
    </cfRule>
  </conditionalFormatting>
  <conditionalFormatting sqref="CR5">
    <cfRule type="expression" dxfId="3935"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3934" priority="116">
      <formula>E5&lt;0</formula>
    </cfRule>
  </conditionalFormatting>
  <conditionalFormatting sqref="F5">
    <cfRule type="expression" dxfId="3933"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3932" priority="112">
      <formula>H5&lt;0</formula>
    </cfRule>
  </conditionalFormatting>
  <conditionalFormatting sqref="I5">
    <cfRule type="expression" dxfId="3931"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3930" priority="108">
      <formula>O5&lt;0</formula>
    </cfRule>
  </conditionalFormatting>
  <conditionalFormatting sqref="P5">
    <cfRule type="expression" dxfId="3929"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3928" priority="104">
      <formula>L5&lt;0</formula>
    </cfRule>
  </conditionalFormatting>
  <conditionalFormatting sqref="M5">
    <cfRule type="expression" dxfId="3927"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3926" priority="100">
      <formula>S5&lt;0</formula>
    </cfRule>
  </conditionalFormatting>
  <conditionalFormatting sqref="T5">
    <cfRule type="expression" dxfId="3925"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3924" priority="96">
      <formula>V5&lt;0</formula>
    </cfRule>
  </conditionalFormatting>
  <conditionalFormatting sqref="W5">
    <cfRule type="expression" dxfId="3923"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3922" priority="92">
      <formula>Y5&lt;0</formula>
    </cfRule>
  </conditionalFormatting>
  <conditionalFormatting sqref="Z5">
    <cfRule type="expression" dxfId="3921"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3920" priority="88">
      <formula>AC5&lt;0</formula>
    </cfRule>
  </conditionalFormatting>
  <conditionalFormatting sqref="AD5">
    <cfRule type="expression" dxfId="3919"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3918" priority="84">
      <formula>AF5&lt;0</formula>
    </cfRule>
  </conditionalFormatting>
  <conditionalFormatting sqref="AG5">
    <cfRule type="expression" dxfId="3917"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3916" priority="80">
      <formula>AJ5&lt;0</formula>
    </cfRule>
  </conditionalFormatting>
  <conditionalFormatting sqref="AK5">
    <cfRule type="expression" dxfId="3915"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3914" priority="76">
      <formula>AM5&lt;0</formula>
    </cfRule>
  </conditionalFormatting>
  <conditionalFormatting sqref="AN5">
    <cfRule type="expression" dxfId="3913"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3912" priority="72">
      <formula>AQ5&lt;0</formula>
    </cfRule>
  </conditionalFormatting>
  <conditionalFormatting sqref="AR5">
    <cfRule type="expression" dxfId="3911"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3910" priority="68">
      <formula>AW5&lt;0</formula>
    </cfRule>
  </conditionalFormatting>
  <conditionalFormatting sqref="AX5">
    <cfRule type="expression" dxfId="3909"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3908" priority="64">
      <formula>BC5&lt;0</formula>
    </cfRule>
  </conditionalFormatting>
  <conditionalFormatting sqref="BD5">
    <cfRule type="expression" dxfId="3907"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3906" priority="60">
      <formula>BG5&lt;0</formula>
    </cfRule>
  </conditionalFormatting>
  <conditionalFormatting sqref="BH5">
    <cfRule type="expression" dxfId="3905"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3904" priority="56">
      <formula>BJ5&lt;0</formula>
    </cfRule>
  </conditionalFormatting>
  <conditionalFormatting sqref="BK5">
    <cfRule type="expression" dxfId="3903"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3902" priority="52">
      <formula>BN5&lt;0</formula>
    </cfRule>
  </conditionalFormatting>
  <conditionalFormatting sqref="BO5">
    <cfRule type="expression" dxfId="3901"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3900" priority="48">
      <formula>BQ5&lt;0</formula>
    </cfRule>
  </conditionalFormatting>
  <conditionalFormatting sqref="BR5">
    <cfRule type="expression" dxfId="3899"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3898" priority="44">
      <formula>BU5&lt;0</formula>
    </cfRule>
  </conditionalFormatting>
  <conditionalFormatting sqref="BV5">
    <cfRule type="expression" dxfId="3897"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3896" priority="40">
      <formula>CA5&lt;0</formula>
    </cfRule>
  </conditionalFormatting>
  <conditionalFormatting sqref="CB5">
    <cfRule type="expression" dxfId="3895"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3894" priority="36">
      <formula>CE5&lt;0</formula>
    </cfRule>
  </conditionalFormatting>
  <conditionalFormatting sqref="CF5">
    <cfRule type="expression" dxfId="3893"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3892" priority="32">
      <formula>CH5&lt;0</formula>
    </cfRule>
  </conditionalFormatting>
  <conditionalFormatting sqref="CI5">
    <cfRule type="expression" dxfId="3891"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3890" priority="28">
      <formula>CL5&lt;0</formula>
    </cfRule>
  </conditionalFormatting>
  <conditionalFormatting sqref="CM5">
    <cfRule type="expression" dxfId="3889"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3888" priority="24">
      <formula>CO5&lt;0</formula>
    </cfRule>
  </conditionalFormatting>
  <conditionalFormatting sqref="CP5">
    <cfRule type="expression" dxfId="3887"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3886" priority="20">
      <formula>CS5&lt;0</formula>
    </cfRule>
  </conditionalFormatting>
  <conditionalFormatting sqref="CT5">
    <cfRule type="expression" dxfId="3885"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3884" priority="16">
      <formula>CV5&lt;0</formula>
    </cfRule>
  </conditionalFormatting>
  <conditionalFormatting sqref="CW5">
    <cfRule type="expression" dxfId="3883"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3882" priority="12">
      <formula>AT5&lt;0</formula>
    </cfRule>
  </conditionalFormatting>
  <conditionalFormatting sqref="AU5">
    <cfRule type="expression" dxfId="3881"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3880" priority="8">
      <formula>AZ5&lt;0</formula>
    </cfRule>
  </conditionalFormatting>
  <conditionalFormatting sqref="BA5">
    <cfRule type="expression" dxfId="3879"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3878" priority="4">
      <formula>BX5&lt;0</formula>
    </cfRule>
  </conditionalFormatting>
  <conditionalFormatting sqref="BY5">
    <cfRule type="expression" dxfId="3877"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3257C1DB-B1BC-487D-9FB1-4D16AFF29CB6}">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120E1104-3CA4-4CD9-90EE-3310A62FA80E}">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F271C353-E57F-4FEF-945D-59B36D9E0CD3}">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A5F5E562-49CB-4BE1-A49C-F33409E097C2}">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C647EF46-17C4-408D-871A-70AD085C39C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649D2D00-A986-423E-8834-A916E886E67D}">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E2B6460E-6E7D-44D4-929F-33D8BFF1383E}">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F62B81DD-60C3-44A0-82E8-28D084CE87D5}">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DFB22426-B0FF-4B24-A2E9-BBE40433B398}">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4740DF0F-FD8F-4AF4-B924-82D85AAAF78A}">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752A5FA7-E057-4C4D-8D59-95CAF5C311FA}">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3DBFB879-8FFB-4132-96E9-1268EDF930B5}">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A390F73D-8DDD-49F4-92B7-E5158CD8687E}">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848AEE2E-4028-4C3E-A5D0-F33789D959BF}">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3E96675C-1EE2-44A2-980D-43D936A427DE}">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90C00514-2051-46BB-AC1F-FCE411CE9745}">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CE422E55-D1C8-4C2E-8B84-F0C6E91134D6}">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D010106C-FC22-4212-8E01-46C2212C25ED}">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F37623D0-0BF0-4D3D-B752-1461CF72061D}">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D178A771-A09B-4B8D-BEE9-254C94FFFF03}">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D47C4E6F-73FC-4938-8019-D175054AF52F}">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3EF5E52C-BF19-437F-9B9E-43D3BD3EE249}">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D0C18DD7-01FD-4652-97A0-043F83D7DF4F}">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5BCE0267-FD97-489B-9E6A-0FF739598FBB}">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FE091809-DDB6-4C58-8522-C448C71C4BAD}">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A77C806C-EA9E-46A8-9A29-7EAE9CFE1952}">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8692C918-D089-499A-BBD4-2A8CF34E126F}">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4DE0F442-8190-44F9-AB48-57F9569D827E}">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5101A9AE-A0EE-436F-BCFE-AD21B94D50E6}">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7A7F5364-6B5C-46D3-B583-A5AC2D2B7185}">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36FF6527-CC50-42FD-851B-F2BDFECFC4FC}">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8CAA1132-78C2-4F83-885F-3ADAF789FEA3}">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5E9EF7D6-25B0-4A5E-AF10-823ECE3719F0}">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E4B49C0-77DF-4DE3-8E2A-321897FB7BB5}">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B4C0412C-E5F2-4E10-A2C2-DD07613BF6B5}">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EC735E46-EF4C-402A-8023-62B3A8901D0C}">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E9814064-C418-445A-B1A5-C7E6D8ADD606}">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46617256-3B2E-48BF-9165-A67698FBD466}">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161A30E1-4FEC-4B85-82C7-752208C66D7B}">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C9805C21-E6F1-483C-8EC7-8AB35A4772D8}">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62A16CCF-9B2E-450C-B02B-80ADF9EA04A9}">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C401C69F-EEFC-4779-A3E4-949B1E713289}">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162CF7A4-6106-437C-A54E-81CBCC134825}">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B74D5EA0-BD9B-46A1-9AF7-3B03F6BB25DE}">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A32D6A81-0A22-444E-A87E-F05C9356CFC2}">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F122861-CC61-4F87-B42E-9472FA29CAD4}">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937039B4-D762-4F06-9839-858BF8667203}">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83EDA54C-4933-4D6B-B18A-69DDCD179611}">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1C40D9C7-0688-409D-895E-0FCC1236357A}">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CB1A7676-FD13-432C-8221-7F7E76051BEE}">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02A78481-33B0-4E77-8DC8-7466DFB9CDAE}">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111A98CF-B536-4FD2-AFE1-0A47E97DC4BD}">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7288BFE4-D947-4EE9-B802-260B3EF9CB5B}">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00BD04D0-200F-4E1B-B3B7-B99EBBBE6CE1}">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76B80F4C-79A4-402F-AD69-49EEAC173F94}">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E8B86704-99E3-460C-9F24-0C418179633E}">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58B49047-E82F-4A94-B2B2-487FF4A10BE0}">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5DADC5BB-0A32-4964-BDD3-F3A04FE15B6E}">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9813EE7F-16A6-4C16-9FCF-96589F656E45}">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951A76D9-1460-4000-8AC4-67972A130687}">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3890E0A4-CEFE-4572-AC59-0F9A756FA19F}">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F258F4E6-0226-4316-B823-8FBAE7B80C68}">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5BD73939-73B6-4AE1-B51D-9464672CFEC8}">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22DF2139-6AA0-420D-8C9C-54C6DDEEBBC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4F7267D0-AEF2-48A8-91B4-FF079DE2E7A0}">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6332142B-B3E2-4669-9EF3-76D268802F32}">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B0FA8843-495C-40A9-AC4E-84B2DC31B0EF}">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4354E35A-BEBF-4598-AA8A-18EE825A005C}">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74359CEA-F89B-4E50-861C-DCD3A1BAF6B0}">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F955E217-B9BB-4BF9-AE47-EB79DA2893B9}">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CBA077D5-FA05-4896-972C-6DA8967CD728}">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61C01452-59D9-4A6E-A1D7-32FE27CF77B3}">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202B81B2-44F5-4A6D-9569-77AFE78E9CDC}">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583BDAA7-0568-47F7-B34D-076841B96657}">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593407E9-EFF6-4257-809E-EFCF3E8443A5}">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4BC1F6BD-964E-4580-96B2-4BE35E83798D}">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815D918D-86B8-4897-8866-AE882CA87DAB}">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11FE5249-2E60-4CB3-81D3-7483848EE41D}">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BCBF40C8-2FB5-4F02-86AD-A31F56E6A13C}">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86555B14-11B2-4379-AEE4-0049059150D6}">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9960B51E-6FC4-41DE-9309-DCA74A31EFE6}">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647235B0-B579-4A08-90A2-4A0049F8B9DB}">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6929B69B-F83A-4D5B-8F0D-B9B067DF01FD}">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5B89E980-AD2A-480C-86E2-91049029320F}">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3256E074-0AC1-4C05-941B-DD110D5E43A9}">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98D4805B-8ED9-43F0-BE8E-915B431546E4}">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261B3BDE-6AA9-47BC-87E3-2AF7961A77F7}">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2297738-3A9E-429E-9D27-904A5CEDBF56}">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4EC264BB-0205-4091-8D00-205B6571C9AE}">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DDD64161-0F8B-4DCC-A672-7805F12E9299}">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ED270E4F-A9DC-4343-A756-5FFA43B0BF15}">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AF477CF6-B165-45A7-8A1B-076A9267B8D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2F0ECE6B-2530-4901-A474-9CE1749A0A57}">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3FB39064-6EBF-4AE5-9D7A-A39AF542191D}">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A11D6ACD-22C9-46D8-A28E-048D37F43DF0}">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6257F0FB-CDDB-4E02-9FB7-28386016DAAB}">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1CF508C0-F079-4320-A309-6D4F684E1358}">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7C615DBD-6D2F-47EC-8B69-5F764BA5A02F}">
            <x14:iconSet iconSet="3Triangles">
              <x14:cfvo type="percent">
                <xm:f>0</xm:f>
              </x14:cfvo>
              <x14:cfvo type="num">
                <xm:f>0</xm:f>
              </x14:cfvo>
              <x14:cfvo type="num" gte="0">
                <xm:f>0</xm:f>
              </x14:cfvo>
            </x14:iconSet>
          </x14:cfRule>
          <xm:sqref>CR5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66"/>
  </sheetPr>
  <dimension ref="A1:EB314"/>
  <sheetViews>
    <sheetView showGridLines="0" zoomScale="70" zoomScaleNormal="70" workbookViewId="0">
      <pane xSplit="1" ySplit="3" topLeftCell="B114" activePane="bottomRight" state="frozen"/>
      <selection activeCell="E217" sqref="E217"/>
      <selection pane="topRight" activeCell="E217" sqref="E217"/>
      <selection pane="bottomLeft" activeCell="E217" sqref="E217"/>
      <selection pane="bottomRight" activeCell="P135" sqref="P135:AA13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9" width="12.6640625" style="130" customWidth="1"/>
    <col min="10" max="10" width="12.21875" style="130" customWidth="1"/>
    <col min="11" max="11" width="13" style="130" customWidth="1"/>
    <col min="12" max="12" width="12.33203125" style="130" customWidth="1"/>
    <col min="13" max="13" width="12.5546875" style="130" customWidth="1"/>
    <col min="14" max="14" width="12.21875" style="130" bestFit="1" customWidth="1"/>
    <col min="15" max="15" width="14.109375" style="130"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N4" si="0">+B5+B18</f>
        <v>0</v>
      </c>
      <c r="C4" s="184">
        <f t="shared" si="0"/>
        <v>13731.013003951788</v>
      </c>
      <c r="D4" s="184">
        <f t="shared" si="0"/>
        <v>22803.234457711555</v>
      </c>
      <c r="E4" s="184">
        <f t="shared" si="0"/>
        <v>26355.21300590154</v>
      </c>
      <c r="F4" s="184">
        <f t="shared" si="0"/>
        <v>24792.837534259212</v>
      </c>
      <c r="G4" s="184">
        <f t="shared" si="0"/>
        <v>31536.082127794274</v>
      </c>
      <c r="H4" s="184">
        <f t="shared" si="0"/>
        <v>27464.470123352196</v>
      </c>
      <c r="I4" s="184">
        <f t="shared" si="0"/>
        <v>0</v>
      </c>
      <c r="J4" s="184">
        <f t="shared" si="0"/>
        <v>0</v>
      </c>
      <c r="K4" s="184">
        <f t="shared" si="0"/>
        <v>0</v>
      </c>
      <c r="L4" s="184">
        <f t="shared" si="0"/>
        <v>0</v>
      </c>
      <c r="M4" s="184">
        <f t="shared" si="0"/>
        <v>0</v>
      </c>
      <c r="N4" s="184">
        <f t="shared" si="0"/>
        <v>0</v>
      </c>
      <c r="O4" s="201">
        <f t="shared" ref="O4" si="1">+O5+O18</f>
        <v>146682.85025297056</v>
      </c>
    </row>
    <row r="5" spans="1:27" s="187" customFormat="1" ht="15.6" outlineLevel="1" x14ac:dyDescent="0.3">
      <c r="A5" s="224" t="s">
        <v>236</v>
      </c>
      <c r="B5" s="186">
        <f>+B6+B10+B11+B12+B13+B14+B15+B7+B8+B9</f>
        <v>0</v>
      </c>
      <c r="C5" s="186">
        <f t="shared" ref="C5:N5" si="2">+C6+C10+C11+C12+C13+C14+C15+C7+C8+C9</f>
        <v>13729.570505109003</v>
      </c>
      <c r="D5" s="186">
        <f t="shared" si="2"/>
        <v>22762.719964792901</v>
      </c>
      <c r="E5" s="186">
        <f t="shared" si="2"/>
        <v>26352.83716241354</v>
      </c>
      <c r="F5" s="186">
        <f t="shared" si="2"/>
        <v>24746.158448544928</v>
      </c>
      <c r="G5" s="186">
        <f t="shared" si="2"/>
        <v>31390.647293320391</v>
      </c>
      <c r="H5" s="186">
        <f t="shared" si="2"/>
        <v>27428.198759303999</v>
      </c>
      <c r="I5" s="186">
        <f t="shared" si="2"/>
        <v>0</v>
      </c>
      <c r="J5" s="186">
        <f t="shared" si="2"/>
        <v>0</v>
      </c>
      <c r="K5" s="186">
        <f t="shared" si="2"/>
        <v>0</v>
      </c>
      <c r="L5" s="186">
        <f t="shared" si="2"/>
        <v>0</v>
      </c>
      <c r="M5" s="186">
        <f t="shared" si="2"/>
        <v>0</v>
      </c>
      <c r="N5" s="186">
        <f t="shared" si="2"/>
        <v>0</v>
      </c>
      <c r="O5" s="210">
        <f>+SUM(C5:N5)</f>
        <v>146410.13213348476</v>
      </c>
    </row>
    <row r="6" spans="1:27" outlineLevel="1" x14ac:dyDescent="0.3">
      <c r="A6" s="202" t="s">
        <v>237</v>
      </c>
      <c r="B6" s="131"/>
      <c r="C6" s="131">
        <f>+('[1]N EERR BARINAS'!C6*P6)+((('[1]N EERR BARINAS'!C6*(100%-P6))/(1+TASAS!$B$9)))</f>
        <v>13729.570505109003</v>
      </c>
      <c r="D6" s="131">
        <f>+('[1]N EERR BARINAS'!D6*Q6)+((('[1]N EERR BARINAS'!D6*(100%-Q6))/(1+TASAS!$C$9)))</f>
        <v>22762.719964792901</v>
      </c>
      <c r="E6" s="131">
        <f>+('[1]N EERR BARINAS'!E6*R6)+((('[1]N EERR BARINAS'!E6*(100%-R6))/(1+TASAS!$D$9)))</f>
        <v>26352.83716241354</v>
      </c>
      <c r="F6" s="131">
        <f>+('[1]N EERR BARINAS'!F6*S6)+((('[1]N EERR BARINAS'!F6*(100%-S6))/(1+TASAS!$E$9)))</f>
        <v>24746.158448544928</v>
      </c>
      <c r="G6" s="131">
        <f>+('[1]N EERR BARINAS'!G6*T6)+((('[1]N EERR BARINAS'!G6*(100%-T6))/(1+TASAS!$F$9)))</f>
        <v>31413.72177444354</v>
      </c>
      <c r="H6" s="131">
        <f>+('[1]N EERR BARINAS'!H6*U6)+((('[1]N EERR BARINAS'!H6*(100%-U6))/(1+TASAS!$G$9)))</f>
        <v>27565.435799105268</v>
      </c>
      <c r="I6" s="131">
        <f>+('[1]N EERR BARINAS'!I6*V6)+((('[1]N EERR BARINAS'!I6*(100%-V6))/(1+TASAS!$H$9)))</f>
        <v>0</v>
      </c>
      <c r="J6" s="131">
        <f>+('[1]N EERR BARINAS'!J6*W6)+((('[1]N EERR BARINAS'!J6*(100%-W6))/(1+TASAS!$I$9)))</f>
        <v>0</v>
      </c>
      <c r="K6" s="131">
        <f>+('[1]N EERR BARINAS'!K6*X6)+((('[1]N EERR BARINAS'!K6*(100%-X6))/(1+TASAS!$J$9)))</f>
        <v>0</v>
      </c>
      <c r="L6" s="131">
        <f>+('[1]N EERR BARINAS'!L6*Y6)+((('[1]N EERR BARINAS'!L6*(100%-Y6))/(1+TASAS!$K$9)))</f>
        <v>0</v>
      </c>
      <c r="M6" s="131">
        <f>+('[1]N EERR BARINAS'!M6*Z6)+((('[1]N EERR BARINAS'!M6*(100%-Z6))/(1+TASAS!$L$9)))</f>
        <v>0</v>
      </c>
      <c r="N6" s="131">
        <f>+('[1]N EERR BARINAS'!N6*AA6)+((('[1]N EERR BARINAS'!N6*(100%-AA6))/(1+TASAS!$M$9)))</f>
        <v>0</v>
      </c>
      <c r="O6" s="194">
        <f t="shared" ref="O6:O94" si="3">+SUM(C6:N6)</f>
        <v>146570.44365440917</v>
      </c>
      <c r="P6" s="311">
        <v>0.2334</v>
      </c>
      <c r="Q6" s="311">
        <v>0.29149999999999998</v>
      </c>
      <c r="R6" s="311">
        <v>0.34549999999999997</v>
      </c>
      <c r="S6" s="311">
        <v>0.23830000000000001</v>
      </c>
      <c r="T6" s="311">
        <v>0.2445</v>
      </c>
      <c r="U6" s="311">
        <v>0.1668</v>
      </c>
      <c r="V6" s="303"/>
      <c r="W6" s="303"/>
      <c r="X6" s="303"/>
      <c r="Y6" s="303"/>
      <c r="Z6" s="303"/>
      <c r="AA6" s="303"/>
    </row>
    <row r="7" spans="1:27" outlineLevel="1" x14ac:dyDescent="0.3">
      <c r="A7" s="202" t="s">
        <v>238</v>
      </c>
      <c r="B7" s="131"/>
      <c r="C7" s="131">
        <f>+('[1]N EERR BARINAS'!C7*P7)+((('[1]N EERR BARINAS'!C7*(100%-P7))/(1+TASAS!$B$9)))</f>
        <v>0</v>
      </c>
      <c r="D7" s="131">
        <f>+('[1]N EERR BARINAS'!D7*Q7)+((('[1]N EERR BARINAS'!D7*(100%-Q7))/(1+TASAS!$C$9)))</f>
        <v>0</v>
      </c>
      <c r="E7" s="131">
        <f>+('[1]N EERR BARINAS'!E7*R7)+((('[1]N EERR BARINAS'!E7*(100%-R7))/(1+TASAS!$D$9)))</f>
        <v>0</v>
      </c>
      <c r="F7" s="131">
        <f>+('[1]N EERR BARINAS'!F7*S7)+((('[1]N EERR BARINAS'!F7*(100%-S7))/(1+TASAS!$E$9)))</f>
        <v>0</v>
      </c>
      <c r="G7" s="131">
        <f>+('[1]N EERR BARINAS'!G7*T7)+((('[1]N EERR BARINAS'!G7*(100%-T7))/(1+TASAS!$F$9)))</f>
        <v>0</v>
      </c>
      <c r="H7" s="131">
        <f>+('[1]N EERR BARINAS'!H7*U7)+((('[1]N EERR BARINAS'!H7*(100%-U7))/(1+TASAS!$G$9)))</f>
        <v>0</v>
      </c>
      <c r="I7" s="131">
        <f>+('[1]N EERR BARINAS'!I7*V7)+((('[1]N EERR BARINAS'!I7*(100%-V7))/(1+TASAS!$H$9)))</f>
        <v>0</v>
      </c>
      <c r="J7" s="131">
        <f>+('[1]N EERR BARINAS'!J7*W7)+((('[1]N EERR BARINAS'!J7*(100%-W7))/(1+TASAS!$I$9)))</f>
        <v>0</v>
      </c>
      <c r="K7" s="131">
        <f>+('[1]N EERR BARINAS'!K7*X7)+((('[1]N EERR BARINAS'!K7*(100%-X7))/(1+TASAS!$J$9)))</f>
        <v>0</v>
      </c>
      <c r="L7" s="131">
        <f>+('[1]N EERR BARINAS'!L7*Y7)+((('[1]N EERR BARINAS'!L7*(100%-Y7))/(1+TASAS!$K$9)))</f>
        <v>0</v>
      </c>
      <c r="M7" s="131">
        <f>+('[1]N EERR BARINAS'!M7*Z7)+((('[1]N EERR BARINAS'!M7*(100%-Z7))/(1+TASAS!$L$9)))</f>
        <v>0</v>
      </c>
      <c r="N7" s="131">
        <f>+('[1]N EERR BARINAS'!N7*AA7)+((('[1]N EERR BARINAS'!N7*(100%-AA7))/(1+TASAS!$M$9)))</f>
        <v>0</v>
      </c>
      <c r="O7" s="194">
        <f t="shared" si="3"/>
        <v>0</v>
      </c>
      <c r="P7" s="311">
        <v>0.2334</v>
      </c>
      <c r="Q7" s="311">
        <v>0.29149999999999998</v>
      </c>
      <c r="R7" s="311">
        <v>0.34549999999999997</v>
      </c>
      <c r="S7" s="311">
        <v>0.23830000000000001</v>
      </c>
      <c r="T7" s="311">
        <v>0.2445</v>
      </c>
      <c r="U7" s="311">
        <v>0.1668</v>
      </c>
      <c r="V7" s="303"/>
      <c r="W7" s="303"/>
      <c r="X7" s="303"/>
      <c r="Y7" s="303"/>
      <c r="Z7" s="303"/>
      <c r="AA7" s="303"/>
    </row>
    <row r="8" spans="1:27" outlineLevel="1" x14ac:dyDescent="0.3">
      <c r="A8" s="202" t="s">
        <v>53</v>
      </c>
      <c r="B8" s="131"/>
      <c r="C8" s="131">
        <f>+('[1]N EERR BARINAS'!C8*P8)+((('[1]N EERR BARINAS'!C8*(100%-P8))/(1+TASAS!$B$9)))</f>
        <v>0</v>
      </c>
      <c r="D8" s="131">
        <f>+('[1]N EERR BARINAS'!D8*Q8)+((('[1]N EERR BARINAS'!D8*(100%-Q8))/(1+TASAS!$C$9)))</f>
        <v>0</v>
      </c>
      <c r="E8" s="131">
        <f>+('[1]N EERR BARINAS'!E8*R8)+((('[1]N EERR BARINAS'!E8*(100%-R8))/(1+TASAS!$D$9)))</f>
        <v>0</v>
      </c>
      <c r="F8" s="131">
        <f>+('[1]N EERR BARINAS'!F8*S8)+((('[1]N EERR BARINAS'!F8*(100%-S8))/(1+TASAS!$E$9)))</f>
        <v>0</v>
      </c>
      <c r="G8" s="131">
        <f>+('[1]N EERR BARINAS'!G8*T8)+((('[1]N EERR BARINAS'!G8*(100%-T8))/(1+TASAS!$F$9)))</f>
        <v>0</v>
      </c>
      <c r="H8" s="131">
        <f>+('[1]N EERR BARINAS'!H8*U8)+((('[1]N EERR BARINAS'!H8*(100%-U8))/(1+TASAS!$G$9)))</f>
        <v>0</v>
      </c>
      <c r="I8" s="131">
        <f>+('[1]N EERR BARINAS'!I8*V8)+((('[1]N EERR BARINAS'!I8*(100%-V8))/(1+TASAS!$H$9)))</f>
        <v>0</v>
      </c>
      <c r="J8" s="131">
        <f>+('[1]N EERR BARINAS'!J8*W8)+((('[1]N EERR BARINAS'!J8*(100%-W8))/(1+TASAS!$I$9)))</f>
        <v>0</v>
      </c>
      <c r="K8" s="131">
        <f>+('[1]N EERR BARINAS'!K8*X8)+((('[1]N EERR BARINAS'!K8*(100%-X8))/(1+TASAS!$J$9)))</f>
        <v>0</v>
      </c>
      <c r="L8" s="131">
        <f>+('[1]N EERR BARINAS'!L8*Y8)+((('[1]N EERR BARINAS'!L8*(100%-Y8))/(1+TASAS!$K$9)))</f>
        <v>0</v>
      </c>
      <c r="M8" s="131">
        <f>+('[1]N EERR BARINAS'!M8*Z8)+((('[1]N EERR BARINAS'!M8*(100%-Z8))/(1+TASAS!$L$9)))</f>
        <v>0</v>
      </c>
      <c r="N8" s="131">
        <f>+('[1]N EERR BARINAS'!N8*AA8)+((('[1]N EERR BARINAS'!N8*(100%-AA8))/(1+TASAS!$M$9)))</f>
        <v>0</v>
      </c>
      <c r="O8" s="194">
        <f t="shared" si="3"/>
        <v>0</v>
      </c>
      <c r="P8" s="311">
        <v>0.2334</v>
      </c>
      <c r="Q8" s="311">
        <v>0.29149999999999998</v>
      </c>
      <c r="R8" s="311">
        <v>0.34549999999999997</v>
      </c>
      <c r="S8" s="311">
        <v>0.23830000000000001</v>
      </c>
      <c r="T8" s="311">
        <v>0.2445</v>
      </c>
      <c r="U8" s="311">
        <v>0.1668</v>
      </c>
      <c r="V8" s="303"/>
      <c r="W8" s="303"/>
      <c r="X8" s="303"/>
      <c r="Y8" s="303"/>
      <c r="Z8" s="303"/>
      <c r="AA8" s="303"/>
    </row>
    <row r="9" spans="1:27" outlineLevel="1" x14ac:dyDescent="0.3">
      <c r="A9" s="202" t="s">
        <v>239</v>
      </c>
      <c r="B9" s="131"/>
      <c r="C9" s="131">
        <f>+('[1]N EERR BARINAS'!C9*P9)+((('[1]N EERR BARINAS'!C9*(100%-P9))/(1+TASAS!$B$9)))</f>
        <v>0</v>
      </c>
      <c r="D9" s="131">
        <f>+('[1]N EERR BARINAS'!D9*Q9)+((('[1]N EERR BARINAS'!D9*(100%-Q9))/(1+TASAS!$C$9)))</f>
        <v>0</v>
      </c>
      <c r="E9" s="131">
        <f>+('[1]N EERR BARINAS'!E9*R9)+((('[1]N EERR BARINAS'!E9*(100%-R9))/(1+TASAS!$D$9)))</f>
        <v>0</v>
      </c>
      <c r="F9" s="131">
        <f>+('[1]N EERR BARINAS'!F9*S9)+((('[1]N EERR BARINAS'!F9*(100%-S9))/(1+TASAS!$E$9)))</f>
        <v>0</v>
      </c>
      <c r="G9" s="131">
        <f>+('[1]N EERR BARINAS'!G9*T9)+((('[1]N EERR BARINAS'!G9*(100%-T9))/(1+TASAS!$F$9)))</f>
        <v>-23.074481123150264</v>
      </c>
      <c r="H9" s="131">
        <f>+('[1]N EERR BARINAS'!H9*U9)+((('[1]N EERR BARINAS'!H9*(100%-U9))/(1+TASAS!$G$9)))</f>
        <v>-137.23703980126839</v>
      </c>
      <c r="I9" s="131">
        <f>+('[1]N EERR BARINAS'!I9*V9)+((('[1]N EERR BARINAS'!I9*(100%-V9))/(1+TASAS!$H$9)))</f>
        <v>0</v>
      </c>
      <c r="J9" s="131">
        <f>+('[1]N EERR BARINAS'!J9*W9)+((('[1]N EERR BARINAS'!J9*(100%-W9))/(1+TASAS!$I$9)))</f>
        <v>0</v>
      </c>
      <c r="K9" s="131">
        <f>+('[1]N EERR BARINAS'!K9*X9)+((('[1]N EERR BARINAS'!K9*(100%-X9))/(1+TASAS!$J$9)))</f>
        <v>0</v>
      </c>
      <c r="L9" s="131">
        <f>+('[1]N EERR BARINAS'!L9*Y9)+((('[1]N EERR BARINAS'!L9*(100%-Y9))/(1+TASAS!$K$9)))</f>
        <v>0</v>
      </c>
      <c r="M9" s="131">
        <f>+('[1]N EERR BARINAS'!M9*Z9)+((('[1]N EERR BARINAS'!M9*(100%-Z9))/(1+TASAS!$L$9)))</f>
        <v>0</v>
      </c>
      <c r="N9" s="131">
        <f>+('[1]N EERR BARINAS'!N9*AA9)+((('[1]N EERR BARINAS'!N9*(100%-AA9))/(1+TASAS!$M$9)))</f>
        <v>0</v>
      </c>
      <c r="O9" s="194">
        <f t="shared" si="3"/>
        <v>-160.31152092441866</v>
      </c>
      <c r="P9" s="311">
        <v>0.2334</v>
      </c>
      <c r="Q9" s="311">
        <v>0.29149999999999998</v>
      </c>
      <c r="R9" s="311">
        <v>0.34549999999999997</v>
      </c>
      <c r="S9" s="311">
        <v>0.23830000000000001</v>
      </c>
      <c r="T9" s="311">
        <v>0.2445</v>
      </c>
      <c r="U9" s="311">
        <v>0.1668</v>
      </c>
      <c r="V9" s="303"/>
      <c r="W9" s="303"/>
      <c r="X9" s="303"/>
      <c r="Y9" s="303"/>
      <c r="Z9" s="303"/>
      <c r="AA9" s="303"/>
    </row>
    <row r="10" spans="1:27" outlineLevel="1" x14ac:dyDescent="0.3">
      <c r="A10" s="202" t="s">
        <v>40</v>
      </c>
      <c r="B10" s="131"/>
      <c r="C10" s="131">
        <f>+('[1]N EERR BARINAS'!C10*P10)+((('[1]N EERR BARINAS'!C10*(100%-P10))/(1+TASAS!$B$9)))</f>
        <v>0</v>
      </c>
      <c r="D10" s="131">
        <f>+('[1]N EERR BARINAS'!D10*Q10)+((('[1]N EERR BARINAS'!D10*(100%-Q10))/(1+TASAS!$C$9)))</f>
        <v>0</v>
      </c>
      <c r="E10" s="131">
        <f>+('[1]N EERR BARINAS'!E10*R10)+((('[1]N EERR BARINAS'!E10*(100%-R10))/(1+TASAS!$D$9)))</f>
        <v>0</v>
      </c>
      <c r="F10" s="131">
        <f>+('[1]N EERR BARINAS'!F10*S10)+((('[1]N EERR BARINAS'!F10*(100%-S10))/(1+TASAS!$E$9)))</f>
        <v>0</v>
      </c>
      <c r="G10" s="131">
        <f>+('[1]N EERR BARINAS'!G10*T10)+((('[1]N EERR BARINAS'!G10*(100%-T10))/(1+TASAS!$F$9)))</f>
        <v>0</v>
      </c>
      <c r="H10" s="131">
        <f>+('[1]N EERR BARINAS'!H10*U10)+((('[1]N EERR BARINAS'!H10*(100%-U10))/(1+TASAS!$G$9)))</f>
        <v>0</v>
      </c>
      <c r="I10" s="131">
        <f>+('[1]N EERR BARINAS'!I10*V10)+((('[1]N EERR BARINAS'!I10*(100%-V10))/(1+TASAS!$H$9)))</f>
        <v>0</v>
      </c>
      <c r="J10" s="131">
        <f>+('[1]N EERR BARINAS'!J10*W10)+((('[1]N EERR BARINAS'!J10*(100%-W10))/(1+TASAS!$I$9)))</f>
        <v>0</v>
      </c>
      <c r="K10" s="131">
        <f>+('[1]N EERR BARINAS'!K10*X10)+((('[1]N EERR BARINAS'!K10*(100%-X10))/(1+TASAS!$J$9)))</f>
        <v>0</v>
      </c>
      <c r="L10" s="131">
        <f>+('[1]N EERR BARINAS'!L10*Y10)+((('[1]N EERR BARINAS'!L10*(100%-Y10))/(1+TASAS!$K$9)))</f>
        <v>0</v>
      </c>
      <c r="M10" s="131">
        <f>+('[1]N EERR BARINAS'!M10*Z10)+((('[1]N EERR BARINAS'!M10*(100%-Z10))/(1+TASAS!$L$9)))</f>
        <v>0</v>
      </c>
      <c r="N10" s="131">
        <f>+('[1]N EERR BARINAS'!N10*AA10)+((('[1]N EERR BARINAS'!N10*(100%-AA10))/(1+TASAS!$M$9)))</f>
        <v>0</v>
      </c>
      <c r="O10" s="194">
        <f t="shared" si="3"/>
        <v>0</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BARINAS'!C11*P11)+((('[1]N EERR BARINAS'!C11*(100%-P11))/(1+TASAS!$B$9)))</f>
        <v>0</v>
      </c>
      <c r="D11" s="131">
        <f>+('[1]N EERR BARINAS'!D11*Q11)+((('[1]N EERR BARINAS'!D11*(100%-Q11))/(1+TASAS!$C$9)))</f>
        <v>0</v>
      </c>
      <c r="E11" s="131">
        <f>+('[1]N EERR BARINAS'!E11*R11)+((('[1]N EERR BARINAS'!E11*(100%-R11))/(1+TASAS!$D$9)))</f>
        <v>0</v>
      </c>
      <c r="F11" s="131">
        <f>+('[1]N EERR BARINAS'!F11*S11)+((('[1]N EERR BARINAS'!F11*(100%-S11))/(1+TASAS!$E$9)))</f>
        <v>0</v>
      </c>
      <c r="G11" s="131">
        <f>+('[1]N EERR BARINAS'!G11*T11)+((('[1]N EERR BARINAS'!G11*(100%-T11))/(1+TASAS!$F$9)))</f>
        <v>0</v>
      </c>
      <c r="H11" s="131">
        <f>+('[1]N EERR BARINAS'!H11*U11)+((('[1]N EERR BARINAS'!H11*(100%-U11))/(1+TASAS!$G$9)))</f>
        <v>0</v>
      </c>
      <c r="I11" s="131">
        <f>+('[1]N EERR BARINAS'!I11*V11)+((('[1]N EERR BARINAS'!I11*(100%-V11))/(1+TASAS!$H$9)))</f>
        <v>0</v>
      </c>
      <c r="J11" s="131">
        <f>+('[1]N EERR BARINAS'!J11*W11)+((('[1]N EERR BARINAS'!J11*(100%-W11))/(1+TASAS!$I$9)))</f>
        <v>0</v>
      </c>
      <c r="K11" s="131">
        <f>+('[1]N EERR BARINAS'!K11*X11)+((('[1]N EERR BARINAS'!K11*(100%-X11))/(1+TASAS!$J$9)))</f>
        <v>0</v>
      </c>
      <c r="L11" s="131">
        <f>+('[1]N EERR BARINAS'!L11*Y11)+((('[1]N EERR BARINAS'!L11*(100%-Y11))/(1+TASAS!$K$9)))</f>
        <v>0</v>
      </c>
      <c r="M11" s="131">
        <f>+('[1]N EERR BARINAS'!M11*Z11)+((('[1]N EERR BARINAS'!M11*(100%-Z11))/(1+TASAS!$L$9)))</f>
        <v>0</v>
      </c>
      <c r="N11" s="131">
        <f>+('[1]N EERR BARINAS'!N11*AA11)+((('[1]N EERR BARINAS'!N11*(100%-AA11))/(1+TASAS!$M$9)))</f>
        <v>0</v>
      </c>
      <c r="O11" s="194">
        <f t="shared" si="3"/>
        <v>0</v>
      </c>
      <c r="P11" s="311">
        <v>0.2334</v>
      </c>
      <c r="Q11" s="311">
        <v>0.29149999999999998</v>
      </c>
      <c r="R11" s="311">
        <v>0.34549999999999997</v>
      </c>
      <c r="S11" s="311">
        <v>0.23830000000000001</v>
      </c>
      <c r="T11" s="311">
        <v>0.2445</v>
      </c>
      <c r="U11" s="311">
        <v>0.1668</v>
      </c>
      <c r="V11" s="303"/>
      <c r="W11" s="303"/>
      <c r="X11" s="303"/>
      <c r="Y11" s="303"/>
      <c r="Z11" s="303"/>
      <c r="AA11" s="303"/>
    </row>
    <row r="12" spans="1:27" outlineLevel="1" x14ac:dyDescent="0.3">
      <c r="A12" s="202" t="s">
        <v>241</v>
      </c>
      <c r="B12" s="131"/>
      <c r="C12" s="131">
        <f>+('[1]N EERR BARINAS'!C12*P12)+((('[1]N EERR BARINAS'!C12*(100%-P12))/(1+TASAS!$B$9)))</f>
        <v>0</v>
      </c>
      <c r="D12" s="131">
        <f>+('[1]N EERR BARINAS'!D12*Q12)+((('[1]N EERR BARINAS'!D12*(100%-Q12))/(1+TASAS!$C$9)))</f>
        <v>0</v>
      </c>
      <c r="E12" s="131">
        <f>+('[1]N EERR BARINAS'!E12*R12)+((('[1]N EERR BARINAS'!E12*(100%-R12))/(1+TASAS!$D$9)))</f>
        <v>0</v>
      </c>
      <c r="F12" s="131">
        <f>+('[1]N EERR BARINAS'!F12*S12)+((('[1]N EERR BARINAS'!F12*(100%-S12))/(1+TASAS!$E$9)))</f>
        <v>0</v>
      </c>
      <c r="G12" s="131">
        <f>+('[1]N EERR BARINAS'!G12*T12)+((('[1]N EERR BARINAS'!G12*(100%-T12))/(1+TASAS!$F$9)))</f>
        <v>0</v>
      </c>
      <c r="H12" s="131">
        <f>+('[1]N EERR BARINAS'!H12*U12)+((('[1]N EERR BARINAS'!H12*(100%-U12))/(1+TASAS!$G$9)))</f>
        <v>0</v>
      </c>
      <c r="I12" s="131">
        <f>+('[1]N EERR BARINAS'!I12*V12)+((('[1]N EERR BARINAS'!I12*(100%-V12))/(1+TASAS!$H$9)))</f>
        <v>0</v>
      </c>
      <c r="J12" s="131">
        <f>+('[1]N EERR BARINAS'!J12*W12)+((('[1]N EERR BARINAS'!J12*(100%-W12))/(1+TASAS!$I$9)))</f>
        <v>0</v>
      </c>
      <c r="K12" s="131">
        <f>+('[1]N EERR BARINAS'!K12*X12)+((('[1]N EERR BARINAS'!K12*(100%-X12))/(1+TASAS!$J$9)))</f>
        <v>0</v>
      </c>
      <c r="L12" s="131">
        <f>+('[1]N EERR BARINAS'!L12*Y12)+((('[1]N EERR BARINAS'!L12*(100%-Y12))/(1+TASAS!$K$9)))</f>
        <v>0</v>
      </c>
      <c r="M12" s="131">
        <f>+('[1]N EERR BARINAS'!M12*Z12)+((('[1]N EERR BARINAS'!M12*(100%-Z12))/(1+TASAS!$L$9)))</f>
        <v>0</v>
      </c>
      <c r="N12" s="131">
        <f>+('[1]N EERR BARINAS'!N12*AA12)+((('[1]N EERR BARINAS'!N12*(100%-AA12))/(1+TASAS!$M$9)))</f>
        <v>0</v>
      </c>
      <c r="O12" s="194">
        <f t="shared" si="3"/>
        <v>0</v>
      </c>
      <c r="P12" s="311">
        <v>0.2334</v>
      </c>
      <c r="Q12" s="311">
        <v>0.29149999999999998</v>
      </c>
      <c r="R12" s="311">
        <v>0.34549999999999997</v>
      </c>
      <c r="S12" s="311">
        <v>0.23830000000000001</v>
      </c>
      <c r="T12" s="311">
        <v>0.2445</v>
      </c>
      <c r="U12" s="311">
        <v>0.1668</v>
      </c>
      <c r="V12" s="303"/>
      <c r="W12" s="303"/>
      <c r="X12" s="303"/>
      <c r="Y12" s="303"/>
      <c r="Z12" s="303"/>
      <c r="AA12" s="303"/>
    </row>
    <row r="13" spans="1:27" outlineLevel="1" x14ac:dyDescent="0.3">
      <c r="A13" s="202" t="s">
        <v>242</v>
      </c>
      <c r="B13" s="131"/>
      <c r="C13" s="131">
        <f>+('[1]N EERR BARINAS'!C13*P13)+((('[1]N EERR BARINAS'!C13*(100%-P13))/(1+TASAS!$B$9)))</f>
        <v>0</v>
      </c>
      <c r="D13" s="131">
        <f>+('[1]N EERR BARINAS'!D13*Q13)+((('[1]N EERR BARINAS'!D13*(100%-Q13))/(1+TASAS!$C$9)))</f>
        <v>0</v>
      </c>
      <c r="E13" s="131">
        <f>+('[1]N EERR BARINAS'!E13*R13)+((('[1]N EERR BARINAS'!E13*(100%-R13))/(1+TASAS!$D$9)))</f>
        <v>0</v>
      </c>
      <c r="F13" s="131">
        <f>+('[1]N EERR BARINAS'!F13*S13)+((('[1]N EERR BARINAS'!F13*(100%-S13))/(1+TASAS!$E$9)))</f>
        <v>0</v>
      </c>
      <c r="G13" s="131">
        <f>+('[1]N EERR BARINAS'!G13*T13)+((('[1]N EERR BARINAS'!G13*(100%-T13))/(1+TASAS!$F$9)))</f>
        <v>0</v>
      </c>
      <c r="H13" s="131">
        <f>+('[1]N EERR BARINAS'!H13*U13)+((('[1]N EERR BARINAS'!H13*(100%-U13))/(1+TASAS!$G$9)))</f>
        <v>0</v>
      </c>
      <c r="I13" s="131">
        <f>+('[1]N EERR BARINAS'!I13*V13)+((('[1]N EERR BARINAS'!I13*(100%-V13))/(1+TASAS!$H$9)))</f>
        <v>0</v>
      </c>
      <c r="J13" s="131">
        <f>+('[1]N EERR BARINAS'!J13*W13)+((('[1]N EERR BARINAS'!J13*(100%-W13))/(1+TASAS!$I$9)))</f>
        <v>0</v>
      </c>
      <c r="K13" s="131">
        <f>+('[1]N EERR BARINAS'!K13*X13)+((('[1]N EERR BARINAS'!K13*(100%-X13))/(1+TASAS!$J$9)))</f>
        <v>0</v>
      </c>
      <c r="L13" s="131">
        <f>+('[1]N EERR BARINAS'!L13*Y13)+((('[1]N EERR BARINAS'!L13*(100%-Y13))/(1+TASAS!$K$9)))</f>
        <v>0</v>
      </c>
      <c r="M13" s="131">
        <f>+('[1]N EERR BARINAS'!M13*Z13)+((('[1]N EERR BARINAS'!M13*(100%-Z13))/(1+TASAS!$L$9)))</f>
        <v>0</v>
      </c>
      <c r="N13" s="131">
        <f>+('[1]N EERR BARINAS'!N13*AA13)+((('[1]N EERR BARINAS'!N13*(100%-AA13))/(1+TASAS!$M$9)))</f>
        <v>0</v>
      </c>
      <c r="O13" s="194">
        <f t="shared" si="3"/>
        <v>0</v>
      </c>
      <c r="P13" s="311">
        <v>0.2334</v>
      </c>
      <c r="Q13" s="311">
        <v>0.29149999999999998</v>
      </c>
      <c r="R13" s="311">
        <v>0.34549999999999997</v>
      </c>
      <c r="S13" s="311">
        <v>0.23830000000000001</v>
      </c>
      <c r="T13" s="311">
        <v>0.2445</v>
      </c>
      <c r="U13" s="311">
        <v>0.1668</v>
      </c>
      <c r="V13" s="303"/>
      <c r="W13" s="303"/>
      <c r="X13" s="303"/>
      <c r="Y13" s="303"/>
      <c r="Z13" s="303"/>
      <c r="AA13" s="303"/>
    </row>
    <row r="14" spans="1:27" outlineLevel="1" x14ac:dyDescent="0.3">
      <c r="A14" s="202" t="s">
        <v>45</v>
      </c>
      <c r="B14" s="131"/>
      <c r="C14" s="131">
        <f>+('[1]N EERR BARINAS'!C14*P14)+((('[1]N EERR BARINAS'!C14*(100%-P14))/(1+TASAS!$B$9)))</f>
        <v>0</v>
      </c>
      <c r="D14" s="131">
        <f>+('[1]N EERR BARINAS'!D14*Q14)+((('[1]N EERR BARINAS'!D14*(100%-Q14))/(1+TASAS!$C$9)))</f>
        <v>0</v>
      </c>
      <c r="E14" s="131">
        <f>+('[1]N EERR BARINAS'!E14*R14)+((('[1]N EERR BARINAS'!E14*(100%-R14))/(1+TASAS!$D$9)))</f>
        <v>0</v>
      </c>
      <c r="F14" s="131">
        <f>+('[1]N EERR BARINAS'!F14*S14)+((('[1]N EERR BARINAS'!F14*(100%-S14))/(1+TASAS!$E$9)))</f>
        <v>0</v>
      </c>
      <c r="G14" s="131">
        <f>+('[1]N EERR BARINAS'!G14*T14)+((('[1]N EERR BARINAS'!G14*(100%-T14))/(1+TASAS!$F$9)))</f>
        <v>0</v>
      </c>
      <c r="H14" s="131">
        <f>+('[1]N EERR BARINAS'!H14*U14)+((('[1]N EERR BARINAS'!H14*(100%-U14))/(1+TASAS!$G$9)))</f>
        <v>0</v>
      </c>
      <c r="I14" s="131">
        <f>+('[1]N EERR BARINAS'!I14*V14)+((('[1]N EERR BARINAS'!I14*(100%-V14))/(1+TASAS!$H$9)))</f>
        <v>0</v>
      </c>
      <c r="J14" s="131">
        <f>+('[1]N EERR BARINAS'!J14*W14)+((('[1]N EERR BARINAS'!J14*(100%-W14))/(1+TASAS!$I$9)))</f>
        <v>0</v>
      </c>
      <c r="K14" s="131">
        <f>+('[1]N EERR BARINAS'!K14*X14)+((('[1]N EERR BARINAS'!K14*(100%-X14))/(1+TASAS!$J$9)))</f>
        <v>0</v>
      </c>
      <c r="L14" s="131">
        <f>+('[1]N EERR BARINAS'!L14*Y14)+((('[1]N EERR BARINAS'!L14*(100%-Y14))/(1+TASAS!$K$9)))</f>
        <v>0</v>
      </c>
      <c r="M14" s="131">
        <f>+('[1]N EERR BARINAS'!M14*Z14)+((('[1]N EERR BARINAS'!M14*(100%-Z14))/(1+TASAS!$L$9)))</f>
        <v>0</v>
      </c>
      <c r="N14" s="131">
        <f>+('[1]N EERR BARINAS'!N14*AA14)+((('[1]N EERR BARINAS'!N14*(100%-AA14))/(1+TASAS!$M$9)))</f>
        <v>0</v>
      </c>
      <c r="O14" s="194">
        <f t="shared" si="3"/>
        <v>0</v>
      </c>
      <c r="P14" s="311">
        <v>0.2334</v>
      </c>
      <c r="Q14" s="311">
        <v>0.29149999999999998</v>
      </c>
      <c r="R14" s="311">
        <v>0.34549999999999997</v>
      </c>
      <c r="S14" s="311">
        <v>0.23830000000000001</v>
      </c>
      <c r="T14" s="311">
        <v>0.2445</v>
      </c>
      <c r="U14" s="311">
        <v>0.1668</v>
      </c>
      <c r="V14" s="303"/>
      <c r="W14" s="303"/>
      <c r="X14" s="303"/>
      <c r="Y14" s="303"/>
      <c r="Z14" s="303"/>
      <c r="AA14" s="303"/>
    </row>
    <row r="15" spans="1:27" s="3" customFormat="1" outlineLevel="1" x14ac:dyDescent="0.3">
      <c r="A15" s="202" t="s">
        <v>243</v>
      </c>
      <c r="B15" s="133"/>
      <c r="C15" s="131">
        <f>+('[1]N EERR BARINAS'!C15*P15)+((('[1]N EERR BARINAS'!C15*(100%-P15))/(1+TASAS!$B$9)))</f>
        <v>0</v>
      </c>
      <c r="D15" s="131">
        <f>+('[1]N EERR BARINAS'!D15*Q15)+((('[1]N EERR BARINAS'!D15*(100%-Q15))/(1+TASAS!$C$9)))</f>
        <v>0</v>
      </c>
      <c r="E15" s="131">
        <f>+('[1]N EERR BARINAS'!E15*R15)+((('[1]N EERR BARINAS'!E15*(100%-R15))/(1+TASAS!$D$9)))</f>
        <v>0</v>
      </c>
      <c r="F15" s="131">
        <f>+('[1]N EERR BARINAS'!F15*S15)+((('[1]N EERR BARINAS'!F15*(100%-S15))/(1+TASAS!$E$9)))</f>
        <v>0</v>
      </c>
      <c r="G15" s="131">
        <f>+('[1]N EERR BARINAS'!G15*T15)+((('[1]N EERR BARINAS'!G15*(100%-T15))/(1+TASAS!$F$9)))</f>
        <v>0</v>
      </c>
      <c r="H15" s="131">
        <f>+('[1]N EERR BARINAS'!H15*U15)+((('[1]N EERR BARINAS'!H15*(100%-U15))/(1+TASAS!$G$9)))</f>
        <v>0</v>
      </c>
      <c r="I15" s="131">
        <f>+('[1]N EERR BARINAS'!I15*V15)+((('[1]N EERR BARINAS'!I15*(100%-V15))/(1+TASAS!$H$9)))</f>
        <v>0</v>
      </c>
      <c r="J15" s="131">
        <f>+('[1]N EERR BARINAS'!J15*W15)+((('[1]N EERR BARINAS'!J15*(100%-W15))/(1+TASAS!$I$9)))</f>
        <v>0</v>
      </c>
      <c r="K15" s="131">
        <f>+('[1]N EERR BARINAS'!K15*X15)+((('[1]N EERR BARINAS'!K15*(100%-X15))/(1+TASAS!$J$9)))</f>
        <v>0</v>
      </c>
      <c r="L15" s="131">
        <f>+('[1]N EERR BARINAS'!L15*Y15)+((('[1]N EERR BARINAS'!L15*(100%-Y15))/(1+TASAS!$K$9)))</f>
        <v>0</v>
      </c>
      <c r="M15" s="131">
        <f>+('[1]N EERR BARINAS'!M15*Z15)+((('[1]N EERR BARINAS'!M15*(100%-Z15))/(1+TASAS!$L$9)))</f>
        <v>0</v>
      </c>
      <c r="N15" s="131">
        <f>+('[1]N EERR BARINAS'!N15*AA15)+((('[1]N EERR BARINAS'!N15*(100%-AA15))/(1+TASAS!$M$9)))</f>
        <v>0</v>
      </c>
      <c r="O15" s="194">
        <f t="shared" si="3"/>
        <v>0</v>
      </c>
      <c r="P15" s="311">
        <v>0.2334</v>
      </c>
      <c r="Q15" s="311">
        <v>0.29149999999999998</v>
      </c>
      <c r="R15" s="311">
        <v>0.34549999999999997</v>
      </c>
      <c r="S15" s="311">
        <v>0.23830000000000001</v>
      </c>
      <c r="T15" s="311">
        <v>0.2445</v>
      </c>
      <c r="U15" s="311">
        <v>0.1668</v>
      </c>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c r="Q16" s="311"/>
      <c r="R16" s="311"/>
      <c r="S16" s="311"/>
      <c r="T16" s="311"/>
      <c r="U16" s="311"/>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N18" si="4">SUM(C19:C28)</f>
        <v>1.4424988427854619</v>
      </c>
      <c r="D18" s="186">
        <f t="shared" si="4"/>
        <v>40.514492918653481</v>
      </c>
      <c r="E18" s="186">
        <f t="shared" si="4"/>
        <v>2.3758434879997479</v>
      </c>
      <c r="F18" s="186">
        <f t="shared" si="4"/>
        <v>46.679085714285712</v>
      </c>
      <c r="G18" s="186">
        <f t="shared" si="4"/>
        <v>145.43483447388434</v>
      </c>
      <c r="H18" s="186">
        <f t="shared" si="4"/>
        <v>36.271364048195366</v>
      </c>
      <c r="I18" s="186">
        <f t="shared" si="4"/>
        <v>0</v>
      </c>
      <c r="J18" s="186">
        <f t="shared" si="4"/>
        <v>0</v>
      </c>
      <c r="K18" s="186">
        <f t="shared" si="4"/>
        <v>0</v>
      </c>
      <c r="L18" s="186">
        <f t="shared" si="4"/>
        <v>0</v>
      </c>
      <c r="M18" s="186">
        <f t="shared" si="4"/>
        <v>0</v>
      </c>
      <c r="N18" s="186">
        <f t="shared" si="4"/>
        <v>0</v>
      </c>
      <c r="O18" s="210">
        <f t="shared" ref="O18" si="5">SUM(O19:O28)</f>
        <v>272.7181194858041</v>
      </c>
      <c r="P18" s="305"/>
      <c r="Q18" s="305"/>
      <c r="R18" s="305"/>
      <c r="S18" s="305"/>
      <c r="T18" s="305"/>
      <c r="U18" s="305"/>
      <c r="V18" s="305"/>
      <c r="W18" s="305"/>
      <c r="X18" s="305"/>
      <c r="Y18" s="305"/>
      <c r="Z18" s="305"/>
      <c r="AA18" s="305"/>
    </row>
    <row r="19" spans="1:27" s="3" customFormat="1" outlineLevel="1" x14ac:dyDescent="0.3">
      <c r="A19" s="202" t="s">
        <v>104</v>
      </c>
      <c r="B19" s="131"/>
      <c r="C19" s="131">
        <f>+('[1]N EERR BARINAS'!C19*P19)+((('[1]N EERR BARINAS'!C19*(100%-P19))/(1+TASAS!$B$9)))</f>
        <v>0</v>
      </c>
      <c r="D19" s="131">
        <f>+('[1]N EERR BARINAS'!D19*Q19)+((('[1]N EERR BARINAS'!D19*(100%-Q19))/(1+TASAS!$C$9)))</f>
        <v>0</v>
      </c>
      <c r="E19" s="131">
        <f>+('[1]N EERR BARINAS'!E19*R19)+((('[1]N EERR BARINAS'!E19*(100%-R19))/(1+TASAS!$D$9)))</f>
        <v>0</v>
      </c>
      <c r="F19" s="131">
        <f>+('[1]N EERR BARINAS'!F19*S19)+((('[1]N EERR BARINAS'!F19*(100%-S19))/(1+TASAS!$E$9)))</f>
        <v>0</v>
      </c>
      <c r="G19" s="131">
        <f>+('[1]N EERR BARINAS'!G19*T19)+((('[1]N EERR BARINAS'!G19*(100%-T19))/(1+TASAS!$F$9)))</f>
        <v>0</v>
      </c>
      <c r="H19" s="131">
        <f>+('[1]N EERR BARINAS'!H19*U19)+((('[1]N EERR BARINAS'!H19*(100%-U19))/(1+TASAS!$G$9)))</f>
        <v>0</v>
      </c>
      <c r="I19" s="131">
        <f>+('[1]N EERR BARINAS'!I19*V19)+((('[1]N EERR BARINAS'!I19*(100%-V19))/(1+TASAS!$H$9)))</f>
        <v>0</v>
      </c>
      <c r="J19" s="131">
        <f>+('[1]N EERR BARINAS'!J19*W19)+((('[1]N EERR BARINAS'!J19*(100%-W19))/(1+TASAS!$I$9)))</f>
        <v>0</v>
      </c>
      <c r="K19" s="131">
        <f>+('[1]N EERR BARINAS'!K19*X19)+((('[1]N EERR BARINAS'!K19*(100%-X19))/(1+TASAS!$J$9)))</f>
        <v>0</v>
      </c>
      <c r="L19" s="131">
        <f>+('[1]N EERR BARINAS'!L19*Y19)+((('[1]N EERR BARINAS'!L19*(100%-Y19))/(1+TASAS!$K$9)))</f>
        <v>0</v>
      </c>
      <c r="M19" s="131">
        <f>+('[1]N EERR BARINAS'!M19*Z19)+((('[1]N EERR BARINAS'!M19*(100%-Z19))/(1+TASAS!$L$9)))</f>
        <v>0</v>
      </c>
      <c r="N19" s="131">
        <f>+('[1]N EERR BARINAS'!N19*AA19)+((('[1]N EERR BARINAS'!N19*(100%-AA19))/(1+TASAS!$M$9)))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BARINAS'!C20*P20)+((('[1]N EERR BARINAS'!C20*(100%-P20))/(1+TASAS!$B$9)))</f>
        <v>0</v>
      </c>
      <c r="D20" s="131">
        <f>+('[1]N EERR BARINAS'!D20*Q20)+((('[1]N EERR BARINAS'!D20*(100%-Q20))/(1+TASAS!$C$9)))</f>
        <v>0</v>
      </c>
      <c r="E20" s="131">
        <f>+('[1]N EERR BARINAS'!E20*R20)+((('[1]N EERR BARINAS'!E20*(100%-R20))/(1+TASAS!$D$9)))</f>
        <v>0</v>
      </c>
      <c r="F20" s="131">
        <f>+('[1]N EERR BARINAS'!F20*S20)+((('[1]N EERR BARINAS'!F20*(100%-S20))/(1+TASAS!$E$9)))</f>
        <v>0</v>
      </c>
      <c r="G20" s="131">
        <f>+('[1]N EERR BARINAS'!G20*T20)+((('[1]N EERR BARINAS'!G20*(100%-T20))/(1+TASAS!$F$9)))</f>
        <v>0</v>
      </c>
      <c r="H20" s="131">
        <f>+('[1]N EERR BARINAS'!H20*U20)+((('[1]N EERR BARINAS'!H20*(100%-U20))/(1+TASAS!$G$9)))</f>
        <v>0</v>
      </c>
      <c r="I20" s="131">
        <f>+('[1]N EERR BARINAS'!I20*V20)+((('[1]N EERR BARINAS'!I20*(100%-V20))/(1+TASAS!$H$9)))</f>
        <v>0</v>
      </c>
      <c r="J20" s="131">
        <f>+('[1]N EERR BARINAS'!J20*W20)+((('[1]N EERR BARINAS'!J20*(100%-W20))/(1+TASAS!$I$9)))</f>
        <v>0</v>
      </c>
      <c r="K20" s="131">
        <f>+('[1]N EERR BARINAS'!K20*X20)+((('[1]N EERR BARINAS'!K20*(100%-X20))/(1+TASAS!$J$9)))</f>
        <v>0</v>
      </c>
      <c r="L20" s="131">
        <f>+('[1]N EERR BARINAS'!L20*Y20)+((('[1]N EERR BARINAS'!L20*(100%-Y20))/(1+TASAS!$K$9)))</f>
        <v>0</v>
      </c>
      <c r="M20" s="131">
        <f>+('[1]N EERR BARINAS'!M20*Z20)+((('[1]N EERR BARINAS'!M20*(100%-Z20))/(1+TASAS!$L$9)))</f>
        <v>0</v>
      </c>
      <c r="N20" s="131">
        <f>+('[1]N EERR BARINAS'!N20*AA20)+((('[1]N EERR BARINAS'!N20*(100%-AA20))/(1+TASAS!$M$9)))</f>
        <v>0</v>
      </c>
      <c r="O20" s="194">
        <f t="shared" ref="O20:O28" si="6">+SUM(C20:N20)</f>
        <v>0</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BARINAS'!C21*P21)+((('[1]N EERR BARINAS'!C21*(100%-P21))/(1+TASAS!$B$9)))</f>
        <v>1.336798496546872</v>
      </c>
      <c r="D21" s="131">
        <f>+('[1]N EERR BARINAS'!D21*Q21)+((('[1]N EERR BARINAS'!D21*(100%-Q21))/(1+TASAS!$C$9)))</f>
        <v>40.402011244751264</v>
      </c>
      <c r="E21" s="131">
        <f>+('[1]N EERR BARINAS'!E21*R21)+((('[1]N EERR BARINAS'!E21*(100%-R21))/(1+TASAS!$D$9)))</f>
        <v>1.3958961739583089</v>
      </c>
      <c r="F21" s="131">
        <f>+('[1]N EERR BARINAS'!F21*S21)+((('[1]N EERR BARINAS'!F21*(100%-S21))/(1+TASAS!$E$9)))</f>
        <v>45.429621486959903</v>
      </c>
      <c r="G21" s="131">
        <f>+('[1]N EERR BARINAS'!G21*T21)+((('[1]N EERR BARINAS'!G21*(100%-T21))/(1+TASAS!$F$9)))</f>
        <v>0</v>
      </c>
      <c r="H21" s="131">
        <f>+('[1]N EERR BARINAS'!H21*U21)+((('[1]N EERR BARINAS'!H21*(100%-U21))/(1+TASAS!$G$9)))</f>
        <v>35.156791843026937</v>
      </c>
      <c r="I21" s="131">
        <f>+('[1]N EERR BARINAS'!I21*V21)+((('[1]N EERR BARINAS'!I21*(100%-V21))/(1+TASAS!$H$9)))</f>
        <v>0</v>
      </c>
      <c r="J21" s="131">
        <f>+('[1]N EERR BARINAS'!J21*W21)+((('[1]N EERR BARINAS'!J21*(100%-W21))/(1+TASAS!$I$9)))</f>
        <v>0</v>
      </c>
      <c r="K21" s="131">
        <f>+('[1]N EERR BARINAS'!K21*X21)+((('[1]N EERR BARINAS'!K21*(100%-X21))/(1+TASAS!$J$9)))</f>
        <v>0</v>
      </c>
      <c r="L21" s="131">
        <f>+('[1]N EERR BARINAS'!L21*Y21)+((('[1]N EERR BARINAS'!L21*(100%-Y21))/(1+TASAS!$K$9)))</f>
        <v>0</v>
      </c>
      <c r="M21" s="131">
        <f>+('[1]N EERR BARINAS'!M21*Z21)+((('[1]N EERR BARINAS'!M21*(100%-Z21))/(1+TASAS!$L$9)))</f>
        <v>0</v>
      </c>
      <c r="N21" s="131">
        <f>+('[1]N EERR BARINAS'!N21*AA21)+((('[1]N EERR BARINAS'!N21*(100%-AA21))/(1+TASAS!$M$9)))</f>
        <v>0</v>
      </c>
      <c r="O21" s="194">
        <f t="shared" si="6"/>
        <v>123.72111924524329</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BARINAS'!C22*P22)+((('[1]N EERR BARINAS'!C22*(100%-P22))/(1+TASAS!$B$9)))</f>
        <v>0</v>
      </c>
      <c r="D22" s="131">
        <f>+('[1]N EERR BARINAS'!D22*Q22)+((('[1]N EERR BARINAS'!D22*(100%-Q22))/(1+TASAS!$C$9)))</f>
        <v>0</v>
      </c>
      <c r="E22" s="131">
        <f>+('[1]N EERR BARINAS'!E22*R22)+((('[1]N EERR BARINAS'!E22*(100%-R22))/(1+TASAS!$D$9)))</f>
        <v>0</v>
      </c>
      <c r="F22" s="131">
        <f>+('[1]N EERR BARINAS'!F22*S22)+((('[1]N EERR BARINAS'!F22*(100%-S22))/(1+TASAS!$E$9)))</f>
        <v>0</v>
      </c>
      <c r="G22" s="131">
        <f>+('[1]N EERR BARINAS'!G22*T22)+((('[1]N EERR BARINAS'!G22*(100%-T22))/(1+TASAS!$F$9)))</f>
        <v>0</v>
      </c>
      <c r="H22" s="131">
        <f>+('[1]N EERR BARINAS'!H22*U22)+((('[1]N EERR BARINAS'!H22*(100%-U22))/(1+TASAS!$G$9)))</f>
        <v>0</v>
      </c>
      <c r="I22" s="131">
        <f>+('[1]N EERR BARINAS'!I22*V22)+((('[1]N EERR BARINAS'!I22*(100%-V22))/(1+TASAS!$H$9)))</f>
        <v>0</v>
      </c>
      <c r="J22" s="131">
        <f>+('[1]N EERR BARINAS'!J22*W22)+((('[1]N EERR BARINAS'!J22*(100%-W22))/(1+TASAS!$I$9)))</f>
        <v>0</v>
      </c>
      <c r="K22" s="131">
        <f>+('[1]N EERR BARINAS'!K22*X22)+((('[1]N EERR BARINAS'!K22*(100%-X22))/(1+TASAS!$J$9)))</f>
        <v>0</v>
      </c>
      <c r="L22" s="131">
        <f>+('[1]N EERR BARINAS'!L22*Y22)+((('[1]N EERR BARINAS'!L22*(100%-Y22))/(1+TASAS!$K$9)))</f>
        <v>0</v>
      </c>
      <c r="M22" s="131">
        <f>+('[1]N EERR BARINAS'!M22*Z22)+((('[1]N EERR BARINAS'!M22*(100%-Z22))/(1+TASAS!$L$9)))</f>
        <v>0</v>
      </c>
      <c r="N22" s="131">
        <f>+('[1]N EERR BARINAS'!N22*AA22)+((('[1]N EERR BARINAS'!N22*(100%-AA22))/(1+TASAS!$M$9)))</f>
        <v>0</v>
      </c>
      <c r="O22" s="194">
        <f t="shared" si="6"/>
        <v>0</v>
      </c>
      <c r="P22" s="303">
        <v>1</v>
      </c>
      <c r="Q22" s="303">
        <v>1</v>
      </c>
      <c r="R22" s="303">
        <v>1</v>
      </c>
      <c r="S22" s="303">
        <v>1</v>
      </c>
      <c r="T22" s="303">
        <v>1</v>
      </c>
      <c r="U22" s="303">
        <v>1</v>
      </c>
      <c r="V22" s="303">
        <v>1</v>
      </c>
      <c r="W22" s="303">
        <v>1</v>
      </c>
      <c r="X22" s="303">
        <v>1</v>
      </c>
      <c r="Y22" s="303">
        <v>1</v>
      </c>
      <c r="Z22" s="303">
        <v>1</v>
      </c>
      <c r="AA22" s="303">
        <v>1</v>
      </c>
    </row>
    <row r="23" spans="1:27" s="3" customFormat="1" outlineLevel="1" x14ac:dyDescent="0.3">
      <c r="A23" s="202" t="s">
        <v>108</v>
      </c>
      <c r="B23" s="131"/>
      <c r="C23" s="131">
        <f>+('[1]N EERR BARINAS'!C23*P23)+((('[1]N EERR BARINAS'!C23*(100%-P23))/(1+TASAS!$B$9)))</f>
        <v>6.8394341683793464E-2</v>
      </c>
      <c r="D23" s="131">
        <f>+('[1]N EERR BARINAS'!D23*Q23)+((('[1]N EERR BARINAS'!D23*(100%-Q23))/(1+TASAS!$C$9)))</f>
        <v>0.11248167390221338</v>
      </c>
      <c r="E23" s="131">
        <f>+('[1]N EERR BARINAS'!E23*R23)+((('[1]N EERR BARINAS'!E23*(100%-R23))/(1+TASAS!$D$9)))</f>
        <v>7.049980676557115E-3</v>
      </c>
      <c r="F23" s="131">
        <f>+('[1]N EERR BARINAS'!F23*S23)+((('[1]N EERR BARINAS'!F23*(100%-S23))/(1+TASAS!$E$9)))</f>
        <v>1.23450058388478</v>
      </c>
      <c r="G23" s="131">
        <f>+('[1]N EERR BARINAS'!G23*T23)+((('[1]N EERR BARINAS'!G23*(100%-T23))/(1+TASAS!$F$9)))</f>
        <v>0.12975712113236243</v>
      </c>
      <c r="H23" s="131">
        <f>+('[1]N EERR BARINAS'!H23*U23)+((('[1]N EERR BARINAS'!H23*(100%-U23))/(1+TASAS!$G$9)))</f>
        <v>9.5534760443007988E-2</v>
      </c>
      <c r="I23" s="131">
        <f>+('[1]N EERR BARINAS'!I23*V23)+((('[1]N EERR BARINAS'!I23*(100%-V23))/(1+TASAS!$H$9)))</f>
        <v>0</v>
      </c>
      <c r="J23" s="131">
        <f>+('[1]N EERR BARINAS'!J23*W23)+((('[1]N EERR BARINAS'!J23*(100%-W23))/(1+TASAS!$I$9)))</f>
        <v>0</v>
      </c>
      <c r="K23" s="131">
        <f>+('[1]N EERR BARINAS'!K23*X23)+((('[1]N EERR BARINAS'!K23*(100%-X23))/(1+TASAS!$J$9)))</f>
        <v>0</v>
      </c>
      <c r="L23" s="131">
        <f>+('[1]N EERR BARINAS'!L23*Y23)+((('[1]N EERR BARINAS'!L23*(100%-Y23))/(1+TASAS!$K$9)))</f>
        <v>0</v>
      </c>
      <c r="M23" s="131">
        <f>+('[1]N EERR BARINAS'!M23*Z23)+((('[1]N EERR BARINAS'!M23*(100%-Z23))/(1+TASAS!$L$9)))</f>
        <v>0</v>
      </c>
      <c r="N23" s="131">
        <f>+('[1]N EERR BARINAS'!N23*AA23)+((('[1]N EERR BARINAS'!N23*(100%-AA23))/(1+TASAS!$M$9)))</f>
        <v>0</v>
      </c>
      <c r="O23" s="194">
        <f t="shared" si="6"/>
        <v>1.6477184617227143</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BARINAS'!C24*P24)+((('[1]N EERR BARINAS'!C24*(100%-P24))/(1+TASAS!$B$9)))</f>
        <v>0</v>
      </c>
      <c r="D24" s="131">
        <f>+('[1]N EERR BARINAS'!D24*Q24)+((('[1]N EERR BARINAS'!D24*(100%-Q24))/(1+TASAS!$C$9)))</f>
        <v>0</v>
      </c>
      <c r="E24" s="131">
        <f>+('[1]N EERR BARINAS'!E24*R24)+((('[1]N EERR BARINAS'!E24*(100%-R24))/(1+TASAS!$D$9)))</f>
        <v>0</v>
      </c>
      <c r="F24" s="131">
        <f>+('[1]N EERR BARINAS'!F24*S24)+((('[1]N EERR BARINAS'!F24*(100%-S24))/(1+TASAS!$E$9)))</f>
        <v>0</v>
      </c>
      <c r="G24" s="131">
        <f>+('[1]N EERR BARINAS'!G24*T24)+((('[1]N EERR BARINAS'!G24*(100%-T24))/(1+TASAS!$F$9)))</f>
        <v>0</v>
      </c>
      <c r="H24" s="131">
        <f>+('[1]N EERR BARINAS'!H24*U24)+((('[1]N EERR BARINAS'!H24*(100%-U24))/(1+TASAS!$G$9)))</f>
        <v>0</v>
      </c>
      <c r="I24" s="131">
        <f>+('[1]N EERR BARINAS'!I24*V24)+((('[1]N EERR BARINAS'!I24*(100%-V24))/(1+TASAS!$H$9)))</f>
        <v>0</v>
      </c>
      <c r="J24" s="131">
        <f>+('[1]N EERR BARINAS'!J24*W24)+((('[1]N EERR BARINAS'!J24*(100%-W24))/(1+TASAS!$I$9)))</f>
        <v>0</v>
      </c>
      <c r="K24" s="131">
        <f>+('[1]N EERR BARINAS'!K24*X24)+((('[1]N EERR BARINAS'!K24*(100%-X24))/(1+TASAS!$J$9)))</f>
        <v>0</v>
      </c>
      <c r="L24" s="131">
        <f>+('[1]N EERR BARINAS'!L24*Y24)+((('[1]N EERR BARINAS'!L24*(100%-Y24))/(1+TASAS!$K$9)))</f>
        <v>0</v>
      </c>
      <c r="M24" s="131">
        <f>+('[1]N EERR BARINAS'!M24*Z24)+((('[1]N EERR BARINAS'!M24*(100%-Z24))/(1+TASAS!$L$9)))</f>
        <v>0</v>
      </c>
      <c r="N24" s="131">
        <f>+('[1]N EERR BARINAS'!N24*AA24)+((('[1]N EERR BARINAS'!N24*(100%-AA24))/(1+TASAS!$M$9)))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BARINAS'!C25*P25)+((('[1]N EERR BARINAS'!C25*(100%-P25))/(1+TASAS!$B$9)))</f>
        <v>0</v>
      </c>
      <c r="D25" s="131">
        <f>+('[1]N EERR BARINAS'!D25*Q25)+((('[1]N EERR BARINAS'!D25*(100%-Q25))/(1+TASAS!$C$9)))</f>
        <v>0</v>
      </c>
      <c r="E25" s="131">
        <f>+('[1]N EERR BARINAS'!E25*R25)+((('[1]N EERR BARINAS'!E25*(100%-R25))/(1+TASAS!$D$9)))</f>
        <v>0</v>
      </c>
      <c r="F25" s="131">
        <f>+('[1]N EERR BARINAS'!F25*S25)+((('[1]N EERR BARINAS'!F25*(100%-S25))/(1+TASAS!$E$9)))</f>
        <v>0</v>
      </c>
      <c r="G25" s="131">
        <f>+('[1]N EERR BARINAS'!G25*T25)+((('[1]N EERR BARINAS'!G25*(100%-T25))/(1+TASAS!$F$9)))</f>
        <v>0</v>
      </c>
      <c r="H25" s="131">
        <f>+('[1]N EERR BARINAS'!H25*U25)+((('[1]N EERR BARINAS'!H25*(100%-U25))/(1+TASAS!$G$9)))</f>
        <v>0</v>
      </c>
      <c r="I25" s="131">
        <f>+('[1]N EERR BARINAS'!I25*V25)+((('[1]N EERR BARINAS'!I25*(100%-V25))/(1+TASAS!$H$9)))</f>
        <v>0</v>
      </c>
      <c r="J25" s="131">
        <f>+('[1]N EERR BARINAS'!J25*W25)+((('[1]N EERR BARINAS'!J25*(100%-W25))/(1+TASAS!$I$9)))</f>
        <v>0</v>
      </c>
      <c r="K25" s="131">
        <f>+('[1]N EERR BARINAS'!K25*X25)+((('[1]N EERR BARINAS'!K25*(100%-X25))/(1+TASAS!$J$9)))</f>
        <v>0</v>
      </c>
      <c r="L25" s="131">
        <f>+('[1]N EERR BARINAS'!L25*Y25)+((('[1]N EERR BARINAS'!L25*(100%-Y25))/(1+TASAS!$K$9)))</f>
        <v>0</v>
      </c>
      <c r="M25" s="131">
        <f>+('[1]N EERR BARINAS'!M25*Z25)+((('[1]N EERR BARINAS'!M25*(100%-Z25))/(1+TASAS!$L$9)))</f>
        <v>0</v>
      </c>
      <c r="N25" s="131">
        <f>+('[1]N EERR BARINAS'!N25*AA25)+((('[1]N EERR BARINAS'!N25*(100%-AA25))/(1+TASAS!$M$9)))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c r="D26" s="131"/>
      <c r="E26" s="131"/>
      <c r="F26" s="131"/>
      <c r="G26" s="131"/>
      <c r="H26" s="131"/>
      <c r="I26" s="131">
        <f>+('[1]N EERR BARINAS'!I26*V26)+((('[1]N EERR BARINAS'!I26*(100%-V26))/(1+TASAS!$H$9)))</f>
        <v>0</v>
      </c>
      <c r="J26" s="131">
        <f>+('[1]N EERR BARINAS'!J26*W26)+((('[1]N EERR BARINAS'!J26*(100%-W26))/(1+TASAS!$I$9)))</f>
        <v>0</v>
      </c>
      <c r="K26" s="131">
        <f>+('[1]N EERR BARINAS'!K26*X26)+((('[1]N EERR BARINAS'!K26*(100%-X26))/(1+TASAS!$J$9)))</f>
        <v>0</v>
      </c>
      <c r="L26" s="131">
        <f>+('[1]N EERR BARINAS'!L26*Y26)+((('[1]N EERR BARINAS'!L26*(100%-Y26))/(1+TASAS!$K$9)))</f>
        <v>0</v>
      </c>
      <c r="M26" s="131">
        <f>+('[1]N EERR BARINAS'!M26*Z26)+((('[1]N EERR BARINAS'!M26*(100%-Z26))/(1+TASAS!$L$9)))</f>
        <v>0</v>
      </c>
      <c r="N26" s="131">
        <f>+('[1]N EERR BARINAS'!N26*AA26)+((('[1]N EERR BARINAS'!N26*(100%-AA26))/(1+TASAS!$M$9)))</f>
        <v>0</v>
      </c>
      <c r="O26" s="194">
        <f t="shared" si="6"/>
        <v>0</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BARINAS'!C27*P27)+((('[1]N EERR BARINAS'!C27*(100%-P27))/(1+TASAS!$B$9)))</f>
        <v>3.7306004554796428E-2</v>
      </c>
      <c r="D27" s="131">
        <f>+('[1]N EERR BARINAS'!D27*Q27)+((('[1]N EERR BARINAS'!D27*(100%-Q27))/(1+TASAS!$C$9)))</f>
        <v>0</v>
      </c>
      <c r="E27" s="131">
        <f>+('[1]N EERR BARINAS'!E27*R27)+((('[1]N EERR BARINAS'!E27*(100%-R27))/(1+TASAS!$D$9)))</f>
        <v>0.97289733336488182</v>
      </c>
      <c r="F27" s="131">
        <f>+('[1]N EERR BARINAS'!F27*S27)+((('[1]N EERR BARINAS'!F27*(100%-S27))/(1+TASAS!$E$9)))</f>
        <v>1.4963643441027637E-2</v>
      </c>
      <c r="G27" s="131">
        <f>+('[1]N EERR BARINAS'!G27*T27)+((('[1]N EERR BARINAS'!G27*(100%-T27))/(1+TASAS!$F$9)))</f>
        <v>145.30507735275197</v>
      </c>
      <c r="H27" s="131">
        <f>+('[1]N EERR BARINAS'!H27*U27)+((('[1]N EERR BARINAS'!H27*(100%-U27))/(1+TASAS!$G$9)))</f>
        <v>1.0190374447254187</v>
      </c>
      <c r="I27" s="131">
        <f>+('[1]N EERR BARINAS'!I27*V27)+((('[1]N EERR BARINAS'!I27*(100%-V27))/(1+TASAS!$H$9)))</f>
        <v>0</v>
      </c>
      <c r="J27" s="131">
        <f>+('[1]N EERR BARINAS'!J27*W27)+((('[1]N EERR BARINAS'!J27*(100%-W27))/(1+TASAS!$I$9)))</f>
        <v>0</v>
      </c>
      <c r="K27" s="131">
        <f>+('[1]N EERR BARINAS'!K27*X27)+((('[1]N EERR BARINAS'!K27*(100%-X27))/(1+TASAS!$J$9)))</f>
        <v>0</v>
      </c>
      <c r="L27" s="131">
        <f>+('[1]N EERR BARINAS'!L27*Y27)+((('[1]N EERR BARINAS'!L27*(100%-Y27))/(1+TASAS!$K$9)))</f>
        <v>0</v>
      </c>
      <c r="M27" s="131">
        <f>+('[1]N EERR BARINAS'!M27*Z27)+((('[1]N EERR BARINAS'!M27*(100%-Z27))/(1+TASAS!$L$9)))</f>
        <v>0</v>
      </c>
      <c r="N27" s="131">
        <f>+('[1]N EERR BARINAS'!N27*AA27)+((('[1]N EERR BARINAS'!N27*(100%-AA27))/(1+TASAS!$M$9)))</f>
        <v>0</v>
      </c>
      <c r="O27" s="194">
        <f t="shared" si="6"/>
        <v>147.3492817788381</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N29" si="7">+SUM(C30:C33)</f>
        <v>7724.7</v>
      </c>
      <c r="D29" s="184">
        <f t="shared" si="7"/>
        <v>12617.24</v>
      </c>
      <c r="E29" s="184">
        <f t="shared" si="7"/>
        <v>14689.88</v>
      </c>
      <c r="F29" s="184">
        <f t="shared" si="7"/>
        <v>13477.64</v>
      </c>
      <c r="G29" s="184">
        <f t="shared" si="7"/>
        <v>18574.47</v>
      </c>
      <c r="H29" s="184">
        <f t="shared" si="7"/>
        <v>14739.91</v>
      </c>
      <c r="I29" s="184">
        <f t="shared" si="7"/>
        <v>0</v>
      </c>
      <c r="J29" s="184">
        <f t="shared" si="7"/>
        <v>0</v>
      </c>
      <c r="K29" s="184">
        <f t="shared" si="7"/>
        <v>0</v>
      </c>
      <c r="L29" s="184">
        <f t="shared" si="7"/>
        <v>0</v>
      </c>
      <c r="M29" s="184">
        <f t="shared" si="7"/>
        <v>0</v>
      </c>
      <c r="N29" s="184">
        <f t="shared" si="7"/>
        <v>0</v>
      </c>
      <c r="O29" s="201">
        <f t="shared" ref="O29" si="8">+SUM(O30:O33)</f>
        <v>81823.839999999997</v>
      </c>
      <c r="P29" s="306"/>
      <c r="Q29" s="306"/>
      <c r="R29" s="306"/>
      <c r="S29" s="306"/>
      <c r="T29" s="306"/>
      <c r="U29" s="306"/>
      <c r="V29" s="306"/>
      <c r="W29" s="306"/>
      <c r="X29" s="306"/>
      <c r="Y29" s="306"/>
      <c r="Z29" s="306"/>
      <c r="AA29" s="306"/>
    </row>
    <row r="30" spans="1:27" outlineLevel="1" x14ac:dyDescent="0.3">
      <c r="A30" s="202" t="s">
        <v>245</v>
      </c>
      <c r="B30" s="131"/>
      <c r="C30" s="131">
        <f>+('[1]N EERR BARINAS'!C30*P30)+((('[1]N EERR BARINAS'!C30*(100%-P30))/(1+TASAS!$B$9)))</f>
        <v>7724.7</v>
      </c>
      <c r="D30" s="131">
        <f>+('[1]N EERR BARINAS'!D30*Q30)+((('[1]N EERR BARINAS'!D30*(100%-Q30))/(1+TASAS!$C$9)))</f>
        <v>12617.24</v>
      </c>
      <c r="E30" s="131">
        <f>+('[1]N EERR BARINAS'!E30*R30)+((('[1]N EERR BARINAS'!E30*(100%-R30))/(1+TASAS!$D$9)))</f>
        <v>14689.88</v>
      </c>
      <c r="F30" s="131">
        <f>+('[1]N EERR BARINAS'!F30*S30)+((('[1]N EERR BARINAS'!F30*(100%-S30))/(1+TASAS!$E$9)))</f>
        <v>13477.64</v>
      </c>
      <c r="G30" s="131">
        <f>+('[1]N EERR BARINAS'!G30*T30)+((('[1]N EERR BARINAS'!G30*(100%-T30))/(1+TASAS!$F$9)))</f>
        <v>18574.47</v>
      </c>
      <c r="H30" s="131">
        <f>+('[1]N EERR BARINAS'!H30*U30)+((('[1]N EERR BARINAS'!H30*(100%-U30))/(1+TASAS!$G$9)))</f>
        <v>14739.91</v>
      </c>
      <c r="I30" s="131">
        <f>+('[1]N EERR BARINAS'!I30*V30)+((('[1]N EERR BARINAS'!I30*(100%-V30))/(1+TASAS!$H$9)))</f>
        <v>0</v>
      </c>
      <c r="J30" s="131">
        <f>+('[1]N EERR BARINAS'!J30*W30)+((('[1]N EERR BARINAS'!J30*(100%-W30))/(1+TASAS!$I$9)))</f>
        <v>0</v>
      </c>
      <c r="K30" s="131">
        <f>+('[1]N EERR BARINAS'!K30*X30)+((('[1]N EERR BARINAS'!K30*(100%-X30))/(1+TASAS!$J$9)))</f>
        <v>0</v>
      </c>
      <c r="L30" s="131">
        <f>+('[1]N EERR BARINAS'!L30*Y30)+((('[1]N EERR BARINAS'!L30*(100%-Y30))/(1+TASAS!$K$9)))</f>
        <v>0</v>
      </c>
      <c r="M30" s="131">
        <f>+('[1]N EERR BARINAS'!M30*Z30)+((('[1]N EERR BARINAS'!M30*(100%-Z30))/(1+TASAS!$L$9)))</f>
        <v>0</v>
      </c>
      <c r="N30" s="131">
        <f>+('[1]N EERR BARINAS'!N30*AA30)+((('[1]N EERR BARINAS'!N30*(100%-AA30))/(1+TASAS!$M$9)))</f>
        <v>0</v>
      </c>
      <c r="O30" s="194">
        <f t="shared" si="3"/>
        <v>81823.839999999997</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BARINAS'!C31*P31)+((('[1]N EERR BARINAS'!C31*(100%-P31))/(1+TASAS!$B$9)))</f>
        <v>0</v>
      </c>
      <c r="D31" s="131">
        <f>+('[1]N EERR BARINAS'!D31*Q31)+((('[1]N EERR BARINAS'!D31*(100%-Q31))/(1+TASAS!$C$9)))</f>
        <v>0</v>
      </c>
      <c r="E31" s="131">
        <f>+('[1]N EERR BARINAS'!E31*R31)+((('[1]N EERR BARINAS'!E31*(100%-R31))/(1+TASAS!$D$9)))</f>
        <v>0</v>
      </c>
      <c r="F31" s="131">
        <f>+('[1]N EERR BARINAS'!F31*S31)+((('[1]N EERR BARINAS'!F31*(100%-S31))/(1+TASAS!$E$9)))</f>
        <v>0</v>
      </c>
      <c r="G31" s="131">
        <f>+('[1]N EERR BARINAS'!G31*T31)+((('[1]N EERR BARINAS'!G31*(100%-T31))/(1+TASAS!$F$9)))</f>
        <v>0</v>
      </c>
      <c r="H31" s="131">
        <f>+('[1]N EERR BARINAS'!H31*U31)+((('[1]N EERR BARINAS'!H31*(100%-U31))/(1+TASAS!$G$9)))</f>
        <v>0</v>
      </c>
      <c r="I31" s="131">
        <f>+('[1]N EERR BARINAS'!I31*V31)+((('[1]N EERR BARINAS'!I31*(100%-V31))/(1+TASAS!$H$9)))</f>
        <v>0</v>
      </c>
      <c r="J31" s="131">
        <f>+('[1]N EERR BARINAS'!J31*W31)+((('[1]N EERR BARINAS'!J31*(100%-W31))/(1+TASAS!$I$9)))</f>
        <v>0</v>
      </c>
      <c r="K31" s="131">
        <f>+('[1]N EERR BARINAS'!K31*X31)+((('[1]N EERR BARINAS'!K31*(100%-X31))/(1+TASAS!$J$9)))</f>
        <v>0</v>
      </c>
      <c r="L31" s="131">
        <f>+('[1]N EERR BARINAS'!L31*Y31)+((('[1]N EERR BARINAS'!L31*(100%-Y31))/(1+TASAS!$K$9)))</f>
        <v>0</v>
      </c>
      <c r="M31" s="131">
        <f>+('[1]N EERR BARINAS'!M31*Z31)+((('[1]N EERR BARINAS'!M31*(100%-Z31))/(1+TASAS!$L$9)))</f>
        <v>0</v>
      </c>
      <c r="N31" s="131">
        <f>+('[1]N EERR BARINAS'!N31*AA31)+((('[1]N EERR BARINAS'!N31*(100%-AA31))/(1+TASAS!$M$9)))</f>
        <v>0</v>
      </c>
      <c r="O31" s="194">
        <f t="shared" si="3"/>
        <v>0</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BARINAS'!C32*P32)+((('[1]N EERR BARINAS'!C32*(100%-P32))/(1+TASAS!$B$9)))</f>
        <v>0</v>
      </c>
      <c r="D32" s="131">
        <f>+('[1]N EERR BARINAS'!D32*Q32)+((('[1]N EERR BARINAS'!D32*(100%-Q32))/(1+TASAS!$C$9)))</f>
        <v>0</v>
      </c>
      <c r="E32" s="131">
        <f>+('[1]N EERR BARINAS'!E32*R32)+((('[1]N EERR BARINAS'!E32*(100%-R32))/(1+TASAS!$D$9)))</f>
        <v>0</v>
      </c>
      <c r="F32" s="131">
        <f>+('[1]N EERR BARINAS'!F32*S32)+((('[1]N EERR BARINAS'!F32*(100%-S32))/(1+TASAS!$E$9)))</f>
        <v>0</v>
      </c>
      <c r="G32" s="131">
        <f>+('[1]N EERR BARINAS'!G32*T32)+((('[1]N EERR BARINAS'!G32*(100%-T32))/(1+TASAS!$F$9)))</f>
        <v>0</v>
      </c>
      <c r="H32" s="131">
        <f>+('[1]N EERR BARINAS'!H32*U32)+((('[1]N EERR BARINAS'!H32*(100%-U32))/(1+TASAS!$G$9)))</f>
        <v>0</v>
      </c>
      <c r="I32" s="131">
        <f>+('[1]N EERR BARINAS'!I32*V32)+((('[1]N EERR BARINAS'!I32*(100%-V32))/(1+TASAS!$H$9)))</f>
        <v>0</v>
      </c>
      <c r="J32" s="131">
        <f>+('[1]N EERR BARINAS'!J32*W32)+((('[1]N EERR BARINAS'!J32*(100%-W32))/(1+TASAS!$I$9)))</f>
        <v>0</v>
      </c>
      <c r="K32" s="131">
        <f>+('[1]N EERR BARINAS'!K32*X32)+((('[1]N EERR BARINAS'!K32*(100%-X32))/(1+TASAS!$J$9)))</f>
        <v>0</v>
      </c>
      <c r="L32" s="131">
        <f>+('[1]N EERR BARINAS'!L32*Y32)+((('[1]N EERR BARINAS'!L32*(100%-Y32))/(1+TASAS!$K$9)))</f>
        <v>0</v>
      </c>
      <c r="M32" s="131">
        <f>+('[1]N EERR BARINAS'!M32*Z32)+((('[1]N EERR BARINAS'!M32*(100%-Z32))/(1+TASAS!$L$9)))</f>
        <v>0</v>
      </c>
      <c r="N32" s="131">
        <f>+('[1]N EERR BARINAS'!N32*AA32)+((('[1]N EERR BARINAS'!N32*(100%-AA32))/(1+TASAS!$M$9)))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6">
        <v>0</v>
      </c>
      <c r="G33" s="136">
        <v>0</v>
      </c>
      <c r="H33" s="136">
        <v>0</v>
      </c>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6006.3130039517882</v>
      </c>
      <c r="D34" s="181">
        <f t="shared" si="9"/>
        <v>10185.994457711555</v>
      </c>
      <c r="E34" s="181">
        <f t="shared" si="9"/>
        <v>11665.333005901541</v>
      </c>
      <c r="F34" s="181">
        <f t="shared" si="9"/>
        <v>11315.197534259212</v>
      </c>
      <c r="G34" s="181">
        <f t="shared" si="9"/>
        <v>12961.612127794273</v>
      </c>
      <c r="H34" s="181">
        <f t="shared" si="9"/>
        <v>12724.560123352196</v>
      </c>
      <c r="I34" s="181">
        <f t="shared" si="9"/>
        <v>0</v>
      </c>
      <c r="J34" s="181">
        <f t="shared" si="9"/>
        <v>0</v>
      </c>
      <c r="K34" s="181">
        <f t="shared" si="9"/>
        <v>0</v>
      </c>
      <c r="L34" s="181">
        <f t="shared" si="9"/>
        <v>0</v>
      </c>
      <c r="M34" s="181">
        <f t="shared" si="9"/>
        <v>0</v>
      </c>
      <c r="N34" s="181">
        <f t="shared" si="9"/>
        <v>0</v>
      </c>
      <c r="O34" s="219">
        <f t="shared" ref="O34" si="10">+O4-O29</f>
        <v>64859.010252970562</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N36" si="11">+C37+C193</f>
        <v>3760.1937077153812</v>
      </c>
      <c r="D36" s="184">
        <f t="shared" si="11"/>
        <v>5047.707113372714</v>
      </c>
      <c r="E36" s="184">
        <f t="shared" si="11"/>
        <v>6110.9152181182899</v>
      </c>
      <c r="F36" s="184">
        <f t="shared" si="11"/>
        <v>5624.839229272091</v>
      </c>
      <c r="G36" s="184">
        <f t="shared" si="11"/>
        <v>5814.2639751125926</v>
      </c>
      <c r="H36" s="184">
        <f t="shared" si="11"/>
        <v>5970.2376865136775</v>
      </c>
      <c r="I36" s="184">
        <f t="shared" si="11"/>
        <v>0</v>
      </c>
      <c r="J36" s="184">
        <f t="shared" si="11"/>
        <v>0</v>
      </c>
      <c r="K36" s="184">
        <f t="shared" si="11"/>
        <v>0</v>
      </c>
      <c r="L36" s="184">
        <f t="shared" si="11"/>
        <v>0</v>
      </c>
      <c r="M36" s="184">
        <f t="shared" si="11"/>
        <v>0</v>
      </c>
      <c r="N36" s="184">
        <f t="shared" si="11"/>
        <v>0</v>
      </c>
      <c r="O36" s="201">
        <f t="shared" ref="O36" si="12">+O37+O193</f>
        <v>32328.156930104749</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3">+C38+C95+C139+C172+C188</f>
        <v>3759.7460356607235</v>
      </c>
      <c r="D37" s="189">
        <f t="shared" si="13"/>
        <v>5047.5313607572416</v>
      </c>
      <c r="E37" s="189">
        <f t="shared" si="13"/>
        <v>6110.7107686786694</v>
      </c>
      <c r="F37" s="189">
        <f t="shared" si="13"/>
        <v>5433.3144837680038</v>
      </c>
      <c r="G37" s="189">
        <f t="shared" si="13"/>
        <v>5812.615296397028</v>
      </c>
      <c r="H37" s="189">
        <f t="shared" si="13"/>
        <v>5969.202726608878</v>
      </c>
      <c r="I37" s="189">
        <f t="shared" si="13"/>
        <v>0</v>
      </c>
      <c r="J37" s="189">
        <f t="shared" si="13"/>
        <v>0</v>
      </c>
      <c r="K37" s="189">
        <f t="shared" si="13"/>
        <v>0</v>
      </c>
      <c r="L37" s="189">
        <f t="shared" si="13"/>
        <v>0</v>
      </c>
      <c r="M37" s="189">
        <f t="shared" si="13"/>
        <v>0</v>
      </c>
      <c r="N37" s="189">
        <f t="shared" si="13"/>
        <v>0</v>
      </c>
      <c r="O37" s="208">
        <f t="shared" ref="O37" si="14">+O38+O95+O139+O172+O188</f>
        <v>32133.120671870547</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N38" si="15">+SUM(C39:C94)</f>
        <v>1788.0574685700535</v>
      </c>
      <c r="D38" s="186">
        <f t="shared" si="15"/>
        <v>2571.8726987403033</v>
      </c>
      <c r="E38" s="186">
        <f t="shared" si="15"/>
        <v>2606.391811986844</v>
      </c>
      <c r="F38" s="186">
        <f t="shared" si="15"/>
        <v>2290.9293575710394</v>
      </c>
      <c r="G38" s="186">
        <f t="shared" si="15"/>
        <v>2702.7796734807271</v>
      </c>
      <c r="H38" s="186">
        <f t="shared" si="15"/>
        <v>3009.4252782999092</v>
      </c>
      <c r="I38" s="186">
        <f t="shared" si="15"/>
        <v>0</v>
      </c>
      <c r="J38" s="186">
        <f t="shared" si="15"/>
        <v>0</v>
      </c>
      <c r="K38" s="186">
        <f t="shared" si="15"/>
        <v>0</v>
      </c>
      <c r="L38" s="186">
        <f t="shared" si="15"/>
        <v>0</v>
      </c>
      <c r="M38" s="186">
        <f t="shared" si="15"/>
        <v>0</v>
      </c>
      <c r="N38" s="186">
        <f t="shared" si="15"/>
        <v>0</v>
      </c>
      <c r="O38" s="210">
        <f t="shared" ref="O38" si="16">+SUM(O39:O94)</f>
        <v>14969.456288648877</v>
      </c>
      <c r="P38" s="305"/>
      <c r="Q38" s="305"/>
      <c r="R38" s="305"/>
      <c r="S38" s="305"/>
      <c r="T38" s="305"/>
      <c r="U38" s="305"/>
      <c r="V38" s="305"/>
      <c r="W38" s="305"/>
      <c r="X38" s="305"/>
      <c r="Y38" s="305"/>
      <c r="Z38" s="305"/>
      <c r="AA38" s="305"/>
    </row>
    <row r="39" spans="1:27" outlineLevel="1" x14ac:dyDescent="0.3">
      <c r="A39" s="203" t="s">
        <v>61</v>
      </c>
      <c r="B39" s="131"/>
      <c r="C39" s="131">
        <f>+('[1]N EERR BARINAS'!C39*P39)+((('[1]N EERR BARINAS'!C39*(100%-P39))/(1+TASAS!$B$9)))</f>
        <v>10.930659334555354</v>
      </c>
      <c r="D39" s="131">
        <f>+('[1]N EERR BARINAS'!D39*Q39)+((('[1]N EERR BARINAS'!D39*(100%-Q39))/(1+TASAS!$C$9)))</f>
        <v>12.394074443100136</v>
      </c>
      <c r="E39" s="131">
        <f>+('[1]N EERR BARINAS'!E39*R39)+((('[1]N EERR BARINAS'!E39*(100%-R39))/(1+TASAS!$D$9)))</f>
        <v>12.182366609090696</v>
      </c>
      <c r="F39" s="131">
        <f>+('[1]N EERR BARINAS'!F39*S39)+((('[1]N EERR BARINAS'!F39*(100%-S39))/(1+TASAS!$E$9)))</f>
        <v>13.220378980147919</v>
      </c>
      <c r="G39" s="131">
        <f>+('[1]N EERR BARINAS'!G39*T39)+((('[1]N EERR BARINAS'!G39*(100%-T39))/(1+TASAS!$F$9)))</f>
        <v>13.471842282271743</v>
      </c>
      <c r="H39" s="131">
        <f>+('[1]N EERR BARINAS'!H39*U39)+((('[1]N EERR BARINAS'!H39*(100%-U39))/(1+TASAS!$G$9)))</f>
        <v>13.693315663497811</v>
      </c>
      <c r="I39" s="131">
        <f>+('[1]N EERR BARINAS'!I39*V39)+((('[1]N EERR BARINAS'!I39*(100%-V39))/(1+TASAS!$H$9)))</f>
        <v>0</v>
      </c>
      <c r="J39" s="131">
        <f>+('[1]N EERR BARINAS'!J39*W39)+((('[1]N EERR BARINAS'!J39*(100%-W39))/(1+TASAS!$I$9)))</f>
        <v>0</v>
      </c>
      <c r="K39" s="131">
        <f>+('[1]N EERR BARINAS'!K39*X39)+((('[1]N EERR BARINAS'!K39*(100%-X39))/(1+TASAS!$J$9)))</f>
        <v>0</v>
      </c>
      <c r="L39" s="131">
        <f>+('[1]N EERR BARINAS'!L39*Y39)+((('[1]N EERR BARINAS'!L39*(100%-Y39))/(1+TASAS!$K$9)))</f>
        <v>0</v>
      </c>
      <c r="M39" s="131">
        <f>+('[1]N EERR BARINAS'!M39*Z39)+((('[1]N EERR BARINAS'!M39*(100%-Z39))/(1+TASAS!$L$9)))</f>
        <v>0</v>
      </c>
      <c r="N39" s="131">
        <f>+('[1]N EERR BARINAS'!N39*AA39)+((('[1]N EERR BARINAS'!N39*(100%-AA39))/(1+TASAS!$M$9)))</f>
        <v>0</v>
      </c>
      <c r="O39" s="194">
        <f t="shared" si="3"/>
        <v>75.892637312663666</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BARINAS'!C40*P40)+((('[1]N EERR BARINAS'!C40*(100%-P40))/(1+TASAS!$B$9)))</f>
        <v>18.851967635023797</v>
      </c>
      <c r="D40" s="131">
        <f>+('[1]N EERR BARINAS'!D40*Q40)+((('[1]N EERR BARINAS'!D40*(100%-Q40))/(1+TASAS!$C$9)))</f>
        <v>21.195765425948334</v>
      </c>
      <c r="E40" s="131">
        <f>+('[1]N EERR BARINAS'!E40*R40)+((('[1]N EERR BARINAS'!E40*(100%-R40))/(1+TASAS!$D$9)))</f>
        <v>18.012700628603429</v>
      </c>
      <c r="F40" s="131">
        <f>+('[1]N EERR BARINAS'!F40*S40)+((('[1]N EERR BARINAS'!F40*(100%-S40))/(1+TASAS!$E$9)))</f>
        <v>19.347990969248734</v>
      </c>
      <c r="G40" s="131">
        <f>+('[1]N EERR BARINAS'!G40*T40)+((('[1]N EERR BARINAS'!G40*(100%-T40))/(1+TASAS!$F$9)))</f>
        <v>22.898315493946306</v>
      </c>
      <c r="H40" s="131">
        <f>+('[1]N EERR BARINAS'!H40*U40)+((('[1]N EERR BARINAS'!H40*(100%-U40))/(1+TASAS!$G$9)))</f>
        <v>44.463469756183308</v>
      </c>
      <c r="I40" s="131">
        <f>+('[1]N EERR BARINAS'!I40*V40)+((('[1]N EERR BARINAS'!I40*(100%-V40))/(1+TASAS!$H$9)))</f>
        <v>0</v>
      </c>
      <c r="J40" s="131">
        <f>+('[1]N EERR BARINAS'!J40*W40)+((('[1]N EERR BARINAS'!J40*(100%-W40))/(1+TASAS!$I$9)))</f>
        <v>0</v>
      </c>
      <c r="K40" s="131">
        <f>+('[1]N EERR BARINAS'!K40*X40)+((('[1]N EERR BARINAS'!K40*(100%-X40))/(1+TASAS!$J$9)))</f>
        <v>0</v>
      </c>
      <c r="L40" s="131">
        <f>+('[1]N EERR BARINAS'!L40*Y40)+((('[1]N EERR BARINAS'!L40*(100%-Y40))/(1+TASAS!$K$9)))</f>
        <v>0</v>
      </c>
      <c r="M40" s="131">
        <f>+('[1]N EERR BARINAS'!M40*Z40)+((('[1]N EERR BARINAS'!M40*(100%-Z40))/(1+TASAS!$L$9)))</f>
        <v>0</v>
      </c>
      <c r="N40" s="131">
        <f>+('[1]N EERR BARINAS'!N40*AA40)+((('[1]N EERR BARINAS'!N40*(100%-AA40))/(1+TASAS!$M$9)))</f>
        <v>0</v>
      </c>
      <c r="O40" s="194">
        <f t="shared" si="3"/>
        <v>144.77020990895392</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BARINAS'!C41*P41)+((('[1]N EERR BARINAS'!C41*(100%-P41))/(1+TASAS!$B$9)))</f>
        <v>248.7066970319762</v>
      </c>
      <c r="D41" s="131">
        <f>+('[1]N EERR BARINAS'!D41*Q41)+((('[1]N EERR BARINAS'!D41*(100%-Q41))/(1+TASAS!$C$9)))</f>
        <v>351.50523094441678</v>
      </c>
      <c r="E41" s="131">
        <f>+('[1]N EERR BARINAS'!E41*R41)+((('[1]N EERR BARINAS'!E41*(100%-R41))/(1+TASAS!$D$9)))</f>
        <v>352.49903382785578</v>
      </c>
      <c r="F41" s="131">
        <f>+('[1]N EERR BARINAS'!F41*S41)+((('[1]N EERR BARINAS'!F41*(100%-S41))/(1+TASAS!$E$9)))</f>
        <v>373.7169949396652</v>
      </c>
      <c r="G41" s="131">
        <f>+('[1]N EERR BARINAS'!G41*T41)+((('[1]N EERR BARINAS'!G41*(100%-T41))/(1+TASAS!$F$9)))</f>
        <v>381.63859156577178</v>
      </c>
      <c r="H41" s="131">
        <f>+('[1]N EERR BARINAS'!H41*U41)+((('[1]N EERR BARINAS'!H41*(100%-U41))/(1+TASAS!$G$9)))</f>
        <v>398.06150184586664</v>
      </c>
      <c r="I41" s="131">
        <f>+('[1]N EERR BARINAS'!I41*V41)+((('[1]N EERR BARINAS'!I41*(100%-V41))/(1+TASAS!$H$9)))</f>
        <v>0</v>
      </c>
      <c r="J41" s="131">
        <f>+('[1]N EERR BARINAS'!J41*W41)+((('[1]N EERR BARINAS'!J41*(100%-W41))/(1+TASAS!$I$9)))</f>
        <v>0</v>
      </c>
      <c r="K41" s="131">
        <f>+('[1]N EERR BARINAS'!K41*X41)+((('[1]N EERR BARINAS'!K41*(100%-X41))/(1+TASAS!$J$9)))</f>
        <v>0</v>
      </c>
      <c r="L41" s="131">
        <f>+('[1]N EERR BARINAS'!L41*Y41)+((('[1]N EERR BARINAS'!L41*(100%-Y41))/(1+TASAS!$K$9)))</f>
        <v>0</v>
      </c>
      <c r="M41" s="131">
        <f>+('[1]N EERR BARINAS'!M41*Z41)+((('[1]N EERR BARINAS'!M41*(100%-Z41))/(1+TASAS!$L$9)))</f>
        <v>0</v>
      </c>
      <c r="N41" s="131">
        <f>+('[1]N EERR BARINAS'!N41*AA41)+((('[1]N EERR BARINAS'!N41*(100%-AA41))/(1+TASAS!$M$9)))</f>
        <v>0</v>
      </c>
      <c r="O41" s="194">
        <f t="shared" si="3"/>
        <v>2106.1280501555525</v>
      </c>
      <c r="P41" s="303">
        <v>0</v>
      </c>
      <c r="Q41" s="303">
        <v>0</v>
      </c>
      <c r="R41" s="303">
        <v>0</v>
      </c>
      <c r="S41" s="303">
        <v>0</v>
      </c>
      <c r="T41" s="303">
        <v>0</v>
      </c>
      <c r="U41" s="303">
        <v>0</v>
      </c>
      <c r="V41" s="303">
        <v>0</v>
      </c>
      <c r="W41" s="303">
        <v>0</v>
      </c>
      <c r="X41" s="303">
        <v>0</v>
      </c>
      <c r="Y41" s="303">
        <v>0</v>
      </c>
      <c r="Z41" s="303">
        <v>0</v>
      </c>
      <c r="AA41" s="303">
        <v>0</v>
      </c>
    </row>
    <row r="42" spans="1:27" outlineLevel="1" x14ac:dyDescent="0.3">
      <c r="A42" s="203" t="s">
        <v>5</v>
      </c>
      <c r="B42" s="131"/>
      <c r="C42" s="131">
        <f>+('[1]N EERR BARINAS'!C42*P42)+((('[1]N EERR BARINAS'!C42*(100%-P42))/(1+TASAS!$B$9)))</f>
        <v>0</v>
      </c>
      <c r="D42" s="131">
        <f>+('[1]N EERR BARINAS'!D42*Q42)+((('[1]N EERR BARINAS'!D42*(100%-Q42))/(1+TASAS!$C$9)))</f>
        <v>550.02132517258565</v>
      </c>
      <c r="E42" s="131">
        <f>+('[1]N EERR BARINAS'!E42*R42)+((('[1]N EERR BARINAS'!E42*(100%-R42))/(1+TASAS!$D$9)))</f>
        <v>272.54520297502148</v>
      </c>
      <c r="F42" s="131">
        <f>+('[1]N EERR BARINAS'!F42*S42)+((('[1]N EERR BARINAS'!F42*(100%-S42))/(1+TASAS!$E$9)))</f>
        <v>0</v>
      </c>
      <c r="G42" s="131">
        <f>+('[1]N EERR BARINAS'!G42*T42)+((('[1]N EERR BARINAS'!G42*(100%-T42))/(1+TASAS!$F$9)))</f>
        <v>332.30798721998013</v>
      </c>
      <c r="H42" s="131">
        <f>+('[1]N EERR BARINAS'!H42*U42)+((('[1]N EERR BARINAS'!H42*(100%-U42))/(1+TASAS!$G$9)))</f>
        <v>357.65029817847426</v>
      </c>
      <c r="I42" s="131">
        <f>+('[1]N EERR BARINAS'!I42*V42)+((('[1]N EERR BARINAS'!I42*(100%-V42))/(1+TASAS!$H$9)))</f>
        <v>0</v>
      </c>
      <c r="J42" s="131">
        <f>+('[1]N EERR BARINAS'!J42*W42)+((('[1]N EERR BARINAS'!J42*(100%-W42))/(1+TASAS!$I$9)))</f>
        <v>0</v>
      </c>
      <c r="K42" s="131">
        <f>+('[1]N EERR BARINAS'!K42*X42)+((('[1]N EERR BARINAS'!K42*(100%-X42))/(1+TASAS!$J$9)))</f>
        <v>0</v>
      </c>
      <c r="L42" s="131">
        <f>+('[1]N EERR BARINAS'!L42*Y42)+((('[1]N EERR BARINAS'!L42*(100%-Y42))/(1+TASAS!$K$9)))</f>
        <v>0</v>
      </c>
      <c r="M42" s="131">
        <f>+('[1]N EERR BARINAS'!M42*Z42)+((('[1]N EERR BARINAS'!M42*(100%-Z42))/(1+TASAS!$L$9)))</f>
        <v>0</v>
      </c>
      <c r="N42" s="131">
        <f>+('[1]N EERR BARINAS'!N42*AA42)+((('[1]N EERR BARINAS'!N42*(100%-AA42))/(1+TASAS!$M$9)))</f>
        <v>0</v>
      </c>
      <c r="O42" s="194">
        <f t="shared" si="3"/>
        <v>1512.5248135460615</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BARINAS'!C43*P43)+((('[1]N EERR BARINAS'!C43*(100%-P43))/(1+TASAS!$B$9)))</f>
        <v>689.8</v>
      </c>
      <c r="D43" s="131">
        <f>+('[1]N EERR BARINAS'!D43*Q43)+((('[1]N EERR BARINAS'!D43*(100%-Q43))/(1+TASAS!$C$9)))</f>
        <v>972.91</v>
      </c>
      <c r="E43" s="131">
        <f>+('[1]N EERR BARINAS'!E43*R43)+((('[1]N EERR BARINAS'!E43*(100%-R43))/(1+TASAS!$D$9)))</f>
        <v>1024.3699999999999</v>
      </c>
      <c r="F43" s="131">
        <f>+('[1]N EERR BARINAS'!F43*S43)+((('[1]N EERR BARINAS'!F43*(100%-S43))/(1+TASAS!$E$9)))</f>
        <v>1065.83</v>
      </c>
      <c r="G43" s="131">
        <f>+('[1]N EERR BARINAS'!G43*T43)+((('[1]N EERR BARINAS'!G43*(100%-T43))/(1+TASAS!$F$9)))</f>
        <v>1220.0999999999999</v>
      </c>
      <c r="H43" s="131">
        <f>+('[1]N EERR BARINAS'!H43*U43)+((('[1]N EERR BARINAS'!H43*(100%-U43))/(1+TASAS!$G$9)))</f>
        <v>1258.92</v>
      </c>
      <c r="I43" s="131">
        <f>+('[1]N EERR BARINAS'!I43*V43)+((('[1]N EERR BARINAS'!I43*(100%-V43))/(1+TASAS!$H$9)))</f>
        <v>0</v>
      </c>
      <c r="J43" s="131">
        <f>+('[1]N EERR BARINAS'!J43*W43)+((('[1]N EERR BARINAS'!J43*(100%-W43))/(1+TASAS!$I$9)))</f>
        <v>0</v>
      </c>
      <c r="K43" s="131">
        <f>+('[1]N EERR BARINAS'!K43*X43)+((('[1]N EERR BARINAS'!K43*(100%-X43))/(1+TASAS!$J$9)))</f>
        <v>0</v>
      </c>
      <c r="L43" s="131">
        <f>+('[1]N EERR BARINAS'!L43*Y43)+((('[1]N EERR BARINAS'!L43*(100%-Y43))/(1+TASAS!$K$9)))</f>
        <v>0</v>
      </c>
      <c r="M43" s="131">
        <f>+('[1]N EERR BARINAS'!M43*Z43)+((('[1]N EERR BARINAS'!M43*(100%-Z43))/(1+TASAS!$L$9)))</f>
        <v>0</v>
      </c>
      <c r="N43" s="131">
        <f>+('[1]N EERR BARINAS'!N43*AA43)+((('[1]N EERR BARINAS'!N43*(100%-AA43))/(1+TASAS!$M$9)))</f>
        <v>0</v>
      </c>
      <c r="O43" s="194">
        <f t="shared" si="3"/>
        <v>6231.93</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BARINAS'!C44*P44)+((('[1]N EERR BARINAS'!C44*(100%-P44))/(1+TASAS!$B$9)))</f>
        <v>34.197170841896728</v>
      </c>
      <c r="D44" s="131">
        <f>+('[1]N EERR BARINAS'!D44*Q44)+((('[1]N EERR BARINAS'!D44*(100%-Q44))/(1+TASAS!$C$9)))</f>
        <v>37.751661803430366</v>
      </c>
      <c r="E44" s="131">
        <f>+('[1]N EERR BARINAS'!E44*R44)+((('[1]N EERR BARINAS'!E44*(100%-R44))/(1+TASAS!$D$9)))</f>
        <v>38.774893721064132</v>
      </c>
      <c r="F44" s="131">
        <f>+('[1]N EERR BARINAS'!F44*S44)+((('[1]N EERR BARINAS'!F44*(100%-S44))/(1+TASAS!$E$9)))</f>
        <v>41.150019462826002</v>
      </c>
      <c r="G44" s="131">
        <f>+('[1]N EERR BARINAS'!G44*T44)+((('[1]N EERR BARINAS'!G44*(100%-T44))/(1+TASAS!$F$9)))</f>
        <v>41.980245072234894</v>
      </c>
      <c r="H44" s="131">
        <f>+('[1]N EERR BARINAS'!H44*U44)+((('[1]N EERR BARINAS'!H44*(100%-U44))/(1+TASAS!$G$9)))</f>
        <v>43.786765203045334</v>
      </c>
      <c r="I44" s="131">
        <f>+('[1]N EERR BARINAS'!I44*V44)+((('[1]N EERR BARINAS'!I44*(100%-V44))/(1+TASAS!$H$9)))</f>
        <v>0</v>
      </c>
      <c r="J44" s="131">
        <f>+('[1]N EERR BARINAS'!J44*W44)+((('[1]N EERR BARINAS'!J44*(100%-W44))/(1+TASAS!$I$9)))</f>
        <v>0</v>
      </c>
      <c r="K44" s="131">
        <f>+('[1]N EERR BARINAS'!K44*X44)+((('[1]N EERR BARINAS'!K44*(100%-X44))/(1+TASAS!$J$9)))</f>
        <v>0</v>
      </c>
      <c r="L44" s="131">
        <f>+('[1]N EERR BARINAS'!L44*Y44)+((('[1]N EERR BARINAS'!L44*(100%-Y44))/(1+TASAS!$K$9)))</f>
        <v>0</v>
      </c>
      <c r="M44" s="131">
        <f>+('[1]N EERR BARINAS'!M44*Z44)+((('[1]N EERR BARINAS'!M44*(100%-Z44))/(1+TASAS!$L$9)))</f>
        <v>0</v>
      </c>
      <c r="N44" s="131">
        <f>+('[1]N EERR BARINAS'!N44*AA44)+((('[1]N EERR BARINAS'!N44*(100%-AA44))/(1+TASAS!$M$9)))</f>
        <v>0</v>
      </c>
      <c r="O44" s="194">
        <f t="shared" si="3"/>
        <v>237.64075610449743</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BARINAS'!C45*P45)+((('[1]N EERR BARINAS'!C45*(100%-P45))/(1+TASAS!$B$9)))</f>
        <v>19.971147771667688</v>
      </c>
      <c r="D45" s="131">
        <f>+('[1]N EERR BARINAS'!D45*Q45)+((('[1]N EERR BARINAS'!D45*(100%-Q45))/(1+TASAS!$C$9)))</f>
        <v>0</v>
      </c>
      <c r="E45" s="131">
        <f>+('[1]N EERR BARINAS'!E45*R45)+((('[1]N EERR BARINAS'!E45*(100%-R45))/(1+TASAS!$D$9)))</f>
        <v>0</v>
      </c>
      <c r="F45" s="131">
        <f>+('[1]N EERR BARINAS'!F45*S45)+((('[1]N EERR BARINAS'!F45*(100%-S45))/(1+TASAS!$E$9)))</f>
        <v>21.076291786687428</v>
      </c>
      <c r="G45" s="131">
        <f>+('[1]N EERR BARINAS'!G45*T45)+((('[1]N EERR BARINAS'!G45*(100%-T45))/(1+TASAS!$F$9)))</f>
        <v>1.4120627887933557</v>
      </c>
      <c r="H45" s="131">
        <f>+('[1]N EERR BARINAS'!H45*U45)+((('[1]N EERR BARINAS'!H45*(100%-U45))/(1+TASAS!$G$9)))</f>
        <v>0</v>
      </c>
      <c r="I45" s="131">
        <f>+('[1]N EERR BARINAS'!I45*V45)+((('[1]N EERR BARINAS'!I45*(100%-V45))/(1+TASAS!$H$9)))</f>
        <v>0</v>
      </c>
      <c r="J45" s="131">
        <f>+('[1]N EERR BARINAS'!J45*W45)+((('[1]N EERR BARINAS'!J45*(100%-W45))/(1+TASAS!$I$9)))</f>
        <v>0</v>
      </c>
      <c r="K45" s="131">
        <f>+('[1]N EERR BARINAS'!K45*X45)+((('[1]N EERR BARINAS'!K45*(100%-X45))/(1+TASAS!$J$9)))</f>
        <v>0</v>
      </c>
      <c r="L45" s="131">
        <f>+('[1]N EERR BARINAS'!L45*Y45)+((('[1]N EERR BARINAS'!L45*(100%-Y45))/(1+TASAS!$K$9)))</f>
        <v>0</v>
      </c>
      <c r="M45" s="131">
        <f>+('[1]N EERR BARINAS'!M45*Z45)+((('[1]N EERR BARINAS'!M45*(100%-Z45))/(1+TASAS!$L$9)))</f>
        <v>0</v>
      </c>
      <c r="N45" s="131">
        <f>+('[1]N EERR BARINAS'!N45*AA45)+((('[1]N EERR BARINAS'!N45*(100%-AA45))/(1+TASAS!$M$9)))</f>
        <v>0</v>
      </c>
      <c r="O45" s="194">
        <f t="shared" si="3"/>
        <v>42.459502347148472</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BARINAS'!C46*P46)+((('[1]N EERR BARINAS'!C46*(100%-P46))/(1+TASAS!$B$9)))</f>
        <v>13.019795589623955</v>
      </c>
      <c r="D46" s="131">
        <f>+('[1]N EERR BARINAS'!D46*Q46)+((('[1]N EERR BARINAS'!D46*(100%-Q46))/(1+TASAS!$C$9)))</f>
        <v>0</v>
      </c>
      <c r="E46" s="131">
        <f>+('[1]N EERR BARINAS'!E46*R46)+((('[1]N EERR BARINAS'!E46*(100%-R46))/(1+TASAS!$D$9)))</f>
        <v>0</v>
      </c>
      <c r="F46" s="131">
        <f>+('[1]N EERR BARINAS'!F46*S46)+((('[1]N EERR BARINAS'!F46*(100%-S46))/(1+TASAS!$E$9)))</f>
        <v>23.971756792526271</v>
      </c>
      <c r="G46" s="131">
        <f>+('[1]N EERR BARINAS'!G46*T46)+((('[1]N EERR BARINAS'!G46*(100%-T46))/(1+TASAS!$F$9)))</f>
        <v>16.830261888050536</v>
      </c>
      <c r="H46" s="131">
        <f>+('[1]N EERR BARINAS'!H46*U46)+((('[1]N EERR BARINAS'!H46*(100%-U46))/(1+TASAS!$G$9)))</f>
        <v>0</v>
      </c>
      <c r="I46" s="131">
        <f>+('[1]N EERR BARINAS'!I46*V46)+((('[1]N EERR BARINAS'!I46*(100%-V46))/(1+TASAS!$H$9)))</f>
        <v>0</v>
      </c>
      <c r="J46" s="131">
        <f>+('[1]N EERR BARINAS'!J46*W46)+((('[1]N EERR BARINAS'!J46*(100%-W46))/(1+TASAS!$I$9)))</f>
        <v>0</v>
      </c>
      <c r="K46" s="131">
        <f>+('[1]N EERR BARINAS'!K46*X46)+((('[1]N EERR BARINAS'!K46*(100%-X46))/(1+TASAS!$J$9)))</f>
        <v>0</v>
      </c>
      <c r="L46" s="131">
        <f>+('[1]N EERR BARINAS'!L46*Y46)+((('[1]N EERR BARINAS'!L46*(100%-Y46))/(1+TASAS!$K$9)))</f>
        <v>0</v>
      </c>
      <c r="M46" s="131">
        <f>+('[1]N EERR BARINAS'!M46*Z46)+((('[1]N EERR BARINAS'!M46*(100%-Z46))/(1+TASAS!$L$9)))</f>
        <v>0</v>
      </c>
      <c r="N46" s="131">
        <f>+('[1]N EERR BARINAS'!N46*AA46)+((('[1]N EERR BARINAS'!N46*(100%-AA46))/(1+TASAS!$M$9)))</f>
        <v>0</v>
      </c>
      <c r="O46" s="194">
        <f t="shared" si="3"/>
        <v>53.821814270200761</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BARINAS'!C47*P47)+((('[1]N EERR BARINAS'!C47*(100%-P47))/(1+TASAS!$B$9)))</f>
        <v>18.155588883334264</v>
      </c>
      <c r="D47" s="131">
        <f>+('[1]N EERR BARINAS'!D47*Q47)+((('[1]N EERR BARINAS'!D47*(100%-Q47))/(1+TASAS!$C$9)))</f>
        <v>0</v>
      </c>
      <c r="E47" s="131">
        <f>+('[1]N EERR BARINAS'!E47*R47)+((('[1]N EERR BARINAS'!E47*(100%-R47))/(1+TASAS!$D$9)))</f>
        <v>5.2169857006522653</v>
      </c>
      <c r="F47" s="131">
        <f>+('[1]N EERR BARINAS'!F47*S47)+((('[1]N EERR BARINAS'!F47*(100%-S47))/(1+TASAS!$E$9)))</f>
        <v>21.78706485013624</v>
      </c>
      <c r="G47" s="131">
        <f>+('[1]N EERR BARINAS'!G47*T47)+((('[1]N EERR BARINAS'!G47*(100%-T47))/(1+TASAS!$F$9)))</f>
        <v>6.1062174650523486</v>
      </c>
      <c r="H47" s="131">
        <f>+('[1]N EERR BARINAS'!H47*U47)+((('[1]N EERR BARINAS'!H47*(100%-U47))/(1+TASAS!$G$9)))</f>
        <v>6.3689840295338662</v>
      </c>
      <c r="I47" s="131">
        <f>+('[1]N EERR BARINAS'!I47*V47)+((('[1]N EERR BARINAS'!I47*(100%-V47))/(1+TASAS!$H$9)))</f>
        <v>0</v>
      </c>
      <c r="J47" s="131">
        <f>+('[1]N EERR BARINAS'!J47*W47)+((('[1]N EERR BARINAS'!J47*(100%-W47))/(1+TASAS!$I$9)))</f>
        <v>0</v>
      </c>
      <c r="K47" s="131">
        <f>+('[1]N EERR BARINAS'!K47*X47)+((('[1]N EERR BARINAS'!K47*(100%-X47))/(1+TASAS!$J$9)))</f>
        <v>0</v>
      </c>
      <c r="L47" s="131">
        <f>+('[1]N EERR BARINAS'!L47*Y47)+((('[1]N EERR BARINAS'!L47*(100%-Y47))/(1+TASAS!$K$9)))</f>
        <v>0</v>
      </c>
      <c r="M47" s="131">
        <f>+('[1]N EERR BARINAS'!M47*Z47)+((('[1]N EERR BARINAS'!M47*(100%-Z47))/(1+TASAS!$L$9)))</f>
        <v>0</v>
      </c>
      <c r="N47" s="131">
        <f>+('[1]N EERR BARINAS'!N47*AA47)+((('[1]N EERR BARINAS'!N47*(100%-AA47))/(1+TASAS!$M$9)))</f>
        <v>0</v>
      </c>
      <c r="O47" s="194">
        <f t="shared" si="3"/>
        <v>57.634840928708982</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BARINAS'!C48*P48)+((('[1]N EERR BARINAS'!C48*(100%-P48))/(1+TASAS!$B$9)))</f>
        <v>0</v>
      </c>
      <c r="D48" s="131">
        <f>+('[1]N EERR BARINAS'!D48*Q48)+((('[1]N EERR BARINAS'!D48*(100%-Q48))/(1+TASAS!$C$9)))</f>
        <v>0</v>
      </c>
      <c r="E48" s="131">
        <f>+('[1]N EERR BARINAS'!E48*R48)+((('[1]N EERR BARINAS'!E48*(100%-R48))/(1+TASAS!$D$9)))</f>
        <v>0</v>
      </c>
      <c r="F48" s="131">
        <f>+('[1]N EERR BARINAS'!F48*S48)+((('[1]N EERR BARINAS'!F48*(100%-S48))/(1+TASAS!$E$9)))</f>
        <v>0</v>
      </c>
      <c r="G48" s="131">
        <f>+('[1]N EERR BARINAS'!G48*T48)+((('[1]N EERR BARINAS'!G48*(100%-T48))/(1+TASAS!$F$9)))</f>
        <v>0</v>
      </c>
      <c r="H48" s="131">
        <f>+('[1]N EERR BARINAS'!H48*U48)+((('[1]N EERR BARINAS'!H48*(100%-U48))/(1+TASAS!$G$9)))</f>
        <v>0</v>
      </c>
      <c r="I48" s="131">
        <f>+('[1]N EERR BARINAS'!I48*V48)+((('[1]N EERR BARINAS'!I48*(100%-V48))/(1+TASAS!$H$9)))</f>
        <v>0</v>
      </c>
      <c r="J48" s="131">
        <f>+('[1]N EERR BARINAS'!J48*W48)+((('[1]N EERR BARINAS'!J48*(100%-W48))/(1+TASAS!$I$9)))</f>
        <v>0</v>
      </c>
      <c r="K48" s="131">
        <f>+('[1]N EERR BARINAS'!K48*X48)+((('[1]N EERR BARINAS'!K48*(100%-X48))/(1+TASAS!$J$9)))</f>
        <v>0</v>
      </c>
      <c r="L48" s="131">
        <f>+('[1]N EERR BARINAS'!L48*Y48)+((('[1]N EERR BARINAS'!L48*(100%-Y48))/(1+TASAS!$K$9)))</f>
        <v>0</v>
      </c>
      <c r="M48" s="131">
        <f>+('[1]N EERR BARINAS'!M48*Z48)+((('[1]N EERR BARINAS'!M48*(100%-Z48))/(1+TASAS!$L$9)))</f>
        <v>0</v>
      </c>
      <c r="N48" s="131">
        <f>+('[1]N EERR BARINAS'!N48*AA48)+((('[1]N EERR BARINAS'!N48*(100%-AA48))/(1+TASAS!$M$9)))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BARINAS'!C49*P49)+((('[1]N EERR BARINAS'!C49*(100%-P49))/(1+TASAS!$B$9)))</f>
        <v>0</v>
      </c>
      <c r="D49" s="131">
        <f>+('[1]N EERR BARINAS'!D49*Q49)+((('[1]N EERR BARINAS'!D49*(100%-Q49))/(1+TASAS!$C$9)))</f>
        <v>0</v>
      </c>
      <c r="E49" s="131">
        <f>+('[1]N EERR BARINAS'!E49*R49)+((('[1]N EERR BARINAS'!E49*(100%-R49))/(1+TASAS!$D$9)))</f>
        <v>0</v>
      </c>
      <c r="F49" s="131">
        <f>+('[1]N EERR BARINAS'!F49*S49)+((('[1]N EERR BARINAS'!F49*(100%-S49))/(1+TASAS!$E$9)))</f>
        <v>0</v>
      </c>
      <c r="G49" s="131">
        <f>+('[1]N EERR BARINAS'!G49*T49)+((('[1]N EERR BARINAS'!G49*(100%-T49))/(1+TASAS!$F$9)))</f>
        <v>0</v>
      </c>
      <c r="H49" s="131">
        <f>+('[1]N EERR BARINAS'!H49*U49)+((('[1]N EERR BARINAS'!H49*(100%-U49))/(1+TASAS!$G$9)))</f>
        <v>0</v>
      </c>
      <c r="I49" s="131">
        <f>+('[1]N EERR BARINAS'!I49*V49)+((('[1]N EERR BARINAS'!I49*(100%-V49))/(1+TASAS!$H$9)))</f>
        <v>0</v>
      </c>
      <c r="J49" s="131">
        <f>+('[1]N EERR BARINAS'!J49*W49)+((('[1]N EERR BARINAS'!J49*(100%-W49))/(1+TASAS!$I$9)))</f>
        <v>0</v>
      </c>
      <c r="K49" s="131">
        <f>+('[1]N EERR BARINAS'!K49*X49)+((('[1]N EERR BARINAS'!K49*(100%-X49))/(1+TASAS!$J$9)))</f>
        <v>0</v>
      </c>
      <c r="L49" s="131">
        <f>+('[1]N EERR BARINAS'!L49*Y49)+((('[1]N EERR BARINAS'!L49*(100%-Y49))/(1+TASAS!$K$9)))</f>
        <v>0</v>
      </c>
      <c r="M49" s="131">
        <f>+('[1]N EERR BARINAS'!M49*Z49)+((('[1]N EERR BARINAS'!M49*(100%-Z49))/(1+TASAS!$L$9)))</f>
        <v>0</v>
      </c>
      <c r="N49" s="131">
        <f>+('[1]N EERR BARINAS'!N49*AA49)+((('[1]N EERR BARINAS'!N49*(100%-AA49))/(1+TASAS!$M$9)))</f>
        <v>0</v>
      </c>
      <c r="O49" s="194">
        <f t="shared" si="3"/>
        <v>0</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BARINAS'!C50*P50)+((('[1]N EERR BARINAS'!C50*(100%-P50))/(1+TASAS!$B$9)))</f>
        <v>0</v>
      </c>
      <c r="D50" s="131">
        <f>+('[1]N EERR BARINAS'!D50*Q50)+((('[1]N EERR BARINAS'!D50*(100%-Q50))/(1+TASAS!$C$9)))</f>
        <v>0</v>
      </c>
      <c r="E50" s="131">
        <f>+('[1]N EERR BARINAS'!E50*R50)+((('[1]N EERR BARINAS'!E50*(100%-R50))/(1+TASAS!$D$9)))</f>
        <v>0</v>
      </c>
      <c r="F50" s="131">
        <f>+('[1]N EERR BARINAS'!F50*S50)+((('[1]N EERR BARINAS'!F50*(100%-S50))/(1+TASAS!$E$9)))</f>
        <v>0</v>
      </c>
      <c r="G50" s="131">
        <f>+('[1]N EERR BARINAS'!G50*T50)+((('[1]N EERR BARINAS'!G50*(100%-T50))/(1+TASAS!$F$9)))</f>
        <v>0</v>
      </c>
      <c r="H50" s="131">
        <f>+('[1]N EERR BARINAS'!H50*U50)+((('[1]N EERR BARINAS'!H50*(100%-U50))/(1+TASAS!$G$9)))</f>
        <v>0</v>
      </c>
      <c r="I50" s="131">
        <f>+('[1]N EERR BARINAS'!I50*V50)+((('[1]N EERR BARINAS'!I50*(100%-V50))/(1+TASAS!$H$9)))</f>
        <v>0</v>
      </c>
      <c r="J50" s="131">
        <f>+('[1]N EERR BARINAS'!J50*W50)+((('[1]N EERR BARINAS'!J50*(100%-W50))/(1+TASAS!$I$9)))</f>
        <v>0</v>
      </c>
      <c r="K50" s="131">
        <f>+('[1]N EERR BARINAS'!K50*X50)+((('[1]N EERR BARINAS'!K50*(100%-X50))/(1+TASAS!$J$9)))</f>
        <v>0</v>
      </c>
      <c r="L50" s="131">
        <f>+('[1]N EERR BARINAS'!L50*Y50)+((('[1]N EERR BARINAS'!L50*(100%-Y50))/(1+TASAS!$K$9)))</f>
        <v>0</v>
      </c>
      <c r="M50" s="131">
        <f>+('[1]N EERR BARINAS'!M50*Z50)+((('[1]N EERR BARINAS'!M50*(100%-Z50))/(1+TASAS!$L$9)))</f>
        <v>0</v>
      </c>
      <c r="N50" s="131">
        <f>+('[1]N EERR BARINAS'!N50*AA50)+((('[1]N EERR BARINAS'!N50*(100%-AA50))/(1+TASAS!$M$9)))</f>
        <v>0</v>
      </c>
      <c r="O50" s="194">
        <f t="shared" si="3"/>
        <v>0</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BARINAS'!C51*P51)+((('[1]N EERR BARINAS'!C51*(100%-P51))/(1+TASAS!$B$9)))</f>
        <v>0</v>
      </c>
      <c r="D51" s="131">
        <f>+('[1]N EERR BARINAS'!D51*Q51)+((('[1]N EERR BARINAS'!D51*(100%-Q51))/(1+TASAS!$C$9)))</f>
        <v>0</v>
      </c>
      <c r="E51" s="131">
        <f>+('[1]N EERR BARINAS'!E51*R51)+((('[1]N EERR BARINAS'!E51*(100%-R51))/(1+TASAS!$D$9)))</f>
        <v>0</v>
      </c>
      <c r="F51" s="131">
        <f>+('[1]N EERR BARINAS'!F51*S51)+((('[1]N EERR BARINAS'!F51*(100%-S51))/(1+TASAS!$E$9)))</f>
        <v>0</v>
      </c>
      <c r="G51" s="131">
        <f>+('[1]N EERR BARINAS'!G51*T51)+((('[1]N EERR BARINAS'!G51*(100%-T51))/(1+TASAS!$F$9)))</f>
        <v>0</v>
      </c>
      <c r="H51" s="131">
        <f>+('[1]N EERR BARINAS'!H51*U51)+((('[1]N EERR BARINAS'!H51*(100%-U51))/(1+TASAS!$G$9)))</f>
        <v>0</v>
      </c>
      <c r="I51" s="131">
        <f>+('[1]N EERR BARINAS'!I51*V51)+((('[1]N EERR BARINAS'!I51*(100%-V51))/(1+TASAS!$H$9)))</f>
        <v>0</v>
      </c>
      <c r="J51" s="131">
        <f>+('[1]N EERR BARINAS'!J51*W51)+((('[1]N EERR BARINAS'!J51*(100%-W51))/(1+TASAS!$I$9)))</f>
        <v>0</v>
      </c>
      <c r="K51" s="131">
        <f>+('[1]N EERR BARINAS'!K51*X51)+((('[1]N EERR BARINAS'!K51*(100%-X51))/(1+TASAS!$J$9)))</f>
        <v>0</v>
      </c>
      <c r="L51" s="131">
        <f>+('[1]N EERR BARINAS'!L51*Y51)+((('[1]N EERR BARINAS'!L51*(100%-Y51))/(1+TASAS!$K$9)))</f>
        <v>0</v>
      </c>
      <c r="M51" s="131">
        <f>+('[1]N EERR BARINAS'!M51*Z51)+((('[1]N EERR BARINAS'!M51*(100%-Z51))/(1+TASAS!$L$9)))</f>
        <v>0</v>
      </c>
      <c r="N51" s="131">
        <f>+('[1]N EERR BARINAS'!N51*AA51)+((('[1]N EERR BARINAS'!N51*(100%-AA51))/(1+TASAS!$M$9)))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BARINAS'!C52*P52)+((('[1]N EERR BARINAS'!C52*(100%-P52))/(1+TASAS!$B$9)))</f>
        <v>0</v>
      </c>
      <c r="D52" s="131">
        <f>+('[1]N EERR BARINAS'!D52*Q52)+((('[1]N EERR BARINAS'!D52*(100%-Q52))/(1+TASAS!$C$9)))</f>
        <v>0</v>
      </c>
      <c r="E52" s="131">
        <f>+('[1]N EERR BARINAS'!E52*R52)+((('[1]N EERR BARINAS'!E52*(100%-R52))/(1+TASAS!$D$9)))</f>
        <v>0</v>
      </c>
      <c r="F52" s="131">
        <f>+('[1]N EERR BARINAS'!F52*S52)+((('[1]N EERR BARINAS'!F52*(100%-S52))/(1+TASAS!$E$9)))</f>
        <v>0</v>
      </c>
      <c r="G52" s="131">
        <f>+('[1]N EERR BARINAS'!G52*T52)+((('[1]N EERR BARINAS'!G52*(100%-T52))/(1+TASAS!$F$9)))</f>
        <v>0</v>
      </c>
      <c r="H52" s="131">
        <f>+('[1]N EERR BARINAS'!H52*U52)+((('[1]N EERR BARINAS'!H52*(100%-U52))/(1+TASAS!$G$9)))</f>
        <v>0</v>
      </c>
      <c r="I52" s="131">
        <f>+('[1]N EERR BARINAS'!I52*V52)+((('[1]N EERR BARINAS'!I52*(100%-V52))/(1+TASAS!$H$9)))</f>
        <v>0</v>
      </c>
      <c r="J52" s="131">
        <f>+('[1]N EERR BARINAS'!J52*W52)+((('[1]N EERR BARINAS'!J52*(100%-W52))/(1+TASAS!$I$9)))</f>
        <v>0</v>
      </c>
      <c r="K52" s="131">
        <f>+('[1]N EERR BARINAS'!K52*X52)+((('[1]N EERR BARINAS'!K52*(100%-X52))/(1+TASAS!$J$9)))</f>
        <v>0</v>
      </c>
      <c r="L52" s="131">
        <f>+('[1]N EERR BARINAS'!L52*Y52)+((('[1]N EERR BARINAS'!L52*(100%-Y52))/(1+TASAS!$K$9)))</f>
        <v>0</v>
      </c>
      <c r="M52" s="131">
        <f>+('[1]N EERR BARINAS'!M52*Z52)+((('[1]N EERR BARINAS'!M52*(100%-Z52))/(1+TASAS!$L$9)))</f>
        <v>0</v>
      </c>
      <c r="N52" s="131">
        <f>+('[1]N EERR BARINAS'!N52*AA52)+((('[1]N EERR BARINAS'!N52*(100%-AA52))/(1+TASAS!$M$9)))</f>
        <v>0</v>
      </c>
      <c r="O52" s="194">
        <f t="shared" si="3"/>
        <v>0</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BARINAS'!C53*P53)+((('[1]N EERR BARINAS'!C53*(100%-P53))/(1+TASAS!$B$9)))</f>
        <v>0</v>
      </c>
      <c r="D53" s="131">
        <f>+('[1]N EERR BARINAS'!D53*Q53)+((('[1]N EERR BARINAS'!D53*(100%-Q53))/(1+TASAS!$C$9)))</f>
        <v>0</v>
      </c>
      <c r="E53" s="131">
        <f>+('[1]N EERR BARINAS'!E53*R53)+((('[1]N EERR BARINAS'!E53*(100%-R53))/(1+TASAS!$D$9)))</f>
        <v>0</v>
      </c>
      <c r="F53" s="131">
        <f>+('[1]N EERR BARINAS'!F53*S53)+((('[1]N EERR BARINAS'!F53*(100%-S53))/(1+TASAS!$E$9)))</f>
        <v>0</v>
      </c>
      <c r="G53" s="131">
        <f>+('[1]N EERR BARINAS'!G53*T53)+((('[1]N EERR BARINAS'!G53*(100%-T53))/(1+TASAS!$F$9)))</f>
        <v>7.6251390594841206</v>
      </c>
      <c r="H53" s="131">
        <f>+('[1]N EERR BARINAS'!H53*U53)+((('[1]N EERR BARINAS'!H53*(100%-U53))/(1+TASAS!$G$9)))</f>
        <v>14.664585728001729</v>
      </c>
      <c r="I53" s="131">
        <f>+('[1]N EERR BARINAS'!I53*V53)+((('[1]N EERR BARINAS'!I53*(100%-V53))/(1+TASAS!$H$9)))</f>
        <v>0</v>
      </c>
      <c r="J53" s="131">
        <f>+('[1]N EERR BARINAS'!J53*W53)+((('[1]N EERR BARINAS'!J53*(100%-W53))/(1+TASAS!$I$9)))</f>
        <v>0</v>
      </c>
      <c r="K53" s="131">
        <f>+('[1]N EERR BARINAS'!K53*X53)+((('[1]N EERR BARINAS'!K53*(100%-X53))/(1+TASAS!$J$9)))</f>
        <v>0</v>
      </c>
      <c r="L53" s="131">
        <f>+('[1]N EERR BARINAS'!L53*Y53)+((('[1]N EERR BARINAS'!L53*(100%-Y53))/(1+TASAS!$K$9)))</f>
        <v>0</v>
      </c>
      <c r="M53" s="131">
        <f>+('[1]N EERR BARINAS'!M53*Z53)+((('[1]N EERR BARINAS'!M53*(100%-Z53))/(1+TASAS!$L$9)))</f>
        <v>0</v>
      </c>
      <c r="N53" s="131">
        <f>+('[1]N EERR BARINAS'!N53*AA53)+((('[1]N EERR BARINAS'!N53*(100%-AA53))/(1+TASAS!$M$9)))</f>
        <v>0</v>
      </c>
      <c r="O53" s="194">
        <f t="shared" si="3"/>
        <v>22.289724787485849</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BARINAS'!C54*P54)+((('[1]N EERR BARINAS'!C54*(100%-P54))/(1+TASAS!$B$9)))</f>
        <v>0</v>
      </c>
      <c r="D54" s="131">
        <f>+('[1]N EERR BARINAS'!D54*Q54)+((('[1]N EERR BARINAS'!D54*(100%-Q54))/(1+TASAS!$C$9)))</f>
        <v>0</v>
      </c>
      <c r="E54" s="131">
        <f>+('[1]N EERR BARINAS'!E54*R54)+((('[1]N EERR BARINAS'!E54*(100%-R54))/(1+TASAS!$D$9)))</f>
        <v>0</v>
      </c>
      <c r="F54" s="131">
        <f>+('[1]N EERR BARINAS'!F54*S54)+((('[1]N EERR BARINAS'!F54*(100%-S54))/(1+TASAS!$E$9)))</f>
        <v>0</v>
      </c>
      <c r="G54" s="131">
        <f>+('[1]N EERR BARINAS'!G54*T54)+((('[1]N EERR BARINAS'!G54*(100%-T54))/(1+TASAS!$F$9)))</f>
        <v>0</v>
      </c>
      <c r="H54" s="131">
        <f>+('[1]N EERR BARINAS'!H54*U54)+((('[1]N EERR BARINAS'!H54*(100%-U54))/(1+TASAS!$G$9)))</f>
        <v>0</v>
      </c>
      <c r="I54" s="131">
        <f>+('[1]N EERR BARINAS'!I54*V54)+((('[1]N EERR BARINAS'!I54*(100%-V54))/(1+TASAS!$H$9)))</f>
        <v>0</v>
      </c>
      <c r="J54" s="131">
        <f>+('[1]N EERR BARINAS'!J54*W54)+((('[1]N EERR BARINAS'!J54*(100%-W54))/(1+TASAS!$I$9)))</f>
        <v>0</v>
      </c>
      <c r="K54" s="131">
        <f>+('[1]N EERR BARINAS'!K54*X54)+((('[1]N EERR BARINAS'!K54*(100%-X54))/(1+TASAS!$J$9)))</f>
        <v>0</v>
      </c>
      <c r="L54" s="131">
        <f>+('[1]N EERR BARINAS'!L54*Y54)+((('[1]N EERR BARINAS'!L54*(100%-Y54))/(1+TASAS!$K$9)))</f>
        <v>0</v>
      </c>
      <c r="M54" s="131">
        <f>+('[1]N EERR BARINAS'!M54*Z54)+((('[1]N EERR BARINAS'!M54*(100%-Z54))/(1+TASAS!$L$9)))</f>
        <v>0</v>
      </c>
      <c r="N54" s="131">
        <f>+('[1]N EERR BARINAS'!N54*AA54)+((('[1]N EERR BARINAS'!N54*(100%-AA54))/(1+TASAS!$M$9)))</f>
        <v>0</v>
      </c>
      <c r="O54" s="194">
        <f t="shared" si="3"/>
        <v>0</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BARINAS'!C55*P55)+((('[1]N EERR BARINAS'!C55*(100%-P55))/(1+TASAS!$B$9)))</f>
        <v>0</v>
      </c>
      <c r="D55" s="131">
        <f>+('[1]N EERR BARINAS'!D55*Q55)+((('[1]N EERR BARINAS'!D55*(100%-Q55))/(1+TASAS!$C$9)))</f>
        <v>0</v>
      </c>
      <c r="E55" s="131">
        <f>+('[1]N EERR BARINAS'!E55*R55)+((('[1]N EERR BARINAS'!E55*(100%-R55))/(1+TASAS!$D$9)))</f>
        <v>0</v>
      </c>
      <c r="F55" s="131">
        <f>+('[1]N EERR BARINAS'!F55*S55)+((('[1]N EERR BARINAS'!F55*(100%-S55))/(1+TASAS!$E$9)))</f>
        <v>0</v>
      </c>
      <c r="G55" s="131">
        <f>+('[1]N EERR BARINAS'!G55*T55)+((('[1]N EERR BARINAS'!G55*(100%-T55))/(1+TASAS!$F$9)))</f>
        <v>0</v>
      </c>
      <c r="H55" s="131">
        <f>+('[1]N EERR BARINAS'!H55*U55)+((('[1]N EERR BARINAS'!H55*(100%-U55))/(1+TASAS!$G$9)))</f>
        <v>0</v>
      </c>
      <c r="I55" s="131">
        <f>+('[1]N EERR BARINAS'!I55*V55)+((('[1]N EERR BARINAS'!I55*(100%-V55))/(1+TASAS!$H$9)))</f>
        <v>0</v>
      </c>
      <c r="J55" s="131">
        <f>+('[1]N EERR BARINAS'!J55*W55)+((('[1]N EERR BARINAS'!J55*(100%-W55))/(1+TASAS!$I$9)))</f>
        <v>0</v>
      </c>
      <c r="K55" s="131">
        <f>+('[1]N EERR BARINAS'!K55*X55)+((('[1]N EERR BARINAS'!K55*(100%-X55))/(1+TASAS!$J$9)))</f>
        <v>0</v>
      </c>
      <c r="L55" s="131">
        <f>+('[1]N EERR BARINAS'!L55*Y55)+((('[1]N EERR BARINAS'!L55*(100%-Y55))/(1+TASAS!$K$9)))</f>
        <v>0</v>
      </c>
      <c r="M55" s="131">
        <f>+('[1]N EERR BARINAS'!M55*Z55)+((('[1]N EERR BARINAS'!M55*(100%-Z55))/(1+TASAS!$L$9)))</f>
        <v>0</v>
      </c>
      <c r="N55" s="131">
        <f>+('[1]N EERR BARINAS'!N55*AA55)+((('[1]N EERR BARINAS'!N55*(100%-AA55))/(1+TASAS!$M$9)))</f>
        <v>0</v>
      </c>
      <c r="O55" s="194">
        <f t="shared" si="3"/>
        <v>0</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BARINAS'!C56*P56)+((('[1]N EERR BARINAS'!C56*(100%-P56))/(1+TASAS!$B$9)))</f>
        <v>0</v>
      </c>
      <c r="D56" s="131">
        <f>+('[1]N EERR BARINAS'!D56*Q56)+((('[1]N EERR BARINAS'!D56*(100%-Q56))/(1+TASAS!$C$9)))</f>
        <v>0</v>
      </c>
      <c r="E56" s="131">
        <f>+('[1]N EERR BARINAS'!E56*R56)+((('[1]N EERR BARINAS'!E56*(100%-R56))/(1+TASAS!$D$9)))</f>
        <v>0</v>
      </c>
      <c r="F56" s="131">
        <f>+('[1]N EERR BARINAS'!F56*S56)+((('[1]N EERR BARINAS'!F56*(100%-S56))/(1+TASAS!$E$9)))</f>
        <v>0</v>
      </c>
      <c r="G56" s="131">
        <f>+('[1]N EERR BARINAS'!G56*T56)+((('[1]N EERR BARINAS'!G56*(100%-T56))/(1+TASAS!$F$9)))</f>
        <v>0</v>
      </c>
      <c r="H56" s="131">
        <f>+('[1]N EERR BARINAS'!H56*U56)+((('[1]N EERR BARINAS'!H56*(100%-U56))/(1+TASAS!$G$9)))</f>
        <v>0</v>
      </c>
      <c r="I56" s="131">
        <f>+('[1]N EERR BARINAS'!I56*V56)+((('[1]N EERR BARINAS'!I56*(100%-V56))/(1+TASAS!$H$9)))</f>
        <v>0</v>
      </c>
      <c r="J56" s="131">
        <f>+('[1]N EERR BARINAS'!J56*W56)+((('[1]N EERR BARINAS'!J56*(100%-W56))/(1+TASAS!$I$9)))</f>
        <v>0</v>
      </c>
      <c r="K56" s="131">
        <f>+('[1]N EERR BARINAS'!K56*X56)+((('[1]N EERR BARINAS'!K56*(100%-X56))/(1+TASAS!$J$9)))</f>
        <v>0</v>
      </c>
      <c r="L56" s="131">
        <f>+('[1]N EERR BARINAS'!L56*Y56)+((('[1]N EERR BARINAS'!L56*(100%-Y56))/(1+TASAS!$K$9)))</f>
        <v>0</v>
      </c>
      <c r="M56" s="131">
        <f>+('[1]N EERR BARINAS'!M56*Z56)+((('[1]N EERR BARINAS'!M56*(100%-Z56))/(1+TASAS!$L$9)))</f>
        <v>0</v>
      </c>
      <c r="N56" s="131">
        <f>+('[1]N EERR BARINAS'!N56*AA56)+((('[1]N EERR BARINAS'!N56*(100%-AA56))/(1+TASAS!$M$9)))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BARINAS'!C57*P57)+((('[1]N EERR BARINAS'!C57*(100%-P57))/(1+TASAS!$B$9)))</f>
        <v>0</v>
      </c>
      <c r="D57" s="131">
        <f>+('[1]N EERR BARINAS'!D57*Q57)+((('[1]N EERR BARINAS'!D57*(100%-Q57))/(1+TASAS!$C$9)))</f>
        <v>0</v>
      </c>
      <c r="E57" s="131">
        <f>+('[1]N EERR BARINAS'!E57*R57)+((('[1]N EERR BARINAS'!E57*(100%-R57))/(1+TASAS!$D$9)))</f>
        <v>0</v>
      </c>
      <c r="F57" s="131">
        <f>+('[1]N EERR BARINAS'!F57*S57)+((('[1]N EERR BARINAS'!F57*(100%-S57))/(1+TASAS!$E$9)))</f>
        <v>0</v>
      </c>
      <c r="G57" s="131">
        <f>+('[1]N EERR BARINAS'!G57*T57)+((('[1]N EERR BARINAS'!G57*(100%-T57))/(1+TASAS!$F$9)))</f>
        <v>0</v>
      </c>
      <c r="H57" s="131">
        <f>+('[1]N EERR BARINAS'!H57*U57)+((('[1]N EERR BARINAS'!H57*(100%-U57))/(1+TASAS!$G$9)))</f>
        <v>0</v>
      </c>
      <c r="I57" s="131">
        <f>+('[1]N EERR BARINAS'!I57*V57)+((('[1]N EERR BARINAS'!I57*(100%-V57))/(1+TASAS!$H$9)))</f>
        <v>0</v>
      </c>
      <c r="J57" s="131">
        <f>+('[1]N EERR BARINAS'!J57*W57)+((('[1]N EERR BARINAS'!J57*(100%-W57))/(1+TASAS!$I$9)))</f>
        <v>0</v>
      </c>
      <c r="K57" s="131">
        <f>+('[1]N EERR BARINAS'!K57*X57)+((('[1]N EERR BARINAS'!K57*(100%-X57))/(1+TASAS!$J$9)))</f>
        <v>0</v>
      </c>
      <c r="L57" s="131">
        <f>+('[1]N EERR BARINAS'!L57*Y57)+((('[1]N EERR BARINAS'!L57*(100%-Y57))/(1+TASAS!$K$9)))</f>
        <v>0</v>
      </c>
      <c r="M57" s="131">
        <f>+('[1]N EERR BARINAS'!M57*Z57)+((('[1]N EERR BARINAS'!M57*(100%-Z57))/(1+TASAS!$L$9)))</f>
        <v>0</v>
      </c>
      <c r="N57" s="131">
        <f>+('[1]N EERR BARINAS'!N57*AA57)+((('[1]N EERR BARINAS'!N57*(100%-AA57))/(1+TASAS!$M$9)))</f>
        <v>0</v>
      </c>
      <c r="O57" s="194">
        <f t="shared" si="3"/>
        <v>0</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BARINAS'!C58*P58)+((('[1]N EERR BARINAS'!C58*(100%-P58))/(1+TASAS!$B$9)))</f>
        <v>-1.5171108518950549</v>
      </c>
      <c r="D58" s="131">
        <f>+('[1]N EERR BARINAS'!D58*Q58)+((('[1]N EERR BARINAS'!D58*(100%-Q58))/(1+TASAS!$C$9)))</f>
        <v>2.4745968258486943</v>
      </c>
      <c r="E58" s="131">
        <f>+('[1]N EERR BARINAS'!E58*R58)+((('[1]N EERR BARINAS'!E58*(100%-R58))/(1+TASAS!$D$9)))</f>
        <v>1.776595130492393</v>
      </c>
      <c r="F58" s="131">
        <f>+('[1]N EERR BARINAS'!F58*S58)+((('[1]N EERR BARINAS'!F58*(100%-S58))/(1+TASAS!$E$9)))</f>
        <v>66.199158583106268</v>
      </c>
      <c r="G58" s="131">
        <f>+('[1]N EERR BARINAS'!G58*T58)+((('[1]N EERR BARINAS'!G58*(100%-T58))/(1+TASAS!$F$9)))</f>
        <v>-64.878560566181207</v>
      </c>
      <c r="H58" s="131">
        <f>+('[1]N EERR BARINAS'!H58*U58)+((('[1]N EERR BARINAS'!H58*(100%-U58))/(1+TASAS!$G$9)))</f>
        <v>0</v>
      </c>
      <c r="I58" s="131">
        <f>+('[1]N EERR BARINAS'!I58*V58)+((('[1]N EERR BARINAS'!I58*(100%-V58))/(1+TASAS!$H$9)))</f>
        <v>0</v>
      </c>
      <c r="J58" s="131">
        <f>+('[1]N EERR BARINAS'!J58*W58)+((('[1]N EERR BARINAS'!J58*(100%-W58))/(1+TASAS!$I$9)))</f>
        <v>0</v>
      </c>
      <c r="K58" s="131">
        <f>+('[1]N EERR BARINAS'!K58*X58)+((('[1]N EERR BARINAS'!K58*(100%-X58))/(1+TASAS!$J$9)))</f>
        <v>0</v>
      </c>
      <c r="L58" s="131">
        <f>+('[1]N EERR BARINAS'!L58*Y58)+((('[1]N EERR BARINAS'!L58*(100%-Y58))/(1+TASAS!$K$9)))</f>
        <v>0</v>
      </c>
      <c r="M58" s="131">
        <f>+('[1]N EERR BARINAS'!M58*Z58)+((('[1]N EERR BARINAS'!M58*(100%-Z58))/(1+TASAS!$L$9)))</f>
        <v>0</v>
      </c>
      <c r="N58" s="131">
        <f>+('[1]N EERR BARINAS'!N58*AA58)+((('[1]N EERR BARINAS'!N58*(100%-AA58))/(1+TASAS!$M$9)))</f>
        <v>0</v>
      </c>
      <c r="O58" s="194">
        <f t="shared" si="3"/>
        <v>4.0546791213710947</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BARINAS'!C59*P59)+((('[1]N EERR BARINAS'!C59*(100%-P59))/(1+TASAS!$B$9)))</f>
        <v>0</v>
      </c>
      <c r="D59" s="131">
        <f>+('[1]N EERR BARINAS'!D59*Q59)+((('[1]N EERR BARINAS'!D59*(100%-Q59))/(1+TASAS!$C$9)))</f>
        <v>0</v>
      </c>
      <c r="E59" s="131">
        <f>+('[1]N EERR BARINAS'!E59*R59)+((('[1]N EERR BARINAS'!E59*(100%-R59))/(1+TASAS!$D$9)))</f>
        <v>26.620727034679664</v>
      </c>
      <c r="F59" s="131">
        <f>+('[1]N EERR BARINAS'!F59*S59)+((('[1]N EERR BARINAS'!F59*(100%-S59))/(1+TASAS!$E$9)))</f>
        <v>26.365939743090696</v>
      </c>
      <c r="G59" s="131">
        <f>+('[1]N EERR BARINAS'!G59*T59)+((('[1]N EERR BARINAS'!G59*(100%-T59))/(1+TASAS!$F$9)))</f>
        <v>72.892970989062405</v>
      </c>
      <c r="H59" s="131">
        <f>+('[1]N EERR BARINAS'!H59*U59)+((('[1]N EERR BARINAS'!H59*(100%-U59))/(1+TASAS!$G$9)))</f>
        <v>0</v>
      </c>
      <c r="I59" s="131">
        <f>+('[1]N EERR BARINAS'!I59*V59)+((('[1]N EERR BARINAS'!I59*(100%-V59))/(1+TASAS!$H$9)))</f>
        <v>0</v>
      </c>
      <c r="J59" s="131">
        <f>+('[1]N EERR BARINAS'!J59*W59)+((('[1]N EERR BARINAS'!J59*(100%-W59))/(1+TASAS!$I$9)))</f>
        <v>0</v>
      </c>
      <c r="K59" s="131">
        <f>+('[1]N EERR BARINAS'!K59*X59)+((('[1]N EERR BARINAS'!K59*(100%-X59))/(1+TASAS!$J$9)))</f>
        <v>0</v>
      </c>
      <c r="L59" s="131">
        <f>+('[1]N EERR BARINAS'!L59*Y59)+((('[1]N EERR BARINAS'!L59*(100%-Y59))/(1+TASAS!$K$9)))</f>
        <v>0</v>
      </c>
      <c r="M59" s="131">
        <f>+('[1]N EERR BARINAS'!M59*Z59)+((('[1]N EERR BARINAS'!M59*(100%-Z59))/(1+TASAS!$L$9)))</f>
        <v>0</v>
      </c>
      <c r="N59" s="131">
        <f>+('[1]N EERR BARINAS'!N59*AA59)+((('[1]N EERR BARINAS'!N59*(100%-AA59))/(1+TASAS!$M$9)))</f>
        <v>0</v>
      </c>
      <c r="O59" s="194">
        <f t="shared" si="3"/>
        <v>125.87963776683276</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BARINAS'!C60*P60)+((('[1]N EERR BARINAS'!C60*(100%-P60))/(1+TASAS!$B$9)))</f>
        <v>0</v>
      </c>
      <c r="D60" s="131">
        <f>+('[1]N EERR BARINAS'!D60*Q60)+((('[1]N EERR BARINAS'!D60*(100%-Q60))/(1+TASAS!$C$9)))</f>
        <v>0</v>
      </c>
      <c r="E60" s="131">
        <f>+('[1]N EERR BARINAS'!E60*R60)+((('[1]N EERR BARINAS'!E60*(100%-R60))/(1+TASAS!$D$9)))</f>
        <v>0</v>
      </c>
      <c r="F60" s="131">
        <f>+('[1]N EERR BARINAS'!F60*S60)+((('[1]N EERR BARINAS'!F60*(100%-S60))/(1+TASAS!$E$9)))</f>
        <v>0</v>
      </c>
      <c r="G60" s="131">
        <f>+('[1]N EERR BARINAS'!G60*T60)+((('[1]N EERR BARINAS'!G60*(100%-T60))/(1+TASAS!$F$9)))</f>
        <v>0</v>
      </c>
      <c r="H60" s="131">
        <f>+('[1]N EERR BARINAS'!H60*U60)+((('[1]N EERR BARINAS'!H60*(100%-U60))/(1+TASAS!$G$9)))</f>
        <v>0</v>
      </c>
      <c r="I60" s="131">
        <f>+('[1]N EERR BARINAS'!I60*V60)+((('[1]N EERR BARINAS'!I60*(100%-V60))/(1+TASAS!$H$9)))</f>
        <v>0</v>
      </c>
      <c r="J60" s="131">
        <f>+('[1]N EERR BARINAS'!J60*W60)+((('[1]N EERR BARINAS'!J60*(100%-W60))/(1+TASAS!$I$9)))</f>
        <v>0</v>
      </c>
      <c r="K60" s="131">
        <f>+('[1]N EERR BARINAS'!K60*X60)+((('[1]N EERR BARINAS'!K60*(100%-X60))/(1+TASAS!$J$9)))</f>
        <v>0</v>
      </c>
      <c r="L60" s="131">
        <f>+('[1]N EERR BARINAS'!L60*Y60)+((('[1]N EERR BARINAS'!L60*(100%-Y60))/(1+TASAS!$K$9)))</f>
        <v>0</v>
      </c>
      <c r="M60" s="131">
        <f>+('[1]N EERR BARINAS'!M60*Z60)+((('[1]N EERR BARINAS'!M60*(100%-Z60))/(1+TASAS!$L$9)))</f>
        <v>0</v>
      </c>
      <c r="N60" s="131">
        <f>+('[1]N EERR BARINAS'!N60*AA60)+((('[1]N EERR BARINAS'!N60*(100%-AA60))/(1+TASAS!$M$9)))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BARINAS'!C61*P61)+((('[1]N EERR BARINAS'!C61*(100%-P61))/(1+TASAS!$B$9)))</f>
        <v>0</v>
      </c>
      <c r="D61" s="131">
        <f>+('[1]N EERR BARINAS'!D61*Q61)+((('[1]N EERR BARINAS'!D61*(100%-Q61))/(1+TASAS!$C$9)))</f>
        <v>0</v>
      </c>
      <c r="E61" s="131">
        <f>+('[1]N EERR BARINAS'!E61*R61)+((('[1]N EERR BARINAS'!E61*(100%-R61))/(1+TASAS!$D$9)))</f>
        <v>0</v>
      </c>
      <c r="F61" s="131">
        <f>+('[1]N EERR BARINAS'!F61*S61)+((('[1]N EERR BARINAS'!F61*(100%-S61))/(1+TASAS!$E$9)))</f>
        <v>0</v>
      </c>
      <c r="G61" s="131">
        <f>+('[1]N EERR BARINAS'!G61*T61)+((('[1]N EERR BARINAS'!G61*(100%-T61))/(1+TASAS!$F$9)))</f>
        <v>0</v>
      </c>
      <c r="H61" s="131">
        <f>+('[1]N EERR BARINAS'!H61*U61)+((('[1]N EERR BARINAS'!H61*(100%-U61))/(1+TASAS!$G$9)))</f>
        <v>0</v>
      </c>
      <c r="I61" s="131">
        <f>+('[1]N EERR BARINAS'!I61*V61)+((('[1]N EERR BARINAS'!I61*(100%-V61))/(1+TASAS!$H$9)))</f>
        <v>0</v>
      </c>
      <c r="J61" s="131">
        <f>+('[1]N EERR BARINAS'!J61*W61)+((('[1]N EERR BARINAS'!J61*(100%-W61))/(1+TASAS!$I$9)))</f>
        <v>0</v>
      </c>
      <c r="K61" s="131">
        <f>+('[1]N EERR BARINAS'!K61*X61)+((('[1]N EERR BARINAS'!K61*(100%-X61))/(1+TASAS!$J$9)))</f>
        <v>0</v>
      </c>
      <c r="L61" s="131">
        <f>+('[1]N EERR BARINAS'!L61*Y61)+((('[1]N EERR BARINAS'!L61*(100%-Y61))/(1+TASAS!$K$9)))</f>
        <v>0</v>
      </c>
      <c r="M61" s="131">
        <f>+('[1]N EERR BARINAS'!M61*Z61)+((('[1]N EERR BARINAS'!M61*(100%-Z61))/(1+TASAS!$L$9)))</f>
        <v>0</v>
      </c>
      <c r="N61" s="131">
        <f>+('[1]N EERR BARINAS'!N61*AA61)+((('[1]N EERR BARINAS'!N61*(100%-AA61))/(1+TASAS!$M$9)))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BARINAS'!C62*P62)+((('[1]N EERR BARINAS'!C62*(100%-P62))/(1+TASAS!$B$9)))</f>
        <v>0</v>
      </c>
      <c r="D62" s="131">
        <f>+('[1]N EERR BARINAS'!D62*Q62)+((('[1]N EERR BARINAS'!D62*(100%-Q62))/(1+TASAS!$C$9)))</f>
        <v>0</v>
      </c>
      <c r="E62" s="131">
        <f>+('[1]N EERR BARINAS'!E62*R62)+((('[1]N EERR BARINAS'!E62*(100%-R62))/(1+TASAS!$D$9)))</f>
        <v>0</v>
      </c>
      <c r="F62" s="131">
        <f>+('[1]N EERR BARINAS'!F62*S62)+((('[1]N EERR BARINAS'!F62*(100%-S62))/(1+TASAS!$E$9)))</f>
        <v>0</v>
      </c>
      <c r="G62" s="131">
        <f>+('[1]N EERR BARINAS'!G62*T62)+((('[1]N EERR BARINAS'!G62*(100%-T62))/(1+TASAS!$F$9)))</f>
        <v>0</v>
      </c>
      <c r="H62" s="131">
        <f>+('[1]N EERR BARINAS'!H62*U62)+((('[1]N EERR BARINAS'!H62*(100%-U62))/(1+TASAS!$G$9)))</f>
        <v>0</v>
      </c>
      <c r="I62" s="131">
        <f>+('[1]N EERR BARINAS'!I62*V62)+((('[1]N EERR BARINAS'!I62*(100%-V62))/(1+TASAS!$H$9)))</f>
        <v>0</v>
      </c>
      <c r="J62" s="131">
        <f>+('[1]N EERR BARINAS'!J62*W62)+((('[1]N EERR BARINAS'!J62*(100%-W62))/(1+TASAS!$I$9)))</f>
        <v>0</v>
      </c>
      <c r="K62" s="131">
        <f>+('[1]N EERR BARINAS'!K62*X62)+((('[1]N EERR BARINAS'!K62*(100%-X62))/(1+TASAS!$J$9)))</f>
        <v>0</v>
      </c>
      <c r="L62" s="131">
        <f>+('[1]N EERR BARINAS'!L62*Y62)+((('[1]N EERR BARINAS'!L62*(100%-Y62))/(1+TASAS!$K$9)))</f>
        <v>0</v>
      </c>
      <c r="M62" s="131">
        <f>+('[1]N EERR BARINAS'!M62*Z62)+((('[1]N EERR BARINAS'!M62*(100%-Z62))/(1+TASAS!$L$9)))</f>
        <v>0</v>
      </c>
      <c r="N62" s="131">
        <f>+('[1]N EERR BARINAS'!N62*AA62)+((('[1]N EERR BARINAS'!N62*(100%-AA62))/(1+TASAS!$M$9)))</f>
        <v>0</v>
      </c>
      <c r="O62" s="194">
        <f t="shared" si="3"/>
        <v>0</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BARINAS'!C63*P63)+((('[1]N EERR BARINAS'!C63*(100%-P63))/(1+TASAS!$B$9)))</f>
        <v>34.197170841896728</v>
      </c>
      <c r="D63" s="131">
        <f>+('[1]N EERR BARINAS'!D63*Q63)+((('[1]N EERR BARINAS'!D63*(100%-Q63))/(1+TASAS!$C$9)))</f>
        <v>0</v>
      </c>
      <c r="E63" s="131">
        <f>+('[1]N EERR BARINAS'!E63*R63)+((('[1]N EERR BARINAS'!E63*(100%-R63))/(1+TASAS!$D$9)))</f>
        <v>200.92444928187777</v>
      </c>
      <c r="F63" s="131">
        <f>+('[1]N EERR BARINAS'!F63*S63)+((('[1]N EERR BARINAS'!F63*(100%-S63))/(1+TASAS!$E$9)))</f>
        <v>0</v>
      </c>
      <c r="G63" s="131">
        <f>+('[1]N EERR BARINAS'!G63*T63)+((('[1]N EERR BARINAS'!G63*(100%-T63))/(1+TASAS!$F$9)))</f>
        <v>0</v>
      </c>
      <c r="H63" s="131">
        <f>+('[1]N EERR BARINAS'!H63*U63)+((('[1]N EERR BARINAS'!H63*(100%-U63))/(1+TASAS!$G$9)))</f>
        <v>0</v>
      </c>
      <c r="I63" s="131">
        <f>+('[1]N EERR BARINAS'!I63*V63)+((('[1]N EERR BARINAS'!I63*(100%-V63))/(1+TASAS!$H$9)))</f>
        <v>0</v>
      </c>
      <c r="J63" s="131">
        <f>+('[1]N EERR BARINAS'!J63*W63)+((('[1]N EERR BARINAS'!J63*(100%-W63))/(1+TASAS!$I$9)))</f>
        <v>0</v>
      </c>
      <c r="K63" s="131">
        <f>+('[1]N EERR BARINAS'!K63*X63)+((('[1]N EERR BARINAS'!K63*(100%-X63))/(1+TASAS!$J$9)))</f>
        <v>0</v>
      </c>
      <c r="L63" s="131">
        <f>+('[1]N EERR BARINAS'!L63*Y63)+((('[1]N EERR BARINAS'!L63*(100%-Y63))/(1+TASAS!$K$9)))</f>
        <v>0</v>
      </c>
      <c r="M63" s="131">
        <f>+('[1]N EERR BARINAS'!M63*Z63)+((('[1]N EERR BARINAS'!M63*(100%-Z63))/(1+TASAS!$L$9)))</f>
        <v>0</v>
      </c>
      <c r="N63" s="131">
        <f>+('[1]N EERR BARINAS'!N63*AA63)+((('[1]N EERR BARINAS'!N63*(100%-AA63))/(1+TASAS!$M$9)))</f>
        <v>0</v>
      </c>
      <c r="O63" s="194">
        <f t="shared" si="3"/>
        <v>235.12162012377451</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BARINAS'!C64*P64)+((('[1]N EERR BARINAS'!C64*(100%-P64))/(1+TASAS!$B$9)))</f>
        <v>0</v>
      </c>
      <c r="D64" s="131">
        <f>+('[1]N EERR BARINAS'!D64*Q64)+((('[1]N EERR BARINAS'!D64*(100%-Q64))/(1+TASAS!$C$9)))</f>
        <v>0</v>
      </c>
      <c r="E64" s="131">
        <f>+('[1]N EERR BARINAS'!E64*R64)+((('[1]N EERR BARINAS'!E64*(100%-R64))/(1+TASAS!$D$9)))</f>
        <v>21.149942029671344</v>
      </c>
      <c r="F64" s="131">
        <f>+('[1]N EERR BARINAS'!F64*S64)+((('[1]N EERR BARINAS'!F64*(100%-S64))/(1+TASAS!$E$9)))</f>
        <v>0</v>
      </c>
      <c r="G64" s="131">
        <f>+('[1]N EERR BARINAS'!G64*T64)+((('[1]N EERR BARINAS'!G64*(100%-T64))/(1+TASAS!$F$9)))</f>
        <v>0</v>
      </c>
      <c r="H64" s="131">
        <f>+('[1]N EERR BARINAS'!H64*U64)+((('[1]N EERR BARINAS'!H64*(100%-U64))/(1+TASAS!$G$9)))</f>
        <v>0</v>
      </c>
      <c r="I64" s="131">
        <f>+('[1]N EERR BARINAS'!I64*V64)+((('[1]N EERR BARINAS'!I64*(100%-V64))/(1+TASAS!$H$9)))</f>
        <v>0</v>
      </c>
      <c r="J64" s="131">
        <f>+('[1]N EERR BARINAS'!J64*W64)+((('[1]N EERR BARINAS'!J64*(100%-W64))/(1+TASAS!$I$9)))</f>
        <v>0</v>
      </c>
      <c r="K64" s="131">
        <f>+('[1]N EERR BARINAS'!K64*X64)+((('[1]N EERR BARINAS'!K64*(100%-X64))/(1+TASAS!$J$9)))</f>
        <v>0</v>
      </c>
      <c r="L64" s="131">
        <f>+('[1]N EERR BARINAS'!L64*Y64)+((('[1]N EERR BARINAS'!L64*(100%-Y64))/(1+TASAS!$K$9)))</f>
        <v>0</v>
      </c>
      <c r="M64" s="131">
        <f>+('[1]N EERR BARINAS'!M64*Z64)+((('[1]N EERR BARINAS'!M64*(100%-Z64))/(1+TASAS!$L$9)))</f>
        <v>0</v>
      </c>
      <c r="N64" s="131">
        <f>+('[1]N EERR BARINAS'!N64*AA64)+((('[1]N EERR BARINAS'!N64*(100%-AA64))/(1+TASAS!$M$9)))</f>
        <v>0</v>
      </c>
      <c r="O64" s="194">
        <f t="shared" si="3"/>
        <v>21.149942029671344</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BARINAS'!C65*P65)+((('[1]N EERR BARINAS'!C65*(100%-P65))/(1+TASAS!$B$9)))</f>
        <v>18.653002277398215</v>
      </c>
      <c r="D65" s="131">
        <f>+('[1]N EERR BARINAS'!D65*Q65)+((('[1]N EERR BARINAS'!D65*(100%-Q65))/(1+TASAS!$C$9)))</f>
        <v>0</v>
      </c>
      <c r="E65" s="131">
        <f>+('[1]N EERR BARINAS'!E65*R65)+((('[1]N EERR BARINAS'!E65*(100%-R65))/(1+TASAS!$D$9)))</f>
        <v>12.337466183974952</v>
      </c>
      <c r="F65" s="131">
        <f>+('[1]N EERR BARINAS'!F65*S65)+((('[1]N EERR BARINAS'!F65*(100%-S65))/(1+TASAS!$E$9)))</f>
        <v>0</v>
      </c>
      <c r="G65" s="131">
        <f>+('[1]N EERR BARINAS'!G65*T65)+((('[1]N EERR BARINAS'!G65*(100%-T65))/(1+TASAS!$F$9)))</f>
        <v>0</v>
      </c>
      <c r="H65" s="131">
        <f>+('[1]N EERR BARINAS'!H65*U65)+((('[1]N EERR BARINAS'!H65*(100%-U65))/(1+TASAS!$G$9)))</f>
        <v>0</v>
      </c>
      <c r="I65" s="131">
        <f>+('[1]N EERR BARINAS'!I65*V65)+((('[1]N EERR BARINAS'!I65*(100%-V65))/(1+TASAS!$H$9)))</f>
        <v>0</v>
      </c>
      <c r="J65" s="131">
        <f>+('[1]N EERR BARINAS'!J65*W65)+((('[1]N EERR BARINAS'!J65*(100%-W65))/(1+TASAS!$I$9)))</f>
        <v>0</v>
      </c>
      <c r="K65" s="131">
        <f>+('[1]N EERR BARINAS'!K65*X65)+((('[1]N EERR BARINAS'!K65*(100%-X65))/(1+TASAS!$J$9)))</f>
        <v>0</v>
      </c>
      <c r="L65" s="131">
        <f>+('[1]N EERR BARINAS'!L65*Y65)+((('[1]N EERR BARINAS'!L65*(100%-Y65))/(1+TASAS!$K$9)))</f>
        <v>0</v>
      </c>
      <c r="M65" s="131">
        <f>+('[1]N EERR BARINAS'!M65*Z65)+((('[1]N EERR BARINAS'!M65*(100%-Z65))/(1+TASAS!$L$9)))</f>
        <v>0</v>
      </c>
      <c r="N65" s="131">
        <f>+('[1]N EERR BARINAS'!N65*AA65)+((('[1]N EERR BARINAS'!N65*(100%-AA65))/(1+TASAS!$M$9)))</f>
        <v>0</v>
      </c>
      <c r="O65" s="194">
        <f t="shared" si="3"/>
        <v>30.990468461373169</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BARINAS'!C66*P66)+((('[1]N EERR BARINAS'!C66*(100%-P66))/(1+TASAS!$B$9)))</f>
        <v>80</v>
      </c>
      <c r="D66" s="131">
        <f>+('[1]N EERR BARINAS'!D66*Q66)+((('[1]N EERR BARINAS'!D66*(100%-Q66))/(1+TASAS!$C$9)))</f>
        <v>0</v>
      </c>
      <c r="E66" s="131">
        <f>+('[1]N EERR BARINAS'!E66*R66)+((('[1]N EERR BARINAS'!E66*(100%-R66))/(1+TASAS!$D$9)))</f>
        <v>0</v>
      </c>
      <c r="F66" s="131">
        <f>+('[1]N EERR BARINAS'!F66*S66)+((('[1]N EERR BARINAS'!F66*(100%-S66))/(1+TASAS!$E$9)))</f>
        <v>0</v>
      </c>
      <c r="G66" s="131">
        <f>+('[1]N EERR BARINAS'!G66*T66)+((('[1]N EERR BARINAS'!G66*(100%-T66))/(1+TASAS!$F$9)))</f>
        <v>0</v>
      </c>
      <c r="H66" s="131">
        <f>+('[1]N EERR BARINAS'!H66*U66)+((('[1]N EERR BARINAS'!H66*(100%-U66))/(1+TASAS!$G$9)))</f>
        <v>0</v>
      </c>
      <c r="I66" s="131">
        <f>+('[1]N EERR BARINAS'!I66*V66)+((('[1]N EERR BARINAS'!I66*(100%-V66))/(1+TASAS!$H$9)))</f>
        <v>0</v>
      </c>
      <c r="J66" s="131">
        <f>+('[1]N EERR BARINAS'!J66*W66)+((('[1]N EERR BARINAS'!J66*(100%-W66))/(1+TASAS!$I$9)))</f>
        <v>0</v>
      </c>
      <c r="K66" s="131">
        <f>+('[1]N EERR BARINAS'!K66*X66)+((('[1]N EERR BARINAS'!K66*(100%-X66))/(1+TASAS!$J$9)))</f>
        <v>0</v>
      </c>
      <c r="L66" s="131">
        <f>+('[1]N EERR BARINAS'!L66*Y66)+((('[1]N EERR BARINAS'!L66*(100%-Y66))/(1+TASAS!$K$9)))</f>
        <v>0</v>
      </c>
      <c r="M66" s="131">
        <f>+('[1]N EERR BARINAS'!M66*Z66)+((('[1]N EERR BARINAS'!M66*(100%-Z66))/(1+TASAS!$L$9)))</f>
        <v>0</v>
      </c>
      <c r="N66" s="131">
        <f>+('[1]N EERR BARINAS'!N66*AA66)+((('[1]N EERR BARINAS'!N66*(100%-AA66))/(1+TASAS!$M$9)))</f>
        <v>0</v>
      </c>
      <c r="O66" s="194">
        <f t="shared" si="3"/>
        <v>80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BARINAS'!C67*P67)+((('[1]N EERR BARINAS'!C67*(100%-P67))/(1+TASAS!$B$9)))</f>
        <v>24.87066970319762</v>
      </c>
      <c r="D67" s="131">
        <f>+('[1]N EERR BARINAS'!D67*Q67)+((('[1]N EERR BARINAS'!D67*(100%-Q67))/(1+TASAS!$C$9)))</f>
        <v>0</v>
      </c>
      <c r="E67" s="131">
        <f>+('[1]N EERR BARINAS'!E67*R67)+((('[1]N EERR BARINAS'!E67*(100%-R67))/(1+TASAS!$D$9)))</f>
        <v>0</v>
      </c>
      <c r="F67" s="131">
        <f>+('[1]N EERR BARINAS'!F67*S67)+((('[1]N EERR BARINAS'!F67*(100%-S67))/(1+TASAS!$E$9)))</f>
        <v>0</v>
      </c>
      <c r="G67" s="131">
        <f>+('[1]N EERR BARINAS'!G67*T67)+((('[1]N EERR BARINAS'!G67*(100%-T67))/(1+TASAS!$F$9)))</f>
        <v>0</v>
      </c>
      <c r="H67" s="131">
        <f>+('[1]N EERR BARINAS'!H67*U67)+((('[1]N EERR BARINAS'!H67*(100%-U67))/(1+TASAS!$G$9)))</f>
        <v>0</v>
      </c>
      <c r="I67" s="131">
        <f>+('[1]N EERR BARINAS'!I67*V67)+((('[1]N EERR BARINAS'!I67*(100%-V67))/(1+TASAS!$H$9)))</f>
        <v>0</v>
      </c>
      <c r="J67" s="131">
        <f>+('[1]N EERR BARINAS'!J67*W67)+((('[1]N EERR BARINAS'!J67*(100%-W67))/(1+TASAS!$I$9)))</f>
        <v>0</v>
      </c>
      <c r="K67" s="131">
        <f>+('[1]N EERR BARINAS'!K67*X67)+((('[1]N EERR BARINAS'!K67*(100%-X67))/(1+TASAS!$J$9)))</f>
        <v>0</v>
      </c>
      <c r="L67" s="131">
        <f>+('[1]N EERR BARINAS'!L67*Y67)+((('[1]N EERR BARINAS'!L67*(100%-Y67))/(1+TASAS!$K$9)))</f>
        <v>0</v>
      </c>
      <c r="M67" s="131">
        <f>+('[1]N EERR BARINAS'!M67*Z67)+((('[1]N EERR BARINAS'!M67*(100%-Z67))/(1+TASAS!$L$9)))</f>
        <v>0</v>
      </c>
      <c r="N67" s="131">
        <f>+('[1]N EERR BARINAS'!N67*AA67)+((('[1]N EERR BARINAS'!N67*(100%-AA67))/(1+TASAS!$M$9)))</f>
        <v>0</v>
      </c>
      <c r="O67" s="194">
        <f t="shared" si="3"/>
        <v>24.87066970319762</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BARINAS'!C68*P68)+((('[1]N EERR BARINAS'!C68*(100%-P68))/(1+TASAS!$B$9)))</f>
        <v>0</v>
      </c>
      <c r="D68" s="131">
        <f>+('[1]N EERR BARINAS'!D68*Q68)+((('[1]N EERR BARINAS'!D68*(100%-Q68))/(1+TASAS!$C$9)))</f>
        <v>0</v>
      </c>
      <c r="E68" s="131">
        <f>+('[1]N EERR BARINAS'!E68*R68)+((('[1]N EERR BARINAS'!E68*(100%-R68))/(1+TASAS!$D$9)))</f>
        <v>0</v>
      </c>
      <c r="F68" s="131">
        <f>+('[1]N EERR BARINAS'!F68*S68)+((('[1]N EERR BARINAS'!F68*(100%-S68))/(1+TASAS!$E$9)))</f>
        <v>0</v>
      </c>
      <c r="G68" s="131">
        <f>+('[1]N EERR BARINAS'!G68*T68)+((('[1]N EERR BARINAS'!G68*(100%-T68))/(1+TASAS!$F$9)))</f>
        <v>0</v>
      </c>
      <c r="H68" s="131">
        <f>+('[1]N EERR BARINAS'!H68*U68)+((('[1]N EERR BARINAS'!H68*(100%-U68))/(1+TASAS!$G$9)))</f>
        <v>0</v>
      </c>
      <c r="I68" s="131">
        <f>+('[1]N EERR BARINAS'!I68*V68)+((('[1]N EERR BARINAS'!I68*(100%-V68))/(1+TASAS!$H$9)))</f>
        <v>0</v>
      </c>
      <c r="J68" s="131">
        <f>+('[1]N EERR BARINAS'!J68*W68)+((('[1]N EERR BARINAS'!J68*(100%-W68))/(1+TASAS!$I$9)))</f>
        <v>0</v>
      </c>
      <c r="K68" s="131">
        <f>+('[1]N EERR BARINAS'!K68*X68)+((('[1]N EERR BARINAS'!K68*(100%-X68))/(1+TASAS!$J$9)))</f>
        <v>0</v>
      </c>
      <c r="L68" s="131">
        <f>+('[1]N EERR BARINAS'!L68*Y68)+((('[1]N EERR BARINAS'!L68*(100%-Y68))/(1+TASAS!$K$9)))</f>
        <v>0</v>
      </c>
      <c r="M68" s="131">
        <f>+('[1]N EERR BARINAS'!M68*Z68)+((('[1]N EERR BARINAS'!M68*(100%-Z68))/(1+TASAS!$L$9)))</f>
        <v>0</v>
      </c>
      <c r="N68" s="131">
        <f>+('[1]N EERR BARINAS'!N68*AA68)+((('[1]N EERR BARINAS'!N68*(100%-AA68))/(1+TASAS!$M$9)))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BARINAS'!C69*P69)+((('[1]N EERR BARINAS'!C69*(100%-P69))/(1+TASAS!$B$9)))</f>
        <v>0</v>
      </c>
      <c r="D69" s="131">
        <f>+('[1]N EERR BARINAS'!D69*Q69)+((('[1]N EERR BARINAS'!D69*(100%-Q69))/(1+TASAS!$C$9)))</f>
        <v>0</v>
      </c>
      <c r="E69" s="131">
        <f>+('[1]N EERR BARINAS'!E69*R69)+((('[1]N EERR BARINAS'!E69*(100%-R69))/(1+TASAS!$D$9)))</f>
        <v>0</v>
      </c>
      <c r="F69" s="131">
        <f>+('[1]N EERR BARINAS'!F69*S69)+((('[1]N EERR BARINAS'!F69*(100%-S69))/(1+TASAS!$E$9)))</f>
        <v>0</v>
      </c>
      <c r="G69" s="131">
        <f>+('[1]N EERR BARINAS'!G69*T69)+((('[1]N EERR BARINAS'!G69*(100%-T69))/(1+TASAS!$F$9)))</f>
        <v>0</v>
      </c>
      <c r="H69" s="131">
        <f>+('[1]N EERR BARINAS'!H69*U69)+((('[1]N EERR BARINAS'!H69*(100%-U69))/(1+TASAS!$G$9)))</f>
        <v>0</v>
      </c>
      <c r="I69" s="131">
        <f>+('[1]N EERR BARINAS'!I69*V69)+((('[1]N EERR BARINAS'!I69*(100%-V69))/(1+TASAS!$H$9)))</f>
        <v>0</v>
      </c>
      <c r="J69" s="131">
        <f>+('[1]N EERR BARINAS'!J69*W69)+((('[1]N EERR BARINAS'!J69*(100%-W69))/(1+TASAS!$I$9)))</f>
        <v>0</v>
      </c>
      <c r="K69" s="131">
        <f>+('[1]N EERR BARINAS'!K69*X69)+((('[1]N EERR BARINAS'!K69*(100%-X69))/(1+TASAS!$J$9)))</f>
        <v>0</v>
      </c>
      <c r="L69" s="131">
        <f>+('[1]N EERR BARINAS'!L69*Y69)+((('[1]N EERR BARINAS'!L69*(100%-Y69))/(1+TASAS!$K$9)))</f>
        <v>0</v>
      </c>
      <c r="M69" s="131">
        <f>+('[1]N EERR BARINAS'!M69*Z69)+((('[1]N EERR BARINAS'!M69*(100%-Z69))/(1+TASAS!$L$9)))</f>
        <v>0</v>
      </c>
      <c r="N69" s="131">
        <f>+('[1]N EERR BARINAS'!N69*AA69)+((('[1]N EERR BARINAS'!N69*(100%-AA69))/(1+TASAS!$M$9)))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BARINAS'!C70*P70)+((('[1]N EERR BARINAS'!C70*(100%-P70))/(1+TASAS!$B$9)))</f>
        <v>0</v>
      </c>
      <c r="D70" s="131">
        <f>+('[1]N EERR BARINAS'!D70*Q70)+((('[1]N EERR BARINAS'!D70*(100%-Q70))/(1+TASAS!$C$9)))</f>
        <v>0</v>
      </c>
      <c r="E70" s="131">
        <f>+('[1]N EERR BARINAS'!E70*R70)+((('[1]N EERR BARINAS'!E70*(100%-R70))/(1+TASAS!$D$9)))</f>
        <v>0</v>
      </c>
      <c r="F70" s="131">
        <f>+('[1]N EERR BARINAS'!F70*S70)+((('[1]N EERR BARINAS'!F70*(100%-S70))/(1+TASAS!$E$9)))</f>
        <v>0</v>
      </c>
      <c r="G70" s="131">
        <f>+('[1]N EERR BARINAS'!G70*T70)+((('[1]N EERR BARINAS'!G70*(100%-T70))/(1+TASAS!$F$9)))</f>
        <v>0</v>
      </c>
      <c r="H70" s="131">
        <f>+('[1]N EERR BARINAS'!H70*U70)+((('[1]N EERR BARINAS'!H70*(100%-U70))/(1+TASAS!$G$9)))</f>
        <v>0</v>
      </c>
      <c r="I70" s="131">
        <f>+('[1]N EERR BARINAS'!I70*V70)+((('[1]N EERR BARINAS'!I70*(100%-V70))/(1+TASAS!$H$9)))</f>
        <v>0</v>
      </c>
      <c r="J70" s="131">
        <f>+('[1]N EERR BARINAS'!J70*W70)+((('[1]N EERR BARINAS'!J70*(100%-W70))/(1+TASAS!$I$9)))</f>
        <v>0</v>
      </c>
      <c r="K70" s="131">
        <f>+('[1]N EERR BARINAS'!K70*X70)+((('[1]N EERR BARINAS'!K70*(100%-X70))/(1+TASAS!$J$9)))</f>
        <v>0</v>
      </c>
      <c r="L70" s="131">
        <f>+('[1]N EERR BARINAS'!L70*Y70)+((('[1]N EERR BARINAS'!L70*(100%-Y70))/(1+TASAS!$K$9)))</f>
        <v>0</v>
      </c>
      <c r="M70" s="131">
        <f>+('[1]N EERR BARINAS'!M70*Z70)+((('[1]N EERR BARINAS'!M70*(100%-Z70))/(1+TASAS!$L$9)))</f>
        <v>0</v>
      </c>
      <c r="N70" s="131">
        <f>+('[1]N EERR BARINAS'!N70*AA70)+((('[1]N EERR BARINAS'!N70*(100%-AA70))/(1+TASAS!$M$9)))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BARINAS'!C71*P71)+((('[1]N EERR BARINAS'!C71*(100%-P71))/(1+TASAS!$B$9)))</f>
        <v>0</v>
      </c>
      <c r="D71" s="131">
        <f>+('[1]N EERR BARINAS'!D71*Q71)+((('[1]N EERR BARINAS'!D71*(100%-Q71))/(1+TASAS!$C$9)))</f>
        <v>0</v>
      </c>
      <c r="E71" s="131">
        <f>+('[1]N EERR BARINAS'!E71*R71)+((('[1]N EERR BARINAS'!E71*(100%-R71))/(1+TASAS!$D$9)))</f>
        <v>0</v>
      </c>
      <c r="F71" s="131">
        <f>+('[1]N EERR BARINAS'!F71*S71)+((('[1]N EERR BARINAS'!F71*(100%-S71))/(1+TASAS!$E$9)))</f>
        <v>0</v>
      </c>
      <c r="G71" s="131">
        <f>+('[1]N EERR BARINAS'!G71*T71)+((('[1]N EERR BARINAS'!G71*(100%-T71))/(1+TASAS!$F$9)))</f>
        <v>0</v>
      </c>
      <c r="H71" s="131">
        <f>+('[1]N EERR BARINAS'!H71*U71)+((('[1]N EERR BARINAS'!H71*(100%-U71))/(1+TASAS!$G$9)))</f>
        <v>0</v>
      </c>
      <c r="I71" s="131">
        <f>+('[1]N EERR BARINAS'!I71*V71)+((('[1]N EERR BARINAS'!I71*(100%-V71))/(1+TASAS!$H$9)))</f>
        <v>0</v>
      </c>
      <c r="J71" s="131">
        <f>+('[1]N EERR BARINAS'!J71*W71)+((('[1]N EERR BARINAS'!J71*(100%-W71))/(1+TASAS!$I$9)))</f>
        <v>0</v>
      </c>
      <c r="K71" s="131">
        <f>+('[1]N EERR BARINAS'!K71*X71)+((('[1]N EERR BARINAS'!K71*(100%-X71))/(1+TASAS!$J$9)))</f>
        <v>0</v>
      </c>
      <c r="L71" s="131">
        <f>+('[1]N EERR BARINAS'!L71*Y71)+((('[1]N EERR BARINAS'!L71*(100%-Y71))/(1+TASAS!$K$9)))</f>
        <v>0</v>
      </c>
      <c r="M71" s="131">
        <f>+('[1]N EERR BARINAS'!M71*Z71)+((('[1]N EERR BARINAS'!M71*(100%-Z71))/(1+TASAS!$L$9)))</f>
        <v>0</v>
      </c>
      <c r="N71" s="131">
        <f>+('[1]N EERR BARINAS'!N71*AA71)+((('[1]N EERR BARINAS'!N71*(100%-AA71))/(1+TASAS!$M$9)))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BARINAS'!C72*P72)+((('[1]N EERR BARINAS'!C72*(100%-P72))/(1+TASAS!$B$9)))</f>
        <v>0</v>
      </c>
      <c r="D72" s="131">
        <f>+('[1]N EERR BARINAS'!D72*Q72)+((('[1]N EERR BARINAS'!D72*(100%-Q72))/(1+TASAS!$C$9)))</f>
        <v>0</v>
      </c>
      <c r="E72" s="131">
        <f>+('[1]N EERR BARINAS'!E72*R72)+((('[1]N EERR BARINAS'!E72*(100%-R72))/(1+TASAS!$D$9)))</f>
        <v>0</v>
      </c>
      <c r="F72" s="131">
        <f>+('[1]N EERR BARINAS'!F72*S72)+((('[1]N EERR BARINAS'!F72*(100%-S72))/(1+TASAS!$E$9)))</f>
        <v>0</v>
      </c>
      <c r="G72" s="131">
        <f>+('[1]N EERR BARINAS'!G72*T72)+((('[1]N EERR BARINAS'!G72*(100%-T72))/(1+TASAS!$F$9)))</f>
        <v>0</v>
      </c>
      <c r="H72" s="131">
        <f>+('[1]N EERR BARINAS'!H72*U72)+((('[1]N EERR BARINAS'!H72*(100%-U72))/(1+TASAS!$G$9)))</f>
        <v>0</v>
      </c>
      <c r="I72" s="131">
        <f>+('[1]N EERR BARINAS'!I72*V72)+((('[1]N EERR BARINAS'!I72*(100%-V72))/(1+TASAS!$H$9)))</f>
        <v>0</v>
      </c>
      <c r="J72" s="131">
        <f>+('[1]N EERR BARINAS'!J72*W72)+((('[1]N EERR BARINAS'!J72*(100%-W72))/(1+TASAS!$I$9)))</f>
        <v>0</v>
      </c>
      <c r="K72" s="131">
        <f>+('[1]N EERR BARINAS'!K72*X72)+((('[1]N EERR BARINAS'!K72*(100%-X72))/(1+TASAS!$J$9)))</f>
        <v>0</v>
      </c>
      <c r="L72" s="131">
        <f>+('[1]N EERR BARINAS'!L72*Y72)+((('[1]N EERR BARINAS'!L72*(100%-Y72))/(1+TASAS!$K$9)))</f>
        <v>0</v>
      </c>
      <c r="M72" s="131">
        <f>+('[1]N EERR BARINAS'!M72*Z72)+((('[1]N EERR BARINAS'!M72*(100%-Z72))/(1+TASAS!$L$9)))</f>
        <v>0</v>
      </c>
      <c r="N72" s="131">
        <f>+('[1]N EERR BARINAS'!N72*AA72)+((('[1]N EERR BARINAS'!N72*(100%-AA72))/(1+TASAS!$M$9)))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BARINAS'!C73*P73)+((('[1]N EERR BARINAS'!C73*(100%-P73))/(1+TASAS!$B$9)))</f>
        <v>191.52902738432491</v>
      </c>
      <c r="D73" s="131">
        <f>+('[1]N EERR BARINAS'!D73*Q73)+((('[1]N EERR BARINAS'!D73*(100%-Q73))/(1+TASAS!$C$9)))</f>
        <v>184.9198718952388</v>
      </c>
      <c r="E73" s="131">
        <f>+('[1]N EERR BARINAS'!E73*R73)+((('[1]N EERR BARINAS'!E73*(100%-R73))/(1+TASAS!$D$9)))</f>
        <v>171.03958119395219</v>
      </c>
      <c r="F73" s="131">
        <f>+('[1]N EERR BARINAS'!F73*S73)+((('[1]N EERR BARINAS'!F73*(100%-S73))/(1+TASAS!$E$9)))</f>
        <v>158.77173873102373</v>
      </c>
      <c r="G73" s="131">
        <f>+('[1]N EERR BARINAS'!G73*T73)+((('[1]N EERR BARINAS'!G73*(100%-T73))/(1+TASAS!$F$9)))</f>
        <v>178.72135243025093</v>
      </c>
      <c r="H73" s="131">
        <f>+('[1]N EERR BARINAS'!H73*U73)+((('[1]N EERR BARINAS'!H73*(100%-U73))/(1+TASAS!$G$9)))</f>
        <v>251.933124518249</v>
      </c>
      <c r="I73" s="131">
        <f>+('[1]N EERR BARINAS'!I73*V73)+((('[1]N EERR BARINAS'!I73*(100%-V73))/(1+TASAS!$H$9)))</f>
        <v>0</v>
      </c>
      <c r="J73" s="131">
        <f>+('[1]N EERR BARINAS'!J73*W73)+((('[1]N EERR BARINAS'!J73*(100%-W73))/(1+TASAS!$I$9)))</f>
        <v>0</v>
      </c>
      <c r="K73" s="131">
        <f>+('[1]N EERR BARINAS'!K73*X73)+((('[1]N EERR BARINAS'!K73*(100%-X73))/(1+TASAS!$J$9)))</f>
        <v>0</v>
      </c>
      <c r="L73" s="131">
        <f>+('[1]N EERR BARINAS'!L73*Y73)+((('[1]N EERR BARINAS'!L73*(100%-Y73))/(1+TASAS!$K$9)))</f>
        <v>0</v>
      </c>
      <c r="M73" s="131">
        <f>+('[1]N EERR BARINAS'!M73*Z73)+((('[1]N EERR BARINAS'!M73*(100%-Z73))/(1+TASAS!$L$9)))</f>
        <v>0</v>
      </c>
      <c r="N73" s="131">
        <f>+('[1]N EERR BARINAS'!N73*AA73)+((('[1]N EERR BARINAS'!N73*(100%-AA73))/(1+TASAS!$M$9)))</f>
        <v>0</v>
      </c>
      <c r="O73" s="194">
        <f t="shared" si="3"/>
        <v>1136.9146961530396</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BARINAS'!C74*P74)+((('[1]N EERR BARINAS'!C74*(100%-P74))/(1+TASAS!$B$9)))</f>
        <v>0</v>
      </c>
      <c r="D74" s="131">
        <f>+('[1]N EERR BARINAS'!D74*Q74)+((('[1]N EERR BARINAS'!D74*(100%-Q74))/(1+TASAS!$C$9)))</f>
        <v>0</v>
      </c>
      <c r="E74" s="131">
        <f>+('[1]N EERR BARINAS'!E74*R74)+((('[1]N EERR BARINAS'!E74*(100%-R74))/(1+TASAS!$D$9)))</f>
        <v>0</v>
      </c>
      <c r="F74" s="131">
        <f>+('[1]N EERR BARINAS'!F74*S74)+((('[1]N EERR BARINAS'!F74*(100%-S74))/(1+TASAS!$E$9)))</f>
        <v>0</v>
      </c>
      <c r="G74" s="131">
        <f>+('[1]N EERR BARINAS'!G74*T74)+((('[1]N EERR BARINAS'!G74*(100%-T74))/(1+TASAS!$F$9)))</f>
        <v>0</v>
      </c>
      <c r="H74" s="131">
        <f>+('[1]N EERR BARINAS'!H74*U74)+((('[1]N EERR BARINAS'!H74*(100%-U74))/(1+TASAS!$G$9)))</f>
        <v>0</v>
      </c>
      <c r="I74" s="131">
        <f>+('[1]N EERR BARINAS'!I74*V74)+((('[1]N EERR BARINAS'!I74*(100%-V74))/(1+TASAS!$H$9)))</f>
        <v>0</v>
      </c>
      <c r="J74" s="131">
        <f>+('[1]N EERR BARINAS'!J74*W74)+((('[1]N EERR BARINAS'!J74*(100%-W74))/(1+TASAS!$I$9)))</f>
        <v>0</v>
      </c>
      <c r="K74" s="131">
        <f>+('[1]N EERR BARINAS'!K74*X74)+((('[1]N EERR BARINAS'!K74*(100%-X74))/(1+TASAS!$J$9)))</f>
        <v>0</v>
      </c>
      <c r="L74" s="131">
        <f>+('[1]N EERR BARINAS'!L74*Y74)+((('[1]N EERR BARINAS'!L74*(100%-Y74))/(1+TASAS!$K$9)))</f>
        <v>0</v>
      </c>
      <c r="M74" s="131">
        <f>+('[1]N EERR BARINAS'!M74*Z74)+((('[1]N EERR BARINAS'!M74*(100%-Z74))/(1+TASAS!$L$9)))</f>
        <v>0</v>
      </c>
      <c r="N74" s="131">
        <f>+('[1]N EERR BARINAS'!N74*AA74)+((('[1]N EERR BARINAS'!N74*(100%-AA74))/(1+TASAS!$M$9)))</f>
        <v>0</v>
      </c>
      <c r="O74" s="194">
        <f t="shared" si="3"/>
        <v>0</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BARINAS'!C75*P75)+((('[1]N EERR BARINAS'!C75*(100%-P75))/(1+TASAS!$B$9)))</f>
        <v>0</v>
      </c>
      <c r="D75" s="131">
        <f>+('[1]N EERR BARINAS'!D75*Q75)+((('[1]N EERR BARINAS'!D75*(100%-Q75))/(1+TASAS!$C$9)))</f>
        <v>0</v>
      </c>
      <c r="E75" s="131">
        <f>+('[1]N EERR BARINAS'!E75*R75)+((('[1]N EERR BARINAS'!E75*(100%-R75))/(1+TASAS!$D$9)))</f>
        <v>0</v>
      </c>
      <c r="F75" s="131">
        <f>+('[1]N EERR BARINAS'!F75*S75)+((('[1]N EERR BARINAS'!F75*(100%-S75))/(1+TASAS!$E$9)))</f>
        <v>0</v>
      </c>
      <c r="G75" s="131">
        <f>+('[1]N EERR BARINAS'!G75*T75)+((('[1]N EERR BARINAS'!G75*(100%-T75))/(1+TASAS!$F$9)))</f>
        <v>0</v>
      </c>
      <c r="H75" s="131">
        <f>+('[1]N EERR BARINAS'!H75*U75)+((('[1]N EERR BARINAS'!H75*(100%-U75))/(1+TASAS!$G$9)))</f>
        <v>0</v>
      </c>
      <c r="I75" s="131">
        <f>+('[1]N EERR BARINAS'!I75*V75)+((('[1]N EERR BARINAS'!I75*(100%-V75))/(1+TASAS!$H$9)))</f>
        <v>0</v>
      </c>
      <c r="J75" s="131">
        <f>+('[1]N EERR BARINAS'!J75*W75)+((('[1]N EERR BARINAS'!J75*(100%-W75))/(1+TASAS!$I$9)))</f>
        <v>0</v>
      </c>
      <c r="K75" s="131">
        <f>+('[1]N EERR BARINAS'!K75*X75)+((('[1]N EERR BARINAS'!K75*(100%-X75))/(1+TASAS!$J$9)))</f>
        <v>0</v>
      </c>
      <c r="L75" s="131">
        <f>+('[1]N EERR BARINAS'!L75*Y75)+((('[1]N EERR BARINAS'!L75*(100%-Y75))/(1+TASAS!$K$9)))</f>
        <v>0</v>
      </c>
      <c r="M75" s="131">
        <f>+('[1]N EERR BARINAS'!M75*Z75)+((('[1]N EERR BARINAS'!M75*(100%-Z75))/(1+TASAS!$L$9)))</f>
        <v>0</v>
      </c>
      <c r="N75" s="131">
        <f>+('[1]N EERR BARINAS'!N75*AA75)+((('[1]N EERR BARINAS'!N75*(100%-AA75))/(1+TASAS!$M$9)))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BARINAS'!C76*P76)+((('[1]N EERR BARINAS'!C76*(100%-P76))/(1+TASAS!$B$9)))</f>
        <v>30.995072117610036</v>
      </c>
      <c r="D76" s="131">
        <f>+('[1]N EERR BARINAS'!D76*Q76)+((('[1]N EERR BARINAS'!D76*(100%-Q76))/(1+TASAS!$C$9)))</f>
        <v>28.141508789410011</v>
      </c>
      <c r="E76" s="131">
        <f>+('[1]N EERR BARINAS'!E76*R76)+((('[1]N EERR BARINAS'!E76*(100%-R76))/(1+TASAS!$D$9)))</f>
        <v>28.446672029907962</v>
      </c>
      <c r="F76" s="131">
        <f>+('[1]N EERR BARINAS'!F76*S76)+((('[1]N EERR BARINAS'!F76*(100%-S76))/(1+TASAS!$E$9)))</f>
        <v>37.798163332035813</v>
      </c>
      <c r="G76" s="131">
        <f>+('[1]N EERR BARINAS'!G76*T76)+((('[1]N EERR BARINAS'!G76*(100%-T76))/(1+TASAS!$F$9)))</f>
        <v>46.514111540036261</v>
      </c>
      <c r="H76" s="131">
        <f>+('[1]N EERR BARINAS'!H76*U76)+((('[1]N EERR BARINAS'!H76*(100%-U76))/(1+TASAS!$G$9)))</f>
        <v>54.789185114065077</v>
      </c>
      <c r="I76" s="131">
        <f>+('[1]N EERR BARINAS'!I76*V76)+((('[1]N EERR BARINAS'!I76*(100%-V76))/(1+TASAS!$H$9)))</f>
        <v>0</v>
      </c>
      <c r="J76" s="131">
        <f>+('[1]N EERR BARINAS'!J76*W76)+((('[1]N EERR BARINAS'!J76*(100%-W76))/(1+TASAS!$I$9)))</f>
        <v>0</v>
      </c>
      <c r="K76" s="131">
        <f>+('[1]N EERR BARINAS'!K76*X76)+((('[1]N EERR BARINAS'!K76*(100%-X76))/(1+TASAS!$J$9)))</f>
        <v>0</v>
      </c>
      <c r="L76" s="131">
        <f>+('[1]N EERR BARINAS'!L76*Y76)+((('[1]N EERR BARINAS'!L76*(100%-Y76))/(1+TASAS!$K$9)))</f>
        <v>0</v>
      </c>
      <c r="M76" s="131">
        <f>+('[1]N EERR BARINAS'!M76*Z76)+((('[1]N EERR BARINAS'!M76*(100%-Z76))/(1+TASAS!$L$9)))</f>
        <v>0</v>
      </c>
      <c r="N76" s="131">
        <f>+('[1]N EERR BARINAS'!N76*AA76)+((('[1]N EERR BARINAS'!N76*(100%-AA76))/(1+TASAS!$M$9)))</f>
        <v>0</v>
      </c>
      <c r="O76" s="194">
        <f t="shared" si="3"/>
        <v>226.68471292306515</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BARINAS'!C77*P77)+((('[1]N EERR BARINAS'!C77*(100%-P77))/(1+TASAS!$B$9)))</f>
        <v>0</v>
      </c>
      <c r="D77" s="131">
        <f>+('[1]N EERR BARINAS'!D77*Q77)+((('[1]N EERR BARINAS'!D77*(100%-Q77))/(1+TASAS!$C$9)))</f>
        <v>0</v>
      </c>
      <c r="E77" s="131">
        <f>+('[1]N EERR BARINAS'!E77*R77)+((('[1]N EERR BARINAS'!E77*(100%-R77))/(1+TASAS!$D$9)))</f>
        <v>0</v>
      </c>
      <c r="F77" s="131">
        <f>+('[1]N EERR BARINAS'!F77*S77)+((('[1]N EERR BARINAS'!F77*(100%-S77))/(1+TASAS!$E$9)))</f>
        <v>4.0701110159595171</v>
      </c>
      <c r="G77" s="131">
        <f>+('[1]N EERR BARINAS'!G77*T77)+((('[1]N EERR BARINAS'!G77*(100%-T77))/(1+TASAS!$F$9)))</f>
        <v>0</v>
      </c>
      <c r="H77" s="131">
        <f>+('[1]N EERR BARINAS'!H77*U77)+((('[1]N EERR BARINAS'!H77*(100%-U77))/(1+TASAS!$G$9)))</f>
        <v>4.920040162814912</v>
      </c>
      <c r="I77" s="131">
        <f>+('[1]N EERR BARINAS'!I77*V77)+((('[1]N EERR BARINAS'!I77*(100%-V77))/(1+TASAS!$H$9)))</f>
        <v>0</v>
      </c>
      <c r="J77" s="131">
        <f>+('[1]N EERR BARINAS'!J77*W77)+((('[1]N EERR BARINAS'!J77*(100%-W77))/(1+TASAS!$I$9)))</f>
        <v>0</v>
      </c>
      <c r="K77" s="131">
        <f>+('[1]N EERR BARINAS'!K77*X77)+((('[1]N EERR BARINAS'!K77*(100%-X77))/(1+TASAS!$J$9)))</f>
        <v>0</v>
      </c>
      <c r="L77" s="131">
        <f>+('[1]N EERR BARINAS'!L77*Y77)+((('[1]N EERR BARINAS'!L77*(100%-Y77))/(1+TASAS!$K$9)))</f>
        <v>0</v>
      </c>
      <c r="M77" s="131">
        <f>+('[1]N EERR BARINAS'!M77*Z77)+((('[1]N EERR BARINAS'!M77*(100%-Z77))/(1+TASAS!$L$9)))</f>
        <v>0</v>
      </c>
      <c r="N77" s="131">
        <f>+('[1]N EERR BARINAS'!N77*AA77)+((('[1]N EERR BARINAS'!N77*(100%-AA77))/(1+TASAS!$M$9)))</f>
        <v>0</v>
      </c>
      <c r="O77" s="194">
        <f t="shared" si="3"/>
        <v>8.990151178774429</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BARINAS'!C78*P78)+((('[1]N EERR BARINAS'!C78*(100%-P78))/(1+TASAS!$B$9)))</f>
        <v>0</v>
      </c>
      <c r="D78" s="131">
        <f>+('[1]N EERR BARINAS'!D78*Q78)+((('[1]N EERR BARINAS'!D78*(100%-Q78))/(1+TASAS!$C$9)))</f>
        <v>0</v>
      </c>
      <c r="E78" s="131">
        <f>+('[1]N EERR BARINAS'!E78*R78)+((('[1]N EERR BARINAS'!E78*(100%-R78))/(1+TASAS!$D$9)))</f>
        <v>0</v>
      </c>
      <c r="F78" s="131">
        <f>+('[1]N EERR BARINAS'!F78*S78)+((('[1]N EERR BARINAS'!F78*(100%-S78))/(1+TASAS!$E$9)))</f>
        <v>0</v>
      </c>
      <c r="G78" s="131">
        <f>+('[1]N EERR BARINAS'!G78*T78)+((('[1]N EERR BARINAS'!G78*(100%-T78))/(1+TASAS!$F$9)))</f>
        <v>0</v>
      </c>
      <c r="H78" s="131">
        <f>+('[1]N EERR BARINAS'!H78*U78)+((('[1]N EERR BARINAS'!H78*(100%-U78))/(1+TASAS!$G$9)))</f>
        <v>0</v>
      </c>
      <c r="I78" s="131">
        <f>+('[1]N EERR BARINAS'!I78*V78)+((('[1]N EERR BARINAS'!I78*(100%-V78))/(1+TASAS!$H$9)))</f>
        <v>0</v>
      </c>
      <c r="J78" s="131">
        <f>+('[1]N EERR BARINAS'!J78*W78)+((('[1]N EERR BARINAS'!J78*(100%-W78))/(1+TASAS!$I$9)))</f>
        <v>0</v>
      </c>
      <c r="K78" s="131">
        <f>+('[1]N EERR BARINAS'!K78*X78)+((('[1]N EERR BARINAS'!K78*(100%-X78))/(1+TASAS!$J$9)))</f>
        <v>0</v>
      </c>
      <c r="L78" s="131">
        <f>+('[1]N EERR BARINAS'!L78*Y78)+((('[1]N EERR BARINAS'!L78*(100%-Y78))/(1+TASAS!$K$9)))</f>
        <v>0</v>
      </c>
      <c r="M78" s="131">
        <f>+('[1]N EERR BARINAS'!M78*Z78)+((('[1]N EERR BARINAS'!M78*(100%-Z78))/(1+TASAS!$L$9)))</f>
        <v>0</v>
      </c>
      <c r="N78" s="131">
        <f>+('[1]N EERR BARINAS'!N78*AA78)+((('[1]N EERR BARINAS'!N78*(100%-AA78))/(1+TASAS!$M$9)))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BARINAS'!C79*P79)+((('[1]N EERR BARINAS'!C79*(100%-P79))/(1+TASAS!$B$9)))</f>
        <v>0</v>
      </c>
      <c r="D79" s="131">
        <f>+('[1]N EERR BARINAS'!D79*Q79)+((('[1]N EERR BARINAS'!D79*(100%-Q79))/(1+TASAS!$C$9)))</f>
        <v>0</v>
      </c>
      <c r="E79" s="131">
        <f>+('[1]N EERR BARINAS'!E79*R79)+((('[1]N EERR BARINAS'!E79*(100%-R79))/(1+TASAS!$D$9)))</f>
        <v>0</v>
      </c>
      <c r="F79" s="131">
        <f>+('[1]N EERR BARINAS'!F79*S79)+((('[1]N EERR BARINAS'!F79*(100%-S79))/(1+TASAS!$E$9)))</f>
        <v>0</v>
      </c>
      <c r="G79" s="131">
        <f>+('[1]N EERR BARINAS'!G79*T79)+((('[1]N EERR BARINAS'!G79*(100%-T79))/(1+TASAS!$F$9)))</f>
        <v>0</v>
      </c>
      <c r="H79" s="131">
        <f>+('[1]N EERR BARINAS'!H79*U79)+((('[1]N EERR BARINAS'!H79*(100%-U79))/(1+TASAS!$G$9)))</f>
        <v>0</v>
      </c>
      <c r="I79" s="131">
        <f>+('[1]N EERR BARINAS'!I79*V79)+((('[1]N EERR BARINAS'!I79*(100%-V79))/(1+TASAS!$H$9)))</f>
        <v>0</v>
      </c>
      <c r="J79" s="131">
        <f>+('[1]N EERR BARINAS'!J79*W79)+((('[1]N EERR BARINAS'!J79*(100%-W79))/(1+TASAS!$I$9)))</f>
        <v>0</v>
      </c>
      <c r="K79" s="131">
        <f>+('[1]N EERR BARINAS'!K79*X79)+((('[1]N EERR BARINAS'!K79*(100%-X79))/(1+TASAS!$J$9)))</f>
        <v>0</v>
      </c>
      <c r="L79" s="131">
        <f>+('[1]N EERR BARINAS'!L79*Y79)+((('[1]N EERR BARINAS'!L79*(100%-Y79))/(1+TASAS!$K$9)))</f>
        <v>0</v>
      </c>
      <c r="M79" s="131">
        <f>+('[1]N EERR BARINAS'!M79*Z79)+((('[1]N EERR BARINAS'!M79*(100%-Z79))/(1+TASAS!$L$9)))</f>
        <v>0</v>
      </c>
      <c r="N79" s="131">
        <f>+('[1]N EERR BARINAS'!N79*AA79)+((('[1]N EERR BARINAS'!N79*(100%-AA79))/(1+TASAS!$M$9)))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BARINAS'!C80*P80)+((('[1]N EERR BARINAS'!C80*(100%-P80))/(1+TASAS!$B$9)))</f>
        <v>0</v>
      </c>
      <c r="D80" s="131">
        <f>+('[1]N EERR BARINAS'!D80*Q80)+((('[1]N EERR BARINAS'!D80*(100%-Q80))/(1+TASAS!$C$9)))</f>
        <v>0</v>
      </c>
      <c r="E80" s="131">
        <f>+('[1]N EERR BARINAS'!E80*R80)+((('[1]N EERR BARINAS'!E80*(100%-R80))/(1+TASAS!$D$9)))</f>
        <v>0</v>
      </c>
      <c r="F80" s="131">
        <f>+('[1]N EERR BARINAS'!F80*S80)+((('[1]N EERR BARINAS'!F80*(100%-S80))/(1+TASAS!$E$9)))</f>
        <v>0</v>
      </c>
      <c r="G80" s="131">
        <f>+('[1]N EERR BARINAS'!G80*T80)+((('[1]N EERR BARINAS'!G80*(100%-T80))/(1+TASAS!$F$9)))</f>
        <v>0</v>
      </c>
      <c r="H80" s="131">
        <f>+('[1]N EERR BARINAS'!H80*U80)+((('[1]N EERR BARINAS'!H80*(100%-U80))/(1+TASAS!$G$9)))</f>
        <v>0</v>
      </c>
      <c r="I80" s="131">
        <f>+('[1]N EERR BARINAS'!I80*V80)+((('[1]N EERR BARINAS'!I80*(100%-V80))/(1+TASAS!$H$9)))</f>
        <v>0</v>
      </c>
      <c r="J80" s="131">
        <f>+('[1]N EERR BARINAS'!J80*W80)+((('[1]N EERR BARINAS'!J80*(100%-W80))/(1+TASAS!$I$9)))</f>
        <v>0</v>
      </c>
      <c r="K80" s="131">
        <f>+('[1]N EERR BARINAS'!K80*X80)+((('[1]N EERR BARINAS'!K80*(100%-X80))/(1+TASAS!$J$9)))</f>
        <v>0</v>
      </c>
      <c r="L80" s="131">
        <f>+('[1]N EERR BARINAS'!L80*Y80)+((('[1]N EERR BARINAS'!L80*(100%-Y80))/(1+TASAS!$K$9)))</f>
        <v>0</v>
      </c>
      <c r="M80" s="131">
        <f>+('[1]N EERR BARINAS'!M80*Z80)+((('[1]N EERR BARINAS'!M80*(100%-Z80))/(1+TASAS!$L$9)))</f>
        <v>0</v>
      </c>
      <c r="N80" s="131">
        <f>+('[1]N EERR BARINAS'!N80*AA80)+((('[1]N EERR BARINAS'!N80*(100%-AA80))/(1+TASAS!$M$9)))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BARINAS'!C81*P81)+((('[1]N EERR BARINAS'!C81*(100%-P81))/(1+TASAS!$B$9)))</f>
        <v>0</v>
      </c>
      <c r="D81" s="131">
        <f>+('[1]N EERR BARINAS'!D81*Q81)+((('[1]N EERR BARINAS'!D81*(100%-Q81))/(1+TASAS!$C$9)))</f>
        <v>0</v>
      </c>
      <c r="E81" s="131">
        <f>+('[1]N EERR BARINAS'!E81*R81)+((('[1]N EERR BARINAS'!E81*(100%-R81))/(1+TASAS!$D$9)))</f>
        <v>0</v>
      </c>
      <c r="F81" s="131">
        <f>+('[1]N EERR BARINAS'!F81*S81)+((('[1]N EERR BARINAS'!F81*(100%-S81))/(1+TASAS!$E$9)))</f>
        <v>0</v>
      </c>
      <c r="G81" s="131">
        <f>+('[1]N EERR BARINAS'!G81*T81)+((('[1]N EERR BARINAS'!G81*(100%-T81))/(1+TASAS!$F$9)))</f>
        <v>0</v>
      </c>
      <c r="H81" s="131">
        <f>+('[1]N EERR BARINAS'!H81*U81)+((('[1]N EERR BARINAS'!H81*(100%-U81))/(1+TASAS!$G$9)))</f>
        <v>0</v>
      </c>
      <c r="I81" s="131">
        <f>+('[1]N EERR BARINAS'!I81*V81)+((('[1]N EERR BARINAS'!I81*(100%-V81))/(1+TASAS!$H$9)))</f>
        <v>0</v>
      </c>
      <c r="J81" s="131">
        <f>+('[1]N EERR BARINAS'!J81*W81)+((('[1]N EERR BARINAS'!J81*(100%-W81))/(1+TASAS!$I$9)))</f>
        <v>0</v>
      </c>
      <c r="K81" s="131">
        <f>+('[1]N EERR BARINAS'!K81*X81)+((('[1]N EERR BARINAS'!K81*(100%-X81))/(1+TASAS!$J$9)))</f>
        <v>0</v>
      </c>
      <c r="L81" s="131">
        <f>+('[1]N EERR BARINAS'!L81*Y81)+((('[1]N EERR BARINAS'!L81*(100%-Y81))/(1+TASAS!$K$9)))</f>
        <v>0</v>
      </c>
      <c r="M81" s="131">
        <f>+('[1]N EERR BARINAS'!M81*Z81)+((('[1]N EERR BARINAS'!M81*(100%-Z81))/(1+TASAS!$L$9)))</f>
        <v>0</v>
      </c>
      <c r="N81" s="131">
        <f>+('[1]N EERR BARINAS'!N81*AA81)+((('[1]N EERR BARINAS'!N81*(100%-AA81))/(1+TASAS!$M$9)))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BARINAS'!C82*P82)+((('[1]N EERR BARINAS'!C82*(100%-P82))/(1+TASAS!$B$9)))</f>
        <v>0</v>
      </c>
      <c r="D82" s="131">
        <f>+('[1]N EERR BARINAS'!D82*Q82)+((('[1]N EERR BARINAS'!D82*(100%-Q82))/(1+TASAS!$C$9)))</f>
        <v>0</v>
      </c>
      <c r="E82" s="131">
        <f>+('[1]N EERR BARINAS'!E82*R82)+((('[1]N EERR BARINAS'!E82*(100%-R82))/(1+TASAS!$D$9)))</f>
        <v>0</v>
      </c>
      <c r="F82" s="131">
        <f>+('[1]N EERR BARINAS'!F82*S82)+((('[1]N EERR BARINAS'!F82*(100%-S82))/(1+TASAS!$E$9)))</f>
        <v>0</v>
      </c>
      <c r="G82" s="131">
        <f>+('[1]N EERR BARINAS'!G82*T82)+((('[1]N EERR BARINAS'!G82*(100%-T82))/(1+TASAS!$F$9)))</f>
        <v>0</v>
      </c>
      <c r="H82" s="131">
        <f>+('[1]N EERR BARINAS'!H82*U82)+((('[1]N EERR BARINAS'!H82*(100%-U82))/(1+TASAS!$G$9)))</f>
        <v>0</v>
      </c>
      <c r="I82" s="131">
        <f>+('[1]N EERR BARINAS'!I82*V82)+((('[1]N EERR BARINAS'!I82*(100%-V82))/(1+TASAS!$H$9)))</f>
        <v>0</v>
      </c>
      <c r="J82" s="131">
        <f>+('[1]N EERR BARINAS'!J82*W82)+((('[1]N EERR BARINAS'!J82*(100%-W82))/(1+TASAS!$I$9)))</f>
        <v>0</v>
      </c>
      <c r="K82" s="131">
        <f>+('[1]N EERR BARINAS'!K82*X82)+((('[1]N EERR BARINAS'!K82*(100%-X82))/(1+TASAS!$J$9)))</f>
        <v>0</v>
      </c>
      <c r="L82" s="131">
        <f>+('[1]N EERR BARINAS'!L82*Y82)+((('[1]N EERR BARINAS'!L82*(100%-Y82))/(1+TASAS!$K$9)))</f>
        <v>0</v>
      </c>
      <c r="M82" s="131">
        <f>+('[1]N EERR BARINAS'!M82*Z82)+((('[1]N EERR BARINAS'!M82*(100%-Z82))/(1+TASAS!$L$9)))</f>
        <v>0</v>
      </c>
      <c r="N82" s="131">
        <f>+('[1]N EERR BARINAS'!N82*AA82)+((('[1]N EERR BARINAS'!N82*(100%-AA82))/(1+TASAS!$M$9)))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BARINAS'!C83*P83)+((('[1]N EERR BARINAS'!C83*(100%-P83))/(1+TASAS!$B$9)))</f>
        <v>0</v>
      </c>
      <c r="D83" s="131">
        <f>+('[1]N EERR BARINAS'!D83*Q83)+((('[1]N EERR BARINAS'!D83*(100%-Q83))/(1+TASAS!$C$9)))</f>
        <v>0</v>
      </c>
      <c r="E83" s="131">
        <f>+('[1]N EERR BARINAS'!E83*R83)+((('[1]N EERR BARINAS'!E83*(100%-R83))/(1+TASAS!$D$9)))</f>
        <v>0</v>
      </c>
      <c r="F83" s="131">
        <f>+('[1]N EERR BARINAS'!F83*S83)+((('[1]N EERR BARINAS'!F83*(100%-S83))/(1+TASAS!$E$9)))</f>
        <v>0</v>
      </c>
      <c r="G83" s="131">
        <f>+('[1]N EERR BARINAS'!G83*T83)+((('[1]N EERR BARINAS'!G83*(100%-T83))/(1+TASAS!$F$9)))</f>
        <v>0</v>
      </c>
      <c r="H83" s="131">
        <f>+('[1]N EERR BARINAS'!H83*U83)+((('[1]N EERR BARINAS'!H83*(100%-U83))/(1+TASAS!$G$9)))</f>
        <v>0</v>
      </c>
      <c r="I83" s="131">
        <f>+('[1]N EERR BARINAS'!I83*V83)+((('[1]N EERR BARINAS'!I83*(100%-V83))/(1+TASAS!$H$9)))</f>
        <v>0</v>
      </c>
      <c r="J83" s="131">
        <f>+('[1]N EERR BARINAS'!J83*W83)+((('[1]N EERR BARINAS'!J83*(100%-W83))/(1+TASAS!$I$9)))</f>
        <v>0</v>
      </c>
      <c r="K83" s="131">
        <f>+('[1]N EERR BARINAS'!K83*X83)+((('[1]N EERR BARINAS'!K83*(100%-X83))/(1+TASAS!$J$9)))</f>
        <v>0</v>
      </c>
      <c r="L83" s="131">
        <f>+('[1]N EERR BARINAS'!L83*Y83)+((('[1]N EERR BARINAS'!L83*(100%-Y83))/(1+TASAS!$K$9)))</f>
        <v>0</v>
      </c>
      <c r="M83" s="131">
        <f>+('[1]N EERR BARINAS'!M83*Z83)+((('[1]N EERR BARINAS'!M83*(100%-Z83))/(1+TASAS!$L$9)))</f>
        <v>0</v>
      </c>
      <c r="N83" s="131">
        <f>+('[1]N EERR BARINAS'!N83*AA83)+((('[1]N EERR BARINAS'!N83*(100%-AA83))/(1+TASAS!$M$9)))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BARINAS'!C84*P84)+((('[1]N EERR BARINAS'!C84*(100%-P84))/(1+TASAS!$B$9)))</f>
        <v>0</v>
      </c>
      <c r="D84" s="131">
        <f>+('[1]N EERR BARINAS'!D84*Q84)+((('[1]N EERR BARINAS'!D84*(100%-Q84))/(1+TASAS!$C$9)))</f>
        <v>0</v>
      </c>
      <c r="E84" s="131">
        <f>+('[1]N EERR BARINAS'!E84*R84)+((('[1]N EERR BARINAS'!E84*(100%-R84))/(1+TASAS!$D$9)))</f>
        <v>0</v>
      </c>
      <c r="F84" s="131">
        <f>+('[1]N EERR BARINAS'!F84*S84)+((('[1]N EERR BARINAS'!F84*(100%-S84))/(1+TASAS!$E$9)))</f>
        <v>0</v>
      </c>
      <c r="G84" s="131">
        <f>+('[1]N EERR BARINAS'!G84*T84)+((('[1]N EERR BARINAS'!G84*(100%-T84))/(1+TASAS!$F$9)))</f>
        <v>0</v>
      </c>
      <c r="H84" s="131">
        <f>+('[1]N EERR BARINAS'!H84*U84)+((('[1]N EERR BARINAS'!H84*(100%-U84))/(1+TASAS!$G$9)))</f>
        <v>0</v>
      </c>
      <c r="I84" s="131">
        <f>+('[1]N EERR BARINAS'!I84*V84)+((('[1]N EERR BARINAS'!I84*(100%-V84))/(1+TASAS!$H$9)))</f>
        <v>0</v>
      </c>
      <c r="J84" s="131">
        <f>+('[1]N EERR BARINAS'!J84*W84)+((('[1]N EERR BARINAS'!J84*(100%-W84))/(1+TASAS!$I$9)))</f>
        <v>0</v>
      </c>
      <c r="K84" s="131">
        <f>+('[1]N EERR BARINAS'!K84*X84)+((('[1]N EERR BARINAS'!K84*(100%-X84))/(1+TASAS!$J$9)))</f>
        <v>0</v>
      </c>
      <c r="L84" s="131">
        <f>+('[1]N EERR BARINAS'!L84*Y84)+((('[1]N EERR BARINAS'!L84*(100%-Y84))/(1+TASAS!$K$9)))</f>
        <v>0</v>
      </c>
      <c r="M84" s="131">
        <f>+('[1]N EERR BARINAS'!M84*Z84)+((('[1]N EERR BARINAS'!M84*(100%-Z84))/(1+TASAS!$L$9)))</f>
        <v>0</v>
      </c>
      <c r="N84" s="131">
        <f>+('[1]N EERR BARINAS'!N84*AA84)+((('[1]N EERR BARINAS'!N84*(100%-AA84))/(1+TASAS!$M$9)))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BARINAS'!C85*P85)+((('[1]N EERR BARINAS'!C85*(100%-P85))/(1+TASAS!$B$9)))</f>
        <v>0</v>
      </c>
      <c r="D85" s="131">
        <f>+('[1]N EERR BARINAS'!D85*Q85)+((('[1]N EERR BARINAS'!D85*(100%-Q85))/(1+TASAS!$C$9)))</f>
        <v>0</v>
      </c>
      <c r="E85" s="131">
        <f>+('[1]N EERR BARINAS'!E85*R85)+((('[1]N EERR BARINAS'!E85*(100%-R85))/(1+TASAS!$D$9)))</f>
        <v>0</v>
      </c>
      <c r="F85" s="131">
        <f>+('[1]N EERR BARINAS'!F85*S85)+((('[1]N EERR BARINAS'!F85*(100%-S85))/(1+TASAS!$E$9)))</f>
        <v>0</v>
      </c>
      <c r="G85" s="131">
        <f>+('[1]N EERR BARINAS'!G85*T85)+((('[1]N EERR BARINAS'!G85*(100%-T85))/(1+TASAS!$F$9)))</f>
        <v>0</v>
      </c>
      <c r="H85" s="131">
        <f>+('[1]N EERR BARINAS'!H85*U85)+((('[1]N EERR BARINAS'!H85*(100%-U85))/(1+TASAS!$G$9)))</f>
        <v>0</v>
      </c>
      <c r="I85" s="131">
        <f>+('[1]N EERR BARINAS'!I85*V85)+((('[1]N EERR BARINAS'!I85*(100%-V85))/(1+TASAS!$H$9)))</f>
        <v>0</v>
      </c>
      <c r="J85" s="131">
        <f>+('[1]N EERR BARINAS'!J85*W85)+((('[1]N EERR BARINAS'!J85*(100%-W85))/(1+TASAS!$I$9)))</f>
        <v>0</v>
      </c>
      <c r="K85" s="131">
        <f>+('[1]N EERR BARINAS'!K85*X85)+((('[1]N EERR BARINAS'!K85*(100%-X85))/(1+TASAS!$J$9)))</f>
        <v>0</v>
      </c>
      <c r="L85" s="131">
        <f>+('[1]N EERR BARINAS'!L85*Y85)+((('[1]N EERR BARINAS'!L85*(100%-Y85))/(1+TASAS!$K$9)))</f>
        <v>0</v>
      </c>
      <c r="M85" s="131">
        <f>+('[1]N EERR BARINAS'!M85*Z85)+((('[1]N EERR BARINAS'!M85*(100%-Z85))/(1+TASAS!$L$9)))</f>
        <v>0</v>
      </c>
      <c r="N85" s="131">
        <f>+('[1]N EERR BARINAS'!N85*AA85)+((('[1]N EERR BARINAS'!N85*(100%-AA85))/(1+TASAS!$M$9)))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BARINAS'!C86*P86)+((('[1]N EERR BARINAS'!C86*(100%-P86))/(1+TASAS!$B$9)))</f>
        <v>0</v>
      </c>
      <c r="D86" s="131">
        <f>+('[1]N EERR BARINAS'!D86*Q86)+((('[1]N EERR BARINAS'!D86*(100%-Q86))/(1+TASAS!$C$9)))</f>
        <v>0</v>
      </c>
      <c r="E86" s="131">
        <f>+('[1]N EERR BARINAS'!E86*R86)+((('[1]N EERR BARINAS'!E86*(100%-R86))/(1+TASAS!$D$9)))</f>
        <v>0</v>
      </c>
      <c r="F86" s="131">
        <f>+('[1]N EERR BARINAS'!F86*S86)+((('[1]N EERR BARINAS'!F86*(100%-S86))/(1+TASAS!$E$9)))</f>
        <v>0</v>
      </c>
      <c r="G86" s="131">
        <f>+('[1]N EERR BARINAS'!G86*T86)+((('[1]N EERR BARINAS'!G86*(100%-T86))/(1+TASAS!$F$9)))</f>
        <v>0</v>
      </c>
      <c r="H86" s="131">
        <f>+('[1]N EERR BARINAS'!H86*U86)+((('[1]N EERR BARINAS'!H86*(100%-U86))/(1+TASAS!$G$9)))</f>
        <v>0</v>
      </c>
      <c r="I86" s="131">
        <f>+('[1]N EERR BARINAS'!I86*V86)+((('[1]N EERR BARINAS'!I86*(100%-V86))/(1+TASAS!$H$9)))</f>
        <v>0</v>
      </c>
      <c r="J86" s="131">
        <f>+('[1]N EERR BARINAS'!J86*W86)+((('[1]N EERR BARINAS'!J86*(100%-W86))/(1+TASAS!$I$9)))</f>
        <v>0</v>
      </c>
      <c r="K86" s="131">
        <f>+('[1]N EERR BARINAS'!K86*X86)+((('[1]N EERR BARINAS'!K86*(100%-X86))/(1+TASAS!$J$9)))</f>
        <v>0</v>
      </c>
      <c r="L86" s="131">
        <f>+('[1]N EERR BARINAS'!L86*Y86)+((('[1]N EERR BARINAS'!L86*(100%-Y86))/(1+TASAS!$K$9)))</f>
        <v>0</v>
      </c>
      <c r="M86" s="131">
        <f>+('[1]N EERR BARINAS'!M86*Z86)+((('[1]N EERR BARINAS'!M86*(100%-Z86))/(1+TASAS!$L$9)))</f>
        <v>0</v>
      </c>
      <c r="N86" s="131">
        <f>+('[1]N EERR BARINAS'!N86*AA86)+((('[1]N EERR BARINAS'!N86*(100%-AA86))/(1+TASAS!$M$9)))</f>
        <v>0</v>
      </c>
      <c r="O86" s="194">
        <f t="shared" si="3"/>
        <v>0</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BARINAS'!C87*P87)+((('[1]N EERR BARINAS'!C87*(100%-P87))/(1+TASAS!$B$9)))</f>
        <v>0</v>
      </c>
      <c r="D87" s="131">
        <f>+('[1]N EERR BARINAS'!D87*Q87)+((('[1]N EERR BARINAS'!D87*(100%-Q87))/(1+TASAS!$C$9)))</f>
        <v>0</v>
      </c>
      <c r="E87" s="131">
        <f>+('[1]N EERR BARINAS'!E87*R87)+((('[1]N EERR BARINAS'!E87*(100%-R87))/(1+TASAS!$D$9)))</f>
        <v>0</v>
      </c>
      <c r="F87" s="131">
        <f>+('[1]N EERR BARINAS'!F87*S87)+((('[1]N EERR BARINAS'!F87*(100%-S87))/(1+TASAS!$E$9)))</f>
        <v>0</v>
      </c>
      <c r="G87" s="131">
        <f>+('[1]N EERR BARINAS'!G87*T87)+((('[1]N EERR BARINAS'!G87*(100%-T87))/(1+TASAS!$F$9)))</f>
        <v>0</v>
      </c>
      <c r="H87" s="131">
        <f>+('[1]N EERR BARINAS'!H87*U87)+((('[1]N EERR BARINAS'!H87*(100%-U87))/(1+TASAS!$G$9)))</f>
        <v>0</v>
      </c>
      <c r="I87" s="131">
        <f>+('[1]N EERR BARINAS'!I87*V87)+((('[1]N EERR BARINAS'!I87*(100%-V87))/(1+TASAS!$H$9)))</f>
        <v>0</v>
      </c>
      <c r="J87" s="131">
        <f>+('[1]N EERR BARINAS'!J87*W87)+((('[1]N EERR BARINAS'!J87*(100%-W87))/(1+TASAS!$I$9)))</f>
        <v>0</v>
      </c>
      <c r="K87" s="131">
        <f>+('[1]N EERR BARINAS'!K87*X87)+((('[1]N EERR BARINAS'!K87*(100%-X87))/(1+TASAS!$J$9)))</f>
        <v>0</v>
      </c>
      <c r="L87" s="131">
        <f>+('[1]N EERR BARINAS'!L87*Y87)+((('[1]N EERR BARINAS'!L87*(100%-Y87))/(1+TASAS!$K$9)))</f>
        <v>0</v>
      </c>
      <c r="M87" s="131">
        <f>+('[1]N EERR BARINAS'!M87*Z87)+((('[1]N EERR BARINAS'!M87*(100%-Z87))/(1+TASAS!$L$9)))</f>
        <v>0</v>
      </c>
      <c r="N87" s="131">
        <f>+('[1]N EERR BARINAS'!N87*AA87)+((('[1]N EERR BARINAS'!N87*(100%-AA87))/(1+TASAS!$M$9)))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BARINAS'!C88*P88)+((('[1]N EERR BARINAS'!C88*(100%-P88))/(1+TASAS!$B$9)))</f>
        <v>155.69661000944291</v>
      </c>
      <c r="D88" s="131">
        <f>+('[1]N EERR BARINAS'!D88*Q88)+((('[1]N EERR BARINAS'!D88*(100%-Q88))/(1+TASAS!$C$9)))</f>
        <v>210.55866344032455</v>
      </c>
      <c r="E88" s="131">
        <f>+('[1]N EERR BARINAS'!E88*R88)+((('[1]N EERR BARINAS'!E88*(100%-R88))/(1+TASAS!$D$9)))</f>
        <v>220.49519564000033</v>
      </c>
      <c r="F88" s="131">
        <f>+('[1]N EERR BARINAS'!F88*S88)+((('[1]N EERR BARINAS'!F88*(100%-S88))/(1+TASAS!$E$9)))</f>
        <v>217.62374838458544</v>
      </c>
      <c r="G88" s="131">
        <f>+('[1]N EERR BARINAS'!G88*T88)+((('[1]N EERR BARINAS'!G88*(100%-T88))/(1+TASAS!$F$9)))</f>
        <v>225.15913625197405</v>
      </c>
      <c r="H88" s="131">
        <f>+('[1]N EERR BARINAS'!H88*U88)+((('[1]N EERR BARINAS'!H88*(100%-U88))/(1+TASAS!$G$9)))</f>
        <v>360.1740081001771</v>
      </c>
      <c r="I88" s="131">
        <f>+('[1]N EERR BARINAS'!I88*V88)+((('[1]N EERR BARINAS'!I88*(100%-V88))/(1+TASAS!$H$9)))</f>
        <v>0</v>
      </c>
      <c r="J88" s="131">
        <f>+('[1]N EERR BARINAS'!J88*W88)+((('[1]N EERR BARINAS'!J88*(100%-W88))/(1+TASAS!$I$9)))</f>
        <v>0</v>
      </c>
      <c r="K88" s="131">
        <f>+('[1]N EERR BARINAS'!K88*X88)+((('[1]N EERR BARINAS'!K88*(100%-X88))/(1+TASAS!$J$9)))</f>
        <v>0</v>
      </c>
      <c r="L88" s="131">
        <f>+('[1]N EERR BARINAS'!L88*Y88)+((('[1]N EERR BARINAS'!L88*(100%-Y88))/(1+TASAS!$K$9)))</f>
        <v>0</v>
      </c>
      <c r="M88" s="131">
        <f>+('[1]N EERR BARINAS'!M88*Z88)+((('[1]N EERR BARINAS'!M88*(100%-Z88))/(1+TASAS!$L$9)))</f>
        <v>0</v>
      </c>
      <c r="N88" s="131">
        <f>+('[1]N EERR BARINAS'!N88*AA88)+((('[1]N EERR BARINAS'!N88*(100%-AA88))/(1+TASAS!$M$9)))</f>
        <v>0</v>
      </c>
      <c r="O88" s="194">
        <f t="shared" si="3"/>
        <v>1389.7073618265044</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BARINAS'!C89*P89)+((('[1]N EERR BARINAS'!C89*(100%-P89))/(1+TASAS!$B$9)))</f>
        <v>0</v>
      </c>
      <c r="D89" s="131">
        <f>+('[1]N EERR BARINAS'!D89*Q89)+((('[1]N EERR BARINAS'!D89*(100%-Q89))/(1+TASAS!$C$9)))</f>
        <v>0</v>
      </c>
      <c r="E89" s="131">
        <f>+('[1]N EERR BARINAS'!E89*R89)+((('[1]N EERR BARINAS'!E89*(100%-R89))/(1+TASAS!$D$9)))</f>
        <v>0</v>
      </c>
      <c r="F89" s="131">
        <f>+('[1]N EERR BARINAS'!F89*S89)+((('[1]N EERR BARINAS'!F89*(100%-S89))/(1+TASAS!$E$9)))</f>
        <v>0</v>
      </c>
      <c r="G89" s="131">
        <f>+('[1]N EERR BARINAS'!G89*T89)+((('[1]N EERR BARINAS'!G89*(100%-T89))/(1+TASAS!$F$9)))</f>
        <v>0</v>
      </c>
      <c r="H89" s="131">
        <f>+('[1]N EERR BARINAS'!H89*U89)+((('[1]N EERR BARINAS'!H89*(100%-U89))/(1+TASAS!$G$9)))</f>
        <v>0</v>
      </c>
      <c r="I89" s="131">
        <f>+('[1]N EERR BARINAS'!I89*V89)+((('[1]N EERR BARINAS'!I89*(100%-V89))/(1+TASAS!$H$9)))</f>
        <v>0</v>
      </c>
      <c r="J89" s="131">
        <f>+('[1]N EERR BARINAS'!J89*W89)+((('[1]N EERR BARINAS'!J89*(100%-W89))/(1+TASAS!$I$9)))</f>
        <v>0</v>
      </c>
      <c r="K89" s="131">
        <f>+('[1]N EERR BARINAS'!K89*X89)+((('[1]N EERR BARINAS'!K89*(100%-X89))/(1+TASAS!$J$9)))</f>
        <v>0</v>
      </c>
      <c r="L89" s="131">
        <f>+('[1]N EERR BARINAS'!L89*Y89)+((('[1]N EERR BARINAS'!L89*(100%-Y89))/(1+TASAS!$K$9)))</f>
        <v>0</v>
      </c>
      <c r="M89" s="131">
        <f>+('[1]N EERR BARINAS'!M89*Z89)+((('[1]N EERR BARINAS'!M89*(100%-Z89))/(1+TASAS!$L$9)))</f>
        <v>0</v>
      </c>
      <c r="N89" s="131">
        <f>+('[1]N EERR BARINAS'!N89*AA89)+((('[1]N EERR BARINAS'!N89*(100%-AA89))/(1+TASAS!$M$9)))</f>
        <v>0</v>
      </c>
      <c r="O89" s="194">
        <f t="shared" si="3"/>
        <v>0</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BARINAS'!C90*P90)+((('[1]N EERR BARINAS'!C90*(100%-P90))/(1+TASAS!$B$9)))</f>
        <v>0</v>
      </c>
      <c r="D90" s="131">
        <f>+('[1]N EERR BARINAS'!D90*Q90)+((('[1]N EERR BARINAS'!D90*(100%-Q90))/(1+TASAS!$C$9)))</f>
        <v>0</v>
      </c>
      <c r="E90" s="131">
        <f>+('[1]N EERR BARINAS'!E90*R90)+((('[1]N EERR BARINAS'!E90*(100%-R90))/(1+TASAS!$D$9)))</f>
        <v>0</v>
      </c>
      <c r="F90" s="131">
        <f>+('[1]N EERR BARINAS'!F90*S90)+((('[1]N EERR BARINAS'!F90*(100%-S90))/(1+TASAS!$E$9)))</f>
        <v>0</v>
      </c>
      <c r="G90" s="131">
        <f>+('[1]N EERR BARINAS'!G90*T90)+((('[1]N EERR BARINAS'!G90*(100%-T90))/(1+TASAS!$F$9)))</f>
        <v>0</v>
      </c>
      <c r="H90" s="131">
        <f>+('[1]N EERR BARINAS'!H90*U90)+((('[1]N EERR BARINAS'!H90*(100%-U90))/(1+TASAS!$G$9)))</f>
        <v>0</v>
      </c>
      <c r="I90" s="131">
        <f>+('[1]N EERR BARINAS'!I90*V90)+((('[1]N EERR BARINAS'!I90*(100%-V90))/(1+TASAS!$H$9)))</f>
        <v>0</v>
      </c>
      <c r="J90" s="131">
        <f>+('[1]N EERR BARINAS'!J90*W90)+((('[1]N EERR BARINAS'!J90*(100%-W90))/(1+TASAS!$I$9)))</f>
        <v>0</v>
      </c>
      <c r="K90" s="131">
        <f>+('[1]N EERR BARINAS'!K90*X90)+((('[1]N EERR BARINAS'!K90*(100%-X90))/(1+TASAS!$J$9)))</f>
        <v>0</v>
      </c>
      <c r="L90" s="131">
        <f>+('[1]N EERR BARINAS'!L90*Y90)+((('[1]N EERR BARINAS'!L90*(100%-Y90))/(1+TASAS!$K$9)))</f>
        <v>0</v>
      </c>
      <c r="M90" s="131">
        <f>+('[1]N EERR BARINAS'!M90*Z90)+((('[1]N EERR BARINAS'!M90*(100%-Z90))/(1+TASAS!$L$9)))</f>
        <v>0</v>
      </c>
      <c r="N90" s="131">
        <f>+('[1]N EERR BARINAS'!N90*AA90)+((('[1]N EERR BARINAS'!N90*(100%-AA90))/(1+TASAS!$M$9)))</f>
        <v>0</v>
      </c>
      <c r="O90" s="194">
        <f t="shared" si="3"/>
        <v>0</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BARINAS'!C91*P91)+((('[1]N EERR BARINAS'!C91*(100%-P91))/(1+TASAS!$B$9)))</f>
        <v>200</v>
      </c>
      <c r="D91" s="131">
        <f>+('[1]N EERR BARINAS'!D91*Q91)+((('[1]N EERR BARINAS'!D91*(100%-Q91))/(1+TASAS!$C$9)))</f>
        <v>200</v>
      </c>
      <c r="E91" s="131">
        <f>+('[1]N EERR BARINAS'!E91*R91)+((('[1]N EERR BARINAS'!E91*(100%-R91))/(1+TASAS!$D$9)))</f>
        <v>200</v>
      </c>
      <c r="F91" s="131">
        <f>+('[1]N EERR BARINAS'!F91*S91)+((('[1]N EERR BARINAS'!F91*(100%-S91))/(1+TASAS!$E$9)))</f>
        <v>200</v>
      </c>
      <c r="G91" s="131">
        <f>+('[1]N EERR BARINAS'!G91*T91)+((('[1]N EERR BARINAS'!G91*(100%-T91))/(1+TASAS!$F$9)))</f>
        <v>200</v>
      </c>
      <c r="H91" s="131">
        <f>+('[1]N EERR BARINAS'!H91*U91)+((('[1]N EERR BARINAS'!H91*(100%-U91))/(1+TASAS!$G$9)))</f>
        <v>200</v>
      </c>
      <c r="I91" s="131">
        <f>+('[1]N EERR BARINAS'!I91*V91)+((('[1]N EERR BARINAS'!I91*(100%-V91))/(1+TASAS!$H$9)))</f>
        <v>0</v>
      </c>
      <c r="J91" s="131">
        <f>+('[1]N EERR BARINAS'!J91*W91)+((('[1]N EERR BARINAS'!J91*(100%-W91))/(1+TASAS!$I$9)))</f>
        <v>0</v>
      </c>
      <c r="K91" s="131">
        <f>+('[1]N EERR BARINAS'!K91*X91)+((('[1]N EERR BARINAS'!K91*(100%-X91))/(1+TASAS!$J$9)))</f>
        <v>0</v>
      </c>
      <c r="L91" s="131">
        <f>+('[1]N EERR BARINAS'!L91*Y91)+((('[1]N EERR BARINAS'!L91*(100%-Y91))/(1+TASAS!$K$9)))</f>
        <v>0</v>
      </c>
      <c r="M91" s="131">
        <f>+('[1]N EERR BARINAS'!M91*Z91)+((('[1]N EERR BARINAS'!M91*(100%-Z91))/(1+TASAS!$L$9)))</f>
        <v>0</v>
      </c>
      <c r="N91" s="131">
        <f>+('[1]N EERR BARINAS'!N91*AA91)+((('[1]N EERR BARINAS'!N91*(100%-AA91))/(1+TASAS!$M$9)))</f>
        <v>0</v>
      </c>
      <c r="O91" s="194">
        <f t="shared" si="3"/>
        <v>1200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BARINAS'!C92*P92)+((('[1]N EERR BARINAS'!C92*(100%-P92))/(1+TASAS!$B$9)))</f>
        <v>0</v>
      </c>
      <c r="D92" s="131">
        <f>+('[1]N EERR BARINAS'!D92*Q92)+((('[1]N EERR BARINAS'!D92*(100%-Q92))/(1+TASAS!$C$9)))</f>
        <v>0</v>
      </c>
      <c r="E92" s="131">
        <f>+('[1]N EERR BARINAS'!E92*R92)+((('[1]N EERR BARINAS'!E92*(100%-R92))/(1+TASAS!$D$9)))</f>
        <v>0</v>
      </c>
      <c r="F92" s="131">
        <f>+('[1]N EERR BARINAS'!F92*S92)+((('[1]N EERR BARINAS'!F92*(100%-S92))/(1+TASAS!$E$9)))</f>
        <v>0</v>
      </c>
      <c r="G92" s="131">
        <f>+('[1]N EERR BARINAS'!G92*T92)+((('[1]N EERR BARINAS'!G92*(100%-T92))/(1+TASAS!$F$9)))</f>
        <v>0</v>
      </c>
      <c r="H92" s="131">
        <f>+('[1]N EERR BARINAS'!H92*U92)+((('[1]N EERR BARINAS'!H92*(100%-U92))/(1+TASAS!$G$9)))</f>
        <v>0</v>
      </c>
      <c r="I92" s="131">
        <f>+('[1]N EERR BARINAS'!I92*V92)+((('[1]N EERR BARINAS'!I92*(100%-V92))/(1+TASAS!$H$9)))</f>
        <v>0</v>
      </c>
      <c r="J92" s="131">
        <f>+('[1]N EERR BARINAS'!J92*W92)+((('[1]N EERR BARINAS'!J92*(100%-W92))/(1+TASAS!$I$9)))</f>
        <v>0</v>
      </c>
      <c r="K92" s="131">
        <f>+('[1]N EERR BARINAS'!K92*X92)+((('[1]N EERR BARINAS'!K92*(100%-X92))/(1+TASAS!$J$9)))</f>
        <v>0</v>
      </c>
      <c r="L92" s="131">
        <f>+('[1]N EERR BARINAS'!L92*Y92)+((('[1]N EERR BARINAS'!L92*(100%-Y92))/(1+TASAS!$K$9)))</f>
        <v>0</v>
      </c>
      <c r="M92" s="131">
        <f>+('[1]N EERR BARINAS'!M92*Z92)+((('[1]N EERR BARINAS'!M92*(100%-Z92))/(1+TASAS!$L$9)))</f>
        <v>0</v>
      </c>
      <c r="N92" s="131">
        <f>+('[1]N EERR BARINAS'!N92*AA92)+((('[1]N EERR BARINAS'!N92*(100%-AA92))/(1+TASAS!$M$9)))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f>+('[1]N EERR BARINAS'!C93*P93)+((('[1]N EERR BARINAS'!C93*(100%-P93))/(1+TASAS!$B$9)))</f>
        <v>0</v>
      </c>
      <c r="D93" s="131">
        <f>+('[1]N EERR BARINAS'!D93*Q93)+((('[1]N EERR BARINAS'!D93*(100%-Q93))/(1+TASAS!$C$9)))</f>
        <v>0</v>
      </c>
      <c r="E93" s="131">
        <f>+('[1]N EERR BARINAS'!E93*R93)+((('[1]N EERR BARINAS'!E93*(100%-R93))/(1+TASAS!$D$9)))</f>
        <v>0</v>
      </c>
      <c r="F93" s="131">
        <f>+('[1]N EERR BARINAS'!F93*S93)+((('[1]N EERR BARINAS'!F93*(100%-S93))/(1+TASAS!$E$9)))</f>
        <v>0</v>
      </c>
      <c r="G93" s="131">
        <f>+('[1]N EERR BARINAS'!G93*T93)+((('[1]N EERR BARINAS'!G93*(100%-T93))/(1+TASAS!$F$9)))</f>
        <v>0</v>
      </c>
      <c r="H93" s="131">
        <f>+('[1]N EERR BARINAS'!H93*U93)+((('[1]N EERR BARINAS'!H93*(100%-U93))/(1+TASAS!$G$9)))</f>
        <v>0</v>
      </c>
      <c r="I93" s="131">
        <f>+('[1]N EERR BARINAS'!I93*V93)+((('[1]N EERR BARINAS'!I93*(100%-V93))/(1+TASAS!$H$9)))</f>
        <v>0</v>
      </c>
      <c r="J93" s="131">
        <f>+('[1]N EERR BARINAS'!J93*W93)+((('[1]N EERR BARINAS'!J93*(100%-W93))/(1+TASAS!$I$9)))</f>
        <v>0</v>
      </c>
      <c r="K93" s="131">
        <f>+('[1]N EERR BARINAS'!K93*X93)+((('[1]N EERR BARINAS'!K93*(100%-X93))/(1+TASAS!$J$9)))</f>
        <v>0</v>
      </c>
      <c r="L93" s="131">
        <f>+('[1]N EERR BARINAS'!L93*Y93)+((('[1]N EERR BARINAS'!L93*(100%-Y93))/(1+TASAS!$K$9)))</f>
        <v>0</v>
      </c>
      <c r="M93" s="131">
        <f>+('[1]N EERR BARINAS'!M93*Z93)+((('[1]N EERR BARINAS'!M93*(100%-Z93))/(1+TASAS!$L$9)))</f>
        <v>0</v>
      </c>
      <c r="N93" s="131">
        <f>+('[1]N EERR BARINAS'!N93*AA93)+((('[1]N EERR BARINAS'!N93*(100%-AA93))/(1+TASAS!$M$9)))</f>
        <v>0</v>
      </c>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7">SUM(C96:C138)</f>
        <v>799.30827973115595</v>
      </c>
      <c r="D95" s="186">
        <f t="shared" si="17"/>
        <v>921.19789125329146</v>
      </c>
      <c r="E95" s="186">
        <f t="shared" si="17"/>
        <v>921.74837288723779</v>
      </c>
      <c r="F95" s="186">
        <f t="shared" si="17"/>
        <v>1037.4953941611523</v>
      </c>
      <c r="G95" s="186">
        <f t="shared" si="17"/>
        <v>866.62562467099497</v>
      </c>
      <c r="H95" s="186">
        <f t="shared" si="17"/>
        <v>908.11927409430791</v>
      </c>
      <c r="I95" s="186">
        <f t="shared" si="17"/>
        <v>0</v>
      </c>
      <c r="J95" s="186">
        <f t="shared" si="17"/>
        <v>0</v>
      </c>
      <c r="K95" s="186">
        <f t="shared" si="17"/>
        <v>0</v>
      </c>
      <c r="L95" s="186">
        <f t="shared" si="17"/>
        <v>0</v>
      </c>
      <c r="M95" s="186">
        <f t="shared" si="17"/>
        <v>0</v>
      </c>
      <c r="N95" s="186">
        <f t="shared" si="17"/>
        <v>0</v>
      </c>
      <c r="O95" s="210">
        <f t="shared" ref="O95" si="18">SUM(O96:O138)</f>
        <v>5454.4948367981397</v>
      </c>
      <c r="P95" s="305"/>
      <c r="Q95" s="305"/>
      <c r="R95" s="305"/>
      <c r="S95" s="305"/>
      <c r="T95" s="305"/>
      <c r="U95" s="305"/>
      <c r="V95" s="305"/>
      <c r="W95" s="305"/>
      <c r="X95" s="305"/>
      <c r="Y95" s="305"/>
      <c r="Z95" s="305"/>
      <c r="AA95" s="305"/>
    </row>
    <row r="96" spans="1:27" outlineLevel="1" x14ac:dyDescent="0.3">
      <c r="A96" s="203" t="s">
        <v>284</v>
      </c>
      <c r="B96" s="131"/>
      <c r="C96" s="131">
        <f>+('[1]N EERR BARINAS'!C96*P96)+((('[1]N EERR BARINAS'!C96*(100%-P96))/(1+TASAS!$B$9)))</f>
        <v>60.162150012035049</v>
      </c>
      <c r="D96" s="131">
        <f>+('[1]N EERR BARINAS'!D96*Q96)+((('[1]N EERR BARINAS'!D96*(100%-Q96))/(1+TASAS!$C$9)))</f>
        <v>48.001554337769562</v>
      </c>
      <c r="E96" s="131">
        <f>+('[1]N EERR BARINAS'!E96*R96)+((('[1]N EERR BARINAS'!E96*(100%-R96))/(1+TASAS!$D$9)))</f>
        <v>33.973856880328739</v>
      </c>
      <c r="F96" s="131">
        <f>+('[1]N EERR BARINAS'!F96*S96)+((('[1]N EERR BARINAS'!F96*(100%-S96))/(1+TASAS!$E$9)))</f>
        <v>37.581190502140906</v>
      </c>
      <c r="G96" s="131">
        <f>+('[1]N EERR BARINAS'!G96*T96)+((('[1]N EERR BARINAS'!G96*(100%-T96))/(1+TASAS!$F$9)))</f>
        <v>428.64120050301227</v>
      </c>
      <c r="H96" s="131">
        <f>+('[1]N EERR BARINAS'!H96*U96)+((('[1]N EERR BARINAS'!H96*(100%-U96))/(1+TASAS!$G$9)))</f>
        <v>573.21652388808491</v>
      </c>
      <c r="I96" s="131">
        <f>+('[1]N EERR BARINAS'!I96*V96)+((('[1]N EERR BARINAS'!I96*(100%-V96))/(1+TASAS!$H$9)))</f>
        <v>0</v>
      </c>
      <c r="J96" s="131">
        <f>+('[1]N EERR BARINAS'!J96*W96)+((('[1]N EERR BARINAS'!J96*(100%-W96))/(1+TASAS!$I$9)))</f>
        <v>0</v>
      </c>
      <c r="K96" s="131">
        <f>+('[1]N EERR BARINAS'!K96*X96)+((('[1]N EERR BARINAS'!K96*(100%-X96))/(1+TASAS!$J$9)))</f>
        <v>0</v>
      </c>
      <c r="L96" s="131">
        <f>+('[1]N EERR BARINAS'!L96*Y96)+((('[1]N EERR BARINAS'!L96*(100%-Y96))/(1+TASAS!$K$9)))</f>
        <v>0</v>
      </c>
      <c r="M96" s="131">
        <f>+('[1]N EERR BARINAS'!M96*Z96)+((('[1]N EERR BARINAS'!M96*(100%-Z96))/(1+TASAS!$L$9)))</f>
        <v>0</v>
      </c>
      <c r="N96" s="131">
        <f>+('[1]N EERR BARINAS'!N96*AA96)+((('[1]N EERR BARINAS'!N96*(100%-AA96))/(1+TASAS!$M$9)))</f>
        <v>0</v>
      </c>
      <c r="O96" s="194">
        <f t="shared" ref="O96:O203" si="19">+SUM(C96:N96)</f>
        <v>1181.5764761233713</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BARINAS'!C97*P97)+((('[1]N EERR BARINAS'!C97*(100%-P97))/(1+TASAS!$B$9)))</f>
        <v>0</v>
      </c>
      <c r="D97" s="131">
        <f>+('[1]N EERR BARINAS'!D97*Q97)+((('[1]N EERR BARINAS'!D97*(100%-Q97))/(1+TASAS!$C$9)))</f>
        <v>0</v>
      </c>
      <c r="E97" s="131">
        <f>+('[1]N EERR BARINAS'!E97*R97)+((('[1]N EERR BARINAS'!E97*(100%-R97))/(1+TASAS!$D$9)))</f>
        <v>0</v>
      </c>
      <c r="F97" s="131">
        <f>+('[1]N EERR BARINAS'!F97*S97)+((('[1]N EERR BARINAS'!F97*(100%-S97))/(1+TASAS!$E$9)))</f>
        <v>0</v>
      </c>
      <c r="G97" s="131">
        <f>+('[1]N EERR BARINAS'!G97*T97)+((('[1]N EERR BARINAS'!G97*(100%-T97))/(1+TASAS!$F$9)))</f>
        <v>0</v>
      </c>
      <c r="H97" s="131">
        <f>+('[1]N EERR BARINAS'!H97*U97)+((('[1]N EERR BARINAS'!H97*(100%-U97))/(1+TASAS!$G$9)))</f>
        <v>0</v>
      </c>
      <c r="I97" s="131">
        <f>+('[1]N EERR BARINAS'!I97*V97)+((('[1]N EERR BARINAS'!I97*(100%-V97))/(1+TASAS!$H$9)))</f>
        <v>0</v>
      </c>
      <c r="J97" s="131">
        <f>+('[1]N EERR BARINAS'!J97*W97)+((('[1]N EERR BARINAS'!J97*(100%-W97))/(1+TASAS!$I$9)))</f>
        <v>0</v>
      </c>
      <c r="K97" s="131">
        <f>+('[1]N EERR BARINAS'!K97*X97)+((('[1]N EERR BARINAS'!K97*(100%-X97))/(1+TASAS!$J$9)))</f>
        <v>0</v>
      </c>
      <c r="L97" s="131">
        <f>+('[1]N EERR BARINAS'!L97*Y97)+((('[1]N EERR BARINAS'!L97*(100%-Y97))/(1+TASAS!$K$9)))</f>
        <v>0</v>
      </c>
      <c r="M97" s="131">
        <f>+('[1]N EERR BARINAS'!M97*Z97)+((('[1]N EERR BARINAS'!M97*(100%-Z97))/(1+TASAS!$L$9)))</f>
        <v>0</v>
      </c>
      <c r="N97" s="131">
        <f>+('[1]N EERR BARINAS'!N97*AA97)+((('[1]N EERR BARINAS'!N97*(100%-AA97))/(1+TASAS!$M$9)))</f>
        <v>0</v>
      </c>
      <c r="O97" s="194">
        <f t="shared" si="19"/>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BARINAS'!C98*P98)+((('[1]N EERR BARINAS'!C98*(100%-P98))/(1+TASAS!$B$9)))</f>
        <v>0</v>
      </c>
      <c r="D98" s="131">
        <f>+('[1]N EERR BARINAS'!D98*Q98)+((('[1]N EERR BARINAS'!D98*(100%-Q98))/(1+TASAS!$C$9)))</f>
        <v>0</v>
      </c>
      <c r="E98" s="131">
        <f>+('[1]N EERR BARINAS'!E98*R98)+((('[1]N EERR BARINAS'!E98*(100%-R98))/(1+TASAS!$D$9)))</f>
        <v>0</v>
      </c>
      <c r="F98" s="131">
        <f>+('[1]N EERR BARINAS'!F98*S98)+((('[1]N EERR BARINAS'!F98*(100%-S98))/(1+TASAS!$E$9)))</f>
        <v>0</v>
      </c>
      <c r="G98" s="131">
        <f>+('[1]N EERR BARINAS'!G98*T98)+((('[1]N EERR BARINAS'!G98*(100%-T98))/(1+TASAS!$F$9)))</f>
        <v>0</v>
      </c>
      <c r="H98" s="131">
        <f>+('[1]N EERR BARINAS'!H98*U98)+((('[1]N EERR BARINAS'!H98*(100%-U98))/(1+TASAS!$G$9)))</f>
        <v>0</v>
      </c>
      <c r="I98" s="131">
        <f>+('[1]N EERR BARINAS'!I98*V98)+((('[1]N EERR BARINAS'!I98*(100%-V98))/(1+TASAS!$H$9)))</f>
        <v>0</v>
      </c>
      <c r="J98" s="131">
        <f>+('[1]N EERR BARINAS'!J98*W98)+((('[1]N EERR BARINAS'!J98*(100%-W98))/(1+TASAS!$I$9)))</f>
        <v>0</v>
      </c>
      <c r="K98" s="131">
        <f>+('[1]N EERR BARINAS'!K98*X98)+((('[1]N EERR BARINAS'!K98*(100%-X98))/(1+TASAS!$J$9)))</f>
        <v>0</v>
      </c>
      <c r="L98" s="131">
        <f>+('[1]N EERR BARINAS'!L98*Y98)+((('[1]N EERR BARINAS'!L98*(100%-Y98))/(1+TASAS!$K$9)))</f>
        <v>0</v>
      </c>
      <c r="M98" s="131">
        <f>+('[1]N EERR BARINAS'!M98*Z98)+((('[1]N EERR BARINAS'!M98*(100%-Z98))/(1+TASAS!$L$9)))</f>
        <v>0</v>
      </c>
      <c r="N98" s="131">
        <f>+('[1]N EERR BARINAS'!N98*AA98)+((('[1]N EERR BARINAS'!N98*(100%-AA98))/(1+TASAS!$M$9)))</f>
        <v>0</v>
      </c>
      <c r="O98" s="194">
        <f t="shared" si="19"/>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BARINAS'!C99*P99)+((('[1]N EERR BARINAS'!C99*(100%-P99))/(1+TASAS!$B$9)))</f>
        <v>603.24</v>
      </c>
      <c r="D99" s="131">
        <f>+('[1]N EERR BARINAS'!D99*Q99)+((('[1]N EERR BARINAS'!D99*(100%-Q99))/(1+TASAS!$C$9)))</f>
        <v>559.79999999999995</v>
      </c>
      <c r="E99" s="131">
        <f>+('[1]N EERR BARINAS'!E99*R99)+((('[1]N EERR BARINAS'!E99*(100%-R99))/(1+TASAS!$D$9)))</f>
        <v>556.54999999999995</v>
      </c>
      <c r="F99" s="131">
        <f>+('[1]N EERR BARINAS'!F99*S99)+((('[1]N EERR BARINAS'!F99*(100%-S99))/(1+TASAS!$E$9)))</f>
        <v>687.9</v>
      </c>
      <c r="G99" s="131">
        <f>+('[1]N EERR BARINAS'!G99*T99)+((('[1]N EERR BARINAS'!G99*(100%-T99))/(1+TASAS!$F$9)))</f>
        <v>200.88</v>
      </c>
      <c r="H99" s="131">
        <f>+('[1]N EERR BARINAS'!H99*U99)+((('[1]N EERR BARINAS'!H99*(100%-U99))/(1+TASAS!$G$9)))</f>
        <v>49.25</v>
      </c>
      <c r="I99" s="131">
        <f>+('[1]N EERR BARINAS'!I99*V99)+((('[1]N EERR BARINAS'!I99*(100%-V99))/(1+TASAS!$H$9)))</f>
        <v>0</v>
      </c>
      <c r="J99" s="131">
        <f>+('[1]N EERR BARINAS'!J99*W99)+((('[1]N EERR BARINAS'!J99*(100%-W99))/(1+TASAS!$I$9)))</f>
        <v>0</v>
      </c>
      <c r="K99" s="131">
        <f>+('[1]N EERR BARINAS'!K99*X99)+((('[1]N EERR BARINAS'!K99*(100%-X99))/(1+TASAS!$J$9)))</f>
        <v>0</v>
      </c>
      <c r="L99" s="131">
        <f>+('[1]N EERR BARINAS'!L99*Y99)+((('[1]N EERR BARINAS'!L99*(100%-Y99))/(1+TASAS!$K$9)))</f>
        <v>0</v>
      </c>
      <c r="M99" s="131">
        <f>+('[1]N EERR BARINAS'!M99*Z99)+((('[1]N EERR BARINAS'!M99*(100%-Z99))/(1+TASAS!$L$9)))</f>
        <v>0</v>
      </c>
      <c r="N99" s="131">
        <f>+('[1]N EERR BARINAS'!N99*AA99)+((('[1]N EERR BARINAS'!N99*(100%-AA99))/(1+TASAS!$M$9)))</f>
        <v>0</v>
      </c>
      <c r="O99" s="194">
        <f t="shared" si="19"/>
        <v>2657.62</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BARINAS'!C100*P100)+((('[1]N EERR BARINAS'!C100*(100%-P100))/(1+TASAS!$B$9)))</f>
        <v>0</v>
      </c>
      <c r="D100" s="131">
        <f>+('[1]N EERR BARINAS'!D100*Q100)+((('[1]N EERR BARINAS'!D100*(100%-Q100))/(1+TASAS!$C$9)))</f>
        <v>0</v>
      </c>
      <c r="E100" s="131">
        <f>+('[1]N EERR BARINAS'!E100*R100)+((('[1]N EERR BARINAS'!E100*(100%-R100))/(1+TASAS!$D$9)))</f>
        <v>0</v>
      </c>
      <c r="F100" s="131">
        <f>+('[1]N EERR BARINAS'!F100*S100)+((('[1]N EERR BARINAS'!F100*(100%-S100))/(1+TASAS!$E$9)))</f>
        <v>0</v>
      </c>
      <c r="G100" s="131">
        <f>+('[1]N EERR BARINAS'!G100*T100)+((('[1]N EERR BARINAS'!G100*(100%-T100))/(1+TASAS!$F$9)))</f>
        <v>0</v>
      </c>
      <c r="H100" s="131">
        <f>+('[1]N EERR BARINAS'!H100*U100)+((('[1]N EERR BARINAS'!H100*(100%-U100))/(1+TASAS!$G$9)))</f>
        <v>0</v>
      </c>
      <c r="I100" s="131">
        <f>+('[1]N EERR BARINAS'!I100*V100)+((('[1]N EERR BARINAS'!I100*(100%-V100))/(1+TASAS!$H$9)))</f>
        <v>0</v>
      </c>
      <c r="J100" s="131">
        <f>+('[1]N EERR BARINAS'!J100*W100)+((('[1]N EERR BARINAS'!J100*(100%-W100))/(1+TASAS!$I$9)))</f>
        <v>0</v>
      </c>
      <c r="K100" s="131">
        <f>+('[1]N EERR BARINAS'!K100*X100)+((('[1]N EERR BARINAS'!K100*(100%-X100))/(1+TASAS!$J$9)))</f>
        <v>0</v>
      </c>
      <c r="L100" s="131">
        <f>+('[1]N EERR BARINAS'!L100*Y100)+((('[1]N EERR BARINAS'!L100*(100%-Y100))/(1+TASAS!$K$9)))</f>
        <v>0</v>
      </c>
      <c r="M100" s="131">
        <f>+('[1]N EERR BARINAS'!M100*Z100)+((('[1]N EERR BARINAS'!M100*(100%-Z100))/(1+TASAS!$L$9)))</f>
        <v>0</v>
      </c>
      <c r="N100" s="131">
        <f>+('[1]N EERR BARINAS'!N100*AA100)+((('[1]N EERR BARINAS'!N100*(100%-AA100))/(1+TASAS!$M$9)))</f>
        <v>0</v>
      </c>
      <c r="O100" s="194">
        <f t="shared" si="19"/>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BARINAS'!C101*P101)+((('[1]N EERR BARINAS'!C101*(100%-P101))/(1+TASAS!$B$9)))</f>
        <v>74.612009109592861</v>
      </c>
      <c r="D101" s="131">
        <f>+('[1]N EERR BARINAS'!D101*Q101)+((('[1]N EERR BARINAS'!D101*(100%-Q101))/(1+TASAS!$C$9)))</f>
        <v>92.741140132374923</v>
      </c>
      <c r="E101" s="131">
        <f>+('[1]N EERR BARINAS'!E101*R101)+((('[1]N EERR BARINAS'!E101*(100%-R101))/(1+TASAS!$D$9)))</f>
        <v>77.028088872063037</v>
      </c>
      <c r="F101" s="131">
        <f>+('[1]N EERR BARINAS'!F101*S101)+((('[1]N EERR BARINAS'!F101*(100%-S101))/(1+TASAS!$E$9)))</f>
        <v>89.714524250681194</v>
      </c>
      <c r="G101" s="131">
        <f>+('[1]N EERR BARINAS'!G101*T101)+((('[1]N EERR BARINAS'!G101*(100%-T101))/(1+TASAS!$F$9)))</f>
        <v>91.593261975785225</v>
      </c>
      <c r="H101" s="131">
        <f>+('[1]N EERR BARINAS'!H101*U101)+((('[1]N EERR BARINAS'!H101*(100%-U101))/(1+TASAS!$G$9)))</f>
        <v>95.534760443007997</v>
      </c>
      <c r="I101" s="131">
        <f>+('[1]N EERR BARINAS'!I101*V101)+((('[1]N EERR BARINAS'!I101*(100%-V101))/(1+TASAS!$H$9)))</f>
        <v>0</v>
      </c>
      <c r="J101" s="131">
        <f>+('[1]N EERR BARINAS'!J101*W101)+((('[1]N EERR BARINAS'!J101*(100%-W101))/(1+TASAS!$I$9)))</f>
        <v>0</v>
      </c>
      <c r="K101" s="131">
        <f>+('[1]N EERR BARINAS'!K101*X101)+((('[1]N EERR BARINAS'!K101*(100%-X101))/(1+TASAS!$J$9)))</f>
        <v>0</v>
      </c>
      <c r="L101" s="131">
        <f>+('[1]N EERR BARINAS'!L101*Y101)+((('[1]N EERR BARINAS'!L101*(100%-Y101))/(1+TASAS!$K$9)))</f>
        <v>0</v>
      </c>
      <c r="M101" s="131">
        <f>+('[1]N EERR BARINAS'!M101*Z101)+((('[1]N EERR BARINAS'!M101*(100%-Z101))/(1+TASAS!$L$9)))</f>
        <v>0</v>
      </c>
      <c r="N101" s="131">
        <f>+('[1]N EERR BARINAS'!N101*AA101)+((('[1]N EERR BARINAS'!N101*(100%-AA101))/(1+TASAS!$M$9)))</f>
        <v>0</v>
      </c>
      <c r="O101" s="194">
        <f t="shared" si="19"/>
        <v>521.22378478350538</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BARINAS'!C102*P102)+((('[1]N EERR BARINAS'!C102*(100%-P102))/(1+TASAS!$B$9)))</f>
        <v>0</v>
      </c>
      <c r="D102" s="131">
        <f>+('[1]N EERR BARINAS'!D102*Q102)+((('[1]N EERR BARINAS'!D102*(100%-Q102))/(1+TASAS!$C$9)))</f>
        <v>0</v>
      </c>
      <c r="E102" s="131">
        <f>+('[1]N EERR BARINAS'!E102*R102)+((('[1]N EERR BARINAS'!E102*(100%-R102))/(1+TASAS!$D$9)))</f>
        <v>0</v>
      </c>
      <c r="F102" s="131">
        <f>+('[1]N EERR BARINAS'!F102*S102)+((('[1]N EERR BARINAS'!F102*(100%-S102))/(1+TASAS!$E$9)))</f>
        <v>0</v>
      </c>
      <c r="G102" s="131">
        <f>+('[1]N EERR BARINAS'!G102*T102)+((('[1]N EERR BARINAS'!G102*(100%-T102))/(1+TASAS!$F$9)))</f>
        <v>0</v>
      </c>
      <c r="H102" s="131">
        <f>+('[1]N EERR BARINAS'!H102*U102)+((('[1]N EERR BARINAS'!H102*(100%-U102))/(1+TASAS!$G$9)))</f>
        <v>0</v>
      </c>
      <c r="I102" s="131">
        <f>+('[1]N EERR BARINAS'!I102*V102)+((('[1]N EERR BARINAS'!I102*(100%-V102))/(1+TASAS!$H$9)))</f>
        <v>0</v>
      </c>
      <c r="J102" s="131">
        <f>+('[1]N EERR BARINAS'!J102*W102)+((('[1]N EERR BARINAS'!J102*(100%-W102))/(1+TASAS!$I$9)))</f>
        <v>0</v>
      </c>
      <c r="K102" s="131">
        <f>+('[1]N EERR BARINAS'!K102*X102)+((('[1]N EERR BARINAS'!K102*(100%-X102))/(1+TASAS!$J$9)))</f>
        <v>0</v>
      </c>
      <c r="L102" s="131">
        <f>+('[1]N EERR BARINAS'!L102*Y102)+((('[1]N EERR BARINAS'!L102*(100%-Y102))/(1+TASAS!$K$9)))</f>
        <v>0</v>
      </c>
      <c r="M102" s="131">
        <f>+('[1]N EERR BARINAS'!M102*Z102)+((('[1]N EERR BARINAS'!M102*(100%-Z102))/(1+TASAS!$L$9)))</f>
        <v>0</v>
      </c>
      <c r="N102" s="131">
        <f>+('[1]N EERR BARINAS'!N102*AA102)+((('[1]N EERR BARINAS'!N102*(100%-AA102))/(1+TASAS!$M$9)))</f>
        <v>0</v>
      </c>
      <c r="O102" s="194">
        <f t="shared" si="19"/>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BARINAS'!C103*P103)+((('[1]N EERR BARINAS'!C103*(100%-P103))/(1+TASAS!$B$9)))</f>
        <v>0</v>
      </c>
      <c r="D103" s="131">
        <f>+('[1]N EERR BARINAS'!D103*Q103)+((('[1]N EERR BARINAS'!D103*(100%-Q103))/(1+TASAS!$C$9)))</f>
        <v>15.951307380257635</v>
      </c>
      <c r="E103" s="131">
        <f>+('[1]N EERR BARINAS'!E103*R103)+((('[1]N EERR BARINAS'!E103*(100%-R103))/(1+TASAS!$D$9)))</f>
        <v>13.056564212983776</v>
      </c>
      <c r="F103" s="131">
        <f>+('[1]N EERR BARINAS'!F103*S103)+((('[1]N EERR BARINAS'!F103*(100%-S103))/(1+TASAS!$E$9)))</f>
        <v>15.360179992214869</v>
      </c>
      <c r="G103" s="131">
        <f>+('[1]N EERR BARINAS'!G103*T103)+((('[1]N EERR BARINAS'!G103*(100%-T103))/(1+TASAS!$F$9)))</f>
        <v>0</v>
      </c>
      <c r="H103" s="131">
        <f>+('[1]N EERR BARINAS'!H103*U103)+((('[1]N EERR BARINAS'!H103*(100%-U103))/(1+TASAS!$G$9)))</f>
        <v>0</v>
      </c>
      <c r="I103" s="131">
        <f>+('[1]N EERR BARINAS'!I103*V103)+((('[1]N EERR BARINAS'!I103*(100%-V103))/(1+TASAS!$H$9)))</f>
        <v>0</v>
      </c>
      <c r="J103" s="131">
        <f>+('[1]N EERR BARINAS'!J103*W103)+((('[1]N EERR BARINAS'!J103*(100%-W103))/(1+TASAS!$I$9)))</f>
        <v>0</v>
      </c>
      <c r="K103" s="131">
        <f>+('[1]N EERR BARINAS'!K103*X103)+((('[1]N EERR BARINAS'!K103*(100%-X103))/(1+TASAS!$J$9)))</f>
        <v>0</v>
      </c>
      <c r="L103" s="131">
        <f>+('[1]N EERR BARINAS'!L103*Y103)+((('[1]N EERR BARINAS'!L103*(100%-Y103))/(1+TASAS!$K$9)))</f>
        <v>0</v>
      </c>
      <c r="M103" s="131">
        <f>+('[1]N EERR BARINAS'!M103*Z103)+((('[1]N EERR BARINAS'!M103*(100%-Z103))/(1+TASAS!$L$9)))</f>
        <v>0</v>
      </c>
      <c r="N103" s="131">
        <f>+('[1]N EERR BARINAS'!N103*AA103)+((('[1]N EERR BARINAS'!N103*(100%-AA103))/(1+TASAS!$M$9)))</f>
        <v>0</v>
      </c>
      <c r="O103" s="194">
        <f t="shared" si="19"/>
        <v>44.368051585456278</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BARINAS'!C104*P104)+((('[1]N EERR BARINAS'!C104*(100%-P104))/(1+TASAS!$B$9)))</f>
        <v>0</v>
      </c>
      <c r="D104" s="131">
        <f>+('[1]N EERR BARINAS'!D104*Q104)+((('[1]N EERR BARINAS'!D104*(100%-Q104))/(1+TASAS!$C$9)))</f>
        <v>0</v>
      </c>
      <c r="E104" s="131">
        <f>+('[1]N EERR BARINAS'!E104*R104)+((('[1]N EERR BARINAS'!E104*(100%-R104))/(1+TASAS!$D$9)))</f>
        <v>0</v>
      </c>
      <c r="F104" s="131">
        <f>+('[1]N EERR BARINAS'!F104*S104)+((('[1]N EERR BARINAS'!F104*(100%-S104))/(1+TASAS!$E$9)))</f>
        <v>0</v>
      </c>
      <c r="G104" s="131">
        <f>+('[1]N EERR BARINAS'!G104*T104)+((('[1]N EERR BARINAS'!G104*(100%-T104))/(1+TASAS!$F$9)))</f>
        <v>0</v>
      </c>
      <c r="H104" s="131">
        <f>+('[1]N EERR BARINAS'!H104*U104)+((('[1]N EERR BARINAS'!H104*(100%-U104))/(1+TASAS!$G$9)))</f>
        <v>0</v>
      </c>
      <c r="I104" s="131">
        <f>+('[1]N EERR BARINAS'!I104*V104)+((('[1]N EERR BARINAS'!I104*(100%-V104))/(1+TASAS!$H$9)))</f>
        <v>0</v>
      </c>
      <c r="J104" s="131">
        <f>+('[1]N EERR BARINAS'!J104*W104)+((('[1]N EERR BARINAS'!J104*(100%-W104))/(1+TASAS!$I$9)))</f>
        <v>0</v>
      </c>
      <c r="K104" s="131">
        <f>+('[1]N EERR BARINAS'!K104*X104)+((('[1]N EERR BARINAS'!K104*(100%-X104))/(1+TASAS!$J$9)))</f>
        <v>0</v>
      </c>
      <c r="L104" s="131">
        <f>+('[1]N EERR BARINAS'!L104*Y104)+((('[1]N EERR BARINAS'!L104*(100%-Y104))/(1+TASAS!$K$9)))</f>
        <v>0</v>
      </c>
      <c r="M104" s="131">
        <f>+('[1]N EERR BARINAS'!M104*Z104)+((('[1]N EERR BARINAS'!M104*(100%-Z104))/(1+TASAS!$L$9)))</f>
        <v>0</v>
      </c>
      <c r="N104" s="131">
        <f>+('[1]N EERR BARINAS'!N104*AA104)+((('[1]N EERR BARINAS'!N104*(100%-AA104))/(1+TASAS!$M$9)))</f>
        <v>0</v>
      </c>
      <c r="O104" s="194">
        <f t="shared" si="19"/>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BARINAS'!C105*P105)+((('[1]N EERR BARINAS'!C105*(100%-P105))/(1+TASAS!$B$9)))</f>
        <v>0</v>
      </c>
      <c r="D105" s="131">
        <f>+('[1]N EERR BARINAS'!D105*Q105)+((('[1]N EERR BARINAS'!D105*(100%-Q105))/(1+TASAS!$C$9)))</f>
        <v>33.31</v>
      </c>
      <c r="E105" s="131">
        <f>+('[1]N EERR BARINAS'!E105*R105)+((('[1]N EERR BARINAS'!E105*(100%-R105))/(1+TASAS!$D$9)))</f>
        <v>32.81</v>
      </c>
      <c r="F105" s="131">
        <f>+('[1]N EERR BARINAS'!F105*S105)+((('[1]N EERR BARINAS'!F105*(100%-S105))/(1+TASAS!$E$9)))</f>
        <v>54.09</v>
      </c>
      <c r="G105" s="131">
        <f>+('[1]N EERR BARINAS'!G105*T105)+((('[1]N EERR BARINAS'!G105*(100%-T105))/(1+TASAS!$F$9)))</f>
        <v>0</v>
      </c>
      <c r="H105" s="131">
        <f>+('[1]N EERR BARINAS'!H105*U105)+((('[1]N EERR BARINAS'!H105*(100%-U105))/(1+TASAS!$G$9)))</f>
        <v>0</v>
      </c>
      <c r="I105" s="131">
        <f>+('[1]N EERR BARINAS'!I105*V105)+((('[1]N EERR BARINAS'!I105*(100%-V105))/(1+TASAS!$H$9)))</f>
        <v>0</v>
      </c>
      <c r="J105" s="131">
        <f>+('[1]N EERR BARINAS'!J105*W105)+((('[1]N EERR BARINAS'!J105*(100%-W105))/(1+TASAS!$I$9)))</f>
        <v>0</v>
      </c>
      <c r="K105" s="131">
        <f>+('[1]N EERR BARINAS'!K105*X105)+((('[1]N EERR BARINAS'!K105*(100%-X105))/(1+TASAS!$J$9)))</f>
        <v>0</v>
      </c>
      <c r="L105" s="131">
        <f>+('[1]N EERR BARINAS'!L105*Y105)+((('[1]N EERR BARINAS'!L105*(100%-Y105))/(1+TASAS!$K$9)))</f>
        <v>0</v>
      </c>
      <c r="M105" s="131">
        <f>+('[1]N EERR BARINAS'!M105*Z105)+((('[1]N EERR BARINAS'!M105*(100%-Z105))/(1+TASAS!$L$9)))</f>
        <v>0</v>
      </c>
      <c r="N105" s="131">
        <f>+('[1]N EERR BARINAS'!N105*AA105)+((('[1]N EERR BARINAS'!N105*(100%-AA105))/(1+TASAS!$M$9)))</f>
        <v>0</v>
      </c>
      <c r="O105" s="194">
        <f t="shared" si="19"/>
        <v>120.21000000000001</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BARINAS'!C106*P106)+((('[1]N EERR BARINAS'!C106*(100%-P106))/(1+TASAS!$B$9)))</f>
        <v>0</v>
      </c>
      <c r="D106" s="131">
        <f>+('[1]N EERR BARINAS'!D106*Q106)+((('[1]N EERR BARINAS'!D106*(100%-Q106))/(1+TASAS!$C$9)))</f>
        <v>0</v>
      </c>
      <c r="E106" s="131">
        <f>+('[1]N EERR BARINAS'!E106*R106)+((('[1]N EERR BARINAS'!E106*(100%-R106))/(1+TASAS!$D$9)))</f>
        <v>0</v>
      </c>
      <c r="F106" s="131">
        <f>+('[1]N EERR BARINAS'!F106*S106)+((('[1]N EERR BARINAS'!F106*(100%-S106))/(1+TASAS!$E$9)))</f>
        <v>0</v>
      </c>
      <c r="G106" s="131">
        <f>+('[1]N EERR BARINAS'!G106*T106)+((('[1]N EERR BARINAS'!G106*(100%-T106))/(1+TASAS!$F$9)))</f>
        <v>0</v>
      </c>
      <c r="H106" s="131">
        <f>+('[1]N EERR BARINAS'!H106*U106)+((('[1]N EERR BARINAS'!H106*(100%-U106))/(1+TASAS!$G$9)))</f>
        <v>0</v>
      </c>
      <c r="I106" s="131">
        <f>+('[1]N EERR BARINAS'!I106*V106)+((('[1]N EERR BARINAS'!I106*(100%-V106))/(1+TASAS!$H$9)))</f>
        <v>0</v>
      </c>
      <c r="J106" s="131">
        <f>+('[1]N EERR BARINAS'!J106*W106)+((('[1]N EERR BARINAS'!J106*(100%-W106))/(1+TASAS!$I$9)))</f>
        <v>0</v>
      </c>
      <c r="K106" s="131">
        <f>+('[1]N EERR BARINAS'!K106*X106)+((('[1]N EERR BARINAS'!K106*(100%-X106))/(1+TASAS!$J$9)))</f>
        <v>0</v>
      </c>
      <c r="L106" s="131">
        <f>+('[1]N EERR BARINAS'!L106*Y106)+((('[1]N EERR BARINAS'!L106*(100%-Y106))/(1+TASAS!$K$9)))</f>
        <v>0</v>
      </c>
      <c r="M106" s="131">
        <f>+('[1]N EERR BARINAS'!M106*Z106)+((('[1]N EERR BARINAS'!M106*(100%-Z106))/(1+TASAS!$L$9)))</f>
        <v>0</v>
      </c>
      <c r="N106" s="131">
        <f>+('[1]N EERR BARINAS'!N106*AA106)+((('[1]N EERR BARINAS'!N106*(100%-AA106))/(1+TASAS!$M$9)))</f>
        <v>0</v>
      </c>
      <c r="O106" s="194">
        <f t="shared" si="19"/>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BARINAS'!C107*P107)+((('[1]N EERR BARINAS'!C107*(100%-P107))/(1+TASAS!$B$9)))</f>
        <v>0</v>
      </c>
      <c r="D107" s="131">
        <f>+('[1]N EERR BARINAS'!D107*Q107)+((('[1]N EERR BARINAS'!D107*(100%-Q107))/(1+TASAS!$C$9)))</f>
        <v>0</v>
      </c>
      <c r="E107" s="131">
        <f>+('[1]N EERR BARINAS'!E107*R107)+((('[1]N EERR BARINAS'!E107*(100%-R107))/(1+TASAS!$D$9)))</f>
        <v>0</v>
      </c>
      <c r="F107" s="131">
        <f>+('[1]N EERR BARINAS'!F107*S107)+((('[1]N EERR BARINAS'!F107*(100%-S107))/(1+TASAS!$E$9)))</f>
        <v>0</v>
      </c>
      <c r="G107" s="131">
        <f>+('[1]N EERR BARINAS'!G107*T107)+((('[1]N EERR BARINAS'!G107*(100%-T107))/(1+TASAS!$F$9)))</f>
        <v>0</v>
      </c>
      <c r="H107" s="131">
        <f>+('[1]N EERR BARINAS'!H107*U107)+((('[1]N EERR BARINAS'!H107*(100%-U107))/(1+TASAS!$G$9)))</f>
        <v>0</v>
      </c>
      <c r="I107" s="131">
        <f>+('[1]N EERR BARINAS'!I107*V107)+((('[1]N EERR BARINAS'!I107*(100%-V107))/(1+TASAS!$H$9)))</f>
        <v>0</v>
      </c>
      <c r="J107" s="131">
        <f>+('[1]N EERR BARINAS'!J107*W107)+((('[1]N EERR BARINAS'!J107*(100%-W107))/(1+TASAS!$I$9)))</f>
        <v>0</v>
      </c>
      <c r="K107" s="131">
        <f>+('[1]N EERR BARINAS'!K107*X107)+((('[1]N EERR BARINAS'!K107*(100%-X107))/(1+TASAS!$J$9)))</f>
        <v>0</v>
      </c>
      <c r="L107" s="131">
        <f>+('[1]N EERR BARINAS'!L107*Y107)+((('[1]N EERR BARINAS'!L107*(100%-Y107))/(1+TASAS!$K$9)))</f>
        <v>0</v>
      </c>
      <c r="M107" s="131">
        <f>+('[1]N EERR BARINAS'!M107*Z107)+((('[1]N EERR BARINAS'!M107*(100%-Z107))/(1+TASAS!$L$9)))</f>
        <v>0</v>
      </c>
      <c r="N107" s="131">
        <f>+('[1]N EERR BARINAS'!N107*AA107)+((('[1]N EERR BARINAS'!N107*(100%-AA107))/(1+TASAS!$M$9)))</f>
        <v>0</v>
      </c>
      <c r="O107" s="194">
        <f t="shared" si="19"/>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BARINAS'!C108*P108)+((('[1]N EERR BARINAS'!C108*(100%-P108))/(1+TASAS!$B$9)))</f>
        <v>0</v>
      </c>
      <c r="D108" s="131">
        <f>+('[1]N EERR BARINAS'!D108*Q108)+((('[1]N EERR BARINAS'!D108*(100%-Q108))/(1+TASAS!$C$9)))</f>
        <v>0</v>
      </c>
      <c r="E108" s="131">
        <f>+('[1]N EERR BARINAS'!E108*R108)+((('[1]N EERR BARINAS'!E108*(100%-R108))/(1+TASAS!$D$9)))</f>
        <v>0</v>
      </c>
      <c r="F108" s="131">
        <f>+('[1]N EERR BARINAS'!F108*S108)+((('[1]N EERR BARINAS'!F108*(100%-S108))/(1+TASAS!$E$9)))</f>
        <v>0</v>
      </c>
      <c r="G108" s="131">
        <f>+('[1]N EERR BARINAS'!G108*T108)+((('[1]N EERR BARINAS'!G108*(100%-T108))/(1+TASAS!$F$9)))</f>
        <v>0</v>
      </c>
      <c r="H108" s="131">
        <f>+('[1]N EERR BARINAS'!H108*U108)+((('[1]N EERR BARINAS'!H108*(100%-U108))/(1+TASAS!$G$9)))</f>
        <v>32</v>
      </c>
      <c r="I108" s="131">
        <f>+('[1]N EERR BARINAS'!I108*V108)+((('[1]N EERR BARINAS'!I108*(100%-V108))/(1+TASAS!$H$9)))</f>
        <v>0</v>
      </c>
      <c r="J108" s="131">
        <f>+('[1]N EERR BARINAS'!J108*W108)+((('[1]N EERR BARINAS'!J108*(100%-W108))/(1+TASAS!$I$9)))</f>
        <v>0</v>
      </c>
      <c r="K108" s="131">
        <f>+('[1]N EERR BARINAS'!K108*X108)+((('[1]N EERR BARINAS'!K108*(100%-X108))/(1+TASAS!$J$9)))</f>
        <v>0</v>
      </c>
      <c r="L108" s="131">
        <f>+('[1]N EERR BARINAS'!L108*Y108)+((('[1]N EERR BARINAS'!L108*(100%-Y108))/(1+TASAS!$K$9)))</f>
        <v>0</v>
      </c>
      <c r="M108" s="131">
        <f>+('[1]N EERR BARINAS'!M108*Z108)+((('[1]N EERR BARINAS'!M108*(100%-Z108))/(1+TASAS!$L$9)))</f>
        <v>0</v>
      </c>
      <c r="N108" s="131">
        <f>+('[1]N EERR BARINAS'!N108*AA108)+((('[1]N EERR BARINAS'!N108*(100%-AA108))/(1+TASAS!$M$9)))</f>
        <v>0</v>
      </c>
      <c r="O108" s="194">
        <f t="shared" si="19"/>
        <v>32</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BARINAS'!C109*P109)+((('[1]N EERR BARINAS'!C109*(100%-P109))/(1+TASAS!$B$9)))</f>
        <v>0</v>
      </c>
      <c r="D109" s="131">
        <f>+('[1]N EERR BARINAS'!D109*Q109)+((('[1]N EERR BARINAS'!D109*(100%-Q109))/(1+TASAS!$C$9)))</f>
        <v>11.297378122553557</v>
      </c>
      <c r="E109" s="131">
        <f>+('[1]N EERR BARINAS'!E109*R109)+((('[1]N EERR BARINAS'!E109*(100%-R109))/(1+TASAS!$D$9)))</f>
        <v>10.088522348153232</v>
      </c>
      <c r="F109" s="131">
        <f>+('[1]N EERR BARINAS'!F109*S109)+((('[1]N EERR BARINAS'!F109*(100%-S109))/(1+TASAS!$E$9)))</f>
        <v>10.040604748929544</v>
      </c>
      <c r="G109" s="131">
        <f>+('[1]N EERR BARINAS'!G109*T109)+((('[1]N EERR BARINAS'!G109*(100%-T109))/(1+TASAS!$F$9)))</f>
        <v>0</v>
      </c>
      <c r="H109" s="131">
        <f>+('[1]N EERR BARINAS'!H109*U109)+((('[1]N EERR BARINAS'!H109*(100%-U109))/(1+TASAS!$G$9)))</f>
        <v>0</v>
      </c>
      <c r="I109" s="131">
        <f>+('[1]N EERR BARINAS'!I109*V109)+((('[1]N EERR BARINAS'!I109*(100%-V109))/(1+TASAS!$H$9)))</f>
        <v>0</v>
      </c>
      <c r="J109" s="131">
        <f>+('[1]N EERR BARINAS'!J109*W109)+((('[1]N EERR BARINAS'!J109*(100%-W109))/(1+TASAS!$I$9)))</f>
        <v>0</v>
      </c>
      <c r="K109" s="131">
        <f>+('[1]N EERR BARINAS'!K109*X109)+((('[1]N EERR BARINAS'!K109*(100%-X109))/(1+TASAS!$J$9)))</f>
        <v>0</v>
      </c>
      <c r="L109" s="131">
        <f>+('[1]N EERR BARINAS'!L109*Y109)+((('[1]N EERR BARINAS'!L109*(100%-Y109))/(1+TASAS!$K$9)))</f>
        <v>0</v>
      </c>
      <c r="M109" s="131">
        <f>+('[1]N EERR BARINAS'!M109*Z109)+((('[1]N EERR BARINAS'!M109*(100%-Z109))/(1+TASAS!$L$9)))</f>
        <v>0</v>
      </c>
      <c r="N109" s="131">
        <f>+('[1]N EERR BARINAS'!N109*AA109)+((('[1]N EERR BARINAS'!N109*(100%-AA109))/(1+TASAS!$M$9)))</f>
        <v>0</v>
      </c>
      <c r="O109" s="194">
        <f t="shared" si="19"/>
        <v>31.426505219636333</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BARINAS'!C110*P110)+((('[1]N EERR BARINAS'!C110*(100%-P110))/(1+TASAS!$B$9)))</f>
        <v>0</v>
      </c>
      <c r="D110" s="131">
        <f>+('[1]N EERR BARINAS'!D110*Q110)+((('[1]N EERR BARINAS'!D110*(100%-Q110))/(1+TASAS!$C$9)))</f>
        <v>0</v>
      </c>
      <c r="E110" s="131">
        <f>+('[1]N EERR BARINAS'!E110*R110)+((('[1]N EERR BARINAS'!E110*(100%-R110))/(1+TASAS!$D$9)))</f>
        <v>0</v>
      </c>
      <c r="F110" s="131">
        <f>+('[1]N EERR BARINAS'!F110*S110)+((('[1]N EERR BARINAS'!F110*(100%-S110))/(1+TASAS!$E$9)))</f>
        <v>0</v>
      </c>
      <c r="G110" s="131">
        <f>+('[1]N EERR BARINAS'!G110*T110)+((('[1]N EERR BARINAS'!G110*(100%-T110))/(1+TASAS!$F$9)))</f>
        <v>0</v>
      </c>
      <c r="H110" s="131">
        <f>+('[1]N EERR BARINAS'!H110*U110)+((('[1]N EERR BARINAS'!H110*(100%-U110))/(1+TASAS!$G$9)))</f>
        <v>0</v>
      </c>
      <c r="I110" s="131">
        <f>+('[1]N EERR BARINAS'!I110*V110)+((('[1]N EERR BARINAS'!I110*(100%-V110))/(1+TASAS!$H$9)))</f>
        <v>0</v>
      </c>
      <c r="J110" s="131">
        <f>+('[1]N EERR BARINAS'!J110*W110)+((('[1]N EERR BARINAS'!J110*(100%-W110))/(1+TASAS!$I$9)))</f>
        <v>0</v>
      </c>
      <c r="K110" s="131">
        <f>+('[1]N EERR BARINAS'!K110*X110)+((('[1]N EERR BARINAS'!K110*(100%-X110))/(1+TASAS!$J$9)))</f>
        <v>0</v>
      </c>
      <c r="L110" s="131">
        <f>+('[1]N EERR BARINAS'!L110*Y110)+((('[1]N EERR BARINAS'!L110*(100%-Y110))/(1+TASAS!$K$9)))</f>
        <v>0</v>
      </c>
      <c r="M110" s="131">
        <f>+('[1]N EERR BARINAS'!M110*Z110)+((('[1]N EERR BARINAS'!M110*(100%-Z110))/(1+TASAS!$L$9)))</f>
        <v>0</v>
      </c>
      <c r="N110" s="131">
        <f>+('[1]N EERR BARINAS'!N110*AA110)+((('[1]N EERR BARINAS'!N110*(100%-AA110))/(1+TASAS!$M$9)))</f>
        <v>0</v>
      </c>
      <c r="O110" s="194">
        <f t="shared" si="19"/>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BARINAS'!C111*P111)+((('[1]N EERR BARINAS'!C111*(100%-P111))/(1+TASAS!$B$9)))</f>
        <v>0</v>
      </c>
      <c r="D111" s="131">
        <f>+('[1]N EERR BARINAS'!D111*Q111)+((('[1]N EERR BARINAS'!D111*(100%-Q111))/(1+TASAS!$C$9)))</f>
        <v>23.6</v>
      </c>
      <c r="E111" s="131">
        <f>+('[1]N EERR BARINAS'!E111*R111)+((('[1]N EERR BARINAS'!E111*(100%-R111))/(1+TASAS!$D$9)))</f>
        <v>25.35</v>
      </c>
      <c r="F111" s="131">
        <f>+('[1]N EERR BARINAS'!F111*S111)+((('[1]N EERR BARINAS'!F111*(100%-S111))/(1+TASAS!$E$9)))</f>
        <v>57.98</v>
      </c>
      <c r="G111" s="131">
        <f>+('[1]N EERR BARINAS'!G111*T111)+((('[1]N EERR BARINAS'!G111*(100%-T111))/(1+TASAS!$F$9)))</f>
        <v>0</v>
      </c>
      <c r="H111" s="131">
        <f>+('[1]N EERR BARINAS'!H111*U111)+((('[1]N EERR BARINAS'!H111*(100%-U111))/(1+TASAS!$G$9)))</f>
        <v>0</v>
      </c>
      <c r="I111" s="131">
        <f>+('[1]N EERR BARINAS'!I111*V111)+((('[1]N EERR BARINAS'!I111*(100%-V111))/(1+TASAS!$H$9)))</f>
        <v>0</v>
      </c>
      <c r="J111" s="131">
        <f>+('[1]N EERR BARINAS'!J111*W111)+((('[1]N EERR BARINAS'!J111*(100%-W111))/(1+TASAS!$I$9)))</f>
        <v>0</v>
      </c>
      <c r="K111" s="131">
        <f>+('[1]N EERR BARINAS'!K111*X111)+((('[1]N EERR BARINAS'!K111*(100%-X111))/(1+TASAS!$J$9)))</f>
        <v>0</v>
      </c>
      <c r="L111" s="131">
        <f>+('[1]N EERR BARINAS'!L111*Y111)+((('[1]N EERR BARINAS'!L111*(100%-Y111))/(1+TASAS!$K$9)))</f>
        <v>0</v>
      </c>
      <c r="M111" s="131">
        <f>+('[1]N EERR BARINAS'!M111*Z111)+((('[1]N EERR BARINAS'!M111*(100%-Z111))/(1+TASAS!$L$9)))</f>
        <v>0</v>
      </c>
      <c r="N111" s="131">
        <f>+('[1]N EERR BARINAS'!N111*AA111)+((('[1]N EERR BARINAS'!N111*(100%-AA111))/(1+TASAS!$M$9)))</f>
        <v>0</v>
      </c>
      <c r="O111" s="194">
        <f t="shared" si="19"/>
        <v>106.93</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BARINAS'!C112*P112)+((('[1]N EERR BARINAS'!C112*(100%-P112))/(1+TASAS!$B$9)))</f>
        <v>0</v>
      </c>
      <c r="D112" s="131">
        <f>+('[1]N EERR BARINAS'!D112*Q112)+((('[1]N EERR BARINAS'!D112*(100%-Q112))/(1+TASAS!$C$9)))</f>
        <v>0</v>
      </c>
      <c r="E112" s="131">
        <f>+('[1]N EERR BARINAS'!E112*R112)+((('[1]N EERR BARINAS'!E112*(100%-R112))/(1+TASAS!$D$9)))</f>
        <v>0</v>
      </c>
      <c r="F112" s="131">
        <f>+('[1]N EERR BARINAS'!F112*S112)+((('[1]N EERR BARINAS'!F112*(100%-S112))/(1+TASAS!$E$9)))</f>
        <v>0</v>
      </c>
      <c r="G112" s="131">
        <f>+('[1]N EERR BARINAS'!G112*T112)+((('[1]N EERR BARINAS'!G112*(100%-T112))/(1+TASAS!$F$9)))</f>
        <v>0</v>
      </c>
      <c r="H112" s="131">
        <f>+('[1]N EERR BARINAS'!H112*U112)+((('[1]N EERR BARINAS'!H112*(100%-U112))/(1+TASAS!$G$9)))</f>
        <v>0</v>
      </c>
      <c r="I112" s="131">
        <f>+('[1]N EERR BARINAS'!I112*V112)+((('[1]N EERR BARINAS'!I112*(100%-V112))/(1+TASAS!$H$9)))</f>
        <v>0</v>
      </c>
      <c r="J112" s="131">
        <f>+('[1]N EERR BARINAS'!J112*W112)+((('[1]N EERR BARINAS'!J112*(100%-W112))/(1+TASAS!$I$9)))</f>
        <v>0</v>
      </c>
      <c r="K112" s="131">
        <f>+('[1]N EERR BARINAS'!K112*X112)+((('[1]N EERR BARINAS'!K112*(100%-X112))/(1+TASAS!$J$9)))</f>
        <v>0</v>
      </c>
      <c r="L112" s="131">
        <f>+('[1]N EERR BARINAS'!L112*Y112)+((('[1]N EERR BARINAS'!L112*(100%-Y112))/(1+TASAS!$K$9)))</f>
        <v>0</v>
      </c>
      <c r="M112" s="131">
        <f>+('[1]N EERR BARINAS'!M112*Z112)+((('[1]N EERR BARINAS'!M112*(100%-Z112))/(1+TASAS!$L$9)))</f>
        <v>0</v>
      </c>
      <c r="N112" s="131">
        <f>+('[1]N EERR BARINAS'!N112*AA112)+((('[1]N EERR BARINAS'!N112*(100%-AA112))/(1+TASAS!$M$9)))</f>
        <v>0</v>
      </c>
      <c r="O112" s="194">
        <f t="shared" si="19"/>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BARINAS'!C113*P113)+((('[1]N EERR BARINAS'!C113*(100%-P113))/(1+TASAS!$B$9)))</f>
        <v>0</v>
      </c>
      <c r="D113" s="131">
        <f>+('[1]N EERR BARINAS'!D113*Q113)+((('[1]N EERR BARINAS'!D113*(100%-Q113))/(1+TASAS!$C$9)))</f>
        <v>0</v>
      </c>
      <c r="E113" s="131">
        <f>+('[1]N EERR BARINAS'!E113*R113)+((('[1]N EERR BARINAS'!E113*(100%-R113))/(1+TASAS!$D$9)))</f>
        <v>0</v>
      </c>
      <c r="F113" s="131">
        <f>+('[1]N EERR BARINAS'!F113*S113)+((('[1]N EERR BARINAS'!F113*(100%-S113))/(1+TASAS!$E$9)))</f>
        <v>0</v>
      </c>
      <c r="G113" s="131">
        <f>+('[1]N EERR BARINAS'!G113*T113)+((('[1]N EERR BARINAS'!G113*(100%-T113))/(1+TASAS!$F$9)))</f>
        <v>0</v>
      </c>
      <c r="H113" s="131">
        <f>+('[1]N EERR BARINAS'!H113*U113)+((('[1]N EERR BARINAS'!H113*(100%-U113))/(1+TASAS!$G$9)))</f>
        <v>0</v>
      </c>
      <c r="I113" s="131">
        <f>+('[1]N EERR BARINAS'!I113*V113)+((('[1]N EERR BARINAS'!I113*(100%-V113))/(1+TASAS!$H$9)))</f>
        <v>0</v>
      </c>
      <c r="J113" s="131">
        <f>+('[1]N EERR BARINAS'!J113*W113)+((('[1]N EERR BARINAS'!J113*(100%-W113))/(1+TASAS!$I$9)))</f>
        <v>0</v>
      </c>
      <c r="K113" s="131">
        <f>+('[1]N EERR BARINAS'!K113*X113)+((('[1]N EERR BARINAS'!K113*(100%-X113))/(1+TASAS!$J$9)))</f>
        <v>0</v>
      </c>
      <c r="L113" s="131">
        <f>+('[1]N EERR BARINAS'!L113*Y113)+((('[1]N EERR BARINAS'!L113*(100%-Y113))/(1+TASAS!$K$9)))</f>
        <v>0</v>
      </c>
      <c r="M113" s="131">
        <f>+('[1]N EERR BARINAS'!M113*Z113)+((('[1]N EERR BARINAS'!M113*(100%-Z113))/(1+TASAS!$L$9)))</f>
        <v>0</v>
      </c>
      <c r="N113" s="131">
        <f>+('[1]N EERR BARINAS'!N113*AA113)+((('[1]N EERR BARINAS'!N113*(100%-AA113))/(1+TASAS!$M$9)))</f>
        <v>0</v>
      </c>
      <c r="O113" s="194">
        <f t="shared" si="19"/>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BARINAS'!C114*P114)+((('[1]N EERR BARINAS'!C114*(100%-P114))/(1+TASAS!$B$9)))</f>
        <v>0</v>
      </c>
      <c r="D114" s="131">
        <f>+('[1]N EERR BARINAS'!D114*Q114)+((('[1]N EERR BARINAS'!D114*(100%-Q114))/(1+TASAS!$C$9)))</f>
        <v>0</v>
      </c>
      <c r="E114" s="131">
        <f>+('[1]N EERR BARINAS'!E114*R114)+((('[1]N EERR BARINAS'!E114*(100%-R114))/(1+TASAS!$D$9)))</f>
        <v>0</v>
      </c>
      <c r="F114" s="131">
        <f>+('[1]N EERR BARINAS'!F114*S114)+((('[1]N EERR BARINAS'!F114*(100%-S114))/(1+TASAS!$E$9)))</f>
        <v>0</v>
      </c>
      <c r="G114" s="131">
        <f>+('[1]N EERR BARINAS'!G114*T114)+((('[1]N EERR BARINAS'!G114*(100%-T114))/(1+TASAS!$F$9)))</f>
        <v>0</v>
      </c>
      <c r="H114" s="131">
        <f>+('[1]N EERR BARINAS'!H114*U114)+((('[1]N EERR BARINAS'!H114*(100%-U114))/(1+TASAS!$G$9)))</f>
        <v>0</v>
      </c>
      <c r="I114" s="131">
        <f>+('[1]N EERR BARINAS'!I114*V114)+((('[1]N EERR BARINAS'!I114*(100%-V114))/(1+TASAS!$H$9)))</f>
        <v>0</v>
      </c>
      <c r="J114" s="131">
        <f>+('[1]N EERR BARINAS'!J114*W114)+((('[1]N EERR BARINAS'!J114*(100%-W114))/(1+TASAS!$I$9)))</f>
        <v>0</v>
      </c>
      <c r="K114" s="131">
        <f>+('[1]N EERR BARINAS'!K114*X114)+((('[1]N EERR BARINAS'!K114*(100%-X114))/(1+TASAS!$J$9)))</f>
        <v>0</v>
      </c>
      <c r="L114" s="131">
        <f>+('[1]N EERR BARINAS'!L114*Y114)+((('[1]N EERR BARINAS'!L114*(100%-Y114))/(1+TASAS!$K$9)))</f>
        <v>0</v>
      </c>
      <c r="M114" s="131">
        <f>+('[1]N EERR BARINAS'!M114*Z114)+((('[1]N EERR BARINAS'!M114*(100%-Z114))/(1+TASAS!$L$9)))</f>
        <v>0</v>
      </c>
      <c r="N114" s="131">
        <f>+('[1]N EERR BARINAS'!N114*AA114)+((('[1]N EERR BARINAS'!N114*(100%-AA114))/(1+TASAS!$M$9)))</f>
        <v>0</v>
      </c>
      <c r="O114" s="194">
        <f t="shared" si="19"/>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BARINAS'!C115*P115)+((('[1]N EERR BARINAS'!C115*(100%-P115))/(1+TASAS!$B$9)))</f>
        <v>0</v>
      </c>
      <c r="D115" s="131">
        <f>+('[1]N EERR BARINAS'!D115*Q115)+((('[1]N EERR BARINAS'!D115*(100%-Q115))/(1+TASAS!$C$9)))</f>
        <v>0</v>
      </c>
      <c r="E115" s="131">
        <f>+('[1]N EERR BARINAS'!E115*R115)+((('[1]N EERR BARINAS'!E115*(100%-R115))/(1+TASAS!$D$9)))</f>
        <v>0</v>
      </c>
      <c r="F115" s="131">
        <f>+('[1]N EERR BARINAS'!F115*S115)+((('[1]N EERR BARINAS'!F115*(100%-S115))/(1+TASAS!$E$9)))</f>
        <v>0</v>
      </c>
      <c r="G115" s="131">
        <f>+('[1]N EERR BARINAS'!G115*T115)+((('[1]N EERR BARINAS'!G115*(100%-T115))/(1+TASAS!$F$9)))</f>
        <v>0</v>
      </c>
      <c r="H115" s="131">
        <f>+('[1]N EERR BARINAS'!H115*U115)+((('[1]N EERR BARINAS'!H115*(100%-U115))/(1+TASAS!$G$9)))</f>
        <v>0</v>
      </c>
      <c r="I115" s="131">
        <f>+('[1]N EERR BARINAS'!I115*V115)+((('[1]N EERR BARINAS'!I115*(100%-V115))/(1+TASAS!$H$9)))</f>
        <v>0</v>
      </c>
      <c r="J115" s="131">
        <f>+('[1]N EERR BARINAS'!J115*W115)+((('[1]N EERR BARINAS'!J115*(100%-W115))/(1+TASAS!$I$9)))</f>
        <v>0</v>
      </c>
      <c r="K115" s="131">
        <f>+('[1]N EERR BARINAS'!K115*X115)+((('[1]N EERR BARINAS'!K115*(100%-X115))/(1+TASAS!$J$9)))</f>
        <v>0</v>
      </c>
      <c r="L115" s="131">
        <f>+('[1]N EERR BARINAS'!L115*Y115)+((('[1]N EERR BARINAS'!L115*(100%-Y115))/(1+TASAS!$K$9)))</f>
        <v>0</v>
      </c>
      <c r="M115" s="131">
        <f>+('[1]N EERR BARINAS'!M115*Z115)+((('[1]N EERR BARINAS'!M115*(100%-Z115))/(1+TASAS!$L$9)))</f>
        <v>0</v>
      </c>
      <c r="N115" s="131">
        <f>+('[1]N EERR BARINAS'!N115*AA115)+((('[1]N EERR BARINAS'!N115*(100%-AA115))/(1+TASAS!$M$9)))</f>
        <v>0</v>
      </c>
      <c r="O115" s="194">
        <f t="shared" si="19"/>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BARINAS'!C116*P116)+((('[1]N EERR BARINAS'!C116*(100%-P116))/(1+TASAS!$B$9)))</f>
        <v>0</v>
      </c>
      <c r="D116" s="131">
        <f>+('[1]N EERR BARINAS'!D116*Q116)+((('[1]N EERR BARINAS'!D116*(100%-Q116))/(1+TASAS!$C$9)))</f>
        <v>0</v>
      </c>
      <c r="E116" s="131">
        <f>+('[1]N EERR BARINAS'!E116*R116)+((('[1]N EERR BARINAS'!E116*(100%-R116))/(1+TASAS!$D$9)))</f>
        <v>0</v>
      </c>
      <c r="F116" s="131">
        <f>+('[1]N EERR BARINAS'!F116*S116)+((('[1]N EERR BARINAS'!F116*(100%-S116))/(1+TASAS!$E$9)))</f>
        <v>0</v>
      </c>
      <c r="G116" s="131">
        <f>+('[1]N EERR BARINAS'!G116*T116)+((('[1]N EERR BARINAS'!G116*(100%-T116))/(1+TASAS!$F$9)))</f>
        <v>0</v>
      </c>
      <c r="H116" s="131">
        <f>+('[1]N EERR BARINAS'!H116*U116)+((('[1]N EERR BARINAS'!H116*(100%-U116))/(1+TASAS!$G$9)))</f>
        <v>0</v>
      </c>
      <c r="I116" s="131">
        <f>+('[1]N EERR BARINAS'!I116*V116)+((('[1]N EERR BARINAS'!I116*(100%-V116))/(1+TASAS!$H$9)))</f>
        <v>0</v>
      </c>
      <c r="J116" s="131">
        <f>+('[1]N EERR BARINAS'!J116*W116)+((('[1]N EERR BARINAS'!J116*(100%-W116))/(1+TASAS!$I$9)))</f>
        <v>0</v>
      </c>
      <c r="K116" s="131">
        <f>+('[1]N EERR BARINAS'!K116*X116)+((('[1]N EERR BARINAS'!K116*(100%-X116))/(1+TASAS!$J$9)))</f>
        <v>0</v>
      </c>
      <c r="L116" s="131">
        <f>+('[1]N EERR BARINAS'!L116*Y116)+((('[1]N EERR BARINAS'!L116*(100%-Y116))/(1+TASAS!$K$9)))</f>
        <v>0</v>
      </c>
      <c r="M116" s="131">
        <f>+('[1]N EERR BARINAS'!M116*Z116)+((('[1]N EERR BARINAS'!M116*(100%-Z116))/(1+TASAS!$L$9)))</f>
        <v>0</v>
      </c>
      <c r="N116" s="131">
        <f>+('[1]N EERR BARINAS'!N116*AA116)+((('[1]N EERR BARINAS'!N116*(100%-AA116))/(1+TASAS!$M$9)))</f>
        <v>0</v>
      </c>
      <c r="O116" s="194">
        <f t="shared" si="19"/>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BARINAS'!C117*P117)+((('[1]N EERR BARINAS'!C117*(100%-P117))/(1+TASAS!$B$9)))</f>
        <v>0</v>
      </c>
      <c r="D117" s="131">
        <f>+('[1]N EERR BARINAS'!D117*Q117)+((('[1]N EERR BARINAS'!D117*(100%-Q117))/(1+TASAS!$C$9)))</f>
        <v>0</v>
      </c>
      <c r="E117" s="131">
        <f>+('[1]N EERR BARINAS'!E117*R117)+((('[1]N EERR BARINAS'!E117*(100%-R117))/(1+TASAS!$D$9)))</f>
        <v>0</v>
      </c>
      <c r="F117" s="131">
        <f>+('[1]N EERR BARINAS'!F117*S117)+((('[1]N EERR BARINAS'!F117*(100%-S117))/(1+TASAS!$E$9)))</f>
        <v>0</v>
      </c>
      <c r="G117" s="131">
        <f>+('[1]N EERR BARINAS'!G117*T117)+((('[1]N EERR BARINAS'!G117*(100%-T117))/(1+TASAS!$F$9)))</f>
        <v>0</v>
      </c>
      <c r="H117" s="131">
        <f>+('[1]N EERR BARINAS'!H117*U117)+((('[1]N EERR BARINAS'!H117*(100%-U117))/(1+TASAS!$G$9)))</f>
        <v>0</v>
      </c>
      <c r="I117" s="131">
        <f>+('[1]N EERR BARINAS'!I117*V117)+((('[1]N EERR BARINAS'!I117*(100%-V117))/(1+TASAS!$H$9)))</f>
        <v>0</v>
      </c>
      <c r="J117" s="131">
        <f>+('[1]N EERR BARINAS'!J117*W117)+((('[1]N EERR BARINAS'!J117*(100%-W117))/(1+TASAS!$I$9)))</f>
        <v>0</v>
      </c>
      <c r="K117" s="131">
        <f>+('[1]N EERR BARINAS'!K117*X117)+((('[1]N EERR BARINAS'!K117*(100%-X117))/(1+TASAS!$J$9)))</f>
        <v>0</v>
      </c>
      <c r="L117" s="131">
        <f>+('[1]N EERR BARINAS'!L117*Y117)+((('[1]N EERR BARINAS'!L117*(100%-Y117))/(1+TASAS!$K$9)))</f>
        <v>0</v>
      </c>
      <c r="M117" s="131">
        <f>+('[1]N EERR BARINAS'!M117*Z117)+((('[1]N EERR BARINAS'!M117*(100%-Z117))/(1+TASAS!$L$9)))</f>
        <v>0</v>
      </c>
      <c r="N117" s="131">
        <f>+('[1]N EERR BARINAS'!N117*AA117)+((('[1]N EERR BARINAS'!N117*(100%-AA117))/(1+TASAS!$M$9)))</f>
        <v>0</v>
      </c>
      <c r="O117" s="194">
        <f t="shared" si="19"/>
        <v>0</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BARINAS'!C118*P118)+((('[1]N EERR BARINAS'!C118*(100%-P118))/(1+TASAS!$B$9)))</f>
        <v>0</v>
      </c>
      <c r="D118" s="131">
        <f>+('[1]N EERR BARINAS'!D118*Q118)+((('[1]N EERR BARINAS'!D118*(100%-Q118))/(1+TASAS!$C$9)))</f>
        <v>0</v>
      </c>
      <c r="E118" s="131">
        <f>+('[1]N EERR BARINAS'!E118*R118)+((('[1]N EERR BARINAS'!E118*(100%-R118))/(1+TASAS!$D$9)))</f>
        <v>0</v>
      </c>
      <c r="F118" s="131">
        <f>+('[1]N EERR BARINAS'!F118*S118)+((('[1]N EERR BARINAS'!F118*(100%-S118))/(1+TASAS!$E$9)))</f>
        <v>0</v>
      </c>
      <c r="G118" s="131">
        <f>+('[1]N EERR BARINAS'!G118*T118)+((('[1]N EERR BARINAS'!G118*(100%-T118))/(1+TASAS!$F$9)))</f>
        <v>0</v>
      </c>
      <c r="H118" s="131">
        <f>+('[1]N EERR BARINAS'!H118*U118)+((('[1]N EERR BARINAS'!H118*(100%-U118))/(1+TASAS!$G$9)))</f>
        <v>0</v>
      </c>
      <c r="I118" s="131">
        <f>+('[1]N EERR BARINAS'!I118*V118)+((('[1]N EERR BARINAS'!I118*(100%-V118))/(1+TASAS!$H$9)))</f>
        <v>0</v>
      </c>
      <c r="J118" s="131">
        <f>+('[1]N EERR BARINAS'!J118*W118)+((('[1]N EERR BARINAS'!J118*(100%-W118))/(1+TASAS!$I$9)))</f>
        <v>0</v>
      </c>
      <c r="K118" s="131">
        <f>+('[1]N EERR BARINAS'!K118*X118)+((('[1]N EERR BARINAS'!K118*(100%-X118))/(1+TASAS!$J$9)))</f>
        <v>0</v>
      </c>
      <c r="L118" s="131">
        <f>+('[1]N EERR BARINAS'!L118*Y118)+((('[1]N EERR BARINAS'!L118*(100%-Y118))/(1+TASAS!$K$9)))</f>
        <v>0</v>
      </c>
      <c r="M118" s="131">
        <f>+('[1]N EERR BARINAS'!M118*Z118)+((('[1]N EERR BARINAS'!M118*(100%-Z118))/(1+TASAS!$L$9)))</f>
        <v>0</v>
      </c>
      <c r="N118" s="131">
        <f>+('[1]N EERR BARINAS'!N118*AA118)+((('[1]N EERR BARINAS'!N118*(100%-AA118))/(1+TASAS!$M$9)))</f>
        <v>0</v>
      </c>
      <c r="O118" s="194">
        <f t="shared" si="19"/>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BARINAS'!C119*P119)+((('[1]N EERR BARINAS'!C119*(100%-P119))/(1+TASAS!$B$9)))</f>
        <v>0</v>
      </c>
      <c r="D119" s="131">
        <f>+('[1]N EERR BARINAS'!D119*Q119)+((('[1]N EERR BARINAS'!D119*(100%-Q119))/(1+TASAS!$C$9)))</f>
        <v>0</v>
      </c>
      <c r="E119" s="131">
        <f>+('[1]N EERR BARINAS'!E119*R119)+((('[1]N EERR BARINAS'!E119*(100%-R119))/(1+TASAS!$D$9)))</f>
        <v>0</v>
      </c>
      <c r="F119" s="131">
        <f>+('[1]N EERR BARINAS'!F119*S119)+((('[1]N EERR BARINAS'!F119*(100%-S119))/(1+TASAS!$E$9)))</f>
        <v>0</v>
      </c>
      <c r="G119" s="131">
        <f>+('[1]N EERR BARINAS'!G119*T119)+((('[1]N EERR BARINAS'!G119*(100%-T119))/(1+TASAS!$F$9)))</f>
        <v>0</v>
      </c>
      <c r="H119" s="131">
        <f>+('[1]N EERR BARINAS'!H119*U119)+((('[1]N EERR BARINAS'!H119*(100%-U119))/(1+TASAS!$G$9)))</f>
        <v>0</v>
      </c>
      <c r="I119" s="131">
        <f>+('[1]N EERR BARINAS'!I119*V119)+((('[1]N EERR BARINAS'!I119*(100%-V119))/(1+TASAS!$H$9)))</f>
        <v>0</v>
      </c>
      <c r="J119" s="131">
        <f>+('[1]N EERR BARINAS'!J119*W119)+((('[1]N EERR BARINAS'!J119*(100%-W119))/(1+TASAS!$I$9)))</f>
        <v>0</v>
      </c>
      <c r="K119" s="131">
        <f>+('[1]N EERR BARINAS'!K119*X119)+((('[1]N EERR BARINAS'!K119*(100%-X119))/(1+TASAS!$J$9)))</f>
        <v>0</v>
      </c>
      <c r="L119" s="131">
        <f>+('[1]N EERR BARINAS'!L119*Y119)+((('[1]N EERR BARINAS'!L119*(100%-Y119))/(1+TASAS!$K$9)))</f>
        <v>0</v>
      </c>
      <c r="M119" s="131">
        <f>+('[1]N EERR BARINAS'!M119*Z119)+((('[1]N EERR BARINAS'!M119*(100%-Z119))/(1+TASAS!$L$9)))</f>
        <v>0</v>
      </c>
      <c r="N119" s="131">
        <f>+('[1]N EERR BARINAS'!N119*AA119)+((('[1]N EERR BARINAS'!N119*(100%-AA119))/(1+TASAS!$M$9)))</f>
        <v>0</v>
      </c>
      <c r="O119" s="194">
        <f t="shared" si="19"/>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BARINAS'!C120*P120)+((('[1]N EERR BARINAS'!C120*(100%-P120))/(1+TASAS!$B$9)))</f>
        <v>0</v>
      </c>
      <c r="D120" s="131">
        <f>+('[1]N EERR BARINAS'!D120*Q120)+((('[1]N EERR BARINAS'!D120*(100%-Q120))/(1+TASAS!$C$9)))</f>
        <v>0</v>
      </c>
      <c r="E120" s="131">
        <f>+('[1]N EERR BARINAS'!E120*R120)+((('[1]N EERR BARINAS'!E120*(100%-R120))/(1+TASAS!$D$9)))</f>
        <v>0</v>
      </c>
      <c r="F120" s="131">
        <f>+('[1]N EERR BARINAS'!F120*S120)+((('[1]N EERR BARINAS'!F120*(100%-S120))/(1+TASAS!$E$9)))</f>
        <v>0</v>
      </c>
      <c r="G120" s="131">
        <f>+('[1]N EERR BARINAS'!G120*T120)+((('[1]N EERR BARINAS'!G120*(100%-T120))/(1+TASAS!$F$9)))</f>
        <v>0</v>
      </c>
      <c r="H120" s="131">
        <f>+('[1]N EERR BARINAS'!H120*U120)+((('[1]N EERR BARINAS'!H120*(100%-U120))/(1+TASAS!$G$9)))</f>
        <v>0</v>
      </c>
      <c r="I120" s="131">
        <f>+('[1]N EERR BARINAS'!I120*V120)+((('[1]N EERR BARINAS'!I120*(100%-V120))/(1+TASAS!$H$9)))</f>
        <v>0</v>
      </c>
      <c r="J120" s="131">
        <f>+('[1]N EERR BARINAS'!J120*W120)+((('[1]N EERR BARINAS'!J120*(100%-W120))/(1+TASAS!$I$9)))</f>
        <v>0</v>
      </c>
      <c r="K120" s="131">
        <f>+('[1]N EERR BARINAS'!K120*X120)+((('[1]N EERR BARINAS'!K120*(100%-X120))/(1+TASAS!$J$9)))</f>
        <v>0</v>
      </c>
      <c r="L120" s="131">
        <f>+('[1]N EERR BARINAS'!L120*Y120)+((('[1]N EERR BARINAS'!L120*(100%-Y120))/(1+TASAS!$K$9)))</f>
        <v>0</v>
      </c>
      <c r="M120" s="131">
        <f>+('[1]N EERR BARINAS'!M120*Z120)+((('[1]N EERR BARINAS'!M120*(100%-Z120))/(1+TASAS!$L$9)))</f>
        <v>0</v>
      </c>
      <c r="N120" s="131">
        <f>+('[1]N EERR BARINAS'!N120*AA120)+((('[1]N EERR BARINAS'!N120*(100%-AA120))/(1+TASAS!$M$9)))</f>
        <v>0</v>
      </c>
      <c r="O120" s="194">
        <f t="shared" si="19"/>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BARINAS'!C121*P121)+((('[1]N EERR BARINAS'!C121*(100%-P121))/(1+TASAS!$B$9)))</f>
        <v>0</v>
      </c>
      <c r="D121" s="131">
        <f>+('[1]N EERR BARINAS'!D121*Q121)+((('[1]N EERR BARINAS'!D121*(100%-Q121))/(1+TASAS!$C$9)))</f>
        <v>0</v>
      </c>
      <c r="E121" s="131">
        <f>+('[1]N EERR BARINAS'!E121*R121)+((('[1]N EERR BARINAS'!E121*(100%-R121))/(1+TASAS!$D$9)))</f>
        <v>0</v>
      </c>
      <c r="F121" s="131">
        <f>+('[1]N EERR BARINAS'!F121*S121)+((('[1]N EERR BARINAS'!F121*(100%-S121))/(1+TASAS!$E$9)))</f>
        <v>0</v>
      </c>
      <c r="G121" s="131">
        <f>+('[1]N EERR BARINAS'!G121*T121)+((('[1]N EERR BARINAS'!G121*(100%-T121))/(1+TASAS!$F$9)))</f>
        <v>0</v>
      </c>
      <c r="H121" s="131">
        <f>+('[1]N EERR BARINAS'!H121*U121)+((('[1]N EERR BARINAS'!H121*(100%-U121))/(1+TASAS!$G$9)))</f>
        <v>0</v>
      </c>
      <c r="I121" s="131">
        <f>+('[1]N EERR BARINAS'!I121*V121)+((('[1]N EERR BARINAS'!I121*(100%-V121))/(1+TASAS!$H$9)))</f>
        <v>0</v>
      </c>
      <c r="J121" s="131">
        <f>+('[1]N EERR BARINAS'!J121*W121)+((('[1]N EERR BARINAS'!J121*(100%-W121))/(1+TASAS!$I$9)))</f>
        <v>0</v>
      </c>
      <c r="K121" s="131">
        <f>+('[1]N EERR BARINAS'!K121*X121)+((('[1]N EERR BARINAS'!K121*(100%-X121))/(1+TASAS!$J$9)))</f>
        <v>0</v>
      </c>
      <c r="L121" s="131">
        <f>+('[1]N EERR BARINAS'!L121*Y121)+((('[1]N EERR BARINAS'!L121*(100%-Y121))/(1+TASAS!$K$9)))</f>
        <v>0</v>
      </c>
      <c r="M121" s="131">
        <f>+('[1]N EERR BARINAS'!M121*Z121)+((('[1]N EERR BARINAS'!M121*(100%-Z121))/(1+TASAS!$L$9)))</f>
        <v>0</v>
      </c>
      <c r="N121" s="131">
        <f>+('[1]N EERR BARINAS'!N121*AA121)+((('[1]N EERR BARINAS'!N121*(100%-AA121))/(1+TASAS!$M$9)))</f>
        <v>0</v>
      </c>
      <c r="O121" s="194">
        <f t="shared" si="19"/>
        <v>0</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BARINAS'!C122*P122)+((('[1]N EERR BARINAS'!C122*(100%-P122))/(1+TASAS!$B$9)))</f>
        <v>0</v>
      </c>
      <c r="D122" s="131">
        <f>+('[1]N EERR BARINAS'!D122*Q122)+((('[1]N EERR BARINAS'!D122*(100%-Q122))/(1+TASAS!$C$9)))</f>
        <v>0</v>
      </c>
      <c r="E122" s="131">
        <f>+('[1]N EERR BARINAS'!E122*R122)+((('[1]N EERR BARINAS'!E122*(100%-R122))/(1+TASAS!$D$9)))</f>
        <v>0</v>
      </c>
      <c r="F122" s="131">
        <f>+('[1]N EERR BARINAS'!F122*S122)+((('[1]N EERR BARINAS'!F122*(100%-S122))/(1+TASAS!$E$9)))</f>
        <v>0</v>
      </c>
      <c r="G122" s="131">
        <f>+('[1]N EERR BARINAS'!G122*T122)+((('[1]N EERR BARINAS'!G122*(100%-T122))/(1+TASAS!$F$9)))</f>
        <v>0</v>
      </c>
      <c r="H122" s="131">
        <f>+('[1]N EERR BARINAS'!H122*U122)+((('[1]N EERR BARINAS'!H122*(100%-U122))/(1+TASAS!$G$9)))</f>
        <v>0</v>
      </c>
      <c r="I122" s="131">
        <f>+('[1]N EERR BARINAS'!I122*V122)+((('[1]N EERR BARINAS'!I122*(100%-V122))/(1+TASAS!$H$9)))</f>
        <v>0</v>
      </c>
      <c r="J122" s="131">
        <f>+('[1]N EERR BARINAS'!J122*W122)+((('[1]N EERR BARINAS'!J122*(100%-W122))/(1+TASAS!$I$9)))</f>
        <v>0</v>
      </c>
      <c r="K122" s="131">
        <f>+('[1]N EERR BARINAS'!K122*X122)+((('[1]N EERR BARINAS'!K122*(100%-X122))/(1+TASAS!$J$9)))</f>
        <v>0</v>
      </c>
      <c r="L122" s="131">
        <f>+('[1]N EERR BARINAS'!L122*Y122)+((('[1]N EERR BARINAS'!L122*(100%-Y122))/(1+TASAS!$K$9)))</f>
        <v>0</v>
      </c>
      <c r="M122" s="131">
        <f>+('[1]N EERR BARINAS'!M122*Z122)+((('[1]N EERR BARINAS'!M122*(100%-Z122))/(1+TASAS!$L$9)))</f>
        <v>0</v>
      </c>
      <c r="N122" s="131">
        <f>+('[1]N EERR BARINAS'!N122*AA122)+((('[1]N EERR BARINAS'!N122*(100%-AA122))/(1+TASAS!$M$9)))</f>
        <v>0</v>
      </c>
      <c r="O122" s="194">
        <f t="shared" si="19"/>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BARINAS'!C123*P123)+((('[1]N EERR BARINAS'!C123*(100%-P123))/(1+TASAS!$B$9)))</f>
        <v>0</v>
      </c>
      <c r="D123" s="131">
        <f>+('[1]N EERR BARINAS'!D123*Q123)+((('[1]N EERR BARINAS'!D123*(100%-Q123))/(1+TASAS!$C$9)))</f>
        <v>0</v>
      </c>
      <c r="E123" s="131">
        <f>+('[1]N EERR BARINAS'!E123*R123)+((('[1]N EERR BARINAS'!E123*(100%-R123))/(1+TASAS!$D$9)))</f>
        <v>0</v>
      </c>
      <c r="F123" s="131">
        <f>+('[1]N EERR BARINAS'!F123*S123)+((('[1]N EERR BARINAS'!F123*(100%-S123))/(1+TASAS!$E$9)))</f>
        <v>0</v>
      </c>
      <c r="G123" s="131">
        <f>+('[1]N EERR BARINAS'!G123*T123)+((('[1]N EERR BARINAS'!G123*(100%-T123))/(1+TASAS!$F$9)))</f>
        <v>0</v>
      </c>
      <c r="H123" s="131">
        <f>+('[1]N EERR BARINAS'!H123*U123)+((('[1]N EERR BARINAS'!H123*(100%-U123))/(1+TASAS!$G$9)))</f>
        <v>0</v>
      </c>
      <c r="I123" s="131">
        <f>+('[1]N EERR BARINAS'!I123*V123)+((('[1]N EERR BARINAS'!I123*(100%-V123))/(1+TASAS!$H$9)))</f>
        <v>0</v>
      </c>
      <c r="J123" s="131">
        <f>+('[1]N EERR BARINAS'!J123*W123)+((('[1]N EERR BARINAS'!J123*(100%-W123))/(1+TASAS!$I$9)))</f>
        <v>0</v>
      </c>
      <c r="K123" s="131">
        <f>+('[1]N EERR BARINAS'!K123*X123)+((('[1]N EERR BARINAS'!K123*(100%-X123))/(1+TASAS!$J$9)))</f>
        <v>0</v>
      </c>
      <c r="L123" s="131">
        <f>+('[1]N EERR BARINAS'!L123*Y123)+((('[1]N EERR BARINAS'!L123*(100%-Y123))/(1+TASAS!$K$9)))</f>
        <v>0</v>
      </c>
      <c r="M123" s="131">
        <f>+('[1]N EERR BARINAS'!M123*Z123)+((('[1]N EERR BARINAS'!M123*(100%-Z123))/(1+TASAS!$L$9)))</f>
        <v>0</v>
      </c>
      <c r="N123" s="131">
        <f>+('[1]N EERR BARINAS'!N123*AA123)+((('[1]N EERR BARINAS'!N123*(100%-AA123))/(1+TASAS!$M$9)))</f>
        <v>0</v>
      </c>
      <c r="O123" s="194">
        <f t="shared" si="19"/>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BARINAS'!C124*P124)+((('[1]N EERR BARINAS'!C124*(100%-P124))/(1+TASAS!$B$9)))</f>
        <v>0</v>
      </c>
      <c r="D124" s="131">
        <f>+('[1]N EERR BARINAS'!D124*Q124)+((('[1]N EERR BARINAS'!D124*(100%-Q124))/(1+TASAS!$C$9)))</f>
        <v>0</v>
      </c>
      <c r="E124" s="131">
        <f>+('[1]N EERR BARINAS'!E124*R124)+((('[1]N EERR BARINAS'!E124*(100%-R124))/(1+TASAS!$D$9)))</f>
        <v>0</v>
      </c>
      <c r="F124" s="131">
        <f>+('[1]N EERR BARINAS'!F124*S124)+((('[1]N EERR BARINAS'!F124*(100%-S124))/(1+TASAS!$E$9)))</f>
        <v>0</v>
      </c>
      <c r="G124" s="131">
        <f>+('[1]N EERR BARINAS'!G124*T124)+((('[1]N EERR BARINAS'!G124*(100%-T124))/(1+TASAS!$F$9)))</f>
        <v>0</v>
      </c>
      <c r="H124" s="131">
        <f>+('[1]N EERR BARINAS'!H124*U124)+((('[1]N EERR BARINAS'!H124*(100%-U124))/(1+TASAS!$G$9)))</f>
        <v>0</v>
      </c>
      <c r="I124" s="131">
        <f>+('[1]N EERR BARINAS'!I124*V124)+((('[1]N EERR BARINAS'!I124*(100%-V124))/(1+TASAS!$H$9)))</f>
        <v>0</v>
      </c>
      <c r="J124" s="131">
        <f>+('[1]N EERR BARINAS'!J124*W124)+((('[1]N EERR BARINAS'!J124*(100%-W124))/(1+TASAS!$I$9)))</f>
        <v>0</v>
      </c>
      <c r="K124" s="131">
        <f>+('[1]N EERR BARINAS'!K124*X124)+((('[1]N EERR BARINAS'!K124*(100%-X124))/(1+TASAS!$J$9)))</f>
        <v>0</v>
      </c>
      <c r="L124" s="131">
        <f>+('[1]N EERR BARINAS'!L124*Y124)+((('[1]N EERR BARINAS'!L124*(100%-Y124))/(1+TASAS!$K$9)))</f>
        <v>0</v>
      </c>
      <c r="M124" s="131">
        <f>+('[1]N EERR BARINAS'!M124*Z124)+((('[1]N EERR BARINAS'!M124*(100%-Z124))/(1+TASAS!$L$9)))</f>
        <v>0</v>
      </c>
      <c r="N124" s="131">
        <f>+('[1]N EERR BARINAS'!N124*AA124)+((('[1]N EERR BARINAS'!N124*(100%-AA124))/(1+TASAS!$M$9)))</f>
        <v>0</v>
      </c>
      <c r="O124" s="194">
        <f t="shared" si="19"/>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BARINAS'!C125*P125)+((('[1]N EERR BARINAS'!C125*(100%-P125))/(1+TASAS!$B$9)))</f>
        <v>0.46010738950915597</v>
      </c>
      <c r="D125" s="131">
        <f>+('[1]N EERR BARINAS'!D125*Q125)+((('[1]N EERR BARINAS'!D125*(100%-Q125))/(1+TASAS!$C$9)))</f>
        <v>0.34447512632552846</v>
      </c>
      <c r="E125" s="131">
        <f>+('[1]N EERR BARINAS'!E125*R125)+((('[1]N EERR BARINAS'!E125*(100%-R125))/(1+TASAS!$D$9)))</f>
        <v>0.29609918841539884</v>
      </c>
      <c r="F125" s="131">
        <f>+('[1]N EERR BARINAS'!F125*S125)+((('[1]N EERR BARINAS'!F125*(100%-S125))/(1+TASAS!$E$9)))</f>
        <v>0.35164562086414941</v>
      </c>
      <c r="G125" s="131">
        <f>+('[1]N EERR BARINAS'!G125*T125)+((('[1]N EERR BARINAS'!G125*(100%-T125))/(1+TASAS!$F$9)))</f>
        <v>0.28241255775867113</v>
      </c>
      <c r="H125" s="131">
        <f>+('[1]N EERR BARINAS'!H125*U125)+((('[1]N EERR BARINAS'!H125*(100%-U125))/(1+TASAS!$G$9)))</f>
        <v>0.25475936118135467</v>
      </c>
      <c r="I125" s="131">
        <f>+('[1]N EERR BARINAS'!I125*V125)+((('[1]N EERR BARINAS'!I125*(100%-V125))/(1+TASAS!$H$9)))</f>
        <v>0</v>
      </c>
      <c r="J125" s="131">
        <f>+('[1]N EERR BARINAS'!J125*W125)+((('[1]N EERR BARINAS'!J125*(100%-W125))/(1+TASAS!$I$9)))</f>
        <v>0</v>
      </c>
      <c r="K125" s="131">
        <f>+('[1]N EERR BARINAS'!K125*X125)+((('[1]N EERR BARINAS'!K125*(100%-X125))/(1+TASAS!$J$9)))</f>
        <v>0</v>
      </c>
      <c r="L125" s="131">
        <f>+('[1]N EERR BARINAS'!L125*Y125)+((('[1]N EERR BARINAS'!L125*(100%-Y125))/(1+TASAS!$K$9)))</f>
        <v>0</v>
      </c>
      <c r="M125" s="131">
        <f>+('[1]N EERR BARINAS'!M125*Z125)+((('[1]N EERR BARINAS'!M125*(100%-Z125))/(1+TASAS!$L$9)))</f>
        <v>0</v>
      </c>
      <c r="N125" s="131">
        <f>+('[1]N EERR BARINAS'!N125*AA125)+((('[1]N EERR BARINAS'!N125*(100%-AA125))/(1+TASAS!$M$9)))</f>
        <v>0</v>
      </c>
      <c r="O125" s="194">
        <f t="shared" si="19"/>
        <v>1.9894992440542585</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BARINAS'!C126*P126)+((('[1]N EERR BARINAS'!C126*(100%-P126))/(1+TASAS!$B$9)))</f>
        <v>0.18653002277398215</v>
      </c>
      <c r="D126" s="131">
        <f>+('[1]N EERR BARINAS'!D126*Q126)+((('[1]N EERR BARINAS'!D126*(100%-Q126))/(1+TASAS!$C$9)))</f>
        <v>0.13357198775887838</v>
      </c>
      <c r="E126" s="131">
        <f>+('[1]N EERR BARINAS'!E126*R126)+((('[1]N EERR BARINAS'!E126*(100%-R126))/(1+TASAS!$D$9)))</f>
        <v>0.11984967150147097</v>
      </c>
      <c r="F126" s="131">
        <f>+('[1]N EERR BARINAS'!F126*S126)+((('[1]N EERR BARINAS'!F126*(100%-S126))/(1+TASAS!$E$9)))</f>
        <v>0.14215461268976254</v>
      </c>
      <c r="G126" s="131">
        <f>+('[1]N EERR BARINAS'!G126*T126)+((('[1]N EERR BARINAS'!G126*(100%-T126))/(1+TASAS!$F$9)))</f>
        <v>0.11449157746973153</v>
      </c>
      <c r="H126" s="131">
        <f>+('[1]N EERR BARINAS'!H126*U126)+((('[1]N EERR BARINAS'!H126*(100%-U126))/(1+TASAS!$G$9)))</f>
        <v>0.10349599047992533</v>
      </c>
      <c r="I126" s="131">
        <f>+('[1]N EERR BARINAS'!I126*V126)+((('[1]N EERR BARINAS'!I126*(100%-V126))/(1+TASAS!$H$9)))</f>
        <v>0</v>
      </c>
      <c r="J126" s="131">
        <f>+('[1]N EERR BARINAS'!J126*W126)+((('[1]N EERR BARINAS'!J126*(100%-W126))/(1+TASAS!$I$9)))</f>
        <v>0</v>
      </c>
      <c r="K126" s="131">
        <f>+('[1]N EERR BARINAS'!K126*X126)+((('[1]N EERR BARINAS'!K126*(100%-X126))/(1+TASAS!$J$9)))</f>
        <v>0</v>
      </c>
      <c r="L126" s="131">
        <f>+('[1]N EERR BARINAS'!L126*Y126)+((('[1]N EERR BARINAS'!L126*(100%-Y126))/(1+TASAS!$K$9)))</f>
        <v>0</v>
      </c>
      <c r="M126" s="131">
        <f>+('[1]N EERR BARINAS'!M126*Z126)+((('[1]N EERR BARINAS'!M126*(100%-Z126))/(1+TASAS!$L$9)))</f>
        <v>0</v>
      </c>
      <c r="N126" s="131">
        <f>+('[1]N EERR BARINAS'!N126*AA126)+((('[1]N EERR BARINAS'!N126*(100%-AA126))/(1+TASAS!$M$9)))</f>
        <v>0</v>
      </c>
      <c r="O126" s="194">
        <f t="shared" si="19"/>
        <v>0.80009386267375082</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BARINAS'!C127*P127)+((('[1]N EERR BARINAS'!C127*(100%-P127))/(1+TASAS!$B$9)))</f>
        <v>1.3927575033790669</v>
      </c>
      <c r="D127" s="131">
        <f>+('[1]N EERR BARINAS'!D127*Q127)+((('[1]N EERR BARINAS'!D127*(100%-Q127))/(1+TASAS!$C$9)))</f>
        <v>1.4552316561098855</v>
      </c>
      <c r="E127" s="131">
        <f>+('[1]N EERR BARINAS'!E127*R127)+((('[1]N EERR BARINAS'!E127*(100%-R127))/(1+TASAS!$D$9)))</f>
        <v>1.3606462705755231</v>
      </c>
      <c r="F127" s="131">
        <f>+('[1]N EERR BARINAS'!F127*S127)+((('[1]N EERR BARINAS'!F127*(100%-S127))/(1+TASAS!$E$9)))</f>
        <v>1.0773823277539898</v>
      </c>
      <c r="G127" s="131">
        <f>+('[1]N EERR BARINAS'!G127*T127)+((('[1]N EERR BARINAS'!G127*(100%-T127))/(1+TASAS!$F$9)))</f>
        <v>1.1983451775165235</v>
      </c>
      <c r="H127" s="131">
        <f>+('[1]N EERR BARINAS'!H127*U127)+((('[1]N EERR BARINAS'!H127*(100%-U127))/(1+TASAS!$G$9)))</f>
        <v>1.122533435205344</v>
      </c>
      <c r="I127" s="131">
        <f>+('[1]N EERR BARINAS'!I127*V127)+((('[1]N EERR BARINAS'!I127*(100%-V127))/(1+TASAS!$H$9)))</f>
        <v>0</v>
      </c>
      <c r="J127" s="131">
        <f>+('[1]N EERR BARINAS'!J127*W127)+((('[1]N EERR BARINAS'!J127*(100%-W127))/(1+TASAS!$I$9)))</f>
        <v>0</v>
      </c>
      <c r="K127" s="131">
        <f>+('[1]N EERR BARINAS'!K127*X127)+((('[1]N EERR BARINAS'!K127*(100%-X127))/(1+TASAS!$J$9)))</f>
        <v>0</v>
      </c>
      <c r="L127" s="131">
        <f>+('[1]N EERR BARINAS'!L127*Y127)+((('[1]N EERR BARINAS'!L127*(100%-Y127))/(1+TASAS!$K$9)))</f>
        <v>0</v>
      </c>
      <c r="M127" s="131">
        <f>+('[1]N EERR BARINAS'!M127*Z127)+((('[1]N EERR BARINAS'!M127*(100%-Z127))/(1+TASAS!$L$9)))</f>
        <v>0</v>
      </c>
      <c r="N127" s="131">
        <f>+('[1]N EERR BARINAS'!N127*AA127)+((('[1]N EERR BARINAS'!N127*(100%-AA127))/(1+TASAS!$M$9)))</f>
        <v>0</v>
      </c>
      <c r="O127" s="194">
        <f t="shared" si="19"/>
        <v>7.6068963705403334</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BARINAS'!C128*P128)+((('[1]N EERR BARINAS'!C128*(100%-P128))/(1+TASAS!$B$9)))</f>
        <v>2.4435432983391663</v>
      </c>
      <c r="D128" s="131">
        <f>+('[1]N EERR BARINAS'!D128*Q128)+((('[1]N EERR BARINAS'!D128*(100%-Q128))/(1+TASAS!$C$9)))</f>
        <v>0</v>
      </c>
      <c r="E128" s="131">
        <f>+('[1]N EERR BARINAS'!E128*R128)+((('[1]N EERR BARINAS'!E128*(100%-R128))/(1+TASAS!$D$9)))</f>
        <v>0</v>
      </c>
      <c r="F128" s="131">
        <f>+('[1]N EERR BARINAS'!F128*S128)+((('[1]N EERR BARINAS'!F128*(100%-S128))/(1+TASAS!$E$9)))</f>
        <v>3.5613471389645772</v>
      </c>
      <c r="G128" s="131">
        <f>+('[1]N EERR BARINAS'!G128*T128)+((('[1]N EERR BARINAS'!G128*(100%-T128))/(1+TASAS!$F$9)))</f>
        <v>0</v>
      </c>
      <c r="H128" s="131">
        <f>+('[1]N EERR BARINAS'!H128*U128)+((('[1]N EERR BARINAS'!H128*(100%-U128))/(1+TASAS!$G$9)))</f>
        <v>0</v>
      </c>
      <c r="I128" s="131">
        <f>+('[1]N EERR BARINAS'!I128*V128)+((('[1]N EERR BARINAS'!I128*(100%-V128))/(1+TASAS!$H$9)))</f>
        <v>0</v>
      </c>
      <c r="J128" s="131">
        <f>+('[1]N EERR BARINAS'!J128*W128)+((('[1]N EERR BARINAS'!J128*(100%-W128))/(1+TASAS!$I$9)))</f>
        <v>0</v>
      </c>
      <c r="K128" s="131">
        <f>+('[1]N EERR BARINAS'!K128*X128)+((('[1]N EERR BARINAS'!K128*(100%-X128))/(1+TASAS!$J$9)))</f>
        <v>0</v>
      </c>
      <c r="L128" s="131">
        <f>+('[1]N EERR BARINAS'!L128*Y128)+((('[1]N EERR BARINAS'!L128*(100%-Y128))/(1+TASAS!$K$9)))</f>
        <v>0</v>
      </c>
      <c r="M128" s="131">
        <f>+('[1]N EERR BARINAS'!M128*Z128)+((('[1]N EERR BARINAS'!M128*(100%-Z128))/(1+TASAS!$L$9)))</f>
        <v>0</v>
      </c>
      <c r="N128" s="131">
        <f>+('[1]N EERR BARINAS'!N128*AA128)+((('[1]N EERR BARINAS'!N128*(100%-AA128))/(1+TASAS!$M$9)))</f>
        <v>0</v>
      </c>
      <c r="O128" s="194">
        <f t="shared" si="19"/>
        <v>6.0048904373037431</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BARINAS'!C129*P129)+((('[1]N EERR BARINAS'!C129*(100%-P129))/(1+TASAS!$B$9)))</f>
        <v>0</v>
      </c>
      <c r="D129" s="131">
        <f>+('[1]N EERR BARINAS'!D129*Q129)+((('[1]N EERR BARINAS'!D129*(100%-Q129))/(1+TASAS!$C$9)))</f>
        <v>0</v>
      </c>
      <c r="E129" s="131">
        <f>+('[1]N EERR BARINAS'!E129*R129)+((('[1]N EERR BARINAS'!E129*(100%-R129))/(1+TASAS!$D$9)))</f>
        <v>0</v>
      </c>
      <c r="F129" s="131">
        <f>+('[1]N EERR BARINAS'!F129*S129)+((('[1]N EERR BARINAS'!F129*(100%-S129))/(1+TASAS!$E$9)))</f>
        <v>0</v>
      </c>
      <c r="G129" s="131">
        <f>+('[1]N EERR BARINAS'!G129*T129)+((('[1]N EERR BARINAS'!G129*(100%-T129))/(1+TASAS!$F$9)))</f>
        <v>0</v>
      </c>
      <c r="H129" s="131">
        <f>+('[1]N EERR BARINAS'!H129*U129)+((('[1]N EERR BARINAS'!H129*(100%-U129))/(1+TASAS!$G$9)))</f>
        <v>0</v>
      </c>
      <c r="I129" s="131">
        <f>+('[1]N EERR BARINAS'!I129*V129)+((('[1]N EERR BARINAS'!I129*(100%-V129))/(1+TASAS!$H$9)))</f>
        <v>0</v>
      </c>
      <c r="J129" s="131">
        <f>+('[1]N EERR BARINAS'!J129*W129)+((('[1]N EERR BARINAS'!J129*(100%-W129))/(1+TASAS!$I$9)))</f>
        <v>0</v>
      </c>
      <c r="K129" s="131">
        <f>+('[1]N EERR BARINAS'!K129*X129)+((('[1]N EERR BARINAS'!K129*(100%-X129))/(1+TASAS!$J$9)))</f>
        <v>0</v>
      </c>
      <c r="L129" s="131">
        <f>+('[1]N EERR BARINAS'!L129*Y129)+((('[1]N EERR BARINAS'!L129*(100%-Y129))/(1+TASAS!$K$9)))</f>
        <v>0</v>
      </c>
      <c r="M129" s="131">
        <f>+('[1]N EERR BARINAS'!M129*Z129)+((('[1]N EERR BARINAS'!M129*(100%-Z129))/(1+TASAS!$L$9)))</f>
        <v>0</v>
      </c>
      <c r="N129" s="131">
        <f>+('[1]N EERR BARINAS'!N129*AA129)+((('[1]N EERR BARINAS'!N129*(100%-AA129))/(1+TASAS!$M$9)))</f>
        <v>0</v>
      </c>
      <c r="O129" s="194">
        <f t="shared" si="19"/>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BARINAS'!C130*P130)+((('[1]N EERR BARINAS'!C130*(100%-P130))/(1+TASAS!$B$9)))</f>
        <v>0</v>
      </c>
      <c r="D130" s="131">
        <f>+('[1]N EERR BARINAS'!D130*Q130)+((('[1]N EERR BARINAS'!D130*(100%-Q130))/(1+TASAS!$C$9)))</f>
        <v>32.86573909330297</v>
      </c>
      <c r="E130" s="131">
        <f>+('[1]N EERR BARINAS'!E130*R130)+((('[1]N EERR BARINAS'!E130*(100%-R130))/(1+TASAS!$D$9)))</f>
        <v>0</v>
      </c>
      <c r="F130" s="131">
        <f>+('[1]N EERR BARINAS'!F130*S130)+((('[1]N EERR BARINAS'!F130*(100%-S130))/(1+TASAS!$E$9)))</f>
        <v>0</v>
      </c>
      <c r="G130" s="131">
        <f>+('[1]N EERR BARINAS'!G130*T130)+((('[1]N EERR BARINAS'!G130*(100%-T130))/(1+TASAS!$F$9)))</f>
        <v>0</v>
      </c>
      <c r="H130" s="131">
        <f>+('[1]N EERR BARINAS'!H130*U130)+((('[1]N EERR BARINAS'!H130*(100%-U130))/(1+TASAS!$G$9)))</f>
        <v>37.218750422588535</v>
      </c>
      <c r="I130" s="131">
        <f>+('[1]N EERR BARINAS'!I130*V130)+((('[1]N EERR BARINAS'!I130*(100%-V130))/(1+TASAS!$H$9)))</f>
        <v>0</v>
      </c>
      <c r="J130" s="131">
        <f>+('[1]N EERR BARINAS'!J130*W130)+((('[1]N EERR BARINAS'!J130*(100%-W130))/(1+TASAS!$I$9)))</f>
        <v>0</v>
      </c>
      <c r="K130" s="131">
        <f>+('[1]N EERR BARINAS'!K130*X130)+((('[1]N EERR BARINAS'!K130*(100%-X130))/(1+TASAS!$J$9)))</f>
        <v>0</v>
      </c>
      <c r="L130" s="131">
        <f>+('[1]N EERR BARINAS'!L130*Y130)+((('[1]N EERR BARINAS'!L130*(100%-Y130))/(1+TASAS!$K$9)))</f>
        <v>0</v>
      </c>
      <c r="M130" s="131">
        <f>+('[1]N EERR BARINAS'!M130*Z130)+((('[1]N EERR BARINAS'!M130*(100%-Z130))/(1+TASAS!$L$9)))</f>
        <v>0</v>
      </c>
      <c r="N130" s="131">
        <f>+('[1]N EERR BARINAS'!N130*AA130)+((('[1]N EERR BARINAS'!N130*(100%-AA130))/(1+TASAS!$M$9)))</f>
        <v>0</v>
      </c>
      <c r="O130" s="194">
        <f t="shared" si="19"/>
        <v>70.084489515891505</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BARINAS'!C131*P131)+((('[1]N EERR BARINAS'!C131*(100%-P131))/(1+TASAS!$B$9)))</f>
        <v>8.9845294302801406</v>
      </c>
      <c r="D131" s="131">
        <f>+('[1]N EERR BARINAS'!D131*Q131)+((('[1]N EERR BARINAS'!D131*(100%-Q131))/(1+TASAS!$C$9)))</f>
        <v>49.210732332218356</v>
      </c>
      <c r="E131" s="131">
        <f>+('[1]N EERR BARINAS'!E131*R131)+((('[1]N EERR BARINAS'!E131*(100%-R131))/(1+TASAS!$D$9)))</f>
        <v>35.249903382785575</v>
      </c>
      <c r="F131" s="131">
        <f>+('[1]N EERR BARINAS'!F131*S131)+((('[1]N EERR BARINAS'!F131*(100%-S131))/(1+TASAS!$E$9)))</f>
        <v>18.726999766446088</v>
      </c>
      <c r="G131" s="131">
        <f>+('[1]N EERR BARINAS'!G131*T131)+((('[1]N EERR BARINAS'!G131*(100%-T131))/(1+TASAS!$F$9)))</f>
        <v>16.700504766918172</v>
      </c>
      <c r="H131" s="131">
        <f>+('[1]N EERR BARINAS'!H131*U131)+((('[1]N EERR BARINAS'!H131*(100%-U131))/(1+TASAS!$G$9)))</f>
        <v>0</v>
      </c>
      <c r="I131" s="131">
        <f>+('[1]N EERR BARINAS'!I131*V131)+((('[1]N EERR BARINAS'!I131*(100%-V131))/(1+TASAS!$H$9)))</f>
        <v>0</v>
      </c>
      <c r="J131" s="131">
        <f>+('[1]N EERR BARINAS'!J131*W131)+((('[1]N EERR BARINAS'!J131*(100%-W131))/(1+TASAS!$I$9)))</f>
        <v>0</v>
      </c>
      <c r="K131" s="131">
        <f>+('[1]N EERR BARINAS'!K131*X131)+((('[1]N EERR BARINAS'!K131*(100%-X131))/(1+TASAS!$J$9)))</f>
        <v>0</v>
      </c>
      <c r="L131" s="131">
        <f>+('[1]N EERR BARINAS'!L131*Y131)+((('[1]N EERR BARINAS'!L131*(100%-Y131))/(1+TASAS!$K$9)))</f>
        <v>0</v>
      </c>
      <c r="M131" s="131">
        <f>+('[1]N EERR BARINAS'!M131*Z131)+((('[1]N EERR BARINAS'!M131*(100%-Z131))/(1+TASAS!$L$9)))</f>
        <v>0</v>
      </c>
      <c r="N131" s="131">
        <f>+('[1]N EERR BARINAS'!N131*AA131)+((('[1]N EERR BARINAS'!N131*(100%-AA131))/(1+TASAS!$M$9)))</f>
        <v>0</v>
      </c>
      <c r="O131" s="194">
        <f t="shared" si="19"/>
        <v>128.87266967864832</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BARINAS'!C132*P132)+((('[1]N EERR BARINAS'!C132*(100%-P132))/(1+TASAS!$B$9)))</f>
        <v>0</v>
      </c>
      <c r="D132" s="131">
        <f>+('[1]N EERR BARINAS'!D132*Q132)+((('[1]N EERR BARINAS'!D132*(100%-Q132))/(1+TASAS!$C$9)))</f>
        <v>0</v>
      </c>
      <c r="E132" s="131">
        <f>+('[1]N EERR BARINAS'!E132*R132)+((('[1]N EERR BARINAS'!E132*(100%-R132))/(1+TASAS!$D$9)))</f>
        <v>0</v>
      </c>
      <c r="F132" s="131">
        <f>+('[1]N EERR BARINAS'!F132*S132)+((('[1]N EERR BARINAS'!F132*(100%-S132))/(1+TASAS!$E$9)))</f>
        <v>0</v>
      </c>
      <c r="G132" s="131">
        <f>+('[1]N EERR BARINAS'!G132*T132)+((('[1]N EERR BARINAS'!G132*(100%-T132))/(1+TASAS!$F$9)))</f>
        <v>0</v>
      </c>
      <c r="H132" s="131">
        <f>+('[1]N EERR BARINAS'!H132*U132)+((('[1]N EERR BARINAS'!H132*(100%-U132))/(1+TASAS!$G$9)))</f>
        <v>0</v>
      </c>
      <c r="I132" s="131">
        <f>+('[1]N EERR BARINAS'!I132*V132)+((('[1]N EERR BARINAS'!I132*(100%-V132))/(1+TASAS!$H$9)))</f>
        <v>0</v>
      </c>
      <c r="J132" s="131">
        <f>+('[1]N EERR BARINAS'!J132*W132)+((('[1]N EERR BARINAS'!J132*(100%-W132))/(1+TASAS!$I$9)))</f>
        <v>0</v>
      </c>
      <c r="K132" s="131">
        <f>+('[1]N EERR BARINAS'!K132*X132)+((('[1]N EERR BARINAS'!K132*(100%-X132))/(1+TASAS!$J$9)))</f>
        <v>0</v>
      </c>
      <c r="L132" s="131">
        <f>+('[1]N EERR BARINAS'!L132*Y132)+((('[1]N EERR BARINAS'!L132*(100%-Y132))/(1+TASAS!$K$9)))</f>
        <v>0</v>
      </c>
      <c r="M132" s="131">
        <f>+('[1]N EERR BARINAS'!M132*Z132)+((('[1]N EERR BARINAS'!M132*(100%-Z132))/(1+TASAS!$L$9)))</f>
        <v>0</v>
      </c>
      <c r="N132" s="131">
        <f>+('[1]N EERR BARINAS'!N132*AA132)+((('[1]N EERR BARINAS'!N132*(100%-AA132))/(1+TASAS!$M$9)))</f>
        <v>0</v>
      </c>
      <c r="O132" s="194">
        <f t="shared" si="19"/>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BARINAS'!C133*P133)+((('[1]N EERR BARINAS'!C133*(100%-P133))/(1+TASAS!$B$9)))</f>
        <v>0</v>
      </c>
      <c r="D133" s="131">
        <f>+('[1]N EERR BARINAS'!D133*Q133)+((('[1]N EERR BARINAS'!D133*(100%-Q133))/(1+TASAS!$C$9)))</f>
        <v>0</v>
      </c>
      <c r="E133" s="131">
        <f>+('[1]N EERR BARINAS'!E133*R133)+((('[1]N EERR BARINAS'!E133*(100%-R133))/(1+TASAS!$D$9)))</f>
        <v>21.347341488614944</v>
      </c>
      <c r="F133" s="131">
        <f>+('[1]N EERR BARINAS'!F133*S133)+((('[1]N EERR BARINAS'!F133*(100%-S133))/(1+TASAS!$E$9)))</f>
        <v>23.567738419618525</v>
      </c>
      <c r="G133" s="131">
        <f>+('[1]N EERR BARINAS'!G133*T133)+((('[1]N EERR BARINAS'!G133*(100%-T133))/(1+TASAS!$F$9)))</f>
        <v>53.42940281920805</v>
      </c>
      <c r="H133" s="131">
        <f>+('[1]N EERR BARINAS'!H133*U133)+((('[1]N EERR BARINAS'!H133*(100%-U133))/(1+TASAS!$G$9)))</f>
        <v>0</v>
      </c>
      <c r="I133" s="131">
        <f>+('[1]N EERR BARINAS'!I133*V133)+((('[1]N EERR BARINAS'!I133*(100%-V133))/(1+TASAS!$H$9)))</f>
        <v>0</v>
      </c>
      <c r="J133" s="131">
        <f>+('[1]N EERR BARINAS'!J133*W133)+((('[1]N EERR BARINAS'!J133*(100%-W133))/(1+TASAS!$I$9)))</f>
        <v>0</v>
      </c>
      <c r="K133" s="131">
        <f>+('[1]N EERR BARINAS'!K133*X133)+((('[1]N EERR BARINAS'!K133*(100%-X133))/(1+TASAS!$J$9)))</f>
        <v>0</v>
      </c>
      <c r="L133" s="131">
        <f>+('[1]N EERR BARINAS'!L133*Y133)+((('[1]N EERR BARINAS'!L133*(100%-Y133))/(1+TASAS!$K$9)))</f>
        <v>0</v>
      </c>
      <c r="M133" s="131">
        <f>+('[1]N EERR BARINAS'!M133*Z133)+((('[1]N EERR BARINAS'!M133*(100%-Z133))/(1+TASAS!$L$9)))</f>
        <v>0</v>
      </c>
      <c r="N133" s="131">
        <f>+('[1]N EERR BARINAS'!N133*AA133)+((('[1]N EERR BARINAS'!N133*(100%-AA133))/(1+TASAS!$M$9)))</f>
        <v>0</v>
      </c>
      <c r="O133" s="194">
        <f t="shared" si="19"/>
        <v>98.344482727441516</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BARINAS'!C134*P134)+((('[1]N EERR BARINAS'!C134*(100%-P134))/(1+TASAS!$B$9)))</f>
        <v>26.27</v>
      </c>
      <c r="D134" s="131">
        <f>+('[1]N EERR BARINAS'!D134*Q134)+((('[1]N EERR BARINAS'!D134*(100%-Q134))/(1+TASAS!$C$9)))</f>
        <v>0</v>
      </c>
      <c r="E134" s="131">
        <f>+('[1]N EERR BARINAS'!E134*R134)+((('[1]N EERR BARINAS'!E134*(100%-R134))/(1+TASAS!$D$9)))</f>
        <v>60</v>
      </c>
      <c r="F134" s="131">
        <f>+('[1]N EERR BARINAS'!F134*S134)+((('[1]N EERR BARINAS'!F134*(100%-S134))/(1+TASAS!$E$9)))</f>
        <v>0</v>
      </c>
      <c r="G134" s="131">
        <f>+('[1]N EERR BARINAS'!G134*T134)+((('[1]N EERR BARINAS'!G134*(100%-T134))/(1+TASAS!$F$9)))</f>
        <v>0</v>
      </c>
      <c r="H134" s="131">
        <f>+('[1]N EERR BARINAS'!H134*U134)+((('[1]N EERR BARINAS'!H134*(100%-U134))/(1+TASAS!$G$9)))</f>
        <v>0</v>
      </c>
      <c r="I134" s="131">
        <f>+('[1]N EERR BARINAS'!I134*V134)+((('[1]N EERR BARINAS'!I134*(100%-V134))/(1+TASAS!$H$9)))</f>
        <v>0</v>
      </c>
      <c r="J134" s="131">
        <f>+('[1]N EERR BARINAS'!J134*W134)+((('[1]N EERR BARINAS'!J134*(100%-W134))/(1+TASAS!$I$9)))</f>
        <v>0</v>
      </c>
      <c r="K134" s="131">
        <f>+('[1]N EERR BARINAS'!K134*X134)+((('[1]N EERR BARINAS'!K134*(100%-X134))/(1+TASAS!$J$9)))</f>
        <v>0</v>
      </c>
      <c r="L134" s="131">
        <f>+('[1]N EERR BARINAS'!L134*Y134)+((('[1]N EERR BARINAS'!L134*(100%-Y134))/(1+TASAS!$K$9)))</f>
        <v>0</v>
      </c>
      <c r="M134" s="131">
        <f>+('[1]N EERR BARINAS'!M134*Z134)+((('[1]N EERR BARINAS'!M134*(100%-Z134))/(1+TASAS!$L$9)))</f>
        <v>0</v>
      </c>
      <c r="N134" s="131">
        <f>+('[1]N EERR BARINAS'!N134*AA134)+((('[1]N EERR BARINAS'!N134*(100%-AA134))/(1+TASAS!$M$9)))</f>
        <v>0</v>
      </c>
      <c r="O134" s="194">
        <f t="shared" si="19"/>
        <v>86.27</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BARINAS'!C135*P135)+((('[1]N EERR BARINAS'!C135*(100%-P135))/(1+TASAS!$B$9)))</f>
        <v>0</v>
      </c>
      <c r="D135" s="131">
        <f>+('[1]N EERR BARINAS'!D135*Q135)+((('[1]N EERR BARINAS'!D135*(100%-Q135))/(1+TASAS!$C$9)))</f>
        <v>0</v>
      </c>
      <c r="E135" s="131">
        <f>+('[1]N EERR BARINAS'!E135*R135)+((('[1]N EERR BARINAS'!E135*(100%-R135))/(1+TASAS!$D$9)))</f>
        <v>0</v>
      </c>
      <c r="F135" s="131">
        <f>+('[1]N EERR BARINAS'!F135*S135)+((('[1]N EERR BARINAS'!F135*(100%-S135))/(1+TASAS!$E$9)))</f>
        <v>0</v>
      </c>
      <c r="G135" s="131">
        <f>+('[1]N EERR BARINAS'!G135*T135)+((('[1]N EERR BARINAS'!G135*(100%-T135))/(1+TASAS!$F$9)))</f>
        <v>0</v>
      </c>
      <c r="H135" s="131">
        <f>+('[1]N EERR BARINAS'!H135*U135)+((('[1]N EERR BARINAS'!H135*(100%-U135))/(1+TASAS!$G$9)))</f>
        <v>0</v>
      </c>
      <c r="I135" s="131">
        <f>+('[1]N EERR BARINAS'!I135*V135)+((('[1]N EERR BARINAS'!I135*(100%-V135))/(1+TASAS!$H$9)))</f>
        <v>0</v>
      </c>
      <c r="J135" s="131">
        <f>+('[1]N EERR BARINAS'!J135*W135)+((('[1]N EERR BARINAS'!J135*(100%-W135))/(1+TASAS!$I$9)))</f>
        <v>0</v>
      </c>
      <c r="K135" s="131">
        <f>+('[1]N EERR BARINAS'!K135*X135)+((('[1]N EERR BARINAS'!K135*(100%-X135))/(1+TASAS!$J$9)))</f>
        <v>0</v>
      </c>
      <c r="L135" s="131">
        <f>+('[1]N EERR BARINAS'!L135*Y135)+((('[1]N EERR BARINAS'!L135*(100%-Y135))/(1+TASAS!$K$9)))</f>
        <v>0</v>
      </c>
      <c r="M135" s="131">
        <f>+('[1]N EERR BARINAS'!M135*Z135)+((('[1]N EERR BARINAS'!M135*(100%-Z135))/(1+TASAS!$L$9)))</f>
        <v>0</v>
      </c>
      <c r="N135" s="131">
        <f>+('[1]N EERR BARINAS'!N135*AA135)+((('[1]N EERR BARINAS'!N135*(100%-AA135))/(1+TASAS!$M$9)))</f>
        <v>0</v>
      </c>
      <c r="O135" s="194">
        <f t="shared" si="19"/>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BARINAS'!C136*P136)+((('[1]N EERR BARINAS'!C136*(100%-P136))/(1+TASAS!$B$9)))</f>
        <v>21.556652965246538</v>
      </c>
      <c r="D136" s="131">
        <f>+('[1]N EERR BARINAS'!D136*Q136)+((('[1]N EERR BARINAS'!D136*(100%-Q136))/(1+TASAS!$C$9)))</f>
        <v>52.486761084620312</v>
      </c>
      <c r="E136" s="131">
        <f>+('[1]N EERR BARINAS'!E136*R136)+((('[1]N EERR BARINAS'!E136*(100%-R136))/(1+TASAS!$D$9)))</f>
        <v>54.517500571816171</v>
      </c>
      <c r="F136" s="131">
        <f>+('[1]N EERR BARINAS'!F136*S136)+((('[1]N EERR BARINAS'!F136*(100%-S136))/(1+TASAS!$E$9)))</f>
        <v>37.401626780848581</v>
      </c>
      <c r="G136" s="131">
        <f>+('[1]N EERR BARINAS'!G136*T136)+((('[1]N EERR BARINAS'!G136*(100%-T136))/(1+TASAS!$F$9)))</f>
        <v>73.786005293326312</v>
      </c>
      <c r="H136" s="131">
        <f>+('[1]N EERR BARINAS'!H136*U136)+((('[1]N EERR BARINAS'!H136*(100%-U136))/(1+TASAS!$G$9)))</f>
        <v>119.41845055376</v>
      </c>
      <c r="I136" s="131">
        <f>+('[1]N EERR BARINAS'!I136*V136)+((('[1]N EERR BARINAS'!I136*(100%-V136))/(1+TASAS!$H$9)))</f>
        <v>0</v>
      </c>
      <c r="J136" s="131">
        <f>+('[1]N EERR BARINAS'!J136*W136)+((('[1]N EERR BARINAS'!J136*(100%-W136))/(1+TASAS!$I$9)))</f>
        <v>0</v>
      </c>
      <c r="K136" s="131">
        <f>+('[1]N EERR BARINAS'!K136*X136)+((('[1]N EERR BARINAS'!K136*(100%-X136))/(1+TASAS!$J$9)))</f>
        <v>0</v>
      </c>
      <c r="L136" s="131">
        <f>+('[1]N EERR BARINAS'!L136*Y136)+((('[1]N EERR BARINAS'!L136*(100%-Y136))/(1+TASAS!$K$9)))</f>
        <v>0</v>
      </c>
      <c r="M136" s="131">
        <f>+('[1]N EERR BARINAS'!M136*Z136)+((('[1]N EERR BARINAS'!M136*(100%-Z136))/(1+TASAS!$L$9)))</f>
        <v>0</v>
      </c>
      <c r="N136" s="131">
        <f>+('[1]N EERR BARINAS'!N136*AA136)+((('[1]N EERR BARINAS'!N136*(100%-AA136))/(1+TASAS!$M$9)))</f>
        <v>0</v>
      </c>
      <c r="O136" s="194">
        <f t="shared" si="19"/>
        <v>359.16699724961791</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v>0</v>
      </c>
      <c r="D137" s="131">
        <v>0</v>
      </c>
      <c r="E137" s="131">
        <v>0</v>
      </c>
      <c r="F137" s="131"/>
      <c r="G137" s="131"/>
      <c r="H137" s="131"/>
      <c r="I137" s="131"/>
      <c r="J137" s="131"/>
      <c r="K137" s="131"/>
      <c r="L137" s="131"/>
      <c r="M137" s="131"/>
      <c r="N137" s="131"/>
      <c r="O137" s="194">
        <f t="shared" si="19"/>
        <v>0</v>
      </c>
      <c r="P137" s="303"/>
      <c r="Q137" s="303"/>
      <c r="R137" s="303"/>
      <c r="S137" s="303"/>
      <c r="T137" s="303"/>
      <c r="U137" s="303"/>
      <c r="V137" s="303"/>
      <c r="W137" s="303"/>
      <c r="X137" s="303"/>
      <c r="Y137" s="303"/>
      <c r="Z137" s="303"/>
      <c r="AA137" s="303"/>
    </row>
    <row r="138" spans="1:27" outlineLevel="1" x14ac:dyDescent="0.3">
      <c r="A138" s="203"/>
      <c r="B138" s="131"/>
      <c r="C138" s="131">
        <v>0</v>
      </c>
      <c r="D138" s="131">
        <v>0</v>
      </c>
      <c r="E138" s="131">
        <v>0</v>
      </c>
      <c r="F138" s="131"/>
      <c r="G138" s="131"/>
      <c r="H138" s="131"/>
      <c r="I138" s="131"/>
      <c r="J138" s="131"/>
      <c r="K138" s="131"/>
      <c r="L138" s="131"/>
      <c r="M138" s="131"/>
      <c r="N138" s="131"/>
      <c r="O138" s="194">
        <f t="shared" si="19"/>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20">SUM(C140:C171)</f>
        <v>1143.2069917976635</v>
      </c>
      <c r="D139" s="186">
        <f t="shared" si="20"/>
        <v>1554.4607707636467</v>
      </c>
      <c r="E139" s="186">
        <f t="shared" si="20"/>
        <v>2545.205686218836</v>
      </c>
      <c r="F139" s="186">
        <f t="shared" si="20"/>
        <v>2104.8897320358119</v>
      </c>
      <c r="G139" s="186">
        <f t="shared" si="20"/>
        <v>2226.8377026671346</v>
      </c>
      <c r="H139" s="186">
        <f t="shared" si="20"/>
        <v>2051.6581742146609</v>
      </c>
      <c r="I139" s="186">
        <f t="shared" si="20"/>
        <v>0</v>
      </c>
      <c r="J139" s="186">
        <f t="shared" si="20"/>
        <v>0</v>
      </c>
      <c r="K139" s="186">
        <f t="shared" si="20"/>
        <v>0</v>
      </c>
      <c r="L139" s="186">
        <f t="shared" si="20"/>
        <v>0</v>
      </c>
      <c r="M139" s="186">
        <f t="shared" si="20"/>
        <v>0</v>
      </c>
      <c r="N139" s="186">
        <f t="shared" si="20"/>
        <v>0</v>
      </c>
      <c r="O139" s="210">
        <f t="shared" ref="O139" si="21">SUM(O140:O171)</f>
        <v>11626.259057697755</v>
      </c>
      <c r="P139" s="305"/>
      <c r="Q139" s="305"/>
      <c r="R139" s="305"/>
      <c r="S139" s="305"/>
      <c r="T139" s="305"/>
      <c r="U139" s="305"/>
      <c r="V139" s="305"/>
      <c r="W139" s="305"/>
      <c r="X139" s="305"/>
      <c r="Y139" s="305"/>
      <c r="Z139" s="305"/>
      <c r="AA139" s="305"/>
    </row>
    <row r="140" spans="1:27" outlineLevel="2" x14ac:dyDescent="0.3">
      <c r="A140" s="203" t="s">
        <v>325</v>
      </c>
      <c r="B140" s="131"/>
      <c r="C140" s="131">
        <f>+('[1]N EERR BARINAS'!C140*P140)+((('[1]N EERR BARINAS'!C140*(100%-P140))/(1+TASAS!$B$9)))</f>
        <v>0</v>
      </c>
      <c r="D140" s="131">
        <f>+('[1]N EERR BARINAS'!D140*Q140)+((('[1]N EERR BARINAS'!D140*(100%-Q140))/(1+TASAS!$C$9)))</f>
        <v>0</v>
      </c>
      <c r="E140" s="131">
        <f>+('[1]N EERR BARINAS'!E140*R140)+((('[1]N EERR BARINAS'!E140*(100%-R140))/(1+TASAS!$D$9)))</f>
        <v>0</v>
      </c>
      <c r="F140" s="131">
        <f>+('[1]N EERR BARINAS'!F140*S140)+((('[1]N EERR BARINAS'!F140*(100%-S140))/(1+TASAS!$E$9)))</f>
        <v>0</v>
      </c>
      <c r="G140" s="131">
        <f>+('[1]N EERR BARINAS'!G140*T140)+((('[1]N EERR BARINAS'!G140*(100%-T140))/(1+TASAS!$F$9)))</f>
        <v>0</v>
      </c>
      <c r="H140" s="131">
        <f>+('[1]N EERR BARINAS'!H140*U140)+((('[1]N EERR BARINAS'!H140*(100%-U140))/(1+TASAS!$G$9)))</f>
        <v>0</v>
      </c>
      <c r="I140" s="131">
        <f>+('[1]N EERR BARINAS'!I140*V140)+((('[1]N EERR BARINAS'!I140*(100%-V140))/(1+TASAS!$H$9)))</f>
        <v>0</v>
      </c>
      <c r="J140" s="131">
        <f>+('[1]N EERR BARINAS'!J140*W140)+((('[1]N EERR BARINAS'!J140*(100%-W140))/(1+TASAS!$I$9)))</f>
        <v>0</v>
      </c>
      <c r="K140" s="131">
        <f>+('[1]N EERR BARINAS'!K140*X140)+((('[1]N EERR BARINAS'!K140*(100%-X140))/(1+TASAS!$J$9)))</f>
        <v>0</v>
      </c>
      <c r="L140" s="131">
        <f>+('[1]N EERR BARINAS'!L140*Y140)+((('[1]N EERR BARINAS'!L140*(100%-Y140))/(1+TASAS!$K$9)))</f>
        <v>0</v>
      </c>
      <c r="M140" s="131">
        <f>+('[1]N EERR BARINAS'!M140*Z140)+((('[1]N EERR BARINAS'!M140*(100%-Z140))/(1+TASAS!$L$9)))</f>
        <v>0</v>
      </c>
      <c r="N140" s="131">
        <f>+('[1]N EERR BARINAS'!N140*AA140)+((('[1]N EERR BARINAS'!N140*(100%-AA140))/(1+TASAS!$M$9)))</f>
        <v>0</v>
      </c>
      <c r="O140" s="194">
        <f t="shared" si="19"/>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BARINAS'!C141*P141)+((('[1]N EERR BARINAS'!C141*(100%-P141))/(1+TASAS!$B$9)))</f>
        <v>0</v>
      </c>
      <c r="D141" s="131">
        <f>+('[1]N EERR BARINAS'!D141*Q141)+((('[1]N EERR BARINAS'!D141*(100%-Q141))/(1+TASAS!$C$9)))</f>
        <v>0</v>
      </c>
      <c r="E141" s="131">
        <f>+('[1]N EERR BARINAS'!E141*R141)+((('[1]N EERR BARINAS'!E141*(100%-R141))/(1+TASAS!$D$9)))</f>
        <v>0</v>
      </c>
      <c r="F141" s="131">
        <f>+('[1]N EERR BARINAS'!F141*S141)+((('[1]N EERR BARINAS'!F141*(100%-S141))/(1+TASAS!$E$9)))</f>
        <v>0</v>
      </c>
      <c r="G141" s="131">
        <f>+('[1]N EERR BARINAS'!G141*T141)+((('[1]N EERR BARINAS'!G141*(100%-T141))/(1+TASAS!$F$9)))</f>
        <v>0</v>
      </c>
      <c r="H141" s="131">
        <f>+('[1]N EERR BARINAS'!H141*U141)+((('[1]N EERR BARINAS'!H141*(100%-U141))/(1+TASAS!$G$9)))</f>
        <v>50.155749232579197</v>
      </c>
      <c r="I141" s="131">
        <f>+('[1]N EERR BARINAS'!I141*V141)+((('[1]N EERR BARINAS'!I141*(100%-V141))/(1+TASAS!$H$9)))</f>
        <v>0</v>
      </c>
      <c r="J141" s="131">
        <f>+('[1]N EERR BARINAS'!J141*W141)+((('[1]N EERR BARINAS'!J141*(100%-W141))/(1+TASAS!$I$9)))</f>
        <v>0</v>
      </c>
      <c r="K141" s="131">
        <f>+('[1]N EERR BARINAS'!K141*X141)+((('[1]N EERR BARINAS'!K141*(100%-X141))/(1+TASAS!$J$9)))</f>
        <v>0</v>
      </c>
      <c r="L141" s="131">
        <f>+('[1]N EERR BARINAS'!L141*Y141)+((('[1]N EERR BARINAS'!L141*(100%-Y141))/(1+TASAS!$K$9)))</f>
        <v>0</v>
      </c>
      <c r="M141" s="131">
        <f>+('[1]N EERR BARINAS'!M141*Z141)+((('[1]N EERR BARINAS'!M141*(100%-Z141))/(1+TASAS!$L$9)))</f>
        <v>0</v>
      </c>
      <c r="N141" s="131">
        <f>+('[1]N EERR BARINAS'!N141*AA141)+((('[1]N EERR BARINAS'!N141*(100%-AA141))/(1+TASAS!$M$9)))</f>
        <v>0</v>
      </c>
      <c r="O141" s="194">
        <f t="shared" si="19"/>
        <v>50.155749232579197</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BARINAS'!C142*P142)+((('[1]N EERR BARINAS'!C142*(100%-P142))/(1+TASAS!$B$9)))</f>
        <v>0</v>
      </c>
      <c r="D142" s="131">
        <f>+('[1]N EERR BARINAS'!D142*Q142)+((('[1]N EERR BARINAS'!D142*(100%-Q142))/(1+TASAS!$C$9)))</f>
        <v>0</v>
      </c>
      <c r="E142" s="131">
        <f>+('[1]N EERR BARINAS'!E142*R142)+((('[1]N EERR BARINAS'!E142*(100%-R142))/(1+TASAS!$D$9)))</f>
        <v>0</v>
      </c>
      <c r="F142" s="131">
        <f>+('[1]N EERR BARINAS'!F142*S142)+((('[1]N EERR BARINAS'!F142*(100%-S142))/(1+TASAS!$E$9)))</f>
        <v>0</v>
      </c>
      <c r="G142" s="131">
        <f>+('[1]N EERR BARINAS'!G142*T142)+((('[1]N EERR BARINAS'!G142*(100%-T142))/(1+TASAS!$F$9)))</f>
        <v>0</v>
      </c>
      <c r="H142" s="131">
        <f>+('[1]N EERR BARINAS'!H142*U142)+((('[1]N EERR BARINAS'!H142*(100%-U142))/(1+TASAS!$G$9)))</f>
        <v>0</v>
      </c>
      <c r="I142" s="131">
        <f>+('[1]N EERR BARINAS'!I142*V142)+((('[1]N EERR BARINAS'!I142*(100%-V142))/(1+TASAS!$H$9)))</f>
        <v>0</v>
      </c>
      <c r="J142" s="131">
        <f>+('[1]N EERR BARINAS'!J142*W142)+((('[1]N EERR BARINAS'!J142*(100%-W142))/(1+TASAS!$I$9)))</f>
        <v>0</v>
      </c>
      <c r="K142" s="131">
        <f>+('[1]N EERR BARINAS'!K142*X142)+((('[1]N EERR BARINAS'!K142*(100%-X142))/(1+TASAS!$J$9)))</f>
        <v>0</v>
      </c>
      <c r="L142" s="131">
        <f>+('[1]N EERR BARINAS'!L142*Y142)+((('[1]N EERR BARINAS'!L142*(100%-Y142))/(1+TASAS!$K$9)))</f>
        <v>0</v>
      </c>
      <c r="M142" s="131">
        <f>+('[1]N EERR BARINAS'!M142*Z142)+((('[1]N EERR BARINAS'!M142*(100%-Z142))/(1+TASAS!$L$9)))</f>
        <v>0</v>
      </c>
      <c r="N142" s="131">
        <f>+('[1]N EERR BARINAS'!N142*AA142)+((('[1]N EERR BARINAS'!N142*(100%-AA142))/(1+TASAS!$M$9)))</f>
        <v>0</v>
      </c>
      <c r="O142" s="194">
        <f t="shared" si="19"/>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BARINAS'!C143*P143)+((('[1]N EERR BARINAS'!C143*(100%-P143))/(1+TASAS!$B$9)))</f>
        <v>0</v>
      </c>
      <c r="D143" s="131">
        <f>+('[1]N EERR BARINAS'!D143*Q143)+((('[1]N EERR BARINAS'!D143*(100%-Q143))/(1+TASAS!$C$9)))</f>
        <v>0</v>
      </c>
      <c r="E143" s="131">
        <f>+('[1]N EERR BARINAS'!E143*R143)+((('[1]N EERR BARINAS'!E143*(100%-R143))/(1+TASAS!$D$9)))</f>
        <v>0</v>
      </c>
      <c r="F143" s="131">
        <f>+('[1]N EERR BARINAS'!F143*S143)+((('[1]N EERR BARINAS'!F143*(100%-S143))/(1+TASAS!$E$9)))</f>
        <v>0</v>
      </c>
      <c r="G143" s="131">
        <f>+('[1]N EERR BARINAS'!G143*T143)+((('[1]N EERR BARINAS'!G143*(100%-T143))/(1+TASAS!$F$9)))</f>
        <v>0</v>
      </c>
      <c r="H143" s="131">
        <f>+('[1]N EERR BARINAS'!H143*U143)+((('[1]N EERR BARINAS'!H143*(100%-U143))/(1+TASAS!$G$9)))</f>
        <v>15.922460073834666</v>
      </c>
      <c r="I143" s="131">
        <f>+('[1]N EERR BARINAS'!I143*V143)+((('[1]N EERR BARINAS'!I143*(100%-V143))/(1+TASAS!$H$9)))</f>
        <v>0</v>
      </c>
      <c r="J143" s="131">
        <f>+('[1]N EERR BARINAS'!J143*W143)+((('[1]N EERR BARINAS'!J143*(100%-W143))/(1+TASAS!$I$9)))</f>
        <v>0</v>
      </c>
      <c r="K143" s="131">
        <f>+('[1]N EERR BARINAS'!K143*X143)+((('[1]N EERR BARINAS'!K143*(100%-X143))/(1+TASAS!$J$9)))</f>
        <v>0</v>
      </c>
      <c r="L143" s="131">
        <f>+('[1]N EERR BARINAS'!L143*Y143)+((('[1]N EERR BARINAS'!L143*(100%-Y143))/(1+TASAS!$K$9)))</f>
        <v>0</v>
      </c>
      <c r="M143" s="131">
        <f>+('[1]N EERR BARINAS'!M143*Z143)+((('[1]N EERR BARINAS'!M143*(100%-Z143))/(1+TASAS!$L$9)))</f>
        <v>0</v>
      </c>
      <c r="N143" s="131">
        <f>+('[1]N EERR BARINAS'!N143*AA143)+((('[1]N EERR BARINAS'!N143*(100%-AA143))/(1+TASAS!$M$9)))</f>
        <v>0</v>
      </c>
      <c r="O143" s="194">
        <f t="shared" si="19"/>
        <v>15.922460073834666</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BARINAS'!C144*P144)+((('[1]N EERR BARINAS'!C144*(100%-P144))/(1+TASAS!$B$9)))</f>
        <v>0</v>
      </c>
      <c r="D144" s="131">
        <f>+('[1]N EERR BARINAS'!D144*Q144)+((('[1]N EERR BARINAS'!D144*(100%-Q144))/(1+TASAS!$C$9)))</f>
        <v>0</v>
      </c>
      <c r="E144" s="131">
        <f>+('[1]N EERR BARINAS'!E144*R144)+((('[1]N EERR BARINAS'!E144*(100%-R144))/(1+TASAS!$D$9)))</f>
        <v>0</v>
      </c>
      <c r="F144" s="131">
        <f>+('[1]N EERR BARINAS'!F144*S144)+((('[1]N EERR BARINAS'!F144*(100%-S144))/(1+TASAS!$E$9)))</f>
        <v>0</v>
      </c>
      <c r="G144" s="131">
        <f>+('[1]N EERR BARINAS'!G144*T144)+((('[1]N EERR BARINAS'!G144*(100%-T144))/(1+TASAS!$F$9)))</f>
        <v>0</v>
      </c>
      <c r="H144" s="131">
        <f>+('[1]N EERR BARINAS'!H144*U144)+((('[1]N EERR BARINAS'!H144*(100%-U144))/(1+TASAS!$G$9)))</f>
        <v>7.9612300369173328</v>
      </c>
      <c r="I144" s="131">
        <f>+('[1]N EERR BARINAS'!I144*V144)+((('[1]N EERR BARINAS'!I144*(100%-V144))/(1+TASAS!$H$9)))</f>
        <v>0</v>
      </c>
      <c r="J144" s="131">
        <f>+('[1]N EERR BARINAS'!J144*W144)+((('[1]N EERR BARINAS'!J144*(100%-W144))/(1+TASAS!$I$9)))</f>
        <v>0</v>
      </c>
      <c r="K144" s="131">
        <f>+('[1]N EERR BARINAS'!K144*X144)+((('[1]N EERR BARINAS'!K144*(100%-X144))/(1+TASAS!$J$9)))</f>
        <v>0</v>
      </c>
      <c r="L144" s="131">
        <f>+('[1]N EERR BARINAS'!L144*Y144)+((('[1]N EERR BARINAS'!L144*(100%-Y144))/(1+TASAS!$K$9)))</f>
        <v>0</v>
      </c>
      <c r="M144" s="131">
        <f>+('[1]N EERR BARINAS'!M144*Z144)+((('[1]N EERR BARINAS'!M144*(100%-Z144))/(1+TASAS!$L$9)))</f>
        <v>0</v>
      </c>
      <c r="N144" s="131">
        <f>+('[1]N EERR BARINAS'!N144*AA144)+((('[1]N EERR BARINAS'!N144*(100%-AA144))/(1+TASAS!$M$9)))</f>
        <v>0</v>
      </c>
      <c r="O144" s="194">
        <f t="shared" si="19"/>
        <v>7.9612300369173328</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BARINAS'!C145*P145)+((('[1]N EERR BARINAS'!C145*(100%-P145))/(1+TASAS!$B$9)))</f>
        <v>74.3011257383029</v>
      </c>
      <c r="D145" s="131">
        <f>+('[1]N EERR BARINAS'!D145*Q145)+((('[1]N EERR BARINAS'!D145*(100%-Q145))/(1+TASAS!$C$9)))</f>
        <v>13.490770763646719</v>
      </c>
      <c r="E145" s="131">
        <f>+('[1]N EERR BARINAS'!E145*R145)+((('[1]N EERR BARINAS'!E145*(100%-R145))/(1+TASAS!$D$9)))</f>
        <v>112.25684231281893</v>
      </c>
      <c r="F145" s="131">
        <f>+('[1]N EERR BARINAS'!F145*S145)+((('[1]N EERR BARINAS'!F145*(100%-S145))/(1+TASAS!$E$9)))</f>
        <v>68.840241650447638</v>
      </c>
      <c r="G145" s="131">
        <f>+('[1]N EERR BARINAS'!G145*T145)+((('[1]N EERR BARINAS'!G145*(100%-T145))/(1+TASAS!$F$9)))</f>
        <v>94.241833801251687</v>
      </c>
      <c r="H145" s="131">
        <f>+('[1]N EERR BARINAS'!H145*U145)+((('[1]N EERR BARINAS'!H145*(100%-U145))/(1+TASAS!$G$9)))</f>
        <v>384.63090677358713</v>
      </c>
      <c r="I145" s="131">
        <f>+('[1]N EERR BARINAS'!I145*V145)+((('[1]N EERR BARINAS'!I145*(100%-V145))/(1+TASAS!$H$9)))</f>
        <v>0</v>
      </c>
      <c r="J145" s="131">
        <f>+('[1]N EERR BARINAS'!J145*W145)+((('[1]N EERR BARINAS'!J145*(100%-W145))/(1+TASAS!$I$9)))</f>
        <v>0</v>
      </c>
      <c r="K145" s="131">
        <f>+('[1]N EERR BARINAS'!K145*X145)+((('[1]N EERR BARINAS'!K145*(100%-X145))/(1+TASAS!$J$9)))</f>
        <v>0</v>
      </c>
      <c r="L145" s="131">
        <f>+('[1]N EERR BARINAS'!L145*Y145)+((('[1]N EERR BARINAS'!L145*(100%-Y145))/(1+TASAS!$K$9)))</f>
        <v>0</v>
      </c>
      <c r="M145" s="131">
        <f>+('[1]N EERR BARINAS'!M145*Z145)+((('[1]N EERR BARINAS'!M145*(100%-Z145))/(1+TASAS!$L$9)))</f>
        <v>0</v>
      </c>
      <c r="N145" s="131">
        <f>+('[1]N EERR BARINAS'!N145*AA145)+((('[1]N EERR BARINAS'!N145*(100%-AA145))/(1+TASAS!$M$9)))</f>
        <v>0</v>
      </c>
      <c r="O145" s="194">
        <f t="shared" si="19"/>
        <v>747.76172104005502</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BARINAS'!C146*P146)+((('[1]N EERR BARINAS'!C146*(100%-P146))/(1+TASAS!$B$9)))</f>
        <v>0</v>
      </c>
      <c r="D146" s="131">
        <f>+('[1]N EERR BARINAS'!D146*Q146)+((('[1]N EERR BARINAS'!D146*(100%-Q146))/(1+TASAS!$C$9)))</f>
        <v>0</v>
      </c>
      <c r="E146" s="131">
        <f>+('[1]N EERR BARINAS'!E146*R146)+((('[1]N EERR BARINAS'!E146*(100%-R146))/(1+TASAS!$D$9)))</f>
        <v>0</v>
      </c>
      <c r="F146" s="131">
        <f>+('[1]N EERR BARINAS'!F146*S146)+((('[1]N EERR BARINAS'!F146*(100%-S146))/(1+TASAS!$E$9)))</f>
        <v>0</v>
      </c>
      <c r="G146" s="131">
        <f>+('[1]N EERR BARINAS'!G146*T146)+((('[1]N EERR BARINAS'!G146*(100%-T146))/(1+TASAS!$F$9)))</f>
        <v>0</v>
      </c>
      <c r="H146" s="131">
        <f>+('[1]N EERR BARINAS'!H146*U146)+((('[1]N EERR BARINAS'!H146*(100%-U146))/(1+TASAS!$G$9)))</f>
        <v>0</v>
      </c>
      <c r="I146" s="131">
        <f>+('[1]N EERR BARINAS'!I146*V146)+((('[1]N EERR BARINAS'!I146*(100%-V146))/(1+TASAS!$H$9)))</f>
        <v>0</v>
      </c>
      <c r="J146" s="131">
        <f>+('[1]N EERR BARINAS'!J146*W146)+((('[1]N EERR BARINAS'!J146*(100%-W146))/(1+TASAS!$I$9)))</f>
        <v>0</v>
      </c>
      <c r="K146" s="131">
        <f>+('[1]N EERR BARINAS'!K146*X146)+((('[1]N EERR BARINAS'!K146*(100%-X146))/(1+TASAS!$J$9)))</f>
        <v>0</v>
      </c>
      <c r="L146" s="131">
        <f>+('[1]N EERR BARINAS'!L146*Y146)+((('[1]N EERR BARINAS'!L146*(100%-Y146))/(1+TASAS!$K$9)))</f>
        <v>0</v>
      </c>
      <c r="M146" s="131">
        <f>+('[1]N EERR BARINAS'!M146*Z146)+((('[1]N EERR BARINAS'!M146*(100%-Z146))/(1+TASAS!$L$9)))</f>
        <v>0</v>
      </c>
      <c r="N146" s="131">
        <f>+('[1]N EERR BARINAS'!N146*AA146)+((('[1]N EERR BARINAS'!N146*(100%-AA146))/(1+TASAS!$M$9)))</f>
        <v>0</v>
      </c>
      <c r="O146" s="194">
        <f t="shared" si="19"/>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BARINAS'!C147*P147)+((('[1]N EERR BARINAS'!C147*(100%-P147))/(1+TASAS!$B$9)))</f>
        <v>0</v>
      </c>
      <c r="D147" s="131">
        <f>+('[1]N EERR BARINAS'!D147*Q147)+((('[1]N EERR BARINAS'!D147*(100%-Q147))/(1+TASAS!$C$9)))</f>
        <v>0</v>
      </c>
      <c r="E147" s="131">
        <f>+('[1]N EERR BARINAS'!E147*R147)+((('[1]N EERR BARINAS'!E147*(100%-R147))/(1+TASAS!$D$9)))</f>
        <v>0</v>
      </c>
      <c r="F147" s="131">
        <f>+('[1]N EERR BARINAS'!F147*S147)+((('[1]N EERR BARINAS'!F147*(100%-S147))/(1+TASAS!$E$9)))</f>
        <v>0</v>
      </c>
      <c r="G147" s="131">
        <f>+('[1]N EERR BARINAS'!G147*T147)+((('[1]N EERR BARINAS'!G147*(100%-T147))/(1+TASAS!$F$9)))</f>
        <v>0</v>
      </c>
      <c r="H147" s="131">
        <f>+('[1]N EERR BARINAS'!H147*U147)+((('[1]N EERR BARINAS'!H147*(100%-U147))/(1+TASAS!$G$9)))</f>
        <v>0</v>
      </c>
      <c r="I147" s="131">
        <f>+('[1]N EERR BARINAS'!I147*V147)+((('[1]N EERR BARINAS'!I147*(100%-V147))/(1+TASAS!$H$9)))</f>
        <v>0</v>
      </c>
      <c r="J147" s="131">
        <f>+('[1]N EERR BARINAS'!J147*W147)+((('[1]N EERR BARINAS'!J147*(100%-W147))/(1+TASAS!$I$9)))</f>
        <v>0</v>
      </c>
      <c r="K147" s="131">
        <f>+('[1]N EERR BARINAS'!K147*X147)+((('[1]N EERR BARINAS'!K147*(100%-X147))/(1+TASAS!$J$9)))</f>
        <v>0</v>
      </c>
      <c r="L147" s="131">
        <f>+('[1]N EERR BARINAS'!L147*Y147)+((('[1]N EERR BARINAS'!L147*(100%-Y147))/(1+TASAS!$K$9)))</f>
        <v>0</v>
      </c>
      <c r="M147" s="131">
        <f>+('[1]N EERR BARINAS'!M147*Z147)+((('[1]N EERR BARINAS'!M147*(100%-Z147))/(1+TASAS!$L$9)))</f>
        <v>0</v>
      </c>
      <c r="N147" s="131">
        <f>+('[1]N EERR BARINAS'!N147*AA147)+((('[1]N EERR BARINAS'!N147*(100%-AA147))/(1+TASAS!$M$9)))</f>
        <v>0</v>
      </c>
      <c r="O147" s="194">
        <f t="shared" si="19"/>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BARINAS'!C148*P148)+((('[1]N EERR BARINAS'!C148*(100%-P148))/(1+TASAS!$B$9)))</f>
        <v>0</v>
      </c>
      <c r="D148" s="131">
        <f>+('[1]N EERR BARINAS'!D148*Q148)+((('[1]N EERR BARINAS'!D148*(100%-Q148))/(1+TASAS!$C$9)))</f>
        <v>0</v>
      </c>
      <c r="E148" s="131">
        <f>+('[1]N EERR BARINAS'!E148*R148)+((('[1]N EERR BARINAS'!E148*(100%-R148))/(1+TASAS!$D$9)))</f>
        <v>0</v>
      </c>
      <c r="F148" s="131">
        <f>+('[1]N EERR BARINAS'!F148*S148)+((('[1]N EERR BARINAS'!F148*(100%-S148))/(1+TASAS!$E$9)))</f>
        <v>0</v>
      </c>
      <c r="G148" s="131">
        <f>+('[1]N EERR BARINAS'!G148*T148)+((('[1]N EERR BARINAS'!G148*(100%-T148))/(1+TASAS!$F$9)))</f>
        <v>0</v>
      </c>
      <c r="H148" s="131">
        <f>+('[1]N EERR BARINAS'!H148*U148)+((('[1]N EERR BARINAS'!H148*(100%-U148))/(1+TASAS!$G$9)))</f>
        <v>0</v>
      </c>
      <c r="I148" s="131">
        <f>+('[1]N EERR BARINAS'!I148*V148)+((('[1]N EERR BARINAS'!I148*(100%-V148))/(1+TASAS!$H$9)))</f>
        <v>0</v>
      </c>
      <c r="J148" s="131">
        <f>+('[1]N EERR BARINAS'!J148*W148)+((('[1]N EERR BARINAS'!J148*(100%-W148))/(1+TASAS!$I$9)))</f>
        <v>0</v>
      </c>
      <c r="K148" s="131">
        <f>+('[1]N EERR BARINAS'!K148*X148)+((('[1]N EERR BARINAS'!K148*(100%-X148))/(1+TASAS!$J$9)))</f>
        <v>0</v>
      </c>
      <c r="L148" s="131">
        <f>+('[1]N EERR BARINAS'!L148*Y148)+((('[1]N EERR BARINAS'!L148*(100%-Y148))/(1+TASAS!$K$9)))</f>
        <v>0</v>
      </c>
      <c r="M148" s="131">
        <f>+('[1]N EERR BARINAS'!M148*Z148)+((('[1]N EERR BARINAS'!M148*(100%-Z148))/(1+TASAS!$L$9)))</f>
        <v>0</v>
      </c>
      <c r="N148" s="131">
        <f>+('[1]N EERR BARINAS'!N148*AA148)+((('[1]N EERR BARINAS'!N148*(100%-AA148))/(1+TASAS!$M$9)))</f>
        <v>0</v>
      </c>
      <c r="O148" s="194">
        <f t="shared" si="19"/>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BARINAS'!C149*P149)+((('[1]N EERR BARINAS'!C149*(100%-P149))/(1+TASAS!$B$9)))</f>
        <v>0</v>
      </c>
      <c r="D149" s="131">
        <f>+('[1]N EERR BARINAS'!D149*Q149)+((('[1]N EERR BARINAS'!D149*(100%-Q149))/(1+TASAS!$C$9)))</f>
        <v>0</v>
      </c>
      <c r="E149" s="131">
        <f>+('[1]N EERR BARINAS'!E149*R149)+((('[1]N EERR BARINAS'!E149*(100%-R149))/(1+TASAS!$D$9)))</f>
        <v>110.02199843835034</v>
      </c>
      <c r="F149" s="131">
        <f>+('[1]N EERR BARINAS'!F149*S149)+((('[1]N EERR BARINAS'!F149*(100%-S149))/(1+TASAS!$E$9)))</f>
        <v>0</v>
      </c>
      <c r="G149" s="131">
        <f>+('[1]N EERR BARINAS'!G149*T149)+((('[1]N EERR BARINAS'!G149*(100%-T149))/(1+TASAS!$F$9)))</f>
        <v>0</v>
      </c>
      <c r="H149" s="131">
        <f>+('[1]N EERR BARINAS'!H149*U149)+((('[1]N EERR BARINAS'!H149*(100%-U149))/(1+TASAS!$G$9)))</f>
        <v>0</v>
      </c>
      <c r="I149" s="131">
        <f>+('[1]N EERR BARINAS'!I149*V149)+((('[1]N EERR BARINAS'!I149*(100%-V149))/(1+TASAS!$H$9)))</f>
        <v>0</v>
      </c>
      <c r="J149" s="131">
        <f>+('[1]N EERR BARINAS'!J149*W149)+((('[1]N EERR BARINAS'!J149*(100%-W149))/(1+TASAS!$I$9)))</f>
        <v>0</v>
      </c>
      <c r="K149" s="131">
        <f>+('[1]N EERR BARINAS'!K149*X149)+((('[1]N EERR BARINAS'!K149*(100%-X149))/(1+TASAS!$J$9)))</f>
        <v>0</v>
      </c>
      <c r="L149" s="131">
        <f>+('[1]N EERR BARINAS'!L149*Y149)+((('[1]N EERR BARINAS'!L149*(100%-Y149))/(1+TASAS!$K$9)))</f>
        <v>0</v>
      </c>
      <c r="M149" s="131">
        <f>+('[1]N EERR BARINAS'!M149*Z149)+((('[1]N EERR BARINAS'!M149*(100%-Z149))/(1+TASAS!$L$9)))</f>
        <v>0</v>
      </c>
      <c r="N149" s="131">
        <f>+('[1]N EERR BARINAS'!N149*AA149)+((('[1]N EERR BARINAS'!N149*(100%-AA149))/(1+TASAS!$M$9)))</f>
        <v>0</v>
      </c>
      <c r="O149" s="194">
        <f t="shared" si="19"/>
        <v>110.02199843835034</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BARINAS'!C150*P150)+((('[1]N EERR BARINAS'!C150*(100%-P150))/(1+TASAS!$B$9)))</f>
        <v>0</v>
      </c>
      <c r="D150" s="131">
        <f>+('[1]N EERR BARINAS'!D150*Q150)+((('[1]N EERR BARINAS'!D150*(100%-Q150))/(1+TASAS!$C$9)))</f>
        <v>0</v>
      </c>
      <c r="E150" s="131">
        <f>+('[1]N EERR BARINAS'!E150*R150)+((('[1]N EERR BARINAS'!E150*(100%-R150))/(1+TASAS!$D$9)))</f>
        <v>0</v>
      </c>
      <c r="F150" s="131">
        <f>+('[1]N EERR BARINAS'!F150*S150)+((('[1]N EERR BARINAS'!F150*(100%-S150))/(1+TASAS!$E$9)))</f>
        <v>0</v>
      </c>
      <c r="G150" s="131">
        <f>+('[1]N EERR BARINAS'!G150*T150)+((('[1]N EERR BARINAS'!G150*(100%-T150))/(1+TASAS!$F$9)))</f>
        <v>0</v>
      </c>
      <c r="H150" s="131">
        <f>+('[1]N EERR BARINAS'!H150*U150)+((('[1]N EERR BARINAS'!H150*(100%-U150))/(1+TASAS!$G$9)))</f>
        <v>0</v>
      </c>
      <c r="I150" s="131">
        <f>+('[1]N EERR BARINAS'!I150*V150)+((('[1]N EERR BARINAS'!I150*(100%-V150))/(1+TASAS!$H$9)))</f>
        <v>0</v>
      </c>
      <c r="J150" s="131">
        <f>+('[1]N EERR BARINAS'!J150*W150)+((('[1]N EERR BARINAS'!J150*(100%-W150))/(1+TASAS!$I$9)))</f>
        <v>0</v>
      </c>
      <c r="K150" s="131">
        <f>+('[1]N EERR BARINAS'!K150*X150)+((('[1]N EERR BARINAS'!K150*(100%-X150))/(1+TASAS!$J$9)))</f>
        <v>0</v>
      </c>
      <c r="L150" s="131">
        <f>+('[1]N EERR BARINAS'!L150*Y150)+((('[1]N EERR BARINAS'!L150*(100%-Y150))/(1+TASAS!$K$9)))</f>
        <v>0</v>
      </c>
      <c r="M150" s="131">
        <f>+('[1]N EERR BARINAS'!M150*Z150)+((('[1]N EERR BARINAS'!M150*(100%-Z150))/(1+TASAS!$L$9)))</f>
        <v>0</v>
      </c>
      <c r="N150" s="131">
        <f>+('[1]N EERR BARINAS'!N150*AA150)+((('[1]N EERR BARINAS'!N150*(100%-AA150))/(1+TASAS!$M$9)))</f>
        <v>0</v>
      </c>
      <c r="O150" s="194">
        <f t="shared" si="19"/>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BARINAS'!C151*P151)+((('[1]N EERR BARINAS'!C151*(100%-P151))/(1+TASAS!$B$9)))</f>
        <v>0</v>
      </c>
      <c r="D151" s="131">
        <f>+('[1]N EERR BARINAS'!D151*Q151)+((('[1]N EERR BARINAS'!D151*(100%-Q151))/(1+TASAS!$C$9)))</f>
        <v>0</v>
      </c>
      <c r="E151" s="131">
        <f>+('[1]N EERR BARINAS'!E151*R151)+((('[1]N EERR BARINAS'!E151*(100%-R151))/(1+TASAS!$D$9)))</f>
        <v>0</v>
      </c>
      <c r="F151" s="131">
        <f>+('[1]N EERR BARINAS'!F151*S151)+((('[1]N EERR BARINAS'!F151*(100%-S151))/(1+TASAS!$E$9)))</f>
        <v>0</v>
      </c>
      <c r="G151" s="131">
        <f>+('[1]N EERR BARINAS'!G151*T151)+((('[1]N EERR BARINAS'!G151*(100%-T151))/(1+TASAS!$F$9)))</f>
        <v>0</v>
      </c>
      <c r="H151" s="131">
        <f>+('[1]N EERR BARINAS'!H151*U151)+((('[1]N EERR BARINAS'!H151*(100%-U151))/(1+TASAS!$G$9)))</f>
        <v>0</v>
      </c>
      <c r="I151" s="131">
        <f>+('[1]N EERR BARINAS'!I151*V151)+((('[1]N EERR BARINAS'!I151*(100%-V151))/(1+TASAS!$H$9)))</f>
        <v>0</v>
      </c>
      <c r="J151" s="131">
        <f>+('[1]N EERR BARINAS'!J151*W151)+((('[1]N EERR BARINAS'!J151*(100%-W151))/(1+TASAS!$I$9)))</f>
        <v>0</v>
      </c>
      <c r="K151" s="131">
        <f>+('[1]N EERR BARINAS'!K151*X151)+((('[1]N EERR BARINAS'!K151*(100%-X151))/(1+TASAS!$J$9)))</f>
        <v>0</v>
      </c>
      <c r="L151" s="131">
        <f>+('[1]N EERR BARINAS'!L151*Y151)+((('[1]N EERR BARINAS'!L151*(100%-Y151))/(1+TASAS!$K$9)))</f>
        <v>0</v>
      </c>
      <c r="M151" s="131">
        <f>+('[1]N EERR BARINAS'!M151*Z151)+((('[1]N EERR BARINAS'!M151*(100%-Z151))/(1+TASAS!$L$9)))</f>
        <v>0</v>
      </c>
      <c r="N151" s="131">
        <f>+('[1]N EERR BARINAS'!N151*AA151)+((('[1]N EERR BARINAS'!N151*(100%-AA151))/(1+TASAS!$M$9)))</f>
        <v>0</v>
      </c>
      <c r="O151" s="194">
        <f t="shared" si="19"/>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BARINAS'!C152*P152)+((('[1]N EERR BARINAS'!C152*(100%-P152))/(1+TASAS!$B$9)))</f>
        <v>0</v>
      </c>
      <c r="D152" s="131">
        <f>+('[1]N EERR BARINAS'!D152*Q152)+((('[1]N EERR BARINAS'!D152*(100%-Q152))/(1+TASAS!$C$9)))</f>
        <v>0</v>
      </c>
      <c r="E152" s="131">
        <f>+('[1]N EERR BARINAS'!E152*R152)+((('[1]N EERR BARINAS'!E152*(100%-R152))/(1+TASAS!$D$9)))</f>
        <v>0</v>
      </c>
      <c r="F152" s="131">
        <f>+('[1]N EERR BARINAS'!F152*S152)+((('[1]N EERR BARINAS'!F152*(100%-S152))/(1+TASAS!$E$9)))</f>
        <v>0</v>
      </c>
      <c r="G152" s="131">
        <f>+('[1]N EERR BARINAS'!G152*T152)+((('[1]N EERR BARINAS'!G152*(100%-T152))/(1+TASAS!$F$9)))</f>
        <v>0</v>
      </c>
      <c r="H152" s="131">
        <f>+('[1]N EERR BARINAS'!H152*U152)+((('[1]N EERR BARINAS'!H152*(100%-U152))/(1+TASAS!$G$9)))</f>
        <v>0</v>
      </c>
      <c r="I152" s="131">
        <f>+('[1]N EERR BARINAS'!I152*V152)+((('[1]N EERR BARINAS'!I152*(100%-V152))/(1+TASAS!$H$9)))</f>
        <v>0</v>
      </c>
      <c r="J152" s="131">
        <f>+('[1]N EERR BARINAS'!J152*W152)+((('[1]N EERR BARINAS'!J152*(100%-W152))/(1+TASAS!$I$9)))</f>
        <v>0</v>
      </c>
      <c r="K152" s="131">
        <f>+('[1]N EERR BARINAS'!K152*X152)+((('[1]N EERR BARINAS'!K152*(100%-X152))/(1+TASAS!$J$9)))</f>
        <v>0</v>
      </c>
      <c r="L152" s="131">
        <f>+('[1]N EERR BARINAS'!L152*Y152)+((('[1]N EERR BARINAS'!L152*(100%-Y152))/(1+TASAS!$K$9)))</f>
        <v>0</v>
      </c>
      <c r="M152" s="131">
        <f>+('[1]N EERR BARINAS'!M152*Z152)+((('[1]N EERR BARINAS'!M152*(100%-Z152))/(1+TASAS!$L$9)))</f>
        <v>0</v>
      </c>
      <c r="N152" s="131">
        <f>+('[1]N EERR BARINAS'!N152*AA152)+((('[1]N EERR BARINAS'!N152*(100%-AA152))/(1+TASAS!$M$9)))</f>
        <v>0</v>
      </c>
      <c r="O152" s="194">
        <f t="shared" si="19"/>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BARINAS'!C153*P153)+((('[1]N EERR BARINAS'!C153*(100%-P153))/(1+TASAS!$B$9)))</f>
        <v>0</v>
      </c>
      <c r="D153" s="131">
        <f>+('[1]N EERR BARINAS'!D153*Q153)+((('[1]N EERR BARINAS'!D153*(100%-Q153))/(1+TASAS!$C$9)))</f>
        <v>0</v>
      </c>
      <c r="E153" s="131">
        <f>+('[1]N EERR BARINAS'!E153*R153)+((('[1]N EERR BARINAS'!E153*(100%-R153))/(1+TASAS!$D$9)))</f>
        <v>0</v>
      </c>
      <c r="F153" s="131">
        <f>+('[1]N EERR BARINAS'!F153*S153)+((('[1]N EERR BARINAS'!F153*(100%-S153))/(1+TASAS!$E$9)))</f>
        <v>0</v>
      </c>
      <c r="G153" s="131">
        <f>+('[1]N EERR BARINAS'!G153*T153)+((('[1]N EERR BARINAS'!G153*(100%-T153))/(1+TASAS!$F$9)))</f>
        <v>0</v>
      </c>
      <c r="H153" s="131">
        <f>+('[1]N EERR BARINAS'!H153*U153)+((('[1]N EERR BARINAS'!H153*(100%-U153))/(1+TASAS!$G$9)))</f>
        <v>0</v>
      </c>
      <c r="I153" s="131">
        <f>+('[1]N EERR BARINAS'!I153*V153)+((('[1]N EERR BARINAS'!I153*(100%-V153))/(1+TASAS!$H$9)))</f>
        <v>0</v>
      </c>
      <c r="J153" s="131">
        <f>+('[1]N EERR BARINAS'!J153*W153)+((('[1]N EERR BARINAS'!J153*(100%-W153))/(1+TASAS!$I$9)))</f>
        <v>0</v>
      </c>
      <c r="K153" s="131">
        <f>+('[1]N EERR BARINAS'!K153*X153)+((('[1]N EERR BARINAS'!K153*(100%-X153))/(1+TASAS!$J$9)))</f>
        <v>0</v>
      </c>
      <c r="L153" s="131">
        <f>+('[1]N EERR BARINAS'!L153*Y153)+((('[1]N EERR BARINAS'!L153*(100%-Y153))/(1+TASAS!$K$9)))</f>
        <v>0</v>
      </c>
      <c r="M153" s="131">
        <f>+('[1]N EERR BARINAS'!M153*Z153)+((('[1]N EERR BARINAS'!M153*(100%-Z153))/(1+TASAS!$L$9)))</f>
        <v>0</v>
      </c>
      <c r="N153" s="131">
        <f>+('[1]N EERR BARINAS'!N153*AA153)+((('[1]N EERR BARINAS'!N153*(100%-AA153))/(1+TASAS!$M$9)))</f>
        <v>0</v>
      </c>
      <c r="O153" s="194">
        <f t="shared" si="19"/>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BARINAS'!C154*P154)+((('[1]N EERR BARINAS'!C154*(100%-P154))/(1+TASAS!$B$9)))</f>
        <v>402.26</v>
      </c>
      <c r="D154" s="131">
        <f>+('[1]N EERR BARINAS'!D154*Q154)+((('[1]N EERR BARINAS'!D154*(100%-Q154))/(1+TASAS!$C$9)))</f>
        <v>1540.97</v>
      </c>
      <c r="E154" s="131">
        <f>+('[1]N EERR BARINAS'!E154*R154)+((('[1]N EERR BARINAS'!E154*(100%-R154))/(1+TASAS!$D$9)))</f>
        <v>1755.77</v>
      </c>
      <c r="F154" s="131">
        <f>+('[1]N EERR BARINAS'!F154*S154)+((('[1]N EERR BARINAS'!F154*(100%-S154))/(1+TASAS!$E$9)))</f>
        <v>1633.52</v>
      </c>
      <c r="G154" s="131">
        <f>+('[1]N EERR BARINAS'!G154*T154)+((('[1]N EERR BARINAS'!G154*(100%-T154))/(1+TASAS!$F$9)))</f>
        <v>1650.51</v>
      </c>
      <c r="H154" s="131">
        <f>+('[1]N EERR BARINAS'!H154*U154)+((('[1]N EERR BARINAS'!H154*(100%-U154))/(1+TASAS!$G$9)))</f>
        <v>949.92</v>
      </c>
      <c r="I154" s="131">
        <f>+('[1]N EERR BARINAS'!I154*V154)+((('[1]N EERR BARINAS'!I154*(100%-V154))/(1+TASAS!$H$9)))</f>
        <v>0</v>
      </c>
      <c r="J154" s="131">
        <f>+('[1]N EERR BARINAS'!J154*W154)+((('[1]N EERR BARINAS'!J154*(100%-W154))/(1+TASAS!$I$9)))</f>
        <v>0</v>
      </c>
      <c r="K154" s="131">
        <f>+('[1]N EERR BARINAS'!K154*X154)+((('[1]N EERR BARINAS'!K154*(100%-X154))/(1+TASAS!$J$9)))</f>
        <v>0</v>
      </c>
      <c r="L154" s="131">
        <f>+('[1]N EERR BARINAS'!L154*Y154)+((('[1]N EERR BARINAS'!L154*(100%-Y154))/(1+TASAS!$K$9)))</f>
        <v>0</v>
      </c>
      <c r="M154" s="131">
        <f>+('[1]N EERR BARINAS'!M154*Z154)+((('[1]N EERR BARINAS'!M154*(100%-Z154))/(1+TASAS!$L$9)))</f>
        <v>0</v>
      </c>
      <c r="N154" s="131">
        <f>+('[1]N EERR BARINAS'!N154*AA154)+((('[1]N EERR BARINAS'!N154*(100%-AA154))/(1+TASAS!$M$9)))</f>
        <v>0</v>
      </c>
      <c r="O154" s="194">
        <f t="shared" si="19"/>
        <v>7932.9500000000007</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BARINAS'!C155*P155)+((('[1]N EERR BARINAS'!C155*(100%-P155))/(1+TASAS!$B$9)))</f>
        <v>0</v>
      </c>
      <c r="D155" s="131">
        <f>+('[1]N EERR BARINAS'!D155*Q155)+((('[1]N EERR BARINAS'!D155*(100%-Q155))/(1+TASAS!$C$9)))</f>
        <v>0</v>
      </c>
      <c r="E155" s="131">
        <f>+('[1]N EERR BARINAS'!E155*R155)+((('[1]N EERR BARINAS'!E155*(100%-R155))/(1+TASAS!$D$9)))</f>
        <v>0</v>
      </c>
      <c r="F155" s="131">
        <f>+('[1]N EERR BARINAS'!F155*S155)+((('[1]N EERR BARINAS'!F155*(100%-S155))/(1+TASAS!$E$9)))</f>
        <v>0</v>
      </c>
      <c r="G155" s="131">
        <f>+('[1]N EERR BARINAS'!G155*T155)+((('[1]N EERR BARINAS'!G155*(100%-T155))/(1+TASAS!$F$9)))</f>
        <v>0</v>
      </c>
      <c r="H155" s="131">
        <f>+('[1]N EERR BARINAS'!H155*U155)+((('[1]N EERR BARINAS'!H155*(100%-U155))/(1+TASAS!$G$9)))</f>
        <v>0</v>
      </c>
      <c r="I155" s="131">
        <f>+('[1]N EERR BARINAS'!I155*V155)+((('[1]N EERR BARINAS'!I155*(100%-V155))/(1+TASAS!$H$9)))</f>
        <v>0</v>
      </c>
      <c r="J155" s="131">
        <f>+('[1]N EERR BARINAS'!J155*W155)+((('[1]N EERR BARINAS'!J155*(100%-W155))/(1+TASAS!$I$9)))</f>
        <v>0</v>
      </c>
      <c r="K155" s="131">
        <f>+('[1]N EERR BARINAS'!K155*X155)+((('[1]N EERR BARINAS'!K155*(100%-X155))/(1+TASAS!$J$9)))</f>
        <v>0</v>
      </c>
      <c r="L155" s="131">
        <f>+('[1]N EERR BARINAS'!L155*Y155)+((('[1]N EERR BARINAS'!L155*(100%-Y155))/(1+TASAS!$K$9)))</f>
        <v>0</v>
      </c>
      <c r="M155" s="131">
        <f>+('[1]N EERR BARINAS'!M155*Z155)+((('[1]N EERR BARINAS'!M155*(100%-Z155))/(1+TASAS!$L$9)))</f>
        <v>0</v>
      </c>
      <c r="N155" s="131">
        <f>+('[1]N EERR BARINAS'!N155*AA155)+((('[1]N EERR BARINAS'!N155*(100%-AA155))/(1+TASAS!$M$9)))</f>
        <v>0</v>
      </c>
      <c r="O155" s="194">
        <f t="shared" si="19"/>
        <v>0</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BARINAS'!C156*P156)+((('[1]N EERR BARINAS'!C156*(100%-P156))/(1+TASAS!$B$9)))</f>
        <v>666.64586605936063</v>
      </c>
      <c r="D156" s="131">
        <f>+('[1]N EERR BARINAS'!D156*Q156)+((('[1]N EERR BARINAS'!D156*(100%-Q156))/(1+TASAS!$C$9)))</f>
        <v>0</v>
      </c>
      <c r="E156" s="131">
        <f>+('[1]N EERR BARINAS'!E156*R156)+((('[1]N EERR BARINAS'!E156*(100%-R156))/(1+TASAS!$D$9)))</f>
        <v>567.15684546766681</v>
      </c>
      <c r="F156" s="131">
        <f>+('[1]N EERR BARINAS'!F156*S156)+((('[1]N EERR BARINAS'!F156*(100%-S156))/(1+TASAS!$E$9)))</f>
        <v>402.52949038536394</v>
      </c>
      <c r="G156" s="131">
        <f>+('[1]N EERR BARINAS'!G156*T156)+((('[1]N EERR BARINAS'!G156*(100%-T156))/(1+TASAS!$F$9)))</f>
        <v>482.08586886588296</v>
      </c>
      <c r="H156" s="131">
        <f>+('[1]N EERR BARINAS'!H156*U156)+((('[1]N EERR BARINAS'!H156*(100%-U156))/(1+TASAS!$G$9)))</f>
        <v>637.83782809774289</v>
      </c>
      <c r="I156" s="131">
        <f>+('[1]N EERR BARINAS'!I156*V156)+((('[1]N EERR BARINAS'!I156*(100%-V156))/(1+TASAS!$H$9)))</f>
        <v>0</v>
      </c>
      <c r="J156" s="131">
        <f>+('[1]N EERR BARINAS'!J156*W156)+((('[1]N EERR BARINAS'!J156*(100%-W156))/(1+TASAS!$I$9)))</f>
        <v>0</v>
      </c>
      <c r="K156" s="131">
        <f>+('[1]N EERR BARINAS'!K156*X156)+((('[1]N EERR BARINAS'!K156*(100%-X156))/(1+TASAS!$J$9)))</f>
        <v>0</v>
      </c>
      <c r="L156" s="131">
        <f>+('[1]N EERR BARINAS'!L156*Y156)+((('[1]N EERR BARINAS'!L156*(100%-Y156))/(1+TASAS!$K$9)))</f>
        <v>0</v>
      </c>
      <c r="M156" s="131">
        <f>+('[1]N EERR BARINAS'!M156*Z156)+((('[1]N EERR BARINAS'!M156*(100%-Z156))/(1+TASAS!$L$9)))</f>
        <v>0</v>
      </c>
      <c r="N156" s="131">
        <f>+('[1]N EERR BARINAS'!N156*AA156)+((('[1]N EERR BARINAS'!N156*(100%-AA156))/(1+TASAS!$M$9)))</f>
        <v>0</v>
      </c>
      <c r="O156" s="194">
        <f t="shared" si="19"/>
        <v>2756.2558988760175</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BARINAS'!C157*P157)+((('[1]N EERR BARINAS'!C157*(100%-P157))/(1+TASAS!$B$9)))</f>
        <v>0</v>
      </c>
      <c r="D157" s="131">
        <f>+('[1]N EERR BARINAS'!D157*Q157)+((('[1]N EERR BARINAS'!D157*(100%-Q157))/(1+TASAS!$C$9)))</f>
        <v>0</v>
      </c>
      <c r="E157" s="131">
        <f>+('[1]N EERR BARINAS'!E157*R157)+((('[1]N EERR BARINAS'!E157*(100%-R157))/(1+TASAS!$D$9)))</f>
        <v>0</v>
      </c>
      <c r="F157" s="131">
        <f>+('[1]N EERR BARINAS'!F157*S157)+((('[1]N EERR BARINAS'!F157*(100%-S157))/(1+TASAS!$E$9)))</f>
        <v>0</v>
      </c>
      <c r="G157" s="131">
        <f>+('[1]N EERR BARINAS'!G157*T157)+((('[1]N EERR BARINAS'!G157*(100%-T157))/(1+TASAS!$F$9)))</f>
        <v>0</v>
      </c>
      <c r="H157" s="131">
        <f>+('[1]N EERR BARINAS'!H157*U157)+((('[1]N EERR BARINAS'!H157*(100%-U157))/(1+TASAS!$G$9)))</f>
        <v>0</v>
      </c>
      <c r="I157" s="131">
        <f>+('[1]N EERR BARINAS'!I157*V157)+((('[1]N EERR BARINAS'!I157*(100%-V157))/(1+TASAS!$H$9)))</f>
        <v>0</v>
      </c>
      <c r="J157" s="131">
        <f>+('[1]N EERR BARINAS'!J157*W157)+((('[1]N EERR BARINAS'!J157*(100%-W157))/(1+TASAS!$I$9)))</f>
        <v>0</v>
      </c>
      <c r="K157" s="131">
        <f>+('[1]N EERR BARINAS'!K157*X157)+((('[1]N EERR BARINAS'!K157*(100%-X157))/(1+TASAS!$J$9)))</f>
        <v>0</v>
      </c>
      <c r="L157" s="131">
        <f>+('[1]N EERR BARINAS'!L157*Y157)+((('[1]N EERR BARINAS'!L157*(100%-Y157))/(1+TASAS!$K$9)))</f>
        <v>0</v>
      </c>
      <c r="M157" s="131">
        <f>+('[1]N EERR BARINAS'!M157*Z157)+((('[1]N EERR BARINAS'!M157*(100%-Z157))/(1+TASAS!$L$9)))</f>
        <v>0</v>
      </c>
      <c r="N157" s="131">
        <f>+('[1]N EERR BARINAS'!N157*AA157)+((('[1]N EERR BARINAS'!N157*(100%-AA157))/(1+TASAS!$M$9)))</f>
        <v>0</v>
      </c>
      <c r="O157" s="194">
        <f t="shared" si="19"/>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BARINAS'!C158*P158)+((('[1]N EERR BARINAS'!C158*(100%-P158))/(1+TASAS!$B$9)))</f>
        <v>0</v>
      </c>
      <c r="D158" s="131">
        <f>+('[1]N EERR BARINAS'!D158*Q158)+((('[1]N EERR BARINAS'!D158*(100%-Q158))/(1+TASAS!$C$9)))</f>
        <v>0</v>
      </c>
      <c r="E158" s="131">
        <f>+('[1]N EERR BARINAS'!E158*R158)+((('[1]N EERR BARINAS'!E158*(100%-R158))/(1+TASAS!$D$9)))</f>
        <v>0</v>
      </c>
      <c r="F158" s="131">
        <f>+('[1]N EERR BARINAS'!F158*S158)+((('[1]N EERR BARINAS'!F158*(100%-S158))/(1+TASAS!$E$9)))</f>
        <v>0</v>
      </c>
      <c r="G158" s="131">
        <f>+('[1]N EERR BARINAS'!G158*T158)+((('[1]N EERR BARINAS'!G158*(100%-T158))/(1+TASAS!$F$9)))</f>
        <v>0</v>
      </c>
      <c r="H158" s="131">
        <f>+('[1]N EERR BARINAS'!H158*U158)+((('[1]N EERR BARINAS'!H158*(100%-U158))/(1+TASAS!$G$9)))</f>
        <v>0</v>
      </c>
      <c r="I158" s="131">
        <f>+('[1]N EERR BARINAS'!I158*V158)+((('[1]N EERR BARINAS'!I158*(100%-V158))/(1+TASAS!$H$9)))</f>
        <v>0</v>
      </c>
      <c r="J158" s="131">
        <f>+('[1]N EERR BARINAS'!J158*W158)+((('[1]N EERR BARINAS'!J158*(100%-W158))/(1+TASAS!$I$9)))</f>
        <v>0</v>
      </c>
      <c r="K158" s="131">
        <f>+('[1]N EERR BARINAS'!K158*X158)+((('[1]N EERR BARINAS'!K158*(100%-X158))/(1+TASAS!$J$9)))</f>
        <v>0</v>
      </c>
      <c r="L158" s="131">
        <f>+('[1]N EERR BARINAS'!L158*Y158)+((('[1]N EERR BARINAS'!L158*(100%-Y158))/(1+TASAS!$K$9)))</f>
        <v>0</v>
      </c>
      <c r="M158" s="131">
        <f>+('[1]N EERR BARINAS'!M158*Z158)+((('[1]N EERR BARINAS'!M158*(100%-Z158))/(1+TASAS!$L$9)))</f>
        <v>0</v>
      </c>
      <c r="N158" s="131">
        <f>+('[1]N EERR BARINAS'!N158*AA158)+((('[1]N EERR BARINAS'!N158*(100%-AA158))/(1+TASAS!$M$9)))</f>
        <v>0</v>
      </c>
      <c r="O158" s="194">
        <f t="shared" si="19"/>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BARINAS'!C159*P159)+((('[1]N EERR BARINAS'!C159*(100%-P159))/(1+TASAS!$B$9)))</f>
        <v>0</v>
      </c>
      <c r="D159" s="131">
        <f>+('[1]N EERR BARINAS'!D159*Q159)+((('[1]N EERR BARINAS'!D159*(100%-Q159))/(1+TASAS!$C$9)))</f>
        <v>0</v>
      </c>
      <c r="E159" s="131">
        <f>+('[1]N EERR BARINAS'!E159*R159)+((('[1]N EERR BARINAS'!E159*(100%-R159))/(1+TASAS!$D$9)))</f>
        <v>0</v>
      </c>
      <c r="F159" s="131">
        <f>+('[1]N EERR BARINAS'!F159*S159)+((('[1]N EERR BARINAS'!F159*(100%-S159))/(1+TASAS!$E$9)))</f>
        <v>0</v>
      </c>
      <c r="G159" s="131">
        <f>+('[1]N EERR BARINAS'!G159*T159)+((('[1]N EERR BARINAS'!G159*(100%-T159))/(1+TASAS!$F$9)))</f>
        <v>0</v>
      </c>
      <c r="H159" s="131">
        <f>+('[1]N EERR BARINAS'!H159*U159)+((('[1]N EERR BARINAS'!H159*(100%-U159))/(1+TASAS!$G$9)))</f>
        <v>0</v>
      </c>
      <c r="I159" s="131">
        <f>+('[1]N EERR BARINAS'!I159*V159)+((('[1]N EERR BARINAS'!I159*(100%-V159))/(1+TASAS!$H$9)))</f>
        <v>0</v>
      </c>
      <c r="J159" s="131">
        <f>+('[1]N EERR BARINAS'!J159*W159)+((('[1]N EERR BARINAS'!J159*(100%-W159))/(1+TASAS!$I$9)))</f>
        <v>0</v>
      </c>
      <c r="K159" s="131">
        <f>+('[1]N EERR BARINAS'!K159*X159)+((('[1]N EERR BARINAS'!K159*(100%-X159))/(1+TASAS!$J$9)))</f>
        <v>0</v>
      </c>
      <c r="L159" s="131">
        <f>+('[1]N EERR BARINAS'!L159*Y159)+((('[1]N EERR BARINAS'!L159*(100%-Y159))/(1+TASAS!$K$9)))</f>
        <v>0</v>
      </c>
      <c r="M159" s="131">
        <f>+('[1]N EERR BARINAS'!M159*Z159)+((('[1]N EERR BARINAS'!M159*(100%-Z159))/(1+TASAS!$L$9)))</f>
        <v>0</v>
      </c>
      <c r="N159" s="131">
        <f>+('[1]N EERR BARINAS'!N159*AA159)+((('[1]N EERR BARINAS'!N159*(100%-AA159))/(1+TASAS!$M$9)))</f>
        <v>0</v>
      </c>
      <c r="O159" s="194">
        <f t="shared" si="19"/>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BARINAS'!C160*P160)+((('[1]N EERR BARINAS'!C160*(100%-P160))/(1+TASAS!$B$9)))</f>
        <v>0</v>
      </c>
      <c r="D160" s="131">
        <f>+('[1]N EERR BARINAS'!D160*Q160)+((('[1]N EERR BARINAS'!D160*(100%-Q160))/(1+TASAS!$C$9)))</f>
        <v>0</v>
      </c>
      <c r="E160" s="131">
        <f>+('[1]N EERR BARINAS'!E160*R160)+((('[1]N EERR BARINAS'!E160*(100%-R160))/(1+TASAS!$D$9)))</f>
        <v>0</v>
      </c>
      <c r="F160" s="131">
        <f>+('[1]N EERR BARINAS'!F160*S160)+((('[1]N EERR BARINAS'!F160*(100%-S160))/(1+TASAS!$E$9)))</f>
        <v>0</v>
      </c>
      <c r="G160" s="131">
        <f>+('[1]N EERR BARINAS'!G160*T160)+((('[1]N EERR BARINAS'!G160*(100%-T160))/(1+TASAS!$F$9)))</f>
        <v>0</v>
      </c>
      <c r="H160" s="131">
        <f>+('[1]N EERR BARINAS'!H160*U160)+((('[1]N EERR BARINAS'!H160*(100%-U160))/(1+TASAS!$G$9)))</f>
        <v>5.23</v>
      </c>
      <c r="I160" s="131">
        <f>+('[1]N EERR BARINAS'!I160*V160)+((('[1]N EERR BARINAS'!I160*(100%-V160))/(1+TASAS!$H$9)))</f>
        <v>0</v>
      </c>
      <c r="J160" s="131">
        <f>+('[1]N EERR BARINAS'!J160*W160)+((('[1]N EERR BARINAS'!J160*(100%-W160))/(1+TASAS!$I$9)))</f>
        <v>0</v>
      </c>
      <c r="K160" s="131">
        <f>+('[1]N EERR BARINAS'!K160*X160)+((('[1]N EERR BARINAS'!K160*(100%-X160))/(1+TASAS!$J$9)))</f>
        <v>0</v>
      </c>
      <c r="L160" s="131">
        <f>+('[1]N EERR BARINAS'!L160*Y160)+((('[1]N EERR BARINAS'!L160*(100%-Y160))/(1+TASAS!$K$9)))</f>
        <v>0</v>
      </c>
      <c r="M160" s="131">
        <f>+('[1]N EERR BARINAS'!M160*Z160)+((('[1]N EERR BARINAS'!M160*(100%-Z160))/(1+TASAS!$L$9)))</f>
        <v>0</v>
      </c>
      <c r="N160" s="131">
        <f>+('[1]N EERR BARINAS'!N160*AA160)+((('[1]N EERR BARINAS'!N160*(100%-AA160))/(1+TASAS!$M$9)))</f>
        <v>0</v>
      </c>
      <c r="O160" s="194">
        <f t="shared" si="19"/>
        <v>5.23</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BARINAS'!C161*P161)+((('[1]N EERR BARINAS'!C161*(100%-P161))/(1+TASAS!$B$9)))</f>
        <v>0</v>
      </c>
      <c r="D161" s="131">
        <f>+('[1]N EERR BARINAS'!D161*Q161)+((('[1]N EERR BARINAS'!D161*(100%-Q161))/(1+TASAS!$C$9)))</f>
        <v>0</v>
      </c>
      <c r="E161" s="131">
        <f>+('[1]N EERR BARINAS'!E161*R161)+((('[1]N EERR BARINAS'!E161*(100%-R161))/(1+TASAS!$D$9)))</f>
        <v>0</v>
      </c>
      <c r="F161" s="131">
        <f>+('[1]N EERR BARINAS'!F161*S161)+((('[1]N EERR BARINAS'!F161*(100%-S161))/(1+TASAS!$E$9)))</f>
        <v>0</v>
      </c>
      <c r="G161" s="131">
        <f>+('[1]N EERR BARINAS'!G161*T161)+((('[1]N EERR BARINAS'!G161*(100%-T161))/(1+TASAS!$F$9)))</f>
        <v>0</v>
      </c>
      <c r="H161" s="131">
        <f>+('[1]N EERR BARINAS'!H161*U161)+((('[1]N EERR BARINAS'!H161*(100%-U161))/(1+TASAS!$G$9)))</f>
        <v>0</v>
      </c>
      <c r="I161" s="131">
        <f>+('[1]N EERR BARINAS'!I161*V161)+((('[1]N EERR BARINAS'!I161*(100%-V161))/(1+TASAS!$H$9)))</f>
        <v>0</v>
      </c>
      <c r="J161" s="131">
        <f>+('[1]N EERR BARINAS'!J161*W161)+((('[1]N EERR BARINAS'!J161*(100%-W161))/(1+TASAS!$I$9)))</f>
        <v>0</v>
      </c>
      <c r="K161" s="131">
        <f>+('[1]N EERR BARINAS'!K161*X161)+((('[1]N EERR BARINAS'!K161*(100%-X161))/(1+TASAS!$J$9)))</f>
        <v>0</v>
      </c>
      <c r="L161" s="131">
        <f>+('[1]N EERR BARINAS'!L161*Y161)+((('[1]N EERR BARINAS'!L161*(100%-Y161))/(1+TASAS!$K$9)))</f>
        <v>0</v>
      </c>
      <c r="M161" s="131">
        <f>+('[1]N EERR BARINAS'!M161*Z161)+((('[1]N EERR BARINAS'!M161*(100%-Z161))/(1+TASAS!$L$9)))</f>
        <v>0</v>
      </c>
      <c r="N161" s="131">
        <f>+('[1]N EERR BARINAS'!N161*AA161)+((('[1]N EERR BARINAS'!N161*(100%-AA161))/(1+TASAS!$M$9)))</f>
        <v>0</v>
      </c>
      <c r="O161" s="194">
        <f t="shared" si="19"/>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BARINAS'!C162*P162)+((('[1]N EERR BARINAS'!C162*(100%-P162))/(1+TASAS!$B$9)))</f>
        <v>0</v>
      </c>
      <c r="D162" s="131">
        <f>+('[1]N EERR BARINAS'!D162*Q162)+((('[1]N EERR BARINAS'!D162*(100%-Q162))/(1+TASAS!$C$9)))</f>
        <v>0</v>
      </c>
      <c r="E162" s="131">
        <f>+('[1]N EERR BARINAS'!E162*R162)+((('[1]N EERR BARINAS'!E162*(100%-R162))/(1+TASAS!$D$9)))</f>
        <v>0</v>
      </c>
      <c r="F162" s="131">
        <f>+('[1]N EERR BARINAS'!F162*S162)+((('[1]N EERR BARINAS'!F162*(100%-S162))/(1+TASAS!$E$9)))</f>
        <v>0</v>
      </c>
      <c r="G162" s="131">
        <f>+('[1]N EERR BARINAS'!G162*T162)+((('[1]N EERR BARINAS'!G162*(100%-T162))/(1+TASAS!$F$9)))</f>
        <v>0</v>
      </c>
      <c r="H162" s="131">
        <f>+('[1]N EERR BARINAS'!H162*U162)+((('[1]N EERR BARINAS'!H162*(100%-U162))/(1+TASAS!$G$9)))</f>
        <v>0</v>
      </c>
      <c r="I162" s="131">
        <f>+('[1]N EERR BARINAS'!I162*V162)+((('[1]N EERR BARINAS'!I162*(100%-V162))/(1+TASAS!$H$9)))</f>
        <v>0</v>
      </c>
      <c r="J162" s="131">
        <f>+('[1]N EERR BARINAS'!J162*W162)+((('[1]N EERR BARINAS'!J162*(100%-W162))/(1+TASAS!$I$9)))</f>
        <v>0</v>
      </c>
      <c r="K162" s="131">
        <f>+('[1]N EERR BARINAS'!K162*X162)+((('[1]N EERR BARINAS'!K162*(100%-X162))/(1+TASAS!$J$9)))</f>
        <v>0</v>
      </c>
      <c r="L162" s="131">
        <f>+('[1]N EERR BARINAS'!L162*Y162)+((('[1]N EERR BARINAS'!L162*(100%-Y162))/(1+TASAS!$K$9)))</f>
        <v>0</v>
      </c>
      <c r="M162" s="131">
        <f>+('[1]N EERR BARINAS'!M162*Z162)+((('[1]N EERR BARINAS'!M162*(100%-Z162))/(1+TASAS!$L$9)))</f>
        <v>0</v>
      </c>
      <c r="N162" s="131">
        <f>+('[1]N EERR BARINAS'!N162*AA162)+((('[1]N EERR BARINAS'!N162*(100%-AA162))/(1+TASAS!$M$9)))</f>
        <v>0</v>
      </c>
      <c r="O162" s="194">
        <f t="shared" si="19"/>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BARINAS'!C163*P163)+((('[1]N EERR BARINAS'!C163*(100%-P163))/(1+TASAS!$B$9)))</f>
        <v>0</v>
      </c>
      <c r="D163" s="131">
        <f>+('[1]N EERR BARINAS'!D163*Q163)+((('[1]N EERR BARINAS'!D163*(100%-Q163))/(1+TASAS!$C$9)))</f>
        <v>0</v>
      </c>
      <c r="E163" s="131">
        <f>+('[1]N EERR BARINAS'!E163*R163)+((('[1]N EERR BARINAS'!E163*(100%-R163))/(1+TASAS!$D$9)))</f>
        <v>0</v>
      </c>
      <c r="F163" s="131">
        <f>+('[1]N EERR BARINAS'!F163*S163)+((('[1]N EERR BARINAS'!F163*(100%-S163))/(1+TASAS!$E$9)))</f>
        <v>0</v>
      </c>
      <c r="G163" s="131">
        <f>+('[1]N EERR BARINAS'!G163*T163)+((('[1]N EERR BARINAS'!G163*(100%-T163))/(1+TASAS!$F$9)))</f>
        <v>0</v>
      </c>
      <c r="H163" s="131">
        <f>+('[1]N EERR BARINAS'!H163*U163)+((('[1]N EERR BARINAS'!H163*(100%-U163))/(1+TASAS!$G$9)))</f>
        <v>0</v>
      </c>
      <c r="I163" s="131">
        <f>+('[1]N EERR BARINAS'!I163*V163)+((('[1]N EERR BARINAS'!I163*(100%-V163))/(1+TASAS!$H$9)))</f>
        <v>0</v>
      </c>
      <c r="J163" s="131">
        <f>+('[1]N EERR BARINAS'!J163*W163)+((('[1]N EERR BARINAS'!J163*(100%-W163))/(1+TASAS!$I$9)))</f>
        <v>0</v>
      </c>
      <c r="K163" s="131">
        <f>+('[1]N EERR BARINAS'!K163*X163)+((('[1]N EERR BARINAS'!K163*(100%-X163))/(1+TASAS!$J$9)))</f>
        <v>0</v>
      </c>
      <c r="L163" s="131">
        <f>+('[1]N EERR BARINAS'!L163*Y163)+((('[1]N EERR BARINAS'!L163*(100%-Y163))/(1+TASAS!$K$9)))</f>
        <v>0</v>
      </c>
      <c r="M163" s="131">
        <f>+('[1]N EERR BARINAS'!M163*Z163)+((('[1]N EERR BARINAS'!M163*(100%-Z163))/(1+TASAS!$L$9)))</f>
        <v>0</v>
      </c>
      <c r="N163" s="131">
        <f>+('[1]N EERR BARINAS'!N163*AA163)+((('[1]N EERR BARINAS'!N163*(100%-AA163))/(1+TASAS!$M$9)))</f>
        <v>0</v>
      </c>
      <c r="O163" s="194">
        <f t="shared" si="19"/>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BARINAS'!C164*P164)+((('[1]N EERR BARINAS'!C164*(100%-P164))/(1+TASAS!$B$9)))</f>
        <v>0</v>
      </c>
      <c r="D164" s="131">
        <f>+('[1]N EERR BARINAS'!D164*Q164)+((('[1]N EERR BARINAS'!D164*(100%-Q164))/(1+TASAS!$C$9)))</f>
        <v>0</v>
      </c>
      <c r="E164" s="131">
        <f>+('[1]N EERR BARINAS'!E164*R164)+((('[1]N EERR BARINAS'!E164*(100%-R164))/(1+TASAS!$D$9)))</f>
        <v>0</v>
      </c>
      <c r="F164" s="131">
        <f>+('[1]N EERR BARINAS'!F164*S164)+((('[1]N EERR BARINAS'!F164*(100%-S164))/(1+TASAS!$E$9)))</f>
        <v>0</v>
      </c>
      <c r="G164" s="131">
        <f>+('[1]N EERR BARINAS'!G164*T164)+((('[1]N EERR BARINAS'!G164*(100%-T164))/(1+TASAS!$F$9)))</f>
        <v>0</v>
      </c>
      <c r="H164" s="131">
        <f>+('[1]N EERR BARINAS'!H164*U164)+((('[1]N EERR BARINAS'!H164*(100%-U164))/(1+TASAS!$G$9)))</f>
        <v>0</v>
      </c>
      <c r="I164" s="131">
        <f>+('[1]N EERR BARINAS'!I164*V164)+((('[1]N EERR BARINAS'!I164*(100%-V164))/(1+TASAS!$H$9)))</f>
        <v>0</v>
      </c>
      <c r="J164" s="131">
        <f>+('[1]N EERR BARINAS'!J164*W164)+((('[1]N EERR BARINAS'!J164*(100%-W164))/(1+TASAS!$I$9)))</f>
        <v>0</v>
      </c>
      <c r="K164" s="131">
        <f>+('[1]N EERR BARINAS'!K164*X164)+((('[1]N EERR BARINAS'!K164*(100%-X164))/(1+TASAS!$J$9)))</f>
        <v>0</v>
      </c>
      <c r="L164" s="131">
        <f>+('[1]N EERR BARINAS'!L164*Y164)+((('[1]N EERR BARINAS'!L164*(100%-Y164))/(1+TASAS!$K$9)))</f>
        <v>0</v>
      </c>
      <c r="M164" s="131">
        <f>+('[1]N EERR BARINAS'!M164*Z164)+((('[1]N EERR BARINAS'!M164*(100%-Z164))/(1+TASAS!$L$9)))</f>
        <v>0</v>
      </c>
      <c r="N164" s="131">
        <f>+('[1]N EERR BARINAS'!N164*AA164)+((('[1]N EERR BARINAS'!N164*(100%-AA164))/(1+TASAS!$M$9)))</f>
        <v>0</v>
      </c>
      <c r="O164" s="194">
        <f t="shared" si="19"/>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BARINAS'!C165*P165)+((('[1]N EERR BARINAS'!C165*(100%-P165))/(1+TASAS!$B$9)))</f>
        <v>0</v>
      </c>
      <c r="D165" s="131">
        <f>+('[1]N EERR BARINAS'!D165*Q165)+((('[1]N EERR BARINAS'!D165*(100%-Q165))/(1+TASAS!$C$9)))</f>
        <v>0</v>
      </c>
      <c r="E165" s="131">
        <f>+('[1]N EERR BARINAS'!E165*R165)+((('[1]N EERR BARINAS'!E165*(100%-R165))/(1+TASAS!$D$9)))</f>
        <v>0</v>
      </c>
      <c r="F165" s="131">
        <f>+('[1]N EERR BARINAS'!F165*S165)+((('[1]N EERR BARINAS'!F165*(100%-S165))/(1+TASAS!$E$9)))</f>
        <v>0</v>
      </c>
      <c r="G165" s="131">
        <f>+('[1]N EERR BARINAS'!G165*T165)+((('[1]N EERR BARINAS'!G165*(100%-T165))/(1+TASAS!$F$9)))</f>
        <v>0</v>
      </c>
      <c r="H165" s="131">
        <f>+('[1]N EERR BARINAS'!H165*U165)+((('[1]N EERR BARINAS'!H165*(100%-U165))/(1+TASAS!$G$9)))</f>
        <v>0</v>
      </c>
      <c r="I165" s="131">
        <f>+('[1]N EERR BARINAS'!I165*V165)+((('[1]N EERR BARINAS'!I165*(100%-V165))/(1+TASAS!$H$9)))</f>
        <v>0</v>
      </c>
      <c r="J165" s="131">
        <f>+('[1]N EERR BARINAS'!J165*W165)+((('[1]N EERR BARINAS'!J165*(100%-W165))/(1+TASAS!$I$9)))</f>
        <v>0</v>
      </c>
      <c r="K165" s="131">
        <f>+('[1]N EERR BARINAS'!K165*X165)+((('[1]N EERR BARINAS'!K165*(100%-X165))/(1+TASAS!$J$9)))</f>
        <v>0</v>
      </c>
      <c r="L165" s="131">
        <f>+('[1]N EERR BARINAS'!L165*Y165)+((('[1]N EERR BARINAS'!L165*(100%-Y165))/(1+TASAS!$K$9)))</f>
        <v>0</v>
      </c>
      <c r="M165" s="131">
        <f>+('[1]N EERR BARINAS'!M165*Z165)+((('[1]N EERR BARINAS'!M165*(100%-Z165))/(1+TASAS!$L$9)))</f>
        <v>0</v>
      </c>
      <c r="N165" s="131">
        <f>+('[1]N EERR BARINAS'!N165*AA165)+((('[1]N EERR BARINAS'!N165*(100%-AA165))/(1+TASAS!$M$9)))</f>
        <v>0</v>
      </c>
      <c r="O165" s="194">
        <f t="shared" si="19"/>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BARINAS'!C166*P166)+((('[1]N EERR BARINAS'!C166*(100%-P166))/(1+TASAS!$B$9)))</f>
        <v>0</v>
      </c>
      <c r="D166" s="131">
        <f>+('[1]N EERR BARINAS'!D166*Q166)+((('[1]N EERR BARINAS'!D166*(100%-Q166))/(1+TASAS!$C$9)))</f>
        <v>0</v>
      </c>
      <c r="E166" s="131">
        <f>+('[1]N EERR BARINAS'!E166*R166)+((('[1]N EERR BARINAS'!E166*(100%-R166))/(1+TASAS!$D$9)))</f>
        <v>0</v>
      </c>
      <c r="F166" s="131">
        <f>+('[1]N EERR BARINAS'!F166*S166)+((('[1]N EERR BARINAS'!F166*(100%-S166))/(1+TASAS!$E$9)))</f>
        <v>0</v>
      </c>
      <c r="G166" s="131">
        <f>+('[1]N EERR BARINAS'!G166*T166)+((('[1]N EERR BARINAS'!G166*(100%-T166))/(1+TASAS!$F$9)))</f>
        <v>0</v>
      </c>
      <c r="H166" s="131">
        <f>+('[1]N EERR BARINAS'!H166*U166)+((('[1]N EERR BARINAS'!H166*(100%-U166))/(1+TASAS!$G$9)))</f>
        <v>0</v>
      </c>
      <c r="I166" s="131">
        <f>+('[1]N EERR BARINAS'!I166*V166)+((('[1]N EERR BARINAS'!I166*(100%-V166))/(1+TASAS!$H$9)))</f>
        <v>0</v>
      </c>
      <c r="J166" s="131">
        <f>+('[1]N EERR BARINAS'!J166*W166)+((('[1]N EERR BARINAS'!J166*(100%-W166))/(1+TASAS!$I$9)))</f>
        <v>0</v>
      </c>
      <c r="K166" s="131">
        <f>+('[1]N EERR BARINAS'!K166*X166)+((('[1]N EERR BARINAS'!K166*(100%-X166))/(1+TASAS!$J$9)))</f>
        <v>0</v>
      </c>
      <c r="L166" s="131">
        <f>+('[1]N EERR BARINAS'!L166*Y166)+((('[1]N EERR BARINAS'!L166*(100%-Y166))/(1+TASAS!$K$9)))</f>
        <v>0</v>
      </c>
      <c r="M166" s="131">
        <f>+('[1]N EERR BARINAS'!M166*Z166)+((('[1]N EERR BARINAS'!M166*(100%-Z166))/(1+TASAS!$L$9)))</f>
        <v>0</v>
      </c>
      <c r="N166" s="131">
        <f>+('[1]N EERR BARINAS'!N166*AA166)+((('[1]N EERR BARINAS'!N166*(100%-AA166))/(1+TASAS!$M$9)))</f>
        <v>0</v>
      </c>
      <c r="O166" s="194">
        <f t="shared" si="19"/>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BARINAS'!C167*P167)+((('[1]N EERR BARINAS'!C167*(100%-P167))/(1+TASAS!$B$9)))</f>
        <v>0</v>
      </c>
      <c r="D167" s="131">
        <f>+('[1]N EERR BARINAS'!D167*Q167)+((('[1]N EERR BARINAS'!D167*(100%-Q167))/(1+TASAS!$C$9)))</f>
        <v>0</v>
      </c>
      <c r="E167" s="131">
        <f>+('[1]N EERR BARINAS'!E167*R167)+((('[1]N EERR BARINAS'!E167*(100%-R167))/(1+TASAS!$D$9)))</f>
        <v>0</v>
      </c>
      <c r="F167" s="131">
        <f>+('[1]N EERR BARINAS'!F167*S167)+((('[1]N EERR BARINAS'!F167*(100%-S167))/(1+TASAS!$E$9)))</f>
        <v>0</v>
      </c>
      <c r="G167" s="131">
        <f>+('[1]N EERR BARINAS'!G167*T167)+((('[1]N EERR BARINAS'!G167*(100%-T167))/(1+TASAS!$F$9)))</f>
        <v>0</v>
      </c>
      <c r="H167" s="131">
        <f>+('[1]N EERR BARINAS'!H167*U167)+((('[1]N EERR BARINAS'!H167*(100%-U167))/(1+TASAS!$G$9)))</f>
        <v>0</v>
      </c>
      <c r="I167" s="131">
        <f>+('[1]N EERR BARINAS'!I167*V167)+((('[1]N EERR BARINAS'!I167*(100%-V167))/(1+TASAS!$H$9)))</f>
        <v>0</v>
      </c>
      <c r="J167" s="131">
        <f>+('[1]N EERR BARINAS'!J167*W167)+((('[1]N EERR BARINAS'!J167*(100%-W167))/(1+TASAS!$I$9)))</f>
        <v>0</v>
      </c>
      <c r="K167" s="131">
        <f>+('[1]N EERR BARINAS'!K167*X167)+((('[1]N EERR BARINAS'!K167*(100%-X167))/(1+TASAS!$J$9)))</f>
        <v>0</v>
      </c>
      <c r="L167" s="131">
        <f>+('[1]N EERR BARINAS'!L167*Y167)+((('[1]N EERR BARINAS'!L167*(100%-Y167))/(1+TASAS!$K$9)))</f>
        <v>0</v>
      </c>
      <c r="M167" s="131">
        <f>+('[1]N EERR BARINAS'!M167*Z167)+((('[1]N EERR BARINAS'!M167*(100%-Z167))/(1+TASAS!$L$9)))</f>
        <v>0</v>
      </c>
      <c r="N167" s="131">
        <f>+('[1]N EERR BARINAS'!N167*AA167)+((('[1]N EERR BARINAS'!N167*(100%-AA167))/(1+TASAS!$M$9)))</f>
        <v>0</v>
      </c>
      <c r="O167" s="194">
        <f t="shared" si="19"/>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BARINAS'!C168*P168)+((('[1]N EERR BARINAS'!C168*(100%-P168))/(1+TASAS!$B$9)))</f>
        <v>0</v>
      </c>
      <c r="D168" s="131">
        <f>+('[1]N EERR BARINAS'!D168*Q168)+((('[1]N EERR BARINAS'!D168*(100%-Q168))/(1+TASAS!$C$9)))</f>
        <v>0</v>
      </c>
      <c r="E168" s="131">
        <f>+('[1]N EERR BARINAS'!E168*R168)+((('[1]N EERR BARINAS'!E168*(100%-R168))/(1+TASAS!$D$9)))</f>
        <v>0</v>
      </c>
      <c r="F168" s="131">
        <f>+('[1]N EERR BARINAS'!F168*S168)+((('[1]N EERR BARINAS'!F168*(100%-S168))/(1+TASAS!$E$9)))</f>
        <v>0</v>
      </c>
      <c r="G168" s="131">
        <f>+('[1]N EERR BARINAS'!G168*T168)+((('[1]N EERR BARINAS'!G168*(100%-T168))/(1+TASAS!$F$9)))</f>
        <v>0</v>
      </c>
      <c r="H168" s="131">
        <f>+('[1]N EERR BARINAS'!H168*U168)+((('[1]N EERR BARINAS'!H168*(100%-U168))/(1+TASAS!$G$9)))</f>
        <v>0</v>
      </c>
      <c r="I168" s="131">
        <f>+('[1]N EERR BARINAS'!I168*V168)+((('[1]N EERR BARINAS'!I168*(100%-V168))/(1+TASAS!$H$9)))</f>
        <v>0</v>
      </c>
      <c r="J168" s="131">
        <f>+('[1]N EERR BARINAS'!J168*W168)+((('[1]N EERR BARINAS'!J168*(100%-W168))/(1+TASAS!$I$9)))</f>
        <v>0</v>
      </c>
      <c r="K168" s="131">
        <f>+('[1]N EERR BARINAS'!K168*X168)+((('[1]N EERR BARINAS'!K168*(100%-X168))/(1+TASAS!$J$9)))</f>
        <v>0</v>
      </c>
      <c r="L168" s="131">
        <f>+('[1]N EERR BARINAS'!L168*Y168)+((('[1]N EERR BARINAS'!L168*(100%-Y168))/(1+TASAS!$K$9)))</f>
        <v>0</v>
      </c>
      <c r="M168" s="131">
        <f>+('[1]N EERR BARINAS'!M168*Z168)+((('[1]N EERR BARINAS'!M168*(100%-Z168))/(1+TASAS!$L$9)))</f>
        <v>0</v>
      </c>
      <c r="N168" s="131">
        <f>+('[1]N EERR BARINAS'!N168*AA168)+((('[1]N EERR BARINAS'!N168*(100%-AA168))/(1+TASAS!$M$9)))</f>
        <v>0</v>
      </c>
      <c r="O168" s="194">
        <f t="shared" si="19"/>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BARINAS'!C169*P169)+((('[1]N EERR BARINAS'!C169*(100%-P169))/(1+TASAS!$B$9)))</f>
        <v>0</v>
      </c>
      <c r="D169" s="131">
        <f>+('[1]N EERR BARINAS'!D169*Q169)+((('[1]N EERR BARINAS'!D169*(100%-Q169))/(1+TASAS!$C$9)))</f>
        <v>0</v>
      </c>
      <c r="E169" s="131">
        <f>+('[1]N EERR BARINAS'!E169*R169)+((('[1]N EERR BARINAS'!E169*(100%-R169))/(1+TASAS!$D$9)))</f>
        <v>0</v>
      </c>
      <c r="F169" s="131">
        <f>+('[1]N EERR BARINAS'!F169*S169)+((('[1]N EERR BARINAS'!F169*(100%-S169))/(1+TASAS!$E$9)))</f>
        <v>0</v>
      </c>
      <c r="G169" s="131">
        <f>+('[1]N EERR BARINAS'!G169*T169)+((('[1]N EERR BARINAS'!G169*(100%-T169))/(1+TASAS!$F$9)))</f>
        <v>0</v>
      </c>
      <c r="H169" s="131">
        <f>+('[1]N EERR BARINAS'!H169*U169)+((('[1]N EERR BARINAS'!H169*(100%-U169))/(1+TASAS!$G$9)))</f>
        <v>0</v>
      </c>
      <c r="I169" s="131">
        <f>+('[1]N EERR BARINAS'!I169*V169)+((('[1]N EERR BARINAS'!I169*(100%-V169))/(1+TASAS!$H$9)))</f>
        <v>0</v>
      </c>
      <c r="J169" s="131">
        <f>+('[1]N EERR BARINAS'!J169*W169)+((('[1]N EERR BARINAS'!J169*(100%-W169))/(1+TASAS!$I$9)))</f>
        <v>0</v>
      </c>
      <c r="K169" s="131">
        <f>+('[1]N EERR BARINAS'!K169*X169)+((('[1]N EERR BARINAS'!K169*(100%-X169))/(1+TASAS!$J$9)))</f>
        <v>0</v>
      </c>
      <c r="L169" s="131">
        <f>+('[1]N EERR BARINAS'!L169*Y169)+((('[1]N EERR BARINAS'!L169*(100%-Y169))/(1+TASAS!$K$9)))</f>
        <v>0</v>
      </c>
      <c r="M169" s="131">
        <f>+('[1]N EERR BARINAS'!M169*Z169)+((('[1]N EERR BARINAS'!M169*(100%-Z169))/(1+TASAS!$L$9)))</f>
        <v>0</v>
      </c>
      <c r="N169" s="131">
        <f>+('[1]N EERR BARINAS'!N169*AA169)+((('[1]N EERR BARINAS'!N169*(100%-AA169))/(1+TASAS!$M$9)))</f>
        <v>0</v>
      </c>
      <c r="O169" s="194">
        <f t="shared" si="19"/>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19"/>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19"/>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2">SUM(C173:C187)</f>
        <v>29.173295561850811</v>
      </c>
      <c r="D172" s="186">
        <f t="shared" si="22"/>
        <v>0</v>
      </c>
      <c r="E172" s="186">
        <f t="shared" si="22"/>
        <v>37.364897585752708</v>
      </c>
      <c r="F172" s="186">
        <f t="shared" si="22"/>
        <v>0</v>
      </c>
      <c r="G172" s="186">
        <f t="shared" si="22"/>
        <v>16.37229557817161</v>
      </c>
      <c r="H172" s="186">
        <f t="shared" si="22"/>
        <v>0</v>
      </c>
      <c r="I172" s="186">
        <f t="shared" si="22"/>
        <v>0</v>
      </c>
      <c r="J172" s="186">
        <f t="shared" si="22"/>
        <v>0</v>
      </c>
      <c r="K172" s="186">
        <f t="shared" si="22"/>
        <v>0</v>
      </c>
      <c r="L172" s="186">
        <f t="shared" si="22"/>
        <v>0</v>
      </c>
      <c r="M172" s="186">
        <f t="shared" si="22"/>
        <v>0</v>
      </c>
      <c r="N172" s="186">
        <f t="shared" si="22"/>
        <v>0</v>
      </c>
      <c r="O172" s="210">
        <f t="shared" ref="O172" si="23">SUM(O173:O187)</f>
        <v>82.910488725775139</v>
      </c>
      <c r="P172" s="305"/>
      <c r="Q172" s="305"/>
      <c r="R172" s="305"/>
      <c r="S172" s="305"/>
      <c r="T172" s="305"/>
      <c r="U172" s="305"/>
      <c r="V172" s="305"/>
      <c r="W172" s="305"/>
      <c r="X172" s="305"/>
      <c r="Y172" s="305"/>
      <c r="Z172" s="305"/>
      <c r="AA172" s="305"/>
    </row>
    <row r="173" spans="1:27" outlineLevel="1" x14ac:dyDescent="0.3">
      <c r="A173" s="203" t="s">
        <v>83</v>
      </c>
      <c r="B173" s="131"/>
      <c r="C173" s="131">
        <f>+('[1]N EERR BARINAS'!C173*P173)+((('[1]N EERR BARINAS'!C173*(100%-P173))/(1+TASAS!$B$9)))</f>
        <v>0</v>
      </c>
      <c r="D173" s="131">
        <f>+('[1]N EERR BARINAS'!D173*Q173)+((('[1]N EERR BARINAS'!D173*(100%-Q173))/(1+TASAS!$C$9)))</f>
        <v>0</v>
      </c>
      <c r="E173" s="131">
        <f>+('[1]N EERR BARINAS'!E173*R173)+((('[1]N EERR BARINAS'!E173*(100%-R173))/(1+TASAS!$D$9)))</f>
        <v>0</v>
      </c>
      <c r="F173" s="131">
        <f>+('[1]N EERR BARINAS'!F173*S173)+((('[1]N EERR BARINAS'!F173*(100%-S173))/(1+TASAS!$E$9)))</f>
        <v>0</v>
      </c>
      <c r="G173" s="131">
        <f>+('[1]N EERR BARINAS'!G173*T173)+((('[1]N EERR BARINAS'!G173*(100%-T173))/(1+TASAS!$F$9)))</f>
        <v>0</v>
      </c>
      <c r="H173" s="131">
        <f>+('[1]N EERR BARINAS'!H173*U173)+((('[1]N EERR BARINAS'!H173*(100%-U173))/(1+TASAS!$G$9)))</f>
        <v>0</v>
      </c>
      <c r="I173" s="131">
        <f>+('[1]N EERR BARINAS'!I173*V173)+((('[1]N EERR BARINAS'!I173*(100%-V173))/(1+TASAS!$H$9)))</f>
        <v>0</v>
      </c>
      <c r="J173" s="131">
        <f>+('[1]N EERR BARINAS'!J173*W173)+((('[1]N EERR BARINAS'!J173*(100%-W173))/(1+TASAS!$I$9)))</f>
        <v>0</v>
      </c>
      <c r="K173" s="131">
        <f>+('[1]N EERR BARINAS'!K173*X173)+((('[1]N EERR BARINAS'!K173*(100%-X173))/(1+TASAS!$J$9)))</f>
        <v>0</v>
      </c>
      <c r="L173" s="131">
        <f>+('[1]N EERR BARINAS'!L173*Y173)+((('[1]N EERR BARINAS'!L173*(100%-Y173))/(1+TASAS!$K$9)))</f>
        <v>0</v>
      </c>
      <c r="M173" s="131">
        <f>+('[1]N EERR BARINAS'!M173*Z173)+((('[1]N EERR BARINAS'!M173*(100%-Z173))/(1+TASAS!$L$9)))</f>
        <v>0</v>
      </c>
      <c r="N173" s="131">
        <f>+('[1]N EERR BARINAS'!N173*AA173)+((('[1]N EERR BARINAS'!N173*(100%-AA173))/(1+TASAS!$M$9)))</f>
        <v>0</v>
      </c>
      <c r="O173" s="194">
        <f t="shared" si="19"/>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BARINAS'!C174*P174)+((('[1]N EERR BARINAS'!C174*(100%-P174))/(1+TASAS!$B$9)))</f>
        <v>0</v>
      </c>
      <c r="D174" s="131">
        <f>+('[1]N EERR BARINAS'!D174*Q174)+((('[1]N EERR BARINAS'!D174*(100%-Q174))/(1+TASAS!$C$9)))</f>
        <v>0</v>
      </c>
      <c r="E174" s="131">
        <f>+('[1]N EERR BARINAS'!E174*R174)+((('[1]N EERR BARINAS'!E174*(100%-R174))/(1+TASAS!$D$9)))</f>
        <v>0</v>
      </c>
      <c r="F174" s="131">
        <f>+('[1]N EERR BARINAS'!F174*S174)+((('[1]N EERR BARINAS'!F174*(100%-S174))/(1+TASAS!$E$9)))</f>
        <v>0</v>
      </c>
      <c r="G174" s="131">
        <f>+('[1]N EERR BARINAS'!G174*T174)+((('[1]N EERR BARINAS'!G174*(100%-T174))/(1+TASAS!$F$9)))</f>
        <v>0</v>
      </c>
      <c r="H174" s="131">
        <f>+('[1]N EERR BARINAS'!H174*U174)+((('[1]N EERR BARINAS'!H174*(100%-U174))/(1+TASAS!$G$9)))</f>
        <v>0</v>
      </c>
      <c r="I174" s="131">
        <f>+('[1]N EERR BARINAS'!I174*V174)+((('[1]N EERR BARINAS'!I174*(100%-V174))/(1+TASAS!$H$9)))</f>
        <v>0</v>
      </c>
      <c r="J174" s="131">
        <f>+('[1]N EERR BARINAS'!J174*W174)+((('[1]N EERR BARINAS'!J174*(100%-W174))/(1+TASAS!$I$9)))</f>
        <v>0</v>
      </c>
      <c r="K174" s="131">
        <f>+('[1]N EERR BARINAS'!K174*X174)+((('[1]N EERR BARINAS'!K174*(100%-X174))/(1+TASAS!$J$9)))</f>
        <v>0</v>
      </c>
      <c r="L174" s="131">
        <f>+('[1]N EERR BARINAS'!L174*Y174)+((('[1]N EERR BARINAS'!L174*(100%-Y174))/(1+TASAS!$K$9)))</f>
        <v>0</v>
      </c>
      <c r="M174" s="131">
        <f>+('[1]N EERR BARINAS'!M174*Z174)+((('[1]N EERR BARINAS'!M174*(100%-Z174))/(1+TASAS!$L$9)))</f>
        <v>0</v>
      </c>
      <c r="N174" s="131">
        <f>+('[1]N EERR BARINAS'!N174*AA174)+((('[1]N EERR BARINAS'!N174*(100%-AA174))/(1+TASAS!$M$9)))</f>
        <v>0</v>
      </c>
      <c r="O174" s="194">
        <f t="shared" si="19"/>
        <v>0</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BARINAS'!C175*P175)+((('[1]N EERR BARINAS'!C175*(100%-P175))/(1+TASAS!$B$9)))</f>
        <v>29.173295561850811</v>
      </c>
      <c r="D175" s="131">
        <f>+('[1]N EERR BARINAS'!D175*Q175)+((('[1]N EERR BARINAS'!D175*(100%-Q175))/(1+TASAS!$C$9)))</f>
        <v>0</v>
      </c>
      <c r="E175" s="131">
        <f>+('[1]N EERR BARINAS'!E175*R175)+((('[1]N EERR BARINAS'!E175*(100%-R175))/(1+TASAS!$D$9)))</f>
        <v>37.364897585752708</v>
      </c>
      <c r="F175" s="131">
        <f>+('[1]N EERR BARINAS'!F175*S175)+((('[1]N EERR BARINAS'!F175*(100%-S175))/(1+TASAS!$E$9)))</f>
        <v>0</v>
      </c>
      <c r="G175" s="131">
        <f>+('[1]N EERR BARINAS'!G175*T175)+((('[1]N EERR BARINAS'!G175*(100%-T175))/(1+TASAS!$F$9)))</f>
        <v>0</v>
      </c>
      <c r="H175" s="131">
        <f>+('[1]N EERR BARINAS'!H175*U175)+((('[1]N EERR BARINAS'!H175*(100%-U175))/(1+TASAS!$G$9)))</f>
        <v>0</v>
      </c>
      <c r="I175" s="131">
        <f>+('[1]N EERR BARINAS'!I175*V175)+((('[1]N EERR BARINAS'!I175*(100%-V175))/(1+TASAS!$H$9)))</f>
        <v>0</v>
      </c>
      <c r="J175" s="131">
        <f>+('[1]N EERR BARINAS'!J175*W175)+((('[1]N EERR BARINAS'!J175*(100%-W175))/(1+TASAS!$I$9)))</f>
        <v>0</v>
      </c>
      <c r="K175" s="131">
        <f>+('[1]N EERR BARINAS'!K175*X175)+((('[1]N EERR BARINAS'!K175*(100%-X175))/(1+TASAS!$J$9)))</f>
        <v>0</v>
      </c>
      <c r="L175" s="131">
        <f>+('[1]N EERR BARINAS'!L175*Y175)+((('[1]N EERR BARINAS'!L175*(100%-Y175))/(1+TASAS!$K$9)))</f>
        <v>0</v>
      </c>
      <c r="M175" s="131">
        <f>+('[1]N EERR BARINAS'!M175*Z175)+((('[1]N EERR BARINAS'!M175*(100%-Z175))/(1+TASAS!$L$9)))</f>
        <v>0</v>
      </c>
      <c r="N175" s="131">
        <f>+('[1]N EERR BARINAS'!N175*AA175)+((('[1]N EERR BARINAS'!N175*(100%-AA175))/(1+TASAS!$M$9)))</f>
        <v>0</v>
      </c>
      <c r="O175" s="194">
        <f t="shared" si="19"/>
        <v>66.538193147603522</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BARINAS'!C176*P176)+((('[1]N EERR BARINAS'!C176*(100%-P176))/(1+TASAS!$B$9)))</f>
        <v>0</v>
      </c>
      <c r="D176" s="131">
        <f>+('[1]N EERR BARINAS'!D176*Q176)+((('[1]N EERR BARINAS'!D176*(100%-Q176))/(1+TASAS!$C$9)))</f>
        <v>0</v>
      </c>
      <c r="E176" s="131">
        <f>+('[1]N EERR BARINAS'!E176*R176)+((('[1]N EERR BARINAS'!E176*(100%-R176))/(1+TASAS!$D$9)))</f>
        <v>0</v>
      </c>
      <c r="F176" s="131">
        <f>+('[1]N EERR BARINAS'!F176*S176)+((('[1]N EERR BARINAS'!F176*(100%-S176))/(1+TASAS!$E$9)))</f>
        <v>0</v>
      </c>
      <c r="G176" s="131">
        <f>+('[1]N EERR BARINAS'!G176*T176)+((('[1]N EERR BARINAS'!G176*(100%-T176))/(1+TASAS!$F$9)))</f>
        <v>16.37229557817161</v>
      </c>
      <c r="H176" s="131">
        <f>+('[1]N EERR BARINAS'!H176*U176)+((('[1]N EERR BARINAS'!H176*(100%-U176))/(1+TASAS!$G$9)))</f>
        <v>0</v>
      </c>
      <c r="I176" s="131">
        <f>+('[1]N EERR BARINAS'!I176*V176)+((('[1]N EERR BARINAS'!I176*(100%-V176))/(1+TASAS!$H$9)))</f>
        <v>0</v>
      </c>
      <c r="J176" s="131">
        <f>+('[1]N EERR BARINAS'!J176*W176)+((('[1]N EERR BARINAS'!J176*(100%-W176))/(1+TASAS!$I$9)))</f>
        <v>0</v>
      </c>
      <c r="K176" s="131">
        <f>+('[1]N EERR BARINAS'!K176*X176)+((('[1]N EERR BARINAS'!K176*(100%-X176))/(1+TASAS!$J$9)))</f>
        <v>0</v>
      </c>
      <c r="L176" s="131">
        <f>+('[1]N EERR BARINAS'!L176*Y176)+((('[1]N EERR BARINAS'!L176*(100%-Y176))/(1+TASAS!$K$9)))</f>
        <v>0</v>
      </c>
      <c r="M176" s="131">
        <f>+('[1]N EERR BARINAS'!M176*Z176)+((('[1]N EERR BARINAS'!M176*(100%-Z176))/(1+TASAS!$L$9)))</f>
        <v>0</v>
      </c>
      <c r="N176" s="131">
        <f>+('[1]N EERR BARINAS'!N176*AA176)+((('[1]N EERR BARINAS'!N176*(100%-AA176))/(1+TASAS!$M$9)))</f>
        <v>0</v>
      </c>
      <c r="O176" s="194">
        <f t="shared" si="19"/>
        <v>16.37229557817161</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BARINAS'!C177*P177)+((('[1]N EERR BARINAS'!C177*(100%-P177))/(1+TASAS!$B$9)))</f>
        <v>0</v>
      </c>
      <c r="D177" s="131">
        <f>+('[1]N EERR BARINAS'!D177*Q177)+((('[1]N EERR BARINAS'!D177*(100%-Q177))/(1+TASAS!$C$9)))</f>
        <v>0</v>
      </c>
      <c r="E177" s="131">
        <f>+('[1]N EERR BARINAS'!E177*R177)+((('[1]N EERR BARINAS'!E177*(100%-R177))/(1+TASAS!$D$9)))</f>
        <v>0</v>
      </c>
      <c r="F177" s="131">
        <f>+('[1]N EERR BARINAS'!F177*S177)+((('[1]N EERR BARINAS'!F177*(100%-S177))/(1+TASAS!$E$9)))</f>
        <v>0</v>
      </c>
      <c r="G177" s="131">
        <f>+('[1]N EERR BARINAS'!G177*T177)+((('[1]N EERR BARINAS'!G177*(100%-T177))/(1+TASAS!$F$9)))</f>
        <v>0</v>
      </c>
      <c r="H177" s="131">
        <f>+('[1]N EERR BARINAS'!H177*U177)+((('[1]N EERR BARINAS'!H177*(100%-U177))/(1+TASAS!$G$9)))</f>
        <v>0</v>
      </c>
      <c r="I177" s="131">
        <f>+('[1]N EERR BARINAS'!I177*V177)+((('[1]N EERR BARINAS'!I177*(100%-V177))/(1+TASAS!$H$9)))</f>
        <v>0</v>
      </c>
      <c r="J177" s="131">
        <f>+('[1]N EERR BARINAS'!J177*W177)+((('[1]N EERR BARINAS'!J177*(100%-W177))/(1+TASAS!$I$9)))</f>
        <v>0</v>
      </c>
      <c r="K177" s="131">
        <f>+('[1]N EERR BARINAS'!K177*X177)+((('[1]N EERR BARINAS'!K177*(100%-X177))/(1+TASAS!$J$9)))</f>
        <v>0</v>
      </c>
      <c r="L177" s="131">
        <f>+('[1]N EERR BARINAS'!L177*Y177)+((('[1]N EERR BARINAS'!L177*(100%-Y177))/(1+TASAS!$K$9)))</f>
        <v>0</v>
      </c>
      <c r="M177" s="131">
        <f>+('[1]N EERR BARINAS'!M177*Z177)+((('[1]N EERR BARINAS'!M177*(100%-Z177))/(1+TASAS!$L$9)))</f>
        <v>0</v>
      </c>
      <c r="N177" s="131">
        <f>+('[1]N EERR BARINAS'!N177*AA177)+((('[1]N EERR BARINAS'!N177*(100%-AA177))/(1+TASAS!$M$9)))</f>
        <v>0</v>
      </c>
      <c r="O177" s="194">
        <f t="shared" si="19"/>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BARINAS'!C178*P178)+((('[1]N EERR BARINAS'!C178*(100%-P178))/(1+TASAS!$B$9)))</f>
        <v>0</v>
      </c>
      <c r="D178" s="131">
        <f>+('[1]N EERR BARINAS'!D178*Q178)+((('[1]N EERR BARINAS'!D178*(100%-Q178))/(1+TASAS!$C$9)))</f>
        <v>0</v>
      </c>
      <c r="E178" s="131">
        <f>+('[1]N EERR BARINAS'!E178*R178)+((('[1]N EERR BARINAS'!E178*(100%-R178))/(1+TASAS!$D$9)))</f>
        <v>0</v>
      </c>
      <c r="F178" s="131">
        <f>+('[1]N EERR BARINAS'!F178*S178)+((('[1]N EERR BARINAS'!F178*(100%-S178))/(1+TASAS!$E$9)))</f>
        <v>0</v>
      </c>
      <c r="G178" s="131">
        <f>+('[1]N EERR BARINAS'!G178*T178)+((('[1]N EERR BARINAS'!G178*(100%-T178))/(1+TASAS!$F$9)))</f>
        <v>0</v>
      </c>
      <c r="H178" s="131">
        <f>+('[1]N EERR BARINAS'!H178*U178)+((('[1]N EERR BARINAS'!H178*(100%-U178))/(1+TASAS!$G$9)))</f>
        <v>0</v>
      </c>
      <c r="I178" s="131">
        <f>+('[1]N EERR BARINAS'!I178*V178)+((('[1]N EERR BARINAS'!I178*(100%-V178))/(1+TASAS!$H$9)))</f>
        <v>0</v>
      </c>
      <c r="J178" s="131">
        <f>+('[1]N EERR BARINAS'!J178*W178)+((('[1]N EERR BARINAS'!J178*(100%-W178))/(1+TASAS!$I$9)))</f>
        <v>0</v>
      </c>
      <c r="K178" s="131">
        <f>+('[1]N EERR BARINAS'!K178*X178)+((('[1]N EERR BARINAS'!K178*(100%-X178))/(1+TASAS!$J$9)))</f>
        <v>0</v>
      </c>
      <c r="L178" s="131">
        <f>+('[1]N EERR BARINAS'!L178*Y178)+((('[1]N EERR BARINAS'!L178*(100%-Y178))/(1+TASAS!$K$9)))</f>
        <v>0</v>
      </c>
      <c r="M178" s="131">
        <f>+('[1]N EERR BARINAS'!M178*Z178)+((('[1]N EERR BARINAS'!M178*(100%-Z178))/(1+TASAS!$L$9)))</f>
        <v>0</v>
      </c>
      <c r="N178" s="131">
        <f>+('[1]N EERR BARINAS'!N178*AA178)+((('[1]N EERR BARINAS'!N178*(100%-AA178))/(1+TASAS!$M$9)))</f>
        <v>0</v>
      </c>
      <c r="O178" s="194">
        <f t="shared" si="19"/>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BARINAS'!C179*P179)+((('[1]N EERR BARINAS'!C179*(100%-P179))/(1+TASAS!$B$9)))</f>
        <v>0</v>
      </c>
      <c r="D179" s="131">
        <f>+('[1]N EERR BARINAS'!D179*Q179)+((('[1]N EERR BARINAS'!D179*(100%-Q179))/(1+TASAS!$C$9)))</f>
        <v>0</v>
      </c>
      <c r="E179" s="131">
        <f>+('[1]N EERR BARINAS'!E179*R179)+((('[1]N EERR BARINAS'!E179*(100%-R179))/(1+TASAS!$D$9)))</f>
        <v>0</v>
      </c>
      <c r="F179" s="131">
        <f>+('[1]N EERR BARINAS'!F179*S179)+((('[1]N EERR BARINAS'!F179*(100%-S179))/(1+TASAS!$E$9)))</f>
        <v>0</v>
      </c>
      <c r="G179" s="131">
        <f>+('[1]N EERR BARINAS'!G179*T179)+((('[1]N EERR BARINAS'!G179*(100%-T179))/(1+TASAS!$F$9)))</f>
        <v>0</v>
      </c>
      <c r="H179" s="131">
        <f>+('[1]N EERR BARINAS'!H179*U179)+((('[1]N EERR BARINAS'!H179*(100%-U179))/(1+TASAS!$G$9)))</f>
        <v>0</v>
      </c>
      <c r="I179" s="131">
        <f>+('[1]N EERR BARINAS'!I179*V179)+((('[1]N EERR BARINAS'!I179*(100%-V179))/(1+TASAS!$H$9)))</f>
        <v>0</v>
      </c>
      <c r="J179" s="131">
        <f>+('[1]N EERR BARINAS'!J179*W179)+((('[1]N EERR BARINAS'!J179*(100%-W179))/(1+TASAS!$I$9)))</f>
        <v>0</v>
      </c>
      <c r="K179" s="131">
        <f>+('[1]N EERR BARINAS'!K179*X179)+((('[1]N EERR BARINAS'!K179*(100%-X179))/(1+TASAS!$J$9)))</f>
        <v>0</v>
      </c>
      <c r="L179" s="131">
        <f>+('[1]N EERR BARINAS'!L179*Y179)+((('[1]N EERR BARINAS'!L179*(100%-Y179))/(1+TASAS!$K$9)))</f>
        <v>0</v>
      </c>
      <c r="M179" s="131">
        <f>+('[1]N EERR BARINAS'!M179*Z179)+((('[1]N EERR BARINAS'!M179*(100%-Z179))/(1+TASAS!$L$9)))</f>
        <v>0</v>
      </c>
      <c r="N179" s="131">
        <f>+('[1]N EERR BARINAS'!N179*AA179)+((('[1]N EERR BARINAS'!N179*(100%-AA179))/(1+TASAS!$M$9)))</f>
        <v>0</v>
      </c>
      <c r="O179" s="194">
        <f t="shared" si="19"/>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BARINAS'!C180*P180)+((('[1]N EERR BARINAS'!C180*(100%-P180))/(1+TASAS!$B$9)))</f>
        <v>0</v>
      </c>
      <c r="D180" s="131">
        <f>+('[1]N EERR BARINAS'!D180*Q180)+((('[1]N EERR BARINAS'!D180*(100%-Q180))/(1+TASAS!$C$9)))</f>
        <v>0</v>
      </c>
      <c r="E180" s="131">
        <f>+('[1]N EERR BARINAS'!E180*R180)+((('[1]N EERR BARINAS'!E180*(100%-R180))/(1+TASAS!$D$9)))</f>
        <v>0</v>
      </c>
      <c r="F180" s="131">
        <f>+('[1]N EERR BARINAS'!F180*S180)+((('[1]N EERR BARINAS'!F180*(100%-S180))/(1+TASAS!$E$9)))</f>
        <v>0</v>
      </c>
      <c r="G180" s="131">
        <f>+('[1]N EERR BARINAS'!G180*T180)+((('[1]N EERR BARINAS'!G180*(100%-T180))/(1+TASAS!$F$9)))</f>
        <v>0</v>
      </c>
      <c r="H180" s="131">
        <f>+('[1]N EERR BARINAS'!H180*U180)+((('[1]N EERR BARINAS'!H180*(100%-U180))/(1+TASAS!$G$9)))</f>
        <v>0</v>
      </c>
      <c r="I180" s="131">
        <f>+('[1]N EERR BARINAS'!I180*V180)+((('[1]N EERR BARINAS'!I180*(100%-V180))/(1+TASAS!$H$9)))</f>
        <v>0</v>
      </c>
      <c r="J180" s="131">
        <f>+('[1]N EERR BARINAS'!J180*W180)+((('[1]N EERR BARINAS'!J180*(100%-W180))/(1+TASAS!$I$9)))</f>
        <v>0</v>
      </c>
      <c r="K180" s="131">
        <f>+('[1]N EERR BARINAS'!K180*X180)+((('[1]N EERR BARINAS'!K180*(100%-X180))/(1+TASAS!$J$9)))</f>
        <v>0</v>
      </c>
      <c r="L180" s="131">
        <f>+('[1]N EERR BARINAS'!L180*Y180)+((('[1]N EERR BARINAS'!L180*(100%-Y180))/(1+TASAS!$K$9)))</f>
        <v>0</v>
      </c>
      <c r="M180" s="131">
        <f>+('[1]N EERR BARINAS'!M180*Z180)+((('[1]N EERR BARINAS'!M180*(100%-Z180))/(1+TASAS!$L$9)))</f>
        <v>0</v>
      </c>
      <c r="N180" s="131">
        <f>+('[1]N EERR BARINAS'!N180*AA180)+((('[1]N EERR BARINAS'!N180*(100%-AA180))/(1+TASAS!$M$9)))</f>
        <v>0</v>
      </c>
      <c r="O180" s="194">
        <f t="shared" si="19"/>
        <v>0</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BARINAS'!C181*P181)+((('[1]N EERR BARINAS'!C181*(100%-P181))/(1+TASAS!$B$9)))</f>
        <v>0</v>
      </c>
      <c r="D181" s="131">
        <f>+('[1]N EERR BARINAS'!D181*Q181)+((('[1]N EERR BARINAS'!D181*(100%-Q181))/(1+TASAS!$C$9)))</f>
        <v>0</v>
      </c>
      <c r="E181" s="131">
        <f>+('[1]N EERR BARINAS'!E181*R181)+((('[1]N EERR BARINAS'!E181*(100%-R181))/(1+TASAS!$D$9)))</f>
        <v>0</v>
      </c>
      <c r="F181" s="131">
        <f>+('[1]N EERR BARINAS'!F181*S181)+((('[1]N EERR BARINAS'!F181*(100%-S181))/(1+TASAS!$E$9)))</f>
        <v>0</v>
      </c>
      <c r="G181" s="131">
        <f>+('[1]N EERR BARINAS'!G181*T181)+((('[1]N EERR BARINAS'!G181*(100%-T181))/(1+TASAS!$F$9)))</f>
        <v>0</v>
      </c>
      <c r="H181" s="131">
        <f>+('[1]N EERR BARINAS'!H181*U181)+((('[1]N EERR BARINAS'!H181*(100%-U181))/(1+TASAS!$G$9)))</f>
        <v>0</v>
      </c>
      <c r="I181" s="131">
        <f>+('[1]N EERR BARINAS'!I181*V181)+((('[1]N EERR BARINAS'!I181*(100%-V181))/(1+TASAS!$H$9)))</f>
        <v>0</v>
      </c>
      <c r="J181" s="131">
        <f>+('[1]N EERR BARINAS'!J181*W181)+((('[1]N EERR BARINAS'!J181*(100%-W181))/(1+TASAS!$I$9)))</f>
        <v>0</v>
      </c>
      <c r="K181" s="131">
        <f>+('[1]N EERR BARINAS'!K181*X181)+((('[1]N EERR BARINAS'!K181*(100%-X181))/(1+TASAS!$J$9)))</f>
        <v>0</v>
      </c>
      <c r="L181" s="131">
        <f>+('[1]N EERR BARINAS'!L181*Y181)+((('[1]N EERR BARINAS'!L181*(100%-Y181))/(1+TASAS!$K$9)))</f>
        <v>0</v>
      </c>
      <c r="M181" s="131">
        <f>+('[1]N EERR BARINAS'!M181*Z181)+((('[1]N EERR BARINAS'!M181*(100%-Z181))/(1+TASAS!$L$9)))</f>
        <v>0</v>
      </c>
      <c r="N181" s="131">
        <f>+('[1]N EERR BARINAS'!N181*AA181)+((('[1]N EERR BARINAS'!N181*(100%-AA181))/(1+TASAS!$M$9)))</f>
        <v>0</v>
      </c>
      <c r="O181" s="194">
        <f t="shared" si="19"/>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BARINAS'!C182*P182)+((('[1]N EERR BARINAS'!C182*(100%-P182))/(1+TASAS!$B$9)))</f>
        <v>0</v>
      </c>
      <c r="D182" s="131">
        <f>+('[1]N EERR BARINAS'!D182*Q182)+((('[1]N EERR BARINAS'!D182*(100%-Q182))/(1+TASAS!$C$9)))</f>
        <v>0</v>
      </c>
      <c r="E182" s="131">
        <f>+('[1]N EERR BARINAS'!E182*R182)+((('[1]N EERR BARINAS'!E182*(100%-R182))/(1+TASAS!$D$9)))</f>
        <v>0</v>
      </c>
      <c r="F182" s="131">
        <f>+('[1]N EERR BARINAS'!F182*S182)+((('[1]N EERR BARINAS'!F182*(100%-S182))/(1+TASAS!$E$9)))</f>
        <v>0</v>
      </c>
      <c r="G182" s="131">
        <f>+('[1]N EERR BARINAS'!G182*T182)+((('[1]N EERR BARINAS'!G182*(100%-T182))/(1+TASAS!$F$9)))</f>
        <v>0</v>
      </c>
      <c r="H182" s="131">
        <f>+('[1]N EERR BARINAS'!H182*U182)+((('[1]N EERR BARINAS'!H182*(100%-U182))/(1+TASAS!$G$9)))</f>
        <v>0</v>
      </c>
      <c r="I182" s="131">
        <f>+('[1]N EERR BARINAS'!I182*V182)+((('[1]N EERR BARINAS'!I182*(100%-V182))/(1+TASAS!$H$9)))</f>
        <v>0</v>
      </c>
      <c r="J182" s="131">
        <f>+('[1]N EERR BARINAS'!J182*W182)+((('[1]N EERR BARINAS'!J182*(100%-W182))/(1+TASAS!$I$9)))</f>
        <v>0</v>
      </c>
      <c r="K182" s="131">
        <f>+('[1]N EERR BARINAS'!K182*X182)+((('[1]N EERR BARINAS'!K182*(100%-X182))/(1+TASAS!$J$9)))</f>
        <v>0</v>
      </c>
      <c r="L182" s="131">
        <f>+('[1]N EERR BARINAS'!L182*Y182)+((('[1]N EERR BARINAS'!L182*(100%-Y182))/(1+TASAS!$K$9)))</f>
        <v>0</v>
      </c>
      <c r="M182" s="131">
        <f>+('[1]N EERR BARINAS'!M182*Z182)+((('[1]N EERR BARINAS'!M182*(100%-Z182))/(1+TASAS!$L$9)))</f>
        <v>0</v>
      </c>
      <c r="N182" s="131">
        <f>+('[1]N EERR BARINAS'!N182*AA182)+((('[1]N EERR BARINAS'!N182*(100%-AA182))/(1+TASAS!$M$9)))</f>
        <v>0</v>
      </c>
      <c r="O182" s="194">
        <f t="shared" si="19"/>
        <v>0</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BARINAS'!C183*P183)+((('[1]N EERR BARINAS'!C183*(100%-P183))/(1+TASAS!$B$9)))</f>
        <v>0</v>
      </c>
      <c r="D183" s="131">
        <f>+('[1]N EERR BARINAS'!D183*Q183)+((('[1]N EERR BARINAS'!D183*(100%-Q183))/(1+TASAS!$C$9)))</f>
        <v>0</v>
      </c>
      <c r="E183" s="131">
        <f>+('[1]N EERR BARINAS'!E183*R183)+((('[1]N EERR BARINAS'!E183*(100%-R183))/(1+TASAS!$D$9)))</f>
        <v>0</v>
      </c>
      <c r="F183" s="131">
        <f>+('[1]N EERR BARINAS'!F183*S183)+((('[1]N EERR BARINAS'!F183*(100%-S183))/(1+TASAS!$E$9)))</f>
        <v>0</v>
      </c>
      <c r="G183" s="131">
        <f>+('[1]N EERR BARINAS'!G183*T183)+((('[1]N EERR BARINAS'!G183*(100%-T183))/(1+TASAS!$F$9)))</f>
        <v>0</v>
      </c>
      <c r="H183" s="131">
        <f>+('[1]N EERR BARINAS'!H183*U183)+((('[1]N EERR BARINAS'!H183*(100%-U183))/(1+TASAS!$G$9)))</f>
        <v>0</v>
      </c>
      <c r="I183" s="131">
        <f>+('[1]N EERR BARINAS'!I183*V183)+((('[1]N EERR BARINAS'!I183*(100%-V183))/(1+TASAS!$H$9)))</f>
        <v>0</v>
      </c>
      <c r="J183" s="131">
        <f>+('[1]N EERR BARINAS'!J183*W183)+((('[1]N EERR BARINAS'!J183*(100%-W183))/(1+TASAS!$I$9)))</f>
        <v>0</v>
      </c>
      <c r="K183" s="131">
        <f>+('[1]N EERR BARINAS'!K183*X183)+((('[1]N EERR BARINAS'!K183*(100%-X183))/(1+TASAS!$J$9)))</f>
        <v>0</v>
      </c>
      <c r="L183" s="131">
        <f>+('[1]N EERR BARINAS'!L183*Y183)+((('[1]N EERR BARINAS'!L183*(100%-Y183))/(1+TASAS!$K$9)))</f>
        <v>0</v>
      </c>
      <c r="M183" s="131">
        <f>+('[1]N EERR BARINAS'!M183*Z183)+((('[1]N EERR BARINAS'!M183*(100%-Z183))/(1+TASAS!$L$9)))</f>
        <v>0</v>
      </c>
      <c r="N183" s="131">
        <f>+('[1]N EERR BARINAS'!N183*AA183)+((('[1]N EERR BARINAS'!N183*(100%-AA183))/(1+TASAS!$M$9)))</f>
        <v>0</v>
      </c>
      <c r="O183" s="194">
        <f t="shared" si="19"/>
        <v>0</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BARINAS'!C184*P184)+((('[1]N EERR BARINAS'!C184*(100%-P184))/(1+TASAS!$B$9)))</f>
        <v>0</v>
      </c>
      <c r="D184" s="131">
        <f>+('[1]N EERR BARINAS'!D184*Q184)+((('[1]N EERR BARINAS'!D184*(100%-Q184))/(1+TASAS!$C$9)))</f>
        <v>0</v>
      </c>
      <c r="E184" s="131">
        <f>+('[1]N EERR BARINAS'!E184*R184)+((('[1]N EERR BARINAS'!E184*(100%-R184))/(1+TASAS!$D$9)))</f>
        <v>0</v>
      </c>
      <c r="F184" s="131">
        <f>+('[1]N EERR BARINAS'!F184*S184)+((('[1]N EERR BARINAS'!F184*(100%-S184))/(1+TASAS!$E$9)))</f>
        <v>0</v>
      </c>
      <c r="G184" s="131">
        <f>+('[1]N EERR BARINAS'!G184*T184)+((('[1]N EERR BARINAS'!G184*(100%-T184))/(1+TASAS!$F$9)))</f>
        <v>0</v>
      </c>
      <c r="H184" s="131">
        <f>+('[1]N EERR BARINAS'!H184*U184)+((('[1]N EERR BARINAS'!H184*(100%-U184))/(1+TASAS!$G$9)))</f>
        <v>0</v>
      </c>
      <c r="I184" s="131">
        <f>+('[1]N EERR BARINAS'!I184*V184)+((('[1]N EERR BARINAS'!I184*(100%-V184))/(1+TASAS!$H$9)))</f>
        <v>0</v>
      </c>
      <c r="J184" s="131">
        <f>+('[1]N EERR BARINAS'!J184*W184)+((('[1]N EERR BARINAS'!J184*(100%-W184))/(1+TASAS!$I$9)))</f>
        <v>0</v>
      </c>
      <c r="K184" s="131">
        <f>+('[1]N EERR BARINAS'!K184*X184)+((('[1]N EERR BARINAS'!K184*(100%-X184))/(1+TASAS!$J$9)))</f>
        <v>0</v>
      </c>
      <c r="L184" s="131">
        <f>+('[1]N EERR BARINAS'!L184*Y184)+((('[1]N EERR BARINAS'!L184*(100%-Y184))/(1+TASAS!$K$9)))</f>
        <v>0</v>
      </c>
      <c r="M184" s="131">
        <f>+('[1]N EERR BARINAS'!M184*Z184)+((('[1]N EERR BARINAS'!M184*(100%-Z184))/(1+TASAS!$L$9)))</f>
        <v>0</v>
      </c>
      <c r="N184" s="131">
        <f>+('[1]N EERR BARINAS'!N184*AA184)+((('[1]N EERR BARINAS'!N184*(100%-AA184))/(1+TASAS!$M$9)))</f>
        <v>0</v>
      </c>
      <c r="O184" s="194">
        <f t="shared" si="19"/>
        <v>0</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BARINAS'!C185*P185)+((('[1]N EERR BARINAS'!C185*(100%-P185))/(1+TASAS!$B$9)))</f>
        <v>0</v>
      </c>
      <c r="D185" s="131">
        <f>+('[1]N EERR BARINAS'!D185*Q185)+((('[1]N EERR BARINAS'!D185*(100%-Q185))/(1+TASAS!$C$9)))</f>
        <v>0</v>
      </c>
      <c r="E185" s="131">
        <f>+('[1]N EERR BARINAS'!E185*R185)+((('[1]N EERR BARINAS'!E185*(100%-R185))/(1+TASAS!$D$9)))</f>
        <v>0</v>
      </c>
      <c r="F185" s="131">
        <f>+('[1]N EERR BARINAS'!F185*S185)+((('[1]N EERR BARINAS'!F185*(100%-S185))/(1+TASAS!$E$9)))</f>
        <v>0</v>
      </c>
      <c r="G185" s="131">
        <f>+('[1]N EERR BARINAS'!G185*T185)+((('[1]N EERR BARINAS'!G185*(100%-T185))/(1+TASAS!$F$9)))</f>
        <v>0</v>
      </c>
      <c r="H185" s="131">
        <f>+('[1]N EERR BARINAS'!H185*U185)+((('[1]N EERR BARINAS'!H185*(100%-U185))/(1+TASAS!$G$9)))</f>
        <v>0</v>
      </c>
      <c r="I185" s="131">
        <f>+('[1]N EERR BARINAS'!I185*V185)+((('[1]N EERR BARINAS'!I185*(100%-V185))/(1+TASAS!$H$9)))</f>
        <v>0</v>
      </c>
      <c r="J185" s="131">
        <f>+('[1]N EERR BARINAS'!J185*W185)+((('[1]N EERR BARINAS'!J185*(100%-W185))/(1+TASAS!$I$9)))</f>
        <v>0</v>
      </c>
      <c r="K185" s="131">
        <f>+('[1]N EERR BARINAS'!K185*X185)+((('[1]N EERR BARINAS'!K185*(100%-X185))/(1+TASAS!$J$9)))</f>
        <v>0</v>
      </c>
      <c r="L185" s="131">
        <f>+('[1]N EERR BARINAS'!L185*Y185)+((('[1]N EERR BARINAS'!L185*(100%-Y185))/(1+TASAS!$K$9)))</f>
        <v>0</v>
      </c>
      <c r="M185" s="131">
        <f>+('[1]N EERR BARINAS'!M185*Z185)+((('[1]N EERR BARINAS'!M185*(100%-Z185))/(1+TASAS!$L$9)))</f>
        <v>0</v>
      </c>
      <c r="N185" s="131">
        <f>+('[1]N EERR BARINAS'!N185*AA185)+((('[1]N EERR BARINAS'!N185*(100%-AA185))/(1+TASAS!$M$9)))</f>
        <v>0</v>
      </c>
      <c r="O185" s="194">
        <f t="shared" si="19"/>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BARINAS'!C186*P186)+((('[1]N EERR BARINAS'!C186*(100%-P186))/(1+TASAS!$B$9)))</f>
        <v>0</v>
      </c>
      <c r="D186" s="131">
        <f>+('[1]N EERR BARINAS'!D186*Q186)+((('[1]N EERR BARINAS'!D186*(100%-Q186))/(1+TASAS!$C$9)))</f>
        <v>0</v>
      </c>
      <c r="E186" s="131">
        <f>+('[1]N EERR BARINAS'!E186*R186)+((('[1]N EERR BARINAS'!E186*(100%-R186))/(1+TASAS!$D$9)))</f>
        <v>0</v>
      </c>
      <c r="F186" s="131">
        <f>+('[1]N EERR BARINAS'!F186*S186)+((('[1]N EERR BARINAS'!F186*(100%-S186))/(1+TASAS!$E$9)))</f>
        <v>0</v>
      </c>
      <c r="G186" s="131">
        <f>+('[1]N EERR BARINAS'!G186*T186)+((('[1]N EERR BARINAS'!G186*(100%-T186))/(1+TASAS!$F$9)))</f>
        <v>0</v>
      </c>
      <c r="H186" s="131">
        <f>+('[1]N EERR BARINAS'!H186*U186)+((('[1]N EERR BARINAS'!H186*(100%-U186))/(1+TASAS!$G$9)))</f>
        <v>0</v>
      </c>
      <c r="I186" s="131">
        <f>+('[1]N EERR BARINAS'!I186*V186)+((('[1]N EERR BARINAS'!I186*(100%-V186))/(1+TASAS!$H$9)))</f>
        <v>0</v>
      </c>
      <c r="J186" s="131">
        <f>+('[1]N EERR BARINAS'!J186*W186)+((('[1]N EERR BARINAS'!J186*(100%-W186))/(1+TASAS!$I$9)))</f>
        <v>0</v>
      </c>
      <c r="K186" s="131">
        <f>+('[1]N EERR BARINAS'!K186*X186)+((('[1]N EERR BARINAS'!K186*(100%-X186))/(1+TASAS!$J$9)))</f>
        <v>0</v>
      </c>
      <c r="L186" s="131">
        <f>+('[1]N EERR BARINAS'!L186*Y186)+((('[1]N EERR BARINAS'!L186*(100%-Y186))/(1+TASAS!$K$9)))</f>
        <v>0</v>
      </c>
      <c r="M186" s="131">
        <f>+('[1]N EERR BARINAS'!M186*Z186)+((('[1]N EERR BARINAS'!M186*(100%-Z186))/(1+TASAS!$L$9)))</f>
        <v>0</v>
      </c>
      <c r="N186" s="131">
        <f>+('[1]N EERR BARINAS'!N186*AA186)+((('[1]N EERR BARINAS'!N186*(100%-AA186))/(1+TASAS!$M$9)))</f>
        <v>0</v>
      </c>
      <c r="O186" s="194">
        <f t="shared" si="19"/>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19"/>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4">SUM(C189:C192)</f>
        <v>0</v>
      </c>
      <c r="D188" s="186">
        <f t="shared" si="24"/>
        <v>0</v>
      </c>
      <c r="E188" s="186">
        <f t="shared" si="24"/>
        <v>0</v>
      </c>
      <c r="F188" s="186">
        <f t="shared" si="24"/>
        <v>0</v>
      </c>
      <c r="G188" s="186">
        <f t="shared" si="24"/>
        <v>0</v>
      </c>
      <c r="H188" s="186">
        <f t="shared" si="24"/>
        <v>0</v>
      </c>
      <c r="I188" s="186">
        <f t="shared" si="24"/>
        <v>0</v>
      </c>
      <c r="J188" s="186">
        <f t="shared" si="24"/>
        <v>0</v>
      </c>
      <c r="K188" s="186">
        <f t="shared" si="24"/>
        <v>0</v>
      </c>
      <c r="L188" s="186">
        <f t="shared" si="24"/>
        <v>0</v>
      </c>
      <c r="M188" s="186">
        <f t="shared" si="24"/>
        <v>0</v>
      </c>
      <c r="N188" s="186">
        <f t="shared" si="24"/>
        <v>0</v>
      </c>
      <c r="O188" s="210">
        <f t="shared" ref="O188" si="25">SUM(O189:O192)</f>
        <v>0</v>
      </c>
      <c r="P188" s="305"/>
      <c r="Q188" s="305"/>
      <c r="R188" s="305"/>
      <c r="S188" s="305"/>
      <c r="T188" s="305"/>
      <c r="U188" s="305"/>
      <c r="V188" s="305"/>
      <c r="W188" s="305"/>
      <c r="X188" s="305"/>
      <c r="Y188" s="305"/>
      <c r="Z188" s="305"/>
      <c r="AA188" s="305"/>
    </row>
    <row r="189" spans="1:27" outlineLevel="1" x14ac:dyDescent="0.3">
      <c r="A189" s="203" t="s">
        <v>363</v>
      </c>
      <c r="B189" s="131"/>
      <c r="C189" s="131">
        <f>+('[1]N EERR BARINAS'!C189*P189)+((('[1]N EERR BARINAS'!C189*(100%-P189))/(1+TASAS!$B$9)))</f>
        <v>0</v>
      </c>
      <c r="D189" s="131">
        <f>+('[1]N EERR BARINAS'!D189*Q189)+((('[1]N EERR BARINAS'!D189*(100%-Q189))/(1+TASAS!$C$9)))</f>
        <v>0</v>
      </c>
      <c r="E189" s="131">
        <f>+('[1]N EERR BARINAS'!E189*R189)+((('[1]N EERR BARINAS'!E189*(100%-R189))/(1+TASAS!$D$9)))</f>
        <v>0</v>
      </c>
      <c r="F189" s="131">
        <f>+('[1]N EERR BARINAS'!F189*S189)+((('[1]N EERR BARINAS'!F189*(100%-S189))/(1+TASAS!$E$9)))</f>
        <v>0</v>
      </c>
      <c r="G189" s="131">
        <f>+('[1]N EERR BARINAS'!G189*T189)+((('[1]N EERR BARINAS'!G189*(100%-T189))/(1+TASAS!$F$9)))</f>
        <v>0</v>
      </c>
      <c r="H189" s="131">
        <f>+('[1]N EERR BARINAS'!H189*U189)+((('[1]N EERR BARINAS'!H189*(100%-U189))/(1+TASAS!$G$9)))</f>
        <v>0</v>
      </c>
      <c r="I189" s="131">
        <f>+('[1]N EERR BARINAS'!I189*V189)+((('[1]N EERR BARINAS'!I189*(100%-V189))/(1+TASAS!$H$9)))</f>
        <v>0</v>
      </c>
      <c r="J189" s="131">
        <f>+('[1]N EERR BARINAS'!J189*W189)+((('[1]N EERR BARINAS'!J189*(100%-W189))/(1+TASAS!$I$9)))</f>
        <v>0</v>
      </c>
      <c r="K189" s="131">
        <f>+('[1]N EERR BARINAS'!K189*X189)+((('[1]N EERR BARINAS'!K189*(100%-X189))/(1+TASAS!$J$9)))</f>
        <v>0</v>
      </c>
      <c r="L189" s="131">
        <f>+('[1]N EERR BARINAS'!L189*Y189)+((('[1]N EERR BARINAS'!L189*(100%-Y189))/(1+TASAS!$K$9)))</f>
        <v>0</v>
      </c>
      <c r="M189" s="131">
        <f>+('[1]N EERR BARINAS'!M189*Z189)+((('[1]N EERR BARINAS'!M189*(100%-Z189))/(1+TASAS!$L$9)))</f>
        <v>0</v>
      </c>
      <c r="N189" s="131">
        <f>+('[1]N EERR BARINAS'!N189*AA189)+((('[1]N EERR BARINAS'!N189*(100%-AA189))/(1+TASAS!$M$9)))</f>
        <v>0</v>
      </c>
      <c r="O189" s="194">
        <f t="shared" si="19"/>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f>+('[1]N EERR BARINAS'!C190*P190)+((('[1]N EERR BARINAS'!C190*(100%-P190))/(1+TASAS!$B$9)))</f>
        <v>0</v>
      </c>
      <c r="D190" s="131">
        <f>+('[1]N EERR BARINAS'!D190*Q190)+((('[1]N EERR BARINAS'!D190*(100%-Q190))/(1+TASAS!$C$9)))</f>
        <v>0</v>
      </c>
      <c r="E190" s="131">
        <f>+('[1]N EERR BARINAS'!E190*R190)+((('[1]N EERR BARINAS'!E190*(100%-R190))/(1+TASAS!$D$9)))</f>
        <v>0</v>
      </c>
      <c r="F190" s="131">
        <f>+('[1]N EERR BARINAS'!F190*S190)+((('[1]N EERR BARINAS'!F190*(100%-S190))/(1+TASAS!$E$9)))</f>
        <v>0</v>
      </c>
      <c r="G190" s="131">
        <f>+('[1]N EERR BARINAS'!G190*T190)+((('[1]N EERR BARINAS'!G190*(100%-T190))/(1+TASAS!$F$9)))</f>
        <v>0</v>
      </c>
      <c r="H190" s="131">
        <f>+('[1]N EERR BARINAS'!H190*U190)+((('[1]N EERR BARINAS'!H190*(100%-U190))/(1+TASAS!$G$9)))</f>
        <v>0</v>
      </c>
      <c r="I190" s="131">
        <f>+('[1]N EERR BARINAS'!I190*V190)+((('[1]N EERR BARINAS'!I190*(100%-V190))/(1+TASAS!$H$9)))</f>
        <v>0</v>
      </c>
      <c r="J190" s="131">
        <f>+('[1]N EERR BARINAS'!J190*W190)+((('[1]N EERR BARINAS'!J190*(100%-W190))/(1+TASAS!$I$9)))</f>
        <v>0</v>
      </c>
      <c r="K190" s="131">
        <f>+('[1]N EERR BARINAS'!K190*X190)+((('[1]N EERR BARINAS'!K190*(100%-X190))/(1+TASAS!$J$9)))</f>
        <v>0</v>
      </c>
      <c r="L190" s="131">
        <f>+('[1]N EERR BARINAS'!L190*Y190)+((('[1]N EERR BARINAS'!L190*(100%-Y190))/(1+TASAS!$K$9)))</f>
        <v>0</v>
      </c>
      <c r="M190" s="131">
        <f>+('[1]N EERR BARINAS'!M190*Z190)+((('[1]N EERR BARINAS'!M190*(100%-Z190))/(1+TASAS!$L$9)))</f>
        <v>0</v>
      </c>
      <c r="N190" s="131">
        <f>+('[1]N EERR BARINAS'!N190*AA190)+((('[1]N EERR BARINAS'!N190*(100%-AA190))/(1+TASAS!$M$9)))</f>
        <v>0</v>
      </c>
      <c r="O190" s="194">
        <f t="shared" si="19"/>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f>+('[1]N EERR BARINAS'!C191*P191)+((('[1]N EERR BARINAS'!C191*(100%-P191))/(1+TASAS!$B$9)))</f>
        <v>0</v>
      </c>
      <c r="D191" s="131">
        <f>+('[1]N EERR BARINAS'!D191*Q191)+((('[1]N EERR BARINAS'!D191*(100%-Q191))/(1+TASAS!$C$9)))</f>
        <v>0</v>
      </c>
      <c r="E191" s="131">
        <f>+('[1]N EERR BARINAS'!E191*R191)+((('[1]N EERR BARINAS'!E191*(100%-R191))/(1+TASAS!$D$9)))</f>
        <v>0</v>
      </c>
      <c r="F191" s="131">
        <f>+('[1]N EERR BARINAS'!F191*S191)+((('[1]N EERR BARINAS'!F191*(100%-S191))/(1+TASAS!$E$9)))</f>
        <v>0</v>
      </c>
      <c r="G191" s="131">
        <f>+('[1]N EERR BARINAS'!G191*T191)+((('[1]N EERR BARINAS'!G191*(100%-T191))/(1+TASAS!$F$9)))</f>
        <v>0</v>
      </c>
      <c r="H191" s="131">
        <f>+('[1]N EERR BARINAS'!H191*U191)+((('[1]N EERR BARINAS'!H191*(100%-U191))/(1+TASAS!$G$9)))</f>
        <v>0</v>
      </c>
      <c r="I191" s="131">
        <f>+('[1]N EERR BARINAS'!I191*V191)+((('[1]N EERR BARINAS'!I191*(100%-V191))/(1+TASAS!$H$9)))</f>
        <v>0</v>
      </c>
      <c r="J191" s="131">
        <f>+('[1]N EERR BARINAS'!J191*W191)+((('[1]N EERR BARINAS'!J191*(100%-W191))/(1+TASAS!$I$9)))</f>
        <v>0</v>
      </c>
      <c r="K191" s="131">
        <f>+('[1]N EERR BARINAS'!K191*X191)+((('[1]N EERR BARINAS'!K191*(100%-X191))/(1+TASAS!$J$9)))</f>
        <v>0</v>
      </c>
      <c r="L191" s="131">
        <f>+('[1]N EERR BARINAS'!L191*Y191)+((('[1]N EERR BARINAS'!L191*(100%-Y191))/(1+TASAS!$K$9)))</f>
        <v>0</v>
      </c>
      <c r="M191" s="131">
        <f>+('[1]N EERR BARINAS'!M191*Z191)+((('[1]N EERR BARINAS'!M191*(100%-Z191))/(1+TASAS!$L$9)))</f>
        <v>0</v>
      </c>
      <c r="N191" s="131">
        <f>+('[1]N EERR BARINAS'!N191*AA191)+((('[1]N EERR BARINAS'!N191*(100%-AA191))/(1+TASAS!$M$9)))</f>
        <v>0</v>
      </c>
      <c r="O191" s="194">
        <f t="shared" si="19"/>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19"/>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N193" si="26">SUM(C194:C203)</f>
        <v>0.44767205465755716</v>
      </c>
      <c r="D193" s="189">
        <f t="shared" si="26"/>
        <v>0.17575261547220841</v>
      </c>
      <c r="E193" s="189">
        <f t="shared" si="26"/>
        <v>0.20444943962015633</v>
      </c>
      <c r="F193" s="189">
        <f t="shared" si="26"/>
        <v>191.52474550408718</v>
      </c>
      <c r="G193" s="189">
        <f t="shared" si="26"/>
        <v>1.6486787155641343</v>
      </c>
      <c r="H193" s="189">
        <f t="shared" si="26"/>
        <v>1.0349599047992533</v>
      </c>
      <c r="I193" s="189">
        <f t="shared" si="26"/>
        <v>0</v>
      </c>
      <c r="J193" s="189">
        <f t="shared" si="26"/>
        <v>0</v>
      </c>
      <c r="K193" s="189">
        <f t="shared" si="26"/>
        <v>0</v>
      </c>
      <c r="L193" s="189">
        <f t="shared" si="26"/>
        <v>0</v>
      </c>
      <c r="M193" s="189">
        <f t="shared" si="26"/>
        <v>0</v>
      </c>
      <c r="N193" s="189">
        <f t="shared" si="26"/>
        <v>0</v>
      </c>
      <c r="O193" s="208">
        <f t="shared" ref="O193" si="27">SUM(O194:O203)</f>
        <v>195.03625823420049</v>
      </c>
      <c r="P193" s="310"/>
      <c r="Q193" s="310"/>
      <c r="R193" s="310"/>
      <c r="S193" s="310"/>
      <c r="T193" s="310"/>
      <c r="U193" s="310"/>
      <c r="V193" s="310"/>
      <c r="W193" s="310"/>
      <c r="X193" s="310"/>
      <c r="Y193" s="310"/>
      <c r="Z193" s="310"/>
      <c r="AA193" s="310"/>
    </row>
    <row r="194" spans="1:132" outlineLevel="1" x14ac:dyDescent="0.3">
      <c r="A194" s="202" t="s">
        <v>95</v>
      </c>
      <c r="B194" s="192"/>
      <c r="C194" s="131">
        <f>+('[1]N EERR BARINAS'!C194*P194)+((('[1]N EERR BARINAS'!C194*(100%-P194))/(1+TASAS!$B$9)))</f>
        <v>0.43523671980595835</v>
      </c>
      <c r="D194" s="131">
        <f>+('[1]N EERR BARINAS'!D194*Q194)+((('[1]N EERR BARINAS'!D194*(100%-Q194))/(1+TASAS!$C$9)))</f>
        <v>0.17575261547220841</v>
      </c>
      <c r="E194" s="131">
        <f>+('[1]N EERR BARINAS'!E194*R194)+((('[1]N EERR BARINAS'!E194*(100%-R194))/(1+TASAS!$D$9)))</f>
        <v>0.20444943962015633</v>
      </c>
      <c r="F194" s="131">
        <f>+('[1]N EERR BARINAS'!F194*S194)+((('[1]N EERR BARINAS'!F194*(100%-S194))/(1+TASAS!$E$9)))</f>
        <v>-0.18704554301284546</v>
      </c>
      <c r="G194" s="131">
        <f>+('[1]N EERR BARINAS'!G194*T194)+((('[1]N EERR BARINAS'!G194*(100%-T194))/(1+TASAS!$F$9)))</f>
        <v>1.2288762648417852</v>
      </c>
      <c r="H194" s="131">
        <f>+('[1]N EERR BARINAS'!H194*U194)+((('[1]N EERR BARINAS'!H194*(100%-U194))/(1+TASAS!$G$9)))</f>
        <v>0.80408423372865068</v>
      </c>
      <c r="I194" s="131">
        <f>+('[1]N EERR BARINAS'!I194*V194)+((('[1]N EERR BARINAS'!I194*(100%-V194))/(1+TASAS!$H$9)))</f>
        <v>0</v>
      </c>
      <c r="J194" s="131">
        <f>+('[1]N EERR BARINAS'!J194*W194)+((('[1]N EERR BARINAS'!J194*(100%-W194))/(1+TASAS!$I$9)))</f>
        <v>0</v>
      </c>
      <c r="K194" s="131">
        <f>+('[1]N EERR BARINAS'!K194*X194)+((('[1]N EERR BARINAS'!K194*(100%-X194))/(1+TASAS!$J$9)))</f>
        <v>0</v>
      </c>
      <c r="L194" s="131">
        <f>+('[1]N EERR BARINAS'!L194*Y194)+((('[1]N EERR BARINAS'!L194*(100%-Y194))/(1+TASAS!$K$9)))</f>
        <v>0</v>
      </c>
      <c r="M194" s="131">
        <f>+('[1]N EERR BARINAS'!M194*Z194)+((('[1]N EERR BARINAS'!M194*(100%-Z194))/(1+TASAS!$L$9)))</f>
        <v>0</v>
      </c>
      <c r="N194" s="131">
        <f>+('[1]N EERR BARINAS'!N194*AA194)+((('[1]N EERR BARINAS'!N194*(100%-AA194))/(1+TASAS!$M$9)))</f>
        <v>0</v>
      </c>
      <c r="O194" s="194">
        <f t="shared" si="19"/>
        <v>2.6613537304559136</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BARINAS'!C195*P195)+((('[1]N EERR BARINAS'!C195*(100%-P195))/(1+TASAS!$B$9)))</f>
        <v>0</v>
      </c>
      <c r="D195" s="131">
        <f>+('[1]N EERR BARINAS'!D195*Q195)+((('[1]N EERR BARINAS'!D195*(100%-Q195))/(1+TASAS!$C$9)))</f>
        <v>0</v>
      </c>
      <c r="E195" s="131">
        <f>+('[1]N EERR BARINAS'!E195*R195)+((('[1]N EERR BARINAS'!E195*(100%-R195))/(1+TASAS!$D$9)))</f>
        <v>0</v>
      </c>
      <c r="F195" s="131">
        <f>+('[1]N EERR BARINAS'!F195*S195)+((('[1]N EERR BARINAS'!F195*(100%-S195))/(1+TASAS!$E$9)))</f>
        <v>0</v>
      </c>
      <c r="G195" s="131">
        <f>+('[1]N EERR BARINAS'!G195*T195)+((('[1]N EERR BARINAS'!G195*(100%-T195))/(1+TASAS!$F$9)))</f>
        <v>0</v>
      </c>
      <c r="H195" s="131">
        <f>+('[1]N EERR BARINAS'!H195*U195)+((('[1]N EERR BARINAS'!H195*(100%-U195))/(1+TASAS!$G$9)))</f>
        <v>0</v>
      </c>
      <c r="I195" s="131">
        <f>+('[1]N EERR BARINAS'!I195*V195)+((('[1]N EERR BARINAS'!I195*(100%-V195))/(1+TASAS!$H$9)))</f>
        <v>0</v>
      </c>
      <c r="J195" s="131">
        <f>+('[1]N EERR BARINAS'!J195*W195)+((('[1]N EERR BARINAS'!J195*(100%-W195))/(1+TASAS!$I$9)))</f>
        <v>0</v>
      </c>
      <c r="K195" s="131">
        <f>+('[1]N EERR BARINAS'!K195*X195)+((('[1]N EERR BARINAS'!K195*(100%-X195))/(1+TASAS!$J$9)))</f>
        <v>0</v>
      </c>
      <c r="L195" s="131">
        <f>+('[1]N EERR BARINAS'!L195*Y195)+((('[1]N EERR BARINAS'!L195*(100%-Y195))/(1+TASAS!$K$9)))</f>
        <v>0</v>
      </c>
      <c r="M195" s="131">
        <f>+('[1]N EERR BARINAS'!M195*Z195)+((('[1]N EERR BARINAS'!M195*(100%-Z195))/(1+TASAS!$L$9)))</f>
        <v>0</v>
      </c>
      <c r="N195" s="131">
        <f>+('[1]N EERR BARINAS'!N195*AA195)+((('[1]N EERR BARINAS'!N195*(100%-AA195))/(1+TASAS!$M$9)))</f>
        <v>0</v>
      </c>
      <c r="O195" s="194">
        <f t="shared" si="19"/>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BARINAS'!C196*P196)+((('[1]N EERR BARINAS'!C196*(100%-P196))/(1+TASAS!$B$9)))</f>
        <v>0</v>
      </c>
      <c r="D196" s="131">
        <f>+('[1]N EERR BARINAS'!D196*Q196)+((('[1]N EERR BARINAS'!D196*(100%-Q196))/(1+TASAS!$C$9)))</f>
        <v>0</v>
      </c>
      <c r="E196" s="131">
        <f>+('[1]N EERR BARINAS'!E196*R196)+((('[1]N EERR BARINAS'!E196*(100%-R196))/(1+TASAS!$D$9)))</f>
        <v>0</v>
      </c>
      <c r="F196" s="131">
        <f>+('[1]N EERR BARINAS'!F196*S196)+((('[1]N EERR BARINAS'!F196*(100%-S196))/(1+TASAS!$E$9)))</f>
        <v>0</v>
      </c>
      <c r="G196" s="131">
        <f>+('[1]N EERR BARINAS'!G196*T196)+((('[1]N EERR BARINAS'!G196*(100%-T196))/(1+TASAS!$F$9)))</f>
        <v>0</v>
      </c>
      <c r="H196" s="131">
        <f>+('[1]N EERR BARINAS'!H196*U196)+((('[1]N EERR BARINAS'!H196*(100%-U196))/(1+TASAS!$G$9)))</f>
        <v>0</v>
      </c>
      <c r="I196" s="131">
        <f>+('[1]N EERR BARINAS'!I196*V196)+((('[1]N EERR BARINAS'!I196*(100%-V196))/(1+TASAS!$H$9)))</f>
        <v>0</v>
      </c>
      <c r="J196" s="131">
        <f>+('[1]N EERR BARINAS'!J196*W196)+((('[1]N EERR BARINAS'!J196*(100%-W196))/(1+TASAS!$I$9)))</f>
        <v>0</v>
      </c>
      <c r="K196" s="131">
        <f>+('[1]N EERR BARINAS'!K196*X196)+((('[1]N EERR BARINAS'!K196*(100%-X196))/(1+TASAS!$J$9)))</f>
        <v>0</v>
      </c>
      <c r="L196" s="131">
        <f>+('[1]N EERR BARINAS'!L196*Y196)+((('[1]N EERR BARINAS'!L196*(100%-Y196))/(1+TASAS!$K$9)))</f>
        <v>0</v>
      </c>
      <c r="M196" s="131">
        <f>+('[1]N EERR BARINAS'!M196*Z196)+((('[1]N EERR BARINAS'!M196*(100%-Z196))/(1+TASAS!$L$9)))</f>
        <v>0</v>
      </c>
      <c r="N196" s="131">
        <f>+('[1]N EERR BARINAS'!N196*AA196)+((('[1]N EERR BARINAS'!N196*(100%-AA196))/(1+TASAS!$M$9)))</f>
        <v>0</v>
      </c>
      <c r="O196" s="194">
        <f t="shared" si="19"/>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BARINAS'!I197*V197)+((('[1]N EERR BARINAS'!I197*(100%-V197))/(1+TASAS!$H$9)))</f>
        <v>0</v>
      </c>
      <c r="J197" s="131">
        <f>+('[1]N EERR BARINAS'!J197*W197)+((('[1]N EERR BARINAS'!J197*(100%-W197))/(1+TASAS!$I$9)))</f>
        <v>0</v>
      </c>
      <c r="K197" s="131">
        <f>+('[1]N EERR BARINAS'!K197*X197)+((('[1]N EERR BARINAS'!K197*(100%-X197))/(1+TASAS!$J$9)))</f>
        <v>0</v>
      </c>
      <c r="L197" s="131">
        <f>+('[1]N EERR BARINAS'!L197*Y197)+((('[1]N EERR BARINAS'!L197*(100%-Y197))/(1+TASAS!$K$9)))</f>
        <v>0</v>
      </c>
      <c r="M197" s="131">
        <f>+('[1]N EERR BARINAS'!M197*Z197)+((('[1]N EERR BARINAS'!M197*(100%-Z197))/(1+TASAS!$L$9)))</f>
        <v>0</v>
      </c>
      <c r="N197" s="131">
        <f>+('[1]N EERR BARINAS'!N197*AA197)+((('[1]N EERR BARINAS'!N197*(100%-AA197))/(1+TASAS!$M$9)))</f>
        <v>0</v>
      </c>
      <c r="O197" s="194">
        <f t="shared" si="19"/>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BARINAS'!C198*P198)+((('[1]N EERR BARINAS'!C198*(100%-P198))/(1+TASAS!$B$9)))</f>
        <v>1.2435334851598812E-2</v>
      </c>
      <c r="D198" s="131">
        <f>+('[1]N EERR BARINAS'!D198*Q198)+((('[1]N EERR BARINAS'!D198*(100%-Q198))/(1+TASAS!$C$9)))</f>
        <v>0</v>
      </c>
      <c r="E198" s="131">
        <f>+('[1]N EERR BARINAS'!E198*R198)+((('[1]N EERR BARINAS'!E198*(100%-R198))/(1+TASAS!$D$9)))</f>
        <v>0</v>
      </c>
      <c r="F198" s="131">
        <f>+('[1]N EERR BARINAS'!F198*S198)+((('[1]N EERR BARINAS'!F198*(100%-S198))/(1+TASAS!$E$9)))</f>
        <v>0.29179104710003889</v>
      </c>
      <c r="G198" s="131">
        <f>+('[1]N EERR BARINAS'!G198*T198)+((('[1]N EERR BARINAS'!G198*(100%-T198))/(1+TASAS!$F$9)))</f>
        <v>0.41980245072234901</v>
      </c>
      <c r="H198" s="131">
        <f>+('[1]N EERR BARINAS'!H198*U198)+((('[1]N EERR BARINAS'!H198*(100%-U198))/(1+TASAS!$G$9)))</f>
        <v>0.23087567107060264</v>
      </c>
      <c r="I198" s="131">
        <f>+('[1]N EERR BARINAS'!I198*V198)+((('[1]N EERR BARINAS'!I198*(100%-V198))/(1+TASAS!$H$9)))</f>
        <v>0</v>
      </c>
      <c r="J198" s="131">
        <f>+('[1]N EERR BARINAS'!J198*W198)+((('[1]N EERR BARINAS'!J198*(100%-W198))/(1+TASAS!$I$9)))</f>
        <v>0</v>
      </c>
      <c r="K198" s="131">
        <f>+('[1]N EERR BARINAS'!K198*X198)+((('[1]N EERR BARINAS'!K198*(100%-X198))/(1+TASAS!$J$9)))</f>
        <v>0</v>
      </c>
      <c r="L198" s="131">
        <f>+('[1]N EERR BARINAS'!L198*Y198)+((('[1]N EERR BARINAS'!L198*(100%-Y198))/(1+TASAS!$K$9)))</f>
        <v>0</v>
      </c>
      <c r="M198" s="131">
        <f>+('[1]N EERR BARINAS'!M198*Z198)+((('[1]N EERR BARINAS'!M198*(100%-Z198))/(1+TASAS!$L$9)))</f>
        <v>0</v>
      </c>
      <c r="N198" s="131">
        <f>+('[1]N EERR BARINAS'!N198*AA198)+((('[1]N EERR BARINAS'!N198*(100%-AA198))/(1+TASAS!$M$9)))</f>
        <v>0</v>
      </c>
      <c r="O198" s="194">
        <f t="shared" si="19"/>
        <v>0.95490450374458935</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BARINAS'!C199*P199)+((('[1]N EERR BARINAS'!C199*(100%-P199))/(1+TASAS!$B$9)))</f>
        <v>0</v>
      </c>
      <c r="D199" s="131">
        <f>+('[1]N EERR BARINAS'!D199*Q199)+((('[1]N EERR BARINAS'!D199*(100%-Q199))/(1+TASAS!$C$9)))</f>
        <v>0</v>
      </c>
      <c r="E199" s="131">
        <f>+('[1]N EERR BARINAS'!E199*R199)+((('[1]N EERR BARINAS'!E199*(100%-R199))/(1+TASAS!$D$9)))</f>
        <v>0</v>
      </c>
      <c r="F199" s="131">
        <f>+('[1]N EERR BARINAS'!F199*S199)+((('[1]N EERR BARINAS'!F199*(100%-S199))/(1+TASAS!$E$9)))</f>
        <v>0</v>
      </c>
      <c r="G199" s="131">
        <f>+('[1]N EERR BARINAS'!G199*T199)+((('[1]N EERR BARINAS'!G199*(100%-T199))/(1+TASAS!$F$9)))</f>
        <v>0</v>
      </c>
      <c r="H199" s="131">
        <f>+('[1]N EERR BARINAS'!H199*U199)+((('[1]N EERR BARINAS'!H199*(100%-U199))/(1+TASAS!$G$9)))</f>
        <v>0</v>
      </c>
      <c r="I199" s="131">
        <f>+('[1]N EERR BARINAS'!I199*V199)+((('[1]N EERR BARINAS'!I199*(100%-V199))/(1+TASAS!$H$9)))</f>
        <v>0</v>
      </c>
      <c r="J199" s="131">
        <f>+('[1]N EERR BARINAS'!J199*W199)+((('[1]N EERR BARINAS'!J199*(100%-W199))/(1+TASAS!$I$9)))</f>
        <v>0</v>
      </c>
      <c r="K199" s="131">
        <f>+('[1]N EERR BARINAS'!K199*X199)+((('[1]N EERR BARINAS'!K199*(100%-X199))/(1+TASAS!$J$9)))</f>
        <v>0</v>
      </c>
      <c r="L199" s="131">
        <f>+('[1]N EERR BARINAS'!L199*Y199)+((('[1]N EERR BARINAS'!L199*(100%-Y199))/(1+TASAS!$K$9)))</f>
        <v>0</v>
      </c>
      <c r="M199" s="131">
        <f>+('[1]N EERR BARINAS'!M199*Z199)+((('[1]N EERR BARINAS'!M199*(100%-Z199))/(1+TASAS!$L$9)))</f>
        <v>0</v>
      </c>
      <c r="N199" s="131">
        <f>+('[1]N EERR BARINAS'!N199*AA199)+((('[1]N EERR BARINAS'!N199*(100%-AA199))/(1+TASAS!$M$9)))</f>
        <v>0</v>
      </c>
      <c r="O199" s="194">
        <f t="shared" si="19"/>
        <v>0</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BARINAS'!C200*P200)+((('[1]N EERR BARINAS'!C200*(100%-P200))/(1+TASAS!$B$9)))</f>
        <v>0</v>
      </c>
      <c r="D200" s="131">
        <f>+('[1]N EERR BARINAS'!D200*Q200)+((('[1]N EERR BARINAS'!D200*(100%-Q200))/(1+TASAS!$C$9)))</f>
        <v>0</v>
      </c>
      <c r="E200" s="131">
        <f>+('[1]N EERR BARINAS'!E200*R200)+((('[1]N EERR BARINAS'!E200*(100%-R200))/(1+TASAS!$D$9)))</f>
        <v>0</v>
      </c>
      <c r="F200" s="131">
        <f>+('[1]N EERR BARINAS'!F200*S200)+((('[1]N EERR BARINAS'!F200*(100%-S200))/(1+TASAS!$E$9)))</f>
        <v>0</v>
      </c>
      <c r="G200" s="131">
        <f>+('[1]N EERR BARINAS'!G200*T200)+((('[1]N EERR BARINAS'!G200*(100%-T200))/(1+TASAS!$F$9)))</f>
        <v>0</v>
      </c>
      <c r="H200" s="131">
        <f>+('[1]N EERR BARINAS'!H200*U200)+((('[1]N EERR BARINAS'!H200*(100%-U200))/(1+TASAS!$G$9)))</f>
        <v>0</v>
      </c>
      <c r="I200" s="131">
        <f>+('[1]N EERR BARINAS'!I200*V200)+((('[1]N EERR BARINAS'!I200*(100%-V200))/(1+TASAS!$H$9)))</f>
        <v>0</v>
      </c>
      <c r="J200" s="131">
        <f>+('[1]N EERR BARINAS'!J200*W200)+((('[1]N EERR BARINAS'!J200*(100%-W200))/(1+TASAS!$I$9)))</f>
        <v>0</v>
      </c>
      <c r="K200" s="131">
        <f>+('[1]N EERR BARINAS'!K200*X200)+((('[1]N EERR BARINAS'!K200*(100%-X200))/(1+TASAS!$J$9)))</f>
        <v>0</v>
      </c>
      <c r="L200" s="131">
        <f>+('[1]N EERR BARINAS'!L200*Y200)+((('[1]N EERR BARINAS'!L200*(100%-Y200))/(1+TASAS!$K$9)))</f>
        <v>0</v>
      </c>
      <c r="M200" s="131">
        <f>+('[1]N EERR BARINAS'!M200*Z200)+((('[1]N EERR BARINAS'!M200*(100%-Z200))/(1+TASAS!$L$9)))</f>
        <v>0</v>
      </c>
      <c r="N200" s="131">
        <f>+('[1]N EERR BARINAS'!N200*AA200)+((('[1]N EERR BARINAS'!N200*(100%-AA200))/(1+TASAS!$M$9)))</f>
        <v>0</v>
      </c>
      <c r="O200" s="194">
        <f t="shared" si="19"/>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BARINAS'!C201*P201)+((('[1]N EERR BARINAS'!C201*(100%-P201))/(1+TASAS!$B$9)))</f>
        <v>0</v>
      </c>
      <c r="D201" s="131">
        <f>+('[1]N EERR BARINAS'!D201*Q201)+((('[1]N EERR BARINAS'!D201*(100%-Q201))/(1+TASAS!$C$9)))</f>
        <v>0</v>
      </c>
      <c r="E201" s="131">
        <f>+('[1]N EERR BARINAS'!E201*R201)+((('[1]N EERR BARINAS'!E201*(100%-R201))/(1+TASAS!$D$9)))</f>
        <v>0</v>
      </c>
      <c r="F201" s="131">
        <f>+('[1]N EERR BARINAS'!F201*S201)+((('[1]N EERR BARINAS'!F201*(100%-S201))/(1+TASAS!$E$9)))</f>
        <v>191.42</v>
      </c>
      <c r="G201" s="131">
        <f>+('[1]N EERR BARINAS'!G201*T201)+((('[1]N EERR BARINAS'!G201*(100%-T201))/(1+TASAS!$F$9)))</f>
        <v>0</v>
      </c>
      <c r="H201" s="131">
        <f>+('[1]N EERR BARINAS'!H201*U201)+((('[1]N EERR BARINAS'!H201*(100%-U201))/(1+TASAS!$G$9)))</f>
        <v>0</v>
      </c>
      <c r="I201" s="131">
        <f>+('[1]N EERR BARINAS'!I201*V201)+((('[1]N EERR BARINAS'!I201*(100%-V201))/(1+TASAS!$H$9)))</f>
        <v>0</v>
      </c>
      <c r="J201" s="131">
        <f>+('[1]N EERR BARINAS'!J201*W201)+((('[1]N EERR BARINAS'!J201*(100%-W201))/(1+TASAS!$I$9)))</f>
        <v>0</v>
      </c>
      <c r="K201" s="131">
        <f>+('[1]N EERR BARINAS'!K201*X201)+((('[1]N EERR BARINAS'!K201*(100%-X201))/(1+TASAS!$J$9)))</f>
        <v>0</v>
      </c>
      <c r="L201" s="131">
        <f>+('[1]N EERR BARINAS'!L201*Y201)+((('[1]N EERR BARINAS'!L201*(100%-Y201))/(1+TASAS!$K$9)))</f>
        <v>0</v>
      </c>
      <c r="M201" s="131">
        <f>+('[1]N EERR BARINAS'!M201*Z201)+((('[1]N EERR BARINAS'!M201*(100%-Z201))/(1+TASAS!$L$9)))</f>
        <v>0</v>
      </c>
      <c r="N201" s="131">
        <f>+('[1]N EERR BARINAS'!N201*AA201)+((('[1]N EERR BARINAS'!N201*(100%-AA201))/(1+TASAS!$M$9)))</f>
        <v>0</v>
      </c>
      <c r="O201" s="194">
        <f t="shared" si="19"/>
        <v>191.42</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f>+('[1]N EERR BARINAS'!C202*P202)+((('[1]N EERR BARINAS'!C202*(100%-P202))/(1+TASAS!$B$9)))</f>
        <v>0</v>
      </c>
      <c r="D202" s="131">
        <f>+('[1]N EERR BARINAS'!D202*Q202)+((('[1]N EERR BARINAS'!D202*(100%-Q202))/(1+TASAS!$C$9)))</f>
        <v>0</v>
      </c>
      <c r="E202" s="131">
        <f>+('[1]N EERR BARINAS'!E202*R202)+((('[1]N EERR BARINAS'!E202*(100%-R202))/(1+TASAS!$D$9)))</f>
        <v>0</v>
      </c>
      <c r="F202" s="131">
        <f>+('[1]N EERR BARINAS'!F202*S202)+((('[1]N EERR BARINAS'!F202*(100%-S202))/(1+TASAS!$E$9)))</f>
        <v>0</v>
      </c>
      <c r="G202" s="131">
        <f>+('[1]N EERR BARINAS'!G202*T202)+((('[1]N EERR BARINAS'!G202*(100%-T202))/(1+TASAS!$F$9)))</f>
        <v>0</v>
      </c>
      <c r="H202" s="131">
        <f>+('[1]N EERR BARINAS'!H202*U202)+((('[1]N EERR BARINAS'!H202*(100%-U202))/(1+TASAS!$G$9)))</f>
        <v>0</v>
      </c>
      <c r="I202" s="131">
        <f>+('[1]N EERR BARINAS'!I202*V202)+((('[1]N EERR BARINAS'!I202*(100%-V202))/(1+TASAS!$H$9)))</f>
        <v>0</v>
      </c>
      <c r="J202" s="131">
        <f>+('[1]N EERR BARINAS'!J202*W202)+((('[1]N EERR BARINAS'!J202*(100%-W202))/(1+TASAS!$I$9)))</f>
        <v>0</v>
      </c>
      <c r="K202" s="131">
        <f>+('[1]N EERR BARINAS'!K202*X202)+((('[1]N EERR BARINAS'!K202*(100%-X202))/(1+TASAS!$J$9)))</f>
        <v>0</v>
      </c>
      <c r="L202" s="131">
        <f>+('[1]N EERR BARINAS'!L202*Y202)+((('[1]N EERR BARINAS'!L202*(100%-Y202))/(1+TASAS!$K$9)))</f>
        <v>0</v>
      </c>
      <c r="M202" s="131">
        <f>+('[1]N EERR BARINAS'!M202*Z202)+((('[1]N EERR BARINAS'!M202*(100%-Z202))/(1+TASAS!$L$9)))</f>
        <v>0</v>
      </c>
      <c r="N202" s="131">
        <f>+('[1]N EERR BARINAS'!N202*AA202)+((('[1]N EERR BARINAS'!N202*(100%-AA202))/(1+TASAS!$M$9)))</f>
        <v>0</v>
      </c>
      <c r="O202" s="194">
        <f t="shared" si="19"/>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9"/>
        <v>0</v>
      </c>
    </row>
    <row r="204" spans="1:132" s="183" customFormat="1" ht="18.600000000000001" thickBot="1" x14ac:dyDescent="0.4">
      <c r="A204" s="218" t="s">
        <v>113</v>
      </c>
      <c r="B204" s="181">
        <f>+B34-B36</f>
        <v>0</v>
      </c>
      <c r="C204" s="181">
        <f>+C34-C36</f>
        <v>2246.1192962364071</v>
      </c>
      <c r="D204" s="181">
        <f t="shared" ref="D204:O204" si="28">+D34-D36</f>
        <v>5138.2873443388407</v>
      </c>
      <c r="E204" s="181">
        <f t="shared" si="28"/>
        <v>5554.4177877832508</v>
      </c>
      <c r="F204" s="181">
        <f t="shared" si="28"/>
        <v>5690.3583049871213</v>
      </c>
      <c r="G204" s="181">
        <f t="shared" si="28"/>
        <v>7147.3481526816804</v>
      </c>
      <c r="H204" s="181">
        <f t="shared" si="28"/>
        <v>6754.3224368385181</v>
      </c>
      <c r="I204" s="181">
        <f t="shared" si="28"/>
        <v>0</v>
      </c>
      <c r="J204" s="181">
        <f t="shared" si="28"/>
        <v>0</v>
      </c>
      <c r="K204" s="181">
        <f t="shared" si="28"/>
        <v>0</v>
      </c>
      <c r="L204" s="181">
        <f t="shared" si="28"/>
        <v>0</v>
      </c>
      <c r="M204" s="181">
        <f t="shared" si="28"/>
        <v>0</v>
      </c>
      <c r="N204" s="181">
        <f t="shared" si="28"/>
        <v>0</v>
      </c>
      <c r="O204" s="219">
        <f t="shared" si="28"/>
        <v>32530.853322865813</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9">+C204-C205</f>
        <v>2246.1192962364071</v>
      </c>
      <c r="D206" s="216">
        <f t="shared" si="29"/>
        <v>5138.2873443388407</v>
      </c>
      <c r="E206" s="216">
        <f t="shared" si="29"/>
        <v>5554.4177877832508</v>
      </c>
      <c r="F206" s="216">
        <f t="shared" si="29"/>
        <v>5690.3583049871213</v>
      </c>
      <c r="G206" s="216">
        <f t="shared" si="29"/>
        <v>7147.3481526816804</v>
      </c>
      <c r="H206" s="216">
        <f t="shared" si="29"/>
        <v>6754.3224368385181</v>
      </c>
      <c r="I206" s="216">
        <f t="shared" si="29"/>
        <v>0</v>
      </c>
      <c r="J206" s="216">
        <f t="shared" si="29"/>
        <v>0</v>
      </c>
      <c r="K206" s="216">
        <f t="shared" si="29"/>
        <v>0</v>
      </c>
      <c r="L206" s="216">
        <f t="shared" si="29"/>
        <v>0</v>
      </c>
      <c r="M206" s="216">
        <f t="shared" si="29"/>
        <v>0</v>
      </c>
      <c r="N206" s="216">
        <f t="shared" si="29"/>
        <v>0</v>
      </c>
      <c r="O206" s="217">
        <f t="shared" si="29"/>
        <v>32530.853322865813</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HK220"/>
  <sheetViews>
    <sheetView showGridLines="0" zoomScale="70" zoomScaleNormal="70" workbookViewId="0">
      <pane xSplit="1" ySplit="3" topLeftCell="B4" activePane="bottomRight" state="frozen"/>
      <selection activeCell="P187" sqref="P187"/>
      <selection pane="topRight" activeCell="P187" sqref="P187"/>
      <selection pane="bottomLeft" activeCell="P187" sqref="P187"/>
      <selection pane="bottomRight" activeCell="S5" sqref="S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5"/>
      <c r="BP2" s="315"/>
      <c r="BQ2" s="315"/>
      <c r="BR2" s="315"/>
      <c r="BS2" s="315"/>
      <c r="BT2" s="315"/>
      <c r="BU2" s="315"/>
      <c r="BV2" s="315"/>
      <c r="BW2" s="315"/>
      <c r="BX2" s="315"/>
      <c r="BY2" s="315"/>
      <c r="BZ2" s="315"/>
      <c r="CA2" s="315"/>
      <c r="CB2" s="315"/>
      <c r="CC2" s="315"/>
      <c r="CD2" s="315"/>
      <c r="CE2" s="315"/>
      <c r="CF2" s="315"/>
      <c r="CG2" s="315"/>
      <c r="CH2" s="315"/>
      <c r="CI2" s="315"/>
      <c r="CJ2" s="315"/>
      <c r="CK2" s="315"/>
      <c r="CL2" s="315"/>
      <c r="CM2" s="315"/>
      <c r="CN2" s="315"/>
      <c r="CO2" s="315"/>
      <c r="CP2" s="315"/>
      <c r="CQ2" s="315"/>
      <c r="CR2" s="315"/>
      <c r="CS2" s="315"/>
      <c r="CT2" s="315"/>
      <c r="CU2" s="315"/>
      <c r="CV2" s="315"/>
      <c r="CW2" s="315"/>
      <c r="CX2" s="315"/>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4875.526229970561</v>
      </c>
      <c r="F4" s="144">
        <f>IF(AND(E4=0,E4&gt;=0), "",E4/E4)</f>
        <v>1</v>
      </c>
      <c r="G4" s="145"/>
      <c r="H4" s="143">
        <f>+H5+H10+H15+H18</f>
        <v>11298.472363527153</v>
      </c>
      <c r="I4" s="144">
        <f>IF(AND(H4=0,H4&gt;=0), "",H4/H4)</f>
        <v>1</v>
      </c>
      <c r="J4" s="145"/>
      <c r="K4" s="144">
        <f t="shared" ref="K4:K36" si="0">IF(AND(E4=0,H4&gt;0),100%,IF(AND(E4&lt;0,H4=0),(E4-H4)/E4,IF(AND(E4&gt;0,H4&gt;0),(H4-E4)/E4,IF(AND(E4=0,H4=0),"",(H4-E4)/E4))))</f>
        <v>1.3173852073800401</v>
      </c>
      <c r="L4" s="146">
        <f>+L5+L10+L15+L18</f>
        <v>16173.998593497714</v>
      </c>
      <c r="M4" s="144">
        <f>IF(AND(L4=0,L4&gt;=0), "",L4/L4)</f>
        <v>1</v>
      </c>
      <c r="N4" s="145"/>
      <c r="O4" s="143">
        <f>+O5+O10+O15+O18</f>
        <v>6248.0445827139574</v>
      </c>
      <c r="P4" s="144">
        <f>IF(AND(O4=0,O4&gt;=0), "",O4/O4)</f>
        <v>1</v>
      </c>
      <c r="Q4" s="145"/>
      <c r="R4" s="144">
        <f t="shared" ref="R4:R31" si="1">IF(AND(H4=0,O4&gt;0),100%,IF(AND(H4&lt;0,O4=0),(H4-O4)/H4,IF(AND(H4&gt;0,O4&gt;0),(O4-H4)/H4,IF(AND(H4=0,O4=0),"",(O4-H4)/H4))))</f>
        <v>-0.44700094121720318</v>
      </c>
      <c r="S4" s="146">
        <f>+S5+S10+S15+S18</f>
        <v>22422.043176211671</v>
      </c>
      <c r="T4" s="144">
        <f>IF(AND(S4=0,S4&gt;=0), "",S4/S4)</f>
        <v>1</v>
      </c>
      <c r="U4" s="145"/>
      <c r="V4" s="147">
        <f>+V5+V10+V15+V18</f>
        <v>0</v>
      </c>
      <c r="W4" s="144" t="str">
        <f>IF(AND(V4=0,V4&gt;=0), "",V4/V4)</f>
        <v/>
      </c>
      <c r="X4" s="145">
        <f t="shared" ref="X4:X36" si="2">IF(AND(V4=0,S4&gt;0),100%,IF(AND(V4&lt;0,S4=0),(V4-S4)/V4,IF(AND(V4&gt;0,S4&gt;0),(S4-V4)/V4,IF(AND(V4=0,S4=0),"",(S4-V4)/V4))))</f>
        <v>1</v>
      </c>
      <c r="Y4" s="143">
        <f>+Y5+Y10+Y15+Y18</f>
        <v>20196.340524475858</v>
      </c>
      <c r="Z4" s="144">
        <f>IF(AND(Y4=0,Y4&gt;=0), "",Y4/Y4)</f>
        <v>1</v>
      </c>
      <c r="AA4" s="145"/>
      <c r="AB4" s="144">
        <f t="shared" ref="AB4:AB36" si="3">IF(AND(O4=0,Y4&gt;0),100%,IF(AND(O4&lt;0,Y4=0),(O4-Y4)/O4,IF(AND(O4&gt;0,Y4&gt;0),(Y4-O4)/O4,IF(AND(O4=0,Y4=0),"",(Y4-O4)/O4))))</f>
        <v>2.2324258025225538</v>
      </c>
      <c r="AC4" s="146">
        <f>+AC5+AC10+AC15+AC18</f>
        <v>42618.383700687526</v>
      </c>
      <c r="AD4" s="144">
        <f>IF(AND(AC4=0,AC4&gt;=0), "",AC4/AC4)</f>
        <v>1</v>
      </c>
      <c r="AE4" s="145"/>
      <c r="AF4" s="143">
        <f>+AF5+AF10+AF15+AF18</f>
        <v>13623.523647629467</v>
      </c>
      <c r="AG4" s="144">
        <f>IF(AND(AF4=0,AF4&gt;=0), "",AF4/AF4)</f>
        <v>1</v>
      </c>
      <c r="AH4" s="145"/>
      <c r="AI4" s="144">
        <f t="shared" ref="AI4:AI67" si="4">IF(AND(Y4=0,AF4&gt;0),100%,IF(AND(Y4&lt;0,AF4=0),(Y4-AF4)/Y4,IF(AND(Y4&gt;0,AF4&gt;0),(AF4-Y4)/Y4,IF(AND(Y4=0,AF4=0),"",(AF4-Y4)/Y4))))</f>
        <v>-0.32544593258767957</v>
      </c>
      <c r="AJ4" s="146">
        <f>+AJ5+AJ10+AJ15+AJ18</f>
        <v>56241.907348316992</v>
      </c>
      <c r="AK4" s="144">
        <f>IF(AND(AJ4=0,AJ4&gt;=0), "",AJ4/AJ4)</f>
        <v>1</v>
      </c>
      <c r="AL4" s="145"/>
      <c r="AM4" s="143">
        <f>+AM5+AM10+AM15+AM18</f>
        <v>11488.907096818211</v>
      </c>
      <c r="AN4" s="144">
        <f>IF(AND(AM4=0,AM4&gt;=0), "",AM4/AM4)</f>
        <v>1</v>
      </c>
      <c r="AO4" s="145"/>
      <c r="AP4" s="144">
        <f t="shared" ref="AP4:AP67" si="5">IF(AND(AF4=0,AM4&gt;0),100%,IF(AND(AF4&lt;0,AM4=0),(AF4-AM4)/AF4,IF(AND(AF4&gt;0,AM4&gt;0),(AM4-AF4)/AF4,IF(AND(AF4=0,AM4=0),"",(AM4-AF4)/AF4))))</f>
        <v>-0.15668608254536887</v>
      </c>
      <c r="AQ4" s="146">
        <f>+AQ5+AQ10+AQ15+AQ18</f>
        <v>67730.814445135213</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11288.469074189203</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67730.814445135213</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67730.814445135213</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67730.814445135213</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67730.814445135213</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67730.814445135213</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67730.814445135213</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4875.526229970561</v>
      </c>
      <c r="F5" s="38">
        <f>IF(AND(E4=0,E5&gt;=0), "",E5/E4)</f>
        <v>1</v>
      </c>
      <c r="G5" s="43"/>
      <c r="H5" s="126">
        <f>+H6+H7+H8</f>
        <v>11298.472363527153</v>
      </c>
      <c r="I5" s="38">
        <f>IF(AND(H4=0,H5&gt;=0), "",H5/H4)</f>
        <v>1</v>
      </c>
      <c r="J5" s="43"/>
      <c r="K5" s="38">
        <f t="shared" si="0"/>
        <v>1.3173852073800401</v>
      </c>
      <c r="L5" s="127">
        <f>+L6+L7+L8</f>
        <v>16173.998593497714</v>
      </c>
      <c r="M5" s="38">
        <f>IF(AND(L4=0,L5&gt;=0), "",L5/L4)</f>
        <v>1</v>
      </c>
      <c r="N5" s="43"/>
      <c r="O5" s="126">
        <f>+O6+O7+O8</f>
        <v>6248.0445827139574</v>
      </c>
      <c r="P5" s="38">
        <f>IF(AND(O4=0,O5&gt;=0), "",O5/O4)</f>
        <v>1</v>
      </c>
      <c r="Q5" s="43"/>
      <c r="R5" s="38">
        <f t="shared" si="1"/>
        <v>-0.44700094121720318</v>
      </c>
      <c r="S5" s="127">
        <f>+S6+S7+S8</f>
        <v>22422.043176211671</v>
      </c>
      <c r="T5" s="38">
        <f>IF(AND(S4=0,S5&gt;=0), "",S5/S4)</f>
        <v>1</v>
      </c>
      <c r="U5" s="43"/>
      <c r="V5" s="128">
        <f>+V6+V7+V8</f>
        <v>0</v>
      </c>
      <c r="W5" s="38" t="str">
        <f>IF(AND(V4=0,V5&gt;=0), "",V5/V4)</f>
        <v/>
      </c>
      <c r="X5" s="91">
        <f t="shared" si="2"/>
        <v>1</v>
      </c>
      <c r="Y5" s="126">
        <f>+Y6+Y7+Y8</f>
        <v>20196.340524475858</v>
      </c>
      <c r="Z5" s="38">
        <f>IF(AND(Y4=0,Y5&gt;=0), "",Y5/Y4)</f>
        <v>1</v>
      </c>
      <c r="AA5" s="43"/>
      <c r="AB5" s="38">
        <f t="shared" si="3"/>
        <v>2.2324258025225538</v>
      </c>
      <c r="AC5" s="127">
        <f>+AC6+AC7+AC8</f>
        <v>42618.383700687526</v>
      </c>
      <c r="AD5" s="38">
        <f>IF(AND(AC4=0,AC5&gt;=0), "",AC5/AC4)</f>
        <v>1</v>
      </c>
      <c r="AE5" s="43"/>
      <c r="AF5" s="126">
        <f>+AF6+AF7+AF8</f>
        <v>13623.523647629467</v>
      </c>
      <c r="AG5" s="38">
        <f>IF(AND(AF4=0,AF5&gt;=0), "",AF5/AF4)</f>
        <v>1</v>
      </c>
      <c r="AH5" s="43"/>
      <c r="AI5" s="38">
        <f t="shared" si="4"/>
        <v>-0.32544593258767957</v>
      </c>
      <c r="AJ5" s="127">
        <f>+AJ6+AJ7+AJ8</f>
        <v>56241.907348316992</v>
      </c>
      <c r="AK5" s="38">
        <f>IF(AND(AJ4=0,AJ5&gt;=0), "",AJ5/AJ4)</f>
        <v>1</v>
      </c>
      <c r="AL5" s="43"/>
      <c r="AM5" s="126">
        <f>+AM6+AM7+AM8</f>
        <v>11469.508084799414</v>
      </c>
      <c r="AN5" s="38">
        <f>IF(AND(AM4=0,AM5&gt;=0), "",AM5/AM4)</f>
        <v>0.99831150066274188</v>
      </c>
      <c r="AO5" s="43"/>
      <c r="AP5" s="38">
        <f t="shared" si="5"/>
        <v>-0.15811001753609152</v>
      </c>
      <c r="AQ5" s="127">
        <f>+AQ6+AQ7+AQ8</f>
        <v>67711.415433116417</v>
      </c>
      <c r="AR5" s="38">
        <f>IF(AND(AQ4=0,AQ5&gt;=0), "",AQ5/AQ4)</f>
        <v>0.99971358661227216</v>
      </c>
      <c r="AS5" s="43"/>
      <c r="AT5" s="128">
        <f>+AT6+AT7+AT8</f>
        <v>0</v>
      </c>
      <c r="AU5" s="38" t="str">
        <f>IF(AND(AT4=0,AT5&gt;=0), "",AT5/AT4)</f>
        <v/>
      </c>
      <c r="AV5" s="91">
        <f t="shared" si="6"/>
        <v>1</v>
      </c>
      <c r="AW5" s="128">
        <f>+AW6+AW7+AW8</f>
        <v>11285.235905519403</v>
      </c>
      <c r="AX5" s="38">
        <f>IF(AND(AW4=0,AW5&gt;=0), "",AW5/AW4)</f>
        <v>0.99971358661227216</v>
      </c>
      <c r="AY5" s="43"/>
      <c r="AZ5" s="128">
        <f>+AZ6+AZ7+AZ8</f>
        <v>0</v>
      </c>
      <c r="BA5" s="38" t="str">
        <f>IF(AND(AZ4=0,AZ5&gt;=0), "",AZ5/AZ4)</f>
        <v/>
      </c>
      <c r="BB5" s="91">
        <f t="shared" si="7"/>
        <v>1</v>
      </c>
      <c r="BC5" s="126">
        <f>+BC6+BC7+BC8</f>
        <v>0</v>
      </c>
      <c r="BD5" s="38" t="str">
        <f>IF(AND(BC4=0,BC5&gt;=0), "",BC5/BC4)</f>
        <v/>
      </c>
      <c r="BE5" s="43"/>
      <c r="BF5" s="38">
        <f t="shared" si="8"/>
        <v>-1</v>
      </c>
      <c r="BG5" s="127">
        <f>+BG6+BG7+BG8</f>
        <v>67711.415433116417</v>
      </c>
      <c r="BH5" s="38">
        <f>IF(AND(BG4=0,BG5&gt;=0), "",BG5/BG4)</f>
        <v>0.99971358661227216</v>
      </c>
      <c r="BI5" s="43"/>
      <c r="BJ5" s="126">
        <f>+BJ6+BJ7+BJ8</f>
        <v>0</v>
      </c>
      <c r="BK5" s="38" t="str">
        <f>IF(AND(BJ4=0,BJ5&gt;=0), "",BJ5/BJ4)</f>
        <v/>
      </c>
      <c r="BL5" s="43"/>
      <c r="BM5" s="38" t="str">
        <f t="shared" si="9"/>
        <v/>
      </c>
      <c r="BN5" s="127">
        <f>+BN6+BN7+BN8</f>
        <v>67711.415433116417</v>
      </c>
      <c r="BO5" s="38">
        <f>IF(AND(BN4=0,BN5&gt;=0), "",BN5/BN4)</f>
        <v>0.99971358661227216</v>
      </c>
      <c r="BP5" s="43"/>
      <c r="BQ5" s="126">
        <f>+BQ6+BQ7+BQ8</f>
        <v>0</v>
      </c>
      <c r="BR5" s="38" t="str">
        <f>IF(AND(BQ4=0,BQ5&gt;=0), "",BQ5/BQ4)</f>
        <v/>
      </c>
      <c r="BS5" s="43"/>
      <c r="BT5" s="38" t="str">
        <f t="shared" si="10"/>
        <v/>
      </c>
      <c r="BU5" s="127">
        <f>+BU6+BU7+BU8</f>
        <v>67711.415433116417</v>
      </c>
      <c r="BV5" s="38">
        <f>IF(AND(BU4=0,BU5&gt;=0), "",BU5/BU4)</f>
        <v>0.99971358661227216</v>
      </c>
      <c r="BW5" s="43"/>
      <c r="BX5" s="128">
        <f>+BX6+BX7+BX8</f>
        <v>0</v>
      </c>
      <c r="BY5" s="38" t="str">
        <f>IF(AND(BX4=0,BX5&gt;=0), "",BX5/BX4)</f>
        <v/>
      </c>
      <c r="BZ5" s="91">
        <f t="shared" si="11"/>
        <v>1</v>
      </c>
      <c r="CA5" s="126">
        <f>+CA6+CA7+CA8</f>
        <v>0</v>
      </c>
      <c r="CB5" s="38" t="str">
        <f>IF(AND(CA4=0,CA5&gt;=0), "",CA5/CA4)</f>
        <v/>
      </c>
      <c r="CC5" s="43"/>
      <c r="CD5" s="38" t="str">
        <f t="shared" si="12"/>
        <v/>
      </c>
      <c r="CE5" s="127">
        <f>+CE6+CE7+CE8</f>
        <v>67711.415433116417</v>
      </c>
      <c r="CF5" s="38">
        <f>IF(AND(CE4=0,CE5&gt;=0), "",CE5/CE4)</f>
        <v>0.99971358661227216</v>
      </c>
      <c r="CG5" s="43"/>
      <c r="CH5" s="126">
        <f>+CH6+CH7+CH8</f>
        <v>0</v>
      </c>
      <c r="CI5" s="38" t="str">
        <f>IF(AND(CH4=0,CH5&gt;=0), "",CH5/CH4)</f>
        <v/>
      </c>
      <c r="CJ5" s="43"/>
      <c r="CK5" s="38" t="str">
        <f t="shared" si="13"/>
        <v/>
      </c>
      <c r="CL5" s="127">
        <f>+CL6+CL7+CL8</f>
        <v>67711.415433116417</v>
      </c>
      <c r="CM5" s="38">
        <f>IF(AND(CL4=0,CL5&gt;=0), "",CL5/CL4)</f>
        <v>0.99971358661227216</v>
      </c>
      <c r="CN5" s="43"/>
      <c r="CO5" s="126">
        <f>+CO6+CO7+CO8</f>
        <v>0</v>
      </c>
      <c r="CP5" s="38" t="str">
        <f>IF(AND(CO4=0,CO5&gt;=0), "",CO5/CO4)</f>
        <v/>
      </c>
      <c r="CQ5" s="43"/>
      <c r="CR5" s="38" t="str">
        <f t="shared" si="14"/>
        <v/>
      </c>
      <c r="CS5" s="127">
        <f>+CS6+CS7+CS8</f>
        <v>67711.415433116417</v>
      </c>
      <c r="CT5" s="38">
        <f>IF(AND(CS4=0,CS5&gt;=0), "",CS5/CS4)</f>
        <v>0.99971358661227216</v>
      </c>
      <c r="CU5" s="43"/>
      <c r="CV5" s="128">
        <f>+CV6+CV7+CV8</f>
        <v>0</v>
      </c>
      <c r="CW5" s="38" t="str">
        <f>IF(AND(CV4=0,CV5&gt;=0), "",CV5/CV4)</f>
        <v/>
      </c>
      <c r="CX5" s="91">
        <f t="shared" si="15"/>
        <v>1</v>
      </c>
    </row>
    <row r="6" spans="1:102" outlineLevel="1" x14ac:dyDescent="0.3">
      <c r="A6" s="29" t="s">
        <v>34</v>
      </c>
      <c r="B6" s="129">
        <f>+'N EERR LOS NA'!B6</f>
        <v>0</v>
      </c>
      <c r="C6" s="30" t="str">
        <f>IF(AND(B4=0,B6&gt;=0), "",B6/B4)</f>
        <v/>
      </c>
      <c r="D6" s="44"/>
      <c r="E6" s="129">
        <f>+'N EERR LOS NA'!C6</f>
        <v>4875.526229970561</v>
      </c>
      <c r="F6" s="30">
        <f>IF(AND(E4=0,E6&gt;=0), "",E6/E4)</f>
        <v>1</v>
      </c>
      <c r="G6" s="44"/>
      <c r="H6" s="129">
        <f>+'N EERR LOS NA'!D6</f>
        <v>11298.472363527153</v>
      </c>
      <c r="I6" s="30">
        <f>IF(AND(H4=0,H6&gt;=0), "",H6/H4)</f>
        <v>1</v>
      </c>
      <c r="J6" s="44"/>
      <c r="K6" s="30">
        <f t="shared" si="0"/>
        <v>1.3173852073800401</v>
      </c>
      <c r="L6" s="130">
        <f>+E6+H6</f>
        <v>16173.998593497714</v>
      </c>
      <c r="M6" s="30">
        <f>IF(AND(L4=0,L6&gt;=0), "",L6/L4)</f>
        <v>1</v>
      </c>
      <c r="N6" s="44"/>
      <c r="O6" s="129">
        <f>+'N EERR LOS NA'!E6</f>
        <v>6248.0445827139574</v>
      </c>
      <c r="P6" s="30">
        <f>IF(AND(O4=0,O6&gt;=0), "",O6/O4)</f>
        <v>1</v>
      </c>
      <c r="Q6" s="44"/>
      <c r="R6" s="30">
        <f t="shared" si="1"/>
        <v>-0.44700094121720318</v>
      </c>
      <c r="S6" s="130">
        <f>+L6+O6</f>
        <v>22422.043176211671</v>
      </c>
      <c r="T6" s="30">
        <f>IF(AND(S4=0,S6&gt;=0), "",S6/S4)</f>
        <v>1</v>
      </c>
      <c r="U6" s="44"/>
      <c r="V6" s="131"/>
      <c r="W6" s="30" t="str">
        <f>IF(AND(V4=0,V6&gt;=0), "",V6/V4)</f>
        <v/>
      </c>
      <c r="X6" s="47">
        <f t="shared" si="2"/>
        <v>1</v>
      </c>
      <c r="Y6" s="129">
        <f>+'N EERR LOS NA'!F6</f>
        <v>20196.340524475858</v>
      </c>
      <c r="Z6" s="30">
        <f>IF(AND(Y4=0,Y6&gt;=0), "",Y6/Y4)</f>
        <v>1</v>
      </c>
      <c r="AA6" s="44"/>
      <c r="AB6" s="30">
        <f t="shared" si="3"/>
        <v>2.2324258025225538</v>
      </c>
      <c r="AC6" s="130">
        <f>+S6+Y6</f>
        <v>42618.383700687526</v>
      </c>
      <c r="AD6" s="30">
        <f>IF(AND(AC4=0,AC6&gt;=0), "",AC6/AC4)</f>
        <v>1</v>
      </c>
      <c r="AE6" s="44"/>
      <c r="AF6" s="129">
        <f>+'N EERR LOS NA'!G6</f>
        <v>14182.998834397978</v>
      </c>
      <c r="AG6" s="30">
        <f>IF(AND(AF4=0,AF6&gt;=0), "",AF6/AF4)</f>
        <v>1.041066848873996</v>
      </c>
      <c r="AH6" s="44"/>
      <c r="AI6" s="30">
        <f t="shared" si="4"/>
        <v>-0.29774412264391842</v>
      </c>
      <c r="AJ6" s="130">
        <f>+AC6+AF6</f>
        <v>56801.382535085504</v>
      </c>
      <c r="AK6" s="30">
        <f>IF(AND(AJ4=0,AJ6&gt;=0), "",AJ6/AJ4)</f>
        <v>1.0099476567055874</v>
      </c>
      <c r="AL6" s="44"/>
      <c r="AM6" s="129">
        <f>+'N EERR LOS NA'!H6</f>
        <v>12061.26483992254</v>
      </c>
      <c r="AN6" s="30">
        <f>IF(AND(AM4=0,AM6&gt;=0), "",AM6/AM4)</f>
        <v>1.0498182932702833</v>
      </c>
      <c r="AO6" s="44"/>
      <c r="AP6" s="30">
        <f t="shared" si="5"/>
        <v>-0.14959699420757225</v>
      </c>
      <c r="AQ6" s="130">
        <f>+AJ6+AM6</f>
        <v>68862.647375008048</v>
      </c>
      <c r="AR6" s="30">
        <f>IF(AND(AQ4=0,AQ6&gt;=0), "",AQ6/AQ4)</f>
        <v>1.0167107532833475</v>
      </c>
      <c r="AS6" s="44"/>
      <c r="AT6" s="131">
        <f>+V6*2</f>
        <v>0</v>
      </c>
      <c r="AU6" s="30" t="str">
        <f>IF(AND(AT4=0,AT6&gt;=0), "",AT6/AT4)</f>
        <v/>
      </c>
      <c r="AV6" s="47">
        <f t="shared" si="6"/>
        <v>1</v>
      </c>
      <c r="AW6" s="131">
        <f>+AQ6/6</f>
        <v>11477.107895834675</v>
      </c>
      <c r="AX6" s="30">
        <f>IF(AND(AW4=0,AW6&gt;=0), "",AW6/AW4)</f>
        <v>1.0167107532833475</v>
      </c>
      <c r="AY6" s="44"/>
      <c r="AZ6" s="131">
        <f>+AT6/6</f>
        <v>0</v>
      </c>
      <c r="BA6" s="30" t="str">
        <f>IF(AND(AZ4=0,AZ6&gt;=0), "",AZ6/AZ4)</f>
        <v/>
      </c>
      <c r="BB6" s="47">
        <f t="shared" si="7"/>
        <v>1</v>
      </c>
      <c r="BC6" s="129">
        <f>+'N EERR LOS NA'!I6</f>
        <v>0</v>
      </c>
      <c r="BD6" s="30" t="str">
        <f>IF(AND(BC4=0,BC6&gt;=0), "",BC6/BC4)</f>
        <v/>
      </c>
      <c r="BE6" s="44"/>
      <c r="BF6" s="30">
        <f t="shared" si="8"/>
        <v>-1</v>
      </c>
      <c r="BG6" s="130">
        <f>+AQ6+BC6</f>
        <v>68862.647375008048</v>
      </c>
      <c r="BH6" s="30">
        <f>IF(AND(BG4=0,BG6&gt;=0), "",BG6/BG4)</f>
        <v>1.0167107532833475</v>
      </c>
      <c r="BI6" s="44"/>
      <c r="BJ6" s="129">
        <f>+'N EERR LOS NA'!J6</f>
        <v>0</v>
      </c>
      <c r="BK6" s="30" t="str">
        <f>IF(AND(BJ4=0,BJ6&gt;=0), "",BJ6/BJ4)</f>
        <v/>
      </c>
      <c r="BL6" s="44"/>
      <c r="BM6" s="30" t="str">
        <f t="shared" si="9"/>
        <v/>
      </c>
      <c r="BN6" s="130">
        <f>+BG6+BJ6</f>
        <v>68862.647375008048</v>
      </c>
      <c r="BO6" s="30">
        <f>IF(AND(BN4=0,BN6&gt;=0), "",BN6/BN4)</f>
        <v>1.0167107532833475</v>
      </c>
      <c r="BP6" s="44"/>
      <c r="BQ6" s="129">
        <f>+'N EERR LOS NA'!K6</f>
        <v>0</v>
      </c>
      <c r="BR6" s="30" t="str">
        <f>IF(AND(BQ4=0,BQ6&gt;=0), "",BQ6/BQ4)</f>
        <v/>
      </c>
      <c r="BS6" s="44"/>
      <c r="BT6" s="30" t="str">
        <f t="shared" si="10"/>
        <v/>
      </c>
      <c r="BU6" s="130">
        <f>+BN6+BQ6</f>
        <v>68862.647375008048</v>
      </c>
      <c r="BV6" s="30">
        <f>IF(AND(BU4=0,BU6&gt;=0), "",BU6/BU4)</f>
        <v>1.0167107532833475</v>
      </c>
      <c r="BW6" s="44"/>
      <c r="BX6" s="131">
        <f>+AZ6*9</f>
        <v>0</v>
      </c>
      <c r="BY6" s="30" t="str">
        <f>IF(AND(BX4=0,BX6&gt;=0), "",BX6/BX4)</f>
        <v/>
      </c>
      <c r="BZ6" s="47">
        <f t="shared" si="11"/>
        <v>1</v>
      </c>
      <c r="CA6" s="129">
        <f>+'N EERR LOS NA'!L6</f>
        <v>0</v>
      </c>
      <c r="CB6" s="30" t="str">
        <f>IF(AND(CA4=0,CA6&gt;=0), "",CA6/CA4)</f>
        <v/>
      </c>
      <c r="CC6" s="44"/>
      <c r="CD6" s="30" t="str">
        <f t="shared" si="12"/>
        <v/>
      </c>
      <c r="CE6" s="130">
        <f>+BU6+CA6</f>
        <v>68862.647375008048</v>
      </c>
      <c r="CF6" s="30">
        <f>IF(AND(CE4=0,CE6&gt;=0), "",CE6/CE4)</f>
        <v>1.0167107532833475</v>
      </c>
      <c r="CG6" s="44"/>
      <c r="CH6" s="129">
        <f>+'N EERR LOS NA'!M6</f>
        <v>0</v>
      </c>
      <c r="CI6" s="30" t="str">
        <f>IF(AND(CH4=0,CH6&gt;=0), "",CH6/CH4)</f>
        <v/>
      </c>
      <c r="CJ6" s="44"/>
      <c r="CK6" s="30" t="str">
        <f t="shared" si="13"/>
        <v/>
      </c>
      <c r="CL6" s="130">
        <f>+CE6+CH6</f>
        <v>68862.647375008048</v>
      </c>
      <c r="CM6" s="30">
        <f>IF(AND(CL4=0,CL6&gt;=0), "",CL6/CL4)</f>
        <v>1.0167107532833475</v>
      </c>
      <c r="CN6" s="44"/>
      <c r="CO6" s="129">
        <f>+'N EERR LOS NA'!N6</f>
        <v>0</v>
      </c>
      <c r="CP6" s="30" t="str">
        <f>IF(AND(CO4=0,CO6&gt;=0), "",CO6/CO4)</f>
        <v/>
      </c>
      <c r="CQ6" s="44"/>
      <c r="CR6" s="30" t="str">
        <f t="shared" si="14"/>
        <v/>
      </c>
      <c r="CS6" s="130">
        <f>+CL6+CO6</f>
        <v>68862.647375008048</v>
      </c>
      <c r="CT6" s="30">
        <f>IF(AND(CS4=0,CS6&gt;=0), "",CS6/CS4)</f>
        <v>1.0167107532833475</v>
      </c>
      <c r="CU6" s="44"/>
      <c r="CV6" s="131">
        <f>+AZ6*12</f>
        <v>0</v>
      </c>
      <c r="CW6" s="30" t="str">
        <f>IF(AND(CV4=0,CV6&gt;=0), "",CV6/CV4)</f>
        <v/>
      </c>
      <c r="CX6" s="47">
        <f t="shared" si="15"/>
        <v>1</v>
      </c>
    </row>
    <row r="7" spans="1:102" outlineLevel="1" x14ac:dyDescent="0.3">
      <c r="A7" s="29" t="s">
        <v>36</v>
      </c>
      <c r="B7" s="129">
        <f>+'N EERR LOS NA'!B7</f>
        <v>0</v>
      </c>
      <c r="C7" s="30" t="str">
        <f>IF(AND(B4=0,B7&gt;=0), "",B7/B4)</f>
        <v/>
      </c>
      <c r="D7" s="44"/>
      <c r="E7" s="129">
        <f>+'N EERR LOS NA'!C7</f>
        <v>0</v>
      </c>
      <c r="F7" s="30">
        <f>IF(AND(E4=0,E7&gt;=0), "",E7/E4)</f>
        <v>0</v>
      </c>
      <c r="G7" s="44"/>
      <c r="H7" s="129">
        <f>+'N EERR LOS NA'!D7</f>
        <v>0</v>
      </c>
      <c r="I7" s="30">
        <f>IF(AND(H4=0,H7&gt;=0), "",H7/H4)</f>
        <v>0</v>
      </c>
      <c r="J7" s="44"/>
      <c r="K7" s="30" t="str">
        <f t="shared" si="0"/>
        <v/>
      </c>
      <c r="L7" s="130">
        <f>+E7+H7</f>
        <v>0</v>
      </c>
      <c r="M7" s="30">
        <f>IF(AND(L4=0,L7&gt;=0), "",L7/L4)</f>
        <v>0</v>
      </c>
      <c r="N7" s="44"/>
      <c r="O7" s="129">
        <f>+'N EERR LOS NA'!E7</f>
        <v>0</v>
      </c>
      <c r="P7" s="30">
        <f>IF(AND(O4=0,O7&gt;=0), "",O7/O4)</f>
        <v>0</v>
      </c>
      <c r="Q7" s="44"/>
      <c r="R7" s="30" t="str">
        <f t="shared" si="1"/>
        <v/>
      </c>
      <c r="S7" s="130">
        <f>+L7+O7</f>
        <v>0</v>
      </c>
      <c r="T7" s="30">
        <f>IF(AND(S4=0,S7&gt;=0), "",S7/S4)</f>
        <v>0</v>
      </c>
      <c r="U7" s="44"/>
      <c r="V7" s="131"/>
      <c r="W7" s="30" t="str">
        <f>IF(AND(V4=0,V7&gt;=0), "",V7/V4)</f>
        <v/>
      </c>
      <c r="X7" s="47" t="str">
        <f t="shared" si="2"/>
        <v/>
      </c>
      <c r="Y7" s="129">
        <f>+'N EERR LOS NA'!F7</f>
        <v>0</v>
      </c>
      <c r="Z7" s="30">
        <f>IF(AND(Y4=0,Y7&gt;=0), "",Y7/Y4)</f>
        <v>0</v>
      </c>
      <c r="AA7" s="44"/>
      <c r="AB7" s="30" t="str">
        <f t="shared" si="3"/>
        <v/>
      </c>
      <c r="AC7" s="130">
        <f>+S7+Y7</f>
        <v>0</v>
      </c>
      <c r="AD7" s="30">
        <f>IF(AND(AC4=0,AC7&gt;=0), "",AC7/AC4)</f>
        <v>0</v>
      </c>
      <c r="AE7" s="44"/>
      <c r="AF7" s="129">
        <f>+'N EERR LOS NA'!G7</f>
        <v>0</v>
      </c>
      <c r="AG7" s="30">
        <f>IF(AND(AF4=0,AF7&gt;=0), "",AF7/AF4)</f>
        <v>0</v>
      </c>
      <c r="AH7" s="44"/>
      <c r="AI7" s="30" t="str">
        <f t="shared" si="4"/>
        <v/>
      </c>
      <c r="AJ7" s="130">
        <f t="shared" ref="AJ7:AJ70" si="16">+AC7+AF7</f>
        <v>0</v>
      </c>
      <c r="AK7" s="30">
        <f>IF(AND(AJ4=0,AJ7&gt;=0), "",AJ7/AJ4)</f>
        <v>0</v>
      </c>
      <c r="AL7" s="44"/>
      <c r="AM7" s="129">
        <f>+'N EERR LOS NA'!H7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LOS NA'!I7</f>
        <v>0</v>
      </c>
      <c r="BD7" s="30" t="str">
        <f>IF(AND(BC4=0,BC7&gt;=0), "",BC7/BC4)</f>
        <v/>
      </c>
      <c r="BE7" s="44"/>
      <c r="BF7" s="30" t="str">
        <f t="shared" si="8"/>
        <v/>
      </c>
      <c r="BG7" s="130">
        <f>+AQ7+BC7</f>
        <v>0</v>
      </c>
      <c r="BH7" s="30">
        <f>IF(AND(BG4=0,BG7&gt;=0), "",BG7/BG4)</f>
        <v>0</v>
      </c>
      <c r="BI7" s="44"/>
      <c r="BJ7" s="129">
        <f>+'N EERR LOS NA'!J7</f>
        <v>0</v>
      </c>
      <c r="BK7" s="30" t="str">
        <f>IF(AND(BJ4=0,BJ7&gt;=0), "",BJ7/BJ4)</f>
        <v/>
      </c>
      <c r="BL7" s="44"/>
      <c r="BM7" s="30" t="str">
        <f t="shared" si="9"/>
        <v/>
      </c>
      <c r="BN7" s="130">
        <f>+BG7+BJ7</f>
        <v>0</v>
      </c>
      <c r="BO7" s="30">
        <f>IF(AND(BN4=0,BN7&gt;=0), "",BN7/BN4)</f>
        <v>0</v>
      </c>
      <c r="BP7" s="44"/>
      <c r="BQ7" s="129">
        <f>+'N EERR LOS NA'!K7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LOS NA'!L7</f>
        <v>0</v>
      </c>
      <c r="CB7" s="30" t="str">
        <f>IF(AND(CA4=0,CA7&gt;=0), "",CA7/CA4)</f>
        <v/>
      </c>
      <c r="CC7" s="44"/>
      <c r="CD7" s="30" t="str">
        <f t="shared" si="12"/>
        <v/>
      </c>
      <c r="CE7" s="130">
        <f>+BU7+CA7</f>
        <v>0</v>
      </c>
      <c r="CF7" s="30">
        <f>IF(AND(CE4=0,CE7&gt;=0), "",CE7/CE4)</f>
        <v>0</v>
      </c>
      <c r="CG7" s="44"/>
      <c r="CH7" s="129">
        <f>+'N EERR LOS NA'!M7</f>
        <v>0</v>
      </c>
      <c r="CI7" s="30" t="str">
        <f>IF(AND(CH4=0,CH7&gt;=0), "",CH7/CH4)</f>
        <v/>
      </c>
      <c r="CJ7" s="44"/>
      <c r="CK7" s="30" t="str">
        <f t="shared" si="13"/>
        <v/>
      </c>
      <c r="CL7" s="130">
        <f>+CE7+CH7</f>
        <v>0</v>
      </c>
      <c r="CM7" s="30">
        <f>IF(AND(CL4=0,CL7&gt;=0), "",CL7/CL4)</f>
        <v>0</v>
      </c>
      <c r="CN7" s="44"/>
      <c r="CO7" s="129">
        <f>+'N EERR LOS NA'!N7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LOS NA'!B8+'N EERR LOS NA'!B9</f>
        <v>0</v>
      </c>
      <c r="C8" s="30" t="str">
        <f>IF(AND(B5=0,B8&gt;=0), "",B8/B5)</f>
        <v/>
      </c>
      <c r="D8" s="44"/>
      <c r="E8" s="129">
        <f>+'N EERR LOS NA'!C8+'N EERR LOS NA'!C9</f>
        <v>0</v>
      </c>
      <c r="F8" s="30">
        <f>IF(AND(E5=0,E8&gt;=0), "",E8/E5)</f>
        <v>0</v>
      </c>
      <c r="G8" s="44"/>
      <c r="H8" s="129">
        <f>+'N EERR LOS NA'!D8+'N EERR LOS NA'!D9</f>
        <v>0</v>
      </c>
      <c r="I8" s="30">
        <f>IF(AND(H5=0,H8&gt;=0), "",H8/H5)</f>
        <v>0</v>
      </c>
      <c r="J8" s="44"/>
      <c r="K8" s="30" t="str">
        <f t="shared" si="0"/>
        <v/>
      </c>
      <c r="L8" s="130">
        <f>+E8+H8</f>
        <v>0</v>
      </c>
      <c r="M8" s="30">
        <f>IF(AND(L5=0,L8&gt;=0), "",L8/L5)</f>
        <v>0</v>
      </c>
      <c r="N8" s="44"/>
      <c r="O8" s="129">
        <f>+'N EERR LOS NA'!E8+'N EERR LOS NA'!E9</f>
        <v>0</v>
      </c>
      <c r="P8" s="30">
        <f>IF(AND(O5=0,O8&gt;=0), "",O8/O5)</f>
        <v>0</v>
      </c>
      <c r="Q8" s="44"/>
      <c r="R8" s="30" t="str">
        <f t="shared" si="1"/>
        <v/>
      </c>
      <c r="S8" s="130">
        <f>+L8+O8</f>
        <v>0</v>
      </c>
      <c r="T8" s="30">
        <f>IF(AND(S5=0,S8&gt;=0), "",S8/S5)</f>
        <v>0</v>
      </c>
      <c r="U8" s="44"/>
      <c r="V8" s="131"/>
      <c r="W8" s="30" t="str">
        <f>IF(AND(V5=0,V8&gt;=0), "",V8/V5)</f>
        <v/>
      </c>
      <c r="X8" s="47" t="str">
        <f t="shared" si="2"/>
        <v/>
      </c>
      <c r="Y8" s="129">
        <f>+'N EERR LOS NA'!F8+'N EERR LOS NA'!F9</f>
        <v>0</v>
      </c>
      <c r="Z8" s="30">
        <f>IF(AND(Y5=0,Y8&gt;=0), "",Y8/Y5)</f>
        <v>0</v>
      </c>
      <c r="AA8" s="44"/>
      <c r="AB8" s="30" t="str">
        <f t="shared" si="3"/>
        <v/>
      </c>
      <c r="AC8" s="130">
        <f>+S8+Y8</f>
        <v>0</v>
      </c>
      <c r="AD8" s="30">
        <f>IF(AND(AC5=0,AC8&gt;=0), "",AC8/AC5)</f>
        <v>0</v>
      </c>
      <c r="AE8" s="44"/>
      <c r="AF8" s="129">
        <f>+'N EERR LOS NA'!G8+'N EERR LOS NA'!G9</f>
        <v>-559.475186768512</v>
      </c>
      <c r="AG8" s="30">
        <f>IF(AND(AF5=0,AF8&gt;=0), "",AF8/AF5)</f>
        <v>-4.1066848873996142E-2</v>
      </c>
      <c r="AH8" s="44"/>
      <c r="AI8" s="30" t="e">
        <f t="shared" si="4"/>
        <v>#DIV/0!</v>
      </c>
      <c r="AJ8" s="130">
        <f t="shared" si="16"/>
        <v>-559.475186768512</v>
      </c>
      <c r="AK8" s="30">
        <f>IF(AND(AJ5=0,AJ8&gt;=0), "",AJ8/AJ5)</f>
        <v>-9.947656705587421E-3</v>
      </c>
      <c r="AL8" s="44"/>
      <c r="AM8" s="129">
        <f>+'N EERR LOS NA'!H8+'N EERR LOS NA'!H9</f>
        <v>-591.75675512312534</v>
      </c>
      <c r="AN8" s="30">
        <f>IF(AND(AM5=0,AM8&gt;=0), "",AM8/AM5)</f>
        <v>-5.1593908888506124E-2</v>
      </c>
      <c r="AO8" s="44"/>
      <c r="AP8" s="30">
        <f t="shared" si="5"/>
        <v>5.7699732031136777E-2</v>
      </c>
      <c r="AQ8" s="130">
        <f t="shared" si="17"/>
        <v>-1151.2319418916372</v>
      </c>
      <c r="AR8" s="30">
        <f>IF(AND(AQ5=0,AQ8&gt;=0), "",AQ8/AQ5)</f>
        <v>-1.7002036281885059E-2</v>
      </c>
      <c r="AS8" s="44"/>
      <c r="AT8" s="131">
        <f>+V8*2</f>
        <v>0</v>
      </c>
      <c r="AU8" s="30" t="str">
        <f>IF(AND(AT5=0,AT8&gt;=0), "",AT8/AT5)</f>
        <v/>
      </c>
      <c r="AV8" s="47" t="e">
        <f t="shared" si="6"/>
        <v>#DIV/0!</v>
      </c>
      <c r="AW8" s="131">
        <f>+AQ8/6</f>
        <v>-191.87199031527288</v>
      </c>
      <c r="AX8" s="30">
        <f>IF(AND(AW5=0,AW8&gt;=0), "",AW8/AW5)</f>
        <v>-1.7002036281885059E-2</v>
      </c>
      <c r="AY8" s="44"/>
      <c r="AZ8" s="131">
        <f>+AT8/6</f>
        <v>0</v>
      </c>
      <c r="BA8" s="30" t="str">
        <f>IF(AND(AZ5=0,AZ8&gt;=0), "",AZ8/AZ5)</f>
        <v/>
      </c>
      <c r="BB8" s="47" t="e">
        <f t="shared" si="7"/>
        <v>#DIV/0!</v>
      </c>
      <c r="BC8" s="129">
        <f>+'N EERR LOS NA'!I8+'N EERR LOS NA'!I9</f>
        <v>0</v>
      </c>
      <c r="BD8" s="30" t="str">
        <f>IF(AND(BC5=0,BC8&gt;=0), "",BC8/BC5)</f>
        <v/>
      </c>
      <c r="BE8" s="44"/>
      <c r="BF8" s="30">
        <f t="shared" si="8"/>
        <v>1</v>
      </c>
      <c r="BG8" s="130">
        <f>+AQ8+BC8</f>
        <v>-1151.2319418916372</v>
      </c>
      <c r="BH8" s="30">
        <f>IF(AND(BG5=0,BG8&gt;=0), "",BG8/BG5)</f>
        <v>-1.7002036281885059E-2</v>
      </c>
      <c r="BI8" s="44"/>
      <c r="BJ8" s="129">
        <f>+'N EERR LOS NA'!J8+'N EERR LOS NA'!J9</f>
        <v>0</v>
      </c>
      <c r="BK8" s="30" t="str">
        <f>IF(AND(BJ5=0,BJ8&gt;=0), "",BJ8/BJ5)</f>
        <v/>
      </c>
      <c r="BL8" s="44"/>
      <c r="BM8" s="30" t="str">
        <f t="shared" si="9"/>
        <v/>
      </c>
      <c r="BN8" s="130">
        <f>+BG8+BJ8</f>
        <v>-1151.2319418916372</v>
      </c>
      <c r="BO8" s="30">
        <f>IF(AND(BN5=0,BN8&gt;=0), "",BN8/BN5)</f>
        <v>-1.7002036281885059E-2</v>
      </c>
      <c r="BP8" s="44"/>
      <c r="BQ8" s="129">
        <f>+'N EERR LOS NA'!K8+'N EERR LOS NA'!K9</f>
        <v>0</v>
      </c>
      <c r="BR8" s="30" t="str">
        <f>IF(AND(BQ5=0,BQ8&gt;=0), "",BQ8/BQ5)</f>
        <v/>
      </c>
      <c r="BS8" s="44"/>
      <c r="BT8" s="30" t="str">
        <f t="shared" si="10"/>
        <v/>
      </c>
      <c r="BU8" s="130">
        <f>+BN8+BQ8</f>
        <v>-1151.2319418916372</v>
      </c>
      <c r="BV8" s="30">
        <f>IF(AND(BU5=0,BU8&gt;=0), "",BU8/BU5)</f>
        <v>-1.7002036281885059E-2</v>
      </c>
      <c r="BW8" s="44"/>
      <c r="BX8" s="131">
        <f>+AZ8*9</f>
        <v>0</v>
      </c>
      <c r="BY8" s="30" t="str">
        <f>IF(AND(BX5=0,BX8&gt;=0), "",BX8/BX5)</f>
        <v/>
      </c>
      <c r="BZ8" s="47" t="e">
        <f t="shared" si="11"/>
        <v>#DIV/0!</v>
      </c>
      <c r="CA8" s="129">
        <f>+'N EERR LOS NA'!L8+'N EERR LOS NA'!L9</f>
        <v>0</v>
      </c>
      <c r="CB8" s="30" t="str">
        <f>IF(AND(CA5=0,CA8&gt;=0), "",CA8/CA5)</f>
        <v/>
      </c>
      <c r="CC8" s="44"/>
      <c r="CD8" s="30" t="str">
        <f t="shared" si="12"/>
        <v/>
      </c>
      <c r="CE8" s="130">
        <f>+BU8+CA8</f>
        <v>-1151.2319418916372</v>
      </c>
      <c r="CF8" s="30">
        <f>IF(AND(CE5=0,CE8&gt;=0), "",CE8/CE5)</f>
        <v>-1.7002036281885059E-2</v>
      </c>
      <c r="CG8" s="44"/>
      <c r="CH8" s="129">
        <f>+'N EERR LOS NA'!M8+'N EERR LOS NA'!M9</f>
        <v>0</v>
      </c>
      <c r="CI8" s="30" t="str">
        <f>IF(AND(CH5=0,CH8&gt;=0), "",CH8/CH5)</f>
        <v/>
      </c>
      <c r="CJ8" s="44"/>
      <c r="CK8" s="30" t="str">
        <f t="shared" si="13"/>
        <v/>
      </c>
      <c r="CL8" s="130">
        <f>+CE8+CH8</f>
        <v>-1151.2319418916372</v>
      </c>
      <c r="CM8" s="30">
        <f>IF(AND(CL5=0,CL8&gt;=0), "",CL8/CL5)</f>
        <v>-1.7002036281885059E-2</v>
      </c>
      <c r="CN8" s="44"/>
      <c r="CO8" s="129">
        <f>+'N EERR LOS NA'!N8+'N EERR LOS NA'!N9</f>
        <v>0</v>
      </c>
      <c r="CP8" s="30" t="str">
        <f>IF(AND(CO5=0,CO8&gt;=0), "",CO8/CO5)</f>
        <v/>
      </c>
      <c r="CQ8" s="44"/>
      <c r="CR8" s="30" t="str">
        <f t="shared" si="14"/>
        <v/>
      </c>
      <c r="CS8" s="130">
        <f>+CL8+CO8</f>
        <v>-1151.2319418916372</v>
      </c>
      <c r="CT8" s="30">
        <f>IF(AND(CS5=0,CS8&gt;=0), "",CS8/CS5)</f>
        <v>-1.7002036281885059E-2</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LOS NA'!B10</f>
        <v>0</v>
      </c>
      <c r="C11" s="30" t="str">
        <f>IF(AND(B4=0,B11&gt;=0), "",B11/B4)</f>
        <v/>
      </c>
      <c r="D11" s="44"/>
      <c r="E11" s="129">
        <f>+'N EERR LOS NA'!C10</f>
        <v>0</v>
      </c>
      <c r="F11" s="30">
        <f>IF(AND(E4=0,E11&gt;=0), "",E11/E4)</f>
        <v>0</v>
      </c>
      <c r="G11" s="44"/>
      <c r="H11" s="129">
        <f>+'N EERR LOS NA'!D10</f>
        <v>0</v>
      </c>
      <c r="I11" s="30">
        <f>IF(AND(H4=0,H11&gt;=0), "",H11/H4)</f>
        <v>0</v>
      </c>
      <c r="J11" s="44"/>
      <c r="K11" s="30" t="str">
        <f t="shared" si="0"/>
        <v/>
      </c>
      <c r="L11" s="130">
        <f>+E11+H11</f>
        <v>0</v>
      </c>
      <c r="M11" s="30">
        <f>IF(AND(L4=0,L11&gt;=0), "",L11/L4)</f>
        <v>0</v>
      </c>
      <c r="N11" s="44"/>
      <c r="O11" s="129">
        <f>+'N EERR LOS NA'!E10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LOS NA'!F10</f>
        <v>0</v>
      </c>
      <c r="Z11" s="30">
        <f>IF(AND(Y4=0,Y11&gt;=0), "",Y11/Y4)</f>
        <v>0</v>
      </c>
      <c r="AA11" s="44"/>
      <c r="AB11" s="30" t="str">
        <f t="shared" si="3"/>
        <v/>
      </c>
      <c r="AC11" s="130">
        <f>+S11+Y11</f>
        <v>0</v>
      </c>
      <c r="AD11" s="30">
        <f>IF(AND(AC4=0,AC11&gt;=0), "",AC11/AC4)</f>
        <v>0</v>
      </c>
      <c r="AE11" s="44"/>
      <c r="AF11" s="129">
        <f>+'N EERR LOS NA'!G10</f>
        <v>0</v>
      </c>
      <c r="AG11" s="30">
        <f>IF(AND(AF4=0,AF11&gt;=0), "",AF11/AF4)</f>
        <v>0</v>
      </c>
      <c r="AH11" s="44"/>
      <c r="AI11" s="30" t="str">
        <f t="shared" si="4"/>
        <v/>
      </c>
      <c r="AJ11" s="130">
        <f t="shared" si="16"/>
        <v>0</v>
      </c>
      <c r="AK11" s="30">
        <f>IF(AND(AJ4=0,AJ11&gt;=0), "",AJ11/AJ4)</f>
        <v>0</v>
      </c>
      <c r="AL11" s="44"/>
      <c r="AM11" s="129">
        <f>+'N EERR LOS NA'!H10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LOS NA'!I10</f>
        <v>0</v>
      </c>
      <c r="BD11" s="30" t="str">
        <f>IF(AND(BC4=0,BC11&gt;=0), "",BC11/BC4)</f>
        <v/>
      </c>
      <c r="BE11" s="44"/>
      <c r="BF11" s="30" t="str">
        <f t="shared" si="8"/>
        <v/>
      </c>
      <c r="BG11" s="130">
        <f>+AQ11+BC11</f>
        <v>0</v>
      </c>
      <c r="BH11" s="30">
        <f>IF(AND(BG4=0,BG11&gt;=0), "",BG11/BG4)</f>
        <v>0</v>
      </c>
      <c r="BI11" s="44"/>
      <c r="BJ11" s="129">
        <f>+'N EERR LOS NA'!J10</f>
        <v>0</v>
      </c>
      <c r="BK11" s="30" t="str">
        <f>IF(AND(BJ4=0,BJ11&gt;=0), "",BJ11/BJ4)</f>
        <v/>
      </c>
      <c r="BL11" s="44"/>
      <c r="BM11" s="30" t="str">
        <f t="shared" si="9"/>
        <v/>
      </c>
      <c r="BN11" s="130">
        <f>+BG11+BJ11</f>
        <v>0</v>
      </c>
      <c r="BO11" s="30">
        <f>IF(AND(BN4=0,BN11&gt;=0), "",BN11/BN4)</f>
        <v>0</v>
      </c>
      <c r="BP11" s="44"/>
      <c r="BQ11" s="129">
        <f>+'N EERR LOS NA'!K10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LOS NA'!L10</f>
        <v>0</v>
      </c>
      <c r="CB11" s="30" t="str">
        <f>IF(AND(CA4=0,CA11&gt;=0), "",CA11/CA4)</f>
        <v/>
      </c>
      <c r="CC11" s="44"/>
      <c r="CD11" s="30" t="str">
        <f t="shared" si="12"/>
        <v/>
      </c>
      <c r="CE11" s="130">
        <f>+BU11+CA11</f>
        <v>0</v>
      </c>
      <c r="CF11" s="30">
        <f>IF(AND(CE4=0,CE11&gt;=0), "",CE11/CE4)</f>
        <v>0</v>
      </c>
      <c r="CG11" s="44"/>
      <c r="CH11" s="129">
        <f>+'N EERR LOS NA'!M10</f>
        <v>0</v>
      </c>
      <c r="CI11" s="30" t="str">
        <f>IF(AND(CH4=0,CH11&gt;=0), "",CH11/CH4)</f>
        <v/>
      </c>
      <c r="CJ11" s="44"/>
      <c r="CK11" s="30" t="str">
        <f t="shared" si="13"/>
        <v/>
      </c>
      <c r="CL11" s="130">
        <f>+CE11+CH11</f>
        <v>0</v>
      </c>
      <c r="CM11" s="30">
        <f>IF(AND(CL4=0,CL11&gt;=0), "",CL11/CL4)</f>
        <v>0</v>
      </c>
      <c r="CN11" s="44"/>
      <c r="CO11" s="129">
        <f>+'N EERR LOS NA'!N10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LOS NA'!B11</f>
        <v>0</v>
      </c>
      <c r="C12" s="30" t="str">
        <f>IF(AND(B4=0,B12&gt;=0), "",B12/B4)</f>
        <v/>
      </c>
      <c r="D12" s="44"/>
      <c r="E12" s="129">
        <f>+'N EERR LOS NA'!C11</f>
        <v>0</v>
      </c>
      <c r="F12" s="30">
        <f>IF(AND(E4=0,E12&gt;=0), "",E12/E4)</f>
        <v>0</v>
      </c>
      <c r="G12" s="44"/>
      <c r="H12" s="129">
        <f>+'N EERR LOS NA'!D11</f>
        <v>0</v>
      </c>
      <c r="I12" s="30">
        <f>IF(AND(H4=0,H12&gt;=0), "",H12/H4)</f>
        <v>0</v>
      </c>
      <c r="J12" s="44"/>
      <c r="K12" s="30" t="str">
        <f t="shared" si="0"/>
        <v/>
      </c>
      <c r="L12" s="130">
        <f>+E12+H12</f>
        <v>0</v>
      </c>
      <c r="M12" s="30">
        <f>IF(AND(L4=0,L12&gt;=0), "",L12/L4)</f>
        <v>0</v>
      </c>
      <c r="N12" s="44"/>
      <c r="O12" s="129">
        <f>+'N EERR LOS NA'!E11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LOS NA'!F11</f>
        <v>0</v>
      </c>
      <c r="Z12" s="30">
        <f>IF(AND(Y4=0,Y12&gt;=0), "",Y12/Y4)</f>
        <v>0</v>
      </c>
      <c r="AA12" s="44"/>
      <c r="AB12" s="30" t="str">
        <f t="shared" si="3"/>
        <v/>
      </c>
      <c r="AC12" s="130">
        <f>+S12+Y12</f>
        <v>0</v>
      </c>
      <c r="AD12" s="30">
        <f>IF(AND(AC4=0,AC12&gt;=0), "",AC12/AC4)</f>
        <v>0</v>
      </c>
      <c r="AE12" s="44"/>
      <c r="AF12" s="129">
        <f>+'N EERR LOS NA'!G11</f>
        <v>0</v>
      </c>
      <c r="AG12" s="30">
        <f>IF(AND(AF4=0,AF12&gt;=0), "",AF12/AF4)</f>
        <v>0</v>
      </c>
      <c r="AH12" s="44"/>
      <c r="AI12" s="30" t="str">
        <f t="shared" si="4"/>
        <v/>
      </c>
      <c r="AJ12" s="130">
        <f t="shared" si="16"/>
        <v>0</v>
      </c>
      <c r="AK12" s="30">
        <f>IF(AND(AJ4=0,AJ12&gt;=0), "",AJ12/AJ4)</f>
        <v>0</v>
      </c>
      <c r="AL12" s="44"/>
      <c r="AM12" s="129">
        <f>+'N EERR LOS NA'!H11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LOS NA'!I11</f>
        <v>0</v>
      </c>
      <c r="BD12" s="30" t="str">
        <f>IF(AND(BC4=0,BC12&gt;=0), "",BC12/BC4)</f>
        <v/>
      </c>
      <c r="BE12" s="44"/>
      <c r="BF12" s="30" t="str">
        <f t="shared" si="8"/>
        <v/>
      </c>
      <c r="BG12" s="130">
        <f>+AQ12+BC12</f>
        <v>0</v>
      </c>
      <c r="BH12" s="30">
        <f>IF(AND(BG4=0,BG12&gt;=0), "",BG12/BG4)</f>
        <v>0</v>
      </c>
      <c r="BI12" s="44"/>
      <c r="BJ12" s="129">
        <f>+'N EERR LOS NA'!J11</f>
        <v>0</v>
      </c>
      <c r="BK12" s="30" t="str">
        <f>IF(AND(BJ4=0,BJ12&gt;=0), "",BJ12/BJ4)</f>
        <v/>
      </c>
      <c r="BL12" s="44"/>
      <c r="BM12" s="30" t="str">
        <f t="shared" si="9"/>
        <v/>
      </c>
      <c r="BN12" s="130">
        <f>+BG12+BJ12</f>
        <v>0</v>
      </c>
      <c r="BO12" s="30">
        <f>IF(AND(BN4=0,BN12&gt;=0), "",BN12/BN4)</f>
        <v>0</v>
      </c>
      <c r="BP12" s="44"/>
      <c r="BQ12" s="129">
        <f>+'N EERR LOS NA'!K11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LOS NA'!L11</f>
        <v>0</v>
      </c>
      <c r="CB12" s="30" t="str">
        <f>IF(AND(CA4=0,CA12&gt;=0), "",CA12/CA4)</f>
        <v/>
      </c>
      <c r="CC12" s="44"/>
      <c r="CD12" s="30" t="str">
        <f t="shared" si="12"/>
        <v/>
      </c>
      <c r="CE12" s="130">
        <f>+BU12+CA12</f>
        <v>0</v>
      </c>
      <c r="CF12" s="30">
        <f>IF(AND(CE4=0,CE12&gt;=0), "",CE12/CE4)</f>
        <v>0</v>
      </c>
      <c r="CG12" s="44"/>
      <c r="CH12" s="129">
        <f>+'N EERR LOS NA'!M11</f>
        <v>0</v>
      </c>
      <c r="CI12" s="30" t="str">
        <f>IF(AND(CH4=0,CH12&gt;=0), "",CH12/CH4)</f>
        <v/>
      </c>
      <c r="CJ12" s="44"/>
      <c r="CK12" s="30" t="str">
        <f t="shared" si="13"/>
        <v/>
      </c>
      <c r="CL12" s="130">
        <f>+CE12+CH12</f>
        <v>0</v>
      </c>
      <c r="CM12" s="30">
        <f>IF(AND(CL4=0,CL12&gt;=0), "",CL12/CL4)</f>
        <v>0</v>
      </c>
      <c r="CN12" s="44"/>
      <c r="CO12" s="129">
        <f>+'N EERR LOS NA'!N11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LOS NA'!B12</f>
        <v>0</v>
      </c>
      <c r="C13" s="30" t="str">
        <f>IF(AND(B4=0,B13&gt;=0), "",B13/B4)</f>
        <v/>
      </c>
      <c r="D13" s="44"/>
      <c r="E13" s="129">
        <f>+'N EERR LOS NA'!C12</f>
        <v>0</v>
      </c>
      <c r="F13" s="30">
        <f>IF(AND(E4=0,E13&gt;=0), "",E13/E4)</f>
        <v>0</v>
      </c>
      <c r="G13" s="44"/>
      <c r="H13" s="129">
        <f>+'N EERR LOS NA'!D12</f>
        <v>0</v>
      </c>
      <c r="I13" s="30">
        <f>IF(AND(H4=0,H13&gt;=0), "",H13/H4)</f>
        <v>0</v>
      </c>
      <c r="J13" s="44"/>
      <c r="K13" s="30" t="str">
        <f t="shared" si="0"/>
        <v/>
      </c>
      <c r="L13" s="130">
        <f>+E13+H13</f>
        <v>0</v>
      </c>
      <c r="M13" s="30">
        <f>IF(AND(L4=0,L13&gt;=0), "",L13/L4)</f>
        <v>0</v>
      </c>
      <c r="N13" s="44"/>
      <c r="O13" s="129">
        <f>+'N EERR LOS NA'!E12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LOS NA'!F12</f>
        <v>0</v>
      </c>
      <c r="Z13" s="30">
        <f>IF(AND(Y4=0,Y13&gt;=0), "",Y13/Y4)</f>
        <v>0</v>
      </c>
      <c r="AA13" s="44"/>
      <c r="AB13" s="30" t="str">
        <f t="shared" si="3"/>
        <v/>
      </c>
      <c r="AC13" s="130">
        <f>+S13+Y13</f>
        <v>0</v>
      </c>
      <c r="AD13" s="30">
        <f>IF(AND(AC4=0,AC13&gt;=0), "",AC13/AC4)</f>
        <v>0</v>
      </c>
      <c r="AE13" s="44"/>
      <c r="AF13" s="129">
        <f>+'N EERR LOS NA'!G12</f>
        <v>0</v>
      </c>
      <c r="AG13" s="30">
        <f>IF(AND(AF4=0,AF13&gt;=0), "",AF13/AF4)</f>
        <v>0</v>
      </c>
      <c r="AH13" s="44"/>
      <c r="AI13" s="30" t="str">
        <f t="shared" si="4"/>
        <v/>
      </c>
      <c r="AJ13" s="130">
        <f t="shared" si="16"/>
        <v>0</v>
      </c>
      <c r="AK13" s="30">
        <f>IF(AND(AJ4=0,AJ13&gt;=0), "",AJ13/AJ4)</f>
        <v>0</v>
      </c>
      <c r="AL13" s="44"/>
      <c r="AM13" s="129">
        <f>+'N EERR LOS NA'!H12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LOS NA'!I12</f>
        <v>0</v>
      </c>
      <c r="BD13" s="30" t="str">
        <f>IF(AND(BC4=0,BC13&gt;=0), "",BC13/BC4)</f>
        <v/>
      </c>
      <c r="BE13" s="44"/>
      <c r="BF13" s="30" t="str">
        <f t="shared" si="8"/>
        <v/>
      </c>
      <c r="BG13" s="130">
        <f>+AQ13+BC13</f>
        <v>0</v>
      </c>
      <c r="BH13" s="30">
        <f>IF(AND(BG4=0,BG13&gt;=0), "",BG13/BG4)</f>
        <v>0</v>
      </c>
      <c r="BI13" s="44"/>
      <c r="BJ13" s="129">
        <f>+'N EERR LOS NA'!J12</f>
        <v>0</v>
      </c>
      <c r="BK13" s="30" t="str">
        <f>IF(AND(BJ4=0,BJ13&gt;=0), "",BJ13/BJ4)</f>
        <v/>
      </c>
      <c r="BL13" s="44"/>
      <c r="BM13" s="30" t="str">
        <f t="shared" si="9"/>
        <v/>
      </c>
      <c r="BN13" s="130">
        <f>+BG13+BJ13</f>
        <v>0</v>
      </c>
      <c r="BO13" s="30">
        <f>IF(AND(BN4=0,BN13&gt;=0), "",BN13/BN4)</f>
        <v>0</v>
      </c>
      <c r="BP13" s="44"/>
      <c r="BQ13" s="129">
        <f>+'N EERR LOS NA'!K12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LOS NA'!L12</f>
        <v>0</v>
      </c>
      <c r="CB13" s="30" t="str">
        <f>IF(AND(CA4=0,CA13&gt;=0), "",CA13/CA4)</f>
        <v/>
      </c>
      <c r="CC13" s="44"/>
      <c r="CD13" s="30" t="str">
        <f t="shared" si="12"/>
        <v/>
      </c>
      <c r="CE13" s="130">
        <f>+BU13+CA13</f>
        <v>0</v>
      </c>
      <c r="CF13" s="30">
        <f>IF(AND(CE4=0,CE13&gt;=0), "",CE13/CE4)</f>
        <v>0</v>
      </c>
      <c r="CG13" s="44"/>
      <c r="CH13" s="129">
        <f>+'N EERR LOS NA'!M12</f>
        <v>0</v>
      </c>
      <c r="CI13" s="30" t="str">
        <f>IF(AND(CH4=0,CH13&gt;=0), "",CH13/CH4)</f>
        <v/>
      </c>
      <c r="CJ13" s="44"/>
      <c r="CK13" s="30" t="str">
        <f t="shared" si="13"/>
        <v/>
      </c>
      <c r="CL13" s="130">
        <f>+CE13+CH13</f>
        <v>0</v>
      </c>
      <c r="CM13" s="30">
        <f>IF(AND(CL4=0,CL13&gt;=0), "",CL13/CL4)</f>
        <v>0</v>
      </c>
      <c r="CN13" s="44"/>
      <c r="CO13" s="129">
        <f>+'N EERR LOS NA'!N12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LOS NA'!B14</f>
        <v>0</v>
      </c>
      <c r="C16" s="30" t="str">
        <f>IF(AND(B4=0,B16&gt;=0), "",B16/B4)</f>
        <v/>
      </c>
      <c r="D16" s="44"/>
      <c r="E16" s="129">
        <f>+'N EERR LOS NA'!C14</f>
        <v>0</v>
      </c>
      <c r="F16" s="30">
        <f>IF(AND(E4=0,E16&gt;=0), "",E16/E4)</f>
        <v>0</v>
      </c>
      <c r="G16" s="44"/>
      <c r="H16" s="129">
        <f>+'N EERR LOS NA'!D14</f>
        <v>0</v>
      </c>
      <c r="I16" s="30">
        <f>IF(AND(H4=0,H16&gt;=0), "",H16/H4)</f>
        <v>0</v>
      </c>
      <c r="J16" s="44"/>
      <c r="K16" s="30" t="str">
        <f t="shared" si="0"/>
        <v/>
      </c>
      <c r="L16" s="130">
        <f>+E16+H16</f>
        <v>0</v>
      </c>
      <c r="M16" s="30">
        <f>IF(AND(L4=0,L16&gt;=0), "",L16/L4)</f>
        <v>0</v>
      </c>
      <c r="N16" s="44"/>
      <c r="O16" s="129">
        <f>+'N EERR LOS NA'!E14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LOS NA'!F14</f>
        <v>0</v>
      </c>
      <c r="Z16" s="30">
        <f>IF(AND(Y4=0,Y16&gt;=0), "",Y16/Y4)</f>
        <v>0</v>
      </c>
      <c r="AA16" s="44"/>
      <c r="AB16" s="30" t="str">
        <f t="shared" si="3"/>
        <v/>
      </c>
      <c r="AC16" s="130">
        <f>+S16+Y16</f>
        <v>0</v>
      </c>
      <c r="AD16" s="30">
        <f>IF(AND(AC4=0,AC16&gt;=0), "",AC16/AC4)</f>
        <v>0</v>
      </c>
      <c r="AE16" s="44"/>
      <c r="AF16" s="129">
        <f>+'N EERR LOS NA'!G14</f>
        <v>0</v>
      </c>
      <c r="AG16" s="30">
        <f>IF(AND(AF4=0,AF16&gt;=0), "",AF16/AF4)</f>
        <v>0</v>
      </c>
      <c r="AH16" s="44"/>
      <c r="AI16" s="30" t="str">
        <f t="shared" si="4"/>
        <v/>
      </c>
      <c r="AJ16" s="130">
        <f t="shared" si="16"/>
        <v>0</v>
      </c>
      <c r="AK16" s="30">
        <f>IF(AND(AJ4=0,AJ16&gt;=0), "",AJ16/AJ4)</f>
        <v>0</v>
      </c>
      <c r="AL16" s="44"/>
      <c r="AM16" s="129">
        <f>+'N EERR LOS NA'!H14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LOS NA'!I14</f>
        <v>0</v>
      </c>
      <c r="BD16" s="30" t="str">
        <f>IF(AND(BC4=0,BC16&gt;=0), "",BC16/BC4)</f>
        <v/>
      </c>
      <c r="BE16" s="44"/>
      <c r="BF16" s="30" t="str">
        <f t="shared" si="8"/>
        <v/>
      </c>
      <c r="BG16" s="130">
        <f>+AQ16+BC16</f>
        <v>0</v>
      </c>
      <c r="BH16" s="30">
        <f>IF(AND(BG4=0,BG16&gt;=0), "",BG16/BG4)</f>
        <v>0</v>
      </c>
      <c r="BI16" s="44"/>
      <c r="BJ16" s="129">
        <f>+'N EERR LOS NA'!J14</f>
        <v>0</v>
      </c>
      <c r="BK16" s="30" t="str">
        <f>IF(AND(BJ4=0,BJ16&gt;=0), "",BJ16/BJ4)</f>
        <v/>
      </c>
      <c r="BL16" s="44"/>
      <c r="BM16" s="30" t="str">
        <f t="shared" si="9"/>
        <v/>
      </c>
      <c r="BN16" s="130">
        <f>+BG16+BJ16</f>
        <v>0</v>
      </c>
      <c r="BO16" s="30">
        <f>IF(AND(BN4=0,BN16&gt;=0), "",BN16/BN4)</f>
        <v>0</v>
      </c>
      <c r="BP16" s="44"/>
      <c r="BQ16" s="129">
        <f>+'N EERR LOS NA'!K14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LOS NA'!L14</f>
        <v>0</v>
      </c>
      <c r="CB16" s="30" t="str">
        <f>IF(AND(CA4=0,CA16&gt;=0), "",CA16/CA4)</f>
        <v/>
      </c>
      <c r="CC16" s="44"/>
      <c r="CD16" s="30" t="str">
        <f t="shared" si="12"/>
        <v/>
      </c>
      <c r="CE16" s="130">
        <f>+BU16+CA16</f>
        <v>0</v>
      </c>
      <c r="CF16" s="30">
        <f>IF(AND(CE4=0,CE16&gt;=0), "",CE16/CE4)</f>
        <v>0</v>
      </c>
      <c r="CG16" s="44"/>
      <c r="CH16" s="129">
        <f>+'N EERR LOS NA'!M14</f>
        <v>0</v>
      </c>
      <c r="CI16" s="30" t="str">
        <f>IF(AND(CH4=0,CH16&gt;=0), "",CH16/CH4)</f>
        <v/>
      </c>
      <c r="CJ16" s="44"/>
      <c r="CK16" s="30" t="str">
        <f t="shared" si="13"/>
        <v/>
      </c>
      <c r="CL16" s="130">
        <f>+CE16+CH16</f>
        <v>0</v>
      </c>
      <c r="CM16" s="30">
        <f>IF(AND(CL4=0,CL16&gt;=0), "",CL16/CL4)</f>
        <v>0</v>
      </c>
      <c r="CN16" s="44"/>
      <c r="CO16" s="129">
        <f>+'N EERR LOS NA'!N14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19.399012018796739</v>
      </c>
      <c r="AN18" s="38">
        <f>IF(AND(AM4=0,AM18&gt;=0), "",AM18/AM4)</f>
        <v>1.6884993372580396E-3</v>
      </c>
      <c r="AO18" s="43"/>
      <c r="AP18" s="38">
        <f t="shared" si="5"/>
        <v>1</v>
      </c>
      <c r="AQ18" s="127">
        <f>SUM(AQ19:AQ20)</f>
        <v>19.399012018796739</v>
      </c>
      <c r="AR18" s="38">
        <f>IF(AND(AQ4=0,AQ18&gt;=0), "",AQ18/AQ4)</f>
        <v>2.8641338772783764E-4</v>
      </c>
      <c r="AS18" s="43"/>
      <c r="AT18" s="128">
        <f>SUM(AT19:AT20)</f>
        <v>0</v>
      </c>
      <c r="AU18" s="38" t="str">
        <f>IF(AND(AT4=0,AT18&gt;=0), "",AT18/AT4)</f>
        <v/>
      </c>
      <c r="AV18" s="91">
        <f t="shared" si="6"/>
        <v>1</v>
      </c>
      <c r="AW18" s="128">
        <f>SUM(AW19:AW20)</f>
        <v>3.2331686697994564</v>
      </c>
      <c r="AX18" s="38">
        <f>IF(AND(AW4=0,AW18&gt;=0), "",AW18/AW4)</f>
        <v>2.8641338772783764E-4</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19.399012018796739</v>
      </c>
      <c r="BH18" s="38">
        <f>IF(AND(BG4=0,BG18&gt;=0), "",BG18/BG4)</f>
        <v>2.8641338772783764E-4</v>
      </c>
      <c r="BI18" s="43"/>
      <c r="BJ18" s="126">
        <f>SUM(BJ19:BJ20)</f>
        <v>0</v>
      </c>
      <c r="BK18" s="38" t="str">
        <f>IF(AND(BJ4=0,BJ18&gt;=0), "",BJ18/BJ4)</f>
        <v/>
      </c>
      <c r="BL18" s="43"/>
      <c r="BM18" s="38" t="str">
        <f t="shared" si="9"/>
        <v/>
      </c>
      <c r="BN18" s="127">
        <f>SUM(BN19:BN20)</f>
        <v>19.399012018796739</v>
      </c>
      <c r="BO18" s="38">
        <f>IF(AND(BN4=0,BN18&gt;=0), "",BN18/BN4)</f>
        <v>2.8641338772783764E-4</v>
      </c>
      <c r="BP18" s="43"/>
      <c r="BQ18" s="126">
        <f>SUM(BQ19:BQ20)</f>
        <v>0</v>
      </c>
      <c r="BR18" s="38" t="str">
        <f>IF(AND(BQ4=0,BQ18&gt;=0), "",BQ18/BQ4)</f>
        <v/>
      </c>
      <c r="BS18" s="43"/>
      <c r="BT18" s="38" t="str">
        <f t="shared" si="10"/>
        <v/>
      </c>
      <c r="BU18" s="127">
        <f>SUM(BU19:BU20)</f>
        <v>19.399012018796739</v>
      </c>
      <c r="BV18" s="38">
        <f>IF(AND(BU4=0,BU18&gt;=0), "",BU18/BU4)</f>
        <v>2.8641338772783764E-4</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19.399012018796739</v>
      </c>
      <c r="CF18" s="38">
        <f>IF(AND(CE4=0,CE18&gt;=0), "",CE18/CE4)</f>
        <v>2.8641338772783764E-4</v>
      </c>
      <c r="CG18" s="43"/>
      <c r="CH18" s="126">
        <f>SUM(CH19:CH20)</f>
        <v>0</v>
      </c>
      <c r="CI18" s="38" t="str">
        <f>IF(AND(CH4=0,CH18&gt;=0), "",CH18/CH4)</f>
        <v/>
      </c>
      <c r="CJ18" s="43"/>
      <c r="CK18" s="38" t="str">
        <f t="shared" si="13"/>
        <v/>
      </c>
      <c r="CL18" s="127">
        <f>SUM(CL19:CL20)</f>
        <v>19.399012018796739</v>
      </c>
      <c r="CM18" s="38">
        <f>IF(AND(CL4=0,CL18&gt;=0), "",CL18/CL4)</f>
        <v>2.8641338772783764E-4</v>
      </c>
      <c r="CN18" s="43"/>
      <c r="CO18" s="126">
        <f>SUM(CO19:CO20)</f>
        <v>0</v>
      </c>
      <c r="CP18" s="38" t="str">
        <f>IF(AND(CO4=0,CO18&gt;=0), "",CO18/CO4)</f>
        <v/>
      </c>
      <c r="CQ18" s="43"/>
      <c r="CR18" s="38" t="str">
        <f t="shared" si="14"/>
        <v/>
      </c>
      <c r="CS18" s="127">
        <f>SUM(CS19:CS20)</f>
        <v>19.399012018796739</v>
      </c>
      <c r="CT18" s="38">
        <f>IF(AND(CS4=0,CS18&gt;=0), "",CS18/CS4)</f>
        <v>2.8641338772783764E-4</v>
      </c>
      <c r="CU18" s="43"/>
      <c r="CV18" s="128">
        <f>SUM(CV19:CV20)</f>
        <v>0</v>
      </c>
      <c r="CW18" s="38" t="str">
        <f>IF(AND(CV4=0,CV18&gt;=0), "",CV18/CV4)</f>
        <v/>
      </c>
      <c r="CX18" s="91">
        <f t="shared" si="15"/>
        <v>1</v>
      </c>
    </row>
    <row r="19" spans="1:102" s="3" customFormat="1" outlineLevel="1" x14ac:dyDescent="0.3">
      <c r="A19" s="29" t="s">
        <v>52</v>
      </c>
      <c r="B19" s="129">
        <f>+'N EERR LOS NA'!B15</f>
        <v>0</v>
      </c>
      <c r="C19" s="30" t="str">
        <f>IF(AND(B4=0,B19&gt;=0), "",B19/B4)</f>
        <v/>
      </c>
      <c r="D19" s="44"/>
      <c r="E19" s="129">
        <f>+'N EERR LOS NA'!C15</f>
        <v>0</v>
      </c>
      <c r="F19" s="30">
        <f>IF(AND(E4=0,E19&gt;=0), "",E19/E4)</f>
        <v>0</v>
      </c>
      <c r="G19" s="44"/>
      <c r="H19" s="129">
        <f>+'N EERR LOS NA'!D15</f>
        <v>0</v>
      </c>
      <c r="I19" s="30">
        <f>IF(AND(H4=0,H19&gt;=0), "",H19/H4)</f>
        <v>0</v>
      </c>
      <c r="J19" s="44"/>
      <c r="K19" s="30" t="str">
        <f t="shared" si="0"/>
        <v/>
      </c>
      <c r="L19" s="130">
        <f>+E19+H19</f>
        <v>0</v>
      </c>
      <c r="M19" s="30">
        <f>IF(AND(L4=0,L19&gt;=0), "",L19/L4)</f>
        <v>0</v>
      </c>
      <c r="N19" s="44"/>
      <c r="O19" s="129">
        <f>+'N EERR LOS NA'!E15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LOS NA'!F15</f>
        <v>0</v>
      </c>
      <c r="Z19" s="30">
        <f>IF(AND(Y4=0,Y19&gt;=0), "",Y19/Y4)</f>
        <v>0</v>
      </c>
      <c r="AA19" s="44"/>
      <c r="AB19" s="30" t="str">
        <f t="shared" si="3"/>
        <v/>
      </c>
      <c r="AC19" s="130">
        <f>+S19+Y19</f>
        <v>0</v>
      </c>
      <c r="AD19" s="30">
        <f>IF(AND(AC4=0,AC19&gt;=0), "",AC19/AC4)</f>
        <v>0</v>
      </c>
      <c r="AE19" s="44"/>
      <c r="AF19" s="129">
        <f>+'N EERR LOS NA'!G15</f>
        <v>0</v>
      </c>
      <c r="AG19" s="30">
        <f>IF(AND(AF4=0,AF19&gt;=0), "",AF19/AF4)</f>
        <v>0</v>
      </c>
      <c r="AH19" s="44"/>
      <c r="AI19" s="30" t="str">
        <f t="shared" si="4"/>
        <v/>
      </c>
      <c r="AJ19" s="130">
        <f t="shared" si="16"/>
        <v>0</v>
      </c>
      <c r="AK19" s="30">
        <f>IF(AND(AJ4=0,AJ19&gt;=0), "",AJ19/AJ4)</f>
        <v>0</v>
      </c>
      <c r="AL19" s="44"/>
      <c r="AM19" s="129">
        <f>+'N EERR LOS NA'!H15</f>
        <v>19.399012018796739</v>
      </c>
      <c r="AN19" s="30">
        <f>IF(AND(AM4=0,AM19&gt;=0), "",AM19/AM4)</f>
        <v>1.6884993372580396E-3</v>
      </c>
      <c r="AO19" s="44"/>
      <c r="AP19" s="30">
        <f t="shared" si="5"/>
        <v>1</v>
      </c>
      <c r="AQ19" s="130">
        <f t="shared" si="17"/>
        <v>19.399012018796739</v>
      </c>
      <c r="AR19" s="30">
        <f>IF(AND(AQ4=0,AQ19&gt;=0), "",AQ19/AQ4)</f>
        <v>2.8641338772783764E-4</v>
      </c>
      <c r="AS19" s="44"/>
      <c r="AT19" s="131">
        <f>+V19*2</f>
        <v>0</v>
      </c>
      <c r="AU19" s="30" t="str">
        <f>IF(AND(AT4=0,AT19&gt;=0), "",AT19/AT4)</f>
        <v/>
      </c>
      <c r="AV19" s="47">
        <f t="shared" si="6"/>
        <v>1</v>
      </c>
      <c r="AW19" s="131">
        <f>+AQ19/6</f>
        <v>3.2331686697994564</v>
      </c>
      <c r="AX19" s="30">
        <f>IF(AND(AW4=0,AW19&gt;=0), "",AW19/AW4)</f>
        <v>2.8641338772783764E-4</v>
      </c>
      <c r="AY19" s="44"/>
      <c r="AZ19" s="131">
        <f>+AT19/6</f>
        <v>0</v>
      </c>
      <c r="BA19" s="30" t="str">
        <f>IF(AND(AZ4=0,AZ19&gt;=0), "",AZ19/AZ4)</f>
        <v/>
      </c>
      <c r="BB19" s="47">
        <f t="shared" si="7"/>
        <v>1</v>
      </c>
      <c r="BC19" s="129">
        <f>+'N EERR LOS NA'!I15</f>
        <v>0</v>
      </c>
      <c r="BD19" s="30" t="str">
        <f>IF(AND(BC4=0,BC19&gt;=0), "",BC19/BC4)</f>
        <v/>
      </c>
      <c r="BE19" s="44"/>
      <c r="BF19" s="30">
        <f t="shared" si="8"/>
        <v>-1</v>
      </c>
      <c r="BG19" s="130">
        <f>+AQ19+BC19</f>
        <v>19.399012018796739</v>
      </c>
      <c r="BH19" s="30">
        <f>IF(AND(BG4=0,BG19&gt;=0), "",BG19/BG4)</f>
        <v>2.8641338772783764E-4</v>
      </c>
      <c r="BI19" s="44"/>
      <c r="BJ19" s="129">
        <f>+'N EERR LOS NA'!J15</f>
        <v>0</v>
      </c>
      <c r="BK19" s="30" t="str">
        <f>IF(AND(BJ4=0,BJ19&gt;=0), "",BJ19/BJ4)</f>
        <v/>
      </c>
      <c r="BL19" s="44"/>
      <c r="BM19" s="30" t="str">
        <f t="shared" si="9"/>
        <v/>
      </c>
      <c r="BN19" s="130">
        <f>+BG19+BJ19</f>
        <v>19.399012018796739</v>
      </c>
      <c r="BO19" s="30">
        <f>IF(AND(BN4=0,BN19&gt;=0), "",BN19/BN4)</f>
        <v>2.8641338772783764E-4</v>
      </c>
      <c r="BP19" s="44"/>
      <c r="BQ19" s="129">
        <f>+'N EERR LOS NA'!K15</f>
        <v>0</v>
      </c>
      <c r="BR19" s="30" t="str">
        <f>IF(AND(BQ4=0,BQ19&gt;=0), "",BQ19/BQ4)</f>
        <v/>
      </c>
      <c r="BS19" s="44"/>
      <c r="BT19" s="30" t="str">
        <f t="shared" si="10"/>
        <v/>
      </c>
      <c r="BU19" s="130">
        <f>+BN19+BQ19</f>
        <v>19.399012018796739</v>
      </c>
      <c r="BV19" s="30">
        <f>IF(AND(BU4=0,BU19&gt;=0), "",BU19/BU4)</f>
        <v>2.8641338772783764E-4</v>
      </c>
      <c r="BW19" s="44"/>
      <c r="BX19" s="131">
        <f>+AZ19*9</f>
        <v>0</v>
      </c>
      <c r="BY19" s="30" t="str">
        <f>IF(AND(BX4=0,BX19&gt;=0), "",BX19/BX4)</f>
        <v/>
      </c>
      <c r="BZ19" s="47">
        <f t="shared" si="11"/>
        <v>1</v>
      </c>
      <c r="CA19" s="129">
        <f>+'N EERR LOS NA'!L15</f>
        <v>0</v>
      </c>
      <c r="CB19" s="30" t="str">
        <f>IF(AND(CA4=0,CA19&gt;=0), "",CA19/CA4)</f>
        <v/>
      </c>
      <c r="CC19" s="44"/>
      <c r="CD19" s="30" t="str">
        <f t="shared" si="12"/>
        <v/>
      </c>
      <c r="CE19" s="130">
        <f>+BU19+CA19</f>
        <v>19.399012018796739</v>
      </c>
      <c r="CF19" s="30">
        <f>IF(AND(CE4=0,CE19&gt;=0), "",CE19/CE4)</f>
        <v>2.8641338772783764E-4</v>
      </c>
      <c r="CG19" s="44"/>
      <c r="CH19" s="129">
        <f>+'N EERR LOS NA'!M15</f>
        <v>0</v>
      </c>
      <c r="CI19" s="30" t="str">
        <f>IF(AND(CH4=0,CH19&gt;=0), "",CH19/CH4)</f>
        <v/>
      </c>
      <c r="CJ19" s="44"/>
      <c r="CK19" s="30" t="str">
        <f t="shared" si="13"/>
        <v/>
      </c>
      <c r="CL19" s="130">
        <f>+CE19+CH19</f>
        <v>19.399012018796739</v>
      </c>
      <c r="CM19" s="30">
        <f>IF(AND(CL4=0,CL19&gt;=0), "",CL19/CL4)</f>
        <v>2.8641338772783764E-4</v>
      </c>
      <c r="CN19" s="44"/>
      <c r="CO19" s="129">
        <f>+'N EERR LOS NA'!N15</f>
        <v>0</v>
      </c>
      <c r="CP19" s="30" t="str">
        <f>IF(AND(CO4=0,CO19&gt;=0), "",CO19/CO4)</f>
        <v/>
      </c>
      <c r="CQ19" s="44"/>
      <c r="CR19" s="30" t="str">
        <f t="shared" si="14"/>
        <v/>
      </c>
      <c r="CS19" s="130">
        <f>+CL19+CO19</f>
        <v>19.399012018796739</v>
      </c>
      <c r="CT19" s="30">
        <f>IF(AND(CS4=0,CS19&gt;=0), "",CS19/CS4)</f>
        <v>2.8641338772783764E-4</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3100.42</v>
      </c>
      <c r="F22" s="36">
        <f>IF(AND(E4=0,E22&gt;=0), "",E22/E4)</f>
        <v>0.63591494615315003</v>
      </c>
      <c r="G22" s="42"/>
      <c r="H22" s="123">
        <f>+H23+H26+H29</f>
        <v>7848.54</v>
      </c>
      <c r="I22" s="36">
        <f>IF(AND(H4=0,H22&gt;=0), "",H22/H4)</f>
        <v>0.69465497170538248</v>
      </c>
      <c r="J22" s="42"/>
      <c r="K22" s="36">
        <f t="shared" si="0"/>
        <v>1.5314441269247392</v>
      </c>
      <c r="L22" s="124">
        <f>+L23+L26+L29</f>
        <v>10948.96</v>
      </c>
      <c r="M22" s="36">
        <f>IF(AND(L4=0,L22&gt;=0), "",L22/L4)</f>
        <v>0.6769482473184899</v>
      </c>
      <c r="N22" s="42"/>
      <c r="O22" s="123">
        <f>+O23+O26+O29</f>
        <v>3843.8</v>
      </c>
      <c r="P22" s="36">
        <f>IF(AND(O4=0,O22&gt;=0), "",O22/O4)</f>
        <v>0.61520047578315651</v>
      </c>
      <c r="Q22" s="42"/>
      <c r="R22" s="36">
        <f t="shared" si="1"/>
        <v>-0.5102528623157937</v>
      </c>
      <c r="S22" s="124">
        <f>+S23+S26+S29</f>
        <v>14792.759999999998</v>
      </c>
      <c r="T22" s="36">
        <f>IF(AND(S4=0,S22&gt;=0), "",S22/S4)</f>
        <v>0.65974183903517558</v>
      </c>
      <c r="U22" s="42"/>
      <c r="V22" s="125">
        <f>+V23+V26+V29</f>
        <v>0</v>
      </c>
      <c r="W22" s="36" t="str">
        <f>IF(AND(V4=0,V22&gt;=0), "",V22/V4)</f>
        <v/>
      </c>
      <c r="X22" s="42">
        <f t="shared" si="2"/>
        <v>1</v>
      </c>
      <c r="Y22" s="123">
        <f>+Y23+Y26+Y29</f>
        <v>14140.79</v>
      </c>
      <c r="Z22" s="36">
        <f>IF(AND(Y4=0,Y22&gt;=0), "",Y22/Y4)</f>
        <v>0.70016595248346292</v>
      </c>
      <c r="AA22" s="42"/>
      <c r="AB22" s="36">
        <f t="shared" si="3"/>
        <v>2.6788568603985641</v>
      </c>
      <c r="AC22" s="124">
        <f>+AC23+AC26+AC29</f>
        <v>28933.55</v>
      </c>
      <c r="AD22" s="36">
        <f>IF(AND(AC4=0,AC22&gt;=0), "",AC22/AC4)</f>
        <v>0.67889834122295067</v>
      </c>
      <c r="AE22" s="42"/>
      <c r="AF22" s="123">
        <f>+AF23+AF26+AF29</f>
        <v>9597.23</v>
      </c>
      <c r="AG22" s="36">
        <f>IF(AND(AF4=0,AF22&gt;=0), "",AF22/AF4)</f>
        <v>0.70446018579561431</v>
      </c>
      <c r="AH22" s="42"/>
      <c r="AI22" s="36">
        <f t="shared" si="4"/>
        <v>-0.32130878119256429</v>
      </c>
      <c r="AJ22" s="124">
        <f>+AJ23+AJ26+AJ29</f>
        <v>38530.78</v>
      </c>
      <c r="AK22" s="36">
        <f>IF(AND(AJ4=0,AJ22&gt;=0), "",AJ22/AJ4)</f>
        <v>0.68509020793643138</v>
      </c>
      <c r="AL22" s="42"/>
      <c r="AM22" s="123">
        <f>+AM23+AM26+AM29</f>
        <v>7739.82</v>
      </c>
      <c r="AN22" s="36">
        <f>IF(AND(AM4=0,AM22&gt;=0), "",AM22/AM4)</f>
        <v>0.67367765574007465</v>
      </c>
      <c r="AO22" s="42"/>
      <c r="AP22" s="36">
        <f t="shared" si="5"/>
        <v>-0.19353605154820713</v>
      </c>
      <c r="AQ22" s="124">
        <f>+AQ23+AQ26+AQ29</f>
        <v>46270.6</v>
      </c>
      <c r="AR22" s="36">
        <f>IF(AND(AQ4=0,AQ22&gt;=0), "",AQ22/AQ4)</f>
        <v>0.6831543423633436</v>
      </c>
      <c r="AS22" s="42"/>
      <c r="AT22" s="125">
        <f>+AT23+AT26+AT29</f>
        <v>0</v>
      </c>
      <c r="AU22" s="36" t="str">
        <f>IF(AND(AT4=0,AT22&gt;=0), "",AT22/AT4)</f>
        <v/>
      </c>
      <c r="AV22" s="42">
        <f t="shared" si="6"/>
        <v>1</v>
      </c>
      <c r="AW22" s="125">
        <f>+AW23+AW26+AW29</f>
        <v>7711.7666666666664</v>
      </c>
      <c r="AX22" s="36">
        <f>IF(AND(AW4=0,AW22&gt;=0), "",AW22/AW4)</f>
        <v>0.6831543423633436</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46270.6</v>
      </c>
      <c r="BH22" s="36">
        <f>IF(AND(BG4=0,BG22&gt;=0), "",BG22/BG4)</f>
        <v>0.6831543423633436</v>
      </c>
      <c r="BI22" s="42"/>
      <c r="BJ22" s="123">
        <f>+BJ23+BJ26+BJ29</f>
        <v>0</v>
      </c>
      <c r="BK22" s="36" t="str">
        <f>IF(AND(BJ4=0,BJ22&gt;=0), "",BJ22/BJ4)</f>
        <v/>
      </c>
      <c r="BL22" s="42"/>
      <c r="BM22" s="36" t="str">
        <f t="shared" si="9"/>
        <v/>
      </c>
      <c r="BN22" s="124">
        <f>+BN23+BN26+BN29</f>
        <v>46270.6</v>
      </c>
      <c r="BO22" s="36">
        <f>IF(AND(BN4=0,BN22&gt;=0), "",BN22/BN4)</f>
        <v>0.6831543423633436</v>
      </c>
      <c r="BP22" s="42"/>
      <c r="BQ22" s="123">
        <f>+BQ23+BQ26+BQ29</f>
        <v>0</v>
      </c>
      <c r="BR22" s="36" t="str">
        <f>IF(AND(BQ4=0,BQ22&gt;=0), "",BQ22/BQ4)</f>
        <v/>
      </c>
      <c r="BS22" s="42"/>
      <c r="BT22" s="36" t="str">
        <f t="shared" si="10"/>
        <v/>
      </c>
      <c r="BU22" s="124">
        <f>+BU23+BU26+BU29</f>
        <v>46270.6</v>
      </c>
      <c r="BV22" s="36">
        <f>IF(AND(BU4=0,BU22&gt;=0), "",BU22/BU4)</f>
        <v>0.6831543423633436</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46270.6</v>
      </c>
      <c r="CF22" s="36">
        <f>IF(AND(CE4=0,CE22&gt;=0), "",CE22/CE4)</f>
        <v>0.6831543423633436</v>
      </c>
      <c r="CG22" s="42"/>
      <c r="CH22" s="123">
        <f>+CH23+CH26+CH29</f>
        <v>0</v>
      </c>
      <c r="CI22" s="36" t="str">
        <f>IF(AND(CH4=0,CH22&gt;=0), "",CH22/CH4)</f>
        <v/>
      </c>
      <c r="CJ22" s="42"/>
      <c r="CK22" s="36" t="str">
        <f t="shared" si="13"/>
        <v/>
      </c>
      <c r="CL22" s="124">
        <f>+CL23+CL26+CL29</f>
        <v>46270.6</v>
      </c>
      <c r="CM22" s="36">
        <f>IF(AND(CL4=0,CL22&gt;=0), "",CL22/CL4)</f>
        <v>0.6831543423633436</v>
      </c>
      <c r="CN22" s="42"/>
      <c r="CO22" s="123">
        <f>+CO23+CO26+CO29</f>
        <v>0</v>
      </c>
      <c r="CP22" s="36" t="str">
        <f>IF(AND(CO4=0,CO22&gt;=0), "",CO22/CO4)</f>
        <v/>
      </c>
      <c r="CQ22" s="42"/>
      <c r="CR22" s="36" t="str">
        <f t="shared" si="14"/>
        <v/>
      </c>
      <c r="CS22" s="124">
        <f>+CS23+CS26+CS29</f>
        <v>46270.6</v>
      </c>
      <c r="CT22" s="36">
        <f>IF(AND(CS4=0,CS22&gt;=0), "",CS22/CS4)</f>
        <v>0.6831543423633436</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3100.42</v>
      </c>
      <c r="F23" s="38">
        <f>IF(AND(E5=0,E23&gt;=0), "",E23/E5)</f>
        <v>0.63591494615315003</v>
      </c>
      <c r="G23" s="43"/>
      <c r="H23" s="126">
        <f>SUM(H24:H25)</f>
        <v>7848.54</v>
      </c>
      <c r="I23" s="38">
        <f>IF(AND(H5=0,H23&gt;=0), "",H23/H5)</f>
        <v>0.69465497170538248</v>
      </c>
      <c r="J23" s="43"/>
      <c r="K23" s="38">
        <f t="shared" si="0"/>
        <v>1.5314441269247392</v>
      </c>
      <c r="L23" s="127">
        <f>SUM(L24:L25)</f>
        <v>10948.96</v>
      </c>
      <c r="M23" s="38">
        <f>IF(AND(L5=0,L23&gt;=0), "",L23/L5)</f>
        <v>0.6769482473184899</v>
      </c>
      <c r="N23" s="43"/>
      <c r="O23" s="126">
        <f>SUM(O24:O25)</f>
        <v>3843.8</v>
      </c>
      <c r="P23" s="38">
        <f>IF(AND(O5=0,O23&gt;=0), "",O23/O5)</f>
        <v>0.61520047578315651</v>
      </c>
      <c r="Q23" s="43"/>
      <c r="R23" s="38">
        <f t="shared" si="1"/>
        <v>-0.5102528623157937</v>
      </c>
      <c r="S23" s="127">
        <f>SUM(S24:S25)</f>
        <v>14792.759999999998</v>
      </c>
      <c r="T23" s="38">
        <f>IF(AND(S5=0,S23&gt;=0), "",S23/S5)</f>
        <v>0.65974183903517558</v>
      </c>
      <c r="U23" s="43"/>
      <c r="V23" s="128">
        <f>SUM(V24:V25)</f>
        <v>0</v>
      </c>
      <c r="W23" s="38" t="str">
        <f>IF(AND(V5=0,V23&gt;=0), "",V23/V5)</f>
        <v/>
      </c>
      <c r="X23" s="91">
        <f t="shared" si="2"/>
        <v>1</v>
      </c>
      <c r="Y23" s="126">
        <f>SUM(Y24:Y25)</f>
        <v>14140.79</v>
      </c>
      <c r="Z23" s="38">
        <f>IF(AND(Y5=0,Y23&gt;=0), "",Y23/Y5)</f>
        <v>0.70016595248346292</v>
      </c>
      <c r="AA23" s="43"/>
      <c r="AB23" s="38">
        <f t="shared" si="3"/>
        <v>2.6788568603985641</v>
      </c>
      <c r="AC23" s="127">
        <f>SUM(AC24:AC25)</f>
        <v>28933.55</v>
      </c>
      <c r="AD23" s="38">
        <f>IF(AND(AC5=0,AC23&gt;=0), "",AC23/AC5)</f>
        <v>0.67889834122295067</v>
      </c>
      <c r="AE23" s="43"/>
      <c r="AF23" s="126">
        <f>SUM(AF24:AF25)</f>
        <v>9597.23</v>
      </c>
      <c r="AG23" s="38">
        <f>IF(AND(AF5=0,AF23&gt;=0), "",AF23/AF5)</f>
        <v>0.70446018579561431</v>
      </c>
      <c r="AH23" s="43"/>
      <c r="AI23" s="38">
        <f t="shared" si="4"/>
        <v>-0.32130878119256429</v>
      </c>
      <c r="AJ23" s="127">
        <f>SUM(AJ24:AJ25)</f>
        <v>38530.78</v>
      </c>
      <c r="AK23" s="38">
        <f>IF(AND(AJ5=0,AJ23&gt;=0), "",AJ23/AJ5)</f>
        <v>0.68509020793643138</v>
      </c>
      <c r="AL23" s="43"/>
      <c r="AM23" s="126">
        <f>SUM(AM24:AM25)</f>
        <v>7739.82</v>
      </c>
      <c r="AN23" s="38">
        <f>IF(AND(AM5=0,AM23&gt;=0), "",AM23/AM5)</f>
        <v>0.67481708393907625</v>
      </c>
      <c r="AO23" s="43"/>
      <c r="AP23" s="38">
        <f t="shared" si="5"/>
        <v>-0.19353605154820713</v>
      </c>
      <c r="AQ23" s="127">
        <f>SUM(AQ24:AQ25)</f>
        <v>46270.6</v>
      </c>
      <c r="AR23" s="38">
        <f>IF(AND(AQ5=0,AQ23&gt;=0), "",AQ23/AQ5)</f>
        <v>0.68335006296988277</v>
      </c>
      <c r="AS23" s="43"/>
      <c r="AT23" s="128">
        <f>SUM(AT24:AT25)</f>
        <v>0</v>
      </c>
      <c r="AU23" s="38" t="str">
        <f>IF(AND(AT5=0,AT23&gt;=0), "",AT23/AT5)</f>
        <v/>
      </c>
      <c r="AV23" s="91">
        <f t="shared" si="6"/>
        <v>1</v>
      </c>
      <c r="AW23" s="128">
        <f>SUM(AW24:AW25)</f>
        <v>7711.7666666666664</v>
      </c>
      <c r="AX23" s="38">
        <f>IF(AND(AW5=0,AW23&gt;=0), "",AW23/AW5)</f>
        <v>0.68335006296988277</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46270.6</v>
      </c>
      <c r="BH23" s="38">
        <f>IF(AND(BG5=0,BG23&gt;=0), "",BG23/BG5)</f>
        <v>0.68335006296988277</v>
      </c>
      <c r="BI23" s="43"/>
      <c r="BJ23" s="126">
        <f>SUM(BJ24:BJ25)</f>
        <v>0</v>
      </c>
      <c r="BK23" s="38" t="str">
        <f>IF(AND(BJ5=0,BJ23&gt;=0), "",BJ23/BJ5)</f>
        <v/>
      </c>
      <c r="BL23" s="43"/>
      <c r="BM23" s="38" t="str">
        <f t="shared" si="9"/>
        <v/>
      </c>
      <c r="BN23" s="127">
        <f>SUM(BN24:BN25)</f>
        <v>46270.6</v>
      </c>
      <c r="BO23" s="38">
        <f>IF(AND(BN5=0,BN23&gt;=0), "",BN23/BN5)</f>
        <v>0.68335006296988277</v>
      </c>
      <c r="BP23" s="43"/>
      <c r="BQ23" s="126">
        <f>SUM(BQ24:BQ25)</f>
        <v>0</v>
      </c>
      <c r="BR23" s="38" t="str">
        <f>IF(AND(BQ5=0,BQ23&gt;=0), "",BQ23/BQ5)</f>
        <v/>
      </c>
      <c r="BS23" s="43"/>
      <c r="BT23" s="38" t="str">
        <f t="shared" si="10"/>
        <v/>
      </c>
      <c r="BU23" s="127">
        <f>SUM(BU24:BU25)</f>
        <v>46270.6</v>
      </c>
      <c r="BV23" s="38">
        <f>IF(AND(BU5=0,BU23&gt;=0), "",BU23/BU5)</f>
        <v>0.68335006296988277</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46270.6</v>
      </c>
      <c r="CF23" s="38">
        <f>IF(AND(CE5=0,CE23&gt;=0), "",CE23/CE5)</f>
        <v>0.68335006296988277</v>
      </c>
      <c r="CG23" s="43"/>
      <c r="CH23" s="126">
        <f>SUM(CH24:CH25)</f>
        <v>0</v>
      </c>
      <c r="CI23" s="38" t="str">
        <f>IF(AND(CH5=0,CH23&gt;=0), "",CH23/CH5)</f>
        <v/>
      </c>
      <c r="CJ23" s="43"/>
      <c r="CK23" s="38" t="str">
        <f t="shared" si="13"/>
        <v/>
      </c>
      <c r="CL23" s="127">
        <f>SUM(CL24:CL25)</f>
        <v>46270.6</v>
      </c>
      <c r="CM23" s="38">
        <f>IF(AND(CL5=0,CL23&gt;=0), "",CL23/CL5)</f>
        <v>0.68335006296988277</v>
      </c>
      <c r="CN23" s="43"/>
      <c r="CO23" s="126">
        <f>SUM(CO24:CO25)</f>
        <v>0</v>
      </c>
      <c r="CP23" s="38" t="str">
        <f>IF(AND(CO5=0,CO23&gt;=0), "",CO23/CO5)</f>
        <v/>
      </c>
      <c r="CQ23" s="43"/>
      <c r="CR23" s="38" t="str">
        <f t="shared" si="14"/>
        <v/>
      </c>
      <c r="CS23" s="127">
        <f>SUM(CS24:CS25)</f>
        <v>46270.6</v>
      </c>
      <c r="CT23" s="38">
        <f>IF(AND(CS5=0,CS23&gt;=0), "",CS23/CS5)</f>
        <v>0.68335006296988277</v>
      </c>
      <c r="CU23" s="43"/>
      <c r="CV23" s="128">
        <f>SUM(CV24:CV25)</f>
        <v>0</v>
      </c>
      <c r="CW23" s="38" t="str">
        <f>IF(AND(CV5=0,CV23&gt;=0), "",CV23/CV5)</f>
        <v/>
      </c>
      <c r="CX23" s="91">
        <f t="shared" si="15"/>
        <v>1</v>
      </c>
    </row>
    <row r="24" spans="1:102" hidden="1" outlineLevel="1" x14ac:dyDescent="0.3">
      <c r="A24" s="29" t="s">
        <v>49</v>
      </c>
      <c r="B24" s="129">
        <f>+'N EERR LOS NA'!B30</f>
        <v>0</v>
      </c>
      <c r="C24" s="30" t="str">
        <f>IF(AND(B5=0,B24&gt;=0), "",B24/B5)</f>
        <v/>
      </c>
      <c r="D24" s="44"/>
      <c r="E24" s="129">
        <f>+'N EERR LOS NA'!C30</f>
        <v>3100.42</v>
      </c>
      <c r="F24" s="30">
        <f>IF(AND(E5=0,E24&gt;=0), "",E24/E5)</f>
        <v>0.63591494615315003</v>
      </c>
      <c r="G24" s="44"/>
      <c r="H24" s="129">
        <f>+'N EERR LOS NA'!D30</f>
        <v>7848.54</v>
      </c>
      <c r="I24" s="30">
        <f>IF(AND(H5=0,H24&gt;=0), "",H24/H5)</f>
        <v>0.69465497170538248</v>
      </c>
      <c r="J24" s="44"/>
      <c r="K24" s="30">
        <f t="shared" si="0"/>
        <v>1.5314441269247392</v>
      </c>
      <c r="L24" s="130">
        <f>+E24+H24</f>
        <v>10948.96</v>
      </c>
      <c r="M24" s="30">
        <f>IF(AND(L5=0,L24&gt;=0), "",L24/L5)</f>
        <v>0.6769482473184899</v>
      </c>
      <c r="N24" s="44"/>
      <c r="O24" s="129">
        <f>+'N EERR LOS NA'!E30</f>
        <v>3843.8</v>
      </c>
      <c r="P24" s="30">
        <f>IF(AND(O5=0,O24&gt;=0), "",O24/O5)</f>
        <v>0.61520047578315651</v>
      </c>
      <c r="Q24" s="44"/>
      <c r="R24" s="30">
        <f t="shared" si="1"/>
        <v>-0.5102528623157937</v>
      </c>
      <c r="S24" s="130">
        <f>+L24+O24</f>
        <v>14792.759999999998</v>
      </c>
      <c r="T24" s="30">
        <f>IF(AND(S5=0,S24&gt;=0), "",S24/S5)</f>
        <v>0.65974183903517558</v>
      </c>
      <c r="U24" s="44"/>
      <c r="V24" s="131">
        <f>+V6*66.71%</f>
        <v>0</v>
      </c>
      <c r="W24" s="30" t="str">
        <f>IF(AND(V5=0,V24&gt;=0), "",V24/V5)</f>
        <v/>
      </c>
      <c r="X24" s="47">
        <f t="shared" si="2"/>
        <v>1</v>
      </c>
      <c r="Y24" s="129">
        <f>+'N EERR LOS NA'!F30</f>
        <v>14140.79</v>
      </c>
      <c r="Z24" s="30">
        <f>IF(AND(Y5=0,Y24&gt;=0), "",Y24/Y5)</f>
        <v>0.70016595248346292</v>
      </c>
      <c r="AA24" s="44"/>
      <c r="AB24" s="30">
        <f t="shared" si="3"/>
        <v>2.6788568603985641</v>
      </c>
      <c r="AC24" s="130">
        <f>+S24+Y24</f>
        <v>28933.55</v>
      </c>
      <c r="AD24" s="30">
        <f>IF(AND(AC5=0,AC24&gt;=0), "",AC24/AC5)</f>
        <v>0.67889834122295067</v>
      </c>
      <c r="AE24" s="44"/>
      <c r="AF24" s="129">
        <f>+'N EERR LOS NA'!G30</f>
        <v>9597.23</v>
      </c>
      <c r="AG24" s="30">
        <f>IF(AND(AF5=0,AF24&gt;=0), "",AF24/AF5)</f>
        <v>0.70446018579561431</v>
      </c>
      <c r="AH24" s="44"/>
      <c r="AI24" s="30">
        <f t="shared" si="4"/>
        <v>-0.32130878119256429</v>
      </c>
      <c r="AJ24" s="130">
        <f t="shared" si="16"/>
        <v>38530.78</v>
      </c>
      <c r="AK24" s="30">
        <f>IF(AND(AJ5=0,AJ24&gt;=0), "",AJ24/AJ5)</f>
        <v>0.68509020793643138</v>
      </c>
      <c r="AL24" s="44"/>
      <c r="AM24" s="129">
        <f>+'N EERR LOS NA'!H30</f>
        <v>7739.82</v>
      </c>
      <c r="AN24" s="30">
        <f>IF(AND(AM5=0,AM24&gt;=0), "",AM24/AM5)</f>
        <v>0.67481708393907625</v>
      </c>
      <c r="AO24" s="44"/>
      <c r="AP24" s="30">
        <f t="shared" si="5"/>
        <v>-0.19353605154820713</v>
      </c>
      <c r="AQ24" s="130">
        <f t="shared" si="17"/>
        <v>46270.6</v>
      </c>
      <c r="AR24" s="30">
        <f>IF(AND(AQ5=0,AQ24&gt;=0), "",AQ24/AQ5)</f>
        <v>0.68335006296988277</v>
      </c>
      <c r="AS24" s="44"/>
      <c r="AT24" s="131">
        <f>+V24*2</f>
        <v>0</v>
      </c>
      <c r="AU24" s="30" t="str">
        <f>IF(AND(AT5=0,AT24&gt;=0), "",AT24/AT5)</f>
        <v/>
      </c>
      <c r="AV24" s="47">
        <f t="shared" si="6"/>
        <v>1</v>
      </c>
      <c r="AW24" s="131">
        <f>+AQ24/6</f>
        <v>7711.7666666666664</v>
      </c>
      <c r="AX24" s="30">
        <f>IF(AND(AW5=0,AW24&gt;=0), "",AW24/AW5)</f>
        <v>0.68335006296988277</v>
      </c>
      <c r="AY24" s="44"/>
      <c r="AZ24" s="131">
        <f>+AT24/6</f>
        <v>0</v>
      </c>
      <c r="BA24" s="30" t="str">
        <f>IF(AND(AZ5=0,AZ24&gt;=0), "",AZ24/AZ5)</f>
        <v/>
      </c>
      <c r="BB24" s="47">
        <f t="shared" si="7"/>
        <v>1</v>
      </c>
      <c r="BC24" s="129">
        <f>+'N EERR LOS NA'!I30</f>
        <v>0</v>
      </c>
      <c r="BD24" s="30" t="str">
        <f>IF(AND(BC5=0,BC24&gt;=0), "",BC24/BC5)</f>
        <v/>
      </c>
      <c r="BE24" s="44"/>
      <c r="BF24" s="30">
        <f t="shared" si="8"/>
        <v>-1</v>
      </c>
      <c r="BG24" s="130">
        <f>+AQ24+BC24</f>
        <v>46270.6</v>
      </c>
      <c r="BH24" s="30">
        <f>IF(AND(BG5=0,BG24&gt;=0), "",BG24/BG5)</f>
        <v>0.68335006296988277</v>
      </c>
      <c r="BI24" s="44"/>
      <c r="BJ24" s="129">
        <f>+'N EERR LOS NA'!J30</f>
        <v>0</v>
      </c>
      <c r="BK24" s="30" t="str">
        <f>IF(AND(BJ5=0,BJ24&gt;=0), "",BJ24/BJ5)</f>
        <v/>
      </c>
      <c r="BL24" s="44"/>
      <c r="BM24" s="30" t="str">
        <f t="shared" si="9"/>
        <v/>
      </c>
      <c r="BN24" s="130">
        <f>+BG24+BJ24</f>
        <v>46270.6</v>
      </c>
      <c r="BO24" s="30">
        <f>IF(AND(BN5=0,BN24&gt;=0), "",BN24/BN5)</f>
        <v>0.68335006296988277</v>
      </c>
      <c r="BP24" s="44"/>
      <c r="BQ24" s="129">
        <f>+'N EERR LOS NA'!K30</f>
        <v>0</v>
      </c>
      <c r="BR24" s="30" t="str">
        <f>IF(AND(BQ5=0,BQ24&gt;=0), "",BQ24/BQ5)</f>
        <v/>
      </c>
      <c r="BS24" s="44"/>
      <c r="BT24" s="30" t="str">
        <f t="shared" si="10"/>
        <v/>
      </c>
      <c r="BU24" s="130">
        <f>+BN24+BQ24</f>
        <v>46270.6</v>
      </c>
      <c r="BV24" s="30">
        <f>IF(AND(BU5=0,BU24&gt;=0), "",BU24/BU5)</f>
        <v>0.68335006296988277</v>
      </c>
      <c r="BW24" s="44"/>
      <c r="BX24" s="131">
        <f>+AZ24*9</f>
        <v>0</v>
      </c>
      <c r="BY24" s="30" t="str">
        <f>IF(AND(BX5=0,BX24&gt;=0), "",BX24/BX5)</f>
        <v/>
      </c>
      <c r="BZ24" s="47">
        <f t="shared" si="11"/>
        <v>1</v>
      </c>
      <c r="CA24" s="129">
        <f>+'N EERR LOS NA'!L30</f>
        <v>0</v>
      </c>
      <c r="CB24" s="30" t="str">
        <f>IF(AND(CA5=0,CA24&gt;=0), "",CA24/CA5)</f>
        <v/>
      </c>
      <c r="CC24" s="44"/>
      <c r="CD24" s="30" t="str">
        <f t="shared" si="12"/>
        <v/>
      </c>
      <c r="CE24" s="130">
        <f>+BU24+CA24</f>
        <v>46270.6</v>
      </c>
      <c r="CF24" s="30">
        <f>IF(AND(CE5=0,CE24&gt;=0), "",CE24/CE5)</f>
        <v>0.68335006296988277</v>
      </c>
      <c r="CG24" s="44"/>
      <c r="CH24" s="129">
        <f>+'N EERR LOS NA'!M30</f>
        <v>0</v>
      </c>
      <c r="CI24" s="30" t="str">
        <f>IF(AND(CH5=0,CH24&gt;=0), "",CH24/CH5)</f>
        <v/>
      </c>
      <c r="CJ24" s="44"/>
      <c r="CK24" s="30" t="str">
        <f t="shared" si="13"/>
        <v/>
      </c>
      <c r="CL24" s="130">
        <f>+CE24+CH24</f>
        <v>46270.6</v>
      </c>
      <c r="CM24" s="30">
        <f>IF(AND(CL5=0,CL24&gt;=0), "",CL24/CL5)</f>
        <v>0.68335006296988277</v>
      </c>
      <c r="CN24" s="44"/>
      <c r="CO24" s="129">
        <f>+'N EERR LOS NA'!N30</f>
        <v>0</v>
      </c>
      <c r="CP24" s="30" t="str">
        <f>IF(AND(CO5=0,CO24&gt;=0), "",CO24/CO5)</f>
        <v/>
      </c>
      <c r="CQ24" s="44"/>
      <c r="CR24" s="30" t="str">
        <f t="shared" si="14"/>
        <v/>
      </c>
      <c r="CS24" s="130">
        <f>+CL24+CO24</f>
        <v>46270.6</v>
      </c>
      <c r="CT24" s="30">
        <f>IF(AND(CS5=0,CS24&gt;=0), "",CS24/CS5)</f>
        <v>0.68335006296988277</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LOS NA'!B31</f>
        <v>0</v>
      </c>
      <c r="C27" s="30" t="str">
        <f>IF(AND(B10=0,B27&gt;=0), "",B27/B10)</f>
        <v/>
      </c>
      <c r="D27" s="44"/>
      <c r="E27" s="129">
        <f>+'N EERR LOS NA'!C31</f>
        <v>0</v>
      </c>
      <c r="F27" s="30" t="str">
        <f>IF(AND(E10=0,E27&gt;=0), "",E27/E10)</f>
        <v/>
      </c>
      <c r="G27" s="44"/>
      <c r="H27" s="129">
        <f>+'N EERR LOS NA'!D31</f>
        <v>0</v>
      </c>
      <c r="I27" s="30" t="str">
        <f>IF(AND(H10=0,H27&gt;=0), "",H27/H10)</f>
        <v/>
      </c>
      <c r="J27" s="44"/>
      <c r="K27" s="30" t="str">
        <f t="shared" si="0"/>
        <v/>
      </c>
      <c r="L27" s="130">
        <f>+E27+H27</f>
        <v>0</v>
      </c>
      <c r="M27" s="30" t="str">
        <f>IF(AND(L10=0,L27&gt;=0), "",L27/L10)</f>
        <v/>
      </c>
      <c r="N27" s="44"/>
      <c r="O27" s="129">
        <f>+'N EERR LOS NA'!E31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LOS NA'!F31</f>
        <v>0</v>
      </c>
      <c r="Z27" s="30" t="str">
        <f>IF(AND(Y10=0,Y27&gt;=0), "",Y27/Y10)</f>
        <v/>
      </c>
      <c r="AA27" s="44"/>
      <c r="AB27" s="30" t="str">
        <f t="shared" si="3"/>
        <v/>
      </c>
      <c r="AC27" s="130">
        <f>+S27+Y27</f>
        <v>0</v>
      </c>
      <c r="AD27" s="30" t="str">
        <f>IF(AND(AC10=0,AC27&gt;=0), "",AC27/AC10)</f>
        <v/>
      </c>
      <c r="AE27" s="44"/>
      <c r="AF27" s="129">
        <f>+'N EERR LOS NA'!G31</f>
        <v>0</v>
      </c>
      <c r="AG27" s="30" t="str">
        <f>IF(AND(AF10=0,AF27&gt;=0), "",AF27/AF10)</f>
        <v/>
      </c>
      <c r="AH27" s="44"/>
      <c r="AI27" s="30" t="str">
        <f t="shared" si="4"/>
        <v/>
      </c>
      <c r="AJ27" s="130">
        <f t="shared" si="16"/>
        <v>0</v>
      </c>
      <c r="AK27" s="30" t="str">
        <f>IF(AND(AJ10=0,AJ27&gt;=0), "",AJ27/AJ10)</f>
        <v/>
      </c>
      <c r="AL27" s="44"/>
      <c r="AM27" s="129">
        <f>+'N EERR LOS NA'!H31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LOS NA'!I31</f>
        <v>0</v>
      </c>
      <c r="BD27" s="30" t="str">
        <f>IF(AND(BC10=0,BC27&gt;=0), "",BC27/BC10)</f>
        <v/>
      </c>
      <c r="BE27" s="44"/>
      <c r="BF27" s="30" t="str">
        <f t="shared" si="8"/>
        <v/>
      </c>
      <c r="BG27" s="130">
        <f>+AQ27+BC27</f>
        <v>0</v>
      </c>
      <c r="BH27" s="30" t="str">
        <f>IF(AND(BG10=0,BG27&gt;=0), "",BG27/BG10)</f>
        <v/>
      </c>
      <c r="BI27" s="44"/>
      <c r="BJ27" s="129">
        <f>+'N EERR LOS NA'!J31</f>
        <v>0</v>
      </c>
      <c r="BK27" s="30" t="str">
        <f>IF(AND(BJ10=0,BJ27&gt;=0), "",BJ27/BJ10)</f>
        <v/>
      </c>
      <c r="BL27" s="44"/>
      <c r="BM27" s="30" t="str">
        <f t="shared" si="9"/>
        <v/>
      </c>
      <c r="BN27" s="130">
        <f>+BG27+BJ27</f>
        <v>0</v>
      </c>
      <c r="BO27" s="30" t="str">
        <f>IF(AND(BN10=0,BN27&gt;=0), "",BN27/BN10)</f>
        <v/>
      </c>
      <c r="BP27" s="44"/>
      <c r="BQ27" s="129">
        <f>+'N EERR LOS NA'!K31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LOS NA'!L31</f>
        <v>0</v>
      </c>
      <c r="CB27" s="30" t="str">
        <f>IF(AND(CA10=0,CA27&gt;=0), "",CA27/CA10)</f>
        <v/>
      </c>
      <c r="CC27" s="44"/>
      <c r="CD27" s="30" t="str">
        <f t="shared" si="12"/>
        <v/>
      </c>
      <c r="CE27" s="130">
        <f>+BU27+CA27</f>
        <v>0</v>
      </c>
      <c r="CF27" s="30" t="str">
        <f>IF(AND(CE10=0,CE27&gt;=0), "",CE27/CE10)</f>
        <v/>
      </c>
      <c r="CG27" s="44"/>
      <c r="CH27" s="129">
        <f>+'N EERR LOS NA'!M31</f>
        <v>0</v>
      </c>
      <c r="CI27" s="30" t="str">
        <f>IF(AND(CH10=0,CH27&gt;=0), "",CH27/CH10)</f>
        <v/>
      </c>
      <c r="CJ27" s="44"/>
      <c r="CK27" s="30" t="str">
        <f t="shared" si="13"/>
        <v/>
      </c>
      <c r="CL27" s="130">
        <f>+CE27+CH27</f>
        <v>0</v>
      </c>
      <c r="CM27" s="30" t="str">
        <f>IF(AND(CL10=0,CL27&gt;=0), "",CL27/CL10)</f>
        <v/>
      </c>
      <c r="CN27" s="44"/>
      <c r="CO27" s="129">
        <f>+'N EERR LOS NA'!N31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LOS NA'!B32</f>
        <v>0</v>
      </c>
      <c r="C30" s="30" t="str">
        <f>IF(AND(B15=0,B30&gt;=0), "",B30/B15)</f>
        <v/>
      </c>
      <c r="D30" s="44"/>
      <c r="E30" s="129">
        <f>+'N EERR LOS NA'!C32</f>
        <v>0</v>
      </c>
      <c r="F30" s="30" t="str">
        <f>IF(AND(E15=0,E30&gt;=0), "",E30/E15)</f>
        <v/>
      </c>
      <c r="G30" s="44"/>
      <c r="H30" s="129">
        <f>+'N EERR LOS NA'!D32</f>
        <v>0</v>
      </c>
      <c r="I30" s="30" t="str">
        <f>IF(AND(H15=0,H30&gt;=0), "",H30/H15)</f>
        <v/>
      </c>
      <c r="J30" s="44"/>
      <c r="K30" s="30" t="str">
        <f t="shared" si="0"/>
        <v/>
      </c>
      <c r="L30" s="130">
        <f>+E30+H30</f>
        <v>0</v>
      </c>
      <c r="M30" s="30" t="str">
        <f>IF(AND(L15=0,L30&gt;=0), "",L30/L15)</f>
        <v/>
      </c>
      <c r="N30" s="44"/>
      <c r="O30" s="129">
        <f>+'N EERR LOS NA'!E32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LOS NA'!F32</f>
        <v>0</v>
      </c>
      <c r="Z30" s="30" t="str">
        <f>IF(AND(Y15=0,Y30&gt;=0), "",Y30/Y15)</f>
        <v/>
      </c>
      <c r="AA30" s="44"/>
      <c r="AB30" s="30" t="str">
        <f t="shared" si="3"/>
        <v/>
      </c>
      <c r="AC30" s="130">
        <f>+S30+Y30</f>
        <v>0</v>
      </c>
      <c r="AD30" s="30" t="str">
        <f>IF(AND(AC15=0,AC30&gt;=0), "",AC30/AC15)</f>
        <v/>
      </c>
      <c r="AE30" s="44"/>
      <c r="AF30" s="129">
        <f>+'N EERR LOS NA'!G32</f>
        <v>0</v>
      </c>
      <c r="AG30" s="30" t="str">
        <f>IF(AND(AF15=0,AF30&gt;=0), "",AF30/AF15)</f>
        <v/>
      </c>
      <c r="AH30" s="44"/>
      <c r="AI30" s="30" t="str">
        <f t="shared" si="4"/>
        <v/>
      </c>
      <c r="AJ30" s="130">
        <f t="shared" si="16"/>
        <v>0</v>
      </c>
      <c r="AK30" s="30" t="str">
        <f>IF(AND(AJ15=0,AJ30&gt;=0), "",AJ30/AJ15)</f>
        <v/>
      </c>
      <c r="AL30" s="44"/>
      <c r="AM30" s="129">
        <f>+'N EERR LOS NA'!H32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LOS NA'!I32</f>
        <v>0</v>
      </c>
      <c r="BD30" s="30" t="str">
        <f>IF(AND(BC15=0,BC30&gt;=0), "",BC30/BC15)</f>
        <v/>
      </c>
      <c r="BE30" s="44"/>
      <c r="BF30" s="30" t="str">
        <f t="shared" si="8"/>
        <v/>
      </c>
      <c r="BG30" s="130">
        <f>+AQ30+BC30</f>
        <v>0</v>
      </c>
      <c r="BH30" s="30" t="str">
        <f>IF(AND(BG15=0,BG30&gt;=0), "",BG30/BG15)</f>
        <v/>
      </c>
      <c r="BI30" s="44"/>
      <c r="BJ30" s="129">
        <f>+'N EERR LOS NA'!J32</f>
        <v>0</v>
      </c>
      <c r="BK30" s="30" t="str">
        <f>IF(AND(BJ15=0,BJ30&gt;=0), "",BJ30/BJ15)</f>
        <v/>
      </c>
      <c r="BL30" s="44"/>
      <c r="BM30" s="30" t="str">
        <f t="shared" si="9"/>
        <v/>
      </c>
      <c r="BN30" s="130">
        <f>+BG30+BJ30</f>
        <v>0</v>
      </c>
      <c r="BO30" s="30" t="str">
        <f>IF(AND(BN15=0,BN30&gt;=0), "",BN30/BN15)</f>
        <v/>
      </c>
      <c r="BP30" s="44"/>
      <c r="BQ30" s="129">
        <f>+'N EERR LOS NA'!K32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LOS NA'!L32</f>
        <v>0</v>
      </c>
      <c r="CB30" s="30" t="str">
        <f>IF(AND(CA15=0,CA30&gt;=0), "",CA30/CA15)</f>
        <v/>
      </c>
      <c r="CC30" s="44"/>
      <c r="CD30" s="30" t="str">
        <f t="shared" si="12"/>
        <v/>
      </c>
      <c r="CE30" s="130">
        <f>+BU30+CA30</f>
        <v>0</v>
      </c>
      <c r="CF30" s="30" t="str">
        <f>IF(AND(CE15=0,CE30&gt;=0), "",CE30/CE15)</f>
        <v/>
      </c>
      <c r="CG30" s="44"/>
      <c r="CH30" s="129">
        <f>+'N EERR LOS NA'!M32</f>
        <v>0</v>
      </c>
      <c r="CI30" s="30" t="str">
        <f>IF(AND(CH15=0,CH30&gt;=0), "",CH30/CH15)</f>
        <v/>
      </c>
      <c r="CJ30" s="44"/>
      <c r="CK30" s="30" t="str">
        <f t="shared" si="13"/>
        <v/>
      </c>
      <c r="CL30" s="130">
        <f>+CE30+CH30</f>
        <v>0</v>
      </c>
      <c r="CM30" s="30" t="str">
        <f>IF(AND(CL15=0,CL30&gt;=0), "",CL30/CL15)</f>
        <v/>
      </c>
      <c r="CN30" s="44"/>
      <c r="CO30" s="129">
        <f>+'N EERR LOS NA'!N32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1775.1062299705609</v>
      </c>
      <c r="F33" s="150">
        <f>IF(AND((E5+E18)=0,E33&lt;=0), "",E33/(E5+E18))</f>
        <v>0.36408505384684992</v>
      </c>
      <c r="G33" s="151"/>
      <c r="H33" s="149">
        <f>+H5+H18-H23</f>
        <v>3449.932363527153</v>
      </c>
      <c r="I33" s="150">
        <f>IF(AND((H5+H18)=0,H33&lt;=0), "",H33/(H5+H18))</f>
        <v>0.30534502829461757</v>
      </c>
      <c r="J33" s="151"/>
      <c r="K33" s="150">
        <f t="shared" si="0"/>
        <v>0.94350755198711023</v>
      </c>
      <c r="L33" s="152">
        <f>+L5+L18-L23</f>
        <v>5225.0385934977148</v>
      </c>
      <c r="M33" s="150">
        <f>IF(AND((L5+L18)=0,L33&lt;=0), "",L33/(L5+L18))</f>
        <v>0.32305175268151004</v>
      </c>
      <c r="N33" s="151"/>
      <c r="O33" s="149">
        <f>+O5+O18-O23</f>
        <v>2404.2445827139572</v>
      </c>
      <c r="P33" s="150">
        <f>IF(AND((O5+O18)=0,O33&lt;=0), "",O33/(O5+O18))</f>
        <v>0.38479952421684349</v>
      </c>
      <c r="Q33" s="151"/>
      <c r="R33" s="150">
        <f>IF(AND(H33=0,O33&gt;0),100%,IF(AND(H33&lt;0,O33=0),(H33-O33)/H33,IF(AND(H33&gt;0,O33&gt;0),(O33-H33)/H33,IF(AND(H33=0,O33=0),"",(O33-H33)/H33))))</f>
        <v>-0.30310384976478266</v>
      </c>
      <c r="S33" s="152">
        <f>+S5+S18-S23</f>
        <v>7629.283176211673</v>
      </c>
      <c r="T33" s="150">
        <f>IF(AND((S5+S18)=0,S33&lt;=0), "",S33/(S5+S18))</f>
        <v>0.34025816096482436</v>
      </c>
      <c r="U33" s="151"/>
      <c r="V33" s="153">
        <f>+V5+V18-V23</f>
        <v>0</v>
      </c>
      <c r="W33" s="150" t="str">
        <f>IF(AND((V5+V18)=0,V33&lt;=0), "",V33/(V5+V18))</f>
        <v/>
      </c>
      <c r="X33" s="151">
        <f t="shared" si="2"/>
        <v>1</v>
      </c>
      <c r="Y33" s="149">
        <f>+Y5+Y18-Y23</f>
        <v>6055.5505244758569</v>
      </c>
      <c r="Z33" s="150">
        <f>IF(AND((Y5+Y18)=0,Y33&lt;=0), "",Y33/(Y5+Y18))</f>
        <v>0.29983404751653703</v>
      </c>
      <c r="AA33" s="151"/>
      <c r="AB33" s="150">
        <f t="shared" si="3"/>
        <v>1.5186915541014698</v>
      </c>
      <c r="AC33" s="152">
        <f>+AC5+AC18-AC23</f>
        <v>13684.833700687526</v>
      </c>
      <c r="AD33" s="150">
        <f>IF(AND((AC5+AC18)=0,AC33&lt;=0), "",AC33/(AC5+AC18))</f>
        <v>0.32110165877704933</v>
      </c>
      <c r="AE33" s="151"/>
      <c r="AF33" s="149">
        <f>+AF5+AF18-AF23</f>
        <v>4026.2936476294672</v>
      </c>
      <c r="AG33" s="150">
        <f>IF(AND((AF5+AF18)=0,AF33&lt;=0), "",AF33/(AF5+AF18))</f>
        <v>0.29553981420438569</v>
      </c>
      <c r="AH33" s="151"/>
      <c r="AI33" s="150">
        <f t="shared" si="4"/>
        <v>-0.3351069186268632</v>
      </c>
      <c r="AJ33" s="152">
        <f>+AJ5+AJ18-AJ23</f>
        <v>17711.127348316993</v>
      </c>
      <c r="AK33" s="150">
        <f>IF(AND((AJ5+AJ18)=0,AJ33&lt;=0), "",AJ33/(AJ5+AJ18))</f>
        <v>0.31490979206356856</v>
      </c>
      <c r="AL33" s="151"/>
      <c r="AM33" s="149">
        <f>+AM5+AM18-AM23</f>
        <v>3749.0870968182116</v>
      </c>
      <c r="AN33" s="150">
        <f>IF(AND((AM5+AM18)=0,AM33&lt;=0), "",AM33/(AM5+AM18))</f>
        <v>0.32632234425992535</v>
      </c>
      <c r="AO33" s="151"/>
      <c r="AP33" s="150">
        <f t="shared" si="5"/>
        <v>-6.8849064442794553E-2</v>
      </c>
      <c r="AQ33" s="152">
        <f>+AQ5+AQ18-AQ23</f>
        <v>21460.214445135214</v>
      </c>
      <c r="AR33" s="150">
        <f>IF(AND((AQ5+AQ18)=0,AQ33&lt;=0), "",AQ33/(AQ5+AQ18))</f>
        <v>0.3168456576366564</v>
      </c>
      <c r="AS33" s="151"/>
      <c r="AT33" s="153">
        <f>+AT5+AT18-AT23</f>
        <v>0</v>
      </c>
      <c r="AU33" s="150" t="str">
        <f>IF(AND((AT5+AT18)=0,AT33&lt;=0), "",AT33/(AT5+AT18))</f>
        <v/>
      </c>
      <c r="AV33" s="151">
        <f t="shared" si="6"/>
        <v>1</v>
      </c>
      <c r="AW33" s="153">
        <f>+AW5+AW18-AW23</f>
        <v>3576.7024075225363</v>
      </c>
      <c r="AX33" s="150">
        <f>IF(AND((AW5+AW18)=0,AW33&lt;=0), "",AW33/(AW5+AW18))</f>
        <v>0.31684565763665645</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21460.214445135214</v>
      </c>
      <c r="BH33" s="150">
        <f>IF(AND((BG5+BG18)=0,BG33&lt;=0), "",BG33/(BG5+BG18))</f>
        <v>0.3168456576366564</v>
      </c>
      <c r="BI33" s="151"/>
      <c r="BJ33" s="149">
        <f>+BJ5+BJ18-BJ23</f>
        <v>0</v>
      </c>
      <c r="BK33" s="150" t="str">
        <f>IF(AND((BJ5+BJ18)=0,BJ33&lt;=0), "",BJ33/(BJ5+BJ18))</f>
        <v/>
      </c>
      <c r="BL33" s="151"/>
      <c r="BM33" s="150" t="str">
        <f t="shared" si="9"/>
        <v/>
      </c>
      <c r="BN33" s="152">
        <f>+BN5+BN18-BN23</f>
        <v>21460.214445135214</v>
      </c>
      <c r="BO33" s="150">
        <f>IF(AND((BN5+BN18)=0,BN33&lt;=0), "",BN33/(BN5+BN18))</f>
        <v>0.3168456576366564</v>
      </c>
      <c r="BP33" s="151"/>
      <c r="BQ33" s="149">
        <f>+BQ5+BQ18-BQ23</f>
        <v>0</v>
      </c>
      <c r="BR33" s="150" t="str">
        <f>IF(AND((BQ5+BQ18)=0,BQ33&lt;=0), "",BQ33/(BQ5+BQ18))</f>
        <v/>
      </c>
      <c r="BS33" s="151"/>
      <c r="BT33" s="150" t="str">
        <f t="shared" si="10"/>
        <v/>
      </c>
      <c r="BU33" s="152">
        <f>+BU5+BU18-BU23</f>
        <v>21460.214445135214</v>
      </c>
      <c r="BV33" s="150">
        <f>IF(AND((BU5+BU18)=0,BU33&lt;=0), "",BU33/(BU5+BU18))</f>
        <v>0.3168456576366564</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21460.214445135214</v>
      </c>
      <c r="CF33" s="150">
        <f>IF(AND((CE5+CE18)=0,CE33&lt;=0), "",CE33/(CE5+CE18))</f>
        <v>0.3168456576366564</v>
      </c>
      <c r="CG33" s="151"/>
      <c r="CH33" s="149">
        <f>+CH5+CH18-CH23</f>
        <v>0</v>
      </c>
      <c r="CI33" s="150" t="str">
        <f>IF(AND((CH5+CH18)=0,CH33&lt;=0), "",CH33/(CH5+CH18))</f>
        <v/>
      </c>
      <c r="CJ33" s="151"/>
      <c r="CK33" s="150" t="str">
        <f t="shared" si="13"/>
        <v/>
      </c>
      <c r="CL33" s="152">
        <f>+CL5+CL18-CL23</f>
        <v>21460.214445135214</v>
      </c>
      <c r="CM33" s="150">
        <f>IF(AND((CL5+CL18)=0,CL33&lt;=0), "",CL33/(CL5+CL18))</f>
        <v>0.3168456576366564</v>
      </c>
      <c r="CN33" s="151"/>
      <c r="CO33" s="149">
        <f>+CO5+CO18-CO23</f>
        <v>0</v>
      </c>
      <c r="CP33" s="150" t="str">
        <f>IF(AND((CO5+CO18)=0,CO33&lt;=0), "",CO33/(CO5+CO18))</f>
        <v/>
      </c>
      <c r="CQ33" s="151"/>
      <c r="CR33" s="150" t="str">
        <f t="shared" si="14"/>
        <v/>
      </c>
      <c r="CS33" s="152">
        <f>+CS5+CS18-CS23</f>
        <v>21460.214445135214</v>
      </c>
      <c r="CT33" s="150">
        <f>IF(AND((CS5+CS18)=0,CS33&lt;=0), "",CS33/(CS5+CS18))</f>
        <v>0.3168456576366564</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1775.1062299705609</v>
      </c>
      <c r="F36" s="156">
        <f>IF(AND(E4=0,E36&lt;=0), "",E36/E4)</f>
        <v>0.36408505384684992</v>
      </c>
      <c r="G36" s="157"/>
      <c r="H36" s="155">
        <f>+H4-H22</f>
        <v>3449.932363527153</v>
      </c>
      <c r="I36" s="156">
        <f>IF(AND(H4=0,H36&lt;=0), "",H36/H4)</f>
        <v>0.30534502829461757</v>
      </c>
      <c r="J36" s="157"/>
      <c r="K36" s="156">
        <f t="shared" si="0"/>
        <v>0.94350755198711023</v>
      </c>
      <c r="L36" s="158">
        <f>+L4-L22</f>
        <v>5225.0385934977148</v>
      </c>
      <c r="M36" s="156">
        <f>IF(AND(L4=0,L36&lt;=0), "",L36/L4)</f>
        <v>0.32305175268151004</v>
      </c>
      <c r="N36" s="157"/>
      <c r="O36" s="155">
        <f>+O4-O22</f>
        <v>2404.2445827139572</v>
      </c>
      <c r="P36" s="156">
        <f>IF(AND(O4=0,O36&lt;=0), "",O36/O4)</f>
        <v>0.38479952421684349</v>
      </c>
      <c r="Q36" s="157"/>
      <c r="R36" s="156">
        <f>IF(AND(H36=0,O36&gt;0),100%,IF(AND(H36&lt;0,O36=0),(H36-O36)/H36,IF(AND(H36&gt;0,O36&gt;0),(O36-H36)/H36,IF(AND(H36=0,O36=0),"",(O36-H36)/H36))))</f>
        <v>-0.30310384976478266</v>
      </c>
      <c r="S36" s="158">
        <f>+S4-S22</f>
        <v>7629.283176211673</v>
      </c>
      <c r="T36" s="156">
        <f>IF(AND(S4=0,S36&lt;=0), "",S36/S4)</f>
        <v>0.34025816096482436</v>
      </c>
      <c r="U36" s="157"/>
      <c r="V36" s="159">
        <f>+V4-V22</f>
        <v>0</v>
      </c>
      <c r="W36" s="156" t="str">
        <f>IF(AND(V4=0,V36&lt;=0), "",V36/V4)</f>
        <v/>
      </c>
      <c r="X36" s="157">
        <f t="shared" si="2"/>
        <v>1</v>
      </c>
      <c r="Y36" s="155">
        <f>+Y4-Y22</f>
        <v>6055.5505244758569</v>
      </c>
      <c r="Z36" s="156">
        <f>IF(AND(Y4=0,Y36&lt;=0), "",Y36/Y4)</f>
        <v>0.29983404751653703</v>
      </c>
      <c r="AA36" s="157"/>
      <c r="AB36" s="156">
        <f t="shared" si="3"/>
        <v>1.5186915541014698</v>
      </c>
      <c r="AC36" s="158">
        <f>+AC4-AC22</f>
        <v>13684.833700687526</v>
      </c>
      <c r="AD36" s="156">
        <f>IF(AND(AC4=0,AC36&lt;=0), "",AC36/AC4)</f>
        <v>0.32110165877704933</v>
      </c>
      <c r="AE36" s="157"/>
      <c r="AF36" s="155">
        <f>+AF4-AF22</f>
        <v>4026.2936476294672</v>
      </c>
      <c r="AG36" s="156">
        <f>IF(AND(AF4=0,AF36&lt;=0), "",AF36/AF4)</f>
        <v>0.29553981420438569</v>
      </c>
      <c r="AH36" s="157"/>
      <c r="AI36" s="156">
        <f t="shared" si="4"/>
        <v>-0.3351069186268632</v>
      </c>
      <c r="AJ36" s="158">
        <f>+AJ4-AJ22</f>
        <v>17711.127348316993</v>
      </c>
      <c r="AK36" s="156">
        <f>IF(AND(AJ4=0,AJ36&lt;=0), "",AJ36/AJ4)</f>
        <v>0.31490979206356856</v>
      </c>
      <c r="AL36" s="157"/>
      <c r="AM36" s="155">
        <f>+AM4-AM22</f>
        <v>3749.0870968182116</v>
      </c>
      <c r="AN36" s="156">
        <f>IF(AND(AM4=0,AM36&lt;=0), "",AM36/AM4)</f>
        <v>0.32632234425992535</v>
      </c>
      <c r="AO36" s="157"/>
      <c r="AP36" s="156">
        <f t="shared" si="5"/>
        <v>-6.8849064442794553E-2</v>
      </c>
      <c r="AQ36" s="158">
        <f>+AQ4-AQ22</f>
        <v>21460.214445135214</v>
      </c>
      <c r="AR36" s="156">
        <f>IF(AND(AQ4=0,AQ36&lt;=0), "",AQ36/AQ4)</f>
        <v>0.3168456576366564</v>
      </c>
      <c r="AS36" s="157"/>
      <c r="AT36" s="159">
        <f>+AT4-AT22</f>
        <v>0</v>
      </c>
      <c r="AU36" s="156" t="str">
        <f>IF(AND(AT4=0,AT36&lt;=0), "",AT36/AT4)</f>
        <v/>
      </c>
      <c r="AV36" s="157">
        <f t="shared" si="6"/>
        <v>1</v>
      </c>
      <c r="AW36" s="159">
        <f>+AW4-AW22</f>
        <v>3576.7024075225363</v>
      </c>
      <c r="AX36" s="156">
        <f>IF(AND(AW4=0,AW36&lt;=0), "",AW36/AW4)</f>
        <v>0.31684565763665645</v>
      </c>
      <c r="AY36" s="157"/>
      <c r="AZ36" s="159">
        <f>+AZ4-AZ22</f>
        <v>0</v>
      </c>
      <c r="BA36" s="156" t="str">
        <f>IF(AND(AZ4=0,AZ36&lt;=0), "",AZ36/AZ4)</f>
        <v/>
      </c>
      <c r="BB36" s="157">
        <f t="shared" si="7"/>
        <v>1</v>
      </c>
      <c r="BC36" s="155">
        <f>+BC4-BC22</f>
        <v>0</v>
      </c>
      <c r="BD36" s="156" t="str">
        <f>IF(AND(BC4=0,BC36&lt;=0), "",BC36/BC4)</f>
        <v/>
      </c>
      <c r="BE36" s="157"/>
      <c r="BF36" s="156">
        <f t="shared" si="8"/>
        <v>-1</v>
      </c>
      <c r="BG36" s="158">
        <f>+BG4-BG22</f>
        <v>21460.214445135214</v>
      </c>
      <c r="BH36" s="156">
        <f>IF(AND(BG4=0,BG36&lt;=0), "",BG36/BG4)</f>
        <v>0.3168456576366564</v>
      </c>
      <c r="BI36" s="157"/>
      <c r="BJ36" s="155">
        <f>+BJ4-BJ22</f>
        <v>0</v>
      </c>
      <c r="BK36" s="156" t="str">
        <f>IF(AND(BJ4=0,BJ36&lt;=0), "",BJ36/BJ4)</f>
        <v/>
      </c>
      <c r="BL36" s="157"/>
      <c r="BM36" s="156" t="str">
        <f t="shared" si="9"/>
        <v/>
      </c>
      <c r="BN36" s="158">
        <f>+BN4-BN22</f>
        <v>21460.214445135214</v>
      </c>
      <c r="BO36" s="156">
        <f>IF(AND(BN4=0,BN36&lt;=0), "",BN36/BN4)</f>
        <v>0.3168456576366564</v>
      </c>
      <c r="BP36" s="157"/>
      <c r="BQ36" s="155">
        <f>+BQ4-BQ22</f>
        <v>0</v>
      </c>
      <c r="BR36" s="156" t="str">
        <f>IF(AND(BQ4=0,BQ36&lt;=0), "",BQ36/BQ4)</f>
        <v/>
      </c>
      <c r="BS36" s="157"/>
      <c r="BT36" s="156" t="str">
        <f t="shared" si="10"/>
        <v/>
      </c>
      <c r="BU36" s="158">
        <f>+BU4-BU22</f>
        <v>21460.214445135214</v>
      </c>
      <c r="BV36" s="156">
        <f>IF(AND(BU4=0,BU36&lt;=0), "",BU36/BU4)</f>
        <v>0.3168456576366564</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21460.214445135214</v>
      </c>
      <c r="CF36" s="156">
        <f>IF(AND(CE4=0,CE36&lt;=0), "",CE36/CE4)</f>
        <v>0.3168456576366564</v>
      </c>
      <c r="CG36" s="157"/>
      <c r="CH36" s="155">
        <f>+CH4-CH22</f>
        <v>0</v>
      </c>
      <c r="CI36" s="156" t="str">
        <f>IF(AND(CH4=0,CH36&lt;=0), "",CH36/CH4)</f>
        <v/>
      </c>
      <c r="CJ36" s="157"/>
      <c r="CK36" s="156" t="str">
        <f t="shared" si="13"/>
        <v/>
      </c>
      <c r="CL36" s="158">
        <f>+CL4-CL22</f>
        <v>21460.214445135214</v>
      </c>
      <c r="CM36" s="156">
        <f>IF(AND(CL4=0,CL36&lt;=0), "",CL36/CL4)</f>
        <v>0.3168456576366564</v>
      </c>
      <c r="CN36" s="157"/>
      <c r="CO36" s="155">
        <f>+CO4-CO22</f>
        <v>0</v>
      </c>
      <c r="CP36" s="156" t="str">
        <f>IF(AND(CO4=0,CO36&lt;=0), "",CO36/CO4)</f>
        <v/>
      </c>
      <c r="CQ36" s="157"/>
      <c r="CR36" s="156" t="str">
        <f t="shared" si="14"/>
        <v/>
      </c>
      <c r="CS36" s="158">
        <f>+CS4-CS22</f>
        <v>21460.214445135214</v>
      </c>
      <c r="CT36" s="156">
        <f>IF(AND(CS4=0,CS36&lt;=0), "",CS36/CS4)</f>
        <v>0.3168456576366564</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4838.3855337073464</v>
      </c>
      <c r="F38" s="36">
        <f>IF(AND(E4=0,E38&gt;=0), "",E38/E4)</f>
        <v>0.99238221793682391</v>
      </c>
      <c r="G38" s="42">
        <f>IF(AND(E124=0,E38&gt;=0),"",E38/E124)</f>
        <v>0.99998843449757191</v>
      </c>
      <c r="H38" s="123">
        <f>+H39+H68+H83+H93+H104</f>
        <v>4935.3186328375195</v>
      </c>
      <c r="I38" s="36">
        <f>IF(AND(H4=0,H38&gt;=0), "",H38/H4)</f>
        <v>0.43681291364391261</v>
      </c>
      <c r="J38" s="42">
        <f>IF(AND(H124=0,H38&gt;=0),"",H38/H124)</f>
        <v>0.99948176964006119</v>
      </c>
      <c r="K38" s="36">
        <f t="shared" ref="K38:K82" si="19">IF(AND(E38=0,H38&gt;0),100%,IF(AND(E38&lt;0,H38=0),(E38-H38)/E38,IF(AND(E38&gt;0,H38&gt;0),(H38-E38)/E38,IF(AND(E38=0,H38=0),"",(H38-E38)/E38))))</f>
        <v>2.0034182570792255E-2</v>
      </c>
      <c r="L38" s="124">
        <f>+L39+L68+L83+L93+L104</f>
        <v>9773.7041665448669</v>
      </c>
      <c r="M38" s="36">
        <f>IF(AND(L4=0,L38&gt;=0), "",L38/L4)</f>
        <v>0.60428496454019109</v>
      </c>
      <c r="N38" s="42">
        <f>IF(AND(L124=0,L38&gt;=0),"",L38/L124)</f>
        <v>0.99973252539470758</v>
      </c>
      <c r="O38" s="123">
        <f>+O39+O68+O83+O93+O104</f>
        <v>5143.7213718067032</v>
      </c>
      <c r="P38" s="36">
        <f>IF(AND(O4=0,O38&gt;=0), "",O38/O4)</f>
        <v>0.8232529879888324</v>
      </c>
      <c r="Q38" s="42">
        <f>IF(AND(O124=0,O38&gt;=0),"",O38/O124)</f>
        <v>0.99998218252716209</v>
      </c>
      <c r="R38" s="36">
        <f t="shared" ref="R38:R82" si="20">IF(AND(H38=0,O38&gt;0),100%,IF(AND(H38&lt;0,O38=0),(H38-O38)/H38,IF(AND(H38&gt;0,O38&gt;0),(O38-H38)/H38,IF(AND(H38=0,O38=0),"",(O38-H38)/H38))))</f>
        <v>4.2226805293291536E-2</v>
      </c>
      <c r="S38" s="124">
        <f>+S39+S68+S83+S93+S104</f>
        <v>14917.425538351567</v>
      </c>
      <c r="T38" s="36">
        <f>IF(AND(S4=0,S38&gt;=0), "",S38/S4)</f>
        <v>0.66530179346804508</v>
      </c>
      <c r="U38" s="42">
        <f>IF(AND(S124=0,S38&gt;=0),"",S38/S124)</f>
        <v>0.99981859632221604</v>
      </c>
      <c r="V38" s="125">
        <f>+V39+V68+V83+V93+V104</f>
        <v>0</v>
      </c>
      <c r="W38" s="36" t="str">
        <f>IF(AND(V4=0,V38&gt;=0), "",V38/V4)</f>
        <v/>
      </c>
      <c r="X38" s="42">
        <f t="shared" ref="X38:X101" si="21">IF(AND(V38=0,S38&gt;0),100%,IF(AND(V38&lt;0,S38=0),(V38-S38)/V38,IF(AND(V38&gt;0,S38&gt;0),(S38-V38)/V38,IF(AND(V38=0,S38=0),"",(S38-V38)/V38))))</f>
        <v>1</v>
      </c>
      <c r="Y38" s="123">
        <f>+Y39+Y68+Y83+Y93+Y104</f>
        <v>5529.2330214091089</v>
      </c>
      <c r="Z38" s="36">
        <f>IF(AND(Y4=0,Y38&gt;=0), "",Y38/Y4)</f>
        <v>0.27377400448899419</v>
      </c>
      <c r="AA38" s="42">
        <f>IF(AND(Y124=0,Y38&gt;=0),"",Y38/Y124)</f>
        <v>0.99998782189587698</v>
      </c>
      <c r="AB38" s="36">
        <f t="shared" ref="AB38:AB101" si="22">IF(AND(O38=0,Y38&gt;0),100%,IF(AND(O38&lt;0,Y38=0),(O38-Y38)/O38,IF(AND(O38&gt;0,Y38&gt;0),(Y38-O38)/O38,IF(AND(O38=0,Y38=0),"",(Y38-O38)/O38))))</f>
        <v>7.4948003932607421E-2</v>
      </c>
      <c r="AC38" s="124">
        <f>+AC39+AC68+AC83+AC93+AC104</f>
        <v>20446.658559760675</v>
      </c>
      <c r="AD38" s="36">
        <f>IF(AND(AC4=0,AC38&gt;=0), "",AC38/AC4)</f>
        <v>0.47976147343736142</v>
      </c>
      <c r="AE38" s="42">
        <f>IF(AND(AC124=0,AC38&gt;=0),"",AC38/AC124)</f>
        <v>0.99986435304562082</v>
      </c>
      <c r="AF38" s="123">
        <f>+AF39+AF68+AF83+AF93+AF104</f>
        <v>5991.4124972217351</v>
      </c>
      <c r="AG38" s="36">
        <f>IF(AND(AF4=0,AF38&gt;=0), "",AF38/AF4)</f>
        <v>0.43978435037724317</v>
      </c>
      <c r="AH38" s="42">
        <f>IF(AND(AF124=0,AF38&gt;=0),"",AF38/AF124)</f>
        <v>0.99905816342502418</v>
      </c>
      <c r="AI38" s="36">
        <f t="shared" si="4"/>
        <v>8.3588351950998271E-2</v>
      </c>
      <c r="AJ38" s="124">
        <f>+AJ39+AJ68+AJ83+AJ93+AJ104</f>
        <v>26438.071056982408</v>
      </c>
      <c r="AK38" s="36">
        <f>IF(AND(AJ4=0,AJ38&gt;=0), "",AJ38/AJ4)</f>
        <v>0.47007778191529548</v>
      </c>
      <c r="AL38" s="42">
        <f>IF(AND(AJ124=0,AJ38&gt;=0),"",AJ38/AJ124)</f>
        <v>0.99968153984272135</v>
      </c>
      <c r="AM38" s="123">
        <f>+AM39+AM68+AM83+AM93+AM104</f>
        <v>7148.6492421804196</v>
      </c>
      <c r="AN38" s="36">
        <f>IF(AND(AM4=0,AM38&gt;=0), "",AM38/AM4)</f>
        <v>0.62222186861970519</v>
      </c>
      <c r="AO38" s="42">
        <f>IF(AND(AM124=0,AM38&gt;=0),"",AM38/AM124)</f>
        <v>0.99957364657505654</v>
      </c>
      <c r="AP38" s="36">
        <f t="shared" si="5"/>
        <v>0.19314923575956491</v>
      </c>
      <c r="AQ38" s="124">
        <f>+AQ39+AQ68+AQ83+AQ93+AQ104</f>
        <v>33586.720299162829</v>
      </c>
      <c r="AR38" s="36">
        <f>IF(AND(AQ4=0,AQ38&gt;=0), "",AQ38/AQ4)</f>
        <v>0.49588537468967653</v>
      </c>
      <c r="AS38" s="42">
        <f>IF(AND(AQ124=0,AQ38&gt;=0),"",AQ38/AQ124)</f>
        <v>0.99965857372245859</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5597.78671652714</v>
      </c>
      <c r="AX38" s="36">
        <f>IF(AND(AW4=0,AW38&gt;=0), "",AW38/AW4)</f>
        <v>0.49588537468967664</v>
      </c>
      <c r="AY38" s="42">
        <f>IF(AND(AW124=0,AW38&gt;=0),"",AW38/AW124)</f>
        <v>0.99965857372245859</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33586.720299162829</v>
      </c>
      <c r="BH38" s="36">
        <f>IF(AND(BG4=0,BG38&gt;=0), "",BG38/BG4)</f>
        <v>0.49588537468967653</v>
      </c>
      <c r="BI38" s="42">
        <f>IF(AND(BG124=0,BG38&gt;=0),"",BG38/BG124)</f>
        <v>0.99965857372245859</v>
      </c>
      <c r="BJ38" s="123">
        <f>+BJ39+BJ68+BJ83+BJ93+BJ104</f>
        <v>0</v>
      </c>
      <c r="BK38" s="36" t="str">
        <f>IF(AND(BJ4=0,BJ38&gt;=0), "",BJ38/BJ4)</f>
        <v/>
      </c>
      <c r="BL38" s="42" t="str">
        <f>IF(AND(BJ124=0,BJ38&gt;=0),"",BJ38/BJ124)</f>
        <v/>
      </c>
      <c r="BM38" s="36" t="str">
        <f t="shared" si="9"/>
        <v/>
      </c>
      <c r="BN38" s="124">
        <f>+BN39+BN68+BN83+BN93+BN104</f>
        <v>33586.720299162829</v>
      </c>
      <c r="BO38" s="36">
        <f>IF(AND(BN4=0,BN38&gt;=0), "",BN38/BN4)</f>
        <v>0.49588537468967653</v>
      </c>
      <c r="BP38" s="42">
        <f>IF(AND(BN124=0,BN38&gt;=0),"",BN38/BN124)</f>
        <v>0.99965857372245859</v>
      </c>
      <c r="BQ38" s="123">
        <f>+BQ39+BQ68+BQ83+BQ93+BQ104</f>
        <v>0</v>
      </c>
      <c r="BR38" s="36" t="str">
        <f>IF(AND(BQ4=0,BQ38&gt;=0), "",BQ38/BQ4)</f>
        <v/>
      </c>
      <c r="BS38" s="42" t="str">
        <f>IF(AND(BQ124=0,BQ38&gt;=0),"",BQ38/BQ124)</f>
        <v/>
      </c>
      <c r="BT38" s="36" t="str">
        <f t="shared" si="10"/>
        <v/>
      </c>
      <c r="BU38" s="124">
        <f>+BU39+BU68+BU83+BU93+BU104</f>
        <v>33586.720299162829</v>
      </c>
      <c r="BV38" s="36">
        <f>IF(AND(BU4=0,BU38&gt;=0), "",BU38/BU4)</f>
        <v>0.49588537468967653</v>
      </c>
      <c r="BW38" s="42">
        <f>IF(AND(BU124=0,BU38&gt;=0),"",BU38/BU124)</f>
        <v>0.99965857372245859</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33586.720299162829</v>
      </c>
      <c r="CF38" s="36">
        <f>IF(AND(CE4=0,CE38&gt;=0), "",CE38/CE4)</f>
        <v>0.49588537468967653</v>
      </c>
      <c r="CG38" s="42">
        <f>IF(AND(CE124=0,CE38&gt;=0),"",CE38/CE124)</f>
        <v>0.99965857372245859</v>
      </c>
      <c r="CH38" s="123">
        <f>+CH39+CH68+CH83+CH93+CH104</f>
        <v>0</v>
      </c>
      <c r="CI38" s="36" t="str">
        <f>IF(AND(CH4=0,CH38&gt;=0), "",CH38/CH4)</f>
        <v/>
      </c>
      <c r="CJ38" s="42" t="str">
        <f>IF(AND(CH124=0,CH38&gt;=0),"",CH38/CH124)</f>
        <v/>
      </c>
      <c r="CK38" s="36" t="str">
        <f t="shared" si="13"/>
        <v/>
      </c>
      <c r="CL38" s="124">
        <f>+CL39+CL68+CL83+CL93+CL104</f>
        <v>33586.720299162829</v>
      </c>
      <c r="CM38" s="36">
        <f>IF(AND(CL4=0,CL38&gt;=0), "",CL38/CL4)</f>
        <v>0.49588537468967653</v>
      </c>
      <c r="CN38" s="42">
        <f>IF(AND(CL124=0,CL38&gt;=0),"",CL38/CL124)</f>
        <v>0.99965857372245859</v>
      </c>
      <c r="CO38" s="123">
        <f>+CO39+CO68+CO83+CO93+CO104</f>
        <v>0</v>
      </c>
      <c r="CP38" s="36" t="str">
        <f>IF(AND(CO4=0,CO38&gt;=0), "",CO38/CO4)</f>
        <v/>
      </c>
      <c r="CQ38" s="42" t="str">
        <f>IF(AND(CO124=0,CO38&gt;=0),"",CO38/CO124)</f>
        <v/>
      </c>
      <c r="CR38" s="36" t="str">
        <f t="shared" si="14"/>
        <v/>
      </c>
      <c r="CS38" s="124">
        <f>+CS39+CS68+CS83+CS93+CS104</f>
        <v>33586.720299162829</v>
      </c>
      <c r="CT38" s="36">
        <f>IF(AND(CS4=0,CS38&gt;=0), "",CS38/CS4)</f>
        <v>0.49588537468967653</v>
      </c>
      <c r="CU38" s="42">
        <f>IF(AND(CS124=0,CS38&gt;=0),"",CS38/CS124)</f>
        <v>0.99965857372245859</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3608.5946379307156</v>
      </c>
      <c r="F39" s="38">
        <f>IF(AND(E4=0,E39&gt;=0), "",E39/E4)</f>
        <v>0.74014464648926825</v>
      </c>
      <c r="G39" s="43">
        <f>IF(AND(E124=0,E39&gt;=0),"",E39/E124)</f>
        <v>0.7458175619906966</v>
      </c>
      <c r="H39" s="126">
        <f>SUM(H40:H67)</f>
        <v>3931.6803537114793</v>
      </c>
      <c r="I39" s="38">
        <f>IF(AND(H4=0,H39&gt;=0), "",H39/H4)</f>
        <v>0.34798335803373054</v>
      </c>
      <c r="J39" s="43">
        <f>IF(AND(H124=0,H39&gt;=0),"",H39/H124)</f>
        <v>0.7962288010019114</v>
      </c>
      <c r="K39" s="38">
        <f t="shared" si="19"/>
        <v>8.953228284073253E-2</v>
      </c>
      <c r="L39" s="127">
        <f>SUM(L40:L67)</f>
        <v>7540.2749916421953</v>
      </c>
      <c r="M39" s="38">
        <f>IF(AND(L4=0,L39&gt;=0), "",L39/L4)</f>
        <v>0.4661973319741442</v>
      </c>
      <c r="N39" s="43">
        <f>IF(AND(L124=0,L39&gt;=0),"",L39/L124)</f>
        <v>0.77127955083480737</v>
      </c>
      <c r="O39" s="126">
        <f>SUM(O40:O67)</f>
        <v>3923.7582803713258</v>
      </c>
      <c r="P39" s="38">
        <f>IF(AND(O4=0,O39&gt;=0), "",O39/O4)</f>
        <v>0.62799780450141518</v>
      </c>
      <c r="Q39" s="43">
        <f>IF(AND(O124=0,O39&gt;=0),"",O39/O124)</f>
        <v>0.76281121882318614</v>
      </c>
      <c r="R39" s="38">
        <f t="shared" si="20"/>
        <v>-2.0149332161947223E-3</v>
      </c>
      <c r="S39" s="127">
        <f>SUM(S40:S67)</f>
        <v>11464.033272013519</v>
      </c>
      <c r="T39" s="38">
        <f>IF(AND(S4=0,S39&gt;=0), "",S39/S4)</f>
        <v>0.51128406015095507</v>
      </c>
      <c r="U39" s="43">
        <f>IF(AND(S124=0,S39&gt;=0),"",S39/S124)</f>
        <v>0.76836003804731101</v>
      </c>
      <c r="V39" s="128">
        <f>SUM(V40:V67)</f>
        <v>0</v>
      </c>
      <c r="W39" s="38" t="str">
        <f>IF(AND(V4=0,V39&gt;=0), "",V39/V4)</f>
        <v/>
      </c>
      <c r="X39" s="91">
        <f t="shared" si="21"/>
        <v>1</v>
      </c>
      <c r="Y39" s="126">
        <f>SUM(Y40:Y67)</f>
        <v>3956.5814309069679</v>
      </c>
      <c r="Z39" s="38">
        <f>IF(AND(Y4=0,Y39&gt;=0), "",Y39/Y4)</f>
        <v>0.19590585859413512</v>
      </c>
      <c r="AA39" s="43">
        <f>IF(AND(Y124=0,Y39&gt;=0),"",Y39/Y124)</f>
        <v>0.71556637818060709</v>
      </c>
      <c r="AB39" s="38">
        <f t="shared" si="22"/>
        <v>8.3652325628315316E-3</v>
      </c>
      <c r="AC39" s="127">
        <f>SUM(AC40:AC67)</f>
        <v>15420.614702920488</v>
      </c>
      <c r="AD39" s="38">
        <f>IF(AND(AC4=0,AC39&gt;=0), "",AC39/AC4)</f>
        <v>0.36183011564260048</v>
      </c>
      <c r="AE39" s="43">
        <f>IF(AND(AC124=0,AC39&gt;=0),"",AC39/AC124)</f>
        <v>0.7540852163416697</v>
      </c>
      <c r="AF39" s="126">
        <f>SUM(AF40:AF67)</f>
        <v>4390.4618884892088</v>
      </c>
      <c r="AG39" s="38">
        <f>IF(AND(AF4=0,AF39&gt;=0), "",AF39/AF4)</f>
        <v>0.3222706549383178</v>
      </c>
      <c r="AH39" s="43">
        <f>IF(AND(AF124=0,AF39&gt;=0),"",AF39/AF124)</f>
        <v>0.73210228688736867</v>
      </c>
      <c r="AI39" s="38">
        <f t="shared" si="4"/>
        <v>0.10966043923498435</v>
      </c>
      <c r="AJ39" s="127">
        <f>SUM(AJ40:AJ67)</f>
        <v>19811.076591409696</v>
      </c>
      <c r="AK39" s="38">
        <f>IF(AND(AJ4=0,AJ39&gt;=0), "",AJ39/AJ4)</f>
        <v>0.35224759481779083</v>
      </c>
      <c r="AL39" s="43">
        <f>IF(AND(AJ124=0,AJ39&gt;=0),"",AJ39/AJ124)</f>
        <v>0.74910032241599611</v>
      </c>
      <c r="AM39" s="126">
        <f>SUM(AM40:AM67)</f>
        <v>5196.7128273539856</v>
      </c>
      <c r="AN39" s="38">
        <f>IF(AND(AM4=0,AM39&gt;=0), "",AM39/AM4)</f>
        <v>0.45232438416994303</v>
      </c>
      <c r="AO39" s="43">
        <f>IF(AND(AM124=0,AM39&gt;=0),"",AM39/AM124)</f>
        <v>0.72664037849158969</v>
      </c>
      <c r="AP39" s="38">
        <f t="shared" si="5"/>
        <v>0.18363692917562571</v>
      </c>
      <c r="AQ39" s="127">
        <f>SUM(AQ40:AQ67)</f>
        <v>25007.789418763685</v>
      </c>
      <c r="AR39" s="38">
        <f>IF(AND(AQ4=0,AQ39&gt;=0), "",AQ39/AQ4)</f>
        <v>0.36922322023782894</v>
      </c>
      <c r="AS39" s="43">
        <f>IF(AND(AQ124=0,AQ39&gt;=0),"",AQ39/AQ124)</f>
        <v>0.74431950722309792</v>
      </c>
      <c r="AT39" s="128">
        <f>SUM(AT40:AT67)</f>
        <v>0</v>
      </c>
      <c r="AU39" s="38" t="str">
        <f>IF(AND(AT4=0,AT39&gt;=0), "",AT39/AT4)</f>
        <v/>
      </c>
      <c r="AV39" s="91">
        <f t="shared" si="23"/>
        <v>1</v>
      </c>
      <c r="AW39" s="128">
        <f>SUM(AW40:AW67)</f>
        <v>4167.9649031272811</v>
      </c>
      <c r="AX39" s="38">
        <f>IF(AND(AW4=0,AW39&gt;=0), "",AW39/AW4)</f>
        <v>0.36922322023782894</v>
      </c>
      <c r="AY39" s="43">
        <f>IF(AND(AW124=0,AW39&gt;=0),"",AW39/AW124)</f>
        <v>0.7443195072230977</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25007.789418763685</v>
      </c>
      <c r="BH39" s="38">
        <f>IF(AND(BG4=0,BG39&gt;=0), "",BG39/BG4)</f>
        <v>0.36922322023782894</v>
      </c>
      <c r="BI39" s="43">
        <f>IF(AND(BG124=0,BG39&gt;=0),"",BG39/BG124)</f>
        <v>0.74431950722309792</v>
      </c>
      <c r="BJ39" s="126">
        <f>SUM(BJ40:BJ67)</f>
        <v>0</v>
      </c>
      <c r="BK39" s="38" t="str">
        <f>IF(AND(BJ4=0,BJ39&gt;=0), "",BJ39/BJ4)</f>
        <v/>
      </c>
      <c r="BL39" s="43" t="str">
        <f>IF(AND(BJ124=0,BJ39&gt;=0),"",BJ39/BJ124)</f>
        <v/>
      </c>
      <c r="BM39" s="38" t="str">
        <f t="shared" si="9"/>
        <v/>
      </c>
      <c r="BN39" s="127">
        <f>SUM(BN40:BN67)</f>
        <v>25007.789418763685</v>
      </c>
      <c r="BO39" s="38">
        <f>IF(AND(BN4=0,BN39&gt;=0), "",BN39/BN4)</f>
        <v>0.36922322023782894</v>
      </c>
      <c r="BP39" s="43">
        <f>IF(AND(BN124=0,BN39&gt;=0),"",BN39/BN124)</f>
        <v>0.74431950722309792</v>
      </c>
      <c r="BQ39" s="126">
        <f>SUM(BQ40:BQ67)</f>
        <v>0</v>
      </c>
      <c r="BR39" s="38" t="str">
        <f>IF(AND(BQ4=0,BQ39&gt;=0), "",BQ39/BQ4)</f>
        <v/>
      </c>
      <c r="BS39" s="43" t="str">
        <f>IF(AND(BQ124=0,BQ39&gt;=0),"",BQ39/BQ124)</f>
        <v/>
      </c>
      <c r="BT39" s="38" t="str">
        <f t="shared" si="10"/>
        <v/>
      </c>
      <c r="BU39" s="127">
        <f>SUM(BU40:BU67)</f>
        <v>25007.789418763685</v>
      </c>
      <c r="BV39" s="38">
        <f>IF(AND(BU4=0,BU39&gt;=0), "",BU39/BU4)</f>
        <v>0.36922322023782894</v>
      </c>
      <c r="BW39" s="43">
        <f>IF(AND(BU124=0,BU39&gt;=0),"",BU39/BU124)</f>
        <v>0.74431950722309792</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25007.789418763685</v>
      </c>
      <c r="CF39" s="38">
        <f>IF(AND(CE4=0,CE39&gt;=0), "",CE39/CE4)</f>
        <v>0.36922322023782894</v>
      </c>
      <c r="CG39" s="43">
        <f>IF(AND(CE124=0,CE39&gt;=0),"",CE39/CE124)</f>
        <v>0.74431950722309792</v>
      </c>
      <c r="CH39" s="126">
        <f>SUM(CH40:CH67)</f>
        <v>0</v>
      </c>
      <c r="CI39" s="38" t="str">
        <f>IF(AND(CH4=0,CH39&gt;=0), "",CH39/CH4)</f>
        <v/>
      </c>
      <c r="CJ39" s="43" t="str">
        <f>IF(AND(CH124=0,CH39&gt;=0),"",CH39/CH124)</f>
        <v/>
      </c>
      <c r="CK39" s="38" t="str">
        <f t="shared" si="13"/>
        <v/>
      </c>
      <c r="CL39" s="127">
        <f>SUM(CL40:CL67)</f>
        <v>25007.789418763685</v>
      </c>
      <c r="CM39" s="38">
        <f>IF(AND(CL4=0,CL39&gt;=0), "",CL39/CL4)</f>
        <v>0.36922322023782894</v>
      </c>
      <c r="CN39" s="43">
        <f>IF(AND(CL124=0,CL39&gt;=0),"",CL39/CL124)</f>
        <v>0.74431950722309792</v>
      </c>
      <c r="CO39" s="126">
        <f>SUM(CO40:CO67)</f>
        <v>0</v>
      </c>
      <c r="CP39" s="38" t="str">
        <f>IF(AND(CO4=0,CO39&gt;=0), "",CO39/CO4)</f>
        <v/>
      </c>
      <c r="CQ39" s="43" t="str">
        <f>IF(AND(CO124=0,CO39&gt;=0),"",CO39/CO124)</f>
        <v/>
      </c>
      <c r="CR39" s="38" t="str">
        <f t="shared" si="14"/>
        <v/>
      </c>
      <c r="CS39" s="127">
        <f>SUM(CS40:CS67)</f>
        <v>25007.789418763685</v>
      </c>
      <c r="CT39" s="38">
        <f>IF(AND(CS4=0,CS39&gt;=0), "",CS39/CS4)</f>
        <v>0.36922322023782894</v>
      </c>
      <c r="CU39" s="43">
        <f>IF(AND(CS124=0,CS39&gt;=0),"",CS39/CS124)</f>
        <v>0.74431950722309792</v>
      </c>
      <c r="CV39" s="128">
        <f>SUM(CV40:CV67)</f>
        <v>0</v>
      </c>
      <c r="CW39" s="38" t="str">
        <f>IF(AND(CV4=0,CV39&gt;=0), "",CV39/CV4)</f>
        <v/>
      </c>
      <c r="CX39" s="91">
        <f t="shared" si="15"/>
        <v>1</v>
      </c>
    </row>
    <row r="40" spans="1:102" outlineLevel="1" x14ac:dyDescent="0.3">
      <c r="A40" s="29" t="s">
        <v>61</v>
      </c>
      <c r="B40" s="129">
        <f>+'N EERR LOS NA'!B39</f>
        <v>0</v>
      </c>
      <c r="C40" s="30" t="str">
        <f>IF(AND(B4=0,B40&gt;=0), "",B40/B4)</f>
        <v/>
      </c>
      <c r="D40" s="47" t="str">
        <f>IF(AND(B124=0,B40&gt;=0),"",B40/B124)</f>
        <v/>
      </c>
      <c r="E40" s="129">
        <f>+'N EERR LOS NA'!C39</f>
        <v>52.81286711474015</v>
      </c>
      <c r="F40" s="30">
        <f>IF(AND(E4=0,E40&gt;=0), "",E40/E4)</f>
        <v>1.0832239357075316E-2</v>
      </c>
      <c r="G40" s="47">
        <f>IF(AND(E124=0,E40&gt;=0),"",E40/E124)</f>
        <v>1.0915264180473571E-2</v>
      </c>
      <c r="H40" s="129">
        <f>+'N EERR LOS NA'!D39</f>
        <v>125.97947477047897</v>
      </c>
      <c r="I40" s="30">
        <f>IF(AND(H4=0,H40&gt;=0), "",H40/H4)</f>
        <v>1.1150133462038291E-2</v>
      </c>
      <c r="J40" s="47">
        <f>IF(AND(H124=0,H40&gt;=0),"",H40/H124)</f>
        <v>2.5512879258523267E-2</v>
      </c>
      <c r="K40" s="30">
        <f t="shared" si="19"/>
        <v>1.3853935916180911</v>
      </c>
      <c r="L40" s="130">
        <f>+E40+H40</f>
        <v>178.79234188521912</v>
      </c>
      <c r="M40" s="30">
        <f>IF(AND(L4=0,L40&gt;=0), "",L40/L4)</f>
        <v>1.1054306753624758E-2</v>
      </c>
      <c r="N40" s="47">
        <f>IF(AND(L124=0,L40&gt;=0),"",L40/L124)</f>
        <v>1.8288308754625688E-2</v>
      </c>
      <c r="O40" s="129">
        <f>+'N EERR LOS NA'!E39</f>
        <v>81.131177625819276</v>
      </c>
      <c r="P40" s="30">
        <f>IF(AND(O4=0,O40&gt;=0), "",O40/O4)</f>
        <v>1.2985051011044227E-2</v>
      </c>
      <c r="Q40" s="47">
        <f>IF(AND(O124=0,O40&gt;=0),"",O40/O124)</f>
        <v>1.5772575186118461E-2</v>
      </c>
      <c r="R40" s="30">
        <f t="shared" si="20"/>
        <v>-0.35599685763389999</v>
      </c>
      <c r="S40" s="130">
        <f>+L40+O40</f>
        <v>259.92351951103842</v>
      </c>
      <c r="T40" s="30">
        <f>IF(AND(S4=0,S40&gt;=0), "",S40/S4)</f>
        <v>1.1592320890131919E-2</v>
      </c>
      <c r="U40" s="47">
        <f>IF(AND(S124=0,S40&gt;=0),"",S40/S124)</f>
        <v>1.7420993170740768E-2</v>
      </c>
      <c r="V40" s="131"/>
      <c r="W40" s="30" t="str">
        <f>IF(AND(V4=0,V40&gt;=0), "",V40/V4)</f>
        <v/>
      </c>
      <c r="X40" s="47">
        <f t="shared" si="21"/>
        <v>1</v>
      </c>
      <c r="Y40" s="129">
        <f>+'N EERR LOS NA'!F39</f>
        <v>100.30130198520824</v>
      </c>
      <c r="Z40" s="30">
        <f>IF(AND(Y4=0,Y40&gt;=0), "",Y40/Y4)</f>
        <v>4.9663106969133107E-3</v>
      </c>
      <c r="AA40" s="47">
        <f>IF(AND(Y124=0,Y40&gt;=0),"",Y40/Y124)</f>
        <v>1.8139962652532197E-2</v>
      </c>
      <c r="AB40" s="30">
        <f t="shared" si="22"/>
        <v>0.23628554299806248</v>
      </c>
      <c r="AC40" s="130">
        <f t="shared" ref="AC40:AC66" si="27">+S40+Y40</f>
        <v>360.22482149624665</v>
      </c>
      <c r="AD40" s="30">
        <f>IF(AND(AC4=0,AC40&gt;=0), "",AC40/AC4)</f>
        <v>8.4523341857855455E-3</v>
      </c>
      <c r="AE40" s="47">
        <f>IF(AND(AC124=0,AC40&gt;=0),"",AC40/AC124)</f>
        <v>1.7615394566481903E-2</v>
      </c>
      <c r="AF40" s="129">
        <f>+'N EERR LOS NA'!G39</f>
        <v>83.884162426156649</v>
      </c>
      <c r="AG40" s="30">
        <f>IF(AND(AF4=0,AF40&gt;=0), "",AF40/AF4)</f>
        <v>6.1573029559612311E-3</v>
      </c>
      <c r="AH40" s="47">
        <f>IF(AND(AF124=0,AF40&gt;=0),"",AF40/AF124)</f>
        <v>1.3987545890519738E-2</v>
      </c>
      <c r="AI40" s="30">
        <f t="shared" si="4"/>
        <v>-0.16367822983467034</v>
      </c>
      <c r="AJ40" s="130">
        <f t="shared" si="16"/>
        <v>444.1089839224033</v>
      </c>
      <c r="AK40" s="30">
        <f>IF(AND(AJ4=0,AJ40&gt;=0), "",AJ40/AJ4)</f>
        <v>7.8964068763164551E-3</v>
      </c>
      <c r="AL40" s="47">
        <f>IF(AND(AJ124=0,AJ40&gt;=0),"",AJ40/AJ124)</f>
        <v>1.6792736200331861E-2</v>
      </c>
      <c r="AM40" s="129">
        <f>+'N EERR LOS NA'!H39</f>
        <v>84.946324493907952</v>
      </c>
      <c r="AN40" s="30">
        <f>IF(AND(AM4=0,AM40&gt;=0), "",AM40/AM4)</f>
        <v>7.393768944082885E-3</v>
      </c>
      <c r="AO40" s="47">
        <f>IF(AND(AM124=0,AM40&gt;=0),"",AM40/AM124)</f>
        <v>1.1877783405082143E-2</v>
      </c>
      <c r="AP40" s="30">
        <f t="shared" si="5"/>
        <v>1.2662247998080984E-2</v>
      </c>
      <c r="AQ40" s="130">
        <f t="shared" si="17"/>
        <v>529.05530841631128</v>
      </c>
      <c r="AR40" s="30">
        <f>IF(AND(AQ4=0,AQ40&gt;=0), "",AQ40/AQ4)</f>
        <v>7.8111464146775932E-3</v>
      </c>
      <c r="AS40" s="47">
        <f>IF(AND(AQ124=0,AQ40&gt;=0),"",AQ40/AQ124)</f>
        <v>1.5746541202027627E-2</v>
      </c>
      <c r="AT40" s="131">
        <f t="shared" ref="AT40:AT67" si="28">+V40*2</f>
        <v>0</v>
      </c>
      <c r="AU40" s="30" t="str">
        <f>IF(AND(AT4=0,AT40&gt;=0), "",AT40/AT4)</f>
        <v/>
      </c>
      <c r="AV40" s="47">
        <f t="shared" si="23"/>
        <v>1</v>
      </c>
      <c r="AW40" s="131">
        <f>+AQ40/6</f>
        <v>88.175884736051884</v>
      </c>
      <c r="AX40" s="30">
        <f>IF(AND(AW4=0,AW40&gt;=0), "",AW40/AW4)</f>
        <v>7.8111464146775932E-3</v>
      </c>
      <c r="AY40" s="47">
        <f>IF(AND(AW124=0,AW40&gt;=0),"",AW40/AW124)</f>
        <v>1.5746541202027623E-2</v>
      </c>
      <c r="AZ40" s="131">
        <f t="shared" ref="AZ40:AZ67" si="29">+AT40/6</f>
        <v>0</v>
      </c>
      <c r="BA40" s="30" t="str">
        <f>IF(AND(AZ4=0,AZ40&gt;=0), "",AZ40/AZ4)</f>
        <v/>
      </c>
      <c r="BB40" s="47">
        <f t="shared" si="24"/>
        <v>1</v>
      </c>
      <c r="BC40" s="129">
        <f>+'N EERR LOS NA'!I39</f>
        <v>0</v>
      </c>
      <c r="BD40" s="30" t="str">
        <f>IF(AND(BC4=0,BC40&gt;=0), "",BC40/BC4)</f>
        <v/>
      </c>
      <c r="BE40" s="47" t="str">
        <f>IF(AND(BC124=0,BC40&gt;=0),"",BC40/BC124)</f>
        <v/>
      </c>
      <c r="BF40" s="30">
        <f t="shared" si="25"/>
        <v>-1</v>
      </c>
      <c r="BG40" s="130">
        <f t="shared" ref="BG40:BG67" si="30">+AQ40+BC40</f>
        <v>529.05530841631128</v>
      </c>
      <c r="BH40" s="30">
        <f>IF(AND(BG4=0,BG40&gt;=0), "",BG40/BG4)</f>
        <v>7.8111464146775932E-3</v>
      </c>
      <c r="BI40" s="47">
        <f>IF(AND(BG124=0,BG40&gt;=0),"",BG40/BG124)</f>
        <v>1.5746541202027627E-2</v>
      </c>
      <c r="BJ40" s="129">
        <f>+'N EERR LOS NA'!J39</f>
        <v>0</v>
      </c>
      <c r="BK40" s="30" t="str">
        <f>IF(AND(BJ4=0,BJ40&gt;=0), "",BJ40/BJ4)</f>
        <v/>
      </c>
      <c r="BL40" s="47" t="str">
        <f>IF(AND(BJ124=0,BJ40&gt;=0),"",BJ40/BJ124)</f>
        <v/>
      </c>
      <c r="BM40" s="30" t="str">
        <f t="shared" si="9"/>
        <v/>
      </c>
      <c r="BN40" s="130">
        <f t="shared" ref="BN40:BN67" si="31">+BG40+BJ40</f>
        <v>529.05530841631128</v>
      </c>
      <c r="BO40" s="30">
        <f>IF(AND(BN4=0,BN40&gt;=0), "",BN40/BN4)</f>
        <v>7.8111464146775932E-3</v>
      </c>
      <c r="BP40" s="47">
        <f>IF(AND(BN124=0,BN40&gt;=0),"",BN40/BN124)</f>
        <v>1.5746541202027627E-2</v>
      </c>
      <c r="BQ40" s="129">
        <f>+'N EERR LOS NA'!K39</f>
        <v>0</v>
      </c>
      <c r="BR40" s="30" t="str">
        <f>IF(AND(BQ4=0,BQ40&gt;=0), "",BQ40/BQ4)</f>
        <v/>
      </c>
      <c r="BS40" s="47" t="str">
        <f>IF(AND(BQ124=0,BQ40&gt;=0),"",BQ40/BQ124)</f>
        <v/>
      </c>
      <c r="BT40" s="30" t="str">
        <f t="shared" si="10"/>
        <v/>
      </c>
      <c r="BU40" s="130">
        <f t="shared" ref="BU40:BU67" si="32">+BN40+BQ40</f>
        <v>529.05530841631128</v>
      </c>
      <c r="BV40" s="30">
        <f>IF(AND(BU4=0,BU40&gt;=0), "",BU40/BU4)</f>
        <v>7.8111464146775932E-3</v>
      </c>
      <c r="BW40" s="47">
        <f>IF(AND(BU124=0,BU40&gt;=0),"",BU40/BU124)</f>
        <v>1.5746541202027627E-2</v>
      </c>
      <c r="BX40" s="131">
        <f t="shared" ref="BX40:BX67" si="33">+AZ40*9</f>
        <v>0</v>
      </c>
      <c r="BY40" s="30" t="str">
        <f>IF(AND(BX4=0,BX40&gt;=0), "",BX40/BX4)</f>
        <v/>
      </c>
      <c r="BZ40" s="47">
        <f t="shared" si="11"/>
        <v>1</v>
      </c>
      <c r="CA40" s="129">
        <f>+'N EERR LOS NA'!L39</f>
        <v>0</v>
      </c>
      <c r="CB40" s="30" t="str">
        <f>IF(AND(CA4=0,CA40&gt;=0), "",CA40/CA4)</f>
        <v/>
      </c>
      <c r="CC40" s="47" t="str">
        <f>IF(AND(CA124=0,CA40&gt;=0),"",CA40/CA124)</f>
        <v/>
      </c>
      <c r="CD40" s="30" t="str">
        <f t="shared" si="26"/>
        <v/>
      </c>
      <c r="CE40" s="130">
        <f t="shared" ref="CE40:CE66" si="34">+BU40+CA40</f>
        <v>529.05530841631128</v>
      </c>
      <c r="CF40" s="30">
        <f>IF(AND(CE4=0,CE40&gt;=0), "",CE40/CE4)</f>
        <v>7.8111464146775932E-3</v>
      </c>
      <c r="CG40" s="47">
        <f>IF(AND(CE124=0,CE40&gt;=0),"",CE40/CE124)</f>
        <v>1.5746541202027627E-2</v>
      </c>
      <c r="CH40" s="129">
        <f>+'N EERR LOS NA'!M39</f>
        <v>0</v>
      </c>
      <c r="CI40" s="30" t="str">
        <f>IF(AND(CH4=0,CH40&gt;=0), "",CH40/CH4)</f>
        <v/>
      </c>
      <c r="CJ40" s="47" t="str">
        <f>IF(AND(CH124=0,CH40&gt;=0),"",CH40/CH124)</f>
        <v/>
      </c>
      <c r="CK40" s="30" t="str">
        <f t="shared" si="13"/>
        <v/>
      </c>
      <c r="CL40" s="130">
        <f t="shared" ref="CL40:CL67" si="35">+CE40+CH40</f>
        <v>529.05530841631128</v>
      </c>
      <c r="CM40" s="30">
        <f>IF(AND(CL4=0,CL40&gt;=0), "",CL40/CL4)</f>
        <v>7.8111464146775932E-3</v>
      </c>
      <c r="CN40" s="47">
        <f>IF(AND(CL124=0,CL40&gt;=0),"",CL40/CL124)</f>
        <v>1.5746541202027627E-2</v>
      </c>
      <c r="CO40" s="129">
        <f>+'N EERR LOS NA'!N39</f>
        <v>0</v>
      </c>
      <c r="CP40" s="30" t="str">
        <f>IF(AND(CO4=0,CO40&gt;=0), "",CO40/CO4)</f>
        <v/>
      </c>
      <c r="CQ40" s="47" t="str">
        <f>IF(AND(CO124=0,CO40&gt;=0),"",CO40/CO124)</f>
        <v/>
      </c>
      <c r="CR40" s="30" t="str">
        <f t="shared" si="14"/>
        <v/>
      </c>
      <c r="CS40" s="130">
        <f t="shared" ref="CS40:CS67" si="36">+CL40+CO40</f>
        <v>529.05530841631128</v>
      </c>
      <c r="CT40" s="30">
        <f>IF(AND(CS4=0,CS40&gt;=0), "",CS40/CS4)</f>
        <v>7.8111464146775932E-3</v>
      </c>
      <c r="CU40" s="47">
        <f>IF(AND(CS124=0,CS40&gt;=0),"",CS40/CS124)</f>
        <v>1.5746541202027627E-2</v>
      </c>
      <c r="CV40" s="131">
        <f t="shared" ref="CV40:CV67" si="37">+AZ40*12</f>
        <v>0</v>
      </c>
      <c r="CW40" s="30" t="str">
        <f>IF(AND(CV4=0,CV40&gt;=0), "",CV40/CV4)</f>
        <v/>
      </c>
      <c r="CX40" s="47">
        <f t="shared" si="15"/>
        <v>1</v>
      </c>
    </row>
    <row r="41" spans="1:102" outlineLevel="1" x14ac:dyDescent="0.3">
      <c r="A41" s="29" t="s">
        <v>3</v>
      </c>
      <c r="B41" s="129">
        <f>+'N EERR LOS NA'!B40</f>
        <v>0</v>
      </c>
      <c r="C41" s="30" t="str">
        <f>IF(AND(B4=0,B41&gt;=0), "",B41/B4)</f>
        <v/>
      </c>
      <c r="D41" s="47" t="str">
        <f>IF(AND(B124=0,B41&gt;=0),"",B41/B124)</f>
        <v/>
      </c>
      <c r="E41" s="129">
        <f>+'N EERR LOS NA'!C40</f>
        <v>21.637482641781929</v>
      </c>
      <c r="F41" s="30">
        <f>IF(AND(E4=0,E41&gt;=0), "",E41/E4)</f>
        <v>4.4379789219004115E-3</v>
      </c>
      <c r="G41" s="47">
        <f>IF(AND(E124=0,E41&gt;=0),"",E41/E124)</f>
        <v>4.4719942721977895E-3</v>
      </c>
      <c r="H41" s="129">
        <f>+'N EERR LOS NA'!D40</f>
        <v>24.464764073731409</v>
      </c>
      <c r="I41" s="30">
        <f>IF(AND(H4=0,H41&gt;=0), "",H41/H4)</f>
        <v>2.1653160964226147E-3</v>
      </c>
      <c r="J41" s="47">
        <f>IF(AND(H124=0,H41&gt;=0),"",H41/H124)</f>
        <v>4.9545100345792957E-3</v>
      </c>
      <c r="K41" s="30">
        <f t="shared" si="19"/>
        <v>0.13066591334844127</v>
      </c>
      <c r="L41" s="130">
        <f t="shared" ref="L41:L66" si="38">+E41+H41</f>
        <v>46.102246715513338</v>
      </c>
      <c r="M41" s="30">
        <f>IF(AND(L4=0,L41&gt;=0), "",L41/L4)</f>
        <v>2.8503926502162183E-3</v>
      </c>
      <c r="N41" s="47">
        <f>IF(AND(L124=0,L41&gt;=0),"",L41/L124)</f>
        <v>4.7157060158455159E-3</v>
      </c>
      <c r="O41" s="129">
        <f>+'N EERR LOS NA'!E40</f>
        <v>24.53393275441876</v>
      </c>
      <c r="P41" s="30">
        <f>IF(AND(O4=0,O41&gt;=0), "",O41/O4)</f>
        <v>3.9266577614210903E-3</v>
      </c>
      <c r="Q41" s="47">
        <f>IF(AND(O124=0,O41&gt;=0),"",O41/O124)</f>
        <v>4.7696004212454159E-3</v>
      </c>
      <c r="R41" s="30">
        <f t="shared" si="20"/>
        <v>2.8272776503747228E-3</v>
      </c>
      <c r="S41" s="130">
        <f t="shared" ref="S41:S66" si="39">+L41+O41</f>
        <v>70.636179469932102</v>
      </c>
      <c r="T41" s="30">
        <f>IF(AND(S4=0,S41&gt;=0), "",S41/S4)</f>
        <v>3.1503007515779158E-3</v>
      </c>
      <c r="U41" s="47">
        <f>IF(AND(S124=0,S41&gt;=0),"",S41/S124)</f>
        <v>4.7342864642175922E-3</v>
      </c>
      <c r="V41" s="131"/>
      <c r="W41" s="30" t="str">
        <f>IF(AND(V4=0,V41&gt;=0), "",V41/V4)</f>
        <v/>
      </c>
      <c r="X41" s="47">
        <f t="shared" si="21"/>
        <v>1</v>
      </c>
      <c r="Y41" s="129">
        <f>+'N EERR LOS NA'!F40</f>
        <v>26.036739587388084</v>
      </c>
      <c r="Z41" s="30">
        <f>IF(AND(Y4=0,Y41&gt;=0), "",Y41/Y4)</f>
        <v>1.2891810551438402E-3</v>
      </c>
      <c r="AA41" s="47">
        <f>IF(AND(Y124=0,Y41&gt;=0),"",Y41/Y124)</f>
        <v>4.708866927555724E-3</v>
      </c>
      <c r="AB41" s="30">
        <f t="shared" si="22"/>
        <v>6.1254216680717677E-2</v>
      </c>
      <c r="AC41" s="130">
        <f t="shared" si="27"/>
        <v>96.672919057320186</v>
      </c>
      <c r="AD41" s="30">
        <f>IF(AND(AC4=0,AC41&gt;=0), "",AC41/AC4)</f>
        <v>2.2683384648339126E-3</v>
      </c>
      <c r="AE41" s="47">
        <f>IF(AND(AC124=0,AC41&gt;=0),"",AC41/AC124)</f>
        <v>4.7274133026560649E-3</v>
      </c>
      <c r="AF41" s="129">
        <f>+'N EERR LOS NA'!G40</f>
        <v>26.562045972977714</v>
      </c>
      <c r="AG41" s="30">
        <f>IF(AND(AF4=0,AF41&gt;=0), "",AF41/AF4)</f>
        <v>1.9497192253635194E-3</v>
      </c>
      <c r="AH41" s="47">
        <f>IF(AND(AF124=0,AF41&gt;=0),"",AF41/AF124)</f>
        <v>4.4291774066431916E-3</v>
      </c>
      <c r="AI41" s="30">
        <f t="shared" si="4"/>
        <v>2.0175582423694969E-2</v>
      </c>
      <c r="AJ41" s="130">
        <f t="shared" si="16"/>
        <v>123.2349650302979</v>
      </c>
      <c r="AK41" s="30">
        <f>IF(AND(AJ4=0,AJ41&gt;=0), "",AJ41/AJ4)</f>
        <v>2.1911590634200928E-3</v>
      </c>
      <c r="AL41" s="47">
        <f>IF(AND(AJ124=0,AJ41&gt;=0),"",AJ41/AJ124)</f>
        <v>4.6597847225096859E-3</v>
      </c>
      <c r="AM41" s="129">
        <f>+'N EERR LOS NA'!H40</f>
        <v>27.705080528472315</v>
      </c>
      <c r="AN41" s="30">
        <f>IF(AND(AM4=0,AM41&gt;=0), "",AM41/AM4)</f>
        <v>2.4114635356521493E-3</v>
      </c>
      <c r="AO41" s="47">
        <f>IF(AND(AM124=0,AM41&gt;=0),"",AM41/AM124)</f>
        <v>3.8739162370839595E-3</v>
      </c>
      <c r="AP41" s="30">
        <f t="shared" si="5"/>
        <v>4.3032624695305527E-2</v>
      </c>
      <c r="AQ41" s="130">
        <f t="shared" si="17"/>
        <v>150.94004555877021</v>
      </c>
      <c r="AR41" s="30">
        <f>IF(AND(AQ4=0,AQ41&gt;=0), "",AQ41/AQ4)</f>
        <v>2.2285284297155167E-3</v>
      </c>
      <c r="AS41" s="47">
        <f>IF(AND(AQ124=0,AQ41&gt;=0),"",AQ41/AQ124)</f>
        <v>4.4925050530951706E-3</v>
      </c>
      <c r="AT41" s="131">
        <f t="shared" si="28"/>
        <v>0</v>
      </c>
      <c r="AU41" s="30" t="str">
        <f>IF(AND(AT4=0,AT41&gt;=0), "",AT41/AT4)</f>
        <v/>
      </c>
      <c r="AV41" s="47">
        <f t="shared" si="23"/>
        <v>1</v>
      </c>
      <c r="AW41" s="131">
        <f t="shared" ref="AW41:AW102" si="40">+AQ41/6</f>
        <v>25.156674259795036</v>
      </c>
      <c r="AX41" s="30">
        <f>IF(AND(AW4=0,AW41&gt;=0), "",AW41/AW4)</f>
        <v>2.2285284297155167E-3</v>
      </c>
      <c r="AY41" s="47">
        <f>IF(AND(AW124=0,AW41&gt;=0),"",AW41/AW124)</f>
        <v>4.4925050530951688E-3</v>
      </c>
      <c r="AZ41" s="131">
        <f t="shared" si="29"/>
        <v>0</v>
      </c>
      <c r="BA41" s="30" t="str">
        <f>IF(AND(AZ4=0,AZ41&gt;=0), "",AZ41/AZ4)</f>
        <v/>
      </c>
      <c r="BB41" s="47">
        <f t="shared" si="24"/>
        <v>1</v>
      </c>
      <c r="BC41" s="129">
        <f>+'N EERR LOS NA'!I40</f>
        <v>0</v>
      </c>
      <c r="BD41" s="30" t="str">
        <f>IF(AND(BC4=0,BC41&gt;=0), "",BC41/BC4)</f>
        <v/>
      </c>
      <c r="BE41" s="47" t="str">
        <f>IF(AND(BC124=0,BC41&gt;=0),"",BC41/BC124)</f>
        <v/>
      </c>
      <c r="BF41" s="30">
        <f t="shared" si="25"/>
        <v>-1</v>
      </c>
      <c r="BG41" s="130">
        <f t="shared" si="30"/>
        <v>150.94004555877021</v>
      </c>
      <c r="BH41" s="30">
        <f>IF(AND(BG4=0,BG41&gt;=0), "",BG41/BG4)</f>
        <v>2.2285284297155167E-3</v>
      </c>
      <c r="BI41" s="47">
        <f>IF(AND(BG124=0,BG41&gt;=0),"",BG41/BG124)</f>
        <v>4.4925050530951706E-3</v>
      </c>
      <c r="BJ41" s="129">
        <f>+'N EERR LOS NA'!J40</f>
        <v>0</v>
      </c>
      <c r="BK41" s="30" t="str">
        <f>IF(AND(BJ4=0,BJ41&gt;=0), "",BJ41/BJ4)</f>
        <v/>
      </c>
      <c r="BL41" s="47" t="str">
        <f>IF(AND(BJ124=0,BJ41&gt;=0),"",BJ41/BJ124)</f>
        <v/>
      </c>
      <c r="BM41" s="30" t="str">
        <f t="shared" si="9"/>
        <v/>
      </c>
      <c r="BN41" s="130">
        <f t="shared" si="31"/>
        <v>150.94004555877021</v>
      </c>
      <c r="BO41" s="30">
        <f>IF(AND(BN4=0,BN41&gt;=0), "",BN41/BN4)</f>
        <v>2.2285284297155167E-3</v>
      </c>
      <c r="BP41" s="47">
        <f>IF(AND(BN124=0,BN41&gt;=0),"",BN41/BN124)</f>
        <v>4.4925050530951706E-3</v>
      </c>
      <c r="BQ41" s="129">
        <f>+'N EERR LOS NA'!K40</f>
        <v>0</v>
      </c>
      <c r="BR41" s="30" t="str">
        <f>IF(AND(BQ4=0,BQ41&gt;=0), "",BQ41/BQ4)</f>
        <v/>
      </c>
      <c r="BS41" s="47" t="str">
        <f>IF(AND(BQ124=0,BQ41&gt;=0),"",BQ41/BQ124)</f>
        <v/>
      </c>
      <c r="BT41" s="30" t="str">
        <f t="shared" si="10"/>
        <v/>
      </c>
      <c r="BU41" s="130">
        <f t="shared" si="32"/>
        <v>150.94004555877021</v>
      </c>
      <c r="BV41" s="30">
        <f>IF(AND(BU4=0,BU41&gt;=0), "",BU41/BU4)</f>
        <v>2.2285284297155167E-3</v>
      </c>
      <c r="BW41" s="47">
        <f>IF(AND(BU124=0,BU41&gt;=0),"",BU41/BU124)</f>
        <v>4.4925050530951706E-3</v>
      </c>
      <c r="BX41" s="131">
        <f t="shared" si="33"/>
        <v>0</v>
      </c>
      <c r="BY41" s="30" t="str">
        <f>IF(AND(BX4=0,BX41&gt;=0), "",BX41/BX4)</f>
        <v/>
      </c>
      <c r="BZ41" s="47">
        <f t="shared" si="11"/>
        <v>1</v>
      </c>
      <c r="CA41" s="129">
        <f>+'N EERR LOS NA'!L40</f>
        <v>0</v>
      </c>
      <c r="CB41" s="30" t="str">
        <f>IF(AND(CA4=0,CA41&gt;=0), "",CA41/CA4)</f>
        <v/>
      </c>
      <c r="CC41" s="47" t="str">
        <f>IF(AND(CA124=0,CA41&gt;=0),"",CA41/CA124)</f>
        <v/>
      </c>
      <c r="CD41" s="30" t="str">
        <f t="shared" si="26"/>
        <v/>
      </c>
      <c r="CE41" s="130">
        <f t="shared" si="34"/>
        <v>150.94004555877021</v>
      </c>
      <c r="CF41" s="30">
        <f>IF(AND(CE4=0,CE41&gt;=0), "",CE41/CE4)</f>
        <v>2.2285284297155167E-3</v>
      </c>
      <c r="CG41" s="47">
        <f>IF(AND(CE124=0,CE41&gt;=0),"",CE41/CE124)</f>
        <v>4.4925050530951706E-3</v>
      </c>
      <c r="CH41" s="129">
        <f>+'N EERR LOS NA'!M40</f>
        <v>0</v>
      </c>
      <c r="CI41" s="30" t="str">
        <f>IF(AND(CH4=0,CH41&gt;=0), "",CH41/CH4)</f>
        <v/>
      </c>
      <c r="CJ41" s="47" t="str">
        <f>IF(AND(CH124=0,CH41&gt;=0),"",CH41/CH124)</f>
        <v/>
      </c>
      <c r="CK41" s="30" t="str">
        <f t="shared" si="13"/>
        <v/>
      </c>
      <c r="CL41" s="130">
        <f t="shared" si="35"/>
        <v>150.94004555877021</v>
      </c>
      <c r="CM41" s="30">
        <f>IF(AND(CL4=0,CL41&gt;=0), "",CL41/CL4)</f>
        <v>2.2285284297155167E-3</v>
      </c>
      <c r="CN41" s="47">
        <f>IF(AND(CL124=0,CL41&gt;=0),"",CL41/CL124)</f>
        <v>4.4925050530951706E-3</v>
      </c>
      <c r="CO41" s="129">
        <f>+'N EERR LOS NA'!N40</f>
        <v>0</v>
      </c>
      <c r="CP41" s="30" t="str">
        <f>IF(AND(CO4=0,CO41&gt;=0), "",CO41/CO4)</f>
        <v/>
      </c>
      <c r="CQ41" s="47" t="str">
        <f>IF(AND(CO124=0,CO41&gt;=0),"",CO41/CO124)</f>
        <v/>
      </c>
      <c r="CR41" s="30" t="str">
        <f t="shared" si="14"/>
        <v/>
      </c>
      <c r="CS41" s="130">
        <f t="shared" si="36"/>
        <v>150.94004555877021</v>
      </c>
      <c r="CT41" s="30">
        <f>IF(AND(CS4=0,CS41&gt;=0), "",CS41/CS4)</f>
        <v>2.2285284297155167E-3</v>
      </c>
      <c r="CU41" s="47">
        <f>IF(AND(CS124=0,CS41&gt;=0),"",CS41/CS124)</f>
        <v>4.4925050530951706E-3</v>
      </c>
      <c r="CV41" s="131">
        <f t="shared" si="37"/>
        <v>0</v>
      </c>
      <c r="CW41" s="30" t="str">
        <f>IF(AND(CV4=0,CV41&gt;=0), "",CV41/CV4)</f>
        <v/>
      </c>
      <c r="CX41" s="47">
        <f t="shared" si="15"/>
        <v>1</v>
      </c>
    </row>
    <row r="42" spans="1:102" outlineLevel="1" x14ac:dyDescent="0.3">
      <c r="A42" s="29" t="s">
        <v>4</v>
      </c>
      <c r="B42" s="129">
        <f>+'N EERR LOS NA'!B41</f>
        <v>0</v>
      </c>
      <c r="C42" s="30" t="str">
        <f>IF(AND(B4=0,B42&gt;=0), "",B42/B4)</f>
        <v/>
      </c>
      <c r="D42" s="47" t="str">
        <f>IF(AND(B124=0,B42&gt;=0),"",B42/B124)</f>
        <v/>
      </c>
      <c r="E42" s="129">
        <f>+'N EERR LOS NA'!C41</f>
        <v>2030</v>
      </c>
      <c r="F42" s="30">
        <f>IF(AND(E4=0,E42&gt;=0), "",E42/E4)</f>
        <v>0.41636531201930532</v>
      </c>
      <c r="G42" s="47">
        <f>IF(AND(E124=0,E42&gt;=0),"",E42/E124)</f>
        <v>0.41955658718965894</v>
      </c>
      <c r="H42" s="129">
        <f>+'N EERR LOS NA'!D41</f>
        <v>2030.01</v>
      </c>
      <c r="I42" s="30">
        <f>IF(AND(H4=0,H42&gt;=0), "",H42/H4)</f>
        <v>0.17967119223596278</v>
      </c>
      <c r="J42" s="47">
        <f>IF(AND(H124=0,H42&gt;=0),"",H42/H124)</f>
        <v>0.41110982656463024</v>
      </c>
      <c r="K42" s="30">
        <f t="shared" si="19"/>
        <v>4.9261083743797565E-6</v>
      </c>
      <c r="L42" s="130">
        <f t="shared" si="38"/>
        <v>4060.01</v>
      </c>
      <c r="M42" s="30">
        <f>IF(AND(L4=0,L42&gt;=0), "",L42/L4)</f>
        <v>0.25102079591080273</v>
      </c>
      <c r="N42" s="47">
        <f>IF(AND(L124=0,L42&gt;=0),"",L42/L124)</f>
        <v>0.41529025037624501</v>
      </c>
      <c r="O42" s="129">
        <f>+'N EERR LOS NA'!E41</f>
        <v>2029.97</v>
      </c>
      <c r="P42" s="30">
        <f>IF(AND(O4=0,O42&gt;=0), "",O42/O4)</f>
        <v>0.32489684942648789</v>
      </c>
      <c r="Q42" s="47">
        <f>IF(AND(O124=0,O42&gt;=0),"",O42/O124)</f>
        <v>0.39464303844118609</v>
      </c>
      <c r="R42" s="30">
        <f t="shared" si="20"/>
        <v>-1.9704336431822315E-5</v>
      </c>
      <c r="S42" s="130">
        <f t="shared" si="39"/>
        <v>6089.9800000000005</v>
      </c>
      <c r="T42" s="30">
        <f>IF(AND(S4=0,S42&gt;=0), "",S42/S4)</f>
        <v>0.27160682691312776</v>
      </c>
      <c r="U42" s="47">
        <f>IF(AND(S124=0,S42&gt;=0),"",S42/S124)</f>
        <v>0.40817198916638364</v>
      </c>
      <c r="V42" s="131"/>
      <c r="W42" s="30" t="str">
        <f>IF(AND(V4=0,V42&gt;=0), "",V42/V4)</f>
        <v/>
      </c>
      <c r="X42" s="47">
        <f t="shared" si="21"/>
        <v>1</v>
      </c>
      <c r="Y42" s="129">
        <f>+'N EERR LOS NA'!F41</f>
        <v>2029.97</v>
      </c>
      <c r="Z42" s="30">
        <f>IF(AND(Y4=0,Y42&gt;=0), "",Y42/Y4)</f>
        <v>0.10051177328585285</v>
      </c>
      <c r="AA42" s="47">
        <f>IF(AND(Y124=0,Y42&gt;=0),"",Y42/Y124)</f>
        <v>0.36712963099114382</v>
      </c>
      <c r="AB42" s="30">
        <f t="shared" si="22"/>
        <v>0</v>
      </c>
      <c r="AC42" s="130">
        <f t="shared" si="27"/>
        <v>8119.9500000000007</v>
      </c>
      <c r="AD42" s="30">
        <f>IF(AND(AC4=0,AC42&gt;=0), "",AC42/AC4)</f>
        <v>0.19052693450383029</v>
      </c>
      <c r="AE42" s="47">
        <f>IF(AND(AC124=0,AC42&gt;=0),"",AC42/AC124)</f>
        <v>0.397074589463278</v>
      </c>
      <c r="AF42" s="129">
        <f>+'N EERR LOS NA'!G41</f>
        <v>2030</v>
      </c>
      <c r="AG42" s="30">
        <f>IF(AND(AF4=0,AF42&gt;=0), "",AF42/AF4)</f>
        <v>0.14900697150793479</v>
      </c>
      <c r="AH42" s="47">
        <f>IF(AND(AF124=0,AF42&gt;=0),"",AF42/AF124)</f>
        <v>0.33849915569880051</v>
      </c>
      <c r="AI42" s="30">
        <f t="shared" si="4"/>
        <v>1.4778543525260332E-5</v>
      </c>
      <c r="AJ42" s="130">
        <f t="shared" si="16"/>
        <v>10149.950000000001</v>
      </c>
      <c r="AK42" s="30">
        <f>IF(AND(AJ4=0,AJ42&gt;=0), "",AJ42/AJ4)</f>
        <v>0.1804695195904257</v>
      </c>
      <c r="AL42" s="47">
        <f>IF(AND(AJ124=0,AJ42&gt;=0),"",AJ42/AJ124)</f>
        <v>0.38379190461578094</v>
      </c>
      <c r="AM42" s="129">
        <f>+'N EERR LOS NA'!H41</f>
        <v>2030</v>
      </c>
      <c r="AN42" s="30">
        <f>IF(AND(AM4=0,AM42&gt;=0), "",AM42/AM4)</f>
        <v>0.17669217645272781</v>
      </c>
      <c r="AO42" s="47">
        <f>IF(AND(AM124=0,AM42&gt;=0),"",AM42/AM124)</f>
        <v>0.28384865920886276</v>
      </c>
      <c r="AP42" s="30">
        <f t="shared" si="5"/>
        <v>0</v>
      </c>
      <c r="AQ42" s="130">
        <f t="shared" si="17"/>
        <v>12179.95</v>
      </c>
      <c r="AR42" s="30">
        <f>IF(AND(AQ4=0,AQ42&gt;=0), "",AQ42/AQ4)</f>
        <v>0.17982878398526078</v>
      </c>
      <c r="AS42" s="47">
        <f>IF(AND(AQ124=0,AQ42&gt;=0),"",AQ42/AQ124)</f>
        <v>0.36251802309242886</v>
      </c>
      <c r="AT42" s="131">
        <f t="shared" si="28"/>
        <v>0</v>
      </c>
      <c r="AU42" s="30" t="str">
        <f>IF(AND(AT4=0,AT42&gt;=0), "",AT42/AT4)</f>
        <v/>
      </c>
      <c r="AV42" s="47">
        <f t="shared" si="23"/>
        <v>1</v>
      </c>
      <c r="AW42" s="131">
        <f t="shared" si="40"/>
        <v>2029.9916666666668</v>
      </c>
      <c r="AX42" s="30">
        <f>IF(AND(AW4=0,AW42&gt;=0), "",AW42/AW4)</f>
        <v>0.17982878398526078</v>
      </c>
      <c r="AY42" s="47">
        <f>IF(AND(AW124=0,AW42&gt;=0),"",AW42/AW124)</f>
        <v>0.36251802309242875</v>
      </c>
      <c r="AZ42" s="131">
        <f t="shared" si="29"/>
        <v>0</v>
      </c>
      <c r="BA42" s="30" t="str">
        <f>IF(AND(AZ4=0,AZ42&gt;=0), "",AZ42/AZ4)</f>
        <v/>
      </c>
      <c r="BB42" s="47">
        <f t="shared" si="24"/>
        <v>1</v>
      </c>
      <c r="BC42" s="129">
        <f>+'N EERR LOS NA'!I41</f>
        <v>0</v>
      </c>
      <c r="BD42" s="30" t="str">
        <f>IF(AND(BC4=0,BC42&gt;=0), "",BC42/BC4)</f>
        <v/>
      </c>
      <c r="BE42" s="47" t="str">
        <f>IF(AND(BC124=0,BC42&gt;=0),"",BC42/BC124)</f>
        <v/>
      </c>
      <c r="BF42" s="30">
        <f t="shared" si="25"/>
        <v>-1</v>
      </c>
      <c r="BG42" s="130">
        <f t="shared" si="30"/>
        <v>12179.95</v>
      </c>
      <c r="BH42" s="30">
        <f>IF(AND(BG4=0,BG42&gt;=0), "",BG42/BG4)</f>
        <v>0.17982878398526078</v>
      </c>
      <c r="BI42" s="47">
        <f>IF(AND(BG124=0,BG42&gt;=0),"",BG42/BG124)</f>
        <v>0.36251802309242886</v>
      </c>
      <c r="BJ42" s="129">
        <f>+'N EERR LOS NA'!J41</f>
        <v>0</v>
      </c>
      <c r="BK42" s="30" t="str">
        <f>IF(AND(BJ4=0,BJ42&gt;=0), "",BJ42/BJ4)</f>
        <v/>
      </c>
      <c r="BL42" s="47" t="str">
        <f>IF(AND(BJ124=0,BJ42&gt;=0),"",BJ42/BJ124)</f>
        <v/>
      </c>
      <c r="BM42" s="30" t="str">
        <f t="shared" si="9"/>
        <v/>
      </c>
      <c r="BN42" s="130">
        <f t="shared" si="31"/>
        <v>12179.95</v>
      </c>
      <c r="BO42" s="30">
        <f>IF(AND(BN4=0,BN42&gt;=0), "",BN42/BN4)</f>
        <v>0.17982878398526078</v>
      </c>
      <c r="BP42" s="47">
        <f>IF(AND(BN124=0,BN42&gt;=0),"",BN42/BN124)</f>
        <v>0.36251802309242886</v>
      </c>
      <c r="BQ42" s="129">
        <f>+'N EERR LOS NA'!K41</f>
        <v>0</v>
      </c>
      <c r="BR42" s="30" t="str">
        <f>IF(AND(BQ4=0,BQ42&gt;=0), "",BQ42/BQ4)</f>
        <v/>
      </c>
      <c r="BS42" s="47" t="str">
        <f>IF(AND(BQ124=0,BQ42&gt;=0),"",BQ42/BQ124)</f>
        <v/>
      </c>
      <c r="BT42" s="30" t="str">
        <f t="shared" si="10"/>
        <v/>
      </c>
      <c r="BU42" s="130">
        <f t="shared" si="32"/>
        <v>12179.95</v>
      </c>
      <c r="BV42" s="30">
        <f>IF(AND(BU4=0,BU42&gt;=0), "",BU42/BU4)</f>
        <v>0.17982878398526078</v>
      </c>
      <c r="BW42" s="47">
        <f>IF(AND(BU124=0,BU42&gt;=0),"",BU42/BU124)</f>
        <v>0.36251802309242886</v>
      </c>
      <c r="BX42" s="131">
        <f t="shared" si="33"/>
        <v>0</v>
      </c>
      <c r="BY42" s="30" t="str">
        <f>IF(AND(BX4=0,BX42&gt;=0), "",BX42/BX4)</f>
        <v/>
      </c>
      <c r="BZ42" s="47">
        <f t="shared" si="11"/>
        <v>1</v>
      </c>
      <c r="CA42" s="129">
        <f>+'N EERR LOS NA'!L41</f>
        <v>0</v>
      </c>
      <c r="CB42" s="30" t="str">
        <f>IF(AND(CA4=0,CA42&gt;=0), "",CA42/CA4)</f>
        <v/>
      </c>
      <c r="CC42" s="47" t="str">
        <f>IF(AND(CA124=0,CA42&gt;=0),"",CA42/CA124)</f>
        <v/>
      </c>
      <c r="CD42" s="30" t="str">
        <f t="shared" si="26"/>
        <v/>
      </c>
      <c r="CE42" s="130">
        <f t="shared" si="34"/>
        <v>12179.95</v>
      </c>
      <c r="CF42" s="30">
        <f>IF(AND(CE4=0,CE42&gt;=0), "",CE42/CE4)</f>
        <v>0.17982878398526078</v>
      </c>
      <c r="CG42" s="47">
        <f>IF(AND(CE124=0,CE42&gt;=0),"",CE42/CE124)</f>
        <v>0.36251802309242886</v>
      </c>
      <c r="CH42" s="129">
        <f>+'N EERR LOS NA'!M41</f>
        <v>0</v>
      </c>
      <c r="CI42" s="30" t="str">
        <f>IF(AND(CH4=0,CH42&gt;=0), "",CH42/CH4)</f>
        <v/>
      </c>
      <c r="CJ42" s="47" t="str">
        <f>IF(AND(CH124=0,CH42&gt;=0),"",CH42/CH124)</f>
        <v/>
      </c>
      <c r="CK42" s="30" t="str">
        <f t="shared" si="13"/>
        <v/>
      </c>
      <c r="CL42" s="130">
        <f t="shared" si="35"/>
        <v>12179.95</v>
      </c>
      <c r="CM42" s="30">
        <f>IF(AND(CL4=0,CL42&gt;=0), "",CL42/CL4)</f>
        <v>0.17982878398526078</v>
      </c>
      <c r="CN42" s="47">
        <f>IF(AND(CL124=0,CL42&gt;=0),"",CL42/CL124)</f>
        <v>0.36251802309242886</v>
      </c>
      <c r="CO42" s="129">
        <f>+'N EERR LOS NA'!N41</f>
        <v>0</v>
      </c>
      <c r="CP42" s="30" t="str">
        <f>IF(AND(CO4=0,CO42&gt;=0), "",CO42/CO4)</f>
        <v/>
      </c>
      <c r="CQ42" s="47" t="str">
        <f>IF(AND(CO124=0,CO42&gt;=0),"",CO42/CO124)</f>
        <v/>
      </c>
      <c r="CR42" s="30" t="str">
        <f t="shared" si="14"/>
        <v/>
      </c>
      <c r="CS42" s="130">
        <f t="shared" si="36"/>
        <v>12179.95</v>
      </c>
      <c r="CT42" s="30">
        <f>IF(AND(CS4=0,CS42&gt;=0), "",CS42/CS4)</f>
        <v>0.17982878398526078</v>
      </c>
      <c r="CU42" s="47">
        <f>IF(AND(CS124=0,CS42&gt;=0),"",CS42/CS124)</f>
        <v>0.36251802309242886</v>
      </c>
      <c r="CV42" s="131">
        <f t="shared" si="37"/>
        <v>0</v>
      </c>
      <c r="CW42" s="30" t="str">
        <f>IF(AND(CV4=0,CV42&gt;=0), "",CV42/CV4)</f>
        <v/>
      </c>
      <c r="CX42" s="47">
        <f t="shared" si="15"/>
        <v>1</v>
      </c>
    </row>
    <row r="43" spans="1:102" outlineLevel="1" x14ac:dyDescent="0.3">
      <c r="A43" s="29" t="s">
        <v>5</v>
      </c>
      <c r="B43" s="129">
        <f>+'N EERR LOS NA'!B42</f>
        <v>0</v>
      </c>
      <c r="C43" s="30" t="str">
        <f>IF(AND(B4=0,B43&gt;=0), "",B43/B4)</f>
        <v/>
      </c>
      <c r="D43" s="47" t="str">
        <f>IF(AND(B124=0,B43&gt;=0),"",B43/B124)</f>
        <v/>
      </c>
      <c r="E43" s="129">
        <f>+'N EERR LOS NA'!C42</f>
        <v>0</v>
      </c>
      <c r="F43" s="30">
        <f>IF(AND(E4=0,E43&gt;=0), "",E43/E4)</f>
        <v>0</v>
      </c>
      <c r="G43" s="47">
        <f>IF(AND(E124=0,E43&gt;=0),"",E43/E124)</f>
        <v>0</v>
      </c>
      <c r="H43" s="129">
        <f>+'N EERR LOS NA'!D42</f>
        <v>0</v>
      </c>
      <c r="I43" s="30">
        <f>IF(AND(H4=0,H43&gt;=0), "",H43/H4)</f>
        <v>0</v>
      </c>
      <c r="J43" s="47">
        <f>IF(AND(H124=0,H43&gt;=0),"",H43/H124)</f>
        <v>0</v>
      </c>
      <c r="K43" s="30" t="str">
        <f t="shared" si="19"/>
        <v/>
      </c>
      <c r="L43" s="130">
        <f t="shared" si="38"/>
        <v>0</v>
      </c>
      <c r="M43" s="30">
        <f>IF(AND(L4=0,L43&gt;=0), "",L43/L4)</f>
        <v>0</v>
      </c>
      <c r="N43" s="47">
        <f>IF(AND(L124=0,L43&gt;=0),"",L43/L124)</f>
        <v>0</v>
      </c>
      <c r="O43" s="129">
        <f>+'N EERR LOS NA'!E42</f>
        <v>0</v>
      </c>
      <c r="P43" s="30">
        <f>IF(AND(O4=0,O43&gt;=0), "",O43/O4)</f>
        <v>0</v>
      </c>
      <c r="Q43" s="47">
        <f>IF(AND(O124=0,O43&gt;=0),"",O43/O124)</f>
        <v>0</v>
      </c>
      <c r="R43" s="30" t="str">
        <f t="shared" si="20"/>
        <v/>
      </c>
      <c r="S43" s="130">
        <f t="shared" si="39"/>
        <v>0</v>
      </c>
      <c r="T43" s="30">
        <f>IF(AND(S4=0,S43&gt;=0), "",S43/S4)</f>
        <v>0</v>
      </c>
      <c r="U43" s="47">
        <f>IF(AND(S124=0,S43&gt;=0),"",S43/S124)</f>
        <v>0</v>
      </c>
      <c r="V43" s="131"/>
      <c r="W43" s="30" t="str">
        <f>IF(AND(V4=0,V43&gt;=0), "",V43/V4)</f>
        <v/>
      </c>
      <c r="X43" s="47" t="str">
        <f t="shared" si="21"/>
        <v/>
      </c>
      <c r="Y43" s="129">
        <f>+'N EERR LOS NA'!F42</f>
        <v>0</v>
      </c>
      <c r="Z43" s="30">
        <f>IF(AND(Y4=0,Y43&gt;=0), "",Y43/Y4)</f>
        <v>0</v>
      </c>
      <c r="AA43" s="47">
        <f>IF(AND(Y124=0,Y43&gt;=0),"",Y43/Y124)</f>
        <v>0</v>
      </c>
      <c r="AB43" s="30" t="str">
        <f t="shared" si="22"/>
        <v/>
      </c>
      <c r="AC43" s="130">
        <f t="shared" si="27"/>
        <v>0</v>
      </c>
      <c r="AD43" s="30">
        <f>IF(AND(AC4=0,AC43&gt;=0), "",AC43/AC4)</f>
        <v>0</v>
      </c>
      <c r="AE43" s="47">
        <f>IF(AND(AC124=0,AC43&gt;=0),"",AC43/AC124)</f>
        <v>0</v>
      </c>
      <c r="AF43" s="129">
        <f>+'N EERR LOS NA'!G42</f>
        <v>0</v>
      </c>
      <c r="AG43" s="30">
        <f>IF(AND(AF4=0,AF43&gt;=0), "",AF43/AF4)</f>
        <v>0</v>
      </c>
      <c r="AH43" s="47">
        <f>IF(AND(AF124=0,AF43&gt;=0),"",AF43/AF124)</f>
        <v>0</v>
      </c>
      <c r="AI43" s="30" t="str">
        <f t="shared" si="4"/>
        <v/>
      </c>
      <c r="AJ43" s="130">
        <f t="shared" si="16"/>
        <v>0</v>
      </c>
      <c r="AK43" s="30">
        <f>IF(AND(AJ4=0,AJ43&gt;=0), "",AJ43/AJ4)</f>
        <v>0</v>
      </c>
      <c r="AL43" s="47">
        <f>IF(AND(AJ124=0,AJ43&gt;=0),"",AJ43/AJ124)</f>
        <v>0</v>
      </c>
      <c r="AM43" s="129">
        <f>+'N EERR LOS NA'!H42</f>
        <v>0</v>
      </c>
      <c r="AN43" s="30">
        <f>IF(AND(AM4=0,AM43&gt;=0), "",AM43/AM4)</f>
        <v>0</v>
      </c>
      <c r="AO43" s="47">
        <f>IF(AND(AM124=0,AM43&gt;=0),"",AM43/AM124)</f>
        <v>0</v>
      </c>
      <c r="AP43" s="30" t="str">
        <f t="shared" si="5"/>
        <v/>
      </c>
      <c r="AQ43" s="130">
        <f t="shared" si="17"/>
        <v>0</v>
      </c>
      <c r="AR43" s="30">
        <f>IF(AND(AQ4=0,AQ43&gt;=0), "",AQ43/AQ4)</f>
        <v>0</v>
      </c>
      <c r="AS43" s="47">
        <f>IF(AND(AQ124=0,AQ43&gt;=0),"",AQ43/AQ124)</f>
        <v>0</v>
      </c>
      <c r="AT43" s="131">
        <f t="shared" si="28"/>
        <v>0</v>
      </c>
      <c r="AU43" s="30" t="str">
        <f>IF(AND(AT4=0,AT43&gt;=0), "",AT43/AT4)</f>
        <v/>
      </c>
      <c r="AV43" s="47" t="str">
        <f t="shared" si="23"/>
        <v/>
      </c>
      <c r="AW43" s="131">
        <f t="shared" si="40"/>
        <v>0</v>
      </c>
      <c r="AX43" s="30">
        <f>IF(AND(AW4=0,AW43&gt;=0), "",AW43/AW4)</f>
        <v>0</v>
      </c>
      <c r="AY43" s="47">
        <f>IF(AND(AW124=0,AW43&gt;=0),"",AW43/AW124)</f>
        <v>0</v>
      </c>
      <c r="AZ43" s="131">
        <f t="shared" si="29"/>
        <v>0</v>
      </c>
      <c r="BA43" s="30" t="str">
        <f>IF(AND(AZ4=0,AZ43&gt;=0), "",AZ43/AZ4)</f>
        <v/>
      </c>
      <c r="BB43" s="47" t="str">
        <f t="shared" si="24"/>
        <v/>
      </c>
      <c r="BC43" s="129">
        <f>+'N EERR LOS NA'!I42</f>
        <v>0</v>
      </c>
      <c r="BD43" s="30" t="str">
        <f>IF(AND(BC4=0,BC43&gt;=0), "",BC43/BC4)</f>
        <v/>
      </c>
      <c r="BE43" s="47" t="str">
        <f>IF(AND(BC124=0,BC43&gt;=0),"",BC43/BC124)</f>
        <v/>
      </c>
      <c r="BF43" s="30" t="str">
        <f t="shared" si="25"/>
        <v/>
      </c>
      <c r="BG43" s="130">
        <f t="shared" si="30"/>
        <v>0</v>
      </c>
      <c r="BH43" s="30">
        <f>IF(AND(BG4=0,BG43&gt;=0), "",BG43/BG4)</f>
        <v>0</v>
      </c>
      <c r="BI43" s="47">
        <f>IF(AND(BG124=0,BG43&gt;=0),"",BG43/BG124)</f>
        <v>0</v>
      </c>
      <c r="BJ43" s="129">
        <f>+'N EERR LOS NA'!J42</f>
        <v>0</v>
      </c>
      <c r="BK43" s="30" t="str">
        <f>IF(AND(BJ4=0,BJ43&gt;=0), "",BJ43/BJ4)</f>
        <v/>
      </c>
      <c r="BL43" s="47" t="str">
        <f>IF(AND(BJ124=0,BJ43&gt;=0),"",BJ43/BJ124)</f>
        <v/>
      </c>
      <c r="BM43" s="30" t="str">
        <f t="shared" si="9"/>
        <v/>
      </c>
      <c r="BN43" s="130">
        <f t="shared" si="31"/>
        <v>0</v>
      </c>
      <c r="BO43" s="30">
        <f>IF(AND(BN4=0,BN43&gt;=0), "",BN43/BN4)</f>
        <v>0</v>
      </c>
      <c r="BP43" s="47">
        <f>IF(AND(BN124=0,BN43&gt;=0),"",BN43/BN124)</f>
        <v>0</v>
      </c>
      <c r="BQ43" s="129">
        <f>+'N EERR LOS NA'!K42</f>
        <v>0</v>
      </c>
      <c r="BR43" s="30" t="str">
        <f>IF(AND(BQ4=0,BQ43&gt;=0), "",BQ43/BQ4)</f>
        <v/>
      </c>
      <c r="BS43" s="47" t="str">
        <f>IF(AND(BQ124=0,BQ43&gt;=0),"",BQ43/BQ124)</f>
        <v/>
      </c>
      <c r="BT43" s="30" t="str">
        <f t="shared" si="10"/>
        <v/>
      </c>
      <c r="BU43" s="130">
        <f t="shared" si="32"/>
        <v>0</v>
      </c>
      <c r="BV43" s="30">
        <f>IF(AND(BU4=0,BU43&gt;=0), "",BU43/BU4)</f>
        <v>0</v>
      </c>
      <c r="BW43" s="47">
        <f>IF(AND(BU124=0,BU43&gt;=0),"",BU43/BU124)</f>
        <v>0</v>
      </c>
      <c r="BX43" s="131">
        <f t="shared" si="33"/>
        <v>0</v>
      </c>
      <c r="BY43" s="30" t="str">
        <f>IF(AND(BX4=0,BX43&gt;=0), "",BX43/BX4)</f>
        <v/>
      </c>
      <c r="BZ43" s="47" t="str">
        <f t="shared" si="11"/>
        <v/>
      </c>
      <c r="CA43" s="129">
        <f>+'N EERR LOS NA'!L42</f>
        <v>0</v>
      </c>
      <c r="CB43" s="30" t="str">
        <f>IF(AND(CA4=0,CA43&gt;=0), "",CA43/CA4)</f>
        <v/>
      </c>
      <c r="CC43" s="47" t="str">
        <f>IF(AND(CA124=0,CA43&gt;=0),"",CA43/CA124)</f>
        <v/>
      </c>
      <c r="CD43" s="30" t="str">
        <f t="shared" si="26"/>
        <v/>
      </c>
      <c r="CE43" s="130">
        <f t="shared" si="34"/>
        <v>0</v>
      </c>
      <c r="CF43" s="30">
        <f>IF(AND(CE4=0,CE43&gt;=0), "",CE43/CE4)</f>
        <v>0</v>
      </c>
      <c r="CG43" s="47">
        <f>IF(AND(CE124=0,CE43&gt;=0),"",CE43/CE124)</f>
        <v>0</v>
      </c>
      <c r="CH43" s="129">
        <f>+'N EERR LOS NA'!M42</f>
        <v>0</v>
      </c>
      <c r="CI43" s="30" t="str">
        <f>IF(AND(CH4=0,CH43&gt;=0), "",CH43/CH4)</f>
        <v/>
      </c>
      <c r="CJ43" s="47" t="str">
        <f>IF(AND(CH124=0,CH43&gt;=0),"",CH43/CH124)</f>
        <v/>
      </c>
      <c r="CK43" s="30" t="str">
        <f t="shared" si="13"/>
        <v/>
      </c>
      <c r="CL43" s="130">
        <f t="shared" si="35"/>
        <v>0</v>
      </c>
      <c r="CM43" s="30">
        <f>IF(AND(CL4=0,CL43&gt;=0), "",CL43/CL4)</f>
        <v>0</v>
      </c>
      <c r="CN43" s="47">
        <f>IF(AND(CL124=0,CL43&gt;=0),"",CL43/CL124)</f>
        <v>0</v>
      </c>
      <c r="CO43" s="129">
        <f>+'N EERR LOS NA'!N42</f>
        <v>0</v>
      </c>
      <c r="CP43" s="30" t="str">
        <f>IF(AND(CO4=0,CO43&gt;=0), "",CO43/CO4)</f>
        <v/>
      </c>
      <c r="CQ43" s="47" t="str">
        <f>IF(AND(CO124=0,CO43&gt;=0),"",CO43/CO124)</f>
        <v/>
      </c>
      <c r="CR43" s="30" t="str">
        <f t="shared" si="14"/>
        <v/>
      </c>
      <c r="CS43" s="130">
        <f t="shared" si="36"/>
        <v>0</v>
      </c>
      <c r="CT43" s="30">
        <f>IF(AND(CS4=0,CS43&gt;=0), "",CS43/CS4)</f>
        <v>0</v>
      </c>
      <c r="CU43" s="47">
        <f>IF(AND(CS124=0,CS43&gt;=0),"",CS43/CS124)</f>
        <v>0</v>
      </c>
      <c r="CV43" s="131">
        <f t="shared" si="37"/>
        <v>0</v>
      </c>
      <c r="CW43" s="30" t="str">
        <f>IF(AND(CV4=0,CV43&gt;=0), "",CV43/CV4)</f>
        <v/>
      </c>
      <c r="CX43" s="47" t="str">
        <f t="shared" si="15"/>
        <v/>
      </c>
    </row>
    <row r="44" spans="1:102" outlineLevel="1" x14ac:dyDescent="0.3">
      <c r="A44" s="29" t="s">
        <v>6</v>
      </c>
      <c r="B44" s="129">
        <f>+'N EERR LOS NA'!B43</f>
        <v>0</v>
      </c>
      <c r="C44" s="30" t="str">
        <f>IF(AND(B4=0,B44&gt;=0), "",B44/B4)</f>
        <v/>
      </c>
      <c r="D44" s="47" t="str">
        <f>IF(AND(B124=0,B44&gt;=0),"",B44/B124)</f>
        <v/>
      </c>
      <c r="E44" s="129">
        <f>+'N EERR LOS NA'!C43</f>
        <v>482.86</v>
      </c>
      <c r="F44" s="30">
        <f>IF(AND(E4=0,E44&gt;=0), "",E44/E4)</f>
        <v>9.9037514562385118E-2</v>
      </c>
      <c r="G44" s="47">
        <f>IF(AND(E124=0,E44&gt;=0),"",E44/E124)</f>
        <v>9.9796597877043702E-2</v>
      </c>
      <c r="H44" s="129">
        <f>+'N EERR LOS NA'!D43</f>
        <v>681.04</v>
      </c>
      <c r="I44" s="30">
        <f>IF(AND(H4=0,H44&gt;=0), "",H44/H4)</f>
        <v>6.0277175363855399E-2</v>
      </c>
      <c r="J44" s="47">
        <f>IF(AND(H124=0,H44&gt;=0),"",H44/H124)</f>
        <v>0.13792160446676408</v>
      </c>
      <c r="K44" s="30">
        <f t="shared" si="19"/>
        <v>0.41042952408565619</v>
      </c>
      <c r="L44" s="130">
        <f t="shared" si="38"/>
        <v>1163.9000000000001</v>
      </c>
      <c r="M44" s="30">
        <f>IF(AND(L4=0,L44&gt;=0), "",L44/L4)</f>
        <v>7.1961178509556217E-2</v>
      </c>
      <c r="N44" s="47">
        <f>IF(AND(L124=0,L44&gt;=0),"",L44/L124)</f>
        <v>0.11905298814852959</v>
      </c>
      <c r="O44" s="129">
        <f>+'N EERR LOS NA'!E43</f>
        <v>717.06</v>
      </c>
      <c r="P44" s="30">
        <f>IF(AND(O4=0,O44&gt;=0), "",O44/O4)</f>
        <v>0.11476550631278166</v>
      </c>
      <c r="Q44" s="47">
        <f>IF(AND(O124=0,O44&gt;=0),"",O44/O124)</f>
        <v>0.13940242325977076</v>
      </c>
      <c r="R44" s="30">
        <f t="shared" si="20"/>
        <v>5.2889698108774794E-2</v>
      </c>
      <c r="S44" s="130">
        <f t="shared" si="39"/>
        <v>1880.96</v>
      </c>
      <c r="T44" s="30">
        <f>IF(AND(S4=0,S44&gt;=0), "",S44/S4)</f>
        <v>8.3888876014455993E-2</v>
      </c>
      <c r="U44" s="47">
        <f>IF(AND(S124=0,S44&gt;=0),"",S44/S124)</f>
        <v>0.12606858885290279</v>
      </c>
      <c r="V44" s="131"/>
      <c r="W44" s="30" t="str">
        <f>IF(AND(V4=0,V44&gt;=0), "",V44/V4)</f>
        <v/>
      </c>
      <c r="X44" s="47">
        <f t="shared" si="21"/>
        <v>1</v>
      </c>
      <c r="Y44" s="129">
        <f>+'N EERR LOS NA'!F43</f>
        <v>746.07</v>
      </c>
      <c r="Z44" s="30">
        <f>IF(AND(Y4=0,Y44&gt;=0), "",Y44/Y4)</f>
        <v>3.694085069994938E-2</v>
      </c>
      <c r="AA44" s="47">
        <f>IF(AND(Y124=0,Y44&gt;=0),"",Y44/Y124)</f>
        <v>0.1349302717742443</v>
      </c>
      <c r="AB44" s="30">
        <f t="shared" si="22"/>
        <v>4.0456865534265064E-2</v>
      </c>
      <c r="AC44" s="130">
        <f t="shared" si="27"/>
        <v>2627.03</v>
      </c>
      <c r="AD44" s="30">
        <f>IF(AND(AC4=0,AC44&gt;=0), "",AC44/AC4)</f>
        <v>6.1640770294102462E-2</v>
      </c>
      <c r="AE44" s="47">
        <f>IF(AND(AC124=0,AC44&gt;=0),"",AC44/AC124)</f>
        <v>0.12846468990051851</v>
      </c>
      <c r="AF44" s="129">
        <f>+'N EERR LOS NA'!G43</f>
        <v>854.07</v>
      </c>
      <c r="AG44" s="30">
        <f>IF(AND(AF4=0,AF44&gt;=0), "",AF44/AF4)</f>
        <v>6.2690829633390094E-2</v>
      </c>
      <c r="AH44" s="47">
        <f>IF(AND(AF124=0,AF44&gt;=0),"",AF44/AF124)</f>
        <v>0.14241476547176085</v>
      </c>
      <c r="AI44" s="30">
        <f t="shared" si="4"/>
        <v>0.14475853472194297</v>
      </c>
      <c r="AJ44" s="130">
        <f t="shared" si="16"/>
        <v>3481.1000000000004</v>
      </c>
      <c r="AK44" s="30">
        <f>IF(AND(AJ4=0,AJ44&gt;=0), "",AJ44/AJ4)</f>
        <v>6.1895127034737207E-2</v>
      </c>
      <c r="AL44" s="47">
        <f>IF(AND(AJ124=0,AJ44&gt;=0),"",AJ44/AJ124)</f>
        <v>0.13162803749358323</v>
      </c>
      <c r="AM44" s="129">
        <f>+'N EERR LOS NA'!H43</f>
        <v>881.24</v>
      </c>
      <c r="AN44" s="30">
        <f>IF(AND(AM4=0,AM44&gt;=0), "",AM44/AM4)</f>
        <v>7.6703553486306322E-2</v>
      </c>
      <c r="AO44" s="47">
        <f>IF(AND(AM124=0,AM44&gt;=0),"",AM44/AM124)</f>
        <v>0.12322108002030453</v>
      </c>
      <c r="AP44" s="30">
        <f t="shared" si="5"/>
        <v>3.1812380718208057E-2</v>
      </c>
      <c r="AQ44" s="130">
        <f t="shared" si="17"/>
        <v>4362.34</v>
      </c>
      <c r="AR44" s="30">
        <f>IF(AND(AQ4=0,AQ44&gt;=0), "",AQ44/AQ4)</f>
        <v>6.4407021172522255E-2</v>
      </c>
      <c r="AS44" s="47">
        <f>IF(AND(AQ124=0,AQ44&gt;=0),"",AQ44/AQ124)</f>
        <v>0.12983853569653619</v>
      </c>
      <c r="AT44" s="131">
        <f t="shared" si="28"/>
        <v>0</v>
      </c>
      <c r="AU44" s="30" t="str">
        <f>IF(AND(AT4=0,AT44&gt;=0), "",AT44/AT4)</f>
        <v/>
      </c>
      <c r="AV44" s="47">
        <f t="shared" si="23"/>
        <v>1</v>
      </c>
      <c r="AW44" s="131">
        <f t="shared" si="40"/>
        <v>727.05666666666673</v>
      </c>
      <c r="AX44" s="30">
        <f>IF(AND(AW4=0,AW44&gt;=0), "",AW44/AW4)</f>
        <v>6.4407021172522255E-2</v>
      </c>
      <c r="AY44" s="47">
        <f>IF(AND(AW124=0,AW44&gt;=0),"",AW44/AW124)</f>
        <v>0.12983853569653617</v>
      </c>
      <c r="AZ44" s="131">
        <f t="shared" si="29"/>
        <v>0</v>
      </c>
      <c r="BA44" s="30" t="str">
        <f>IF(AND(AZ4=0,AZ44&gt;=0), "",AZ44/AZ4)</f>
        <v/>
      </c>
      <c r="BB44" s="47">
        <f t="shared" si="24"/>
        <v>1</v>
      </c>
      <c r="BC44" s="129">
        <f>+'N EERR LOS NA'!I43</f>
        <v>0</v>
      </c>
      <c r="BD44" s="30" t="str">
        <f>IF(AND(BC4=0,BC44&gt;=0), "",BC44/BC4)</f>
        <v/>
      </c>
      <c r="BE44" s="47" t="str">
        <f>IF(AND(BC124=0,BC44&gt;=0),"",BC44/BC124)</f>
        <v/>
      </c>
      <c r="BF44" s="30">
        <f t="shared" si="25"/>
        <v>-1</v>
      </c>
      <c r="BG44" s="130">
        <f t="shared" si="30"/>
        <v>4362.34</v>
      </c>
      <c r="BH44" s="30">
        <f>IF(AND(BG4=0,BG44&gt;=0), "",BG44/BG4)</f>
        <v>6.4407021172522255E-2</v>
      </c>
      <c r="BI44" s="47">
        <f>IF(AND(BG124=0,BG44&gt;=0),"",BG44/BG124)</f>
        <v>0.12983853569653619</v>
      </c>
      <c r="BJ44" s="129">
        <f>+'N EERR LOS NA'!J43</f>
        <v>0</v>
      </c>
      <c r="BK44" s="30" t="str">
        <f>IF(AND(BJ4=0,BJ44&gt;=0), "",BJ44/BJ4)</f>
        <v/>
      </c>
      <c r="BL44" s="47" t="str">
        <f>IF(AND(BJ124=0,BJ44&gt;=0),"",BJ44/BJ124)</f>
        <v/>
      </c>
      <c r="BM44" s="30" t="str">
        <f t="shared" si="9"/>
        <v/>
      </c>
      <c r="BN44" s="130">
        <f t="shared" si="31"/>
        <v>4362.34</v>
      </c>
      <c r="BO44" s="30">
        <f>IF(AND(BN4=0,BN44&gt;=0), "",BN44/BN4)</f>
        <v>6.4407021172522255E-2</v>
      </c>
      <c r="BP44" s="47">
        <f>IF(AND(BN124=0,BN44&gt;=0),"",BN44/BN124)</f>
        <v>0.12983853569653619</v>
      </c>
      <c r="BQ44" s="129">
        <f>+'N EERR LOS NA'!K43</f>
        <v>0</v>
      </c>
      <c r="BR44" s="30" t="str">
        <f>IF(AND(BQ4=0,BQ44&gt;=0), "",BQ44/BQ4)</f>
        <v/>
      </c>
      <c r="BS44" s="47" t="str">
        <f>IF(AND(BQ124=0,BQ44&gt;=0),"",BQ44/BQ124)</f>
        <v/>
      </c>
      <c r="BT44" s="30" t="str">
        <f t="shared" si="10"/>
        <v/>
      </c>
      <c r="BU44" s="130">
        <f t="shared" si="32"/>
        <v>4362.34</v>
      </c>
      <c r="BV44" s="30">
        <f>IF(AND(BU4=0,BU44&gt;=0), "",BU44/BU4)</f>
        <v>6.4407021172522255E-2</v>
      </c>
      <c r="BW44" s="47">
        <f>IF(AND(BU124=0,BU44&gt;=0),"",BU44/BU124)</f>
        <v>0.12983853569653619</v>
      </c>
      <c r="BX44" s="131">
        <f t="shared" si="33"/>
        <v>0</v>
      </c>
      <c r="BY44" s="30" t="str">
        <f>IF(AND(BX4=0,BX44&gt;=0), "",BX44/BX4)</f>
        <v/>
      </c>
      <c r="BZ44" s="47">
        <f t="shared" si="11"/>
        <v>1</v>
      </c>
      <c r="CA44" s="129">
        <f>+'N EERR LOS NA'!L43</f>
        <v>0</v>
      </c>
      <c r="CB44" s="30" t="str">
        <f>IF(AND(CA4=0,CA44&gt;=0), "",CA44/CA4)</f>
        <v/>
      </c>
      <c r="CC44" s="47" t="str">
        <f>IF(AND(CA124=0,CA44&gt;=0),"",CA44/CA124)</f>
        <v/>
      </c>
      <c r="CD44" s="30" t="str">
        <f t="shared" si="26"/>
        <v/>
      </c>
      <c r="CE44" s="130">
        <f t="shared" si="34"/>
        <v>4362.34</v>
      </c>
      <c r="CF44" s="30">
        <f>IF(AND(CE4=0,CE44&gt;=0), "",CE44/CE4)</f>
        <v>6.4407021172522255E-2</v>
      </c>
      <c r="CG44" s="47">
        <f>IF(AND(CE124=0,CE44&gt;=0),"",CE44/CE124)</f>
        <v>0.12983853569653619</v>
      </c>
      <c r="CH44" s="129">
        <f>+'N EERR LOS NA'!M43</f>
        <v>0</v>
      </c>
      <c r="CI44" s="30" t="str">
        <f>IF(AND(CH4=0,CH44&gt;=0), "",CH44/CH4)</f>
        <v/>
      </c>
      <c r="CJ44" s="47" t="str">
        <f>IF(AND(CH124=0,CH44&gt;=0),"",CH44/CH124)</f>
        <v/>
      </c>
      <c r="CK44" s="30" t="str">
        <f t="shared" si="13"/>
        <v/>
      </c>
      <c r="CL44" s="130">
        <f t="shared" si="35"/>
        <v>4362.34</v>
      </c>
      <c r="CM44" s="30">
        <f>IF(AND(CL4=0,CL44&gt;=0), "",CL44/CL4)</f>
        <v>6.4407021172522255E-2</v>
      </c>
      <c r="CN44" s="47">
        <f>IF(AND(CL124=0,CL44&gt;=0),"",CL44/CL124)</f>
        <v>0.12983853569653619</v>
      </c>
      <c r="CO44" s="129">
        <f>+'N EERR LOS NA'!N43</f>
        <v>0</v>
      </c>
      <c r="CP44" s="30" t="str">
        <f>IF(AND(CO4=0,CO44&gt;=0), "",CO44/CO4)</f>
        <v/>
      </c>
      <c r="CQ44" s="47" t="str">
        <f>IF(AND(CO124=0,CO44&gt;=0),"",CO44/CO124)</f>
        <v/>
      </c>
      <c r="CR44" s="30" t="str">
        <f t="shared" si="14"/>
        <v/>
      </c>
      <c r="CS44" s="130">
        <f t="shared" si="36"/>
        <v>4362.34</v>
      </c>
      <c r="CT44" s="30">
        <f>IF(AND(CS4=0,CS44&gt;=0), "",CS44/CS4)</f>
        <v>6.4407021172522255E-2</v>
      </c>
      <c r="CU44" s="47">
        <f>IF(AND(CS124=0,CS44&gt;=0),"",CS44/CS124)</f>
        <v>0.12983853569653619</v>
      </c>
      <c r="CV44" s="131">
        <f t="shared" si="37"/>
        <v>0</v>
      </c>
      <c r="CW44" s="30" t="str">
        <f>IF(AND(CV4=0,CV44&gt;=0), "",CV44/CV4)</f>
        <v/>
      </c>
      <c r="CX44" s="47">
        <f t="shared" si="15"/>
        <v>1</v>
      </c>
    </row>
    <row r="45" spans="1:102" outlineLevel="1" x14ac:dyDescent="0.3">
      <c r="A45" s="29" t="s">
        <v>7</v>
      </c>
      <c r="B45" s="129">
        <f>+'N EERR LOS NA'!B44</f>
        <v>0</v>
      </c>
      <c r="C45" s="30" t="str">
        <f>IF(AND(B4=0,B45&gt;=0), "",B45/B4)</f>
        <v/>
      </c>
      <c r="D45" s="47" t="str">
        <f>IF(AND(B124=0,B45&gt;=0),"",B45/B124)</f>
        <v/>
      </c>
      <c r="E45" s="129">
        <f>+'N EERR LOS NA'!C44</f>
        <v>0</v>
      </c>
      <c r="F45" s="30">
        <f>IF(AND(E4=0,E45&gt;=0), "",E45/E4)</f>
        <v>0</v>
      </c>
      <c r="G45" s="47">
        <f>IF(AND(E124=0,E45&gt;=0),"",E45/E124)</f>
        <v>0</v>
      </c>
      <c r="H45" s="129">
        <f>+'N EERR LOS NA'!D44</f>
        <v>0</v>
      </c>
      <c r="I45" s="30">
        <f>IF(AND(H4=0,H45&gt;=0), "",H45/H4)</f>
        <v>0</v>
      </c>
      <c r="J45" s="47">
        <f>IF(AND(H124=0,H45&gt;=0),"",H45/H124)</f>
        <v>0</v>
      </c>
      <c r="K45" s="30" t="str">
        <f t="shared" si="19"/>
        <v/>
      </c>
      <c r="L45" s="130">
        <f t="shared" si="38"/>
        <v>0</v>
      </c>
      <c r="M45" s="30">
        <f>IF(AND(L4=0,L45&gt;=0), "",L45/L4)</f>
        <v>0</v>
      </c>
      <c r="N45" s="47">
        <f>IF(AND(L124=0,L45&gt;=0),"",L45/L124)</f>
        <v>0</v>
      </c>
      <c r="O45" s="129">
        <f>+'N EERR LOS NA'!E44</f>
        <v>0</v>
      </c>
      <c r="P45" s="30">
        <f>IF(AND(O4=0,O45&gt;=0), "",O45/O4)</f>
        <v>0</v>
      </c>
      <c r="Q45" s="47">
        <f>IF(AND(O124=0,O45&gt;=0),"",O45/O124)</f>
        <v>0</v>
      </c>
      <c r="R45" s="30" t="str">
        <f t="shared" si="20"/>
        <v/>
      </c>
      <c r="S45" s="130">
        <f t="shared" si="39"/>
        <v>0</v>
      </c>
      <c r="T45" s="30">
        <f>IF(AND(S4=0,S45&gt;=0), "",S45/S4)</f>
        <v>0</v>
      </c>
      <c r="U45" s="47">
        <f>IF(AND(S124=0,S45&gt;=0),"",S45/S124)</f>
        <v>0</v>
      </c>
      <c r="V45" s="131"/>
      <c r="W45" s="30" t="str">
        <f>IF(AND(V4=0,V45&gt;=0), "",V45/V4)</f>
        <v/>
      </c>
      <c r="X45" s="47" t="str">
        <f t="shared" si="21"/>
        <v/>
      </c>
      <c r="Y45" s="129">
        <f>+'N EERR LOS NA'!F44</f>
        <v>0</v>
      </c>
      <c r="Z45" s="30">
        <f>IF(AND(Y4=0,Y45&gt;=0), "",Y45/Y4)</f>
        <v>0</v>
      </c>
      <c r="AA45" s="47">
        <f>IF(AND(Y124=0,Y45&gt;=0),"",Y45/Y124)</f>
        <v>0</v>
      </c>
      <c r="AB45" s="30" t="str">
        <f t="shared" si="22"/>
        <v/>
      </c>
      <c r="AC45" s="130">
        <f t="shared" si="27"/>
        <v>0</v>
      </c>
      <c r="AD45" s="30">
        <f>IF(AND(AC4=0,AC45&gt;=0), "",AC45/AC4)</f>
        <v>0</v>
      </c>
      <c r="AE45" s="47">
        <f>IF(AND(AC124=0,AC45&gt;=0),"",AC45/AC124)</f>
        <v>0</v>
      </c>
      <c r="AF45" s="129">
        <f>+'N EERR LOS NA'!G44</f>
        <v>0</v>
      </c>
      <c r="AG45" s="30">
        <f>IF(AND(AF4=0,AF45&gt;=0), "",AF45/AF4)</f>
        <v>0</v>
      </c>
      <c r="AH45" s="47">
        <f>IF(AND(AF124=0,AF45&gt;=0),"",AF45/AF124)</f>
        <v>0</v>
      </c>
      <c r="AI45" s="30" t="str">
        <f t="shared" si="4"/>
        <v/>
      </c>
      <c r="AJ45" s="130">
        <f t="shared" si="16"/>
        <v>0</v>
      </c>
      <c r="AK45" s="30">
        <f>IF(AND(AJ4=0,AJ45&gt;=0), "",AJ45/AJ4)</f>
        <v>0</v>
      </c>
      <c r="AL45" s="47">
        <f>IF(AND(AJ124=0,AJ45&gt;=0),"",AJ45/AJ124)</f>
        <v>0</v>
      </c>
      <c r="AM45" s="129">
        <f>+'N EERR LOS NA'!H44</f>
        <v>0</v>
      </c>
      <c r="AN45" s="30">
        <f>IF(AND(AM4=0,AM45&gt;=0), "",AM45/AM4)</f>
        <v>0</v>
      </c>
      <c r="AO45" s="47">
        <f>IF(AND(AM124=0,AM45&gt;=0),"",AM45/AM124)</f>
        <v>0</v>
      </c>
      <c r="AP45" s="30" t="str">
        <f t="shared" si="5"/>
        <v/>
      </c>
      <c r="AQ45" s="130">
        <f t="shared" si="17"/>
        <v>0</v>
      </c>
      <c r="AR45" s="30">
        <f>IF(AND(AQ4=0,AQ45&gt;=0), "",AQ45/AQ4)</f>
        <v>0</v>
      </c>
      <c r="AS45" s="47">
        <f>IF(AND(AQ124=0,AQ45&gt;=0),"",AQ45/AQ124)</f>
        <v>0</v>
      </c>
      <c r="AT45" s="131">
        <f t="shared" si="28"/>
        <v>0</v>
      </c>
      <c r="AU45" s="30" t="str">
        <f>IF(AND(AT4=0,AT45&gt;=0), "",AT45/AT4)</f>
        <v/>
      </c>
      <c r="AV45" s="47" t="str">
        <f t="shared" si="23"/>
        <v/>
      </c>
      <c r="AW45" s="131">
        <f t="shared" si="40"/>
        <v>0</v>
      </c>
      <c r="AX45" s="30">
        <f>IF(AND(AW4=0,AW45&gt;=0), "",AW45/AW4)</f>
        <v>0</v>
      </c>
      <c r="AY45" s="47">
        <f>IF(AND(AW124=0,AW45&gt;=0),"",AW45/AW124)</f>
        <v>0</v>
      </c>
      <c r="AZ45" s="131">
        <f t="shared" si="29"/>
        <v>0</v>
      </c>
      <c r="BA45" s="30" t="str">
        <f>IF(AND(AZ4=0,AZ45&gt;=0), "",AZ45/AZ4)</f>
        <v/>
      </c>
      <c r="BB45" s="47" t="str">
        <f t="shared" si="24"/>
        <v/>
      </c>
      <c r="BC45" s="129">
        <f>+'N EERR LOS NA'!I44</f>
        <v>0</v>
      </c>
      <c r="BD45" s="30" t="str">
        <f>IF(AND(BC4=0,BC45&gt;=0), "",BC45/BC4)</f>
        <v/>
      </c>
      <c r="BE45" s="47" t="str">
        <f>IF(AND(BC124=0,BC45&gt;=0),"",BC45/BC124)</f>
        <v/>
      </c>
      <c r="BF45" s="30" t="str">
        <f t="shared" si="25"/>
        <v/>
      </c>
      <c r="BG45" s="130">
        <f t="shared" si="30"/>
        <v>0</v>
      </c>
      <c r="BH45" s="30">
        <f>IF(AND(BG4=0,BG45&gt;=0), "",BG45/BG4)</f>
        <v>0</v>
      </c>
      <c r="BI45" s="47">
        <f>IF(AND(BG124=0,BG45&gt;=0),"",BG45/BG124)</f>
        <v>0</v>
      </c>
      <c r="BJ45" s="129">
        <f>+'N EERR LOS NA'!J44</f>
        <v>0</v>
      </c>
      <c r="BK45" s="30" t="str">
        <f>IF(AND(BJ4=0,BJ45&gt;=0), "",BJ45/BJ4)</f>
        <v/>
      </c>
      <c r="BL45" s="47" t="str">
        <f>IF(AND(BJ124=0,BJ45&gt;=0),"",BJ45/BJ124)</f>
        <v/>
      </c>
      <c r="BM45" s="30" t="str">
        <f t="shared" si="9"/>
        <v/>
      </c>
      <c r="BN45" s="130">
        <f t="shared" si="31"/>
        <v>0</v>
      </c>
      <c r="BO45" s="30">
        <f>IF(AND(BN4=0,BN45&gt;=0), "",BN45/BN4)</f>
        <v>0</v>
      </c>
      <c r="BP45" s="47">
        <f>IF(AND(BN124=0,BN45&gt;=0),"",BN45/BN124)</f>
        <v>0</v>
      </c>
      <c r="BQ45" s="129">
        <f>+'N EERR LOS NA'!K44</f>
        <v>0</v>
      </c>
      <c r="BR45" s="30" t="str">
        <f>IF(AND(BQ4=0,BQ45&gt;=0), "",BQ45/BQ4)</f>
        <v/>
      </c>
      <c r="BS45" s="47" t="str">
        <f>IF(AND(BQ124=0,BQ45&gt;=0),"",BQ45/BQ124)</f>
        <v/>
      </c>
      <c r="BT45" s="30" t="str">
        <f t="shared" si="10"/>
        <v/>
      </c>
      <c r="BU45" s="130">
        <f t="shared" si="32"/>
        <v>0</v>
      </c>
      <c r="BV45" s="30">
        <f>IF(AND(BU4=0,BU45&gt;=0), "",BU45/BU4)</f>
        <v>0</v>
      </c>
      <c r="BW45" s="47">
        <f>IF(AND(BU124=0,BU45&gt;=0),"",BU45/BU124)</f>
        <v>0</v>
      </c>
      <c r="BX45" s="131">
        <f t="shared" si="33"/>
        <v>0</v>
      </c>
      <c r="BY45" s="30" t="str">
        <f>IF(AND(BX4=0,BX45&gt;=0), "",BX45/BX4)</f>
        <v/>
      </c>
      <c r="BZ45" s="47" t="str">
        <f t="shared" si="11"/>
        <v/>
      </c>
      <c r="CA45" s="129">
        <f>+'N EERR LOS NA'!L44</f>
        <v>0</v>
      </c>
      <c r="CB45" s="30" t="str">
        <f>IF(AND(CA4=0,CA45&gt;=0), "",CA45/CA4)</f>
        <v/>
      </c>
      <c r="CC45" s="47" t="str">
        <f>IF(AND(CA124=0,CA45&gt;=0),"",CA45/CA124)</f>
        <v/>
      </c>
      <c r="CD45" s="30" t="str">
        <f t="shared" si="26"/>
        <v/>
      </c>
      <c r="CE45" s="130">
        <f t="shared" si="34"/>
        <v>0</v>
      </c>
      <c r="CF45" s="30">
        <f>IF(AND(CE4=0,CE45&gt;=0), "",CE45/CE4)</f>
        <v>0</v>
      </c>
      <c r="CG45" s="47">
        <f>IF(AND(CE124=0,CE45&gt;=0),"",CE45/CE124)</f>
        <v>0</v>
      </c>
      <c r="CH45" s="129">
        <f>+'N EERR LOS NA'!M44</f>
        <v>0</v>
      </c>
      <c r="CI45" s="30" t="str">
        <f>IF(AND(CH4=0,CH45&gt;=0), "",CH45/CH4)</f>
        <v/>
      </c>
      <c r="CJ45" s="47" t="str">
        <f>IF(AND(CH124=0,CH45&gt;=0),"",CH45/CH124)</f>
        <v/>
      </c>
      <c r="CK45" s="30" t="str">
        <f t="shared" si="13"/>
        <v/>
      </c>
      <c r="CL45" s="130">
        <f t="shared" si="35"/>
        <v>0</v>
      </c>
      <c r="CM45" s="30">
        <f>IF(AND(CL4=0,CL45&gt;=0), "",CL45/CL4)</f>
        <v>0</v>
      </c>
      <c r="CN45" s="47">
        <f>IF(AND(CL124=0,CL45&gt;=0),"",CL45/CL124)</f>
        <v>0</v>
      </c>
      <c r="CO45" s="129">
        <f>+'N EERR LOS NA'!N44</f>
        <v>0</v>
      </c>
      <c r="CP45" s="30" t="str">
        <f>IF(AND(CO4=0,CO45&gt;=0), "",CO45/CO4)</f>
        <v/>
      </c>
      <c r="CQ45" s="47" t="str">
        <f>IF(AND(CO124=0,CO45&gt;=0),"",CO45/CO124)</f>
        <v/>
      </c>
      <c r="CR45" s="30" t="str">
        <f t="shared" si="14"/>
        <v/>
      </c>
      <c r="CS45" s="130">
        <f t="shared" si="36"/>
        <v>0</v>
      </c>
      <c r="CT45" s="30">
        <f>IF(AND(CS4=0,CS45&gt;=0), "",CS45/CS4)</f>
        <v>0</v>
      </c>
      <c r="CU45" s="47">
        <f>IF(AND(CS124=0,CS45&gt;=0),"",CS45/CS124)</f>
        <v>0</v>
      </c>
      <c r="CV45" s="131">
        <f t="shared" si="37"/>
        <v>0</v>
      </c>
      <c r="CW45" s="30" t="str">
        <f>IF(AND(CV4=0,CV45&gt;=0), "",CV45/CV4)</f>
        <v/>
      </c>
      <c r="CX45" s="47" t="str">
        <f t="shared" si="15"/>
        <v/>
      </c>
    </row>
    <row r="46" spans="1:102" outlineLevel="1" x14ac:dyDescent="0.3">
      <c r="A46" s="29" t="s">
        <v>8</v>
      </c>
      <c r="B46" s="129">
        <f>+'N EERR LOS NA'!B45</f>
        <v>0</v>
      </c>
      <c r="C46" s="30" t="str">
        <f>IF(AND(B4=0,B46&gt;=0), "",B46/B4)</f>
        <v/>
      </c>
      <c r="D46" s="47" t="str">
        <f>IF(AND(B124=0,B46&gt;=0),"",B46/B124)</f>
        <v/>
      </c>
      <c r="E46" s="129">
        <f>+'N EERR LOS NA'!C45</f>
        <v>0</v>
      </c>
      <c r="F46" s="30">
        <f>IF(AND(E4=0,E46&gt;=0), "",E46/E4)</f>
        <v>0</v>
      </c>
      <c r="G46" s="47">
        <f>IF(AND(E124=0,E46&gt;=0),"",E46/E124)</f>
        <v>0</v>
      </c>
      <c r="H46" s="129">
        <f>+'N EERR LOS NA'!D45</f>
        <v>0</v>
      </c>
      <c r="I46" s="30">
        <f>IF(AND(H4=0,H46&gt;=0), "",H46/H4)</f>
        <v>0</v>
      </c>
      <c r="J46" s="47">
        <f>IF(AND(H124=0,H46&gt;=0),"",H46/H124)</f>
        <v>0</v>
      </c>
      <c r="K46" s="30" t="str">
        <f t="shared" si="19"/>
        <v/>
      </c>
      <c r="L46" s="130">
        <f t="shared" si="38"/>
        <v>0</v>
      </c>
      <c r="M46" s="30">
        <f>IF(AND(L4=0,L46&gt;=0), "",L46/L4)</f>
        <v>0</v>
      </c>
      <c r="N46" s="47">
        <f>IF(AND(L124=0,L46&gt;=0),"",L46/L124)</f>
        <v>0</v>
      </c>
      <c r="O46" s="129">
        <f>+'N EERR LOS NA'!E45</f>
        <v>0</v>
      </c>
      <c r="P46" s="30">
        <f>IF(AND(O4=0,O46&gt;=0), "",O46/O4)</f>
        <v>0</v>
      </c>
      <c r="Q46" s="47">
        <f>IF(AND(O124=0,O46&gt;=0),"",O46/O124)</f>
        <v>0</v>
      </c>
      <c r="R46" s="30" t="str">
        <f t="shared" si="20"/>
        <v/>
      </c>
      <c r="S46" s="130">
        <f t="shared" si="39"/>
        <v>0</v>
      </c>
      <c r="T46" s="30">
        <f>IF(AND(S4=0,S46&gt;=0), "",S46/S4)</f>
        <v>0</v>
      </c>
      <c r="U46" s="47">
        <f>IF(AND(S124=0,S46&gt;=0),"",S46/S124)</f>
        <v>0</v>
      </c>
      <c r="V46" s="131"/>
      <c r="W46" s="30" t="str">
        <f>IF(AND(V4=0,V46&gt;=0), "",V46/V4)</f>
        <v/>
      </c>
      <c r="X46" s="47" t="str">
        <f t="shared" si="21"/>
        <v/>
      </c>
      <c r="Y46" s="129">
        <f>+'N EERR LOS NA'!F45</f>
        <v>7.4818217205138184</v>
      </c>
      <c r="Z46" s="30">
        <f>IF(AND(Y4=0,Y46&gt;=0), "",Y46/Y4)</f>
        <v>3.7045432619075874E-4</v>
      </c>
      <c r="AA46" s="47">
        <f>IF(AND(Y124=0,Y46&gt;=0),"",Y46/Y124)</f>
        <v>1.3531226803321049E-3</v>
      </c>
      <c r="AB46" s="30">
        <f t="shared" si="22"/>
        <v>1</v>
      </c>
      <c r="AC46" s="130">
        <f t="shared" si="27"/>
        <v>7.4818217205138184</v>
      </c>
      <c r="AD46" s="30">
        <f>IF(AND(AC4=0,AC46&gt;=0), "",AC46/AC4)</f>
        <v>1.7555385894170173E-4</v>
      </c>
      <c r="AE46" s="47">
        <f>IF(AND(AC124=0,AC46&gt;=0),"",AC46/AC124)</f>
        <v>3.6586940659861952E-4</v>
      </c>
      <c r="AF46" s="129">
        <f>+'N EERR LOS NA'!G45</f>
        <v>0</v>
      </c>
      <c r="AG46" s="30">
        <f>IF(AND(AF4=0,AF46&gt;=0), "",AF46/AF4)</f>
        <v>0</v>
      </c>
      <c r="AH46" s="47">
        <f>IF(AND(AF124=0,AF46&gt;=0),"",AF46/AF124)</f>
        <v>0</v>
      </c>
      <c r="AI46" s="30">
        <f t="shared" si="4"/>
        <v>-1</v>
      </c>
      <c r="AJ46" s="130">
        <f t="shared" si="16"/>
        <v>7.4818217205138184</v>
      </c>
      <c r="AK46" s="30">
        <f>IF(AND(AJ4=0,AJ46&gt;=0), "",AJ46/AJ4)</f>
        <v>1.3302930276132797E-4</v>
      </c>
      <c r="AL46" s="47">
        <f>IF(AND(AJ124=0,AJ46&gt;=0),"",AJ46/AJ124)</f>
        <v>2.8290411362732988E-4</v>
      </c>
      <c r="AM46" s="129">
        <f>+'N EERR LOS NA'!H45</f>
        <v>0.23883690110751998</v>
      </c>
      <c r="AN46" s="30">
        <f>IF(AND(AM4=0,AM46&gt;=0), "",AM46/AM4)</f>
        <v>2.0788478755621981E-5</v>
      </c>
      <c r="AO46" s="47">
        <f>IF(AND(AM124=0,AM46&gt;=0),"",AM46/AM124)</f>
        <v>3.3395829630034134E-5</v>
      </c>
      <c r="AP46" s="30">
        <f t="shared" si="5"/>
        <v>1</v>
      </c>
      <c r="AQ46" s="130">
        <f t="shared" si="17"/>
        <v>7.7206586216213386</v>
      </c>
      <c r="AR46" s="30">
        <f>IF(AND(AQ4=0,AQ46&gt;=0), "",AQ46/AQ4)</f>
        <v>1.1399034080529764E-4</v>
      </c>
      <c r="AS46" s="47">
        <f>IF(AND(AQ124=0,AQ46&gt;=0),"",AQ46/AQ124)</f>
        <v>2.2979387439863745E-4</v>
      </c>
      <c r="AT46" s="131">
        <f t="shared" si="28"/>
        <v>0</v>
      </c>
      <c r="AU46" s="30" t="str">
        <f>IF(AND(AT4=0,AT46&gt;=0), "",AT46/AT4)</f>
        <v/>
      </c>
      <c r="AV46" s="47">
        <f t="shared" si="23"/>
        <v>1</v>
      </c>
      <c r="AW46" s="131">
        <f t="shared" si="40"/>
        <v>1.2867764369368897</v>
      </c>
      <c r="AX46" s="30">
        <f>IF(AND(AW4=0,AW46&gt;=0), "",AW46/AW4)</f>
        <v>1.1399034080529762E-4</v>
      </c>
      <c r="AY46" s="47">
        <f>IF(AND(AW124=0,AW46&gt;=0),"",AW46/AW124)</f>
        <v>2.2979387439863737E-4</v>
      </c>
      <c r="AZ46" s="131">
        <f t="shared" si="29"/>
        <v>0</v>
      </c>
      <c r="BA46" s="30" t="str">
        <f>IF(AND(AZ4=0,AZ46&gt;=0), "",AZ46/AZ4)</f>
        <v/>
      </c>
      <c r="BB46" s="47">
        <f t="shared" si="24"/>
        <v>1</v>
      </c>
      <c r="BC46" s="129">
        <f>+'N EERR LOS NA'!I45</f>
        <v>0</v>
      </c>
      <c r="BD46" s="30" t="str">
        <f>IF(AND(BC4=0,BC46&gt;=0), "",BC46/BC4)</f>
        <v/>
      </c>
      <c r="BE46" s="47" t="str">
        <f>IF(AND(BC124=0,BC46&gt;=0),"",BC46/BC124)</f>
        <v/>
      </c>
      <c r="BF46" s="30">
        <f t="shared" si="25"/>
        <v>-1</v>
      </c>
      <c r="BG46" s="130">
        <f t="shared" si="30"/>
        <v>7.7206586216213386</v>
      </c>
      <c r="BH46" s="30">
        <f>IF(AND(BG4=0,BG46&gt;=0), "",BG46/BG4)</f>
        <v>1.1399034080529764E-4</v>
      </c>
      <c r="BI46" s="47">
        <f>IF(AND(BG124=0,BG46&gt;=0),"",BG46/BG124)</f>
        <v>2.2979387439863745E-4</v>
      </c>
      <c r="BJ46" s="129">
        <f>+'N EERR LOS NA'!J45</f>
        <v>0</v>
      </c>
      <c r="BK46" s="30" t="str">
        <f>IF(AND(BJ4=0,BJ46&gt;=0), "",BJ46/BJ4)</f>
        <v/>
      </c>
      <c r="BL46" s="47" t="str">
        <f>IF(AND(BJ124=0,BJ46&gt;=0),"",BJ46/BJ124)</f>
        <v/>
      </c>
      <c r="BM46" s="30" t="str">
        <f t="shared" si="9"/>
        <v/>
      </c>
      <c r="BN46" s="130">
        <f t="shared" si="31"/>
        <v>7.7206586216213386</v>
      </c>
      <c r="BO46" s="30">
        <f>IF(AND(BN4=0,BN46&gt;=0), "",BN46/BN4)</f>
        <v>1.1399034080529764E-4</v>
      </c>
      <c r="BP46" s="47">
        <f>IF(AND(BN124=0,BN46&gt;=0),"",BN46/BN124)</f>
        <v>2.2979387439863745E-4</v>
      </c>
      <c r="BQ46" s="129">
        <f>+'N EERR LOS NA'!K45</f>
        <v>0</v>
      </c>
      <c r="BR46" s="30" t="str">
        <f>IF(AND(BQ4=0,BQ46&gt;=0), "",BQ46/BQ4)</f>
        <v/>
      </c>
      <c r="BS46" s="47" t="str">
        <f>IF(AND(BQ124=0,BQ46&gt;=0),"",BQ46/BQ124)</f>
        <v/>
      </c>
      <c r="BT46" s="30" t="str">
        <f t="shared" si="10"/>
        <v/>
      </c>
      <c r="BU46" s="130">
        <f t="shared" si="32"/>
        <v>7.7206586216213386</v>
      </c>
      <c r="BV46" s="30">
        <f>IF(AND(BU4=0,BU46&gt;=0), "",BU46/BU4)</f>
        <v>1.1399034080529764E-4</v>
      </c>
      <c r="BW46" s="47">
        <f>IF(AND(BU124=0,BU46&gt;=0),"",BU46/BU124)</f>
        <v>2.2979387439863745E-4</v>
      </c>
      <c r="BX46" s="131">
        <f t="shared" si="33"/>
        <v>0</v>
      </c>
      <c r="BY46" s="30" t="str">
        <f>IF(AND(BX4=0,BX46&gt;=0), "",BX46/BX4)</f>
        <v/>
      </c>
      <c r="BZ46" s="47">
        <f t="shared" si="11"/>
        <v>1</v>
      </c>
      <c r="CA46" s="129">
        <f>+'N EERR LOS NA'!L45</f>
        <v>0</v>
      </c>
      <c r="CB46" s="30" t="str">
        <f>IF(AND(CA4=0,CA46&gt;=0), "",CA46/CA4)</f>
        <v/>
      </c>
      <c r="CC46" s="47" t="str">
        <f>IF(AND(CA124=0,CA46&gt;=0),"",CA46/CA124)</f>
        <v/>
      </c>
      <c r="CD46" s="30" t="str">
        <f t="shared" si="26"/>
        <v/>
      </c>
      <c r="CE46" s="130">
        <f t="shared" si="34"/>
        <v>7.7206586216213386</v>
      </c>
      <c r="CF46" s="30">
        <f>IF(AND(CE4=0,CE46&gt;=0), "",CE46/CE4)</f>
        <v>1.1399034080529764E-4</v>
      </c>
      <c r="CG46" s="47">
        <f>IF(AND(CE124=0,CE46&gt;=0),"",CE46/CE124)</f>
        <v>2.2979387439863745E-4</v>
      </c>
      <c r="CH46" s="129">
        <f>+'N EERR LOS NA'!M45</f>
        <v>0</v>
      </c>
      <c r="CI46" s="30" t="str">
        <f>IF(AND(CH4=0,CH46&gt;=0), "",CH46/CH4)</f>
        <v/>
      </c>
      <c r="CJ46" s="47" t="str">
        <f>IF(AND(CH124=0,CH46&gt;=0),"",CH46/CH124)</f>
        <v/>
      </c>
      <c r="CK46" s="30" t="str">
        <f t="shared" si="13"/>
        <v/>
      </c>
      <c r="CL46" s="130">
        <f t="shared" si="35"/>
        <v>7.7206586216213386</v>
      </c>
      <c r="CM46" s="30">
        <f>IF(AND(CL4=0,CL46&gt;=0), "",CL46/CL4)</f>
        <v>1.1399034080529764E-4</v>
      </c>
      <c r="CN46" s="47">
        <f>IF(AND(CL124=0,CL46&gt;=0),"",CL46/CL124)</f>
        <v>2.2979387439863745E-4</v>
      </c>
      <c r="CO46" s="129">
        <f>+'N EERR LOS NA'!N45</f>
        <v>0</v>
      </c>
      <c r="CP46" s="30" t="str">
        <f>IF(AND(CO4=0,CO46&gt;=0), "",CO46/CO4)</f>
        <v/>
      </c>
      <c r="CQ46" s="47" t="str">
        <f>IF(AND(CO124=0,CO46&gt;=0),"",CO46/CO124)</f>
        <v/>
      </c>
      <c r="CR46" s="30" t="str">
        <f t="shared" si="14"/>
        <v/>
      </c>
      <c r="CS46" s="130">
        <f t="shared" si="36"/>
        <v>7.7206586216213386</v>
      </c>
      <c r="CT46" s="30">
        <f>IF(AND(CS4=0,CS46&gt;=0), "",CS46/CS4)</f>
        <v>1.1399034080529764E-4</v>
      </c>
      <c r="CU46" s="47">
        <f>IF(AND(CS124=0,CS46&gt;=0),"",CS46/CS124)</f>
        <v>2.2979387439863745E-4</v>
      </c>
      <c r="CV46" s="131">
        <f t="shared" si="37"/>
        <v>0</v>
      </c>
      <c r="CW46" s="30" t="str">
        <f>IF(AND(CV4=0,CV46&gt;=0), "",CV46/CV4)</f>
        <v/>
      </c>
      <c r="CX46" s="47">
        <f t="shared" si="15"/>
        <v>1</v>
      </c>
    </row>
    <row r="47" spans="1:102" outlineLevel="1" x14ac:dyDescent="0.3">
      <c r="A47" s="29" t="s">
        <v>9</v>
      </c>
      <c r="B47" s="129">
        <f>+'N EERR LOS NA'!B46</f>
        <v>0</v>
      </c>
      <c r="C47" s="30" t="str">
        <f>IF(AND(B4=0,B47&gt;=0), "",B47/B4)</f>
        <v/>
      </c>
      <c r="D47" s="47" t="str">
        <f>IF(AND(B124=0,B47&gt;=0),"",B47/B124)</f>
        <v/>
      </c>
      <c r="E47" s="129">
        <f>+'N EERR LOS NA'!C46</f>
        <v>35.104950286063442</v>
      </c>
      <c r="F47" s="30">
        <f>IF(AND(E4=0,E47&gt;=0), "",E47/E4)</f>
        <v>7.2002382163935995E-3</v>
      </c>
      <c r="G47" s="47">
        <f>IF(AND(E124=0,E47&gt;=0),"",E47/E124)</f>
        <v>7.2554251898933105E-3</v>
      </c>
      <c r="H47" s="129">
        <f>+'N EERR LOS NA'!D46</f>
        <v>8.1127407301971388</v>
      </c>
      <c r="I47" s="30">
        <f>IF(AND(H4=0,H47&gt;=0), "",H47/H4)</f>
        <v>7.1803872852634976E-4</v>
      </c>
      <c r="J47" s="47">
        <f>IF(AND(H124=0,H47&gt;=0),"",H47/H124)</f>
        <v>1.6429610861794558E-3</v>
      </c>
      <c r="K47" s="30">
        <f t="shared" si="19"/>
        <v>-0.76890037832020885</v>
      </c>
      <c r="L47" s="130">
        <f t="shared" si="38"/>
        <v>43.217691016260581</v>
      </c>
      <c r="M47" s="30">
        <f>IF(AND(L4=0,L47&gt;=0), "",L47/L4)</f>
        <v>2.6720474078460103E-3</v>
      </c>
      <c r="N47" s="47">
        <f>IF(AND(L124=0,L47&gt;=0),"",L47/L124)</f>
        <v>4.4206506197832151E-3</v>
      </c>
      <c r="O47" s="129">
        <f>+'N EERR LOS NA'!E46</f>
        <v>0</v>
      </c>
      <c r="P47" s="30">
        <f>IF(AND(O4=0,O47&gt;=0), "",O47/O4)</f>
        <v>0</v>
      </c>
      <c r="Q47" s="47">
        <f>IF(AND(O124=0,O47&gt;=0),"",O47/O124)</f>
        <v>0</v>
      </c>
      <c r="R47" s="30">
        <f t="shared" si="20"/>
        <v>-1</v>
      </c>
      <c r="S47" s="130">
        <f t="shared" si="39"/>
        <v>43.217691016260581</v>
      </c>
      <c r="T47" s="30">
        <f>IF(AND(S4=0,S47&gt;=0), "",S47/S4)</f>
        <v>1.927464445439644E-3</v>
      </c>
      <c r="U47" s="47">
        <f>IF(AND(S124=0,S47&gt;=0),"",S47/S124)</f>
        <v>2.8966024370006512E-3</v>
      </c>
      <c r="V47" s="131"/>
      <c r="W47" s="30" t="str">
        <f>IF(AND(V4=0,V47&gt;=0), "",V47/V4)</f>
        <v/>
      </c>
      <c r="X47" s="47">
        <f t="shared" si="21"/>
        <v>1</v>
      </c>
      <c r="Y47" s="129">
        <f>+'N EERR LOS NA'!F46</f>
        <v>11.8586874270144</v>
      </c>
      <c r="Z47" s="30">
        <f>IF(AND(Y4=0,Y47&gt;=0), "",Y47/Y4)</f>
        <v>5.8717010701235246E-4</v>
      </c>
      <c r="AA47" s="47">
        <f>IF(AND(Y124=0,Y47&gt;=0),"",Y47/Y124)</f>
        <v>2.1446994483263859E-3</v>
      </c>
      <c r="AB47" s="30">
        <f t="shared" si="22"/>
        <v>1</v>
      </c>
      <c r="AC47" s="130">
        <f t="shared" si="27"/>
        <v>55.076378443274983</v>
      </c>
      <c r="AD47" s="30">
        <f>IF(AND(AC4=0,AC47&gt;=0), "",AC47/AC4)</f>
        <v>1.2923150448426433E-3</v>
      </c>
      <c r="AE47" s="47">
        <f>IF(AND(AC124=0,AC47&gt;=0),"",AC47/AC124)</f>
        <v>2.693296185258228E-3</v>
      </c>
      <c r="AF47" s="129">
        <f>+'N EERR LOS NA'!G46</f>
        <v>0</v>
      </c>
      <c r="AG47" s="30">
        <f>IF(AND(AF4=0,AF47&gt;=0), "",AF47/AF4)</f>
        <v>0</v>
      </c>
      <c r="AH47" s="47">
        <f>IF(AND(AF124=0,AF47&gt;=0),"",AF47/AF124)</f>
        <v>0</v>
      </c>
      <c r="AI47" s="30">
        <f t="shared" si="4"/>
        <v>-1</v>
      </c>
      <c r="AJ47" s="130">
        <f t="shared" si="16"/>
        <v>55.076378443274983</v>
      </c>
      <c r="AK47" s="30">
        <f>IF(AND(AJ4=0,AJ47&gt;=0), "",AJ47/AJ4)</f>
        <v>9.7927650465650697E-4</v>
      </c>
      <c r="AL47" s="47">
        <f>IF(AND(AJ124=0,AJ47&gt;=0),"",AJ47/AJ124)</f>
        <v>2.0825588482784687E-3</v>
      </c>
      <c r="AM47" s="129">
        <f>+'N EERR LOS NA'!H46</f>
        <v>0</v>
      </c>
      <c r="AN47" s="30">
        <f>IF(AND(AM4=0,AM47&gt;=0), "",AM47/AM4)</f>
        <v>0</v>
      </c>
      <c r="AO47" s="47">
        <f>IF(AND(AM124=0,AM47&gt;=0),"",AM47/AM124)</f>
        <v>0</v>
      </c>
      <c r="AP47" s="30" t="str">
        <f t="shared" si="5"/>
        <v/>
      </c>
      <c r="AQ47" s="130">
        <f t="shared" si="17"/>
        <v>55.076378443274983</v>
      </c>
      <c r="AR47" s="30">
        <f>IF(AND(AQ4=0,AQ47&gt;=0), "",AQ47/AQ4)</f>
        <v>8.1316574877287424E-4</v>
      </c>
      <c r="AS47" s="47">
        <f>IF(AND(AQ124=0,AQ47&gt;=0),"",AQ47/AQ124)</f>
        <v>1.6392661572786843E-3</v>
      </c>
      <c r="AT47" s="131">
        <f t="shared" si="28"/>
        <v>0</v>
      </c>
      <c r="AU47" s="30" t="str">
        <f>IF(AND(AT4=0,AT47&gt;=0), "",AT47/AT4)</f>
        <v/>
      </c>
      <c r="AV47" s="47">
        <f t="shared" si="23"/>
        <v>1</v>
      </c>
      <c r="AW47" s="131">
        <f t="shared" si="40"/>
        <v>9.1793964072124972</v>
      </c>
      <c r="AX47" s="30">
        <f>IF(AND(AW4=0,AW47&gt;=0), "",AW47/AW4)</f>
        <v>8.1316574877287424E-4</v>
      </c>
      <c r="AY47" s="47">
        <f>IF(AND(AW124=0,AW47&gt;=0),"",AW47/AW124)</f>
        <v>1.6392661572786837E-3</v>
      </c>
      <c r="AZ47" s="131">
        <f t="shared" si="29"/>
        <v>0</v>
      </c>
      <c r="BA47" s="30" t="str">
        <f>IF(AND(AZ4=0,AZ47&gt;=0), "",AZ47/AZ4)</f>
        <v/>
      </c>
      <c r="BB47" s="47">
        <f t="shared" si="24"/>
        <v>1</v>
      </c>
      <c r="BC47" s="129">
        <f>+'N EERR LOS NA'!I46</f>
        <v>0</v>
      </c>
      <c r="BD47" s="30" t="str">
        <f>IF(AND(BC4=0,BC47&gt;=0), "",BC47/BC4)</f>
        <v/>
      </c>
      <c r="BE47" s="47" t="str">
        <f>IF(AND(BC124=0,BC47&gt;=0),"",BC47/BC124)</f>
        <v/>
      </c>
      <c r="BF47" s="30" t="str">
        <f t="shared" si="25"/>
        <v/>
      </c>
      <c r="BG47" s="130">
        <f t="shared" si="30"/>
        <v>55.076378443274983</v>
      </c>
      <c r="BH47" s="30">
        <f>IF(AND(BG4=0,BG47&gt;=0), "",BG47/BG4)</f>
        <v>8.1316574877287424E-4</v>
      </c>
      <c r="BI47" s="47">
        <f>IF(AND(BG124=0,BG47&gt;=0),"",BG47/BG124)</f>
        <v>1.6392661572786843E-3</v>
      </c>
      <c r="BJ47" s="129">
        <f>+'N EERR LOS NA'!J46</f>
        <v>0</v>
      </c>
      <c r="BK47" s="30" t="str">
        <f>IF(AND(BJ4=0,BJ47&gt;=0), "",BJ47/BJ4)</f>
        <v/>
      </c>
      <c r="BL47" s="47" t="str">
        <f>IF(AND(BJ124=0,BJ47&gt;=0),"",BJ47/BJ124)</f>
        <v/>
      </c>
      <c r="BM47" s="30" t="str">
        <f t="shared" si="9"/>
        <v/>
      </c>
      <c r="BN47" s="130">
        <f t="shared" si="31"/>
        <v>55.076378443274983</v>
      </c>
      <c r="BO47" s="30">
        <f>IF(AND(BN4=0,BN47&gt;=0), "",BN47/BN4)</f>
        <v>8.1316574877287424E-4</v>
      </c>
      <c r="BP47" s="47">
        <f>IF(AND(BN124=0,BN47&gt;=0),"",BN47/BN124)</f>
        <v>1.6392661572786843E-3</v>
      </c>
      <c r="BQ47" s="129">
        <f>+'N EERR LOS NA'!K46</f>
        <v>0</v>
      </c>
      <c r="BR47" s="30" t="str">
        <f>IF(AND(BQ4=0,BQ47&gt;=0), "",BQ47/BQ4)</f>
        <v/>
      </c>
      <c r="BS47" s="47" t="str">
        <f>IF(AND(BQ124=0,BQ47&gt;=0),"",BQ47/BQ124)</f>
        <v/>
      </c>
      <c r="BT47" s="30" t="str">
        <f t="shared" si="10"/>
        <v/>
      </c>
      <c r="BU47" s="130">
        <f t="shared" si="32"/>
        <v>55.076378443274983</v>
      </c>
      <c r="BV47" s="30">
        <f>IF(AND(BU4=0,BU47&gt;=0), "",BU47/BU4)</f>
        <v>8.1316574877287424E-4</v>
      </c>
      <c r="BW47" s="47">
        <f>IF(AND(BU124=0,BU47&gt;=0),"",BU47/BU124)</f>
        <v>1.6392661572786843E-3</v>
      </c>
      <c r="BX47" s="131">
        <f t="shared" si="33"/>
        <v>0</v>
      </c>
      <c r="BY47" s="30" t="str">
        <f>IF(AND(BX4=0,BX47&gt;=0), "",BX47/BX4)</f>
        <v/>
      </c>
      <c r="BZ47" s="47">
        <f t="shared" si="11"/>
        <v>1</v>
      </c>
      <c r="CA47" s="129">
        <f>+'N EERR LOS NA'!L46</f>
        <v>0</v>
      </c>
      <c r="CB47" s="30" t="str">
        <f>IF(AND(CA4=0,CA47&gt;=0), "",CA47/CA4)</f>
        <v/>
      </c>
      <c r="CC47" s="47" t="str">
        <f>IF(AND(CA124=0,CA47&gt;=0),"",CA47/CA124)</f>
        <v/>
      </c>
      <c r="CD47" s="30" t="str">
        <f t="shared" si="26"/>
        <v/>
      </c>
      <c r="CE47" s="130">
        <f t="shared" si="34"/>
        <v>55.076378443274983</v>
      </c>
      <c r="CF47" s="30">
        <f>IF(AND(CE4=0,CE47&gt;=0), "",CE47/CE4)</f>
        <v>8.1316574877287424E-4</v>
      </c>
      <c r="CG47" s="47">
        <f>IF(AND(CE124=0,CE47&gt;=0),"",CE47/CE124)</f>
        <v>1.6392661572786843E-3</v>
      </c>
      <c r="CH47" s="129">
        <f>+'N EERR LOS NA'!M46</f>
        <v>0</v>
      </c>
      <c r="CI47" s="30" t="str">
        <f>IF(AND(CH4=0,CH47&gt;=0), "",CH47/CH4)</f>
        <v/>
      </c>
      <c r="CJ47" s="47" t="str">
        <f>IF(AND(CH124=0,CH47&gt;=0),"",CH47/CH124)</f>
        <v/>
      </c>
      <c r="CK47" s="30" t="str">
        <f t="shared" si="13"/>
        <v/>
      </c>
      <c r="CL47" s="130">
        <f t="shared" si="35"/>
        <v>55.076378443274983</v>
      </c>
      <c r="CM47" s="30">
        <f>IF(AND(CL4=0,CL47&gt;=0), "",CL47/CL4)</f>
        <v>8.1316574877287424E-4</v>
      </c>
      <c r="CN47" s="47">
        <f>IF(AND(CL124=0,CL47&gt;=0),"",CL47/CL124)</f>
        <v>1.6392661572786843E-3</v>
      </c>
      <c r="CO47" s="129">
        <f>+'N EERR LOS NA'!N46</f>
        <v>0</v>
      </c>
      <c r="CP47" s="30" t="str">
        <f>IF(AND(CO4=0,CO47&gt;=0), "",CO47/CO4)</f>
        <v/>
      </c>
      <c r="CQ47" s="47" t="str">
        <f>IF(AND(CO124=0,CO47&gt;=0),"",CO47/CO124)</f>
        <v/>
      </c>
      <c r="CR47" s="30" t="str">
        <f t="shared" si="14"/>
        <v/>
      </c>
      <c r="CS47" s="130">
        <f t="shared" si="36"/>
        <v>55.076378443274983</v>
      </c>
      <c r="CT47" s="30">
        <f>IF(AND(CS4=0,CS47&gt;=0), "",CS47/CS4)</f>
        <v>8.1316574877287424E-4</v>
      </c>
      <c r="CU47" s="47">
        <f>IF(AND(CS124=0,CS47&gt;=0),"",CS47/CS124)</f>
        <v>1.6392661572786843E-3</v>
      </c>
      <c r="CV47" s="131">
        <f t="shared" si="37"/>
        <v>0</v>
      </c>
      <c r="CW47" s="30" t="str">
        <f>IF(AND(CV4=0,CV47&gt;=0), "",CV47/CV4)</f>
        <v/>
      </c>
      <c r="CX47" s="47">
        <f t="shared" si="15"/>
        <v>1</v>
      </c>
    </row>
    <row r="48" spans="1:102" outlineLevel="1" x14ac:dyDescent="0.3">
      <c r="A48" s="29" t="s">
        <v>10</v>
      </c>
      <c r="B48" s="129">
        <f>+'N EERR LOS NA'!B47</f>
        <v>0</v>
      </c>
      <c r="C48" s="30" t="str">
        <f>IF(AND(B4=0,B48&gt;=0), "",B48/B4)</f>
        <v/>
      </c>
      <c r="D48" s="47" t="str">
        <f>IF(AND(B124=0,B48&gt;=0),"",B48/B124)</f>
        <v/>
      </c>
      <c r="E48" s="129">
        <f>+'N EERR LOS NA'!C47</f>
        <v>14.934837156770172</v>
      </c>
      <c r="F48" s="30">
        <f>IF(AND(E4=0,E48&gt;=0), "",E48/E4)</f>
        <v>3.0632256811508017E-3</v>
      </c>
      <c r="G48" s="47">
        <f>IF(AND(E124=0,E48&gt;=0),"",E48/E124)</f>
        <v>3.0867040924767502E-3</v>
      </c>
      <c r="H48" s="129">
        <f>+'N EERR LOS NA'!D47</f>
        <v>16.569956586719808</v>
      </c>
      <c r="I48" s="30">
        <f>IF(AND(H4=0,H48&gt;=0), "",H48/H4)</f>
        <v>1.4665661032379606E-3</v>
      </c>
      <c r="J48" s="47">
        <f>IF(AND(H124=0,H48&gt;=0),"",H48/H124)</f>
        <v>3.3556839515814368E-3</v>
      </c>
      <c r="K48" s="30">
        <f t="shared" si="19"/>
        <v>0.1094835794180999</v>
      </c>
      <c r="L48" s="130">
        <f t="shared" si="38"/>
        <v>31.50479374348998</v>
      </c>
      <c r="M48" s="30">
        <f>IF(AND(L4=0,L48&gt;=0), "",L48/L4)</f>
        <v>1.9478667295145906E-3</v>
      </c>
      <c r="N48" s="47">
        <f>IF(AND(L124=0,L48&gt;=0),"",L48/L124)</f>
        <v>3.2225619350163943E-3</v>
      </c>
      <c r="O48" s="129">
        <f>+'N EERR LOS NA'!E47</f>
        <v>0</v>
      </c>
      <c r="P48" s="30">
        <f>IF(AND(O4=0,O48&gt;=0), "",O48/O4)</f>
        <v>0</v>
      </c>
      <c r="Q48" s="47">
        <f>IF(AND(O124=0,O48&gt;=0),"",O48/O124)</f>
        <v>0</v>
      </c>
      <c r="R48" s="30">
        <f t="shared" si="20"/>
        <v>-1</v>
      </c>
      <c r="S48" s="130">
        <f t="shared" si="39"/>
        <v>31.50479374348998</v>
      </c>
      <c r="T48" s="30">
        <f>IF(AND(S4=0,S48&gt;=0), "",S48/S4)</f>
        <v>1.405081307528411E-3</v>
      </c>
      <c r="U48" s="47">
        <f>IF(AND(S124=0,S48&gt;=0),"",S48/S124)</f>
        <v>2.1115626538275893E-3</v>
      </c>
      <c r="V48" s="131"/>
      <c r="W48" s="30" t="str">
        <f>IF(AND(V4=0,V48&gt;=0), "",V48/V4)</f>
        <v/>
      </c>
      <c r="X48" s="47">
        <f t="shared" si="21"/>
        <v>1</v>
      </c>
      <c r="Y48" s="129">
        <f>+'N EERR LOS NA'!F47</f>
        <v>14.814007006617361</v>
      </c>
      <c r="Z48" s="30">
        <f>IF(AND(Y4=0,Y48&gt;=0), "",Y48/Y4)</f>
        <v>7.3349956585770225E-4</v>
      </c>
      <c r="AA48" s="47">
        <f>IF(AND(Y124=0,Y48&gt;=0),"",Y48/Y124)</f>
        <v>2.6791829070575679E-3</v>
      </c>
      <c r="AB48" s="30">
        <f t="shared" si="22"/>
        <v>1</v>
      </c>
      <c r="AC48" s="130">
        <f t="shared" si="27"/>
        <v>46.318800750107343</v>
      </c>
      <c r="AD48" s="30">
        <f>IF(AND(AC4=0,AC48&gt;=0), "",AC48/AC4)</f>
        <v>1.0868267805604302E-3</v>
      </c>
      <c r="AE48" s="47">
        <f>IF(AND(AC124=0,AC48&gt;=0),"",AC48/AC124)</f>
        <v>2.265040892158233E-3</v>
      </c>
      <c r="AF48" s="129">
        <f>+'N EERR LOS NA'!G47</f>
        <v>17.944646575422592</v>
      </c>
      <c r="AG48" s="30">
        <f>IF(AND(AF4=0,AF48&gt;=0), "",AF48/AF4)</f>
        <v>1.3171810054108148E-3</v>
      </c>
      <c r="AH48" s="47">
        <f>IF(AND(AF124=0,AF48&gt;=0),"",AF48/AF124)</f>
        <v>2.9922402537408467E-3</v>
      </c>
      <c r="AI48" s="30">
        <f t="shared" si="4"/>
        <v>0.211329694079852</v>
      </c>
      <c r="AJ48" s="130">
        <f t="shared" si="16"/>
        <v>64.263447325529938</v>
      </c>
      <c r="AK48" s="30">
        <f>IF(AND(AJ4=0,AJ48&gt;=0), "",AJ48/AJ4)</f>
        <v>1.1426256746154429E-3</v>
      </c>
      <c r="AL48" s="47">
        <f>IF(AND(AJ124=0,AJ48&gt;=0),"",AJ48/AJ124)</f>
        <v>2.4299421027927275E-3</v>
      </c>
      <c r="AM48" s="129">
        <f>+'N EERR LOS NA'!H47</f>
        <v>0</v>
      </c>
      <c r="AN48" s="30">
        <f>IF(AND(AM4=0,AM48&gt;=0), "",AM48/AM4)</f>
        <v>0</v>
      </c>
      <c r="AO48" s="47">
        <f>IF(AND(AM124=0,AM48&gt;=0),"",AM48/AM124)</f>
        <v>0</v>
      </c>
      <c r="AP48" s="30">
        <f t="shared" si="5"/>
        <v>-1</v>
      </c>
      <c r="AQ48" s="130">
        <f t="shared" si="17"/>
        <v>64.263447325529938</v>
      </c>
      <c r="AR48" s="30">
        <f>IF(AND(AQ4=0,AQ48&gt;=0), "",AQ48/AQ4)</f>
        <v>9.4880665251096329E-4</v>
      </c>
      <c r="AS48" s="47">
        <f>IF(AND(AQ124=0,AQ48&gt;=0),"",AQ48/AQ124)</f>
        <v>1.9127055432539171E-3</v>
      </c>
      <c r="AT48" s="131">
        <f t="shared" si="28"/>
        <v>0</v>
      </c>
      <c r="AU48" s="30" t="str">
        <f>IF(AND(AT4=0,AT48&gt;=0), "",AT48/AT4)</f>
        <v/>
      </c>
      <c r="AV48" s="47">
        <f t="shared" si="23"/>
        <v>1</v>
      </c>
      <c r="AW48" s="131">
        <f t="shared" si="40"/>
        <v>10.71057455425499</v>
      </c>
      <c r="AX48" s="30">
        <f>IF(AND(AW4=0,AW48&gt;=0), "",AW48/AW4)</f>
        <v>9.4880665251096319E-4</v>
      </c>
      <c r="AY48" s="47">
        <f>IF(AND(AW124=0,AW48&gt;=0),"",AW48/AW124)</f>
        <v>1.9127055432539165E-3</v>
      </c>
      <c r="AZ48" s="131">
        <f t="shared" si="29"/>
        <v>0</v>
      </c>
      <c r="BA48" s="30" t="str">
        <f>IF(AND(AZ4=0,AZ48&gt;=0), "",AZ48/AZ4)</f>
        <v/>
      </c>
      <c r="BB48" s="47">
        <f t="shared" si="24"/>
        <v>1</v>
      </c>
      <c r="BC48" s="129">
        <f>+'N EERR LOS NA'!I47</f>
        <v>0</v>
      </c>
      <c r="BD48" s="30" t="str">
        <f>IF(AND(BC4=0,BC48&gt;=0), "",BC48/BC4)</f>
        <v/>
      </c>
      <c r="BE48" s="47" t="str">
        <f>IF(AND(BC124=0,BC48&gt;=0),"",BC48/BC124)</f>
        <v/>
      </c>
      <c r="BF48" s="30" t="str">
        <f t="shared" si="25"/>
        <v/>
      </c>
      <c r="BG48" s="130">
        <f t="shared" si="30"/>
        <v>64.263447325529938</v>
      </c>
      <c r="BH48" s="30">
        <f>IF(AND(BG4=0,BG48&gt;=0), "",BG48/BG4)</f>
        <v>9.4880665251096329E-4</v>
      </c>
      <c r="BI48" s="47">
        <f>IF(AND(BG124=0,BG48&gt;=0),"",BG48/BG124)</f>
        <v>1.9127055432539171E-3</v>
      </c>
      <c r="BJ48" s="129">
        <f>+'N EERR LOS NA'!J47</f>
        <v>0</v>
      </c>
      <c r="BK48" s="30" t="str">
        <f>IF(AND(BJ4=0,BJ48&gt;=0), "",BJ48/BJ4)</f>
        <v/>
      </c>
      <c r="BL48" s="47" t="str">
        <f>IF(AND(BJ124=0,BJ48&gt;=0),"",BJ48/BJ124)</f>
        <v/>
      </c>
      <c r="BM48" s="30" t="str">
        <f t="shared" si="9"/>
        <v/>
      </c>
      <c r="BN48" s="130">
        <f t="shared" si="31"/>
        <v>64.263447325529938</v>
      </c>
      <c r="BO48" s="30">
        <f>IF(AND(BN4=0,BN48&gt;=0), "",BN48/BN4)</f>
        <v>9.4880665251096329E-4</v>
      </c>
      <c r="BP48" s="47">
        <f>IF(AND(BN124=0,BN48&gt;=0),"",BN48/BN124)</f>
        <v>1.9127055432539171E-3</v>
      </c>
      <c r="BQ48" s="129">
        <f>+'N EERR LOS NA'!K47</f>
        <v>0</v>
      </c>
      <c r="BR48" s="30" t="str">
        <f>IF(AND(BQ4=0,BQ48&gt;=0), "",BQ48/BQ4)</f>
        <v/>
      </c>
      <c r="BS48" s="47" t="str">
        <f>IF(AND(BQ124=0,BQ48&gt;=0),"",BQ48/BQ124)</f>
        <v/>
      </c>
      <c r="BT48" s="30" t="str">
        <f t="shared" si="10"/>
        <v/>
      </c>
      <c r="BU48" s="130">
        <f t="shared" si="32"/>
        <v>64.263447325529938</v>
      </c>
      <c r="BV48" s="30">
        <f>IF(AND(BU4=0,BU48&gt;=0), "",BU48/BU4)</f>
        <v>9.4880665251096329E-4</v>
      </c>
      <c r="BW48" s="47">
        <f>IF(AND(BU124=0,BU48&gt;=0),"",BU48/BU124)</f>
        <v>1.9127055432539171E-3</v>
      </c>
      <c r="BX48" s="131">
        <f t="shared" si="33"/>
        <v>0</v>
      </c>
      <c r="BY48" s="30" t="str">
        <f>IF(AND(BX4=0,BX48&gt;=0), "",BX48/BX4)</f>
        <v/>
      </c>
      <c r="BZ48" s="47">
        <f t="shared" si="11"/>
        <v>1</v>
      </c>
      <c r="CA48" s="129">
        <f>+'N EERR LOS NA'!L47</f>
        <v>0</v>
      </c>
      <c r="CB48" s="30" t="str">
        <f>IF(AND(CA4=0,CA48&gt;=0), "",CA48/CA4)</f>
        <v/>
      </c>
      <c r="CC48" s="47" t="str">
        <f>IF(AND(CA124=0,CA48&gt;=0),"",CA48/CA124)</f>
        <v/>
      </c>
      <c r="CD48" s="30" t="str">
        <f t="shared" si="26"/>
        <v/>
      </c>
      <c r="CE48" s="130">
        <f t="shared" si="34"/>
        <v>64.263447325529938</v>
      </c>
      <c r="CF48" s="30">
        <f>IF(AND(CE4=0,CE48&gt;=0), "",CE48/CE4)</f>
        <v>9.4880665251096329E-4</v>
      </c>
      <c r="CG48" s="47">
        <f>IF(AND(CE124=0,CE48&gt;=0),"",CE48/CE124)</f>
        <v>1.9127055432539171E-3</v>
      </c>
      <c r="CH48" s="129">
        <f>+'N EERR LOS NA'!M47</f>
        <v>0</v>
      </c>
      <c r="CI48" s="30" t="str">
        <f>IF(AND(CH4=0,CH48&gt;=0), "",CH48/CH4)</f>
        <v/>
      </c>
      <c r="CJ48" s="47" t="str">
        <f>IF(AND(CH124=0,CH48&gt;=0),"",CH48/CH124)</f>
        <v/>
      </c>
      <c r="CK48" s="30" t="str">
        <f t="shared" si="13"/>
        <v/>
      </c>
      <c r="CL48" s="130">
        <f t="shared" si="35"/>
        <v>64.263447325529938</v>
      </c>
      <c r="CM48" s="30">
        <f>IF(AND(CL4=0,CL48&gt;=0), "",CL48/CL4)</f>
        <v>9.4880665251096329E-4</v>
      </c>
      <c r="CN48" s="47">
        <f>IF(AND(CL124=0,CL48&gt;=0),"",CL48/CL124)</f>
        <v>1.9127055432539171E-3</v>
      </c>
      <c r="CO48" s="129">
        <f>+'N EERR LOS NA'!N47</f>
        <v>0</v>
      </c>
      <c r="CP48" s="30" t="str">
        <f>IF(AND(CO4=0,CO48&gt;=0), "",CO48/CO4)</f>
        <v/>
      </c>
      <c r="CQ48" s="47" t="str">
        <f>IF(AND(CO124=0,CO48&gt;=0),"",CO48/CO124)</f>
        <v/>
      </c>
      <c r="CR48" s="30" t="str">
        <f t="shared" si="14"/>
        <v/>
      </c>
      <c r="CS48" s="130">
        <f t="shared" si="36"/>
        <v>64.263447325529938</v>
      </c>
      <c r="CT48" s="30">
        <f>IF(AND(CS4=0,CS48&gt;=0), "",CS48/CS4)</f>
        <v>9.4880665251096329E-4</v>
      </c>
      <c r="CU48" s="47">
        <f>IF(AND(CS124=0,CS48&gt;=0),"",CS48/CS124)</f>
        <v>1.9127055432539171E-3</v>
      </c>
      <c r="CV48" s="131">
        <f t="shared" si="37"/>
        <v>0</v>
      </c>
      <c r="CW48" s="30" t="str">
        <f>IF(AND(CV4=0,CV48&gt;=0), "",CV48/CV4)</f>
        <v/>
      </c>
      <c r="CX48" s="47">
        <f t="shared" si="15"/>
        <v>1</v>
      </c>
    </row>
    <row r="49" spans="1:102" outlineLevel="1" x14ac:dyDescent="0.3">
      <c r="A49" s="29" t="s">
        <v>11</v>
      </c>
      <c r="B49" s="129">
        <f>+'N EERR LOS NA'!B48</f>
        <v>0</v>
      </c>
      <c r="C49" s="30" t="str">
        <f>IF(AND(B4=0,B49&gt;=0), "",B49/B4)</f>
        <v/>
      </c>
      <c r="D49" s="47" t="str">
        <f>IF(AND(B124=0,B49&gt;=0),"",B49/B124)</f>
        <v/>
      </c>
      <c r="E49" s="129">
        <f>+'N EERR LOS NA'!C48</f>
        <v>0</v>
      </c>
      <c r="F49" s="30">
        <f>IF(AND(E4=0,E49&gt;=0), "",E49/E4)</f>
        <v>0</v>
      </c>
      <c r="G49" s="47">
        <f>IF(AND(E124=0,E49&gt;=0),"",E49/E124)</f>
        <v>0</v>
      </c>
      <c r="H49" s="129">
        <f>+'N EERR LOS NA'!D48</f>
        <v>0</v>
      </c>
      <c r="I49" s="30">
        <f>IF(AND(H4=0,H49&gt;=0), "",H49/H4)</f>
        <v>0</v>
      </c>
      <c r="J49" s="47">
        <f>IF(AND(H124=0,H49&gt;=0),"",H49/H124)</f>
        <v>0</v>
      </c>
      <c r="K49" s="30" t="str">
        <f t="shared" si="19"/>
        <v/>
      </c>
      <c r="L49" s="130">
        <f t="shared" si="38"/>
        <v>0</v>
      </c>
      <c r="M49" s="30">
        <f>IF(AND(L4=0,L49&gt;=0), "",L49/L4)</f>
        <v>0</v>
      </c>
      <c r="N49" s="47">
        <f>IF(AND(L124=0,L49&gt;=0),"",L49/L124)</f>
        <v>0</v>
      </c>
      <c r="O49" s="129">
        <f>+'N EERR LOS NA'!E48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LOS NA'!F48</f>
        <v>0</v>
      </c>
      <c r="Z49" s="30">
        <f>IF(AND(Y4=0,Y49&gt;=0), "",Y49/Y4)</f>
        <v>0</v>
      </c>
      <c r="AA49" s="47">
        <f>IF(AND(Y124=0,Y49&gt;=0),"",Y49/Y124)</f>
        <v>0</v>
      </c>
      <c r="AB49" s="30" t="str">
        <f t="shared" si="22"/>
        <v/>
      </c>
      <c r="AC49" s="130">
        <f t="shared" si="27"/>
        <v>0</v>
      </c>
      <c r="AD49" s="30">
        <f>IF(AND(AC4=0,AC49&gt;=0), "",AC49/AC4)</f>
        <v>0</v>
      </c>
      <c r="AE49" s="47">
        <f>IF(AND(AC124=0,AC49&gt;=0),"",AC49/AC124)</f>
        <v>0</v>
      </c>
      <c r="AF49" s="129">
        <f>+'N EERR LOS NA'!G48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LOS NA'!H48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LOS NA'!I48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LOS NA'!J48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LOS NA'!K48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LOS NA'!L48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LOS NA'!M48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LOS NA'!N48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LOS NA'!B49</f>
        <v>0</v>
      </c>
      <c r="C50" s="30" t="str">
        <f>IF(AND(B4=0,B50&gt;=0), "",B50/B4)</f>
        <v/>
      </c>
      <c r="D50" s="47" t="str">
        <f>IF(AND(B124=0,B50&gt;=0),"",B50/B124)</f>
        <v/>
      </c>
      <c r="E50" s="129">
        <f>+'N EERR LOS NA'!C49</f>
        <v>91.859818548760416</v>
      </c>
      <c r="F50" s="30">
        <f>IF(AND(E4=0,E50&gt;=0), "",E50/E4)</f>
        <v>1.8841005917286404E-2</v>
      </c>
      <c r="G50" s="47">
        <f>IF(AND(E124=0,E50&gt;=0),"",E50/E124)</f>
        <v>1.8985414763635099E-2</v>
      </c>
      <c r="H50" s="129">
        <f>+'N EERR LOS NA'!D49</f>
        <v>105.45156928332504</v>
      </c>
      <c r="I50" s="30">
        <f>IF(AND(H4=0,H50&gt;=0), "",H50/H4)</f>
        <v>9.3332590363043744E-3</v>
      </c>
      <c r="J50" s="47">
        <f>IF(AND(H124=0,H50&gt;=0),"",H50/H124)</f>
        <v>2.1355646700772828E-2</v>
      </c>
      <c r="K50" s="30">
        <f t="shared" si="19"/>
        <v>0.14796187222327187</v>
      </c>
      <c r="L50" s="130">
        <f t="shared" si="38"/>
        <v>197.31138783208547</v>
      </c>
      <c r="M50" s="30">
        <f>IF(AND(L4=0,L50&gt;=0), "",L50/L4)</f>
        <v>1.2199295473625723E-2</v>
      </c>
      <c r="N50" s="47">
        <f>IF(AND(L124=0,L50&gt;=0),"",L50/L124)</f>
        <v>2.0182584686951794E-2</v>
      </c>
      <c r="O50" s="129">
        <f>+'N EERR LOS NA'!E49</f>
        <v>105.74971014835673</v>
      </c>
      <c r="P50" s="30">
        <f>IF(AND(O4=0,O50&gt;=0), "",O50/O4)</f>
        <v>1.6925248971642631E-2</v>
      </c>
      <c r="Q50" s="47">
        <f>IF(AND(O124=0,O50&gt;=0),"",O50/O124)</f>
        <v>2.0558622505368173E-2</v>
      </c>
      <c r="R50" s="30">
        <f t="shared" si="20"/>
        <v>2.8272776503746959E-3</v>
      </c>
      <c r="S50" s="130">
        <f t="shared" si="39"/>
        <v>303.06109798044218</v>
      </c>
      <c r="T50" s="30">
        <f>IF(AND(S4=0,S50&gt;=0), "",S50/S4)</f>
        <v>1.3516212398608271E-2</v>
      </c>
      <c r="U50" s="47">
        <f>IF(AND(S124=0,S50&gt;=0),"",S50/S124)</f>
        <v>2.0312226181633662E-2</v>
      </c>
      <c r="V50" s="131"/>
      <c r="W50" s="30" t="str">
        <f>IF(AND(V4=0,V50&gt;=0), "",V50/V4)</f>
        <v/>
      </c>
      <c r="X50" s="47">
        <f t="shared" si="21"/>
        <v>1</v>
      </c>
      <c r="Y50" s="129">
        <f>+'N EERR LOS NA'!F49</f>
        <v>112.22732580770727</v>
      </c>
      <c r="Z50" s="30">
        <f>IF(AND(Y4=0,Y50&gt;=0), "",Y50/Y4)</f>
        <v>5.5568148928613805E-3</v>
      </c>
      <c r="AA50" s="47">
        <f>IF(AND(Y124=0,Y50&gt;=0),"",Y50/Y124)</f>
        <v>2.0296840204981573E-2</v>
      </c>
      <c r="AB50" s="30">
        <f t="shared" si="22"/>
        <v>6.1254216680717823E-2</v>
      </c>
      <c r="AC50" s="130">
        <f t="shared" si="27"/>
        <v>415.28842378814943</v>
      </c>
      <c r="AD50" s="30">
        <f>IF(AND(AC4=0,AC50&gt;=0), "",AC50/AC4)</f>
        <v>9.74434945033943E-3</v>
      </c>
      <c r="AE50" s="47">
        <f>IF(AND(AC124=0,AC50&gt;=0),"",AC50/AC124)</f>
        <v>2.0308065983722957E-2</v>
      </c>
      <c r="AF50" s="129">
        <f>+'N EERR LOS NA'!G49</f>
        <v>152.65543662630873</v>
      </c>
      <c r="AG50" s="30">
        <f>IF(AND(AF4=0,AF50&gt;=0), "",AF50/AF4)</f>
        <v>1.1205282904388046E-2</v>
      </c>
      <c r="AH50" s="47">
        <f>IF(AND(AF124=0,AF50&gt;=0),"",AF50/AF124)</f>
        <v>2.5455042566914901E-2</v>
      </c>
      <c r="AI50" s="30">
        <f t="shared" si="4"/>
        <v>0.36023410989825999</v>
      </c>
      <c r="AJ50" s="130">
        <f t="shared" si="16"/>
        <v>567.94386041445819</v>
      </c>
      <c r="AK50" s="30">
        <f>IF(AND(AJ4=0,AJ50&gt;=0), "",AJ50/AJ4)</f>
        <v>1.0098232566990877E-2</v>
      </c>
      <c r="AL50" s="47">
        <f>IF(AND(AJ124=0,AJ50&gt;=0),"",AJ50/AJ124)</f>
        <v>2.1475204892960471E-2</v>
      </c>
      <c r="AM50" s="129">
        <f>+'N EERR LOS NA'!H49</f>
        <v>159.22460073834665</v>
      </c>
      <c r="AN50" s="30">
        <f>IF(AND(AM4=0,AM50&gt;=0), "",AM50/AM4)</f>
        <v>1.385898583708132E-2</v>
      </c>
      <c r="AO50" s="47">
        <f>IF(AND(AM124=0,AM50&gt;=0),"",AM50/AM124)</f>
        <v>2.2263886420022756E-2</v>
      </c>
      <c r="AP50" s="30">
        <f t="shared" si="5"/>
        <v>4.3032624695305423E-2</v>
      </c>
      <c r="AQ50" s="130">
        <f t="shared" si="17"/>
        <v>727.16846115280487</v>
      </c>
      <c r="AR50" s="30">
        <f>IF(AND(AQ4=0,AQ50&gt;=0), "",AQ50/AQ4)</f>
        <v>1.0736154099281379E-2</v>
      </c>
      <c r="AS50" s="47">
        <f>IF(AND(AQ124=0,AQ50&gt;=0),"",AQ50/AQ124)</f>
        <v>2.1643083345356792E-2</v>
      </c>
      <c r="AT50" s="131">
        <f t="shared" si="28"/>
        <v>0</v>
      </c>
      <c r="AU50" s="30" t="str">
        <f>IF(AND(AT4=0,AT50&gt;=0), "",AT50/AT4)</f>
        <v/>
      </c>
      <c r="AV50" s="47">
        <f t="shared" si="23"/>
        <v>1</v>
      </c>
      <c r="AW50" s="131">
        <f t="shared" si="40"/>
        <v>121.19474352546747</v>
      </c>
      <c r="AX50" s="30">
        <f>IF(AND(AW4=0,AW50&gt;=0), "",AW50/AW4)</f>
        <v>1.0736154099281378E-2</v>
      </c>
      <c r="AY50" s="47">
        <f>IF(AND(AW124=0,AW50&gt;=0),"",AW50/AW124)</f>
        <v>2.1643083345356785E-2</v>
      </c>
      <c r="AZ50" s="131">
        <f t="shared" si="29"/>
        <v>0</v>
      </c>
      <c r="BA50" s="30" t="str">
        <f>IF(AND(AZ4=0,AZ50&gt;=0), "",AZ50/AZ4)</f>
        <v/>
      </c>
      <c r="BB50" s="47">
        <f t="shared" si="24"/>
        <v>1</v>
      </c>
      <c r="BC50" s="129">
        <f>+'N EERR LOS NA'!I49</f>
        <v>0</v>
      </c>
      <c r="BD50" s="30" t="str">
        <f>IF(AND(BC4=0,BC50&gt;=0), "",BC50/BC4)</f>
        <v/>
      </c>
      <c r="BE50" s="47" t="str">
        <f>IF(AND(BC124=0,BC50&gt;=0),"",BC50/BC124)</f>
        <v/>
      </c>
      <c r="BF50" s="30">
        <f t="shared" si="25"/>
        <v>-1</v>
      </c>
      <c r="BG50" s="130">
        <f t="shared" si="30"/>
        <v>727.16846115280487</v>
      </c>
      <c r="BH50" s="30">
        <f>IF(AND(BG4=0,BG50&gt;=0), "",BG50/BG4)</f>
        <v>1.0736154099281379E-2</v>
      </c>
      <c r="BI50" s="47">
        <f>IF(AND(BG124=0,BG50&gt;=0),"",BG50/BG124)</f>
        <v>2.1643083345356792E-2</v>
      </c>
      <c r="BJ50" s="129">
        <f>+'N EERR LOS NA'!J49</f>
        <v>0</v>
      </c>
      <c r="BK50" s="30" t="str">
        <f>IF(AND(BJ4=0,BJ50&gt;=0), "",BJ50/BJ4)</f>
        <v/>
      </c>
      <c r="BL50" s="47" t="str">
        <f>IF(AND(BJ124=0,BJ50&gt;=0),"",BJ50/BJ124)</f>
        <v/>
      </c>
      <c r="BM50" s="30" t="str">
        <f t="shared" si="9"/>
        <v/>
      </c>
      <c r="BN50" s="130">
        <f t="shared" si="31"/>
        <v>727.16846115280487</v>
      </c>
      <c r="BO50" s="30">
        <f>IF(AND(BN4=0,BN50&gt;=0), "",BN50/BN4)</f>
        <v>1.0736154099281379E-2</v>
      </c>
      <c r="BP50" s="47">
        <f>IF(AND(BN124=0,BN50&gt;=0),"",BN50/BN124)</f>
        <v>2.1643083345356792E-2</v>
      </c>
      <c r="BQ50" s="129">
        <f>+'N EERR LOS NA'!K49</f>
        <v>0</v>
      </c>
      <c r="BR50" s="30" t="str">
        <f>IF(AND(BQ4=0,BQ50&gt;=0), "",BQ50/BQ4)</f>
        <v/>
      </c>
      <c r="BS50" s="47" t="str">
        <f>IF(AND(BQ124=0,BQ50&gt;=0),"",BQ50/BQ124)</f>
        <v/>
      </c>
      <c r="BT50" s="30" t="str">
        <f t="shared" si="10"/>
        <v/>
      </c>
      <c r="BU50" s="130">
        <f t="shared" si="32"/>
        <v>727.16846115280487</v>
      </c>
      <c r="BV50" s="30">
        <f>IF(AND(BU4=0,BU50&gt;=0), "",BU50/BU4)</f>
        <v>1.0736154099281379E-2</v>
      </c>
      <c r="BW50" s="47">
        <f>IF(AND(BU124=0,BU50&gt;=0),"",BU50/BU124)</f>
        <v>2.1643083345356792E-2</v>
      </c>
      <c r="BX50" s="131">
        <f t="shared" si="33"/>
        <v>0</v>
      </c>
      <c r="BY50" s="30" t="str">
        <f>IF(AND(BX4=0,BX50&gt;=0), "",BX50/BX4)</f>
        <v/>
      </c>
      <c r="BZ50" s="47">
        <f t="shared" si="11"/>
        <v>1</v>
      </c>
      <c r="CA50" s="129">
        <f>+'N EERR LOS NA'!L49</f>
        <v>0</v>
      </c>
      <c r="CB50" s="30" t="str">
        <f>IF(AND(CA4=0,CA50&gt;=0), "",CA50/CA4)</f>
        <v/>
      </c>
      <c r="CC50" s="47" t="str">
        <f>IF(AND(CA124=0,CA50&gt;=0),"",CA50/CA124)</f>
        <v/>
      </c>
      <c r="CD50" s="30" t="str">
        <f t="shared" si="26"/>
        <v/>
      </c>
      <c r="CE50" s="130">
        <f t="shared" si="34"/>
        <v>727.16846115280487</v>
      </c>
      <c r="CF50" s="30">
        <f>IF(AND(CE4=0,CE50&gt;=0), "",CE50/CE4)</f>
        <v>1.0736154099281379E-2</v>
      </c>
      <c r="CG50" s="47">
        <f>IF(AND(CE124=0,CE50&gt;=0),"",CE50/CE124)</f>
        <v>2.1643083345356792E-2</v>
      </c>
      <c r="CH50" s="129">
        <f>+'N EERR LOS NA'!M49</f>
        <v>0</v>
      </c>
      <c r="CI50" s="30" t="str">
        <f>IF(AND(CH4=0,CH50&gt;=0), "",CH50/CH4)</f>
        <v/>
      </c>
      <c r="CJ50" s="47" t="str">
        <f>IF(AND(CH124=0,CH50&gt;=0),"",CH50/CH124)</f>
        <v/>
      </c>
      <c r="CK50" s="30" t="str">
        <f t="shared" si="13"/>
        <v/>
      </c>
      <c r="CL50" s="130">
        <f t="shared" si="35"/>
        <v>727.16846115280487</v>
      </c>
      <c r="CM50" s="30">
        <f>IF(AND(CL4=0,CL50&gt;=0), "",CL50/CL4)</f>
        <v>1.0736154099281379E-2</v>
      </c>
      <c r="CN50" s="47">
        <f>IF(AND(CL124=0,CL50&gt;=0),"",CL50/CL124)</f>
        <v>2.1643083345356792E-2</v>
      </c>
      <c r="CO50" s="129">
        <f>+'N EERR LOS NA'!N49</f>
        <v>0</v>
      </c>
      <c r="CP50" s="30" t="str">
        <f>IF(AND(CO4=0,CO50&gt;=0), "",CO50/CO4)</f>
        <v/>
      </c>
      <c r="CQ50" s="47" t="str">
        <f>IF(AND(CO124=0,CO50&gt;=0),"",CO50/CO124)</f>
        <v/>
      </c>
      <c r="CR50" s="30" t="str">
        <f t="shared" si="14"/>
        <v/>
      </c>
      <c r="CS50" s="130">
        <f t="shared" si="36"/>
        <v>727.16846115280487</v>
      </c>
      <c r="CT50" s="30">
        <f>IF(AND(CS4=0,CS50&gt;=0), "",CS50/CS4)</f>
        <v>1.0736154099281379E-2</v>
      </c>
      <c r="CU50" s="47">
        <f>IF(AND(CS124=0,CS50&gt;=0),"",CS50/CS124)</f>
        <v>2.1643083345356792E-2</v>
      </c>
      <c r="CV50" s="131">
        <f t="shared" si="37"/>
        <v>0</v>
      </c>
      <c r="CW50" s="30" t="str">
        <f>IF(AND(CV4=0,CV50&gt;=0), "",CV50/CV4)</f>
        <v/>
      </c>
      <c r="CX50" s="47">
        <f t="shared" si="15"/>
        <v>1</v>
      </c>
    </row>
    <row r="51" spans="1:102" outlineLevel="1" x14ac:dyDescent="0.3">
      <c r="A51" s="29" t="s">
        <v>13</v>
      </c>
      <c r="B51" s="129">
        <f>+'N EERR LOS NA'!B50</f>
        <v>0</v>
      </c>
      <c r="C51" s="30" t="str">
        <f>IF(AND(B4=0,B51&gt;=0), "",B51/B4)</f>
        <v/>
      </c>
      <c r="D51" s="47" t="str">
        <f>IF(AND(B124=0,B51&gt;=0),"",B51/B124)</f>
        <v/>
      </c>
      <c r="E51" s="129">
        <f>+'N EERR LOS NA'!C50</f>
        <v>46.632505693495538</v>
      </c>
      <c r="F51" s="30">
        <f>IF(AND(E4=0,E51&gt;=0), "",E51/E4)</f>
        <v>9.5646097454750254E-3</v>
      </c>
      <c r="G51" s="47">
        <f>IF(AND(E124=0,E51&gt;=0),"",E51/E124)</f>
        <v>9.6379186900814422E-3</v>
      </c>
      <c r="H51" s="129">
        <f>+'N EERR LOS NA'!D50</f>
        <v>52.725784641662521</v>
      </c>
      <c r="I51" s="30">
        <f>IF(AND(H4=0,H51&gt;=0), "",H51/H4)</f>
        <v>4.6666295181521872E-3</v>
      </c>
      <c r="J51" s="47">
        <f>IF(AND(H124=0,H51&gt;=0),"",H51/H124)</f>
        <v>1.0677823350386414E-2</v>
      </c>
      <c r="K51" s="30">
        <f t="shared" si="19"/>
        <v>0.1306659133484413</v>
      </c>
      <c r="L51" s="130">
        <f t="shared" si="38"/>
        <v>99.35829033515806</v>
      </c>
      <c r="M51" s="30">
        <f>IF(AND(L4=0,L51&gt;=0), "",L51/L4)</f>
        <v>6.1430876082246089E-3</v>
      </c>
      <c r="N51" s="47">
        <f>IF(AND(L124=0,L51&gt;=0),"",L51/L124)</f>
        <v>1.0163159516908439E-2</v>
      </c>
      <c r="O51" s="129">
        <f>+'N EERR LOS NA'!E50</f>
        <v>52.874855074178363</v>
      </c>
      <c r="P51" s="30">
        <f>IF(AND(O4=0,O51&gt;=0), "",O51/O4)</f>
        <v>8.4626244858213157E-3</v>
      </c>
      <c r="Q51" s="47">
        <f>IF(AND(O124=0,O51&gt;=0),"",O51/O124)</f>
        <v>1.0279311252684087E-2</v>
      </c>
      <c r="R51" s="30">
        <f t="shared" si="20"/>
        <v>2.8272776503746959E-3</v>
      </c>
      <c r="S51" s="130">
        <f t="shared" si="39"/>
        <v>152.23314540933643</v>
      </c>
      <c r="T51" s="30">
        <f>IF(AND(S4=0,S51&gt;=0), "",S51/S4)</f>
        <v>6.7894412749524048E-3</v>
      </c>
      <c r="U51" s="47">
        <f>IF(AND(S124=0,S51&gt;=0),"",S51/S124)</f>
        <v>1.0203203586675846E-2</v>
      </c>
      <c r="V51" s="131"/>
      <c r="W51" s="30" t="str">
        <f>IF(AND(V4=0,V51&gt;=0), "",V51/V4)</f>
        <v/>
      </c>
      <c r="X51" s="47">
        <f t="shared" si="21"/>
        <v>1</v>
      </c>
      <c r="Y51" s="129">
        <f>+'N EERR LOS NA'!F50</f>
        <v>56.113662903853637</v>
      </c>
      <c r="Z51" s="30">
        <f>IF(AND(Y4=0,Y51&gt;=0), "",Y51/Y4)</f>
        <v>2.7784074464306903E-3</v>
      </c>
      <c r="AA51" s="47">
        <f>IF(AND(Y124=0,Y51&gt;=0),"",Y51/Y124)</f>
        <v>1.0148420102490787E-2</v>
      </c>
      <c r="AB51" s="30">
        <f t="shared" si="22"/>
        <v>6.1254216680717823E-2</v>
      </c>
      <c r="AC51" s="130">
        <f t="shared" si="27"/>
        <v>208.34680831319008</v>
      </c>
      <c r="AD51" s="30">
        <f>IF(AND(AC4=0,AC51&gt;=0), "",AC51/AC4)</f>
        <v>4.8886604845558464E-3</v>
      </c>
      <c r="AE51" s="47">
        <f>IF(AND(AC124=0,AC51&gt;=0),"",AC51/AC124)</f>
        <v>1.01883907384829E-2</v>
      </c>
      <c r="AF51" s="129">
        <f>+'N EERR LOS NA'!G50</f>
        <v>57.245788734865769</v>
      </c>
      <c r="AG51" s="30">
        <f>IF(AND(AF4=0,AF51&gt;=0), "",AF51/AF4)</f>
        <v>4.201981089145517E-3</v>
      </c>
      <c r="AH51" s="47">
        <f>IF(AND(AF124=0,AF51&gt;=0),"",AF51/AF124)</f>
        <v>9.5456409625930879E-3</v>
      </c>
      <c r="AI51" s="30">
        <f t="shared" si="4"/>
        <v>2.0175582423694941E-2</v>
      </c>
      <c r="AJ51" s="130">
        <f t="shared" si="16"/>
        <v>265.59259704805584</v>
      </c>
      <c r="AK51" s="30">
        <f>IF(AND(AJ4=0,AJ51&gt;=0), "",AJ51/AJ4)</f>
        <v>4.7223255677157176E-3</v>
      </c>
      <c r="AL51" s="47">
        <f>IF(AND(AJ124=0,AJ51&gt;=0),"",AJ51/AJ124)</f>
        <v>1.0042639488167427E-2</v>
      </c>
      <c r="AM51" s="129">
        <f>+'N EERR LOS NA'!H50</f>
        <v>59.709225276879998</v>
      </c>
      <c r="AN51" s="30">
        <f>IF(AND(AM4=0,AM51&gt;=0), "",AM51/AM4)</f>
        <v>5.1971196889054952E-3</v>
      </c>
      <c r="AO51" s="47">
        <f>IF(AND(AM124=0,AM51&gt;=0),"",AM51/AM124)</f>
        <v>8.3489574075085345E-3</v>
      </c>
      <c r="AP51" s="30">
        <f t="shared" si="5"/>
        <v>4.3032624695305548E-2</v>
      </c>
      <c r="AQ51" s="130">
        <f t="shared" si="17"/>
        <v>325.30182232493581</v>
      </c>
      <c r="AR51" s="30">
        <f>IF(AND(AQ4=0,AQ51&gt;=0), "",AQ51/AQ4)</f>
        <v>4.8028629950765452E-3</v>
      </c>
      <c r="AS51" s="47">
        <f>IF(AND(AQ124=0,AQ51&gt;=0),"",AQ51/AQ124)</f>
        <v>9.6821229592568333E-3</v>
      </c>
      <c r="AT51" s="131">
        <f t="shared" si="28"/>
        <v>0</v>
      </c>
      <c r="AU51" s="30" t="str">
        <f>IF(AND(AT4=0,AT51&gt;=0), "",AT51/AT4)</f>
        <v/>
      </c>
      <c r="AV51" s="47">
        <f t="shared" si="23"/>
        <v>1</v>
      </c>
      <c r="AW51" s="131">
        <f t="shared" si="40"/>
        <v>54.216970387489305</v>
      </c>
      <c r="AX51" s="30">
        <f>IF(AND(AW4=0,AW51&gt;=0), "",AW51/AW4)</f>
        <v>4.8028629950765444E-3</v>
      </c>
      <c r="AY51" s="47">
        <f>IF(AND(AW124=0,AW51&gt;=0),"",AW51/AW124)</f>
        <v>9.6821229592568298E-3</v>
      </c>
      <c r="AZ51" s="131">
        <f t="shared" si="29"/>
        <v>0</v>
      </c>
      <c r="BA51" s="30" t="str">
        <f>IF(AND(AZ4=0,AZ51&gt;=0), "",AZ51/AZ4)</f>
        <v/>
      </c>
      <c r="BB51" s="47">
        <f t="shared" si="24"/>
        <v>1</v>
      </c>
      <c r="BC51" s="129">
        <f>+'N EERR LOS NA'!I50</f>
        <v>0</v>
      </c>
      <c r="BD51" s="30" t="str">
        <f>IF(AND(BC4=0,BC51&gt;=0), "",BC51/BC4)</f>
        <v/>
      </c>
      <c r="BE51" s="47" t="str">
        <f>IF(AND(BC124=0,BC51&gt;=0),"",BC51/BC124)</f>
        <v/>
      </c>
      <c r="BF51" s="30">
        <f t="shared" si="25"/>
        <v>-1</v>
      </c>
      <c r="BG51" s="130">
        <f t="shared" si="30"/>
        <v>325.30182232493581</v>
      </c>
      <c r="BH51" s="30">
        <f>IF(AND(BG4=0,BG51&gt;=0), "",BG51/BG4)</f>
        <v>4.8028629950765452E-3</v>
      </c>
      <c r="BI51" s="47">
        <f>IF(AND(BG124=0,BG51&gt;=0),"",BG51/BG124)</f>
        <v>9.6821229592568333E-3</v>
      </c>
      <c r="BJ51" s="129">
        <f>+'N EERR LOS NA'!J50</f>
        <v>0</v>
      </c>
      <c r="BK51" s="30" t="str">
        <f>IF(AND(BJ4=0,BJ51&gt;=0), "",BJ51/BJ4)</f>
        <v/>
      </c>
      <c r="BL51" s="47" t="str">
        <f>IF(AND(BJ124=0,BJ51&gt;=0),"",BJ51/BJ124)</f>
        <v/>
      </c>
      <c r="BM51" s="30" t="str">
        <f t="shared" si="9"/>
        <v/>
      </c>
      <c r="BN51" s="130">
        <f t="shared" si="31"/>
        <v>325.30182232493581</v>
      </c>
      <c r="BO51" s="30">
        <f>IF(AND(BN4=0,BN51&gt;=0), "",BN51/BN4)</f>
        <v>4.8028629950765452E-3</v>
      </c>
      <c r="BP51" s="47">
        <f>IF(AND(BN124=0,BN51&gt;=0),"",BN51/BN124)</f>
        <v>9.6821229592568333E-3</v>
      </c>
      <c r="BQ51" s="129">
        <f>+'N EERR LOS NA'!K50</f>
        <v>0</v>
      </c>
      <c r="BR51" s="30" t="str">
        <f>IF(AND(BQ4=0,BQ51&gt;=0), "",BQ51/BQ4)</f>
        <v/>
      </c>
      <c r="BS51" s="47" t="str">
        <f>IF(AND(BQ124=0,BQ51&gt;=0),"",BQ51/BQ124)</f>
        <v/>
      </c>
      <c r="BT51" s="30" t="str">
        <f t="shared" si="10"/>
        <v/>
      </c>
      <c r="BU51" s="130">
        <f t="shared" si="32"/>
        <v>325.30182232493581</v>
      </c>
      <c r="BV51" s="30">
        <f>IF(AND(BU4=0,BU51&gt;=0), "",BU51/BU4)</f>
        <v>4.8028629950765452E-3</v>
      </c>
      <c r="BW51" s="47">
        <f>IF(AND(BU124=0,BU51&gt;=0),"",BU51/BU124)</f>
        <v>9.6821229592568333E-3</v>
      </c>
      <c r="BX51" s="131">
        <f t="shared" si="33"/>
        <v>0</v>
      </c>
      <c r="BY51" s="30" t="str">
        <f>IF(AND(BX4=0,BX51&gt;=0), "",BX51/BX4)</f>
        <v/>
      </c>
      <c r="BZ51" s="47">
        <f t="shared" si="11"/>
        <v>1</v>
      </c>
      <c r="CA51" s="129">
        <f>+'N EERR LOS NA'!L50</f>
        <v>0</v>
      </c>
      <c r="CB51" s="30" t="str">
        <f>IF(AND(CA4=0,CA51&gt;=0), "",CA51/CA4)</f>
        <v/>
      </c>
      <c r="CC51" s="47" t="str">
        <f>IF(AND(CA124=0,CA51&gt;=0),"",CA51/CA124)</f>
        <v/>
      </c>
      <c r="CD51" s="30" t="str">
        <f t="shared" si="26"/>
        <v/>
      </c>
      <c r="CE51" s="130">
        <f t="shared" si="34"/>
        <v>325.30182232493581</v>
      </c>
      <c r="CF51" s="30">
        <f>IF(AND(CE4=0,CE51&gt;=0), "",CE51/CE4)</f>
        <v>4.8028629950765452E-3</v>
      </c>
      <c r="CG51" s="47">
        <f>IF(AND(CE124=0,CE51&gt;=0),"",CE51/CE124)</f>
        <v>9.6821229592568333E-3</v>
      </c>
      <c r="CH51" s="129">
        <f>+'N EERR LOS NA'!M50</f>
        <v>0</v>
      </c>
      <c r="CI51" s="30" t="str">
        <f>IF(AND(CH4=0,CH51&gt;=0), "",CH51/CH4)</f>
        <v/>
      </c>
      <c r="CJ51" s="47" t="str">
        <f>IF(AND(CH124=0,CH51&gt;=0),"",CH51/CH124)</f>
        <v/>
      </c>
      <c r="CK51" s="30" t="str">
        <f t="shared" si="13"/>
        <v/>
      </c>
      <c r="CL51" s="130">
        <f t="shared" si="35"/>
        <v>325.30182232493581</v>
      </c>
      <c r="CM51" s="30">
        <f>IF(AND(CL4=0,CL51&gt;=0), "",CL51/CL4)</f>
        <v>4.8028629950765452E-3</v>
      </c>
      <c r="CN51" s="47">
        <f>IF(AND(CL124=0,CL51&gt;=0),"",CL51/CL124)</f>
        <v>9.6821229592568333E-3</v>
      </c>
      <c r="CO51" s="129">
        <f>+'N EERR LOS NA'!N50</f>
        <v>0</v>
      </c>
      <c r="CP51" s="30" t="str">
        <f>IF(AND(CO4=0,CO51&gt;=0), "",CO51/CO4)</f>
        <v/>
      </c>
      <c r="CQ51" s="47" t="str">
        <f>IF(AND(CO124=0,CO51&gt;=0),"",CO51/CO124)</f>
        <v/>
      </c>
      <c r="CR51" s="30" t="str">
        <f t="shared" si="14"/>
        <v/>
      </c>
      <c r="CS51" s="130">
        <f t="shared" si="36"/>
        <v>325.30182232493581</v>
      </c>
      <c r="CT51" s="30">
        <f>IF(AND(CS4=0,CS51&gt;=0), "",CS51/CS4)</f>
        <v>4.8028629950765452E-3</v>
      </c>
      <c r="CU51" s="47">
        <f>IF(AND(CS124=0,CS51&gt;=0),"",CS51/CS124)</f>
        <v>9.6821229592568333E-3</v>
      </c>
      <c r="CV51" s="131">
        <f t="shared" si="37"/>
        <v>0</v>
      </c>
      <c r="CW51" s="30" t="str">
        <f>IF(AND(CV4=0,CV51&gt;=0), "",CV51/CV4)</f>
        <v/>
      </c>
      <c r="CX51" s="47">
        <f t="shared" si="15"/>
        <v>1</v>
      </c>
    </row>
    <row r="52" spans="1:102" outlineLevel="1" x14ac:dyDescent="0.3">
      <c r="A52" s="29" t="s">
        <v>14</v>
      </c>
      <c r="B52" s="129">
        <f>+'N EERR LOS NA'!B51</f>
        <v>0</v>
      </c>
      <c r="C52" s="30" t="str">
        <f>IF(AND(B4=0,B52&gt;=0), "",B52/B4)</f>
        <v/>
      </c>
      <c r="D52" s="47" t="str">
        <f>IF(AND(B124=0,B52&gt;=0),"",B52/B124)</f>
        <v/>
      </c>
      <c r="E52" s="129">
        <f>+'N EERR LOS NA'!C51</f>
        <v>0</v>
      </c>
      <c r="F52" s="30">
        <f>IF(AND(E4=0,E52&gt;=0), "",E52/E4)</f>
        <v>0</v>
      </c>
      <c r="G52" s="47">
        <f>IF(AND(E124=0,E52&gt;=0),"",E52/E124)</f>
        <v>0</v>
      </c>
      <c r="H52" s="129">
        <f>+'N EERR LOS NA'!D51</f>
        <v>0</v>
      </c>
      <c r="I52" s="30">
        <f>IF(AND(H4=0,H52&gt;=0), "",H52/H4)</f>
        <v>0</v>
      </c>
      <c r="J52" s="47">
        <f>IF(AND(H124=0,H52&gt;=0),"",H52/H124)</f>
        <v>0</v>
      </c>
      <c r="K52" s="30" t="str">
        <f t="shared" si="19"/>
        <v/>
      </c>
      <c r="L52" s="130">
        <f t="shared" si="38"/>
        <v>0</v>
      </c>
      <c r="M52" s="30">
        <f>IF(AND(L4=0,L52&gt;=0), "",L52/L4)</f>
        <v>0</v>
      </c>
      <c r="N52" s="47">
        <f>IF(AND(L124=0,L52&gt;=0),"",L52/L124)</f>
        <v>0</v>
      </c>
      <c r="O52" s="129">
        <f>+'N EERR LOS NA'!E51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LOS NA'!F51</f>
        <v>0</v>
      </c>
      <c r="Z52" s="30">
        <f>IF(AND(Y4=0,Y52&gt;=0), "",Y52/Y4)</f>
        <v>0</v>
      </c>
      <c r="AA52" s="47">
        <f>IF(AND(Y124=0,Y52&gt;=0),"",Y52/Y124)</f>
        <v>0</v>
      </c>
      <c r="AB52" s="30" t="str">
        <f t="shared" si="22"/>
        <v/>
      </c>
      <c r="AC52" s="130">
        <f t="shared" si="27"/>
        <v>0</v>
      </c>
      <c r="AD52" s="30">
        <f>IF(AND(AC4=0,AC52&gt;=0), "",AC52/AC4)</f>
        <v>0</v>
      </c>
      <c r="AE52" s="47">
        <f>IF(AND(AC124=0,AC52&gt;=0),"",AC52/AC124)</f>
        <v>0</v>
      </c>
      <c r="AF52" s="129">
        <f>+'N EERR LOS NA'!G51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LOS NA'!H51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LOS NA'!I51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LOS NA'!J51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LOS NA'!K51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LOS NA'!L51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LOS NA'!M51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LOS NA'!N51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LOS NA'!B52</f>
        <v>0</v>
      </c>
      <c r="C53" s="30" t="str">
        <f>IF(AND(B4=0,B53&gt;=0), "",B53/B4)</f>
        <v/>
      </c>
      <c r="D53" s="47" t="str">
        <f>IF(AND(B124=0,B53&gt;=0),"",B53/B124)</f>
        <v/>
      </c>
      <c r="E53" s="129">
        <f>+'N EERR LOS NA'!C52</f>
        <v>0</v>
      </c>
      <c r="F53" s="30">
        <f>IF(AND(E4=0,E53&gt;=0), "",E53/E4)</f>
        <v>0</v>
      </c>
      <c r="G53" s="47">
        <f>IF(AND(E124=0,E53&gt;=0),"",E53/E124)</f>
        <v>0</v>
      </c>
      <c r="H53" s="129">
        <f>+'N EERR LOS NA'!D52</f>
        <v>0</v>
      </c>
      <c r="I53" s="30">
        <f>IF(AND(H4=0,H53&gt;=0), "",H53/H4)</f>
        <v>0</v>
      </c>
      <c r="J53" s="47">
        <f>IF(AND(H124=0,H53&gt;=0),"",H53/H124)</f>
        <v>0</v>
      </c>
      <c r="K53" s="30" t="str">
        <f t="shared" si="19"/>
        <v/>
      </c>
      <c r="L53" s="130">
        <f t="shared" si="38"/>
        <v>0</v>
      </c>
      <c r="M53" s="30">
        <f>IF(AND(L4=0,L53&gt;=0), "",L53/L4)</f>
        <v>0</v>
      </c>
      <c r="N53" s="47">
        <f>IF(AND(L124=0,L53&gt;=0),"",L53/L124)</f>
        <v>0</v>
      </c>
      <c r="O53" s="129">
        <f>+'N EERR LOS NA'!E52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LOS NA'!F52</f>
        <v>0</v>
      </c>
      <c r="Z53" s="30">
        <f>IF(AND(Y4=0,Y53&gt;=0), "",Y53/Y4)</f>
        <v>0</v>
      </c>
      <c r="AA53" s="47">
        <f>IF(AND(Y124=0,Y53&gt;=0),"",Y53/Y124)</f>
        <v>0</v>
      </c>
      <c r="AB53" s="30" t="str">
        <f t="shared" si="22"/>
        <v/>
      </c>
      <c r="AC53" s="130">
        <f t="shared" si="27"/>
        <v>0</v>
      </c>
      <c r="AD53" s="30">
        <f>IF(AND(AC4=0,AC53&gt;=0), "",AC53/AC4)</f>
        <v>0</v>
      </c>
      <c r="AE53" s="47">
        <f>IF(AND(AC124=0,AC53&gt;=0),"",AC53/AC124)</f>
        <v>0</v>
      </c>
      <c r="AF53" s="129">
        <f>+'N EERR LOS NA'!G52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LOS NA'!H52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LOS NA'!I52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LOS NA'!J52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LOS NA'!K52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LOS NA'!L52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LOS NA'!M52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LOS NA'!N52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LOS NA'!B53</f>
        <v>0</v>
      </c>
      <c r="C54" s="30" t="str">
        <f>IF(AND(B4=0,B54&gt;=0), "",B54/B4)</f>
        <v/>
      </c>
      <c r="D54" s="47" t="str">
        <f>IF(AND(B124=0,B54&gt;=0),"",B54/B124)</f>
        <v/>
      </c>
      <c r="E54" s="129">
        <f>+'N EERR LOS NA'!C53</f>
        <v>9.6498198448406765</v>
      </c>
      <c r="F54" s="30">
        <f>IF(AND(E4=0,E54&gt;=0), "",E54/E4)</f>
        <v>1.9792365766636319E-3</v>
      </c>
      <c r="G54" s="47">
        <f>IF(AND(E124=0,E54&gt;=0),"",E54/E124)</f>
        <v>1.9944066409341866E-3</v>
      </c>
      <c r="H54" s="129">
        <f>+'N EERR LOS NA'!D53</f>
        <v>0</v>
      </c>
      <c r="I54" s="30">
        <f>IF(AND(H4=0,H54&gt;=0), "",H54/H4)</f>
        <v>0</v>
      </c>
      <c r="J54" s="47">
        <f>IF(AND(H124=0,H54&gt;=0),"",H54/H124)</f>
        <v>0</v>
      </c>
      <c r="K54" s="30">
        <f t="shared" si="19"/>
        <v>-1</v>
      </c>
      <c r="L54" s="130">
        <f t="shared" si="38"/>
        <v>9.6498198448406765</v>
      </c>
      <c r="M54" s="30">
        <f>IF(AND(L4=0,L54&gt;=0), "",L54/L4)</f>
        <v>5.9662549054011335E-4</v>
      </c>
      <c r="N54" s="47">
        <f>IF(AND(L124=0,L54&gt;=0),"",L54/L124)</f>
        <v>9.870606474982925E-4</v>
      </c>
      <c r="O54" s="129">
        <f>+'N EERR LOS NA'!E53</f>
        <v>0</v>
      </c>
      <c r="P54" s="30">
        <f>IF(AND(O4=0,O54&gt;=0), "",O54/O4)</f>
        <v>0</v>
      </c>
      <c r="Q54" s="47">
        <f>IF(AND(O124=0,O54&gt;=0),"",O54/O124)</f>
        <v>0</v>
      </c>
      <c r="R54" s="30" t="str">
        <f t="shared" si="20"/>
        <v/>
      </c>
      <c r="S54" s="130">
        <f t="shared" si="39"/>
        <v>9.6498198448406765</v>
      </c>
      <c r="T54" s="30">
        <f>IF(AND(S4=0,S54&gt;=0), "",S54/S4)</f>
        <v>4.3037201244347381E-4</v>
      </c>
      <c r="U54" s="47">
        <f>IF(AND(S124=0,S54&gt;=0),"",S54/S124)</f>
        <v>6.4676504047071781E-4</v>
      </c>
      <c r="V54" s="131"/>
      <c r="W54" s="30" t="str">
        <f>IF(AND(V4=0,V54&gt;=0), "",V54/V4)</f>
        <v/>
      </c>
      <c r="X54" s="47">
        <f t="shared" si="21"/>
        <v>1</v>
      </c>
      <c r="Y54" s="129">
        <f>+'N EERR LOS NA'!F53</f>
        <v>0</v>
      </c>
      <c r="Z54" s="30">
        <f>IF(AND(Y4=0,Y54&gt;=0), "",Y54/Y4)</f>
        <v>0</v>
      </c>
      <c r="AA54" s="47">
        <f>IF(AND(Y124=0,Y54&gt;=0),"",Y54/Y124)</f>
        <v>0</v>
      </c>
      <c r="AB54" s="30" t="str">
        <f t="shared" si="22"/>
        <v/>
      </c>
      <c r="AC54" s="130">
        <f t="shared" si="27"/>
        <v>9.6498198448406765</v>
      </c>
      <c r="AD54" s="30">
        <f>IF(AND(AC4=0,AC54&gt;=0), "",AC54/AC4)</f>
        <v>2.2642388112632729E-4</v>
      </c>
      <c r="AE54" s="47">
        <f>IF(AND(AC124=0,AC54&gt;=0),"",AC54/AC124)</f>
        <v>4.7188692704815967E-4</v>
      </c>
      <c r="AF54" s="129">
        <f>+'N EERR LOS NA'!G53</f>
        <v>7.632771831315436</v>
      </c>
      <c r="AG54" s="30">
        <f>IF(AND(AF4=0,AF54&gt;=0), "",AF54/AF4)</f>
        <v>5.6026414521940225E-4</v>
      </c>
      <c r="AH54" s="47">
        <f>IF(AND(AF124=0,AF54&gt;=0),"",AF54/AF124)</f>
        <v>1.2727521283457449E-3</v>
      </c>
      <c r="AI54" s="30">
        <f t="shared" si="4"/>
        <v>1</v>
      </c>
      <c r="AJ54" s="130">
        <f t="shared" si="16"/>
        <v>17.282591676156112</v>
      </c>
      <c r="AK54" s="30">
        <f>IF(AND(AJ4=0,AJ54&gt;=0), "",AJ54/AJ4)</f>
        <v>3.0729028390025405E-4</v>
      </c>
      <c r="AL54" s="47">
        <f>IF(AND(AJ124=0,AJ54&gt;=0),"",AJ54/AJ124)</f>
        <v>6.5349275376615603E-4</v>
      </c>
      <c r="AM54" s="129">
        <f>+'N EERR LOS NA'!H53</f>
        <v>18.780541657087987</v>
      </c>
      <c r="AN54" s="30">
        <f>IF(AND(AM4=0,AM54&gt;=0), "",AM54/AM4)</f>
        <v>1.6346673794837415E-3</v>
      </c>
      <c r="AO54" s="47">
        <f>IF(AND(AM124=0,AM54&gt;=0),"",AM54/AM124)</f>
        <v>2.6260254032416841E-3</v>
      </c>
      <c r="AP54" s="30">
        <f t="shared" si="5"/>
        <v>1.4605139616562255</v>
      </c>
      <c r="AQ54" s="130">
        <f t="shared" si="17"/>
        <v>36.063133333244096</v>
      </c>
      <c r="AR54" s="30">
        <f>IF(AND(AQ4=0,AQ54&gt;=0), "",AQ54/AQ4)</f>
        <v>5.3244795044442793E-4</v>
      </c>
      <c r="AS54" s="47">
        <f>IF(AND(AQ124=0,AQ54&gt;=0),"",AQ54/AQ124)</f>
        <v>1.0733653095855338E-3</v>
      </c>
      <c r="AT54" s="131">
        <f t="shared" si="28"/>
        <v>0</v>
      </c>
      <c r="AU54" s="30" t="str">
        <f>IF(AND(AT4=0,AT54&gt;=0), "",AT54/AT4)</f>
        <v/>
      </c>
      <c r="AV54" s="47">
        <f t="shared" si="23"/>
        <v>1</v>
      </c>
      <c r="AW54" s="131">
        <f t="shared" si="40"/>
        <v>6.0105222222073493</v>
      </c>
      <c r="AX54" s="30">
        <f>IF(AND(AW4=0,AW54&gt;=0), "",AW54/AW4)</f>
        <v>5.3244795044442793E-4</v>
      </c>
      <c r="AY54" s="47">
        <f>IF(AND(AW124=0,AW54&gt;=0),"",AW54/AW124)</f>
        <v>1.0733653095855336E-3</v>
      </c>
      <c r="AZ54" s="131">
        <f t="shared" si="29"/>
        <v>0</v>
      </c>
      <c r="BA54" s="30" t="str">
        <f>IF(AND(AZ4=0,AZ54&gt;=0), "",AZ54/AZ4)</f>
        <v/>
      </c>
      <c r="BB54" s="47">
        <f t="shared" si="24"/>
        <v>1</v>
      </c>
      <c r="BC54" s="129">
        <f>+'N EERR LOS NA'!I53</f>
        <v>0</v>
      </c>
      <c r="BD54" s="30" t="str">
        <f>IF(AND(BC4=0,BC54&gt;=0), "",BC54/BC4)</f>
        <v/>
      </c>
      <c r="BE54" s="47" t="str">
        <f>IF(AND(BC124=0,BC54&gt;=0),"",BC54/BC124)</f>
        <v/>
      </c>
      <c r="BF54" s="30">
        <f t="shared" si="25"/>
        <v>-1</v>
      </c>
      <c r="BG54" s="130">
        <f t="shared" si="30"/>
        <v>36.063133333244096</v>
      </c>
      <c r="BH54" s="30">
        <f>IF(AND(BG4=0,BG54&gt;=0), "",BG54/BG4)</f>
        <v>5.3244795044442793E-4</v>
      </c>
      <c r="BI54" s="47">
        <f>IF(AND(BG124=0,BG54&gt;=0),"",BG54/BG124)</f>
        <v>1.0733653095855338E-3</v>
      </c>
      <c r="BJ54" s="129">
        <f>+'N EERR LOS NA'!J53</f>
        <v>0</v>
      </c>
      <c r="BK54" s="30" t="str">
        <f>IF(AND(BJ4=0,BJ54&gt;=0), "",BJ54/BJ4)</f>
        <v/>
      </c>
      <c r="BL54" s="47" t="str">
        <f>IF(AND(BJ124=0,BJ54&gt;=0),"",BJ54/BJ124)</f>
        <v/>
      </c>
      <c r="BM54" s="30" t="str">
        <f t="shared" si="9"/>
        <v/>
      </c>
      <c r="BN54" s="130">
        <f t="shared" si="31"/>
        <v>36.063133333244096</v>
      </c>
      <c r="BO54" s="30">
        <f>IF(AND(BN4=0,BN54&gt;=0), "",BN54/BN4)</f>
        <v>5.3244795044442793E-4</v>
      </c>
      <c r="BP54" s="47">
        <f>IF(AND(BN124=0,BN54&gt;=0),"",BN54/BN124)</f>
        <v>1.0733653095855338E-3</v>
      </c>
      <c r="BQ54" s="129">
        <f>+'N EERR LOS NA'!K53</f>
        <v>0</v>
      </c>
      <c r="BR54" s="30" t="str">
        <f>IF(AND(BQ4=0,BQ54&gt;=0), "",BQ54/BQ4)</f>
        <v/>
      </c>
      <c r="BS54" s="47" t="str">
        <f>IF(AND(BQ124=0,BQ54&gt;=0),"",BQ54/BQ124)</f>
        <v/>
      </c>
      <c r="BT54" s="30" t="str">
        <f t="shared" si="10"/>
        <v/>
      </c>
      <c r="BU54" s="130">
        <f t="shared" si="32"/>
        <v>36.063133333244096</v>
      </c>
      <c r="BV54" s="30">
        <f>IF(AND(BU4=0,BU54&gt;=0), "",BU54/BU4)</f>
        <v>5.3244795044442793E-4</v>
      </c>
      <c r="BW54" s="47">
        <f>IF(AND(BU124=0,BU54&gt;=0),"",BU54/BU124)</f>
        <v>1.0733653095855338E-3</v>
      </c>
      <c r="BX54" s="131">
        <f t="shared" si="33"/>
        <v>0</v>
      </c>
      <c r="BY54" s="30" t="str">
        <f>IF(AND(BX4=0,BX54&gt;=0), "",BX54/BX4)</f>
        <v/>
      </c>
      <c r="BZ54" s="47">
        <f t="shared" si="11"/>
        <v>1</v>
      </c>
      <c r="CA54" s="129">
        <f>+'N EERR LOS NA'!L53</f>
        <v>0</v>
      </c>
      <c r="CB54" s="30" t="str">
        <f>IF(AND(CA4=0,CA54&gt;=0), "",CA54/CA4)</f>
        <v/>
      </c>
      <c r="CC54" s="47" t="str">
        <f>IF(AND(CA124=0,CA54&gt;=0),"",CA54/CA124)</f>
        <v/>
      </c>
      <c r="CD54" s="30" t="str">
        <f t="shared" si="26"/>
        <v/>
      </c>
      <c r="CE54" s="130">
        <f t="shared" si="34"/>
        <v>36.063133333244096</v>
      </c>
      <c r="CF54" s="30">
        <f>IF(AND(CE4=0,CE54&gt;=0), "",CE54/CE4)</f>
        <v>5.3244795044442793E-4</v>
      </c>
      <c r="CG54" s="47">
        <f>IF(AND(CE124=0,CE54&gt;=0),"",CE54/CE124)</f>
        <v>1.0733653095855338E-3</v>
      </c>
      <c r="CH54" s="129">
        <f>+'N EERR LOS NA'!M53</f>
        <v>0</v>
      </c>
      <c r="CI54" s="30" t="str">
        <f>IF(AND(CH4=0,CH54&gt;=0), "",CH54/CH4)</f>
        <v/>
      </c>
      <c r="CJ54" s="47" t="str">
        <f>IF(AND(CH124=0,CH54&gt;=0),"",CH54/CH124)</f>
        <v/>
      </c>
      <c r="CK54" s="30" t="str">
        <f t="shared" si="13"/>
        <v/>
      </c>
      <c r="CL54" s="130">
        <f t="shared" si="35"/>
        <v>36.063133333244096</v>
      </c>
      <c r="CM54" s="30">
        <f>IF(AND(CL4=0,CL54&gt;=0), "",CL54/CL4)</f>
        <v>5.3244795044442793E-4</v>
      </c>
      <c r="CN54" s="47">
        <f>IF(AND(CL124=0,CL54&gt;=0),"",CL54/CL124)</f>
        <v>1.0733653095855338E-3</v>
      </c>
      <c r="CO54" s="129">
        <f>+'N EERR LOS NA'!N53</f>
        <v>0</v>
      </c>
      <c r="CP54" s="30" t="str">
        <f>IF(AND(CO4=0,CO54&gt;=0), "",CO54/CO4)</f>
        <v/>
      </c>
      <c r="CQ54" s="47" t="str">
        <f>IF(AND(CO124=0,CO54&gt;=0),"",CO54/CO124)</f>
        <v/>
      </c>
      <c r="CR54" s="30" t="str">
        <f t="shared" si="14"/>
        <v/>
      </c>
      <c r="CS54" s="130">
        <f t="shared" si="36"/>
        <v>36.063133333244096</v>
      </c>
      <c r="CT54" s="30">
        <f>IF(AND(CS4=0,CS54&gt;=0), "",CS54/CS4)</f>
        <v>5.3244795044442793E-4</v>
      </c>
      <c r="CU54" s="47">
        <f>IF(AND(CS124=0,CS54&gt;=0),"",CS54/CS124)</f>
        <v>1.0733653095855338E-3</v>
      </c>
      <c r="CV54" s="131">
        <f t="shared" si="37"/>
        <v>0</v>
      </c>
      <c r="CW54" s="30" t="str">
        <f>IF(AND(CV4=0,CV54&gt;=0), "",CV54/CV4)</f>
        <v/>
      </c>
      <c r="CX54" s="47">
        <f t="shared" si="15"/>
        <v>1</v>
      </c>
    </row>
    <row r="55" spans="1:102" outlineLevel="1" x14ac:dyDescent="0.3">
      <c r="A55" s="29" t="s">
        <v>17</v>
      </c>
      <c r="B55" s="129">
        <f>+'N EERR LOS NA'!B54</f>
        <v>0</v>
      </c>
      <c r="C55" s="30" t="str">
        <f>IF(AND(B4=0,B55&gt;=0), "",B55/B4)</f>
        <v/>
      </c>
      <c r="D55" s="47" t="str">
        <f>IF(AND(B124=0,B55&gt;=0),"",B55/B124)</f>
        <v/>
      </c>
      <c r="E55" s="129">
        <f>+'N EERR LOS NA'!C54</f>
        <v>0</v>
      </c>
      <c r="F55" s="30">
        <f>IF(AND(E4=0,E55&gt;=0), "",E55/E4)</f>
        <v>0</v>
      </c>
      <c r="G55" s="47">
        <f>IF(AND(E124=0,E55&gt;=0),"",E55/E124)</f>
        <v>0</v>
      </c>
      <c r="H55" s="129">
        <f>+'N EERR LOS NA'!D54</f>
        <v>0</v>
      </c>
      <c r="I55" s="30">
        <f>IF(AND(H4=0,H55&gt;=0), "",H55/H4)</f>
        <v>0</v>
      </c>
      <c r="J55" s="47">
        <f>IF(AND(H124=0,H55&gt;=0),"",H55/H124)</f>
        <v>0</v>
      </c>
      <c r="K55" s="30" t="str">
        <f t="shared" si="19"/>
        <v/>
      </c>
      <c r="L55" s="130">
        <f t="shared" si="38"/>
        <v>0</v>
      </c>
      <c r="M55" s="30">
        <f>IF(AND(L4=0,L55&gt;=0), "",L55/L4)</f>
        <v>0</v>
      </c>
      <c r="N55" s="47">
        <f>IF(AND(L124=0,L55&gt;=0),"",L55/L124)</f>
        <v>0</v>
      </c>
      <c r="O55" s="129">
        <f>+'N EERR LOS NA'!E54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LOS NA'!F54</f>
        <v>0</v>
      </c>
      <c r="Z55" s="30">
        <f>IF(AND(Y4=0,Y55&gt;=0), "",Y55/Y4)</f>
        <v>0</v>
      </c>
      <c r="AA55" s="47">
        <f>IF(AND(Y124=0,Y55&gt;=0),"",Y55/Y124)</f>
        <v>0</v>
      </c>
      <c r="AB55" s="30" t="str">
        <f t="shared" si="22"/>
        <v/>
      </c>
      <c r="AC55" s="130">
        <f t="shared" si="27"/>
        <v>0</v>
      </c>
      <c r="AD55" s="30">
        <f>IF(AND(AC4=0,AC55&gt;=0), "",AC55/AC4)</f>
        <v>0</v>
      </c>
      <c r="AE55" s="47">
        <f>IF(AND(AC124=0,AC55&gt;=0),"",AC55/AC124)</f>
        <v>0</v>
      </c>
      <c r="AF55" s="129">
        <f>+'N EERR LOS NA'!G54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LOS NA'!H54</f>
        <v>993.14</v>
      </c>
      <c r="AN55" s="30">
        <f>IF(AND(AM4=0,AM55&gt;=0), "",AM55/AM4)</f>
        <v>8.6443383311459149E-2</v>
      </c>
      <c r="AO55" s="47">
        <f>IF(AND(AM124=0,AM55&gt;=0),"",AM55/AM124)</f>
        <v>0.13886771300822165</v>
      </c>
      <c r="AP55" s="30">
        <f t="shared" si="5"/>
        <v>1</v>
      </c>
      <c r="AQ55" s="130">
        <f t="shared" si="17"/>
        <v>993.14</v>
      </c>
      <c r="AR55" s="30">
        <f>IF(AND(AQ4=0,AQ55&gt;=0), "",AQ55/AQ4)</f>
        <v>1.4663045293874103E-2</v>
      </c>
      <c r="AS55" s="47">
        <f>IF(AND(AQ124=0,AQ55&gt;=0),"",AQ55/AQ124)</f>
        <v>2.9559329016458587E-2</v>
      </c>
      <c r="AT55" s="131">
        <f t="shared" si="28"/>
        <v>0</v>
      </c>
      <c r="AU55" s="30" t="str">
        <f>IF(AND(AT4=0,AT55&gt;=0), "",AT55/AT4)</f>
        <v/>
      </c>
      <c r="AV55" s="47">
        <f t="shared" si="23"/>
        <v>1</v>
      </c>
      <c r="AW55" s="131">
        <f t="shared" si="40"/>
        <v>165.52333333333334</v>
      </c>
      <c r="AX55" s="30">
        <f>IF(AND(AW4=0,AW55&gt;=0), "",AW55/AW4)</f>
        <v>1.4663045293874103E-2</v>
      </c>
      <c r="AY55" s="47">
        <f>IF(AND(AW124=0,AW55&gt;=0),"",AW55/AW124)</f>
        <v>2.955932901645858E-2</v>
      </c>
      <c r="AZ55" s="131">
        <f t="shared" si="29"/>
        <v>0</v>
      </c>
      <c r="BA55" s="30" t="str">
        <f>IF(AND(AZ4=0,AZ55&gt;=0), "",AZ55/AZ4)</f>
        <v/>
      </c>
      <c r="BB55" s="47">
        <f t="shared" si="24"/>
        <v>1</v>
      </c>
      <c r="BC55" s="129">
        <f>+'N EERR LOS NA'!I54</f>
        <v>0</v>
      </c>
      <c r="BD55" s="30" t="str">
        <f>IF(AND(BC4=0,BC55&gt;=0), "",BC55/BC4)</f>
        <v/>
      </c>
      <c r="BE55" s="47" t="str">
        <f>IF(AND(BC124=0,BC55&gt;=0),"",BC55/BC124)</f>
        <v/>
      </c>
      <c r="BF55" s="30">
        <f t="shared" si="25"/>
        <v>-1</v>
      </c>
      <c r="BG55" s="130">
        <f t="shared" si="30"/>
        <v>993.14</v>
      </c>
      <c r="BH55" s="30">
        <f>IF(AND(BG4=0,BG55&gt;=0), "",BG55/BG4)</f>
        <v>1.4663045293874103E-2</v>
      </c>
      <c r="BI55" s="47">
        <f>IF(AND(BG124=0,BG55&gt;=0),"",BG55/BG124)</f>
        <v>2.9559329016458587E-2</v>
      </c>
      <c r="BJ55" s="129">
        <f>+'N EERR LOS NA'!J54</f>
        <v>0</v>
      </c>
      <c r="BK55" s="30" t="str">
        <f>IF(AND(BJ4=0,BJ55&gt;=0), "",BJ55/BJ4)</f>
        <v/>
      </c>
      <c r="BL55" s="47" t="str">
        <f>IF(AND(BJ124=0,BJ55&gt;=0),"",BJ55/BJ124)</f>
        <v/>
      </c>
      <c r="BM55" s="30" t="str">
        <f t="shared" si="9"/>
        <v/>
      </c>
      <c r="BN55" s="130">
        <f t="shared" si="31"/>
        <v>993.14</v>
      </c>
      <c r="BO55" s="30">
        <f>IF(AND(BN4=0,BN55&gt;=0), "",BN55/BN4)</f>
        <v>1.4663045293874103E-2</v>
      </c>
      <c r="BP55" s="47">
        <f>IF(AND(BN124=0,BN55&gt;=0),"",BN55/BN124)</f>
        <v>2.9559329016458587E-2</v>
      </c>
      <c r="BQ55" s="129">
        <f>+'N EERR LOS NA'!K54</f>
        <v>0</v>
      </c>
      <c r="BR55" s="30" t="str">
        <f>IF(AND(BQ4=0,BQ55&gt;=0), "",BQ55/BQ4)</f>
        <v/>
      </c>
      <c r="BS55" s="47" t="str">
        <f>IF(AND(BQ124=0,BQ55&gt;=0),"",BQ55/BQ124)</f>
        <v/>
      </c>
      <c r="BT55" s="30" t="str">
        <f t="shared" si="10"/>
        <v/>
      </c>
      <c r="BU55" s="130">
        <f t="shared" si="32"/>
        <v>993.14</v>
      </c>
      <c r="BV55" s="30">
        <f>IF(AND(BU4=0,BU55&gt;=0), "",BU55/BU4)</f>
        <v>1.4663045293874103E-2</v>
      </c>
      <c r="BW55" s="47">
        <f>IF(AND(BU124=0,BU55&gt;=0),"",BU55/BU124)</f>
        <v>2.9559329016458587E-2</v>
      </c>
      <c r="BX55" s="131">
        <f t="shared" si="33"/>
        <v>0</v>
      </c>
      <c r="BY55" s="30" t="str">
        <f>IF(AND(BX4=0,BX55&gt;=0), "",BX55/BX4)</f>
        <v/>
      </c>
      <c r="BZ55" s="47">
        <f t="shared" si="11"/>
        <v>1</v>
      </c>
      <c r="CA55" s="129">
        <f>+'N EERR LOS NA'!L54</f>
        <v>0</v>
      </c>
      <c r="CB55" s="30" t="str">
        <f>IF(AND(CA4=0,CA55&gt;=0), "",CA55/CA4)</f>
        <v/>
      </c>
      <c r="CC55" s="47" t="str">
        <f>IF(AND(CA124=0,CA55&gt;=0),"",CA55/CA124)</f>
        <v/>
      </c>
      <c r="CD55" s="30" t="str">
        <f t="shared" si="26"/>
        <v/>
      </c>
      <c r="CE55" s="130">
        <f t="shared" si="34"/>
        <v>993.14</v>
      </c>
      <c r="CF55" s="30">
        <f>IF(AND(CE4=0,CE55&gt;=0), "",CE55/CE4)</f>
        <v>1.4663045293874103E-2</v>
      </c>
      <c r="CG55" s="47">
        <f>IF(AND(CE124=0,CE55&gt;=0),"",CE55/CE124)</f>
        <v>2.9559329016458587E-2</v>
      </c>
      <c r="CH55" s="129">
        <f>+'N EERR LOS NA'!M54</f>
        <v>0</v>
      </c>
      <c r="CI55" s="30" t="str">
        <f>IF(AND(CH4=0,CH55&gt;=0), "",CH55/CH4)</f>
        <v/>
      </c>
      <c r="CJ55" s="47" t="str">
        <f>IF(AND(CH124=0,CH55&gt;=0),"",CH55/CH124)</f>
        <v/>
      </c>
      <c r="CK55" s="30" t="str">
        <f t="shared" si="13"/>
        <v/>
      </c>
      <c r="CL55" s="130">
        <f t="shared" si="35"/>
        <v>993.14</v>
      </c>
      <c r="CM55" s="30">
        <f>IF(AND(CL4=0,CL55&gt;=0), "",CL55/CL4)</f>
        <v>1.4663045293874103E-2</v>
      </c>
      <c r="CN55" s="47">
        <f>IF(AND(CL124=0,CL55&gt;=0),"",CL55/CL124)</f>
        <v>2.9559329016458587E-2</v>
      </c>
      <c r="CO55" s="129">
        <f>+'N EERR LOS NA'!N54</f>
        <v>0</v>
      </c>
      <c r="CP55" s="30" t="str">
        <f>IF(AND(CO4=0,CO55&gt;=0), "",CO55/CO4)</f>
        <v/>
      </c>
      <c r="CQ55" s="47" t="str">
        <f>IF(AND(CO124=0,CO55&gt;=0),"",CO55/CO124)</f>
        <v/>
      </c>
      <c r="CR55" s="30" t="str">
        <f t="shared" si="14"/>
        <v/>
      </c>
      <c r="CS55" s="130">
        <f t="shared" si="36"/>
        <v>993.14</v>
      </c>
      <c r="CT55" s="30">
        <f>IF(AND(CS4=0,CS55&gt;=0), "",CS55/CS4)</f>
        <v>1.4663045293874103E-2</v>
      </c>
      <c r="CU55" s="47">
        <f>IF(AND(CS124=0,CS55&gt;=0),"",CS55/CS124)</f>
        <v>2.9559329016458587E-2</v>
      </c>
      <c r="CV55" s="131">
        <f t="shared" si="37"/>
        <v>0</v>
      </c>
      <c r="CW55" s="30" t="str">
        <f>IF(AND(CV4=0,CV55&gt;=0), "",CV55/CV4)</f>
        <v/>
      </c>
      <c r="CX55" s="47">
        <f t="shared" si="15"/>
        <v>1</v>
      </c>
    </row>
    <row r="56" spans="1:102" outlineLevel="1" x14ac:dyDescent="0.3">
      <c r="A56" s="29" t="s">
        <v>18</v>
      </c>
      <c r="B56" s="129">
        <f>+'N EERR LOS NA'!B55</f>
        <v>0</v>
      </c>
      <c r="C56" s="30" t="str">
        <f>IF(AND(B4=0,B56&gt;=0), "",B56/B4)</f>
        <v/>
      </c>
      <c r="D56" s="47" t="str">
        <f>IF(AND(B124=0,B56&gt;=0),"",B56/B124)</f>
        <v/>
      </c>
      <c r="E56" s="129">
        <f>+'N EERR LOS NA'!C55</f>
        <v>0</v>
      </c>
      <c r="F56" s="30">
        <f>IF(AND(E4=0,E56&gt;=0), "",E56/E4)</f>
        <v>0</v>
      </c>
      <c r="G56" s="47">
        <f>IF(AND(E124=0,E56&gt;=0),"",E56/E124)</f>
        <v>0</v>
      </c>
      <c r="H56" s="129">
        <f>+'N EERR LOS NA'!D55</f>
        <v>0</v>
      </c>
      <c r="I56" s="30">
        <f>IF(AND(H4=0,H56&gt;=0), "",H56/H4)</f>
        <v>0</v>
      </c>
      <c r="J56" s="47">
        <f>IF(AND(H124=0,H56&gt;=0),"",H56/H124)</f>
        <v>0</v>
      </c>
      <c r="K56" s="30" t="str">
        <f t="shared" si="19"/>
        <v/>
      </c>
      <c r="L56" s="130">
        <f t="shared" si="38"/>
        <v>0</v>
      </c>
      <c r="M56" s="30">
        <f>IF(AND(L4=0,L56&gt;=0), "",L56/L4)</f>
        <v>0</v>
      </c>
      <c r="N56" s="47">
        <f>IF(AND(L124=0,L56&gt;=0),"",L56/L124)</f>
        <v>0</v>
      </c>
      <c r="O56" s="129">
        <f>+'N EERR LOS NA'!E55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LOS NA'!F55</f>
        <v>0</v>
      </c>
      <c r="Z56" s="30">
        <f>IF(AND(Y4=0,Y56&gt;=0), "",Y56/Y4)</f>
        <v>0</v>
      </c>
      <c r="AA56" s="47">
        <f>IF(AND(Y124=0,Y56&gt;=0),"",Y56/Y124)</f>
        <v>0</v>
      </c>
      <c r="AB56" s="30" t="str">
        <f t="shared" si="22"/>
        <v/>
      </c>
      <c r="AC56" s="130">
        <f t="shared" si="27"/>
        <v>0</v>
      </c>
      <c r="AD56" s="30">
        <f>IF(AND(AC4=0,AC56&gt;=0), "",AC56/AC4)</f>
        <v>0</v>
      </c>
      <c r="AE56" s="47">
        <f>IF(AND(AC124=0,AC56&gt;=0),"",AC56/AC124)</f>
        <v>0</v>
      </c>
      <c r="AF56" s="129">
        <f>+'N EERR LOS NA'!G55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LOS NA'!H55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LOS NA'!I55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LOS NA'!J55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LOS NA'!K55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LOS NA'!L55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LOS NA'!M55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LOS NA'!N55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LOS NA'!B56</f>
        <v>0</v>
      </c>
      <c r="C57" s="30" t="str">
        <f>IF(AND(B4=0,B57&gt;=0), "",B57/B4)</f>
        <v/>
      </c>
      <c r="D57" s="47" t="str">
        <f>IF(AND(B124=0,B57&gt;=0),"",B57/B124)</f>
        <v/>
      </c>
      <c r="E57" s="129">
        <f>+'N EERR LOS NA'!C56</f>
        <v>0</v>
      </c>
      <c r="F57" s="30">
        <f>IF(AND(E4=0,E57&gt;=0), "",E57/E4)</f>
        <v>0</v>
      </c>
      <c r="G57" s="47">
        <f>IF(AND(E124=0,E57&gt;=0),"",E57/E124)</f>
        <v>0</v>
      </c>
      <c r="H57" s="129">
        <f>+'N EERR LOS NA'!D56</f>
        <v>0</v>
      </c>
      <c r="I57" s="30">
        <f>IF(AND(H4=0,H57&gt;=0), "",H57/H4)</f>
        <v>0</v>
      </c>
      <c r="J57" s="47">
        <f>IF(AND(H124=0,H57&gt;=0),"",H57/H124)</f>
        <v>0</v>
      </c>
      <c r="K57" s="30" t="str">
        <f t="shared" si="19"/>
        <v/>
      </c>
      <c r="L57" s="130">
        <f t="shared" si="38"/>
        <v>0</v>
      </c>
      <c r="M57" s="30">
        <f>IF(AND(L4=0,L57&gt;=0), "",L57/L4)</f>
        <v>0</v>
      </c>
      <c r="N57" s="47">
        <f>IF(AND(L124=0,L57&gt;=0),"",L57/L124)</f>
        <v>0</v>
      </c>
      <c r="O57" s="129">
        <f>+'N EERR LOS NA'!E56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LOS NA'!F56</f>
        <v>0</v>
      </c>
      <c r="Z57" s="30">
        <f>IF(AND(Y4=0,Y57&gt;=0), "",Y57/Y4)</f>
        <v>0</v>
      </c>
      <c r="AA57" s="47">
        <f>IF(AND(Y124=0,Y57&gt;=0),"",Y57/Y124)</f>
        <v>0</v>
      </c>
      <c r="AB57" s="30" t="str">
        <f t="shared" si="22"/>
        <v/>
      </c>
      <c r="AC57" s="130">
        <f t="shared" si="27"/>
        <v>0</v>
      </c>
      <c r="AD57" s="30">
        <f>IF(AND(AC4=0,AC57&gt;=0), "",AC57/AC4)</f>
        <v>0</v>
      </c>
      <c r="AE57" s="47">
        <f>IF(AND(AC124=0,AC57&gt;=0),"",AC57/AC124)</f>
        <v>0</v>
      </c>
      <c r="AF57" s="129">
        <f>+'N EERR LOS NA'!G56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LOS NA'!H56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LOS NA'!I56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LOS NA'!J56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LOS NA'!K56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LOS NA'!L56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LOS NA'!M56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LOS NA'!N56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LOS NA'!B57</f>
        <v>0</v>
      </c>
      <c r="C58" s="30" t="str">
        <f>IF(AND(B4=0,B58&gt;=0), "",B58/B4)</f>
        <v/>
      </c>
      <c r="D58" s="47" t="str">
        <f>IF(AND(B124=0,B58&gt;=0),"",B58/B124)</f>
        <v/>
      </c>
      <c r="E58" s="129">
        <f>+'N EERR LOS NA'!C57</f>
        <v>0</v>
      </c>
      <c r="F58" s="30">
        <f>IF(AND(E4=0,E58&gt;=0), "",E58/E4)</f>
        <v>0</v>
      </c>
      <c r="G58" s="47">
        <f>IF(AND(E124=0,E58&gt;=0),"",E58/E124)</f>
        <v>0</v>
      </c>
      <c r="H58" s="129">
        <f>+'N EERR LOS NA'!D57</f>
        <v>0</v>
      </c>
      <c r="I58" s="30">
        <f>IF(AND(H4=0,H58&gt;=0), "",H58/H4)</f>
        <v>0</v>
      </c>
      <c r="J58" s="47">
        <f>IF(AND(H124=0,H58&gt;=0),"",H58/H124)</f>
        <v>0</v>
      </c>
      <c r="K58" s="30" t="str">
        <f t="shared" si="19"/>
        <v/>
      </c>
      <c r="L58" s="130">
        <f t="shared" si="38"/>
        <v>0</v>
      </c>
      <c r="M58" s="30">
        <f>IF(AND(L4=0,L58&gt;=0), "",L58/L4)</f>
        <v>0</v>
      </c>
      <c r="N58" s="47">
        <f>IF(AND(L124=0,L58&gt;=0),"",L58/L124)</f>
        <v>0</v>
      </c>
      <c r="O58" s="129">
        <f>+'N EERR LOS NA'!E57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LOS NA'!F57</f>
        <v>0</v>
      </c>
      <c r="Z58" s="30">
        <f>IF(AND(Y4=0,Y58&gt;=0), "",Y58/Y4)</f>
        <v>0</v>
      </c>
      <c r="AA58" s="47">
        <f>IF(AND(Y124=0,Y58&gt;=0),"",Y58/Y124)</f>
        <v>0</v>
      </c>
      <c r="AB58" s="30" t="str">
        <f t="shared" si="22"/>
        <v/>
      </c>
      <c r="AC58" s="130">
        <f t="shared" si="27"/>
        <v>0</v>
      </c>
      <c r="AD58" s="30">
        <f>IF(AND(AC4=0,AC58&gt;=0), "",AC58/AC4)</f>
        <v>0</v>
      </c>
      <c r="AE58" s="47">
        <f>IF(AND(AC124=0,AC58&gt;=0),"",AC58/AC124)</f>
        <v>0</v>
      </c>
      <c r="AF58" s="129">
        <f>+'N EERR LOS NA'!G57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LOS NA'!H57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LOS NA'!I57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LOS NA'!J57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LOS NA'!K57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LOS NA'!L57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LOS NA'!M57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LOS NA'!N57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LOS NA'!B58</f>
        <v>0</v>
      </c>
      <c r="C59" s="30" t="str">
        <f>IF(AND(B4=0,B59&gt;=0), "",B59/B4)</f>
        <v/>
      </c>
      <c r="D59" s="47" t="str">
        <f>IF(AND(B124=0,B59&gt;=0),"",B59/B124)</f>
        <v/>
      </c>
      <c r="E59" s="129">
        <f>+'N EERR LOS NA'!C58</f>
        <v>2.5616789794293551</v>
      </c>
      <c r="F59" s="30">
        <f>IF(AND(E4=0,E59&gt;=0), "",E59/E4)</f>
        <v>5.2541589535142809E-4</v>
      </c>
      <c r="G59" s="47">
        <f>IF(AND(E124=0,E59&gt;=0),"",E59/E124)</f>
        <v>5.2944300004180726E-4</v>
      </c>
      <c r="H59" s="129">
        <f>+'N EERR LOS NA'!D58</f>
        <v>8.5415771119493282</v>
      </c>
      <c r="I59" s="30">
        <f>IF(AND(H4=0,H59&gt;=0), "",H59/H4)</f>
        <v>7.5599398194065427E-4</v>
      </c>
      <c r="J59" s="47">
        <f>IF(AND(H124=0,H59&gt;=0),"",H59/H124)</f>
        <v>1.7298073827625988E-3</v>
      </c>
      <c r="K59" s="30">
        <f t="shared" si="19"/>
        <v>2.3343667104814467</v>
      </c>
      <c r="L59" s="130">
        <f t="shared" si="38"/>
        <v>11.103256091378682</v>
      </c>
      <c r="M59" s="30">
        <f>IF(AND(L4=0,L59&gt;=0), "",L59/L4)</f>
        <v>6.8648800896040779E-4</v>
      </c>
      <c r="N59" s="47">
        <f>IF(AND(L124=0,L59&gt;=0),"",L59/L124)</f>
        <v>1.1357297154884398E-3</v>
      </c>
      <c r="O59" s="129">
        <f>+'N EERR LOS NA'!E58</f>
        <v>0</v>
      </c>
      <c r="P59" s="30">
        <f>IF(AND(O4=0,O59&gt;=0), "",O59/O4)</f>
        <v>0</v>
      </c>
      <c r="Q59" s="47">
        <f>IF(AND(O124=0,O59&gt;=0),"",O59/O124)</f>
        <v>0</v>
      </c>
      <c r="R59" s="30">
        <f t="shared" si="20"/>
        <v>-1</v>
      </c>
      <c r="S59" s="130">
        <f t="shared" si="39"/>
        <v>11.103256091378682</v>
      </c>
      <c r="T59" s="30">
        <f>IF(AND(S4=0,S59&gt;=0), "",S59/S4)</f>
        <v>4.9519376999320537E-4</v>
      </c>
      <c r="U59" s="47">
        <f>IF(AND(S124=0,S59&gt;=0),"",S59/S124)</f>
        <v>7.4417947596573425E-4</v>
      </c>
      <c r="V59" s="131"/>
      <c r="W59" s="30" t="str">
        <f>IF(AND(V4=0,V59&gt;=0), "",V59/V4)</f>
        <v/>
      </c>
      <c r="X59" s="47">
        <f t="shared" si="21"/>
        <v>1</v>
      </c>
      <c r="Y59" s="129">
        <f>+'N EERR LOS NA'!F58</f>
        <v>2.3193647333592837</v>
      </c>
      <c r="Z59" s="30">
        <f>IF(AND(Y4=0,Y59&gt;=0), "",Y59/Y4)</f>
        <v>1.148408411191352E-4</v>
      </c>
      <c r="AA59" s="47">
        <f>IF(AND(Y124=0,Y59&gt;=0),"",Y59/Y124)</f>
        <v>4.194680309029525E-4</v>
      </c>
      <c r="AB59" s="30">
        <f t="shared" si="22"/>
        <v>1</v>
      </c>
      <c r="AC59" s="130">
        <f t="shared" si="27"/>
        <v>13.422620824737965</v>
      </c>
      <c r="AD59" s="30">
        <f>IF(AND(AC4=0,AC59&gt;=0), "",AC59/AC4)</f>
        <v>3.1494908204417497E-4</v>
      </c>
      <c r="AE59" s="47">
        <f>IF(AND(AC124=0,AC59&gt;=0),"",AC59/AC124)</f>
        <v>6.5638109267964373E-4</v>
      </c>
      <c r="AF59" s="129">
        <f>+'N EERR LOS NA'!G58</f>
        <v>0</v>
      </c>
      <c r="AG59" s="30">
        <f>IF(AND(AF4=0,AF59&gt;=0), "",AF59/AF4)</f>
        <v>0</v>
      </c>
      <c r="AH59" s="47">
        <f>IF(AND(AF124=0,AF59&gt;=0),"",AF59/AF124)</f>
        <v>0</v>
      </c>
      <c r="AI59" s="30">
        <f t="shared" si="4"/>
        <v>-1</v>
      </c>
      <c r="AJ59" s="130">
        <f t="shared" si="16"/>
        <v>13.422620824737965</v>
      </c>
      <c r="AK59" s="30">
        <f>IF(AND(AJ4=0,AJ59&gt;=0), "",AJ59/AJ4)</f>
        <v>2.3865870589361563E-4</v>
      </c>
      <c r="AL59" s="47">
        <f>IF(AND(AJ124=0,AJ59&gt;=0),"",AJ59/AJ124)</f>
        <v>5.0753877716260942E-4</v>
      </c>
      <c r="AM59" s="129">
        <f>+'N EERR LOS NA'!H58</f>
        <v>0.41398396191970133</v>
      </c>
      <c r="AN59" s="30">
        <f>IF(AND(AM4=0,AM59&gt;=0), "",AM59/AM4)</f>
        <v>3.6033363176411435E-5</v>
      </c>
      <c r="AO59" s="47">
        <f>IF(AND(AM124=0,AM59&gt;=0),"",AM59/AM124)</f>
        <v>5.7886104692059168E-5</v>
      </c>
      <c r="AP59" s="30">
        <f t="shared" si="5"/>
        <v>1</v>
      </c>
      <c r="AQ59" s="130">
        <f t="shared" si="17"/>
        <v>13.836604786657666</v>
      </c>
      <c r="AR59" s="30">
        <f>IF(AND(AQ4=0,AQ59&gt;=0), "",AQ59/AQ4)</f>
        <v>2.0428817961233722E-4</v>
      </c>
      <c r="AS59" s="47">
        <f>IF(AND(AQ124=0,AQ59&gt;=0),"",AQ59/AQ124)</f>
        <v>4.1182587888869619E-4</v>
      </c>
      <c r="AT59" s="131">
        <f t="shared" si="28"/>
        <v>0</v>
      </c>
      <c r="AU59" s="30" t="str">
        <f>IF(AND(AT4=0,AT59&gt;=0), "",AT59/AT4)</f>
        <v/>
      </c>
      <c r="AV59" s="47">
        <f t="shared" si="23"/>
        <v>1</v>
      </c>
      <c r="AW59" s="131">
        <f t="shared" si="40"/>
        <v>2.3061007977762777</v>
      </c>
      <c r="AX59" s="30">
        <f>IF(AND(AW4=0,AW59&gt;=0), "",AW59/AW4)</f>
        <v>2.0428817961233722E-4</v>
      </c>
      <c r="AY59" s="47">
        <f>IF(AND(AW124=0,AW59&gt;=0),"",AW59/AW124)</f>
        <v>4.1182587888869608E-4</v>
      </c>
      <c r="AZ59" s="131">
        <f t="shared" si="29"/>
        <v>0</v>
      </c>
      <c r="BA59" s="30" t="str">
        <f>IF(AND(AZ4=0,AZ59&gt;=0), "",AZ59/AZ4)</f>
        <v/>
      </c>
      <c r="BB59" s="47">
        <f t="shared" si="24"/>
        <v>1</v>
      </c>
      <c r="BC59" s="129">
        <f>+'N EERR LOS NA'!I58</f>
        <v>0</v>
      </c>
      <c r="BD59" s="30" t="str">
        <f>IF(AND(BC4=0,BC59&gt;=0), "",BC59/BC4)</f>
        <v/>
      </c>
      <c r="BE59" s="47" t="str">
        <f>IF(AND(BC124=0,BC59&gt;=0),"",BC59/BC124)</f>
        <v/>
      </c>
      <c r="BF59" s="30">
        <f t="shared" si="25"/>
        <v>-1</v>
      </c>
      <c r="BG59" s="130">
        <f t="shared" si="30"/>
        <v>13.836604786657666</v>
      </c>
      <c r="BH59" s="30">
        <f>IF(AND(BG4=0,BG59&gt;=0), "",BG59/BG4)</f>
        <v>2.0428817961233722E-4</v>
      </c>
      <c r="BI59" s="47">
        <f>IF(AND(BG124=0,BG59&gt;=0),"",BG59/BG124)</f>
        <v>4.1182587888869619E-4</v>
      </c>
      <c r="BJ59" s="129">
        <f>+'N EERR LOS NA'!J58</f>
        <v>0</v>
      </c>
      <c r="BK59" s="30" t="str">
        <f>IF(AND(BJ4=0,BJ59&gt;=0), "",BJ59/BJ4)</f>
        <v/>
      </c>
      <c r="BL59" s="47" t="str">
        <f>IF(AND(BJ124=0,BJ59&gt;=0),"",BJ59/BJ124)</f>
        <v/>
      </c>
      <c r="BM59" s="30" t="str">
        <f t="shared" si="9"/>
        <v/>
      </c>
      <c r="BN59" s="130">
        <f t="shared" si="31"/>
        <v>13.836604786657666</v>
      </c>
      <c r="BO59" s="30">
        <f>IF(AND(BN4=0,BN59&gt;=0), "",BN59/BN4)</f>
        <v>2.0428817961233722E-4</v>
      </c>
      <c r="BP59" s="47">
        <f>IF(AND(BN124=0,BN59&gt;=0),"",BN59/BN124)</f>
        <v>4.1182587888869619E-4</v>
      </c>
      <c r="BQ59" s="129">
        <f>+'N EERR LOS NA'!K58</f>
        <v>0</v>
      </c>
      <c r="BR59" s="30" t="str">
        <f>IF(AND(BQ4=0,BQ59&gt;=0), "",BQ59/BQ4)</f>
        <v/>
      </c>
      <c r="BS59" s="47" t="str">
        <f>IF(AND(BQ124=0,BQ59&gt;=0),"",BQ59/BQ124)</f>
        <v/>
      </c>
      <c r="BT59" s="30" t="str">
        <f t="shared" si="10"/>
        <v/>
      </c>
      <c r="BU59" s="130">
        <f t="shared" si="32"/>
        <v>13.836604786657666</v>
      </c>
      <c r="BV59" s="30">
        <f>IF(AND(BU4=0,BU59&gt;=0), "",BU59/BU4)</f>
        <v>2.0428817961233722E-4</v>
      </c>
      <c r="BW59" s="47">
        <f>IF(AND(BU124=0,BU59&gt;=0),"",BU59/BU124)</f>
        <v>4.1182587888869619E-4</v>
      </c>
      <c r="BX59" s="131">
        <f t="shared" si="33"/>
        <v>0</v>
      </c>
      <c r="BY59" s="30" t="str">
        <f>IF(AND(BX4=0,BX59&gt;=0), "",BX59/BX4)</f>
        <v/>
      </c>
      <c r="BZ59" s="47">
        <f t="shared" si="11"/>
        <v>1</v>
      </c>
      <c r="CA59" s="129">
        <f>+'N EERR LOS NA'!L58</f>
        <v>0</v>
      </c>
      <c r="CB59" s="30" t="str">
        <f>IF(AND(CA4=0,CA59&gt;=0), "",CA59/CA4)</f>
        <v/>
      </c>
      <c r="CC59" s="47" t="str">
        <f>IF(AND(CA124=0,CA59&gt;=0),"",CA59/CA124)</f>
        <v/>
      </c>
      <c r="CD59" s="30" t="str">
        <f t="shared" si="26"/>
        <v/>
      </c>
      <c r="CE59" s="130">
        <f t="shared" si="34"/>
        <v>13.836604786657666</v>
      </c>
      <c r="CF59" s="30">
        <f>IF(AND(CE4=0,CE59&gt;=0), "",CE59/CE4)</f>
        <v>2.0428817961233722E-4</v>
      </c>
      <c r="CG59" s="47">
        <f>IF(AND(CE124=0,CE59&gt;=0),"",CE59/CE124)</f>
        <v>4.1182587888869619E-4</v>
      </c>
      <c r="CH59" s="129">
        <f>+'N EERR LOS NA'!M58</f>
        <v>0</v>
      </c>
      <c r="CI59" s="30" t="str">
        <f>IF(AND(CH4=0,CH59&gt;=0), "",CH59/CH4)</f>
        <v/>
      </c>
      <c r="CJ59" s="47" t="str">
        <f>IF(AND(CH124=0,CH59&gt;=0),"",CH59/CH124)</f>
        <v/>
      </c>
      <c r="CK59" s="30" t="str">
        <f t="shared" si="13"/>
        <v/>
      </c>
      <c r="CL59" s="130">
        <f t="shared" si="35"/>
        <v>13.836604786657666</v>
      </c>
      <c r="CM59" s="30">
        <f>IF(AND(CL4=0,CL59&gt;=0), "",CL59/CL4)</f>
        <v>2.0428817961233722E-4</v>
      </c>
      <c r="CN59" s="47">
        <f>IF(AND(CL124=0,CL59&gt;=0),"",CL59/CL124)</f>
        <v>4.1182587888869619E-4</v>
      </c>
      <c r="CO59" s="129">
        <f>+'N EERR LOS NA'!N58</f>
        <v>0</v>
      </c>
      <c r="CP59" s="30" t="str">
        <f>IF(AND(CO4=0,CO59&gt;=0), "",CO59/CO4)</f>
        <v/>
      </c>
      <c r="CQ59" s="47" t="str">
        <f>IF(AND(CO124=0,CO59&gt;=0),"",CO59/CO124)</f>
        <v/>
      </c>
      <c r="CR59" s="30" t="str">
        <f t="shared" si="14"/>
        <v/>
      </c>
      <c r="CS59" s="130">
        <f t="shared" si="36"/>
        <v>13.836604786657666</v>
      </c>
      <c r="CT59" s="30">
        <f>IF(AND(CS4=0,CS59&gt;=0), "",CS59/CS4)</f>
        <v>2.0428817961233722E-4</v>
      </c>
      <c r="CU59" s="47">
        <f>IF(AND(CS124=0,CS59&gt;=0),"",CS59/CS124)</f>
        <v>4.1182587888869619E-4</v>
      </c>
      <c r="CV59" s="131">
        <f t="shared" si="37"/>
        <v>0</v>
      </c>
      <c r="CW59" s="30" t="str">
        <f>IF(AND(CV4=0,CV59&gt;=0), "",CV59/CV4)</f>
        <v/>
      </c>
      <c r="CX59" s="47">
        <f t="shared" si="15"/>
        <v>1</v>
      </c>
    </row>
    <row r="60" spans="1:102" outlineLevel="1" x14ac:dyDescent="0.3">
      <c r="A60" s="29" t="s">
        <v>0</v>
      </c>
      <c r="B60" s="129">
        <f>+'N EERR LOS NA'!B59+'N EERR LOS NA'!B60+'N EERR LOS NA'!B61+'N EERR LOS NA'!B62+'N EERR LOS NA'!B63</f>
        <v>0</v>
      </c>
      <c r="C60" s="30" t="str">
        <f>IF(AND(B4=0,B60&gt;=0), "",B60/B4)</f>
        <v/>
      </c>
      <c r="D60" s="47" t="str">
        <f>IF(AND(B124=0,B60&gt;=0),"",B60/B124)</f>
        <v/>
      </c>
      <c r="E60" s="129">
        <f>+'N EERR LOS NA'!C59+'N EERR LOS NA'!C60+'N EERR LOS NA'!C61+'N EERR LOS NA'!C62+'N EERR LOS NA'!C63</f>
        <v>0</v>
      </c>
      <c r="F60" s="30">
        <f>IF(AND(E4=0,E60&gt;=0), "",E60/E4)</f>
        <v>0</v>
      </c>
      <c r="G60" s="47">
        <f>IF(AND(E124=0,E60&gt;=0),"",E60/E124)</f>
        <v>0</v>
      </c>
      <c r="H60" s="129">
        <f>+'N EERR LOS NA'!D59+'N EERR LOS NA'!D60+'N EERR LOS NA'!D61+'N EERR LOS NA'!D62+'N EERR LOS NA'!D63</f>
        <v>35.150523094441681</v>
      </c>
      <c r="I60" s="30">
        <f>IF(AND(H4=0,H60&gt;=0), "",H60/H4)</f>
        <v>3.1110863454347913E-3</v>
      </c>
      <c r="J60" s="47">
        <f>IF(AND(H124=0,H60&gt;=0),"",H60/H124)</f>
        <v>7.1185489002576086E-3</v>
      </c>
      <c r="K60" s="30">
        <f t="shared" si="19"/>
        <v>1</v>
      </c>
      <c r="L60" s="130">
        <f t="shared" si="38"/>
        <v>35.150523094441681</v>
      </c>
      <c r="M60" s="30">
        <f>IF(AND(L4=0,L60&gt;=0), "",L60/L4)</f>
        <v>2.1732735347567626E-3</v>
      </c>
      <c r="N60" s="47">
        <f>IF(AND(L124=0,L60&gt;=0),"",L60/L124)</f>
        <v>3.5954762517202343E-3</v>
      </c>
      <c r="O60" s="129">
        <f>+'N EERR LOS NA'!E59+'N EERR LOS NA'!E60+'N EERR LOS NA'!E61+'N EERR LOS NA'!E62+'N EERR LOS NA'!E63</f>
        <v>53.227354108006217</v>
      </c>
      <c r="P60" s="30">
        <f>IF(AND(O4=0,O60&gt;=0), "",O60/O4)</f>
        <v>8.519041982393458E-3</v>
      </c>
      <c r="Q60" s="47">
        <f>IF(AND(O124=0,O60&gt;=0),"",O60/O124)</f>
        <v>1.0347839994368646E-2</v>
      </c>
      <c r="R60" s="30">
        <f t="shared" si="20"/>
        <v>0.51426918925206577</v>
      </c>
      <c r="S60" s="130">
        <f t="shared" si="39"/>
        <v>88.377877202447905</v>
      </c>
      <c r="T60" s="30">
        <f>IF(AND(S4=0,S60&gt;=0), "",S60/S4)</f>
        <v>3.9415621720062998E-3</v>
      </c>
      <c r="U60" s="47">
        <f>IF(AND(S124=0,S60&gt;=0),"",S60/S124)</f>
        <v>5.9233977674845477E-3</v>
      </c>
      <c r="V60" s="131"/>
      <c r="W60" s="30" t="str">
        <f>IF(AND(V4=0,V60&gt;=0), "",V60/V4)</f>
        <v/>
      </c>
      <c r="X60" s="47">
        <f t="shared" si="21"/>
        <v>1</v>
      </c>
      <c r="Y60" s="129">
        <f>+'N EERR LOS NA'!F59+'N EERR LOS NA'!F60+'N EERR LOS NA'!F61+'N EERR LOS NA'!F62+'N EERR LOS NA'!F63</f>
        <v>0</v>
      </c>
      <c r="Z60" s="30">
        <f>IF(AND(Y4=0,Y60&gt;=0), "",Y60/Y4)</f>
        <v>0</v>
      </c>
      <c r="AA60" s="47">
        <f>IF(AND(Y124=0,Y60&gt;=0),"",Y60/Y124)</f>
        <v>0</v>
      </c>
      <c r="AB60" s="30">
        <f t="shared" si="22"/>
        <v>-1</v>
      </c>
      <c r="AC60" s="130">
        <f t="shared" si="27"/>
        <v>88.377877202447905</v>
      </c>
      <c r="AD60" s="30">
        <f>IF(AND(AC4=0,AC60&gt;=0), "",AC60/AC4)</f>
        <v>2.0737031658247091E-3</v>
      </c>
      <c r="AE60" s="47">
        <f>IF(AND(AC124=0,AC60&gt;=0),"",AC60/AC124)</f>
        <v>4.3217765266778735E-3</v>
      </c>
      <c r="AF60" s="129">
        <f>+'N EERR LOS NA'!G59+'N EERR LOS NA'!G60+'N EERR LOS NA'!G61+'N EERR LOS NA'!G62+'N EERR LOS NA'!G63</f>
        <v>216.75545446569572</v>
      </c>
      <c r="AG60" s="30">
        <f>IF(AND(AF4=0,AF60&gt;=0), "",AF60/AF4)</f>
        <v>1.5910381195940581E-2</v>
      </c>
      <c r="AH60" s="47">
        <f>IF(AND(AF124=0,AF60&gt;=0),"",AF60/AF124)</f>
        <v>3.6143614940762459E-2</v>
      </c>
      <c r="AI60" s="30">
        <f t="shared" si="4"/>
        <v>1</v>
      </c>
      <c r="AJ60" s="130">
        <f t="shared" si="16"/>
        <v>305.13333166814363</v>
      </c>
      <c r="AK60" s="30">
        <f>IF(AND(AJ4=0,AJ60&gt;=0), "",AJ60/AJ4)</f>
        <v>5.4253731079636752E-3</v>
      </c>
      <c r="AL60" s="47">
        <f>IF(AND(AJ124=0,AJ60&gt;=0),"",AJ60/AJ124)</f>
        <v>1.1537761518300643E-2</v>
      </c>
      <c r="AM60" s="129">
        <f>+'N EERR LOS NA'!H59+'N EERR LOS NA'!H60+'N EERR LOS NA'!H61+'N EERR LOS NA'!H62+'N EERR LOS NA'!H63</f>
        <v>0</v>
      </c>
      <c r="AN60" s="30">
        <f>IF(AND(AM4=0,AM60&gt;=0), "",AM60/AM4)</f>
        <v>0</v>
      </c>
      <c r="AO60" s="47">
        <f>IF(AND(AM124=0,AM60&gt;=0),"",AM60/AM124)</f>
        <v>0</v>
      </c>
      <c r="AP60" s="30">
        <f t="shared" si="5"/>
        <v>-1</v>
      </c>
      <c r="AQ60" s="130">
        <f t="shared" si="17"/>
        <v>305.13333166814363</v>
      </c>
      <c r="AR60" s="30">
        <f>IF(AND(AQ4=0,AQ60&gt;=0), "",AQ60/AQ4)</f>
        <v>4.5050887718959048E-3</v>
      </c>
      <c r="AS60" s="47">
        <f>IF(AND(AQ124=0,AQ60&gt;=0),"",AQ60/AQ124)</f>
        <v>9.0818379530245887E-3</v>
      </c>
      <c r="AT60" s="131">
        <f t="shared" si="28"/>
        <v>0</v>
      </c>
      <c r="AU60" s="30" t="str">
        <f>IF(AND(AT4=0,AT60&gt;=0), "",AT60/AT4)</f>
        <v/>
      </c>
      <c r="AV60" s="47">
        <f t="shared" si="23"/>
        <v>1</v>
      </c>
      <c r="AW60" s="131">
        <f t="shared" si="40"/>
        <v>50.855555278023935</v>
      </c>
      <c r="AX60" s="30">
        <f>IF(AND(AW4=0,AW60&gt;=0), "",AW60/AW4)</f>
        <v>4.5050887718959048E-3</v>
      </c>
      <c r="AY60" s="47">
        <f>IF(AND(AW124=0,AW60&gt;=0),"",AW60/AW124)</f>
        <v>9.0818379530245852E-3</v>
      </c>
      <c r="AZ60" s="131">
        <f t="shared" si="29"/>
        <v>0</v>
      </c>
      <c r="BA60" s="30" t="str">
        <f>IF(AND(AZ4=0,AZ60&gt;=0), "",AZ60/AZ4)</f>
        <v/>
      </c>
      <c r="BB60" s="47">
        <f t="shared" si="24"/>
        <v>1</v>
      </c>
      <c r="BC60" s="129">
        <f>+'N EERR LOS NA'!I59+'N EERR LOS NA'!I60+'N EERR LOS NA'!I61+'N EERR LOS NA'!I62+'N EERR LOS NA'!I63</f>
        <v>0</v>
      </c>
      <c r="BD60" s="30" t="str">
        <f>IF(AND(BC4=0,BC60&gt;=0), "",BC60/BC4)</f>
        <v/>
      </c>
      <c r="BE60" s="47" t="str">
        <f>IF(AND(BC124=0,BC60&gt;=0),"",BC60/BC124)</f>
        <v/>
      </c>
      <c r="BF60" s="30" t="str">
        <f t="shared" si="25"/>
        <v/>
      </c>
      <c r="BG60" s="130">
        <f t="shared" si="30"/>
        <v>305.13333166814363</v>
      </c>
      <c r="BH60" s="30">
        <f>IF(AND(BG4=0,BG60&gt;=0), "",BG60/BG4)</f>
        <v>4.5050887718959048E-3</v>
      </c>
      <c r="BI60" s="47">
        <f>IF(AND(BG124=0,BG60&gt;=0),"",BG60/BG124)</f>
        <v>9.0818379530245887E-3</v>
      </c>
      <c r="BJ60" s="129">
        <f>+'N EERR LOS NA'!J59+'N EERR LOS NA'!J60+'N EERR LOS NA'!J61+'N EERR LOS NA'!J62+'N EERR LOS NA'!J63</f>
        <v>0</v>
      </c>
      <c r="BK60" s="30" t="str">
        <f>IF(AND(BJ4=0,BJ60&gt;=0), "",BJ60/BJ4)</f>
        <v/>
      </c>
      <c r="BL60" s="47" t="str">
        <f>IF(AND(BJ124=0,BJ60&gt;=0),"",BJ60/BJ124)</f>
        <v/>
      </c>
      <c r="BM60" s="30" t="str">
        <f t="shared" si="9"/>
        <v/>
      </c>
      <c r="BN60" s="130">
        <f t="shared" si="31"/>
        <v>305.13333166814363</v>
      </c>
      <c r="BO60" s="30">
        <f>IF(AND(BN4=0,BN60&gt;=0), "",BN60/BN4)</f>
        <v>4.5050887718959048E-3</v>
      </c>
      <c r="BP60" s="47">
        <f>IF(AND(BN124=0,BN60&gt;=0),"",BN60/BN124)</f>
        <v>9.0818379530245887E-3</v>
      </c>
      <c r="BQ60" s="129">
        <f>+'N EERR LOS NA'!K59+'N EERR LOS NA'!K60+'N EERR LOS NA'!K61+'N EERR LOS NA'!K62+'N EERR LOS NA'!K63</f>
        <v>0</v>
      </c>
      <c r="BR60" s="30" t="str">
        <f>IF(AND(BQ4=0,BQ60&gt;=0), "",BQ60/BQ4)</f>
        <v/>
      </c>
      <c r="BS60" s="47" t="str">
        <f>IF(AND(BQ124=0,BQ60&gt;=0),"",BQ60/BQ124)</f>
        <v/>
      </c>
      <c r="BT60" s="30" t="str">
        <f t="shared" si="10"/>
        <v/>
      </c>
      <c r="BU60" s="130">
        <f t="shared" si="32"/>
        <v>305.13333166814363</v>
      </c>
      <c r="BV60" s="30">
        <f>IF(AND(BU4=0,BU60&gt;=0), "",BU60/BU4)</f>
        <v>4.5050887718959048E-3</v>
      </c>
      <c r="BW60" s="47">
        <f>IF(AND(BU124=0,BU60&gt;=0),"",BU60/BU124)</f>
        <v>9.0818379530245887E-3</v>
      </c>
      <c r="BX60" s="131">
        <f t="shared" si="33"/>
        <v>0</v>
      </c>
      <c r="BY60" s="30" t="str">
        <f>IF(AND(BX4=0,BX60&gt;=0), "",BX60/BX4)</f>
        <v/>
      </c>
      <c r="BZ60" s="47">
        <f t="shared" si="11"/>
        <v>1</v>
      </c>
      <c r="CA60" s="129">
        <f>+'N EERR LOS NA'!L59+'N EERR LOS NA'!L60+'N EERR LOS NA'!L61+'N EERR LOS NA'!L62+'N EERR LOS NA'!L63</f>
        <v>0</v>
      </c>
      <c r="CB60" s="30" t="str">
        <f>IF(AND(CA4=0,CA60&gt;=0), "",CA60/CA4)</f>
        <v/>
      </c>
      <c r="CC60" s="47" t="str">
        <f>IF(AND(CA124=0,CA60&gt;=0),"",CA60/CA124)</f>
        <v/>
      </c>
      <c r="CD60" s="30" t="str">
        <f t="shared" si="26"/>
        <v/>
      </c>
      <c r="CE60" s="130">
        <f t="shared" si="34"/>
        <v>305.13333166814363</v>
      </c>
      <c r="CF60" s="30">
        <f>IF(AND(CE4=0,CE60&gt;=0), "",CE60/CE4)</f>
        <v>4.5050887718959048E-3</v>
      </c>
      <c r="CG60" s="47">
        <f>IF(AND(CE124=0,CE60&gt;=0),"",CE60/CE124)</f>
        <v>9.0818379530245887E-3</v>
      </c>
      <c r="CH60" s="129">
        <f>+'N EERR LOS NA'!M59+'N EERR LOS NA'!M60+'N EERR LOS NA'!M61+'N EERR LOS NA'!M62+'N EERR LOS NA'!M63</f>
        <v>0</v>
      </c>
      <c r="CI60" s="30" t="str">
        <f>IF(AND(CH4=0,CH60&gt;=0), "",CH60/CH4)</f>
        <v/>
      </c>
      <c r="CJ60" s="47" t="str">
        <f>IF(AND(CH124=0,CH60&gt;=0),"",CH60/CH124)</f>
        <v/>
      </c>
      <c r="CK60" s="30" t="str">
        <f t="shared" si="13"/>
        <v/>
      </c>
      <c r="CL60" s="130">
        <f t="shared" si="35"/>
        <v>305.13333166814363</v>
      </c>
      <c r="CM60" s="30">
        <f>IF(AND(CL4=0,CL60&gt;=0), "",CL60/CL4)</f>
        <v>4.5050887718959048E-3</v>
      </c>
      <c r="CN60" s="47">
        <f>IF(AND(CL124=0,CL60&gt;=0),"",CL60/CL124)</f>
        <v>9.0818379530245887E-3</v>
      </c>
      <c r="CO60" s="129">
        <f>+'N EERR LOS NA'!N59+'N EERR LOS NA'!N60+'N EERR LOS NA'!N61+'N EERR LOS NA'!N62+'N EERR LOS NA'!N63</f>
        <v>0</v>
      </c>
      <c r="CP60" s="30" t="str">
        <f>IF(AND(CO4=0,CO60&gt;=0), "",CO60/CO4)</f>
        <v/>
      </c>
      <c r="CQ60" s="47" t="str">
        <f>IF(AND(CO124=0,CO60&gt;=0),"",CO60/CO124)</f>
        <v/>
      </c>
      <c r="CR60" s="30" t="str">
        <f t="shared" si="14"/>
        <v/>
      </c>
      <c r="CS60" s="130">
        <f t="shared" si="36"/>
        <v>305.13333166814363</v>
      </c>
      <c r="CT60" s="30">
        <f>IF(AND(CS4=0,CS60&gt;=0), "",CS60/CS4)</f>
        <v>4.5050887718959048E-3</v>
      </c>
      <c r="CU60" s="47">
        <f>IF(AND(CS124=0,CS60&gt;=0),"",CS60/CS124)</f>
        <v>9.0818379530245887E-3</v>
      </c>
      <c r="CV60" s="131">
        <f t="shared" si="37"/>
        <v>0</v>
      </c>
      <c r="CW60" s="30" t="str">
        <f>IF(AND(CV4=0,CV60&gt;=0), "",CV60/CV4)</f>
        <v/>
      </c>
      <c r="CX60" s="47">
        <f t="shared" si="15"/>
        <v>1</v>
      </c>
    </row>
    <row r="61" spans="1:102" outlineLevel="1" x14ac:dyDescent="0.3">
      <c r="A61" s="29" t="s">
        <v>22</v>
      </c>
      <c r="B61" s="129">
        <f>+'N EERR LOS NA'!B64+'N EERR LOS NA'!B65+'N EERR LOS NA'!B66+'N EERR LOS NA'!B67+'N EERR LOS NA'!B68</f>
        <v>0</v>
      </c>
      <c r="C61" s="30" t="str">
        <f>IF(AND(B4=0,B61&gt;=0), "",B61/B4)</f>
        <v/>
      </c>
      <c r="D61" s="47" t="str">
        <f>IF(AND(B124=0,B61&gt;=0),"",B61/B124)</f>
        <v/>
      </c>
      <c r="E61" s="129">
        <f>+'N EERR LOS NA'!C64+'N EERR LOS NA'!C65+'N EERR LOS NA'!C66+'N EERR LOS NA'!C67+'N EERR LOS NA'!C68</f>
        <v>0</v>
      </c>
      <c r="F61" s="30">
        <f>IF(AND(E4=0,E61&gt;=0), "",E61/E4)</f>
        <v>0</v>
      </c>
      <c r="G61" s="47">
        <f>IF(AND(E124=0,E61&gt;=0),"",E61/E124)</f>
        <v>0</v>
      </c>
      <c r="H61" s="129">
        <f>+'N EERR LOS NA'!D64+'N EERR LOS NA'!D65+'N EERR LOS NA'!D66+'N EERR LOS NA'!D67+'N EERR LOS NA'!D68</f>
        <v>0</v>
      </c>
      <c r="I61" s="30">
        <f>IF(AND(H4=0,H61&gt;=0), "",H61/H4)</f>
        <v>0</v>
      </c>
      <c r="J61" s="47">
        <f>IF(AND(H124=0,H61&gt;=0),"",H61/H124)</f>
        <v>0</v>
      </c>
      <c r="K61" s="30" t="str">
        <f t="shared" si="19"/>
        <v/>
      </c>
      <c r="L61" s="130">
        <f t="shared" si="38"/>
        <v>0</v>
      </c>
      <c r="M61" s="30">
        <f>IF(AND(L4=0,L61&gt;=0), "",L61/L4)</f>
        <v>0</v>
      </c>
      <c r="N61" s="47">
        <f>IF(AND(L124=0,L61&gt;=0),"",L61/L124)</f>
        <v>0</v>
      </c>
      <c r="O61" s="129">
        <f>+'N EERR LOS NA'!E64+'N EERR LOS NA'!E65+'N EERR LOS NA'!E66+'N EERR LOS NA'!E67+'N EERR LOS NA'!E68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LOS NA'!F64+'N EERR LOS NA'!F65+'N EERR LOS NA'!F66+'N EERR LOS NA'!F67+'N EERR LOS NA'!F68</f>
        <v>0</v>
      </c>
      <c r="Z61" s="30">
        <f>IF(AND(Y4=0,Y61&gt;=0), "",Y61/Y4)</f>
        <v>0</v>
      </c>
      <c r="AA61" s="47">
        <f>IF(AND(Y124=0,Y61&gt;=0),"",Y61/Y124)</f>
        <v>0</v>
      </c>
      <c r="AB61" s="30" t="str">
        <f t="shared" si="22"/>
        <v/>
      </c>
      <c r="AC61" s="130">
        <f t="shared" si="27"/>
        <v>0</v>
      </c>
      <c r="AD61" s="30">
        <f>IF(AND(AC4=0,AC61&gt;=0), "",AC61/AC4)</f>
        <v>0</v>
      </c>
      <c r="AE61" s="47">
        <f>IF(AND(AC124=0,AC61&gt;=0),"",AC61/AC124)</f>
        <v>0</v>
      </c>
      <c r="AF61" s="129">
        <f>+'N EERR LOS NA'!G64+'N EERR LOS NA'!G65+'N EERR LOS NA'!G66+'N EERR LOS NA'!G67+'N EERR LOS NA'!G68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LOS NA'!H64+'N EERR LOS NA'!H65+'N EERR LOS NA'!H66+'N EERR LOS NA'!H67+'N EERR LOS NA'!H68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LOS NA'!I64+'N EERR LOS NA'!I65+'N EERR LOS NA'!I66+'N EERR LOS NA'!I67+'N EERR LOS NA'!I68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LOS NA'!J64+'N EERR LOS NA'!J65+'N EERR LOS NA'!J66+'N EERR LOS NA'!J67+'N EERR LOS NA'!J68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LOS NA'!K64+'N EERR LOS NA'!K65+'N EERR LOS NA'!K66+'N EERR LOS NA'!K67+'N EERR LOS NA'!K68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LOS NA'!L64+'N EERR LOS NA'!L65+'N EERR LOS NA'!L66+'N EERR LOS NA'!L67+'N EERR LOS NA'!L68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LOS NA'!M64+'N EERR LOS NA'!M65+'N EERR LOS NA'!M66+'N EERR LOS NA'!M67+'N EERR LOS NA'!M68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LOS NA'!N64+'N EERR LOS NA'!N65+'N EERR LOS NA'!N66+'N EERR LOS NA'!N67+'N EERR LOS NA'!N68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LOS NA'!B69+'N EERR LOS NA'!B70</f>
        <v>0</v>
      </c>
      <c r="C62" s="30" t="str">
        <f>IF(AND(B4=0,B62&gt;=0), "",B62/B4)</f>
        <v/>
      </c>
      <c r="D62" s="47" t="str">
        <f>IF(AND(B124=0,B62&gt;=0),"",B62/B124)</f>
        <v/>
      </c>
      <c r="E62" s="129">
        <f>+'N EERR LOS NA'!C69+'N EERR LOS NA'!C70</f>
        <v>0</v>
      </c>
      <c r="F62" s="30">
        <f>IF(AND(E4=0,E62&gt;=0), "",E62/E4)</f>
        <v>0</v>
      </c>
      <c r="G62" s="47">
        <f>IF(AND(E124=0,E62&gt;=0),"",E62/E124)</f>
        <v>0</v>
      </c>
      <c r="H62" s="129">
        <f>+'N EERR LOS NA'!D69+'N EERR LOS NA'!D70</f>
        <v>0</v>
      </c>
      <c r="I62" s="30">
        <f>IF(AND(H4=0,H62&gt;=0), "",H62/H4)</f>
        <v>0</v>
      </c>
      <c r="J62" s="47">
        <f>IF(AND(H124=0,H62&gt;=0),"",H62/H124)</f>
        <v>0</v>
      </c>
      <c r="K62" s="30" t="str">
        <f t="shared" si="19"/>
        <v/>
      </c>
      <c r="L62" s="130">
        <f t="shared" si="38"/>
        <v>0</v>
      </c>
      <c r="M62" s="30">
        <f>IF(AND(L4=0,L62&gt;=0), "",L62/L4)</f>
        <v>0</v>
      </c>
      <c r="N62" s="47">
        <f>IF(AND(L124=0,L62&gt;=0),"",L62/L124)</f>
        <v>0</v>
      </c>
      <c r="O62" s="129">
        <f>+'N EERR LOS NA'!E69+'N EERR LOS NA'!E70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LOS NA'!F69+'N EERR LOS NA'!F70</f>
        <v>0</v>
      </c>
      <c r="Z62" s="30">
        <f>IF(AND(Y4=0,Y62&gt;=0), "",Y62/Y4)</f>
        <v>0</v>
      </c>
      <c r="AA62" s="47">
        <f>IF(AND(Y124=0,Y62&gt;=0),"",Y62/Y124)</f>
        <v>0</v>
      </c>
      <c r="AB62" s="30" t="str">
        <f t="shared" si="22"/>
        <v/>
      </c>
      <c r="AC62" s="130">
        <f t="shared" si="27"/>
        <v>0</v>
      </c>
      <c r="AD62" s="30">
        <f>IF(AND(AC4=0,AC62&gt;=0), "",AC62/AC4)</f>
        <v>0</v>
      </c>
      <c r="AE62" s="47">
        <f>IF(AND(AC124=0,AC62&gt;=0),"",AC62/AC124)</f>
        <v>0</v>
      </c>
      <c r="AF62" s="129">
        <f>+'N EERR LOS NA'!G69+'N EERR LOS NA'!G70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LOS NA'!H69+'N EERR LOS NA'!H70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LOS NA'!I69+'N EERR LOS NA'!I70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LOS NA'!J69+'N EERR LOS NA'!J70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LOS NA'!K69+'N EERR LOS NA'!K70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LOS NA'!L69+'N EERR LOS NA'!L70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LOS NA'!M69+'N EERR LOS NA'!M70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LOS NA'!N69+'N EERR LOS NA'!N70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LOS NA'!B71+'N EERR LOS NA'!B72+'N EERR LOS NA'!B73+'N EERR LOS NA'!B74+'N EERR LOS NA'!B75+'N EERR LOS NA'!B76+'N EERR LOS NA'!B77</f>
        <v>0</v>
      </c>
      <c r="C63" s="30" t="str">
        <f>IF(AND(B4=0,B63&gt;=0), "",B63/B4)</f>
        <v/>
      </c>
      <c r="D63" s="47" t="str">
        <f>IF(AND(B124=0,B63&gt;=0),"",B63/B124)</f>
        <v/>
      </c>
      <c r="E63" s="129">
        <f>+'N EERR LOS NA'!C71+'N EERR LOS NA'!C72+'N EERR LOS NA'!C73+'N EERR LOS NA'!C74+'N EERR LOS NA'!C75+'N EERR LOS NA'!C76+'N EERR LOS NA'!C77</f>
        <v>61.094800125904953</v>
      </c>
      <c r="F63" s="30">
        <f>IF(AND(E4=0,E63&gt;=0), "",E63/E4)</f>
        <v>1.2530914047871679E-2</v>
      </c>
      <c r="G63" s="47">
        <f>IF(AND(E124=0,E63&gt;=0),"",E63/E124)</f>
        <v>1.2626958539832034E-2</v>
      </c>
      <c r="H63" s="129">
        <f>+'N EERR LOS NA'!D71+'N EERR LOS NA'!D72+'N EERR LOS NA'!D73+'N EERR LOS NA'!D74+'N EERR LOS NA'!D75+'N EERR LOS NA'!D76+'N EERR LOS NA'!D77</f>
        <v>61.211120916660747</v>
      </c>
      <c r="I63" s="30">
        <f>IF(AND(H4=0,H63&gt;=0), "",H63/H4)</f>
        <v>5.417645761940146E-3</v>
      </c>
      <c r="J63" s="47">
        <f>IF(AND(H124=0,H63&gt;=0),"",H63/H124)</f>
        <v>1.2396241054908601E-2</v>
      </c>
      <c r="K63" s="30">
        <f t="shared" si="19"/>
        <v>1.9039392962425261E-3</v>
      </c>
      <c r="L63" s="130">
        <f t="shared" si="38"/>
        <v>122.3059210425657</v>
      </c>
      <c r="M63" s="30">
        <f>IF(AND(L4=0,L63&gt;=0), "",L63/L4)</f>
        <v>7.5618852280434374E-3</v>
      </c>
      <c r="N63" s="47">
        <f>IF(AND(L124=0,L63&gt;=0),"",L63/L124)</f>
        <v>1.2510426469950656E-2</v>
      </c>
      <c r="O63" s="129">
        <f>+'N EERR LOS NA'!E71+'N EERR LOS NA'!E72+'N EERR LOS NA'!E73+'N EERR LOS NA'!E74+'N EERR LOS NA'!E75+'N EERR LOS NA'!E76+'N EERR LOS NA'!E77</f>
        <v>56.752344446284781</v>
      </c>
      <c r="P63" s="30">
        <f>IF(AND(O4=0,O63&gt;=0), "",O63/O4)</f>
        <v>9.0832169481148799E-3</v>
      </c>
      <c r="Q63" s="47">
        <f>IF(AND(O124=0,O63&gt;=0),"",O63/O124)</f>
        <v>1.1033127411214254E-2</v>
      </c>
      <c r="R63" s="30">
        <f t="shared" si="20"/>
        <v>-7.2842588137645978E-2</v>
      </c>
      <c r="S63" s="130">
        <f t="shared" si="39"/>
        <v>179.05826548885048</v>
      </c>
      <c r="T63" s="30">
        <f>IF(AND(S4=0,S63&gt;=0), "",S63/S4)</f>
        <v>7.9858139635918483E-3</v>
      </c>
      <c r="U63" s="47">
        <f>IF(AND(S124=0,S63&gt;=0),"",S63/S124)</f>
        <v>1.2001117967754658E-2</v>
      </c>
      <c r="V63" s="131"/>
      <c r="W63" s="30" t="str">
        <f>IF(AND(V4=0,V63&gt;=0), "",V63/V4)</f>
        <v/>
      </c>
      <c r="X63" s="47">
        <f t="shared" si="21"/>
        <v>1</v>
      </c>
      <c r="Y63" s="129">
        <f>+'N EERR LOS NA'!F71+'N EERR LOS NA'!F72+'N EERR LOS NA'!F73+'N EERR LOS NA'!F74+'N EERR LOS NA'!F75+'N EERR LOS NA'!F76+'N EERR LOS NA'!F77</f>
        <v>54.108534682755931</v>
      </c>
      <c r="Z63" s="30">
        <f>IF(AND(Y4=0,Y63&gt;=0), "",Y63/Y4)</f>
        <v>2.6791256870115666E-3</v>
      </c>
      <c r="AA63" s="47">
        <f>IF(AND(Y124=0,Y63&gt;=0),"",Y63/Y124)</f>
        <v>9.7857832241617822E-3</v>
      </c>
      <c r="AB63" s="30">
        <f t="shared" si="22"/>
        <v>-4.6585031672676983E-2</v>
      </c>
      <c r="AC63" s="130">
        <f t="shared" si="27"/>
        <v>233.16680017160641</v>
      </c>
      <c r="AD63" s="30">
        <f>IF(AND(AC4=0,AC63&gt;=0), "",AC63/AC4)</f>
        <v>5.4710380808703669E-3</v>
      </c>
      <c r="AE63" s="47">
        <f>IF(AND(AC124=0,AC63&gt;=0),"",AC63/AC124)</f>
        <v>1.1402115955714848E-2</v>
      </c>
      <c r="AF63" s="129">
        <f>+'N EERR LOS NA'!G71+'N EERR LOS NA'!G72+'N EERR LOS NA'!G73+'N EERR LOS NA'!G74+'N EERR LOS NA'!G75+'N EERR LOS NA'!G76+'N EERR LOS NA'!G77</f>
        <v>122.60521392641985</v>
      </c>
      <c r="AG63" s="30">
        <f>IF(AND(AF4=0,AF63&gt;=0), "",AF63/AF4)</f>
        <v>8.9995229646592581E-3</v>
      </c>
      <c r="AH63" s="47">
        <f>IF(AND(AF124=0,AF63&gt;=0),"",AF63/AF124)</f>
        <v>2.0444217437617703E-2</v>
      </c>
      <c r="AI63" s="30">
        <f t="shared" si="4"/>
        <v>1.2659126632289566</v>
      </c>
      <c r="AJ63" s="130">
        <f t="shared" si="16"/>
        <v>355.77201409802626</v>
      </c>
      <c r="AK63" s="30">
        <f>IF(AND(AJ4=0,AJ63&gt;=0), "",AJ63/AJ4)</f>
        <v>6.3257458872200308E-3</v>
      </c>
      <c r="AL63" s="47">
        <f>IF(AND(AJ124=0,AJ63&gt;=0),"",AJ63/AJ124)</f>
        <v>1.3452521332585279E-2</v>
      </c>
      <c r="AM63" s="129">
        <f>+'N EERR LOS NA'!H71+'N EERR LOS NA'!H72+'N EERR LOS NA'!H73+'N EERR LOS NA'!H74+'N EERR LOS NA'!H75+'N EERR LOS NA'!H76+'N EERR LOS NA'!H77</f>
        <v>112.42849058134658</v>
      </c>
      <c r="AN63" s="30">
        <f>IF(AND(AM4=0,AM63&gt;=0), "",AM63/AM4)</f>
        <v>9.7858298995631213E-3</v>
      </c>
      <c r="AO63" s="47">
        <f>IF(AND(AM124=0,AM63&gt;=0),"",AM63/AM124)</f>
        <v>1.5720530201178071E-2</v>
      </c>
      <c r="AP63" s="30">
        <f t="shared" si="5"/>
        <v>-8.3004001372900149E-2</v>
      </c>
      <c r="AQ63" s="130">
        <f t="shared" si="17"/>
        <v>468.20050467937284</v>
      </c>
      <c r="AR63" s="30">
        <f>IF(AND(AQ4=0,AQ63&gt;=0), "",AQ63/AQ4)</f>
        <v>6.912666096147933E-3</v>
      </c>
      <c r="AS63" s="47">
        <f>IF(AND(AQ124=0,AQ63&gt;=0),"",AQ63/AQ124)</f>
        <v>1.3935288844966007E-2</v>
      </c>
      <c r="AT63" s="131">
        <f t="shared" si="28"/>
        <v>0</v>
      </c>
      <c r="AU63" s="30" t="str">
        <f>IF(AND(AT4=0,AT63&gt;=0), "",AT63/AT4)</f>
        <v/>
      </c>
      <c r="AV63" s="47">
        <f t="shared" si="23"/>
        <v>1</v>
      </c>
      <c r="AW63" s="131">
        <f t="shared" si="40"/>
        <v>78.03341744656214</v>
      </c>
      <c r="AX63" s="30">
        <f>IF(AND(AW4=0,AW63&gt;=0), "",AW63/AW4)</f>
        <v>6.9126660961479321E-3</v>
      </c>
      <c r="AY63" s="47">
        <f>IF(AND(AW124=0,AW63&gt;=0),"",AW63/AW124)</f>
        <v>1.3935288844966002E-2</v>
      </c>
      <c r="AZ63" s="131">
        <f t="shared" si="29"/>
        <v>0</v>
      </c>
      <c r="BA63" s="30" t="str">
        <f>IF(AND(AZ4=0,AZ63&gt;=0), "",AZ63/AZ4)</f>
        <v/>
      </c>
      <c r="BB63" s="47">
        <f t="shared" si="24"/>
        <v>1</v>
      </c>
      <c r="BC63" s="129">
        <f>+'N EERR LOS NA'!I71+'N EERR LOS NA'!I72+'N EERR LOS NA'!I73+'N EERR LOS NA'!I74+'N EERR LOS NA'!I75+'N EERR LOS NA'!I76+'N EERR LOS NA'!I77</f>
        <v>0</v>
      </c>
      <c r="BD63" s="30" t="str">
        <f>IF(AND(BC4=0,BC63&gt;=0), "",BC63/BC4)</f>
        <v/>
      </c>
      <c r="BE63" s="47" t="str">
        <f>IF(AND(BC124=0,BC63&gt;=0),"",BC63/BC124)</f>
        <v/>
      </c>
      <c r="BF63" s="30">
        <f t="shared" si="25"/>
        <v>-1</v>
      </c>
      <c r="BG63" s="130">
        <f t="shared" si="30"/>
        <v>468.20050467937284</v>
      </c>
      <c r="BH63" s="30">
        <f>IF(AND(BG4=0,BG63&gt;=0), "",BG63/BG4)</f>
        <v>6.912666096147933E-3</v>
      </c>
      <c r="BI63" s="47">
        <f>IF(AND(BG124=0,BG63&gt;=0),"",BG63/BG124)</f>
        <v>1.3935288844966007E-2</v>
      </c>
      <c r="BJ63" s="129">
        <f>+'N EERR LOS NA'!J71+'N EERR LOS NA'!J72+'N EERR LOS NA'!J73+'N EERR LOS NA'!J74+'N EERR LOS NA'!J75+'N EERR LOS NA'!J76+'N EERR LOS NA'!J77</f>
        <v>0</v>
      </c>
      <c r="BK63" s="30" t="str">
        <f>IF(AND(BJ4=0,BJ63&gt;=0), "",BJ63/BJ4)</f>
        <v/>
      </c>
      <c r="BL63" s="47" t="str">
        <f>IF(AND(BJ124=0,BJ63&gt;=0),"",BJ63/BJ124)</f>
        <v/>
      </c>
      <c r="BM63" s="30" t="str">
        <f t="shared" si="9"/>
        <v/>
      </c>
      <c r="BN63" s="130">
        <f t="shared" si="31"/>
        <v>468.20050467937284</v>
      </c>
      <c r="BO63" s="30">
        <f>IF(AND(BN4=0,BN63&gt;=0), "",BN63/BN4)</f>
        <v>6.912666096147933E-3</v>
      </c>
      <c r="BP63" s="47">
        <f>IF(AND(BN124=0,BN63&gt;=0),"",BN63/BN124)</f>
        <v>1.3935288844966007E-2</v>
      </c>
      <c r="BQ63" s="129">
        <f>+'N EERR LOS NA'!K71+'N EERR LOS NA'!K72+'N EERR LOS NA'!K73+'N EERR LOS NA'!K74+'N EERR LOS NA'!K75+'N EERR LOS NA'!K76+'N EERR LOS NA'!K77</f>
        <v>0</v>
      </c>
      <c r="BR63" s="30" t="str">
        <f>IF(AND(BQ4=0,BQ63&gt;=0), "",BQ63/BQ4)</f>
        <v/>
      </c>
      <c r="BS63" s="47" t="str">
        <f>IF(AND(BQ124=0,BQ63&gt;=0),"",BQ63/BQ124)</f>
        <v/>
      </c>
      <c r="BT63" s="30" t="str">
        <f t="shared" si="10"/>
        <v/>
      </c>
      <c r="BU63" s="130">
        <f t="shared" si="32"/>
        <v>468.20050467937284</v>
      </c>
      <c r="BV63" s="30">
        <f>IF(AND(BU4=0,BU63&gt;=0), "",BU63/BU4)</f>
        <v>6.912666096147933E-3</v>
      </c>
      <c r="BW63" s="47">
        <f>IF(AND(BU124=0,BU63&gt;=0),"",BU63/BU124)</f>
        <v>1.3935288844966007E-2</v>
      </c>
      <c r="BX63" s="131">
        <f t="shared" si="33"/>
        <v>0</v>
      </c>
      <c r="BY63" s="30" t="str">
        <f>IF(AND(BX4=0,BX63&gt;=0), "",BX63/BX4)</f>
        <v/>
      </c>
      <c r="BZ63" s="47">
        <f t="shared" si="11"/>
        <v>1</v>
      </c>
      <c r="CA63" s="129">
        <f>+'N EERR LOS NA'!L71+'N EERR LOS NA'!L72+'N EERR LOS NA'!L73+'N EERR LOS NA'!L74+'N EERR LOS NA'!L75+'N EERR LOS NA'!L76+'N EERR LOS NA'!L77</f>
        <v>0</v>
      </c>
      <c r="CB63" s="30" t="str">
        <f>IF(AND(CA4=0,CA63&gt;=0), "",CA63/CA4)</f>
        <v/>
      </c>
      <c r="CC63" s="47" t="str">
        <f>IF(AND(CA124=0,CA63&gt;=0),"",CA63/CA124)</f>
        <v/>
      </c>
      <c r="CD63" s="30" t="str">
        <f t="shared" si="26"/>
        <v/>
      </c>
      <c r="CE63" s="130">
        <f t="shared" si="34"/>
        <v>468.20050467937284</v>
      </c>
      <c r="CF63" s="30">
        <f>IF(AND(CE4=0,CE63&gt;=0), "",CE63/CE4)</f>
        <v>6.912666096147933E-3</v>
      </c>
      <c r="CG63" s="47">
        <f>IF(AND(CE124=0,CE63&gt;=0),"",CE63/CE124)</f>
        <v>1.3935288844966007E-2</v>
      </c>
      <c r="CH63" s="129">
        <f>+'N EERR LOS NA'!M71+'N EERR LOS NA'!M72+'N EERR LOS NA'!M73+'N EERR LOS NA'!M74+'N EERR LOS NA'!M75+'N EERR LOS NA'!M76+'N EERR LOS NA'!M77</f>
        <v>0</v>
      </c>
      <c r="CI63" s="30" t="str">
        <f>IF(AND(CH4=0,CH63&gt;=0), "",CH63/CH4)</f>
        <v/>
      </c>
      <c r="CJ63" s="47" t="str">
        <f>IF(AND(CH124=0,CH63&gt;=0),"",CH63/CH124)</f>
        <v/>
      </c>
      <c r="CK63" s="30" t="str">
        <f t="shared" si="13"/>
        <v/>
      </c>
      <c r="CL63" s="130">
        <f t="shared" si="35"/>
        <v>468.20050467937284</v>
      </c>
      <c r="CM63" s="30">
        <f>IF(AND(CL4=0,CL63&gt;=0), "",CL63/CL4)</f>
        <v>6.912666096147933E-3</v>
      </c>
      <c r="CN63" s="47">
        <f>IF(AND(CL124=0,CL63&gt;=0),"",CL63/CL124)</f>
        <v>1.3935288844966007E-2</v>
      </c>
      <c r="CO63" s="129">
        <f>+'N EERR LOS NA'!N71+'N EERR LOS NA'!N72+'N EERR LOS NA'!N73+'N EERR LOS NA'!N74+'N EERR LOS NA'!N75+'N EERR LOS NA'!N76+'N EERR LOS NA'!N77</f>
        <v>0</v>
      </c>
      <c r="CP63" s="30" t="str">
        <f>IF(AND(CO4=0,CO63&gt;=0), "",CO63/CO4)</f>
        <v/>
      </c>
      <c r="CQ63" s="47" t="str">
        <f>IF(AND(CO124=0,CO63&gt;=0),"",CO63/CO124)</f>
        <v/>
      </c>
      <c r="CR63" s="30" t="str">
        <f t="shared" si="14"/>
        <v/>
      </c>
      <c r="CS63" s="130">
        <f t="shared" si="36"/>
        <v>468.20050467937284</v>
      </c>
      <c r="CT63" s="30">
        <f>IF(AND(CS4=0,CS63&gt;=0), "",CS63/CS4)</f>
        <v>6.912666096147933E-3</v>
      </c>
      <c r="CU63" s="47">
        <f>IF(AND(CS124=0,CS63&gt;=0),"",CS63/CS124)</f>
        <v>1.3935288844966007E-2</v>
      </c>
      <c r="CV63" s="131">
        <f t="shared" si="37"/>
        <v>0</v>
      </c>
      <c r="CW63" s="30" t="str">
        <f>IF(AND(CV4=0,CV63&gt;=0), "",CV63/CV4)</f>
        <v/>
      </c>
      <c r="CX63" s="47">
        <f t="shared" si="15"/>
        <v>1</v>
      </c>
    </row>
    <row r="64" spans="1:102" outlineLevel="1" x14ac:dyDescent="0.3">
      <c r="A64" s="29" t="s">
        <v>25</v>
      </c>
      <c r="B64" s="129">
        <f>+'N EERR LOS NA'!B78+'N EERR LOS NA'!B79+'N EERR LOS NA'!B80+'N EERR LOS NA'!B81+'N EERR LOS NA'!B82+'N EERR LOS NA'!B83+'N EERR LOS NA'!B84+'N EERR LOS NA'!B85+'N EERR LOS NA'!B86+'N EERR LOS NA'!B87</f>
        <v>0</v>
      </c>
      <c r="C64" s="30" t="str">
        <f>IF(AND(B4=0,B64&gt;=0), "",B64/B4)</f>
        <v/>
      </c>
      <c r="D64" s="47" t="str">
        <f>IF(AND(B124=0,B64&gt;=0),"",B64/B124)</f>
        <v/>
      </c>
      <c r="E64" s="129">
        <f>+'N EERR LOS NA'!C78+'N EERR LOS NA'!C79+'N EERR LOS NA'!C80+'N EERR LOS NA'!C81+'N EERR LOS NA'!C82+'N EERR LOS NA'!C83+'N EERR LOS NA'!C84+'N EERR LOS NA'!C85+'N EERR LOS NA'!C86+'N EERR LOS NA'!C87</f>
        <v>0</v>
      </c>
      <c r="F64" s="30">
        <f>IF(AND(E4=0,E64&gt;=0), "",E64/E4)</f>
        <v>0</v>
      </c>
      <c r="G64" s="47">
        <f>IF(AND(E124=0,E64&gt;=0),"",E64/E124)</f>
        <v>0</v>
      </c>
      <c r="H64" s="129">
        <f>+'N EERR LOS NA'!D78+'N EERR LOS NA'!D79+'N EERR LOS NA'!D80+'N EERR LOS NA'!D81+'N EERR LOS NA'!D82+'N EERR LOS NA'!D83+'N EERR LOS NA'!D84+'N EERR LOS NA'!D85+'N EERR LOS NA'!D86+'N EERR LOS NA'!D87</f>
        <v>0</v>
      </c>
      <c r="I64" s="30">
        <f>IF(AND(H4=0,H64&gt;=0), "",H64/H4)</f>
        <v>0</v>
      </c>
      <c r="J64" s="47">
        <f>IF(AND(H124=0,H64&gt;=0),"",H64/H124)</f>
        <v>0</v>
      </c>
      <c r="K64" s="30" t="str">
        <f t="shared" si="19"/>
        <v/>
      </c>
      <c r="L64" s="130">
        <f t="shared" si="38"/>
        <v>0</v>
      </c>
      <c r="M64" s="30">
        <f>IF(AND(L4=0,L64&gt;=0), "",L64/L4)</f>
        <v>0</v>
      </c>
      <c r="N64" s="47">
        <f>IF(AND(L124=0,L64&gt;=0),"",L64/L124)</f>
        <v>0</v>
      </c>
      <c r="O64" s="129">
        <f>+'N EERR LOS NA'!E78+'N EERR LOS NA'!E79+'N EERR LOS NA'!E80+'N EERR LOS NA'!E81+'N EERR LOS NA'!E82+'N EERR LOS NA'!E83+'N EERR LOS NA'!E84+'N EERR LOS NA'!E85+'N EERR LOS NA'!E86+'N EERR LOS NA'!E87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LOS NA'!F78+'N EERR LOS NA'!F79+'N EERR LOS NA'!F80+'N EERR LOS NA'!F81+'N EERR LOS NA'!F82+'N EERR LOS NA'!F83+'N EERR LOS NA'!F84+'N EERR LOS NA'!F85+'N EERR LOS NA'!F86+'N EERR LOS NA'!F87</f>
        <v>0</v>
      </c>
      <c r="Z64" s="30">
        <f>IF(AND(Y4=0,Y64&gt;=0), "",Y64/Y4)</f>
        <v>0</v>
      </c>
      <c r="AA64" s="47">
        <f>IF(AND(Y124=0,Y64&gt;=0),"",Y64/Y124)</f>
        <v>0</v>
      </c>
      <c r="AB64" s="30" t="str">
        <f t="shared" si="22"/>
        <v/>
      </c>
      <c r="AC64" s="130">
        <f t="shared" si="27"/>
        <v>0</v>
      </c>
      <c r="AD64" s="30">
        <f>IF(AND(AC4=0,AC64&gt;=0), "",AC64/AC4)</f>
        <v>0</v>
      </c>
      <c r="AE64" s="47">
        <f>IF(AND(AC124=0,AC64&gt;=0),"",AC64/AC124)</f>
        <v>0</v>
      </c>
      <c r="AF64" s="129">
        <f>+'N EERR LOS NA'!G78+'N EERR LOS NA'!G79+'N EERR LOS NA'!G80+'N EERR LOS NA'!G81+'N EERR LOS NA'!G82+'N EERR LOS NA'!G83+'N EERR LOS NA'!G84+'N EERR LOS NA'!G85+'N EERR LOS NA'!G86+'N EERR LOS NA'!G87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LOS NA'!H78+'N EERR LOS NA'!H79+'N EERR LOS NA'!H80+'N EERR LOS NA'!H81+'N EERR LOS NA'!H82+'N EERR LOS NA'!H83+'N EERR LOS NA'!H84+'N EERR LOS NA'!H85+'N EERR LOS NA'!H86+'N EERR LOS NA'!H87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LOS NA'!I78+'N EERR LOS NA'!I79+'N EERR LOS NA'!I80+'N EERR LOS NA'!I81+'N EERR LOS NA'!I82+'N EERR LOS NA'!I83+'N EERR LOS NA'!I84+'N EERR LOS NA'!I85+'N EERR LOS NA'!I86+'N EERR LOS NA'!I87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LOS NA'!J78+'N EERR LOS NA'!J79+'N EERR LOS NA'!J80+'N EERR LOS NA'!J81+'N EERR LOS NA'!J82+'N EERR LOS NA'!J83+'N EERR LOS NA'!J84+'N EERR LOS NA'!J85+'N EERR LOS NA'!J86+'N EERR LOS NA'!J87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LOS NA'!K78+'N EERR LOS NA'!K79+'N EERR LOS NA'!K80+'N EERR LOS NA'!K81+'N EERR LOS NA'!K82+'N EERR LOS NA'!K83+'N EERR LOS NA'!K84+'N EERR LOS NA'!K85+'N EERR LOS NA'!K86+'N EERR LOS NA'!K87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LOS NA'!L78+'N EERR LOS NA'!L79+'N EERR LOS NA'!L80+'N EERR LOS NA'!L81+'N EERR LOS NA'!L82+'N EERR LOS NA'!L83+'N EERR LOS NA'!L84+'N EERR LOS NA'!L85+'N EERR LOS NA'!L86+'N EERR LOS NA'!L87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LOS NA'!M78+'N EERR LOS NA'!M79+'N EERR LOS NA'!M80+'N EERR LOS NA'!M81+'N EERR LOS NA'!M82+'N EERR LOS NA'!M83+'N EERR LOS NA'!M84+'N EERR LOS NA'!M85+'N EERR LOS NA'!M86+'N EERR LOS NA'!M87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LOS NA'!N78+'N EERR LOS NA'!N79+'N EERR LOS NA'!N80+'N EERR LOS NA'!N81+'N EERR LOS NA'!N82+'N EERR LOS NA'!N83+'N EERR LOS NA'!N84+'N EERR LOS NA'!N85+'N EERR LOS NA'!N86+'N EERR LOS NA'!N87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LOS NA'!B88+'N EERR LOS NA'!B89+'N EERR LOS NA'!B90</f>
        <v>0</v>
      </c>
      <c r="C65" s="30" t="str">
        <f>IF(AND(B4=0,B65&gt;=0), "",B65/B4)</f>
        <v/>
      </c>
      <c r="D65" s="47" t="str">
        <f>IF(AND(B124=0,B65&gt;=0),"",B65/B124)</f>
        <v/>
      </c>
      <c r="E65" s="129">
        <f>+'N EERR LOS NA'!C88+'N EERR LOS NA'!C89+'N EERR LOS NA'!C90</f>
        <v>34.445877538928706</v>
      </c>
      <c r="F65" s="30">
        <f>IF(AND(E4=0,E65&gt;=0), "",E65/E4)</f>
        <v>7.0650583986575522E-3</v>
      </c>
      <c r="G65" s="47">
        <f>IF(AND(E124=0,E65&gt;=0),"",E65/E124)</f>
        <v>7.1192092724068259E-3</v>
      </c>
      <c r="H65" s="129">
        <f>+'N EERR LOS NA'!D88+'N EERR LOS NA'!D89+'N EERR LOS NA'!D90</f>
        <v>32.422842502313003</v>
      </c>
      <c r="I65" s="30">
        <f>IF(AND(H4=0,H65&gt;=0), "",H65/H4)</f>
        <v>2.8696660450290511E-3</v>
      </c>
      <c r="J65" s="47">
        <f>IF(AND(H124=0,H65&gt;=0),"",H65/H124)</f>
        <v>6.5661495055976179E-3</v>
      </c>
      <c r="K65" s="30">
        <f t="shared" si="19"/>
        <v>-5.8730831703427716E-2</v>
      </c>
      <c r="L65" s="130">
        <f t="shared" si="38"/>
        <v>66.868720041241716</v>
      </c>
      <c r="M65" s="30">
        <f>IF(AND(L4=0,L65&gt;=0), "",L65/L4)</f>
        <v>4.1343344785577229E-3</v>
      </c>
      <c r="N65" s="47">
        <f>IF(AND(L124=0,L65&gt;=0),"",L65/L124)</f>
        <v>6.8398667708370929E-3</v>
      </c>
      <c r="O65" s="129">
        <f>+'N EERR LOS NA'!E88+'N EERR LOS NA'!E89+'N EERR LOS NA'!E90</f>
        <v>52.458906214261489</v>
      </c>
      <c r="P65" s="30">
        <f>IF(AND(O4=0,O65&gt;=0), "",O65/O4)</f>
        <v>8.3960518398661869E-3</v>
      </c>
      <c r="Q65" s="47">
        <f>IF(AND(O124=0,O65&gt;=0),"",O65/O124)</f>
        <v>1.0198447337496303E-2</v>
      </c>
      <c r="R65" s="30">
        <f t="shared" si="20"/>
        <v>0.61796135581015577</v>
      </c>
      <c r="S65" s="130">
        <f t="shared" si="39"/>
        <v>119.3276262555032</v>
      </c>
      <c r="T65" s="30">
        <f>IF(AND(S4=0,S65&gt;=0), "",S65/S4)</f>
        <v>5.3218890588036171E-3</v>
      </c>
      <c r="U65" s="47">
        <f>IF(AND(S124=0,S65&gt;=0),"",S65/S124)</f>
        <v>7.9977593639406902E-3</v>
      </c>
      <c r="V65" s="131"/>
      <c r="W65" s="30" t="str">
        <f>IF(AND(V4=0,V65&gt;=0), "",V65/V4)</f>
        <v/>
      </c>
      <c r="X65" s="47">
        <f t="shared" si="21"/>
        <v>1</v>
      </c>
      <c r="Y65" s="129">
        <f>+'N EERR LOS NA'!F88+'N EERR LOS NA'!F89+'N EERR LOS NA'!F90</f>
        <v>45.279985052549627</v>
      </c>
      <c r="Z65" s="30">
        <f>IF(AND(Y4=0,Y65&gt;=0), "",Y65/Y4)</f>
        <v>2.2419895821064718E-3</v>
      </c>
      <c r="AA65" s="47">
        <f>IF(AND(Y124=0,Y65&gt;=0),"",Y65/Y124)</f>
        <v>8.1890984613698977E-3</v>
      </c>
      <c r="AB65" s="30">
        <f t="shared" si="22"/>
        <v>-0.1368484720666974</v>
      </c>
      <c r="AC65" s="130">
        <f t="shared" si="27"/>
        <v>164.60761130805284</v>
      </c>
      <c r="AD65" s="30">
        <f>IF(AND(AC4=0,AC65&gt;=0), "",AC65/AC4)</f>
        <v>3.8623616621434043E-3</v>
      </c>
      <c r="AE65" s="47">
        <f>IF(AND(AC124=0,AC65&gt;=0),"",AC65/AC124)</f>
        <v>8.049495339586564E-3</v>
      </c>
      <c r="AF65" s="129">
        <f>+'N EERR LOS NA'!G88+'N EERR LOS NA'!G89+'N EERR LOS NA'!G90</f>
        <v>76.106367930046204</v>
      </c>
      <c r="AG65" s="30">
        <f>IF(AND(AF4=0,AF65&gt;=0), "",AF65/AF4)</f>
        <v>5.5863937919826594E-3</v>
      </c>
      <c r="AH65" s="47">
        <f>IF(AND(AF124=0,AF65&gt;=0),"",AF65/AF124)</f>
        <v>1.2690611471735423E-2</v>
      </c>
      <c r="AI65" s="30">
        <f t="shared" si="4"/>
        <v>0.68079489959462358</v>
      </c>
      <c r="AJ65" s="130">
        <f t="shared" si="16"/>
        <v>240.71397923809906</v>
      </c>
      <c r="AK65" s="30">
        <f>IF(AND(AJ4=0,AJ65&gt;=0), "",AJ65/AJ4)</f>
        <v>4.2799753882333848E-3</v>
      </c>
      <c r="AL65" s="47">
        <f>IF(AND(AJ124=0,AJ65&gt;=0),"",AJ65/AJ124)</f>
        <v>9.1019243010491257E-3</v>
      </c>
      <c r="AM65" s="129">
        <f>+'N EERR LOS NA'!H88+'N EERR LOS NA'!H89+'N EERR LOS NA'!H90</f>
        <v>108.88574321491838</v>
      </c>
      <c r="AN65" s="30">
        <f>IF(AND(AM4=0,AM65&gt;=0), "",AM65/AM4)</f>
        <v>9.4774674646880622E-3</v>
      </c>
      <c r="AO65" s="47">
        <f>IF(AND(AM124=0,AM65&gt;=0),"",AM65/AM124)</f>
        <v>1.5225158728332565E-2</v>
      </c>
      <c r="AP65" s="30">
        <f t="shared" si="5"/>
        <v>0.43070476461314783</v>
      </c>
      <c r="AQ65" s="130">
        <f t="shared" si="17"/>
        <v>349.59972245301742</v>
      </c>
      <c r="AR65" s="30">
        <f>IF(AND(AQ4=0,AQ65&gt;=0), "",AQ65/AQ4)</f>
        <v>5.1616051765656498E-3</v>
      </c>
      <c r="AS65" s="47">
        <f>IF(AND(AQ124=0,AQ65&gt;=0),"",AQ65/AQ124)</f>
        <v>1.040531367184017E-2</v>
      </c>
      <c r="AT65" s="131">
        <f t="shared" si="28"/>
        <v>0</v>
      </c>
      <c r="AU65" s="30" t="str">
        <f>IF(AND(AT4=0,AT65&gt;=0), "",AT65/AT4)</f>
        <v/>
      </c>
      <c r="AV65" s="47">
        <f t="shared" si="23"/>
        <v>1</v>
      </c>
      <c r="AW65" s="131">
        <f t="shared" si="40"/>
        <v>58.266620408836239</v>
      </c>
      <c r="AX65" s="30">
        <f>IF(AND(AW4=0,AW65&gt;=0), "",AW65/AW4)</f>
        <v>5.1616051765656498E-3</v>
      </c>
      <c r="AY65" s="47">
        <f>IF(AND(AW124=0,AW65&gt;=0),"",AW65/AW124)</f>
        <v>1.0405313671840168E-2</v>
      </c>
      <c r="AZ65" s="131">
        <f t="shared" si="29"/>
        <v>0</v>
      </c>
      <c r="BA65" s="30" t="str">
        <f>IF(AND(AZ4=0,AZ65&gt;=0), "",AZ65/AZ4)</f>
        <v/>
      </c>
      <c r="BB65" s="47">
        <f t="shared" si="24"/>
        <v>1</v>
      </c>
      <c r="BC65" s="129">
        <f>+'N EERR LOS NA'!I88+'N EERR LOS NA'!I89+'N EERR LOS NA'!I90</f>
        <v>0</v>
      </c>
      <c r="BD65" s="30" t="str">
        <f>IF(AND(BC4=0,BC65&gt;=0), "",BC65/BC4)</f>
        <v/>
      </c>
      <c r="BE65" s="47" t="str">
        <f>IF(AND(BC124=0,BC65&gt;=0),"",BC65/BC124)</f>
        <v/>
      </c>
      <c r="BF65" s="30">
        <f t="shared" si="25"/>
        <v>-1</v>
      </c>
      <c r="BG65" s="130">
        <f t="shared" si="30"/>
        <v>349.59972245301742</v>
      </c>
      <c r="BH65" s="30">
        <f>IF(AND(BG4=0,BG65&gt;=0), "",BG65/BG4)</f>
        <v>5.1616051765656498E-3</v>
      </c>
      <c r="BI65" s="47">
        <f>IF(AND(BG124=0,BG65&gt;=0),"",BG65/BG124)</f>
        <v>1.040531367184017E-2</v>
      </c>
      <c r="BJ65" s="129">
        <f>+'N EERR LOS NA'!J88+'N EERR LOS NA'!J89+'N EERR LOS NA'!J90</f>
        <v>0</v>
      </c>
      <c r="BK65" s="30" t="str">
        <f>IF(AND(BJ4=0,BJ65&gt;=0), "",BJ65/BJ4)</f>
        <v/>
      </c>
      <c r="BL65" s="47" t="str">
        <f>IF(AND(BJ124=0,BJ65&gt;=0),"",BJ65/BJ124)</f>
        <v/>
      </c>
      <c r="BM65" s="30" t="str">
        <f t="shared" si="9"/>
        <v/>
      </c>
      <c r="BN65" s="130">
        <f t="shared" si="31"/>
        <v>349.59972245301742</v>
      </c>
      <c r="BO65" s="30">
        <f>IF(AND(BN4=0,BN65&gt;=0), "",BN65/BN4)</f>
        <v>5.1616051765656498E-3</v>
      </c>
      <c r="BP65" s="47">
        <f>IF(AND(BN124=0,BN65&gt;=0),"",BN65/BN124)</f>
        <v>1.040531367184017E-2</v>
      </c>
      <c r="BQ65" s="129">
        <f>+'N EERR LOS NA'!K88+'N EERR LOS NA'!K89+'N EERR LOS NA'!K90</f>
        <v>0</v>
      </c>
      <c r="BR65" s="30" t="str">
        <f>IF(AND(BQ4=0,BQ65&gt;=0), "",BQ65/BQ4)</f>
        <v/>
      </c>
      <c r="BS65" s="47" t="str">
        <f>IF(AND(BQ124=0,BQ65&gt;=0),"",BQ65/BQ124)</f>
        <v/>
      </c>
      <c r="BT65" s="30" t="str">
        <f t="shared" si="10"/>
        <v/>
      </c>
      <c r="BU65" s="130">
        <f t="shared" si="32"/>
        <v>349.59972245301742</v>
      </c>
      <c r="BV65" s="30">
        <f>IF(AND(BU4=0,BU65&gt;=0), "",BU65/BU4)</f>
        <v>5.1616051765656498E-3</v>
      </c>
      <c r="BW65" s="47">
        <f>IF(AND(BU124=0,BU65&gt;=0),"",BU65/BU124)</f>
        <v>1.040531367184017E-2</v>
      </c>
      <c r="BX65" s="131">
        <f t="shared" si="33"/>
        <v>0</v>
      </c>
      <c r="BY65" s="30" t="str">
        <f>IF(AND(BX4=0,BX65&gt;=0), "",BX65/BX4)</f>
        <v/>
      </c>
      <c r="BZ65" s="47">
        <f t="shared" si="11"/>
        <v>1</v>
      </c>
      <c r="CA65" s="129">
        <f>+'N EERR LOS NA'!L88+'N EERR LOS NA'!L89+'N EERR LOS NA'!L90</f>
        <v>0</v>
      </c>
      <c r="CB65" s="30" t="str">
        <f>IF(AND(CA4=0,CA65&gt;=0), "",CA65/CA4)</f>
        <v/>
      </c>
      <c r="CC65" s="47" t="str">
        <f>IF(AND(CA124=0,CA65&gt;=0),"",CA65/CA124)</f>
        <v/>
      </c>
      <c r="CD65" s="30" t="str">
        <f t="shared" si="26"/>
        <v/>
      </c>
      <c r="CE65" s="130">
        <f t="shared" si="34"/>
        <v>349.59972245301742</v>
      </c>
      <c r="CF65" s="30">
        <f>IF(AND(CE4=0,CE65&gt;=0), "",CE65/CE4)</f>
        <v>5.1616051765656498E-3</v>
      </c>
      <c r="CG65" s="47">
        <f>IF(AND(CE124=0,CE65&gt;=0),"",CE65/CE124)</f>
        <v>1.040531367184017E-2</v>
      </c>
      <c r="CH65" s="129">
        <f>+'N EERR LOS NA'!M88+'N EERR LOS NA'!M89+'N EERR LOS NA'!M90</f>
        <v>0</v>
      </c>
      <c r="CI65" s="30" t="str">
        <f>IF(AND(CH4=0,CH65&gt;=0), "",CH65/CH4)</f>
        <v/>
      </c>
      <c r="CJ65" s="47" t="str">
        <f>IF(AND(CH124=0,CH65&gt;=0),"",CH65/CH124)</f>
        <v/>
      </c>
      <c r="CK65" s="30" t="str">
        <f t="shared" si="13"/>
        <v/>
      </c>
      <c r="CL65" s="130">
        <f t="shared" si="35"/>
        <v>349.59972245301742</v>
      </c>
      <c r="CM65" s="30">
        <f>IF(AND(CL4=0,CL65&gt;=0), "",CL65/CL4)</f>
        <v>5.1616051765656498E-3</v>
      </c>
      <c r="CN65" s="47">
        <f>IF(AND(CL124=0,CL65&gt;=0),"",CL65/CL124)</f>
        <v>1.040531367184017E-2</v>
      </c>
      <c r="CO65" s="129">
        <f>+'N EERR LOS NA'!N88+'N EERR LOS NA'!N89+'N EERR LOS NA'!N90</f>
        <v>0</v>
      </c>
      <c r="CP65" s="30" t="str">
        <f>IF(AND(CO4=0,CO65&gt;=0), "",CO65/CO4)</f>
        <v/>
      </c>
      <c r="CQ65" s="47" t="str">
        <f>IF(AND(CO124=0,CO65&gt;=0),"",CO65/CO124)</f>
        <v/>
      </c>
      <c r="CR65" s="30" t="str">
        <f t="shared" si="14"/>
        <v/>
      </c>
      <c r="CS65" s="130">
        <f t="shared" si="36"/>
        <v>349.59972245301742</v>
      </c>
      <c r="CT65" s="30">
        <f>IF(AND(CS4=0,CS65&gt;=0), "",CS65/CS4)</f>
        <v>5.1616051765656498E-3</v>
      </c>
      <c r="CU65" s="47">
        <f>IF(AND(CS124=0,CS65&gt;=0),"",CS65/CS124)</f>
        <v>1.040531367184017E-2</v>
      </c>
      <c r="CV65" s="131">
        <f t="shared" si="37"/>
        <v>0</v>
      </c>
      <c r="CW65" s="30" t="str">
        <f>IF(AND(CV4=0,CV65&gt;=0), "",CV65/CV4)</f>
        <v/>
      </c>
      <c r="CX65" s="47">
        <f t="shared" si="15"/>
        <v>1</v>
      </c>
    </row>
    <row r="66" spans="1:102" outlineLevel="1" x14ac:dyDescent="0.3">
      <c r="A66" s="29" t="s">
        <v>116</v>
      </c>
      <c r="B66" s="129">
        <f>+'N EERR LOS NA'!B91+'N EERR LOS NA'!B92</f>
        <v>0</v>
      </c>
      <c r="C66" s="30" t="str">
        <f>IF(AND(B4=0,B66&gt;=0), "",B66/B4)</f>
        <v/>
      </c>
      <c r="D66" s="47" t="str">
        <f>IF(AND(B124=0,B66&gt;=0),"",B66/B124)</f>
        <v/>
      </c>
      <c r="E66" s="129">
        <f>+'N EERR LOS NA'!C91+'N EERR LOS NA'!C92</f>
        <v>725</v>
      </c>
      <c r="F66" s="30">
        <f>IF(AND(E4=0,E66&gt;=0), "",E66/E4)</f>
        <v>0.1487018971497519</v>
      </c>
      <c r="G66" s="47">
        <f>IF(AND(E124=0,E66&gt;=0),"",E66/E124)</f>
        <v>0.14984163828202104</v>
      </c>
      <c r="H66" s="129">
        <f>+'N EERR LOS NA'!D91+'N EERR LOS NA'!D92</f>
        <v>750</v>
      </c>
      <c r="I66" s="30">
        <f>IF(AND(H4=0,H66&gt;=0), "",H66/H4)</f>
        <v>6.6380655354885978E-2</v>
      </c>
      <c r="J66" s="47">
        <f>IF(AND(H124=0,H66&gt;=0),"",H66/H124)</f>
        <v>0.15188711874496807</v>
      </c>
      <c r="K66" s="30">
        <f t="shared" si="19"/>
        <v>3.4482758620689655E-2</v>
      </c>
      <c r="L66" s="130">
        <f t="shared" si="38"/>
        <v>1475</v>
      </c>
      <c r="M66" s="30">
        <f>IF(AND(L4=0,L66&gt;=0), "",L66/L4)</f>
        <v>9.1195754189874911E-2</v>
      </c>
      <c r="N66" s="47">
        <f>IF(AND(L124=0,L66&gt;=0),"",L66/L124)</f>
        <v>0.15087478092540693</v>
      </c>
      <c r="O66" s="129">
        <f>+'N EERR LOS NA'!E91+'N EERR LOS NA'!E92</f>
        <v>750</v>
      </c>
      <c r="P66" s="30">
        <f>IF(AND(O4=0,O66&gt;=0), "",O66/O4)</f>
        <v>0.12003755576184176</v>
      </c>
      <c r="Q66" s="47">
        <f>IF(AND(O124=0,O66&gt;=0),"",O66/O124)</f>
        <v>0.14580623301373397</v>
      </c>
      <c r="R66" s="30">
        <f t="shared" si="20"/>
        <v>0</v>
      </c>
      <c r="S66" s="130">
        <f t="shared" si="39"/>
        <v>2225</v>
      </c>
      <c r="T66" s="30">
        <f>IF(AND(S4=0,S66&gt;=0), "",S66/S4)</f>
        <v>9.923270517829437E-2</v>
      </c>
      <c r="U66" s="47">
        <f>IF(AND(S124=0,S66&gt;=0),"",S66/S124)</f>
        <v>0.1491273659183123</v>
      </c>
      <c r="V66" s="131"/>
      <c r="W66" s="30" t="str">
        <f>IF(AND(V4=0,V66&gt;=0), "",V66/V4)</f>
        <v/>
      </c>
      <c r="X66" s="47">
        <f t="shared" si="21"/>
        <v>1</v>
      </c>
      <c r="Y66" s="129">
        <f>+'N EERR LOS NA'!F91+'N EERR LOS NA'!F92</f>
        <v>750</v>
      </c>
      <c r="Z66" s="30">
        <f>IF(AND(Y4=0,Y66&gt;=0), "",Y66/Y4)</f>
        <v>3.7135440407685655E-2</v>
      </c>
      <c r="AA66" s="47">
        <f>IF(AND(Y124=0,Y66&gt;=0),"",Y66/Y124)</f>
        <v>0.13564103077550796</v>
      </c>
      <c r="AB66" s="30">
        <f t="shared" si="22"/>
        <v>0</v>
      </c>
      <c r="AC66" s="130">
        <f t="shared" si="27"/>
        <v>2975</v>
      </c>
      <c r="AD66" s="30">
        <f>IF(AND(AC4=0,AC66&gt;=0), "",AC66/AC4)</f>
        <v>6.9805556702799282E-2</v>
      </c>
      <c r="AE66" s="47">
        <f>IF(AND(AC124=0,AC66&gt;=0),"",AC66/AC124)</f>
        <v>0.14548081006080726</v>
      </c>
      <c r="AF66" s="129">
        <f>+'N EERR LOS NA'!G91+'N EERR LOS NA'!G92</f>
        <v>745</v>
      </c>
      <c r="AG66" s="30">
        <f>IF(AND(AF4=0,AF66&gt;=0), "",AF66/AF4)</f>
        <v>5.4684824518921885E-2</v>
      </c>
      <c r="AH66" s="47">
        <f>IF(AND(AF124=0,AF66&gt;=0),"",AF66/AF124)</f>
        <v>0.12422752265793417</v>
      </c>
      <c r="AI66" s="30">
        <f t="shared" si="4"/>
        <v>-6.6666666666666671E-3</v>
      </c>
      <c r="AJ66" s="130">
        <f t="shared" si="16"/>
        <v>3720</v>
      </c>
      <c r="AK66" s="30">
        <f>IF(AND(AJ4=0,AJ66&gt;=0), "",AJ66/AJ4)</f>
        <v>6.6142849262940562E-2</v>
      </c>
      <c r="AL66" s="47">
        <f>IF(AND(AJ124=0,AJ66&gt;=0),"",AJ66/AJ124)</f>
        <v>0.14066137125510025</v>
      </c>
      <c r="AM66" s="129">
        <f>+'N EERR LOS NA'!H91+'N EERR LOS NA'!H92</f>
        <v>720</v>
      </c>
      <c r="AN66" s="30">
        <f>IF(AND(AM4=0,AM66&gt;=0), "",AM66/AM4)</f>
        <v>6.2669146328061087E-2</v>
      </c>
      <c r="AO66" s="47">
        <f>IF(AND(AM124=0,AM66&gt;=0),"",AM66/AM124)</f>
        <v>0.10067538651742915</v>
      </c>
      <c r="AP66" s="30">
        <f t="shared" si="5"/>
        <v>-3.3557046979865772E-2</v>
      </c>
      <c r="AQ66" s="130">
        <f t="shared" si="17"/>
        <v>4440</v>
      </c>
      <c r="AR66" s="30">
        <f>IF(AND(AQ4=0,AQ66&gt;=0), "",AQ66/AQ4)</f>
        <v>6.5553618930665386E-2</v>
      </c>
      <c r="AS66" s="47">
        <f>IF(AND(AQ124=0,AQ66&gt;=0),"",AQ66/AQ124)</f>
        <v>0.13214996962470157</v>
      </c>
      <c r="AT66" s="131">
        <f t="shared" si="28"/>
        <v>0</v>
      </c>
      <c r="AU66" s="30" t="str">
        <f>IF(AND(AT4=0,AT66&gt;=0), "",AT66/AT4)</f>
        <v/>
      </c>
      <c r="AV66" s="47">
        <f t="shared" si="23"/>
        <v>1</v>
      </c>
      <c r="AW66" s="131">
        <f t="shared" si="40"/>
        <v>740</v>
      </c>
      <c r="AX66" s="30">
        <f>IF(AND(AW4=0,AW66&gt;=0), "",AW66/AW4)</f>
        <v>6.5553618930665372E-2</v>
      </c>
      <c r="AY66" s="47">
        <f>IF(AND(AW124=0,AW66&gt;=0),"",AW66/AW124)</f>
        <v>0.13214996962470155</v>
      </c>
      <c r="AZ66" s="131">
        <f t="shared" si="29"/>
        <v>0</v>
      </c>
      <c r="BA66" s="30" t="str">
        <f>IF(AND(AZ4=0,AZ66&gt;=0), "",AZ66/AZ4)</f>
        <v/>
      </c>
      <c r="BB66" s="47">
        <f t="shared" si="24"/>
        <v>1</v>
      </c>
      <c r="BC66" s="129">
        <f>+'N EERR LOS NA'!I91+'N EERR LOS NA'!I92</f>
        <v>0</v>
      </c>
      <c r="BD66" s="30" t="str">
        <f>IF(AND(BC4=0,BC66&gt;=0), "",BC66/BC4)</f>
        <v/>
      </c>
      <c r="BE66" s="47" t="str">
        <f>IF(AND(BC124=0,BC66&gt;=0),"",BC66/BC124)</f>
        <v/>
      </c>
      <c r="BF66" s="30">
        <f t="shared" si="25"/>
        <v>-1</v>
      </c>
      <c r="BG66" s="130">
        <f t="shared" si="30"/>
        <v>4440</v>
      </c>
      <c r="BH66" s="30">
        <f>IF(AND(BG4=0,BG66&gt;=0), "",BG66/BG4)</f>
        <v>6.5553618930665386E-2</v>
      </c>
      <c r="BI66" s="47">
        <f>IF(AND(BG124=0,BG66&gt;=0),"",BG66/BG124)</f>
        <v>0.13214996962470157</v>
      </c>
      <c r="BJ66" s="129">
        <f>+'N EERR LOS NA'!J91+'N EERR LOS NA'!J92</f>
        <v>0</v>
      </c>
      <c r="BK66" s="30" t="str">
        <f>IF(AND(BJ4=0,BJ66&gt;=0), "",BJ66/BJ4)</f>
        <v/>
      </c>
      <c r="BL66" s="47" t="str">
        <f>IF(AND(BJ124=0,BJ66&gt;=0),"",BJ66/BJ124)</f>
        <v/>
      </c>
      <c r="BM66" s="30" t="str">
        <f t="shared" si="9"/>
        <v/>
      </c>
      <c r="BN66" s="130">
        <f t="shared" si="31"/>
        <v>4440</v>
      </c>
      <c r="BO66" s="30">
        <f>IF(AND(BN4=0,BN66&gt;=0), "",BN66/BN4)</f>
        <v>6.5553618930665386E-2</v>
      </c>
      <c r="BP66" s="47">
        <f>IF(AND(BN124=0,BN66&gt;=0),"",BN66/BN124)</f>
        <v>0.13214996962470157</v>
      </c>
      <c r="BQ66" s="129">
        <f>+'N EERR LOS NA'!K91+'N EERR LOS NA'!K92</f>
        <v>0</v>
      </c>
      <c r="BR66" s="30" t="str">
        <f>IF(AND(BQ4=0,BQ66&gt;=0), "",BQ66/BQ4)</f>
        <v/>
      </c>
      <c r="BS66" s="47" t="str">
        <f>IF(AND(BQ124=0,BQ66&gt;=0),"",BQ66/BQ124)</f>
        <v/>
      </c>
      <c r="BT66" s="30" t="str">
        <f t="shared" si="10"/>
        <v/>
      </c>
      <c r="BU66" s="130">
        <f t="shared" si="32"/>
        <v>4440</v>
      </c>
      <c r="BV66" s="30">
        <f>IF(AND(BU4=0,BU66&gt;=0), "",BU66/BU4)</f>
        <v>6.5553618930665386E-2</v>
      </c>
      <c r="BW66" s="47">
        <f>IF(AND(BU124=0,BU66&gt;=0),"",BU66/BU124)</f>
        <v>0.13214996962470157</v>
      </c>
      <c r="BX66" s="131">
        <f t="shared" si="33"/>
        <v>0</v>
      </c>
      <c r="BY66" s="30" t="str">
        <f>IF(AND(BX4=0,BX66&gt;=0), "",BX66/BX4)</f>
        <v/>
      </c>
      <c r="BZ66" s="47">
        <f t="shared" si="11"/>
        <v>1</v>
      </c>
      <c r="CA66" s="129">
        <f>'N EERR LOS NA'!L91+'N EERR LOS NA'!L92</f>
        <v>0</v>
      </c>
      <c r="CB66" s="30" t="str">
        <f>IF(AND(CA4=0,CA66&gt;=0), "",CA66/CA4)</f>
        <v/>
      </c>
      <c r="CC66" s="47" t="str">
        <f>IF(AND(CA124=0,CA66&gt;=0),"",CA66/CA124)</f>
        <v/>
      </c>
      <c r="CD66" s="30" t="str">
        <f t="shared" si="26"/>
        <v/>
      </c>
      <c r="CE66" s="130">
        <f t="shared" si="34"/>
        <v>4440</v>
      </c>
      <c r="CF66" s="30">
        <f>IF(AND(CE4=0,CE66&gt;=0), "",CE66/CE4)</f>
        <v>6.5553618930665386E-2</v>
      </c>
      <c r="CG66" s="47">
        <f>IF(AND(CE124=0,CE66&gt;=0),"",CE66/CE124)</f>
        <v>0.13214996962470157</v>
      </c>
      <c r="CH66" s="129">
        <f>+'N EERR LOS NA'!M91+'N EERR LOS NA'!M92</f>
        <v>0</v>
      </c>
      <c r="CI66" s="30" t="str">
        <f>IF(AND(CH4=0,CH66&gt;=0), "",CH66/CH4)</f>
        <v/>
      </c>
      <c r="CJ66" s="47" t="str">
        <f>IF(AND(CH124=0,CH66&gt;=0),"",CH66/CH124)</f>
        <v/>
      </c>
      <c r="CK66" s="30" t="str">
        <f t="shared" si="13"/>
        <v/>
      </c>
      <c r="CL66" s="130">
        <f t="shared" si="35"/>
        <v>4440</v>
      </c>
      <c r="CM66" s="30">
        <f>IF(AND(CL4=0,CL66&gt;=0), "",CL66/CL4)</f>
        <v>6.5553618930665386E-2</v>
      </c>
      <c r="CN66" s="47">
        <f>IF(AND(CL124=0,CL66&gt;=0),"",CL66/CL124)</f>
        <v>0.13214996962470157</v>
      </c>
      <c r="CO66" s="129">
        <f>+'N EERR LOS NA'!N91+'N EERR LOS NA'!N92</f>
        <v>0</v>
      </c>
      <c r="CP66" s="30" t="str">
        <f>IF(AND(CO4=0,CO66&gt;=0), "",CO66/CO4)</f>
        <v/>
      </c>
      <c r="CQ66" s="47" t="str">
        <f>IF(AND(CO124=0,CO66&gt;=0),"",CO66/CO124)</f>
        <v/>
      </c>
      <c r="CR66" s="30" t="str">
        <f t="shared" si="14"/>
        <v/>
      </c>
      <c r="CS66" s="130">
        <f t="shared" si="36"/>
        <v>4440</v>
      </c>
      <c r="CT66" s="30">
        <f>IF(AND(CS4=0,CS66&gt;=0), "",CS66/CS4)</f>
        <v>6.5553618930665386E-2</v>
      </c>
      <c r="CU66" s="47">
        <f>IF(AND(CS124=0,CS66&gt;=0),"",CS66/CS124)</f>
        <v>0.13214996962470157</v>
      </c>
      <c r="CV66" s="131">
        <f t="shared" si="37"/>
        <v>0</v>
      </c>
      <c r="CW66" s="30" t="str">
        <f>IF(AND(CV4=0,CV66&gt;=0), "",CV66/CV4)</f>
        <v/>
      </c>
      <c r="CX66" s="47">
        <f t="shared" si="15"/>
        <v>1</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1075.3448514136535</v>
      </c>
      <c r="F68" s="38">
        <f>IF(AND(E4=0,E68&gt;=0), "",E68/E4)</f>
        <v>0.22055975102817701</v>
      </c>
      <c r="G68" s="43">
        <f>IF(AND(E124=0,E68&gt;=0),"",E68/E124)</f>
        <v>0.22225025414339081</v>
      </c>
      <c r="H68" s="126">
        <f>SUM(H69:H82)</f>
        <v>922.9397082058216</v>
      </c>
      <c r="I68" s="38">
        <f>IF(AND(H4=0,H68&gt;=0), "",H68/H4)</f>
        <v>8.168712357833291E-2</v>
      </c>
      <c r="J68" s="43">
        <f>IF(AND(H124=0,H68&gt;=0),"",H68/H124)</f>
        <v>0.18691020407293843</v>
      </c>
      <c r="K68" s="38">
        <f t="shared" si="19"/>
        <v>-0.14172676142679194</v>
      </c>
      <c r="L68" s="127">
        <f>SUM(L69:L82)</f>
        <v>1998.284559619475</v>
      </c>
      <c r="M68" s="38">
        <f>IF(AND(L4=0,L68&gt;=0), "",L68/L4)</f>
        <v>0.12354919830541021</v>
      </c>
      <c r="N68" s="43">
        <f>IF(AND(L124=0,L68&gt;=0),"",L68/L124)</f>
        <v>0.20440050519268579</v>
      </c>
      <c r="O68" s="126">
        <f>SUM(O69:O82)</f>
        <v>1038.8201867669909</v>
      </c>
      <c r="P68" s="38">
        <f>IF(AND(O4=0,O68&gt;=0), "",O68/O4)</f>
        <v>0.16626324812742604</v>
      </c>
      <c r="Q68" s="43">
        <f>IF(AND(O124=0,O68&gt;=0),"",O68/O124)</f>
        <v>0.20195527761482468</v>
      </c>
      <c r="R68" s="38">
        <f t="shared" si="20"/>
        <v>0.12555584891502705</v>
      </c>
      <c r="S68" s="127">
        <f>SUM(S69:S82)</f>
        <v>3037.1047463864656</v>
      </c>
      <c r="T68" s="38">
        <f>IF(AND(S4=0,S68&gt;=0), "",S68/S4)</f>
        <v>0.13545173927809737</v>
      </c>
      <c r="U68" s="43">
        <f>IF(AND(S124=0,S68&gt;=0),"",S68/S124)</f>
        <v>0.20355749700971573</v>
      </c>
      <c r="V68" s="128">
        <f>SUM(V69:V82)</f>
        <v>0</v>
      </c>
      <c r="W68" s="38" t="str">
        <f>IF(AND(V4=0,V68&gt;=0), "",V68/V4)</f>
        <v/>
      </c>
      <c r="X68" s="91">
        <f t="shared" si="21"/>
        <v>1</v>
      </c>
      <c r="Y68" s="126">
        <f>SUM(Y69:Y82)</f>
        <v>1058.6334492798753</v>
      </c>
      <c r="Z68" s="38">
        <f>IF(AND(Y4=0,Y68&gt;=0), "",Y68/Y4)</f>
        <v>5.2417092492420693E-2</v>
      </c>
      <c r="AA68" s="43">
        <f>IF(AND(Y124=0,Y68&gt;=0),"",Y68/Y124)</f>
        <v>0.1914588430316716</v>
      </c>
      <c r="AB68" s="38">
        <f t="shared" si="22"/>
        <v>1.9072850879560899E-2</v>
      </c>
      <c r="AC68" s="127">
        <f>SUM(AC69:AC82)</f>
        <v>4095.7381956663412</v>
      </c>
      <c r="AD68" s="38">
        <f>IF(AND(AC4=0,AC68&gt;=0), "",AC68/AC4)</f>
        <v>9.6102616758792475E-2</v>
      </c>
      <c r="AE68" s="43">
        <f>IF(AND(AC124=0,AC68&gt;=0),"",AC68/AC124)</f>
        <v>0.20028615479076586</v>
      </c>
      <c r="AF68" s="126">
        <f>SUM(AF69:AF82)</f>
        <v>1101.7406280341581</v>
      </c>
      <c r="AG68" s="38">
        <f>IF(AND(AF4=0,AF68&gt;=0), "",AF68/AF4)</f>
        <v>8.0870460281093598E-2</v>
      </c>
      <c r="AH68" s="43">
        <f>IF(AND(AF124=0,AF68&gt;=0),"",AF68/AF124)</f>
        <v>0.18371343467420134</v>
      </c>
      <c r="AI68" s="38">
        <f t="shared" ref="AI68:AI131" si="41">IF(AND(Y68=0,AF68&gt;0),100%,IF(AND(Y68&lt;0,AF68=0),(Y68-AF68)/Y68,IF(AND(Y68&gt;0,AF68&gt;0),(AF68-Y68)/Y68,IF(AND(Y68=0,AF68=0),"",(AF68-Y68)/Y68))))</f>
        <v>4.0719645485985764E-2</v>
      </c>
      <c r="AJ68" s="127">
        <f>SUM(AJ69:AJ82)</f>
        <v>5197.4788237004987</v>
      </c>
      <c r="AK68" s="38">
        <f>IF(AND(AJ4=0,AJ68&gt;=0), "",AJ68/AJ4)</f>
        <v>9.2412918920254758E-2</v>
      </c>
      <c r="AL68" s="43">
        <f>IF(AND(AJ124=0,AJ68&gt;=0),"",AJ68/AJ124)</f>
        <v>0.19652809097071441</v>
      </c>
      <c r="AM68" s="126">
        <f>SUM(AM69:AM82)</f>
        <v>1437.0734901756616</v>
      </c>
      <c r="AN68" s="38">
        <f>IF(AND(AM4=0,AM68&gt;=0), "",AM68/AM4)</f>
        <v>0.12508356783332777</v>
      </c>
      <c r="AO68" s="43">
        <f>IF(AND(AM124=0,AM68&gt;=0),"",AM68/AM124)</f>
        <v>0.20094156816303563</v>
      </c>
      <c r="AP68" s="38">
        <f t="shared" ref="AP68:AP131" si="42">IF(AND(AF68=0,AM68&gt;0),100%,IF(AND(AF68&lt;0,AM68=0),(AF68-AM68)/AF68,IF(AND(AF68&gt;0,AM68&gt;0),(AM68-AF68)/AF68,IF(AND(AF68=0,AM68=0),"",(AM68-AF68)/AF68))))</f>
        <v>0.30436643036377786</v>
      </c>
      <c r="AQ68" s="127">
        <f>SUM(AQ69:AQ82)</f>
        <v>6634.55231387616</v>
      </c>
      <c r="AR68" s="38">
        <f>IF(AND(AQ4=0,AQ68&gt;=0), "",AQ68/AQ4)</f>
        <v>9.7954710396261718E-2</v>
      </c>
      <c r="AS68" s="43">
        <f>IF(AND(AQ124=0,AQ68&gt;=0),"",AQ68/AQ124)</f>
        <v>0.19746754206131265</v>
      </c>
      <c r="AT68" s="128">
        <f>SUM(AT69:AT82)</f>
        <v>0</v>
      </c>
      <c r="AU68" s="38" t="str">
        <f>IF(AND(AT4=0,AT68&gt;=0), "",AT68/AT4)</f>
        <v/>
      </c>
      <c r="AV68" s="91">
        <f t="shared" si="23"/>
        <v>1</v>
      </c>
      <c r="AW68" s="128">
        <f>SUM(AW69:AW82)</f>
        <v>1105.7587189793603</v>
      </c>
      <c r="AX68" s="38">
        <f>IF(AND(AW4=0,AW68&gt;=0), "",AW68/AW4)</f>
        <v>9.7954710396261746E-2</v>
      </c>
      <c r="AY68" s="43">
        <f>IF(AND(AW124=0,AW68&gt;=0),"",AW68/AW124)</f>
        <v>0.19746754206131265</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6634.55231387616</v>
      </c>
      <c r="BH68" s="38">
        <f>IF(AND(BG4=0,BG68&gt;=0), "",BG68/BG4)</f>
        <v>9.7954710396261718E-2</v>
      </c>
      <c r="BI68" s="43">
        <f>IF(AND(BG124=0,BG68&gt;=0),"",BG68/BG124)</f>
        <v>0.19746754206131265</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6634.55231387616</v>
      </c>
      <c r="BO68" s="38">
        <f>IF(AND(BN4=0,BN68&gt;=0), "",BN68/BN4)</f>
        <v>9.7954710396261718E-2</v>
      </c>
      <c r="BP68" s="43">
        <f>IF(AND(BN124=0,BN68&gt;=0),"",BN68/BN124)</f>
        <v>0.19746754206131265</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6634.55231387616</v>
      </c>
      <c r="BV68" s="38">
        <f>IF(AND(BU4=0,BU68&gt;=0), "",BU68/BU4)</f>
        <v>9.7954710396261718E-2</v>
      </c>
      <c r="BW68" s="43">
        <f>IF(AND(BU124=0,BU68&gt;=0),"",BU68/BU124)</f>
        <v>0.19746754206131265</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6634.55231387616</v>
      </c>
      <c r="CF68" s="38">
        <f>IF(AND(CE4=0,CE68&gt;=0), "",CE68/CE4)</f>
        <v>9.7954710396261718E-2</v>
      </c>
      <c r="CG68" s="43">
        <f>IF(AND(CE124=0,CE68&gt;=0),"",CE68/CE124)</f>
        <v>0.19746754206131265</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6634.55231387616</v>
      </c>
      <c r="CM68" s="38">
        <f>IF(AND(CL4=0,CL68&gt;=0), "",CL68/CL4)</f>
        <v>9.7954710396261718E-2</v>
      </c>
      <c r="CN68" s="43">
        <f>IF(AND(CL124=0,CL68&gt;=0),"",CL68/CL124)</f>
        <v>0.19746754206131265</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6634.55231387616</v>
      </c>
      <c r="CT68" s="38">
        <f>IF(AND(CS4=0,CS68&gt;=0), "",CS68/CS4)</f>
        <v>9.7954710396261718E-2</v>
      </c>
      <c r="CU68" s="43">
        <f>IF(AND(CS124=0,CS68&gt;=0),"",CS68/CS124)</f>
        <v>0.19746754206131265</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LOS NA'!B96+'N EERR LOS NA'!B97+'N EERR LOS NA'!B98+'N EERR LOS NA'!B103+'N EERR LOS NA'!B104+'N EERR LOS NA'!B101+'N EERR LOS NA'!B102</f>
        <v>0</v>
      </c>
      <c r="C69" s="30" t="str">
        <f>IF(AND(B4=0,B69&gt;=0), "",B69/B4)</f>
        <v/>
      </c>
      <c r="D69" s="47" t="str">
        <f>IF(AND(B124=0,B69&gt;=0),"",B69/B124)</f>
        <v/>
      </c>
      <c r="E69" s="129">
        <f>+'N EERR LOS NA'!C96+'N EERR LOS NA'!C97+'N EERR LOS NA'!C98+'N EERR LOS NA'!C103+'N EERR LOS NA'!C104+'N EERR LOS NA'!C101+'N EERR LOS NA'!C102</f>
        <v>88.732331833583316</v>
      </c>
      <c r="F69" s="30">
        <f>IF(AND(E4=0,E69&gt;=0), "",E69/E4)</f>
        <v>1.8199539423689879E-2</v>
      </c>
      <c r="G69" s="47">
        <f>IF(AND(E124=0,E69&gt;=0),"",E69/E124)</f>
        <v>1.8339031683486971E-2</v>
      </c>
      <c r="H69" s="129">
        <f>+'N EERR LOS NA'!D96+'N EERR LOS NA'!D97+'N EERR LOS NA'!D98+'N EERR LOS NA'!D103+'N EERR LOS NA'!D104+'N EERR LOS NA'!D101+'N EERR LOS NA'!D102</f>
        <v>90.68834958365953</v>
      </c>
      <c r="I69" s="30">
        <f>IF(AND(H4=0,H69&gt;=0), "",H69/H4)</f>
        <v>8.0266027712217608E-3</v>
      </c>
      <c r="J69" s="47">
        <f>IF(AND(H124=0,H69&gt;=0),"",H69/H124)</f>
        <v>1.8365856162664628E-2</v>
      </c>
      <c r="K69" s="30">
        <f t="shared" si="19"/>
        <v>2.2044025099494817E-2</v>
      </c>
      <c r="L69" s="130">
        <f t="shared" ref="L69:L81" si="49">+E69+H69</f>
        <v>179.42068141724286</v>
      </c>
      <c r="M69" s="30">
        <f>IF(AND(L4=0,L69&gt;=0), "",L69/L4)</f>
        <v>1.1093155497699483E-2</v>
      </c>
      <c r="N69" s="47">
        <f>IF(AND(L124=0,L69&gt;=0),"",L69/L124)</f>
        <v>1.8352580340551691E-2</v>
      </c>
      <c r="O69" s="129">
        <f>+'N EERR LOS NA'!E96+'N EERR LOS NA'!E97+'N EERR LOS NA'!E98+'N EERR LOS NA'!E103+'N EERR LOS NA'!E104+'N EERR LOS NA'!E101+'N EERR LOS NA'!E102</f>
        <v>93.384044041675537</v>
      </c>
      <c r="P69" s="30">
        <f>IF(AND(O4=0,O69&gt;=0), "",O69/O4)</f>
        <v>1.4946123191891885E-2</v>
      </c>
      <c r="Q69" s="47">
        <f>IF(AND(O124=0,O69&gt;=0),"",O69/O124)</f>
        <v>1.8154634247073784E-2</v>
      </c>
      <c r="R69" s="30">
        <f t="shared" si="20"/>
        <v>2.9724815485028127E-2</v>
      </c>
      <c r="S69" s="130">
        <f t="shared" ref="S69:S81" si="50">+L69+O69</f>
        <v>272.80472545891837</v>
      </c>
      <c r="T69" s="30">
        <f>IF(AND(S4=0,S69&gt;=0), "",S69/S4)</f>
        <v>1.2166809389982195E-2</v>
      </c>
      <c r="U69" s="47">
        <f>IF(AND(S124=0,S69&gt;=0),"",S69/S124)</f>
        <v>1.8284337131576109E-2</v>
      </c>
      <c r="V69" s="131"/>
      <c r="W69" s="30" t="str">
        <f>IF(AND(V4=0,V69&gt;=0), "",V69/V4)</f>
        <v/>
      </c>
      <c r="X69" s="47">
        <f t="shared" si="21"/>
        <v>1</v>
      </c>
      <c r="Y69" s="129">
        <f>+'N EERR LOS NA'!F96+'N EERR LOS NA'!F97+'N EERR LOS NA'!F98+'N EERR LOS NA'!F103+'N EERR LOS NA'!F104+'N EERR LOS NA'!F101+'N EERR LOS NA'!F102</f>
        <v>96.51550019462826</v>
      </c>
      <c r="Z69" s="30">
        <f>IF(AND(Y4=0,Y69&gt;=0), "",Y69/Y4)</f>
        <v>4.7788608078607872E-3</v>
      </c>
      <c r="AA69" s="47">
        <f>IF(AND(Y124=0,Y69&gt;=0),"",Y69/Y124)</f>
        <v>1.7455282576284155E-2</v>
      </c>
      <c r="AB69" s="30">
        <f t="shared" si="22"/>
        <v>3.3533096420146603E-2</v>
      </c>
      <c r="AC69" s="130">
        <f t="shared" ref="AC69:AC81" si="51">+S69+Y69</f>
        <v>369.32022565354663</v>
      </c>
      <c r="AD69" s="30">
        <f>IF(AND(AC4=0,AC69&gt;=0), "",AC69/AC4)</f>
        <v>8.6657492280165643E-3</v>
      </c>
      <c r="AE69" s="47">
        <f>IF(AND(AC124=0,AC69&gt;=0),"",AC69/AC124)</f>
        <v>1.8060169949552302E-2</v>
      </c>
      <c r="AF69" s="129">
        <f>+'N EERR LOS NA'!G96+'N EERR LOS NA'!G97+'N EERR LOS NA'!G98+'N EERR LOS NA'!G103+'N EERR LOS NA'!G104+'N EERR LOS NA'!G101+'N EERR LOS NA'!G102</f>
        <v>389.08054410130433</v>
      </c>
      <c r="AG69" s="30">
        <f>IF(AND(AF4=0,AF69&gt;=0), "",AF69/AF4)</f>
        <v>2.8559464802559026E-2</v>
      </c>
      <c r="AH69" s="47">
        <f>IF(AND(AF124=0,AF69&gt;=0),"",AF69/AF124)</f>
        <v>6.4878539742424343E-2</v>
      </c>
      <c r="AI69" s="30">
        <f t="shared" si="41"/>
        <v>3.0312752181432439</v>
      </c>
      <c r="AJ69" s="130">
        <f t="shared" si="16"/>
        <v>758.4007697548509</v>
      </c>
      <c r="AK69" s="30">
        <f>IF(AND(AJ4=0,AJ69&gt;=0), "",AJ69/AJ4)</f>
        <v>1.3484620374944408E-2</v>
      </c>
      <c r="AL69" s="47">
        <f>IF(AND(AJ124=0,AJ69&gt;=0),"",AJ69/AJ124)</f>
        <v>2.8676798987806694E-2</v>
      </c>
      <c r="AM69" s="129">
        <f>+'N EERR LOS NA'!H96+'N EERR LOS NA'!H97+'N EERR LOS NA'!H98+'N EERR LOS NA'!H103+'N EERR LOS NA'!H104+'N EERR LOS NA'!H101+'N EERR LOS NA'!H102</f>
        <v>628.395809273959</v>
      </c>
      <c r="AN69" s="30">
        <f>IF(AND(AM4=0,AM69&gt;=0), "",AM69/AM4)</f>
        <v>5.4695873504625146E-2</v>
      </c>
      <c r="AO69" s="47">
        <f>IF(AND(AM124=0,AM69&gt;=0),"",AM69/AM124)</f>
        <v>8.7866654145261819E-2</v>
      </c>
      <c r="AP69" s="30">
        <f t="shared" si="42"/>
        <v>0.61507898249043391</v>
      </c>
      <c r="AQ69" s="130">
        <f t="shared" si="17"/>
        <v>1386.7965790288099</v>
      </c>
      <c r="AR69" s="30">
        <f>IF(AND(AQ4=0,AQ69&gt;=0), "",AQ69/AQ4)</f>
        <v>2.04751203774786E-2</v>
      </c>
      <c r="AS69" s="47">
        <f>IF(AND(AQ124=0,AQ69&gt;=0),"",AQ69/AQ124)</f>
        <v>4.1275929232949843E-2</v>
      </c>
      <c r="AT69" s="131">
        <f t="shared" ref="AT69:AT82" si="52">+V69*2</f>
        <v>0</v>
      </c>
      <c r="AU69" s="30" t="str">
        <f>IF(AND(AT4=0,AT69&gt;=0), "",AT69/AT4)</f>
        <v/>
      </c>
      <c r="AV69" s="47">
        <f t="shared" si="23"/>
        <v>1</v>
      </c>
      <c r="AW69" s="131">
        <f t="shared" si="40"/>
        <v>231.13276317146833</v>
      </c>
      <c r="AX69" s="30">
        <f>IF(AND(AW4=0,AW69&gt;=0), "",AW69/AW4)</f>
        <v>2.04751203774786E-2</v>
      </c>
      <c r="AY69" s="47">
        <f>IF(AND(AW124=0,AW69&gt;=0),"",AW69/AW124)</f>
        <v>4.1275929232949829E-2</v>
      </c>
      <c r="AZ69" s="131">
        <f t="shared" ref="AZ69:AZ82" si="53">+AT69/6</f>
        <v>0</v>
      </c>
      <c r="BA69" s="30" t="str">
        <f>IF(AND(AZ4=0,AZ69&gt;=0), "",AZ69/AZ4)</f>
        <v/>
      </c>
      <c r="BB69" s="47">
        <f t="shared" si="24"/>
        <v>1</v>
      </c>
      <c r="BC69" s="129">
        <f>+'N EERR LOS NA'!I96+'N EERR LOS NA'!I97+'N EERR LOS NA'!I98+'N EERR LOS NA'!I103+'N EERR LOS NA'!I104+'N EERR LOS NA'!I101+'N EERR LOS NA'!I102</f>
        <v>0</v>
      </c>
      <c r="BD69" s="30" t="str">
        <f>IF(AND(BC4=0,BC69&gt;=0), "",BC69/BC4)</f>
        <v/>
      </c>
      <c r="BE69" s="47" t="str">
        <f>IF(AND(BC124=0,BC69&gt;=0),"",BC69/BC124)</f>
        <v/>
      </c>
      <c r="BF69" s="30">
        <f t="shared" si="25"/>
        <v>-1</v>
      </c>
      <c r="BG69" s="130">
        <f t="shared" ref="BG69:BG82" si="54">+AQ69+BC69</f>
        <v>1386.7965790288099</v>
      </c>
      <c r="BH69" s="30">
        <f>IF(AND(BG4=0,BG69&gt;=0), "",BG69/BG4)</f>
        <v>2.04751203774786E-2</v>
      </c>
      <c r="BI69" s="47">
        <f>IF(AND(BG124=0,BG69&gt;=0),"",BG69/BG124)</f>
        <v>4.1275929232949843E-2</v>
      </c>
      <c r="BJ69" s="129">
        <f>+'N EERR LOS NA'!J96+'N EERR LOS NA'!J97+'N EERR LOS NA'!J98+'N EERR LOS NA'!J103+'N EERR LOS NA'!J104+'N EERR LOS NA'!J101+'N EERR LOS NA'!J102</f>
        <v>0</v>
      </c>
      <c r="BK69" s="30" t="str">
        <f>IF(AND(BJ4=0,BJ69&gt;=0), "",BJ69/BJ4)</f>
        <v/>
      </c>
      <c r="BL69" s="47" t="str">
        <f>IF(AND(BJ124=0,BJ69&gt;=0),"",BJ69/BJ124)</f>
        <v/>
      </c>
      <c r="BM69" s="30" t="str">
        <f t="shared" si="43"/>
        <v/>
      </c>
      <c r="BN69" s="130">
        <f t="shared" ref="BN69:BN82" si="55">+BG69+BJ69</f>
        <v>1386.7965790288099</v>
      </c>
      <c r="BO69" s="30">
        <f>IF(AND(BN4=0,BN69&gt;=0), "",BN69/BN4)</f>
        <v>2.04751203774786E-2</v>
      </c>
      <c r="BP69" s="47">
        <f>IF(AND(BN124=0,BN69&gt;=0),"",BN69/BN124)</f>
        <v>4.1275929232949843E-2</v>
      </c>
      <c r="BQ69" s="129">
        <f>+'N EERR LOS NA'!K96+'N EERR LOS NA'!K97+'N EERR LOS NA'!K98+'N EERR LOS NA'!K103+'N EERR LOS NA'!K104+'N EERR LOS NA'!K101+'N EERR LOS NA'!K102</f>
        <v>0</v>
      </c>
      <c r="BR69" s="30" t="str">
        <f>IF(AND(BQ4=0,BQ69&gt;=0), "",BQ69/BQ4)</f>
        <v/>
      </c>
      <c r="BS69" s="47" t="str">
        <f>IF(AND(BQ124=0,BQ69&gt;=0),"",BQ69/BQ124)</f>
        <v/>
      </c>
      <c r="BT69" s="30" t="str">
        <f t="shared" si="44"/>
        <v/>
      </c>
      <c r="BU69" s="130">
        <f t="shared" ref="BU69:BU82" si="56">+BN69+BQ69</f>
        <v>1386.7965790288099</v>
      </c>
      <c r="BV69" s="30">
        <f>IF(AND(BU4=0,BU69&gt;=0), "",BU69/BU4)</f>
        <v>2.04751203774786E-2</v>
      </c>
      <c r="BW69" s="47">
        <f>IF(AND(BU124=0,BU69&gt;=0),"",BU69/BU124)</f>
        <v>4.1275929232949843E-2</v>
      </c>
      <c r="BX69" s="131">
        <f t="shared" ref="BX69:BX82" si="57">+AZ69*9</f>
        <v>0</v>
      </c>
      <c r="BY69" s="30" t="str">
        <f>IF(AND(BX4=0,BX69&gt;=0), "",BX69/BX4)</f>
        <v/>
      </c>
      <c r="BZ69" s="47">
        <f t="shared" si="45"/>
        <v>1</v>
      </c>
      <c r="CA69" s="129">
        <f>+'N EERR LOS NA'!L96+'N EERR LOS NA'!L97+'N EERR LOS NA'!L98+'N EERR LOS NA'!L103+'N EERR LOS NA'!L104+'N EERR LOS NA'!L101+'N EERR LOS NA'!L102</f>
        <v>0</v>
      </c>
      <c r="CB69" s="30" t="str">
        <f>IF(AND(CA4=0,CA69&gt;=0), "",CA69/CA4)</f>
        <v/>
      </c>
      <c r="CC69" s="47" t="str">
        <f>IF(AND(CA124=0,CA69&gt;=0),"",CA69/CA124)</f>
        <v/>
      </c>
      <c r="CD69" s="30" t="str">
        <f t="shared" si="26"/>
        <v/>
      </c>
      <c r="CE69" s="130">
        <f t="shared" ref="CE69:CE81" si="58">+BU69+CA69</f>
        <v>1386.7965790288099</v>
      </c>
      <c r="CF69" s="30">
        <f>IF(AND(CE4=0,CE69&gt;=0), "",CE69/CE4)</f>
        <v>2.04751203774786E-2</v>
      </c>
      <c r="CG69" s="47">
        <f>IF(AND(CE124=0,CE69&gt;=0),"",CE69/CE124)</f>
        <v>4.1275929232949843E-2</v>
      </c>
      <c r="CH69" s="129">
        <f>+'N EERR LOS NA'!M96+'N EERR LOS NA'!M97+'N EERR LOS NA'!M98+'N EERR LOS NA'!M103+'N EERR LOS NA'!M104+'N EERR LOS NA'!M101+'N EERR LOS NA'!M102</f>
        <v>0</v>
      </c>
      <c r="CI69" s="30" t="str">
        <f>IF(AND(CH4=0,CH69&gt;=0), "",CH69/CH4)</f>
        <v/>
      </c>
      <c r="CJ69" s="47" t="str">
        <f>IF(AND(CH124=0,CH69&gt;=0),"",CH69/CH124)</f>
        <v/>
      </c>
      <c r="CK69" s="30" t="str">
        <f t="shared" si="46"/>
        <v/>
      </c>
      <c r="CL69" s="130">
        <f t="shared" ref="CL69:CL82" si="59">+CE69+CH69</f>
        <v>1386.7965790288099</v>
      </c>
      <c r="CM69" s="30">
        <f>IF(AND(CL4=0,CL69&gt;=0), "",CL69/CL4)</f>
        <v>2.04751203774786E-2</v>
      </c>
      <c r="CN69" s="47">
        <f>IF(AND(CL124=0,CL69&gt;=0),"",CL69/CL124)</f>
        <v>4.1275929232949843E-2</v>
      </c>
      <c r="CO69" s="129">
        <f>+'N EERR LOS NA'!N96+'N EERR LOS NA'!N97+'N EERR LOS NA'!N98+'N EERR LOS NA'!N103+'N EERR LOS NA'!N104+'N EERR LOS NA'!N101+'N EERR LOS NA'!N102</f>
        <v>0</v>
      </c>
      <c r="CP69" s="30" t="str">
        <f>IF(AND(CO4=0,CO69&gt;=0), "",CO69/CO4)</f>
        <v/>
      </c>
      <c r="CQ69" s="47" t="str">
        <f>IF(AND(CO124=0,CO69&gt;=0),"",CO69/CO124)</f>
        <v/>
      </c>
      <c r="CR69" s="30" t="str">
        <f t="shared" si="47"/>
        <v/>
      </c>
      <c r="CS69" s="130">
        <f t="shared" ref="CS69:CS82" si="60">+CL69+CO69</f>
        <v>1386.7965790288099</v>
      </c>
      <c r="CT69" s="30">
        <f>IF(AND(CS4=0,CS69&gt;=0), "",CS69/CS4)</f>
        <v>2.04751203774786E-2</v>
      </c>
      <c r="CU69" s="47">
        <f>IF(AND(CS124=0,CS69&gt;=0),"",CS69/CS124)</f>
        <v>4.1275929232949843E-2</v>
      </c>
      <c r="CV69" s="131">
        <f t="shared" ref="CV69:CV82" si="61">+AZ69*12</f>
        <v>0</v>
      </c>
      <c r="CW69" s="30" t="str">
        <f>IF(AND(CV4=0,CV69&gt;=0), "",CV69/CV4)</f>
        <v/>
      </c>
      <c r="CX69" s="47">
        <f t="shared" si="48"/>
        <v>1</v>
      </c>
    </row>
    <row r="70" spans="1:102" hidden="1" outlineLevel="1" x14ac:dyDescent="0.3">
      <c r="A70" s="29" t="s">
        <v>69</v>
      </c>
      <c r="B70" s="129">
        <f>+'N EERR LOS NA'!B99+'N EERR LOS NA'!B100+'N EERR LOS NA'!B105+'N EERR LOS NA'!B106+'N EERR LOS NA'!B107</f>
        <v>0</v>
      </c>
      <c r="C70" s="30" t="str">
        <f>IF(AND(B4=0,B70&gt;=0), "",B70/B4)</f>
        <v/>
      </c>
      <c r="D70" s="47" t="str">
        <f>IF(AND(B124=0,B70&gt;=0),"",B70/B124)</f>
        <v/>
      </c>
      <c r="E70" s="129">
        <f>+'N EERR LOS NA'!C99+'N EERR LOS NA'!C100+'N EERR LOS NA'!C105+'N EERR LOS NA'!C106+'N EERR LOS NA'!C107</f>
        <v>757.29</v>
      </c>
      <c r="F70" s="30">
        <f>IF(AND(E4=0,E70&gt;=0), "",E70/E4)</f>
        <v>0.15532477198970429</v>
      </c>
      <c r="G70" s="47">
        <f>IF(AND(E124=0,E70&gt;=0),"",E70/E124)</f>
        <v>0.15651527483391961</v>
      </c>
      <c r="H70" s="129">
        <f>+'N EERR LOS NA'!D99+'N EERR LOS NA'!D100+'N EERR LOS NA'!D105+'N EERR LOS NA'!D106+'N EERR LOS NA'!D107</f>
        <v>751</v>
      </c>
      <c r="I70" s="30">
        <f>IF(AND(H4=0,H70&gt;=0), "",H70/H4)</f>
        <v>6.646916289535916E-2</v>
      </c>
      <c r="J70" s="47">
        <f>IF(AND(H124=0,H70&gt;=0),"",H70/H124)</f>
        <v>0.15208963490329472</v>
      </c>
      <c r="K70" s="30">
        <f t="shared" si="19"/>
        <v>-8.305932997926771E-3</v>
      </c>
      <c r="L70" s="130">
        <f t="shared" si="49"/>
        <v>1508.29</v>
      </c>
      <c r="M70" s="30">
        <f>IF(AND(L4=0,L70&gt;=0), "",L70/L4)</f>
        <v>9.3253995991217906E-2</v>
      </c>
      <c r="N70" s="47">
        <f>IF(AND(L124=0,L70&gt;=0),"",L70/L124)</f>
        <v>0.15427994801490305</v>
      </c>
      <c r="O70" s="129">
        <f>+'N EERR LOS NA'!E99+'N EERR LOS NA'!E100+'N EERR LOS NA'!E105+'N EERR LOS NA'!E106+'N EERR LOS NA'!E107</f>
        <v>814.54</v>
      </c>
      <c r="P70" s="30">
        <f>IF(AND(O4=0,O70&gt;=0), "",O70/O4)</f>
        <v>0.13036718756033411</v>
      </c>
      <c r="Q70" s="47">
        <f>IF(AND(O124=0,O70&gt;=0),"",O70/O124)</f>
        <v>0.15835334538534249</v>
      </c>
      <c r="R70" s="30">
        <f t="shared" si="20"/>
        <v>8.4607190412782904E-2</v>
      </c>
      <c r="S70" s="130">
        <f t="shared" si="50"/>
        <v>2322.83</v>
      </c>
      <c r="T70" s="30">
        <f>IF(AND(S4=0,S70&gt;=0), "",S70/S4)</f>
        <v>0.10359582227833597</v>
      </c>
      <c r="U70" s="47">
        <f>IF(AND(S124=0,S70&gt;=0),"",S70/S124)</f>
        <v>0.15568427837125093</v>
      </c>
      <c r="V70" s="131"/>
      <c r="W70" s="30" t="str">
        <f>IF(AND(V4=0,V70&gt;=0), "",V70/V4)</f>
        <v/>
      </c>
      <c r="X70" s="47">
        <f t="shared" si="21"/>
        <v>1</v>
      </c>
      <c r="Y70" s="129">
        <f>+'N EERR LOS NA'!F99+'N EERR LOS NA'!F100+'N EERR LOS NA'!F105+'N EERR LOS NA'!F106+'N EERR LOS NA'!F107</f>
        <v>851</v>
      </c>
      <c r="Z70" s="30">
        <f>IF(AND(Y4=0,Y70&gt;=0), "",Y70/Y4)</f>
        <v>4.2136346382587321E-2</v>
      </c>
      <c r="AA70" s="47">
        <f>IF(AND(Y124=0,Y70&gt;=0),"",Y70/Y124)</f>
        <v>0.15390735625327634</v>
      </c>
      <c r="AB70" s="30">
        <f t="shared" si="22"/>
        <v>4.4761460456208456E-2</v>
      </c>
      <c r="AC70" s="130">
        <f t="shared" si="51"/>
        <v>3173.83</v>
      </c>
      <c r="AD70" s="30">
        <f>IF(AND(AC4=0,AC70&gt;=0), "",AC70/AC4)</f>
        <v>7.4470914295813595E-2</v>
      </c>
      <c r="AE70" s="47">
        <f>IF(AND(AC124=0,AC70&gt;=0),"",AC70/AC124)</f>
        <v>0.15520381828413174</v>
      </c>
      <c r="AF70" s="129">
        <f>+'N EERR LOS NA'!G99+'N EERR LOS NA'!G100+'N EERR LOS NA'!G105+'N EERR LOS NA'!G106+'N EERR LOS NA'!G107</f>
        <v>602.02</v>
      </c>
      <c r="AG70" s="30">
        <f>IF(AND(AF4=0,AF70&gt;=0), "",AF70/AF4)</f>
        <v>4.4189742358230005E-2</v>
      </c>
      <c r="AH70" s="47">
        <f>IF(AND(AF124=0,AF70&gt;=0),"",AF70/AF124)</f>
        <v>0.10038584320876447</v>
      </c>
      <c r="AI70" s="30">
        <f t="shared" si="41"/>
        <v>-0.29257344300822563</v>
      </c>
      <c r="AJ70" s="130">
        <f t="shared" si="16"/>
        <v>3775.85</v>
      </c>
      <c r="AK70" s="30">
        <f>IF(AND(AJ4=0,AJ70&gt;=0), "",AJ70/AJ4)</f>
        <v>6.7135881018675833E-2</v>
      </c>
      <c r="AL70" s="47">
        <f>IF(AND(AJ124=0,AJ70&gt;=0),"",AJ70/AJ124)</f>
        <v>0.14277318243375547</v>
      </c>
      <c r="AM70" s="129">
        <f>+'N EERR LOS NA'!H99+'N EERR LOS NA'!H100+'N EERR LOS NA'!H105+'N EERR LOS NA'!H106+'N EERR LOS NA'!H107</f>
        <v>531.65</v>
      </c>
      <c r="AN70" s="30">
        <f>IF(AND(AM4=0,AM70&gt;=0), "",AM70/AM4)</f>
        <v>4.6275071729602331E-2</v>
      </c>
      <c r="AO70" s="47">
        <f>IF(AND(AM124=0,AM70&gt;=0),"",AM70/AM124)</f>
        <v>7.4338985058321122E-2</v>
      </c>
      <c r="AP70" s="30">
        <f t="shared" si="42"/>
        <v>-0.1168898043254377</v>
      </c>
      <c r="AQ70" s="130">
        <f t="shared" si="17"/>
        <v>4307.5</v>
      </c>
      <c r="AR70" s="30">
        <f>IF(AND(AQ4=0,AQ70&gt;=0), "",AQ70/AQ4)</f>
        <v>6.3597345392757007E-2</v>
      </c>
      <c r="AS70" s="47">
        <f>IF(AND(AQ124=0,AQ70&gt;=0),"",AQ70/AQ124)</f>
        <v>0.1282063049906311</v>
      </c>
      <c r="AT70" s="131">
        <f t="shared" si="52"/>
        <v>0</v>
      </c>
      <c r="AU70" s="30" t="str">
        <f>IF(AND(AT4=0,AT70&gt;=0), "",AT70/AT4)</f>
        <v/>
      </c>
      <c r="AV70" s="47">
        <f t="shared" si="23"/>
        <v>1</v>
      </c>
      <c r="AW70" s="131">
        <f t="shared" si="40"/>
        <v>717.91666666666663</v>
      </c>
      <c r="AX70" s="30">
        <f>IF(AND(AW4=0,AW70&gt;=0), "",AW70/AW4)</f>
        <v>6.3597345392757007E-2</v>
      </c>
      <c r="AY70" s="47">
        <f>IF(AND(AW124=0,AW70&gt;=0),"",AW70/AW124)</f>
        <v>0.12820630499063104</v>
      </c>
      <c r="AZ70" s="131">
        <f t="shared" si="53"/>
        <v>0</v>
      </c>
      <c r="BA70" s="30" t="str">
        <f>IF(AND(AZ4=0,AZ70&gt;=0), "",AZ70/AZ4)</f>
        <v/>
      </c>
      <c r="BB70" s="47">
        <f t="shared" si="24"/>
        <v>1</v>
      </c>
      <c r="BC70" s="129">
        <f>+'N EERR LOS NA'!I99+'N EERR LOS NA'!I100+'N EERR LOS NA'!I105+'N EERR LOS NA'!I106+'N EERR LOS NA'!I107</f>
        <v>0</v>
      </c>
      <c r="BD70" s="30" t="str">
        <f>IF(AND(BC4=0,BC70&gt;=0), "",BC70/BC4)</f>
        <v/>
      </c>
      <c r="BE70" s="47" t="str">
        <f>IF(AND(BC124=0,BC70&gt;=0),"",BC70/BC124)</f>
        <v/>
      </c>
      <c r="BF70" s="30">
        <f t="shared" si="25"/>
        <v>-1</v>
      </c>
      <c r="BG70" s="130">
        <f t="shared" si="54"/>
        <v>4307.5</v>
      </c>
      <c r="BH70" s="30">
        <f>IF(AND(BG4=0,BG70&gt;=0), "",BG70/BG4)</f>
        <v>6.3597345392757007E-2</v>
      </c>
      <c r="BI70" s="47">
        <f>IF(AND(BG124=0,BG70&gt;=0),"",BG70/BG124)</f>
        <v>0.1282063049906311</v>
      </c>
      <c r="BJ70" s="129">
        <f>+'N EERR LOS NA'!J99+'N EERR LOS NA'!J100+'N EERR LOS NA'!J105+'N EERR LOS NA'!J106+'N EERR LOS NA'!J107</f>
        <v>0</v>
      </c>
      <c r="BK70" s="30" t="str">
        <f>IF(AND(BJ4=0,BJ70&gt;=0), "",BJ70/BJ4)</f>
        <v/>
      </c>
      <c r="BL70" s="47" t="str">
        <f>IF(AND(BJ124=0,BJ70&gt;=0),"",BJ70/BJ124)</f>
        <v/>
      </c>
      <c r="BM70" s="30" t="str">
        <f t="shared" si="43"/>
        <v/>
      </c>
      <c r="BN70" s="130">
        <f t="shared" si="55"/>
        <v>4307.5</v>
      </c>
      <c r="BO70" s="30">
        <f>IF(AND(BN4=0,BN70&gt;=0), "",BN70/BN4)</f>
        <v>6.3597345392757007E-2</v>
      </c>
      <c r="BP70" s="47">
        <f>IF(AND(BN124=0,BN70&gt;=0),"",BN70/BN124)</f>
        <v>0.1282063049906311</v>
      </c>
      <c r="BQ70" s="129">
        <f>+'N EERR LOS NA'!K99+'N EERR LOS NA'!K100+'N EERR LOS NA'!K105+'N EERR LOS NA'!K106+'N EERR LOS NA'!K107</f>
        <v>0</v>
      </c>
      <c r="BR70" s="30" t="str">
        <f>IF(AND(BQ4=0,BQ70&gt;=0), "",BQ70/BQ4)</f>
        <v/>
      </c>
      <c r="BS70" s="47" t="str">
        <f>IF(AND(BQ124=0,BQ70&gt;=0),"",BQ70/BQ124)</f>
        <v/>
      </c>
      <c r="BT70" s="30" t="str">
        <f t="shared" si="44"/>
        <v/>
      </c>
      <c r="BU70" s="130">
        <f t="shared" si="56"/>
        <v>4307.5</v>
      </c>
      <c r="BV70" s="30">
        <f>IF(AND(BU4=0,BU70&gt;=0), "",BU70/BU4)</f>
        <v>6.3597345392757007E-2</v>
      </c>
      <c r="BW70" s="47">
        <f>IF(AND(BU124=0,BU70&gt;=0),"",BU70/BU124)</f>
        <v>0.1282063049906311</v>
      </c>
      <c r="BX70" s="131">
        <f t="shared" si="57"/>
        <v>0</v>
      </c>
      <c r="BY70" s="30" t="str">
        <f>IF(AND(BX4=0,BX70&gt;=0), "",BX70/BX4)</f>
        <v/>
      </c>
      <c r="BZ70" s="47">
        <f t="shared" si="45"/>
        <v>1</v>
      </c>
      <c r="CA70" s="129">
        <f>+'N EERR LOS NA'!L99+'N EERR LOS NA'!L100+'N EERR LOS NA'!L105+'N EERR LOS NA'!L106+'N EERR LOS NA'!L107</f>
        <v>0</v>
      </c>
      <c r="CB70" s="30" t="str">
        <f>IF(AND(CA4=0,CA70&gt;=0), "",CA70/CA4)</f>
        <v/>
      </c>
      <c r="CC70" s="47" t="str">
        <f>IF(AND(CA124=0,CA70&gt;=0),"",CA70/CA124)</f>
        <v/>
      </c>
      <c r="CD70" s="30" t="str">
        <f t="shared" si="26"/>
        <v/>
      </c>
      <c r="CE70" s="130">
        <f t="shared" si="58"/>
        <v>4307.5</v>
      </c>
      <c r="CF70" s="30">
        <f>IF(AND(CE4=0,CE70&gt;=0), "",CE70/CE4)</f>
        <v>6.3597345392757007E-2</v>
      </c>
      <c r="CG70" s="47">
        <f>IF(AND(CE124=0,CE70&gt;=0),"",CE70/CE124)</f>
        <v>0.1282063049906311</v>
      </c>
      <c r="CH70" s="129">
        <f>+'N EERR LOS NA'!M99+'N EERR LOS NA'!M100+'N EERR LOS NA'!M105+'N EERR LOS NA'!M106+'N EERR LOS NA'!M107</f>
        <v>0</v>
      </c>
      <c r="CI70" s="30" t="str">
        <f>IF(AND(CH4=0,CH70&gt;=0), "",CH70/CH4)</f>
        <v/>
      </c>
      <c r="CJ70" s="47" t="str">
        <f>IF(AND(CH124=0,CH70&gt;=0),"",CH70/CH124)</f>
        <v/>
      </c>
      <c r="CK70" s="30" t="str">
        <f t="shared" si="46"/>
        <v/>
      </c>
      <c r="CL70" s="130">
        <f t="shared" si="59"/>
        <v>4307.5</v>
      </c>
      <c r="CM70" s="30">
        <f>IF(AND(CL4=0,CL70&gt;=0), "",CL70/CL4)</f>
        <v>6.3597345392757007E-2</v>
      </c>
      <c r="CN70" s="47">
        <f>IF(AND(CL124=0,CL70&gt;=0),"",CL70/CL124)</f>
        <v>0.1282063049906311</v>
      </c>
      <c r="CO70" s="129">
        <f>+'N EERR LOS NA'!N99+'N EERR LOS NA'!N100+'N EERR LOS NA'!N105+'N EERR LOS NA'!N106+'N EERR LOS NA'!N107</f>
        <v>0</v>
      </c>
      <c r="CP70" s="30" t="str">
        <f>IF(AND(CO4=0,CO70&gt;=0), "",CO70/CO4)</f>
        <v/>
      </c>
      <c r="CQ70" s="47" t="str">
        <f>IF(AND(CO124=0,CO70&gt;=0),"",CO70/CO124)</f>
        <v/>
      </c>
      <c r="CR70" s="30" t="str">
        <f t="shared" si="47"/>
        <v/>
      </c>
      <c r="CS70" s="130">
        <f t="shared" si="60"/>
        <v>4307.5</v>
      </c>
      <c r="CT70" s="30">
        <f>IF(AND(CS4=0,CS70&gt;=0), "",CS70/CS4)</f>
        <v>6.3597345392757007E-2</v>
      </c>
      <c r="CU70" s="47">
        <f>IF(AND(CS124=0,CS70&gt;=0),"",CS70/CS124)</f>
        <v>0.1282063049906311</v>
      </c>
      <c r="CV70" s="131">
        <f t="shared" si="61"/>
        <v>0</v>
      </c>
      <c r="CW70" s="30" t="str">
        <f>IF(AND(CV4=0,CV70&gt;=0), "",CV70/CV4)</f>
        <v/>
      </c>
      <c r="CX70" s="47">
        <f t="shared" si="48"/>
        <v>1</v>
      </c>
    </row>
    <row r="71" spans="1:102" hidden="1" outlineLevel="1" x14ac:dyDescent="0.3">
      <c r="A71" s="29" t="s">
        <v>64</v>
      </c>
      <c r="B71" s="129">
        <f>+'N EERR LOS NA'!B108</f>
        <v>0</v>
      </c>
      <c r="C71" s="30" t="str">
        <f>IF(AND(B4=0,B71&gt;=0), "",B71/B4)</f>
        <v/>
      </c>
      <c r="D71" s="47" t="str">
        <f>IF(AND(B124=0,B71&gt;=0),"",B71/B124)</f>
        <v/>
      </c>
      <c r="E71" s="129">
        <f>+'N EERR LOS NA'!C108</f>
        <v>200</v>
      </c>
      <c r="F71" s="30">
        <f>IF(AND(E4=0,E71&gt;=0), "",E71/E4)</f>
        <v>4.1021213006828108E-2</v>
      </c>
      <c r="G71" s="47">
        <f>IF(AND(E124=0,E71&gt;=0),"",E71/E124)</f>
        <v>4.1335624353660984E-2</v>
      </c>
      <c r="H71" s="129">
        <f>+'N EERR LOS NA'!D108</f>
        <v>80</v>
      </c>
      <c r="I71" s="30">
        <f>IF(AND(H4=0,H71&gt;=0), "",H71/H4)</f>
        <v>7.0806032378545047E-3</v>
      </c>
      <c r="J71" s="47">
        <f>IF(AND(H124=0,H71&gt;=0),"",H71/H124)</f>
        <v>1.6201292666129928E-2</v>
      </c>
      <c r="K71" s="30">
        <f t="shared" si="19"/>
        <v>-0.6</v>
      </c>
      <c r="L71" s="130">
        <f t="shared" si="49"/>
        <v>280</v>
      </c>
      <c r="M71" s="30">
        <f>IF(AND(L4=0,L71&gt;=0), "",L71/L4)</f>
        <v>1.7311736388586425E-2</v>
      </c>
      <c r="N71" s="47">
        <f>IF(AND(L124=0,L71&gt;=0),"",L71/L124)</f>
        <v>2.8640636379060298E-2</v>
      </c>
      <c r="O71" s="129">
        <f>+'N EERR LOS NA'!E108</f>
        <v>80</v>
      </c>
      <c r="P71" s="30">
        <f>IF(AND(O4=0,O71&gt;=0), "",O71/O4)</f>
        <v>1.2804005947929787E-2</v>
      </c>
      <c r="Q71" s="47">
        <f>IF(AND(O124=0,O71&gt;=0),"",O71/O124)</f>
        <v>1.555266485479829E-2</v>
      </c>
      <c r="R71" s="30">
        <f t="shared" si="20"/>
        <v>0</v>
      </c>
      <c r="S71" s="130">
        <f t="shared" si="50"/>
        <v>360</v>
      </c>
      <c r="T71" s="30">
        <f>IF(AND(S4=0,S71&gt;=0), "",S71/S4)</f>
        <v>1.6055628703004934E-2</v>
      </c>
      <c r="U71" s="47">
        <f>IF(AND(S124=0,S71&gt;=0),"",S71/S124)</f>
        <v>2.4128472687906709E-2</v>
      </c>
      <c r="V71" s="131"/>
      <c r="W71" s="30" t="str">
        <f>IF(AND(V4=0,V71&gt;=0), "",V71/V4)</f>
        <v/>
      </c>
      <c r="X71" s="47">
        <f t="shared" si="21"/>
        <v>1</v>
      </c>
      <c r="Y71" s="129">
        <f>+'N EERR LOS NA'!F108</f>
        <v>65</v>
      </c>
      <c r="Z71" s="30">
        <f>IF(AND(Y4=0,Y71&gt;=0), "",Y71/Y4)</f>
        <v>3.2184048353327563E-3</v>
      </c>
      <c r="AA71" s="47">
        <f>IF(AND(Y124=0,Y71&gt;=0),"",Y71/Y124)</f>
        <v>1.1755556000544022E-2</v>
      </c>
      <c r="AB71" s="30">
        <f t="shared" si="22"/>
        <v>-0.1875</v>
      </c>
      <c r="AC71" s="130">
        <f t="shared" si="51"/>
        <v>425</v>
      </c>
      <c r="AD71" s="30">
        <f>IF(AND(AC4=0,AC71&gt;=0), "",AC71/AC4)</f>
        <v>9.9722223861141834E-3</v>
      </c>
      <c r="AE71" s="47">
        <f>IF(AND(AC124=0,AC71&gt;=0),"",AC71/AC124)</f>
        <v>2.078297286582961E-2</v>
      </c>
      <c r="AF71" s="129">
        <f>+'N EERR LOS NA'!G108</f>
        <v>100</v>
      </c>
      <c r="AG71" s="30">
        <f>IF(AND(AF4=0,AF71&gt;=0), "",AF71/AF4)</f>
        <v>7.34024490186871E-3</v>
      </c>
      <c r="AH71" s="47">
        <f>IF(AND(AF124=0,AF71&gt;=0),"",AF71/AF124)</f>
        <v>1.6674835256098548E-2</v>
      </c>
      <c r="AI71" s="30">
        <f t="shared" si="41"/>
        <v>0.53846153846153844</v>
      </c>
      <c r="AJ71" s="130">
        <f t="shared" ref="AJ71:AJ135" si="62">+AC71+AF71</f>
        <v>525</v>
      </c>
      <c r="AK71" s="30">
        <f>IF(AND(AJ4=0,AJ71&gt;=0), "",AJ71/AJ4)</f>
        <v>9.3346763072698381E-3</v>
      </c>
      <c r="AL71" s="47">
        <f>IF(AND(AJ124=0,AJ71&gt;=0),"",AJ71/AJ124)</f>
        <v>1.9851403201324634E-2</v>
      </c>
      <c r="AM71" s="129">
        <f>+'N EERR LOS NA'!H108</f>
        <v>240</v>
      </c>
      <c r="AN71" s="30">
        <f>IF(AND(AM4=0,AM71&gt;=0), "",AM71/AM4)</f>
        <v>2.0889715442687029E-2</v>
      </c>
      <c r="AO71" s="47">
        <f>IF(AND(AM124=0,AM71&gt;=0),"",AM71/AM124)</f>
        <v>3.3558462172476385E-2</v>
      </c>
      <c r="AP71" s="30">
        <f t="shared" si="42"/>
        <v>1.4</v>
      </c>
      <c r="AQ71" s="130">
        <f t="shared" ref="AQ71:AQ135" si="63">+AJ71+AM71</f>
        <v>765</v>
      </c>
      <c r="AR71" s="30">
        <f>IF(AND(AQ4=0,AQ71&gt;=0), "",AQ71/AQ4)</f>
        <v>1.1294711369810589E-2</v>
      </c>
      <c r="AS71" s="47">
        <f>IF(AND(AQ124=0,AQ71&gt;=0),"",AQ71/AQ124)</f>
        <v>2.2769082604256016E-2</v>
      </c>
      <c r="AT71" s="131">
        <f t="shared" si="52"/>
        <v>0</v>
      </c>
      <c r="AU71" s="30" t="str">
        <f>IF(AND(AT4=0,AT71&gt;=0), "",AT71/AT4)</f>
        <v/>
      </c>
      <c r="AV71" s="47">
        <f t="shared" si="23"/>
        <v>1</v>
      </c>
      <c r="AW71" s="131">
        <f t="shared" si="40"/>
        <v>127.5</v>
      </c>
      <c r="AX71" s="30">
        <f>IF(AND(AW4=0,AW71&gt;=0), "",AW71/AW4)</f>
        <v>1.1294711369810589E-2</v>
      </c>
      <c r="AY71" s="47">
        <f>IF(AND(AW124=0,AW71&gt;=0),"",AW71/AW124)</f>
        <v>2.2769082604256009E-2</v>
      </c>
      <c r="AZ71" s="131">
        <f t="shared" si="53"/>
        <v>0</v>
      </c>
      <c r="BA71" s="30" t="str">
        <f>IF(AND(AZ4=0,AZ71&gt;=0), "",AZ71/AZ4)</f>
        <v/>
      </c>
      <c r="BB71" s="47">
        <f t="shared" si="24"/>
        <v>1</v>
      </c>
      <c r="BC71" s="129">
        <f>+'N EERR LOS NA'!I108</f>
        <v>0</v>
      </c>
      <c r="BD71" s="30" t="str">
        <f>IF(AND(BC4=0,BC71&gt;=0), "",BC71/BC4)</f>
        <v/>
      </c>
      <c r="BE71" s="47" t="str">
        <f>IF(AND(BC124=0,BC71&gt;=0),"",BC71/BC124)</f>
        <v/>
      </c>
      <c r="BF71" s="30">
        <f t="shared" si="25"/>
        <v>-1</v>
      </c>
      <c r="BG71" s="130">
        <f t="shared" si="54"/>
        <v>765</v>
      </c>
      <c r="BH71" s="30">
        <f>IF(AND(BG4=0,BG71&gt;=0), "",BG71/BG4)</f>
        <v>1.1294711369810589E-2</v>
      </c>
      <c r="BI71" s="47">
        <f>IF(AND(BG124=0,BG71&gt;=0),"",BG71/BG124)</f>
        <v>2.2769082604256016E-2</v>
      </c>
      <c r="BJ71" s="129">
        <f>+'N EERR LOS NA'!J108</f>
        <v>0</v>
      </c>
      <c r="BK71" s="30" t="str">
        <f>IF(AND(BJ4=0,BJ71&gt;=0), "",BJ71/BJ4)</f>
        <v/>
      </c>
      <c r="BL71" s="47" t="str">
        <f>IF(AND(BJ124=0,BJ71&gt;=0),"",BJ71/BJ124)</f>
        <v/>
      </c>
      <c r="BM71" s="30" t="str">
        <f t="shared" si="43"/>
        <v/>
      </c>
      <c r="BN71" s="130">
        <f t="shared" si="55"/>
        <v>765</v>
      </c>
      <c r="BO71" s="30">
        <f>IF(AND(BN4=0,BN71&gt;=0), "",BN71/BN4)</f>
        <v>1.1294711369810589E-2</v>
      </c>
      <c r="BP71" s="47">
        <f>IF(AND(BN124=0,BN71&gt;=0),"",BN71/BN124)</f>
        <v>2.2769082604256016E-2</v>
      </c>
      <c r="BQ71" s="129">
        <f>+'N EERR LOS NA'!K108</f>
        <v>0</v>
      </c>
      <c r="BR71" s="30" t="str">
        <f>IF(AND(BQ4=0,BQ71&gt;=0), "",BQ71/BQ4)</f>
        <v/>
      </c>
      <c r="BS71" s="47" t="str">
        <f>IF(AND(BQ124=0,BQ71&gt;=0),"",BQ71/BQ124)</f>
        <v/>
      </c>
      <c r="BT71" s="30" t="str">
        <f t="shared" si="44"/>
        <v/>
      </c>
      <c r="BU71" s="130">
        <f t="shared" si="56"/>
        <v>765</v>
      </c>
      <c r="BV71" s="30">
        <f>IF(AND(BU4=0,BU71&gt;=0), "",BU71/BU4)</f>
        <v>1.1294711369810589E-2</v>
      </c>
      <c r="BW71" s="47">
        <f>IF(AND(BU124=0,BU71&gt;=0),"",BU71/BU124)</f>
        <v>2.2769082604256016E-2</v>
      </c>
      <c r="BX71" s="131">
        <f t="shared" si="57"/>
        <v>0</v>
      </c>
      <c r="BY71" s="30" t="str">
        <f>IF(AND(BX4=0,BX71&gt;=0), "",BX71/BX4)</f>
        <v/>
      </c>
      <c r="BZ71" s="47">
        <f t="shared" si="45"/>
        <v>1</v>
      </c>
      <c r="CA71" s="129">
        <f>+'N EERR LOS NA'!L108</f>
        <v>0</v>
      </c>
      <c r="CB71" s="30" t="str">
        <f>IF(AND(CA4=0,CA71&gt;=0), "",CA71/CA4)</f>
        <v/>
      </c>
      <c r="CC71" s="47" t="str">
        <f>IF(AND(CA124=0,CA71&gt;=0),"",CA71/CA124)</f>
        <v/>
      </c>
      <c r="CD71" s="30" t="str">
        <f t="shared" si="26"/>
        <v/>
      </c>
      <c r="CE71" s="130">
        <f t="shared" si="58"/>
        <v>765</v>
      </c>
      <c r="CF71" s="30">
        <f>IF(AND(CE4=0,CE71&gt;=0), "",CE71/CE4)</f>
        <v>1.1294711369810589E-2</v>
      </c>
      <c r="CG71" s="47">
        <f>IF(AND(CE124=0,CE71&gt;=0),"",CE71/CE124)</f>
        <v>2.2769082604256016E-2</v>
      </c>
      <c r="CH71" s="129">
        <f>+'N EERR LOS NA'!M108</f>
        <v>0</v>
      </c>
      <c r="CI71" s="30" t="str">
        <f>IF(AND(CH4=0,CH71&gt;=0), "",CH71/CH4)</f>
        <v/>
      </c>
      <c r="CJ71" s="47" t="str">
        <f>IF(AND(CH124=0,CH71&gt;=0),"",CH71/CH124)</f>
        <v/>
      </c>
      <c r="CK71" s="30" t="str">
        <f t="shared" si="46"/>
        <v/>
      </c>
      <c r="CL71" s="130">
        <f t="shared" si="59"/>
        <v>765</v>
      </c>
      <c r="CM71" s="30">
        <f>IF(AND(CL4=0,CL71&gt;=0), "",CL71/CL4)</f>
        <v>1.1294711369810589E-2</v>
      </c>
      <c r="CN71" s="47">
        <f>IF(AND(CL124=0,CL71&gt;=0),"",CL71/CL124)</f>
        <v>2.2769082604256016E-2</v>
      </c>
      <c r="CO71" s="129">
        <f>+'N EERR LOS NA'!N108</f>
        <v>0</v>
      </c>
      <c r="CP71" s="30" t="str">
        <f>IF(AND(CO4=0,CO71&gt;=0), "",CO71/CO4)</f>
        <v/>
      </c>
      <c r="CQ71" s="47" t="str">
        <f>IF(AND(CO124=0,CO71&gt;=0),"",CO71/CO124)</f>
        <v/>
      </c>
      <c r="CR71" s="30" t="str">
        <f t="shared" si="47"/>
        <v/>
      </c>
      <c r="CS71" s="130">
        <f t="shared" si="60"/>
        <v>765</v>
      </c>
      <c r="CT71" s="30">
        <f>IF(AND(CS4=0,CS71&gt;=0), "",CS71/CS4)</f>
        <v>1.1294711369810589E-2</v>
      </c>
      <c r="CU71" s="47">
        <f>IF(AND(CS124=0,CS71&gt;=0),"",CS71/CS124)</f>
        <v>2.2769082604256016E-2</v>
      </c>
      <c r="CV71" s="131">
        <f t="shared" si="61"/>
        <v>0</v>
      </c>
      <c r="CW71" s="30" t="str">
        <f>IF(AND(CV4=0,CV71&gt;=0), "",CV71/CV4)</f>
        <v/>
      </c>
      <c r="CX71" s="47">
        <f t="shared" si="48"/>
        <v>1</v>
      </c>
    </row>
    <row r="72" spans="1:102" hidden="1" outlineLevel="1" x14ac:dyDescent="0.3">
      <c r="A72" s="29" t="s">
        <v>65</v>
      </c>
      <c r="B72" s="129">
        <f>+'N EERR LOS NA'!B109+'N EERR LOS NA'!B110+'N EERR LOS NA'!B111+'N EERR LOS NA'!B112</f>
        <v>0</v>
      </c>
      <c r="C72" s="30" t="str">
        <f>IF(AND(B4=0,B72&gt;=0), "",B72/B4)</f>
        <v/>
      </c>
      <c r="D72" s="47" t="str">
        <f>IF(AND(B124=0,B72&gt;=0),"",B72/B124)</f>
        <v/>
      </c>
      <c r="E72" s="129">
        <f>+'N EERR LOS NA'!C109+'N EERR LOS NA'!C110+'N EERR LOS NA'!C111+'N EERR LOS NA'!C112</f>
        <v>0</v>
      </c>
      <c r="F72" s="30">
        <f>IF(AND(E4=0,E72&gt;=0), "",E72/E4)</f>
        <v>0</v>
      </c>
      <c r="G72" s="47">
        <f>IF(AND(E124=0,E72&gt;=0),"",E72/E124)</f>
        <v>0</v>
      </c>
      <c r="H72" s="129">
        <f>+'N EERR LOS NA'!D109+'N EERR LOS NA'!D110+'N EERR LOS NA'!D111+'N EERR LOS NA'!D112</f>
        <v>0</v>
      </c>
      <c r="I72" s="30">
        <f>IF(AND(H4=0,H72&gt;=0), "",H72/H4)</f>
        <v>0</v>
      </c>
      <c r="J72" s="47">
        <f>IF(AND(H124=0,H72&gt;=0),"",H72/H124)</f>
        <v>0</v>
      </c>
      <c r="K72" s="30" t="str">
        <f t="shared" si="19"/>
        <v/>
      </c>
      <c r="L72" s="130">
        <f t="shared" si="49"/>
        <v>0</v>
      </c>
      <c r="M72" s="30">
        <f>IF(AND(L4=0,L72&gt;=0), "",L72/L4)</f>
        <v>0</v>
      </c>
      <c r="N72" s="47">
        <f>IF(AND(L124=0,L72&gt;=0),"",L72/L124)</f>
        <v>0</v>
      </c>
      <c r="O72" s="129">
        <f>+'N EERR LOS NA'!E109+'N EERR LOS NA'!E110+'N EERR LOS NA'!E111+'N EERR LOS NA'!E112</f>
        <v>0</v>
      </c>
      <c r="P72" s="30">
        <f>IF(AND(O4=0,O72&gt;=0), "",O72/O4)</f>
        <v>0</v>
      </c>
      <c r="Q72" s="47">
        <f>IF(AND(O124=0,O72&gt;=0),"",O72/O124)</f>
        <v>0</v>
      </c>
      <c r="R72" s="30" t="str">
        <f t="shared" si="20"/>
        <v/>
      </c>
      <c r="S72" s="130">
        <f t="shared" si="50"/>
        <v>0</v>
      </c>
      <c r="T72" s="30">
        <f>IF(AND(S4=0,S72&gt;=0), "",S72/S4)</f>
        <v>0</v>
      </c>
      <c r="U72" s="47">
        <f>IF(AND(S124=0,S72&gt;=0),"",S72/S124)</f>
        <v>0</v>
      </c>
      <c r="V72" s="131"/>
      <c r="W72" s="30" t="str">
        <f>IF(AND(V4=0,V72&gt;=0), "",V72/V4)</f>
        <v/>
      </c>
      <c r="X72" s="47" t="str">
        <f t="shared" si="21"/>
        <v/>
      </c>
      <c r="Y72" s="129">
        <f>+'N EERR LOS NA'!F109+'N EERR LOS NA'!F110+'N EERR LOS NA'!F111+'N EERR LOS NA'!F112</f>
        <v>0</v>
      </c>
      <c r="Z72" s="30">
        <f>IF(AND(Y4=0,Y72&gt;=0), "",Y72/Y4)</f>
        <v>0</v>
      </c>
      <c r="AA72" s="47">
        <f>IF(AND(Y124=0,Y72&gt;=0),"",Y72/Y124)</f>
        <v>0</v>
      </c>
      <c r="AB72" s="30" t="str">
        <f t="shared" si="22"/>
        <v/>
      </c>
      <c r="AC72" s="130">
        <f t="shared" si="51"/>
        <v>0</v>
      </c>
      <c r="AD72" s="30">
        <f>IF(AND(AC4=0,AC72&gt;=0), "",AC72/AC4)</f>
        <v>0</v>
      </c>
      <c r="AE72" s="47">
        <f>IF(AND(AC124=0,AC72&gt;=0),"",AC72/AC124)</f>
        <v>0</v>
      </c>
      <c r="AF72" s="129">
        <f>+'N EERR LOS NA'!G109+'N EERR LOS NA'!G110+'N EERR LOS NA'!G111+'N EERR LOS NA'!G112</f>
        <v>0</v>
      </c>
      <c r="AG72" s="30">
        <f>IF(AND(AF4=0,AF72&gt;=0), "",AF72/AF4)</f>
        <v>0</v>
      </c>
      <c r="AH72" s="47">
        <f>IF(AND(AF124=0,AF72&gt;=0),"",AF72/AF124)</f>
        <v>0</v>
      </c>
      <c r="AI72" s="30" t="str">
        <f t="shared" si="41"/>
        <v/>
      </c>
      <c r="AJ72" s="130">
        <f t="shared" si="62"/>
        <v>0</v>
      </c>
      <c r="AK72" s="30">
        <f>IF(AND(AJ4=0,AJ72&gt;=0), "",AJ72/AJ4)</f>
        <v>0</v>
      </c>
      <c r="AL72" s="47">
        <f>IF(AND(AJ124=0,AJ72&gt;=0),"",AJ72/AJ124)</f>
        <v>0</v>
      </c>
      <c r="AM72" s="129">
        <f>+'N EERR LOS NA'!H109+'N EERR LOS NA'!H110+'N EERR LOS NA'!H111+'N EERR LOS NA'!H112</f>
        <v>0</v>
      </c>
      <c r="AN72" s="30">
        <f>IF(AND(AM4=0,AM72&gt;=0), "",AM72/AM4)</f>
        <v>0</v>
      </c>
      <c r="AO72" s="47">
        <f>IF(AND(AM124=0,AM72&gt;=0),"",AM72/AM124)</f>
        <v>0</v>
      </c>
      <c r="AP72" s="30" t="str">
        <f t="shared" si="42"/>
        <v/>
      </c>
      <c r="AQ72" s="130">
        <f t="shared" si="63"/>
        <v>0</v>
      </c>
      <c r="AR72" s="30">
        <f>IF(AND(AQ4=0,AQ72&gt;=0), "",AQ72/AQ4)</f>
        <v>0</v>
      </c>
      <c r="AS72" s="47">
        <f>IF(AND(AQ124=0,AQ72&gt;=0),"",AQ72/AQ124)</f>
        <v>0</v>
      </c>
      <c r="AT72" s="131">
        <f t="shared" si="52"/>
        <v>0</v>
      </c>
      <c r="AU72" s="30" t="str">
        <f>IF(AND(AT4=0,AT72&gt;=0), "",AT72/AT4)</f>
        <v/>
      </c>
      <c r="AV72" s="47" t="str">
        <f t="shared" si="23"/>
        <v/>
      </c>
      <c r="AW72" s="131">
        <f t="shared" si="40"/>
        <v>0</v>
      </c>
      <c r="AX72" s="30">
        <f>IF(AND(AW4=0,AW72&gt;=0), "",AW72/AW4)</f>
        <v>0</v>
      </c>
      <c r="AY72" s="47">
        <f>IF(AND(AW124=0,AW72&gt;=0),"",AW72/AW124)</f>
        <v>0</v>
      </c>
      <c r="AZ72" s="131">
        <f t="shared" si="53"/>
        <v>0</v>
      </c>
      <c r="BA72" s="30" t="str">
        <f>IF(AND(AZ4=0,AZ72&gt;=0), "",AZ72/AZ4)</f>
        <v/>
      </c>
      <c r="BB72" s="47" t="str">
        <f t="shared" si="24"/>
        <v/>
      </c>
      <c r="BC72" s="129">
        <f>+'N EERR LOS NA'!I109+'N EERR LOS NA'!I110+'N EERR LOS NA'!I111+'N EERR LOS NA'!I112</f>
        <v>0</v>
      </c>
      <c r="BD72" s="30" t="str">
        <f>IF(AND(BC4=0,BC72&gt;=0), "",BC72/BC4)</f>
        <v/>
      </c>
      <c r="BE72" s="47" t="str">
        <f>IF(AND(BC124=0,BC72&gt;=0),"",BC72/BC124)</f>
        <v/>
      </c>
      <c r="BF72" s="30" t="str">
        <f t="shared" si="25"/>
        <v/>
      </c>
      <c r="BG72" s="130">
        <f t="shared" si="54"/>
        <v>0</v>
      </c>
      <c r="BH72" s="30">
        <f>IF(AND(BG4=0,BG72&gt;=0), "",BG72/BG4)</f>
        <v>0</v>
      </c>
      <c r="BI72" s="47">
        <f>IF(AND(BG124=0,BG72&gt;=0),"",BG72/BG124)</f>
        <v>0</v>
      </c>
      <c r="BJ72" s="129">
        <f>+'N EERR LOS NA'!J109+'N EERR LOS NA'!J110+'N EERR LOS NA'!J111+'N EERR LOS NA'!J112</f>
        <v>0</v>
      </c>
      <c r="BK72" s="30" t="str">
        <f>IF(AND(BJ4=0,BJ72&gt;=0), "",BJ72/BJ4)</f>
        <v/>
      </c>
      <c r="BL72" s="47" t="str">
        <f>IF(AND(BJ124=0,BJ72&gt;=0),"",BJ72/BJ124)</f>
        <v/>
      </c>
      <c r="BM72" s="30" t="str">
        <f t="shared" si="43"/>
        <v/>
      </c>
      <c r="BN72" s="130">
        <f t="shared" si="55"/>
        <v>0</v>
      </c>
      <c r="BO72" s="30">
        <f>IF(AND(BN4=0,BN72&gt;=0), "",BN72/BN4)</f>
        <v>0</v>
      </c>
      <c r="BP72" s="47">
        <f>IF(AND(BN124=0,BN72&gt;=0),"",BN72/BN124)</f>
        <v>0</v>
      </c>
      <c r="BQ72" s="129">
        <f>+'N EERR LOS NA'!K109+'N EERR LOS NA'!K110+'N EERR LOS NA'!K111+'N EERR LOS NA'!K112</f>
        <v>0</v>
      </c>
      <c r="BR72" s="30" t="str">
        <f>IF(AND(BQ4=0,BQ72&gt;=0), "",BQ72/BQ4)</f>
        <v/>
      </c>
      <c r="BS72" s="47" t="str">
        <f>IF(AND(BQ124=0,BQ72&gt;=0),"",BQ72/BQ124)</f>
        <v/>
      </c>
      <c r="BT72" s="30" t="str">
        <f t="shared" si="44"/>
        <v/>
      </c>
      <c r="BU72" s="130">
        <f t="shared" si="56"/>
        <v>0</v>
      </c>
      <c r="BV72" s="30">
        <f>IF(AND(BU4=0,BU72&gt;=0), "",BU72/BU4)</f>
        <v>0</v>
      </c>
      <c r="BW72" s="47">
        <f>IF(AND(BU124=0,BU72&gt;=0),"",BU72/BU124)</f>
        <v>0</v>
      </c>
      <c r="BX72" s="131">
        <f t="shared" si="57"/>
        <v>0</v>
      </c>
      <c r="BY72" s="30" t="str">
        <f>IF(AND(BX4=0,BX72&gt;=0), "",BX72/BX4)</f>
        <v/>
      </c>
      <c r="BZ72" s="47" t="str">
        <f t="shared" si="45"/>
        <v/>
      </c>
      <c r="CA72" s="129">
        <f>+'N EERR LOS NA'!L109+'N EERR LOS NA'!L110+'N EERR LOS NA'!L111+'N EERR LOS NA'!L112</f>
        <v>0</v>
      </c>
      <c r="CB72" s="30" t="str">
        <f>IF(AND(CA4=0,CA72&gt;=0), "",CA72/CA4)</f>
        <v/>
      </c>
      <c r="CC72" s="47" t="str">
        <f>IF(AND(CA124=0,CA72&gt;=0),"",CA72/CA124)</f>
        <v/>
      </c>
      <c r="CD72" s="30" t="str">
        <f t="shared" si="26"/>
        <v/>
      </c>
      <c r="CE72" s="130">
        <f t="shared" si="58"/>
        <v>0</v>
      </c>
      <c r="CF72" s="30">
        <f>IF(AND(CE4=0,CE72&gt;=0), "",CE72/CE4)</f>
        <v>0</v>
      </c>
      <c r="CG72" s="47">
        <f>IF(AND(CE124=0,CE72&gt;=0),"",CE72/CE124)</f>
        <v>0</v>
      </c>
      <c r="CH72" s="129">
        <f>+'N EERR LOS NA'!M109+'N EERR LOS NA'!M110+'N EERR LOS NA'!M111+'N EERR LOS NA'!M112</f>
        <v>0</v>
      </c>
      <c r="CI72" s="30" t="str">
        <f>IF(AND(CH4=0,CH72&gt;=0), "",CH72/CH4)</f>
        <v/>
      </c>
      <c r="CJ72" s="47" t="str">
        <f>IF(AND(CH124=0,CH72&gt;=0),"",CH72/CH124)</f>
        <v/>
      </c>
      <c r="CK72" s="30" t="str">
        <f t="shared" si="46"/>
        <v/>
      </c>
      <c r="CL72" s="130">
        <f t="shared" si="59"/>
        <v>0</v>
      </c>
      <c r="CM72" s="30">
        <f>IF(AND(CL4=0,CL72&gt;=0), "",CL72/CL4)</f>
        <v>0</v>
      </c>
      <c r="CN72" s="47">
        <f>IF(AND(CL124=0,CL72&gt;=0),"",CL72/CL124)</f>
        <v>0</v>
      </c>
      <c r="CO72" s="129">
        <f>+'N EERR LOS NA'!N109+'N EERR LOS NA'!N110+'N EERR LOS NA'!N111+'N EERR LOS NA'!N112</f>
        <v>0</v>
      </c>
      <c r="CP72" s="30" t="str">
        <f>IF(AND(CO4=0,CO72&gt;=0), "",CO72/CO4)</f>
        <v/>
      </c>
      <c r="CQ72" s="47" t="str">
        <f>IF(AND(CO124=0,CO72&gt;=0),"",CO72/CO124)</f>
        <v/>
      </c>
      <c r="CR72" s="30" t="str">
        <f t="shared" si="47"/>
        <v/>
      </c>
      <c r="CS72" s="130">
        <f t="shared" si="60"/>
        <v>0</v>
      </c>
      <c r="CT72" s="30">
        <f>IF(AND(CS4=0,CS72&gt;=0), "",CS72/CS4)</f>
        <v>0</v>
      </c>
      <c r="CU72" s="47">
        <f>IF(AND(CS124=0,CS72&gt;=0),"",CS72/CS124)</f>
        <v>0</v>
      </c>
      <c r="CV72" s="131">
        <f t="shared" si="61"/>
        <v>0</v>
      </c>
      <c r="CW72" s="30" t="str">
        <f>IF(AND(CV4=0,CV72&gt;=0), "",CV72/CV4)</f>
        <v/>
      </c>
      <c r="CX72" s="47" t="str">
        <f t="shared" si="48"/>
        <v/>
      </c>
    </row>
    <row r="73" spans="1:102" hidden="1" outlineLevel="1" x14ac:dyDescent="0.3">
      <c r="A73" s="29" t="s">
        <v>66</v>
      </c>
      <c r="B73" s="129">
        <f>+'N EERR LOS NA'!B113+'N EERR LOS NA'!B114+'N EERR LOS NA'!B115+'N EERR LOS NA'!B116</f>
        <v>0</v>
      </c>
      <c r="C73" s="30" t="str">
        <f>IF(AND(B4=0,B73&gt;=0), "",B73/B4)</f>
        <v/>
      </c>
      <c r="D73" s="47" t="str">
        <f>IF(AND(B124=0,B73&gt;=0),"",B73/B124)</f>
        <v/>
      </c>
      <c r="E73" s="129">
        <f>+'N EERR LOS NA'!C113+'N EERR LOS NA'!C114+'N EERR LOS NA'!C115+'N EERR LOS NA'!C116</f>
        <v>0</v>
      </c>
      <c r="F73" s="30">
        <f>IF(AND(E4=0,E73&gt;=0), "",E73/E4)</f>
        <v>0</v>
      </c>
      <c r="G73" s="47">
        <f>IF(AND(E124=0,E73&gt;=0),"",E73/E124)</f>
        <v>0</v>
      </c>
      <c r="H73" s="129">
        <f>+'N EERR LOS NA'!D113+'N EERR LOS NA'!D114+'N EERR LOS NA'!D115+'N EERR LOS NA'!D116</f>
        <v>0</v>
      </c>
      <c r="I73" s="30">
        <f>IF(AND(H4=0,H73&gt;=0), "",H73/H4)</f>
        <v>0</v>
      </c>
      <c r="J73" s="47">
        <f>IF(AND(H124=0,H73&gt;=0),"",H73/H124)</f>
        <v>0</v>
      </c>
      <c r="K73" s="30" t="str">
        <f t="shared" si="19"/>
        <v/>
      </c>
      <c r="L73" s="130">
        <f t="shared" si="49"/>
        <v>0</v>
      </c>
      <c r="M73" s="30">
        <f>IF(AND(L4=0,L73&gt;=0), "",L73/L4)</f>
        <v>0</v>
      </c>
      <c r="N73" s="47">
        <f>IF(AND(L124=0,L73&gt;=0),"",L73/L124)</f>
        <v>0</v>
      </c>
      <c r="O73" s="129">
        <f>+'N EERR LOS NA'!E113+'N EERR LOS NA'!E114+'N EERR LOS NA'!E115+'N EERR LOS NA'!E116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LOS NA'!F113+'N EERR LOS NA'!F114+'N EERR LOS NA'!F115+'N EERR LOS NA'!F116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LOS NA'!G113+'N EERR LOS NA'!G114+'N EERR LOS NA'!G115+'N EERR LOS NA'!G116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LOS NA'!H113+'N EERR LOS NA'!H114+'N EERR LOS NA'!H115+'N EERR LOS NA'!H116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LOS NA'!I113+'N EERR LOS NA'!I114+'N EERR LOS NA'!I115+'N EERR LOS NA'!I116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LOS NA'!J113+'N EERR LOS NA'!J114+'N EERR LOS NA'!J115+'N EERR LOS NA'!J116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LOS NA'!K113+'N EERR LOS NA'!K114+'N EERR LOS NA'!K115+'N EERR LOS NA'!K116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LOS NA'!L113+'N EERR LOS NA'!L114+'N EERR LOS NA'!L115+'N EERR LOS NA'!L116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LOS NA'!M113+'N EERR LOS NA'!M114+'N EERR LOS NA'!M115+'N EERR LOS NA'!M116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LOS NA'!N113+'N EERR LOS NA'!N114+'N EERR LOS NA'!N115+'N EERR LOS NA'!N116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LOS NA'!B117+'N EERR LOS NA'!B118+'N EERR LOS NA'!B119+'N EERR LOS NA'!B120+'N EERR LOS NA'!B121+'N EERR LOS NA'!B122+'N EERR LOS NA'!B123+'N EERR LOS NA'!B124</f>
        <v>0</v>
      </c>
      <c r="C74" s="30" t="str">
        <f>IF(AND(B4=0,B74&gt;=0), "",B74/B4)</f>
        <v/>
      </c>
      <c r="D74" s="47" t="str">
        <f>IF(AND(B124=0,B74&gt;=0),"",B74/B124)</f>
        <v/>
      </c>
      <c r="E74" s="129">
        <f>+'N EERR LOS NA'!C117+'N EERR LOS NA'!C118+'N EERR LOS NA'!C119+'N EERR LOS NA'!C120+'N EERR LOS NA'!C121+'N EERR LOS NA'!C122+'N EERR LOS NA'!C123+'N EERR LOS NA'!C124</f>
        <v>0</v>
      </c>
      <c r="F74" s="30">
        <f>IF(AND(E4=0,E74&gt;=0), "",E74/E4)</f>
        <v>0</v>
      </c>
      <c r="G74" s="47">
        <f>IF(AND(E124=0,E74&gt;=0),"",E74/E124)</f>
        <v>0</v>
      </c>
      <c r="H74" s="129">
        <f>+'N EERR LOS NA'!D117+'N EERR LOS NA'!D118+'N EERR LOS NA'!D119+'N EERR LOS NA'!D120+'N EERR LOS NA'!D121+'N EERR LOS NA'!D122+'N EERR LOS NA'!D123+'N EERR LOS NA'!D124</f>
        <v>0</v>
      </c>
      <c r="I74" s="30">
        <f>IF(AND(H4=0,H74&gt;=0), "",H74/H4)</f>
        <v>0</v>
      </c>
      <c r="J74" s="47">
        <f>IF(AND(H124=0,H74&gt;=0),"",H74/H124)</f>
        <v>0</v>
      </c>
      <c r="K74" s="30" t="str">
        <f t="shared" si="19"/>
        <v/>
      </c>
      <c r="L74" s="130">
        <f t="shared" si="49"/>
        <v>0</v>
      </c>
      <c r="M74" s="30">
        <f>IF(AND(L4=0,L74&gt;=0), "",L74/L4)</f>
        <v>0</v>
      </c>
      <c r="N74" s="47">
        <f>IF(AND(L124=0,L74&gt;=0),"",L74/L124)</f>
        <v>0</v>
      </c>
      <c r="O74" s="129">
        <f>+'N EERR LOS NA'!E117+'N EERR LOS NA'!E118+'N EERR LOS NA'!E119+'N EERR LOS NA'!E120+'N EERR LOS NA'!E121+'N EERR LOS NA'!E122+'N EERR LOS NA'!E123+'N EERR LOS NA'!E124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LOS NA'!F117+'N EERR LOS NA'!F118+'N EERR LOS NA'!F119+'N EERR LOS NA'!F120+'N EERR LOS NA'!F121+'N EERR LOS NA'!F122+'N EERR LOS NA'!F123+'N EERR LOS NA'!F124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LOS NA'!G117+'N EERR LOS NA'!G118+'N EERR LOS NA'!G119+'N EERR LOS NA'!G120+'N EERR LOS NA'!G121+'N EERR LOS NA'!G122+'N EERR LOS NA'!G123+'N EERR LOS NA'!G124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LOS NA'!H117+'N EERR LOS NA'!H118+'N EERR LOS NA'!H119+'N EERR LOS NA'!H120+'N EERR LOS NA'!H121+'N EERR LOS NA'!H122+'N EERR LOS NA'!H123+'N EERR LOS NA'!H124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LOS NA'!I117+'N EERR LOS NA'!I118+'N EERR LOS NA'!I119+'N EERR LOS NA'!I120+'N EERR LOS NA'!I121+'N EERR LOS NA'!I122+'N EERR LOS NA'!I123+'N EERR LOS NA'!I124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LOS NA'!J117+'N EERR LOS NA'!J118+'N EERR LOS NA'!J119+'N EERR LOS NA'!J120+'N EERR LOS NA'!J121+'N EERR LOS NA'!J122+'N EERR LOS NA'!J123+'N EERR LOS NA'!J124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LOS NA'!K117+'N EERR LOS NA'!K118+'N EERR LOS NA'!K119+'N EERR LOS NA'!K120+'N EERR LOS NA'!K121+'N EERR LOS NA'!K122+'N EERR LOS NA'!K123+'N EERR LOS NA'!K124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LOS NA'!L117+'N EERR LOS NA'!L118+'N EERR LOS NA'!L119+'N EERR LOS NA'!L120+'N EERR LOS NA'!L121+'N EERR LOS NA'!L122+'N EERR LOS NA'!L123+'N EERR LOS NA'!L124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LOS NA'!M117+'N EERR LOS NA'!M118+'N EERR LOS NA'!M119+'N EERR LOS NA'!M120+'N EERR LOS NA'!M121+'N EERR LOS NA'!M122+'N EERR LOS NA'!M123+'N EERR LOS NA'!M124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LOS NA'!N117+'N EERR LOS NA'!N118+'N EERR LOS NA'!N119+'N EERR LOS NA'!N120+'N EERR LOS NA'!N121+'N EERR LOS NA'!N122+'N EERR LOS NA'!N123+'N EERR LOS NA'!N124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LOS NA'!B125+'N EERR LOS NA'!B126+'N EERR LOS NA'!B127+'N EERR LOS NA'!B128</f>
        <v>0</v>
      </c>
      <c r="C75" s="30" t="str">
        <f>IF(AND(B4=0,B75&gt;=0), "",B75/B4)</f>
        <v/>
      </c>
      <c r="D75" s="47" t="str">
        <f>IF(AND(B124=0,B75&gt;=0),"",B75/B124)</f>
        <v/>
      </c>
      <c r="E75" s="129">
        <f>+'N EERR LOS NA'!C125+'N EERR LOS NA'!C126+'N EERR LOS NA'!C127+'N EERR LOS NA'!C128</f>
        <v>2.7792973393323344</v>
      </c>
      <c r="F75" s="30">
        <f>IF(AND(E4=0,E75&gt;=0), "",E75/E4)</f>
        <v>5.700507408303116E-4</v>
      </c>
      <c r="G75" s="47">
        <f>IF(AND(E124=0,E75&gt;=0),"",E75/E124)</f>
        <v>5.7441995392885404E-4</v>
      </c>
      <c r="H75" s="129">
        <f>+'N EERR LOS NA'!D125+'N EERR LOS NA'!D126+'N EERR LOS NA'!D127+'N EERR LOS NA'!D128</f>
        <v>1.2513586221621238</v>
      </c>
      <c r="I75" s="30">
        <f>IF(AND(H4=0,H75&gt;=0), "",H75/H4)</f>
        <v>1.1075467389747857E-4</v>
      </c>
      <c r="J75" s="47">
        <f>IF(AND(H124=0,H75&gt;=0),"",H75/H124)</f>
        <v>2.5342034084917085E-4</v>
      </c>
      <c r="K75" s="30">
        <f t="shared" si="19"/>
        <v>-0.54975719781650445</v>
      </c>
      <c r="L75" s="130">
        <f t="shared" si="49"/>
        <v>4.0306559614944586</v>
      </c>
      <c r="M75" s="30">
        <f>IF(AND(L4=0,L75&gt;=0), "",L75/L4)</f>
        <v>2.492059052802729E-4</v>
      </c>
      <c r="N75" s="47">
        <f>IF(AND(L124=0,L75&gt;=0),"",L75/L124)</f>
        <v>4.1228768486519451E-4</v>
      </c>
      <c r="O75" s="129">
        <f>+'N EERR LOS NA'!E125+'N EERR LOS NA'!E126+'N EERR LOS NA'!E127+'N EERR LOS NA'!E128</f>
        <v>1.0151972174242248</v>
      </c>
      <c r="P75" s="30">
        <f>IF(AND(O4=0,O75&gt;=0), "",O75/O4)</f>
        <v>1.6248239012776929E-4</v>
      </c>
      <c r="Q75" s="47">
        <f>IF(AND(O124=0,O75&gt;=0),"",O75/O124)</f>
        <v>1.9736277605153448E-4</v>
      </c>
      <c r="R75" s="30">
        <f t="shared" si="20"/>
        <v>-0.18872400010306747</v>
      </c>
      <c r="S75" s="130">
        <f t="shared" si="50"/>
        <v>5.0458531789186836</v>
      </c>
      <c r="T75" s="30">
        <f>IF(AND(S4=0,S75&gt;=0), "",S75/S4)</f>
        <v>2.250398475849875E-4</v>
      </c>
      <c r="U75" s="47">
        <f>IF(AND(S124=0,S75&gt;=0),"",S75/S124)</f>
        <v>3.3819091837424084E-4</v>
      </c>
      <c r="V75" s="131"/>
      <c r="W75" s="30" t="str">
        <f>IF(AND(V4=0,V75&gt;=0), "",V75/V4)</f>
        <v/>
      </c>
      <c r="X75" s="47">
        <f t="shared" si="21"/>
        <v>1</v>
      </c>
      <c r="Y75" s="129">
        <f>+'N EERR LOS NA'!F125+'N EERR LOS NA'!F126+'N EERR LOS NA'!F127+'N EERR LOS NA'!F128</f>
        <v>3.2695560918645383</v>
      </c>
      <c r="Z75" s="30">
        <f>IF(AND(Y4=0,Y75&gt;=0), "",Y75/Y4)</f>
        <v>1.6188854054536154E-4</v>
      </c>
      <c r="AA75" s="47">
        <f>IF(AND(Y124=0,Y75&gt;=0),"",Y75/Y124)</f>
        <v>5.9131461130512979E-4</v>
      </c>
      <c r="AB75" s="30">
        <f t="shared" si="22"/>
        <v>2.2206117547880111</v>
      </c>
      <c r="AC75" s="130">
        <f t="shared" si="51"/>
        <v>8.3154092707832223</v>
      </c>
      <c r="AD75" s="30">
        <f>IF(AND(AC4=0,AC75&gt;=0), "",AC75/AC4)</f>
        <v>1.95113201128955E-4</v>
      </c>
      <c r="AE75" s="47">
        <f>IF(AND(AC124=0,AC75&gt;=0),"",AC75/AC124)</f>
        <v>4.0663276527754281E-4</v>
      </c>
      <c r="AF75" s="129">
        <f>+'N EERR LOS NA'!G125+'N EERR LOS NA'!G126+'N EERR LOS NA'!G127+'N EERR LOS NA'!G128</f>
        <v>1.0991191437094228</v>
      </c>
      <c r="AG75" s="30">
        <f>IF(AND(AF4=0,AF75&gt;=0), "",AF75/AF4)</f>
        <v>8.0678036911593915E-5</v>
      </c>
      <c r="AH75" s="47">
        <f>IF(AND(AF124=0,AF75&gt;=0),"",AF75/AF124)</f>
        <v>1.8327630648178728E-4</v>
      </c>
      <c r="AI75" s="30">
        <f t="shared" si="41"/>
        <v>-0.66383230235924018</v>
      </c>
      <c r="AJ75" s="130">
        <f t="shared" si="62"/>
        <v>9.4145284144926453</v>
      </c>
      <c r="AK75" s="30">
        <f>IF(AND(AJ4=0,AJ75&gt;=0), "",AJ75/AJ4)</f>
        <v>1.6739347682834889E-4</v>
      </c>
      <c r="AL75" s="47">
        <f>IF(AND(AJ124=0,AJ75&gt;=0),"",AJ75/AJ124)</f>
        <v>3.5598399905984959E-4</v>
      </c>
      <c r="AM75" s="129">
        <f>+'N EERR LOS NA'!H125+'N EERR LOS NA'!H126+'N EERR LOS NA'!H127+'N EERR LOS NA'!H128</f>
        <v>1.0508823648730878</v>
      </c>
      <c r="AN75" s="30">
        <f>IF(AND(AM4=0,AM75&gt;=0), "",AM75/AM4)</f>
        <v>9.1469306524736706E-5</v>
      </c>
      <c r="AO75" s="47">
        <f>IF(AND(AM124=0,AM75&gt;=0),"",AM75/AM124)</f>
        <v>1.4694165037215019E-4</v>
      </c>
      <c r="AP75" s="30">
        <f t="shared" si="42"/>
        <v>-4.3886760695970028E-2</v>
      </c>
      <c r="AQ75" s="130">
        <f t="shared" si="63"/>
        <v>10.465410779365733</v>
      </c>
      <c r="AR75" s="30">
        <f>IF(AND(AQ4=0,AQ75&gt;=0), "",AQ75/AQ4)</f>
        <v>1.5451476355482412E-4</v>
      </c>
      <c r="AS75" s="47">
        <f>IF(AND(AQ124=0,AQ75&gt;=0),"",AQ75/AQ124)</f>
        <v>3.1148732355928065E-4</v>
      </c>
      <c r="AT75" s="131">
        <f t="shared" si="52"/>
        <v>0</v>
      </c>
      <c r="AU75" s="30" t="str">
        <f>IF(AND(AT4=0,AT75&gt;=0), "",AT75/AT4)</f>
        <v/>
      </c>
      <c r="AV75" s="47">
        <f t="shared" si="23"/>
        <v>1</v>
      </c>
      <c r="AW75" s="131">
        <f t="shared" si="40"/>
        <v>1.7442351298942889</v>
      </c>
      <c r="AX75" s="30">
        <f>IF(AND(AW4=0,AW75&gt;=0), "",AW75/AW4)</f>
        <v>1.545147635548241E-4</v>
      </c>
      <c r="AY75" s="47">
        <f>IF(AND(AW124=0,AW75&gt;=0),"",AW75/AW124)</f>
        <v>3.1148732355928055E-4</v>
      </c>
      <c r="AZ75" s="131">
        <f t="shared" si="53"/>
        <v>0</v>
      </c>
      <c r="BA75" s="30" t="str">
        <f>IF(AND(AZ4=0,AZ75&gt;=0), "",AZ75/AZ4)</f>
        <v/>
      </c>
      <c r="BB75" s="47">
        <f t="shared" si="24"/>
        <v>1</v>
      </c>
      <c r="BC75" s="129">
        <f>+'N EERR LOS NA'!I125+'N EERR LOS NA'!I126+'N EERR LOS NA'!I127+'N EERR LOS NA'!I128</f>
        <v>0</v>
      </c>
      <c r="BD75" s="30" t="str">
        <f>IF(AND(BC4=0,BC75&gt;=0), "",BC75/BC4)</f>
        <v/>
      </c>
      <c r="BE75" s="47" t="str">
        <f>IF(AND(BC124=0,BC75&gt;=0),"",BC75/BC124)</f>
        <v/>
      </c>
      <c r="BF75" s="30">
        <f t="shared" si="25"/>
        <v>-1</v>
      </c>
      <c r="BG75" s="130">
        <f t="shared" si="54"/>
        <v>10.465410779365733</v>
      </c>
      <c r="BH75" s="30">
        <f>IF(AND(BG4=0,BG75&gt;=0), "",BG75/BG4)</f>
        <v>1.5451476355482412E-4</v>
      </c>
      <c r="BI75" s="47">
        <f>IF(AND(BG124=0,BG75&gt;=0),"",BG75/BG124)</f>
        <v>3.1148732355928065E-4</v>
      </c>
      <c r="BJ75" s="129">
        <f>+'N EERR LOS NA'!J125+'N EERR LOS NA'!J126+'N EERR LOS NA'!J127+'N EERR LOS NA'!J128</f>
        <v>0</v>
      </c>
      <c r="BK75" s="30" t="str">
        <f>IF(AND(BJ4=0,BJ75&gt;=0), "",BJ75/BJ4)</f>
        <v/>
      </c>
      <c r="BL75" s="47" t="str">
        <f>IF(AND(BJ124=0,BJ75&gt;=0),"",BJ75/BJ124)</f>
        <v/>
      </c>
      <c r="BM75" s="30" t="str">
        <f t="shared" si="43"/>
        <v/>
      </c>
      <c r="BN75" s="130">
        <f t="shared" si="55"/>
        <v>10.465410779365733</v>
      </c>
      <c r="BO75" s="30">
        <f>IF(AND(BN4=0,BN75&gt;=0), "",BN75/BN4)</f>
        <v>1.5451476355482412E-4</v>
      </c>
      <c r="BP75" s="47">
        <f>IF(AND(BN124=0,BN75&gt;=0),"",BN75/BN124)</f>
        <v>3.1148732355928065E-4</v>
      </c>
      <c r="BQ75" s="129">
        <f>+'N EERR LOS NA'!K125+'N EERR LOS NA'!K126+'N EERR LOS NA'!K127+'N EERR LOS NA'!K128</f>
        <v>0</v>
      </c>
      <c r="BR75" s="30" t="str">
        <f>IF(AND(BQ4=0,BQ75&gt;=0), "",BQ75/BQ4)</f>
        <v/>
      </c>
      <c r="BS75" s="47" t="str">
        <f>IF(AND(BQ124=0,BQ75&gt;=0),"",BQ75/BQ124)</f>
        <v/>
      </c>
      <c r="BT75" s="30" t="str">
        <f t="shared" si="44"/>
        <v/>
      </c>
      <c r="BU75" s="130">
        <f t="shared" si="56"/>
        <v>10.465410779365733</v>
      </c>
      <c r="BV75" s="30">
        <f>IF(AND(BU4=0,BU75&gt;=0), "",BU75/BU4)</f>
        <v>1.5451476355482412E-4</v>
      </c>
      <c r="BW75" s="47">
        <f>IF(AND(BU124=0,BU75&gt;=0),"",BU75/BU124)</f>
        <v>3.1148732355928065E-4</v>
      </c>
      <c r="BX75" s="131">
        <f t="shared" si="57"/>
        <v>0</v>
      </c>
      <c r="BY75" s="30" t="str">
        <f>IF(AND(BX4=0,BX75&gt;=0), "",BX75/BX4)</f>
        <v/>
      </c>
      <c r="BZ75" s="47">
        <f t="shared" si="45"/>
        <v>1</v>
      </c>
      <c r="CA75" s="129">
        <f>+'N EERR LOS NA'!L125+'N EERR LOS NA'!L126+'N EERR LOS NA'!L127+'N EERR LOS NA'!L128</f>
        <v>0</v>
      </c>
      <c r="CB75" s="30" t="str">
        <f>IF(AND(CA4=0,CA75&gt;=0), "",CA75/CA4)</f>
        <v/>
      </c>
      <c r="CC75" s="47" t="str">
        <f>IF(AND(CA124=0,CA75&gt;=0),"",CA75/CA124)</f>
        <v/>
      </c>
      <c r="CD75" s="30" t="str">
        <f t="shared" si="26"/>
        <v/>
      </c>
      <c r="CE75" s="130">
        <f t="shared" si="58"/>
        <v>10.465410779365733</v>
      </c>
      <c r="CF75" s="30">
        <f>IF(AND(CE4=0,CE75&gt;=0), "",CE75/CE4)</f>
        <v>1.5451476355482412E-4</v>
      </c>
      <c r="CG75" s="47">
        <f>IF(AND(CE124=0,CE75&gt;=0),"",CE75/CE124)</f>
        <v>3.1148732355928065E-4</v>
      </c>
      <c r="CH75" s="129">
        <f>+'N EERR LOS NA'!M125+'N EERR LOS NA'!M126+'N EERR LOS NA'!M127+'N EERR LOS NA'!M128</f>
        <v>0</v>
      </c>
      <c r="CI75" s="30" t="str">
        <f>IF(AND(CH4=0,CH75&gt;=0), "",CH75/CH4)</f>
        <v/>
      </c>
      <c r="CJ75" s="47" t="str">
        <f>IF(AND(CH124=0,CH75&gt;=0),"",CH75/CH124)</f>
        <v/>
      </c>
      <c r="CK75" s="30" t="str">
        <f t="shared" si="46"/>
        <v/>
      </c>
      <c r="CL75" s="130">
        <f t="shared" si="59"/>
        <v>10.465410779365733</v>
      </c>
      <c r="CM75" s="30">
        <f>IF(AND(CL4=0,CL75&gt;=0), "",CL75/CL4)</f>
        <v>1.5451476355482412E-4</v>
      </c>
      <c r="CN75" s="47">
        <f>IF(AND(CL124=0,CL75&gt;=0),"",CL75/CL124)</f>
        <v>3.1148732355928065E-4</v>
      </c>
      <c r="CO75" s="129">
        <f>+'N EERR LOS NA'!N125+'N EERR LOS NA'!N126+'N EERR LOS NA'!N127+'N EERR LOS NA'!N128</f>
        <v>0</v>
      </c>
      <c r="CP75" s="30" t="str">
        <f>IF(AND(CO4=0,CO75&gt;=0), "",CO75/CO4)</f>
        <v/>
      </c>
      <c r="CQ75" s="47" t="str">
        <f>IF(AND(CO124=0,CO75&gt;=0),"",CO75/CO124)</f>
        <v/>
      </c>
      <c r="CR75" s="30" t="str">
        <f t="shared" si="47"/>
        <v/>
      </c>
      <c r="CS75" s="130">
        <f t="shared" si="60"/>
        <v>10.465410779365733</v>
      </c>
      <c r="CT75" s="30">
        <f>IF(AND(CS4=0,CS75&gt;=0), "",CS75/CS4)</f>
        <v>1.5451476355482412E-4</v>
      </c>
      <c r="CU75" s="47">
        <f>IF(AND(CS124=0,CS75&gt;=0),"",CS75/CS124)</f>
        <v>3.1148732355928065E-4</v>
      </c>
      <c r="CV75" s="131">
        <f t="shared" si="61"/>
        <v>0</v>
      </c>
      <c r="CW75" s="30" t="str">
        <f>IF(AND(CV4=0,CV75&gt;=0), "",CV75/CV4)</f>
        <v/>
      </c>
      <c r="CX75" s="47">
        <f t="shared" si="48"/>
        <v>1</v>
      </c>
    </row>
    <row r="76" spans="1:102" hidden="1" outlineLevel="1" x14ac:dyDescent="0.3">
      <c r="A76" s="29" t="s">
        <v>70</v>
      </c>
      <c r="B76" s="129">
        <f>+'N EERR LOS NA'!B129</f>
        <v>0</v>
      </c>
      <c r="C76" s="30" t="str">
        <f>IF(AND(B4=0,B76&gt;=0), "",B76/B4)</f>
        <v/>
      </c>
      <c r="D76" s="47" t="str">
        <f>IF(AND(B124=0,B76&gt;=0),"",B76/B124)</f>
        <v/>
      </c>
      <c r="E76" s="129">
        <f>+'N EERR LOS NA'!C129</f>
        <v>0</v>
      </c>
      <c r="F76" s="30">
        <f>IF(AND(E4=0,E76&gt;=0), "",E76/E4)</f>
        <v>0</v>
      </c>
      <c r="G76" s="47">
        <f>IF(AND(E124=0,E76&gt;=0),"",E76/E124)</f>
        <v>0</v>
      </c>
      <c r="H76" s="129">
        <f>+'N EERR LOS NA'!D129</f>
        <v>0</v>
      </c>
      <c r="I76" s="30">
        <f>IF(AND(H4=0,H76&gt;=0), "",H76/H4)</f>
        <v>0</v>
      </c>
      <c r="J76" s="47">
        <f>IF(AND(H124=0,H76&gt;=0),"",H76/H124)</f>
        <v>0</v>
      </c>
      <c r="K76" s="30" t="str">
        <f t="shared" si="19"/>
        <v/>
      </c>
      <c r="L76" s="130">
        <f t="shared" si="49"/>
        <v>0</v>
      </c>
      <c r="M76" s="30">
        <f>IF(AND(L4=0,L76&gt;=0), "",L76/L4)</f>
        <v>0</v>
      </c>
      <c r="N76" s="47">
        <f>IF(AND(L124=0,L76&gt;=0),"",L76/L124)</f>
        <v>0</v>
      </c>
      <c r="O76" s="129">
        <f>+'N EERR LOS NA'!E129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LOS NA'!F129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LOS NA'!G129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LOS NA'!H129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LOS NA'!I129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LOS NA'!J129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LOS NA'!K129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LOS NA'!L129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LOS NA'!M129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LOS NA'!N129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LOS NA'!B130</f>
        <v>0</v>
      </c>
      <c r="C77" s="30" t="str">
        <f>IF(AND(B4=0,B77&gt;=0), "",B77/B4)</f>
        <v/>
      </c>
      <c r="D77" s="47" t="str">
        <f>IF(AND(B124=0,B77&gt;=0),"",B77/B124)</f>
        <v/>
      </c>
      <c r="E77" s="129">
        <f>+'N EERR LOS NA'!C130</f>
        <v>17.533822140754321</v>
      </c>
      <c r="F77" s="30">
        <f>IF(AND(E4=0,E77&gt;=0), "",E77/E4)</f>
        <v>3.5962932642986094E-3</v>
      </c>
      <c r="G77" s="47">
        <f>IF(AND(E124=0,E77&gt;=0),"",E77/E124)</f>
        <v>3.6238574274706221E-3</v>
      </c>
      <c r="H77" s="129">
        <f>+'N EERR LOS NA'!D130</f>
        <v>0</v>
      </c>
      <c r="I77" s="30">
        <f>IF(AND(H4=0,H77&gt;=0), "",H77/H4)</f>
        <v>0</v>
      </c>
      <c r="J77" s="47">
        <f>IF(AND(H124=0,H77&gt;=0),"",H77/H124)</f>
        <v>0</v>
      </c>
      <c r="K77" s="30">
        <f t="shared" si="19"/>
        <v>-1</v>
      </c>
      <c r="L77" s="130">
        <f t="shared" si="49"/>
        <v>17.533822140754321</v>
      </c>
      <c r="M77" s="30">
        <f>IF(AND(L4=0,L77&gt;=0), "",L77/L4)</f>
        <v>1.0840746670896389E-3</v>
      </c>
      <c r="N77" s="47">
        <f>IF(AND(L124=0,L77&gt;=0),"",L77/L124)</f>
        <v>1.7934993723873612E-3</v>
      </c>
      <c r="O77" s="129">
        <f>+'N EERR LOS NA'!E130</f>
        <v>19.880945507891063</v>
      </c>
      <c r="P77" s="30">
        <f>IF(AND(O4=0,O77&gt;=0), "",O77/O4)</f>
        <v>3.1819468066688148E-3</v>
      </c>
      <c r="Q77" s="47">
        <f>IF(AND(O124=0,O77&gt;=0),"",O77/O124)</f>
        <v>3.8650210310092162E-3</v>
      </c>
      <c r="R77" s="30">
        <f t="shared" si="20"/>
        <v>1</v>
      </c>
      <c r="S77" s="130">
        <f t="shared" si="50"/>
        <v>37.41476764864538</v>
      </c>
      <c r="T77" s="30">
        <f>IF(AND(S4=0,S77&gt;=0), "",S77/S4)</f>
        <v>1.6686600482662532E-3</v>
      </c>
      <c r="U77" s="47">
        <f>IF(AND(S124=0,S77&gt;=0),"",S77/S124)</f>
        <v>2.5076699981519874E-3</v>
      </c>
      <c r="V77" s="131"/>
      <c r="W77" s="30" t="str">
        <f>IF(AND(V4=0,V77&gt;=0), "",V77/V4)</f>
        <v/>
      </c>
      <c r="X77" s="47">
        <f t="shared" si="21"/>
        <v>1</v>
      </c>
      <c r="Y77" s="129">
        <f>+'N EERR LOS NA'!F130</f>
        <v>0</v>
      </c>
      <c r="Z77" s="30">
        <f>IF(AND(Y4=0,Y77&gt;=0), "",Y77/Y4)</f>
        <v>0</v>
      </c>
      <c r="AA77" s="47">
        <f>IF(AND(Y124=0,Y77&gt;=0),"",Y77/Y124)</f>
        <v>0</v>
      </c>
      <c r="AB77" s="30">
        <f t="shared" si="22"/>
        <v>-1</v>
      </c>
      <c r="AC77" s="130">
        <f t="shared" si="51"/>
        <v>37.41476764864538</v>
      </c>
      <c r="AD77" s="30">
        <f>IF(AND(AC4=0,AC77&gt;=0), "",AC77/AC4)</f>
        <v>8.779020788637228E-4</v>
      </c>
      <c r="AE77" s="47">
        <f>IF(AND(AC124=0,AC77&gt;=0),"",AC77/AC124)</f>
        <v>1.829623766642627E-3</v>
      </c>
      <c r="AF77" s="129">
        <f>+'N EERR LOS NA'!G130</f>
        <v>0</v>
      </c>
      <c r="AG77" s="30">
        <f>IF(AND(AF4=0,AF77&gt;=0), "",AF77/AF4)</f>
        <v>0</v>
      </c>
      <c r="AH77" s="47">
        <f>IF(AND(AF124=0,AF77&gt;=0),"",AF77/AF124)</f>
        <v>0</v>
      </c>
      <c r="AI77" s="30" t="str">
        <f t="shared" si="41"/>
        <v/>
      </c>
      <c r="AJ77" s="130">
        <f t="shared" si="62"/>
        <v>37.41476764864538</v>
      </c>
      <c r="AK77" s="30">
        <f>IF(AND(AJ4=0,AJ77&gt;=0), "",AJ77/AJ4)</f>
        <v>6.6524713354631625E-4</v>
      </c>
      <c r="AL77" s="47">
        <f>IF(AND(AJ124=0,AJ77&gt;=0),"",AJ77/AJ124)</f>
        <v>1.4147345490993072E-3</v>
      </c>
      <c r="AM77" s="129">
        <f>+'N EERR LOS NA'!H130</f>
        <v>22.442707474069962</v>
      </c>
      <c r="AN77" s="30">
        <f>IF(AND(AM4=0,AM77&gt;=0), "",AM77/AM4)</f>
        <v>1.953424053736612E-3</v>
      </c>
      <c r="AO77" s="47">
        <f>IF(AND(AM124=0,AM77&gt;=0),"",AM77/AM124)</f>
        <v>3.1380947909022076E-3</v>
      </c>
      <c r="AP77" s="30">
        <f t="shared" si="42"/>
        <v>1</v>
      </c>
      <c r="AQ77" s="130">
        <f t="shared" si="63"/>
        <v>59.857475122715343</v>
      </c>
      <c r="AR77" s="30">
        <f>IF(AND(AQ4=0,AQ77&gt;=0), "",AQ77/AQ4)</f>
        <v>8.8375543115906858E-4</v>
      </c>
      <c r="AS77" s="47">
        <f>IF(AND(AQ124=0,AQ77&gt;=0),"",AQ77/AQ124)</f>
        <v>1.7815683601977844E-3</v>
      </c>
      <c r="AT77" s="131">
        <f t="shared" si="52"/>
        <v>0</v>
      </c>
      <c r="AU77" s="30" t="str">
        <f>IF(AND(AT4=0,AT77&gt;=0), "",AT77/AT4)</f>
        <v/>
      </c>
      <c r="AV77" s="47">
        <f t="shared" si="23"/>
        <v>1</v>
      </c>
      <c r="AW77" s="131">
        <f t="shared" si="40"/>
        <v>9.9762458537858905</v>
      </c>
      <c r="AX77" s="30">
        <f>IF(AND(AW4=0,AW77&gt;=0), "",AW77/AW4)</f>
        <v>8.8375543115906858E-4</v>
      </c>
      <c r="AY77" s="47">
        <f>IF(AND(AW124=0,AW77&gt;=0),"",AW77/AW124)</f>
        <v>1.781568360197784E-3</v>
      </c>
      <c r="AZ77" s="131">
        <f t="shared" si="53"/>
        <v>0</v>
      </c>
      <c r="BA77" s="30" t="str">
        <f>IF(AND(AZ4=0,AZ77&gt;=0), "",AZ77/AZ4)</f>
        <v/>
      </c>
      <c r="BB77" s="47">
        <f t="shared" si="24"/>
        <v>1</v>
      </c>
      <c r="BC77" s="129">
        <f>+'N EERR LOS NA'!I130</f>
        <v>0</v>
      </c>
      <c r="BD77" s="30" t="str">
        <f>IF(AND(BC4=0,BC77&gt;=0), "",BC77/BC4)</f>
        <v/>
      </c>
      <c r="BE77" s="47" t="str">
        <f>IF(AND(BC124=0,BC77&gt;=0),"",BC77/BC124)</f>
        <v/>
      </c>
      <c r="BF77" s="30">
        <f t="shared" si="25"/>
        <v>-1</v>
      </c>
      <c r="BG77" s="130">
        <f t="shared" si="54"/>
        <v>59.857475122715343</v>
      </c>
      <c r="BH77" s="30">
        <f>IF(AND(BG4=0,BG77&gt;=0), "",BG77/BG4)</f>
        <v>8.8375543115906858E-4</v>
      </c>
      <c r="BI77" s="47">
        <f>IF(AND(BG124=0,BG77&gt;=0),"",BG77/BG124)</f>
        <v>1.7815683601977844E-3</v>
      </c>
      <c r="BJ77" s="129">
        <f>+'N EERR LOS NA'!J130</f>
        <v>0</v>
      </c>
      <c r="BK77" s="30" t="str">
        <f>IF(AND(BJ4=0,BJ77&gt;=0), "",BJ77/BJ4)</f>
        <v/>
      </c>
      <c r="BL77" s="47" t="str">
        <f>IF(AND(BJ124=0,BJ77&gt;=0),"",BJ77/BJ124)</f>
        <v/>
      </c>
      <c r="BM77" s="30" t="str">
        <f t="shared" si="43"/>
        <v/>
      </c>
      <c r="BN77" s="130">
        <f t="shared" si="55"/>
        <v>59.857475122715343</v>
      </c>
      <c r="BO77" s="30">
        <f>IF(AND(BN4=0,BN77&gt;=0), "",BN77/BN4)</f>
        <v>8.8375543115906858E-4</v>
      </c>
      <c r="BP77" s="47">
        <f>IF(AND(BN124=0,BN77&gt;=0),"",BN77/BN124)</f>
        <v>1.7815683601977844E-3</v>
      </c>
      <c r="BQ77" s="129">
        <f>+'N EERR LOS NA'!K130</f>
        <v>0</v>
      </c>
      <c r="BR77" s="30" t="str">
        <f>IF(AND(BQ4=0,BQ77&gt;=0), "",BQ77/BQ4)</f>
        <v/>
      </c>
      <c r="BS77" s="47" t="str">
        <f>IF(AND(BQ124=0,BQ77&gt;=0),"",BQ77/BQ124)</f>
        <v/>
      </c>
      <c r="BT77" s="30" t="str">
        <f t="shared" si="44"/>
        <v/>
      </c>
      <c r="BU77" s="130">
        <f t="shared" si="56"/>
        <v>59.857475122715343</v>
      </c>
      <c r="BV77" s="30">
        <f>IF(AND(BU4=0,BU77&gt;=0), "",BU77/BU4)</f>
        <v>8.8375543115906858E-4</v>
      </c>
      <c r="BW77" s="47">
        <f>IF(AND(BU124=0,BU77&gt;=0),"",BU77/BU124)</f>
        <v>1.7815683601977844E-3</v>
      </c>
      <c r="BX77" s="131">
        <f t="shared" si="57"/>
        <v>0</v>
      </c>
      <c r="BY77" s="30" t="str">
        <f>IF(AND(BX4=0,BX77&gt;=0), "",BX77/BX4)</f>
        <v/>
      </c>
      <c r="BZ77" s="47">
        <f t="shared" si="45"/>
        <v>1</v>
      </c>
      <c r="CA77" s="129">
        <f>+'N EERR LOS NA'!L130</f>
        <v>0</v>
      </c>
      <c r="CB77" s="30" t="str">
        <f>IF(AND(CA4=0,CA77&gt;=0), "",CA77/CA4)</f>
        <v/>
      </c>
      <c r="CC77" s="47" t="str">
        <f>IF(AND(CA124=0,CA77&gt;=0),"",CA77/CA124)</f>
        <v/>
      </c>
      <c r="CD77" s="30" t="str">
        <f t="shared" si="26"/>
        <v/>
      </c>
      <c r="CE77" s="130">
        <f t="shared" si="58"/>
        <v>59.857475122715343</v>
      </c>
      <c r="CF77" s="30">
        <f>IF(AND(CE4=0,CE77&gt;=0), "",CE77/CE4)</f>
        <v>8.8375543115906858E-4</v>
      </c>
      <c r="CG77" s="47">
        <f>IF(AND(CE124=0,CE77&gt;=0),"",CE77/CE124)</f>
        <v>1.7815683601977844E-3</v>
      </c>
      <c r="CH77" s="129">
        <f>+'N EERR LOS NA'!M130</f>
        <v>0</v>
      </c>
      <c r="CI77" s="30" t="str">
        <f>IF(AND(CH4=0,CH77&gt;=0), "",CH77/CH4)</f>
        <v/>
      </c>
      <c r="CJ77" s="47" t="str">
        <f>IF(AND(CH124=0,CH77&gt;=0),"",CH77/CH124)</f>
        <v/>
      </c>
      <c r="CK77" s="30" t="str">
        <f t="shared" si="46"/>
        <v/>
      </c>
      <c r="CL77" s="130">
        <f t="shared" si="59"/>
        <v>59.857475122715343</v>
      </c>
      <c r="CM77" s="30">
        <f>IF(AND(CL4=0,CL77&gt;=0), "",CL77/CL4)</f>
        <v>8.8375543115906858E-4</v>
      </c>
      <c r="CN77" s="47">
        <f>IF(AND(CL124=0,CL77&gt;=0),"",CL77/CL124)</f>
        <v>1.7815683601977844E-3</v>
      </c>
      <c r="CO77" s="129">
        <f>+'N EERR LOS NA'!N130</f>
        <v>0</v>
      </c>
      <c r="CP77" s="30" t="str">
        <f>IF(AND(CO4=0,CO77&gt;=0), "",CO77/CO4)</f>
        <v/>
      </c>
      <c r="CQ77" s="47" t="str">
        <f>IF(AND(CO124=0,CO77&gt;=0),"",CO77/CO124)</f>
        <v/>
      </c>
      <c r="CR77" s="30" t="str">
        <f t="shared" si="47"/>
        <v/>
      </c>
      <c r="CS77" s="130">
        <f t="shared" si="60"/>
        <v>59.857475122715343</v>
      </c>
      <c r="CT77" s="30">
        <f>IF(AND(CS4=0,CS77&gt;=0), "",CS77/CS4)</f>
        <v>8.8375543115906858E-4</v>
      </c>
      <c r="CU77" s="47">
        <f>IF(AND(CS124=0,CS77&gt;=0),"",CS77/CS124)</f>
        <v>1.7815683601977844E-3</v>
      </c>
      <c r="CV77" s="131">
        <f t="shared" si="61"/>
        <v>0</v>
      </c>
      <c r="CW77" s="30" t="str">
        <f>IF(AND(CV4=0,CV77&gt;=0), "",CV77/CV4)</f>
        <v/>
      </c>
      <c r="CX77" s="47">
        <f t="shared" si="48"/>
        <v>1</v>
      </c>
    </row>
    <row r="78" spans="1:102" hidden="1" outlineLevel="1" x14ac:dyDescent="0.3">
      <c r="A78" s="29" t="s">
        <v>72</v>
      </c>
      <c r="B78" s="129">
        <f>+'N EERR LOS NA'!B131</f>
        <v>0</v>
      </c>
      <c r="C78" s="30" t="str">
        <f>IF(AND(B4=0,B78&gt;=0), "",B78/B4)</f>
        <v/>
      </c>
      <c r="D78" s="47" t="str">
        <f>IF(AND(B124=0,B78&gt;=0),"",B78/B124)</f>
        <v/>
      </c>
      <c r="E78" s="129">
        <f>+'N EERR LOS NA'!C131</f>
        <v>9.0094000999833384</v>
      </c>
      <c r="F78" s="30">
        <f>IF(AND(E4=0,E78&gt;=0), "",E78/E4)</f>
        <v>1.8478826028257751E-3</v>
      </c>
      <c r="G78" s="47">
        <f>IF(AND(E124=0,E78&gt;=0),"",E78/E124)</f>
        <v>1.8620458909237348E-3</v>
      </c>
      <c r="H78" s="129">
        <f>+'N EERR LOS NA'!D131</f>
        <v>0</v>
      </c>
      <c r="I78" s="30">
        <f>IF(AND(H4=0,H78&gt;=0), "",H78/H4)</f>
        <v>0</v>
      </c>
      <c r="J78" s="47">
        <f>IF(AND(H124=0,H78&gt;=0),"",H78/H124)</f>
        <v>0</v>
      </c>
      <c r="K78" s="30">
        <f t="shared" si="19"/>
        <v>-1</v>
      </c>
      <c r="L78" s="130">
        <f t="shared" si="49"/>
        <v>9.0094000999833384</v>
      </c>
      <c r="M78" s="30">
        <f>IF(AND(L4=0,L78&gt;=0), "",L78/L4)</f>
        <v>5.5702985553648466E-4</v>
      </c>
      <c r="N78" s="47">
        <f>IF(AND(L124=0,L78&gt;=0),"",L78/L124)</f>
        <v>9.2155340091818676E-4</v>
      </c>
      <c r="O78" s="129">
        <f>+'N EERR LOS NA'!E131</f>
        <v>0</v>
      </c>
      <c r="P78" s="30">
        <f>IF(AND(O4=0,O78&gt;=0), "",O78/O4)</f>
        <v>0</v>
      </c>
      <c r="Q78" s="47">
        <f>IF(AND(O124=0,O78&gt;=0),"",O78/O124)</f>
        <v>0</v>
      </c>
      <c r="R78" s="30" t="str">
        <f t="shared" si="20"/>
        <v/>
      </c>
      <c r="S78" s="130">
        <f t="shared" si="50"/>
        <v>9.0094000999833384</v>
      </c>
      <c r="T78" s="30">
        <f>IF(AND(S4=0,S78&gt;=0), "",S78/S4)</f>
        <v>4.0180995233930002E-4</v>
      </c>
      <c r="U78" s="47">
        <f>IF(AND(S124=0,S78&gt;=0),"",S78/S124)</f>
        <v>6.038418451301998E-4</v>
      </c>
      <c r="V78" s="131"/>
      <c r="W78" s="30" t="str">
        <f>IF(AND(V4=0,V78&gt;=0), "",V78/V4)</f>
        <v/>
      </c>
      <c r="X78" s="47">
        <f t="shared" si="21"/>
        <v>1</v>
      </c>
      <c r="Y78" s="129">
        <f>+'N EERR LOS NA'!F131</f>
        <v>0</v>
      </c>
      <c r="Z78" s="30">
        <f>IF(AND(Y4=0,Y78&gt;=0), "",Y78/Y4)</f>
        <v>0</v>
      </c>
      <c r="AA78" s="47">
        <f>IF(AND(Y124=0,Y78&gt;=0),"",Y78/Y124)</f>
        <v>0</v>
      </c>
      <c r="AB78" s="30" t="str">
        <f t="shared" si="22"/>
        <v/>
      </c>
      <c r="AC78" s="130">
        <f t="shared" si="51"/>
        <v>9.0094000999833384</v>
      </c>
      <c r="AD78" s="30">
        <f>IF(AND(AC4=0,AC78&gt;=0), "",AC78/AC4)</f>
        <v>2.1139703850003109E-4</v>
      </c>
      <c r="AE78" s="47">
        <f>IF(AND(AC124=0,AC78&gt;=0),"",AC78/AC124)</f>
        <v>4.4056968897730894E-4</v>
      </c>
      <c r="AF78" s="129">
        <f>+'N EERR LOS NA'!G131</f>
        <v>9.5409647891442955</v>
      </c>
      <c r="AG78" s="30">
        <f>IF(AND(AF4=0,AF78&gt;=0), "",AF78/AF4)</f>
        <v>7.0033018152425286E-4</v>
      </c>
      <c r="AH78" s="47">
        <f>IF(AND(AF124=0,AF78&gt;=0),"",AF78/AF124)</f>
        <v>1.5909401604321813E-3</v>
      </c>
      <c r="AI78" s="30">
        <f t="shared" si="41"/>
        <v>1</v>
      </c>
      <c r="AJ78" s="130">
        <f t="shared" si="62"/>
        <v>18.550364889127636</v>
      </c>
      <c r="AK78" s="30">
        <f>IF(AND(AJ4=0,AJ78&gt;=0), "",AJ78/AJ4)</f>
        <v>3.2983171737476191E-4</v>
      </c>
      <c r="AL78" s="47">
        <f>IF(AND(AJ124=0,AJ78&gt;=0),"",AJ78/AJ124)</f>
        <v>7.0143004370622555E-4</v>
      </c>
      <c r="AM78" s="129">
        <f>+'N EERR LOS NA'!H131</f>
        <v>0</v>
      </c>
      <c r="AN78" s="30">
        <f>IF(AND(AM4=0,AM78&gt;=0), "",AM78/AM4)</f>
        <v>0</v>
      </c>
      <c r="AO78" s="47">
        <f>IF(AND(AM124=0,AM78&gt;=0),"",AM78/AM124)</f>
        <v>0</v>
      </c>
      <c r="AP78" s="30">
        <f t="shared" si="42"/>
        <v>-1</v>
      </c>
      <c r="AQ78" s="130">
        <f t="shared" si="63"/>
        <v>18.550364889127636</v>
      </c>
      <c r="AR78" s="30">
        <f>IF(AND(AQ4=0,AQ78&gt;=0), "",AQ78/AQ4)</f>
        <v>2.7388368265015043E-4</v>
      </c>
      <c r="AS78" s="47">
        <f>IF(AND(AQ124=0,AQ78&gt;=0),"",AQ78/AQ124)</f>
        <v>5.5212390914985312E-4</v>
      </c>
      <c r="AT78" s="131">
        <f t="shared" si="52"/>
        <v>0</v>
      </c>
      <c r="AU78" s="30" t="str">
        <f>IF(AND(AT4=0,AT78&gt;=0), "",AT78/AT4)</f>
        <v/>
      </c>
      <c r="AV78" s="47">
        <f t="shared" si="23"/>
        <v>1</v>
      </c>
      <c r="AW78" s="131">
        <f t="shared" si="40"/>
        <v>3.0917274815212727</v>
      </c>
      <c r="AX78" s="30">
        <f>IF(AND(AW4=0,AW78&gt;=0), "",AW78/AW4)</f>
        <v>2.7388368265015043E-4</v>
      </c>
      <c r="AY78" s="47">
        <f>IF(AND(AW124=0,AW78&gt;=0),"",AW78/AW124)</f>
        <v>5.5212390914985302E-4</v>
      </c>
      <c r="AZ78" s="131">
        <f t="shared" si="53"/>
        <v>0</v>
      </c>
      <c r="BA78" s="30" t="str">
        <f>IF(AND(AZ4=0,AZ78&gt;=0), "",AZ78/AZ4)</f>
        <v/>
      </c>
      <c r="BB78" s="47">
        <f t="shared" si="24"/>
        <v>1</v>
      </c>
      <c r="BC78" s="129">
        <f>+'N EERR LOS NA'!I131</f>
        <v>0</v>
      </c>
      <c r="BD78" s="30" t="str">
        <f>IF(AND(BC4=0,BC78&gt;=0), "",BC78/BC4)</f>
        <v/>
      </c>
      <c r="BE78" s="47" t="str">
        <f>IF(AND(BC124=0,BC78&gt;=0),"",BC78/BC124)</f>
        <v/>
      </c>
      <c r="BF78" s="30" t="str">
        <f t="shared" si="25"/>
        <v/>
      </c>
      <c r="BG78" s="130">
        <f t="shared" si="54"/>
        <v>18.550364889127636</v>
      </c>
      <c r="BH78" s="30">
        <f>IF(AND(BG4=0,BG78&gt;=0), "",BG78/BG4)</f>
        <v>2.7388368265015043E-4</v>
      </c>
      <c r="BI78" s="47">
        <f>IF(AND(BG124=0,BG78&gt;=0),"",BG78/BG124)</f>
        <v>5.5212390914985312E-4</v>
      </c>
      <c r="BJ78" s="129">
        <f>+'N EERR LOS NA'!J131</f>
        <v>0</v>
      </c>
      <c r="BK78" s="30" t="str">
        <f>IF(AND(BJ4=0,BJ78&gt;=0), "",BJ78/BJ4)</f>
        <v/>
      </c>
      <c r="BL78" s="47" t="str">
        <f>IF(AND(BJ124=0,BJ78&gt;=0),"",BJ78/BJ124)</f>
        <v/>
      </c>
      <c r="BM78" s="30" t="str">
        <f t="shared" si="43"/>
        <v/>
      </c>
      <c r="BN78" s="130">
        <f t="shared" si="55"/>
        <v>18.550364889127636</v>
      </c>
      <c r="BO78" s="30">
        <f>IF(AND(BN4=0,BN78&gt;=0), "",BN78/BN4)</f>
        <v>2.7388368265015043E-4</v>
      </c>
      <c r="BP78" s="47">
        <f>IF(AND(BN124=0,BN78&gt;=0),"",BN78/BN124)</f>
        <v>5.5212390914985312E-4</v>
      </c>
      <c r="BQ78" s="129">
        <f>+'N EERR LOS NA'!K131</f>
        <v>0</v>
      </c>
      <c r="BR78" s="30" t="str">
        <f>IF(AND(BQ4=0,BQ78&gt;=0), "",BQ78/BQ4)</f>
        <v/>
      </c>
      <c r="BS78" s="47" t="str">
        <f>IF(AND(BQ124=0,BQ78&gt;=0),"",BQ78/BQ124)</f>
        <v/>
      </c>
      <c r="BT78" s="30" t="str">
        <f t="shared" si="44"/>
        <v/>
      </c>
      <c r="BU78" s="130">
        <f t="shared" si="56"/>
        <v>18.550364889127636</v>
      </c>
      <c r="BV78" s="30">
        <f>IF(AND(BU4=0,BU78&gt;=0), "",BU78/BU4)</f>
        <v>2.7388368265015043E-4</v>
      </c>
      <c r="BW78" s="47">
        <f>IF(AND(BU124=0,BU78&gt;=0),"",BU78/BU124)</f>
        <v>5.5212390914985312E-4</v>
      </c>
      <c r="BX78" s="131">
        <f t="shared" si="57"/>
        <v>0</v>
      </c>
      <c r="BY78" s="30" t="str">
        <f>IF(AND(BX4=0,BX78&gt;=0), "",BX78/BX4)</f>
        <v/>
      </c>
      <c r="BZ78" s="47">
        <f t="shared" si="45"/>
        <v>1</v>
      </c>
      <c r="CA78" s="129">
        <f>+'N EERR LOS NA'!L131</f>
        <v>0</v>
      </c>
      <c r="CB78" s="30" t="str">
        <f>IF(AND(CA4=0,CA78&gt;=0), "",CA78/CA4)</f>
        <v/>
      </c>
      <c r="CC78" s="47" t="str">
        <f>IF(AND(CA124=0,CA78&gt;=0),"",CA78/CA124)</f>
        <v/>
      </c>
      <c r="CD78" s="30" t="str">
        <f t="shared" si="26"/>
        <v/>
      </c>
      <c r="CE78" s="130">
        <f t="shared" si="58"/>
        <v>18.550364889127636</v>
      </c>
      <c r="CF78" s="30">
        <f>IF(AND(CE4=0,CE78&gt;=0), "",CE78/CE4)</f>
        <v>2.7388368265015043E-4</v>
      </c>
      <c r="CG78" s="47">
        <f>IF(AND(CE124=0,CE78&gt;=0),"",CE78/CE124)</f>
        <v>5.5212390914985312E-4</v>
      </c>
      <c r="CH78" s="129">
        <f>+'N EERR LOS NA'!M131</f>
        <v>0</v>
      </c>
      <c r="CI78" s="30" t="str">
        <f>IF(AND(CH4=0,CH78&gt;=0), "",CH78/CH4)</f>
        <v/>
      </c>
      <c r="CJ78" s="47" t="str">
        <f>IF(AND(CH124=0,CH78&gt;=0),"",CH78/CH124)</f>
        <v/>
      </c>
      <c r="CK78" s="30" t="str">
        <f t="shared" si="46"/>
        <v/>
      </c>
      <c r="CL78" s="130">
        <f t="shared" si="59"/>
        <v>18.550364889127636</v>
      </c>
      <c r="CM78" s="30">
        <f>IF(AND(CL4=0,CL78&gt;=0), "",CL78/CL4)</f>
        <v>2.7388368265015043E-4</v>
      </c>
      <c r="CN78" s="47">
        <f>IF(AND(CL124=0,CL78&gt;=0),"",CL78/CL124)</f>
        <v>5.5212390914985312E-4</v>
      </c>
      <c r="CO78" s="129">
        <f>+'N EERR LOS NA'!N131</f>
        <v>0</v>
      </c>
      <c r="CP78" s="30" t="str">
        <f>IF(AND(CO4=0,CO78&gt;=0), "",CO78/CO4)</f>
        <v/>
      </c>
      <c r="CQ78" s="47" t="str">
        <f>IF(AND(CO124=0,CO78&gt;=0),"",CO78/CO124)</f>
        <v/>
      </c>
      <c r="CR78" s="30" t="str">
        <f t="shared" si="47"/>
        <v/>
      </c>
      <c r="CS78" s="130">
        <f t="shared" si="60"/>
        <v>18.550364889127636</v>
      </c>
      <c r="CT78" s="30">
        <f>IF(AND(CS4=0,CS78&gt;=0), "",CS78/CS4)</f>
        <v>2.7388368265015043E-4</v>
      </c>
      <c r="CU78" s="47">
        <f>IF(AND(CS124=0,CS78&gt;=0),"",CS78/CS124)</f>
        <v>5.5212390914985312E-4</v>
      </c>
      <c r="CV78" s="131">
        <f t="shared" si="61"/>
        <v>0</v>
      </c>
      <c r="CW78" s="30" t="str">
        <f>IF(AND(CV4=0,CV78&gt;=0), "",CV78/CV4)</f>
        <v/>
      </c>
      <c r="CX78" s="47">
        <f t="shared" si="48"/>
        <v>1</v>
      </c>
    </row>
    <row r="79" spans="1:102" hidden="1" outlineLevel="1" x14ac:dyDescent="0.3">
      <c r="A79" s="29" t="s">
        <v>73</v>
      </c>
      <c r="B79" s="129">
        <f>+'N EERR LOS NA'!B132</f>
        <v>0</v>
      </c>
      <c r="C79" s="30" t="str">
        <f>IF(AND(B4=0,B79&gt;=0), "",B79/B4)</f>
        <v/>
      </c>
      <c r="D79" s="47" t="str">
        <f>IF(AND(B124=0,B79&gt;=0),"",B79/B124)</f>
        <v/>
      </c>
      <c r="E79" s="129">
        <f>+'N EERR LOS NA'!C132</f>
        <v>0</v>
      </c>
      <c r="F79" s="30">
        <f>IF(AND(E4=0,E79&gt;=0), "",E79/E4)</f>
        <v>0</v>
      </c>
      <c r="G79" s="47">
        <f>IF(AND(E124=0,E79&gt;=0),"",E79/E124)</f>
        <v>0</v>
      </c>
      <c r="H79" s="129">
        <f>+'N EERR LOS NA'!D132</f>
        <v>0</v>
      </c>
      <c r="I79" s="30">
        <f>IF(AND(H4=0,H79&gt;=0), "",H79/H4)</f>
        <v>0</v>
      </c>
      <c r="J79" s="47">
        <f>IF(AND(H124=0,H79&gt;=0),"",H79/H124)</f>
        <v>0</v>
      </c>
      <c r="K79" s="30" t="str">
        <f t="shared" si="19"/>
        <v/>
      </c>
      <c r="L79" s="130">
        <f t="shared" si="49"/>
        <v>0</v>
      </c>
      <c r="M79" s="30">
        <f>IF(AND(L4=0,L79&gt;=0), "",L79/L4)</f>
        <v>0</v>
      </c>
      <c r="N79" s="47">
        <f>IF(AND(L124=0,L79&gt;=0),"",L79/L124)</f>
        <v>0</v>
      </c>
      <c r="O79" s="129">
        <f>+'N EERR LOS NA'!E132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LOS NA'!F132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LOS NA'!G132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LOS NA'!H132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LOS NA'!I132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LOS NA'!J132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LOS NA'!K132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LOS NA'!L132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LOS NA'!M132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LOS NA'!N132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LOS NA'!B133</f>
        <v>0</v>
      </c>
      <c r="C80" s="30" t="str">
        <f>IF(AND(B4=0,B80&gt;=0), "",B80/B4)</f>
        <v/>
      </c>
      <c r="D80" s="47" t="str">
        <f>IF(AND(B124=0,B80&gt;=0),"",B80/B124)</f>
        <v/>
      </c>
      <c r="E80" s="129">
        <f>+'N EERR LOS NA'!C133</f>
        <v>0</v>
      </c>
      <c r="F80" s="30">
        <f>IF(AND(E4=0,E80&gt;=0), "",E80/E4)</f>
        <v>0</v>
      </c>
      <c r="G80" s="47">
        <f>IF(AND(E124=0,E80&gt;=0),"",E80/E124)</f>
        <v>0</v>
      </c>
      <c r="H80" s="129">
        <f>+'N EERR LOS NA'!D133</f>
        <v>0</v>
      </c>
      <c r="I80" s="30">
        <f>IF(AND(H4=0,H80&gt;=0), "",H80/H4)</f>
        <v>0</v>
      </c>
      <c r="J80" s="47">
        <f>IF(AND(H124=0,H80&gt;=0),"",H80/H124)</f>
        <v>0</v>
      </c>
      <c r="K80" s="30" t="str">
        <f t="shared" si="19"/>
        <v/>
      </c>
      <c r="L80" s="130">
        <f t="shared" si="49"/>
        <v>0</v>
      </c>
      <c r="M80" s="30">
        <f>IF(AND(L4=0,L80&gt;=0), "",L80/L4)</f>
        <v>0</v>
      </c>
      <c r="N80" s="47">
        <f>IF(AND(L124=0,L80&gt;=0),"",L80/L124)</f>
        <v>0</v>
      </c>
      <c r="O80" s="129">
        <f>+'N EERR LOS NA'!E133</f>
        <v>0</v>
      </c>
      <c r="P80" s="30">
        <f>IF(AND(O4=0,O80&gt;=0), "",O80/O4)</f>
        <v>0</v>
      </c>
      <c r="Q80" s="47">
        <f>IF(AND(O124=0,O80&gt;=0),"",O80/O124)</f>
        <v>0</v>
      </c>
      <c r="R80" s="30" t="str">
        <f t="shared" si="20"/>
        <v/>
      </c>
      <c r="S80" s="130">
        <f t="shared" si="50"/>
        <v>0</v>
      </c>
      <c r="T80" s="30">
        <f>IF(AND(S4=0,S80&gt;=0), "",S80/S4)</f>
        <v>0</v>
      </c>
      <c r="U80" s="47">
        <f>IF(AND(S124=0,S80&gt;=0),"",S80/S124)</f>
        <v>0</v>
      </c>
      <c r="V80" s="131"/>
      <c r="W80" s="30" t="str">
        <f>IF(AND(V4=0,V80&gt;=0), "",V80/V4)</f>
        <v/>
      </c>
      <c r="X80" s="47" t="str">
        <f t="shared" si="21"/>
        <v/>
      </c>
      <c r="Y80" s="129">
        <f>+'N EERR LOS NA'!F133</f>
        <v>42.848392993382639</v>
      </c>
      <c r="Z80" s="30">
        <f>IF(AND(Y4=0,Y80&gt;=0), "",Y80/Y4)</f>
        <v>2.1215919260944753E-3</v>
      </c>
      <c r="AA80" s="47">
        <f>IF(AND(Y124=0,Y80&gt;=0),"",Y80/Y124)</f>
        <v>7.7493335902619649E-3</v>
      </c>
      <c r="AB80" s="30">
        <f t="shared" si="22"/>
        <v>1</v>
      </c>
      <c r="AC80" s="130">
        <f t="shared" si="51"/>
        <v>42.848392993382639</v>
      </c>
      <c r="AD80" s="30">
        <f>IF(AND(AC4=0,AC80&gt;=0), "",AC80/AC4)</f>
        <v>1.0053969501591258E-3</v>
      </c>
      <c r="AE80" s="47">
        <f>IF(AND(AC124=0,AC80&gt;=0),"",AC80/AC124)</f>
        <v>2.0953340915902939E-3</v>
      </c>
      <c r="AF80" s="129">
        <f>+'N EERR LOS NA'!G133</f>
        <v>0</v>
      </c>
      <c r="AG80" s="30">
        <f>IF(AND(AF4=0,AF80&gt;=0), "",AF80/AF4)</f>
        <v>0</v>
      </c>
      <c r="AH80" s="47">
        <f>IF(AND(AF124=0,AF80&gt;=0),"",AF80/AF124)</f>
        <v>0</v>
      </c>
      <c r="AI80" s="30">
        <f t="shared" si="41"/>
        <v>-1</v>
      </c>
      <c r="AJ80" s="130">
        <f t="shared" si="62"/>
        <v>42.848392993382639</v>
      </c>
      <c r="AK80" s="30">
        <f>IF(AND(AJ4=0,AJ80&gt;=0), "",AJ80/AJ4)</f>
        <v>7.6185881691412534E-4</v>
      </c>
      <c r="AL80" s="47">
        <f>IF(AND(AJ124=0,AJ80&gt;=0),"",AJ80/AJ124)</f>
        <v>1.6201918587437183E-3</v>
      </c>
      <c r="AM80" s="129">
        <f>+'N EERR LOS NA'!H133</f>
        <v>13.534091062759465</v>
      </c>
      <c r="AN80" s="30">
        <f>IF(AND(AM4=0,AM80&gt;=0), "",AM80/AM4)</f>
        <v>1.1780137961519121E-3</v>
      </c>
      <c r="AO80" s="47">
        <f>IF(AND(AM124=0,AM80&gt;=0),"",AM80/AM124)</f>
        <v>1.8924303457019342E-3</v>
      </c>
      <c r="AP80" s="30">
        <f t="shared" si="42"/>
        <v>1</v>
      </c>
      <c r="AQ80" s="130">
        <f t="shared" si="63"/>
        <v>56.382484056142104</v>
      </c>
      <c r="AR80" s="30">
        <f>IF(AND(AQ4=0,AQ80&gt;=0), "",AQ80/AQ4)</f>
        <v>8.3244952121185945E-4</v>
      </c>
      <c r="AS80" s="47">
        <f>IF(AND(AQ124=0,AQ80&gt;=0),"",AQ80/AQ124)</f>
        <v>1.6781404404018921E-3</v>
      </c>
      <c r="AT80" s="131">
        <f t="shared" si="52"/>
        <v>0</v>
      </c>
      <c r="AU80" s="30" t="str">
        <f>IF(AND(AT4=0,AT80&gt;=0), "",AT80/AT4)</f>
        <v/>
      </c>
      <c r="AV80" s="47">
        <f t="shared" si="23"/>
        <v>1</v>
      </c>
      <c r="AW80" s="131">
        <f t="shared" si="40"/>
        <v>9.397080676023684</v>
      </c>
      <c r="AX80" s="30">
        <f>IF(AND(AW4=0,AW80&gt;=0), "",AW80/AW4)</f>
        <v>8.3244952121185945E-4</v>
      </c>
      <c r="AY80" s="47">
        <f>IF(AND(AW124=0,AW80&gt;=0),"",AW80/AW124)</f>
        <v>1.6781404404018914E-3</v>
      </c>
      <c r="AZ80" s="131">
        <f t="shared" si="53"/>
        <v>0</v>
      </c>
      <c r="BA80" s="30" t="str">
        <f>IF(AND(AZ4=0,AZ80&gt;=0), "",AZ80/AZ4)</f>
        <v/>
      </c>
      <c r="BB80" s="47">
        <f t="shared" si="24"/>
        <v>1</v>
      </c>
      <c r="BC80" s="129">
        <f>+'N EERR LOS NA'!I133</f>
        <v>0</v>
      </c>
      <c r="BD80" s="30" t="str">
        <f>IF(AND(BC4=0,BC80&gt;=0), "",BC80/BC4)</f>
        <v/>
      </c>
      <c r="BE80" s="47" t="str">
        <f>IF(AND(BC124=0,BC80&gt;=0),"",BC80/BC124)</f>
        <v/>
      </c>
      <c r="BF80" s="30">
        <f t="shared" si="25"/>
        <v>-1</v>
      </c>
      <c r="BG80" s="130">
        <f t="shared" si="54"/>
        <v>56.382484056142104</v>
      </c>
      <c r="BH80" s="30">
        <f>IF(AND(BG4=0,BG80&gt;=0), "",BG80/BG4)</f>
        <v>8.3244952121185945E-4</v>
      </c>
      <c r="BI80" s="47">
        <f>IF(AND(BG124=0,BG80&gt;=0),"",BG80/BG124)</f>
        <v>1.6781404404018921E-3</v>
      </c>
      <c r="BJ80" s="129">
        <f>+'N EERR LOS NA'!J133</f>
        <v>0</v>
      </c>
      <c r="BK80" s="30" t="str">
        <f>IF(AND(BJ4=0,BJ80&gt;=0), "",BJ80/BJ4)</f>
        <v/>
      </c>
      <c r="BL80" s="47" t="str">
        <f>IF(AND(BJ124=0,BJ80&gt;=0),"",BJ80/BJ124)</f>
        <v/>
      </c>
      <c r="BM80" s="30" t="str">
        <f t="shared" si="43"/>
        <v/>
      </c>
      <c r="BN80" s="130">
        <f t="shared" si="55"/>
        <v>56.382484056142104</v>
      </c>
      <c r="BO80" s="30">
        <f>IF(AND(BN4=0,BN80&gt;=0), "",BN80/BN4)</f>
        <v>8.3244952121185945E-4</v>
      </c>
      <c r="BP80" s="47">
        <f>IF(AND(BN124=0,BN80&gt;=0),"",BN80/BN124)</f>
        <v>1.6781404404018921E-3</v>
      </c>
      <c r="BQ80" s="129">
        <f>+'N EERR LOS NA'!K133</f>
        <v>0</v>
      </c>
      <c r="BR80" s="30" t="str">
        <f>IF(AND(BQ4=0,BQ80&gt;=0), "",BQ80/BQ4)</f>
        <v/>
      </c>
      <c r="BS80" s="47" t="str">
        <f>IF(AND(BQ124=0,BQ80&gt;=0),"",BQ80/BQ124)</f>
        <v/>
      </c>
      <c r="BT80" s="30" t="str">
        <f t="shared" si="44"/>
        <v/>
      </c>
      <c r="BU80" s="130">
        <f t="shared" si="56"/>
        <v>56.382484056142104</v>
      </c>
      <c r="BV80" s="30">
        <f>IF(AND(BU4=0,BU80&gt;=0), "",BU80/BU4)</f>
        <v>8.3244952121185945E-4</v>
      </c>
      <c r="BW80" s="47">
        <f>IF(AND(BU124=0,BU80&gt;=0),"",BU80/BU124)</f>
        <v>1.6781404404018921E-3</v>
      </c>
      <c r="BX80" s="131">
        <f t="shared" si="57"/>
        <v>0</v>
      </c>
      <c r="BY80" s="30" t="str">
        <f>IF(AND(BX4=0,BX80&gt;=0), "",BX80/BX4)</f>
        <v/>
      </c>
      <c r="BZ80" s="47">
        <f t="shared" si="45"/>
        <v>1</v>
      </c>
      <c r="CA80" s="129">
        <f>+'N EERR LOS NA'!L133</f>
        <v>0</v>
      </c>
      <c r="CB80" s="30" t="str">
        <f>IF(AND(CA4=0,CA80&gt;=0), "",CA80/CA4)</f>
        <v/>
      </c>
      <c r="CC80" s="47" t="str">
        <f>IF(AND(CA124=0,CA80&gt;=0),"",CA80/CA124)</f>
        <v/>
      </c>
      <c r="CD80" s="30" t="str">
        <f t="shared" si="26"/>
        <v/>
      </c>
      <c r="CE80" s="130">
        <f t="shared" si="58"/>
        <v>56.382484056142104</v>
      </c>
      <c r="CF80" s="30">
        <f>IF(AND(CE4=0,CE80&gt;=0), "",CE80/CE4)</f>
        <v>8.3244952121185945E-4</v>
      </c>
      <c r="CG80" s="47">
        <f>IF(AND(CE124=0,CE80&gt;=0),"",CE80/CE124)</f>
        <v>1.6781404404018921E-3</v>
      </c>
      <c r="CH80" s="129">
        <f>+'N EERR LOS NA'!M133</f>
        <v>0</v>
      </c>
      <c r="CI80" s="30" t="str">
        <f>IF(AND(CH4=0,CH80&gt;=0), "",CH80/CH4)</f>
        <v/>
      </c>
      <c r="CJ80" s="47" t="str">
        <f>IF(AND(CH124=0,CH80&gt;=0),"",CH80/CH124)</f>
        <v/>
      </c>
      <c r="CK80" s="30" t="str">
        <f t="shared" si="46"/>
        <v/>
      </c>
      <c r="CL80" s="130">
        <f t="shared" si="59"/>
        <v>56.382484056142104</v>
      </c>
      <c r="CM80" s="30">
        <f>IF(AND(CL4=0,CL80&gt;=0), "",CL80/CL4)</f>
        <v>8.3244952121185945E-4</v>
      </c>
      <c r="CN80" s="47">
        <f>IF(AND(CL124=0,CL80&gt;=0),"",CL80/CL124)</f>
        <v>1.6781404404018921E-3</v>
      </c>
      <c r="CO80" s="129">
        <f>+'N EERR LOS NA'!N133</f>
        <v>0</v>
      </c>
      <c r="CP80" s="30" t="str">
        <f>IF(AND(CO4=0,CO80&gt;=0), "",CO80/CO4)</f>
        <v/>
      </c>
      <c r="CQ80" s="47" t="str">
        <f>IF(AND(CO124=0,CO80&gt;=0),"",CO80/CO124)</f>
        <v/>
      </c>
      <c r="CR80" s="30" t="str">
        <f t="shared" si="47"/>
        <v/>
      </c>
      <c r="CS80" s="130">
        <f t="shared" si="60"/>
        <v>56.382484056142104</v>
      </c>
      <c r="CT80" s="30">
        <f>IF(AND(CS4=0,CS80&gt;=0), "",CS80/CS4)</f>
        <v>8.3244952121185945E-4</v>
      </c>
      <c r="CU80" s="47">
        <f>IF(AND(CS124=0,CS80&gt;=0),"",CS80/CS124)</f>
        <v>1.6781404404018921E-3</v>
      </c>
      <c r="CV80" s="131">
        <f t="shared" si="61"/>
        <v>0</v>
      </c>
      <c r="CW80" s="30" t="str">
        <f>IF(AND(CV4=0,CV80&gt;=0), "",CV80/CV4)</f>
        <v/>
      </c>
      <c r="CX80" s="47">
        <f t="shared" si="48"/>
        <v>1</v>
      </c>
    </row>
    <row r="81" spans="1:102" hidden="1" outlineLevel="1" x14ac:dyDescent="0.3">
      <c r="A81" s="29" t="s">
        <v>27</v>
      </c>
      <c r="B81" s="129">
        <f>+'N EERR LOS NA'!B134+'N EERR LOS NA'!B135+'N EERR LOS NA'!B136</f>
        <v>0</v>
      </c>
      <c r="C81" s="30" t="str">
        <f>IF(AND(B4=0,B81&gt;=0), "",B81/B4)</f>
        <v/>
      </c>
      <c r="D81" s="47" t="str">
        <f>IF(AND(B124=0,B81&gt;=0),"",B81/B124)</f>
        <v/>
      </c>
      <c r="E81" s="129">
        <f>+'N EERR LOS NA'!C134+'N EERR LOS NA'!C135+'N EERR LOS NA'!C136</f>
        <v>0</v>
      </c>
      <c r="F81" s="30">
        <f>IF(AND(E4=0,E81&gt;=0), "",E81/E4)</f>
        <v>0</v>
      </c>
      <c r="G81" s="47">
        <f>IF(AND(E124=0,E81&gt;=0),"",E81/E124)</f>
        <v>0</v>
      </c>
      <c r="H81" s="129">
        <f>+'N EERR LOS NA'!D134+'N EERR LOS NA'!D135+'N EERR LOS NA'!D136</f>
        <v>0</v>
      </c>
      <c r="I81" s="30">
        <f>IF(AND(H4=0,H81&gt;=0), "",H81/H4)</f>
        <v>0</v>
      </c>
      <c r="J81" s="47">
        <f>IF(AND(H124=0,H81&gt;=0),"",H81/H124)</f>
        <v>0</v>
      </c>
      <c r="K81" s="30" t="str">
        <f t="shared" si="19"/>
        <v/>
      </c>
      <c r="L81" s="130">
        <f t="shared" si="49"/>
        <v>0</v>
      </c>
      <c r="M81" s="30">
        <f>IF(AND(L4=0,L81&gt;=0), "",L81/L4)</f>
        <v>0</v>
      </c>
      <c r="N81" s="47">
        <f>IF(AND(L124=0,L81&gt;=0),"",L81/L124)</f>
        <v>0</v>
      </c>
      <c r="O81" s="129">
        <f>+'N EERR LOS NA'!E134+'N EERR LOS NA'!E135+'N EERR LOS NA'!E136</f>
        <v>30</v>
      </c>
      <c r="P81" s="30">
        <f>IF(AND(O4=0,O81&gt;=0), "",O81/O4)</f>
        <v>4.8015022304736706E-3</v>
      </c>
      <c r="Q81" s="47">
        <f>IF(AND(O124=0,O81&gt;=0),"",O81/O124)</f>
        <v>5.832249320549359E-3</v>
      </c>
      <c r="R81" s="30">
        <f t="shared" si="20"/>
        <v>1</v>
      </c>
      <c r="S81" s="130">
        <f t="shared" si="50"/>
        <v>30</v>
      </c>
      <c r="T81" s="30">
        <f>IF(AND(S4=0,S81&gt;=0), "",S81/S4)</f>
        <v>1.3379690585837445E-3</v>
      </c>
      <c r="U81" s="47">
        <f>IF(AND(S124=0,S81&gt;=0),"",S81/S124)</f>
        <v>2.0107060573255589E-3</v>
      </c>
      <c r="V81" s="131"/>
      <c r="W81" s="30" t="str">
        <f>IF(AND(V4=0,V81&gt;=0), "",V81/V4)</f>
        <v/>
      </c>
      <c r="X81" s="47">
        <f t="shared" si="21"/>
        <v>1</v>
      </c>
      <c r="Y81" s="129">
        <f>+'N EERR LOS NA'!F134+'N EERR LOS NA'!F135+'N EERR LOS NA'!F136</f>
        <v>0</v>
      </c>
      <c r="Z81" s="30">
        <f>IF(AND(Y4=0,Y81&gt;=0), "",Y81/Y4)</f>
        <v>0</v>
      </c>
      <c r="AA81" s="47">
        <f>IF(AND(Y124=0,Y81&gt;=0),"",Y81/Y124)</f>
        <v>0</v>
      </c>
      <c r="AB81" s="30">
        <f t="shared" si="22"/>
        <v>-1</v>
      </c>
      <c r="AC81" s="130">
        <f t="shared" si="51"/>
        <v>30</v>
      </c>
      <c r="AD81" s="30">
        <f>IF(AND(AC4=0,AC81&gt;=0), "",AC81/AC4)</f>
        <v>7.0392158019629534E-4</v>
      </c>
      <c r="AE81" s="47">
        <f>IF(AND(AC124=0,AC81&gt;=0),"",AC81/AC124)</f>
        <v>1.467033378764443E-3</v>
      </c>
      <c r="AF81" s="129">
        <f>+'N EERR LOS NA'!G134+'N EERR LOS NA'!G135+'N EERR LOS NA'!G136</f>
        <v>0</v>
      </c>
      <c r="AG81" s="30">
        <f>IF(AND(AF4=0,AF81&gt;=0), "",AF81/AF4)</f>
        <v>0</v>
      </c>
      <c r="AH81" s="47">
        <f>IF(AND(AF124=0,AF81&gt;=0),"",AF81/AF124)</f>
        <v>0</v>
      </c>
      <c r="AI81" s="30" t="str">
        <f t="shared" si="41"/>
        <v/>
      </c>
      <c r="AJ81" s="130">
        <f t="shared" si="62"/>
        <v>30</v>
      </c>
      <c r="AK81" s="30">
        <f>IF(AND(AJ4=0,AJ81&gt;=0), "",AJ81/AJ4)</f>
        <v>5.3341007470113352E-4</v>
      </c>
      <c r="AL81" s="47">
        <f>IF(AND(AJ124=0,AJ81&gt;=0),"",AJ81/AJ124)</f>
        <v>1.1343658972185506E-3</v>
      </c>
      <c r="AM81" s="129">
        <f>+'N EERR LOS NA'!H134+'N EERR LOS NA'!H135+'N EERR LOS NA'!H136</f>
        <v>0</v>
      </c>
      <c r="AN81" s="30">
        <f>IF(AND(AM4=0,AM81&gt;=0), "",AM81/AM4)</f>
        <v>0</v>
      </c>
      <c r="AO81" s="47">
        <f>IF(AND(AM124=0,AM81&gt;=0),"",AM81/AM124)</f>
        <v>0</v>
      </c>
      <c r="AP81" s="30" t="str">
        <f t="shared" si="42"/>
        <v/>
      </c>
      <c r="AQ81" s="130">
        <f t="shared" si="63"/>
        <v>30</v>
      </c>
      <c r="AR81" s="30">
        <f>IF(AND(AQ4=0,AQ81&gt;=0), "",AQ81/AQ4)</f>
        <v>4.4292985763963097E-4</v>
      </c>
      <c r="AS81" s="47">
        <f>IF(AND(AQ124=0,AQ81&gt;=0),"",AQ81/AQ124)</f>
        <v>8.9290520016690263E-4</v>
      </c>
      <c r="AT81" s="131">
        <f t="shared" si="52"/>
        <v>0</v>
      </c>
      <c r="AU81" s="30" t="str">
        <f>IF(AND(AT4=0,AT81&gt;=0), "",AT81/AT4)</f>
        <v/>
      </c>
      <c r="AV81" s="47">
        <f t="shared" si="23"/>
        <v>1</v>
      </c>
      <c r="AW81" s="131">
        <f t="shared" si="40"/>
        <v>5</v>
      </c>
      <c r="AX81" s="30">
        <f>IF(AND(AW4=0,AW81&gt;=0), "",AW81/AW4)</f>
        <v>4.4292985763963092E-4</v>
      </c>
      <c r="AY81" s="47">
        <f>IF(AND(AW124=0,AW81&gt;=0),"",AW81/AW124)</f>
        <v>8.929052001669023E-4</v>
      </c>
      <c r="AZ81" s="131">
        <f t="shared" si="53"/>
        <v>0</v>
      </c>
      <c r="BA81" s="30" t="str">
        <f>IF(AND(AZ4=0,AZ81&gt;=0), "",AZ81/AZ4)</f>
        <v/>
      </c>
      <c r="BB81" s="47">
        <f t="shared" si="24"/>
        <v>1</v>
      </c>
      <c r="BC81" s="129">
        <f>+'N EERR LOS NA'!I134+'N EERR LOS NA'!I135+'N EERR LOS NA'!I136</f>
        <v>0</v>
      </c>
      <c r="BD81" s="30" t="str">
        <f>IF(AND(BC4=0,BC81&gt;=0), "",BC81/BC4)</f>
        <v/>
      </c>
      <c r="BE81" s="47" t="str">
        <f>IF(AND(BC124=0,BC81&gt;=0),"",BC81/BC124)</f>
        <v/>
      </c>
      <c r="BF81" s="30" t="str">
        <f t="shared" si="25"/>
        <v/>
      </c>
      <c r="BG81" s="130">
        <f t="shared" si="54"/>
        <v>30</v>
      </c>
      <c r="BH81" s="30">
        <f>IF(AND(BG4=0,BG81&gt;=0), "",BG81/BG4)</f>
        <v>4.4292985763963097E-4</v>
      </c>
      <c r="BI81" s="47">
        <f>IF(AND(BG124=0,BG81&gt;=0),"",BG81/BG124)</f>
        <v>8.9290520016690263E-4</v>
      </c>
      <c r="BJ81" s="129">
        <f>+'N EERR LOS NA'!J134+'N EERR LOS NA'!J135+'N EERR LOS NA'!J136</f>
        <v>0</v>
      </c>
      <c r="BK81" s="30" t="str">
        <f>IF(AND(BJ4=0,BJ81&gt;=0), "",BJ81/BJ4)</f>
        <v/>
      </c>
      <c r="BL81" s="47" t="str">
        <f>IF(AND(BJ124=0,BJ81&gt;=0),"",BJ81/BJ124)</f>
        <v/>
      </c>
      <c r="BM81" s="30" t="str">
        <f t="shared" si="43"/>
        <v/>
      </c>
      <c r="BN81" s="130">
        <f t="shared" si="55"/>
        <v>30</v>
      </c>
      <c r="BO81" s="30">
        <f>IF(AND(BN4=0,BN81&gt;=0), "",BN81/BN4)</f>
        <v>4.4292985763963097E-4</v>
      </c>
      <c r="BP81" s="47">
        <f>IF(AND(BN124=0,BN81&gt;=0),"",BN81/BN124)</f>
        <v>8.9290520016690263E-4</v>
      </c>
      <c r="BQ81" s="129">
        <f>+'N EERR LOS NA'!K134+'N EERR LOS NA'!K135+'N EERR LOS NA'!K136</f>
        <v>0</v>
      </c>
      <c r="BR81" s="30" t="str">
        <f>IF(AND(BQ4=0,BQ81&gt;=0), "",BQ81/BQ4)</f>
        <v/>
      </c>
      <c r="BS81" s="47" t="str">
        <f>IF(AND(BQ124=0,BQ81&gt;=0),"",BQ81/BQ124)</f>
        <v/>
      </c>
      <c r="BT81" s="30" t="str">
        <f t="shared" si="44"/>
        <v/>
      </c>
      <c r="BU81" s="130">
        <f t="shared" si="56"/>
        <v>30</v>
      </c>
      <c r="BV81" s="30">
        <f>IF(AND(BU4=0,BU81&gt;=0), "",BU81/BU4)</f>
        <v>4.4292985763963097E-4</v>
      </c>
      <c r="BW81" s="47">
        <f>IF(AND(BU124=0,BU81&gt;=0),"",BU81/BU124)</f>
        <v>8.9290520016690263E-4</v>
      </c>
      <c r="BX81" s="131">
        <f t="shared" si="57"/>
        <v>0</v>
      </c>
      <c r="BY81" s="30" t="str">
        <f>IF(AND(BX4=0,BX81&gt;=0), "",BX81/BX4)</f>
        <v/>
      </c>
      <c r="BZ81" s="47">
        <f t="shared" si="45"/>
        <v>1</v>
      </c>
      <c r="CA81" s="129">
        <f>+'N EERR LOS NA'!L134+'N EERR LOS NA'!L135+'N EERR LOS NA'!L136</f>
        <v>0</v>
      </c>
      <c r="CB81" s="30" t="str">
        <f>IF(AND(CA4=0,CA81&gt;=0), "",CA81/CA4)</f>
        <v/>
      </c>
      <c r="CC81" s="47" t="str">
        <f>IF(AND(CA124=0,CA81&gt;=0),"",CA81/CA124)</f>
        <v/>
      </c>
      <c r="CD81" s="30" t="str">
        <f t="shared" si="26"/>
        <v/>
      </c>
      <c r="CE81" s="130">
        <f t="shared" si="58"/>
        <v>30</v>
      </c>
      <c r="CF81" s="30">
        <f>IF(AND(CE4=0,CE81&gt;=0), "",CE81/CE4)</f>
        <v>4.4292985763963097E-4</v>
      </c>
      <c r="CG81" s="47">
        <f>IF(AND(CE124=0,CE81&gt;=0),"",CE81/CE124)</f>
        <v>8.9290520016690263E-4</v>
      </c>
      <c r="CH81" s="129">
        <f>+'N EERR LOS NA'!M134+'N EERR LOS NA'!M135+'N EERR LOS NA'!M136</f>
        <v>0</v>
      </c>
      <c r="CI81" s="30" t="str">
        <f>IF(AND(CH4=0,CH81&gt;=0), "",CH81/CH4)</f>
        <v/>
      </c>
      <c r="CJ81" s="47" t="str">
        <f>IF(AND(CH124=0,CH81&gt;=0),"",CH81/CH124)</f>
        <v/>
      </c>
      <c r="CK81" s="30" t="str">
        <f t="shared" si="46"/>
        <v/>
      </c>
      <c r="CL81" s="130">
        <f t="shared" si="59"/>
        <v>30</v>
      </c>
      <c r="CM81" s="30">
        <f>IF(AND(CL4=0,CL81&gt;=0), "",CL81/CL4)</f>
        <v>4.4292985763963097E-4</v>
      </c>
      <c r="CN81" s="47">
        <f>IF(AND(CL124=0,CL81&gt;=0),"",CL81/CL124)</f>
        <v>8.9290520016690263E-4</v>
      </c>
      <c r="CO81" s="129">
        <f>+'N EERR LOS NA'!N134+'N EERR LOS NA'!N135+'N EERR LOS NA'!N136</f>
        <v>0</v>
      </c>
      <c r="CP81" s="30" t="str">
        <f>IF(AND(CO4=0,CO81&gt;=0), "",CO81/CO4)</f>
        <v/>
      </c>
      <c r="CQ81" s="47" t="str">
        <f>IF(AND(CO124=0,CO81&gt;=0),"",CO81/CO124)</f>
        <v/>
      </c>
      <c r="CR81" s="30" t="str">
        <f t="shared" si="47"/>
        <v/>
      </c>
      <c r="CS81" s="130">
        <f t="shared" si="60"/>
        <v>30</v>
      </c>
      <c r="CT81" s="30">
        <f>IF(AND(CS4=0,CS81&gt;=0), "",CS81/CS4)</f>
        <v>4.4292985763963097E-4</v>
      </c>
      <c r="CU81" s="47">
        <f>IF(AND(CS124=0,CS81&gt;=0),"",CS81/CS124)</f>
        <v>8.9290520016690263E-4</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142.43351089633211</v>
      </c>
      <c r="F83" s="38">
        <f>IF(AND(E4=0,E83&gt;=0), "",E83/E4)</f>
        <v>2.9213976948944061E-2</v>
      </c>
      <c r="G83" s="43">
        <f>IF(AND(E124=0,E83&gt;=0),"",E83/E124)</f>
        <v>2.9437890508919311E-2</v>
      </c>
      <c r="H83" s="126">
        <f>SUM(H84:H92)+H110+H111</f>
        <v>47.488356700590707</v>
      </c>
      <c r="I83" s="38">
        <f>IF(AND(H4=0,H83&gt;=0), "",H83/H4)</f>
        <v>4.2030776526824033E-3</v>
      </c>
      <c r="J83" s="43">
        <f>IF(AND(H124=0,H83&gt;=0),"",H83/H124)</f>
        <v>9.6171595642480286E-3</v>
      </c>
      <c r="K83" s="38">
        <f>IF(AND(E83=0,H83&gt;0),100%,IF(AND(E83&lt;0,H83&gt;=0),(E83-H83)/E83,IF(AND(E83&gt;0,H83&gt;0),(H83-E83)/E83,IF(AND(E83=0,H83&lt;=0),"",(H83-E83)/E83))))</f>
        <v>-0.66659280950285404</v>
      </c>
      <c r="L83" s="127">
        <f>SUM(L84:L92)+L110+L111</f>
        <v>189.92186759692282</v>
      </c>
      <c r="M83" s="38">
        <f>IF(AND(L4=0,L83&gt;=0), "",L83/L4)</f>
        <v>1.174241895094979E-2</v>
      </c>
      <c r="N83" s="43">
        <f>IF(AND(L124=0,L83&gt;=0),"",L83/L124)</f>
        <v>1.9426725536698219E-2</v>
      </c>
      <c r="O83" s="126">
        <f>SUM(O84:O92)+O110+O111</f>
        <v>181.14290466838605</v>
      </c>
      <c r="P83" s="38">
        <f>IF(AND(O4=0,O83&gt;=0), "",O83/O4)</f>
        <v>2.8991935359991169E-2</v>
      </c>
      <c r="Q83" s="43">
        <f>IF(AND(O124=0,O83&gt;=0),"",O83/O124)</f>
        <v>3.5215686089151065E-2</v>
      </c>
      <c r="R83" s="38">
        <f>IF(AND(H83=0,O83&gt;0),100%,IF(AND(H83&lt;0,O83&gt;=0),(H83-O83)/H83,IF(AND(H83&gt;0,O83&gt;0),(O83-H83)/H83,IF(AND(H83=0,O83&lt;=0),"",(O83-H83)/H83))))</f>
        <v>2.8144698459555837</v>
      </c>
      <c r="S83" s="127">
        <f>SUM(S84:S92)+S110+S111</f>
        <v>371.06477226530887</v>
      </c>
      <c r="T83" s="38">
        <f>IF(AND(S4=0,S83&gt;=0), "",S83/S4)</f>
        <v>1.6549106134046893E-2</v>
      </c>
      <c r="U83" s="43">
        <f>IF(AND(S124=0,S83&gt;=0),"",S83/S124)</f>
        <v>2.4870072841799522E-2</v>
      </c>
      <c r="V83" s="128">
        <f>SUM(V84:V92)+V110+V111</f>
        <v>0</v>
      </c>
      <c r="W83" s="38" t="str">
        <f>IF(AND(V4=0,V83&gt;=0), "",V83/V4)</f>
        <v/>
      </c>
      <c r="X83" s="91">
        <f t="shared" si="21"/>
        <v>1</v>
      </c>
      <c r="Y83" s="126">
        <f>SUM(Y84:Y92)+Y110+Y111</f>
        <v>514.0181412222654</v>
      </c>
      <c r="Z83" s="38">
        <f>IF(AND(Y4=0,Y83&gt;=0), "",Y83/Y4)</f>
        <v>2.5451053402438379E-2</v>
      </c>
      <c r="AA83" s="43">
        <f>IF(AND(Y124=0,Y83&gt;=0),"",Y83/Y124)</f>
        <v>9.2962600683598254E-2</v>
      </c>
      <c r="AB83" s="38">
        <f t="shared" si="22"/>
        <v>1.8376388363831639</v>
      </c>
      <c r="AC83" s="127">
        <f>SUM(AC84:AC92)+AC110+AC111</f>
        <v>885.08291348757427</v>
      </c>
      <c r="AD83" s="38">
        <f>IF(AND(AC4=0,AC83&gt;=0), "",AC83/AC4)</f>
        <v>2.0767632102230475E-2</v>
      </c>
      <c r="AE83" s="43">
        <f>IF(AND(AC124=0,AC83&gt;=0),"",AC83/AC124)</f>
        <v>4.3281539235345112E-2</v>
      </c>
      <c r="AF83" s="126">
        <f>SUM(AF84:AF92)+AF110+AF111</f>
        <v>351.32385067555714</v>
      </c>
      <c r="AG83" s="38">
        <f>IF(AND(AF4=0,AF83&gt;=0), "",AF83/AF4)</f>
        <v>2.5788031038261421E-2</v>
      </c>
      <c r="AH83" s="43">
        <f>IF(AND(AF124=0,AF83&gt;=0),"",AF83/AF124)</f>
        <v>5.8582673315530812E-2</v>
      </c>
      <c r="AI83" s="38">
        <f t="shared" si="41"/>
        <v>-0.31651468595999999</v>
      </c>
      <c r="AJ83" s="127">
        <f>SUM(AJ84:AJ92)+AJ110+AJ111</f>
        <v>1236.4067641631314</v>
      </c>
      <c r="AK83" s="38">
        <f>IF(AND(AJ4=0,AJ83&gt;=0), "",AJ83/AJ4)</f>
        <v>2.1983727481108092E-2</v>
      </c>
      <c r="AL83" s="43">
        <f>IF(AND(AJ124=0,AJ83&gt;=0),"",AJ83/AJ124)</f>
        <v>4.6751255611899842E-2</v>
      </c>
      <c r="AM83" s="126">
        <f>SUM(AM84:AM92)+AM110+AM111</f>
        <v>419.32816420776476</v>
      </c>
      <c r="AN83" s="38">
        <f>IF(AND(AM4=0,AM83&gt;=0), "",AM83/AM4)</f>
        <v>3.6498525114185609E-2</v>
      </c>
      <c r="AO83" s="43">
        <f>IF(AND(AM124=0,AM83&gt;=0),"",AM83/AM124)</f>
        <v>5.8633368068417666E-2</v>
      </c>
      <c r="AP83" s="38">
        <f t="shared" si="42"/>
        <v>0.19356588914029832</v>
      </c>
      <c r="AQ83" s="127">
        <f>SUM(AQ84:AQ92)+AQ110+AQ111</f>
        <v>1655.7349283708963</v>
      </c>
      <c r="AR83" s="38">
        <f>IF(AND(AQ4=0,AQ83&gt;=0), "",AQ83/AQ4)</f>
        <v>2.4445814537076189E-2</v>
      </c>
      <c r="AS83" s="43">
        <f>IF(AND(AQ124=0,AQ83&gt;=0),"",AQ83/AQ124)</f>
        <v>4.928047758801158E-2</v>
      </c>
      <c r="AT83" s="128">
        <f>SUM(AT84:AT92)+AT110+AT111</f>
        <v>0</v>
      </c>
      <c r="AU83" s="38" t="str">
        <f>IF(AND(AT4=0,AT83&gt;=0), "",AT83/AT4)</f>
        <v/>
      </c>
      <c r="AV83" s="91">
        <f t="shared" si="23"/>
        <v>1</v>
      </c>
      <c r="AW83" s="128">
        <f>SUM(AW84:AW92)+AW110+AW111</f>
        <v>275.95582139514937</v>
      </c>
      <c r="AX83" s="38">
        <f>IF(AND(AW4=0,AW83&gt;=0), "",AW83/AW4)</f>
        <v>2.4445814537076185E-2</v>
      </c>
      <c r="AY83" s="43">
        <f>IF(AND(AW124=0,AW83&gt;=0),"",AW83/AW124)</f>
        <v>4.9280477588011559E-2</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1655.7349283708963</v>
      </c>
      <c r="BH83" s="38">
        <f>IF(AND(BG4=0,BG83&gt;=0), "",BG83/BG4)</f>
        <v>2.4445814537076189E-2</v>
      </c>
      <c r="BI83" s="43">
        <f>IF(AND(BG124=0,BG83&gt;=0),"",BG83/BG124)</f>
        <v>4.928047758801158E-2</v>
      </c>
      <c r="BJ83" s="126">
        <f>SUM(BJ84:BJ92)+BJ110+BJ111</f>
        <v>0</v>
      </c>
      <c r="BK83" s="38" t="str">
        <f>IF(AND(BJ4=0,BJ83&gt;=0), "",BJ83/BJ4)</f>
        <v/>
      </c>
      <c r="BL83" s="43" t="str">
        <f>IF(AND(BJ124=0,BJ83&gt;=0),"",BJ83/BJ124)</f>
        <v/>
      </c>
      <c r="BM83" s="38" t="str">
        <f t="shared" si="43"/>
        <v/>
      </c>
      <c r="BN83" s="127">
        <f>SUM(BN84:BN92)+BN110+BN111</f>
        <v>1655.7349283708963</v>
      </c>
      <c r="BO83" s="38">
        <f>IF(AND(BN4=0,BN83&gt;=0), "",BN83/BN4)</f>
        <v>2.4445814537076189E-2</v>
      </c>
      <c r="BP83" s="43">
        <f>IF(AND(BN124=0,BN83&gt;=0),"",BN83/BN124)</f>
        <v>4.928047758801158E-2</v>
      </c>
      <c r="BQ83" s="126">
        <f>SUM(BQ84:BQ92)+BQ110+BQ111</f>
        <v>0</v>
      </c>
      <c r="BR83" s="38" t="str">
        <f>IF(AND(BQ4=0,BQ83&gt;=0), "",BQ83/BQ4)</f>
        <v/>
      </c>
      <c r="BS83" s="43" t="str">
        <f>IF(AND(BQ124=0,BQ83&gt;=0),"",BQ83/BQ124)</f>
        <v/>
      </c>
      <c r="BT83" s="38" t="str">
        <f t="shared" si="44"/>
        <v/>
      </c>
      <c r="BU83" s="127">
        <f>SUM(BU84:BU92)+BU110+BU111</f>
        <v>1655.7349283708963</v>
      </c>
      <c r="BV83" s="38">
        <f>IF(AND(BU4=0,BU83&gt;=0), "",BU83/BU4)</f>
        <v>2.4445814537076189E-2</v>
      </c>
      <c r="BW83" s="43">
        <f>IF(AND(BU124=0,BU83&gt;=0),"",BU83/BU124)</f>
        <v>4.928047758801158E-2</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1655.7349283708963</v>
      </c>
      <c r="CF83" s="38">
        <f>IF(AND(CE4=0,CE83&gt;=0), "",CE83/CE4)</f>
        <v>2.4445814537076189E-2</v>
      </c>
      <c r="CG83" s="43">
        <f>IF(AND(CE124=0,CE83&gt;=0),"",CE83/CE124)</f>
        <v>4.928047758801158E-2</v>
      </c>
      <c r="CH83" s="126">
        <f>SUM(CH84:CH92)+CH110+CH111</f>
        <v>0</v>
      </c>
      <c r="CI83" s="38" t="str">
        <f>IF(AND(CH4=0,CH83&gt;=0), "",CH83/CH4)</f>
        <v/>
      </c>
      <c r="CJ83" s="43" t="str">
        <f>IF(AND(CH124=0,CH83&gt;=0),"",CH83/CH124)</f>
        <v/>
      </c>
      <c r="CK83" s="38" t="str">
        <f t="shared" si="46"/>
        <v/>
      </c>
      <c r="CL83" s="127">
        <f>SUM(CL84:CL92)+CL110+CL111</f>
        <v>1655.7349283708963</v>
      </c>
      <c r="CM83" s="38">
        <f>IF(AND(CL4=0,CL83&gt;=0), "",CL83/CL4)</f>
        <v>2.4445814537076189E-2</v>
      </c>
      <c r="CN83" s="43">
        <f>IF(AND(CL124=0,CL83&gt;=0),"",CL83/CL124)</f>
        <v>4.928047758801158E-2</v>
      </c>
      <c r="CO83" s="126">
        <f>SUM(CO84:CO92)+CO110+CO111</f>
        <v>0</v>
      </c>
      <c r="CP83" s="38" t="str">
        <f>IF(AND(CO4=0,CO83&gt;=0), "",CO83/CO4)</f>
        <v/>
      </c>
      <c r="CQ83" s="43" t="str">
        <f>IF(AND(CO124=0,CO83&gt;=0),"",CO83/CO124)</f>
        <v/>
      </c>
      <c r="CR83" s="38" t="str">
        <f t="shared" si="47"/>
        <v/>
      </c>
      <c r="CS83" s="127">
        <f>SUM(CS84:CS92)+CS110+CS111</f>
        <v>1655.7349283708963</v>
      </c>
      <c r="CT83" s="38">
        <f>IF(AND(CS4=0,CS83&gt;=0), "",CS83/CS4)</f>
        <v>2.4445814537076189E-2</v>
      </c>
      <c r="CU83" s="43">
        <f>IF(AND(CS124=0,CS83&gt;=0),"",CS83/CS124)</f>
        <v>4.928047758801158E-2</v>
      </c>
      <c r="CV83" s="128">
        <f>SUM(CV84:CV92)+CV110+CV111</f>
        <v>0</v>
      </c>
      <c r="CW83" s="38" t="str">
        <f>IF(AND(CV4=0,CV83&gt;=0), "",CV83/CV4)</f>
        <v/>
      </c>
      <c r="CX83" s="91">
        <f t="shared" si="48"/>
        <v>1</v>
      </c>
    </row>
    <row r="84" spans="1:102" hidden="1" outlineLevel="2" x14ac:dyDescent="0.3">
      <c r="A84" s="29" t="s">
        <v>76</v>
      </c>
      <c r="B84" s="129">
        <f>+'N EERR LOS NA'!B140+'N EERR LOS NA'!B141+'N EERR LOS NA'!B142+'N EERR LOS NA'!B143+'N EERR LOS NA'!B144</f>
        <v>0</v>
      </c>
      <c r="C84" s="30" t="str">
        <f>IF(AND(B4=0,B84&gt;=0), "",B84/B4)</f>
        <v/>
      </c>
      <c r="D84" s="47" t="str">
        <f>IF(AND(B124=0,B84&gt;=0),"",B84/B124)</f>
        <v/>
      </c>
      <c r="E84" s="129">
        <f>+'N EERR LOS NA'!C140+'N EERR LOS NA'!C141+'N EERR LOS NA'!C142+'N EERR LOS NA'!C143+'N EERR LOS NA'!C144</f>
        <v>0</v>
      </c>
      <c r="F84" s="30">
        <f>IF(AND(E4=0,E84&gt;=0), "",E84/E4)</f>
        <v>0</v>
      </c>
      <c r="G84" s="47">
        <f>IF(AND(E124=0,E84&gt;=0),"",E84/E124)</f>
        <v>0</v>
      </c>
      <c r="H84" s="129">
        <f>+'N EERR LOS NA'!D140+'N EERR LOS NA'!D141+'N EERR LOS NA'!D142+'N EERR LOS NA'!D143+'N EERR LOS NA'!D144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LOS NA'!E140+'N EERR LOS NA'!E141+'N EERR LOS NA'!E142+'N EERR LOS NA'!E143+'N EERR LOS NA'!E144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LOS NA'!F140+'N EERR LOS NA'!F141+'N EERR LOS NA'!F142+'N EERR LOS NA'!F143+'N EERR LOS NA'!F144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LOS NA'!G140+'N EERR LOS NA'!G141+'N EERR LOS NA'!G142+'N EERR LOS NA'!G143+'N EERR LOS NA'!G144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LOS NA'!H140+'N EERR LOS NA'!H141+'N EERR LOS NA'!H142+'N EERR LOS NA'!H143+'N EERR LOS NA'!H144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LOS NA'!I140+'N EERR LOS NA'!I141+'N EERR LOS NA'!I142+'N EERR LOS NA'!I143+'N EERR LOS NA'!I144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LOS NA'!J140+'N EERR LOS NA'!J141+'N EERR LOS NA'!J142+'N EERR LOS NA'!J143+'N EERR LOS NA'!J144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LOS NA'!K140+'N EERR LOS NA'!K141+'N EERR LOS NA'!K142+'N EERR LOS NA'!K143+'N EERR LOS NA'!K144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LOS NA'!L140+'N EERR LOS NA'!L141+'N EERR LOS NA'!L142+'N EERR LOS NA'!L143+'N EERR LOS NA'!L144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LOS NA'!M140+'N EERR LOS NA'!M141+'N EERR LOS NA'!M142+'N EERR LOS NA'!M143+'N EERR LOS NA'!M144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LOS NA'!N140+'N EERR LOS NA'!N141+'N EERR LOS NA'!N142+'N EERR LOS NA'!N143+'N EERR LOS NA'!N144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LOS NA'!B145</f>
        <v>0</v>
      </c>
      <c r="C85" s="30" t="str">
        <f>IF(AND(B4=0,B85&gt;=0), "",B85/B4)</f>
        <v/>
      </c>
      <c r="D85" s="47" t="str">
        <f>IF(AND(B124=0,B85&gt;=0),"",B85/B124)</f>
        <v/>
      </c>
      <c r="E85" s="129">
        <f>+'N EERR LOS NA'!C145</f>
        <v>0</v>
      </c>
      <c r="F85" s="30">
        <f>IF(AND(E4=0,E85&gt;=0), "",E85/E4)</f>
        <v>0</v>
      </c>
      <c r="G85" s="47">
        <f>IF(AND(E124=0,E85&gt;=0),"",E85/E124)</f>
        <v>0</v>
      </c>
      <c r="H85" s="129">
        <f>+'N EERR LOS NA'!D145</f>
        <v>47.488356700590707</v>
      </c>
      <c r="I85" s="30">
        <f>IF(AND(H4=0,H85&gt;=0), "",H85/H4)</f>
        <v>4.2030776526824033E-3</v>
      </c>
      <c r="J85" s="47">
        <f>IF(AND(H124=0,H85&gt;=0),"",H85/H124)</f>
        <v>9.6171595642480286E-3</v>
      </c>
      <c r="K85" s="30">
        <f t="shared" si="64"/>
        <v>1</v>
      </c>
      <c r="L85" s="130">
        <f t="shared" si="65"/>
        <v>47.488356700590707</v>
      </c>
      <c r="M85" s="30">
        <f>IF(AND(L4=0,L85&gt;=0), "",L85/L4)</f>
        <v>2.9360925454563857E-3</v>
      </c>
      <c r="N85" s="47">
        <f>IF(AND(L124=0,L85&gt;=0),"",L85/L124)</f>
        <v>4.8574884160740364E-3</v>
      </c>
      <c r="O85" s="129">
        <f>+'N EERR LOS NA'!E145</f>
        <v>38.020545788672521</v>
      </c>
      <c r="P85" s="30">
        <f>IF(AND(O4=0,O85&gt;=0), "",O85/O4)</f>
        <v>6.0851911802712478E-3</v>
      </c>
      <c r="Q85" s="47">
        <f>IF(AND(O124=0,O85&gt;=0),"",O85/O124)</f>
        <v>7.3915100780967032E-3</v>
      </c>
      <c r="R85" s="30">
        <f t="shared" si="66"/>
        <v>-0.19937120527483773</v>
      </c>
      <c r="S85" s="130">
        <f t="shared" si="67"/>
        <v>85.508902489263221</v>
      </c>
      <c r="T85" s="30">
        <f>IF(AND(S4=0,S85&gt;=0), "",S85/S4)</f>
        <v>3.8136088588029571E-3</v>
      </c>
      <c r="U85" s="47">
        <f>IF(AND(S124=0,S85&gt;=0),"",S85/S124)</f>
        <v>5.7311089396807373E-3</v>
      </c>
      <c r="V85" s="131"/>
      <c r="W85" s="30" t="str">
        <f>IF(AND(V4=0,V85&gt;=0), "",V85/V4)</f>
        <v/>
      </c>
      <c r="X85" s="47">
        <f t="shared" si="21"/>
        <v>1</v>
      </c>
      <c r="Y85" s="129">
        <f>+'N EERR LOS NA'!F145</f>
        <v>128.69481541455818</v>
      </c>
      <c r="Z85" s="30">
        <f>IF(AND(Y4=0,Y85&gt;=0), "",Y85/Y4)</f>
        <v>6.3721848648072401E-3</v>
      </c>
      <c r="AA85" s="47">
        <f>IF(AND(Y124=0,Y85&gt;=0),"",Y85/Y124)</f>
        <v>2.3275063224392534E-2</v>
      </c>
      <c r="AB85" s="30">
        <f t="shared" si="22"/>
        <v>2.3848755388698359</v>
      </c>
      <c r="AC85" s="130">
        <f t="shared" si="68"/>
        <v>214.2037179038214</v>
      </c>
      <c r="AD85" s="30">
        <f>IF(AND(AC4=0,AC85&gt;=0), "",AC85/AC4)</f>
        <v>5.0260873196926476E-3</v>
      </c>
      <c r="AE85" s="47">
        <f>IF(AND(AC124=0,AC85&gt;=0),"",AC85/AC124)</f>
        <v>1.0474800134011624E-2</v>
      </c>
      <c r="AF85" s="129">
        <f>+'N EERR LOS NA'!G145</f>
        <v>61.085072966017435</v>
      </c>
      <c r="AG85" s="30">
        <f>IF(AND(AF4=0,AF85&gt;=0), "",AF85/AF4)</f>
        <v>4.4837939541908763E-3</v>
      </c>
      <c r="AH85" s="47">
        <f>IF(AND(AF124=0,AF85&gt;=0),"",AF85/AF124)</f>
        <v>1.0185835283150996E-2</v>
      </c>
      <c r="AI85" s="30">
        <f t="shared" si="41"/>
        <v>-0.52534938746951743</v>
      </c>
      <c r="AJ85" s="130">
        <f t="shared" si="62"/>
        <v>275.28879086983886</v>
      </c>
      <c r="AK85" s="30">
        <f>IF(AND(AJ4=0,AJ85&gt;=0), "",AJ85/AJ4)</f>
        <v>4.894727150075516E-3</v>
      </c>
      <c r="AL85" s="47">
        <f>IF(AND(AJ124=0,AJ85&gt;=0),"",AJ85/AJ124)</f>
        <v>1.0409273874975823E-2</v>
      </c>
      <c r="AM85" s="129">
        <f>+'N EERR LOS NA'!H145</f>
        <v>178.02106485550848</v>
      </c>
      <c r="AN85" s="30">
        <f>IF(AND(AM4=0,AM85&gt;=0), "",AM85/AM4)</f>
        <v>1.5495039115148769E-2</v>
      </c>
      <c r="AO85" s="47">
        <f>IF(AND(AM124=0,AM85&gt;=0),"",AM85/AM124)</f>
        <v>2.4892138211906445E-2</v>
      </c>
      <c r="AP85" s="30">
        <f t="shared" si="42"/>
        <v>1.9143136974649164</v>
      </c>
      <c r="AQ85" s="130">
        <f t="shared" si="63"/>
        <v>453.30985572534735</v>
      </c>
      <c r="AR85" s="30">
        <f>IF(AND(AQ4=0,AQ85&gt;=0), "",AQ85/AQ4)</f>
        <v>6.6928156621023248E-3</v>
      </c>
      <c r="AS85" s="47">
        <f>IF(AND(AQ124=0,AQ85&gt;=0),"",AQ85/AQ124)</f>
        <v>1.3492090915469034E-2</v>
      </c>
      <c r="AT85" s="131">
        <f t="shared" si="69"/>
        <v>0</v>
      </c>
      <c r="AU85" s="30" t="str">
        <f>IF(AND(AT4=0,AT85&gt;=0), "",AT85/AT4)</f>
        <v/>
      </c>
      <c r="AV85" s="47">
        <f t="shared" si="23"/>
        <v>1</v>
      </c>
      <c r="AW85" s="131">
        <f t="shared" si="40"/>
        <v>75.551642620891229</v>
      </c>
      <c r="AX85" s="30">
        <f>IF(AND(AW4=0,AW85&gt;=0), "",AW85/AW4)</f>
        <v>6.6928156621023248E-3</v>
      </c>
      <c r="AY85" s="47">
        <f>IF(AND(AW124=0,AW85&gt;=0),"",AW85/AW124)</f>
        <v>1.349209091546903E-2</v>
      </c>
      <c r="AZ85" s="131">
        <f t="shared" si="70"/>
        <v>0</v>
      </c>
      <c r="BA85" s="30" t="str">
        <f>IF(AND(AZ4=0,AZ85&gt;=0), "",AZ85/AZ4)</f>
        <v/>
      </c>
      <c r="BB85" s="47">
        <f t="shared" si="24"/>
        <v>1</v>
      </c>
      <c r="BC85" s="129">
        <f>+'N EERR LOS NA'!I145</f>
        <v>0</v>
      </c>
      <c r="BD85" s="30" t="str">
        <f>IF(AND(BC4=0,BC85&gt;=0), "",BC85/BC4)</f>
        <v/>
      </c>
      <c r="BE85" s="47" t="str">
        <f>IF(AND(BC124=0,BC85&gt;=0),"",BC85/BC124)</f>
        <v/>
      </c>
      <c r="BF85" s="30">
        <f t="shared" si="25"/>
        <v>-1</v>
      </c>
      <c r="BG85" s="130">
        <f t="shared" si="71"/>
        <v>453.30985572534735</v>
      </c>
      <c r="BH85" s="30">
        <f>IF(AND(BG4=0,BG85&gt;=0), "",BG85/BG4)</f>
        <v>6.6928156621023248E-3</v>
      </c>
      <c r="BI85" s="47">
        <f>IF(AND(BG124=0,BG85&gt;=0),"",BG85/BG124)</f>
        <v>1.3492090915469034E-2</v>
      </c>
      <c r="BJ85" s="129">
        <f>+'N EERR LOS NA'!J145</f>
        <v>0</v>
      </c>
      <c r="BK85" s="30" t="str">
        <f>IF(AND(BJ4=0,BJ85&gt;=0), "",BJ85/BJ4)</f>
        <v/>
      </c>
      <c r="BL85" s="47" t="str">
        <f>IF(AND(BJ124=0,BJ85&gt;=0),"",BJ85/BJ124)</f>
        <v/>
      </c>
      <c r="BM85" s="30" t="str">
        <f t="shared" si="43"/>
        <v/>
      </c>
      <c r="BN85" s="130">
        <f t="shared" si="72"/>
        <v>453.30985572534735</v>
      </c>
      <c r="BO85" s="30">
        <f>IF(AND(BN4=0,BN85&gt;=0), "",BN85/BN4)</f>
        <v>6.6928156621023248E-3</v>
      </c>
      <c r="BP85" s="47">
        <f>IF(AND(BN124=0,BN85&gt;=0),"",BN85/BN124)</f>
        <v>1.3492090915469034E-2</v>
      </c>
      <c r="BQ85" s="129">
        <f>+'N EERR LOS NA'!K145</f>
        <v>0</v>
      </c>
      <c r="BR85" s="30" t="str">
        <f>IF(AND(BQ4=0,BQ85&gt;=0), "",BQ85/BQ4)</f>
        <v/>
      </c>
      <c r="BS85" s="47" t="str">
        <f>IF(AND(BQ124=0,BQ85&gt;=0),"",BQ85/BQ124)</f>
        <v/>
      </c>
      <c r="BT85" s="30" t="str">
        <f t="shared" si="44"/>
        <v/>
      </c>
      <c r="BU85" s="130">
        <f t="shared" si="73"/>
        <v>453.30985572534735</v>
      </c>
      <c r="BV85" s="30">
        <f>IF(AND(BU4=0,BU85&gt;=0), "",BU85/BU4)</f>
        <v>6.6928156621023248E-3</v>
      </c>
      <c r="BW85" s="47">
        <f>IF(AND(BU124=0,BU85&gt;=0),"",BU85/BU124)</f>
        <v>1.3492090915469034E-2</v>
      </c>
      <c r="BX85" s="131">
        <f t="shared" si="74"/>
        <v>0</v>
      </c>
      <c r="BY85" s="30" t="str">
        <f>IF(AND(BX4=0,BX85&gt;=0), "",BX85/BX4)</f>
        <v/>
      </c>
      <c r="BZ85" s="47">
        <f t="shared" si="45"/>
        <v>1</v>
      </c>
      <c r="CA85" s="129">
        <f>+'N EERR LOS NA'!L145</f>
        <v>0</v>
      </c>
      <c r="CB85" s="30" t="str">
        <f>IF(AND(CA4=0,CA85&gt;=0), "",CA85/CA4)</f>
        <v/>
      </c>
      <c r="CC85" s="47" t="str">
        <f>IF(AND(CA124=0,CA85&gt;=0),"",CA85/CA124)</f>
        <v/>
      </c>
      <c r="CD85" s="30" t="str">
        <f t="shared" si="26"/>
        <v/>
      </c>
      <c r="CE85" s="130">
        <f t="shared" si="75"/>
        <v>453.30985572534735</v>
      </c>
      <c r="CF85" s="30">
        <f>IF(AND(CE4=0,CE85&gt;=0), "",CE85/CE4)</f>
        <v>6.6928156621023248E-3</v>
      </c>
      <c r="CG85" s="47">
        <f>IF(AND(CE124=0,CE85&gt;=0),"",CE85/CE124)</f>
        <v>1.3492090915469034E-2</v>
      </c>
      <c r="CH85" s="129">
        <f>+'N EERR LOS NA'!M145</f>
        <v>0</v>
      </c>
      <c r="CI85" s="30" t="str">
        <f>IF(AND(CH4=0,CH85&gt;=0), "",CH85/CH4)</f>
        <v/>
      </c>
      <c r="CJ85" s="47" t="str">
        <f>IF(AND(CH124=0,CH85&gt;=0),"",CH85/CH124)</f>
        <v/>
      </c>
      <c r="CK85" s="30" t="str">
        <f t="shared" si="46"/>
        <v/>
      </c>
      <c r="CL85" s="130">
        <f t="shared" si="76"/>
        <v>453.30985572534735</v>
      </c>
      <c r="CM85" s="30">
        <f>IF(AND(CL4=0,CL85&gt;=0), "",CL85/CL4)</f>
        <v>6.6928156621023248E-3</v>
      </c>
      <c r="CN85" s="47">
        <f>IF(AND(CL124=0,CL85&gt;=0),"",CL85/CL124)</f>
        <v>1.3492090915469034E-2</v>
      </c>
      <c r="CO85" s="129">
        <f>+'N EERR LOS NA'!N145</f>
        <v>0</v>
      </c>
      <c r="CP85" s="30" t="str">
        <f>IF(AND(CO4=0,CO85&gt;=0), "",CO85/CO4)</f>
        <v/>
      </c>
      <c r="CQ85" s="47" t="str">
        <f>IF(AND(CO124=0,CO85&gt;=0),"",CO85/CO124)</f>
        <v/>
      </c>
      <c r="CR85" s="30" t="str">
        <f t="shared" si="47"/>
        <v/>
      </c>
      <c r="CS85" s="130">
        <f t="shared" si="77"/>
        <v>453.30985572534735</v>
      </c>
      <c r="CT85" s="30">
        <f>IF(AND(CS4=0,CS85&gt;=0), "",CS85/CS4)</f>
        <v>6.6928156621023248E-3</v>
      </c>
      <c r="CU85" s="47">
        <f>IF(AND(CS124=0,CS85&gt;=0),"",CS85/CS124)</f>
        <v>1.3492090915469034E-2</v>
      </c>
      <c r="CV85" s="131">
        <f t="shared" si="78"/>
        <v>0</v>
      </c>
      <c r="CW85" s="30" t="str">
        <f>IF(AND(CV4=0,CV85&gt;=0), "",CV85/CV4)</f>
        <v/>
      </c>
      <c r="CX85" s="47">
        <f t="shared" si="48"/>
        <v>1</v>
      </c>
    </row>
    <row r="86" spans="1:102" hidden="1" outlineLevel="2" x14ac:dyDescent="0.3">
      <c r="A86" s="29" t="s">
        <v>1</v>
      </c>
      <c r="B86" s="129">
        <f>+'N EERR LOS NA'!B146+'N EERR LOS NA'!B147+'N EERR LOS NA'!B148+'N EERR LOS NA'!B149+'N EERR LOS NA'!B150+'N EERR LOS NA'!B151+'N EERR LOS NA'!B152+'N EERR LOS NA'!B153</f>
        <v>0</v>
      </c>
      <c r="C86" s="30" t="str">
        <f>IF(AND(B4=0,B86&gt;=0), "",B86/B4)</f>
        <v/>
      </c>
      <c r="D86" s="47" t="str">
        <f>IF(AND(B124=0,B86&gt;=0),"",B86/B124)</f>
        <v/>
      </c>
      <c r="E86" s="129">
        <f>+'N EERR LOS NA'!C146+'N EERR LOS NA'!C147+'N EERR LOS NA'!C148+'N EERR LOS NA'!C149+'N EERR LOS NA'!C150+'N EERR LOS NA'!C151+'N EERR LOS NA'!C152+'N EERR LOS NA'!C153</f>
        <v>0</v>
      </c>
      <c r="F86" s="30">
        <f>IF(AND(E4=0,E86&gt;=0), "",E86/E4)</f>
        <v>0</v>
      </c>
      <c r="G86" s="47">
        <f>IF(AND(E124=0,E86&gt;=0),"",E86/E124)</f>
        <v>0</v>
      </c>
      <c r="H86" s="129">
        <f>+'N EERR LOS NA'!D146+'N EERR LOS NA'!D147+'N EERR LOS NA'!D148+'N EERR LOS NA'!D149+'N EERR LOS NA'!D150+'N EERR LOS NA'!D151+'N EERR LOS NA'!D152+'N EERR LOS NA'!D153</f>
        <v>0</v>
      </c>
      <c r="I86" s="30">
        <f>IF(AND(H4=0,H86&gt;=0), "",H86/H4)</f>
        <v>0</v>
      </c>
      <c r="J86" s="47">
        <f>IF(AND(H124=0,H86&gt;=0),"",H86/H124)</f>
        <v>0</v>
      </c>
      <c r="K86" s="30" t="str">
        <f t="shared" si="64"/>
        <v/>
      </c>
      <c r="L86" s="130">
        <f t="shared" si="65"/>
        <v>0</v>
      </c>
      <c r="M86" s="30">
        <f>IF(AND(L4=0,L86&gt;=0), "",L86/L4)</f>
        <v>0</v>
      </c>
      <c r="N86" s="47">
        <f>IF(AND(L124=0,L86&gt;=0),"",L86/L124)</f>
        <v>0</v>
      </c>
      <c r="O86" s="129">
        <f>+'N EERR LOS NA'!E146+'N EERR LOS NA'!E147+'N EERR LOS NA'!E148+'N EERR LOS NA'!E149+'N EERR LOS NA'!E150+'N EERR LOS NA'!E151+'N EERR LOS NA'!E152+'N EERR LOS NA'!E153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LOS NA'!F146+'N EERR LOS NA'!F147+'N EERR LOS NA'!F148+'N EERR LOS NA'!F149+'N EERR LOS NA'!F150+'N EERR LOS NA'!F151+'N EERR LOS NA'!F152+'N EERR LOS NA'!F153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LOS NA'!G146+'N EERR LOS NA'!G147+'N EERR LOS NA'!G148+'N EERR LOS NA'!G149+'N EERR LOS NA'!G150+'N EERR LOS NA'!G151+'N EERR LOS NA'!G152+'N EERR LOS NA'!G153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LOS NA'!H146+'N EERR LOS NA'!H147+'N EERR LOS NA'!H148+'N EERR LOS NA'!H149+'N EERR LOS NA'!H150+'N EERR LOS NA'!H151+'N EERR LOS NA'!H152+'N EERR LOS NA'!H153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LOS NA'!I146+'N EERR LOS NA'!I147+'N EERR LOS NA'!I148+'N EERR LOS NA'!I149+'N EERR LOS NA'!I150+'N EERR LOS NA'!I151+'N EERR LOS NA'!I152+'N EERR LOS NA'!I153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LOS NA'!J146+'N EERR LOS NA'!J147+'N EERR LOS NA'!J148+'N EERR LOS NA'!J149+'N EERR LOS NA'!J150+'N EERR LOS NA'!J151+'N EERR LOS NA'!J152+'N EERR LOS NA'!J153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LOS NA'!K146+'N EERR LOS NA'!K147+'N EERR LOS NA'!K148+'N EERR LOS NA'!K149+'N EERR LOS NA'!K150+'N EERR LOS NA'!K151+'N EERR LOS NA'!K152+'N EERR LOS NA'!K153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LOS NA'!L146+'N EERR LOS NA'!L147+'N EERR LOS NA'!L148+'N EERR LOS NA'!L149+'N EERR LOS NA'!L150+'N EERR LOS NA'!L151+'N EERR LOS NA'!L152+'N EERR LOS NA'!L153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LOS NA'!M146+'N EERR LOS NA'!M147+'N EERR LOS NA'!M148+'N EERR LOS NA'!M149+'N EERR LOS NA'!M150+'N EERR LOS NA'!M151+'N EERR LOS NA'!M152+'N EERR LOS NA'!M153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LOS NA'!N146+'N EERR LOS NA'!N147+'N EERR LOS NA'!N148+'N EERR LOS NA'!N149+'N EERR LOS NA'!N150+'N EERR LOS NA'!N151+'N EERR LOS NA'!N152+'N EERR LOS NA'!N153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LOS NA'!B157+'N EERR LOS NA'!B158</f>
        <v>0</v>
      </c>
      <c r="C87" s="30" t="str">
        <f>IF(AND(B4=0,B87&gt;=0), "",B87/B4)</f>
        <v/>
      </c>
      <c r="D87" s="47" t="str">
        <f>IF(AND(B124=0,B87&gt;=0),"",B87/B124)</f>
        <v/>
      </c>
      <c r="E87" s="129">
        <f>+'N EERR LOS NA'!C157+'N EERR LOS NA'!C158</f>
        <v>0</v>
      </c>
      <c r="F87" s="30">
        <f>IF(AND(E4=0,E87&gt;=0), "",E87/E4)</f>
        <v>0</v>
      </c>
      <c r="G87" s="47">
        <f>IF(AND(E124=0,E87&gt;=0),"",E87/E124)</f>
        <v>0</v>
      </c>
      <c r="H87" s="129">
        <f>+'N EERR LOS NA'!D157+'N EERR LOS NA'!D158</f>
        <v>0</v>
      </c>
      <c r="I87" s="30">
        <f>IF(AND(H4=0,H87&gt;=0), "",H87/H4)</f>
        <v>0</v>
      </c>
      <c r="J87" s="47">
        <f>IF(AND(H124=0,H87&gt;=0),"",H87/H124)</f>
        <v>0</v>
      </c>
      <c r="K87" s="30" t="str">
        <f t="shared" si="64"/>
        <v/>
      </c>
      <c r="L87" s="130">
        <f t="shared" si="65"/>
        <v>0</v>
      </c>
      <c r="M87" s="30">
        <f>IF(AND(L4=0,L87&gt;=0), "",L87/L4)</f>
        <v>0</v>
      </c>
      <c r="N87" s="47">
        <f>IF(AND(L124=0,L87&gt;=0),"",L87/L124)</f>
        <v>0</v>
      </c>
      <c r="O87" s="129">
        <f>+'N EERR LOS NA'!E157+'N EERR LOS NA'!E158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LOS NA'!F157+'N EERR LOS NA'!F158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LOS NA'!G157+'N EERR LOS NA'!G158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LOS NA'!H157+'N EERR LOS NA'!H158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LOS NA'!I157+'N EERR LOS NA'!I158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LOS NA'!J157+'N EERR LOS NA'!J158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LOS NA'!K157+'N EERR LOS NA'!K158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LOS NA'!L157+'N EERR LOS NA'!L158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LOS NA'!M157+'N EERR LOS NA'!M158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LOS NA'!N157+'N EERR LOS NA'!N158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LOS NA'!B159</f>
        <v>0</v>
      </c>
      <c r="C88" s="30" t="str">
        <f>IF(AND(B4=0,B88&gt;=0), "",B88/B4)</f>
        <v/>
      </c>
      <c r="D88" s="47" t="str">
        <f>IF(AND(B124=0,B88&gt;=0),"",B88/B124)</f>
        <v/>
      </c>
      <c r="E88" s="129">
        <f>+'N EERR LOS NA'!C159</f>
        <v>0</v>
      </c>
      <c r="F88" s="30">
        <f>IF(AND(E4=0,E88&gt;=0), "",E88/E4)</f>
        <v>0</v>
      </c>
      <c r="G88" s="47">
        <f>IF(AND(E124=0,E88&gt;=0),"",E88/E124)</f>
        <v>0</v>
      </c>
      <c r="H88" s="129">
        <f>+'N EERR LOS NA'!D159</f>
        <v>0</v>
      </c>
      <c r="I88" s="30">
        <f>IF(AND(H4=0,H88&gt;=0), "",H88/H4)</f>
        <v>0</v>
      </c>
      <c r="J88" s="47">
        <f>IF(AND(H124=0,H88&gt;=0),"",H88/H124)</f>
        <v>0</v>
      </c>
      <c r="K88" s="30" t="str">
        <f t="shared" si="64"/>
        <v/>
      </c>
      <c r="L88" s="130">
        <f t="shared" si="65"/>
        <v>0</v>
      </c>
      <c r="M88" s="30">
        <f>IF(AND(L4=0,L88&gt;=0), "",L88/L4)</f>
        <v>0</v>
      </c>
      <c r="N88" s="47">
        <f>IF(AND(L124=0,L88&gt;=0),"",L88/L124)</f>
        <v>0</v>
      </c>
      <c r="O88" s="129">
        <f>+'N EERR LOS NA'!E159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LOS NA'!F159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LOS NA'!G159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LOS NA'!H159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LOS NA'!I159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LOS NA'!J159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LOS NA'!K159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LOS NA'!L159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LOS NA'!M159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LOS NA'!N159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LOS NA'!B160</f>
        <v>0</v>
      </c>
      <c r="C89" s="30" t="str">
        <f>IF(AND(B4=0,B89&gt;=0), "",B89/B4)</f>
        <v/>
      </c>
      <c r="D89" s="47" t="str">
        <f>IF(AND(B124=0,B89&gt;=0),"",B89/B124)</f>
        <v/>
      </c>
      <c r="E89" s="129">
        <f>+'N EERR LOS NA'!C160</f>
        <v>0</v>
      </c>
      <c r="F89" s="30">
        <f>IF(AND(E4=0,E89&gt;=0), "",E89/E4)</f>
        <v>0</v>
      </c>
      <c r="G89" s="47">
        <f>IF(AND(E124=0,E89&gt;=0),"",E89/E124)</f>
        <v>0</v>
      </c>
      <c r="H89" s="129">
        <f>+'N EERR LOS NA'!D160</f>
        <v>0</v>
      </c>
      <c r="I89" s="30">
        <f>IF(AND(H4=0,H89&gt;=0), "",H89/H4)</f>
        <v>0</v>
      </c>
      <c r="J89" s="47">
        <f>IF(AND(H124=0,H89&gt;=0),"",H89/H124)</f>
        <v>0</v>
      </c>
      <c r="K89" s="30" t="str">
        <f t="shared" si="64"/>
        <v/>
      </c>
      <c r="L89" s="130">
        <f t="shared" si="65"/>
        <v>0</v>
      </c>
      <c r="M89" s="30">
        <f>IF(AND(L4=0,L89&gt;=0), "",L89/L4)</f>
        <v>0</v>
      </c>
      <c r="N89" s="47">
        <f>IF(AND(L124=0,L89&gt;=0),"",L89/L124)</f>
        <v>0</v>
      </c>
      <c r="O89" s="129">
        <f>+'N EERR LOS NA'!E160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LOS NA'!F160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LOS NA'!G160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LOS NA'!H160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LOS NA'!I160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LOS NA'!J160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LOS NA'!K160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LOS NA'!L160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LOS NA'!M160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LOS NA'!N160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LOS NA'!B161</f>
        <v>0</v>
      </c>
      <c r="C90" s="30" t="str">
        <f>IF(AND(B4=0,B90&gt;=0), "",B90/B4)</f>
        <v/>
      </c>
      <c r="D90" s="47" t="str">
        <f>IF(AND(B124=0,B90&gt;=0),"",B90/B124)</f>
        <v/>
      </c>
      <c r="E90" s="129">
        <f>+'N EERR LOS NA'!C161</f>
        <v>0</v>
      </c>
      <c r="F90" s="30">
        <f>IF(AND(E4=0,E90&gt;=0), "",E90/E4)</f>
        <v>0</v>
      </c>
      <c r="G90" s="47">
        <f>IF(AND(E124=0,E90&gt;=0),"",E90/E124)</f>
        <v>0</v>
      </c>
      <c r="H90" s="129">
        <f>+'N EERR LOS NA'!D161</f>
        <v>0</v>
      </c>
      <c r="I90" s="30">
        <f>IF(AND(H4=0,H90&gt;=0), "",H90/H4)</f>
        <v>0</v>
      </c>
      <c r="J90" s="47">
        <f>IF(AND(H124=0,H90&gt;=0),"",H90/H124)</f>
        <v>0</v>
      </c>
      <c r="K90" s="30" t="str">
        <f t="shared" si="64"/>
        <v/>
      </c>
      <c r="L90" s="130">
        <f t="shared" si="65"/>
        <v>0</v>
      </c>
      <c r="M90" s="30">
        <f>IF(AND(L4=0,L90&gt;=0), "",L90/L4)</f>
        <v>0</v>
      </c>
      <c r="N90" s="47">
        <f>IF(AND(L124=0,L90&gt;=0),"",L90/L124)</f>
        <v>0</v>
      </c>
      <c r="O90" s="129">
        <f>+'N EERR LOS NA'!E161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LOS NA'!F161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LOS NA'!G161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LOS NA'!H161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LOS NA'!I161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LOS NA'!J161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LOS NA'!K161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LOS NA'!L161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LOS NA'!M161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LOS NA'!N161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LOS NA'!B162+'N EERR LOS NA'!B163+'N EERR LOS NA'!B164+'N EERR LOS NA'!B165+'N EERR LOS NA'!B166+'N EERR LOS NA'!B167+'N EERR LOS NA'!B168+'N EERR LOS NA'!B169</f>
        <v>0</v>
      </c>
      <c r="C91" s="30" t="str">
        <f>IF(AND(B4=0,B91&gt;=0), "",B91/B4)</f>
        <v/>
      </c>
      <c r="D91" s="47" t="str">
        <f>IF(AND(B124=0,B91&gt;=0),"",B91/B124)</f>
        <v/>
      </c>
      <c r="E91" s="129">
        <f>+'N EERR LOS NA'!C162+'N EERR LOS NA'!C163+'N EERR LOS NA'!C164+'N EERR LOS NA'!C165+'N EERR LOS NA'!C166+'N EERR LOS NA'!C167+'N EERR LOS NA'!C168+'N EERR LOS NA'!C169</f>
        <v>0</v>
      </c>
      <c r="F91" s="30">
        <f>IF(AND(E4=0,E91&gt;=0), "",E91/E4)</f>
        <v>0</v>
      </c>
      <c r="G91" s="47">
        <f>IF(AND(E124=0,E91&gt;=0),"",E91/E124)</f>
        <v>0</v>
      </c>
      <c r="H91" s="129">
        <f>+'N EERR LOS NA'!D162+'N EERR LOS NA'!D163+'N EERR LOS NA'!D164+'N EERR LOS NA'!D165+'N EERR LOS NA'!D166+'N EERR LOS NA'!D167+'N EERR LOS NA'!D168+'N EERR LOS NA'!D169</f>
        <v>0</v>
      </c>
      <c r="I91" s="30">
        <f>IF(AND(H4=0,H91&gt;=0), "",H91/H4)</f>
        <v>0</v>
      </c>
      <c r="J91" s="47">
        <f>IF(AND(H124=0,H91&gt;=0),"",H91/H124)</f>
        <v>0</v>
      </c>
      <c r="K91" s="30" t="str">
        <f t="shared" si="64"/>
        <v/>
      </c>
      <c r="L91" s="130">
        <f t="shared" si="65"/>
        <v>0</v>
      </c>
      <c r="M91" s="30">
        <f>IF(AND(L4=0,L91&gt;=0), "",L91/L4)</f>
        <v>0</v>
      </c>
      <c r="N91" s="47">
        <f>IF(AND(L124=0,L91&gt;=0),"",L91/L124)</f>
        <v>0</v>
      </c>
      <c r="O91" s="129">
        <f>+'N EERR LOS NA'!E162+'N EERR LOS NA'!E163+'N EERR LOS NA'!E164+'N EERR LOS NA'!E165+'N EERR LOS NA'!E166+'N EERR LOS NA'!E167+'N EERR LOS NA'!E168+'N EERR LOS NA'!E169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LOS NA'!F162+'N EERR LOS NA'!F163+'N EERR LOS NA'!F164+'N EERR LOS NA'!F165+'N EERR LOS NA'!F166+'N EERR LOS NA'!F167+'N EERR LOS NA'!F168+'N EERR LOS NA'!F169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LOS NA'!G162+'N EERR LOS NA'!G163+'N EERR LOS NA'!G164+'N EERR LOS NA'!G165+'N EERR LOS NA'!G166+'N EERR LOS NA'!G167+'N EERR LOS NA'!G168+'N EERR LOS NA'!G169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LOS NA'!H162+'N EERR LOS NA'!H163+'N EERR LOS NA'!H164+'N EERR LOS NA'!H165+'N EERR LOS NA'!H166+'N EERR LOS NA'!H167+'N EERR LOS NA'!H168+'N EERR LOS NA'!H169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LOS NA'!I162+'N EERR LOS NA'!I163+'N EERR LOS NA'!I164+'N EERR LOS NA'!I165+'N EERR LOS NA'!I166+'N EERR LOS NA'!I167+'N EERR LOS NA'!I168+'N EERR LOS NA'!I169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LOS NA'!J162+'N EERR LOS NA'!J163+'N EERR LOS NA'!J164+'N EERR LOS NA'!J165+'N EERR LOS NA'!J166+'N EERR LOS NA'!J167+'N EERR LOS NA'!J168+'N EERR LOS NA'!J169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LOS NA'!K162+'N EERR LOS NA'!K163+'N EERR LOS NA'!K164+'N EERR LOS NA'!K165+'N EERR LOS NA'!K166+'N EERR LOS NA'!K167+'N EERR LOS NA'!K168+'N EERR LOS NA'!K169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LOS NA'!L162+'N EERR LOS NA'!L163+'N EERR LOS NA'!L164+'N EERR LOS NA'!L165+'N EERR LOS NA'!L166+'N EERR LOS NA'!L167+'N EERR LOS NA'!L168+'N EERR LOS NA'!L169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LOS NA'!M162+'N EERR LOS NA'!M163+'N EERR LOS NA'!M164+'N EERR LOS NA'!M165+'N EERR LOS NA'!M166+'N EERR LOS NA'!M167+'N EERR LOS NA'!M168+'N EERR LOS NA'!M169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LOS NA'!N162+'N EERR LOS NA'!N163+'N EERR LOS NA'!N164+'N EERR LOS NA'!N165+'N EERR LOS NA'!N166+'N EERR LOS NA'!N167+'N EERR LOS NA'!N168+'N EERR LOS NA'!N169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12.012533466644451</v>
      </c>
      <c r="F93" s="38">
        <f>IF(AND(E4=0,E93&gt;=0), "",E93/E4)</f>
        <v>2.4638434704343667E-3</v>
      </c>
      <c r="G93" s="43">
        <f>IF(AND(E124=0,E93&gt;=0),"",E93/E124)</f>
        <v>2.4827278545649797E-3</v>
      </c>
      <c r="H93" s="126">
        <f>SUM(H94:H103)</f>
        <v>33.210214219628497</v>
      </c>
      <c r="I93" s="38">
        <f>IF(AND(H4=0,H93&gt;=0), "",H93/H4)</f>
        <v>2.9393543791667908E-3</v>
      </c>
      <c r="J93" s="43">
        <f>IF(AND(H124=0,H93&gt;=0),"",H93/H124)</f>
        <v>6.7256050009633882E-3</v>
      </c>
      <c r="K93" s="38">
        <f t="shared" si="64"/>
        <v>1.7646303181459817</v>
      </c>
      <c r="L93" s="127">
        <f>SUM(L94:L103)</f>
        <v>45.222747686272953</v>
      </c>
      <c r="M93" s="38">
        <f>IF(AND(L4=0,L93&gt;=0), "",L93/L4)</f>
        <v>2.7960153096868354E-3</v>
      </c>
      <c r="N93" s="43">
        <f>IF(AND(L124=0,L93&gt;=0),"",L93/L124)</f>
        <v>4.625743830516193E-3</v>
      </c>
      <c r="O93" s="126">
        <f>SUM(O94:O103)</f>
        <v>0</v>
      </c>
      <c r="P93" s="38">
        <f>IF(AND(O4=0,O93&gt;=0), "",O93/O4)</f>
        <v>0</v>
      </c>
      <c r="Q93" s="43">
        <f>IF(AND(O124=0,O93&gt;=0),"",O93/O124)</f>
        <v>0</v>
      </c>
      <c r="R93" s="38">
        <f t="shared" si="66"/>
        <v>-1</v>
      </c>
      <c r="S93" s="127">
        <f>SUM(S94:S103)</f>
        <v>45.222747686272953</v>
      </c>
      <c r="T93" s="38">
        <f>IF(AND(S4=0,S93&gt;=0), "",S93/S4)</f>
        <v>2.0168879049457609E-3</v>
      </c>
      <c r="U93" s="43">
        <f>IF(AND(S124=0,S93&gt;=0),"",S93/S124)</f>
        <v>3.0309884233898146E-3</v>
      </c>
      <c r="V93" s="128">
        <f>SUM(V94:V103)</f>
        <v>0</v>
      </c>
      <c r="W93" s="38" t="str">
        <f>IF(AND(V4=0,V93&gt;=0), "",V93/V4)</f>
        <v/>
      </c>
      <c r="X93" s="91">
        <f t="shared" si="21"/>
        <v>1</v>
      </c>
      <c r="Y93" s="126">
        <f>SUM(Y94:Y103)</f>
        <v>0</v>
      </c>
      <c r="Z93" s="38">
        <f>IF(AND(Y4=0,Y93&gt;=0), "",Y93/Y4)</f>
        <v>0</v>
      </c>
      <c r="AA93" s="43">
        <f>IF(AND(Y124=0,Y93&gt;=0),"",Y93/Y124)</f>
        <v>0</v>
      </c>
      <c r="AB93" s="38" t="str">
        <f t="shared" si="22"/>
        <v/>
      </c>
      <c r="AC93" s="127">
        <f>SUM(AC94:AC103)</f>
        <v>45.222747686272953</v>
      </c>
      <c r="AD93" s="38">
        <f>IF(AND(AC4=0,AC93&gt;=0), "",AC93/AC4)</f>
        <v>1.0611089337379872E-3</v>
      </c>
      <c r="AE93" s="43">
        <f>IF(AND(AC124=0,AC93&gt;=0),"",AC93/AC124)</f>
        <v>2.2114426778401634E-3</v>
      </c>
      <c r="AF93" s="126">
        <f>SUM(AF94:AF103)</f>
        <v>147.88613002281102</v>
      </c>
      <c r="AG93" s="38">
        <f>IF(AND(AF4=0,AF93&gt;=0), "",AF93/AF4)</f>
        <v>1.0855204119570317E-2</v>
      </c>
      <c r="AH93" s="43">
        <f>IF(AND(AF124=0,AF93&gt;=0),"",AF93/AF124)</f>
        <v>2.4659768547923427E-2</v>
      </c>
      <c r="AI93" s="38">
        <f t="shared" si="41"/>
        <v>1</v>
      </c>
      <c r="AJ93" s="127">
        <f>SUM(AJ94:AJ103)</f>
        <v>193.10887770908397</v>
      </c>
      <c r="AK93" s="38">
        <f>IF(AND(AJ4=0,AJ93&gt;=0), "",AJ93/AJ4)</f>
        <v>3.4335406961418184E-3</v>
      </c>
      <c r="AL93" s="43">
        <f>IF(AND(AJ124=0,AJ93&gt;=0),"",AJ93/AJ124)</f>
        <v>7.3018708441110799E-3</v>
      </c>
      <c r="AM93" s="126">
        <f>SUM(AM94:AM103)</f>
        <v>95.534760443007997</v>
      </c>
      <c r="AN93" s="38">
        <f>IF(AND(AM4=0,AM93&gt;=0), "",AM93/AM4)</f>
        <v>8.315391502248793E-3</v>
      </c>
      <c r="AO93" s="43">
        <f>IF(AND(AM124=0,AM93&gt;=0),"",AM93/AM124)</f>
        <v>1.3358331852013655E-2</v>
      </c>
      <c r="AP93" s="38">
        <f t="shared" si="42"/>
        <v>-0.35399783314180966</v>
      </c>
      <c r="AQ93" s="127">
        <f>SUM(AQ94:AQ103)</f>
        <v>288.64363815209197</v>
      </c>
      <c r="AR93" s="38">
        <f>IF(AND(AQ4=0,AQ93&gt;=0), "",AQ93/AQ4)</f>
        <v>4.2616295185097085E-3</v>
      </c>
      <c r="AS93" s="43">
        <f>IF(AND(AQ124=0,AQ93&gt;=0),"",AQ93/AQ124)</f>
        <v>8.5910468500365565E-3</v>
      </c>
      <c r="AT93" s="128">
        <f>SUM(AT94:AT103)</f>
        <v>0</v>
      </c>
      <c r="AU93" s="38" t="str">
        <f>IF(AND(AT4=0,AT93&gt;=0), "",AT93/AT4)</f>
        <v/>
      </c>
      <c r="AV93" s="91">
        <f t="shared" si="23"/>
        <v>1</v>
      </c>
      <c r="AW93" s="128">
        <f>SUM(AW94:AW103)</f>
        <v>48.107273025348661</v>
      </c>
      <c r="AX93" s="38">
        <f>IF(AND(AW4=0,AW93&gt;=0), "",AW93/AW4)</f>
        <v>4.2616295185097077E-3</v>
      </c>
      <c r="AY93" s="43">
        <f>IF(AND(AW124=0,AW93&gt;=0),"",AW93/AW124)</f>
        <v>8.5910468500365531E-3</v>
      </c>
      <c r="AZ93" s="128">
        <f>SUM(AZ94:AZ103)</f>
        <v>0</v>
      </c>
      <c r="BA93" s="38" t="str">
        <f>IF(AND(AZ4=0,AZ93&gt;=0), "",AZ93/AZ4)</f>
        <v/>
      </c>
      <c r="BB93" s="91">
        <f t="shared" si="24"/>
        <v>1</v>
      </c>
      <c r="BC93" s="126">
        <f>SUM(BC94:BC103)</f>
        <v>0</v>
      </c>
      <c r="BD93" s="38" t="str">
        <f>IF(AND(BC4=0,BC93&gt;=0), "",BC93/BC4)</f>
        <v/>
      </c>
      <c r="BE93" s="43" t="str">
        <f>IF(AND(BC124=0,BC93&gt;=0),"",BC93/BC124)</f>
        <v/>
      </c>
      <c r="BF93" s="38">
        <f t="shared" si="25"/>
        <v>-1</v>
      </c>
      <c r="BG93" s="127">
        <f>SUM(BG94:BG103)</f>
        <v>288.64363815209197</v>
      </c>
      <c r="BH93" s="38">
        <f>IF(AND(BG4=0,BG93&gt;=0), "",BG93/BG4)</f>
        <v>4.2616295185097085E-3</v>
      </c>
      <c r="BI93" s="43">
        <f>IF(AND(BG124=0,BG93&gt;=0),"",BG93/BG124)</f>
        <v>8.5910468500365565E-3</v>
      </c>
      <c r="BJ93" s="126">
        <f>SUM(BJ94:BJ103)</f>
        <v>0</v>
      </c>
      <c r="BK93" s="38" t="str">
        <f>IF(AND(BJ4=0,BJ93&gt;=0), "",BJ93/BJ4)</f>
        <v/>
      </c>
      <c r="BL93" s="43" t="str">
        <f>IF(AND(BJ124=0,BJ93&gt;=0),"",BJ93/BJ124)</f>
        <v/>
      </c>
      <c r="BM93" s="38" t="str">
        <f t="shared" si="43"/>
        <v/>
      </c>
      <c r="BN93" s="127">
        <f>SUM(BN94:BN103)</f>
        <v>288.64363815209197</v>
      </c>
      <c r="BO93" s="38">
        <f>IF(AND(BN4=0,BN93&gt;=0), "",BN93/BN4)</f>
        <v>4.2616295185097085E-3</v>
      </c>
      <c r="BP93" s="43">
        <f>IF(AND(BN124=0,BN93&gt;=0),"",BN93/BN124)</f>
        <v>8.5910468500365565E-3</v>
      </c>
      <c r="BQ93" s="126">
        <f>SUM(BQ94:BQ103)</f>
        <v>0</v>
      </c>
      <c r="BR93" s="38" t="str">
        <f>IF(AND(BQ4=0,BQ93&gt;=0), "",BQ93/BQ4)</f>
        <v/>
      </c>
      <c r="BS93" s="43" t="str">
        <f>IF(AND(BQ124=0,BQ93&gt;=0),"",BQ93/BQ124)</f>
        <v/>
      </c>
      <c r="BT93" s="38" t="str">
        <f t="shared" si="44"/>
        <v/>
      </c>
      <c r="BU93" s="127">
        <f>SUM(BU94:BU103)</f>
        <v>288.64363815209197</v>
      </c>
      <c r="BV93" s="38">
        <f>IF(AND(BU4=0,BU93&gt;=0), "",BU93/BU4)</f>
        <v>4.2616295185097085E-3</v>
      </c>
      <c r="BW93" s="43">
        <f>IF(AND(BU124=0,BU93&gt;=0),"",BU93/BU124)</f>
        <v>8.5910468500365565E-3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288.64363815209197</v>
      </c>
      <c r="CF93" s="38">
        <f>IF(AND(CE4=0,CE93&gt;=0), "",CE93/CE4)</f>
        <v>4.2616295185097085E-3</v>
      </c>
      <c r="CG93" s="43">
        <f>IF(AND(CE124=0,CE93&gt;=0),"",CE93/CE124)</f>
        <v>8.5910468500365565E-3</v>
      </c>
      <c r="CH93" s="126">
        <f>SUM(CH94:CH103)</f>
        <v>0</v>
      </c>
      <c r="CI93" s="38" t="str">
        <f>IF(AND(CH4=0,CH93&gt;=0), "",CH93/CH4)</f>
        <v/>
      </c>
      <c r="CJ93" s="43" t="str">
        <f>IF(AND(CH124=0,CH93&gt;=0),"",CH93/CH124)</f>
        <v/>
      </c>
      <c r="CK93" s="38" t="str">
        <f t="shared" si="46"/>
        <v/>
      </c>
      <c r="CL93" s="127">
        <f>SUM(CL94:CL103)</f>
        <v>288.64363815209197</v>
      </c>
      <c r="CM93" s="38">
        <f>IF(AND(CL4=0,CL93&gt;=0), "",CL93/CL4)</f>
        <v>4.2616295185097085E-3</v>
      </c>
      <c r="CN93" s="43">
        <f>IF(AND(CL124=0,CL93&gt;=0),"",CL93/CL124)</f>
        <v>8.5910468500365565E-3</v>
      </c>
      <c r="CO93" s="126">
        <f>SUM(CO94:CO103)</f>
        <v>0</v>
      </c>
      <c r="CP93" s="38" t="str">
        <f>IF(AND(CO4=0,CO93&gt;=0), "",CO93/CO4)</f>
        <v/>
      </c>
      <c r="CQ93" s="43" t="str">
        <f>IF(AND(CO124=0,CO93&gt;=0),"",CO93/CO124)</f>
        <v/>
      </c>
      <c r="CR93" s="38" t="str">
        <f t="shared" si="47"/>
        <v/>
      </c>
      <c r="CS93" s="127">
        <f>SUM(CS94:CS103)</f>
        <v>288.64363815209197</v>
      </c>
      <c r="CT93" s="38">
        <f>IF(AND(CS4=0,CS93&gt;=0), "",CS93/CS4)</f>
        <v>4.2616295185097085E-3</v>
      </c>
      <c r="CU93" s="43">
        <f>IF(AND(CS124=0,CS93&gt;=0),"",CS93/CS124)</f>
        <v>8.5910468500365565E-3</v>
      </c>
      <c r="CV93" s="128">
        <f>SUM(CV94:CV103)</f>
        <v>0</v>
      </c>
      <c r="CW93" s="38" t="str">
        <f>IF(AND(CV4=0,CV93&gt;=0), "",CV93/CV4)</f>
        <v/>
      </c>
      <c r="CX93" s="91">
        <f t="shared" si="48"/>
        <v>1</v>
      </c>
    </row>
    <row r="94" spans="1:102" hidden="1" outlineLevel="1" x14ac:dyDescent="0.3">
      <c r="A94" s="29" t="s">
        <v>83</v>
      </c>
      <c r="B94" s="129">
        <f>+'N EERR LOS NA'!B173</f>
        <v>0</v>
      </c>
      <c r="C94" s="30" t="str">
        <f>IF(AND(B4=0,B94&gt;=0), "",B94/B4)</f>
        <v/>
      </c>
      <c r="D94" s="47" t="str">
        <f>IF(AND(B124=0,B94&gt;=0),"",B94/B124)</f>
        <v/>
      </c>
      <c r="E94" s="129">
        <f>+'N EERR LOS NA'!C173</f>
        <v>0</v>
      </c>
      <c r="F94" s="30">
        <f>IF(AND(E4=0,E94&gt;=0), "",E94/E4)</f>
        <v>0</v>
      </c>
      <c r="G94" s="47">
        <f>IF(AND(E124=0,E94&gt;=0),"",E94/E124)</f>
        <v>0</v>
      </c>
      <c r="H94" s="129">
        <f>+'N EERR LOS NA'!D173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LOS NA'!E173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LOS NA'!F173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LOS NA'!G173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LOS NA'!H173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LOS NA'!I173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LOS NA'!J173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LOS NA'!K173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LOS NA'!L173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LOS NA'!M173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LOS NA'!N173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LOS NA'!B174</f>
        <v>0</v>
      </c>
      <c r="C95" s="30" t="str">
        <f>IF(AND(B4=0,B95&gt;=0), "",B95/B4)</f>
        <v/>
      </c>
      <c r="D95" s="47" t="str">
        <f>IF(AND(B124=0,B95&gt;=0),"",B95/B124)</f>
        <v/>
      </c>
      <c r="E95" s="129">
        <f>+'N EERR LOS NA'!C174</f>
        <v>0</v>
      </c>
      <c r="F95" s="30">
        <f>IF(AND(E4=0,E95&gt;=0), "",E95/E4)</f>
        <v>0</v>
      </c>
      <c r="G95" s="47">
        <f>IF(AND(E124=0,E95&gt;=0),"",E95/E124)</f>
        <v>0</v>
      </c>
      <c r="H95" s="129">
        <f>+'N EERR LOS NA'!D174</f>
        <v>0</v>
      </c>
      <c r="I95" s="30">
        <f>IF(AND(H4=0,H95&gt;=0), "",H95/H4)</f>
        <v>0</v>
      </c>
      <c r="J95" s="47">
        <f>IF(AND(H124=0,H95&gt;=0),"",H95/H124)</f>
        <v>0</v>
      </c>
      <c r="K95" s="30" t="str">
        <f t="shared" si="64"/>
        <v/>
      </c>
      <c r="L95" s="130">
        <f t="shared" si="79"/>
        <v>0</v>
      </c>
      <c r="M95" s="30">
        <f>IF(AND(L4=0,L95&gt;=0), "",L95/L4)</f>
        <v>0</v>
      </c>
      <c r="N95" s="47">
        <f>IF(AND(L124=0,L95&gt;=0),"",L95/L124)</f>
        <v>0</v>
      </c>
      <c r="O95" s="129">
        <f>+'N EERR LOS NA'!E174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LOS NA'!F174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LOS NA'!G174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LOS NA'!H174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LOS NA'!I174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LOS NA'!J174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LOS NA'!K174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LOS NA'!L174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LOS NA'!M174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LOS NA'!N174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LOS NA'!B175+'N EERR LOS NA'!B176+'N EERR LOS NA'!B177+'N EERR LOS NA'!B178</f>
        <v>0</v>
      </c>
      <c r="C96" s="30" t="str">
        <f>IF(AND(B4=0,B96&gt;=0), "",B96/B4)</f>
        <v/>
      </c>
      <c r="D96" s="47" t="str">
        <f>IF(AND(B124=0,B96&gt;=0),"",B96/B124)</f>
        <v/>
      </c>
      <c r="E96" s="129">
        <f>+'N EERR LOS NA'!C175+'N EERR LOS NA'!C176+'N EERR LOS NA'!C177+'N EERR LOS NA'!C178</f>
        <v>0</v>
      </c>
      <c r="F96" s="30">
        <f>IF(AND(E4=0,E96&gt;=0), "",E96/E4)</f>
        <v>0</v>
      </c>
      <c r="G96" s="47">
        <f>IF(AND(E124=0,E96&gt;=0),"",E96/E124)</f>
        <v>0</v>
      </c>
      <c r="H96" s="129">
        <f>+'N EERR LOS NA'!D175+'N EERR LOS NA'!D176+'N EERR LOS NA'!D177+'N EERR LOS NA'!D178</f>
        <v>0</v>
      </c>
      <c r="I96" s="30">
        <f>IF(AND(H4=0,H96&gt;=0), "",H96/H4)</f>
        <v>0</v>
      </c>
      <c r="J96" s="47">
        <f>IF(AND(H124=0,H96&gt;=0),"",H96/H124)</f>
        <v>0</v>
      </c>
      <c r="K96" s="30" t="str">
        <f t="shared" si="64"/>
        <v/>
      </c>
      <c r="L96" s="130">
        <f t="shared" si="79"/>
        <v>0</v>
      </c>
      <c r="M96" s="30">
        <f>IF(AND(L4=0,L96&gt;=0), "",L96/L4)</f>
        <v>0</v>
      </c>
      <c r="N96" s="47">
        <f>IF(AND(L124=0,L96&gt;=0),"",L96/L124)</f>
        <v>0</v>
      </c>
      <c r="O96" s="129">
        <f>+'N EERR LOS NA'!E175+'N EERR LOS NA'!E176+'N EERR LOS NA'!E177+'N EERR LOS NA'!E178</f>
        <v>0</v>
      </c>
      <c r="P96" s="30">
        <f>IF(AND(O4=0,O96&gt;=0), "",O96/O4)</f>
        <v>0</v>
      </c>
      <c r="Q96" s="47">
        <f>IF(AND(O124=0,O96&gt;=0),"",O96/O124)</f>
        <v>0</v>
      </c>
      <c r="R96" s="30" t="str">
        <f t="shared" si="66"/>
        <v/>
      </c>
      <c r="S96" s="130">
        <f t="shared" si="80"/>
        <v>0</v>
      </c>
      <c r="T96" s="30">
        <f>IF(AND(S4=0,S96&gt;=0), "",S96/S4)</f>
        <v>0</v>
      </c>
      <c r="U96" s="47">
        <f>IF(AND(S124=0,S96&gt;=0),"",S96/S124)</f>
        <v>0</v>
      </c>
      <c r="V96" s="131"/>
      <c r="W96" s="30" t="str">
        <f>IF(AND(V4=0,V96&gt;=0), "",V96/V4)</f>
        <v/>
      </c>
      <c r="X96" s="47" t="str">
        <f t="shared" si="21"/>
        <v/>
      </c>
      <c r="Y96" s="129">
        <f>+'N EERR LOS NA'!F175+'N EERR LOS NA'!F176+'N EERR LOS NA'!F177+'N EERR LOS NA'!F178</f>
        <v>0</v>
      </c>
      <c r="Z96" s="30">
        <f>IF(AND(Y4=0,Y96&gt;=0), "",Y96/Y4)</f>
        <v>0</v>
      </c>
      <c r="AA96" s="47">
        <f>IF(AND(Y124=0,Y96&gt;=0),"",Y96/Y124)</f>
        <v>0</v>
      </c>
      <c r="AB96" s="30" t="str">
        <f t="shared" si="22"/>
        <v/>
      </c>
      <c r="AC96" s="130">
        <f t="shared" si="81"/>
        <v>0</v>
      </c>
      <c r="AD96" s="30">
        <f>IF(AND(AC4=0,AC96&gt;=0), "",AC96/AC4)</f>
        <v>0</v>
      </c>
      <c r="AE96" s="47">
        <f>IF(AND(AC124=0,AC96&gt;=0),"",AC96/AC124)</f>
        <v>0</v>
      </c>
      <c r="AF96" s="129">
        <f>+'N EERR LOS NA'!G175+'N EERR LOS NA'!G176+'N EERR LOS NA'!G177+'N EERR LOS NA'!G178</f>
        <v>16.410459437328186</v>
      </c>
      <c r="AG96" s="30">
        <f>IF(AND(AF4=0,AF96&gt;=0), "",AF96/AF4)</f>
        <v>1.2045679122217148E-3</v>
      </c>
      <c r="AH96" s="47">
        <f>IF(AND(AF124=0,AF96&gt;=0),"",AF96/AF124)</f>
        <v>2.7364170759433515E-3</v>
      </c>
      <c r="AI96" s="30">
        <f t="shared" si="41"/>
        <v>1</v>
      </c>
      <c r="AJ96" s="130">
        <f t="shared" si="62"/>
        <v>16.410459437328186</v>
      </c>
      <c r="AK96" s="30">
        <f>IF(AND(AJ4=0,AJ96&gt;=0), "",AJ96/AJ4)</f>
        <v>2.9178347981150498E-4</v>
      </c>
      <c r="AL96" s="47">
        <f>IF(AND(AJ124=0,AJ96&gt;=0),"",AJ96/AJ124)</f>
        <v>6.2051551811311391E-4</v>
      </c>
      <c r="AM96" s="129">
        <f>+'N EERR LOS NA'!H175+'N EERR LOS NA'!H176+'N EERR LOS NA'!H177+'N EERR LOS NA'!H178</f>
        <v>0</v>
      </c>
      <c r="AN96" s="30">
        <f>IF(AND(AM4=0,AM96&gt;=0), "",AM96/AM4)</f>
        <v>0</v>
      </c>
      <c r="AO96" s="47">
        <f>IF(AND(AM124=0,AM96&gt;=0),"",AM96/AM124)</f>
        <v>0</v>
      </c>
      <c r="AP96" s="30">
        <f t="shared" si="42"/>
        <v>-1</v>
      </c>
      <c r="AQ96" s="130">
        <f t="shared" si="63"/>
        <v>16.410459437328186</v>
      </c>
      <c r="AR96" s="30">
        <f>IF(AND(AQ4=0,AQ96&gt;=0), "",AQ96/AQ4)</f>
        <v>2.4228941541255705E-4</v>
      </c>
      <c r="AS96" s="47">
        <f>IF(AND(AQ124=0,AQ96&gt;=0),"",AQ96/AQ124)</f>
        <v>4.8843281895727864E-4</v>
      </c>
      <c r="AT96" s="131">
        <f t="shared" si="82"/>
        <v>0</v>
      </c>
      <c r="AU96" s="30" t="str">
        <f>IF(AND(AT4=0,AT96&gt;=0), "",AT96/AT4)</f>
        <v/>
      </c>
      <c r="AV96" s="47">
        <f t="shared" si="23"/>
        <v>1</v>
      </c>
      <c r="AW96" s="131">
        <f t="shared" si="40"/>
        <v>2.7350765728880311</v>
      </c>
      <c r="AX96" s="30">
        <f>IF(AND(AW4=0,AW96&gt;=0), "",AW96/AW4)</f>
        <v>2.4228941541255705E-4</v>
      </c>
      <c r="AY96" s="47">
        <f>IF(AND(AW124=0,AW96&gt;=0),"",AW96/AW124)</f>
        <v>4.8843281895727853E-4</v>
      </c>
      <c r="AZ96" s="131">
        <f t="shared" si="70"/>
        <v>0</v>
      </c>
      <c r="BA96" s="30" t="str">
        <f>IF(AND(AZ4=0,AZ96&gt;=0), "",AZ96/AZ4)</f>
        <v/>
      </c>
      <c r="BB96" s="47">
        <f t="shared" si="24"/>
        <v>1</v>
      </c>
      <c r="BC96" s="129">
        <f>+'N EERR LOS NA'!I175+'N EERR LOS NA'!I176+'N EERR LOS NA'!I177+'N EERR LOS NA'!I178</f>
        <v>0</v>
      </c>
      <c r="BD96" s="30" t="str">
        <f>IF(AND(BC4=0,BC96&gt;=0), "",BC96/BC4)</f>
        <v/>
      </c>
      <c r="BE96" s="47" t="str">
        <f>IF(AND(BC124=0,BC96&gt;=0),"",BC96/BC124)</f>
        <v/>
      </c>
      <c r="BF96" s="30" t="str">
        <f t="shared" si="25"/>
        <v/>
      </c>
      <c r="BG96" s="130">
        <f t="shared" si="83"/>
        <v>16.410459437328186</v>
      </c>
      <c r="BH96" s="30">
        <f>IF(AND(BG4=0,BG96&gt;=0), "",BG96/BG4)</f>
        <v>2.4228941541255705E-4</v>
      </c>
      <c r="BI96" s="47">
        <f>IF(AND(BG124=0,BG96&gt;=0),"",BG96/BG124)</f>
        <v>4.8843281895727864E-4</v>
      </c>
      <c r="BJ96" s="129">
        <f>+'N EERR LOS NA'!J175+'N EERR LOS NA'!J176+'N EERR LOS NA'!J177+'N EERR LOS NA'!J178</f>
        <v>0</v>
      </c>
      <c r="BK96" s="30" t="str">
        <f>IF(AND(BJ4=0,BJ96&gt;=0), "",BJ96/BJ4)</f>
        <v/>
      </c>
      <c r="BL96" s="47" t="str">
        <f>IF(AND(BJ124=0,BJ96&gt;=0),"",BJ96/BJ124)</f>
        <v/>
      </c>
      <c r="BM96" s="30" t="str">
        <f t="shared" si="43"/>
        <v/>
      </c>
      <c r="BN96" s="130">
        <f t="shared" si="84"/>
        <v>16.410459437328186</v>
      </c>
      <c r="BO96" s="30">
        <f>IF(AND(BN4=0,BN96&gt;=0), "",BN96/BN4)</f>
        <v>2.4228941541255705E-4</v>
      </c>
      <c r="BP96" s="47">
        <f>IF(AND(BN124=0,BN96&gt;=0),"",BN96/BN124)</f>
        <v>4.8843281895727864E-4</v>
      </c>
      <c r="BQ96" s="129">
        <f>+'N EERR LOS NA'!K175+'N EERR LOS NA'!K176+'N EERR LOS NA'!K177+'N EERR LOS NA'!K178</f>
        <v>0</v>
      </c>
      <c r="BR96" s="30" t="str">
        <f>IF(AND(BQ4=0,BQ96&gt;=0), "",BQ96/BQ4)</f>
        <v/>
      </c>
      <c r="BS96" s="47" t="str">
        <f>IF(AND(BQ124=0,BQ96&gt;=0),"",BQ96/BQ124)</f>
        <v/>
      </c>
      <c r="BT96" s="30" t="str">
        <f t="shared" si="44"/>
        <v/>
      </c>
      <c r="BU96" s="130">
        <f t="shared" si="85"/>
        <v>16.410459437328186</v>
      </c>
      <c r="BV96" s="30">
        <f>IF(AND(BU4=0,BU96&gt;=0), "",BU96/BU4)</f>
        <v>2.4228941541255705E-4</v>
      </c>
      <c r="BW96" s="47">
        <f>IF(AND(BU124=0,BU96&gt;=0),"",BU96/BU124)</f>
        <v>4.8843281895727864E-4</v>
      </c>
      <c r="BX96" s="131">
        <f t="shared" si="86"/>
        <v>0</v>
      </c>
      <c r="BY96" s="30" t="str">
        <f>IF(AND(BX4=0,BX96&gt;=0), "",BX96/BX4)</f>
        <v/>
      </c>
      <c r="BZ96" s="47">
        <f t="shared" si="45"/>
        <v>1</v>
      </c>
      <c r="CA96" s="129">
        <f>+'N EERR LOS NA'!L175+'N EERR LOS NA'!L176+'N EERR LOS NA'!L177+'N EERR LOS NA'!L178</f>
        <v>0</v>
      </c>
      <c r="CB96" s="30" t="str">
        <f>IF(AND(CA4=0,CA96&gt;=0), "",CA96/CA4)</f>
        <v/>
      </c>
      <c r="CC96" s="47" t="str">
        <f>IF(AND(CA124=0,CA96&gt;=0),"",CA96/CA124)</f>
        <v/>
      </c>
      <c r="CD96" s="30" t="str">
        <f t="shared" si="26"/>
        <v/>
      </c>
      <c r="CE96" s="130">
        <f t="shared" si="87"/>
        <v>16.410459437328186</v>
      </c>
      <c r="CF96" s="30">
        <f>IF(AND(CE4=0,CE96&gt;=0), "",CE96/CE4)</f>
        <v>2.4228941541255705E-4</v>
      </c>
      <c r="CG96" s="47">
        <f>IF(AND(CE124=0,CE96&gt;=0),"",CE96/CE124)</f>
        <v>4.8843281895727864E-4</v>
      </c>
      <c r="CH96" s="129">
        <f>+'N EERR LOS NA'!M175+'N EERR LOS NA'!M176+'N EERR LOS NA'!M177+'N EERR LOS NA'!M178</f>
        <v>0</v>
      </c>
      <c r="CI96" s="30" t="str">
        <f>IF(AND(CH4=0,CH96&gt;=0), "",CH96/CH4)</f>
        <v/>
      </c>
      <c r="CJ96" s="47" t="str">
        <f>IF(AND(CH124=0,CH96&gt;=0),"",CH96/CH124)</f>
        <v/>
      </c>
      <c r="CK96" s="30" t="str">
        <f t="shared" si="46"/>
        <v/>
      </c>
      <c r="CL96" s="130">
        <f t="shared" si="88"/>
        <v>16.410459437328186</v>
      </c>
      <c r="CM96" s="30">
        <f>IF(AND(CL4=0,CL96&gt;=0), "",CL96/CL4)</f>
        <v>2.4228941541255705E-4</v>
      </c>
      <c r="CN96" s="47">
        <f>IF(AND(CL124=0,CL96&gt;=0),"",CL96/CL124)</f>
        <v>4.8843281895727864E-4</v>
      </c>
      <c r="CO96" s="129">
        <f>+'N EERR LOS NA'!N175+'N EERR LOS NA'!N176+'N EERR LOS NA'!N177+'N EERR LOS NA'!N178</f>
        <v>0</v>
      </c>
      <c r="CP96" s="30" t="str">
        <f>IF(AND(CO4=0,CO96&gt;=0), "",CO96/CO4)</f>
        <v/>
      </c>
      <c r="CQ96" s="47" t="str">
        <f>IF(AND(CO124=0,CO96&gt;=0),"",CO96/CO124)</f>
        <v/>
      </c>
      <c r="CR96" s="30" t="str">
        <f t="shared" si="47"/>
        <v/>
      </c>
      <c r="CS96" s="130">
        <f t="shared" si="89"/>
        <v>16.410459437328186</v>
      </c>
      <c r="CT96" s="30">
        <f>IF(AND(CS4=0,CS96&gt;=0), "",CS96/CS4)</f>
        <v>2.4228941541255705E-4</v>
      </c>
      <c r="CU96" s="47">
        <f>IF(AND(CS124=0,CS96&gt;=0),"",CS96/CS124)</f>
        <v>4.8843281895727864E-4</v>
      </c>
      <c r="CV96" s="131">
        <f t="shared" si="90"/>
        <v>0</v>
      </c>
      <c r="CW96" s="30" t="str">
        <f>IF(AND(CV4=0,CV96&gt;=0), "",CV96/CV4)</f>
        <v/>
      </c>
      <c r="CX96" s="47">
        <f t="shared" si="48"/>
        <v>1</v>
      </c>
    </row>
    <row r="97" spans="1:219" hidden="1" outlineLevel="1" x14ac:dyDescent="0.3">
      <c r="A97" s="29" t="s">
        <v>85</v>
      </c>
      <c r="B97" s="129">
        <f>+'N EERR LOS NA'!B179+'N EERR LOS NA'!B180</f>
        <v>0</v>
      </c>
      <c r="C97" s="30" t="str">
        <f>IF(AND(B4=0,B97&gt;=0), "",B97/B4)</f>
        <v/>
      </c>
      <c r="D97" s="47" t="str">
        <f>IF(AND(B124=0,B97&gt;=0),"",B97/B124)</f>
        <v/>
      </c>
      <c r="E97" s="129">
        <f>+'N EERR LOS NA'!C179+'N EERR LOS NA'!C180</f>
        <v>0</v>
      </c>
      <c r="F97" s="30">
        <f>IF(AND(E4=0,E97&gt;=0), "",E97/E4)</f>
        <v>0</v>
      </c>
      <c r="G97" s="47">
        <f>IF(AND(E124=0,E97&gt;=0),"",E97/E124)</f>
        <v>0</v>
      </c>
      <c r="H97" s="129">
        <f>+'N EERR LOS NA'!D179+'N EERR LOS NA'!D180</f>
        <v>0</v>
      </c>
      <c r="I97" s="30">
        <f>IF(AND(H4=0,H97&gt;=0), "",H97/H4)</f>
        <v>0</v>
      </c>
      <c r="J97" s="47">
        <f>IF(AND(H124=0,H97&gt;=0),"",H97/H124)</f>
        <v>0</v>
      </c>
      <c r="K97" s="30" t="str">
        <f t="shared" si="64"/>
        <v/>
      </c>
      <c r="L97" s="130">
        <f t="shared" si="79"/>
        <v>0</v>
      </c>
      <c r="M97" s="30">
        <f>IF(AND(L4=0,L97&gt;=0), "",L97/L4)</f>
        <v>0</v>
      </c>
      <c r="N97" s="47">
        <f>IF(AND(L124=0,L97&gt;=0),"",L97/L124)</f>
        <v>0</v>
      </c>
      <c r="O97" s="129">
        <f>+'N EERR LOS NA'!E179+'N EERR LOS NA'!E180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LOS NA'!F179+'N EERR LOS NA'!F180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LOS NA'!G179+'N EERR LOS NA'!G180</f>
        <v>11</v>
      </c>
      <c r="AG97" s="30">
        <f>IF(AND(AF4=0,AF97&gt;=0), "",AF97/AF4)</f>
        <v>8.0742693920555803E-4</v>
      </c>
      <c r="AH97" s="47">
        <f>IF(AND(AF124=0,AF97&gt;=0),"",AF97/AF124)</f>
        <v>1.8342318781708401E-3</v>
      </c>
      <c r="AI97" s="30">
        <f t="shared" si="41"/>
        <v>1</v>
      </c>
      <c r="AJ97" s="130">
        <f t="shared" si="62"/>
        <v>11</v>
      </c>
      <c r="AK97" s="30">
        <f>IF(AND(AJ4=0,AJ97&gt;=0), "",AJ97/AJ4)</f>
        <v>1.955836940570823E-4</v>
      </c>
      <c r="AL97" s="47">
        <f>IF(AND(AJ124=0,AJ97&gt;=0),"",AJ97/AJ124)</f>
        <v>4.1593416231346851E-4</v>
      </c>
      <c r="AM97" s="129">
        <f>+'N EERR LOS NA'!H179+'N EERR LOS NA'!H180</f>
        <v>0</v>
      </c>
      <c r="AN97" s="30">
        <f>IF(AND(AM4=0,AM97&gt;=0), "",AM97/AM4)</f>
        <v>0</v>
      </c>
      <c r="AO97" s="47">
        <f>IF(AND(AM124=0,AM97&gt;=0),"",AM97/AM124)</f>
        <v>0</v>
      </c>
      <c r="AP97" s="30">
        <f t="shared" si="42"/>
        <v>-1</v>
      </c>
      <c r="AQ97" s="130">
        <f t="shared" si="63"/>
        <v>11</v>
      </c>
      <c r="AR97" s="30">
        <f>IF(AND(AQ4=0,AQ97&gt;=0), "",AQ97/AQ4)</f>
        <v>1.6240761446786468E-4</v>
      </c>
      <c r="AS97" s="47">
        <f>IF(AND(AQ124=0,AQ97&gt;=0),"",AQ97/AQ124)</f>
        <v>3.2739857339453098E-4</v>
      </c>
      <c r="AT97" s="131">
        <f t="shared" si="82"/>
        <v>0</v>
      </c>
      <c r="AU97" s="30" t="str">
        <f>IF(AND(AT4=0,AT97&gt;=0), "",AT97/AT4)</f>
        <v/>
      </c>
      <c r="AV97" s="47">
        <f t="shared" si="23"/>
        <v>1</v>
      </c>
      <c r="AW97" s="131">
        <f t="shared" si="40"/>
        <v>1.8333333333333333</v>
      </c>
      <c r="AX97" s="30">
        <f>IF(AND(AW4=0,AW97&gt;=0), "",AW97/AW4)</f>
        <v>1.6240761446786466E-4</v>
      </c>
      <c r="AY97" s="47">
        <f>IF(AND(AW124=0,AW97&gt;=0),"",AW97/AW124)</f>
        <v>3.2739857339453082E-4</v>
      </c>
      <c r="AZ97" s="131">
        <f t="shared" si="70"/>
        <v>0</v>
      </c>
      <c r="BA97" s="30" t="str">
        <f>IF(AND(AZ4=0,AZ97&gt;=0), "",AZ97/AZ4)</f>
        <v/>
      </c>
      <c r="BB97" s="47">
        <f t="shared" si="24"/>
        <v>1</v>
      </c>
      <c r="BC97" s="129">
        <f>+'N EERR LOS NA'!I179+'N EERR LOS NA'!I180</f>
        <v>0</v>
      </c>
      <c r="BD97" s="30" t="str">
        <f>IF(AND(BC4=0,BC97&gt;=0), "",BC97/BC4)</f>
        <v/>
      </c>
      <c r="BE97" s="47" t="str">
        <f>IF(AND(BC124=0,BC97&gt;=0),"",BC97/BC124)</f>
        <v/>
      </c>
      <c r="BF97" s="30" t="str">
        <f t="shared" si="25"/>
        <v/>
      </c>
      <c r="BG97" s="130">
        <f t="shared" si="83"/>
        <v>11</v>
      </c>
      <c r="BH97" s="30">
        <f>IF(AND(BG4=0,BG97&gt;=0), "",BG97/BG4)</f>
        <v>1.6240761446786468E-4</v>
      </c>
      <c r="BI97" s="47">
        <f>IF(AND(BG124=0,BG97&gt;=0),"",BG97/BG124)</f>
        <v>3.2739857339453098E-4</v>
      </c>
      <c r="BJ97" s="129">
        <f>+'N EERR LOS NA'!J179+'N EERR LOS NA'!J180</f>
        <v>0</v>
      </c>
      <c r="BK97" s="30" t="str">
        <f>IF(AND(BJ4=0,BJ97&gt;=0), "",BJ97/BJ4)</f>
        <v/>
      </c>
      <c r="BL97" s="47" t="str">
        <f>IF(AND(BJ124=0,BJ97&gt;=0),"",BJ97/BJ124)</f>
        <v/>
      </c>
      <c r="BM97" s="30" t="str">
        <f t="shared" si="43"/>
        <v/>
      </c>
      <c r="BN97" s="130">
        <f t="shared" si="84"/>
        <v>11</v>
      </c>
      <c r="BO97" s="30">
        <f>IF(AND(BN4=0,BN97&gt;=0), "",BN97/BN4)</f>
        <v>1.6240761446786468E-4</v>
      </c>
      <c r="BP97" s="47">
        <f>IF(AND(BN124=0,BN97&gt;=0),"",BN97/BN124)</f>
        <v>3.2739857339453098E-4</v>
      </c>
      <c r="BQ97" s="129">
        <f>+'N EERR LOS NA'!K179+'N EERR LOS NA'!K180</f>
        <v>0</v>
      </c>
      <c r="BR97" s="30" t="str">
        <f>IF(AND(BQ4=0,BQ97&gt;=0), "",BQ97/BQ4)</f>
        <v/>
      </c>
      <c r="BS97" s="47" t="str">
        <f>IF(AND(BQ124=0,BQ97&gt;=0),"",BQ97/BQ124)</f>
        <v/>
      </c>
      <c r="BT97" s="30" t="str">
        <f t="shared" si="44"/>
        <v/>
      </c>
      <c r="BU97" s="130">
        <f t="shared" si="85"/>
        <v>11</v>
      </c>
      <c r="BV97" s="30">
        <f>IF(AND(BU4=0,BU97&gt;=0), "",BU97/BU4)</f>
        <v>1.6240761446786468E-4</v>
      </c>
      <c r="BW97" s="47">
        <f>IF(AND(BU124=0,BU97&gt;=0),"",BU97/BU124)</f>
        <v>3.2739857339453098E-4</v>
      </c>
      <c r="BX97" s="131">
        <f t="shared" si="86"/>
        <v>0</v>
      </c>
      <c r="BY97" s="30" t="str">
        <f>IF(AND(BX4=0,BX97&gt;=0), "",BX97/BX4)</f>
        <v/>
      </c>
      <c r="BZ97" s="47">
        <f t="shared" si="45"/>
        <v>1</v>
      </c>
      <c r="CA97" s="129">
        <f>+'N EERR LOS NA'!L179+'N EERR LOS NA'!L180</f>
        <v>0</v>
      </c>
      <c r="CB97" s="30" t="str">
        <f>IF(AND(CA4=0,CA97&gt;=0), "",CA97/CA4)</f>
        <v/>
      </c>
      <c r="CC97" s="47" t="str">
        <f>IF(AND(CA124=0,CA97&gt;=0),"",CA97/CA124)</f>
        <v/>
      </c>
      <c r="CD97" s="30" t="str">
        <f t="shared" si="26"/>
        <v/>
      </c>
      <c r="CE97" s="130">
        <f t="shared" si="87"/>
        <v>11</v>
      </c>
      <c r="CF97" s="30">
        <f>IF(AND(CE4=0,CE97&gt;=0), "",CE97/CE4)</f>
        <v>1.6240761446786468E-4</v>
      </c>
      <c r="CG97" s="47">
        <f>IF(AND(CE124=0,CE97&gt;=0),"",CE97/CE124)</f>
        <v>3.2739857339453098E-4</v>
      </c>
      <c r="CH97" s="129">
        <f>+'N EERR LOS NA'!M179+'N EERR LOS NA'!M180</f>
        <v>0</v>
      </c>
      <c r="CI97" s="30" t="str">
        <f>IF(AND(CH4=0,CH97&gt;=0), "",CH97/CH4)</f>
        <v/>
      </c>
      <c r="CJ97" s="47" t="str">
        <f>IF(AND(CH124=0,CH97&gt;=0),"",CH97/CH124)</f>
        <v/>
      </c>
      <c r="CK97" s="30" t="str">
        <f t="shared" si="46"/>
        <v/>
      </c>
      <c r="CL97" s="130">
        <f t="shared" si="88"/>
        <v>11</v>
      </c>
      <c r="CM97" s="30">
        <f>IF(AND(CL4=0,CL97&gt;=0), "",CL97/CL4)</f>
        <v>1.6240761446786468E-4</v>
      </c>
      <c r="CN97" s="47">
        <f>IF(AND(CL124=0,CL97&gt;=0),"",CL97/CL124)</f>
        <v>3.2739857339453098E-4</v>
      </c>
      <c r="CO97" s="129">
        <f>+'N EERR LOS NA'!N179+'N EERR LOS NA'!N180</f>
        <v>0</v>
      </c>
      <c r="CP97" s="30" t="str">
        <f>IF(AND(CO4=0,CO97&gt;=0), "",CO97/CO4)</f>
        <v/>
      </c>
      <c r="CQ97" s="47" t="str">
        <f>IF(AND(CO124=0,CO97&gt;=0),"",CO97/CO124)</f>
        <v/>
      </c>
      <c r="CR97" s="30" t="str">
        <f t="shared" si="47"/>
        <v/>
      </c>
      <c r="CS97" s="130">
        <f t="shared" si="89"/>
        <v>11</v>
      </c>
      <c r="CT97" s="30">
        <f>IF(AND(CS4=0,CS97&gt;=0), "",CS97/CS4)</f>
        <v>1.6240761446786468E-4</v>
      </c>
      <c r="CU97" s="47">
        <f>IF(AND(CS124=0,CS97&gt;=0),"",CS97/CS124)</f>
        <v>3.2739857339453098E-4</v>
      </c>
      <c r="CV97" s="131">
        <f t="shared" si="90"/>
        <v>0</v>
      </c>
      <c r="CW97" s="30" t="str">
        <f>IF(AND(CV4=0,CV97&gt;=0), "",CV97/CV4)</f>
        <v/>
      </c>
      <c r="CX97" s="47">
        <f t="shared" si="48"/>
        <v>1</v>
      </c>
    </row>
    <row r="98" spans="1:219" hidden="1" outlineLevel="1" x14ac:dyDescent="0.3">
      <c r="A98" s="29" t="s">
        <v>86</v>
      </c>
      <c r="B98" s="129">
        <f>+'N EERR LOS NA'!B181</f>
        <v>0</v>
      </c>
      <c r="C98" s="30" t="str">
        <f>IF(AND(B4=0,B98&gt;=0), "",B98/B4)</f>
        <v/>
      </c>
      <c r="D98" s="47" t="str">
        <f>IF(AND(B124=0,B98&gt;=0),"",B98/B124)</f>
        <v/>
      </c>
      <c r="E98" s="129">
        <f>+'N EERR LOS NA'!C181</f>
        <v>0</v>
      </c>
      <c r="F98" s="30">
        <f>IF(AND(E4=0,E98&gt;=0), "",E98/E4)</f>
        <v>0</v>
      </c>
      <c r="G98" s="47">
        <f>IF(AND(E124=0,E98&gt;=0),"",E98/E124)</f>
        <v>0</v>
      </c>
      <c r="H98" s="129">
        <f>+'N EERR LOS NA'!D181</f>
        <v>0</v>
      </c>
      <c r="I98" s="30">
        <f>IF(AND(H4=0,H98&gt;=0), "",H98/H4)</f>
        <v>0</v>
      </c>
      <c r="J98" s="47">
        <f>IF(AND(H124=0,H98&gt;=0),"",H98/H124)</f>
        <v>0</v>
      </c>
      <c r="K98" s="30" t="str">
        <f t="shared" si="64"/>
        <v/>
      </c>
      <c r="L98" s="130">
        <f t="shared" si="79"/>
        <v>0</v>
      </c>
      <c r="M98" s="30">
        <f>IF(AND(L4=0,L98&gt;=0), "",L98/L4)</f>
        <v>0</v>
      </c>
      <c r="N98" s="47">
        <f>IF(AND(L124=0,L98&gt;=0),"",L98/L124)</f>
        <v>0</v>
      </c>
      <c r="O98" s="129">
        <f>+'N EERR LOS NA'!E181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LOS NA'!F181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LOS NA'!G181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LOS NA'!H181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LOS NA'!I181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LOS NA'!J181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LOS NA'!K181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LOS NA'!L181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LOS NA'!M181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LOS NA'!N181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LOS NA'!B182</f>
        <v>0</v>
      </c>
      <c r="C99" s="30" t="str">
        <f>IF(AND(B4=0,B99&gt;=0), "",B99/B4)</f>
        <v/>
      </c>
      <c r="D99" s="47" t="str">
        <f>IF(AND(B124=0,B99&gt;=0),"",B99/B124)</f>
        <v/>
      </c>
      <c r="E99" s="129">
        <f>+'N EERR LOS NA'!C182</f>
        <v>0</v>
      </c>
      <c r="F99" s="30">
        <f>IF(AND(E4=0,E99&gt;=0), "",E99/E4)</f>
        <v>0</v>
      </c>
      <c r="G99" s="47">
        <f>IF(AND(E124=0,E99&gt;=0),"",E99/E124)</f>
        <v>0</v>
      </c>
      <c r="H99" s="129">
        <f>+'N EERR LOS NA'!D182</f>
        <v>0</v>
      </c>
      <c r="I99" s="30">
        <f>IF(AND(H4=0,H99&gt;=0), "",H99/H4)</f>
        <v>0</v>
      </c>
      <c r="J99" s="47">
        <f>IF(AND(H124=0,H99&gt;=0),"",H99/H124)</f>
        <v>0</v>
      </c>
      <c r="K99" s="30" t="str">
        <f t="shared" si="64"/>
        <v/>
      </c>
      <c r="L99" s="130">
        <f t="shared" si="79"/>
        <v>0</v>
      </c>
      <c r="M99" s="30">
        <f>IF(AND(L4=0,L99&gt;=0), "",L99/L4)</f>
        <v>0</v>
      </c>
      <c r="N99" s="47">
        <f>IF(AND(L124=0,L99&gt;=0),"",L99/L124)</f>
        <v>0</v>
      </c>
      <c r="O99" s="129">
        <f>+'N EERR LOS NA'!E182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LOS NA'!F182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LOS NA'!G182</f>
        <v>22.898315493946306</v>
      </c>
      <c r="AG99" s="30">
        <f>IF(AND(AF4=0,AF99&gt;=0), "",AF99/AF4)</f>
        <v>1.6807924356582065E-3</v>
      </c>
      <c r="AH99" s="47">
        <f>IF(AND(AF124=0,AF99&gt;=0),"",AF99/AF124)</f>
        <v>3.8182563850372346E-3</v>
      </c>
      <c r="AI99" s="30">
        <f t="shared" si="41"/>
        <v>1</v>
      </c>
      <c r="AJ99" s="130">
        <f t="shared" si="62"/>
        <v>22.898315493946306</v>
      </c>
      <c r="AK99" s="30">
        <f>IF(AND(AJ4=0,AJ99&gt;=0), "",AJ99/AJ4)</f>
        <v>4.0713973927186746E-4</v>
      </c>
      <c r="AL99" s="47">
        <f>IF(AND(AJ124=0,AJ99&gt;=0),"",AJ99/AJ124)</f>
        <v>8.6583560666946132E-4</v>
      </c>
      <c r="AM99" s="129">
        <f>+'N EERR LOS NA'!H182</f>
        <v>0</v>
      </c>
      <c r="AN99" s="30">
        <f>IF(AND(AM4=0,AM99&gt;=0), "",AM99/AM4)</f>
        <v>0</v>
      </c>
      <c r="AO99" s="47">
        <f>IF(AND(AM124=0,AM99&gt;=0),"",AM99/AM124)</f>
        <v>0</v>
      </c>
      <c r="AP99" s="30">
        <f t="shared" si="42"/>
        <v>-1</v>
      </c>
      <c r="AQ99" s="130">
        <f t="shared" si="63"/>
        <v>22.898315493946306</v>
      </c>
      <c r="AR99" s="30">
        <f>IF(AND(AQ4=0,AQ99&gt;=0), "",AQ99/AQ4)</f>
        <v>3.3807825406403312E-4</v>
      </c>
      <c r="AS99" s="47">
        <f>IF(AND(AQ124=0,AQ99&gt;=0),"",AQ99/AQ124)</f>
        <v>6.8153416598690046E-4</v>
      </c>
      <c r="AT99" s="131">
        <f t="shared" si="82"/>
        <v>0</v>
      </c>
      <c r="AU99" s="30" t="str">
        <f>IF(AND(AT4=0,AT99&gt;=0), "",AT99/AT4)</f>
        <v/>
      </c>
      <c r="AV99" s="47">
        <f t="shared" si="23"/>
        <v>1</v>
      </c>
      <c r="AW99" s="131">
        <f t="shared" si="40"/>
        <v>3.8163859156577176</v>
      </c>
      <c r="AX99" s="30">
        <f>IF(AND(AW4=0,AW99&gt;=0), "",AW99/AW4)</f>
        <v>3.3807825406403306E-4</v>
      </c>
      <c r="AY99" s="47">
        <f>IF(AND(AW124=0,AW99&gt;=0),"",AW99/AW124)</f>
        <v>6.8153416598690025E-4</v>
      </c>
      <c r="AZ99" s="131">
        <f t="shared" si="70"/>
        <v>0</v>
      </c>
      <c r="BA99" s="30" t="str">
        <f>IF(AND(AZ4=0,AZ99&gt;=0), "",AZ99/AZ4)</f>
        <v/>
      </c>
      <c r="BB99" s="47">
        <f t="shared" si="24"/>
        <v>1</v>
      </c>
      <c r="BC99" s="129">
        <f>+'N EERR LOS NA'!I182</f>
        <v>0</v>
      </c>
      <c r="BD99" s="30" t="str">
        <f>IF(AND(BC4=0,BC99&gt;=0), "",BC99/BC4)</f>
        <v/>
      </c>
      <c r="BE99" s="47" t="str">
        <f>IF(AND(BC124=0,BC99&gt;=0),"",BC99/BC124)</f>
        <v/>
      </c>
      <c r="BF99" s="30" t="str">
        <f t="shared" si="25"/>
        <v/>
      </c>
      <c r="BG99" s="130">
        <f t="shared" si="83"/>
        <v>22.898315493946306</v>
      </c>
      <c r="BH99" s="30">
        <f>IF(AND(BG4=0,BG99&gt;=0), "",BG99/BG4)</f>
        <v>3.3807825406403312E-4</v>
      </c>
      <c r="BI99" s="47">
        <f>IF(AND(BG124=0,BG99&gt;=0),"",BG99/BG124)</f>
        <v>6.8153416598690046E-4</v>
      </c>
      <c r="BJ99" s="129">
        <f>+'N EERR LOS NA'!J182</f>
        <v>0</v>
      </c>
      <c r="BK99" s="30" t="str">
        <f>IF(AND(BJ4=0,BJ99&gt;=0), "",BJ99/BJ4)</f>
        <v/>
      </c>
      <c r="BL99" s="47" t="str">
        <f>IF(AND(BJ124=0,BJ99&gt;=0),"",BJ99/BJ124)</f>
        <v/>
      </c>
      <c r="BM99" s="30" t="str">
        <f t="shared" si="43"/>
        <v/>
      </c>
      <c r="BN99" s="130">
        <f t="shared" si="84"/>
        <v>22.898315493946306</v>
      </c>
      <c r="BO99" s="30">
        <f>IF(AND(BN4=0,BN99&gt;=0), "",BN99/BN4)</f>
        <v>3.3807825406403312E-4</v>
      </c>
      <c r="BP99" s="47">
        <f>IF(AND(BN124=0,BN99&gt;=0),"",BN99/BN124)</f>
        <v>6.8153416598690046E-4</v>
      </c>
      <c r="BQ99" s="129">
        <f>+'N EERR LOS NA'!K182</f>
        <v>0</v>
      </c>
      <c r="BR99" s="30" t="str">
        <f>IF(AND(BQ4=0,BQ99&gt;=0), "",BQ99/BQ4)</f>
        <v/>
      </c>
      <c r="BS99" s="47" t="str">
        <f>IF(AND(BQ124=0,BQ99&gt;=0),"",BQ99/BQ124)</f>
        <v/>
      </c>
      <c r="BT99" s="30" t="str">
        <f t="shared" si="44"/>
        <v/>
      </c>
      <c r="BU99" s="130">
        <f t="shared" si="85"/>
        <v>22.898315493946306</v>
      </c>
      <c r="BV99" s="30">
        <f>IF(AND(BU4=0,BU99&gt;=0), "",BU99/BU4)</f>
        <v>3.3807825406403312E-4</v>
      </c>
      <c r="BW99" s="47">
        <f>IF(AND(BU124=0,BU99&gt;=0),"",BU99/BU124)</f>
        <v>6.8153416598690046E-4</v>
      </c>
      <c r="BX99" s="131">
        <f t="shared" si="86"/>
        <v>0</v>
      </c>
      <c r="BY99" s="30" t="str">
        <f>IF(AND(BX4=0,BX99&gt;=0), "",BX99/BX4)</f>
        <v/>
      </c>
      <c r="BZ99" s="47">
        <f t="shared" si="45"/>
        <v>1</v>
      </c>
      <c r="CA99" s="129">
        <f>+'N EERR LOS NA'!L182</f>
        <v>0</v>
      </c>
      <c r="CB99" s="30" t="str">
        <f>IF(AND(CA4=0,CA99&gt;=0), "",CA99/CA4)</f>
        <v/>
      </c>
      <c r="CC99" s="47" t="str">
        <f>IF(AND(CA124=0,CA99&gt;=0),"",CA99/CA124)</f>
        <v/>
      </c>
      <c r="CD99" s="30" t="str">
        <f t="shared" si="26"/>
        <v/>
      </c>
      <c r="CE99" s="130">
        <f t="shared" si="87"/>
        <v>22.898315493946306</v>
      </c>
      <c r="CF99" s="30">
        <f>IF(AND(CE4=0,CE99&gt;=0), "",CE99/CE4)</f>
        <v>3.3807825406403312E-4</v>
      </c>
      <c r="CG99" s="47">
        <f>IF(AND(CE124=0,CE99&gt;=0),"",CE99/CE124)</f>
        <v>6.8153416598690046E-4</v>
      </c>
      <c r="CH99" s="129">
        <f>+'N EERR LOS NA'!M182</f>
        <v>0</v>
      </c>
      <c r="CI99" s="30" t="str">
        <f>IF(AND(CH4=0,CH99&gt;=0), "",CH99/CH4)</f>
        <v/>
      </c>
      <c r="CJ99" s="47" t="str">
        <f>IF(AND(CH124=0,CH99&gt;=0),"",CH99/CH124)</f>
        <v/>
      </c>
      <c r="CK99" s="30" t="str">
        <f t="shared" si="46"/>
        <v/>
      </c>
      <c r="CL99" s="130">
        <f t="shared" si="88"/>
        <v>22.898315493946306</v>
      </c>
      <c r="CM99" s="30">
        <f>IF(AND(CL4=0,CL99&gt;=0), "",CL99/CL4)</f>
        <v>3.3807825406403312E-4</v>
      </c>
      <c r="CN99" s="47">
        <f>IF(AND(CL124=0,CL99&gt;=0),"",CL99/CL124)</f>
        <v>6.8153416598690046E-4</v>
      </c>
      <c r="CO99" s="129">
        <f>+'N EERR LOS NA'!N182</f>
        <v>0</v>
      </c>
      <c r="CP99" s="30" t="str">
        <f>IF(AND(CO4=0,CO99&gt;=0), "",CO99/CO4)</f>
        <v/>
      </c>
      <c r="CQ99" s="47" t="str">
        <f>IF(AND(CO124=0,CO99&gt;=0),"",CO99/CO124)</f>
        <v/>
      </c>
      <c r="CR99" s="30" t="str">
        <f t="shared" si="47"/>
        <v/>
      </c>
      <c r="CS99" s="130">
        <f t="shared" si="89"/>
        <v>22.898315493946306</v>
      </c>
      <c r="CT99" s="30">
        <f>IF(AND(CS4=0,CS99&gt;=0), "",CS99/CS4)</f>
        <v>3.3807825406403312E-4</v>
      </c>
      <c r="CU99" s="47">
        <f>IF(AND(CS124=0,CS99&gt;=0),"",CS99/CS124)</f>
        <v>6.8153416598690046E-4</v>
      </c>
      <c r="CV99" s="131">
        <f t="shared" si="90"/>
        <v>0</v>
      </c>
      <c r="CW99" s="30" t="str">
        <f>IF(AND(CV4=0,CV99&gt;=0), "",CV99/CV4)</f>
        <v/>
      </c>
      <c r="CX99" s="47">
        <f t="shared" si="48"/>
        <v>1</v>
      </c>
    </row>
    <row r="100" spans="1:219" hidden="1" outlineLevel="1" x14ac:dyDescent="0.3">
      <c r="A100" s="29" t="s">
        <v>88</v>
      </c>
      <c r="B100" s="129">
        <f>+'N EERR LOS NA'!B183</f>
        <v>0</v>
      </c>
      <c r="C100" s="30" t="str">
        <f>IF(AND(B4=0,B100&gt;=0), "",B100/B4)</f>
        <v/>
      </c>
      <c r="D100" s="47" t="str">
        <f>IF(AND(B124=0,B100&gt;=0),"",B100/B124)</f>
        <v/>
      </c>
      <c r="E100" s="129">
        <f>+'N EERR LOS NA'!C183</f>
        <v>12.012533466644451</v>
      </c>
      <c r="F100" s="30">
        <f>IF(AND(E4=0,E100&gt;=0), "",E100/E4)</f>
        <v>2.4638434704343667E-3</v>
      </c>
      <c r="G100" s="47">
        <f>IF(AND(E124=0,E100&gt;=0),"",E100/E124)</f>
        <v>2.4827278545649797E-3</v>
      </c>
      <c r="H100" s="129">
        <f>+'N EERR LOS NA'!D183</f>
        <v>13.525921286741157</v>
      </c>
      <c r="I100" s="30">
        <f>IF(AND(H4=0,H100&gt;=0), "",H100/H4)</f>
        <v>1.1971460257233077E-3</v>
      </c>
      <c r="J100" s="47">
        <f>IF(AND(H124=0,H100&gt;=0),"",H100/H124)</f>
        <v>2.7392176168191274E-3</v>
      </c>
      <c r="K100" s="30">
        <f t="shared" si="64"/>
        <v>0.12598406691635652</v>
      </c>
      <c r="L100" s="130">
        <f t="shared" si="79"/>
        <v>25.538454753385608</v>
      </c>
      <c r="M100" s="30">
        <f>IF(AND(L4=0,L100&gt;=0), "",L100/L4)</f>
        <v>1.5789821302230483E-3</v>
      </c>
      <c r="N100" s="47">
        <f>IF(AND(L124=0,L100&gt;=0),"",L100/L124)</f>
        <v>2.6122771295528616E-3</v>
      </c>
      <c r="O100" s="129">
        <f>+'N EERR LOS NA'!E183</f>
        <v>0</v>
      </c>
      <c r="P100" s="30">
        <f>IF(AND(O4=0,O100&gt;=0), "",O100/O4)</f>
        <v>0</v>
      </c>
      <c r="Q100" s="47">
        <f>IF(AND(O124=0,O100&gt;=0),"",O100/O124)</f>
        <v>0</v>
      </c>
      <c r="R100" s="30">
        <f t="shared" si="66"/>
        <v>-1</v>
      </c>
      <c r="S100" s="130">
        <f t="shared" si="80"/>
        <v>25.538454753385608</v>
      </c>
      <c r="T100" s="30">
        <f>IF(AND(S4=0,S100&gt;=0), "",S100/S4)</f>
        <v>1.1389887421356965E-3</v>
      </c>
      <c r="U100" s="47">
        <f>IF(AND(S124=0,S100&gt;=0),"",S100/S124)</f>
        <v>1.7116775222455719E-3</v>
      </c>
      <c r="V100" s="131"/>
      <c r="W100" s="30" t="str">
        <f>IF(AND(V4=0,V100&gt;=0), "",V100/V4)</f>
        <v/>
      </c>
      <c r="X100" s="47">
        <f t="shared" si="21"/>
        <v>1</v>
      </c>
      <c r="Y100" s="129">
        <f>+'N EERR LOS NA'!F183</f>
        <v>0</v>
      </c>
      <c r="Z100" s="30">
        <f>IF(AND(Y4=0,Y100&gt;=0), "",Y100/Y4)</f>
        <v>0</v>
      </c>
      <c r="AA100" s="47">
        <f>IF(AND(Y124=0,Y100&gt;=0),"",Y100/Y124)</f>
        <v>0</v>
      </c>
      <c r="AB100" s="30" t="str">
        <f t="shared" si="22"/>
        <v/>
      </c>
      <c r="AC100" s="130">
        <f t="shared" si="81"/>
        <v>25.538454753385608</v>
      </c>
      <c r="AD100" s="30">
        <f>IF(AND(AC4=0,AC100&gt;=0), "",AC100/AC4)</f>
        <v>5.9923564752582619E-4</v>
      </c>
      <c r="AE100" s="47">
        <f>IF(AND(AC124=0,AC100&gt;=0),"",AC100/AC124)</f>
        <v>1.2488588521760713E-3</v>
      </c>
      <c r="AF100" s="129">
        <f>+'N EERR LOS NA'!G183</f>
        <v>8.8387497806632744</v>
      </c>
      <c r="AG100" s="30">
        <f>IF(AND(AF4=0,AF100&gt;=0), "",AF100/AF4)</f>
        <v>6.4878588016406774E-4</v>
      </c>
      <c r="AH100" s="47">
        <f>IF(AND(AF124=0,AF100&gt;=0),"",AF100/AF124)</f>
        <v>1.4738469646243726E-3</v>
      </c>
      <c r="AI100" s="30">
        <f t="shared" si="41"/>
        <v>1</v>
      </c>
      <c r="AJ100" s="130">
        <f t="shared" si="62"/>
        <v>34.377204534048886</v>
      </c>
      <c r="AK100" s="30">
        <f>IF(AND(AJ4=0,AJ100&gt;=0), "",AJ100/AJ4)</f>
        <v>6.1123824128410549E-4</v>
      </c>
      <c r="AL100" s="47">
        <f>IF(AND(AJ124=0,AJ100&gt;=0),"",AJ100/AJ124)</f>
        <v>1.2998776155043997E-3</v>
      </c>
      <c r="AM100" s="129">
        <f>+'N EERR LOS NA'!H183</f>
        <v>15.922460073834666</v>
      </c>
      <c r="AN100" s="30">
        <f>IF(AND(AM4=0,AM100&gt;=0), "",AM100/AM4)</f>
        <v>1.385898583708132E-3</v>
      </c>
      <c r="AO100" s="47">
        <f>IF(AND(AM124=0,AM100&gt;=0),"",AM100/AM124)</f>
        <v>2.2263886420022757E-3</v>
      </c>
      <c r="AP100" s="30">
        <f t="shared" si="42"/>
        <v>0.80143803919741896</v>
      </c>
      <c r="AQ100" s="130">
        <f t="shared" si="63"/>
        <v>50.29966460788355</v>
      </c>
      <c r="AR100" s="30">
        <f>IF(AND(AQ4=0,AQ100&gt;=0), "",AQ100/AQ4)</f>
        <v>7.426407761363681E-4</v>
      </c>
      <c r="AS100" s="47">
        <f>IF(AND(AQ124=0,AQ100&gt;=0),"",AQ100/AQ124)</f>
        <v>1.4970944031676777E-3</v>
      </c>
      <c r="AT100" s="131">
        <f t="shared" si="82"/>
        <v>0</v>
      </c>
      <c r="AU100" s="30" t="str">
        <f>IF(AND(AT4=0,AT100&gt;=0), "",AT100/AT4)</f>
        <v/>
      </c>
      <c r="AV100" s="47">
        <f t="shared" si="23"/>
        <v>1</v>
      </c>
      <c r="AW100" s="131">
        <f t="shared" si="40"/>
        <v>8.3832774346472583</v>
      </c>
      <c r="AX100" s="30">
        <f>IF(AND(AW4=0,AW100&gt;=0), "",AW100/AW4)</f>
        <v>7.426407761363681E-4</v>
      </c>
      <c r="AY100" s="47">
        <f>IF(AND(AW124=0,AW100&gt;=0),"",AW100/AW124)</f>
        <v>1.497094403167677E-3</v>
      </c>
      <c r="AZ100" s="131">
        <f t="shared" si="70"/>
        <v>0</v>
      </c>
      <c r="BA100" s="30" t="str">
        <f>IF(AND(AZ4=0,AZ100&gt;=0), "",AZ100/AZ4)</f>
        <v/>
      </c>
      <c r="BB100" s="47">
        <f t="shared" si="24"/>
        <v>1</v>
      </c>
      <c r="BC100" s="129">
        <f>+'N EERR LOS NA'!I183</f>
        <v>0</v>
      </c>
      <c r="BD100" s="30" t="str">
        <f>IF(AND(BC4=0,BC100&gt;=0), "",BC100/BC4)</f>
        <v/>
      </c>
      <c r="BE100" s="47" t="str">
        <f>IF(AND(BC124=0,BC100&gt;=0),"",BC100/BC124)</f>
        <v/>
      </c>
      <c r="BF100" s="30">
        <f t="shared" si="25"/>
        <v>-1</v>
      </c>
      <c r="BG100" s="130">
        <f t="shared" si="83"/>
        <v>50.29966460788355</v>
      </c>
      <c r="BH100" s="30">
        <f>IF(AND(BG4=0,BG100&gt;=0), "",BG100/BG4)</f>
        <v>7.426407761363681E-4</v>
      </c>
      <c r="BI100" s="47">
        <f>IF(AND(BG124=0,BG100&gt;=0),"",BG100/BG124)</f>
        <v>1.4970944031676777E-3</v>
      </c>
      <c r="BJ100" s="129">
        <f>+'N EERR LOS NA'!J183</f>
        <v>0</v>
      </c>
      <c r="BK100" s="30" t="str">
        <f>IF(AND(BJ4=0,BJ100&gt;=0), "",BJ100/BJ4)</f>
        <v/>
      </c>
      <c r="BL100" s="47" t="str">
        <f>IF(AND(BJ124=0,BJ100&gt;=0),"",BJ100/BJ124)</f>
        <v/>
      </c>
      <c r="BM100" s="30" t="str">
        <f t="shared" si="43"/>
        <v/>
      </c>
      <c r="BN100" s="130">
        <f t="shared" si="84"/>
        <v>50.29966460788355</v>
      </c>
      <c r="BO100" s="30">
        <f>IF(AND(BN4=0,BN100&gt;=0), "",BN100/BN4)</f>
        <v>7.426407761363681E-4</v>
      </c>
      <c r="BP100" s="47">
        <f>IF(AND(BN124=0,BN100&gt;=0),"",BN100/BN124)</f>
        <v>1.4970944031676777E-3</v>
      </c>
      <c r="BQ100" s="129">
        <f>+'N EERR LOS NA'!K183</f>
        <v>0</v>
      </c>
      <c r="BR100" s="30" t="str">
        <f>IF(AND(BQ4=0,BQ100&gt;=0), "",BQ100/BQ4)</f>
        <v/>
      </c>
      <c r="BS100" s="47" t="str">
        <f>IF(AND(BQ124=0,BQ100&gt;=0),"",BQ100/BQ124)</f>
        <v/>
      </c>
      <c r="BT100" s="30" t="str">
        <f t="shared" si="44"/>
        <v/>
      </c>
      <c r="BU100" s="130">
        <f t="shared" si="85"/>
        <v>50.29966460788355</v>
      </c>
      <c r="BV100" s="30">
        <f>IF(AND(BU4=0,BU100&gt;=0), "",BU100/BU4)</f>
        <v>7.426407761363681E-4</v>
      </c>
      <c r="BW100" s="47">
        <f>IF(AND(BU124=0,BU100&gt;=0),"",BU100/BU124)</f>
        <v>1.4970944031676777E-3</v>
      </c>
      <c r="BX100" s="131">
        <f t="shared" si="86"/>
        <v>0</v>
      </c>
      <c r="BY100" s="30" t="str">
        <f>IF(AND(BX4=0,BX100&gt;=0), "",BX100/BX4)</f>
        <v/>
      </c>
      <c r="BZ100" s="47">
        <f t="shared" si="45"/>
        <v>1</v>
      </c>
      <c r="CA100" s="129">
        <f>+'N EERR LOS NA'!L183</f>
        <v>0</v>
      </c>
      <c r="CB100" s="30" t="str">
        <f>IF(AND(CA4=0,CA100&gt;=0), "",CA100/CA4)</f>
        <v/>
      </c>
      <c r="CC100" s="47" t="str">
        <f>IF(AND(CA124=0,CA100&gt;=0),"",CA100/CA124)</f>
        <v/>
      </c>
      <c r="CD100" s="30" t="str">
        <f t="shared" si="26"/>
        <v/>
      </c>
      <c r="CE100" s="130">
        <f t="shared" si="87"/>
        <v>50.29966460788355</v>
      </c>
      <c r="CF100" s="30">
        <f>IF(AND(CE4=0,CE100&gt;=0), "",CE100/CE4)</f>
        <v>7.426407761363681E-4</v>
      </c>
      <c r="CG100" s="47">
        <f>IF(AND(CE124=0,CE100&gt;=0),"",CE100/CE124)</f>
        <v>1.4970944031676777E-3</v>
      </c>
      <c r="CH100" s="129">
        <f>+'N EERR LOS NA'!M183</f>
        <v>0</v>
      </c>
      <c r="CI100" s="30" t="str">
        <f>IF(AND(CH4=0,CH100&gt;=0), "",CH100/CH4)</f>
        <v/>
      </c>
      <c r="CJ100" s="47" t="str">
        <f>IF(AND(CH124=0,CH100&gt;=0),"",CH100/CH124)</f>
        <v/>
      </c>
      <c r="CK100" s="30" t="str">
        <f t="shared" si="46"/>
        <v/>
      </c>
      <c r="CL100" s="130">
        <f t="shared" si="88"/>
        <v>50.29966460788355</v>
      </c>
      <c r="CM100" s="30">
        <f>IF(AND(CL4=0,CL100&gt;=0), "",CL100/CL4)</f>
        <v>7.426407761363681E-4</v>
      </c>
      <c r="CN100" s="47">
        <f>IF(AND(CL124=0,CL100&gt;=0),"",CL100/CL124)</f>
        <v>1.4970944031676777E-3</v>
      </c>
      <c r="CO100" s="129">
        <f>+'N EERR LOS NA'!N183</f>
        <v>0</v>
      </c>
      <c r="CP100" s="30" t="str">
        <f>IF(AND(CO4=0,CO100&gt;=0), "",CO100/CO4)</f>
        <v/>
      </c>
      <c r="CQ100" s="47" t="str">
        <f>IF(AND(CO124=0,CO100&gt;=0),"",CO100/CO124)</f>
        <v/>
      </c>
      <c r="CR100" s="30" t="str">
        <f t="shared" si="47"/>
        <v/>
      </c>
      <c r="CS100" s="130">
        <f t="shared" si="89"/>
        <v>50.29966460788355</v>
      </c>
      <c r="CT100" s="30">
        <f>IF(AND(CS4=0,CS100&gt;=0), "",CS100/CS4)</f>
        <v>7.426407761363681E-4</v>
      </c>
      <c r="CU100" s="47">
        <f>IF(AND(CS124=0,CS100&gt;=0),"",CS100/CS124)</f>
        <v>1.4970944031676777E-3</v>
      </c>
      <c r="CV100" s="131">
        <f t="shared" si="90"/>
        <v>0</v>
      </c>
      <c r="CW100" s="30" t="str">
        <f>IF(AND(CV4=0,CV100&gt;=0), "",CV100/CV4)</f>
        <v/>
      </c>
      <c r="CX100" s="47">
        <f t="shared" si="48"/>
        <v>1</v>
      </c>
    </row>
    <row r="101" spans="1:219" hidden="1" outlineLevel="1" x14ac:dyDescent="0.3">
      <c r="A101" s="29" t="s">
        <v>89</v>
      </c>
      <c r="B101" s="129">
        <f>+'N EERR LOS NA'!B184</f>
        <v>0</v>
      </c>
      <c r="C101" s="30" t="str">
        <f>IF(AND(B4=0,B101&gt;=0), "",B101/B4)</f>
        <v/>
      </c>
      <c r="D101" s="47" t="str">
        <f>IF(AND(B124=0,B101&gt;=0),"",B101/B124)</f>
        <v/>
      </c>
      <c r="E101" s="129">
        <f>+'N EERR LOS NA'!C184</f>
        <v>0</v>
      </c>
      <c r="F101" s="30">
        <f>IF(AND(E4=0,E101&gt;=0), "",E101/E4)</f>
        <v>0</v>
      </c>
      <c r="G101" s="47">
        <f>IF(AND(E124=0,E101&gt;=0),"",E101/E124)</f>
        <v>0</v>
      </c>
      <c r="H101" s="129">
        <f>+'N EERR LOS NA'!D184</f>
        <v>19.684292932887342</v>
      </c>
      <c r="I101" s="30">
        <f>IF(AND(H4=0,H101&gt;=0), "",H101/H4)</f>
        <v>1.7422083534434833E-3</v>
      </c>
      <c r="J101" s="47">
        <f>IF(AND(H124=0,H101&gt;=0),"",H101/H124)</f>
        <v>3.9863873841442608E-3</v>
      </c>
      <c r="K101" s="30">
        <f t="shared" si="64"/>
        <v>1</v>
      </c>
      <c r="L101" s="130">
        <f t="shared" si="79"/>
        <v>19.684292932887342</v>
      </c>
      <c r="M101" s="30">
        <f>IF(AND(L4=0,L101&gt;=0), "",L101/L4)</f>
        <v>1.2170331794637869E-3</v>
      </c>
      <c r="N101" s="47">
        <f>IF(AND(L124=0,L101&gt;=0),"",L101/L124)</f>
        <v>2.0134667009633314E-3</v>
      </c>
      <c r="O101" s="129">
        <f>+'N EERR LOS NA'!E184</f>
        <v>0</v>
      </c>
      <c r="P101" s="30">
        <f>IF(AND(O4=0,O101&gt;=0), "",O101/O4)</f>
        <v>0</v>
      </c>
      <c r="Q101" s="47">
        <f>IF(AND(O124=0,O101&gt;=0),"",O101/O124)</f>
        <v>0</v>
      </c>
      <c r="R101" s="30">
        <f t="shared" si="66"/>
        <v>-1</v>
      </c>
      <c r="S101" s="130">
        <f t="shared" si="80"/>
        <v>19.684292932887342</v>
      </c>
      <c r="T101" s="30">
        <f>IF(AND(S4=0,S101&gt;=0), "",S101/S4)</f>
        <v>8.7789916281006428E-4</v>
      </c>
      <c r="U101" s="47">
        <f>IF(AND(S124=0,S101&gt;=0),"",S101/S124)</f>
        <v>1.3193109011442423E-3</v>
      </c>
      <c r="V101" s="131"/>
      <c r="W101" s="30" t="str">
        <f>IF(AND(V4=0,V101&gt;=0), "",V101/V4)</f>
        <v/>
      </c>
      <c r="X101" s="47">
        <f t="shared" si="21"/>
        <v>1</v>
      </c>
      <c r="Y101" s="129">
        <f>+'N EERR LOS NA'!F184</f>
        <v>0</v>
      </c>
      <c r="Z101" s="30">
        <f>IF(AND(Y4=0,Y101&gt;=0), "",Y101/Y4)</f>
        <v>0</v>
      </c>
      <c r="AA101" s="47">
        <f>IF(AND(Y124=0,Y101&gt;=0),"",Y101/Y124)</f>
        <v>0</v>
      </c>
      <c r="AB101" s="30" t="str">
        <f t="shared" si="22"/>
        <v/>
      </c>
      <c r="AC101" s="130">
        <f t="shared" si="81"/>
        <v>19.684292932887342</v>
      </c>
      <c r="AD101" s="30">
        <f>IF(AND(AC4=0,AC101&gt;=0), "",AC101/AC4)</f>
        <v>4.6187328621216087E-4</v>
      </c>
      <c r="AE101" s="47">
        <f>IF(AND(AC124=0,AC101&gt;=0),"",AC101/AC124)</f>
        <v>9.6258382566409215E-4</v>
      </c>
      <c r="AF101" s="129">
        <f>+'N EERR LOS NA'!G184</f>
        <v>88.738605310873254</v>
      </c>
      <c r="AG101" s="30">
        <f>IF(AND(AF4=0,AF101&gt;=0), "",AF101/AF4)</f>
        <v>6.5136309523207703E-3</v>
      </c>
      <c r="AH101" s="47">
        <f>IF(AND(AF124=0,AF101&gt;=0),"",AF101/AF124)</f>
        <v>1.4797016244147631E-2</v>
      </c>
      <c r="AI101" s="30">
        <f t="shared" si="41"/>
        <v>1</v>
      </c>
      <c r="AJ101" s="130">
        <f t="shared" si="62"/>
        <v>108.4228982437606</v>
      </c>
      <c r="AK101" s="30">
        <f>IF(AND(AJ4=0,AJ101&gt;=0), "",AJ101/AJ4)</f>
        <v>1.9277955417172582E-3</v>
      </c>
      <c r="AL101" s="47">
        <f>IF(AND(AJ124=0,AJ101&gt;=0),"",AJ101/AJ124)</f>
        <v>4.099707941510637E-3</v>
      </c>
      <c r="AM101" s="129">
        <f>+'N EERR LOS NA'!H184</f>
        <v>79.612300369173326</v>
      </c>
      <c r="AN101" s="30">
        <f>IF(AND(AM4=0,AM101&gt;=0), "",AM101/AM4)</f>
        <v>6.92949291854066E-3</v>
      </c>
      <c r="AO101" s="47">
        <f>IF(AND(AM124=0,AM101&gt;=0),"",AM101/AM124)</f>
        <v>1.1131943210011378E-2</v>
      </c>
      <c r="AP101" s="30">
        <f t="shared" si="42"/>
        <v>-0.10284480931076422</v>
      </c>
      <c r="AQ101" s="130">
        <f t="shared" si="63"/>
        <v>188.03519861293393</v>
      </c>
      <c r="AR101" s="30">
        <f>IF(AND(AQ4=0,AQ101&gt;=0), "",AQ101/AQ4)</f>
        <v>2.7762134584288852E-3</v>
      </c>
      <c r="AS101" s="47">
        <f>IF(AND(AQ124=0,AQ101&gt;=0),"",AQ101/AQ124)</f>
        <v>5.5965868885301685E-3</v>
      </c>
      <c r="AT101" s="131">
        <f t="shared" si="82"/>
        <v>0</v>
      </c>
      <c r="AU101" s="30" t="str">
        <f>IF(AND(AT4=0,AT101&gt;=0), "",AT101/AT4)</f>
        <v/>
      </c>
      <c r="AV101" s="47">
        <f t="shared" si="23"/>
        <v>1</v>
      </c>
      <c r="AW101" s="131">
        <f t="shared" si="40"/>
        <v>31.339199768822322</v>
      </c>
      <c r="AX101" s="30">
        <f>IF(AND(AW4=0,AW101&gt;=0), "",AW101/AW4)</f>
        <v>2.7762134584288852E-3</v>
      </c>
      <c r="AY101" s="47">
        <f>IF(AND(AW124=0,AW101&gt;=0),"",AW101/AW124)</f>
        <v>5.5965868885301667E-3</v>
      </c>
      <c r="AZ101" s="131">
        <f t="shared" si="70"/>
        <v>0</v>
      </c>
      <c r="BA101" s="30" t="str">
        <f>IF(AND(AZ4=0,AZ101&gt;=0), "",AZ101/AZ4)</f>
        <v/>
      </c>
      <c r="BB101" s="47">
        <f t="shared" si="24"/>
        <v>1</v>
      </c>
      <c r="BC101" s="129">
        <f>+'N EERR LOS NA'!I184</f>
        <v>0</v>
      </c>
      <c r="BD101" s="30" t="str">
        <f>IF(AND(BC4=0,BC101&gt;=0), "",BC101/BC4)</f>
        <v/>
      </c>
      <c r="BE101" s="47" t="str">
        <f>IF(AND(BC124=0,BC101&gt;=0),"",BC101/BC124)</f>
        <v/>
      </c>
      <c r="BF101" s="30">
        <f t="shared" si="25"/>
        <v>-1</v>
      </c>
      <c r="BG101" s="130">
        <f t="shared" si="83"/>
        <v>188.03519861293393</v>
      </c>
      <c r="BH101" s="30">
        <f>IF(AND(BG4=0,BG101&gt;=0), "",BG101/BG4)</f>
        <v>2.7762134584288852E-3</v>
      </c>
      <c r="BI101" s="47">
        <f>IF(AND(BG124=0,BG101&gt;=0),"",BG101/BG124)</f>
        <v>5.5965868885301685E-3</v>
      </c>
      <c r="BJ101" s="129">
        <f>+'N EERR LOS NA'!J184</f>
        <v>0</v>
      </c>
      <c r="BK101" s="30" t="str">
        <f>IF(AND(BJ4=0,BJ101&gt;=0), "",BJ101/BJ4)</f>
        <v/>
      </c>
      <c r="BL101" s="47" t="str">
        <f>IF(AND(BJ124=0,BJ101&gt;=0),"",BJ101/BJ124)</f>
        <v/>
      </c>
      <c r="BM101" s="30" t="str">
        <f t="shared" si="43"/>
        <v/>
      </c>
      <c r="BN101" s="130">
        <f t="shared" si="84"/>
        <v>188.03519861293393</v>
      </c>
      <c r="BO101" s="30">
        <f>IF(AND(BN4=0,BN101&gt;=0), "",BN101/BN4)</f>
        <v>2.7762134584288852E-3</v>
      </c>
      <c r="BP101" s="47">
        <f>IF(AND(BN124=0,BN101&gt;=0),"",BN101/BN124)</f>
        <v>5.5965868885301685E-3</v>
      </c>
      <c r="BQ101" s="129">
        <f>+'N EERR LOS NA'!K184</f>
        <v>0</v>
      </c>
      <c r="BR101" s="30" t="str">
        <f>IF(AND(BQ4=0,BQ101&gt;=0), "",BQ101/BQ4)</f>
        <v/>
      </c>
      <c r="BS101" s="47" t="str">
        <f>IF(AND(BQ124=0,BQ101&gt;=0),"",BQ101/BQ124)</f>
        <v/>
      </c>
      <c r="BT101" s="30" t="str">
        <f t="shared" si="44"/>
        <v/>
      </c>
      <c r="BU101" s="130">
        <f t="shared" si="85"/>
        <v>188.03519861293393</v>
      </c>
      <c r="BV101" s="30">
        <f>IF(AND(BU4=0,BU101&gt;=0), "",BU101/BU4)</f>
        <v>2.7762134584288852E-3</v>
      </c>
      <c r="BW101" s="47">
        <f>IF(AND(BU124=0,BU101&gt;=0),"",BU101/BU124)</f>
        <v>5.5965868885301685E-3</v>
      </c>
      <c r="BX101" s="131">
        <f t="shared" si="86"/>
        <v>0</v>
      </c>
      <c r="BY101" s="30" t="str">
        <f>IF(AND(BX4=0,BX101&gt;=0), "",BX101/BX4)</f>
        <v/>
      </c>
      <c r="BZ101" s="47">
        <f t="shared" si="45"/>
        <v>1</v>
      </c>
      <c r="CA101" s="129">
        <f>+'N EERR LOS NA'!L184</f>
        <v>0</v>
      </c>
      <c r="CB101" s="30" t="str">
        <f>IF(AND(CA4=0,CA101&gt;=0), "",CA101/CA4)</f>
        <v/>
      </c>
      <c r="CC101" s="47" t="str">
        <f>IF(AND(CA124=0,CA101&gt;=0),"",CA101/CA124)</f>
        <v/>
      </c>
      <c r="CD101" s="30" t="str">
        <f t="shared" si="26"/>
        <v/>
      </c>
      <c r="CE101" s="130">
        <f t="shared" si="87"/>
        <v>188.03519861293393</v>
      </c>
      <c r="CF101" s="30">
        <f>IF(AND(CE4=0,CE101&gt;=0), "",CE101/CE4)</f>
        <v>2.7762134584288852E-3</v>
      </c>
      <c r="CG101" s="47">
        <f>IF(AND(CE124=0,CE101&gt;=0),"",CE101/CE124)</f>
        <v>5.5965868885301685E-3</v>
      </c>
      <c r="CH101" s="129">
        <f>+'N EERR LOS NA'!M184</f>
        <v>0</v>
      </c>
      <c r="CI101" s="30" t="str">
        <f>IF(AND(CH4=0,CH101&gt;=0), "",CH101/CH4)</f>
        <v/>
      </c>
      <c r="CJ101" s="47" t="str">
        <f>IF(AND(CH124=0,CH101&gt;=0),"",CH101/CH124)</f>
        <v/>
      </c>
      <c r="CK101" s="30" t="str">
        <f t="shared" si="46"/>
        <v/>
      </c>
      <c r="CL101" s="130">
        <f t="shared" si="88"/>
        <v>188.03519861293393</v>
      </c>
      <c r="CM101" s="30">
        <f>IF(AND(CL4=0,CL101&gt;=0), "",CL101/CL4)</f>
        <v>2.7762134584288852E-3</v>
      </c>
      <c r="CN101" s="47">
        <f>IF(AND(CL124=0,CL101&gt;=0),"",CL101/CL124)</f>
        <v>5.5965868885301685E-3</v>
      </c>
      <c r="CO101" s="129">
        <f>+'N EERR LOS NA'!N184</f>
        <v>0</v>
      </c>
      <c r="CP101" s="30" t="str">
        <f>IF(AND(CO4=0,CO101&gt;=0), "",CO101/CO4)</f>
        <v/>
      </c>
      <c r="CQ101" s="47" t="str">
        <f>IF(AND(CO124=0,CO101&gt;=0),"",CO101/CO124)</f>
        <v/>
      </c>
      <c r="CR101" s="30" t="str">
        <f t="shared" si="47"/>
        <v/>
      </c>
      <c r="CS101" s="130">
        <f t="shared" si="89"/>
        <v>188.03519861293393</v>
      </c>
      <c r="CT101" s="30">
        <f>IF(AND(CS4=0,CS101&gt;=0), "",CS101/CS4)</f>
        <v>2.7762134584288852E-3</v>
      </c>
      <c r="CU101" s="47">
        <f>IF(AND(CS124=0,CS101&gt;=0),"",CS101/CS124)</f>
        <v>5.5965868885301685E-3</v>
      </c>
      <c r="CV101" s="131">
        <f t="shared" si="90"/>
        <v>0</v>
      </c>
      <c r="CW101" s="30" t="str">
        <f>IF(AND(CV4=0,CV101&gt;=0), "",CV101/CV4)</f>
        <v/>
      </c>
      <c r="CX101" s="47">
        <f t="shared" si="48"/>
        <v>1</v>
      </c>
    </row>
    <row r="102" spans="1:219" hidden="1" outlineLevel="1" x14ac:dyDescent="0.3">
      <c r="A102" s="29" t="s">
        <v>90</v>
      </c>
      <c r="B102" s="129">
        <f>+'N EERR LOS NA'!B185</f>
        <v>0</v>
      </c>
      <c r="C102" s="30" t="str">
        <f>IF(AND(B4=0,B102&gt;=0), "",B102/B4)</f>
        <v/>
      </c>
      <c r="D102" s="47" t="str">
        <f>IF(AND(B124=0,B102&gt;=0),"",B102/B124)</f>
        <v/>
      </c>
      <c r="E102" s="129">
        <f>+'N EERR LOS NA'!C185</f>
        <v>0</v>
      </c>
      <c r="F102" s="30">
        <f>IF(AND(E4=0,E102&gt;=0), "",E102/E4)</f>
        <v>0</v>
      </c>
      <c r="G102" s="47">
        <f>IF(AND(E124=0,E102&gt;=0),"",E102/E124)</f>
        <v>0</v>
      </c>
      <c r="H102" s="129">
        <f>+'N EERR LOS NA'!D185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LOS NA'!E185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LOS NA'!F185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LOS NA'!G185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LOS NA'!H185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LOS NA'!I185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LOS NA'!J185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LOS NA'!K185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LOS NA'!L185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LOS NA'!M185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LOS NA'!N185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LOS NA'!B189+'N EERR LOS NA'!B190</f>
        <v>0</v>
      </c>
      <c r="C105" s="30" t="str">
        <f>IF(AND(B4=0,B105&gt;=0), "",B105/B4)</f>
        <v/>
      </c>
      <c r="D105" s="47" t="str">
        <f>IF(AND(B124=0,B105&gt;=0),"",B105/B124)</f>
        <v/>
      </c>
      <c r="E105" s="129">
        <f>+'N EERR LOS NA'!C189+'N EERR LOS NA'!C190</f>
        <v>0</v>
      </c>
      <c r="F105" s="30">
        <f>IF(AND(E4=0,E105&gt;=0), "",E105/E4)</f>
        <v>0</v>
      </c>
      <c r="G105" s="47">
        <f>IF(AND(E124=0,E105&gt;=0),"",E105/E124)</f>
        <v>0</v>
      </c>
      <c r="H105" s="129">
        <f>+'N EERR LOS NA'!D189+'N EERR LOS NA'!D190</f>
        <v>0</v>
      </c>
      <c r="I105" s="30">
        <f>IF(AND(H4=0,H105&gt;=0), "",H105/H4)</f>
        <v>0</v>
      </c>
      <c r="J105" s="47">
        <f>IF(AND(H124=0,H105&gt;=0),"",H105/H124)</f>
        <v>0</v>
      </c>
      <c r="K105" s="30" t="str">
        <f t="shared" si="64"/>
        <v/>
      </c>
      <c r="L105" s="130">
        <f>+E105+H105</f>
        <v>0</v>
      </c>
      <c r="M105" s="30">
        <f>IF(AND(L4=0,L105&gt;=0), "",L105/L4)</f>
        <v>0</v>
      </c>
      <c r="N105" s="47">
        <f>IF(AND(L124=0,L105&gt;=0),"",L105/L124)</f>
        <v>0</v>
      </c>
      <c r="O105" s="129">
        <f>+'N EERR LOS NA'!E189+'N EERR LOS NA'!E190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LOS NA'!F189+'N EERR LOS NA'!F190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LOS NA'!G189+'N EERR LOS NA'!G190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LOS NA'!H189+'N EERR LOS NA'!H190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LOS NA'!I189+'N EERR LOS NA'!I190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LOS NA'!J189+'N EERR LOS NA'!J190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LOS NA'!K189+'N EERR LOS NA'!K190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LOS NA'!L189+'N EERR LOS NA'!L190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LOS NA'!M189+'N EERR LOS NA'!M190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LOS NA'!N189+'N EERR LOS NA'!N190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LOS NA'!B191</f>
        <v>0</v>
      </c>
      <c r="C106" s="30" t="str">
        <f>IF(AND(B4=0,B106&gt;=0), "",B106/B4)</f>
        <v/>
      </c>
      <c r="D106" s="47" t="str">
        <f>IF(AND(B124=0,B106&gt;=0),"",B106/B124)</f>
        <v/>
      </c>
      <c r="E106" s="129">
        <f>+'N EERR LOS NA'!C191</f>
        <v>0</v>
      </c>
      <c r="F106" s="30">
        <f>IF(AND(E4=0,E106&gt;=0), "",E106/E4)</f>
        <v>0</v>
      </c>
      <c r="G106" s="47">
        <f>IF(AND(E124=0,E106&gt;=0),"",E106/E124)</f>
        <v>0</v>
      </c>
      <c r="H106" s="129">
        <f>+'N EERR LOS NA'!D191</f>
        <v>0</v>
      </c>
      <c r="I106" s="30">
        <f>IF(AND(H4=0,H106&gt;=0), "",H106/H4)</f>
        <v>0</v>
      </c>
      <c r="J106" s="47">
        <f>IF(AND(H124=0,H106&gt;=0),"",H106/H124)</f>
        <v>0</v>
      </c>
      <c r="K106" s="30" t="str">
        <f t="shared" si="64"/>
        <v/>
      </c>
      <c r="L106" s="130">
        <f>+E106+H106</f>
        <v>0</v>
      </c>
      <c r="M106" s="30">
        <f>IF(AND(L4=0,L106&gt;=0), "",L106/L4)</f>
        <v>0</v>
      </c>
      <c r="N106" s="47">
        <f>IF(AND(L124=0,L106&gt;=0),"",L106/L124)</f>
        <v>0</v>
      </c>
      <c r="O106" s="129">
        <f>+'N EERR LOS NA'!E191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LOS NA'!F191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LOS NA'!G191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LOS NA'!H191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LOS NA'!I191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LOS NA'!J191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LOS NA'!K191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LOS NA'!L191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LOS NA'!M191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LOS NA'!N191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-2920.8457928404532</v>
      </c>
      <c r="F109" s="162">
        <f>IF(AND(E4=0,E109&lt;=0), "",E109/E4)</f>
        <v>-0.59908318714102982</v>
      </c>
      <c r="G109" s="163"/>
      <c r="H109" s="161">
        <f>+H36-H38+H110+H111</f>
        <v>-1485.3862693103665</v>
      </c>
      <c r="I109" s="162">
        <f>IF(AND(H4=0,H109&lt;=0), "",H109/H4)</f>
        <v>-0.13146788534929507</v>
      </c>
      <c r="J109" s="163"/>
      <c r="K109" s="162">
        <f>IF(AND(E109=0,H109&gt;0),100%,IF(AND(E109&lt;0,H109&gt;=0),(E109-H109)/E109,IF(AND(E109&gt;0,H109&gt;0),(H109-E109)/E109,IF(AND(E109=0,H109&lt;=0),"",(H109-E109)/E109))))</f>
        <v>-0.49145337526844796</v>
      </c>
      <c r="L109" s="164">
        <f>+L36-L38+L110+L111</f>
        <v>-4406.2320621508197</v>
      </c>
      <c r="M109" s="162">
        <f>IF(AND(L4=0,L109&lt;=0), "",L109/L4)</f>
        <v>-0.27242688545318766</v>
      </c>
      <c r="N109" s="163"/>
      <c r="O109" s="161">
        <f>+O36-O38+O110+O111</f>
        <v>-2596.3544302130326</v>
      </c>
      <c r="P109" s="162">
        <f>IF(AND(O4=0,O109&lt;=0), "",O109/O4)</f>
        <v>-0.41554671959226908</v>
      </c>
      <c r="Q109" s="163"/>
      <c r="R109" s="162">
        <f>IF(AND(H109=0,O109&gt;0),100%,IF(AND(H109&lt;0,O109&gt;=0),(H109-O109)/H109,IF(AND(H109&gt;0,O109&gt;0),(O109-H109)/H109,IF(AND(H109=0,O109&lt;=0),"",(O109-H109)/H109))))</f>
        <v>0.74793216004242802</v>
      </c>
      <c r="S109" s="164">
        <f>+S36-S38+S110+S111</f>
        <v>-7002.5864923638483</v>
      </c>
      <c r="T109" s="162">
        <f>IF(AND(S4=0,S109&lt;=0), "",S109/S4)</f>
        <v>-0.31230813522797674</v>
      </c>
      <c r="U109" s="163"/>
      <c r="V109" s="165">
        <f>+V36-V38+V110+V111</f>
        <v>0</v>
      </c>
      <c r="W109" s="162" t="str">
        <f>IF(AND(V4=0,V109&lt;=0), "",V109/V4)</f>
        <v/>
      </c>
      <c r="X109" s="163" t="e">
        <f t="shared" si="91"/>
        <v>#DIV/0!</v>
      </c>
      <c r="Y109" s="161">
        <f>+Y36-Y38+Y110+Y111</f>
        <v>911.64082887445534</v>
      </c>
      <c r="Z109" s="162">
        <f>IF(AND(Y4=0,Y109&lt;=0), "",Y109/Y4)</f>
        <v>4.5138911565173988E-2</v>
      </c>
      <c r="AA109" s="163"/>
      <c r="AB109" s="162">
        <f t="shared" si="92"/>
        <v>-1.3511234129924452</v>
      </c>
      <c r="AC109" s="164">
        <f>+AC36-AC38+AC110+AC111</f>
        <v>-6090.9456634893959</v>
      </c>
      <c r="AD109" s="162">
        <f>IF(AND(AC4=0,AC109&lt;=0), "",AC109/AC4)</f>
        <v>-0.14291826987777426</v>
      </c>
      <c r="AE109" s="163"/>
      <c r="AF109" s="161">
        <f>+AF36-AF38+AF110+AF111</f>
        <v>-1674.8800718827283</v>
      </c>
      <c r="AG109" s="162">
        <f>IF(AND(AF4=0,AF109&lt;=0), "",AF109/AF4)</f>
        <v>-0.12294029908878694</v>
      </c>
      <c r="AH109" s="163"/>
      <c r="AI109" s="162">
        <f t="shared" si="41"/>
        <v>-2.8372148535192263</v>
      </c>
      <c r="AJ109" s="164">
        <f>+AJ36-AJ38+AJ110+AJ111</f>
        <v>-7765.8257353721219</v>
      </c>
      <c r="AK109" s="162">
        <f>IF(AND(AJ4=0,AJ109&lt;=0), "",AJ109/AJ4)</f>
        <v>-0.13807898952069431</v>
      </c>
      <c r="AL109" s="163"/>
      <c r="AM109" s="161">
        <f>+AM36-AM38+AM110+AM111</f>
        <v>-3158.2550460099519</v>
      </c>
      <c r="AN109" s="162">
        <f>IF(AND(AM4=0,AM109&lt;=0), "",AM109/AM4)</f>
        <v>-0.27489603836074306</v>
      </c>
      <c r="AO109" s="163"/>
      <c r="AP109" s="162">
        <f t="shared" si="42"/>
        <v>0.88566041176892485</v>
      </c>
      <c r="AQ109" s="164">
        <f>+AQ36-AQ38+AQ110+AQ111</f>
        <v>-10924.080781382067</v>
      </c>
      <c r="AR109" s="162">
        <f>IF(AND(AQ4=0,AQ109&lt;=0), "",AQ109/AQ4)</f>
        <v>-0.16128671817804624</v>
      </c>
      <c r="AS109" s="163"/>
      <c r="AT109" s="165">
        <f>+AT36-AT38+AT110+AT111</f>
        <v>0</v>
      </c>
      <c r="AU109" s="162" t="str">
        <f>IF(AND(AT4=0,AT109&lt;=0), "",AT109/AT4)</f>
        <v/>
      </c>
      <c r="AV109" s="163" t="e">
        <f t="shared" si="93"/>
        <v>#DIV/0!</v>
      </c>
      <c r="AW109" s="165">
        <f>+AW36-AW38+AW110+AW111</f>
        <v>-1820.6801302303456</v>
      </c>
      <c r="AX109" s="162">
        <f>IF(AND(AW4=0,AW109&lt;=0), "",AW109/AW4)</f>
        <v>-0.16128671817804635</v>
      </c>
      <c r="AY109" s="163"/>
      <c r="AZ109" s="165">
        <f>+AZ36-AZ38+AZ110+AZ111</f>
        <v>0</v>
      </c>
      <c r="BA109" s="162" t="str">
        <f>IF(AND(AZ4=0,AZ109&lt;=0), "",AZ109/AZ4)</f>
        <v/>
      </c>
      <c r="BB109" s="163" t="e">
        <f t="shared" si="94"/>
        <v>#DIV/0!</v>
      </c>
      <c r="BC109" s="161">
        <f>+BC36-BC38+BC110+BC111</f>
        <v>0</v>
      </c>
      <c r="BD109" s="162" t="str">
        <f>IF(AND(BC4=0,BC109&lt;=0), "",BC109/BC4)</f>
        <v/>
      </c>
      <c r="BE109" s="163"/>
      <c r="BF109" s="162">
        <f t="shared" si="95"/>
        <v>1</v>
      </c>
      <c r="BG109" s="164">
        <f>+BG36-BG38+BG110+BG111</f>
        <v>-10924.080781382067</v>
      </c>
      <c r="BH109" s="162">
        <f>IF(AND(BG4=0,BG109&lt;=0), "",BG109/BG4)</f>
        <v>-0.16128671817804624</v>
      </c>
      <c r="BI109" s="163"/>
      <c r="BJ109" s="161">
        <f>+BJ36-BJ38+BJ110+BJ111</f>
        <v>0</v>
      </c>
      <c r="BK109" s="162" t="str">
        <f>IF(AND(BJ4=0,BJ109&lt;=0), "",BJ109/BJ4)</f>
        <v/>
      </c>
      <c r="BL109" s="163"/>
      <c r="BM109" s="162" t="str">
        <f t="shared" si="43"/>
        <v/>
      </c>
      <c r="BN109" s="164">
        <f>+BN36-BN38+BN110+BN111</f>
        <v>-10924.080781382067</v>
      </c>
      <c r="BO109" s="162">
        <f>IF(AND(BN4=0,BN109&lt;=0), "",BN109/BN4)</f>
        <v>-0.16128671817804624</v>
      </c>
      <c r="BP109" s="163"/>
      <c r="BQ109" s="161">
        <f>+BQ36-BQ38+BQ110+BQ111</f>
        <v>0</v>
      </c>
      <c r="BR109" s="162" t="str">
        <f>IF(AND(BQ4=0,BQ109&lt;=0), "",BQ109/BQ4)</f>
        <v/>
      </c>
      <c r="BS109" s="163"/>
      <c r="BT109" s="162" t="str">
        <f t="shared" si="44"/>
        <v/>
      </c>
      <c r="BU109" s="164">
        <f>+BU36-BU38+BU110+BU111</f>
        <v>-10924.080781382067</v>
      </c>
      <c r="BV109" s="162">
        <f>IF(AND(BU4=0,BU109&lt;=0), "",BU109/BU4)</f>
        <v>-0.16128671817804624</v>
      </c>
      <c r="BW109" s="163"/>
      <c r="BX109" s="165">
        <f>+BX36-BX38+BX110+BX111</f>
        <v>0</v>
      </c>
      <c r="BY109" s="162" t="str">
        <f>IF(AND(BX4=0,BX109&lt;=0), "",BX109/BX4)</f>
        <v/>
      </c>
      <c r="BZ109" s="163" t="e">
        <f t="shared" si="45"/>
        <v>#DIV/0!</v>
      </c>
      <c r="CA109" s="161">
        <f>+CA36-CA38+CA110+CA111</f>
        <v>0</v>
      </c>
      <c r="CB109" s="162" t="str">
        <f>IF(AND(CA4=0,CA109&lt;=0), "",CA109/CA4)</f>
        <v/>
      </c>
      <c r="CC109" s="163"/>
      <c r="CD109" s="162" t="str">
        <f t="shared" si="96"/>
        <v/>
      </c>
      <c r="CE109" s="164">
        <f>+CE36-CE38+CE110+CE111</f>
        <v>-10924.080781382067</v>
      </c>
      <c r="CF109" s="162">
        <f>IF(AND(CE4=0,CE109&lt;=0), "",CE109/CE4)</f>
        <v>-0.16128671817804624</v>
      </c>
      <c r="CG109" s="163"/>
      <c r="CH109" s="161">
        <f>+CH36-CH38+CH110+CH111</f>
        <v>0</v>
      </c>
      <c r="CI109" s="162" t="str">
        <f>IF(AND(CH4=0,CH109&lt;=0), "",CH109/CH4)</f>
        <v/>
      </c>
      <c r="CJ109" s="163"/>
      <c r="CK109" s="162" t="str">
        <f t="shared" si="46"/>
        <v/>
      </c>
      <c r="CL109" s="164">
        <f>+CL36-CL38+CL110+CL111</f>
        <v>-10924.080781382067</v>
      </c>
      <c r="CM109" s="162">
        <f>IF(AND(CL4=0,CL109&lt;=0), "",CL109/CL4)</f>
        <v>-0.16128671817804624</v>
      </c>
      <c r="CN109" s="163"/>
      <c r="CO109" s="161">
        <f>+CO36-CO38+CO110+CO111</f>
        <v>0</v>
      </c>
      <c r="CP109" s="162" t="str">
        <f>IF(AND(CO4=0,CO109&lt;=0), "",CO109/CO4)</f>
        <v/>
      </c>
      <c r="CQ109" s="163"/>
      <c r="CR109" s="162" t="str">
        <f t="shared" si="47"/>
        <v/>
      </c>
      <c r="CS109" s="164">
        <f>+CS36-CS38+CS110+CS111</f>
        <v>-10924.080781382067</v>
      </c>
      <c r="CT109" s="162">
        <f>IF(AND(CS4=0,CS109&lt;=0), "",CS109/CS4)</f>
        <v>-0.16128671817804624</v>
      </c>
      <c r="CU109" s="163"/>
      <c r="CV109" s="165">
        <f>+CV36-CV38+CV110+CV111</f>
        <v>0</v>
      </c>
      <c r="CW109" s="162" t="str">
        <f>IF(AND(CV4=0,CV109&lt;=0), "",CV109/CV4)</f>
        <v/>
      </c>
      <c r="CX109" s="163" t="e">
        <f t="shared" si="48"/>
        <v>#DIV/0!</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LOS NA'!B154+'N EERR LOS NA'!B156</f>
        <v>0</v>
      </c>
      <c r="C110" s="30" t="str">
        <f>IF(AND(B4=0,B110&gt;=0), "",B110/B4)</f>
        <v/>
      </c>
      <c r="D110" s="47" t="str">
        <f>IF(AND(B124=0,B110&gt;=0),"",B110/B124)</f>
        <v/>
      </c>
      <c r="E110" s="129">
        <f>+'N EERR LOS NA'!C154+'N EERR LOS NA'!C156</f>
        <v>142.43351089633211</v>
      </c>
      <c r="F110" s="30">
        <f>IF(AND(E4=0,E110&gt;=0), "",E110/E4)</f>
        <v>2.9213976948944061E-2</v>
      </c>
      <c r="G110" s="47">
        <f>IF(AND(E124=0,E110&gt;=0),"",E110/E124)</f>
        <v>2.9437890508919311E-2</v>
      </c>
      <c r="H110" s="129">
        <f>+'N EERR LOS NA'!D154+'N EERR LOS NA'!D156</f>
        <v>0</v>
      </c>
      <c r="I110" s="30">
        <f>IF(AND(H4=0,H110&gt;=0), "",H110/H4)</f>
        <v>0</v>
      </c>
      <c r="J110" s="47">
        <f>IF(AND(H124=0,H110&gt;=0),"",H110/H124)</f>
        <v>0</v>
      </c>
      <c r="K110" s="30">
        <f>IF(AND(E110=0,H110&gt;0),100%,IF(AND(E110&lt;0,H110=0),(E110-H110)/E110,IF(AND(E110&gt;0,H110&gt;0),(H110-E110)/E110,IF(AND(E110=0,H110=0),"",(H110-E110)/E110))))</f>
        <v>-1</v>
      </c>
      <c r="L110" s="130">
        <f>+E110+H110</f>
        <v>142.43351089633211</v>
      </c>
      <c r="M110" s="30">
        <f>IF(AND(L4=0,L110&gt;=0), "",L110/L4)</f>
        <v>8.8063264054934042E-3</v>
      </c>
      <c r="N110" s="47">
        <f>IF(AND(L124=0,L110&gt;=0),"",L110/L124)</f>
        <v>1.4569237120624181E-2</v>
      </c>
      <c r="O110" s="129">
        <f>+'N EERR LOS NA'!E154+'N EERR LOS NA'!E156</f>
        <v>143.12235887971354</v>
      </c>
      <c r="P110" s="30">
        <f>IF(AND(O4=0,O110&gt;=0), "",O110/O4)</f>
        <v>2.2906744179719923E-2</v>
      </c>
      <c r="Q110" s="47">
        <f>IF(AND(O124=0,O110&gt;=0),"",O110/O124)</f>
        <v>2.7824176011054361E-2</v>
      </c>
      <c r="R110" s="30">
        <f>IF(AND(H110=0,O110&gt;0),100%,IF(AND(H110&lt;0,O110=0),(H110-O110)/H110,IF(AND(H110&gt;0,O110&gt;0),(O110-H110)/H110,IF(AND(H110=0,O110=0),"",(O110-H110)/H110))))</f>
        <v>1</v>
      </c>
      <c r="S110" s="130">
        <f>+L110+O110</f>
        <v>285.55586977604565</v>
      </c>
      <c r="T110" s="30">
        <f>IF(AND(S4=0,S110&gt;=0), "",S110/S4)</f>
        <v>1.2735497275243937E-2</v>
      </c>
      <c r="U110" s="47">
        <f>IF(AND(S124=0,S110&gt;=0),"",S110/S124)</f>
        <v>1.9138963902118784E-2</v>
      </c>
      <c r="V110" s="131"/>
      <c r="W110" s="30" t="str">
        <f>IF(AND(V4=0,V110&gt;=0), "",V110/V4)</f>
        <v/>
      </c>
      <c r="X110" s="47">
        <f t="shared" si="91"/>
        <v>1</v>
      </c>
      <c r="Y110" s="129">
        <f>+'N EERR LOS NA'!F154+'N EERR LOS NA'!F156</f>
        <v>385.32332580770725</v>
      </c>
      <c r="Z110" s="30">
        <f>IF(AND(Y4=0,Y110&gt;=0), "",Y110/Y4)</f>
        <v>1.907886853763114E-2</v>
      </c>
      <c r="AA110" s="47">
        <f>IF(AND(Y124=0,Y110&gt;=0),"",Y110/Y124)</f>
        <v>6.9687537459205723E-2</v>
      </c>
      <c r="AB110" s="30">
        <f t="shared" si="92"/>
        <v>1.6922650578415233</v>
      </c>
      <c r="AC110" s="130">
        <f>+S110+Y110</f>
        <v>670.8791955837529</v>
      </c>
      <c r="AD110" s="30">
        <f>IF(AND(AC4=0,AC110&gt;=0), "",AC110/AC4)</f>
        <v>1.5741544782537826E-2</v>
      </c>
      <c r="AE110" s="47">
        <f>IF(AND(AC124=0,AC110&gt;=0),"",AC110/AC124)</f>
        <v>3.2806739101333485E-2</v>
      </c>
      <c r="AF110" s="129">
        <f>+'N EERR LOS NA'!G154+'N EERR LOS NA'!G156</f>
        <v>290.2387777095397</v>
      </c>
      <c r="AG110" s="30">
        <f>IF(AND(AF4=0,AF110&gt;=0), "",AF110/AF4)</f>
        <v>2.1304237084070546E-2</v>
      </c>
      <c r="AH110" s="47">
        <f>IF(AND(AF124=0,AF110&gt;=0),"",AF110/AF124)</f>
        <v>4.8396838032379819E-2</v>
      </c>
      <c r="AI110" s="30">
        <f t="shared" si="41"/>
        <v>-0.24676561663858051</v>
      </c>
      <c r="AJ110" s="130">
        <f t="shared" si="62"/>
        <v>961.11797329329261</v>
      </c>
      <c r="AK110" s="30">
        <f>IF(AND(AJ4=0,AJ110&gt;=0), "",AJ110/AJ4)</f>
        <v>1.7089000331032576E-2</v>
      </c>
      <c r="AL110" s="47">
        <f>IF(AND(AJ124=0,AJ110&gt;=0),"",AJ110/AJ124)</f>
        <v>3.6341981736924024E-2</v>
      </c>
      <c r="AM110" s="129">
        <f>+'N EERR LOS NA'!H154+'N EERR LOS NA'!H156</f>
        <v>241.30709935225627</v>
      </c>
      <c r="AN110" s="30">
        <f>IF(AND(AM4=0,AM110&gt;=0), "",AM110/AM4)</f>
        <v>2.1003485999036838E-2</v>
      </c>
      <c r="AO110" s="47">
        <f>IF(AND(AM124=0,AM110&gt;=0),"",AM110/AM124)</f>
        <v>3.3741229856511221E-2</v>
      </c>
      <c r="AP110" s="30">
        <f t="shared" si="42"/>
        <v>-0.16859111226774962</v>
      </c>
      <c r="AQ110" s="130">
        <f t="shared" si="63"/>
        <v>1202.4250726455489</v>
      </c>
      <c r="AR110" s="30">
        <f>IF(AND(AQ4=0,AQ110&gt;=0), "",AQ110/AQ4)</f>
        <v>1.7752998874973863E-2</v>
      </c>
      <c r="AS110" s="47">
        <f>IF(AND(AQ124=0,AQ110&gt;=0),"",AQ110/AQ124)</f>
        <v>3.5788386672542541E-2</v>
      </c>
      <c r="AT110" s="131">
        <f>+V110*2</f>
        <v>0</v>
      </c>
      <c r="AU110" s="30" t="str">
        <f>IF(AND(AT4=0,AT110&gt;=0), "",AT110/AT4)</f>
        <v/>
      </c>
      <c r="AV110" s="47">
        <f t="shared" si="93"/>
        <v>1</v>
      </c>
      <c r="AW110" s="131">
        <f>+AQ110/6</f>
        <v>200.40417877425816</v>
      </c>
      <c r="AX110" s="30">
        <f>IF(AND(AW4=0,AW110&gt;=0), "",AW110/AW4)</f>
        <v>1.7752998874973863E-2</v>
      </c>
      <c r="AY110" s="47">
        <f>IF(AND(AW124=0,AW110&gt;=0),"",AW110/AW124)</f>
        <v>3.5788386672542534E-2</v>
      </c>
      <c r="AZ110" s="131">
        <f>+AT110/6</f>
        <v>0</v>
      </c>
      <c r="BA110" s="30" t="str">
        <f>IF(AND(AZ4=0,AZ110&gt;=0), "",AZ110/AZ4)</f>
        <v/>
      </c>
      <c r="BB110" s="47">
        <f t="shared" si="94"/>
        <v>1</v>
      </c>
      <c r="BC110" s="129">
        <f>+'N EERR LOS NA'!I154+'N EERR LOS NA'!I156</f>
        <v>0</v>
      </c>
      <c r="BD110" s="30" t="str">
        <f>IF(AND(BC4=0,BC110&gt;=0), "",BC110/BC4)</f>
        <v/>
      </c>
      <c r="BE110" s="47" t="str">
        <f>IF(AND(BC124=0,BC110&gt;=0),"",BC110/BC124)</f>
        <v/>
      </c>
      <c r="BF110" s="30">
        <f t="shared" si="95"/>
        <v>-1</v>
      </c>
      <c r="BG110" s="130">
        <f>+AQ110+BC110</f>
        <v>1202.4250726455489</v>
      </c>
      <c r="BH110" s="30">
        <f>IF(AND(BG4=0,BG110&gt;=0), "",BG110/BG4)</f>
        <v>1.7752998874973863E-2</v>
      </c>
      <c r="BI110" s="47">
        <f>IF(AND(BG124=0,BG110&gt;=0),"",BG110/BG124)</f>
        <v>3.5788386672542541E-2</v>
      </c>
      <c r="BJ110" s="129">
        <f>+'N EERR LOS NA'!J154+'N EERR LOS NA'!J156</f>
        <v>0</v>
      </c>
      <c r="BK110" s="30" t="str">
        <f>IF(AND(BJ4=0,BJ110&gt;=0), "",BJ110/BJ4)</f>
        <v/>
      </c>
      <c r="BL110" s="47" t="str">
        <f>IF(AND(BJ124=0,BJ110&gt;=0),"",BJ110/BJ124)</f>
        <v/>
      </c>
      <c r="BM110" s="30" t="str">
        <f t="shared" si="43"/>
        <v/>
      </c>
      <c r="BN110" s="130">
        <f>+BG110+BJ110</f>
        <v>1202.4250726455489</v>
      </c>
      <c r="BO110" s="30">
        <f>IF(AND(BN4=0,BN110&gt;=0), "",BN110/BN4)</f>
        <v>1.7752998874973863E-2</v>
      </c>
      <c r="BP110" s="47">
        <f>IF(AND(BN124=0,BN110&gt;=0),"",BN110/BN124)</f>
        <v>3.5788386672542541E-2</v>
      </c>
      <c r="BQ110" s="129">
        <f>+'N EERR LOS NA'!K154+'N EERR LOS NA'!K156</f>
        <v>0</v>
      </c>
      <c r="BR110" s="30" t="str">
        <f>IF(AND(BQ4=0,BQ110&gt;=0), "",BQ110/BQ4)</f>
        <v/>
      </c>
      <c r="BS110" s="47" t="str">
        <f>IF(AND(BQ124=0,BQ110&gt;=0),"",BQ110/BQ124)</f>
        <v/>
      </c>
      <c r="BT110" s="30" t="str">
        <f t="shared" si="44"/>
        <v/>
      </c>
      <c r="BU110" s="130">
        <f>+BN110+BQ110</f>
        <v>1202.4250726455489</v>
      </c>
      <c r="BV110" s="30">
        <f>IF(AND(BU4=0,BU110&gt;=0), "",BU110/BU4)</f>
        <v>1.7752998874973863E-2</v>
      </c>
      <c r="BW110" s="47">
        <f>IF(AND(BU124=0,BU110&gt;=0),"",BU110/BU124)</f>
        <v>3.5788386672542541E-2</v>
      </c>
      <c r="BX110" s="131">
        <f>+AZ110*9</f>
        <v>0</v>
      </c>
      <c r="BY110" s="30" t="str">
        <f>IF(AND(BX4=0,BX110&gt;=0), "",BX110/BX4)</f>
        <v/>
      </c>
      <c r="BZ110" s="47">
        <f t="shared" si="45"/>
        <v>1</v>
      </c>
      <c r="CA110" s="129">
        <f>+'N EERR LOS NA'!L154+'N EERR LOS NA'!L156</f>
        <v>0</v>
      </c>
      <c r="CB110" s="30" t="str">
        <f>IF(AND(CA4=0,CA110&gt;=0), "",CA110/CA4)</f>
        <v/>
      </c>
      <c r="CC110" s="47" t="str">
        <f>IF(AND(CA124=0,CA110&gt;=0),"",CA110/CA124)</f>
        <v/>
      </c>
      <c r="CD110" s="30" t="str">
        <f t="shared" si="96"/>
        <v/>
      </c>
      <c r="CE110" s="130">
        <f>+BU110+CA110</f>
        <v>1202.4250726455489</v>
      </c>
      <c r="CF110" s="30">
        <f>IF(AND(CE4=0,CE110&gt;=0), "",CE110/CE4)</f>
        <v>1.7752998874973863E-2</v>
      </c>
      <c r="CG110" s="47">
        <f>IF(AND(CE124=0,CE110&gt;=0),"",CE110/CE124)</f>
        <v>3.5788386672542541E-2</v>
      </c>
      <c r="CH110" s="129">
        <f>+'N EERR LOS NA'!M154+'N EERR LOS NA'!M156</f>
        <v>0</v>
      </c>
      <c r="CI110" s="30" t="str">
        <f>IF(AND(CH4=0,CH110&gt;=0), "",CH110/CH4)</f>
        <v/>
      </c>
      <c r="CJ110" s="47" t="str">
        <f>IF(AND(CH124=0,CH110&gt;=0),"",CH110/CH124)</f>
        <v/>
      </c>
      <c r="CK110" s="30" t="str">
        <f t="shared" si="46"/>
        <v/>
      </c>
      <c r="CL110" s="130">
        <f>+CE110+CH110</f>
        <v>1202.4250726455489</v>
      </c>
      <c r="CM110" s="30">
        <f>IF(AND(CL4=0,CL110&gt;=0), "",CL110/CL4)</f>
        <v>1.7752998874973863E-2</v>
      </c>
      <c r="CN110" s="47">
        <f>IF(AND(CL124=0,CL110&gt;=0),"",CL110/CL124)</f>
        <v>3.5788386672542541E-2</v>
      </c>
      <c r="CO110" s="129">
        <f>+'N EERR LOS NA'!N154+'N EERR LOS NA'!N156</f>
        <v>0</v>
      </c>
      <c r="CP110" s="30" t="str">
        <f>IF(AND(CO4=0,CO110&gt;=0), "",CO110/CO4)</f>
        <v/>
      </c>
      <c r="CQ110" s="47" t="str">
        <f>IF(AND(CO124=0,CO110&gt;=0),"",CO110/CO124)</f>
        <v/>
      </c>
      <c r="CR110" s="30" t="str">
        <f t="shared" si="47"/>
        <v/>
      </c>
      <c r="CS110" s="130">
        <f>+CL110+CO110</f>
        <v>1202.4250726455489</v>
      </c>
      <c r="CT110" s="30">
        <f>IF(AND(CS4=0,CS110&gt;=0), "",CS110/CS4)</f>
        <v>1.7752998874973863E-2</v>
      </c>
      <c r="CU110" s="47">
        <f>IF(AND(CS124=0,CS110&gt;=0),"",CS110/CS124)</f>
        <v>3.5788386672542541E-2</v>
      </c>
      <c r="CV110" s="131">
        <f>+AZ110*12</f>
        <v>0</v>
      </c>
      <c r="CW110" s="30" t="str">
        <f>IF(AND(CV4=0,CV110&gt;=0), "",CV110/CV4)</f>
        <v/>
      </c>
      <c r="CX110" s="47">
        <f t="shared" si="48"/>
        <v>1</v>
      </c>
    </row>
    <row r="111" spans="1:219" s="3" customFormat="1" x14ac:dyDescent="0.3">
      <c r="A111" s="29" t="s">
        <v>200</v>
      </c>
      <c r="B111" s="129">
        <f>+'N EERR LOS NA'!B155</f>
        <v>0</v>
      </c>
      <c r="C111" s="30" t="str">
        <f>IF(AND(B4=0,B111&gt;=0), "",B111/B4)</f>
        <v/>
      </c>
      <c r="D111" s="47" t="str">
        <f>IF(AND(B124=0,B111&gt;=0),"",B111/B124)</f>
        <v/>
      </c>
      <c r="E111" s="129">
        <f>+'N EERR LOS NA'!C155</f>
        <v>0</v>
      </c>
      <c r="F111" s="30">
        <f>IF(AND(E4=0,E111&gt;=0), "",E111/E4)</f>
        <v>0</v>
      </c>
      <c r="G111" s="47">
        <f>IF(AND(E124=0,E111&gt;=0),"",E111/E124)</f>
        <v>0</v>
      </c>
      <c r="H111" s="129">
        <f>+'N EERR LOS NA'!D155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LOS NA'!E155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LOS NA'!F155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LOS NA'!G155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LOS NA'!H155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LOS NA'!I155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LOS NA'!J155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LOS NA'!K155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LOS NA'!L155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LOS NA'!M155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LOS NA'!N155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-3063.2793037367856</v>
      </c>
      <c r="F112" s="150">
        <f>IF(AND(E4=0,E112&lt;=0), "",E112/E4)</f>
        <v>-0.62829716408997394</v>
      </c>
      <c r="G112" s="151"/>
      <c r="H112" s="149">
        <f>+H109-H110-H111</f>
        <v>-1485.3862693103665</v>
      </c>
      <c r="I112" s="150">
        <f>IF(AND(H4=0,H112&lt;=0), "",H112/H4)</f>
        <v>-0.13146788534929507</v>
      </c>
      <c r="J112" s="151"/>
      <c r="K112" s="150">
        <f>IF(AND(E112=0,H112&gt;0),100%,IF(AND(E112&lt;0,H112&gt;=0),(E112-H112)/E112,IF(AND(E112&gt;0,H112&gt;0),(H112-E112)/E112,IF(AND(E112=0,H112&lt;=0),"",(H112-E112)/E112))))</f>
        <v>-0.51509930305787111</v>
      </c>
      <c r="L112" s="152">
        <f>+L109-L110-L111</f>
        <v>-4548.6655730471521</v>
      </c>
      <c r="M112" s="150">
        <f>IF(AND(L4=0,L112&lt;=0), "",L112/L4)</f>
        <v>-0.28123321185868105</v>
      </c>
      <c r="N112" s="151"/>
      <c r="O112" s="149">
        <f>+O109-O110-O111</f>
        <v>-2739.476789092746</v>
      </c>
      <c r="P112" s="150">
        <f>IF(AND(O4=0,O112&lt;=0), "",O112/O4)</f>
        <v>-0.43845346377198896</v>
      </c>
      <c r="Q112" s="151"/>
      <c r="R112" s="150">
        <f>IF(AND(H112=0,O112&gt;0),100%,IF(AND(H112&lt;0,O112&gt;=0),(H112-O112)/H112,IF(AND(H112&gt;0,O112&gt;0),(O112-H112)/H112,IF(AND(H112=0,O112&lt;=0),"",(O112-H112)/H112))))</f>
        <v>0.84428578996130565</v>
      </c>
      <c r="S112" s="152">
        <f>+S109-S110-S111</f>
        <v>-7288.1423621398935</v>
      </c>
      <c r="T112" s="150">
        <f>IF(AND(S4=0,S112&lt;=0), "",S112/S4)</f>
        <v>-0.32504363250322066</v>
      </c>
      <c r="U112" s="151"/>
      <c r="V112" s="153">
        <f>+V109-V110-V111</f>
        <v>0</v>
      </c>
      <c r="W112" s="150" t="str">
        <f>IF(AND(V4=0,V112&lt;=0), "",V112/V4)</f>
        <v/>
      </c>
      <c r="X112" s="151" t="e">
        <f t="shared" si="91"/>
        <v>#DIV/0!</v>
      </c>
      <c r="Y112" s="149">
        <f>+Y109-Y110-Y111</f>
        <v>526.31750306674803</v>
      </c>
      <c r="Z112" s="150">
        <f>IF(AND(Y4=0,Y112&lt;=0), "",Y112/Y4)</f>
        <v>2.6060043027542841E-2</v>
      </c>
      <c r="AA112" s="151"/>
      <c r="AB112" s="150">
        <f t="shared" si="92"/>
        <v>-1.1921233664626349</v>
      </c>
      <c r="AC112" s="152">
        <f>+AC109-AC110-AC111</f>
        <v>-6761.8248590731491</v>
      </c>
      <c r="AD112" s="150">
        <f>IF(AND(AC4=0,AC112&lt;=0), "",AC112/AC4)</f>
        <v>-0.15865981466031209</v>
      </c>
      <c r="AE112" s="151"/>
      <c r="AF112" s="149">
        <f>+AF109-AF110-AF111</f>
        <v>-1965.1188495922679</v>
      </c>
      <c r="AG112" s="150">
        <f>IF(AND(AF4=0,AF112&lt;=0), "",AF112/AF4)</f>
        <v>-0.14424453617285748</v>
      </c>
      <c r="AH112" s="151"/>
      <c r="AI112" s="150">
        <f t="shared" si="41"/>
        <v>-4.733713657900239</v>
      </c>
      <c r="AJ112" s="152">
        <f>+AJ109-AJ110-AJ111</f>
        <v>-8726.9437086654143</v>
      </c>
      <c r="AK112" s="150">
        <f>IF(AND(AJ4=0,AJ112&lt;=0), "",AJ112/AJ4)</f>
        <v>-0.15516798985172689</v>
      </c>
      <c r="AL112" s="151"/>
      <c r="AM112" s="149">
        <f>+AM109-AM110-AM111</f>
        <v>-3399.562145362208</v>
      </c>
      <c r="AN112" s="150">
        <f>IF(AND(AM4=0,AM112&lt;=0), "",AM112/AM4)</f>
        <v>-0.29589952435977984</v>
      </c>
      <c r="AO112" s="151"/>
      <c r="AP112" s="150">
        <f t="shared" si="42"/>
        <v>0.72995243828003842</v>
      </c>
      <c r="AQ112" s="152">
        <f>+AQ109-AQ110-AQ111</f>
        <v>-12126.505854027615</v>
      </c>
      <c r="AR112" s="150">
        <f>IF(AND(AQ4=0,AQ112&lt;=0), "",AQ112/AQ4)</f>
        <v>-0.1790397170530201</v>
      </c>
      <c r="AS112" s="151"/>
      <c r="AT112" s="153">
        <f>+AT109-AT110-AT111</f>
        <v>0</v>
      </c>
      <c r="AU112" s="150" t="str">
        <f>IF(AND(AT4=0,AT112&lt;=0), "",AT112/AT4)</f>
        <v/>
      </c>
      <c r="AV112" s="151" t="e">
        <f t="shared" si="93"/>
        <v>#DIV/0!</v>
      </c>
      <c r="AW112" s="153">
        <f>+AW109-AW110-AW111</f>
        <v>-2021.0843090046037</v>
      </c>
      <c r="AX112" s="150">
        <f>IF(AND(AW4=0,AW112&lt;=0), "",AW112/AW4)</f>
        <v>-0.17903971705302019</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-12126.505854027615</v>
      </c>
      <c r="BH112" s="150">
        <f>IF(AND(BG4=0,BG112&lt;=0), "",BG112/BG4)</f>
        <v>-0.1790397170530201</v>
      </c>
      <c r="BI112" s="151"/>
      <c r="BJ112" s="149">
        <f>+BJ109-BJ110-BJ111</f>
        <v>0</v>
      </c>
      <c r="BK112" s="150" t="str">
        <f>IF(AND(BJ4=0,BJ112&lt;=0), "",BJ112/BJ4)</f>
        <v/>
      </c>
      <c r="BL112" s="151"/>
      <c r="BM112" s="150" t="str">
        <f t="shared" si="43"/>
        <v/>
      </c>
      <c r="BN112" s="152">
        <f>+BN109-BN110-BN111</f>
        <v>-12126.505854027615</v>
      </c>
      <c r="BO112" s="150">
        <f>IF(AND(BN4=0,BN112&lt;=0), "",BN112/BN4)</f>
        <v>-0.1790397170530201</v>
      </c>
      <c r="BP112" s="151"/>
      <c r="BQ112" s="149">
        <f>+BQ109-BQ110-BQ111</f>
        <v>0</v>
      </c>
      <c r="BR112" s="150" t="str">
        <f>IF(AND(BQ4=0,BQ112&lt;=0), "",BQ112/BQ4)</f>
        <v/>
      </c>
      <c r="BS112" s="151"/>
      <c r="BT112" s="150" t="str">
        <f t="shared" si="44"/>
        <v/>
      </c>
      <c r="BU112" s="152">
        <f>+BU109-BU110-BU111</f>
        <v>-12126.505854027615</v>
      </c>
      <c r="BV112" s="150">
        <f>IF(AND(BU4=0,BU112&lt;=0), "",BU112/BU4)</f>
        <v>-0.1790397170530201</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-12126.505854027615</v>
      </c>
      <c r="CF112" s="150">
        <f>IF(AND(CE4=0,CE112&lt;=0), "",CE112/CE4)</f>
        <v>-0.1790397170530201</v>
      </c>
      <c r="CG112" s="151"/>
      <c r="CH112" s="149">
        <f>+CH109-CH110-CH111</f>
        <v>0</v>
      </c>
      <c r="CI112" s="150" t="str">
        <f>IF(AND(CH4=0,CH112&lt;=0), "",CH112/CH4)</f>
        <v/>
      </c>
      <c r="CJ112" s="151"/>
      <c r="CK112" s="150" t="str">
        <f t="shared" si="46"/>
        <v/>
      </c>
      <c r="CL112" s="152">
        <f>+CL109-CL110-CL111</f>
        <v>-12126.505854027615</v>
      </c>
      <c r="CM112" s="150">
        <f>IF(AND(CL4=0,CL112&lt;=0), "",CL112/CL4)</f>
        <v>-0.1790397170530201</v>
      </c>
      <c r="CN112" s="151"/>
      <c r="CO112" s="149">
        <f>+CO109-CO110-CO111</f>
        <v>0</v>
      </c>
      <c r="CP112" s="150" t="str">
        <f>IF(AND(CO4=0,CO112&lt;=0), "",CO112/CO4)</f>
        <v/>
      </c>
      <c r="CQ112" s="151"/>
      <c r="CR112" s="150" t="str">
        <f t="shared" si="47"/>
        <v/>
      </c>
      <c r="CS112" s="152">
        <f>+CS109-CS110-CS111</f>
        <v>-12126.505854027615</v>
      </c>
      <c r="CT112" s="150">
        <f>IF(AND(CS4=0,CS112&lt;=0), "",CS112/CS4)</f>
        <v>-0.1790397170530201</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-2277.1845036108807</v>
      </c>
      <c r="F113" s="150">
        <f>IF(AND(E4=0,E113&lt;=0), "",E113/E4)</f>
        <v>-0.46706435289235038</v>
      </c>
      <c r="G113" s="151"/>
      <c r="H113" s="149">
        <f>+H36-H38+H66+H63+H64</f>
        <v>-674.17514839370574</v>
      </c>
      <c r="I113" s="150">
        <f>IF(AND(H4=0,H113&lt;=0), "",H113/H4)</f>
        <v>-5.9669584232468924E-2</v>
      </c>
      <c r="J113" s="151"/>
      <c r="K113" s="150">
        <f>IF(AND(E113=0,H113&gt;0),100%,IF(AND(E113&lt;0,H113=0),(E113-H113)/E113,IF(AND(E113&gt;0,H113&gt;0),(H113-E113)/E113,IF(AND(E113=0,H113=0),"",(H113-E113)/E113))))</f>
        <v>-0.70394355515564011</v>
      </c>
      <c r="L113" s="152">
        <f>+L36-L38+L66+L63+L64</f>
        <v>-2951.3596520045862</v>
      </c>
      <c r="M113" s="150">
        <f>IF(AND(L4=0,L113&lt;=0), "",L113/L4)</f>
        <v>-0.18247557244076271</v>
      </c>
      <c r="N113" s="151"/>
      <c r="O113" s="149">
        <f>+O36-O38+O66+O63+O64</f>
        <v>-1932.7244446464613</v>
      </c>
      <c r="P113" s="150">
        <f>IF(AND(O4=0,O113&lt;=0), "",O113/O4)</f>
        <v>-0.30933269106203232</v>
      </c>
      <c r="Q113" s="151"/>
      <c r="R113" s="150">
        <f>IF(AND(H113=0,O113&gt;0),100%,IF(AND(H113&lt;0,O113=0),(H113-O113)/H113,IF(AND(H113&gt;0,O113&gt;0),(O113-H113)/H113,IF(AND(H113=0,O113=0),"",(O113-H113)/H113))))</f>
        <v>1.8667987083940778</v>
      </c>
      <c r="S113" s="152">
        <f>+S36-S38+S66+S63+S64</f>
        <v>-4884.0840966510432</v>
      </c>
      <c r="T113" s="150">
        <f>IF(AND(S4=0,S113&lt;=0), "",S113/S4)</f>
        <v>-0.21782511336133448</v>
      </c>
      <c r="U113" s="151"/>
      <c r="V113" s="153">
        <f>+V36-V38+V66+V63+V64</f>
        <v>0</v>
      </c>
      <c r="W113" s="150" t="str">
        <f>IF(AND(V4=0,V113&lt;=0), "",V113/V4)</f>
        <v/>
      </c>
      <c r="X113" s="151" t="e">
        <f t="shared" si="91"/>
        <v>#DIV/0!</v>
      </c>
      <c r="Y113" s="149">
        <f>+Y36-Y38+Y66+Y63+Y64</f>
        <v>1330.4260377495038</v>
      </c>
      <c r="Z113" s="150">
        <f>IF(AND(Y4=0,Y113&lt;=0), "",Y113/Y4)</f>
        <v>6.5874609122240052E-2</v>
      </c>
      <c r="AA113" s="151"/>
      <c r="AB113" s="150">
        <f t="shared" si="92"/>
        <v>-1.6883681951841141</v>
      </c>
      <c r="AC113" s="152">
        <f>+AC36-AC38+AC66+AC63+AC64</f>
        <v>-3553.6580589015425</v>
      </c>
      <c r="AD113" s="150">
        <f>IF(AND(AC4=0,AC113&lt;=0), "",AC113/AC4)</f>
        <v>-8.3383219876642448E-2</v>
      </c>
      <c r="AE113" s="151"/>
      <c r="AF113" s="149">
        <f>+AF36-AF38+AF66+AF63+AF64</f>
        <v>-1097.5136356658481</v>
      </c>
      <c r="AG113" s="150">
        <f>IF(AND(AF4=0,AF113&lt;=0), "",AF113/AF4)</f>
        <v>-8.0560188689276349E-2</v>
      </c>
      <c r="AH113" s="151"/>
      <c r="AI113" s="150">
        <f t="shared" si="41"/>
        <v>-1.8249339719195206</v>
      </c>
      <c r="AJ113" s="152">
        <f>+AJ36-AJ38+AJ66+AJ63+AJ64</f>
        <v>-4651.1716945673879</v>
      </c>
      <c r="AK113" s="150">
        <f>IF(AND(AJ4=0,AJ113&lt;=0), "",AJ113/AJ4)</f>
        <v>-8.2699394701566287E-2</v>
      </c>
      <c r="AL113" s="151"/>
      <c r="AM113" s="149">
        <f>+AM36-AM38+AM66+AM63+AM64</f>
        <v>-2567.1336547808614</v>
      </c>
      <c r="AN113" s="150">
        <f>IF(AND(AM4=0,AM113&lt;=0), "",AM113/AM4)</f>
        <v>-0.22344454813215564</v>
      </c>
      <c r="AO113" s="151"/>
      <c r="AP113" s="150">
        <f t="shared" si="42"/>
        <v>1.3390448841425215</v>
      </c>
      <c r="AQ113" s="152">
        <f>+AQ36-AQ38+AQ66+AQ63+AQ64</f>
        <v>-7218.3053493482421</v>
      </c>
      <c r="AR113" s="150">
        <f>IF(AND(AQ4=0,AQ113&lt;=0), "",AQ113/AQ4)</f>
        <v>-0.10657343202620678</v>
      </c>
      <c r="AS113" s="151"/>
      <c r="AT113" s="153">
        <f>+AT36-AT38+AT66+AT63+AT64</f>
        <v>0</v>
      </c>
      <c r="AU113" s="150" t="str">
        <f>IF(AND(AT4=0,AT113&lt;=0), "",AT113/AT4)</f>
        <v/>
      </c>
      <c r="AV113" s="151" t="e">
        <f t="shared" si="93"/>
        <v>#DIV/0!</v>
      </c>
      <c r="AW113" s="153">
        <f>+AW36-AW38+AW66+AW63+AW64</f>
        <v>-1203.0508915580415</v>
      </c>
      <c r="AX113" s="150">
        <f>IF(AND(AW4=0,AW113&lt;=0), "",AW113/AW4)</f>
        <v>-0.10657343202620688</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-7218.3053493482421</v>
      </c>
      <c r="BH113" s="150">
        <f>IF(AND(BG4=0,BG113&lt;=0), "",BG113/BG4)</f>
        <v>-0.10657343202620678</v>
      </c>
      <c r="BI113" s="151"/>
      <c r="BJ113" s="149">
        <f>+BJ36-BJ38+BJ66+BJ63+BJ64</f>
        <v>0</v>
      </c>
      <c r="BK113" s="150" t="str">
        <f>IF(AND(BJ4=0,BJ113&lt;=0), "",BJ113/BJ4)</f>
        <v/>
      </c>
      <c r="BL113" s="151"/>
      <c r="BM113" s="150" t="str">
        <f t="shared" si="43"/>
        <v/>
      </c>
      <c r="BN113" s="152">
        <f>+BN36-BN38+BN66+BN63+BN64</f>
        <v>-7218.3053493482421</v>
      </c>
      <c r="BO113" s="150">
        <f>IF(AND(BN4=0,BN113&lt;=0), "",BN113/BN4)</f>
        <v>-0.10657343202620678</v>
      </c>
      <c r="BP113" s="151"/>
      <c r="BQ113" s="149">
        <f>+BQ36-BQ38+BQ66+BQ63+BQ64</f>
        <v>0</v>
      </c>
      <c r="BR113" s="150" t="str">
        <f>IF(AND(BQ4=0,BQ113&lt;=0), "",BQ113/BQ4)</f>
        <v/>
      </c>
      <c r="BS113" s="151"/>
      <c r="BT113" s="150" t="str">
        <f t="shared" si="44"/>
        <v/>
      </c>
      <c r="BU113" s="152">
        <f>+BU36-BU38+BU66+BU63+BU64</f>
        <v>-7218.3053493482421</v>
      </c>
      <c r="BV113" s="150">
        <f>IF(AND(BU4=0,BU113&lt;=0), "",BU113/BU4)</f>
        <v>-0.10657343202620678</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-7218.3053493482421</v>
      </c>
      <c r="CF113" s="150">
        <f>IF(AND(CE4=0,CE113&lt;=0), "",CE113/CE4)</f>
        <v>-0.10657343202620678</v>
      </c>
      <c r="CG113" s="151"/>
      <c r="CH113" s="149">
        <f>+CH36-CH38+CH66+CH63+CH64</f>
        <v>0</v>
      </c>
      <c r="CI113" s="150" t="str">
        <f>IF(AND(CH4=0,CH113&lt;=0), "",CH113/CH4)</f>
        <v/>
      </c>
      <c r="CJ113" s="151"/>
      <c r="CK113" s="150" t="str">
        <f t="shared" si="46"/>
        <v/>
      </c>
      <c r="CL113" s="152">
        <f>+CL36-CL38+CL66+CL63+CL64</f>
        <v>-7218.3053493482421</v>
      </c>
      <c r="CM113" s="150">
        <f>IF(AND(CL4=0,CL113&lt;=0), "",CL113/CL4)</f>
        <v>-0.10657343202620678</v>
      </c>
      <c r="CN113" s="151"/>
      <c r="CO113" s="149">
        <f>+CO36-CO38+CO66+CO63+CO64</f>
        <v>0</v>
      </c>
      <c r="CP113" s="150" t="str">
        <f>IF(AND(CO4=0,CO113&lt;=0), "",CO113/CO4)</f>
        <v/>
      </c>
      <c r="CQ113" s="151"/>
      <c r="CR113" s="150" t="str">
        <f t="shared" si="47"/>
        <v/>
      </c>
      <c r="CS113" s="152">
        <f>+CS36-CS38+CS66+CS63+CS64</f>
        <v>-7218.3053493482421</v>
      </c>
      <c r="CT113" s="150">
        <f>IF(AND(CS4=0,CS113&lt;=0), "",CS113/CS4)</f>
        <v>-0.10657343202620678</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-2277.1845036108807</v>
      </c>
      <c r="F114" s="162">
        <f>IF(AND(E4=0,E114&lt;=0), "",E114/E4)</f>
        <v>-0.46706435289235038</v>
      </c>
      <c r="G114" s="163"/>
      <c r="H114" s="161">
        <f>+H36-H38+H66+H63</f>
        <v>-674.17514839370574</v>
      </c>
      <c r="I114" s="162">
        <f>IF(AND(H4=0,H114&lt;=0), "",H114/H4)</f>
        <v>-5.9669584232468924E-2</v>
      </c>
      <c r="J114" s="163"/>
      <c r="K114" s="162">
        <f>IF(AND(E114=0,H114&gt;0),100%,IF(AND(E114&lt;0,H114=0),(E114-H114)/E114,IF(AND(E114&gt;0,H114&gt;0),(H114-E114)/E114,IF(AND(E114=0,H114=0),"",(H114-E114)/E114))))</f>
        <v>-0.70394355515564011</v>
      </c>
      <c r="L114" s="164">
        <f>+L36-L38+L66+L63</f>
        <v>-2951.3596520045862</v>
      </c>
      <c r="M114" s="162">
        <f>IF(AND(L4=0,L114&lt;=0), "",L114/L4)</f>
        <v>-0.18247557244076271</v>
      </c>
      <c r="N114" s="163"/>
      <c r="O114" s="161">
        <f>+O36-O38+O66+O63</f>
        <v>-1932.7244446464613</v>
      </c>
      <c r="P114" s="162">
        <f>IF(AND(O4=0,O114&lt;=0), "",O114/O4)</f>
        <v>-0.30933269106203232</v>
      </c>
      <c r="Q114" s="163"/>
      <c r="R114" s="162">
        <f>IF(AND(H114=0,O114&gt;0),100%,IF(AND(H114&lt;0,O114=0),(H114-O114)/H114,IF(AND(H114&gt;0,O114&gt;0),(O114-H114)/H114,IF(AND(H114=0,O114=0),"",(O114-H114)/H114))))</f>
        <v>1.8667987083940778</v>
      </c>
      <c r="S114" s="164">
        <f>+S36-S38+S66+S63</f>
        <v>-4884.0840966510432</v>
      </c>
      <c r="T114" s="162">
        <f>IF(AND(S4=0,S114&lt;=0), "",S114/S4)</f>
        <v>-0.21782511336133448</v>
      </c>
      <c r="U114" s="163"/>
      <c r="V114" s="165">
        <f>+V36-V38+V66+V63</f>
        <v>0</v>
      </c>
      <c r="W114" s="162" t="str">
        <f>IF(AND(V4=0,V114&lt;=0), "",V114/V4)</f>
        <v/>
      </c>
      <c r="X114" s="163" t="e">
        <f t="shared" si="91"/>
        <v>#DIV/0!</v>
      </c>
      <c r="Y114" s="161">
        <f>+Y36-Y38+Y66+Y63</f>
        <v>1330.4260377495038</v>
      </c>
      <c r="Z114" s="162">
        <f>IF(AND(Y4=0,Y114&lt;=0), "",Y114/Y4)</f>
        <v>6.5874609122240052E-2</v>
      </c>
      <c r="AA114" s="163"/>
      <c r="AB114" s="162">
        <f t="shared" si="92"/>
        <v>-1.6883681951841141</v>
      </c>
      <c r="AC114" s="164">
        <f>+AC36-AC38+AC66+AC63</f>
        <v>-3553.6580589015425</v>
      </c>
      <c r="AD114" s="162">
        <f>IF(AND(AC4=0,AC114&lt;=0), "",AC114/AC4)</f>
        <v>-8.3383219876642448E-2</v>
      </c>
      <c r="AE114" s="163"/>
      <c r="AF114" s="161">
        <f>+AF36-AF38+AF66+AF63</f>
        <v>-1097.5136356658481</v>
      </c>
      <c r="AG114" s="162">
        <f>IF(AND(AF4=0,AF114&lt;=0), "",AF114/AF4)</f>
        <v>-8.0560188689276349E-2</v>
      </c>
      <c r="AH114" s="163"/>
      <c r="AI114" s="162">
        <f t="shared" si="41"/>
        <v>-1.8249339719195206</v>
      </c>
      <c r="AJ114" s="164">
        <f>+AJ36-AJ38+AJ66+AJ63</f>
        <v>-4651.1716945673879</v>
      </c>
      <c r="AK114" s="162">
        <f>IF(AND(AJ4=0,AJ114&lt;=0), "",AJ114/AJ4)</f>
        <v>-8.2699394701566287E-2</v>
      </c>
      <c r="AL114" s="163"/>
      <c r="AM114" s="161">
        <f>+AM36-AM38+AM66+AM63</f>
        <v>-2567.1336547808614</v>
      </c>
      <c r="AN114" s="162">
        <f>IF(AND(AM4=0,AM114&lt;=0), "",AM114/AM4)</f>
        <v>-0.22344454813215564</v>
      </c>
      <c r="AO114" s="163"/>
      <c r="AP114" s="162">
        <f t="shared" si="42"/>
        <v>1.3390448841425215</v>
      </c>
      <c r="AQ114" s="164">
        <f>+AQ36-AQ38+AQ66+AQ63</f>
        <v>-7218.3053493482421</v>
      </c>
      <c r="AR114" s="162">
        <f>IF(AND(AQ4=0,AQ114&lt;=0), "",AQ114/AQ4)</f>
        <v>-0.10657343202620678</v>
      </c>
      <c r="AS114" s="163"/>
      <c r="AT114" s="165">
        <f>+AT36-AT38+AT66+AT63</f>
        <v>0</v>
      </c>
      <c r="AU114" s="162" t="str">
        <f>IF(AND(AT4=0,AT114&lt;=0), "",AT114/AT4)</f>
        <v/>
      </c>
      <c r="AV114" s="163" t="e">
        <f t="shared" si="93"/>
        <v>#DIV/0!</v>
      </c>
      <c r="AW114" s="165">
        <f>+AW36-AW38+AW66+AW63</f>
        <v>-1203.0508915580415</v>
      </c>
      <c r="AX114" s="162">
        <f>IF(AND(AW4=0,AW114&lt;=0), "",AW114/AW4)</f>
        <v>-0.10657343202620688</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-7218.3053493482421</v>
      </c>
      <c r="BH114" s="162">
        <f>IF(AND(BG4=0,BG114&lt;=0), "",BG114/BG4)</f>
        <v>-0.10657343202620678</v>
      </c>
      <c r="BI114" s="163"/>
      <c r="BJ114" s="161">
        <f>+BJ36-BJ38+BJ66+BJ63</f>
        <v>0</v>
      </c>
      <c r="BK114" s="162" t="str">
        <f>IF(AND(BJ4=0,BJ114&lt;=0), "",BJ114/BJ4)</f>
        <v/>
      </c>
      <c r="BL114" s="163"/>
      <c r="BM114" s="162" t="str">
        <f t="shared" si="43"/>
        <v/>
      </c>
      <c r="BN114" s="164">
        <f>+BN36-BN38+BN66+BN63</f>
        <v>-7218.3053493482421</v>
      </c>
      <c r="BO114" s="162">
        <f>IF(AND(BN4=0,BN114&lt;=0), "",BN114/BN4)</f>
        <v>-0.10657343202620678</v>
      </c>
      <c r="BP114" s="163"/>
      <c r="BQ114" s="161">
        <f>+BQ36-BQ38+BQ66+BQ63</f>
        <v>0</v>
      </c>
      <c r="BR114" s="162" t="str">
        <f>IF(AND(BQ4=0,BQ114&lt;=0), "",BQ114/BQ4)</f>
        <v/>
      </c>
      <c r="BS114" s="163"/>
      <c r="BT114" s="162" t="str">
        <f t="shared" si="44"/>
        <v/>
      </c>
      <c r="BU114" s="164">
        <f>+BU36-BU38+BU66+BU63</f>
        <v>-7218.3053493482421</v>
      </c>
      <c r="BV114" s="162">
        <f>IF(AND(BU4=0,BU114&lt;=0), "",BU114/BU4)</f>
        <v>-0.10657343202620678</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-7218.3053493482421</v>
      </c>
      <c r="CF114" s="162">
        <f>IF(AND(CE4=0,CE114&lt;=0), "",CE114/CE4)</f>
        <v>-0.10657343202620678</v>
      </c>
      <c r="CG114" s="163"/>
      <c r="CH114" s="161">
        <f>+CH36-CH38+CH66+CH63</f>
        <v>0</v>
      </c>
      <c r="CI114" s="162" t="str">
        <f>IF(AND(CH4=0,CH114&lt;=0), "",CH114/CH4)</f>
        <v/>
      </c>
      <c r="CJ114" s="163"/>
      <c r="CK114" s="162" t="str">
        <f t="shared" si="46"/>
        <v/>
      </c>
      <c r="CL114" s="164">
        <f>+CL36-CL38+CL66+CL63</f>
        <v>-7218.3053493482421</v>
      </c>
      <c r="CM114" s="162">
        <f>IF(AND(CL4=0,CL114&lt;=0), "",CL114/CL4)</f>
        <v>-0.10657343202620678</v>
      </c>
      <c r="CN114" s="163"/>
      <c r="CO114" s="161">
        <f>+CO36-CO38+CO66+CO63</f>
        <v>0</v>
      </c>
      <c r="CP114" s="162" t="str">
        <f>IF(AND(CO4=0,CO114&lt;=0), "",CO114/CO4)</f>
        <v/>
      </c>
      <c r="CQ114" s="163"/>
      <c r="CR114" s="162" t="str">
        <f t="shared" si="47"/>
        <v/>
      </c>
      <c r="CS114" s="164">
        <f>+CS36-CS38+CS66+CS63</f>
        <v>-7218.3053493482421</v>
      </c>
      <c r="CT114" s="162">
        <f>IF(AND(CS4=0,CS114&lt;=0), "",CS114/CS4)</f>
        <v>-0.10657343202620678</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5.5959006832194645E-2</v>
      </c>
      <c r="F116" s="36">
        <f>IF(AND(E4=0,E116&gt;=0), "",E116/E4)</f>
        <v>1.147753169457003E-5</v>
      </c>
      <c r="G116" s="42">
        <f>IF(AND(E124=0,E116&gt;=0),"",E116/E124)</f>
        <v>1.1565502428097731E-5</v>
      </c>
      <c r="H116" s="123">
        <f>SUM(H117:H123)</f>
        <v>2.5589580812753545</v>
      </c>
      <c r="I116" s="36">
        <f>IF(AND(H4=0,H116&gt;=0), "",H116/H4)</f>
        <v>2.2648708594765282E-4</v>
      </c>
      <c r="J116" s="42">
        <f>IF(AND(H124=0,H116&gt;=0),"",H116/H124)</f>
        <v>5.1823035993875399E-4</v>
      </c>
      <c r="K116" s="36">
        <f t="shared" ref="K116:K139" si="97">IF(AND(E116=0,H116&gt;0),100%,IF(AND(E116&lt;0,H116=0),(E116-H116)/E116,IF(AND(E116&gt;0,H116&gt;0),(H116-E116)/E116,IF(AND(E116=0,H116=0),"",(H116-E116)/E116))))</f>
        <v>44.729154717648079</v>
      </c>
      <c r="L116" s="124">
        <f>SUM(L117:L123)</f>
        <v>2.6149170881075494</v>
      </c>
      <c r="M116" s="36">
        <f>IF(AND(L4=0,L116&gt;=0), "",L116/L4)</f>
        <v>1.616741260975997E-4</v>
      </c>
      <c r="N116" s="42">
        <f>IF(AND(L124=0,L116&gt;=0),"",L116/L124)</f>
        <v>2.6747460529242682E-4</v>
      </c>
      <c r="O116" s="123">
        <f>SUM(O117:O123)</f>
        <v>9.16497487952425E-2</v>
      </c>
      <c r="P116" s="36">
        <f>IF(AND(O4=0,O116&gt;=0), "",O116/O4)</f>
        <v>1.4668549108756948E-5</v>
      </c>
      <c r="Q116" s="42">
        <f>IF(AND(O124=0,O116&gt;=0),"",O116/O124)</f>
        <v>1.7817472837985751E-5</v>
      </c>
      <c r="R116" s="36">
        <f t="shared" ref="R116:R139" si="98">IF(AND(H116=0,O116&gt;0),100%,IF(AND(H116&lt;0,O116=0),(H116-O116)/H116,IF(AND(H116&gt;0,O116&gt;0),(O116-H116)/H116,IF(AND(H116=0,O116=0),"",(O116-H116)/H116))))</f>
        <v>-0.96418474008391519</v>
      </c>
      <c r="S116" s="124">
        <f>SUM(S117:S123)</f>
        <v>2.706566836902792</v>
      </c>
      <c r="T116" s="36">
        <f>IF(AND(S4=0,S116&gt;=0), "",S116/S4)</f>
        <v>1.2071008942549372E-4</v>
      </c>
      <c r="U116" s="42">
        <f>IF(AND(S124=0,S116&gt;=0),"",S116/S124)</f>
        <v>1.814036777838974E-4</v>
      </c>
      <c r="V116" s="125">
        <f>SUM(V117:V123)</f>
        <v>0</v>
      </c>
      <c r="W116" s="36" t="str">
        <f>IF(AND(V4=0,V116&gt;=0), "",V116/V4)</f>
        <v/>
      </c>
      <c r="X116" s="42">
        <f t="shared" ref="X116:X139" si="99">IF(AND(V116=0,S116&gt;0),100%,IF(AND(V116&lt;0,S116=0),(V116-S116)/V116,IF(AND(V116&gt;0,S116&gt;0),(S116-V116)/V116,IF(AND(V116=0,S116=0),"",(S116-V116)/V116))))</f>
        <v>1</v>
      </c>
      <c r="Y116" s="123">
        <f>SUM(Y117:Y123)</f>
        <v>6.7336395484624362E-2</v>
      </c>
      <c r="Z116" s="36">
        <f>IF(AND(Y4=0,Y116&gt;=0), "",Y116/Y4)</f>
        <v>3.3340889357168281E-6</v>
      </c>
      <c r="AA116" s="42">
        <f>IF(AND(Y124=0,Y116&gt;=0),"",Y116/Y124)</f>
        <v>1.2178104122988944E-5</v>
      </c>
      <c r="AB116" s="36">
        <f t="shared" ref="AB116:AB139" si="100">IF(AND(O116=0,Y116&gt;0),100%,IF(AND(O116&lt;0,Y116=0),(O116-Y116)/O116,IF(AND(O116&gt;0,Y116&gt;0),(Y116-O116)/O116,IF(AND(O116=0,Y116=0),"",(Y116-O116)/O116))))</f>
        <v>-0.26528554229796464</v>
      </c>
      <c r="AC116" s="124">
        <f>SUM(AC117:AC123)</f>
        <v>2.7739032323874162</v>
      </c>
      <c r="AD116" s="36">
        <f>IF(AND(AC4=0,AC116&gt;=0), "",AC116/AC4)</f>
        <v>6.5087011555125382E-5</v>
      </c>
      <c r="AE116" s="42">
        <f>IF(AND(AC124=0,AC116&gt;=0),"",AC116/AC124)</f>
        <v>1.3564695437916403E-4</v>
      </c>
      <c r="AF116" s="123">
        <f>SUM(AF117:AF123)</f>
        <v>5.6482511551734227</v>
      </c>
      <c r="AG116" s="36">
        <f>IF(AND(AF4=0,AF116&gt;=0), "",AF116/AF4)</f>
        <v>4.1459546746235764E-4</v>
      </c>
      <c r="AH116" s="42">
        <f>IF(AND(AF124=0,AF116&gt;=0),"",AF116/AF124)</f>
        <v>9.4183657497585126E-4</v>
      </c>
      <c r="AI116" s="36">
        <f t="shared" si="41"/>
        <v>82.881103443726033</v>
      </c>
      <c r="AJ116" s="124">
        <f>SUM(AJ117:AJ123)</f>
        <v>8.4221543875608393</v>
      </c>
      <c r="AK116" s="36">
        <f>IF(AND(AJ4=0,AJ116&gt;=0), "",AJ116/AJ4)</f>
        <v>1.4974873336711023E-4</v>
      </c>
      <c r="AL116" s="42">
        <f>IF(AND(AJ124=0,AJ116&gt;=0),"",AJ116/AJ124)</f>
        <v>3.184601572786201E-4</v>
      </c>
      <c r="AM116" s="123">
        <f>SUM(AM117:AM123)</f>
        <v>3.0491511041393387</v>
      </c>
      <c r="AN116" s="36">
        <f>IF(AND(AM4=0,AM116&gt;=0), "",AM116/AM4)</f>
        <v>2.6539957878010727E-4</v>
      </c>
      <c r="AO116" s="42">
        <f>IF(AND(AM124=0,AM116&gt;=0),"",AM116/AM124)</f>
        <v>4.2635342494343583E-4</v>
      </c>
      <c r="AP116" s="36">
        <f t="shared" si="42"/>
        <v>-0.46016014154283508</v>
      </c>
      <c r="AQ116" s="124">
        <f>SUM(AQ117:AQ123)</f>
        <v>11.471305491700177</v>
      </c>
      <c r="AR116" s="36">
        <f>IF(AND(AQ4=0,AQ116&gt;=0), "",AQ116/AQ4)</f>
        <v>1.693661236126492E-4</v>
      </c>
      <c r="AS116" s="42">
        <f>IF(AND(AQ124=0,AQ116&gt;=0),"",AQ116/AQ124)</f>
        <v>3.4142627754140786E-4</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1.9118842486166963</v>
      </c>
      <c r="AX116" s="36">
        <f>IF(AND(AW4=0,AW116&gt;=0), "",AW116/AW4)</f>
        <v>1.693661236126492E-4</v>
      </c>
      <c r="AY116" s="42">
        <f>IF(AND(AW124=0,AW116&gt;=0),"",AW116/AW124)</f>
        <v>3.4142627754140775E-4</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11.471305491700177</v>
      </c>
      <c r="BH116" s="36">
        <f>IF(AND(BG4=0,BG116&gt;=0), "",BG116/BG4)</f>
        <v>1.693661236126492E-4</v>
      </c>
      <c r="BI116" s="42">
        <f>IF(AND(BG124=0,BG116&gt;=0),"",BG116/BG124)</f>
        <v>3.4142627754140786E-4</v>
      </c>
      <c r="BJ116" s="123">
        <f>SUM(BJ117:BJ123)</f>
        <v>0</v>
      </c>
      <c r="BK116" s="36" t="str">
        <f>IF(AND(BJ4=0,BJ116&gt;=0), "",BJ116/BJ4)</f>
        <v/>
      </c>
      <c r="BL116" s="42" t="str">
        <f>IF(AND(BJ124=0,BJ116&gt;=0),"",BJ116/BJ124)</f>
        <v/>
      </c>
      <c r="BM116" s="36" t="str">
        <f t="shared" si="43"/>
        <v/>
      </c>
      <c r="BN116" s="124">
        <f>SUM(BN117:BN123)</f>
        <v>11.471305491700177</v>
      </c>
      <c r="BO116" s="36">
        <f>IF(AND(BN4=0,BN116&gt;=0), "",BN116/BN4)</f>
        <v>1.693661236126492E-4</v>
      </c>
      <c r="BP116" s="42">
        <f>IF(AND(BN124=0,BN116&gt;=0),"",BN116/BN124)</f>
        <v>3.4142627754140786E-4</v>
      </c>
      <c r="BQ116" s="123">
        <f>SUM(BQ117:BQ123)</f>
        <v>0</v>
      </c>
      <c r="BR116" s="36" t="str">
        <f>IF(AND(BQ4=0,BQ116&gt;=0), "",BQ116/BQ4)</f>
        <v/>
      </c>
      <c r="BS116" s="42" t="str">
        <f>IF(AND(BQ124=0,BQ116&gt;=0),"",BQ116/BQ124)</f>
        <v/>
      </c>
      <c r="BT116" s="36" t="str">
        <f t="shared" si="44"/>
        <v/>
      </c>
      <c r="BU116" s="124">
        <f>SUM(BU117:BU123)</f>
        <v>11.471305491700177</v>
      </c>
      <c r="BV116" s="36">
        <f>IF(AND(BU4=0,BU116&gt;=0), "",BU116/BU4)</f>
        <v>1.693661236126492E-4</v>
      </c>
      <c r="BW116" s="42">
        <f>IF(AND(BU124=0,BU116&gt;=0),"",BU116/BU124)</f>
        <v>3.4142627754140786E-4</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11.471305491700177</v>
      </c>
      <c r="CF116" s="36">
        <f>IF(AND(CE4=0,CE116&gt;=0), "",CE116/CE4)</f>
        <v>1.693661236126492E-4</v>
      </c>
      <c r="CG116" s="42">
        <f>IF(AND(CE124=0,CE116&gt;=0),"",CE116/CE124)</f>
        <v>3.4142627754140786E-4</v>
      </c>
      <c r="CH116" s="123">
        <f>SUM(CH117:CH123)</f>
        <v>0</v>
      </c>
      <c r="CI116" s="36" t="str">
        <f>IF(AND(CH4=0,CH116&gt;=0), "",CH116/CH4)</f>
        <v/>
      </c>
      <c r="CJ116" s="42" t="str">
        <f>IF(AND(CH124=0,CH116&gt;=0),"",CH116/CH124)</f>
        <v/>
      </c>
      <c r="CK116" s="36" t="str">
        <f t="shared" si="46"/>
        <v/>
      </c>
      <c r="CL116" s="124">
        <f>SUM(CL117:CL123)</f>
        <v>11.471305491700177</v>
      </c>
      <c r="CM116" s="36">
        <f>IF(AND(CL4=0,CL116&gt;=0), "",CL116/CL4)</f>
        <v>1.693661236126492E-4</v>
      </c>
      <c r="CN116" s="42">
        <f>IF(AND(CL124=0,CL116&gt;=0),"",CL116/CL124)</f>
        <v>3.4142627754140786E-4</v>
      </c>
      <c r="CO116" s="123">
        <f>SUM(CO117:CO123)</f>
        <v>0</v>
      </c>
      <c r="CP116" s="36" t="str">
        <f>IF(AND(CO4=0,CO116&gt;=0), "",CO116/CO4)</f>
        <v/>
      </c>
      <c r="CQ116" s="42" t="str">
        <f>IF(AND(CO124=0,CO116&gt;=0),"",CO116/CO124)</f>
        <v/>
      </c>
      <c r="CR116" s="36" t="str">
        <f t="shared" si="47"/>
        <v/>
      </c>
      <c r="CS116" s="124">
        <f>SUM(CS117:CS123)</f>
        <v>11.471305491700177</v>
      </c>
      <c r="CT116" s="36">
        <f>IF(AND(CS4=0,CS116&gt;=0), "",CS116/CS4)</f>
        <v>1.693661236126492E-4</v>
      </c>
      <c r="CU116" s="42">
        <f>IF(AND(CS124=0,CS116&gt;=0),"",CS116/CS124)</f>
        <v>3.4142627754140786E-4</v>
      </c>
      <c r="CV116" s="125">
        <f>SUM(CV117:CV123)</f>
        <v>0</v>
      </c>
      <c r="CW116" s="36" t="str">
        <f>IF(AND(CV4=0,CV116&gt;=0), "",CV116/CV4)</f>
        <v/>
      </c>
      <c r="CX116" s="42">
        <f t="shared" si="48"/>
        <v>1</v>
      </c>
    </row>
    <row r="117" spans="1:102" hidden="1" outlineLevel="1" x14ac:dyDescent="0.3">
      <c r="A117" s="29" t="s">
        <v>95</v>
      </c>
      <c r="B117" s="129">
        <f>+'N EERR LOS NA'!B194</f>
        <v>0</v>
      </c>
      <c r="C117" s="30" t="str">
        <f>IF(AND(B4=0,B117&gt;=0), "",B117/B4)</f>
        <v/>
      </c>
      <c r="D117" s="47" t="str">
        <f>IF(AND(B124=0,B117&gt;=0),"",B117/B124)</f>
        <v/>
      </c>
      <c r="E117" s="129">
        <f>+'N EERR LOS NA'!C194</f>
        <v>5.5959006832194645E-2</v>
      </c>
      <c r="F117" s="30">
        <f>IF(AND(E4=0,E117&gt;=0), "",E117/E4)</f>
        <v>1.147753169457003E-5</v>
      </c>
      <c r="G117" s="47">
        <f>IF(AND(E124=0,E117&gt;=0),"",E117/E124)</f>
        <v>1.1565502428097731E-5</v>
      </c>
      <c r="H117" s="129">
        <f>+'N EERR LOS NA'!D194</f>
        <v>0.46398690484663019</v>
      </c>
      <c r="I117" s="30">
        <f>IF(AND(H4=0,H117&gt;=0), "",H117/H4)</f>
        <v>4.1066339759739246E-5</v>
      </c>
      <c r="J117" s="47">
        <f>IF(AND(H124=0,H117&gt;=0),"",H117/H124)</f>
        <v>9.3964845483400438E-5</v>
      </c>
      <c r="K117" s="30">
        <f t="shared" si="97"/>
        <v>7.2915500312219033</v>
      </c>
      <c r="L117" s="130">
        <f t="shared" ref="L117:L123" si="105">+E117+H117</f>
        <v>0.51994591167882487</v>
      </c>
      <c r="M117" s="30">
        <f>IF(AND(L4=0,L117&gt;=0), "",L117/L4)</f>
        <v>3.2147023426096623E-5</v>
      </c>
      <c r="N117" s="47">
        <f>IF(AND(L124=0,L117&gt;=0),"",L117/L124)</f>
        <v>5.31842206899008E-5</v>
      </c>
      <c r="O117" s="129">
        <f>+'N EERR LOS NA'!E194</f>
        <v>9.16497487952425E-2</v>
      </c>
      <c r="P117" s="30">
        <f>IF(AND(O4=0,O117&gt;=0), "",O117/O4)</f>
        <v>1.4668549108756948E-5</v>
      </c>
      <c r="Q117" s="47">
        <f>IF(AND(O124=0,O117&gt;=0),"",O117/O124)</f>
        <v>1.7817472837985751E-5</v>
      </c>
      <c r="R117" s="30">
        <f t="shared" si="98"/>
        <v>-0.80247341500825953</v>
      </c>
      <c r="S117" s="130">
        <f t="shared" ref="S117:S123" si="106">+L117+O117</f>
        <v>0.61159566047406733</v>
      </c>
      <c r="T117" s="30">
        <f>IF(AND(S4=0,S117&gt;=0), "",S117/S4)</f>
        <v>2.7276535669279707E-5</v>
      </c>
      <c r="U117" s="47">
        <f>IF(AND(S124=0,S117&gt;=0),"",S117/S124)</f>
        <v>4.099130330497444E-5</v>
      </c>
      <c r="V117" s="131"/>
      <c r="W117" s="30" t="str">
        <f>IF(AND(V4=0,V117&gt;=0), "",V117/V4)</f>
        <v/>
      </c>
      <c r="X117" s="47">
        <f t="shared" si="99"/>
        <v>1</v>
      </c>
      <c r="Y117" s="129">
        <f>+'N EERR LOS NA'!F194</f>
        <v>6.7336395484624362E-2</v>
      </c>
      <c r="Z117" s="30">
        <f>IF(AND(Y4=0,Y117&gt;=0), "",Y117/Y4)</f>
        <v>3.3340889357168281E-6</v>
      </c>
      <c r="AA117" s="47">
        <f>IF(AND(Y124=0,Y117&gt;=0),"",Y117/Y124)</f>
        <v>1.2178104122988944E-5</v>
      </c>
      <c r="AB117" s="30">
        <f t="shared" si="100"/>
        <v>-0.26528554229796464</v>
      </c>
      <c r="AC117" s="130">
        <f t="shared" ref="AC117:AC123" si="107">+S117+Y117</f>
        <v>0.67893205595869166</v>
      </c>
      <c r="AD117" s="30">
        <f>IF(AND(AC4=0,AC117&gt;=0), "",AC117/AC4)</f>
        <v>1.5930497522545394E-5</v>
      </c>
      <c r="AE117" s="47">
        <f>IF(AND(AC124=0,AC117&gt;=0),"",AC117/AC124)</f>
        <v>3.3200532933485645E-5</v>
      </c>
      <c r="AF117" s="129">
        <f>+'N EERR LOS NA'!G194</f>
        <v>4.8849739720418794</v>
      </c>
      <c r="AG117" s="30">
        <f>IF(AND(AF4=0,AF117&gt;=0), "",AF117/AF4)</f>
        <v>3.5856905294041745E-4</v>
      </c>
      <c r="AH117" s="47">
        <f>IF(AND(AF124=0,AF117&gt;=0),"",AF117/AF124)</f>
        <v>8.1456136214127681E-4</v>
      </c>
      <c r="AI117" s="30">
        <f t="shared" si="41"/>
        <v>71.545819194573866</v>
      </c>
      <c r="AJ117" s="130">
        <f t="shared" si="62"/>
        <v>5.563906028000571</v>
      </c>
      <c r="AK117" s="30">
        <f>IF(AND(AJ4=0,AJ117&gt;=0), "",AJ117/AJ4)</f>
        <v>9.8928117667529067E-5</v>
      </c>
      <c r="AL117" s="47">
        <f>IF(AND(AJ124=0,AJ117&gt;=0),"",AJ117/AJ124)</f>
        <v>2.1038350844975232E-4</v>
      </c>
      <c r="AM117" s="129">
        <f>+'N EERR LOS NA'!H194</f>
        <v>3.3118716953576106</v>
      </c>
      <c r="AN117" s="30">
        <f>IF(AND(AM4=0,AM117&gt;=0), "",AM117/AM4)</f>
        <v>2.8826690541129148E-4</v>
      </c>
      <c r="AO117" s="47">
        <f>IF(AND(AM124=0,AM117&gt;=0),"",AM117/AM124)</f>
        <v>4.6308883753647334E-4</v>
      </c>
      <c r="AP117" s="30">
        <f t="shared" si="42"/>
        <v>-0.32202879394805145</v>
      </c>
      <c r="AQ117" s="130">
        <f t="shared" si="63"/>
        <v>8.8757777233581816</v>
      </c>
      <c r="AR117" s="30">
        <f>IF(AND(AQ4=0,AQ117&gt;=0), "",AQ117/AQ4)</f>
        <v>1.3104489878160158E-4</v>
      </c>
      <c r="AS117" s="47">
        <f>IF(AND(AQ124=0,AQ117&gt;=0),"",AQ117/AQ124)</f>
        <v>2.6417426949040243E-4</v>
      </c>
      <c r="AT117" s="131">
        <f t="shared" ref="AT117:AT123" si="108">+V117*2</f>
        <v>0</v>
      </c>
      <c r="AU117" s="30" t="str">
        <f>IF(AND(AT4=0,AT117&gt;=0), "",AT117/AT4)</f>
        <v/>
      </c>
      <c r="AV117" s="47">
        <f t="shared" si="101"/>
        <v>1</v>
      </c>
      <c r="AW117" s="131">
        <f>+AQ117/6</f>
        <v>1.4792962872263635</v>
      </c>
      <c r="AX117" s="30">
        <f>IF(AND(AW4=0,AW117&gt;=0), "",AW117/AW4)</f>
        <v>1.3104489878160155E-4</v>
      </c>
      <c r="AY117" s="47">
        <f>IF(AND(AW124=0,AW117&gt;=0),"",AW117/AW124)</f>
        <v>2.6417426949040232E-4</v>
      </c>
      <c r="AZ117" s="131">
        <f t="shared" ref="AZ117:AZ123" si="109">+AT117/6</f>
        <v>0</v>
      </c>
      <c r="BA117" s="30" t="str">
        <f>IF(AND(AZ4=0,AZ117&gt;=0), "",AZ117/AZ4)</f>
        <v/>
      </c>
      <c r="BB117" s="47">
        <f t="shared" si="102"/>
        <v>1</v>
      </c>
      <c r="BC117" s="129">
        <f>+'N EERR LOS NA'!I194</f>
        <v>0</v>
      </c>
      <c r="BD117" s="30" t="str">
        <f>IF(AND(BC4=0,BC117&gt;=0), "",BC117/BC4)</f>
        <v/>
      </c>
      <c r="BE117" s="47" t="str">
        <f>IF(AND(BC124=0,BC117&gt;=0),"",BC117/BC124)</f>
        <v/>
      </c>
      <c r="BF117" s="30">
        <f t="shared" si="103"/>
        <v>-1</v>
      </c>
      <c r="BG117" s="130">
        <f t="shared" ref="BG117:BG123" si="110">+AQ117+BC117</f>
        <v>8.8757777233581816</v>
      </c>
      <c r="BH117" s="30">
        <f>IF(AND(BG4=0,BG117&gt;=0), "",BG117/BG4)</f>
        <v>1.3104489878160158E-4</v>
      </c>
      <c r="BI117" s="47">
        <f>IF(AND(BG124=0,BG117&gt;=0),"",BG117/BG124)</f>
        <v>2.6417426949040243E-4</v>
      </c>
      <c r="BJ117" s="129">
        <f>+'N EERR LOS NA'!J194</f>
        <v>0</v>
      </c>
      <c r="BK117" s="30" t="str">
        <f>IF(AND(BJ4=0,BJ117&gt;=0), "",BJ117/BJ4)</f>
        <v/>
      </c>
      <c r="BL117" s="47" t="str">
        <f>IF(AND(BJ124=0,BJ117&gt;=0),"",BJ117/BJ124)</f>
        <v/>
      </c>
      <c r="BM117" s="30" t="str">
        <f t="shared" si="43"/>
        <v/>
      </c>
      <c r="BN117" s="130">
        <f t="shared" ref="BN117:BN123" si="111">+BG117+BJ117</f>
        <v>8.8757777233581816</v>
      </c>
      <c r="BO117" s="30">
        <f>IF(AND(BN4=0,BN117&gt;=0), "",BN117/BN4)</f>
        <v>1.3104489878160158E-4</v>
      </c>
      <c r="BP117" s="47">
        <f>IF(AND(BN124=0,BN117&gt;=0),"",BN117/BN124)</f>
        <v>2.6417426949040243E-4</v>
      </c>
      <c r="BQ117" s="129">
        <f>+'N EERR LOS NA'!K194</f>
        <v>0</v>
      </c>
      <c r="BR117" s="30" t="str">
        <f>IF(AND(BQ4=0,BQ117&gt;=0), "",BQ117/BQ4)</f>
        <v/>
      </c>
      <c r="BS117" s="47" t="str">
        <f>IF(AND(BQ124=0,BQ117&gt;=0),"",BQ117/BQ124)</f>
        <v/>
      </c>
      <c r="BT117" s="30" t="str">
        <f t="shared" si="44"/>
        <v/>
      </c>
      <c r="BU117" s="130">
        <f t="shared" ref="BU117:BU123" si="112">+BN117+BQ117</f>
        <v>8.8757777233581816</v>
      </c>
      <c r="BV117" s="30">
        <f>IF(AND(BU4=0,BU117&gt;=0), "",BU117/BU4)</f>
        <v>1.3104489878160158E-4</v>
      </c>
      <c r="BW117" s="47">
        <f>IF(AND(BU124=0,BU117&gt;=0),"",BU117/BU124)</f>
        <v>2.6417426949040243E-4</v>
      </c>
      <c r="BX117" s="131">
        <f t="shared" ref="BX117:BX123" si="113">+AZ117*9</f>
        <v>0</v>
      </c>
      <c r="BY117" s="30" t="str">
        <f>IF(AND(BX4=0,BX117&gt;=0), "",BX117/BX4)</f>
        <v/>
      </c>
      <c r="BZ117" s="47">
        <f t="shared" si="45"/>
        <v>1</v>
      </c>
      <c r="CA117" s="129">
        <f>+'N EERR LOS NA'!L194</f>
        <v>0</v>
      </c>
      <c r="CB117" s="30" t="str">
        <f>IF(AND(CA4=0,CA117&gt;=0), "",CA117/CA4)</f>
        <v/>
      </c>
      <c r="CC117" s="47" t="str">
        <f>IF(AND(CA124=0,CA117&gt;=0),"",CA117/CA124)</f>
        <v/>
      </c>
      <c r="CD117" s="30" t="str">
        <f t="shared" si="104"/>
        <v/>
      </c>
      <c r="CE117" s="130">
        <f t="shared" ref="CE117:CE123" si="114">+BU117+CA117</f>
        <v>8.8757777233581816</v>
      </c>
      <c r="CF117" s="30">
        <f>IF(AND(CE4=0,CE117&gt;=0), "",CE117/CE4)</f>
        <v>1.3104489878160158E-4</v>
      </c>
      <c r="CG117" s="47">
        <f>IF(AND(CE124=0,CE117&gt;=0),"",CE117/CE124)</f>
        <v>2.6417426949040243E-4</v>
      </c>
      <c r="CH117" s="129">
        <f>+'N EERR LOS NA'!M194</f>
        <v>0</v>
      </c>
      <c r="CI117" s="30" t="str">
        <f>IF(AND(CH4=0,CH117&gt;=0), "",CH117/CH4)</f>
        <v/>
      </c>
      <c r="CJ117" s="47" t="str">
        <f>IF(AND(CH124=0,CH117&gt;=0),"",CH117/CH124)</f>
        <v/>
      </c>
      <c r="CK117" s="30" t="str">
        <f t="shared" si="46"/>
        <v/>
      </c>
      <c r="CL117" s="130">
        <f t="shared" ref="CL117:CL123" si="115">+CE117+CH117</f>
        <v>8.8757777233581816</v>
      </c>
      <c r="CM117" s="30">
        <f>IF(AND(CL4=0,CL117&gt;=0), "",CL117/CL4)</f>
        <v>1.3104489878160158E-4</v>
      </c>
      <c r="CN117" s="47">
        <f>IF(AND(CL124=0,CL117&gt;=0),"",CL117/CL124)</f>
        <v>2.6417426949040243E-4</v>
      </c>
      <c r="CO117" s="129">
        <f>+'N EERR LOS NA'!N194</f>
        <v>0</v>
      </c>
      <c r="CP117" s="30" t="str">
        <f>IF(AND(CO4=0,CO117&gt;=0), "",CO117/CO4)</f>
        <v/>
      </c>
      <c r="CQ117" s="47" t="str">
        <f>IF(AND(CO124=0,CO117&gt;=0),"",CO117/CO124)</f>
        <v/>
      </c>
      <c r="CR117" s="30" t="str">
        <f t="shared" si="47"/>
        <v/>
      </c>
      <c r="CS117" s="130">
        <f t="shared" ref="CS117:CS123" si="116">+CL117+CO117</f>
        <v>8.8757777233581816</v>
      </c>
      <c r="CT117" s="30">
        <f>IF(AND(CS4=0,CS117&gt;=0), "",CS117/CS4)</f>
        <v>1.3104489878160158E-4</v>
      </c>
      <c r="CU117" s="47">
        <f>IF(AND(CS124=0,CS117&gt;=0),"",CS117/CS124)</f>
        <v>2.6417426949040243E-4</v>
      </c>
      <c r="CV117" s="131">
        <f t="shared" ref="CV117:CV123" si="117">+AZ117*12</f>
        <v>0</v>
      </c>
      <c r="CW117" s="30" t="str">
        <f>IF(AND(CV4=0,CV117&gt;=0), "",CV117/CV4)</f>
        <v/>
      </c>
      <c r="CX117" s="47">
        <f t="shared" si="48"/>
        <v>1</v>
      </c>
    </row>
    <row r="118" spans="1:102" hidden="1" outlineLevel="1" x14ac:dyDescent="0.3">
      <c r="A118" s="29" t="s">
        <v>96</v>
      </c>
      <c r="B118" s="129">
        <f>+'N EERR LOS NA'!B195</f>
        <v>0</v>
      </c>
      <c r="C118" s="30" t="str">
        <f>IF(AND(B4=0,B118&gt;=0), "",B118/B4)</f>
        <v/>
      </c>
      <c r="D118" s="47" t="str">
        <f>IF(AND(B124=0,B118&gt;=0),"",B118/B124)</f>
        <v/>
      </c>
      <c r="E118" s="129">
        <f>+'N EERR LOS NA'!C195</f>
        <v>0</v>
      </c>
      <c r="F118" s="30">
        <f>IF(AND(E4=0,E118&gt;=0), "",E118/E4)</f>
        <v>0</v>
      </c>
      <c r="G118" s="47">
        <f>IF(AND(E124=0,E118&gt;=0),"",E118/E124)</f>
        <v>0</v>
      </c>
      <c r="H118" s="129">
        <f>+'N EERR LOS NA'!D195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LOS NA'!E195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LOS NA'!F195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LOS NA'!G195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LOS NA'!H195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LOS NA'!I195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LOS NA'!J195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LOS NA'!K195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LOS NA'!L195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LOS NA'!M195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LOS NA'!N195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LOS NA'!B196</f>
        <v>0</v>
      </c>
      <c r="C119" s="30" t="str">
        <f>IF(AND(B4=0,B119&gt;=0), "",B119/B4)</f>
        <v/>
      </c>
      <c r="D119" s="47" t="str">
        <f>IF(AND(B124=0,B119&gt;=0),"",B119/B124)</f>
        <v/>
      </c>
      <c r="E119" s="129">
        <f>+'N EERR LOS NA'!C196</f>
        <v>0</v>
      </c>
      <c r="F119" s="30">
        <f>IF(AND(E4=0,E119&gt;=0), "",E119/E4)</f>
        <v>0</v>
      </c>
      <c r="G119" s="47">
        <f>IF(AND(E124=0,E119&gt;=0),"",E119/E124)</f>
        <v>0</v>
      </c>
      <c r="H119" s="129">
        <f>+'N EERR LOS NA'!D196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LOS NA'!E196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LOS NA'!F196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LOS NA'!G196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LOS NA'!H196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LOS NA'!I196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LOS NA'!J196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LOS NA'!K196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LOS NA'!L196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LOS NA'!M196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LOS NA'!N196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LOS NA'!B197</f>
        <v>0</v>
      </c>
      <c r="C120" s="30" t="str">
        <f>IF(AND(B4=0,B120&gt;=0), "",B120/B4)</f>
        <v/>
      </c>
      <c r="D120" s="47" t="str">
        <f>IF(AND(B124=0,B120&gt;=0),"",B120/B124)</f>
        <v/>
      </c>
      <c r="E120" s="129">
        <f>+'N EERR LOS NA'!C197</f>
        <v>0</v>
      </c>
      <c r="F120" s="30">
        <f>IF(AND(E4=0,E120&gt;=0), "",E120/E4)</f>
        <v>0</v>
      </c>
      <c r="G120" s="47">
        <f>IF(AND(E124=0,E120&gt;=0),"",E120/E124)</f>
        <v>0</v>
      </c>
      <c r="H120" s="129">
        <f>+'N EERR LOS NA'!D197</f>
        <v>0</v>
      </c>
      <c r="I120" s="30">
        <f>IF(AND(H4=0,H120&gt;=0), "",H120/H4)</f>
        <v>0</v>
      </c>
      <c r="J120" s="47">
        <f>IF(AND(H124=0,H120&gt;=0),"",H120/H124)</f>
        <v>0</v>
      </c>
      <c r="K120" s="30" t="str">
        <f t="shared" si="97"/>
        <v/>
      </c>
      <c r="L120" s="130">
        <f t="shared" si="105"/>
        <v>0</v>
      </c>
      <c r="M120" s="30">
        <f>IF(AND(L4=0,L120&gt;=0), "",L120/L4)</f>
        <v>0</v>
      </c>
      <c r="N120" s="47">
        <f>IF(AND(L124=0,L120&gt;=0),"",L120/L124)</f>
        <v>0</v>
      </c>
      <c r="O120" s="129">
        <f>+'N EERR LOS NA'!E197</f>
        <v>0</v>
      </c>
      <c r="P120" s="30">
        <f>IF(AND(O4=0,O120&gt;=0), "",O120/O4)</f>
        <v>0</v>
      </c>
      <c r="Q120" s="47">
        <f>IF(AND(O124=0,O120&gt;=0),"",O120/O124)</f>
        <v>0</v>
      </c>
      <c r="R120" s="30" t="str">
        <f t="shared" si="98"/>
        <v/>
      </c>
      <c r="S120" s="130">
        <f t="shared" si="106"/>
        <v>0</v>
      </c>
      <c r="T120" s="30">
        <f>IF(AND(S4=0,S120&gt;=0), "",S120/S4)</f>
        <v>0</v>
      </c>
      <c r="U120" s="47">
        <f>IF(AND(S124=0,S120&gt;=0),"",S120/S124)</f>
        <v>0</v>
      </c>
      <c r="V120" s="131"/>
      <c r="W120" s="30" t="str">
        <f>IF(AND(V4=0,V120&gt;=0), "",V120/V4)</f>
        <v/>
      </c>
      <c r="X120" s="47" t="str">
        <f t="shared" si="99"/>
        <v/>
      </c>
      <c r="Y120" s="129">
        <f>+'N EERR LOS NA'!F197</f>
        <v>0</v>
      </c>
      <c r="Z120" s="30">
        <f>IF(AND(Y4=0,Y120&gt;=0), "",Y120/Y4)</f>
        <v>0</v>
      </c>
      <c r="AA120" s="47">
        <f>IF(AND(Y124=0,Y120&gt;=0),"",Y120/Y124)</f>
        <v>0</v>
      </c>
      <c r="AB120" s="30" t="str">
        <f t="shared" si="100"/>
        <v/>
      </c>
      <c r="AC120" s="130">
        <f t="shared" si="107"/>
        <v>0</v>
      </c>
      <c r="AD120" s="30">
        <f>IF(AND(AC4=0,AC120&gt;=0), "",AC120/AC4)</f>
        <v>0</v>
      </c>
      <c r="AE120" s="47">
        <f>IF(AND(AC124=0,AC120&gt;=0),"",AC120/AC124)</f>
        <v>0</v>
      </c>
      <c r="AF120" s="129">
        <f>+'N EERR LOS NA'!G197</f>
        <v>0</v>
      </c>
      <c r="AG120" s="30">
        <f>IF(AND(AF4=0,AF120&gt;=0), "",AF120/AF4)</f>
        <v>0</v>
      </c>
      <c r="AH120" s="47">
        <f>IF(AND(AF124=0,AF120&gt;=0),"",AF120/AF124)</f>
        <v>0</v>
      </c>
      <c r="AI120" s="30" t="str">
        <f t="shared" si="41"/>
        <v/>
      </c>
      <c r="AJ120" s="130">
        <f t="shared" si="62"/>
        <v>0</v>
      </c>
      <c r="AK120" s="30">
        <f>IF(AND(AJ4=0,AJ120&gt;=0), "",AJ120/AJ4)</f>
        <v>0</v>
      </c>
      <c r="AL120" s="47">
        <f>IF(AND(AJ124=0,AJ120&gt;=0),"",AJ120/AJ124)</f>
        <v>0</v>
      </c>
      <c r="AM120" s="129">
        <f>+'N EERR LOS NA'!H197</f>
        <v>0</v>
      </c>
      <c r="AN120" s="30">
        <f>IF(AND(AM4=0,AM120&gt;=0), "",AM120/AM4)</f>
        <v>0</v>
      </c>
      <c r="AO120" s="47">
        <f>IF(AND(AM124=0,AM120&gt;=0),"",AM120/AM124)</f>
        <v>0</v>
      </c>
      <c r="AP120" s="30" t="str">
        <f t="shared" si="42"/>
        <v/>
      </c>
      <c r="AQ120" s="130">
        <f t="shared" si="63"/>
        <v>0</v>
      </c>
      <c r="AR120" s="30">
        <f>IF(AND(AQ4=0,AQ120&gt;=0), "",AQ120/AQ4)</f>
        <v>0</v>
      </c>
      <c r="AS120" s="47">
        <f>IF(AND(AQ124=0,AQ120&gt;=0),"",AQ120/AQ124)</f>
        <v>0</v>
      </c>
      <c r="AT120" s="131">
        <f t="shared" si="108"/>
        <v>0</v>
      </c>
      <c r="AU120" s="30" t="str">
        <f>IF(AND(AT4=0,AT120&gt;=0), "",AT120/AT4)</f>
        <v/>
      </c>
      <c r="AV120" s="47" t="str">
        <f t="shared" si="101"/>
        <v/>
      </c>
      <c r="AW120" s="131">
        <f t="shared" si="118"/>
        <v>0</v>
      </c>
      <c r="AX120" s="30">
        <f>IF(AND(AW4=0,AW120&gt;=0), "",AW120/AW4)</f>
        <v>0</v>
      </c>
      <c r="AY120" s="47">
        <f>IF(AND(AW124=0,AW120&gt;=0),"",AW120/AW124)</f>
        <v>0</v>
      </c>
      <c r="AZ120" s="131">
        <f t="shared" si="109"/>
        <v>0</v>
      </c>
      <c r="BA120" s="30" t="str">
        <f>IF(AND(AZ4=0,AZ120&gt;=0), "",AZ120/AZ4)</f>
        <v/>
      </c>
      <c r="BB120" s="47" t="str">
        <f t="shared" si="102"/>
        <v/>
      </c>
      <c r="BC120" s="129">
        <f>+'N EERR LOS NA'!I197</f>
        <v>0</v>
      </c>
      <c r="BD120" s="30" t="str">
        <f>IF(AND(BC4=0,BC120&gt;=0), "",BC120/BC4)</f>
        <v/>
      </c>
      <c r="BE120" s="47" t="str">
        <f>IF(AND(BC124=0,BC120&gt;=0),"",BC120/BC124)</f>
        <v/>
      </c>
      <c r="BF120" s="30" t="str">
        <f t="shared" si="103"/>
        <v/>
      </c>
      <c r="BG120" s="130">
        <f t="shared" si="110"/>
        <v>0</v>
      </c>
      <c r="BH120" s="30">
        <f>IF(AND(BG4=0,BG120&gt;=0), "",BG120/BG4)</f>
        <v>0</v>
      </c>
      <c r="BI120" s="47">
        <f>IF(AND(BG124=0,BG120&gt;=0),"",BG120/BG124)</f>
        <v>0</v>
      </c>
      <c r="BJ120" s="129">
        <f>+'N EERR LOS NA'!J197</f>
        <v>0</v>
      </c>
      <c r="BK120" s="30" t="str">
        <f>IF(AND(BJ4=0,BJ120&gt;=0), "",BJ120/BJ4)</f>
        <v/>
      </c>
      <c r="BL120" s="47" t="str">
        <f>IF(AND(BJ124=0,BJ120&gt;=0),"",BJ120/BJ124)</f>
        <v/>
      </c>
      <c r="BM120" s="30" t="str">
        <f t="shared" si="43"/>
        <v/>
      </c>
      <c r="BN120" s="130">
        <f t="shared" si="111"/>
        <v>0</v>
      </c>
      <c r="BO120" s="30">
        <f>IF(AND(BN4=0,BN120&gt;=0), "",BN120/BN4)</f>
        <v>0</v>
      </c>
      <c r="BP120" s="47">
        <f>IF(AND(BN124=0,BN120&gt;=0),"",BN120/BN124)</f>
        <v>0</v>
      </c>
      <c r="BQ120" s="129">
        <f>+'N EERR LOS NA'!K197</f>
        <v>0</v>
      </c>
      <c r="BR120" s="30" t="str">
        <f>IF(AND(BQ4=0,BQ120&gt;=0), "",BQ120/BQ4)</f>
        <v/>
      </c>
      <c r="BS120" s="47" t="str">
        <f>IF(AND(BQ124=0,BQ120&gt;=0),"",BQ120/BQ124)</f>
        <v/>
      </c>
      <c r="BT120" s="30" t="str">
        <f t="shared" si="44"/>
        <v/>
      </c>
      <c r="BU120" s="130">
        <f t="shared" si="112"/>
        <v>0</v>
      </c>
      <c r="BV120" s="30">
        <f>IF(AND(BU4=0,BU120&gt;=0), "",BU120/BU4)</f>
        <v>0</v>
      </c>
      <c r="BW120" s="47">
        <f>IF(AND(BU124=0,BU120&gt;=0),"",BU120/BU124)</f>
        <v>0</v>
      </c>
      <c r="BX120" s="131">
        <f t="shared" si="113"/>
        <v>0</v>
      </c>
      <c r="BY120" s="30" t="str">
        <f>IF(AND(BX4=0,BX120&gt;=0), "",BX120/BX4)</f>
        <v/>
      </c>
      <c r="BZ120" s="47" t="str">
        <f t="shared" si="45"/>
        <v/>
      </c>
      <c r="CA120" s="129">
        <f>+'N EERR LOS NA'!L197</f>
        <v>0</v>
      </c>
      <c r="CB120" s="30" t="str">
        <f>IF(AND(CA4=0,CA120&gt;=0), "",CA120/CA4)</f>
        <v/>
      </c>
      <c r="CC120" s="47" t="str">
        <f>IF(AND(CA124=0,CA120&gt;=0),"",CA120/CA124)</f>
        <v/>
      </c>
      <c r="CD120" s="30" t="str">
        <f t="shared" si="104"/>
        <v/>
      </c>
      <c r="CE120" s="130">
        <f t="shared" si="114"/>
        <v>0</v>
      </c>
      <c r="CF120" s="30">
        <f>IF(AND(CE4=0,CE120&gt;=0), "",CE120/CE4)</f>
        <v>0</v>
      </c>
      <c r="CG120" s="47">
        <f>IF(AND(CE124=0,CE120&gt;=0),"",CE120/CE124)</f>
        <v>0</v>
      </c>
      <c r="CH120" s="129">
        <f>+'N EERR LOS NA'!M197</f>
        <v>0</v>
      </c>
      <c r="CI120" s="30" t="str">
        <f>IF(AND(CH4=0,CH120&gt;=0), "",CH120/CH4)</f>
        <v/>
      </c>
      <c r="CJ120" s="47" t="str">
        <f>IF(AND(CH124=0,CH120&gt;=0),"",CH120/CH124)</f>
        <v/>
      </c>
      <c r="CK120" s="30" t="str">
        <f t="shared" si="46"/>
        <v/>
      </c>
      <c r="CL120" s="130">
        <f t="shared" si="115"/>
        <v>0</v>
      </c>
      <c r="CM120" s="30">
        <f>IF(AND(CL4=0,CL120&gt;=0), "",CL120/CL4)</f>
        <v>0</v>
      </c>
      <c r="CN120" s="47">
        <f>IF(AND(CL124=0,CL120&gt;=0),"",CL120/CL124)</f>
        <v>0</v>
      </c>
      <c r="CO120" s="129">
        <f>+'N EERR LOS NA'!N197</f>
        <v>0</v>
      </c>
      <c r="CP120" s="30" t="str">
        <f>IF(AND(CO4=0,CO120&gt;=0), "",CO120/CO4)</f>
        <v/>
      </c>
      <c r="CQ120" s="47" t="str">
        <f>IF(AND(CO124=0,CO120&gt;=0),"",CO120/CO124)</f>
        <v/>
      </c>
      <c r="CR120" s="30" t="str">
        <f t="shared" si="47"/>
        <v/>
      </c>
      <c r="CS120" s="130">
        <f t="shared" si="116"/>
        <v>0</v>
      </c>
      <c r="CT120" s="30">
        <f>IF(AND(CS4=0,CS120&gt;=0), "",CS120/CS4)</f>
        <v>0</v>
      </c>
      <c r="CU120" s="47">
        <f>IF(AND(CS124=0,CS120&gt;=0),"",CS120/CS124)</f>
        <v>0</v>
      </c>
      <c r="CV120" s="131">
        <f t="shared" si="117"/>
        <v>0</v>
      </c>
      <c r="CW120" s="30" t="str">
        <f>IF(AND(CV4=0,CV120&gt;=0), "",CV120/CV4)</f>
        <v/>
      </c>
      <c r="CX120" s="47" t="str">
        <f t="shared" si="48"/>
        <v/>
      </c>
    </row>
    <row r="121" spans="1:102" hidden="1" outlineLevel="1" x14ac:dyDescent="0.3">
      <c r="A121" s="29" t="s">
        <v>98</v>
      </c>
      <c r="B121" s="129">
        <f>+'N EERR LOS NA'!B198</f>
        <v>0</v>
      </c>
      <c r="C121" s="30" t="str">
        <f>IF(AND(B4=0,B121&gt;=0), "",B121/B4)</f>
        <v/>
      </c>
      <c r="D121" s="47" t="str">
        <f>IF(AND(B124=0,B121&gt;=0),"",B121/B124)</f>
        <v/>
      </c>
      <c r="E121" s="129">
        <f>+'N EERR LOS NA'!C198</f>
        <v>0</v>
      </c>
      <c r="F121" s="30">
        <f>IF(AND(E4=0,E121&gt;=0), "",E121/E4)</f>
        <v>0</v>
      </c>
      <c r="G121" s="47">
        <f>IF(AND(E124=0,E121&gt;=0),"",E121/E124)</f>
        <v>0</v>
      </c>
      <c r="H121" s="129">
        <f>+'N EERR LOS NA'!D198</f>
        <v>2.1090313856665009E-2</v>
      </c>
      <c r="I121" s="30">
        <f>IF(AND(H4=0,H121&gt;=0), "",H121/H4)</f>
        <v>1.866651807260875E-6</v>
      </c>
      <c r="J121" s="47">
        <f>IF(AND(H124=0,H121&gt;=0),"",H121/H124)</f>
        <v>4.2711293401545655E-6</v>
      </c>
      <c r="K121" s="30">
        <f t="shared" si="97"/>
        <v>1</v>
      </c>
      <c r="L121" s="130">
        <f t="shared" si="105"/>
        <v>2.1090313856665009E-2</v>
      </c>
      <c r="M121" s="30">
        <f>IF(AND(L4=0,L121&gt;=0), "",L121/L4)</f>
        <v>1.3039641208540576E-6</v>
      </c>
      <c r="N121" s="47">
        <f>IF(AND(L124=0,L121&gt;=0),"",L121/L124)</f>
        <v>2.1572857510321404E-6</v>
      </c>
      <c r="O121" s="129">
        <f>+'N EERR LOS NA'!E198</f>
        <v>0</v>
      </c>
      <c r="P121" s="30">
        <f>IF(AND(O4=0,O121&gt;=0), "",O121/O4)</f>
        <v>0</v>
      </c>
      <c r="Q121" s="47">
        <f>IF(AND(O124=0,O121&gt;=0),"",O121/O124)</f>
        <v>0</v>
      </c>
      <c r="R121" s="30">
        <f t="shared" si="98"/>
        <v>-1</v>
      </c>
      <c r="S121" s="130">
        <f t="shared" si="106"/>
        <v>2.1090313856665009E-2</v>
      </c>
      <c r="T121" s="30">
        <f>IF(AND(S4=0,S121&gt;=0), "",S121/S4)</f>
        <v>9.4060624586792611E-7</v>
      </c>
      <c r="U121" s="47">
        <f>IF(AND(S124=0,S121&gt;=0),"",S121/S124)</f>
        <v>1.4135473940831169E-6</v>
      </c>
      <c r="V121" s="131"/>
      <c r="W121" s="30" t="str">
        <f>IF(AND(V4=0,V121&gt;=0), "",V121/V4)</f>
        <v/>
      </c>
      <c r="X121" s="47">
        <f t="shared" si="99"/>
        <v>1</v>
      </c>
      <c r="Y121" s="129">
        <f>+'N EERR LOS NA'!F198</f>
        <v>0</v>
      </c>
      <c r="Z121" s="30">
        <f>IF(AND(Y4=0,Y121&gt;=0), "",Y121/Y4)</f>
        <v>0</v>
      </c>
      <c r="AA121" s="47">
        <f>IF(AND(Y124=0,Y121&gt;=0),"",Y121/Y124)</f>
        <v>0</v>
      </c>
      <c r="AB121" s="30" t="str">
        <f t="shared" si="100"/>
        <v/>
      </c>
      <c r="AC121" s="130">
        <f t="shared" si="107"/>
        <v>2.1090313856665009E-2</v>
      </c>
      <c r="AD121" s="30">
        <f>IF(AND(AC4=0,AC121&gt;=0), "",AC121/AC4)</f>
        <v>4.9486423522731525E-7</v>
      </c>
      <c r="AE121" s="47">
        <f>IF(AND(AC124=0,AC121&gt;=0),"",AC121/AC124)</f>
        <v>1.0313398132115273E-6</v>
      </c>
      <c r="AF121" s="129">
        <f>+'N EERR LOS NA'!G198</f>
        <v>0.76327718313154358</v>
      </c>
      <c r="AG121" s="30">
        <f>IF(AND(AF4=0,AF121&gt;=0), "",AF121/AF4)</f>
        <v>5.6026414521940219E-5</v>
      </c>
      <c r="AH121" s="47">
        <f>IF(AND(AF124=0,AF121&gt;=0),"",AF121/AF124)</f>
        <v>1.272752128345745E-4</v>
      </c>
      <c r="AI121" s="30">
        <f t="shared" si="41"/>
        <v>1</v>
      </c>
      <c r="AJ121" s="130">
        <f t="shared" si="62"/>
        <v>0.78436749698820862</v>
      </c>
      <c r="AK121" s="30">
        <f>IF(AND(AJ4=0,AJ121&gt;=0), "",AJ121/AJ4)</f>
        <v>1.3946317505387384E-5</v>
      </c>
      <c r="AL121" s="47">
        <f>IF(AND(AJ124=0,AJ121&gt;=0),"",AJ121/AJ124)</f>
        <v>2.9658657982336601E-5</v>
      </c>
      <c r="AM121" s="129">
        <f>+'N EERR LOS NA'!H198</f>
        <v>-0.26272059121827201</v>
      </c>
      <c r="AN121" s="30">
        <f>IF(AND(AM4=0,AM121&gt;=0), "",AM121/AM4)</f>
        <v>-2.286732663118418E-5</v>
      </c>
      <c r="AO121" s="47">
        <f>IF(AND(AM124=0,AM121&gt;=0),"",AM121/AM124)</f>
        <v>-3.6735412593037555E-5</v>
      </c>
      <c r="AP121" s="30">
        <f t="shared" si="42"/>
        <v>-1.3442007661494508</v>
      </c>
      <c r="AQ121" s="130">
        <f t="shared" si="63"/>
        <v>0.52164690576993666</v>
      </c>
      <c r="AR121" s="30">
        <f>IF(AND(AQ4=0,AQ121&gt;=0), "",AQ121/AQ4)</f>
        <v>7.7017663236944014E-6</v>
      </c>
      <c r="AS121" s="47">
        <f>IF(AND(AQ124=0,AQ121&gt;=0),"",AQ121/AQ124)</f>
        <v>1.5526041160431688E-5</v>
      </c>
      <c r="AT121" s="131">
        <f t="shared" si="108"/>
        <v>0</v>
      </c>
      <c r="AU121" s="30" t="str">
        <f>IF(AND(AT4=0,AT121&gt;=0), "",AT121/AT4)</f>
        <v/>
      </c>
      <c r="AV121" s="47">
        <f t="shared" si="101"/>
        <v>1</v>
      </c>
      <c r="AW121" s="131">
        <f t="shared" si="118"/>
        <v>8.6941150961656111E-2</v>
      </c>
      <c r="AX121" s="30">
        <f>IF(AND(AW4=0,AW121&gt;=0), "",AW121/AW4)</f>
        <v>7.7017663236944014E-6</v>
      </c>
      <c r="AY121" s="47">
        <f>IF(AND(AW124=0,AW121&gt;=0),"",AW121/AW124)</f>
        <v>1.5526041160431685E-5</v>
      </c>
      <c r="AZ121" s="131">
        <f t="shared" si="109"/>
        <v>0</v>
      </c>
      <c r="BA121" s="30" t="str">
        <f>IF(AND(AZ4=0,AZ121&gt;=0), "",AZ121/AZ4)</f>
        <v/>
      </c>
      <c r="BB121" s="47">
        <f t="shared" si="102"/>
        <v>1</v>
      </c>
      <c r="BC121" s="129">
        <f>+'N EERR LOS NA'!I198</f>
        <v>0</v>
      </c>
      <c r="BD121" s="30" t="str">
        <f>IF(AND(BC4=0,BC121&gt;=0), "",BC121/BC4)</f>
        <v/>
      </c>
      <c r="BE121" s="47" t="str">
        <f>IF(AND(BC124=0,BC121&gt;=0),"",BC121/BC124)</f>
        <v/>
      </c>
      <c r="BF121" s="30">
        <f t="shared" si="103"/>
        <v>1</v>
      </c>
      <c r="BG121" s="130">
        <f t="shared" si="110"/>
        <v>0.52164690576993666</v>
      </c>
      <c r="BH121" s="30">
        <f>IF(AND(BG4=0,BG121&gt;=0), "",BG121/BG4)</f>
        <v>7.7017663236944014E-6</v>
      </c>
      <c r="BI121" s="47">
        <f>IF(AND(BG124=0,BG121&gt;=0),"",BG121/BG124)</f>
        <v>1.5526041160431688E-5</v>
      </c>
      <c r="BJ121" s="129">
        <f>+'N EERR LOS NA'!J198</f>
        <v>0</v>
      </c>
      <c r="BK121" s="30" t="str">
        <f>IF(AND(BJ4=0,BJ121&gt;=0), "",BJ121/BJ4)</f>
        <v/>
      </c>
      <c r="BL121" s="47" t="str">
        <f>IF(AND(BJ124=0,BJ121&gt;=0),"",BJ121/BJ124)</f>
        <v/>
      </c>
      <c r="BM121" s="30" t="str">
        <f t="shared" si="43"/>
        <v/>
      </c>
      <c r="BN121" s="130">
        <f t="shared" si="111"/>
        <v>0.52164690576993666</v>
      </c>
      <c r="BO121" s="30">
        <f>IF(AND(BN4=0,BN121&gt;=0), "",BN121/BN4)</f>
        <v>7.7017663236944014E-6</v>
      </c>
      <c r="BP121" s="47">
        <f>IF(AND(BN124=0,BN121&gt;=0),"",BN121/BN124)</f>
        <v>1.5526041160431688E-5</v>
      </c>
      <c r="BQ121" s="129">
        <f>+'N EERR LOS NA'!K198</f>
        <v>0</v>
      </c>
      <c r="BR121" s="30" t="str">
        <f>IF(AND(BQ4=0,BQ121&gt;=0), "",BQ121/BQ4)</f>
        <v/>
      </c>
      <c r="BS121" s="47" t="str">
        <f>IF(AND(BQ124=0,BQ121&gt;=0),"",BQ121/BQ124)</f>
        <v/>
      </c>
      <c r="BT121" s="30" t="str">
        <f t="shared" si="44"/>
        <v/>
      </c>
      <c r="BU121" s="130">
        <f t="shared" si="112"/>
        <v>0.52164690576993666</v>
      </c>
      <c r="BV121" s="30">
        <f>IF(AND(BU4=0,BU121&gt;=0), "",BU121/BU4)</f>
        <v>7.7017663236944014E-6</v>
      </c>
      <c r="BW121" s="47">
        <f>IF(AND(BU124=0,BU121&gt;=0),"",BU121/BU124)</f>
        <v>1.5526041160431688E-5</v>
      </c>
      <c r="BX121" s="131">
        <f t="shared" si="113"/>
        <v>0</v>
      </c>
      <c r="BY121" s="30" t="str">
        <f>IF(AND(BX4=0,BX121&gt;=0), "",BX121/BX4)</f>
        <v/>
      </c>
      <c r="BZ121" s="47">
        <f t="shared" si="45"/>
        <v>1</v>
      </c>
      <c r="CA121" s="129">
        <f>+'N EERR LOS NA'!L198</f>
        <v>0</v>
      </c>
      <c r="CB121" s="30" t="str">
        <f>IF(AND(CA4=0,CA121&gt;=0), "",CA121/CA4)</f>
        <v/>
      </c>
      <c r="CC121" s="47" t="str">
        <f>IF(AND(CA124=0,CA121&gt;=0),"",CA121/CA124)</f>
        <v/>
      </c>
      <c r="CD121" s="30" t="str">
        <f t="shared" si="104"/>
        <v/>
      </c>
      <c r="CE121" s="130">
        <f t="shared" si="114"/>
        <v>0.52164690576993666</v>
      </c>
      <c r="CF121" s="30">
        <f>IF(AND(CE4=0,CE121&gt;=0), "",CE121/CE4)</f>
        <v>7.7017663236944014E-6</v>
      </c>
      <c r="CG121" s="47">
        <f>IF(AND(CE124=0,CE121&gt;=0),"",CE121/CE124)</f>
        <v>1.5526041160431688E-5</v>
      </c>
      <c r="CH121" s="129">
        <f>+'N EERR LOS NA'!M198</f>
        <v>0</v>
      </c>
      <c r="CI121" s="30" t="str">
        <f>IF(AND(CH4=0,CH121&gt;=0), "",CH121/CH4)</f>
        <v/>
      </c>
      <c r="CJ121" s="47" t="str">
        <f>IF(AND(CH124=0,CH121&gt;=0),"",CH121/CH124)</f>
        <v/>
      </c>
      <c r="CK121" s="30" t="str">
        <f t="shared" si="46"/>
        <v/>
      </c>
      <c r="CL121" s="130">
        <f t="shared" si="115"/>
        <v>0.52164690576993666</v>
      </c>
      <c r="CM121" s="30">
        <f>IF(AND(CL4=0,CL121&gt;=0), "",CL121/CL4)</f>
        <v>7.7017663236944014E-6</v>
      </c>
      <c r="CN121" s="47">
        <f>IF(AND(CL124=0,CL121&gt;=0),"",CL121/CL124)</f>
        <v>1.5526041160431688E-5</v>
      </c>
      <c r="CO121" s="129">
        <f>+'N EERR LOS NA'!N198</f>
        <v>0</v>
      </c>
      <c r="CP121" s="30" t="str">
        <f>IF(AND(CO4=0,CO121&gt;=0), "",CO121/CO4)</f>
        <v/>
      </c>
      <c r="CQ121" s="47" t="str">
        <f>IF(AND(CO124=0,CO121&gt;=0),"",CO121/CO124)</f>
        <v/>
      </c>
      <c r="CR121" s="30" t="str">
        <f t="shared" si="47"/>
        <v/>
      </c>
      <c r="CS121" s="130">
        <f t="shared" si="116"/>
        <v>0.52164690576993666</v>
      </c>
      <c r="CT121" s="30">
        <f>IF(AND(CS4=0,CS121&gt;=0), "",CS121/CS4)</f>
        <v>7.7017663236944014E-6</v>
      </c>
      <c r="CU121" s="47">
        <f>IF(AND(CS124=0,CS121&gt;=0),"",CS121/CS124)</f>
        <v>1.5526041160431688E-5</v>
      </c>
      <c r="CV121" s="131">
        <f t="shared" si="117"/>
        <v>0</v>
      </c>
      <c r="CW121" s="30" t="str">
        <f>IF(AND(CV4=0,CV121&gt;=0), "",CV121/CV4)</f>
        <v/>
      </c>
      <c r="CX121" s="47">
        <f t="shared" si="48"/>
        <v>1</v>
      </c>
    </row>
    <row r="122" spans="1:102" hidden="1" outlineLevel="1" x14ac:dyDescent="0.3">
      <c r="A122" s="29" t="s">
        <v>32</v>
      </c>
      <c r="B122" s="129">
        <f>+'N EERR LOS NA'!B199</f>
        <v>0</v>
      </c>
      <c r="C122" s="30" t="str">
        <f>IF(AND(B4=0,B122&gt;=0), "",B122/B4)</f>
        <v/>
      </c>
      <c r="D122" s="47" t="str">
        <f>IF(AND(B124=0,B122&gt;=0),"",B122/B124)</f>
        <v/>
      </c>
      <c r="E122" s="129">
        <f>+'N EERR LOS NA'!C199</f>
        <v>0</v>
      </c>
      <c r="F122" s="30">
        <f>IF(AND(E4=0,E122&gt;=0), "",E122/E4)</f>
        <v>0</v>
      </c>
      <c r="G122" s="47">
        <f>IF(AND(E124=0,E122&gt;=0),"",E122/E124)</f>
        <v>0</v>
      </c>
      <c r="H122" s="129">
        <f>+'N EERR LOS NA'!D199</f>
        <v>2.0738808625720595</v>
      </c>
      <c r="I122" s="30">
        <f>IF(AND(H4=0,H122&gt;=0), "",H122/H4)</f>
        <v>1.8355409438065273E-4</v>
      </c>
      <c r="J122" s="47">
        <f>IF(AND(H124=0,H122&gt;=0),"",H122/H124)</f>
        <v>4.1999438511519899E-4</v>
      </c>
      <c r="K122" s="30">
        <f t="shared" si="97"/>
        <v>1</v>
      </c>
      <c r="L122" s="130">
        <f t="shared" si="105"/>
        <v>2.0738808625720595</v>
      </c>
      <c r="M122" s="30">
        <f>IF(AND(L4=0,L122&gt;=0), "",L122/L4)</f>
        <v>1.2822313855064902E-4</v>
      </c>
      <c r="N122" s="47">
        <f>IF(AND(L124=0,L122&gt;=0),"",L122/L124)</f>
        <v>2.1213309885149384E-4</v>
      </c>
      <c r="O122" s="129">
        <f>+'N EERR LOS NA'!E199</f>
        <v>0</v>
      </c>
      <c r="P122" s="30">
        <f>IF(AND(O4=0,O122&gt;=0), "",O122/O4)</f>
        <v>0</v>
      </c>
      <c r="Q122" s="47">
        <f>IF(AND(O124=0,O122&gt;=0),"",O122/O124)</f>
        <v>0</v>
      </c>
      <c r="R122" s="30">
        <f t="shared" si="98"/>
        <v>-1</v>
      </c>
      <c r="S122" s="130">
        <f t="shared" si="106"/>
        <v>2.0738808625720595</v>
      </c>
      <c r="T122" s="30">
        <f>IF(AND(S4=0,S122&gt;=0), "",S122/S4)</f>
        <v>9.249294751034607E-5</v>
      </c>
      <c r="U122" s="47">
        <f>IF(AND(S124=0,S122&gt;=0),"",S122/S124)</f>
        <v>1.3899882708483984E-4</v>
      </c>
      <c r="V122" s="131"/>
      <c r="W122" s="30" t="str">
        <f>IF(AND(V4=0,V122&gt;=0), "",V122/V4)</f>
        <v/>
      </c>
      <c r="X122" s="47">
        <f t="shared" si="99"/>
        <v>1</v>
      </c>
      <c r="Y122" s="129">
        <f>+'N EERR LOS NA'!F199</f>
        <v>0</v>
      </c>
      <c r="Z122" s="30">
        <f>IF(AND(Y4=0,Y122&gt;=0), "",Y122/Y4)</f>
        <v>0</v>
      </c>
      <c r="AA122" s="47">
        <f>IF(AND(Y124=0,Y122&gt;=0),"",Y122/Y124)</f>
        <v>0</v>
      </c>
      <c r="AB122" s="30" t="str">
        <f t="shared" si="100"/>
        <v/>
      </c>
      <c r="AC122" s="130">
        <f t="shared" si="107"/>
        <v>2.0738808625720595</v>
      </c>
      <c r="AD122" s="30">
        <f>IF(AND(AC4=0,AC122&gt;=0), "",AC122/AC4)</f>
        <v>4.8661649797352672E-5</v>
      </c>
      <c r="AE122" s="47">
        <f>IF(AND(AC124=0,AC122&gt;=0),"",AC122/AC124)</f>
        <v>1.0141508163246686E-4</v>
      </c>
      <c r="AF122" s="129">
        <f>+'N EERR LOS NA'!G199</f>
        <v>0</v>
      </c>
      <c r="AG122" s="30">
        <f>IF(AND(AF4=0,AF122&gt;=0), "",AF122/AF4)</f>
        <v>0</v>
      </c>
      <c r="AH122" s="47">
        <f>IF(AND(AF124=0,AF122&gt;=0),"",AF122/AF124)</f>
        <v>0</v>
      </c>
      <c r="AI122" s="30" t="str">
        <f t="shared" si="41"/>
        <v/>
      </c>
      <c r="AJ122" s="130">
        <f t="shared" si="62"/>
        <v>2.0738808625720595</v>
      </c>
      <c r="AK122" s="30">
        <f>IF(AND(AJ4=0,AJ122&gt;=0), "",AJ122/AJ4)</f>
        <v>3.6874298194193784E-5</v>
      </c>
      <c r="AL122" s="47">
        <f>IF(AND(AJ124=0,AJ122&gt;=0),"",AJ122/AJ124)</f>
        <v>7.8417990846531185E-5</v>
      </c>
      <c r="AM122" s="129">
        <f>+'N EERR LOS NA'!H199</f>
        <v>0</v>
      </c>
      <c r="AN122" s="30">
        <f>IF(AND(AM4=0,AM122&gt;=0), "",AM122/AM4)</f>
        <v>0</v>
      </c>
      <c r="AO122" s="47">
        <f>IF(AND(AM124=0,AM122&gt;=0),"",AM122/AM124)</f>
        <v>0</v>
      </c>
      <c r="AP122" s="30" t="str">
        <f t="shared" si="42"/>
        <v/>
      </c>
      <c r="AQ122" s="130">
        <f t="shared" si="63"/>
        <v>2.0738808625720595</v>
      </c>
      <c r="AR122" s="30">
        <f>IF(AND(AQ4=0,AQ122&gt;=0), "",AQ122/AQ4)</f>
        <v>3.0619458507353246E-5</v>
      </c>
      <c r="AS122" s="47">
        <f>IF(AND(AQ124=0,AQ122&gt;=0),"",AQ122/AQ124)</f>
        <v>6.1725966890573787E-5</v>
      </c>
      <c r="AT122" s="131">
        <f t="shared" si="108"/>
        <v>0</v>
      </c>
      <c r="AU122" s="30" t="str">
        <f>IF(AND(AT4=0,AT122&gt;=0), "",AT122/AT4)</f>
        <v/>
      </c>
      <c r="AV122" s="47">
        <f t="shared" si="101"/>
        <v>1</v>
      </c>
      <c r="AW122" s="131">
        <f t="shared" si="118"/>
        <v>0.34564681042867657</v>
      </c>
      <c r="AX122" s="30">
        <f>IF(AND(AW4=0,AW122&gt;=0), "",AW122/AW4)</f>
        <v>3.0619458507353246E-5</v>
      </c>
      <c r="AY122" s="47">
        <f>IF(AND(AW124=0,AW122&gt;=0),"",AW122/AW124)</f>
        <v>6.172596689057376E-5</v>
      </c>
      <c r="AZ122" s="131">
        <f t="shared" si="109"/>
        <v>0</v>
      </c>
      <c r="BA122" s="30" t="str">
        <f>IF(AND(AZ4=0,AZ122&gt;=0), "",AZ122/AZ4)</f>
        <v/>
      </c>
      <c r="BB122" s="47">
        <f t="shared" si="102"/>
        <v>1</v>
      </c>
      <c r="BC122" s="129">
        <f>+'N EERR LOS NA'!I199</f>
        <v>0</v>
      </c>
      <c r="BD122" s="30" t="str">
        <f>IF(AND(BC4=0,BC122&gt;=0), "",BC122/BC4)</f>
        <v/>
      </c>
      <c r="BE122" s="47" t="str">
        <f>IF(AND(BC124=0,BC122&gt;=0),"",BC122/BC124)</f>
        <v/>
      </c>
      <c r="BF122" s="30" t="str">
        <f t="shared" si="103"/>
        <v/>
      </c>
      <c r="BG122" s="130">
        <f t="shared" si="110"/>
        <v>2.0738808625720595</v>
      </c>
      <c r="BH122" s="30">
        <f>IF(AND(BG4=0,BG122&gt;=0), "",BG122/BG4)</f>
        <v>3.0619458507353246E-5</v>
      </c>
      <c r="BI122" s="47">
        <f>IF(AND(BG124=0,BG122&gt;=0),"",BG122/BG124)</f>
        <v>6.1725966890573787E-5</v>
      </c>
      <c r="BJ122" s="129">
        <f>+'N EERR LOS NA'!J199</f>
        <v>0</v>
      </c>
      <c r="BK122" s="30" t="str">
        <f>IF(AND(BJ4=0,BJ122&gt;=0), "",BJ122/BJ4)</f>
        <v/>
      </c>
      <c r="BL122" s="47" t="str">
        <f>IF(AND(BJ124=0,BJ122&gt;=0),"",BJ122/BJ124)</f>
        <v/>
      </c>
      <c r="BM122" s="30" t="str">
        <f t="shared" si="43"/>
        <v/>
      </c>
      <c r="BN122" s="130">
        <f t="shared" si="111"/>
        <v>2.0738808625720595</v>
      </c>
      <c r="BO122" s="30">
        <f>IF(AND(BN4=0,BN122&gt;=0), "",BN122/BN4)</f>
        <v>3.0619458507353246E-5</v>
      </c>
      <c r="BP122" s="47">
        <f>IF(AND(BN124=0,BN122&gt;=0),"",BN122/BN124)</f>
        <v>6.1725966890573787E-5</v>
      </c>
      <c r="BQ122" s="129">
        <f>+'N EERR LOS NA'!K199</f>
        <v>0</v>
      </c>
      <c r="BR122" s="30" t="str">
        <f>IF(AND(BQ4=0,BQ122&gt;=0), "",BQ122/BQ4)</f>
        <v/>
      </c>
      <c r="BS122" s="47" t="str">
        <f>IF(AND(BQ124=0,BQ122&gt;=0),"",BQ122/BQ124)</f>
        <v/>
      </c>
      <c r="BT122" s="30" t="str">
        <f t="shared" si="44"/>
        <v/>
      </c>
      <c r="BU122" s="130">
        <f t="shared" si="112"/>
        <v>2.0738808625720595</v>
      </c>
      <c r="BV122" s="30">
        <f>IF(AND(BU4=0,BU122&gt;=0), "",BU122/BU4)</f>
        <v>3.0619458507353246E-5</v>
      </c>
      <c r="BW122" s="47">
        <f>IF(AND(BU124=0,BU122&gt;=0),"",BU122/BU124)</f>
        <v>6.1725966890573787E-5</v>
      </c>
      <c r="BX122" s="131">
        <f t="shared" si="113"/>
        <v>0</v>
      </c>
      <c r="BY122" s="30" t="str">
        <f>IF(AND(BX4=0,BX122&gt;=0), "",BX122/BX4)</f>
        <v/>
      </c>
      <c r="BZ122" s="47">
        <f t="shared" si="45"/>
        <v>1</v>
      </c>
      <c r="CA122" s="129">
        <f>+'N EERR LOS NA'!L199</f>
        <v>0</v>
      </c>
      <c r="CB122" s="30" t="str">
        <f>IF(AND(CA4=0,CA122&gt;=0), "",CA122/CA4)</f>
        <v/>
      </c>
      <c r="CC122" s="47" t="str">
        <f>IF(AND(CA124=0,CA122&gt;=0),"",CA122/CA124)</f>
        <v/>
      </c>
      <c r="CD122" s="30" t="str">
        <f t="shared" si="104"/>
        <v/>
      </c>
      <c r="CE122" s="130">
        <f t="shared" si="114"/>
        <v>2.0738808625720595</v>
      </c>
      <c r="CF122" s="30">
        <f>IF(AND(CE4=0,CE122&gt;=0), "",CE122/CE4)</f>
        <v>3.0619458507353246E-5</v>
      </c>
      <c r="CG122" s="47">
        <f>IF(AND(CE124=0,CE122&gt;=0),"",CE122/CE124)</f>
        <v>6.1725966890573787E-5</v>
      </c>
      <c r="CH122" s="129">
        <f>+'N EERR LOS NA'!M199</f>
        <v>0</v>
      </c>
      <c r="CI122" s="30" t="str">
        <f>IF(AND(CH4=0,CH122&gt;=0), "",CH122/CH4)</f>
        <v/>
      </c>
      <c r="CJ122" s="47" t="str">
        <f>IF(AND(CH124=0,CH122&gt;=0),"",CH122/CH124)</f>
        <v/>
      </c>
      <c r="CK122" s="30" t="str">
        <f t="shared" si="46"/>
        <v/>
      </c>
      <c r="CL122" s="130">
        <f t="shared" si="115"/>
        <v>2.0738808625720595</v>
      </c>
      <c r="CM122" s="30">
        <f>IF(AND(CL4=0,CL122&gt;=0), "",CL122/CL4)</f>
        <v>3.0619458507353246E-5</v>
      </c>
      <c r="CN122" s="47">
        <f>IF(AND(CL124=0,CL122&gt;=0),"",CL122/CL124)</f>
        <v>6.1725966890573787E-5</v>
      </c>
      <c r="CO122" s="129">
        <f>+'N EERR LOS NA'!N199</f>
        <v>0</v>
      </c>
      <c r="CP122" s="30" t="str">
        <f>IF(AND(CO4=0,CO122&gt;=0), "",CO122/CO4)</f>
        <v/>
      </c>
      <c r="CQ122" s="47" t="str">
        <f>IF(AND(CO124=0,CO122&gt;=0),"",CO122/CO124)</f>
        <v/>
      </c>
      <c r="CR122" s="30" t="str">
        <f t="shared" si="47"/>
        <v/>
      </c>
      <c r="CS122" s="130">
        <f t="shared" si="116"/>
        <v>2.0738808625720595</v>
      </c>
      <c r="CT122" s="30">
        <f>IF(AND(CS4=0,CS122&gt;=0), "",CS122/CS4)</f>
        <v>3.0619458507353246E-5</v>
      </c>
      <c r="CU122" s="47">
        <f>IF(AND(CS124=0,CS122&gt;=0),"",CS122/CS124)</f>
        <v>6.1725966890573787E-5</v>
      </c>
      <c r="CV122" s="131">
        <f t="shared" si="117"/>
        <v>0</v>
      </c>
      <c r="CW122" s="30" t="str">
        <f>IF(AND(CV4=0,CV122&gt;=0), "",CV122/CV4)</f>
        <v/>
      </c>
      <c r="CX122" s="47">
        <f t="shared" si="48"/>
        <v>1</v>
      </c>
    </row>
    <row r="123" spans="1:102" hidden="1" outlineLevel="1" x14ac:dyDescent="0.3">
      <c r="A123" s="29" t="s">
        <v>366</v>
      </c>
      <c r="B123" s="129">
        <f>+'N EERR LOS NA'!B200+'N EERR LOS NA'!B201</f>
        <v>0</v>
      </c>
      <c r="C123" s="30" t="str">
        <f>IF(AND(B4=0,B123&gt;=0), "",B123/B4)</f>
        <v/>
      </c>
      <c r="D123" s="47" t="str">
        <f>IF(AND(B124=0,B123&gt;=0),"",B123/B124)</f>
        <v/>
      </c>
      <c r="E123" s="129">
        <f>+'N EERR LOS NA'!C200+'N EERR LOS NA'!C201</f>
        <v>0</v>
      </c>
      <c r="F123" s="30">
        <f>IF(AND(E4=0,E123&gt;=0), "",E123/E4)</f>
        <v>0</v>
      </c>
      <c r="G123" s="47">
        <f>IF(AND(E124=0,E123&gt;=0),"",E123/E124)</f>
        <v>0</v>
      </c>
      <c r="H123" s="129">
        <f>+'N EERR LOS NA'!D200+'N EERR LOS NA'!D201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LOS NA'!E200+'N EERR LOS NA'!E201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LOS NA'!F200+'N EERR LOS NA'!F201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LOS NA'!G200+'N EERR LOS NA'!G201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LOS NA'!H200+'N EERR LOS NA'!H201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LOS NA'!I200+'N EERR LOS NA'!I201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LOS NA'!J200+'N EERR LOS NA'!J201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LOS NA'!K200+'N EERR LOS NA'!K201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LOS NA'!L200+'N EERR LOS NA'!L201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LOS NA'!M200+'N EERR LOS NA'!M201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LOS NA'!N200+'N EERR LOS NA'!N201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4838.4414927141788</v>
      </c>
      <c r="F124" s="168">
        <f>IF(AND(E4=0,E124&gt;=0), "",E124/E4)</f>
        <v>0.99239369546851852</v>
      </c>
      <c r="G124" s="169">
        <f>IF(AND(E124=0,E124&gt;=0),"",E124/E124)</f>
        <v>1</v>
      </c>
      <c r="H124" s="167">
        <f>+H38+H116</f>
        <v>4937.8775909187952</v>
      </c>
      <c r="I124" s="168">
        <f>IF(AND(H4=0,H124&gt;=0), "",H124/H4)</f>
        <v>0.43703940072986031</v>
      </c>
      <c r="J124" s="169">
        <f>IF(AND(H124=0,H124&gt;=0),"",H124/H124)</f>
        <v>1</v>
      </c>
      <c r="K124" s="168">
        <f t="shared" si="97"/>
        <v>2.055126601289884E-2</v>
      </c>
      <c r="L124" s="170">
        <f>+L38+L116</f>
        <v>9776.3190836329741</v>
      </c>
      <c r="M124" s="168">
        <f>IF(AND(L4=0,L124&gt;=0), "",L124/L4)</f>
        <v>0.60444663866628867</v>
      </c>
      <c r="N124" s="169">
        <f>IF(AND(L124=0,L124&gt;=0),"",L124/L124)</f>
        <v>1</v>
      </c>
      <c r="O124" s="167">
        <f>+O38+O116</f>
        <v>5143.8130215554984</v>
      </c>
      <c r="P124" s="168">
        <f>IF(AND(O4=0,O124&gt;=0), "",O124/O4)</f>
        <v>0.82326765653794121</v>
      </c>
      <c r="Q124" s="169">
        <f>IF(AND(O124=0,O124&gt;=0),"",O124/O124)</f>
        <v>1</v>
      </c>
      <c r="R124" s="168">
        <f t="shared" si="98"/>
        <v>4.1705252275884092E-2</v>
      </c>
      <c r="S124" s="170">
        <f>+S38+S116</f>
        <v>14920.13210518847</v>
      </c>
      <c r="T124" s="168">
        <f>IF(AND(S4=0,S124&gt;=0), "",S124/S4)</f>
        <v>0.66542250355747057</v>
      </c>
      <c r="U124" s="169">
        <f>IF(AND(S124=0,S124&gt;=0),"",S124/S124)</f>
        <v>1</v>
      </c>
      <c r="V124" s="171">
        <f>+V38+V116</f>
        <v>0</v>
      </c>
      <c r="W124" s="168" t="str">
        <f>IF(AND(V4=0,V124&gt;=0), "",V124/V4)</f>
        <v/>
      </c>
      <c r="X124" s="169">
        <f t="shared" si="99"/>
        <v>1</v>
      </c>
      <c r="Y124" s="167">
        <f>+Y38+Y116</f>
        <v>5529.3003578045937</v>
      </c>
      <c r="Z124" s="168">
        <f>IF(AND(Y4=0,Y124&gt;=0), "",Y124/Y4)</f>
        <v>0.27377733857792991</v>
      </c>
      <c r="AA124" s="169">
        <f>IF(AND(Y124=0,Y124&gt;=0),"",Y124/Y124)</f>
        <v>1</v>
      </c>
      <c r="AB124" s="168">
        <f t="shared" si="100"/>
        <v>7.4941941830638945E-2</v>
      </c>
      <c r="AC124" s="170">
        <f>+AC38+AC116</f>
        <v>20449.432462993063</v>
      </c>
      <c r="AD124" s="168">
        <f>IF(AND(AC4=0,AC124&gt;=0), "",AC124/AC4)</f>
        <v>0.47982656044891658</v>
      </c>
      <c r="AE124" s="169">
        <f>IF(AND(AC124=0,AC124&gt;=0),"",AC124/AC124)</f>
        <v>1</v>
      </c>
      <c r="AF124" s="167">
        <f>+AF38+AF116</f>
        <v>5997.0607483769081</v>
      </c>
      <c r="AG124" s="168">
        <f>IF(AND(AF4=0,AF124&gt;=0), "",AF124/AF4)</f>
        <v>0.44019894584470548</v>
      </c>
      <c r="AH124" s="169">
        <f>IF(AND(AF124=0,AF124&gt;=0),"",AF124/AF124)</f>
        <v>1</v>
      </c>
      <c r="AI124" s="168">
        <f t="shared" si="41"/>
        <v>8.4596668710910566E-2</v>
      </c>
      <c r="AJ124" s="170">
        <f>+AJ38+AJ116</f>
        <v>26446.493211369969</v>
      </c>
      <c r="AK124" s="168">
        <f>IF(AND(AJ4=0,AJ124&gt;=0), "",AJ124/AJ4)</f>
        <v>0.47022753064866257</v>
      </c>
      <c r="AL124" s="169">
        <f>IF(AND(AJ124=0,AJ124&gt;=0),"",AJ124/AJ124)</f>
        <v>1</v>
      </c>
      <c r="AM124" s="167">
        <f>+AM38+AM116</f>
        <v>7151.6983932845587</v>
      </c>
      <c r="AN124" s="168">
        <f>IF(AND(AM4=0,AM124&gt;=0), "",AM124/AM4)</f>
        <v>0.62248726819848532</v>
      </c>
      <c r="AO124" s="169">
        <f>IF(AND(AM124=0,AM124&gt;=0),"",AM124/AM124)</f>
        <v>1</v>
      </c>
      <c r="AP124" s="168">
        <f t="shared" si="42"/>
        <v>0.19253392509324688</v>
      </c>
      <c r="AQ124" s="170">
        <f>+AQ38+AQ116</f>
        <v>33598.19160465453</v>
      </c>
      <c r="AR124" s="168">
        <f>IF(AND(AQ4=0,AQ124&gt;=0), "",AQ124/AQ4)</f>
        <v>0.49605474081328915</v>
      </c>
      <c r="AS124" s="169">
        <f>IF(AND(AQ124=0,AQ124&gt;=0),"",AQ124/AQ124)</f>
        <v>1</v>
      </c>
      <c r="AT124" s="171">
        <f>+AT38+AT116</f>
        <v>0</v>
      </c>
      <c r="AU124" s="168" t="str">
        <f>IF(AND(AT4=0,AT124&gt;=0), "",AT124/AT4)</f>
        <v/>
      </c>
      <c r="AV124" s="169">
        <f t="shared" si="101"/>
        <v>1</v>
      </c>
      <c r="AW124" s="171">
        <f>+AW38+AW116</f>
        <v>5599.6986007757569</v>
      </c>
      <c r="AX124" s="168">
        <f>IF(AND(AW4=0,AW124&gt;=0), "",AW124/AW4)</f>
        <v>0.49605474081328932</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33598.19160465453</v>
      </c>
      <c r="BH124" s="168">
        <f>IF(AND(BG4=0,BG124&gt;=0), "",BG124/BG4)</f>
        <v>0.49605474081328915</v>
      </c>
      <c r="BI124" s="169">
        <f>IF(AND(BG124=0,BG124&gt;=0),"",BG124/BG124)</f>
        <v>1</v>
      </c>
      <c r="BJ124" s="167">
        <f>+BJ38+BJ116</f>
        <v>0</v>
      </c>
      <c r="BK124" s="168" t="str">
        <f>IF(AND(BJ4=0,BJ124&gt;=0), "",BJ124/BJ4)</f>
        <v/>
      </c>
      <c r="BL124" s="169" t="str">
        <f>IF(AND(BJ124=0,BJ124&gt;=0),"",BJ124/BJ124)</f>
        <v/>
      </c>
      <c r="BM124" s="168" t="str">
        <f t="shared" si="43"/>
        <v/>
      </c>
      <c r="BN124" s="170">
        <f>+BN38+BN116</f>
        <v>33598.19160465453</v>
      </c>
      <c r="BO124" s="168">
        <f>IF(AND(BN4=0,BN124&gt;=0), "",BN124/BN4)</f>
        <v>0.49605474081328915</v>
      </c>
      <c r="BP124" s="169">
        <f>IF(AND(BN124=0,BN124&gt;=0),"",BN124/BN124)</f>
        <v>1</v>
      </c>
      <c r="BQ124" s="167">
        <f>+BQ38+BQ116</f>
        <v>0</v>
      </c>
      <c r="BR124" s="168" t="str">
        <f>IF(AND(BQ4=0,BQ124&gt;=0), "",BQ124/BQ4)</f>
        <v/>
      </c>
      <c r="BS124" s="169" t="str">
        <f>IF(AND(BQ124=0,BQ124&gt;=0),"",BQ124/BQ124)</f>
        <v/>
      </c>
      <c r="BT124" s="168" t="str">
        <f t="shared" si="44"/>
        <v/>
      </c>
      <c r="BU124" s="170">
        <f>+BU38+BU116</f>
        <v>33598.19160465453</v>
      </c>
      <c r="BV124" s="168">
        <f>IF(AND(BU4=0,BU124&gt;=0), "",BU124/BU4)</f>
        <v>0.49605474081328915</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33598.19160465453</v>
      </c>
      <c r="CF124" s="168">
        <f>IF(AND(CE4=0,CE124&gt;=0), "",CE124/CE4)</f>
        <v>0.49605474081328915</v>
      </c>
      <c r="CG124" s="169">
        <f>IF(AND(CE124=0,CE124&gt;=0),"",CE124/CE124)</f>
        <v>1</v>
      </c>
      <c r="CH124" s="167">
        <f>+CH38+CH116</f>
        <v>0</v>
      </c>
      <c r="CI124" s="168" t="str">
        <f>IF(AND(CH4=0,CH124&gt;=0), "",CH124/CH4)</f>
        <v/>
      </c>
      <c r="CJ124" s="169" t="str">
        <f>IF(AND(CH124=0,CH124&gt;=0),"",CH124/CH124)</f>
        <v/>
      </c>
      <c r="CK124" s="168" t="str">
        <f t="shared" si="46"/>
        <v/>
      </c>
      <c r="CL124" s="170">
        <f>+CL38+CL116</f>
        <v>33598.19160465453</v>
      </c>
      <c r="CM124" s="168">
        <f>IF(AND(CL4=0,CL124&gt;=0), "",CL124/CL4)</f>
        <v>0.49605474081328915</v>
      </c>
      <c r="CN124" s="169">
        <f>IF(AND(CL124=0,CL124&gt;=0),"",CL124/CL124)</f>
        <v>1</v>
      </c>
      <c r="CO124" s="167">
        <f>+CO38+CO116</f>
        <v>0</v>
      </c>
      <c r="CP124" s="168" t="str">
        <f>IF(AND(CO4=0,CO124&gt;=0), "",CO124/CO4)</f>
        <v/>
      </c>
      <c r="CQ124" s="169" t="str">
        <f>IF(AND(CO124=0,CO124&gt;=0),"",CO124/CO124)</f>
        <v/>
      </c>
      <c r="CR124" s="168" t="str">
        <f t="shared" si="47"/>
        <v/>
      </c>
      <c r="CS124" s="170">
        <f>+CS38+CS116</f>
        <v>33598.19160465453</v>
      </c>
      <c r="CT124" s="168">
        <f>IF(AND(CS4=0,CS124&gt;=0), "",CS124/CS4)</f>
        <v>0.49605474081328915</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2.2134896035845886</v>
      </c>
      <c r="F125" s="38">
        <f>IF(AND(E4=0,E125&gt;=0), "",E125/E4)</f>
        <v>4.5400014258521461E-4</v>
      </c>
      <c r="G125" s="43"/>
      <c r="H125" s="126">
        <f>SUM(H126:H135)</f>
        <v>4.7523507223685151</v>
      </c>
      <c r="I125" s="38">
        <f>IF(AND(H4=0,H125&gt;=0), "",H125/H4)</f>
        <v>4.2061887390278379E-4</v>
      </c>
      <c r="J125" s="43"/>
      <c r="K125" s="38">
        <f t="shared" si="97"/>
        <v>1.1469948242234442</v>
      </c>
      <c r="L125" s="127">
        <f>SUM(L126:L135)</f>
        <v>6.9658403259531037</v>
      </c>
      <c r="M125" s="38">
        <f>IF(AND(L4=0,L125&gt;=0), "",L125/L4)</f>
        <v>4.3068139802816092E-4</v>
      </c>
      <c r="N125" s="43"/>
      <c r="O125" s="126">
        <f>SUM(O126:O135)</f>
        <v>7.2685300775303858</v>
      </c>
      <c r="P125" s="38">
        <f>IF(AND(O4=0,O125&gt;=0), "",O125/O4)</f>
        <v>1.1633287793175703E-3</v>
      </c>
      <c r="Q125" s="43"/>
      <c r="R125" s="38">
        <f t="shared" si="98"/>
        <v>0.52945994564724319</v>
      </c>
      <c r="S125" s="127">
        <f>SUM(S126:S135)</f>
        <v>14.23437040348349</v>
      </c>
      <c r="T125" s="38">
        <f>IF(AND(S4=0,S125&gt;=0), "",S125/S4)</f>
        <v>6.3483823894270393E-4</v>
      </c>
      <c r="U125" s="43"/>
      <c r="V125" s="128">
        <f>SUM(V126:V135)</f>
        <v>0</v>
      </c>
      <c r="W125" s="38" t="str">
        <f>IF(AND(V4=0,V125&gt;=0), "",V125/V4)</f>
        <v/>
      </c>
      <c r="X125" s="91">
        <f t="shared" si="99"/>
        <v>1</v>
      </c>
      <c r="Y125" s="126">
        <f>SUM(Y126:Y135)</f>
        <v>172.35124515375634</v>
      </c>
      <c r="Z125" s="38">
        <f>IF(AND(Y4=0,Y125&gt;=0), "",Y125/Y4)</f>
        <v>8.5337858581303189E-3</v>
      </c>
      <c r="AA125" s="43"/>
      <c r="AB125" s="38">
        <f t="shared" si="100"/>
        <v>22.711980732742017</v>
      </c>
      <c r="AC125" s="127">
        <f>SUM(AC126:AC135)</f>
        <v>186.58561555723983</v>
      </c>
      <c r="AD125" s="38">
        <f>IF(AND(AC4=0,AC125&gt;=0), "",AC125/AC4)</f>
        <v>4.3780547114983578E-3</v>
      </c>
      <c r="AE125" s="43"/>
      <c r="AF125" s="126">
        <f>SUM(AF126:AF135)</f>
        <v>152.73176434462187</v>
      </c>
      <c r="AG125" s="38">
        <f>IF(AND(AF4=0,AF125&gt;=0), "",AF125/AF4)</f>
        <v>1.1210885545840238E-2</v>
      </c>
      <c r="AH125" s="43"/>
      <c r="AI125" s="38">
        <f t="shared" si="41"/>
        <v>-0.1138342852796435</v>
      </c>
      <c r="AJ125" s="127">
        <f>SUM(AJ126:AJ135)</f>
        <v>339.31737990186167</v>
      </c>
      <c r="AK125" s="38">
        <f>IF(AND(AJ4=0,AJ125&gt;=0), "",AJ125/AJ4)</f>
        <v>6.0331769653614985E-3</v>
      </c>
      <c r="AL125" s="43"/>
      <c r="AM125" s="126">
        <f>SUM(AM126:AM135)</f>
        <v>0.34233289158744529</v>
      </c>
      <c r="AN125" s="38">
        <f>IF(AND(AM4=0,AM125&gt;=0), "",AM125/AM4)</f>
        <v>2.9796819549724834E-5</v>
      </c>
      <c r="AO125" s="43"/>
      <c r="AP125" s="38">
        <f t="shared" si="42"/>
        <v>-0.99775860055662691</v>
      </c>
      <c r="AQ125" s="127">
        <f>SUM(AQ126:AQ135)</f>
        <v>339.6597127934491</v>
      </c>
      <c r="AR125" s="38">
        <f>IF(AND(AQ4=0,AQ125&gt;=0), "",AQ125/AQ4)</f>
        <v>5.0148476077840117E-3</v>
      </c>
      <c r="AS125" s="43"/>
      <c r="AT125" s="128">
        <f>SUM(AT126:AT135)</f>
        <v>0</v>
      </c>
      <c r="AU125" s="38" t="str">
        <f>IF(AND(AT4=0,AT125&gt;=0), "",AT125/AT4)</f>
        <v/>
      </c>
      <c r="AV125" s="91">
        <f t="shared" si="101"/>
        <v>1</v>
      </c>
      <c r="AW125" s="128">
        <f>SUM(AW126:AW135)</f>
        <v>56.609952132241524</v>
      </c>
      <c r="AX125" s="38">
        <f>IF(AND(AW4=0,AW125&gt;=0), "",AW125/AW4)</f>
        <v>5.0148476077840117E-3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339.6597127934491</v>
      </c>
      <c r="BH125" s="38">
        <f>IF(AND(BG4=0,BG125&gt;=0), "",BG125/BG4)</f>
        <v>5.0148476077840117E-3</v>
      </c>
      <c r="BI125" s="43"/>
      <c r="BJ125" s="126">
        <f>SUM(BJ126:BJ135)</f>
        <v>0</v>
      </c>
      <c r="BK125" s="38" t="str">
        <f>IF(AND(BJ4=0,BJ125&gt;=0), "",BJ125/BJ4)</f>
        <v/>
      </c>
      <c r="BL125" s="43"/>
      <c r="BM125" s="38" t="str">
        <f t="shared" si="43"/>
        <v/>
      </c>
      <c r="BN125" s="127">
        <f>SUM(BN126:BN135)</f>
        <v>339.6597127934491</v>
      </c>
      <c r="BO125" s="38">
        <f>IF(AND(BN4=0,BN125&gt;=0), "",BN125/BN4)</f>
        <v>5.0148476077840117E-3</v>
      </c>
      <c r="BP125" s="43"/>
      <c r="BQ125" s="126">
        <f>SUM(BQ126:BQ135)</f>
        <v>0</v>
      </c>
      <c r="BR125" s="38" t="str">
        <f>IF(AND(BQ4=0,BQ125&gt;=0), "",BQ125/BQ4)</f>
        <v/>
      </c>
      <c r="BS125" s="43"/>
      <c r="BT125" s="38" t="str">
        <f t="shared" si="44"/>
        <v/>
      </c>
      <c r="BU125" s="127">
        <f>SUM(BU126:BU135)</f>
        <v>339.6597127934491</v>
      </c>
      <c r="BV125" s="38">
        <f>IF(AND(BU4=0,BU125&gt;=0), "",BU125/BU4)</f>
        <v>5.0148476077840117E-3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339.6597127934491</v>
      </c>
      <c r="CF125" s="38">
        <f>IF(AND(CE4=0,CE125&gt;=0), "",CE125/CE4)</f>
        <v>5.0148476077840117E-3</v>
      </c>
      <c r="CG125" s="43"/>
      <c r="CH125" s="126">
        <f>SUM(CH126:CH135)</f>
        <v>0</v>
      </c>
      <c r="CI125" s="38" t="str">
        <f>IF(AND(CH4=0,CH125&gt;=0), "",CH125/CH4)</f>
        <v/>
      </c>
      <c r="CJ125" s="43"/>
      <c r="CK125" s="38" t="str">
        <f t="shared" si="46"/>
        <v/>
      </c>
      <c r="CL125" s="127">
        <f>SUM(CL126:CL135)</f>
        <v>339.6597127934491</v>
      </c>
      <c r="CM125" s="38">
        <f>IF(AND(CL4=0,CL125&gt;=0), "",CL125/CL4)</f>
        <v>5.0148476077840117E-3</v>
      </c>
      <c r="CN125" s="43"/>
      <c r="CO125" s="126">
        <f>SUM(CO126:CO135)</f>
        <v>0</v>
      </c>
      <c r="CP125" s="38" t="str">
        <f>IF(AND(CO4=0,CO125&gt;=0), "",CO125/CO4)</f>
        <v/>
      </c>
      <c r="CQ125" s="43"/>
      <c r="CR125" s="38" t="str">
        <f t="shared" si="47"/>
        <v/>
      </c>
      <c r="CS125" s="127">
        <f>SUM(CS126:CS135)</f>
        <v>339.6597127934491</v>
      </c>
      <c r="CT125" s="38">
        <f>IF(AND(CS4=0,CS125&gt;=0), "",CS125/CS4)</f>
        <v>5.0148476077840117E-3</v>
      </c>
      <c r="CU125" s="43"/>
      <c r="CV125" s="128">
        <f>SUM(CV126:CV135)</f>
        <v>0</v>
      </c>
      <c r="CW125" s="38" t="str">
        <f>IF(AND(CV4=0,CV125&gt;=0), "",CV125/CV4)</f>
        <v/>
      </c>
      <c r="CX125" s="91">
        <f t="shared" si="48"/>
        <v>1</v>
      </c>
    </row>
    <row r="126" spans="1:102" s="6" customFormat="1" hidden="1" outlineLevel="1" x14ac:dyDescent="0.3">
      <c r="A126" s="29" t="s">
        <v>104</v>
      </c>
      <c r="B126" s="129">
        <f>+'N EERR LOS NA'!B19</f>
        <v>0</v>
      </c>
      <c r="C126" s="30" t="str">
        <f>IF(AND(B4=0,B126&gt;=0), "",B126/B4)</f>
        <v/>
      </c>
      <c r="D126" s="46"/>
      <c r="E126" s="129">
        <f>+'N EERR LOS NA'!C19</f>
        <v>0</v>
      </c>
      <c r="F126" s="30">
        <f>IF(AND(E4=0,E126&gt;=0), "",E126/E4)</f>
        <v>0</v>
      </c>
      <c r="G126" s="46"/>
      <c r="H126" s="129">
        <f>+'N EERR LOS NA'!D19</f>
        <v>0</v>
      </c>
      <c r="I126" s="30">
        <f>IF(AND(H4=0,H126&gt;=0), "",H126/H4)</f>
        <v>0</v>
      </c>
      <c r="J126" s="46"/>
      <c r="K126" s="30" t="str">
        <f t="shared" si="97"/>
        <v/>
      </c>
      <c r="L126" s="130">
        <f t="shared" ref="L126:L134" si="119">+E126+H126</f>
        <v>0</v>
      </c>
      <c r="M126" s="30">
        <f>IF(AND(L4=0,L126&gt;=0), "",L126/L4)</f>
        <v>0</v>
      </c>
      <c r="N126" s="46"/>
      <c r="O126" s="129">
        <f>+'N EERR LOS NA'!E19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LOS NA'!F19</f>
        <v>0</v>
      </c>
      <c r="Z126" s="30">
        <f>IF(AND(Y4=0,Y126&gt;=0), "",Y126/Y4)</f>
        <v>0</v>
      </c>
      <c r="AA126" s="46"/>
      <c r="AB126" s="30" t="str">
        <f t="shared" si="100"/>
        <v/>
      </c>
      <c r="AC126" s="130">
        <f t="shared" ref="AC126:AC134" si="121">+S126+Y126</f>
        <v>0</v>
      </c>
      <c r="AD126" s="30">
        <f>IF(AND(AC4=0,AC126&gt;=0), "",AC126/AC4)</f>
        <v>0</v>
      </c>
      <c r="AE126" s="46"/>
      <c r="AF126" s="129">
        <f>+'N EERR LOS NA'!G19</f>
        <v>0</v>
      </c>
      <c r="AG126" s="30">
        <f>IF(AND(AF4=0,AF126&gt;=0), "",AF126/AF4)</f>
        <v>0</v>
      </c>
      <c r="AH126" s="46"/>
      <c r="AI126" s="30" t="str">
        <f t="shared" si="41"/>
        <v/>
      </c>
      <c r="AJ126" s="130">
        <f t="shared" si="62"/>
        <v>0</v>
      </c>
      <c r="AK126" s="30">
        <f>IF(AND(AJ4=0,AJ126&gt;=0), "",AJ126/AJ4)</f>
        <v>0</v>
      </c>
      <c r="AL126" s="46"/>
      <c r="AM126" s="129">
        <f>+'N EERR LOS NA'!H19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LOS NA'!I19</f>
        <v>0</v>
      </c>
      <c r="BD126" s="30" t="str">
        <f>IF(AND(BC4=0,BC126&gt;=0), "",BC126/BC4)</f>
        <v/>
      </c>
      <c r="BE126" s="46"/>
      <c r="BF126" s="30" t="str">
        <f t="shared" si="103"/>
        <v/>
      </c>
      <c r="BG126" s="130">
        <f>+AQ126+BC126</f>
        <v>0</v>
      </c>
      <c r="BH126" s="30">
        <f>IF(AND(BG4=0,BG126&gt;=0), "",BG126/BG4)</f>
        <v>0</v>
      </c>
      <c r="BI126" s="46"/>
      <c r="BJ126" s="129">
        <f>+'N EERR LOS NA'!J19</f>
        <v>0</v>
      </c>
      <c r="BK126" s="30" t="str">
        <f>IF(AND(BJ4=0,BJ126&gt;=0), "",BJ126/BJ4)</f>
        <v/>
      </c>
      <c r="BL126" s="46"/>
      <c r="BM126" s="30" t="str">
        <f t="shared" si="43"/>
        <v/>
      </c>
      <c r="BN126" s="130">
        <f>+BG126+BJ126</f>
        <v>0</v>
      </c>
      <c r="BO126" s="30">
        <f>IF(AND(BN4=0,BN126&gt;=0), "",BN126/BN4)</f>
        <v>0</v>
      </c>
      <c r="BP126" s="46"/>
      <c r="BQ126" s="129">
        <f>+'N EERR LOS NA'!K19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LOS NA'!L19</f>
        <v>0</v>
      </c>
      <c r="CB126" s="30" t="str">
        <f>IF(AND(CA4=0,CA126&gt;=0), "",CA126/CA4)</f>
        <v/>
      </c>
      <c r="CC126" s="46"/>
      <c r="CD126" s="30" t="str">
        <f t="shared" si="104"/>
        <v/>
      </c>
      <c r="CE126" s="130">
        <f t="shared" ref="CE126:CE134" si="126">+BU126+CA126</f>
        <v>0</v>
      </c>
      <c r="CF126" s="30">
        <f>IF(AND(CE4=0,CE126&gt;=0), "",CE126/CE4)</f>
        <v>0</v>
      </c>
      <c r="CG126" s="46"/>
      <c r="CH126" s="129">
        <f>+'N EERR LOS NA'!M19</f>
        <v>0</v>
      </c>
      <c r="CI126" s="30" t="str">
        <f>IF(AND(CH4=0,CH126&gt;=0), "",CH126/CH4)</f>
        <v/>
      </c>
      <c r="CJ126" s="46"/>
      <c r="CK126" s="30" t="str">
        <f t="shared" si="46"/>
        <v/>
      </c>
      <c r="CL126" s="130">
        <f t="shared" ref="CL126:CL136" si="127">+CE126+CH126</f>
        <v>0</v>
      </c>
      <c r="CM126" s="30">
        <f>IF(AND(CL4=0,CL126&gt;=0), "",CL126/CL4)</f>
        <v>0</v>
      </c>
      <c r="CN126" s="46"/>
      <c r="CO126" s="129">
        <f>+'N EERR LOS NA'!N19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LOS NA'!B20</f>
        <v>0</v>
      </c>
      <c r="C127" s="30" t="str">
        <f>IF(AND(B4=0,B127&gt;=0), "",B127/B4)</f>
        <v/>
      </c>
      <c r="D127" s="46"/>
      <c r="E127" s="129">
        <f>+'N EERR LOS NA'!C20</f>
        <v>0</v>
      </c>
      <c r="F127" s="30">
        <f>IF(AND(E4=0,E127&gt;=0), "",E127/E4)</f>
        <v>0</v>
      </c>
      <c r="G127" s="46"/>
      <c r="H127" s="129">
        <f>+'N EERR LOS NA'!D20</f>
        <v>0</v>
      </c>
      <c r="I127" s="30">
        <f>IF(AND(H4=0,H127&gt;=0), "",H127/H4)</f>
        <v>0</v>
      </c>
      <c r="J127" s="46"/>
      <c r="K127" s="30" t="str">
        <f t="shared" si="97"/>
        <v/>
      </c>
      <c r="L127" s="130">
        <f t="shared" si="119"/>
        <v>0</v>
      </c>
      <c r="M127" s="30">
        <f>IF(AND(L4=0,L127&gt;=0), "",L127/L4)</f>
        <v>0</v>
      </c>
      <c r="N127" s="46"/>
      <c r="O127" s="129">
        <f>+'N EERR LOS NA'!E20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LOS NA'!F20</f>
        <v>0</v>
      </c>
      <c r="Z127" s="30">
        <f>IF(AND(Y4=0,Y127&gt;=0), "",Y127/Y4)</f>
        <v>0</v>
      </c>
      <c r="AA127" s="46"/>
      <c r="AB127" s="30" t="str">
        <f t="shared" si="100"/>
        <v/>
      </c>
      <c r="AC127" s="130">
        <f t="shared" si="121"/>
        <v>0</v>
      </c>
      <c r="AD127" s="30">
        <f>IF(AND(AC4=0,AC127&gt;=0), "",AC127/AC4)</f>
        <v>0</v>
      </c>
      <c r="AE127" s="46"/>
      <c r="AF127" s="129">
        <f>+'N EERR LOS NA'!G20</f>
        <v>0</v>
      </c>
      <c r="AG127" s="30">
        <f>IF(AND(AF4=0,AF127&gt;=0), "",AF127/AF4)</f>
        <v>0</v>
      </c>
      <c r="AH127" s="46"/>
      <c r="AI127" s="30" t="str">
        <f t="shared" si="41"/>
        <v/>
      </c>
      <c r="AJ127" s="130">
        <f t="shared" si="62"/>
        <v>0</v>
      </c>
      <c r="AK127" s="30">
        <f>IF(AND(AJ4=0,AJ127&gt;=0), "",AJ127/AJ4)</f>
        <v>0</v>
      </c>
      <c r="AL127" s="46"/>
      <c r="AM127" s="129">
        <f>+'N EERR LOS NA'!H20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LOS NA'!I20</f>
        <v>0</v>
      </c>
      <c r="BD127" s="30" t="str">
        <f>IF(AND(BC4=0,BC127&gt;=0), "",BC127/BC4)</f>
        <v/>
      </c>
      <c r="BE127" s="46"/>
      <c r="BF127" s="30" t="str">
        <f t="shared" si="103"/>
        <v/>
      </c>
      <c r="BG127" s="130">
        <f t="shared" ref="BG127:BG136" si="131">+AQ127+BC127</f>
        <v>0</v>
      </c>
      <c r="BH127" s="30">
        <f>IF(AND(BG4=0,BG127&gt;=0), "",BG127/BG4)</f>
        <v>0</v>
      </c>
      <c r="BI127" s="46"/>
      <c r="BJ127" s="129">
        <f>+'N EERR LOS NA'!J20</f>
        <v>0</v>
      </c>
      <c r="BK127" s="30" t="str">
        <f>IF(AND(BJ4=0,BJ127&gt;=0), "",BJ127/BJ4)</f>
        <v/>
      </c>
      <c r="BL127" s="46"/>
      <c r="BM127" s="30" t="str">
        <f t="shared" si="43"/>
        <v/>
      </c>
      <c r="BN127" s="130">
        <f t="shared" ref="BN127:BN136" si="132">+BG127+BJ127</f>
        <v>0</v>
      </c>
      <c r="BO127" s="30">
        <f>IF(AND(BN4=0,BN127&gt;=0), "",BN127/BN4)</f>
        <v>0</v>
      </c>
      <c r="BP127" s="46"/>
      <c r="BQ127" s="129">
        <f>+'N EERR LOS NA'!K20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LOS NA'!L20</f>
        <v>0</v>
      </c>
      <c r="CB127" s="30" t="str">
        <f>IF(AND(CA4=0,CA127&gt;=0), "",CA127/CA4)</f>
        <v/>
      </c>
      <c r="CC127" s="46"/>
      <c r="CD127" s="30" t="str">
        <f t="shared" si="104"/>
        <v/>
      </c>
      <c r="CE127" s="130">
        <f t="shared" si="126"/>
        <v>0</v>
      </c>
      <c r="CF127" s="30">
        <f>IF(AND(CE4=0,CE127&gt;=0), "",CE127/CE4)</f>
        <v>0</v>
      </c>
      <c r="CG127" s="46"/>
      <c r="CH127" s="129">
        <f>+'N EERR LOS NA'!M20</f>
        <v>0</v>
      </c>
      <c r="CI127" s="30" t="str">
        <f>IF(AND(CH4=0,CH127&gt;=0), "",CH127/CH4)</f>
        <v/>
      </c>
      <c r="CJ127" s="46"/>
      <c r="CK127" s="30" t="str">
        <f t="shared" si="46"/>
        <v/>
      </c>
      <c r="CL127" s="130">
        <f t="shared" si="127"/>
        <v>0</v>
      </c>
      <c r="CM127" s="30">
        <f>IF(AND(CL4=0,CL127&gt;=0), "",CL127/CL4)</f>
        <v>0</v>
      </c>
      <c r="CN127" s="46"/>
      <c r="CO127" s="129">
        <f>+'N EERR LOS NA'!N20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LOS NA'!B21</f>
        <v>0</v>
      </c>
      <c r="C128" s="30" t="str">
        <f>IF(AND(B4=0,B128&gt;=0), "",B128/B4)</f>
        <v/>
      </c>
      <c r="D128" s="46"/>
      <c r="E128" s="129">
        <f>+'N EERR LOS NA'!C21</f>
        <v>2.2010542687329897</v>
      </c>
      <c r="F128" s="30">
        <f>IF(AND(E4=0,E128&gt;=0), "",E128/E4)</f>
        <v>4.5144957998642128E-4</v>
      </c>
      <c r="G128" s="46"/>
      <c r="H128" s="129">
        <f>+'N EERR LOS NA'!D21</f>
        <v>4.5695680022774186</v>
      </c>
      <c r="I128" s="30">
        <f>IF(AND(H4=0,H128&gt;=0), "",H128/H4)</f>
        <v>4.0444122490652289E-4</v>
      </c>
      <c r="J128" s="46"/>
      <c r="K128" s="30">
        <f t="shared" si="97"/>
        <v>1.0760814793121094</v>
      </c>
      <c r="L128" s="130">
        <f t="shared" si="119"/>
        <v>6.7706222710104083</v>
      </c>
      <c r="M128" s="30">
        <f>IF(AND(L4=0,L128&gt;=0), "",L128/L4)</f>
        <v>4.186115283658019E-4</v>
      </c>
      <c r="N128" s="46"/>
      <c r="O128" s="129">
        <f>+'N EERR LOS NA'!E21</f>
        <v>5.0900860484742374</v>
      </c>
      <c r="P128" s="30">
        <f>IF(AND(O4=0,O128&gt;=0), "",O128/O4)</f>
        <v>8.1466865050173207E-4</v>
      </c>
      <c r="Q128" s="46"/>
      <c r="R128" s="30">
        <f t="shared" si="98"/>
        <v>0.11390968379010857</v>
      </c>
      <c r="S128" s="130">
        <f t="shared" si="120"/>
        <v>11.860708319484646</v>
      </c>
      <c r="T128" s="30">
        <f>IF(AND(S4=0,S128&gt;=0), "",S128/S4)</f>
        <v>5.2897535814524187E-4</v>
      </c>
      <c r="U128" s="46"/>
      <c r="V128" s="131"/>
      <c r="W128" s="30" t="str">
        <f>IF(AND(V4=0,V128&gt;=0), "",V128/V4)</f>
        <v/>
      </c>
      <c r="X128" s="47">
        <f t="shared" si="99"/>
        <v>1</v>
      </c>
      <c r="Y128" s="129">
        <f>+'N EERR LOS NA'!F21</f>
        <v>171.79010852471779</v>
      </c>
      <c r="Z128" s="30">
        <f>IF(AND(Y4=0,Y128&gt;=0), "",Y128/Y4)</f>
        <v>8.5060017836660114E-3</v>
      </c>
      <c r="AA128" s="46"/>
      <c r="AB128" s="30">
        <f t="shared" si="100"/>
        <v>32.749941924107979</v>
      </c>
      <c r="AC128" s="130">
        <f t="shared" si="121"/>
        <v>183.65081684420244</v>
      </c>
      <c r="AD128" s="30">
        <f>IF(AND(AC4=0,AC128&gt;=0), "",AC128/AC4)</f>
        <v>4.3091924399103797E-3</v>
      </c>
      <c r="AE128" s="46"/>
      <c r="AF128" s="129">
        <f>+'N EERR LOS NA'!G21</f>
        <v>152.65543662630873</v>
      </c>
      <c r="AG128" s="30">
        <f>IF(AND(AF4=0,AF128&gt;=0), "",AF128/AF4)</f>
        <v>1.1205282904388046E-2</v>
      </c>
      <c r="AH128" s="46"/>
      <c r="AI128" s="30">
        <f t="shared" si="41"/>
        <v>-0.11138401426445284</v>
      </c>
      <c r="AJ128" s="130">
        <f t="shared" si="62"/>
        <v>336.30625347051114</v>
      </c>
      <c r="AK128" s="30">
        <f>IF(AND(AJ4=0,AJ128&gt;=0), "",AJ128/AJ4)</f>
        <v>5.9796381262054573E-3</v>
      </c>
      <c r="AL128" s="46"/>
      <c r="AM128" s="129">
        <f>+'N EERR LOS NA'!H21</f>
        <v>0</v>
      </c>
      <c r="AN128" s="30">
        <f>IF(AND(AM4=0,AM128&gt;=0), "",AM128/AM4)</f>
        <v>0</v>
      </c>
      <c r="AO128" s="46"/>
      <c r="AP128" s="30">
        <f t="shared" si="42"/>
        <v>-1</v>
      </c>
      <c r="AQ128" s="130">
        <f t="shared" si="63"/>
        <v>336.30625347051114</v>
      </c>
      <c r="AR128" s="30">
        <f>IF(AND(AQ4=0,AQ128&gt;=0), "",AQ128/AQ4)</f>
        <v>4.9653360324337049E-3</v>
      </c>
      <c r="AS128" s="46"/>
      <c r="AT128" s="131">
        <f t="shared" si="122"/>
        <v>0</v>
      </c>
      <c r="AU128" s="30" t="str">
        <f>IF(AND(AT4=0,AT128&gt;=0), "",AT128/AT4)</f>
        <v/>
      </c>
      <c r="AV128" s="47">
        <f t="shared" si="101"/>
        <v>1</v>
      </c>
      <c r="AW128" s="131">
        <f t="shared" si="130"/>
        <v>56.051042245085192</v>
      </c>
      <c r="AX128" s="30">
        <f>IF(AND(AW4=0,AW128&gt;=0), "",AW128/AW4)</f>
        <v>4.9653360324337049E-3</v>
      </c>
      <c r="AY128" s="46"/>
      <c r="AZ128" s="131">
        <f t="shared" si="123"/>
        <v>0</v>
      </c>
      <c r="BA128" s="30" t="str">
        <f>IF(AND(AZ4=0,AZ128&gt;=0), "",AZ128/AZ4)</f>
        <v/>
      </c>
      <c r="BB128" s="47">
        <f t="shared" si="102"/>
        <v>1</v>
      </c>
      <c r="BC128" s="129">
        <f>+'N EERR LOS NA'!I21</f>
        <v>0</v>
      </c>
      <c r="BD128" s="30" t="str">
        <f>IF(AND(BC4=0,BC128&gt;=0), "",BC128/BC4)</f>
        <v/>
      </c>
      <c r="BE128" s="46"/>
      <c r="BF128" s="30" t="str">
        <f t="shared" si="103"/>
        <v/>
      </c>
      <c r="BG128" s="130">
        <f t="shared" si="131"/>
        <v>336.30625347051114</v>
      </c>
      <c r="BH128" s="30">
        <f>IF(AND(BG4=0,BG128&gt;=0), "",BG128/BG4)</f>
        <v>4.9653360324337049E-3</v>
      </c>
      <c r="BI128" s="46"/>
      <c r="BJ128" s="129">
        <f>+'N EERR LOS NA'!J21</f>
        <v>0</v>
      </c>
      <c r="BK128" s="30" t="str">
        <f>IF(AND(BJ4=0,BJ128&gt;=0), "",BJ128/BJ4)</f>
        <v/>
      </c>
      <c r="BL128" s="46"/>
      <c r="BM128" s="30" t="str">
        <f t="shared" si="43"/>
        <v/>
      </c>
      <c r="BN128" s="130">
        <f t="shared" si="132"/>
        <v>336.30625347051114</v>
      </c>
      <c r="BO128" s="30">
        <f>IF(AND(BN4=0,BN128&gt;=0), "",BN128/BN4)</f>
        <v>4.9653360324337049E-3</v>
      </c>
      <c r="BP128" s="46"/>
      <c r="BQ128" s="129">
        <f>+'N EERR LOS NA'!K21</f>
        <v>0</v>
      </c>
      <c r="BR128" s="30" t="str">
        <f>IF(AND(BQ4=0,BQ128&gt;=0), "",BQ128/BQ4)</f>
        <v/>
      </c>
      <c r="BS128" s="46"/>
      <c r="BT128" s="30" t="str">
        <f t="shared" si="44"/>
        <v/>
      </c>
      <c r="BU128" s="130">
        <f t="shared" si="124"/>
        <v>336.30625347051114</v>
      </c>
      <c r="BV128" s="30">
        <f>IF(AND(BU4=0,BU128&gt;=0), "",BU128/BU4)</f>
        <v>4.9653360324337049E-3</v>
      </c>
      <c r="BW128" s="46"/>
      <c r="BX128" s="131">
        <f t="shared" si="125"/>
        <v>0</v>
      </c>
      <c r="BY128" s="30" t="str">
        <f>IF(AND(BX4=0,BX128&gt;=0), "",BX128/BX4)</f>
        <v/>
      </c>
      <c r="BZ128" s="47">
        <f t="shared" si="45"/>
        <v>1</v>
      </c>
      <c r="CA128" s="129">
        <f>+'N EERR LOS NA'!L21</f>
        <v>0</v>
      </c>
      <c r="CB128" s="30" t="str">
        <f>IF(AND(CA4=0,CA128&gt;=0), "",CA128/CA4)</f>
        <v/>
      </c>
      <c r="CC128" s="46"/>
      <c r="CD128" s="30" t="str">
        <f t="shared" si="104"/>
        <v/>
      </c>
      <c r="CE128" s="130">
        <f t="shared" si="126"/>
        <v>336.30625347051114</v>
      </c>
      <c r="CF128" s="30">
        <f>IF(AND(CE4=0,CE128&gt;=0), "",CE128/CE4)</f>
        <v>4.9653360324337049E-3</v>
      </c>
      <c r="CG128" s="46"/>
      <c r="CH128" s="129">
        <f>+'N EERR LOS NA'!M21</f>
        <v>0</v>
      </c>
      <c r="CI128" s="30" t="str">
        <f>IF(AND(CH4=0,CH128&gt;=0), "",CH128/CH4)</f>
        <v/>
      </c>
      <c r="CJ128" s="46"/>
      <c r="CK128" s="30" t="str">
        <f t="shared" si="46"/>
        <v/>
      </c>
      <c r="CL128" s="130">
        <f t="shared" si="127"/>
        <v>336.30625347051114</v>
      </c>
      <c r="CM128" s="30">
        <f>IF(AND(CL4=0,CL128&gt;=0), "",CL128/CL4)</f>
        <v>4.9653360324337049E-3</v>
      </c>
      <c r="CN128" s="46"/>
      <c r="CO128" s="129">
        <f>+'N EERR LOS NA'!N21</f>
        <v>0</v>
      </c>
      <c r="CP128" s="30" t="str">
        <f>IF(AND(CO4=0,CO128&gt;=0), "",CO128/CO4)</f>
        <v/>
      </c>
      <c r="CQ128" s="46"/>
      <c r="CR128" s="30" t="str">
        <f t="shared" si="47"/>
        <v/>
      </c>
      <c r="CS128" s="130">
        <f t="shared" si="128"/>
        <v>336.30625347051114</v>
      </c>
      <c r="CT128" s="30">
        <f>IF(AND(CS4=0,CS128&gt;=0), "",CS128/CS4)</f>
        <v>4.9653360324337049E-3</v>
      </c>
      <c r="CU128" s="46"/>
      <c r="CV128" s="131">
        <f t="shared" si="129"/>
        <v>0</v>
      </c>
      <c r="CW128" s="30" t="str">
        <f>IF(AND(CV4=0,CV128&gt;=0), "",CV128/CV4)</f>
        <v/>
      </c>
      <c r="CX128" s="47">
        <f t="shared" si="48"/>
        <v>1</v>
      </c>
    </row>
    <row r="129" spans="1:219" s="6" customFormat="1" hidden="1" outlineLevel="1" x14ac:dyDescent="0.3">
      <c r="A129" s="29" t="s">
        <v>107</v>
      </c>
      <c r="B129" s="129">
        <f>+'N EERR LOS NA'!B22</f>
        <v>0</v>
      </c>
      <c r="C129" s="30" t="str">
        <f>IF(AND(B4=0,B129&gt;=0), "",B129/B4)</f>
        <v/>
      </c>
      <c r="D129" s="46"/>
      <c r="E129" s="129">
        <f>+'N EERR LOS NA'!C22</f>
        <v>0</v>
      </c>
      <c r="F129" s="30">
        <f>IF(AND(E4=0,E129&gt;=0), "",E129/E4)</f>
        <v>0</v>
      </c>
      <c r="G129" s="46"/>
      <c r="H129" s="129">
        <f>+'N EERR LOS NA'!D22</f>
        <v>0</v>
      </c>
      <c r="I129" s="30">
        <f>IF(AND(H4=0,H129&gt;=0), "",H129/H4)</f>
        <v>0</v>
      </c>
      <c r="J129" s="46"/>
      <c r="K129" s="30" t="str">
        <f t="shared" si="97"/>
        <v/>
      </c>
      <c r="L129" s="130">
        <f t="shared" si="119"/>
        <v>0</v>
      </c>
      <c r="M129" s="30">
        <f>IF(AND(L4=0,L129&gt;=0), "",L129/L4)</f>
        <v>0</v>
      </c>
      <c r="N129" s="46"/>
      <c r="O129" s="129">
        <f>+'N EERR LOS NA'!E22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LOS NA'!F22</f>
        <v>0</v>
      </c>
      <c r="Z129" s="30">
        <f>IF(AND(Y4=0,Y129&gt;=0), "",Y129/Y4)</f>
        <v>0</v>
      </c>
      <c r="AA129" s="46"/>
      <c r="AB129" s="30" t="str">
        <f t="shared" si="100"/>
        <v/>
      </c>
      <c r="AC129" s="130">
        <f t="shared" si="121"/>
        <v>0</v>
      </c>
      <c r="AD129" s="30">
        <f>IF(AND(AC4=0,AC129&gt;=0), "",AC129/AC4)</f>
        <v>0</v>
      </c>
      <c r="AE129" s="46"/>
      <c r="AF129" s="129">
        <f>+'N EERR LOS NA'!G22</f>
        <v>0</v>
      </c>
      <c r="AG129" s="30">
        <f>IF(AND(AF4=0,AF129&gt;=0), "",AF129/AF4)</f>
        <v>0</v>
      </c>
      <c r="AH129" s="46"/>
      <c r="AI129" s="30" t="str">
        <f t="shared" si="41"/>
        <v/>
      </c>
      <c r="AJ129" s="130">
        <f t="shared" si="62"/>
        <v>0</v>
      </c>
      <c r="AK129" s="30">
        <f>IF(AND(AJ4=0,AJ129&gt;=0), "",AJ129/AJ4)</f>
        <v>0</v>
      </c>
      <c r="AL129" s="46"/>
      <c r="AM129" s="129">
        <f>+'N EERR LOS NA'!H22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LOS NA'!I22</f>
        <v>0</v>
      </c>
      <c r="BD129" s="30" t="str">
        <f>IF(AND(BC4=0,BC129&gt;=0), "",BC129/BC4)</f>
        <v/>
      </c>
      <c r="BE129" s="46"/>
      <c r="BF129" s="30" t="str">
        <f t="shared" si="103"/>
        <v/>
      </c>
      <c r="BG129" s="130">
        <f t="shared" si="131"/>
        <v>0</v>
      </c>
      <c r="BH129" s="30">
        <f>IF(AND(BG4=0,BG129&gt;=0), "",BG129/BG4)</f>
        <v>0</v>
      </c>
      <c r="BI129" s="46"/>
      <c r="BJ129" s="129">
        <f>+'N EERR LOS NA'!J22</f>
        <v>0</v>
      </c>
      <c r="BK129" s="30" t="str">
        <f>IF(AND(BJ4=0,BJ129&gt;=0), "",BJ129/BJ4)</f>
        <v/>
      </c>
      <c r="BL129" s="46"/>
      <c r="BM129" s="30" t="str">
        <f t="shared" si="43"/>
        <v/>
      </c>
      <c r="BN129" s="130">
        <f t="shared" si="132"/>
        <v>0</v>
      </c>
      <c r="BO129" s="30">
        <f>IF(AND(BN4=0,BN129&gt;=0), "",BN129/BN4)</f>
        <v>0</v>
      </c>
      <c r="BP129" s="46"/>
      <c r="BQ129" s="129">
        <f>+'N EERR LOS NA'!K22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LOS NA'!L22</f>
        <v>0</v>
      </c>
      <c r="CB129" s="30" t="str">
        <f>IF(AND(CA4=0,CA129&gt;=0), "",CA129/CA4)</f>
        <v/>
      </c>
      <c r="CC129" s="46"/>
      <c r="CD129" s="30" t="str">
        <f t="shared" si="104"/>
        <v/>
      </c>
      <c r="CE129" s="130">
        <f t="shared" si="126"/>
        <v>0</v>
      </c>
      <c r="CF129" s="30">
        <f>IF(AND(CE4=0,CE129&gt;=0), "",CE129/CE4)</f>
        <v>0</v>
      </c>
      <c r="CG129" s="46"/>
      <c r="CH129" s="129">
        <f>+'N EERR LOS NA'!M22</f>
        <v>0</v>
      </c>
      <c r="CI129" s="30" t="str">
        <f>IF(AND(CH4=0,CH129&gt;=0), "",CH129/CH4)</f>
        <v/>
      </c>
      <c r="CJ129" s="46"/>
      <c r="CK129" s="30" t="str">
        <f t="shared" si="46"/>
        <v/>
      </c>
      <c r="CL129" s="130">
        <f t="shared" si="127"/>
        <v>0</v>
      </c>
      <c r="CM129" s="30">
        <f>IF(AND(CL4=0,CL129&gt;=0), "",CL129/CL4)</f>
        <v>0</v>
      </c>
      <c r="CN129" s="46"/>
      <c r="CO129" s="129">
        <f>+'N EERR LOS NA'!N22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LOS NA'!B23</f>
        <v>0</v>
      </c>
      <c r="C130" s="30" t="str">
        <f>IF(AND(B4=0,B130&gt;=0), "",B130/B4)</f>
        <v/>
      </c>
      <c r="D130" s="46"/>
      <c r="E130" s="129">
        <f>+'N EERR LOS NA'!C23</f>
        <v>6.2176674257994058E-3</v>
      </c>
      <c r="F130" s="30">
        <f>IF(AND(E4=0,E130&gt;=0), "",E130/E4)</f>
        <v>1.2752812993966703E-6</v>
      </c>
      <c r="G130" s="46"/>
      <c r="H130" s="129">
        <f>+'N EERR LOS NA'!D23</f>
        <v>8.4361255426660037E-2</v>
      </c>
      <c r="I130" s="30">
        <f>IF(AND(H4=0,H130&gt;=0), "",H130/H4)</f>
        <v>7.4666072290434999E-6</v>
      </c>
      <c r="J130" s="46"/>
      <c r="K130" s="30">
        <f t="shared" si="97"/>
        <v>12.567990960181294</v>
      </c>
      <c r="L130" s="130">
        <f t="shared" si="119"/>
        <v>9.0578922852459443E-2</v>
      </c>
      <c r="M130" s="30">
        <f>IF(AND(L4=0,L130&gt;=0), "",L130/L4)</f>
        <v>5.6002801242281584E-6</v>
      </c>
      <c r="N130" s="46"/>
      <c r="O130" s="129">
        <f>+'N EERR LOS NA'!E23</f>
        <v>0.15509957488425655</v>
      </c>
      <c r="P130" s="30">
        <f>IF(AND(O4=0,O130&gt;=0), "",O130/O4)</f>
        <v>2.482369849174253E-5</v>
      </c>
      <c r="Q130" s="46"/>
      <c r="R130" s="30">
        <f t="shared" si="98"/>
        <v>0.83851667569235377</v>
      </c>
      <c r="S130" s="130">
        <f t="shared" si="120"/>
        <v>0.24567849773671599</v>
      </c>
      <c r="T130" s="30">
        <f>IF(AND(S4=0,S130&gt;=0), "",S130/S4)</f>
        <v>1.0957007611035415E-5</v>
      </c>
      <c r="U130" s="46"/>
      <c r="V130" s="131"/>
      <c r="W130" s="30" t="str">
        <f>IF(AND(V4=0,V130&gt;=0), "",V130/V4)</f>
        <v/>
      </c>
      <c r="X130" s="47">
        <f t="shared" si="99"/>
        <v>1</v>
      </c>
      <c r="Y130" s="129">
        <f>+'N EERR LOS NA'!F23</f>
        <v>0.56113662903853634</v>
      </c>
      <c r="Z130" s="30">
        <f>IF(AND(Y4=0,Y130&gt;=0), "",Y130/Y4)</f>
        <v>2.7784074464306903E-5</v>
      </c>
      <c r="AA130" s="46"/>
      <c r="AB130" s="30">
        <f t="shared" si="100"/>
        <v>2.6179121023206284</v>
      </c>
      <c r="AC130" s="130">
        <f t="shared" si="121"/>
        <v>0.80681512677525236</v>
      </c>
      <c r="AD130" s="30">
        <f>IF(AND(AC4=0,AC130&gt;=0), "",AC130/AC4)</f>
        <v>1.8931152632197001E-5</v>
      </c>
      <c r="AE130" s="46"/>
      <c r="AF130" s="129">
        <f>+'N EERR LOS NA'!G23</f>
        <v>6.8694946481838923E-2</v>
      </c>
      <c r="AG130" s="30">
        <f>IF(AND(AF4=0,AF130&gt;=0), "",AF130/AF4)</f>
        <v>5.0423773069746197E-6</v>
      </c>
      <c r="AH130" s="46"/>
      <c r="AI130" s="30">
        <f t="shared" si="41"/>
        <v>-0.87757893010915655</v>
      </c>
      <c r="AJ130" s="130">
        <f t="shared" si="62"/>
        <v>0.87551007325709129</v>
      </c>
      <c r="AK130" s="30">
        <f>IF(AND(AJ4=0,AJ130&gt;=0), "",AJ130/AJ4)</f>
        <v>1.5566863119255334E-5</v>
      </c>
      <c r="AL130" s="46"/>
      <c r="AM130" s="129">
        <f>+'N EERR LOS NA'!H23</f>
        <v>0.18310829084909866</v>
      </c>
      <c r="AN130" s="30">
        <f>IF(AND(AM4=0,AM130&gt;=0), "",AM130/AM4)</f>
        <v>1.5937833712643518E-5</v>
      </c>
      <c r="AO130" s="46"/>
      <c r="AP130" s="30">
        <f t="shared" si="42"/>
        <v>1.6655278186657809</v>
      </c>
      <c r="AQ130" s="130">
        <f t="shared" si="63"/>
        <v>1.0586183641061899</v>
      </c>
      <c r="AR130" s="30">
        <f>IF(AND(AQ4=0,AQ130&gt;=0), "",AQ130/AQ4)</f>
        <v>1.5629789376941792E-5</v>
      </c>
      <c r="AS130" s="46"/>
      <c r="AT130" s="131">
        <f t="shared" si="122"/>
        <v>0</v>
      </c>
      <c r="AU130" s="30" t="str">
        <f>IF(AND(AT4=0,AT130&gt;=0), "",AT130/AT4)</f>
        <v/>
      </c>
      <c r="AV130" s="47">
        <f t="shared" si="101"/>
        <v>1</v>
      </c>
      <c r="AW130" s="131">
        <f t="shared" si="130"/>
        <v>0.17643639401769831</v>
      </c>
      <c r="AX130" s="30">
        <f>IF(AND(AW4=0,AW130&gt;=0), "",AW130/AW4)</f>
        <v>1.5629789376941788E-5</v>
      </c>
      <c r="AY130" s="46"/>
      <c r="AZ130" s="131">
        <f t="shared" si="123"/>
        <v>0</v>
      </c>
      <c r="BA130" s="30" t="str">
        <f>IF(AND(AZ4=0,AZ130&gt;=0), "",AZ130/AZ4)</f>
        <v/>
      </c>
      <c r="BB130" s="47">
        <f t="shared" si="102"/>
        <v>1</v>
      </c>
      <c r="BC130" s="129">
        <f>+'N EERR LOS NA'!I23</f>
        <v>0</v>
      </c>
      <c r="BD130" s="30" t="str">
        <f>IF(AND(BC4=0,BC130&gt;=0), "",BC130/BC4)</f>
        <v/>
      </c>
      <c r="BE130" s="46"/>
      <c r="BF130" s="30">
        <f t="shared" si="103"/>
        <v>-1</v>
      </c>
      <c r="BG130" s="130">
        <f t="shared" si="131"/>
        <v>1.0586183641061899</v>
      </c>
      <c r="BH130" s="30">
        <f>IF(AND(BG4=0,BG130&gt;=0), "",BG130/BG4)</f>
        <v>1.5629789376941792E-5</v>
      </c>
      <c r="BI130" s="46"/>
      <c r="BJ130" s="129">
        <f>+'N EERR LOS NA'!J23</f>
        <v>0</v>
      </c>
      <c r="BK130" s="30" t="str">
        <f>IF(AND(BJ4=0,BJ130&gt;=0), "",BJ130/BJ4)</f>
        <v/>
      </c>
      <c r="BL130" s="46"/>
      <c r="BM130" s="30" t="str">
        <f t="shared" si="43"/>
        <v/>
      </c>
      <c r="BN130" s="130">
        <f t="shared" si="132"/>
        <v>1.0586183641061899</v>
      </c>
      <c r="BO130" s="30">
        <f>IF(AND(BN4=0,BN130&gt;=0), "",BN130/BN4)</f>
        <v>1.5629789376941792E-5</v>
      </c>
      <c r="BP130" s="46"/>
      <c r="BQ130" s="129">
        <f>+'N EERR LOS NA'!K23</f>
        <v>0</v>
      </c>
      <c r="BR130" s="30" t="str">
        <f>IF(AND(BQ4=0,BQ130&gt;=0), "",BQ130/BQ4)</f>
        <v/>
      </c>
      <c r="BS130" s="46"/>
      <c r="BT130" s="30" t="str">
        <f t="shared" si="44"/>
        <v/>
      </c>
      <c r="BU130" s="130">
        <f t="shared" si="124"/>
        <v>1.0586183641061899</v>
      </c>
      <c r="BV130" s="30">
        <f>IF(AND(BU4=0,BU130&gt;=0), "",BU130/BU4)</f>
        <v>1.5629789376941792E-5</v>
      </c>
      <c r="BW130" s="46"/>
      <c r="BX130" s="131">
        <f t="shared" si="125"/>
        <v>0</v>
      </c>
      <c r="BY130" s="30" t="str">
        <f>IF(AND(BX4=0,BX130&gt;=0), "",BX130/BX4)</f>
        <v/>
      </c>
      <c r="BZ130" s="47">
        <f t="shared" si="45"/>
        <v>1</v>
      </c>
      <c r="CA130" s="129">
        <f>+'N EERR LOS NA'!L23</f>
        <v>0</v>
      </c>
      <c r="CB130" s="30" t="str">
        <f>IF(AND(CA4=0,CA130&gt;=0), "",CA130/CA4)</f>
        <v/>
      </c>
      <c r="CC130" s="46"/>
      <c r="CD130" s="30" t="str">
        <f t="shared" si="104"/>
        <v/>
      </c>
      <c r="CE130" s="130">
        <f t="shared" si="126"/>
        <v>1.0586183641061899</v>
      </c>
      <c r="CF130" s="30">
        <f>IF(AND(CE4=0,CE130&gt;=0), "",CE130/CE4)</f>
        <v>1.5629789376941792E-5</v>
      </c>
      <c r="CG130" s="46"/>
      <c r="CH130" s="129">
        <f>+'N EERR LOS NA'!M23</f>
        <v>0</v>
      </c>
      <c r="CI130" s="30" t="str">
        <f>IF(AND(CH4=0,CH130&gt;=0), "",CH130/CH4)</f>
        <v/>
      </c>
      <c r="CJ130" s="46"/>
      <c r="CK130" s="30" t="str">
        <f t="shared" si="46"/>
        <v/>
      </c>
      <c r="CL130" s="130">
        <f t="shared" si="127"/>
        <v>1.0586183641061899</v>
      </c>
      <c r="CM130" s="30">
        <f>IF(AND(CL4=0,CL130&gt;=0), "",CL130/CL4)</f>
        <v>1.5629789376941792E-5</v>
      </c>
      <c r="CN130" s="46"/>
      <c r="CO130" s="129">
        <f>+'N EERR LOS NA'!N23</f>
        <v>0</v>
      </c>
      <c r="CP130" s="30" t="str">
        <f>IF(AND(CO4=0,CO130&gt;=0), "",CO130/CO4)</f>
        <v/>
      </c>
      <c r="CQ130" s="46"/>
      <c r="CR130" s="30" t="str">
        <f t="shared" si="47"/>
        <v/>
      </c>
      <c r="CS130" s="130">
        <f t="shared" si="128"/>
        <v>1.0586183641061899</v>
      </c>
      <c r="CT130" s="30">
        <f>IF(AND(CS4=0,CS130&gt;=0), "",CS130/CS4)</f>
        <v>1.5629789376941792E-5</v>
      </c>
      <c r="CU130" s="46"/>
      <c r="CV130" s="131">
        <f t="shared" si="129"/>
        <v>0</v>
      </c>
      <c r="CW130" s="30" t="str">
        <f>IF(AND(CV4=0,CV130&gt;=0), "",CV130/CV4)</f>
        <v/>
      </c>
      <c r="CX130" s="47">
        <f t="shared" si="48"/>
        <v>1</v>
      </c>
    </row>
    <row r="131" spans="1:219" s="6" customFormat="1" hidden="1" outlineLevel="1" x14ac:dyDescent="0.3">
      <c r="A131" s="29" t="s">
        <v>109</v>
      </c>
      <c r="B131" s="129">
        <f>+'N EERR LOS NA'!B24</f>
        <v>0</v>
      </c>
      <c r="C131" s="30" t="str">
        <f>IF(AND(B4=0,B131&gt;=0), "",B131/B4)</f>
        <v/>
      </c>
      <c r="D131" s="46"/>
      <c r="E131" s="129">
        <f>+'N EERR LOS NA'!C24</f>
        <v>0</v>
      </c>
      <c r="F131" s="30">
        <f>IF(AND(E4=0,E131&gt;=0), "",E131/E4)</f>
        <v>0</v>
      </c>
      <c r="G131" s="46"/>
      <c r="H131" s="129">
        <f>+'N EERR LOS NA'!D24</f>
        <v>0</v>
      </c>
      <c r="I131" s="30">
        <f>IF(AND(H4=0,H131&gt;=0), "",H131/H4)</f>
        <v>0</v>
      </c>
      <c r="J131" s="46"/>
      <c r="K131" s="30" t="str">
        <f t="shared" si="97"/>
        <v/>
      </c>
      <c r="L131" s="130">
        <f t="shared" si="119"/>
        <v>0</v>
      </c>
      <c r="M131" s="30">
        <f>IF(AND(L4=0,L131&gt;=0), "",L131/L4)</f>
        <v>0</v>
      </c>
      <c r="N131" s="46"/>
      <c r="O131" s="129">
        <f>+'N EERR LOS NA'!E24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LOS NA'!F24</f>
        <v>0</v>
      </c>
      <c r="Z131" s="30">
        <f>IF(AND(Y4=0,Y131&gt;=0), "",Y131/Y4)</f>
        <v>0</v>
      </c>
      <c r="AA131" s="46"/>
      <c r="AB131" s="30" t="str">
        <f t="shared" si="100"/>
        <v/>
      </c>
      <c r="AC131" s="130">
        <f t="shared" si="121"/>
        <v>0</v>
      </c>
      <c r="AD131" s="30">
        <f>IF(AND(AC4=0,AC131&gt;=0), "",AC131/AC4)</f>
        <v>0</v>
      </c>
      <c r="AE131" s="46"/>
      <c r="AF131" s="129">
        <f>+'N EERR LOS NA'!G24</f>
        <v>0</v>
      </c>
      <c r="AG131" s="30">
        <f>IF(AND(AF4=0,AF131&gt;=0), "",AF131/AF4)</f>
        <v>0</v>
      </c>
      <c r="AH131" s="46"/>
      <c r="AI131" s="30" t="str">
        <f t="shared" si="41"/>
        <v/>
      </c>
      <c r="AJ131" s="130">
        <f t="shared" si="62"/>
        <v>0</v>
      </c>
      <c r="AK131" s="30">
        <f>IF(AND(AJ4=0,AJ131&gt;=0), "",AJ131/AJ4)</f>
        <v>0</v>
      </c>
      <c r="AL131" s="46"/>
      <c r="AM131" s="129">
        <f>+'N EERR LOS NA'!H24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LOS NA'!I24</f>
        <v>0</v>
      </c>
      <c r="BD131" s="30" t="str">
        <f>IF(AND(BC4=0,BC131&gt;=0), "",BC131/BC4)</f>
        <v/>
      </c>
      <c r="BE131" s="46"/>
      <c r="BF131" s="30" t="str">
        <f t="shared" si="103"/>
        <v/>
      </c>
      <c r="BG131" s="130">
        <f t="shared" si="131"/>
        <v>0</v>
      </c>
      <c r="BH131" s="30">
        <f>IF(AND(BG4=0,BG131&gt;=0), "",BG131/BG4)</f>
        <v>0</v>
      </c>
      <c r="BI131" s="46"/>
      <c r="BJ131" s="129">
        <f>+'N EERR LOS NA'!J24</f>
        <v>0</v>
      </c>
      <c r="BK131" s="30" t="str">
        <f>IF(AND(BJ4=0,BJ131&gt;=0), "",BJ131/BJ4)</f>
        <v/>
      </c>
      <c r="BL131" s="46"/>
      <c r="BM131" s="30" t="str">
        <f t="shared" si="43"/>
        <v/>
      </c>
      <c r="BN131" s="130">
        <f t="shared" si="132"/>
        <v>0</v>
      </c>
      <c r="BO131" s="30">
        <f>IF(AND(BN4=0,BN131&gt;=0), "",BN131/BN4)</f>
        <v>0</v>
      </c>
      <c r="BP131" s="46"/>
      <c r="BQ131" s="129">
        <f>+'N EERR LOS NA'!K24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LOS NA'!L24</f>
        <v>0</v>
      </c>
      <c r="CB131" s="30" t="str">
        <f>IF(AND(CA4=0,CA131&gt;=0), "",CA131/CA4)</f>
        <v/>
      </c>
      <c r="CC131" s="46"/>
      <c r="CD131" s="30" t="str">
        <f t="shared" si="104"/>
        <v/>
      </c>
      <c r="CE131" s="130">
        <f t="shared" si="126"/>
        <v>0</v>
      </c>
      <c r="CF131" s="30">
        <f>IF(AND(CE4=0,CE131&gt;=0), "",CE131/CE4)</f>
        <v>0</v>
      </c>
      <c r="CG131" s="46"/>
      <c r="CH131" s="129">
        <f>+'N EERR LOS NA'!M24</f>
        <v>0</v>
      </c>
      <c r="CI131" s="30" t="str">
        <f>IF(AND(CH4=0,CH131&gt;=0), "",CH131/CH4)</f>
        <v/>
      </c>
      <c r="CJ131" s="46"/>
      <c r="CK131" s="30" t="str">
        <f t="shared" si="46"/>
        <v/>
      </c>
      <c r="CL131" s="130">
        <f t="shared" si="127"/>
        <v>0</v>
      </c>
      <c r="CM131" s="30">
        <f>IF(AND(CL4=0,CL131&gt;=0), "",CL131/CL4)</f>
        <v>0</v>
      </c>
      <c r="CN131" s="46"/>
      <c r="CO131" s="129">
        <f>+'N EERR LOS NA'!N24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LOS NA'!B25</f>
        <v>0</v>
      </c>
      <c r="C132" s="30" t="str">
        <f>IF(AND(B4=0,B132&gt;=0), "",B132/B4)</f>
        <v/>
      </c>
      <c r="D132" s="46"/>
      <c r="E132" s="129">
        <f>+'N EERR LOS NA'!C25</f>
        <v>0</v>
      </c>
      <c r="F132" s="30">
        <f>IF(AND(E4=0,E132&gt;=0), "",E132/E4)</f>
        <v>0</v>
      </c>
      <c r="G132" s="46"/>
      <c r="H132" s="129">
        <f>+'N EERR LOS NA'!D25</f>
        <v>0</v>
      </c>
      <c r="I132" s="30">
        <f>IF(AND(H4=0,H132&gt;=0), "",H132/H4)</f>
        <v>0</v>
      </c>
      <c r="J132" s="46"/>
      <c r="K132" s="30" t="str">
        <f t="shared" si="97"/>
        <v/>
      </c>
      <c r="L132" s="130">
        <f t="shared" si="119"/>
        <v>0</v>
      </c>
      <c r="M132" s="30">
        <f>IF(AND(L4=0,L132&gt;=0), "",L132/L4)</f>
        <v>0</v>
      </c>
      <c r="N132" s="46"/>
      <c r="O132" s="129">
        <f>+'N EERR LOS NA'!E25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LOS NA'!F25</f>
        <v>0</v>
      </c>
      <c r="Z132" s="30">
        <f>IF(AND(Y4=0,Y132&gt;=0), "",Y132/Y4)</f>
        <v>0</v>
      </c>
      <c r="AA132" s="46"/>
      <c r="AB132" s="30" t="str">
        <f t="shared" si="100"/>
        <v/>
      </c>
      <c r="AC132" s="130">
        <f t="shared" si="121"/>
        <v>0</v>
      </c>
      <c r="AD132" s="30">
        <f>IF(AND(AC4=0,AC132&gt;=0), "",AC132/AC4)</f>
        <v>0</v>
      </c>
      <c r="AE132" s="46"/>
      <c r="AF132" s="129">
        <f>+'N EERR LOS NA'!G25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LOS NA'!H25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LOS NA'!I25</f>
        <v>0</v>
      </c>
      <c r="BD132" s="30" t="str">
        <f>IF(AND(BC4=0,BC132&gt;=0), "",BC132/BC4)</f>
        <v/>
      </c>
      <c r="BE132" s="46"/>
      <c r="BF132" s="30" t="str">
        <f t="shared" si="103"/>
        <v/>
      </c>
      <c r="BG132" s="130">
        <f t="shared" si="131"/>
        <v>0</v>
      </c>
      <c r="BH132" s="30">
        <f>IF(AND(BG4=0,BG132&gt;=0), "",BG132/BG4)</f>
        <v>0</v>
      </c>
      <c r="BI132" s="46"/>
      <c r="BJ132" s="129">
        <f>+'N EERR LOS NA'!J25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LOS NA'!K25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LOS NA'!L25</f>
        <v>0</v>
      </c>
      <c r="CB132" s="30" t="str">
        <f>IF(AND(CA4=0,CA132&gt;=0), "",CA132/CA4)</f>
        <v/>
      </c>
      <c r="CC132" s="46"/>
      <c r="CD132" s="30" t="str">
        <f t="shared" si="104"/>
        <v/>
      </c>
      <c r="CE132" s="130">
        <f t="shared" si="126"/>
        <v>0</v>
      </c>
      <c r="CF132" s="30">
        <f>IF(AND(CE4=0,CE132&gt;=0), "",CE132/CE4)</f>
        <v>0</v>
      </c>
      <c r="CG132" s="46"/>
      <c r="CH132" s="129">
        <f>+'N EERR LOS NA'!M25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LOS NA'!N25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LOS NA'!B26</f>
        <v>0</v>
      </c>
      <c r="C133" s="30" t="str">
        <f>IF(AND(B4=0,B133&gt;=0), "",B133/B4)</f>
        <v/>
      </c>
      <c r="D133" s="46"/>
      <c r="E133" s="129">
        <f>+'N EERR LOS NA'!C26</f>
        <v>0</v>
      </c>
      <c r="F133" s="30">
        <f>IF(AND(E4=0,E133&gt;=0), "",E133/E4)</f>
        <v>0</v>
      </c>
      <c r="G133" s="46"/>
      <c r="H133" s="129">
        <f>+'N EERR LOS NA'!D26</f>
        <v>0</v>
      </c>
      <c r="I133" s="30">
        <f>IF(AND(H4=0,H133&gt;=0), "",H133/H4)</f>
        <v>0</v>
      </c>
      <c r="J133" s="46"/>
      <c r="K133" s="30" t="str">
        <f t="shared" si="97"/>
        <v/>
      </c>
      <c r="L133" s="130">
        <f t="shared" si="119"/>
        <v>0</v>
      </c>
      <c r="M133" s="30">
        <f>IF(AND(L4=0,L133&gt;=0), "",L133/L4)</f>
        <v>0</v>
      </c>
      <c r="N133" s="46"/>
      <c r="O133" s="129">
        <f>+'N EERR LOS NA'!E26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LOS NA'!F26</f>
        <v>0</v>
      </c>
      <c r="Z133" s="30">
        <f>IF(AND(Y4=0,Y133&gt;=0), "",Y133/Y4)</f>
        <v>0</v>
      </c>
      <c r="AA133" s="46"/>
      <c r="AB133" s="30" t="str">
        <f t="shared" si="100"/>
        <v/>
      </c>
      <c r="AC133" s="130">
        <f t="shared" si="121"/>
        <v>0</v>
      </c>
      <c r="AD133" s="30">
        <f>IF(AND(AC4=0,AC133&gt;=0), "",AC133/AC4)</f>
        <v>0</v>
      </c>
      <c r="AE133" s="46"/>
      <c r="AF133" s="129">
        <f>+'N EERR LOS NA'!G26</f>
        <v>0</v>
      </c>
      <c r="AG133" s="30">
        <f>IF(AND(AF4=0,AF133&gt;=0), "",AF133/AF4)</f>
        <v>0</v>
      </c>
      <c r="AH133" s="46"/>
      <c r="AI133" s="30" t="str">
        <f t="shared" si="133"/>
        <v/>
      </c>
      <c r="AJ133" s="130">
        <f t="shared" si="62"/>
        <v>0</v>
      </c>
      <c r="AK133" s="30">
        <f>IF(AND(AJ4=0,AJ133&gt;=0), "",AJ133/AJ4)</f>
        <v>0</v>
      </c>
      <c r="AL133" s="46"/>
      <c r="AM133" s="129">
        <f>+'N EERR LOS NA'!H26</f>
        <v>0</v>
      </c>
      <c r="AN133" s="30">
        <f>IF(AND(AM4=0,AM133&gt;=0), "",AM133/AM4)</f>
        <v>0</v>
      </c>
      <c r="AO133" s="46"/>
      <c r="AP133" s="30" t="str">
        <f t="shared" si="134"/>
        <v/>
      </c>
      <c r="AQ133" s="130">
        <f t="shared" si="63"/>
        <v>0</v>
      </c>
      <c r="AR133" s="30">
        <f>IF(AND(AQ4=0,AQ133&gt;=0), "",AQ133/AQ4)</f>
        <v>0</v>
      </c>
      <c r="AS133" s="46"/>
      <c r="AT133" s="131">
        <f t="shared" si="122"/>
        <v>0</v>
      </c>
      <c r="AU133" s="30" t="str">
        <f>IF(AND(AT4=0,AT133&gt;=0), "",AT133/AT4)</f>
        <v/>
      </c>
      <c r="AV133" s="47" t="str">
        <f t="shared" si="101"/>
        <v/>
      </c>
      <c r="AW133" s="131">
        <f t="shared" si="130"/>
        <v>0</v>
      </c>
      <c r="AX133" s="30">
        <f>IF(AND(AW4=0,AW133&gt;=0), "",AW133/AW4)</f>
        <v>0</v>
      </c>
      <c r="AY133" s="46"/>
      <c r="AZ133" s="131">
        <f t="shared" si="123"/>
        <v>0</v>
      </c>
      <c r="BA133" s="30" t="str">
        <f>IF(AND(AZ4=0,AZ133&gt;=0), "",AZ133/AZ4)</f>
        <v/>
      </c>
      <c r="BB133" s="47" t="str">
        <f t="shared" si="102"/>
        <v/>
      </c>
      <c r="BC133" s="129">
        <f>+'N EERR LOS NA'!I26</f>
        <v>0</v>
      </c>
      <c r="BD133" s="30" t="str">
        <f>IF(AND(BC4=0,BC133&gt;=0), "",BC133/BC4)</f>
        <v/>
      </c>
      <c r="BE133" s="46"/>
      <c r="BF133" s="30" t="str">
        <f t="shared" si="103"/>
        <v/>
      </c>
      <c r="BG133" s="130">
        <f t="shared" si="131"/>
        <v>0</v>
      </c>
      <c r="BH133" s="30">
        <f>IF(AND(BG4=0,BG133&gt;=0), "",BG133/BG4)</f>
        <v>0</v>
      </c>
      <c r="BI133" s="46"/>
      <c r="BJ133" s="129">
        <f>+'N EERR LOS NA'!J26</f>
        <v>0</v>
      </c>
      <c r="BK133" s="30" t="str">
        <f>IF(AND(BJ4=0,BJ133&gt;=0), "",BJ133/BJ4)</f>
        <v/>
      </c>
      <c r="BL133" s="46"/>
      <c r="BM133" s="30" t="str">
        <f t="shared" si="135"/>
        <v/>
      </c>
      <c r="BN133" s="130">
        <f t="shared" si="132"/>
        <v>0</v>
      </c>
      <c r="BO133" s="30">
        <f>IF(AND(BN4=0,BN133&gt;=0), "",BN133/BN4)</f>
        <v>0</v>
      </c>
      <c r="BP133" s="46"/>
      <c r="BQ133" s="129">
        <f>+'N EERR LOS NA'!K26</f>
        <v>0</v>
      </c>
      <c r="BR133" s="30" t="str">
        <f>IF(AND(BQ4=0,BQ133&gt;=0), "",BQ133/BQ4)</f>
        <v/>
      </c>
      <c r="BS133" s="46"/>
      <c r="BT133" s="30" t="str">
        <f t="shared" si="136"/>
        <v/>
      </c>
      <c r="BU133" s="130">
        <f t="shared" si="124"/>
        <v>0</v>
      </c>
      <c r="BV133" s="30">
        <f>IF(AND(BU4=0,BU133&gt;=0), "",BU133/BU4)</f>
        <v>0</v>
      </c>
      <c r="BW133" s="46"/>
      <c r="BX133" s="131">
        <f t="shared" si="125"/>
        <v>0</v>
      </c>
      <c r="BY133" s="30" t="str">
        <f>IF(AND(BX4=0,BX133&gt;=0), "",BX133/BX4)</f>
        <v/>
      </c>
      <c r="BZ133" s="47" t="str">
        <f t="shared" si="137"/>
        <v/>
      </c>
      <c r="CA133" s="129">
        <f>+'N EERR LOS NA'!L26</f>
        <v>0</v>
      </c>
      <c r="CB133" s="30" t="str">
        <f>IF(AND(CA4=0,CA133&gt;=0), "",CA133/CA4)</f>
        <v/>
      </c>
      <c r="CC133" s="46"/>
      <c r="CD133" s="30" t="str">
        <f t="shared" si="104"/>
        <v/>
      </c>
      <c r="CE133" s="130">
        <f t="shared" si="126"/>
        <v>0</v>
      </c>
      <c r="CF133" s="30">
        <f>IF(AND(CE4=0,CE133&gt;=0), "",CE133/CE4)</f>
        <v>0</v>
      </c>
      <c r="CG133" s="46"/>
      <c r="CH133" s="129">
        <f>+'N EERR LOS NA'!M26</f>
        <v>0</v>
      </c>
      <c r="CI133" s="30" t="str">
        <f>IF(AND(CH4=0,CH133&gt;=0), "",CH133/CH4)</f>
        <v/>
      </c>
      <c r="CJ133" s="46"/>
      <c r="CK133" s="30" t="str">
        <f t="shared" si="138"/>
        <v/>
      </c>
      <c r="CL133" s="130">
        <f t="shared" si="127"/>
        <v>0</v>
      </c>
      <c r="CM133" s="30">
        <f>IF(AND(CL4=0,CL133&gt;=0), "",CL133/CL4)</f>
        <v>0</v>
      </c>
      <c r="CN133" s="46"/>
      <c r="CO133" s="129">
        <f>+'N EERR LOS NA'!N26</f>
        <v>0</v>
      </c>
      <c r="CP133" s="30" t="str">
        <f>IF(AND(CO4=0,CO133&gt;=0), "",CO133/CO4)</f>
        <v/>
      </c>
      <c r="CQ133" s="46"/>
      <c r="CR133" s="30" t="str">
        <f t="shared" si="139"/>
        <v/>
      </c>
      <c r="CS133" s="130">
        <f t="shared" si="128"/>
        <v>0</v>
      </c>
      <c r="CT133" s="30">
        <f>IF(AND(CS4=0,CS133&gt;=0), "",CS133/CS4)</f>
        <v>0</v>
      </c>
      <c r="CU133" s="46"/>
      <c r="CV133" s="131">
        <f t="shared" si="129"/>
        <v>0</v>
      </c>
      <c r="CW133" s="30" t="str">
        <f>IF(AND(CV4=0,CV133&gt;=0), "",CV133/CV4)</f>
        <v/>
      </c>
      <c r="CX133" s="47" t="str">
        <f t="shared" si="140"/>
        <v/>
      </c>
    </row>
    <row r="134" spans="1:219" s="6" customFormat="1" hidden="1" outlineLevel="1" x14ac:dyDescent="0.3">
      <c r="A134" s="29" t="s">
        <v>112</v>
      </c>
      <c r="B134" s="129">
        <f>+'N EERR LOS NA'!B27</f>
        <v>0</v>
      </c>
      <c r="C134" s="30" t="str">
        <f>IF(AND(B4=0,B134&gt;=0), "",B134/B4)</f>
        <v/>
      </c>
      <c r="D134" s="46"/>
      <c r="E134" s="129">
        <f>+'N EERR LOS NA'!C27</f>
        <v>6.2176674257994058E-3</v>
      </c>
      <c r="F134" s="30">
        <f>IF(AND(E4=0,E134&gt;=0), "",E134/E4)</f>
        <v>1.2752812993966703E-6</v>
      </c>
      <c r="G134" s="46"/>
      <c r="H134" s="129">
        <f>+'N EERR LOS NA'!D27</f>
        <v>9.8421464664436714E-2</v>
      </c>
      <c r="I134" s="30">
        <f>IF(AND(H4=0,H134&gt;=0), "",H134/H4)</f>
        <v>8.7110417672174161E-6</v>
      </c>
      <c r="J134" s="46"/>
      <c r="K134" s="30">
        <f t="shared" si="97"/>
        <v>14.829322786878178</v>
      </c>
      <c r="L134" s="130">
        <f t="shared" si="119"/>
        <v>0.10463913209023612</v>
      </c>
      <c r="M134" s="30">
        <f>IF(AND(L4=0,L134&gt;=0), "",L134/L4)</f>
        <v>6.4695895381308639E-6</v>
      </c>
      <c r="N134" s="46"/>
      <c r="O134" s="129">
        <f>+'N EERR LOS NA'!E27</f>
        <v>2.0233444541718923</v>
      </c>
      <c r="P134" s="30">
        <f>IF(AND(O4=0,O134&gt;=0), "",O134/O4)</f>
        <v>3.2383643032409573E-4</v>
      </c>
      <c r="Q134" s="46"/>
      <c r="R134" s="30">
        <f t="shared" si="98"/>
        <v>19.557959191832683</v>
      </c>
      <c r="S134" s="130">
        <f t="shared" si="120"/>
        <v>2.1279835862621286</v>
      </c>
      <c r="T134" s="30">
        <f>IF(AND(S4=0,S134&gt;=0), "",S134/S4)</f>
        <v>9.4905873186426675E-5</v>
      </c>
      <c r="U134" s="46"/>
      <c r="V134" s="131"/>
      <c r="W134" s="30" t="str">
        <f>IF(AND(V4=0,V134&gt;=0), "",V134/V4)</f>
        <v/>
      </c>
      <c r="X134" s="47">
        <f t="shared" si="99"/>
        <v>1</v>
      </c>
      <c r="Y134" s="129">
        <f>+'N EERR LOS NA'!F27</f>
        <v>0</v>
      </c>
      <c r="Z134" s="30">
        <f>IF(AND(Y4=0,Y134&gt;=0), "",Y134/Y4)</f>
        <v>0</v>
      </c>
      <c r="AA134" s="46"/>
      <c r="AB134" s="30">
        <f t="shared" si="100"/>
        <v>-1</v>
      </c>
      <c r="AC134" s="130">
        <f t="shared" si="121"/>
        <v>2.1279835862621286</v>
      </c>
      <c r="AD134" s="30">
        <f>IF(AND(AC4=0,AC134&gt;=0), "",AC134/AC4)</f>
        <v>4.9931118955780569E-5</v>
      </c>
      <c r="AE134" s="46"/>
      <c r="AF134" s="129">
        <f>+'N EERR LOS NA'!G27</f>
        <v>7.6327718313154358E-3</v>
      </c>
      <c r="AG134" s="30">
        <f>IF(AND(AF4=0,AF134&gt;=0), "",AF134/AF4)</f>
        <v>5.602641452194022E-7</v>
      </c>
      <c r="AH134" s="46"/>
      <c r="AI134" s="30">
        <f t="shared" si="133"/>
        <v>1</v>
      </c>
      <c r="AJ134" s="130">
        <f t="shared" si="62"/>
        <v>2.135616358093444</v>
      </c>
      <c r="AK134" s="30">
        <f>IF(AND(AJ4=0,AJ134&gt;=0), "",AJ134/AJ4)</f>
        <v>3.7971976036786223E-5</v>
      </c>
      <c r="AL134" s="46"/>
      <c r="AM134" s="129">
        <f>+'N EERR LOS NA'!H27</f>
        <v>0.15922460073834666</v>
      </c>
      <c r="AN134" s="30">
        <f>IF(AND(AM4=0,AM134&gt;=0), "",AM134/AM4)</f>
        <v>1.3858985837081319E-5</v>
      </c>
      <c r="AO134" s="46"/>
      <c r="AP134" s="30">
        <f t="shared" si="134"/>
        <v>19.860652493906109</v>
      </c>
      <c r="AQ134" s="130">
        <f t="shared" si="63"/>
        <v>2.2948409588317906</v>
      </c>
      <c r="AR134" s="30">
        <f>IF(AND(AQ4=0,AQ134&gt;=0), "",AQ134/AQ4)</f>
        <v>3.3881785973365306E-5</v>
      </c>
      <c r="AS134" s="46"/>
      <c r="AT134" s="131">
        <f t="shared" si="122"/>
        <v>0</v>
      </c>
      <c r="AU134" s="30" t="str">
        <f>IF(AND(AT4=0,AT134&gt;=0), "",AT134/AT4)</f>
        <v/>
      </c>
      <c r="AV134" s="47">
        <f t="shared" si="101"/>
        <v>1</v>
      </c>
      <c r="AW134" s="131">
        <f t="shared" si="130"/>
        <v>0.38247349313863177</v>
      </c>
      <c r="AX134" s="30">
        <f>IF(AND(AW4=0,AW134&gt;=0), "",AW134/AW4)</f>
        <v>3.3881785973365306E-5</v>
      </c>
      <c r="AY134" s="46"/>
      <c r="AZ134" s="131">
        <f t="shared" si="123"/>
        <v>0</v>
      </c>
      <c r="BA134" s="30" t="str">
        <f>IF(AND(AZ4=0,AZ134&gt;=0), "",AZ134/AZ4)</f>
        <v/>
      </c>
      <c r="BB134" s="47">
        <f t="shared" si="102"/>
        <v>1</v>
      </c>
      <c r="BC134" s="129">
        <f>+'N EERR LOS NA'!I27</f>
        <v>0</v>
      </c>
      <c r="BD134" s="30" t="str">
        <f>IF(AND(BC4=0,BC134&gt;=0), "",BC134/BC4)</f>
        <v/>
      </c>
      <c r="BE134" s="46"/>
      <c r="BF134" s="30">
        <f t="shared" si="103"/>
        <v>-1</v>
      </c>
      <c r="BG134" s="130">
        <f t="shared" si="131"/>
        <v>2.2948409588317906</v>
      </c>
      <c r="BH134" s="30">
        <f>IF(AND(BG4=0,BG134&gt;=0), "",BG134/BG4)</f>
        <v>3.3881785973365306E-5</v>
      </c>
      <c r="BI134" s="46"/>
      <c r="BJ134" s="129">
        <f>+'N EERR LOS NA'!J27</f>
        <v>0</v>
      </c>
      <c r="BK134" s="30" t="str">
        <f>IF(AND(BJ4=0,BJ134&gt;=0), "",BJ134/BJ4)</f>
        <v/>
      </c>
      <c r="BL134" s="46"/>
      <c r="BM134" s="30" t="str">
        <f t="shared" si="135"/>
        <v/>
      </c>
      <c r="BN134" s="130">
        <f t="shared" si="132"/>
        <v>2.2948409588317906</v>
      </c>
      <c r="BO134" s="30">
        <f>IF(AND(BN4=0,BN134&gt;=0), "",BN134/BN4)</f>
        <v>3.3881785973365306E-5</v>
      </c>
      <c r="BP134" s="46"/>
      <c r="BQ134" s="129">
        <f>+'N EERR LOS NA'!K27</f>
        <v>0</v>
      </c>
      <c r="BR134" s="30" t="str">
        <f>IF(AND(BQ4=0,BQ134&gt;=0), "",BQ134/BQ4)</f>
        <v/>
      </c>
      <c r="BS134" s="46"/>
      <c r="BT134" s="30" t="str">
        <f t="shared" si="136"/>
        <v/>
      </c>
      <c r="BU134" s="130">
        <f t="shared" si="124"/>
        <v>2.2948409588317906</v>
      </c>
      <c r="BV134" s="30">
        <f>IF(AND(BU4=0,BU134&gt;=0), "",BU134/BU4)</f>
        <v>3.3881785973365306E-5</v>
      </c>
      <c r="BW134" s="46"/>
      <c r="BX134" s="131">
        <f t="shared" si="125"/>
        <v>0</v>
      </c>
      <c r="BY134" s="30" t="str">
        <f>IF(AND(BX4=0,BX134&gt;=0), "",BX134/BX4)</f>
        <v/>
      </c>
      <c r="BZ134" s="47">
        <f t="shared" si="137"/>
        <v>1</v>
      </c>
      <c r="CA134" s="129">
        <f>+'N EERR LOS NA'!L27</f>
        <v>0</v>
      </c>
      <c r="CB134" s="30" t="str">
        <f>IF(AND(CA4=0,CA134&gt;=0), "",CA134/CA4)</f>
        <v/>
      </c>
      <c r="CC134" s="46"/>
      <c r="CD134" s="30" t="str">
        <f t="shared" si="104"/>
        <v/>
      </c>
      <c r="CE134" s="130">
        <f t="shared" si="126"/>
        <v>2.2948409588317906</v>
      </c>
      <c r="CF134" s="30">
        <f>IF(AND(CE4=0,CE134&gt;=0), "",CE134/CE4)</f>
        <v>3.3881785973365306E-5</v>
      </c>
      <c r="CG134" s="46"/>
      <c r="CH134" s="129">
        <f>+'N EERR LOS NA'!M27</f>
        <v>0</v>
      </c>
      <c r="CI134" s="30" t="str">
        <f>IF(AND(CH4=0,CH134&gt;=0), "",CH134/CH4)</f>
        <v/>
      </c>
      <c r="CJ134" s="46"/>
      <c r="CK134" s="30" t="str">
        <f t="shared" si="138"/>
        <v/>
      </c>
      <c r="CL134" s="130">
        <f t="shared" si="127"/>
        <v>2.2948409588317906</v>
      </c>
      <c r="CM134" s="30">
        <f>IF(AND(CL4=0,CL134&gt;=0), "",CL134/CL4)</f>
        <v>3.3881785973365306E-5</v>
      </c>
      <c r="CN134" s="46"/>
      <c r="CO134" s="129">
        <f>+'N EERR LOS NA'!N27</f>
        <v>0</v>
      </c>
      <c r="CP134" s="30" t="str">
        <f>IF(AND(CO4=0,CO134&gt;=0), "",CO134/CO4)</f>
        <v/>
      </c>
      <c r="CQ134" s="46"/>
      <c r="CR134" s="30" t="str">
        <f t="shared" si="139"/>
        <v/>
      </c>
      <c r="CS134" s="130">
        <f t="shared" si="128"/>
        <v>2.2948409588317906</v>
      </c>
      <c r="CT134" s="30">
        <f>IF(AND(CS4=0,CS134&gt;=0), "",CS134/CS4)</f>
        <v>3.3881785973365306E-5</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-3061.1217731400334</v>
      </c>
      <c r="F137" s="162">
        <f>IF(AND(E4=0,E137&lt;=0), "",E137/E4)</f>
        <v>-0.62785464147908332</v>
      </c>
      <c r="G137" s="163"/>
      <c r="H137" s="161">
        <f>+H112-H116+H125</f>
        <v>-1483.1928766692733</v>
      </c>
      <c r="I137" s="162">
        <f>IF(AND(H4=0,H137&lt;=0), "",H137/H4)</f>
        <v>-0.13127375356133994</v>
      </c>
      <c r="J137" s="163"/>
      <c r="K137" s="162">
        <f t="shared" si="97"/>
        <v>-0.51547406911948956</v>
      </c>
      <c r="L137" s="164">
        <f>+L112-L116+L125</f>
        <v>-4544.3146498093065</v>
      </c>
      <c r="M137" s="162">
        <f>IF(AND(L4=0,L137&lt;=0), "",L137/L4)</f>
        <v>-0.28096420458675048</v>
      </c>
      <c r="N137" s="163"/>
      <c r="O137" s="161">
        <f>+O112-O116+O125</f>
        <v>-2732.299908764011</v>
      </c>
      <c r="P137" s="162">
        <f>IF(AND(O4=0,O137&lt;=0), "",O137/O4)</f>
        <v>-0.43730480354178014</v>
      </c>
      <c r="Q137" s="163"/>
      <c r="R137" s="162">
        <f t="shared" si="98"/>
        <v>0.84217437377382121</v>
      </c>
      <c r="S137" s="164">
        <f>+S112-S116+S125</f>
        <v>-7276.6145585733129</v>
      </c>
      <c r="T137" s="162">
        <f>IF(AND(S4=0,S137&lt;=0), "",S137/S4)</f>
        <v>-0.32452950435370348</v>
      </c>
      <c r="U137" s="163"/>
      <c r="V137" s="165">
        <f>+V112-V116+V125</f>
        <v>0</v>
      </c>
      <c r="W137" s="162" t="str">
        <f>IF(AND(V4=0,V137&lt;=0), "",V137/V4)</f>
        <v/>
      </c>
      <c r="X137" s="163" t="e">
        <f t="shared" si="99"/>
        <v>#DIV/0!</v>
      </c>
      <c r="Y137" s="161">
        <f>+Y112-Y116+Y125</f>
        <v>698.6014118250198</v>
      </c>
      <c r="Z137" s="162">
        <f>IF(AND(Y4=0,Y137&lt;=0), "",Y137/Y4)</f>
        <v>3.4590494796737446E-2</v>
      </c>
      <c r="AA137" s="163"/>
      <c r="AB137" s="162">
        <f t="shared" si="100"/>
        <v>-1.2556825513861838</v>
      </c>
      <c r="AC137" s="164">
        <f>+AC112-AC116+AC125</f>
        <v>-6578.0131467482961</v>
      </c>
      <c r="AD137" s="162">
        <f>IF(AND(AC4=0,AC137&lt;=0), "",AC137/AC4)</f>
        <v>-0.15434684696036885</v>
      </c>
      <c r="AE137" s="163"/>
      <c r="AF137" s="161">
        <f>+AF112-AF116+AF125</f>
        <v>-1818.0353364028197</v>
      </c>
      <c r="AG137" s="162">
        <f>IF(AND(AF4=0,AF137&lt;=0), "",AF137/AF4)</f>
        <v>-0.13344824609447961</v>
      </c>
      <c r="AH137" s="163"/>
      <c r="AI137" s="162">
        <f t="shared" si="133"/>
        <v>-3.6023928747200795</v>
      </c>
      <c r="AJ137" s="164">
        <f>+AJ112-AJ116+AJ125</f>
        <v>-8396.048483151113</v>
      </c>
      <c r="AK137" s="162">
        <f>IF(AND(AJ4=0,AJ137&lt;=0), "",AJ137/AJ4)</f>
        <v>-0.14928456161973247</v>
      </c>
      <c r="AL137" s="163"/>
      <c r="AM137" s="161">
        <f>+AM112-AM116+AM125</f>
        <v>-3402.2689635747597</v>
      </c>
      <c r="AN137" s="162">
        <f>IF(AND(AM4=0,AM137&lt;=0), "",AM137/AM4)</f>
        <v>-0.29613512711901024</v>
      </c>
      <c r="AO137" s="163"/>
      <c r="AP137" s="162">
        <f t="shared" si="134"/>
        <v>0.87139869916198565</v>
      </c>
      <c r="AQ137" s="164">
        <f>+AQ112-AQ116+AQ125</f>
        <v>-11798.317446725867</v>
      </c>
      <c r="AR137" s="162">
        <f>IF(AND(AQ4=0,AQ137&lt;=0), "",AQ137/AQ4)</f>
        <v>-0.17419423556884875</v>
      </c>
      <c r="AS137" s="163"/>
      <c r="AT137" s="165">
        <f>+AT112-AT116+AT125</f>
        <v>0</v>
      </c>
      <c r="AU137" s="162" t="str">
        <f>IF(AND(AT4=0,AT137&lt;=0), "",AT137/AT4)</f>
        <v/>
      </c>
      <c r="AV137" s="163" t="e">
        <f t="shared" si="101"/>
        <v>#DIV/0!</v>
      </c>
      <c r="AW137" s="165">
        <f>+AW112-AW116+AW125</f>
        <v>-1966.3862411209789</v>
      </c>
      <c r="AX137" s="162">
        <f>IF(AND(AW4=0,AW137&lt;=0), "",AW137/AW4)</f>
        <v>-0.17419423556884883</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-11798.317446725867</v>
      </c>
      <c r="BH137" s="162">
        <f>IF(AND(BG4=0,BG137&lt;=0), "",BG137/BG4)</f>
        <v>-0.17419423556884875</v>
      </c>
      <c r="BI137" s="163"/>
      <c r="BJ137" s="161">
        <f>+BJ112-BJ116+BJ125</f>
        <v>0</v>
      </c>
      <c r="BK137" s="162" t="str">
        <f>IF(AND(BJ4=0,BJ137&lt;=0), "",BJ137/BJ4)</f>
        <v/>
      </c>
      <c r="BL137" s="163"/>
      <c r="BM137" s="162" t="str">
        <f t="shared" si="135"/>
        <v/>
      </c>
      <c r="BN137" s="164">
        <f>+BN112-BN116+BN125</f>
        <v>-11798.317446725867</v>
      </c>
      <c r="BO137" s="162">
        <f>IF(AND(BN4=0,BN137&lt;=0), "",BN137/BN4)</f>
        <v>-0.17419423556884875</v>
      </c>
      <c r="BP137" s="163"/>
      <c r="BQ137" s="161">
        <f>+BQ112-BQ116+BQ125</f>
        <v>0</v>
      </c>
      <c r="BR137" s="162" t="str">
        <f>IF(AND(BQ4=0,BQ137&lt;=0), "",BQ137/BQ4)</f>
        <v/>
      </c>
      <c r="BS137" s="163"/>
      <c r="BT137" s="162" t="str">
        <f t="shared" si="136"/>
        <v/>
      </c>
      <c r="BU137" s="164">
        <f>+BU112-BU116+BU125</f>
        <v>-11798.317446725867</v>
      </c>
      <c r="BV137" s="162">
        <f>IF(AND(BU4=0,BU137&lt;=0), "",BU137/BU4)</f>
        <v>-0.17419423556884875</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-11798.317446725867</v>
      </c>
      <c r="CF137" s="162">
        <f>IF(AND(CE4=0,CE137&lt;=0), "",CE137/CE4)</f>
        <v>-0.17419423556884875</v>
      </c>
      <c r="CG137" s="163"/>
      <c r="CH137" s="161">
        <f>+CH112-CH116+CH125</f>
        <v>0</v>
      </c>
      <c r="CI137" s="162" t="str">
        <f>IF(AND(CH4=0,CH137&lt;=0), "",CH137/CH4)</f>
        <v/>
      </c>
      <c r="CJ137" s="163"/>
      <c r="CK137" s="162" t="str">
        <f t="shared" si="138"/>
        <v/>
      </c>
      <c r="CL137" s="164">
        <f>+CL112-CL116+CL125</f>
        <v>-11798.317446725867</v>
      </c>
      <c r="CM137" s="162">
        <f>IF(AND(CL4=0,CL137&lt;=0), "",CL137/CL4)</f>
        <v>-0.17419423556884875</v>
      </c>
      <c r="CN137" s="163"/>
      <c r="CO137" s="161">
        <f>+CO112-CO116+CO125</f>
        <v>0</v>
      </c>
      <c r="CP137" s="162" t="str">
        <f>IF(AND(CO4=0,CO137&lt;=0), "",CO137/CO4)</f>
        <v/>
      </c>
      <c r="CQ137" s="163"/>
      <c r="CR137" s="162" t="str">
        <f t="shared" si="139"/>
        <v/>
      </c>
      <c r="CS137" s="164">
        <f>+CS112-CS116+CS125</f>
        <v>-11798.317446725867</v>
      </c>
      <c r="CT137" s="162">
        <f>IF(AND(CS4=0,CS137&lt;=0), "",CS137/CS4)</f>
        <v>-0.17419423556884875</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LOS NA'!B205</f>
        <v>0</v>
      </c>
      <c r="C138" s="11" t="str">
        <f>IF(AND(B4=0,B138&gt;=0), "",B138/B4)</f>
        <v/>
      </c>
      <c r="D138" s="48" t="str">
        <f>IF(AND(B124=0,B138&gt;=0),"",B138/B124)</f>
        <v/>
      </c>
      <c r="E138" s="173">
        <f>+'N EERR LOS NA'!C205</f>
        <v>0</v>
      </c>
      <c r="F138" s="11">
        <f>IF(AND(E4=0,E138&gt;=0), "",E138/E4)</f>
        <v>0</v>
      </c>
      <c r="G138" s="48">
        <f>IF(AND(E124=0,E138&gt;=0),"",E138/E124)</f>
        <v>0</v>
      </c>
      <c r="H138" s="173">
        <f>+'N EERR LOS NA'!D205</f>
        <v>0</v>
      </c>
      <c r="I138" s="11">
        <f>IF(AND(H4=0,H138&gt;=0), "",H138/H4)</f>
        <v>0</v>
      </c>
      <c r="J138" s="48">
        <f>IF(AND(H124=0,H138&gt;=0),"",H138/H124)</f>
        <v>0</v>
      </c>
      <c r="K138" s="11" t="str">
        <f t="shared" si="97"/>
        <v/>
      </c>
      <c r="L138" s="174">
        <f>+E138+H138</f>
        <v>0</v>
      </c>
      <c r="M138" s="11">
        <f>IF(AND(L4=0,L138&gt;=0), "",L138/L4)</f>
        <v>0</v>
      </c>
      <c r="N138" s="48">
        <f>IF(AND(L124=0,L138&gt;=0),"",L138/L124)</f>
        <v>0</v>
      </c>
      <c r="O138" s="173">
        <f>+'N EERR LOS NA'!E205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LOS NA'!F205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LOS NA'!G205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LOS NA'!H205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LOS NA'!I205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LOS NA'!J205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LOS NA'!K205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LOS NA'!L205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LOS NA'!M205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LOS NA'!N205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-3061.1217731400334</v>
      </c>
      <c r="F139" s="178">
        <f>IF(AND(E4=0,E139&lt;=0), "",E139/E4)</f>
        <v>-0.62785464147908332</v>
      </c>
      <c r="G139" s="179"/>
      <c r="H139" s="177">
        <f>+H137-H138</f>
        <v>-1483.1928766692733</v>
      </c>
      <c r="I139" s="178">
        <f>IF(AND(H4=0,H139&lt;=0), "",H139/H4)</f>
        <v>-0.13127375356133994</v>
      </c>
      <c r="J139" s="179"/>
      <c r="K139" s="178">
        <f t="shared" si="97"/>
        <v>-0.51547406911948956</v>
      </c>
      <c r="L139" s="180">
        <f>+L137-L138</f>
        <v>-4544.3146498093065</v>
      </c>
      <c r="M139" s="178">
        <f>IF(AND(L4=0,L139&lt;=0), "",L139/L4)</f>
        <v>-0.28096420458675048</v>
      </c>
      <c r="N139" s="179"/>
      <c r="O139" s="177">
        <f>+O137-O138</f>
        <v>-2732.299908764011</v>
      </c>
      <c r="P139" s="178">
        <f>IF(AND(O4=0,O139&lt;=0), "",O139/O4)</f>
        <v>-0.43730480354178014</v>
      </c>
      <c r="Q139" s="179"/>
      <c r="R139" s="178">
        <f t="shared" si="98"/>
        <v>0.84217437377382121</v>
      </c>
      <c r="S139" s="180">
        <f>+S137-S138</f>
        <v>-7276.6145585733129</v>
      </c>
      <c r="T139" s="178">
        <f>IF(AND(S4=0,S139&lt;=0), "",S139/S4)</f>
        <v>-0.32452950435370348</v>
      </c>
      <c r="U139" s="179"/>
      <c r="V139" s="181">
        <f>+V137-V138</f>
        <v>0</v>
      </c>
      <c r="W139" s="178" t="str">
        <f>IF(AND(V4=0,V139&lt;=0), "",V139/V4)</f>
        <v/>
      </c>
      <c r="X139" s="179" t="e">
        <f t="shared" si="99"/>
        <v>#DIV/0!</v>
      </c>
      <c r="Y139" s="177">
        <f>+Y137-Y138</f>
        <v>698.6014118250198</v>
      </c>
      <c r="Z139" s="178">
        <f>IF(AND(Y4=0,Y139&lt;=0), "",Y139/Y4)</f>
        <v>3.4590494796737446E-2</v>
      </c>
      <c r="AA139" s="179"/>
      <c r="AB139" s="178">
        <f t="shared" si="100"/>
        <v>-1.2556825513861838</v>
      </c>
      <c r="AC139" s="180">
        <f>+AC137-AC138</f>
        <v>-6578.0131467482961</v>
      </c>
      <c r="AD139" s="178">
        <f>IF(AND(AC4=0,AC139&lt;=0), "",AC139/AC4)</f>
        <v>-0.15434684696036885</v>
      </c>
      <c r="AE139" s="179"/>
      <c r="AF139" s="181">
        <f>+AF137-AF138</f>
        <v>-1818.0353364028197</v>
      </c>
      <c r="AG139" s="178">
        <f>IF(AND(AF4=0,AF139&lt;=0), "",AF139/AF4)</f>
        <v>-0.13344824609447961</v>
      </c>
      <c r="AH139" s="179"/>
      <c r="AI139" s="178">
        <f t="shared" si="133"/>
        <v>-3.6023928747200795</v>
      </c>
      <c r="AJ139" s="180">
        <f>+AJ137-AJ138</f>
        <v>-8396.048483151113</v>
      </c>
      <c r="AK139" s="178">
        <f>IF(AND(AJ4=0,AJ139&lt;=0), "",AJ139/AJ4)</f>
        <v>-0.14928456161973247</v>
      </c>
      <c r="AL139" s="179"/>
      <c r="AM139" s="181">
        <f>+AM137-AM138</f>
        <v>-3402.2689635747597</v>
      </c>
      <c r="AN139" s="178">
        <f>IF(AND(AM4=0,AM139&lt;=0), "",AM139/AM4)</f>
        <v>-0.29613512711901024</v>
      </c>
      <c r="AO139" s="179"/>
      <c r="AP139" s="178">
        <f t="shared" si="134"/>
        <v>0.87139869916198565</v>
      </c>
      <c r="AQ139" s="180">
        <f>+AQ137-AQ138</f>
        <v>-11798.317446725867</v>
      </c>
      <c r="AR139" s="178">
        <f>IF(AND(AQ4=0,AQ139&lt;=0), "",AQ139/AQ4)</f>
        <v>-0.17419423556884875</v>
      </c>
      <c r="AS139" s="179"/>
      <c r="AT139" s="181">
        <f>+AT137-AT138</f>
        <v>0</v>
      </c>
      <c r="AU139" s="178" t="str">
        <f>IF(AND(AT4=0,AT139&lt;=0), "",AT139/AT4)</f>
        <v/>
      </c>
      <c r="AV139" s="179" t="e">
        <f t="shared" si="101"/>
        <v>#DIV/0!</v>
      </c>
      <c r="AW139" s="181">
        <f>+AW137-AW138</f>
        <v>-1966.3862411209789</v>
      </c>
      <c r="AX139" s="178">
        <f>IF(AND(AW4=0,AW139&lt;=0), "",AW139/AW4)</f>
        <v>-0.17419423556884883</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-11798.317446725867</v>
      </c>
      <c r="BH139" s="178">
        <f>IF(AND(BG4=0,BG139&lt;=0), "",BG139/BG4)</f>
        <v>-0.17419423556884875</v>
      </c>
      <c r="BI139" s="179"/>
      <c r="BJ139" s="181">
        <f>+BJ137-BJ138</f>
        <v>0</v>
      </c>
      <c r="BK139" s="178" t="str">
        <f>IF(AND(BJ4=0,BJ139&lt;=0), "",BJ139/BJ4)</f>
        <v/>
      </c>
      <c r="BL139" s="179"/>
      <c r="BM139" s="178" t="str">
        <f t="shared" si="135"/>
        <v/>
      </c>
      <c r="BN139" s="180">
        <f>+BN137-BN138</f>
        <v>-11798.317446725867</v>
      </c>
      <c r="BO139" s="178">
        <f>IF(AND(BN4=0,BN139&lt;=0), "",BN139/BN4)</f>
        <v>-0.17419423556884875</v>
      </c>
      <c r="BP139" s="179"/>
      <c r="BQ139" s="181">
        <f>+BQ137-BQ138</f>
        <v>0</v>
      </c>
      <c r="BR139" s="178" t="str">
        <f>IF(AND(BQ4=0,BQ139&lt;=0), "",BQ139/BQ4)</f>
        <v/>
      </c>
      <c r="BS139" s="179"/>
      <c r="BT139" s="178" t="str">
        <f t="shared" si="136"/>
        <v/>
      </c>
      <c r="BU139" s="180">
        <f>+BU137-BU138</f>
        <v>-11798.317446725867</v>
      </c>
      <c r="BV139" s="178">
        <f>IF(AND(BU4=0,BU139&lt;=0), "",BU139/BU4)</f>
        <v>-0.17419423556884875</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-11798.317446725867</v>
      </c>
      <c r="CF139" s="178">
        <f>IF(AND(CE4=0,CE139&lt;=0), "",CE139/CE4)</f>
        <v>-0.17419423556884875</v>
      </c>
      <c r="CG139" s="179"/>
      <c r="CH139" s="181">
        <f>+CH137-CH138</f>
        <v>0</v>
      </c>
      <c r="CI139" s="178" t="str">
        <f>IF(AND(CH4=0,CH139&lt;=0), "",CH139/CH4)</f>
        <v/>
      </c>
      <c r="CJ139" s="179"/>
      <c r="CK139" s="178" t="str">
        <f t="shared" si="138"/>
        <v/>
      </c>
      <c r="CL139" s="180">
        <f>+CL137-CL138</f>
        <v>-11798.317446725867</v>
      </c>
      <c r="CM139" s="178">
        <f>IF(AND(CL4=0,CL139&lt;=0), "",CL139/CL4)</f>
        <v>-0.17419423556884875</v>
      </c>
      <c r="CN139" s="179"/>
      <c r="CO139" s="181">
        <f>+CO137-CO138</f>
        <v>0</v>
      </c>
      <c r="CP139" s="178" t="str">
        <f>IF(AND(CO4=0,CO139&lt;=0), "",CO139/CO4)</f>
        <v/>
      </c>
      <c r="CQ139" s="179"/>
      <c r="CR139" s="178" t="str">
        <f t="shared" si="139"/>
        <v/>
      </c>
      <c r="CS139" s="180">
        <f>+CS137-CS138</f>
        <v>-11798.317446725867</v>
      </c>
      <c r="CT139" s="178">
        <f>IF(AND(CS4=0,CS139&lt;=0), "",CS139/CS4)</f>
        <v>-0.17419423556884875</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-1966.3862411209777</v>
      </c>
      <c r="AR140" s="15"/>
      <c r="AS140" s="15"/>
      <c r="AT140" s="118"/>
      <c r="AU140" s="15"/>
      <c r="AV140" s="15"/>
      <c r="AW140" s="118"/>
      <c r="AX140" s="15"/>
      <c r="AY140" s="15"/>
      <c r="AZ140" s="118"/>
      <c r="BA140" s="15"/>
      <c r="BB140" s="15"/>
      <c r="BC140" s="118"/>
      <c r="BD140" s="15"/>
      <c r="BE140" s="15"/>
      <c r="BF140" s="15"/>
      <c r="BG140" s="118">
        <f>+BG139/6</f>
        <v>-1966.3862411209777</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-0.62785464147908332</v>
      </c>
      <c r="G141" s="15">
        <f>+G40+G41+G42+G43+G44+G45+G46+G47+G48+G49+G50+G51+G52+G53+G54+G55+G56+G57+G58+G59+G60+G61+G62+G63+G64+G65+G66+G67+G69+G70+G71+G72+G73+G74+G75+G76+G77+G78+G79+G80+G81+G82+G84+G85+G86+G87+G88+G89+G90+G92+G94+G95+G96+G97+G98+G99+G100+G101+G102+G103+G105+G106+G107+G110+G117+G118+G119+G120+G121+G122+G123</f>
        <v>0.99999999999999956</v>
      </c>
      <c r="H141" s="118"/>
      <c r="I141" s="15">
        <f>+I4-I22-I38-I116+I125-I138</f>
        <v>-0.13127375356133997</v>
      </c>
      <c r="J141" s="15">
        <f>+J40+J41+J42+J43+J44+J45+J46+J47+J48+J49+J50+J51+J52+J53+J54+J55+J56+J57+J58+J59+J60+J61+J62+J63+J64+J65+J66+J67+J69+J70+J71+J72+J73+J74+J75+J76+J77+J78+J79+J80+J81+J82+J84+J85+J86+J87+J88+J89+J90+J92+J94+J95+J96+J97+J98+J99+J100+J101+J102+J103+J105+J106+J107+J110+J117+J118+J119+J120+J121+J122+J123</f>
        <v>1.0000000000000002</v>
      </c>
      <c r="K141" s="15"/>
      <c r="L141" s="118"/>
      <c r="M141" s="15">
        <f>+M4-M22-M38-M116+M125-M138</f>
        <v>-0.28096420458675042</v>
      </c>
      <c r="N141" s="15">
        <f>+N40+N41+N42+N43+N44+N45+N46+N47+N48+N49+N50+N51+N52+N53+N54+N55+N56+N57+N58+N59+N60+N61+N62+N63+N64+N65+N66+N67+N69+N70+N71+N72+N73+N74+N75+N76+N77+N78+N79+N80+N81+N82+N84+N85+N86+N87+N88+N89+N90+N92+N94+N95+N96+N97+N98+N99+N100+N101+N102+N103+N105+N106+N107+N110+N117+N118+N119+N120+N121+N122+N123</f>
        <v>1.0000000000000002</v>
      </c>
      <c r="O141" s="118"/>
      <c r="P141" s="15">
        <f>+P4-P22-P38-P116+P125-P138</f>
        <v>-0.43730480354178008</v>
      </c>
      <c r="Q141" s="15">
        <f>+Q40+Q41+Q42+Q43+Q44+Q45+Q46+Q47+Q48+Q49+Q50+Q51+Q52+Q53+Q54+Q55+Q56+Q57+Q58+Q59+Q60+Q61+Q62+Q63+Q64+Q65+Q66+Q67+Q69+Q70+Q71+Q72+Q73+Q74+Q75+Q76+Q77+Q78+Q79+Q80+Q81+Q82+Q84+Q85+Q86+Q87+Q88+Q89+Q90+Q92+Q94+Q95+Q96+Q97+Q98+Q99+Q100+Q101+Q102+Q103+Q105+Q106+Q107+Q110+Q117+Q118+Q119+Q120+Q121+Q122+Q123</f>
        <v>0.99999999999999989</v>
      </c>
      <c r="R141" s="15"/>
      <c r="S141" s="118"/>
      <c r="T141" s="15">
        <f>+T4-T22-T38-T116+T125-T138</f>
        <v>-0.32452950435370342</v>
      </c>
      <c r="U141" s="15">
        <f>+U40+U41+U42+U43+U44+U45+U46+U47+U48+U49+U50+U51+U52+U53+U54+U55+U56+U57+U58+U59+U60+U61+U62+U63+U64+U65+U66+U67+U69+U70+U71+U72+U73+U74+U75+U76+U77+U78+U79+U80+U81+U82+U84+U85+U86+U87+U88+U89+U90+U92+U94+U95+U96+U97+U98+U99+U100+U101+U102+U103+U105+U106+U107+U110+U117+U118+U119+U120+U121+U122+U123</f>
        <v>0.99999999999999978</v>
      </c>
      <c r="V141" s="118"/>
      <c r="W141" s="15" t="e">
        <f>+W4-W22-W38-W116+W125-W138</f>
        <v>#VALUE!</v>
      </c>
      <c r="X141" s="15"/>
      <c r="Y141" s="118"/>
      <c r="Z141" s="15">
        <f>+Z4-Z22-Z38-Z116+Z125-Z138</f>
        <v>3.4590494796737495E-2</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-0.15434684696036888</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0.99999999999999978</v>
      </c>
      <c r="AF141" s="118"/>
      <c r="AG141" s="15">
        <f>+AG4-AG22-AG38-AG116+AG125-AG138</f>
        <v>-0.13344824609447961</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v>
      </c>
      <c r="AI141" s="15"/>
      <c r="AJ141" s="118"/>
      <c r="AK141" s="15">
        <f>+AK4-AK22-AK38-AK116+AK125-AK138</f>
        <v>-0.1492845616197325</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1.0000000000000002</v>
      </c>
      <c r="AM141" s="118"/>
      <c r="AN141" s="15">
        <f>+AN4-AN22-AN38-AN116+AN125-AN138</f>
        <v>-0.29613512711901024</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1.0000000000000002</v>
      </c>
      <c r="AP141" s="15"/>
      <c r="AQ141" s="118"/>
      <c r="AR141" s="15">
        <f>+AR4-AR22-AR38-AR116+AR125-AR138</f>
        <v>-0.17419423556884878</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1.0000000000000002</v>
      </c>
      <c r="AT141" s="118">
        <f>+AT139/6</f>
        <v>0</v>
      </c>
      <c r="AU141" s="15" t="e">
        <f>+AU4-AU22-AU38-AU116+AU125-AU138</f>
        <v>#VALUE!</v>
      </c>
      <c r="AV141" s="15"/>
      <c r="AW141" s="118"/>
      <c r="AX141" s="15">
        <f>+AX4-AX22-AX38-AX116+AX125-AX138</f>
        <v>-0.17419423556884889</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0.99999999999999989</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-0.17419423556884878</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1.0000000000000002</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-0.17419423556884878</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1.0000000000000002</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-0.17419423556884878</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1.0000000000000002</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-0.17419423556884878</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1.0000000000000002</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-0.17419423556884878</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1.0000000000000002</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-0.17419423556884878</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1.0000000000000002</v>
      </c>
      <c r="CV141" s="118">
        <f>+AZ139*12</f>
        <v>0</v>
      </c>
      <c r="CW141" s="15" t="e">
        <f>+CW4-CW22-CW38-CW116+CW125-CW138</f>
        <v>#VALUE!</v>
      </c>
      <c r="CX141" s="15"/>
    </row>
    <row r="142" spans="1:219" s="3" customFormat="1" x14ac:dyDescent="0.3">
      <c r="B142" s="12"/>
      <c r="C142" s="15" t="e">
        <f>+C4-C22-C124+C125-C138</f>
        <v>#VALUE!</v>
      </c>
      <c r="D142" s="15"/>
      <c r="E142" s="12"/>
      <c r="F142" s="15">
        <f>+F4-F22-F124+F125-F138</f>
        <v>-0.62785464147908332</v>
      </c>
      <c r="G142" s="15"/>
      <c r="H142" s="118"/>
      <c r="I142" s="15">
        <f>+I4-I22-I124+I125-I138</f>
        <v>-0.13127375356134</v>
      </c>
      <c r="J142" s="15"/>
      <c r="K142" s="15"/>
      <c r="L142" s="118"/>
      <c r="M142" s="15">
        <f>+M4-M22-M124+M125-M138</f>
        <v>-0.28096420458675042</v>
      </c>
      <c r="N142" s="15"/>
      <c r="O142" s="118"/>
      <c r="P142" s="15">
        <f>+P4-P22-P124+P125-P138</f>
        <v>-0.43730480354178014</v>
      </c>
      <c r="Q142" s="15"/>
      <c r="R142" s="15"/>
      <c r="S142" s="118"/>
      <c r="T142" s="15">
        <f>+T4-T22-T124+T125-T138</f>
        <v>-0.32452950435370342</v>
      </c>
      <c r="U142" s="15"/>
      <c r="V142" s="118"/>
      <c r="W142" s="15" t="e">
        <f>+W4-W22-W124+W125-W138</f>
        <v>#VALUE!</v>
      </c>
      <c r="X142" s="15"/>
      <c r="Y142" s="118"/>
      <c r="Z142" s="15">
        <f>+Z4-Z22-Z124+Z125-Z138</f>
        <v>3.4590494796737495E-2</v>
      </c>
      <c r="AA142" s="15"/>
      <c r="AB142" s="15"/>
      <c r="AC142" s="118"/>
      <c r="AD142" s="15">
        <f>+AD4-AD22-AD124+AD125-AD138</f>
        <v>-0.15434684696036891</v>
      </c>
      <c r="AE142" s="15"/>
      <c r="AF142" s="118"/>
      <c r="AG142" s="15">
        <f>+AG4-AG22-AG124+AG125-AG138</f>
        <v>-0.13344824609447956</v>
      </c>
      <c r="AH142" s="15"/>
      <c r="AI142" s="15"/>
      <c r="AJ142" s="118"/>
      <c r="AK142" s="15">
        <f>+AK4-AK22-AK124+AK125-AK138</f>
        <v>-0.14928456161973247</v>
      </c>
      <c r="AL142" s="15"/>
      <c r="AM142" s="118"/>
      <c r="AN142" s="15">
        <f>+AN4-AN22-AN124+AN125-AN138</f>
        <v>-0.29613512711901024</v>
      </c>
      <c r="AO142" s="15"/>
      <c r="AP142" s="15"/>
      <c r="AQ142" s="118"/>
      <c r="AR142" s="15">
        <f>+AR4-AR22-AR124+AR125-AR138</f>
        <v>-0.17419423556884875</v>
      </c>
      <c r="AS142" s="15"/>
      <c r="AT142" s="118"/>
      <c r="AU142" s="15" t="e">
        <f>+AU4-AU22-AU124+AU125-AU138</f>
        <v>#VALUE!</v>
      </c>
      <c r="AV142" s="15"/>
      <c r="AW142" s="118"/>
      <c r="AX142" s="15">
        <f>+AX4-AX22-AX124+AX125-AX138</f>
        <v>-0.17419423556884892</v>
      </c>
      <c r="AY142" s="15"/>
      <c r="AZ142" s="118"/>
      <c r="BA142" s="15" t="e">
        <f>+BA4-BA22-BA124+BA125-BA138</f>
        <v>#VALUE!</v>
      </c>
      <c r="BB142" s="15"/>
      <c r="BC142" s="118"/>
      <c r="BD142" s="15" t="e">
        <f>+BD4-BD22-BD124+BD125-BD138</f>
        <v>#VALUE!</v>
      </c>
      <c r="BE142" s="15"/>
      <c r="BF142" s="15"/>
      <c r="BG142" s="118"/>
      <c r="BH142" s="15">
        <f>+BH4-BH22-BH124+BH125-BH138</f>
        <v>-0.17419423556884875</v>
      </c>
      <c r="BI142" s="15"/>
      <c r="BJ142" s="118"/>
      <c r="BK142" s="15" t="e">
        <f>+BK4-BK22-BK124+BK125-BK138</f>
        <v>#VALUE!</v>
      </c>
      <c r="BL142" s="15"/>
      <c r="BM142" s="15"/>
      <c r="BN142" s="118"/>
      <c r="BO142" s="15">
        <f>+BO4-BO22-BO124+BO125-BO138</f>
        <v>-0.17419423556884875</v>
      </c>
      <c r="BP142" s="15"/>
      <c r="BQ142" s="118"/>
      <c r="BR142" s="15" t="e">
        <f>+BR4-BR22-BR124+BR125-BR138</f>
        <v>#VALUE!</v>
      </c>
      <c r="BS142" s="15"/>
      <c r="BT142" s="15"/>
      <c r="BU142" s="118"/>
      <c r="BV142" s="15">
        <f>+BV4-BV22-BV124+BV125-BV138</f>
        <v>-0.17419423556884875</v>
      </c>
      <c r="BW142" s="15"/>
      <c r="BX142" s="118"/>
      <c r="BY142" s="15" t="e">
        <f>+BY4-BY22-BY124+BY125-BY138</f>
        <v>#VALUE!</v>
      </c>
      <c r="BZ142" s="15"/>
      <c r="CA142" s="118"/>
      <c r="CB142" s="15" t="e">
        <f>+CB4-CB22-CB124+CB125-CB138</f>
        <v>#VALUE!</v>
      </c>
      <c r="CC142" s="15"/>
      <c r="CD142" s="15"/>
      <c r="CE142" s="118"/>
      <c r="CF142" s="15">
        <f>+CF4-CF22-CF124+CF125-CF138</f>
        <v>-0.17419423556884875</v>
      </c>
      <c r="CG142" s="15"/>
      <c r="CH142" s="118"/>
      <c r="CI142" s="15" t="e">
        <f>+CI4-CI22-CI124+CI125-CI138</f>
        <v>#VALUE!</v>
      </c>
      <c r="CJ142" s="15"/>
      <c r="CK142" s="15"/>
      <c r="CL142" s="118"/>
      <c r="CM142" s="15">
        <f>+CM4-CM22-CM124+CM125-CM138</f>
        <v>-0.17419423556884875</v>
      </c>
      <c r="CN142" s="15"/>
      <c r="CO142" s="118"/>
      <c r="CP142" s="15" t="e">
        <f>+CP4-CP22-CP124+CP125-CP138</f>
        <v>#VALUE!</v>
      </c>
      <c r="CQ142" s="15"/>
      <c r="CR142" s="15"/>
      <c r="CS142" s="118"/>
      <c r="CT142" s="15">
        <f>+CT4-CT22-CT124+CT125-CT138</f>
        <v>-0.17419423556884875</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968">
      <colorScale>
        <cfvo type="min"/>
        <cfvo type="max"/>
        <color theme="0"/>
        <color theme="0"/>
      </colorScale>
    </cfRule>
    <cfRule type="expression" dxfId="3876" priority="5969">
      <formula>B9&lt;0</formula>
    </cfRule>
  </conditionalFormatting>
  <conditionalFormatting sqref="C9:C20">
    <cfRule type="expression" dxfId="3875" priority="5939">
      <formula>IF(C9="Validar","Rojo","Verde")</formula>
    </cfRule>
    <cfRule type="expression" priority="5941">
      <formula>#REF!</formula>
    </cfRule>
  </conditionalFormatting>
  <conditionalFormatting sqref="C10">
    <cfRule type="colorScale" priority="5945">
      <colorScale>
        <cfvo type="min"/>
        <cfvo type="max"/>
        <color theme="0"/>
        <color theme="0"/>
      </colorScale>
    </cfRule>
    <cfRule type="expression" dxfId="3874" priority="5946">
      <formula>B10&lt;0</formula>
    </cfRule>
  </conditionalFormatting>
  <conditionalFormatting sqref="C11:C14">
    <cfRule type="colorScale" priority="5966">
      <colorScale>
        <cfvo type="min"/>
        <cfvo type="max"/>
        <color theme="0"/>
        <color theme="0"/>
      </colorScale>
    </cfRule>
    <cfRule type="expression" dxfId="3873" priority="5967">
      <formula>B11&lt;0</formula>
    </cfRule>
  </conditionalFormatting>
  <conditionalFormatting sqref="C15">
    <cfRule type="colorScale" priority="5943">
      <colorScale>
        <cfvo type="min"/>
        <cfvo type="max"/>
        <color theme="0"/>
        <color theme="0"/>
      </colorScale>
    </cfRule>
    <cfRule type="expression" dxfId="3872" priority="5944">
      <formula>B15&lt;0</formula>
    </cfRule>
  </conditionalFormatting>
  <conditionalFormatting sqref="C16:C17">
    <cfRule type="colorScale" priority="5964">
      <colorScale>
        <cfvo type="min"/>
        <cfvo type="max"/>
        <color theme="0"/>
        <color theme="0"/>
      </colorScale>
    </cfRule>
    <cfRule type="expression" dxfId="3871" priority="5965">
      <formula>B16&lt;0</formula>
    </cfRule>
  </conditionalFormatting>
  <conditionalFormatting sqref="C18">
    <cfRule type="colorScale" priority="5940">
      <colorScale>
        <cfvo type="min"/>
        <cfvo type="max"/>
        <color theme="0"/>
        <color theme="0"/>
      </colorScale>
    </cfRule>
    <cfRule type="expression" dxfId="3870" priority="5942">
      <formula>B18&lt;0</formula>
    </cfRule>
  </conditionalFormatting>
  <conditionalFormatting sqref="C19:C20">
    <cfRule type="colorScale" priority="5962">
      <colorScale>
        <cfvo type="min"/>
        <cfvo type="max"/>
        <color theme="0"/>
        <color theme="0"/>
      </colorScale>
    </cfRule>
    <cfRule type="expression" dxfId="3869" priority="5963">
      <formula>B19&lt;0</formula>
    </cfRule>
  </conditionalFormatting>
  <conditionalFormatting sqref="C23">
    <cfRule type="colorScale" priority="5937">
      <colorScale>
        <cfvo type="min"/>
        <cfvo type="max"/>
        <color theme="0"/>
        <color theme="0"/>
      </colorScale>
    </cfRule>
    <cfRule type="expression" dxfId="3868" priority="5938">
      <formula>B23&lt;0</formula>
    </cfRule>
  </conditionalFormatting>
  <conditionalFormatting sqref="C23:C31">
    <cfRule type="expression" dxfId="3867" priority="5931">
      <formula>IF(C23="Validar","Rojo","Verde")</formula>
    </cfRule>
    <cfRule type="expression" priority="5933">
      <formula>#REF!</formula>
    </cfRule>
  </conditionalFormatting>
  <conditionalFormatting sqref="C24">
    <cfRule type="colorScale" priority="5960">
      <colorScale>
        <cfvo type="min"/>
        <cfvo type="max"/>
        <color theme="0"/>
        <color theme="0"/>
      </colorScale>
    </cfRule>
    <cfRule type="expression" dxfId="3866" priority="5961">
      <formula>B24&lt;0</formula>
    </cfRule>
  </conditionalFormatting>
  <conditionalFormatting sqref="C25">
    <cfRule type="colorScale" priority="5958">
      <colorScale>
        <cfvo type="min"/>
        <cfvo type="max"/>
        <color theme="0"/>
        <color theme="0"/>
      </colorScale>
    </cfRule>
    <cfRule type="expression" dxfId="3865" priority="5959">
      <formula>B25&lt;0</formula>
    </cfRule>
  </conditionalFormatting>
  <conditionalFormatting sqref="C26">
    <cfRule type="colorScale" priority="5935">
      <colorScale>
        <cfvo type="min"/>
        <cfvo type="max"/>
        <color theme="0"/>
        <color theme="0"/>
      </colorScale>
    </cfRule>
    <cfRule type="expression" dxfId="3864" priority="5936">
      <formula>B26&lt;0</formula>
    </cfRule>
  </conditionalFormatting>
  <conditionalFormatting sqref="C27">
    <cfRule type="colorScale" priority="5956">
      <colorScale>
        <cfvo type="min"/>
        <cfvo type="max"/>
        <color theme="0"/>
        <color theme="0"/>
      </colorScale>
    </cfRule>
    <cfRule type="expression" dxfId="3863" priority="5957">
      <formula>B27&lt;0</formula>
    </cfRule>
  </conditionalFormatting>
  <conditionalFormatting sqref="C28">
    <cfRule type="colorScale" priority="5954">
      <colorScale>
        <cfvo type="min"/>
        <cfvo type="max"/>
        <color theme="0"/>
        <color theme="0"/>
      </colorScale>
    </cfRule>
    <cfRule type="expression" dxfId="3862" priority="5955">
      <formula>B28&lt;0</formula>
    </cfRule>
  </conditionalFormatting>
  <conditionalFormatting sqref="C29">
    <cfRule type="colorScale" priority="5932">
      <colorScale>
        <cfvo type="min"/>
        <cfvo type="max"/>
        <color theme="0"/>
        <color theme="0"/>
      </colorScale>
    </cfRule>
    <cfRule type="expression" dxfId="3861" priority="5934">
      <formula>B29&lt;0</formula>
    </cfRule>
  </conditionalFormatting>
  <conditionalFormatting sqref="C30">
    <cfRule type="colorScale" priority="5952">
      <colorScale>
        <cfvo type="min"/>
        <cfvo type="max"/>
        <color theme="0"/>
        <color theme="0"/>
      </colorScale>
    </cfRule>
    <cfRule type="expression" dxfId="3860" priority="5953">
      <formula>B30&lt;0</formula>
    </cfRule>
  </conditionalFormatting>
  <conditionalFormatting sqref="C31">
    <cfRule type="colorScale" priority="5950">
      <colorScale>
        <cfvo type="min"/>
        <cfvo type="max"/>
        <color theme="0"/>
        <color theme="0"/>
      </colorScale>
    </cfRule>
    <cfRule type="expression" dxfId="3859" priority="5951">
      <formula>B31&lt;0</formula>
    </cfRule>
  </conditionalFormatting>
  <conditionalFormatting sqref="C39">
    <cfRule type="colorScale" priority="5928">
      <colorScale>
        <cfvo type="min"/>
        <cfvo type="max"/>
        <color theme="0"/>
        <color theme="0"/>
      </colorScale>
    </cfRule>
    <cfRule type="expression" priority="5929">
      <formula>#REF!</formula>
    </cfRule>
    <cfRule type="expression" dxfId="3858" priority="5930">
      <formula>B39&lt;0</formula>
    </cfRule>
  </conditionalFormatting>
  <conditionalFormatting sqref="C39:C107">
    <cfRule type="expression" dxfId="3857" priority="5783">
      <formula>IF(C39="Validar","Rojo","Verde")</formula>
    </cfRule>
  </conditionalFormatting>
  <conditionalFormatting sqref="C40:C67">
    <cfRule type="colorScale" priority="5947">
      <colorScale>
        <cfvo type="min"/>
        <cfvo type="max"/>
        <color theme="0"/>
        <color theme="0"/>
      </colorScale>
    </cfRule>
    <cfRule type="expression" priority="5948">
      <formula>$F$19</formula>
    </cfRule>
    <cfRule type="expression" dxfId="3856" priority="5949">
      <formula>B40&lt;0</formula>
    </cfRule>
  </conditionalFormatting>
  <conditionalFormatting sqref="C68">
    <cfRule type="colorScale" priority="5925">
      <colorScale>
        <cfvo type="min"/>
        <cfvo type="max"/>
        <color theme="0"/>
        <color theme="0"/>
      </colorScale>
    </cfRule>
    <cfRule type="expression" priority="5926">
      <formula>#REF!</formula>
    </cfRule>
    <cfRule type="expression" dxfId="3855" priority="5927">
      <formula>B68&lt;0</formula>
    </cfRule>
  </conditionalFormatting>
  <conditionalFormatting sqref="C69:C81">
    <cfRule type="colorScale" priority="5972">
      <colorScale>
        <cfvo type="min"/>
        <cfvo type="max"/>
        <color theme="0"/>
        <color theme="0"/>
      </colorScale>
    </cfRule>
    <cfRule type="expression" priority="5973">
      <formula>$F$19</formula>
    </cfRule>
    <cfRule type="expression" dxfId="3854" priority="5974">
      <formula>B69&lt;0</formula>
    </cfRule>
  </conditionalFormatting>
  <conditionalFormatting sqref="C82 C92 C103 C107">
    <cfRule type="expression" dxfId="3853" priority="5971">
      <formula>B82&lt;0</formula>
    </cfRule>
  </conditionalFormatting>
  <conditionalFormatting sqref="C83">
    <cfRule type="colorScale" priority="5784">
      <colorScale>
        <cfvo type="min"/>
        <cfvo type="max"/>
        <color theme="0"/>
        <color theme="0"/>
      </colorScale>
    </cfRule>
    <cfRule type="expression" priority="5785">
      <formula>#REF!</formula>
    </cfRule>
    <cfRule type="expression" dxfId="3852" priority="5786">
      <formula>B83&lt;0</formula>
    </cfRule>
  </conditionalFormatting>
  <conditionalFormatting sqref="C84:C91">
    <cfRule type="colorScale" priority="5975">
      <colorScale>
        <cfvo type="min"/>
        <cfvo type="max"/>
        <color theme="0"/>
        <color theme="0"/>
      </colorScale>
    </cfRule>
    <cfRule type="expression" priority="5976">
      <formula>$F$19</formula>
    </cfRule>
    <cfRule type="expression" dxfId="3851" priority="5977">
      <formula>B84&lt;0</formula>
    </cfRule>
  </conditionalFormatting>
  <conditionalFormatting sqref="C82 C92 C103 C107">
    <cfRule type="colorScale" priority="5970">
      <colorScale>
        <cfvo type="min"/>
        <cfvo type="max"/>
        <color theme="0"/>
        <color theme="0"/>
      </colorScale>
    </cfRule>
  </conditionalFormatting>
  <conditionalFormatting sqref="C93">
    <cfRule type="colorScale" priority="5922">
      <colorScale>
        <cfvo type="min"/>
        <cfvo type="max"/>
        <color theme="0"/>
        <color theme="0"/>
      </colorScale>
    </cfRule>
    <cfRule type="expression" priority="5923">
      <formula>#REF!</formula>
    </cfRule>
    <cfRule type="expression" dxfId="3850" priority="5924">
      <formula>B93&lt;0</formula>
    </cfRule>
  </conditionalFormatting>
  <conditionalFormatting sqref="C94:C102">
    <cfRule type="colorScale" priority="5978">
      <colorScale>
        <cfvo type="min"/>
        <cfvo type="max"/>
        <color theme="0"/>
        <color theme="0"/>
      </colorScale>
    </cfRule>
    <cfRule type="expression" priority="5979">
      <formula>$F$19</formula>
    </cfRule>
    <cfRule type="expression" dxfId="3849" priority="5980">
      <formula>B94&lt;0</formula>
    </cfRule>
  </conditionalFormatting>
  <conditionalFormatting sqref="C104">
    <cfRule type="colorScale" priority="5919">
      <colorScale>
        <cfvo type="min"/>
        <cfvo type="max"/>
        <color theme="0"/>
        <color theme="0"/>
      </colorScale>
    </cfRule>
    <cfRule type="expression" priority="5920">
      <formula>#REF!</formula>
    </cfRule>
    <cfRule type="expression" dxfId="3848" priority="5921">
      <formula>B104&lt;0</formula>
    </cfRule>
  </conditionalFormatting>
  <conditionalFormatting sqref="C105:C106">
    <cfRule type="colorScale" priority="5981">
      <colorScale>
        <cfvo type="min"/>
        <cfvo type="max"/>
        <color theme="0"/>
        <color theme="0"/>
      </colorScale>
    </cfRule>
    <cfRule type="expression" priority="5982">
      <formula>$F$19</formula>
    </cfRule>
    <cfRule type="expression" dxfId="3847" priority="5983">
      <formula>B105&lt;0</formula>
    </cfRule>
  </conditionalFormatting>
  <conditionalFormatting sqref="C110">
    <cfRule type="colorScale" priority="5984">
      <colorScale>
        <cfvo type="min"/>
        <cfvo type="max"/>
        <color theme="0"/>
        <color theme="0"/>
      </colorScale>
    </cfRule>
    <cfRule type="expression" dxfId="3846" priority="5985">
      <formula>B110&lt;0</formula>
    </cfRule>
  </conditionalFormatting>
  <conditionalFormatting sqref="C110:C111">
    <cfRule type="expression" priority="5767">
      <formula>$F$19</formula>
    </cfRule>
  </conditionalFormatting>
  <conditionalFormatting sqref="C111">
    <cfRule type="colorScale" priority="5766">
      <colorScale>
        <cfvo type="min"/>
        <cfvo type="max"/>
        <color theme="0"/>
        <color theme="0"/>
      </colorScale>
    </cfRule>
    <cfRule type="expression" dxfId="3845" priority="5768">
      <formula>B111&lt;0</formula>
    </cfRule>
  </conditionalFormatting>
  <conditionalFormatting sqref="C117:C123">
    <cfRule type="colorScale" priority="5989">
      <colorScale>
        <cfvo type="min"/>
        <cfvo type="max"/>
        <color theme="0"/>
        <color theme="0"/>
      </colorScale>
    </cfRule>
    <cfRule type="expression" priority="5990">
      <formula>$F$19</formula>
    </cfRule>
    <cfRule type="expression" dxfId="3844" priority="5991">
      <formula>B117&lt;0</formula>
    </cfRule>
  </conditionalFormatting>
  <conditionalFormatting sqref="C125">
    <cfRule type="colorScale" priority="5916">
      <colorScale>
        <cfvo type="min"/>
        <cfvo type="max"/>
        <color theme="0"/>
        <color theme="0"/>
      </colorScale>
    </cfRule>
    <cfRule type="expression" priority="5917">
      <formula>#REF!</formula>
    </cfRule>
    <cfRule type="expression" dxfId="3843" priority="5918">
      <formula>B125&lt;0</formula>
    </cfRule>
  </conditionalFormatting>
  <conditionalFormatting sqref="C125:C135">
    <cfRule type="expression" dxfId="3842" priority="5915">
      <formula>IF(C125="Validar","Rojo","Verde")</formula>
    </cfRule>
  </conditionalFormatting>
  <conditionalFormatting sqref="C126:C132">
    <cfRule type="colorScale" priority="5992">
      <colorScale>
        <cfvo type="min"/>
        <cfvo type="max"/>
        <color theme="0"/>
        <color theme="0"/>
      </colorScale>
    </cfRule>
    <cfRule type="expression" dxfId="3841" priority="5994">
      <formula>B126&lt;0</formula>
    </cfRule>
  </conditionalFormatting>
  <conditionalFormatting sqref="C126:C134">
    <cfRule type="expression" priority="5993">
      <formula>$F$19</formula>
    </cfRule>
  </conditionalFormatting>
  <conditionalFormatting sqref="C133:C134">
    <cfRule type="colorScale" priority="5995">
      <colorScale>
        <cfvo type="min"/>
        <cfvo type="max"/>
        <color theme="0"/>
        <color theme="0"/>
      </colorScale>
    </cfRule>
    <cfRule type="expression" dxfId="3840" priority="5996">
      <formula>B133&lt;0</formula>
    </cfRule>
  </conditionalFormatting>
  <conditionalFormatting sqref="C135">
    <cfRule type="colorScale" priority="5986">
      <colorScale>
        <cfvo type="min"/>
        <cfvo type="max"/>
        <color theme="0"/>
        <color theme="0"/>
      </colorScale>
    </cfRule>
    <cfRule type="expression" priority="5987">
      <formula>$F$23</formula>
    </cfRule>
    <cfRule type="expression" dxfId="3839" priority="5988">
      <formula>B135&lt;0</formula>
    </cfRule>
  </conditionalFormatting>
  <conditionalFormatting sqref="C110:D111">
    <cfRule type="expression" dxfId="3838" priority="5762">
      <formula>IF(C110="Validar","Rojo","Verde")</formula>
    </cfRule>
  </conditionalFormatting>
  <conditionalFormatting sqref="C117:D123">
    <cfRule type="expression" dxfId="3837" priority="5872">
      <formula>IF(C117="Validar","Rojo","Verde")</formula>
    </cfRule>
  </conditionalFormatting>
  <conditionalFormatting sqref="D40:D66">
    <cfRule type="colorScale" priority="5907">
      <colorScale>
        <cfvo type="min"/>
        <cfvo type="max"/>
        <color theme="0"/>
        <color theme="0"/>
      </colorScale>
    </cfRule>
    <cfRule type="expression" priority="5908">
      <formula>#REF!</formula>
    </cfRule>
    <cfRule type="expression" dxfId="3836" priority="5909">
      <formula>C40&lt;0</formula>
    </cfRule>
  </conditionalFormatting>
  <conditionalFormatting sqref="D40:D67">
    <cfRule type="expression" dxfId="3835" priority="5906">
      <formula>IF(D40="Validar","Rojo","Verde")</formula>
    </cfRule>
  </conditionalFormatting>
  <conditionalFormatting sqref="D67 C82:D82 C92:D92 C103:D103 C107:D107">
    <cfRule type="expression" priority="5911">
      <formula>$F$23</formula>
    </cfRule>
  </conditionalFormatting>
  <conditionalFormatting sqref="D67 D82 D92 D103 D107">
    <cfRule type="expression" dxfId="3834" priority="5912">
      <formula>C67&lt;0</formula>
    </cfRule>
  </conditionalFormatting>
  <conditionalFormatting sqref="D69">
    <cfRule type="colorScale" priority="5904">
      <colorScale>
        <cfvo type="min"/>
        <cfvo type="max"/>
        <color theme="0"/>
        <color theme="0"/>
      </colorScale>
    </cfRule>
    <cfRule type="expression" dxfId="3833" priority="5905">
      <formula>C69&lt;0</formula>
    </cfRule>
  </conditionalFormatting>
  <conditionalFormatting sqref="D69:D81">
    <cfRule type="expression" priority="5902">
      <formula>#REF!</formula>
    </cfRule>
  </conditionalFormatting>
  <conditionalFormatting sqref="D69:D82">
    <cfRule type="expression" dxfId="3832" priority="5900">
      <formula>IF(D69="Validar","Rojo","Verde")</formula>
    </cfRule>
  </conditionalFormatting>
  <conditionalFormatting sqref="D70:D78">
    <cfRule type="colorScale" priority="5901">
      <colorScale>
        <cfvo type="min"/>
        <cfvo type="max"/>
        <color theme="0"/>
        <color theme="0"/>
      </colorScale>
    </cfRule>
    <cfRule type="expression" dxfId="3831" priority="5903">
      <formula>C70&lt;0</formula>
    </cfRule>
  </conditionalFormatting>
  <conditionalFormatting sqref="D79:D81">
    <cfRule type="colorScale" priority="5913">
      <colorScale>
        <cfvo type="min"/>
        <cfvo type="max"/>
        <color theme="0"/>
        <color theme="0"/>
      </colorScale>
    </cfRule>
    <cfRule type="expression" dxfId="3830" priority="5914">
      <formula>C79&lt;0</formula>
    </cfRule>
  </conditionalFormatting>
  <conditionalFormatting sqref="D67 D82 D92 D103 D107">
    <cfRule type="colorScale" priority="5910">
      <colorScale>
        <cfvo type="min"/>
        <cfvo type="max"/>
        <color theme="0"/>
        <color theme="0"/>
      </colorScale>
    </cfRule>
  </conditionalFormatting>
  <conditionalFormatting sqref="D84">
    <cfRule type="colorScale" priority="5898">
      <colorScale>
        <cfvo type="min"/>
        <cfvo type="max"/>
        <color theme="0"/>
        <color theme="0"/>
      </colorScale>
    </cfRule>
    <cfRule type="expression" dxfId="3829" priority="5899">
      <formula>C84&lt;0</formula>
    </cfRule>
  </conditionalFormatting>
  <conditionalFormatting sqref="D84:D91">
    <cfRule type="expression" priority="5896">
      <formula>#REF!</formula>
    </cfRule>
  </conditionalFormatting>
  <conditionalFormatting sqref="D84:D92">
    <cfRule type="expression" dxfId="3828" priority="5894">
      <formula>IF(D84="Validar","Rojo","Verde")</formula>
    </cfRule>
  </conditionalFormatting>
  <conditionalFormatting sqref="D85:D91">
    <cfRule type="colorScale" priority="5895">
      <colorScale>
        <cfvo type="min"/>
        <cfvo type="max"/>
        <color theme="0"/>
        <color theme="0"/>
      </colorScale>
    </cfRule>
    <cfRule type="expression" dxfId="3827" priority="5897">
      <formula>C85&lt;0</formula>
    </cfRule>
  </conditionalFormatting>
  <conditionalFormatting sqref="D94">
    <cfRule type="colorScale" priority="5892">
      <colorScale>
        <cfvo type="min"/>
        <cfvo type="max"/>
        <color theme="0"/>
        <color theme="0"/>
      </colorScale>
    </cfRule>
    <cfRule type="expression" dxfId="3826" priority="5893">
      <formula>C94&lt;0</formula>
    </cfRule>
  </conditionalFormatting>
  <conditionalFormatting sqref="D94:D102">
    <cfRule type="expression" priority="5886">
      <formula>#REF!</formula>
    </cfRule>
  </conditionalFormatting>
  <conditionalFormatting sqref="D94:D103">
    <cfRule type="expression" dxfId="3825" priority="5884">
      <formula>IF(D94="Validar","Rojo","Verde")</formula>
    </cfRule>
  </conditionalFormatting>
  <conditionalFormatting sqref="D95:D100">
    <cfRule type="colorScale" priority="5890">
      <colorScale>
        <cfvo type="min"/>
        <cfvo type="max"/>
        <color theme="0"/>
        <color theme="0"/>
      </colorScale>
    </cfRule>
    <cfRule type="expression" dxfId="3824" priority="5891">
      <formula>C95&lt;0</formula>
    </cfRule>
  </conditionalFormatting>
  <conditionalFormatting sqref="D101">
    <cfRule type="colorScale" priority="5888">
      <colorScale>
        <cfvo type="min"/>
        <cfvo type="max"/>
        <color theme="0"/>
        <color theme="0"/>
      </colorScale>
    </cfRule>
    <cfRule type="expression" dxfId="3823" priority="5889">
      <formula>C101&lt;0</formula>
    </cfRule>
  </conditionalFormatting>
  <conditionalFormatting sqref="D102">
    <cfRule type="colorScale" priority="5885">
      <colorScale>
        <cfvo type="min"/>
        <cfvo type="max"/>
        <color theme="0"/>
        <color theme="0"/>
      </colorScale>
    </cfRule>
    <cfRule type="expression" dxfId="3822" priority="5887">
      <formula>C102&lt;0</formula>
    </cfRule>
  </conditionalFormatting>
  <conditionalFormatting sqref="D105">
    <cfRule type="colorScale" priority="5882">
      <colorScale>
        <cfvo type="min"/>
        <cfvo type="max"/>
        <color theme="0"/>
        <color theme="0"/>
      </colorScale>
    </cfRule>
    <cfRule type="expression" dxfId="3821" priority="5883">
      <formula>C105&lt;0</formula>
    </cfRule>
  </conditionalFormatting>
  <conditionalFormatting sqref="D105:D106">
    <cfRule type="expression" priority="5880">
      <formula>#REF!</formula>
    </cfRule>
  </conditionalFormatting>
  <conditionalFormatting sqref="D105:D107">
    <cfRule type="expression" dxfId="3820" priority="5878">
      <formula>IF(D105="Validar","Rojo","Verde")</formula>
    </cfRule>
  </conditionalFormatting>
  <conditionalFormatting sqref="D106">
    <cfRule type="colorScale" priority="5879">
      <colorScale>
        <cfvo type="min"/>
        <cfvo type="max"/>
        <color theme="0"/>
        <color theme="0"/>
      </colorScale>
    </cfRule>
    <cfRule type="expression" dxfId="3819" priority="5881">
      <formula>C106&lt;0</formula>
    </cfRule>
  </conditionalFormatting>
  <conditionalFormatting sqref="D110">
    <cfRule type="colorScale" priority="5870">
      <colorScale>
        <cfvo type="min"/>
        <cfvo type="max"/>
        <color theme="0"/>
        <color theme="0"/>
      </colorScale>
    </cfRule>
    <cfRule type="expression" dxfId="3818" priority="5871">
      <formula>C110&lt;0</formula>
    </cfRule>
  </conditionalFormatting>
  <conditionalFormatting sqref="D110:D111">
    <cfRule type="expression" priority="5764">
      <formula>#REF!</formula>
    </cfRule>
  </conditionalFormatting>
  <conditionalFormatting sqref="D111">
    <cfRule type="colorScale" priority="5763">
      <colorScale>
        <cfvo type="min"/>
        <cfvo type="max"/>
        <color theme="0"/>
        <color theme="0"/>
      </colorScale>
    </cfRule>
    <cfRule type="expression" dxfId="3817" priority="5765">
      <formula>C111&lt;0</formula>
    </cfRule>
  </conditionalFormatting>
  <conditionalFormatting sqref="D117">
    <cfRule type="colorScale" priority="5876">
      <colorScale>
        <cfvo type="min"/>
        <cfvo type="max"/>
        <color theme="0"/>
        <color theme="0"/>
      </colorScale>
    </cfRule>
    <cfRule type="expression" dxfId="3816" priority="5877">
      <formula>C117&lt;0</formula>
    </cfRule>
  </conditionalFormatting>
  <conditionalFormatting sqref="D117:D123">
    <cfRule type="expression" priority="5874">
      <formula>#REF!</formula>
    </cfRule>
  </conditionalFormatting>
  <conditionalFormatting sqref="D118:D123">
    <cfRule type="colorScale" priority="5873">
      <colorScale>
        <cfvo type="min"/>
        <cfvo type="max"/>
        <color theme="0"/>
        <color theme="0"/>
      </colorScale>
    </cfRule>
    <cfRule type="expression" dxfId="3815" priority="5875">
      <formula>C118&lt;0</formula>
    </cfRule>
  </conditionalFormatting>
  <conditionalFormatting sqref="D126:D135">
    <cfRule type="expression" dxfId="3814" priority="5997">
      <formula>IF(D126="Validar","Rojo","Verde")</formula>
    </cfRule>
    <cfRule type="colorScale" priority="5998">
      <colorScale>
        <cfvo type="min"/>
        <cfvo type="max"/>
        <color theme="0"/>
        <color theme="0"/>
      </colorScale>
    </cfRule>
    <cfRule type="expression" priority="5999">
      <formula>$F$23</formula>
    </cfRule>
    <cfRule type="expression" dxfId="3813" priority="6000">
      <formula>C126&lt;0</formula>
    </cfRule>
  </conditionalFormatting>
  <conditionalFormatting sqref="K83">
    <cfRule type="expression" dxfId="3812" priority="5779">
      <formula>IF(K83="Validar","Rojo","Verde")</formula>
    </cfRule>
    <cfRule type="colorScale" priority="5780">
      <colorScale>
        <cfvo type="min"/>
        <cfvo type="max"/>
        <color theme="0"/>
        <color theme="0"/>
      </colorScale>
    </cfRule>
    <cfRule type="expression" priority="5781">
      <formula>#REF!</formula>
    </cfRule>
    <cfRule type="expression" dxfId="3811" priority="5782">
      <formula>J83&lt;0</formula>
    </cfRule>
  </conditionalFormatting>
  <conditionalFormatting sqref="K111">
    <cfRule type="expression" dxfId="3810" priority="5758">
      <formula>IF(K111="Validar","Rojo","Verde")</formula>
    </cfRule>
    <cfRule type="colorScale" priority="5759">
      <colorScale>
        <cfvo type="min"/>
        <cfvo type="max"/>
        <color theme="0"/>
        <color theme="0"/>
      </colorScale>
    </cfRule>
    <cfRule type="expression" priority="5760">
      <formula>#REF!</formula>
    </cfRule>
    <cfRule type="expression" dxfId="3809" priority="5761">
      <formula>J111&lt;0</formula>
    </cfRule>
  </conditionalFormatting>
  <conditionalFormatting sqref="K146">
    <cfRule type="expression" dxfId="3808" priority="5866">
      <formula>IF(K146="Validar","Rojo","Verde")</formula>
    </cfRule>
    <cfRule type="colorScale" priority="5867">
      <colorScale>
        <cfvo type="min"/>
        <cfvo type="max"/>
        <color theme="0"/>
        <color theme="0"/>
      </colorScale>
    </cfRule>
    <cfRule type="expression" priority="5868">
      <formula>#REF!</formula>
    </cfRule>
    <cfRule type="expression" dxfId="3807" priority="5869">
      <formula>J146&lt;0</formula>
    </cfRule>
  </conditionalFormatting>
  <conditionalFormatting sqref="R110:R111">
    <cfRule type="expression" dxfId="3806" priority="5753">
      <formula>IF(R110="Validar","Rojo","Verde")</formula>
    </cfRule>
  </conditionalFormatting>
  <conditionalFormatting sqref="R117:R123">
    <cfRule type="expression" dxfId="3805" priority="5834">
      <formula>IF(R117="Validar","Rojo","Verde")</formula>
    </cfRule>
  </conditionalFormatting>
  <conditionalFormatting sqref="R117:R123">
    <cfRule type="expression" priority="5836">
      <formula>#REF!</formula>
    </cfRule>
  </conditionalFormatting>
  <conditionalFormatting sqref="R6:R16">
    <cfRule type="expression" dxfId="3804" priority="5826">
      <formula>IF(R6="Validar","Rojo","Verde")</formula>
    </cfRule>
    <cfRule type="expression" priority="5828">
      <formula>#REF!</formula>
    </cfRule>
  </conditionalFormatting>
  <conditionalFormatting sqref="R6:R9">
    <cfRule type="colorScale" priority="5862">
      <colorScale>
        <cfvo type="min"/>
        <cfvo type="max"/>
        <color theme="0"/>
        <color theme="0"/>
      </colorScale>
    </cfRule>
    <cfRule type="expression" dxfId="3803" priority="5863">
      <formula>Q6&lt;0</formula>
    </cfRule>
  </conditionalFormatting>
  <conditionalFormatting sqref="R10">
    <cfRule type="colorScale" priority="5830">
      <colorScale>
        <cfvo type="min"/>
        <cfvo type="max"/>
        <color theme="0"/>
        <color theme="0"/>
      </colorScale>
    </cfRule>
    <cfRule type="expression" dxfId="3802" priority="5831">
      <formula>Q10&lt;0</formula>
    </cfRule>
  </conditionalFormatting>
  <conditionalFormatting sqref="R11:R14">
    <cfRule type="colorScale" priority="5860">
      <colorScale>
        <cfvo type="min"/>
        <cfvo type="max"/>
        <color theme="0"/>
        <color theme="0"/>
      </colorScale>
    </cfRule>
    <cfRule type="expression" dxfId="3801" priority="5861">
      <formula>Q11&lt;0</formula>
    </cfRule>
  </conditionalFormatting>
  <conditionalFormatting sqref="R15">
    <cfRule type="colorScale" priority="5827">
      <colorScale>
        <cfvo type="min"/>
        <cfvo type="max"/>
        <color theme="0"/>
        <color theme="0"/>
      </colorScale>
    </cfRule>
    <cfRule type="expression" dxfId="3800" priority="5829">
      <formula>Q15&lt;0</formula>
    </cfRule>
  </conditionalFormatting>
  <conditionalFormatting sqref="R16">
    <cfRule type="colorScale" priority="5858">
      <colorScale>
        <cfvo type="min"/>
        <cfvo type="max"/>
        <color theme="0"/>
        <color theme="0"/>
      </colorScale>
    </cfRule>
    <cfRule type="expression" dxfId="3799" priority="5859">
      <formula>Q16&lt;0</formula>
    </cfRule>
  </conditionalFormatting>
  <conditionalFormatting sqref="R18">
    <cfRule type="colorScale" priority="5823">
      <colorScale>
        <cfvo type="min"/>
        <cfvo type="max"/>
        <color theme="0"/>
        <color theme="0"/>
      </colorScale>
    </cfRule>
    <cfRule type="expression" dxfId="3798" priority="5825">
      <formula>Q18&lt;0</formula>
    </cfRule>
  </conditionalFormatting>
  <conditionalFormatting sqref="R18:R19">
    <cfRule type="expression" dxfId="3797" priority="5822">
      <formula>IF(R18="Validar","Rojo","Verde")</formula>
    </cfRule>
    <cfRule type="expression" priority="5824">
      <formula>#REF!</formula>
    </cfRule>
  </conditionalFormatting>
  <conditionalFormatting sqref="R19">
    <cfRule type="colorScale" priority="5856">
      <colorScale>
        <cfvo type="min"/>
        <cfvo type="max"/>
        <color theme="0"/>
        <color theme="0"/>
      </colorScale>
    </cfRule>
    <cfRule type="expression" dxfId="3796" priority="5857">
      <formula>Q19&lt;0</formula>
    </cfRule>
  </conditionalFormatting>
  <conditionalFormatting sqref="R23">
    <cfRule type="colorScale" priority="5819">
      <colorScale>
        <cfvo type="min"/>
        <cfvo type="max"/>
        <color theme="0"/>
        <color theme="0"/>
      </colorScale>
    </cfRule>
    <cfRule type="expression" dxfId="3795" priority="5821">
      <formula>Q23&lt;0</formula>
    </cfRule>
  </conditionalFormatting>
  <conditionalFormatting sqref="R23:R24">
    <cfRule type="expression" dxfId="3794" priority="5818">
      <formula>IF(R23="Validar","Rojo","Verde")</formula>
    </cfRule>
    <cfRule type="expression" priority="5820">
      <formula>#REF!</formula>
    </cfRule>
  </conditionalFormatting>
  <conditionalFormatting sqref="R24">
    <cfRule type="colorScale" priority="5852">
      <colorScale>
        <cfvo type="min"/>
        <cfvo type="max"/>
        <color theme="0"/>
        <color theme="0"/>
      </colorScale>
    </cfRule>
    <cfRule type="expression" dxfId="3793" priority="5853">
      <formula>Q24&lt;0</formula>
    </cfRule>
  </conditionalFormatting>
  <conditionalFormatting sqref="R26">
    <cfRule type="colorScale" priority="5815">
      <colorScale>
        <cfvo type="min"/>
        <cfvo type="max"/>
        <color theme="0"/>
        <color theme="0"/>
      </colorScale>
    </cfRule>
    <cfRule type="expression" dxfId="3792" priority="5817">
      <formula>Q26&lt;0</formula>
    </cfRule>
  </conditionalFormatting>
  <conditionalFormatting sqref="R26:R27">
    <cfRule type="expression" dxfId="3791" priority="5814">
      <formula>IF(R26="Validar","Rojo","Verde")</formula>
    </cfRule>
    <cfRule type="expression" priority="5816">
      <formula>#REF!</formula>
    </cfRule>
  </conditionalFormatting>
  <conditionalFormatting sqref="R27">
    <cfRule type="colorScale" priority="5850">
      <colorScale>
        <cfvo type="min"/>
        <cfvo type="max"/>
        <color theme="0"/>
        <color theme="0"/>
      </colorScale>
    </cfRule>
    <cfRule type="expression" dxfId="3790" priority="5851">
      <formula>Q27&lt;0</formula>
    </cfRule>
  </conditionalFormatting>
  <conditionalFormatting sqref="R29">
    <cfRule type="colorScale" priority="5811">
      <colorScale>
        <cfvo type="min"/>
        <cfvo type="max"/>
        <color theme="0"/>
        <color theme="0"/>
      </colorScale>
    </cfRule>
    <cfRule type="expression" dxfId="3789" priority="5813">
      <formula>Q29&lt;0</formula>
    </cfRule>
  </conditionalFormatting>
  <conditionalFormatting sqref="R29:R30">
    <cfRule type="expression" dxfId="3788" priority="5810">
      <formula>IF(R29="Validar","Rojo","Verde")</formula>
    </cfRule>
    <cfRule type="expression" priority="5812">
      <formula>#REF!</formula>
    </cfRule>
  </conditionalFormatting>
  <conditionalFormatting sqref="R30">
    <cfRule type="colorScale" priority="5848">
      <colorScale>
        <cfvo type="min"/>
        <cfvo type="max"/>
        <color theme="0"/>
        <color theme="0"/>
      </colorScale>
    </cfRule>
    <cfRule type="expression" dxfId="3787" priority="5849">
      <formula>Q30&lt;0</formula>
    </cfRule>
  </conditionalFormatting>
  <conditionalFormatting sqref="R39">
    <cfRule type="colorScale" priority="5807">
      <colorScale>
        <cfvo type="min"/>
        <cfvo type="max"/>
        <color theme="0"/>
        <color theme="0"/>
      </colorScale>
    </cfRule>
    <cfRule type="expression" dxfId="3786" priority="5809">
      <formula>Q39&lt;0</formula>
    </cfRule>
  </conditionalFormatting>
  <conditionalFormatting sqref="R39:R66">
    <cfRule type="expression" dxfId="3785" priority="5806">
      <formula>IF(R39="Validar","Rojo","Verde")</formula>
    </cfRule>
    <cfRule type="expression" priority="5808">
      <formula>#REF!</formula>
    </cfRule>
  </conditionalFormatting>
  <conditionalFormatting sqref="R40:R66">
    <cfRule type="colorScale" priority="5846">
      <colorScale>
        <cfvo type="min"/>
        <cfvo type="max"/>
        <color theme="0"/>
        <color theme="0"/>
      </colorScale>
    </cfRule>
    <cfRule type="expression" dxfId="3784" priority="5847">
      <formula>Q40&lt;0</formula>
    </cfRule>
  </conditionalFormatting>
  <conditionalFormatting sqref="R68">
    <cfRule type="colorScale" priority="5803">
      <colorScale>
        <cfvo type="min"/>
        <cfvo type="max"/>
        <color theme="0"/>
        <color theme="0"/>
      </colorScale>
    </cfRule>
    <cfRule type="expression" dxfId="3783" priority="5805">
      <formula>Q68&lt;0</formula>
    </cfRule>
  </conditionalFormatting>
  <conditionalFormatting sqref="R68:R81">
    <cfRule type="expression" dxfId="3782" priority="5802">
      <formula>IF(R68="Validar","Rojo","Verde")</formula>
    </cfRule>
    <cfRule type="expression" priority="5804">
      <formula>#REF!</formula>
    </cfRule>
  </conditionalFormatting>
  <conditionalFormatting sqref="R69:R81">
    <cfRule type="colorScale" priority="5864">
      <colorScale>
        <cfvo type="min"/>
        <cfvo type="max"/>
        <color theme="0"/>
        <color theme="0"/>
      </colorScale>
    </cfRule>
    <cfRule type="expression" dxfId="3781" priority="5865">
      <formula>Q69&lt;0</formula>
    </cfRule>
  </conditionalFormatting>
  <conditionalFormatting sqref="R83">
    <cfRule type="colorScale" priority="5775">
      <colorScale>
        <cfvo type="min"/>
        <cfvo type="max"/>
        <color theme="0"/>
        <color theme="0"/>
      </colorScale>
    </cfRule>
    <cfRule type="expression" dxfId="3780" priority="5777">
      <formula>Q83&lt;0</formula>
    </cfRule>
  </conditionalFormatting>
  <conditionalFormatting sqref="R83:R91">
    <cfRule type="expression" dxfId="3779" priority="5774">
      <formula>IF(R83="Validar","Rojo","Verde")</formula>
    </cfRule>
    <cfRule type="expression" priority="5776">
      <formula>#REF!</formula>
    </cfRule>
  </conditionalFormatting>
  <conditionalFormatting sqref="R84:R91">
    <cfRule type="colorScale" priority="5844">
      <colorScale>
        <cfvo type="min"/>
        <cfvo type="max"/>
        <color theme="0"/>
        <color theme="0"/>
      </colorScale>
    </cfRule>
    <cfRule type="expression" dxfId="3778" priority="5845">
      <formula>Q84&lt;0</formula>
    </cfRule>
  </conditionalFormatting>
  <conditionalFormatting sqref="R93">
    <cfRule type="colorScale" priority="5799">
      <colorScale>
        <cfvo type="min"/>
        <cfvo type="max"/>
        <color theme="0"/>
        <color theme="0"/>
      </colorScale>
    </cfRule>
    <cfRule type="expression" dxfId="3777" priority="5801">
      <formula>Q93&lt;0</formula>
    </cfRule>
  </conditionalFormatting>
  <conditionalFormatting sqref="R93:R102">
    <cfRule type="expression" dxfId="3776" priority="5798">
      <formula>IF(R93="Validar","Rojo","Verde")</formula>
    </cfRule>
    <cfRule type="expression" priority="5800">
      <formula>#REF!</formula>
    </cfRule>
  </conditionalFormatting>
  <conditionalFormatting sqref="R94:R102">
    <cfRule type="colorScale" priority="5842">
      <colorScale>
        <cfvo type="min"/>
        <cfvo type="max"/>
        <color theme="0"/>
        <color theme="0"/>
      </colorScale>
    </cfRule>
    <cfRule type="expression" dxfId="3775" priority="5843">
      <formula>Q94&lt;0</formula>
    </cfRule>
  </conditionalFormatting>
  <conditionalFormatting sqref="R104">
    <cfRule type="colorScale" priority="5795">
      <colorScale>
        <cfvo type="min"/>
        <cfvo type="max"/>
        <color theme="0"/>
        <color theme="0"/>
      </colorScale>
    </cfRule>
    <cfRule type="expression" dxfId="3774" priority="5797">
      <formula>Q104&lt;0</formula>
    </cfRule>
  </conditionalFormatting>
  <conditionalFormatting sqref="R104:R106">
    <cfRule type="expression" dxfId="3773" priority="5794">
      <formula>IF(R104="Validar","Rojo","Verde")</formula>
    </cfRule>
    <cfRule type="expression" priority="5796">
      <formula>#REF!</formula>
    </cfRule>
  </conditionalFormatting>
  <conditionalFormatting sqref="R105:R106">
    <cfRule type="colorScale" priority="5840">
      <colorScale>
        <cfvo type="min"/>
        <cfvo type="max"/>
        <color theme="0"/>
        <color theme="0"/>
      </colorScale>
    </cfRule>
    <cfRule type="expression" dxfId="3772" priority="5841">
      <formula>Q105&lt;0</formula>
    </cfRule>
  </conditionalFormatting>
  <conditionalFormatting sqref="R110">
    <cfRule type="colorScale" priority="5838">
      <colorScale>
        <cfvo type="min"/>
        <cfvo type="max"/>
        <color theme="0"/>
        <color theme="0"/>
      </colorScale>
    </cfRule>
    <cfRule type="expression" dxfId="3771" priority="5839">
      <formula>Q110&lt;0</formula>
    </cfRule>
  </conditionalFormatting>
  <conditionalFormatting sqref="R110:R111">
    <cfRule type="expression" priority="5755">
      <formula>#REF!</formula>
    </cfRule>
  </conditionalFormatting>
  <conditionalFormatting sqref="R111">
    <cfRule type="colorScale" priority="5754">
      <colorScale>
        <cfvo type="min"/>
        <cfvo type="max"/>
        <color theme="0"/>
        <color theme="0"/>
      </colorScale>
    </cfRule>
    <cfRule type="expression" dxfId="3770" priority="5756">
      <formula>Q111&lt;0</formula>
    </cfRule>
  </conditionalFormatting>
  <conditionalFormatting sqref="R117:R123">
    <cfRule type="colorScale" priority="5835">
      <colorScale>
        <cfvo type="min"/>
        <cfvo type="max"/>
        <color theme="0"/>
        <color theme="0"/>
      </colorScale>
    </cfRule>
    <cfRule type="expression" dxfId="3769" priority="5837">
      <formula>Q117&lt;0</formula>
    </cfRule>
  </conditionalFormatting>
  <conditionalFormatting sqref="R125">
    <cfRule type="colorScale" priority="5791">
      <colorScale>
        <cfvo type="min"/>
        <cfvo type="max"/>
        <color theme="0"/>
        <color theme="0"/>
      </colorScale>
    </cfRule>
    <cfRule type="expression" dxfId="3768" priority="5793">
      <formula>Q125&lt;0</formula>
    </cfRule>
  </conditionalFormatting>
  <conditionalFormatting sqref="R125:R134">
    <cfRule type="expression" dxfId="3767" priority="5790">
      <formula>IF(R125="Validar","Rojo","Verde")</formula>
    </cfRule>
    <cfRule type="expression" priority="5792">
      <formula>#REF!</formula>
    </cfRule>
  </conditionalFormatting>
  <conditionalFormatting sqref="R126:R134">
    <cfRule type="colorScale" priority="5832">
      <colorScale>
        <cfvo type="min"/>
        <cfvo type="max"/>
        <color theme="0"/>
        <color theme="0"/>
      </colorScale>
    </cfRule>
    <cfRule type="expression" dxfId="3766" priority="5833">
      <formula>Q126&lt;0</formula>
    </cfRule>
  </conditionalFormatting>
  <conditionalFormatting sqref="X110:X111">
    <cfRule type="expression" dxfId="3765" priority="5575">
      <formula>IF(X110="Validar","Rojo","Verde")</formula>
    </cfRule>
  </conditionalFormatting>
  <conditionalFormatting sqref="X117:X123">
    <cfRule type="expression" dxfId="3764" priority="5631">
      <formula>IF(X117="Validar","Rojo","Verde")</formula>
    </cfRule>
  </conditionalFormatting>
  <conditionalFormatting sqref="X6:X16">
    <cfRule type="expression" dxfId="3763" priority="5623">
      <formula>IF(X6="Validar","Rojo","Verde")</formula>
    </cfRule>
    <cfRule type="expression" priority="5625">
      <formula>#REF!</formula>
    </cfRule>
  </conditionalFormatting>
  <conditionalFormatting sqref="X6:X9">
    <cfRule type="colorScale" priority="5659">
      <colorScale>
        <cfvo type="min"/>
        <cfvo type="max"/>
        <color theme="0"/>
        <color theme="0"/>
      </colorScale>
    </cfRule>
    <cfRule type="expression" dxfId="3762" priority="5660">
      <formula>W6&lt;0</formula>
    </cfRule>
  </conditionalFormatting>
  <conditionalFormatting sqref="X10">
    <cfRule type="colorScale" priority="5627">
      <colorScale>
        <cfvo type="min"/>
        <cfvo type="max"/>
        <color theme="0"/>
        <color theme="0"/>
      </colorScale>
    </cfRule>
    <cfRule type="expression" dxfId="3761" priority="5628">
      <formula>W10&lt;0</formula>
    </cfRule>
  </conditionalFormatting>
  <conditionalFormatting sqref="X11:X14">
    <cfRule type="colorScale" priority="5657">
      <colorScale>
        <cfvo type="min"/>
        <cfvo type="max"/>
        <color theme="0"/>
        <color theme="0"/>
      </colorScale>
    </cfRule>
    <cfRule type="expression" dxfId="3760" priority="5658">
      <formula>W11&lt;0</formula>
    </cfRule>
  </conditionalFormatting>
  <conditionalFormatting sqref="X15">
    <cfRule type="colorScale" priority="5624">
      <colorScale>
        <cfvo type="min"/>
        <cfvo type="max"/>
        <color theme="0"/>
        <color theme="0"/>
      </colorScale>
    </cfRule>
    <cfRule type="expression" dxfId="3759" priority="5626">
      <formula>W15&lt;0</formula>
    </cfRule>
  </conditionalFormatting>
  <conditionalFormatting sqref="X16">
    <cfRule type="colorScale" priority="5655">
      <colorScale>
        <cfvo type="min"/>
        <cfvo type="max"/>
        <color theme="0"/>
        <color theme="0"/>
      </colorScale>
    </cfRule>
    <cfRule type="expression" dxfId="3758" priority="5656">
      <formula>W16&lt;0</formula>
    </cfRule>
  </conditionalFormatting>
  <conditionalFormatting sqref="X18">
    <cfRule type="colorScale" priority="5620">
      <colorScale>
        <cfvo type="min"/>
        <cfvo type="max"/>
        <color theme="0"/>
        <color theme="0"/>
      </colorScale>
    </cfRule>
    <cfRule type="expression" dxfId="3757" priority="5622">
      <formula>W18&lt;0</formula>
    </cfRule>
  </conditionalFormatting>
  <conditionalFormatting sqref="X18:X19">
    <cfRule type="expression" dxfId="3756" priority="5619">
      <formula>IF(X18="Validar","Rojo","Verde")</formula>
    </cfRule>
    <cfRule type="expression" priority="5621">
      <formula>#REF!</formula>
    </cfRule>
  </conditionalFormatting>
  <conditionalFormatting sqref="X19">
    <cfRule type="colorScale" priority="5653">
      <colorScale>
        <cfvo type="min"/>
        <cfvo type="max"/>
        <color theme="0"/>
        <color theme="0"/>
      </colorScale>
    </cfRule>
    <cfRule type="expression" dxfId="3755" priority="5654">
      <formula>W19&lt;0</formula>
    </cfRule>
  </conditionalFormatting>
  <conditionalFormatting sqref="X23">
    <cfRule type="colorScale" priority="5616">
      <colorScale>
        <cfvo type="min"/>
        <cfvo type="max"/>
        <color theme="0"/>
        <color theme="0"/>
      </colorScale>
    </cfRule>
    <cfRule type="expression" dxfId="3754" priority="5618">
      <formula>W23&lt;0</formula>
    </cfRule>
  </conditionalFormatting>
  <conditionalFormatting sqref="X23:X24">
    <cfRule type="expression" dxfId="3753" priority="5615">
      <formula>IF(X23="Validar","Rojo","Verde")</formula>
    </cfRule>
    <cfRule type="expression" priority="5617">
      <formula>#REF!</formula>
    </cfRule>
  </conditionalFormatting>
  <conditionalFormatting sqref="X24">
    <cfRule type="colorScale" priority="5649">
      <colorScale>
        <cfvo type="min"/>
        <cfvo type="max"/>
        <color theme="0"/>
        <color theme="0"/>
      </colorScale>
    </cfRule>
    <cfRule type="expression" dxfId="3752" priority="5650">
      <formula>W24&lt;0</formula>
    </cfRule>
  </conditionalFormatting>
  <conditionalFormatting sqref="X26">
    <cfRule type="colorScale" priority="5612">
      <colorScale>
        <cfvo type="min"/>
        <cfvo type="max"/>
        <color theme="0"/>
        <color theme="0"/>
      </colorScale>
    </cfRule>
    <cfRule type="expression" dxfId="3751" priority="5614">
      <formula>W26&lt;0</formula>
    </cfRule>
  </conditionalFormatting>
  <conditionalFormatting sqref="X26:X27">
    <cfRule type="expression" dxfId="3750" priority="5611">
      <formula>IF(X26="Validar","Rojo","Verde")</formula>
    </cfRule>
    <cfRule type="expression" priority="5613">
      <formula>#REF!</formula>
    </cfRule>
  </conditionalFormatting>
  <conditionalFormatting sqref="X27">
    <cfRule type="colorScale" priority="5647">
      <colorScale>
        <cfvo type="min"/>
        <cfvo type="max"/>
        <color theme="0"/>
        <color theme="0"/>
      </colorScale>
    </cfRule>
    <cfRule type="expression" dxfId="3749" priority="5648">
      <formula>W27&lt;0</formula>
    </cfRule>
  </conditionalFormatting>
  <conditionalFormatting sqref="X29">
    <cfRule type="colorScale" priority="5608">
      <colorScale>
        <cfvo type="min"/>
        <cfvo type="max"/>
        <color theme="0"/>
        <color theme="0"/>
      </colorScale>
    </cfRule>
    <cfRule type="expression" dxfId="3748" priority="5610">
      <formula>W29&lt;0</formula>
    </cfRule>
  </conditionalFormatting>
  <conditionalFormatting sqref="X29:X30">
    <cfRule type="expression" dxfId="3747" priority="5607">
      <formula>IF(X29="Validar","Rojo","Verde")</formula>
    </cfRule>
    <cfRule type="expression" priority="5609">
      <formula>#REF!</formula>
    </cfRule>
  </conditionalFormatting>
  <conditionalFormatting sqref="X30">
    <cfRule type="colorScale" priority="5645">
      <colorScale>
        <cfvo type="min"/>
        <cfvo type="max"/>
        <color theme="0"/>
        <color theme="0"/>
      </colorScale>
    </cfRule>
    <cfRule type="expression" dxfId="3746" priority="5646">
      <formula>W30&lt;0</formula>
    </cfRule>
  </conditionalFormatting>
  <conditionalFormatting sqref="X39">
    <cfRule type="colorScale" priority="5604">
      <colorScale>
        <cfvo type="min"/>
        <cfvo type="max"/>
        <color theme="0"/>
        <color theme="0"/>
      </colorScale>
    </cfRule>
    <cfRule type="expression" dxfId="3745" priority="5606">
      <formula>W39&lt;0</formula>
    </cfRule>
  </conditionalFormatting>
  <conditionalFormatting sqref="X39:X66">
    <cfRule type="expression" dxfId="3744" priority="5603">
      <formula>IF(X39="Validar","Rojo","Verde")</formula>
    </cfRule>
    <cfRule type="expression" priority="5605">
      <formula>#REF!</formula>
    </cfRule>
  </conditionalFormatting>
  <conditionalFormatting sqref="X40:X66">
    <cfRule type="colorScale" priority="5643">
      <colorScale>
        <cfvo type="min"/>
        <cfvo type="max"/>
        <color theme="0"/>
        <color theme="0"/>
      </colorScale>
    </cfRule>
    <cfRule type="expression" dxfId="3743" priority="5644">
      <formula>W40&lt;0</formula>
    </cfRule>
  </conditionalFormatting>
  <conditionalFormatting sqref="X68">
    <cfRule type="colorScale" priority="5600">
      <colorScale>
        <cfvo type="min"/>
        <cfvo type="max"/>
        <color theme="0"/>
        <color theme="0"/>
      </colorScale>
    </cfRule>
    <cfRule type="expression" dxfId="3742" priority="5602">
      <formula>W68&lt;0</formula>
    </cfRule>
  </conditionalFormatting>
  <conditionalFormatting sqref="X68:X81">
    <cfRule type="expression" dxfId="3741" priority="5599">
      <formula>IF(X68="Validar","Rojo","Verde")</formula>
    </cfRule>
    <cfRule type="expression" priority="5601">
      <formula>#REF!</formula>
    </cfRule>
  </conditionalFormatting>
  <conditionalFormatting sqref="X69:X81">
    <cfRule type="colorScale" priority="5661">
      <colorScale>
        <cfvo type="min"/>
        <cfvo type="max"/>
        <color theme="0"/>
        <color theme="0"/>
      </colorScale>
    </cfRule>
    <cfRule type="expression" dxfId="3740" priority="5662">
      <formula>W69&lt;0</formula>
    </cfRule>
  </conditionalFormatting>
  <conditionalFormatting sqref="X83">
    <cfRule type="colorScale" priority="5583">
      <colorScale>
        <cfvo type="min"/>
        <cfvo type="max"/>
        <color theme="0"/>
        <color theme="0"/>
      </colorScale>
    </cfRule>
    <cfRule type="expression" dxfId="3739" priority="5585">
      <formula>W83&lt;0</formula>
    </cfRule>
  </conditionalFormatting>
  <conditionalFormatting sqref="X83:X91">
    <cfRule type="expression" dxfId="3738" priority="5582">
      <formula>IF(X83="Validar","Rojo","Verde")</formula>
    </cfRule>
    <cfRule type="expression" priority="5584">
      <formula>#REF!</formula>
    </cfRule>
  </conditionalFormatting>
  <conditionalFormatting sqref="X84:X91">
    <cfRule type="colorScale" priority="5641">
      <colorScale>
        <cfvo type="min"/>
        <cfvo type="max"/>
        <color theme="0"/>
        <color theme="0"/>
      </colorScale>
    </cfRule>
    <cfRule type="expression" dxfId="3737" priority="5642">
      <formula>W84&lt;0</formula>
    </cfRule>
  </conditionalFormatting>
  <conditionalFormatting sqref="X93">
    <cfRule type="colorScale" priority="5596">
      <colorScale>
        <cfvo type="min"/>
        <cfvo type="max"/>
        <color theme="0"/>
        <color theme="0"/>
      </colorScale>
    </cfRule>
    <cfRule type="expression" dxfId="3736" priority="5598">
      <formula>W93&lt;0</formula>
    </cfRule>
  </conditionalFormatting>
  <conditionalFormatting sqref="X93:X102">
    <cfRule type="expression" dxfId="3735" priority="5595">
      <formula>IF(X93="Validar","Rojo","Verde")</formula>
    </cfRule>
    <cfRule type="expression" priority="5597">
      <formula>#REF!</formula>
    </cfRule>
  </conditionalFormatting>
  <conditionalFormatting sqref="X94:X102">
    <cfRule type="colorScale" priority="5639">
      <colorScale>
        <cfvo type="min"/>
        <cfvo type="max"/>
        <color theme="0"/>
        <color theme="0"/>
      </colorScale>
    </cfRule>
    <cfRule type="expression" dxfId="3734" priority="5640">
      <formula>W94&lt;0</formula>
    </cfRule>
  </conditionalFormatting>
  <conditionalFormatting sqref="X104">
    <cfRule type="colorScale" priority="5592">
      <colorScale>
        <cfvo type="min"/>
        <cfvo type="max"/>
        <color theme="0"/>
        <color theme="0"/>
      </colorScale>
    </cfRule>
    <cfRule type="expression" dxfId="3733" priority="5594">
      <formula>W104&lt;0</formula>
    </cfRule>
  </conditionalFormatting>
  <conditionalFormatting sqref="X104:X106">
    <cfRule type="expression" dxfId="3732" priority="5591">
      <formula>IF(X104="Validar","Rojo","Verde")</formula>
    </cfRule>
    <cfRule type="expression" priority="5593">
      <formula>#REF!</formula>
    </cfRule>
  </conditionalFormatting>
  <conditionalFormatting sqref="X105:X106">
    <cfRule type="colorScale" priority="5637">
      <colorScale>
        <cfvo type="min"/>
        <cfvo type="max"/>
        <color theme="0"/>
        <color theme="0"/>
      </colorScale>
    </cfRule>
    <cfRule type="expression" dxfId="3731" priority="5638">
      <formula>W105&lt;0</formula>
    </cfRule>
  </conditionalFormatting>
  <conditionalFormatting sqref="X110">
    <cfRule type="colorScale" priority="5635">
      <colorScale>
        <cfvo type="min"/>
        <cfvo type="max"/>
        <color theme="0"/>
        <color theme="0"/>
      </colorScale>
    </cfRule>
    <cfRule type="expression" dxfId="3730" priority="5636">
      <formula>W110&lt;0</formula>
    </cfRule>
  </conditionalFormatting>
  <conditionalFormatting sqref="X110:X111">
    <cfRule type="expression" priority="5577">
      <formula>#REF!</formula>
    </cfRule>
  </conditionalFormatting>
  <conditionalFormatting sqref="X111">
    <cfRule type="colorScale" priority="5576">
      <colorScale>
        <cfvo type="min"/>
        <cfvo type="max"/>
        <color theme="0"/>
        <color theme="0"/>
      </colorScale>
    </cfRule>
    <cfRule type="expression" dxfId="3729" priority="5578">
      <formula>W111&lt;0</formula>
    </cfRule>
  </conditionalFormatting>
  <conditionalFormatting sqref="X117:X123">
    <cfRule type="colorScale" priority="5632">
      <colorScale>
        <cfvo type="min"/>
        <cfvo type="max"/>
        <color theme="0"/>
        <color theme="0"/>
      </colorScale>
    </cfRule>
    <cfRule type="expression" priority="5633">
      <formula>#REF!</formula>
    </cfRule>
    <cfRule type="expression" dxfId="3728" priority="5634">
      <formula>W117&lt;0</formula>
    </cfRule>
  </conditionalFormatting>
  <conditionalFormatting sqref="X125">
    <cfRule type="colorScale" priority="5588">
      <colorScale>
        <cfvo type="min"/>
        <cfvo type="max"/>
        <color theme="0"/>
        <color theme="0"/>
      </colorScale>
    </cfRule>
    <cfRule type="expression" dxfId="3727" priority="5590">
      <formula>W125&lt;0</formula>
    </cfRule>
  </conditionalFormatting>
  <conditionalFormatting sqref="X125:X134">
    <cfRule type="expression" dxfId="3726" priority="5587">
      <formula>IF(X125="Validar","Rojo","Verde")</formula>
    </cfRule>
    <cfRule type="expression" priority="5589">
      <formula>#REF!</formula>
    </cfRule>
  </conditionalFormatting>
  <conditionalFormatting sqref="X126:X134">
    <cfRule type="colorScale" priority="5629">
      <colorScale>
        <cfvo type="min"/>
        <cfvo type="max"/>
        <color theme="0"/>
        <color theme="0"/>
      </colorScale>
    </cfRule>
    <cfRule type="expression" dxfId="3725" priority="5630">
      <formula>W126&lt;0</formula>
    </cfRule>
  </conditionalFormatting>
  <conditionalFormatting sqref="AB110:AB111">
    <cfRule type="expression" dxfId="3724" priority="5664">
      <formula>IF(AB110="Validar","Rojo","Verde")</formula>
    </cfRule>
  </conditionalFormatting>
  <conditionalFormatting sqref="AB117:AB123">
    <cfRule type="expression" dxfId="3723" priority="5720">
      <formula>IF(AB117="Validar","Rojo","Verde")</formula>
    </cfRule>
  </conditionalFormatting>
  <conditionalFormatting sqref="AB117:AB123">
    <cfRule type="expression" priority="5722">
      <formula>#REF!</formula>
    </cfRule>
  </conditionalFormatting>
  <conditionalFormatting sqref="AB6:AB16">
    <cfRule type="expression" dxfId="3722" priority="5712">
      <formula>IF(AB6="Validar","Rojo","Verde")</formula>
    </cfRule>
    <cfRule type="expression" priority="5714">
      <formula>#REF!</formula>
    </cfRule>
  </conditionalFormatting>
  <conditionalFormatting sqref="AB6:AB9">
    <cfRule type="colorScale" priority="5748">
      <colorScale>
        <cfvo type="min"/>
        <cfvo type="max"/>
        <color theme="0"/>
        <color theme="0"/>
      </colorScale>
    </cfRule>
    <cfRule type="expression" dxfId="3721" priority="5749">
      <formula>AA6&lt;0</formula>
    </cfRule>
  </conditionalFormatting>
  <conditionalFormatting sqref="AB10">
    <cfRule type="colorScale" priority="5716">
      <colorScale>
        <cfvo type="min"/>
        <cfvo type="max"/>
        <color theme="0"/>
        <color theme="0"/>
      </colorScale>
    </cfRule>
    <cfRule type="expression" dxfId="3720" priority="5717">
      <formula>AA10&lt;0</formula>
    </cfRule>
  </conditionalFormatting>
  <conditionalFormatting sqref="AB11:AB14">
    <cfRule type="colorScale" priority="5746">
      <colorScale>
        <cfvo type="min"/>
        <cfvo type="max"/>
        <color theme="0"/>
        <color theme="0"/>
      </colorScale>
    </cfRule>
    <cfRule type="expression" dxfId="3719" priority="5747">
      <formula>AA11&lt;0</formula>
    </cfRule>
  </conditionalFormatting>
  <conditionalFormatting sqref="AB15">
    <cfRule type="colorScale" priority="5713">
      <colorScale>
        <cfvo type="min"/>
        <cfvo type="max"/>
        <color theme="0"/>
        <color theme="0"/>
      </colorScale>
    </cfRule>
    <cfRule type="expression" dxfId="3718" priority="5715">
      <formula>AA15&lt;0</formula>
    </cfRule>
  </conditionalFormatting>
  <conditionalFormatting sqref="AB16">
    <cfRule type="colorScale" priority="5744">
      <colorScale>
        <cfvo type="min"/>
        <cfvo type="max"/>
        <color theme="0"/>
        <color theme="0"/>
      </colorScale>
    </cfRule>
    <cfRule type="expression" dxfId="3717" priority="5745">
      <formula>AA16&lt;0</formula>
    </cfRule>
  </conditionalFormatting>
  <conditionalFormatting sqref="AB18">
    <cfRule type="colorScale" priority="5709">
      <colorScale>
        <cfvo type="min"/>
        <cfvo type="max"/>
        <color theme="0"/>
        <color theme="0"/>
      </colorScale>
    </cfRule>
    <cfRule type="expression" dxfId="3716" priority="5711">
      <formula>AA18&lt;0</formula>
    </cfRule>
  </conditionalFormatting>
  <conditionalFormatting sqref="AB18:AB19">
    <cfRule type="expression" dxfId="3715" priority="5708">
      <formula>IF(AB18="Validar","Rojo","Verde")</formula>
    </cfRule>
    <cfRule type="expression" priority="5710">
      <formula>#REF!</formula>
    </cfRule>
  </conditionalFormatting>
  <conditionalFormatting sqref="AB19">
    <cfRule type="colorScale" priority="5742">
      <colorScale>
        <cfvo type="min"/>
        <cfvo type="max"/>
        <color theme="0"/>
        <color theme="0"/>
      </colorScale>
    </cfRule>
    <cfRule type="expression" dxfId="3714" priority="5743">
      <formula>AA19&lt;0</formula>
    </cfRule>
  </conditionalFormatting>
  <conditionalFormatting sqref="AB23">
    <cfRule type="colorScale" priority="5705">
      <colorScale>
        <cfvo type="min"/>
        <cfvo type="max"/>
        <color theme="0"/>
        <color theme="0"/>
      </colorScale>
    </cfRule>
    <cfRule type="expression" dxfId="3713" priority="5707">
      <formula>AA23&lt;0</formula>
    </cfRule>
  </conditionalFormatting>
  <conditionalFormatting sqref="AB23:AB24">
    <cfRule type="expression" dxfId="3712" priority="5704">
      <formula>IF(AB23="Validar","Rojo","Verde")</formula>
    </cfRule>
    <cfRule type="expression" priority="5706">
      <formula>#REF!</formula>
    </cfRule>
  </conditionalFormatting>
  <conditionalFormatting sqref="AB24">
    <cfRule type="colorScale" priority="5738">
      <colorScale>
        <cfvo type="min"/>
        <cfvo type="max"/>
        <color theme="0"/>
        <color theme="0"/>
      </colorScale>
    </cfRule>
    <cfRule type="expression" dxfId="3711" priority="5739">
      <formula>AA24&lt;0</formula>
    </cfRule>
  </conditionalFormatting>
  <conditionalFormatting sqref="AB26">
    <cfRule type="colorScale" priority="5701">
      <colorScale>
        <cfvo type="min"/>
        <cfvo type="max"/>
        <color theme="0"/>
        <color theme="0"/>
      </colorScale>
    </cfRule>
    <cfRule type="expression" dxfId="3710" priority="5703">
      <formula>AA26&lt;0</formula>
    </cfRule>
  </conditionalFormatting>
  <conditionalFormatting sqref="AB26:AB27">
    <cfRule type="expression" dxfId="3709" priority="5700">
      <formula>IF(AB26="Validar","Rojo","Verde")</formula>
    </cfRule>
    <cfRule type="expression" priority="5702">
      <formula>#REF!</formula>
    </cfRule>
  </conditionalFormatting>
  <conditionalFormatting sqref="AB27">
    <cfRule type="colorScale" priority="5736">
      <colorScale>
        <cfvo type="min"/>
        <cfvo type="max"/>
        <color theme="0"/>
        <color theme="0"/>
      </colorScale>
    </cfRule>
    <cfRule type="expression" dxfId="3708" priority="5737">
      <formula>AA27&lt;0</formula>
    </cfRule>
  </conditionalFormatting>
  <conditionalFormatting sqref="AB29">
    <cfRule type="colorScale" priority="5697">
      <colorScale>
        <cfvo type="min"/>
        <cfvo type="max"/>
        <color theme="0"/>
        <color theme="0"/>
      </colorScale>
    </cfRule>
    <cfRule type="expression" dxfId="3707" priority="5699">
      <formula>AA29&lt;0</formula>
    </cfRule>
  </conditionalFormatting>
  <conditionalFormatting sqref="AB29:AB30">
    <cfRule type="expression" dxfId="3706" priority="5696">
      <formula>IF(AB29="Validar","Rojo","Verde")</formula>
    </cfRule>
    <cfRule type="expression" priority="5698">
      <formula>#REF!</formula>
    </cfRule>
  </conditionalFormatting>
  <conditionalFormatting sqref="AB30">
    <cfRule type="colorScale" priority="5734">
      <colorScale>
        <cfvo type="min"/>
        <cfvo type="max"/>
        <color theme="0"/>
        <color theme="0"/>
      </colorScale>
    </cfRule>
    <cfRule type="expression" dxfId="3705" priority="5735">
      <formula>AA30&lt;0</formula>
    </cfRule>
  </conditionalFormatting>
  <conditionalFormatting sqref="AB39">
    <cfRule type="colorScale" priority="5693">
      <colorScale>
        <cfvo type="min"/>
        <cfvo type="max"/>
        <color theme="0"/>
        <color theme="0"/>
      </colorScale>
    </cfRule>
    <cfRule type="expression" dxfId="3704" priority="5695">
      <formula>AA39&lt;0</formula>
    </cfRule>
  </conditionalFormatting>
  <conditionalFormatting sqref="AB39:AB66">
    <cfRule type="expression" dxfId="3703" priority="5692">
      <formula>IF(AB39="Validar","Rojo","Verde")</formula>
    </cfRule>
    <cfRule type="expression" priority="5694">
      <formula>#REF!</formula>
    </cfRule>
  </conditionalFormatting>
  <conditionalFormatting sqref="AB40:AB66">
    <cfRule type="colorScale" priority="5732">
      <colorScale>
        <cfvo type="min"/>
        <cfvo type="max"/>
        <color theme="0"/>
        <color theme="0"/>
      </colorScale>
    </cfRule>
    <cfRule type="expression" dxfId="3702" priority="5733">
      <formula>AA40&lt;0</formula>
    </cfRule>
  </conditionalFormatting>
  <conditionalFormatting sqref="AB68">
    <cfRule type="colorScale" priority="5689">
      <colorScale>
        <cfvo type="min"/>
        <cfvo type="max"/>
        <color theme="0"/>
        <color theme="0"/>
      </colorScale>
    </cfRule>
    <cfRule type="expression" dxfId="3701" priority="5691">
      <formula>AA68&lt;0</formula>
    </cfRule>
  </conditionalFormatting>
  <conditionalFormatting sqref="AB68:AB81">
    <cfRule type="expression" dxfId="3700" priority="5688">
      <formula>IF(AB68="Validar","Rojo","Verde")</formula>
    </cfRule>
    <cfRule type="expression" priority="5690">
      <formula>#REF!</formula>
    </cfRule>
  </conditionalFormatting>
  <conditionalFormatting sqref="AB69:AB81">
    <cfRule type="colorScale" priority="5750">
      <colorScale>
        <cfvo type="min"/>
        <cfvo type="max"/>
        <color theme="0"/>
        <color theme="0"/>
      </colorScale>
    </cfRule>
    <cfRule type="expression" dxfId="3699" priority="5751">
      <formula>AA69&lt;0</formula>
    </cfRule>
  </conditionalFormatting>
  <conditionalFormatting sqref="AB83">
    <cfRule type="colorScale" priority="5672">
      <colorScale>
        <cfvo type="min"/>
        <cfvo type="max"/>
        <color theme="0"/>
        <color theme="0"/>
      </colorScale>
    </cfRule>
    <cfRule type="expression" dxfId="3698" priority="5674">
      <formula>AA83&lt;0</formula>
    </cfRule>
  </conditionalFormatting>
  <conditionalFormatting sqref="AB83:AB91">
    <cfRule type="expression" dxfId="3697" priority="5671">
      <formula>IF(AB83="Validar","Rojo","Verde")</formula>
    </cfRule>
    <cfRule type="expression" priority="5673">
      <formula>#REF!</formula>
    </cfRule>
  </conditionalFormatting>
  <conditionalFormatting sqref="AB84:AB91">
    <cfRule type="colorScale" priority="5730">
      <colorScale>
        <cfvo type="min"/>
        <cfvo type="max"/>
        <color theme="0"/>
        <color theme="0"/>
      </colorScale>
    </cfRule>
    <cfRule type="expression" dxfId="3696" priority="5731">
      <formula>AA84&lt;0</formula>
    </cfRule>
  </conditionalFormatting>
  <conditionalFormatting sqref="AB93">
    <cfRule type="colorScale" priority="5685">
      <colorScale>
        <cfvo type="min"/>
        <cfvo type="max"/>
        <color theme="0"/>
        <color theme="0"/>
      </colorScale>
    </cfRule>
    <cfRule type="expression" dxfId="3695" priority="5687">
      <formula>AA93&lt;0</formula>
    </cfRule>
  </conditionalFormatting>
  <conditionalFormatting sqref="AB93:AB102">
    <cfRule type="expression" dxfId="3694" priority="5684">
      <formula>IF(AB93="Validar","Rojo","Verde")</formula>
    </cfRule>
    <cfRule type="expression" priority="5686">
      <formula>#REF!</formula>
    </cfRule>
  </conditionalFormatting>
  <conditionalFormatting sqref="AB94:AB102">
    <cfRule type="colorScale" priority="5728">
      <colorScale>
        <cfvo type="min"/>
        <cfvo type="max"/>
        <color theme="0"/>
        <color theme="0"/>
      </colorScale>
    </cfRule>
    <cfRule type="expression" dxfId="3693" priority="5729">
      <formula>AA94&lt;0</formula>
    </cfRule>
  </conditionalFormatting>
  <conditionalFormatting sqref="AB104">
    <cfRule type="colorScale" priority="5681">
      <colorScale>
        <cfvo type="min"/>
        <cfvo type="max"/>
        <color theme="0"/>
        <color theme="0"/>
      </colorScale>
    </cfRule>
    <cfRule type="expression" dxfId="3692" priority="5683">
      <formula>AA104&lt;0</formula>
    </cfRule>
  </conditionalFormatting>
  <conditionalFormatting sqref="AB104:AB106">
    <cfRule type="expression" dxfId="3691" priority="5680">
      <formula>IF(AB104="Validar","Rojo","Verde")</formula>
    </cfRule>
    <cfRule type="expression" priority="5682">
      <formula>#REF!</formula>
    </cfRule>
  </conditionalFormatting>
  <conditionalFormatting sqref="AB105:AB106">
    <cfRule type="colorScale" priority="5726">
      <colorScale>
        <cfvo type="min"/>
        <cfvo type="max"/>
        <color theme="0"/>
        <color theme="0"/>
      </colorScale>
    </cfRule>
    <cfRule type="expression" dxfId="3690" priority="5727">
      <formula>AA105&lt;0</formula>
    </cfRule>
  </conditionalFormatting>
  <conditionalFormatting sqref="AB110">
    <cfRule type="colorScale" priority="5724">
      <colorScale>
        <cfvo type="min"/>
        <cfvo type="max"/>
        <color theme="0"/>
        <color theme="0"/>
      </colorScale>
    </cfRule>
    <cfRule type="expression" dxfId="3689" priority="5725">
      <formula>AA110&lt;0</formula>
    </cfRule>
  </conditionalFormatting>
  <conditionalFormatting sqref="AB110:AB111">
    <cfRule type="expression" priority="5666">
      <formula>#REF!</formula>
    </cfRule>
  </conditionalFormatting>
  <conditionalFormatting sqref="AB111">
    <cfRule type="colorScale" priority="5665">
      <colorScale>
        <cfvo type="min"/>
        <cfvo type="max"/>
        <color theme="0"/>
        <color theme="0"/>
      </colorScale>
    </cfRule>
    <cfRule type="expression" dxfId="3688" priority="5667">
      <formula>AA111&lt;0</formula>
    </cfRule>
  </conditionalFormatting>
  <conditionalFormatting sqref="AB117:AB123">
    <cfRule type="colorScale" priority="5721">
      <colorScale>
        <cfvo type="min"/>
        <cfvo type="max"/>
        <color theme="0"/>
        <color theme="0"/>
      </colorScale>
    </cfRule>
    <cfRule type="expression" dxfId="3687" priority="5723">
      <formula>AA117&lt;0</formula>
    </cfRule>
  </conditionalFormatting>
  <conditionalFormatting sqref="AB125">
    <cfRule type="colorScale" priority="5677">
      <colorScale>
        <cfvo type="min"/>
        <cfvo type="max"/>
        <color theme="0"/>
        <color theme="0"/>
      </colorScale>
    </cfRule>
    <cfRule type="expression" dxfId="3686" priority="5679">
      <formula>AA125&lt;0</formula>
    </cfRule>
  </conditionalFormatting>
  <conditionalFormatting sqref="AB125:AB134">
    <cfRule type="expression" dxfId="3685" priority="5676">
      <formula>IF(AB125="Validar","Rojo","Verde")</formula>
    </cfRule>
    <cfRule type="expression" priority="5678">
      <formula>#REF!</formula>
    </cfRule>
  </conditionalFormatting>
  <conditionalFormatting sqref="AB126:AB134">
    <cfRule type="colorScale" priority="5718">
      <colorScale>
        <cfvo type="min"/>
        <cfvo type="max"/>
        <color theme="0"/>
        <color theme="0"/>
      </colorScale>
    </cfRule>
    <cfRule type="expression" dxfId="3684" priority="5719">
      <formula>AA126&lt;0</formula>
    </cfRule>
  </conditionalFormatting>
  <conditionalFormatting sqref="AV110:AV111">
    <cfRule type="expression" dxfId="3683" priority="5486">
      <formula>IF(AV110="Validar","Rojo","Verde")</formula>
    </cfRule>
  </conditionalFormatting>
  <conditionalFormatting sqref="AV117:AV123">
    <cfRule type="expression" dxfId="3682" priority="5542">
      <formula>IF(AV117="Validar","Rojo","Verde")</formula>
    </cfRule>
  </conditionalFormatting>
  <conditionalFormatting sqref="AV6:AV16">
    <cfRule type="expression" dxfId="3681" priority="5534">
      <formula>IF(AV6="Validar","Rojo","Verde")</formula>
    </cfRule>
    <cfRule type="expression" priority="5536">
      <formula>#REF!</formula>
    </cfRule>
  </conditionalFormatting>
  <conditionalFormatting sqref="AV6:AV9">
    <cfRule type="colorScale" priority="5570">
      <colorScale>
        <cfvo type="min"/>
        <cfvo type="max"/>
        <color theme="0"/>
        <color theme="0"/>
      </colorScale>
    </cfRule>
    <cfRule type="expression" dxfId="3680" priority="5571">
      <formula>AU6&lt;0</formula>
    </cfRule>
  </conditionalFormatting>
  <conditionalFormatting sqref="AV10">
    <cfRule type="colorScale" priority="5538">
      <colorScale>
        <cfvo type="min"/>
        <cfvo type="max"/>
        <color theme="0"/>
        <color theme="0"/>
      </colorScale>
    </cfRule>
    <cfRule type="expression" dxfId="3679" priority="5539">
      <formula>AU10&lt;0</formula>
    </cfRule>
  </conditionalFormatting>
  <conditionalFormatting sqref="AV11:AV14">
    <cfRule type="colorScale" priority="5568">
      <colorScale>
        <cfvo type="min"/>
        <cfvo type="max"/>
        <color theme="0"/>
        <color theme="0"/>
      </colorScale>
    </cfRule>
    <cfRule type="expression" dxfId="3678" priority="5569">
      <formula>AU11&lt;0</formula>
    </cfRule>
  </conditionalFormatting>
  <conditionalFormatting sqref="AV15">
    <cfRule type="colorScale" priority="5535">
      <colorScale>
        <cfvo type="min"/>
        <cfvo type="max"/>
        <color theme="0"/>
        <color theme="0"/>
      </colorScale>
    </cfRule>
    <cfRule type="expression" dxfId="3677" priority="5537">
      <formula>AU15&lt;0</formula>
    </cfRule>
  </conditionalFormatting>
  <conditionalFormatting sqref="AV16">
    <cfRule type="colorScale" priority="5566">
      <colorScale>
        <cfvo type="min"/>
        <cfvo type="max"/>
        <color theme="0"/>
        <color theme="0"/>
      </colorScale>
    </cfRule>
    <cfRule type="expression" dxfId="3676" priority="5567">
      <formula>AU16&lt;0</formula>
    </cfRule>
  </conditionalFormatting>
  <conditionalFormatting sqref="AV18">
    <cfRule type="colorScale" priority="5531">
      <colorScale>
        <cfvo type="min"/>
        <cfvo type="max"/>
        <color theme="0"/>
        <color theme="0"/>
      </colorScale>
    </cfRule>
    <cfRule type="expression" dxfId="3675" priority="5533">
      <formula>AU18&lt;0</formula>
    </cfRule>
  </conditionalFormatting>
  <conditionalFormatting sqref="AV18:AV19">
    <cfRule type="expression" dxfId="3674" priority="5530">
      <formula>IF(AV18="Validar","Rojo","Verde")</formula>
    </cfRule>
    <cfRule type="expression" priority="5532">
      <formula>#REF!</formula>
    </cfRule>
  </conditionalFormatting>
  <conditionalFormatting sqref="AV19">
    <cfRule type="colorScale" priority="5564">
      <colorScale>
        <cfvo type="min"/>
        <cfvo type="max"/>
        <color theme="0"/>
        <color theme="0"/>
      </colorScale>
    </cfRule>
    <cfRule type="expression" dxfId="3673" priority="5565">
      <formula>AU19&lt;0</formula>
    </cfRule>
  </conditionalFormatting>
  <conditionalFormatting sqref="AV23">
    <cfRule type="colorScale" priority="5527">
      <colorScale>
        <cfvo type="min"/>
        <cfvo type="max"/>
        <color theme="0"/>
        <color theme="0"/>
      </colorScale>
    </cfRule>
    <cfRule type="expression" dxfId="3672" priority="5529">
      <formula>AU23&lt;0</formula>
    </cfRule>
  </conditionalFormatting>
  <conditionalFormatting sqref="AV23:AV24">
    <cfRule type="expression" dxfId="3671" priority="5526">
      <formula>IF(AV23="Validar","Rojo","Verde")</formula>
    </cfRule>
    <cfRule type="expression" priority="5528">
      <formula>#REF!</formula>
    </cfRule>
  </conditionalFormatting>
  <conditionalFormatting sqref="AV24">
    <cfRule type="colorScale" priority="5560">
      <colorScale>
        <cfvo type="min"/>
        <cfvo type="max"/>
        <color theme="0"/>
        <color theme="0"/>
      </colorScale>
    </cfRule>
    <cfRule type="expression" dxfId="3670" priority="5561">
      <formula>AU24&lt;0</formula>
    </cfRule>
  </conditionalFormatting>
  <conditionalFormatting sqref="AV26">
    <cfRule type="colorScale" priority="5523">
      <colorScale>
        <cfvo type="min"/>
        <cfvo type="max"/>
        <color theme="0"/>
        <color theme="0"/>
      </colorScale>
    </cfRule>
    <cfRule type="expression" dxfId="3669" priority="5525">
      <formula>AU26&lt;0</formula>
    </cfRule>
  </conditionalFormatting>
  <conditionalFormatting sqref="AV26:AV27">
    <cfRule type="expression" dxfId="3668" priority="5522">
      <formula>IF(AV26="Validar","Rojo","Verde")</formula>
    </cfRule>
    <cfRule type="expression" priority="5524">
      <formula>#REF!</formula>
    </cfRule>
  </conditionalFormatting>
  <conditionalFormatting sqref="AV27">
    <cfRule type="colorScale" priority="5558">
      <colorScale>
        <cfvo type="min"/>
        <cfvo type="max"/>
        <color theme="0"/>
        <color theme="0"/>
      </colorScale>
    </cfRule>
    <cfRule type="expression" dxfId="3667" priority="5559">
      <formula>AU27&lt;0</formula>
    </cfRule>
  </conditionalFormatting>
  <conditionalFormatting sqref="AV29">
    <cfRule type="colorScale" priority="5519">
      <colorScale>
        <cfvo type="min"/>
        <cfvo type="max"/>
        <color theme="0"/>
        <color theme="0"/>
      </colorScale>
    </cfRule>
    <cfRule type="expression" dxfId="3666" priority="5521">
      <formula>AU29&lt;0</formula>
    </cfRule>
  </conditionalFormatting>
  <conditionalFormatting sqref="AV29:AV30">
    <cfRule type="expression" dxfId="3665" priority="5518">
      <formula>IF(AV29="Validar","Rojo","Verde")</formula>
    </cfRule>
    <cfRule type="expression" priority="5520">
      <formula>#REF!</formula>
    </cfRule>
  </conditionalFormatting>
  <conditionalFormatting sqref="AV30">
    <cfRule type="colorScale" priority="5556">
      <colorScale>
        <cfvo type="min"/>
        <cfvo type="max"/>
        <color theme="0"/>
        <color theme="0"/>
      </colorScale>
    </cfRule>
    <cfRule type="expression" dxfId="3664" priority="5557">
      <formula>AU30&lt;0</formula>
    </cfRule>
  </conditionalFormatting>
  <conditionalFormatting sqref="AV39">
    <cfRule type="colorScale" priority="5515">
      <colorScale>
        <cfvo type="min"/>
        <cfvo type="max"/>
        <color theme="0"/>
        <color theme="0"/>
      </colorScale>
    </cfRule>
    <cfRule type="expression" dxfId="3663" priority="5517">
      <formula>AU39&lt;0</formula>
    </cfRule>
  </conditionalFormatting>
  <conditionalFormatting sqref="AV39:AV66">
    <cfRule type="expression" dxfId="3662" priority="5514">
      <formula>IF(AV39="Validar","Rojo","Verde")</formula>
    </cfRule>
    <cfRule type="expression" priority="5516">
      <formula>#REF!</formula>
    </cfRule>
  </conditionalFormatting>
  <conditionalFormatting sqref="AV40:AV66">
    <cfRule type="colorScale" priority="5554">
      <colorScale>
        <cfvo type="min"/>
        <cfvo type="max"/>
        <color theme="0"/>
        <color theme="0"/>
      </colorScale>
    </cfRule>
    <cfRule type="expression" dxfId="3661" priority="5555">
      <formula>AU40&lt;0</formula>
    </cfRule>
  </conditionalFormatting>
  <conditionalFormatting sqref="AV68">
    <cfRule type="colorScale" priority="5511">
      <colorScale>
        <cfvo type="min"/>
        <cfvo type="max"/>
        <color theme="0"/>
        <color theme="0"/>
      </colorScale>
    </cfRule>
    <cfRule type="expression" dxfId="3660" priority="5513">
      <formula>AU68&lt;0</formula>
    </cfRule>
  </conditionalFormatting>
  <conditionalFormatting sqref="AV68:AV81">
    <cfRule type="expression" dxfId="3659" priority="5510">
      <formula>IF(AV68="Validar","Rojo","Verde")</formula>
    </cfRule>
    <cfRule type="expression" priority="5512">
      <formula>#REF!</formula>
    </cfRule>
  </conditionalFormatting>
  <conditionalFormatting sqref="AV69:AV81">
    <cfRule type="colorScale" priority="5572">
      <colorScale>
        <cfvo type="min"/>
        <cfvo type="max"/>
        <color theme="0"/>
        <color theme="0"/>
      </colorScale>
    </cfRule>
    <cfRule type="expression" dxfId="3658" priority="5573">
      <formula>AU69&lt;0</formula>
    </cfRule>
  </conditionalFormatting>
  <conditionalFormatting sqref="AV83">
    <cfRule type="colorScale" priority="5494">
      <colorScale>
        <cfvo type="min"/>
        <cfvo type="max"/>
        <color theme="0"/>
        <color theme="0"/>
      </colorScale>
    </cfRule>
    <cfRule type="expression" dxfId="3657" priority="5496">
      <formula>AU83&lt;0</formula>
    </cfRule>
  </conditionalFormatting>
  <conditionalFormatting sqref="AV83:AV91">
    <cfRule type="expression" dxfId="3656" priority="5493">
      <formula>IF(AV83="Validar","Rojo","Verde")</formula>
    </cfRule>
    <cfRule type="expression" priority="5495">
      <formula>#REF!</formula>
    </cfRule>
  </conditionalFormatting>
  <conditionalFormatting sqref="AV84:AV91">
    <cfRule type="colorScale" priority="5552">
      <colorScale>
        <cfvo type="min"/>
        <cfvo type="max"/>
        <color theme="0"/>
        <color theme="0"/>
      </colorScale>
    </cfRule>
    <cfRule type="expression" dxfId="3655" priority="5553">
      <formula>AU84&lt;0</formula>
    </cfRule>
  </conditionalFormatting>
  <conditionalFormatting sqref="AV93">
    <cfRule type="colorScale" priority="5507">
      <colorScale>
        <cfvo type="min"/>
        <cfvo type="max"/>
        <color theme="0"/>
        <color theme="0"/>
      </colorScale>
    </cfRule>
    <cfRule type="expression" dxfId="3654" priority="5509">
      <formula>AU93&lt;0</formula>
    </cfRule>
  </conditionalFormatting>
  <conditionalFormatting sqref="AV93:AV102">
    <cfRule type="expression" dxfId="3653" priority="5506">
      <formula>IF(AV93="Validar","Rojo","Verde")</formula>
    </cfRule>
    <cfRule type="expression" priority="5508">
      <formula>#REF!</formula>
    </cfRule>
  </conditionalFormatting>
  <conditionalFormatting sqref="AV94:AV102">
    <cfRule type="colorScale" priority="5550">
      <colorScale>
        <cfvo type="min"/>
        <cfvo type="max"/>
        <color theme="0"/>
        <color theme="0"/>
      </colorScale>
    </cfRule>
    <cfRule type="expression" dxfId="3652" priority="5551">
      <formula>AU94&lt;0</formula>
    </cfRule>
  </conditionalFormatting>
  <conditionalFormatting sqref="AV104">
    <cfRule type="colorScale" priority="5503">
      <colorScale>
        <cfvo type="min"/>
        <cfvo type="max"/>
        <color theme="0"/>
        <color theme="0"/>
      </colorScale>
    </cfRule>
    <cfRule type="expression" dxfId="3651" priority="5505">
      <formula>AU104&lt;0</formula>
    </cfRule>
  </conditionalFormatting>
  <conditionalFormatting sqref="AV104:AV106">
    <cfRule type="expression" dxfId="3650" priority="5502">
      <formula>IF(AV104="Validar","Rojo","Verde")</formula>
    </cfRule>
    <cfRule type="expression" priority="5504">
      <formula>#REF!</formula>
    </cfRule>
  </conditionalFormatting>
  <conditionalFormatting sqref="AV105:AV106">
    <cfRule type="colorScale" priority="5548">
      <colorScale>
        <cfvo type="min"/>
        <cfvo type="max"/>
        <color theme="0"/>
        <color theme="0"/>
      </colorScale>
    </cfRule>
    <cfRule type="expression" dxfId="3649" priority="5549">
      <formula>AU105&lt;0</formula>
    </cfRule>
  </conditionalFormatting>
  <conditionalFormatting sqref="AV110">
    <cfRule type="colorScale" priority="5546">
      <colorScale>
        <cfvo type="min"/>
        <cfvo type="max"/>
        <color theme="0"/>
        <color theme="0"/>
      </colorScale>
    </cfRule>
    <cfRule type="expression" dxfId="3648" priority="5547">
      <formula>AU110&lt;0</formula>
    </cfRule>
  </conditionalFormatting>
  <conditionalFormatting sqref="AV110:AV111">
    <cfRule type="expression" priority="5488">
      <formula>#REF!</formula>
    </cfRule>
  </conditionalFormatting>
  <conditionalFormatting sqref="AV111">
    <cfRule type="colorScale" priority="5487">
      <colorScale>
        <cfvo type="min"/>
        <cfvo type="max"/>
        <color theme="0"/>
        <color theme="0"/>
      </colorScale>
    </cfRule>
    <cfRule type="expression" dxfId="3647" priority="5489">
      <formula>AU111&lt;0</formula>
    </cfRule>
  </conditionalFormatting>
  <conditionalFormatting sqref="AV117:AV123">
    <cfRule type="colorScale" priority="5543">
      <colorScale>
        <cfvo type="min"/>
        <cfvo type="max"/>
        <color theme="0"/>
        <color theme="0"/>
      </colorScale>
    </cfRule>
    <cfRule type="expression" priority="5544">
      <formula>#REF!</formula>
    </cfRule>
    <cfRule type="expression" dxfId="3646" priority="5545">
      <formula>AU117&lt;0</formula>
    </cfRule>
  </conditionalFormatting>
  <conditionalFormatting sqref="AV125">
    <cfRule type="colorScale" priority="5499">
      <colorScale>
        <cfvo type="min"/>
        <cfvo type="max"/>
        <color theme="0"/>
        <color theme="0"/>
      </colorScale>
    </cfRule>
    <cfRule type="expression" dxfId="3645" priority="5501">
      <formula>AU125&lt;0</formula>
    </cfRule>
  </conditionalFormatting>
  <conditionalFormatting sqref="AV125:AV134">
    <cfRule type="expression" dxfId="3644" priority="5498">
      <formula>IF(AV125="Validar","Rojo","Verde")</formula>
    </cfRule>
    <cfRule type="expression" priority="5500">
      <formula>#REF!</formula>
    </cfRule>
  </conditionalFormatting>
  <conditionalFormatting sqref="AV126:AV134">
    <cfRule type="colorScale" priority="5540">
      <colorScale>
        <cfvo type="min"/>
        <cfvo type="max"/>
        <color theme="0"/>
        <color theme="0"/>
      </colorScale>
    </cfRule>
    <cfRule type="expression" dxfId="3643" priority="5541">
      <formula>AU126&lt;0</formula>
    </cfRule>
  </conditionalFormatting>
  <conditionalFormatting sqref="BB110:BB111">
    <cfRule type="expression" dxfId="3642" priority="5397">
      <formula>IF(BB110="Validar","Rojo","Verde")</formula>
    </cfRule>
  </conditionalFormatting>
  <conditionalFormatting sqref="BB117:BB123">
    <cfRule type="expression" dxfId="3641" priority="5453">
      <formula>IF(BB117="Validar","Rojo","Verde")</formula>
    </cfRule>
  </conditionalFormatting>
  <conditionalFormatting sqref="BB6:BB16">
    <cfRule type="expression" dxfId="3640" priority="5445">
      <formula>IF(BB6="Validar","Rojo","Verde")</formula>
    </cfRule>
    <cfRule type="expression" priority="5447">
      <formula>#REF!</formula>
    </cfRule>
  </conditionalFormatting>
  <conditionalFormatting sqref="BB6:BB9">
    <cfRule type="colorScale" priority="5481">
      <colorScale>
        <cfvo type="min"/>
        <cfvo type="max"/>
        <color theme="0"/>
        <color theme="0"/>
      </colorScale>
    </cfRule>
    <cfRule type="expression" dxfId="3639" priority="5482">
      <formula>BA6&lt;0</formula>
    </cfRule>
  </conditionalFormatting>
  <conditionalFormatting sqref="BB10">
    <cfRule type="colorScale" priority="5449">
      <colorScale>
        <cfvo type="min"/>
        <cfvo type="max"/>
        <color theme="0"/>
        <color theme="0"/>
      </colorScale>
    </cfRule>
    <cfRule type="expression" dxfId="3638" priority="5450">
      <formula>BA10&lt;0</formula>
    </cfRule>
  </conditionalFormatting>
  <conditionalFormatting sqref="BB11:BB14">
    <cfRule type="colorScale" priority="5479">
      <colorScale>
        <cfvo type="min"/>
        <cfvo type="max"/>
        <color theme="0"/>
        <color theme="0"/>
      </colorScale>
    </cfRule>
    <cfRule type="expression" dxfId="3637" priority="5480">
      <formula>BA11&lt;0</formula>
    </cfRule>
  </conditionalFormatting>
  <conditionalFormatting sqref="BB15">
    <cfRule type="colorScale" priority="5446">
      <colorScale>
        <cfvo type="min"/>
        <cfvo type="max"/>
        <color theme="0"/>
        <color theme="0"/>
      </colorScale>
    </cfRule>
    <cfRule type="expression" dxfId="3636" priority="5448">
      <formula>BA15&lt;0</formula>
    </cfRule>
  </conditionalFormatting>
  <conditionalFormatting sqref="BB16">
    <cfRule type="colorScale" priority="5477">
      <colorScale>
        <cfvo type="min"/>
        <cfvo type="max"/>
        <color theme="0"/>
        <color theme="0"/>
      </colorScale>
    </cfRule>
    <cfRule type="expression" dxfId="3635" priority="5478">
      <formula>BA16&lt;0</formula>
    </cfRule>
  </conditionalFormatting>
  <conditionalFormatting sqref="BB18">
    <cfRule type="colorScale" priority="5442">
      <colorScale>
        <cfvo type="min"/>
        <cfvo type="max"/>
        <color theme="0"/>
        <color theme="0"/>
      </colorScale>
    </cfRule>
    <cfRule type="expression" dxfId="3634" priority="5444">
      <formula>BA18&lt;0</formula>
    </cfRule>
  </conditionalFormatting>
  <conditionalFormatting sqref="BB18:BB19">
    <cfRule type="expression" dxfId="3633" priority="5441">
      <formula>IF(BB18="Validar","Rojo","Verde")</formula>
    </cfRule>
    <cfRule type="expression" priority="5443">
      <formula>#REF!</formula>
    </cfRule>
  </conditionalFormatting>
  <conditionalFormatting sqref="BB19">
    <cfRule type="colorScale" priority="5475">
      <colorScale>
        <cfvo type="min"/>
        <cfvo type="max"/>
        <color theme="0"/>
        <color theme="0"/>
      </colorScale>
    </cfRule>
    <cfRule type="expression" dxfId="3632" priority="5476">
      <formula>BA19&lt;0</formula>
    </cfRule>
  </conditionalFormatting>
  <conditionalFormatting sqref="BB23">
    <cfRule type="colorScale" priority="5438">
      <colorScale>
        <cfvo type="min"/>
        <cfvo type="max"/>
        <color theme="0"/>
        <color theme="0"/>
      </colorScale>
    </cfRule>
    <cfRule type="expression" dxfId="3631" priority="5440">
      <formula>BA23&lt;0</formula>
    </cfRule>
  </conditionalFormatting>
  <conditionalFormatting sqref="BB23:BB24">
    <cfRule type="expression" dxfId="3630" priority="5437">
      <formula>IF(BB23="Validar","Rojo","Verde")</formula>
    </cfRule>
    <cfRule type="expression" priority="5439">
      <formula>#REF!</formula>
    </cfRule>
  </conditionalFormatting>
  <conditionalFormatting sqref="BB24">
    <cfRule type="colorScale" priority="5471">
      <colorScale>
        <cfvo type="min"/>
        <cfvo type="max"/>
        <color theme="0"/>
        <color theme="0"/>
      </colorScale>
    </cfRule>
    <cfRule type="expression" dxfId="3629" priority="5472">
      <formula>BA24&lt;0</formula>
    </cfRule>
  </conditionalFormatting>
  <conditionalFormatting sqref="BB26">
    <cfRule type="colorScale" priority="5434">
      <colorScale>
        <cfvo type="min"/>
        <cfvo type="max"/>
        <color theme="0"/>
        <color theme="0"/>
      </colorScale>
    </cfRule>
    <cfRule type="expression" dxfId="3628" priority="5436">
      <formula>BA26&lt;0</formula>
    </cfRule>
  </conditionalFormatting>
  <conditionalFormatting sqref="BB26:BB27">
    <cfRule type="expression" dxfId="3627" priority="5433">
      <formula>IF(BB26="Validar","Rojo","Verde")</formula>
    </cfRule>
    <cfRule type="expression" priority="5435">
      <formula>#REF!</formula>
    </cfRule>
  </conditionalFormatting>
  <conditionalFormatting sqref="BB27">
    <cfRule type="colorScale" priority="5469">
      <colorScale>
        <cfvo type="min"/>
        <cfvo type="max"/>
        <color theme="0"/>
        <color theme="0"/>
      </colorScale>
    </cfRule>
    <cfRule type="expression" dxfId="3626" priority="5470">
      <formula>BA27&lt;0</formula>
    </cfRule>
  </conditionalFormatting>
  <conditionalFormatting sqref="BB29">
    <cfRule type="colorScale" priority="5430">
      <colorScale>
        <cfvo type="min"/>
        <cfvo type="max"/>
        <color theme="0"/>
        <color theme="0"/>
      </colorScale>
    </cfRule>
    <cfRule type="expression" dxfId="3625" priority="5432">
      <formula>BA29&lt;0</formula>
    </cfRule>
  </conditionalFormatting>
  <conditionalFormatting sqref="BB29:BB30">
    <cfRule type="expression" dxfId="3624" priority="5429">
      <formula>IF(BB29="Validar","Rojo","Verde")</formula>
    </cfRule>
    <cfRule type="expression" priority="5431">
      <formula>#REF!</formula>
    </cfRule>
  </conditionalFormatting>
  <conditionalFormatting sqref="BB30">
    <cfRule type="colorScale" priority="5467">
      <colorScale>
        <cfvo type="min"/>
        <cfvo type="max"/>
        <color theme="0"/>
        <color theme="0"/>
      </colorScale>
    </cfRule>
    <cfRule type="expression" dxfId="3623" priority="5468">
      <formula>BA30&lt;0</formula>
    </cfRule>
  </conditionalFormatting>
  <conditionalFormatting sqref="BB39">
    <cfRule type="colorScale" priority="5426">
      <colorScale>
        <cfvo type="min"/>
        <cfvo type="max"/>
        <color theme="0"/>
        <color theme="0"/>
      </colorScale>
    </cfRule>
    <cfRule type="expression" dxfId="3622" priority="5428">
      <formula>BA39&lt;0</formula>
    </cfRule>
  </conditionalFormatting>
  <conditionalFormatting sqref="BB39:BB66">
    <cfRule type="expression" dxfId="3621" priority="5425">
      <formula>IF(BB39="Validar","Rojo","Verde")</formula>
    </cfRule>
    <cfRule type="expression" priority="5427">
      <formula>#REF!</formula>
    </cfRule>
  </conditionalFormatting>
  <conditionalFormatting sqref="BB40:BB66">
    <cfRule type="colorScale" priority="5465">
      <colorScale>
        <cfvo type="min"/>
        <cfvo type="max"/>
        <color theme="0"/>
        <color theme="0"/>
      </colorScale>
    </cfRule>
    <cfRule type="expression" dxfId="3620" priority="5466">
      <formula>BA40&lt;0</formula>
    </cfRule>
  </conditionalFormatting>
  <conditionalFormatting sqref="BB68">
    <cfRule type="colorScale" priority="5422">
      <colorScale>
        <cfvo type="min"/>
        <cfvo type="max"/>
        <color theme="0"/>
        <color theme="0"/>
      </colorScale>
    </cfRule>
    <cfRule type="expression" dxfId="3619" priority="5424">
      <formula>BA68&lt;0</formula>
    </cfRule>
  </conditionalFormatting>
  <conditionalFormatting sqref="BB68:BB81">
    <cfRule type="expression" dxfId="3618" priority="5421">
      <formula>IF(BB68="Validar","Rojo","Verde")</formula>
    </cfRule>
    <cfRule type="expression" priority="5423">
      <formula>#REF!</formula>
    </cfRule>
  </conditionalFormatting>
  <conditionalFormatting sqref="BB69:BB81">
    <cfRule type="colorScale" priority="5483">
      <colorScale>
        <cfvo type="min"/>
        <cfvo type="max"/>
        <color theme="0"/>
        <color theme="0"/>
      </colorScale>
    </cfRule>
    <cfRule type="expression" dxfId="3617" priority="5484">
      <formula>BA69&lt;0</formula>
    </cfRule>
  </conditionalFormatting>
  <conditionalFormatting sqref="BB83">
    <cfRule type="colorScale" priority="5405">
      <colorScale>
        <cfvo type="min"/>
        <cfvo type="max"/>
        <color theme="0"/>
        <color theme="0"/>
      </colorScale>
    </cfRule>
    <cfRule type="expression" dxfId="3616" priority="5407">
      <formula>BA83&lt;0</formula>
    </cfRule>
  </conditionalFormatting>
  <conditionalFormatting sqref="BB83:BB91">
    <cfRule type="expression" dxfId="3615" priority="5404">
      <formula>IF(BB83="Validar","Rojo","Verde")</formula>
    </cfRule>
    <cfRule type="expression" priority="5406">
      <formula>#REF!</formula>
    </cfRule>
  </conditionalFormatting>
  <conditionalFormatting sqref="BB84:BB91">
    <cfRule type="colorScale" priority="5463">
      <colorScale>
        <cfvo type="min"/>
        <cfvo type="max"/>
        <color theme="0"/>
        <color theme="0"/>
      </colorScale>
    </cfRule>
    <cfRule type="expression" dxfId="3614" priority="5464">
      <formula>BA84&lt;0</formula>
    </cfRule>
  </conditionalFormatting>
  <conditionalFormatting sqref="BB93">
    <cfRule type="colorScale" priority="5418">
      <colorScale>
        <cfvo type="min"/>
        <cfvo type="max"/>
        <color theme="0"/>
        <color theme="0"/>
      </colorScale>
    </cfRule>
    <cfRule type="expression" dxfId="3613" priority="5420">
      <formula>BA93&lt;0</formula>
    </cfRule>
  </conditionalFormatting>
  <conditionalFormatting sqref="BB93:BB102">
    <cfRule type="expression" dxfId="3612" priority="5417">
      <formula>IF(BB93="Validar","Rojo","Verde")</formula>
    </cfRule>
    <cfRule type="expression" priority="5419">
      <formula>#REF!</formula>
    </cfRule>
  </conditionalFormatting>
  <conditionalFormatting sqref="BB94:BB102">
    <cfRule type="colorScale" priority="5461">
      <colorScale>
        <cfvo type="min"/>
        <cfvo type="max"/>
        <color theme="0"/>
        <color theme="0"/>
      </colorScale>
    </cfRule>
    <cfRule type="expression" dxfId="3611" priority="5462">
      <formula>BA94&lt;0</formula>
    </cfRule>
  </conditionalFormatting>
  <conditionalFormatting sqref="BB104">
    <cfRule type="colorScale" priority="5414">
      <colorScale>
        <cfvo type="min"/>
        <cfvo type="max"/>
        <color theme="0"/>
        <color theme="0"/>
      </colorScale>
    </cfRule>
    <cfRule type="expression" dxfId="3610" priority="5416">
      <formula>BA104&lt;0</formula>
    </cfRule>
  </conditionalFormatting>
  <conditionalFormatting sqref="BB104:BB106">
    <cfRule type="expression" dxfId="3609" priority="5413">
      <formula>IF(BB104="Validar","Rojo","Verde")</formula>
    </cfRule>
    <cfRule type="expression" priority="5415">
      <formula>#REF!</formula>
    </cfRule>
  </conditionalFormatting>
  <conditionalFormatting sqref="BB105:BB106">
    <cfRule type="colorScale" priority="5459">
      <colorScale>
        <cfvo type="min"/>
        <cfvo type="max"/>
        <color theme="0"/>
        <color theme="0"/>
      </colorScale>
    </cfRule>
    <cfRule type="expression" dxfId="3608" priority="5460">
      <formula>BA105&lt;0</formula>
    </cfRule>
  </conditionalFormatting>
  <conditionalFormatting sqref="BB110">
    <cfRule type="colorScale" priority="5457">
      <colorScale>
        <cfvo type="min"/>
        <cfvo type="max"/>
        <color theme="0"/>
        <color theme="0"/>
      </colorScale>
    </cfRule>
    <cfRule type="expression" dxfId="3607" priority="5458">
      <formula>BA110&lt;0</formula>
    </cfRule>
  </conditionalFormatting>
  <conditionalFormatting sqref="BB110:BB111">
    <cfRule type="expression" priority="5399">
      <formula>#REF!</formula>
    </cfRule>
  </conditionalFormatting>
  <conditionalFormatting sqref="BB111">
    <cfRule type="colorScale" priority="5398">
      <colorScale>
        <cfvo type="min"/>
        <cfvo type="max"/>
        <color theme="0"/>
        <color theme="0"/>
      </colorScale>
    </cfRule>
    <cfRule type="expression" dxfId="3606" priority="5400">
      <formula>BA111&lt;0</formula>
    </cfRule>
  </conditionalFormatting>
  <conditionalFormatting sqref="BB117:BB123">
    <cfRule type="colorScale" priority="5454">
      <colorScale>
        <cfvo type="min"/>
        <cfvo type="max"/>
        <color theme="0"/>
        <color theme="0"/>
      </colorScale>
    </cfRule>
    <cfRule type="expression" priority="5455">
      <formula>#REF!</formula>
    </cfRule>
    <cfRule type="expression" dxfId="3605" priority="5456">
      <formula>BA117&lt;0</formula>
    </cfRule>
  </conditionalFormatting>
  <conditionalFormatting sqref="BB125">
    <cfRule type="colorScale" priority="5410">
      <colorScale>
        <cfvo type="min"/>
        <cfvo type="max"/>
        <color theme="0"/>
        <color theme="0"/>
      </colorScale>
    </cfRule>
    <cfRule type="expression" dxfId="3604" priority="5412">
      <formula>BA125&lt;0</formula>
    </cfRule>
  </conditionalFormatting>
  <conditionalFormatting sqref="BB125:BB134">
    <cfRule type="expression" dxfId="3603" priority="5409">
      <formula>IF(BB125="Validar","Rojo","Verde")</formula>
    </cfRule>
    <cfRule type="expression" priority="5411">
      <formula>#REF!</formula>
    </cfRule>
  </conditionalFormatting>
  <conditionalFormatting sqref="BB126:BB134">
    <cfRule type="colorScale" priority="5451">
      <colorScale>
        <cfvo type="min"/>
        <cfvo type="max"/>
        <color theme="0"/>
        <color theme="0"/>
      </colorScale>
    </cfRule>
    <cfRule type="expression" dxfId="3602" priority="5452">
      <formula>BA126&lt;0</formula>
    </cfRule>
  </conditionalFormatting>
  <conditionalFormatting sqref="BF110:BF111">
    <cfRule type="expression" dxfId="3601" priority="5308">
      <formula>IF(BF110="Validar","Rojo","Verde")</formula>
    </cfRule>
  </conditionalFormatting>
  <conditionalFormatting sqref="BF117:BF123">
    <cfRule type="expression" dxfId="3600" priority="5364">
      <formula>IF(BF117="Validar","Rojo","Verde")</formula>
    </cfRule>
  </conditionalFormatting>
  <conditionalFormatting sqref="BF117:BF123">
    <cfRule type="expression" priority="5366">
      <formula>#REF!</formula>
    </cfRule>
  </conditionalFormatting>
  <conditionalFormatting sqref="BF6:BF16">
    <cfRule type="expression" dxfId="3599" priority="5356">
      <formula>IF(BF6="Validar","Rojo","Verde")</formula>
    </cfRule>
    <cfRule type="expression" priority="5358">
      <formula>#REF!</formula>
    </cfRule>
  </conditionalFormatting>
  <conditionalFormatting sqref="BF6:BF9">
    <cfRule type="colorScale" priority="5392">
      <colorScale>
        <cfvo type="min"/>
        <cfvo type="max"/>
        <color theme="0"/>
        <color theme="0"/>
      </colorScale>
    </cfRule>
    <cfRule type="expression" dxfId="3598" priority="5393">
      <formula>BE6&lt;0</formula>
    </cfRule>
  </conditionalFormatting>
  <conditionalFormatting sqref="BF10">
    <cfRule type="colorScale" priority="5360">
      <colorScale>
        <cfvo type="min"/>
        <cfvo type="max"/>
        <color theme="0"/>
        <color theme="0"/>
      </colorScale>
    </cfRule>
    <cfRule type="expression" dxfId="3597" priority="5361">
      <formula>BE10&lt;0</formula>
    </cfRule>
  </conditionalFormatting>
  <conditionalFormatting sqref="BF11:BF14">
    <cfRule type="colorScale" priority="5390">
      <colorScale>
        <cfvo type="min"/>
        <cfvo type="max"/>
        <color theme="0"/>
        <color theme="0"/>
      </colorScale>
    </cfRule>
    <cfRule type="expression" dxfId="3596" priority="5391">
      <formula>BE11&lt;0</formula>
    </cfRule>
  </conditionalFormatting>
  <conditionalFormatting sqref="BF15">
    <cfRule type="colorScale" priority="5357">
      <colorScale>
        <cfvo type="min"/>
        <cfvo type="max"/>
        <color theme="0"/>
        <color theme="0"/>
      </colorScale>
    </cfRule>
    <cfRule type="expression" dxfId="3595" priority="5359">
      <formula>BE15&lt;0</formula>
    </cfRule>
  </conditionalFormatting>
  <conditionalFormatting sqref="BF16">
    <cfRule type="colorScale" priority="5388">
      <colorScale>
        <cfvo type="min"/>
        <cfvo type="max"/>
        <color theme="0"/>
        <color theme="0"/>
      </colorScale>
    </cfRule>
    <cfRule type="expression" dxfId="3594" priority="5389">
      <formula>BE16&lt;0</formula>
    </cfRule>
  </conditionalFormatting>
  <conditionalFormatting sqref="BF18">
    <cfRule type="colorScale" priority="5353">
      <colorScale>
        <cfvo type="min"/>
        <cfvo type="max"/>
        <color theme="0"/>
        <color theme="0"/>
      </colorScale>
    </cfRule>
    <cfRule type="expression" dxfId="3593" priority="5355">
      <formula>BE18&lt;0</formula>
    </cfRule>
  </conditionalFormatting>
  <conditionalFormatting sqref="BF18:BF19">
    <cfRule type="expression" dxfId="3592" priority="5352">
      <formula>IF(BF18="Validar","Rojo","Verde")</formula>
    </cfRule>
    <cfRule type="expression" priority="5354">
      <formula>#REF!</formula>
    </cfRule>
  </conditionalFormatting>
  <conditionalFormatting sqref="BF19">
    <cfRule type="colorScale" priority="5386">
      <colorScale>
        <cfvo type="min"/>
        <cfvo type="max"/>
        <color theme="0"/>
        <color theme="0"/>
      </colorScale>
    </cfRule>
    <cfRule type="expression" dxfId="3591" priority="5387">
      <formula>BE19&lt;0</formula>
    </cfRule>
  </conditionalFormatting>
  <conditionalFormatting sqref="BF23">
    <cfRule type="colorScale" priority="5349">
      <colorScale>
        <cfvo type="min"/>
        <cfvo type="max"/>
        <color theme="0"/>
        <color theme="0"/>
      </colorScale>
    </cfRule>
    <cfRule type="expression" dxfId="3590" priority="5351">
      <formula>BE23&lt;0</formula>
    </cfRule>
  </conditionalFormatting>
  <conditionalFormatting sqref="BF23:BF24">
    <cfRule type="expression" dxfId="3589" priority="5348">
      <formula>IF(BF23="Validar","Rojo","Verde")</formula>
    </cfRule>
    <cfRule type="expression" priority="5350">
      <formula>#REF!</formula>
    </cfRule>
  </conditionalFormatting>
  <conditionalFormatting sqref="BF24">
    <cfRule type="colorScale" priority="5382">
      <colorScale>
        <cfvo type="min"/>
        <cfvo type="max"/>
        <color theme="0"/>
        <color theme="0"/>
      </colorScale>
    </cfRule>
    <cfRule type="expression" dxfId="3588" priority="5383">
      <formula>BE24&lt;0</formula>
    </cfRule>
  </conditionalFormatting>
  <conditionalFormatting sqref="BF26">
    <cfRule type="colorScale" priority="5345">
      <colorScale>
        <cfvo type="min"/>
        <cfvo type="max"/>
        <color theme="0"/>
        <color theme="0"/>
      </colorScale>
    </cfRule>
    <cfRule type="expression" dxfId="3587" priority="5347">
      <formula>BE26&lt;0</formula>
    </cfRule>
  </conditionalFormatting>
  <conditionalFormatting sqref="BF26:BF27">
    <cfRule type="expression" dxfId="3586" priority="5344">
      <formula>IF(BF26="Validar","Rojo","Verde")</formula>
    </cfRule>
    <cfRule type="expression" priority="5346">
      <formula>#REF!</formula>
    </cfRule>
  </conditionalFormatting>
  <conditionalFormatting sqref="BF27">
    <cfRule type="colorScale" priority="5380">
      <colorScale>
        <cfvo type="min"/>
        <cfvo type="max"/>
        <color theme="0"/>
        <color theme="0"/>
      </colorScale>
    </cfRule>
    <cfRule type="expression" dxfId="3585" priority="5381">
      <formula>BE27&lt;0</formula>
    </cfRule>
  </conditionalFormatting>
  <conditionalFormatting sqref="BF29">
    <cfRule type="colorScale" priority="5341">
      <colorScale>
        <cfvo type="min"/>
        <cfvo type="max"/>
        <color theme="0"/>
        <color theme="0"/>
      </colorScale>
    </cfRule>
    <cfRule type="expression" dxfId="3584" priority="5343">
      <formula>BE29&lt;0</formula>
    </cfRule>
  </conditionalFormatting>
  <conditionalFormatting sqref="BF29:BF30">
    <cfRule type="expression" dxfId="3583" priority="5340">
      <formula>IF(BF29="Validar","Rojo","Verde")</formula>
    </cfRule>
    <cfRule type="expression" priority="5342">
      <formula>#REF!</formula>
    </cfRule>
  </conditionalFormatting>
  <conditionalFormatting sqref="BF30">
    <cfRule type="colorScale" priority="5378">
      <colorScale>
        <cfvo type="min"/>
        <cfvo type="max"/>
        <color theme="0"/>
        <color theme="0"/>
      </colorScale>
    </cfRule>
    <cfRule type="expression" dxfId="3582" priority="5379">
      <formula>BE30&lt;0</formula>
    </cfRule>
  </conditionalFormatting>
  <conditionalFormatting sqref="BF39">
    <cfRule type="colorScale" priority="5337">
      <colorScale>
        <cfvo type="min"/>
        <cfvo type="max"/>
        <color theme="0"/>
        <color theme="0"/>
      </colorScale>
    </cfRule>
    <cfRule type="expression" dxfId="3581" priority="5339">
      <formula>BE39&lt;0</formula>
    </cfRule>
  </conditionalFormatting>
  <conditionalFormatting sqref="BF39:BF66">
    <cfRule type="expression" dxfId="3580" priority="5336">
      <formula>IF(BF39="Validar","Rojo","Verde")</formula>
    </cfRule>
    <cfRule type="expression" priority="5338">
      <formula>#REF!</formula>
    </cfRule>
  </conditionalFormatting>
  <conditionalFormatting sqref="BF40:BF66">
    <cfRule type="colorScale" priority="5376">
      <colorScale>
        <cfvo type="min"/>
        <cfvo type="max"/>
        <color theme="0"/>
        <color theme="0"/>
      </colorScale>
    </cfRule>
    <cfRule type="expression" dxfId="3579" priority="5377">
      <formula>BE40&lt;0</formula>
    </cfRule>
  </conditionalFormatting>
  <conditionalFormatting sqref="BF68">
    <cfRule type="colorScale" priority="5333">
      <colorScale>
        <cfvo type="min"/>
        <cfvo type="max"/>
        <color theme="0"/>
        <color theme="0"/>
      </colorScale>
    </cfRule>
    <cfRule type="expression" dxfId="3578" priority="5335">
      <formula>BE68&lt;0</formula>
    </cfRule>
  </conditionalFormatting>
  <conditionalFormatting sqref="BF68:BF81">
    <cfRule type="expression" dxfId="3577" priority="5332">
      <formula>IF(BF68="Validar","Rojo","Verde")</formula>
    </cfRule>
    <cfRule type="expression" priority="5334">
      <formula>#REF!</formula>
    </cfRule>
  </conditionalFormatting>
  <conditionalFormatting sqref="BF69:BF81">
    <cfRule type="colorScale" priority="5394">
      <colorScale>
        <cfvo type="min"/>
        <cfvo type="max"/>
        <color theme="0"/>
        <color theme="0"/>
      </colorScale>
    </cfRule>
    <cfRule type="expression" dxfId="3576" priority="5395">
      <formula>BE69&lt;0</formula>
    </cfRule>
  </conditionalFormatting>
  <conditionalFormatting sqref="BF83">
    <cfRule type="colorScale" priority="5316">
      <colorScale>
        <cfvo type="min"/>
        <cfvo type="max"/>
        <color theme="0"/>
        <color theme="0"/>
      </colorScale>
    </cfRule>
    <cfRule type="expression" dxfId="3575" priority="5318">
      <formula>BE83&lt;0</formula>
    </cfRule>
  </conditionalFormatting>
  <conditionalFormatting sqref="BF83:BF91">
    <cfRule type="expression" dxfId="3574" priority="5315">
      <formula>IF(BF83="Validar","Rojo","Verde")</formula>
    </cfRule>
    <cfRule type="expression" priority="5317">
      <formula>#REF!</formula>
    </cfRule>
  </conditionalFormatting>
  <conditionalFormatting sqref="BF84:BF91">
    <cfRule type="colorScale" priority="5374">
      <colorScale>
        <cfvo type="min"/>
        <cfvo type="max"/>
        <color theme="0"/>
        <color theme="0"/>
      </colorScale>
    </cfRule>
    <cfRule type="expression" dxfId="3573" priority="5375">
      <formula>BE84&lt;0</formula>
    </cfRule>
  </conditionalFormatting>
  <conditionalFormatting sqref="BF93">
    <cfRule type="colorScale" priority="5329">
      <colorScale>
        <cfvo type="min"/>
        <cfvo type="max"/>
        <color theme="0"/>
        <color theme="0"/>
      </colorScale>
    </cfRule>
    <cfRule type="expression" dxfId="3572" priority="5331">
      <formula>BE93&lt;0</formula>
    </cfRule>
  </conditionalFormatting>
  <conditionalFormatting sqref="BF93:BF102">
    <cfRule type="expression" dxfId="3571" priority="5328">
      <formula>IF(BF93="Validar","Rojo","Verde")</formula>
    </cfRule>
    <cfRule type="expression" priority="5330">
      <formula>#REF!</formula>
    </cfRule>
  </conditionalFormatting>
  <conditionalFormatting sqref="BF94:BF102">
    <cfRule type="colorScale" priority="5372">
      <colorScale>
        <cfvo type="min"/>
        <cfvo type="max"/>
        <color theme="0"/>
        <color theme="0"/>
      </colorScale>
    </cfRule>
    <cfRule type="expression" dxfId="3570" priority="5373">
      <formula>BE94&lt;0</formula>
    </cfRule>
  </conditionalFormatting>
  <conditionalFormatting sqref="BF104">
    <cfRule type="colorScale" priority="5325">
      <colorScale>
        <cfvo type="min"/>
        <cfvo type="max"/>
        <color theme="0"/>
        <color theme="0"/>
      </colorScale>
    </cfRule>
    <cfRule type="expression" dxfId="3569" priority="5327">
      <formula>BE104&lt;0</formula>
    </cfRule>
  </conditionalFormatting>
  <conditionalFormatting sqref="BF104:BF106">
    <cfRule type="expression" dxfId="3568" priority="5324">
      <formula>IF(BF104="Validar","Rojo","Verde")</formula>
    </cfRule>
    <cfRule type="expression" priority="5326">
      <formula>#REF!</formula>
    </cfRule>
  </conditionalFormatting>
  <conditionalFormatting sqref="BF105:BF106">
    <cfRule type="colorScale" priority="5370">
      <colorScale>
        <cfvo type="min"/>
        <cfvo type="max"/>
        <color theme="0"/>
        <color theme="0"/>
      </colorScale>
    </cfRule>
    <cfRule type="expression" dxfId="3567" priority="5371">
      <formula>BE105&lt;0</formula>
    </cfRule>
  </conditionalFormatting>
  <conditionalFormatting sqref="BF110">
    <cfRule type="colorScale" priority="5368">
      <colorScale>
        <cfvo type="min"/>
        <cfvo type="max"/>
        <color theme="0"/>
        <color theme="0"/>
      </colorScale>
    </cfRule>
    <cfRule type="expression" dxfId="3566" priority="5369">
      <formula>BE110&lt;0</formula>
    </cfRule>
  </conditionalFormatting>
  <conditionalFormatting sqref="BF110:BF111">
    <cfRule type="expression" priority="5310">
      <formula>#REF!</formula>
    </cfRule>
  </conditionalFormatting>
  <conditionalFormatting sqref="BF111">
    <cfRule type="colorScale" priority="5309">
      <colorScale>
        <cfvo type="min"/>
        <cfvo type="max"/>
        <color theme="0"/>
        <color theme="0"/>
      </colorScale>
    </cfRule>
    <cfRule type="expression" dxfId="3565" priority="5311">
      <formula>BE111&lt;0</formula>
    </cfRule>
  </conditionalFormatting>
  <conditionalFormatting sqref="BF117:BF123">
    <cfRule type="colorScale" priority="5365">
      <colorScale>
        <cfvo type="min"/>
        <cfvo type="max"/>
        <color theme="0"/>
        <color theme="0"/>
      </colorScale>
    </cfRule>
    <cfRule type="expression" dxfId="3564" priority="5367">
      <formula>BE117&lt;0</formula>
    </cfRule>
  </conditionalFormatting>
  <conditionalFormatting sqref="BF125">
    <cfRule type="colorScale" priority="5321">
      <colorScale>
        <cfvo type="min"/>
        <cfvo type="max"/>
        <color theme="0"/>
        <color theme="0"/>
      </colorScale>
    </cfRule>
    <cfRule type="expression" dxfId="3563" priority="5323">
      <formula>BE125&lt;0</formula>
    </cfRule>
  </conditionalFormatting>
  <conditionalFormatting sqref="BF125:BF134">
    <cfRule type="expression" dxfId="3562" priority="5320">
      <formula>IF(BF125="Validar","Rojo","Verde")</formula>
    </cfRule>
    <cfRule type="expression" priority="5322">
      <formula>#REF!</formula>
    </cfRule>
  </conditionalFormatting>
  <conditionalFormatting sqref="BF126:BF134">
    <cfRule type="colorScale" priority="5362">
      <colorScale>
        <cfvo type="min"/>
        <cfvo type="max"/>
        <color theme="0"/>
        <color theme="0"/>
      </colorScale>
    </cfRule>
    <cfRule type="expression" dxfId="3561" priority="5363">
      <formula>BE126&lt;0</formula>
    </cfRule>
  </conditionalFormatting>
  <conditionalFormatting sqref="BM110:BM111">
    <cfRule type="expression" dxfId="3560" priority="4774">
      <formula>IF(BM110="Validar","Rojo","Verde")</formula>
    </cfRule>
  </conditionalFormatting>
  <conditionalFormatting sqref="BZ110:BZ111">
    <cfRule type="expression" dxfId="3559" priority="5219">
      <formula>IF(BZ110="Validar","Rojo","Verde")</formula>
    </cfRule>
  </conditionalFormatting>
  <conditionalFormatting sqref="BZ117:BZ123">
    <cfRule type="expression" dxfId="3558" priority="5275">
      <formula>IF(BZ117="Validar","Rojo","Verde")</formula>
    </cfRule>
  </conditionalFormatting>
  <conditionalFormatting sqref="BZ6:BZ16">
    <cfRule type="expression" dxfId="3557" priority="5267">
      <formula>IF(BZ6="Validar","Rojo","Verde")</formula>
    </cfRule>
    <cfRule type="expression" priority="5269">
      <formula>#REF!</formula>
    </cfRule>
  </conditionalFormatting>
  <conditionalFormatting sqref="BZ6:BZ9">
    <cfRule type="colorScale" priority="5303">
      <colorScale>
        <cfvo type="min"/>
        <cfvo type="max"/>
        <color theme="0"/>
        <color theme="0"/>
      </colorScale>
    </cfRule>
    <cfRule type="expression" dxfId="3556" priority="5304">
      <formula>BY6&lt;0</formula>
    </cfRule>
  </conditionalFormatting>
  <conditionalFormatting sqref="BZ10">
    <cfRule type="colorScale" priority="5271">
      <colorScale>
        <cfvo type="min"/>
        <cfvo type="max"/>
        <color theme="0"/>
        <color theme="0"/>
      </colorScale>
    </cfRule>
    <cfRule type="expression" dxfId="3555" priority="5272">
      <formula>BY10&lt;0</formula>
    </cfRule>
  </conditionalFormatting>
  <conditionalFormatting sqref="BZ11:BZ14">
    <cfRule type="colorScale" priority="5301">
      <colorScale>
        <cfvo type="min"/>
        <cfvo type="max"/>
        <color theme="0"/>
        <color theme="0"/>
      </colorScale>
    </cfRule>
    <cfRule type="expression" dxfId="3554" priority="5302">
      <formula>BY11&lt;0</formula>
    </cfRule>
  </conditionalFormatting>
  <conditionalFormatting sqref="BZ15">
    <cfRule type="colorScale" priority="5268">
      <colorScale>
        <cfvo type="min"/>
        <cfvo type="max"/>
        <color theme="0"/>
        <color theme="0"/>
      </colorScale>
    </cfRule>
    <cfRule type="expression" dxfId="3553" priority="5270">
      <formula>BY15&lt;0</formula>
    </cfRule>
  </conditionalFormatting>
  <conditionalFormatting sqref="BZ16">
    <cfRule type="colorScale" priority="5299">
      <colorScale>
        <cfvo type="min"/>
        <cfvo type="max"/>
        <color theme="0"/>
        <color theme="0"/>
      </colorScale>
    </cfRule>
    <cfRule type="expression" dxfId="3552" priority="5300">
      <formula>BY16&lt;0</formula>
    </cfRule>
  </conditionalFormatting>
  <conditionalFormatting sqref="BZ18">
    <cfRule type="colorScale" priority="5264">
      <colorScale>
        <cfvo type="min"/>
        <cfvo type="max"/>
        <color theme="0"/>
        <color theme="0"/>
      </colorScale>
    </cfRule>
    <cfRule type="expression" dxfId="3551" priority="5266">
      <formula>BY18&lt;0</formula>
    </cfRule>
  </conditionalFormatting>
  <conditionalFormatting sqref="BZ18:BZ19">
    <cfRule type="expression" dxfId="3550" priority="5263">
      <formula>IF(BZ18="Validar","Rojo","Verde")</formula>
    </cfRule>
    <cfRule type="expression" priority="5265">
      <formula>#REF!</formula>
    </cfRule>
  </conditionalFormatting>
  <conditionalFormatting sqref="BZ19">
    <cfRule type="colorScale" priority="5297">
      <colorScale>
        <cfvo type="min"/>
        <cfvo type="max"/>
        <color theme="0"/>
        <color theme="0"/>
      </colorScale>
    </cfRule>
    <cfRule type="expression" dxfId="3549" priority="5298">
      <formula>BY19&lt;0</formula>
    </cfRule>
  </conditionalFormatting>
  <conditionalFormatting sqref="BZ23">
    <cfRule type="colorScale" priority="5260">
      <colorScale>
        <cfvo type="min"/>
        <cfvo type="max"/>
        <color theme="0"/>
        <color theme="0"/>
      </colorScale>
    </cfRule>
    <cfRule type="expression" dxfId="3548" priority="5262">
      <formula>BY23&lt;0</formula>
    </cfRule>
  </conditionalFormatting>
  <conditionalFormatting sqref="BZ23:BZ24">
    <cfRule type="expression" dxfId="3547" priority="5259">
      <formula>IF(BZ23="Validar","Rojo","Verde")</formula>
    </cfRule>
    <cfRule type="expression" priority="5261">
      <formula>#REF!</formula>
    </cfRule>
  </conditionalFormatting>
  <conditionalFormatting sqref="BZ24">
    <cfRule type="colorScale" priority="5293">
      <colorScale>
        <cfvo type="min"/>
        <cfvo type="max"/>
        <color theme="0"/>
        <color theme="0"/>
      </colorScale>
    </cfRule>
    <cfRule type="expression" dxfId="3546" priority="5294">
      <formula>BY24&lt;0</formula>
    </cfRule>
  </conditionalFormatting>
  <conditionalFormatting sqref="BZ26">
    <cfRule type="colorScale" priority="5256">
      <colorScale>
        <cfvo type="min"/>
        <cfvo type="max"/>
        <color theme="0"/>
        <color theme="0"/>
      </colorScale>
    </cfRule>
    <cfRule type="expression" dxfId="3545" priority="5258">
      <formula>BY26&lt;0</formula>
    </cfRule>
  </conditionalFormatting>
  <conditionalFormatting sqref="BZ26:BZ27">
    <cfRule type="expression" dxfId="3544" priority="5255">
      <formula>IF(BZ26="Validar","Rojo","Verde")</formula>
    </cfRule>
    <cfRule type="expression" priority="5257">
      <formula>#REF!</formula>
    </cfRule>
  </conditionalFormatting>
  <conditionalFormatting sqref="BZ27">
    <cfRule type="colorScale" priority="5291">
      <colorScale>
        <cfvo type="min"/>
        <cfvo type="max"/>
        <color theme="0"/>
        <color theme="0"/>
      </colorScale>
    </cfRule>
    <cfRule type="expression" dxfId="3543" priority="5292">
      <formula>BY27&lt;0</formula>
    </cfRule>
  </conditionalFormatting>
  <conditionalFormatting sqref="BZ29">
    <cfRule type="colorScale" priority="5252">
      <colorScale>
        <cfvo type="min"/>
        <cfvo type="max"/>
        <color theme="0"/>
        <color theme="0"/>
      </colorScale>
    </cfRule>
    <cfRule type="expression" dxfId="3542" priority="5254">
      <formula>BY29&lt;0</formula>
    </cfRule>
  </conditionalFormatting>
  <conditionalFormatting sqref="BZ29:BZ30">
    <cfRule type="expression" dxfId="3541" priority="5251">
      <formula>IF(BZ29="Validar","Rojo","Verde")</formula>
    </cfRule>
    <cfRule type="expression" priority="5253">
      <formula>#REF!</formula>
    </cfRule>
  </conditionalFormatting>
  <conditionalFormatting sqref="BZ30">
    <cfRule type="colorScale" priority="5289">
      <colorScale>
        <cfvo type="min"/>
        <cfvo type="max"/>
        <color theme="0"/>
        <color theme="0"/>
      </colorScale>
    </cfRule>
    <cfRule type="expression" dxfId="3540" priority="5290">
      <formula>BY30&lt;0</formula>
    </cfRule>
  </conditionalFormatting>
  <conditionalFormatting sqref="BZ39">
    <cfRule type="colorScale" priority="5248">
      <colorScale>
        <cfvo type="min"/>
        <cfvo type="max"/>
        <color theme="0"/>
        <color theme="0"/>
      </colorScale>
    </cfRule>
    <cfRule type="expression" dxfId="3539" priority="5250">
      <formula>BY39&lt;0</formula>
    </cfRule>
  </conditionalFormatting>
  <conditionalFormatting sqref="BZ39:BZ66">
    <cfRule type="expression" dxfId="3538" priority="5247">
      <formula>IF(BZ39="Validar","Rojo","Verde")</formula>
    </cfRule>
    <cfRule type="expression" priority="5249">
      <formula>#REF!</formula>
    </cfRule>
  </conditionalFormatting>
  <conditionalFormatting sqref="BZ40:BZ66">
    <cfRule type="colorScale" priority="5287">
      <colorScale>
        <cfvo type="min"/>
        <cfvo type="max"/>
        <color theme="0"/>
        <color theme="0"/>
      </colorScale>
    </cfRule>
    <cfRule type="expression" dxfId="3537" priority="5288">
      <formula>BY40&lt;0</formula>
    </cfRule>
  </conditionalFormatting>
  <conditionalFormatting sqref="BZ68">
    <cfRule type="colorScale" priority="5244">
      <colorScale>
        <cfvo type="min"/>
        <cfvo type="max"/>
        <color theme="0"/>
        <color theme="0"/>
      </colorScale>
    </cfRule>
    <cfRule type="expression" dxfId="3536" priority="5246">
      <formula>BY68&lt;0</formula>
    </cfRule>
  </conditionalFormatting>
  <conditionalFormatting sqref="BZ68:BZ81">
    <cfRule type="expression" dxfId="3535" priority="5243">
      <formula>IF(BZ68="Validar","Rojo","Verde")</formula>
    </cfRule>
    <cfRule type="expression" priority="5245">
      <formula>#REF!</formula>
    </cfRule>
  </conditionalFormatting>
  <conditionalFormatting sqref="BZ69:BZ81">
    <cfRule type="colorScale" priority="5305">
      <colorScale>
        <cfvo type="min"/>
        <cfvo type="max"/>
        <color theme="0"/>
        <color theme="0"/>
      </colorScale>
    </cfRule>
    <cfRule type="expression" dxfId="3534" priority="5306">
      <formula>BY69&lt;0</formula>
    </cfRule>
  </conditionalFormatting>
  <conditionalFormatting sqref="BZ83">
    <cfRule type="colorScale" priority="5227">
      <colorScale>
        <cfvo type="min"/>
        <cfvo type="max"/>
        <color theme="0"/>
        <color theme="0"/>
      </colorScale>
    </cfRule>
    <cfRule type="expression" dxfId="3533" priority="5229">
      <formula>BY83&lt;0</formula>
    </cfRule>
  </conditionalFormatting>
  <conditionalFormatting sqref="BZ83:BZ91">
    <cfRule type="expression" dxfId="3532" priority="5226">
      <formula>IF(BZ83="Validar","Rojo","Verde")</formula>
    </cfRule>
    <cfRule type="expression" priority="5228">
      <formula>#REF!</formula>
    </cfRule>
  </conditionalFormatting>
  <conditionalFormatting sqref="BZ84:BZ91">
    <cfRule type="colorScale" priority="5285">
      <colorScale>
        <cfvo type="min"/>
        <cfvo type="max"/>
        <color theme="0"/>
        <color theme="0"/>
      </colorScale>
    </cfRule>
    <cfRule type="expression" dxfId="3531" priority="5286">
      <formula>BY84&lt;0</formula>
    </cfRule>
  </conditionalFormatting>
  <conditionalFormatting sqref="BZ93">
    <cfRule type="colorScale" priority="5240">
      <colorScale>
        <cfvo type="min"/>
        <cfvo type="max"/>
        <color theme="0"/>
        <color theme="0"/>
      </colorScale>
    </cfRule>
    <cfRule type="expression" dxfId="3530" priority="5242">
      <formula>BY93&lt;0</formula>
    </cfRule>
  </conditionalFormatting>
  <conditionalFormatting sqref="BZ93:BZ102">
    <cfRule type="expression" dxfId="3529" priority="5239">
      <formula>IF(BZ93="Validar","Rojo","Verde")</formula>
    </cfRule>
    <cfRule type="expression" priority="5241">
      <formula>#REF!</formula>
    </cfRule>
  </conditionalFormatting>
  <conditionalFormatting sqref="BZ94:BZ102">
    <cfRule type="colorScale" priority="5283">
      <colorScale>
        <cfvo type="min"/>
        <cfvo type="max"/>
        <color theme="0"/>
        <color theme="0"/>
      </colorScale>
    </cfRule>
    <cfRule type="expression" dxfId="3528" priority="5284">
      <formula>BY94&lt;0</formula>
    </cfRule>
  </conditionalFormatting>
  <conditionalFormatting sqref="BZ104">
    <cfRule type="colorScale" priority="5236">
      <colorScale>
        <cfvo type="min"/>
        <cfvo type="max"/>
        <color theme="0"/>
        <color theme="0"/>
      </colorScale>
    </cfRule>
    <cfRule type="expression" dxfId="3527" priority="5238">
      <formula>BY104&lt;0</formula>
    </cfRule>
  </conditionalFormatting>
  <conditionalFormatting sqref="BZ104:BZ106">
    <cfRule type="expression" dxfId="3526" priority="5235">
      <formula>IF(BZ104="Validar","Rojo","Verde")</formula>
    </cfRule>
    <cfRule type="expression" priority="5237">
      <formula>#REF!</formula>
    </cfRule>
  </conditionalFormatting>
  <conditionalFormatting sqref="BZ105:BZ106">
    <cfRule type="colorScale" priority="5281">
      <colorScale>
        <cfvo type="min"/>
        <cfvo type="max"/>
        <color theme="0"/>
        <color theme="0"/>
      </colorScale>
    </cfRule>
    <cfRule type="expression" dxfId="3525" priority="5282">
      <formula>BY105&lt;0</formula>
    </cfRule>
  </conditionalFormatting>
  <conditionalFormatting sqref="BZ110">
    <cfRule type="colorScale" priority="5279">
      <colorScale>
        <cfvo type="min"/>
        <cfvo type="max"/>
        <color theme="0"/>
        <color theme="0"/>
      </colorScale>
    </cfRule>
    <cfRule type="expression" dxfId="3524" priority="5280">
      <formula>BY110&lt;0</formula>
    </cfRule>
  </conditionalFormatting>
  <conditionalFormatting sqref="BZ110:BZ111">
    <cfRule type="expression" priority="5221">
      <formula>#REF!</formula>
    </cfRule>
  </conditionalFormatting>
  <conditionalFormatting sqref="BZ111">
    <cfRule type="colorScale" priority="5220">
      <colorScale>
        <cfvo type="min"/>
        <cfvo type="max"/>
        <color theme="0"/>
        <color theme="0"/>
      </colorScale>
    </cfRule>
    <cfRule type="expression" dxfId="3523" priority="5222">
      <formula>BY111&lt;0</formula>
    </cfRule>
  </conditionalFormatting>
  <conditionalFormatting sqref="BZ117:BZ123">
    <cfRule type="colorScale" priority="5276">
      <colorScale>
        <cfvo type="min"/>
        <cfvo type="max"/>
        <color theme="0"/>
        <color theme="0"/>
      </colorScale>
    </cfRule>
    <cfRule type="expression" priority="5277">
      <formula>#REF!</formula>
    </cfRule>
    <cfRule type="expression" dxfId="3522" priority="5278">
      <formula>BY117&lt;0</formula>
    </cfRule>
  </conditionalFormatting>
  <conditionalFormatting sqref="BZ125">
    <cfRule type="colorScale" priority="5232">
      <colorScale>
        <cfvo type="min"/>
        <cfvo type="max"/>
        <color theme="0"/>
        <color theme="0"/>
      </colorScale>
    </cfRule>
    <cfRule type="expression" dxfId="3521" priority="5234">
      <formula>BY125&lt;0</formula>
    </cfRule>
  </conditionalFormatting>
  <conditionalFormatting sqref="BZ125:BZ134">
    <cfRule type="expression" dxfId="3520" priority="5231">
      <formula>IF(BZ125="Validar","Rojo","Verde")</formula>
    </cfRule>
    <cfRule type="expression" priority="5233">
      <formula>#REF!</formula>
    </cfRule>
  </conditionalFormatting>
  <conditionalFormatting sqref="BZ126:BZ134">
    <cfRule type="colorScale" priority="5273">
      <colorScale>
        <cfvo type="min"/>
        <cfvo type="max"/>
        <color theme="0"/>
        <color theme="0"/>
      </colorScale>
    </cfRule>
    <cfRule type="expression" dxfId="3519" priority="5274">
      <formula>BY126&lt;0</formula>
    </cfRule>
  </conditionalFormatting>
  <conditionalFormatting sqref="BT117:BT123">
    <cfRule type="expression" dxfId="3518" priority="4741">
      <formula>IF(BT117="Validar","Rojo","Verde")</formula>
    </cfRule>
  </conditionalFormatting>
  <conditionalFormatting sqref="AP117:AP123">
    <cfRule type="expression" dxfId="3517" priority="4919">
      <formula>IF(AP117="Validar","Rojo","Verde")</formula>
    </cfRule>
  </conditionalFormatting>
  <conditionalFormatting sqref="AI29:AI30">
    <cfRule type="expression" dxfId="3516" priority="4984">
      <formula>IF(AI29="Validar","Rojo","Verde")</formula>
    </cfRule>
    <cfRule type="expression" priority="4986">
      <formula>#REF!</formula>
    </cfRule>
  </conditionalFormatting>
  <conditionalFormatting sqref="CX110:CX111">
    <cfRule type="expression" dxfId="3515" priority="5130">
      <formula>IF(CX110="Validar","Rojo","Verde")</formula>
    </cfRule>
  </conditionalFormatting>
  <conditionalFormatting sqref="CX117:CX123">
    <cfRule type="expression" dxfId="3514" priority="5186">
      <formula>IF(CX117="Validar","Rojo","Verde")</formula>
    </cfRule>
  </conditionalFormatting>
  <conditionalFormatting sqref="CX6:CX16">
    <cfRule type="expression" dxfId="3513" priority="5178">
      <formula>IF(CX6="Validar","Rojo","Verde")</formula>
    </cfRule>
    <cfRule type="expression" priority="5180">
      <formula>#REF!</formula>
    </cfRule>
  </conditionalFormatting>
  <conditionalFormatting sqref="CX6:CX9">
    <cfRule type="colorScale" priority="5214">
      <colorScale>
        <cfvo type="min"/>
        <cfvo type="max"/>
        <color theme="0"/>
        <color theme="0"/>
      </colorScale>
    </cfRule>
    <cfRule type="expression" dxfId="3512" priority="5215">
      <formula>CW6&lt;0</formula>
    </cfRule>
  </conditionalFormatting>
  <conditionalFormatting sqref="CX10">
    <cfRule type="colorScale" priority="5182">
      <colorScale>
        <cfvo type="min"/>
        <cfvo type="max"/>
        <color theme="0"/>
        <color theme="0"/>
      </colorScale>
    </cfRule>
    <cfRule type="expression" dxfId="3511" priority="5183">
      <formula>CW10&lt;0</formula>
    </cfRule>
  </conditionalFormatting>
  <conditionalFormatting sqref="CX11:CX14">
    <cfRule type="colorScale" priority="5212">
      <colorScale>
        <cfvo type="min"/>
        <cfvo type="max"/>
        <color theme="0"/>
        <color theme="0"/>
      </colorScale>
    </cfRule>
    <cfRule type="expression" dxfId="3510" priority="5213">
      <formula>CW11&lt;0</formula>
    </cfRule>
  </conditionalFormatting>
  <conditionalFormatting sqref="CX15">
    <cfRule type="colorScale" priority="5179">
      <colorScale>
        <cfvo type="min"/>
        <cfvo type="max"/>
        <color theme="0"/>
        <color theme="0"/>
      </colorScale>
    </cfRule>
    <cfRule type="expression" dxfId="3509" priority="5181">
      <formula>CW15&lt;0</formula>
    </cfRule>
  </conditionalFormatting>
  <conditionalFormatting sqref="CX16">
    <cfRule type="colorScale" priority="5210">
      <colorScale>
        <cfvo type="min"/>
        <cfvo type="max"/>
        <color theme="0"/>
        <color theme="0"/>
      </colorScale>
    </cfRule>
    <cfRule type="expression" dxfId="3508" priority="5211">
      <formula>CW16&lt;0</formula>
    </cfRule>
  </conditionalFormatting>
  <conditionalFormatting sqref="CX18">
    <cfRule type="colorScale" priority="5175">
      <colorScale>
        <cfvo type="min"/>
        <cfvo type="max"/>
        <color theme="0"/>
        <color theme="0"/>
      </colorScale>
    </cfRule>
    <cfRule type="expression" dxfId="3507" priority="5177">
      <formula>CW18&lt;0</formula>
    </cfRule>
  </conditionalFormatting>
  <conditionalFormatting sqref="CX18:CX19">
    <cfRule type="expression" dxfId="3506" priority="5174">
      <formula>IF(CX18="Validar","Rojo","Verde")</formula>
    </cfRule>
    <cfRule type="expression" priority="5176">
      <formula>#REF!</formula>
    </cfRule>
  </conditionalFormatting>
  <conditionalFormatting sqref="CX19">
    <cfRule type="colorScale" priority="5208">
      <colorScale>
        <cfvo type="min"/>
        <cfvo type="max"/>
        <color theme="0"/>
        <color theme="0"/>
      </colorScale>
    </cfRule>
    <cfRule type="expression" dxfId="3505" priority="5209">
      <formula>CW19&lt;0</formula>
    </cfRule>
  </conditionalFormatting>
  <conditionalFormatting sqref="CX23">
    <cfRule type="colorScale" priority="5171">
      <colorScale>
        <cfvo type="min"/>
        <cfvo type="max"/>
        <color theme="0"/>
        <color theme="0"/>
      </colorScale>
    </cfRule>
    <cfRule type="expression" dxfId="3504" priority="5173">
      <formula>CW23&lt;0</formula>
    </cfRule>
  </conditionalFormatting>
  <conditionalFormatting sqref="CX23:CX24">
    <cfRule type="expression" dxfId="3503" priority="5170">
      <formula>IF(CX23="Validar","Rojo","Verde")</formula>
    </cfRule>
    <cfRule type="expression" priority="5172">
      <formula>#REF!</formula>
    </cfRule>
  </conditionalFormatting>
  <conditionalFormatting sqref="CX24">
    <cfRule type="colorScale" priority="5204">
      <colorScale>
        <cfvo type="min"/>
        <cfvo type="max"/>
        <color theme="0"/>
        <color theme="0"/>
      </colorScale>
    </cfRule>
    <cfRule type="expression" dxfId="3502" priority="5205">
      <formula>CW24&lt;0</formula>
    </cfRule>
  </conditionalFormatting>
  <conditionalFormatting sqref="CX26">
    <cfRule type="colorScale" priority="5167">
      <colorScale>
        <cfvo type="min"/>
        <cfvo type="max"/>
        <color theme="0"/>
        <color theme="0"/>
      </colorScale>
    </cfRule>
    <cfRule type="expression" dxfId="3501" priority="5169">
      <formula>CW26&lt;0</formula>
    </cfRule>
  </conditionalFormatting>
  <conditionalFormatting sqref="CX26:CX27">
    <cfRule type="expression" dxfId="3500" priority="5166">
      <formula>IF(CX26="Validar","Rojo","Verde")</formula>
    </cfRule>
    <cfRule type="expression" priority="5168">
      <formula>#REF!</formula>
    </cfRule>
  </conditionalFormatting>
  <conditionalFormatting sqref="CX27">
    <cfRule type="colorScale" priority="5202">
      <colorScale>
        <cfvo type="min"/>
        <cfvo type="max"/>
        <color theme="0"/>
        <color theme="0"/>
      </colorScale>
    </cfRule>
    <cfRule type="expression" dxfId="3499" priority="5203">
      <formula>CW27&lt;0</formula>
    </cfRule>
  </conditionalFormatting>
  <conditionalFormatting sqref="CX29">
    <cfRule type="colorScale" priority="5163">
      <colorScale>
        <cfvo type="min"/>
        <cfvo type="max"/>
        <color theme="0"/>
        <color theme="0"/>
      </colorScale>
    </cfRule>
    <cfRule type="expression" dxfId="3498" priority="5165">
      <formula>CW29&lt;0</formula>
    </cfRule>
  </conditionalFormatting>
  <conditionalFormatting sqref="CX29:CX30">
    <cfRule type="expression" dxfId="3497" priority="5162">
      <formula>IF(CX29="Validar","Rojo","Verde")</formula>
    </cfRule>
    <cfRule type="expression" priority="5164">
      <formula>#REF!</formula>
    </cfRule>
  </conditionalFormatting>
  <conditionalFormatting sqref="CX30">
    <cfRule type="colorScale" priority="5200">
      <colorScale>
        <cfvo type="min"/>
        <cfvo type="max"/>
        <color theme="0"/>
        <color theme="0"/>
      </colorScale>
    </cfRule>
    <cfRule type="expression" dxfId="3496" priority="5201">
      <formula>CW30&lt;0</formula>
    </cfRule>
  </conditionalFormatting>
  <conditionalFormatting sqref="CX39">
    <cfRule type="colorScale" priority="5159">
      <colorScale>
        <cfvo type="min"/>
        <cfvo type="max"/>
        <color theme="0"/>
        <color theme="0"/>
      </colorScale>
    </cfRule>
    <cfRule type="expression" dxfId="3495" priority="5161">
      <formula>CW39&lt;0</formula>
    </cfRule>
  </conditionalFormatting>
  <conditionalFormatting sqref="CX39:CX66">
    <cfRule type="expression" dxfId="3494" priority="5158">
      <formula>IF(CX39="Validar","Rojo","Verde")</formula>
    </cfRule>
    <cfRule type="expression" priority="5160">
      <formula>#REF!</formula>
    </cfRule>
  </conditionalFormatting>
  <conditionalFormatting sqref="CX40:CX66">
    <cfRule type="colorScale" priority="5198">
      <colorScale>
        <cfvo type="min"/>
        <cfvo type="max"/>
        <color theme="0"/>
        <color theme="0"/>
      </colorScale>
    </cfRule>
    <cfRule type="expression" dxfId="3493" priority="5199">
      <formula>CW40&lt;0</formula>
    </cfRule>
  </conditionalFormatting>
  <conditionalFormatting sqref="CX68">
    <cfRule type="colorScale" priority="5155">
      <colorScale>
        <cfvo type="min"/>
        <cfvo type="max"/>
        <color theme="0"/>
        <color theme="0"/>
      </colorScale>
    </cfRule>
    <cfRule type="expression" dxfId="3492" priority="5157">
      <formula>CW68&lt;0</formula>
    </cfRule>
  </conditionalFormatting>
  <conditionalFormatting sqref="CX68:CX81">
    <cfRule type="expression" dxfId="3491" priority="5154">
      <formula>IF(CX68="Validar","Rojo","Verde")</formula>
    </cfRule>
    <cfRule type="expression" priority="5156">
      <formula>#REF!</formula>
    </cfRule>
  </conditionalFormatting>
  <conditionalFormatting sqref="CX69:CX81">
    <cfRule type="colorScale" priority="5216">
      <colorScale>
        <cfvo type="min"/>
        <cfvo type="max"/>
        <color theme="0"/>
        <color theme="0"/>
      </colorScale>
    </cfRule>
    <cfRule type="expression" dxfId="3490" priority="5217">
      <formula>CW69&lt;0</formula>
    </cfRule>
  </conditionalFormatting>
  <conditionalFormatting sqref="CX83">
    <cfRule type="colorScale" priority="5138">
      <colorScale>
        <cfvo type="min"/>
        <cfvo type="max"/>
        <color theme="0"/>
        <color theme="0"/>
      </colorScale>
    </cfRule>
    <cfRule type="expression" dxfId="3489" priority="5140">
      <formula>CW83&lt;0</formula>
    </cfRule>
  </conditionalFormatting>
  <conditionalFormatting sqref="CX83:CX91">
    <cfRule type="expression" dxfId="3488" priority="5137">
      <formula>IF(CX83="Validar","Rojo","Verde")</formula>
    </cfRule>
    <cfRule type="expression" priority="5139">
      <formula>#REF!</formula>
    </cfRule>
  </conditionalFormatting>
  <conditionalFormatting sqref="CX84:CX91">
    <cfRule type="colorScale" priority="5196">
      <colorScale>
        <cfvo type="min"/>
        <cfvo type="max"/>
        <color theme="0"/>
        <color theme="0"/>
      </colorScale>
    </cfRule>
    <cfRule type="expression" dxfId="3487" priority="5197">
      <formula>CW84&lt;0</formula>
    </cfRule>
  </conditionalFormatting>
  <conditionalFormatting sqref="CX93">
    <cfRule type="colorScale" priority="5151">
      <colorScale>
        <cfvo type="min"/>
        <cfvo type="max"/>
        <color theme="0"/>
        <color theme="0"/>
      </colorScale>
    </cfRule>
    <cfRule type="expression" dxfId="3486" priority="5153">
      <formula>CW93&lt;0</formula>
    </cfRule>
  </conditionalFormatting>
  <conditionalFormatting sqref="CX93:CX102">
    <cfRule type="expression" dxfId="3485" priority="5150">
      <formula>IF(CX93="Validar","Rojo","Verde")</formula>
    </cfRule>
    <cfRule type="expression" priority="5152">
      <formula>#REF!</formula>
    </cfRule>
  </conditionalFormatting>
  <conditionalFormatting sqref="CX94:CX102">
    <cfRule type="colorScale" priority="5194">
      <colorScale>
        <cfvo type="min"/>
        <cfvo type="max"/>
        <color theme="0"/>
        <color theme="0"/>
      </colorScale>
    </cfRule>
    <cfRule type="expression" dxfId="3484" priority="5195">
      <formula>CW94&lt;0</formula>
    </cfRule>
  </conditionalFormatting>
  <conditionalFormatting sqref="CX104">
    <cfRule type="colorScale" priority="5147">
      <colorScale>
        <cfvo type="min"/>
        <cfvo type="max"/>
        <color theme="0"/>
        <color theme="0"/>
      </colorScale>
    </cfRule>
    <cfRule type="expression" dxfId="3483" priority="5149">
      <formula>CW104&lt;0</formula>
    </cfRule>
  </conditionalFormatting>
  <conditionalFormatting sqref="CX104:CX106">
    <cfRule type="expression" dxfId="3482" priority="5146">
      <formula>IF(CX104="Validar","Rojo","Verde")</formula>
    </cfRule>
    <cfRule type="expression" priority="5148">
      <formula>#REF!</formula>
    </cfRule>
  </conditionalFormatting>
  <conditionalFormatting sqref="CX105:CX106">
    <cfRule type="colorScale" priority="5192">
      <colorScale>
        <cfvo type="min"/>
        <cfvo type="max"/>
        <color theme="0"/>
        <color theme="0"/>
      </colorScale>
    </cfRule>
    <cfRule type="expression" dxfId="3481" priority="5193">
      <formula>CW105&lt;0</formula>
    </cfRule>
  </conditionalFormatting>
  <conditionalFormatting sqref="CX110">
    <cfRule type="colorScale" priority="5190">
      <colorScale>
        <cfvo type="min"/>
        <cfvo type="max"/>
        <color theme="0"/>
        <color theme="0"/>
      </colorScale>
    </cfRule>
    <cfRule type="expression" dxfId="3480" priority="5191">
      <formula>CW110&lt;0</formula>
    </cfRule>
  </conditionalFormatting>
  <conditionalFormatting sqref="CX110:CX111">
    <cfRule type="expression" priority="5132">
      <formula>#REF!</formula>
    </cfRule>
  </conditionalFormatting>
  <conditionalFormatting sqref="CX111">
    <cfRule type="colorScale" priority="5131">
      <colorScale>
        <cfvo type="min"/>
        <cfvo type="max"/>
        <color theme="0"/>
        <color theme="0"/>
      </colorScale>
    </cfRule>
    <cfRule type="expression" dxfId="3479" priority="5133">
      <formula>CW111&lt;0</formula>
    </cfRule>
  </conditionalFormatting>
  <conditionalFormatting sqref="CX117:CX123">
    <cfRule type="colorScale" priority="5187">
      <colorScale>
        <cfvo type="min"/>
        <cfvo type="max"/>
        <color theme="0"/>
        <color theme="0"/>
      </colorScale>
    </cfRule>
    <cfRule type="expression" priority="5188">
      <formula>#REF!</formula>
    </cfRule>
    <cfRule type="expression" dxfId="3478" priority="5189">
      <formula>CW117&lt;0</formula>
    </cfRule>
  </conditionalFormatting>
  <conditionalFormatting sqref="CX125">
    <cfRule type="colorScale" priority="5143">
      <colorScale>
        <cfvo type="min"/>
        <cfvo type="max"/>
        <color theme="0"/>
        <color theme="0"/>
      </colorScale>
    </cfRule>
    <cfRule type="expression" dxfId="3477" priority="5145">
      <formula>CW125&lt;0</formula>
    </cfRule>
  </conditionalFormatting>
  <conditionalFormatting sqref="CX125:CX134">
    <cfRule type="expression" dxfId="3476" priority="5142">
      <formula>IF(CX125="Validar","Rojo","Verde")</formula>
    </cfRule>
    <cfRule type="expression" priority="5144">
      <formula>#REF!</formula>
    </cfRule>
  </conditionalFormatting>
  <conditionalFormatting sqref="CX126:CX134">
    <cfRule type="colorScale" priority="5184">
      <colorScale>
        <cfvo type="min"/>
        <cfvo type="max"/>
        <color theme="0"/>
        <color theme="0"/>
      </colorScale>
    </cfRule>
    <cfRule type="expression" dxfId="3475" priority="5185">
      <formula>CW126&lt;0</formula>
    </cfRule>
  </conditionalFormatting>
  <conditionalFormatting sqref="CD110:CD111">
    <cfRule type="expression" dxfId="3474" priority="5041">
      <formula>IF(CD110="Validar","Rojo","Verde")</formula>
    </cfRule>
  </conditionalFormatting>
  <conditionalFormatting sqref="CD117:CD123">
    <cfRule type="expression" dxfId="3473" priority="5097">
      <formula>IF(CD117="Validar","Rojo","Verde")</formula>
    </cfRule>
  </conditionalFormatting>
  <conditionalFormatting sqref="CD117:CD123">
    <cfRule type="expression" priority="5099">
      <formula>#REF!</formula>
    </cfRule>
  </conditionalFormatting>
  <conditionalFormatting sqref="CD6:CD16">
    <cfRule type="expression" dxfId="3472" priority="5089">
      <formula>IF(CD6="Validar","Rojo","Verde")</formula>
    </cfRule>
    <cfRule type="expression" priority="5091">
      <formula>#REF!</formula>
    </cfRule>
  </conditionalFormatting>
  <conditionalFormatting sqref="CD6:CD9">
    <cfRule type="colorScale" priority="5125">
      <colorScale>
        <cfvo type="min"/>
        <cfvo type="max"/>
        <color theme="0"/>
        <color theme="0"/>
      </colorScale>
    </cfRule>
    <cfRule type="expression" dxfId="3471" priority="5126">
      <formula>CC6&lt;0</formula>
    </cfRule>
  </conditionalFormatting>
  <conditionalFormatting sqref="CD10">
    <cfRule type="colorScale" priority="5093">
      <colorScale>
        <cfvo type="min"/>
        <cfvo type="max"/>
        <color theme="0"/>
        <color theme="0"/>
      </colorScale>
    </cfRule>
    <cfRule type="expression" dxfId="3470" priority="5094">
      <formula>CC10&lt;0</formula>
    </cfRule>
  </conditionalFormatting>
  <conditionalFormatting sqref="CD11:CD14">
    <cfRule type="colorScale" priority="5123">
      <colorScale>
        <cfvo type="min"/>
        <cfvo type="max"/>
        <color theme="0"/>
        <color theme="0"/>
      </colorScale>
    </cfRule>
    <cfRule type="expression" dxfId="3469" priority="5124">
      <formula>CC11&lt;0</formula>
    </cfRule>
  </conditionalFormatting>
  <conditionalFormatting sqref="CD15">
    <cfRule type="colorScale" priority="5090">
      <colorScale>
        <cfvo type="min"/>
        <cfvo type="max"/>
        <color theme="0"/>
        <color theme="0"/>
      </colorScale>
    </cfRule>
    <cfRule type="expression" dxfId="3468" priority="5092">
      <formula>CC15&lt;0</formula>
    </cfRule>
  </conditionalFormatting>
  <conditionalFormatting sqref="CD16">
    <cfRule type="colorScale" priority="5121">
      <colorScale>
        <cfvo type="min"/>
        <cfvo type="max"/>
        <color theme="0"/>
        <color theme="0"/>
      </colorScale>
    </cfRule>
    <cfRule type="expression" dxfId="3467" priority="5122">
      <formula>CC16&lt;0</formula>
    </cfRule>
  </conditionalFormatting>
  <conditionalFormatting sqref="CD18">
    <cfRule type="colorScale" priority="5086">
      <colorScale>
        <cfvo type="min"/>
        <cfvo type="max"/>
        <color theme="0"/>
        <color theme="0"/>
      </colorScale>
    </cfRule>
    <cfRule type="expression" dxfId="3466" priority="5088">
      <formula>CC18&lt;0</formula>
    </cfRule>
  </conditionalFormatting>
  <conditionalFormatting sqref="CD18:CD19">
    <cfRule type="expression" dxfId="3465" priority="5085">
      <formula>IF(CD18="Validar","Rojo","Verde")</formula>
    </cfRule>
    <cfRule type="expression" priority="5087">
      <formula>#REF!</formula>
    </cfRule>
  </conditionalFormatting>
  <conditionalFormatting sqref="CD19">
    <cfRule type="colorScale" priority="5119">
      <colorScale>
        <cfvo type="min"/>
        <cfvo type="max"/>
        <color theme="0"/>
        <color theme="0"/>
      </colorScale>
    </cfRule>
    <cfRule type="expression" dxfId="3464" priority="5120">
      <formula>CC19&lt;0</formula>
    </cfRule>
  </conditionalFormatting>
  <conditionalFormatting sqref="CD23">
    <cfRule type="colorScale" priority="5082">
      <colorScale>
        <cfvo type="min"/>
        <cfvo type="max"/>
        <color theme="0"/>
        <color theme="0"/>
      </colorScale>
    </cfRule>
    <cfRule type="expression" dxfId="3463" priority="5084">
      <formula>CC23&lt;0</formula>
    </cfRule>
  </conditionalFormatting>
  <conditionalFormatting sqref="CD23:CD24">
    <cfRule type="expression" dxfId="3462" priority="5081">
      <formula>IF(CD23="Validar","Rojo","Verde")</formula>
    </cfRule>
    <cfRule type="expression" priority="5083">
      <formula>#REF!</formula>
    </cfRule>
  </conditionalFormatting>
  <conditionalFormatting sqref="CD24">
    <cfRule type="colorScale" priority="5115">
      <colorScale>
        <cfvo type="min"/>
        <cfvo type="max"/>
        <color theme="0"/>
        <color theme="0"/>
      </colorScale>
    </cfRule>
    <cfRule type="expression" dxfId="3461" priority="5116">
      <formula>CC24&lt;0</formula>
    </cfRule>
  </conditionalFormatting>
  <conditionalFormatting sqref="CD26">
    <cfRule type="colorScale" priority="5078">
      <colorScale>
        <cfvo type="min"/>
        <cfvo type="max"/>
        <color theme="0"/>
        <color theme="0"/>
      </colorScale>
    </cfRule>
    <cfRule type="expression" dxfId="3460" priority="5080">
      <formula>CC26&lt;0</formula>
    </cfRule>
  </conditionalFormatting>
  <conditionalFormatting sqref="CD26:CD27">
    <cfRule type="expression" dxfId="3459" priority="5077">
      <formula>IF(CD26="Validar","Rojo","Verde")</formula>
    </cfRule>
    <cfRule type="expression" priority="5079">
      <formula>#REF!</formula>
    </cfRule>
  </conditionalFormatting>
  <conditionalFormatting sqref="CD27">
    <cfRule type="colorScale" priority="5113">
      <colorScale>
        <cfvo type="min"/>
        <cfvo type="max"/>
        <color theme="0"/>
        <color theme="0"/>
      </colorScale>
    </cfRule>
    <cfRule type="expression" dxfId="3458" priority="5114">
      <formula>CC27&lt;0</formula>
    </cfRule>
  </conditionalFormatting>
  <conditionalFormatting sqref="CD29">
    <cfRule type="colorScale" priority="5074">
      <colorScale>
        <cfvo type="min"/>
        <cfvo type="max"/>
        <color theme="0"/>
        <color theme="0"/>
      </colorScale>
    </cfRule>
    <cfRule type="expression" dxfId="3457" priority="5076">
      <formula>CC29&lt;0</formula>
    </cfRule>
  </conditionalFormatting>
  <conditionalFormatting sqref="CD29:CD30">
    <cfRule type="expression" dxfId="3456" priority="5073">
      <formula>IF(CD29="Validar","Rojo","Verde")</formula>
    </cfRule>
    <cfRule type="expression" priority="5075">
      <formula>#REF!</formula>
    </cfRule>
  </conditionalFormatting>
  <conditionalFormatting sqref="CD30">
    <cfRule type="colorScale" priority="5111">
      <colorScale>
        <cfvo type="min"/>
        <cfvo type="max"/>
        <color theme="0"/>
        <color theme="0"/>
      </colorScale>
    </cfRule>
    <cfRule type="expression" dxfId="3455" priority="5112">
      <formula>CC30&lt;0</formula>
    </cfRule>
  </conditionalFormatting>
  <conditionalFormatting sqref="CD39">
    <cfRule type="colorScale" priority="5070">
      <colorScale>
        <cfvo type="min"/>
        <cfvo type="max"/>
        <color theme="0"/>
        <color theme="0"/>
      </colorScale>
    </cfRule>
    <cfRule type="expression" dxfId="3454" priority="5072">
      <formula>CC39&lt;0</formula>
    </cfRule>
  </conditionalFormatting>
  <conditionalFormatting sqref="CD39:CD66">
    <cfRule type="expression" dxfId="3453" priority="5069">
      <formula>IF(CD39="Validar","Rojo","Verde")</formula>
    </cfRule>
    <cfRule type="expression" priority="5071">
      <formula>#REF!</formula>
    </cfRule>
  </conditionalFormatting>
  <conditionalFormatting sqref="CD40:CD66">
    <cfRule type="colorScale" priority="5109">
      <colorScale>
        <cfvo type="min"/>
        <cfvo type="max"/>
        <color theme="0"/>
        <color theme="0"/>
      </colorScale>
    </cfRule>
    <cfRule type="expression" dxfId="3452" priority="5110">
      <formula>CC40&lt;0</formula>
    </cfRule>
  </conditionalFormatting>
  <conditionalFormatting sqref="CD68">
    <cfRule type="colorScale" priority="5066">
      <colorScale>
        <cfvo type="min"/>
        <cfvo type="max"/>
        <color theme="0"/>
        <color theme="0"/>
      </colorScale>
    </cfRule>
    <cfRule type="expression" dxfId="3451" priority="5068">
      <formula>CC68&lt;0</formula>
    </cfRule>
  </conditionalFormatting>
  <conditionalFormatting sqref="CD68:CD81">
    <cfRule type="expression" dxfId="3450" priority="5065">
      <formula>IF(CD68="Validar","Rojo","Verde")</formula>
    </cfRule>
    <cfRule type="expression" priority="5067">
      <formula>#REF!</formula>
    </cfRule>
  </conditionalFormatting>
  <conditionalFormatting sqref="CD69:CD81">
    <cfRule type="colorScale" priority="5127">
      <colorScale>
        <cfvo type="min"/>
        <cfvo type="max"/>
        <color theme="0"/>
        <color theme="0"/>
      </colorScale>
    </cfRule>
    <cfRule type="expression" dxfId="3449" priority="5128">
      <formula>CC69&lt;0</formula>
    </cfRule>
  </conditionalFormatting>
  <conditionalFormatting sqref="CD83">
    <cfRule type="colorScale" priority="5049">
      <colorScale>
        <cfvo type="min"/>
        <cfvo type="max"/>
        <color theme="0"/>
        <color theme="0"/>
      </colorScale>
    </cfRule>
    <cfRule type="expression" dxfId="3448" priority="5051">
      <formula>CC83&lt;0</formula>
    </cfRule>
  </conditionalFormatting>
  <conditionalFormatting sqref="CD83:CD91">
    <cfRule type="expression" dxfId="3447" priority="5048">
      <formula>IF(CD83="Validar","Rojo","Verde")</formula>
    </cfRule>
    <cfRule type="expression" priority="5050">
      <formula>#REF!</formula>
    </cfRule>
  </conditionalFormatting>
  <conditionalFormatting sqref="CD84:CD91">
    <cfRule type="colorScale" priority="5107">
      <colorScale>
        <cfvo type="min"/>
        <cfvo type="max"/>
        <color theme="0"/>
        <color theme="0"/>
      </colorScale>
    </cfRule>
    <cfRule type="expression" dxfId="3446" priority="5108">
      <formula>CC84&lt;0</formula>
    </cfRule>
  </conditionalFormatting>
  <conditionalFormatting sqref="CD93">
    <cfRule type="colorScale" priority="5062">
      <colorScale>
        <cfvo type="min"/>
        <cfvo type="max"/>
        <color theme="0"/>
        <color theme="0"/>
      </colorScale>
    </cfRule>
    <cfRule type="expression" dxfId="3445" priority="5064">
      <formula>CC93&lt;0</formula>
    </cfRule>
  </conditionalFormatting>
  <conditionalFormatting sqref="CD93:CD102">
    <cfRule type="expression" dxfId="3444" priority="5061">
      <formula>IF(CD93="Validar","Rojo","Verde")</formula>
    </cfRule>
    <cfRule type="expression" priority="5063">
      <formula>#REF!</formula>
    </cfRule>
  </conditionalFormatting>
  <conditionalFormatting sqref="CD94:CD102">
    <cfRule type="colorScale" priority="5105">
      <colorScale>
        <cfvo type="min"/>
        <cfvo type="max"/>
        <color theme="0"/>
        <color theme="0"/>
      </colorScale>
    </cfRule>
    <cfRule type="expression" dxfId="3443" priority="5106">
      <formula>CC94&lt;0</formula>
    </cfRule>
  </conditionalFormatting>
  <conditionalFormatting sqref="CD104">
    <cfRule type="colorScale" priority="5058">
      <colorScale>
        <cfvo type="min"/>
        <cfvo type="max"/>
        <color theme="0"/>
        <color theme="0"/>
      </colorScale>
    </cfRule>
    <cfRule type="expression" dxfId="3442" priority="5060">
      <formula>CC104&lt;0</formula>
    </cfRule>
  </conditionalFormatting>
  <conditionalFormatting sqref="CD104:CD106">
    <cfRule type="expression" dxfId="3441" priority="5057">
      <formula>IF(CD104="Validar","Rojo","Verde")</formula>
    </cfRule>
    <cfRule type="expression" priority="5059">
      <formula>#REF!</formula>
    </cfRule>
  </conditionalFormatting>
  <conditionalFormatting sqref="CD105:CD106">
    <cfRule type="colorScale" priority="5103">
      <colorScale>
        <cfvo type="min"/>
        <cfvo type="max"/>
        <color theme="0"/>
        <color theme="0"/>
      </colorScale>
    </cfRule>
    <cfRule type="expression" dxfId="3440" priority="5104">
      <formula>CC105&lt;0</formula>
    </cfRule>
  </conditionalFormatting>
  <conditionalFormatting sqref="CD110">
    <cfRule type="colorScale" priority="5101">
      <colorScale>
        <cfvo type="min"/>
        <cfvo type="max"/>
        <color theme="0"/>
        <color theme="0"/>
      </colorScale>
    </cfRule>
    <cfRule type="expression" dxfId="3439" priority="5102">
      <formula>CC110&lt;0</formula>
    </cfRule>
  </conditionalFormatting>
  <conditionalFormatting sqref="CD110:CD111">
    <cfRule type="expression" priority="5043">
      <formula>#REF!</formula>
    </cfRule>
  </conditionalFormatting>
  <conditionalFormatting sqref="CD111">
    <cfRule type="colorScale" priority="5042">
      <colorScale>
        <cfvo type="min"/>
        <cfvo type="max"/>
        <color theme="0"/>
        <color theme="0"/>
      </colorScale>
    </cfRule>
    <cfRule type="expression" dxfId="3438" priority="5044">
      <formula>CC111&lt;0</formula>
    </cfRule>
  </conditionalFormatting>
  <conditionalFormatting sqref="CD117:CD123">
    <cfRule type="colorScale" priority="5098">
      <colorScale>
        <cfvo type="min"/>
        <cfvo type="max"/>
        <color theme="0"/>
        <color theme="0"/>
      </colorScale>
    </cfRule>
    <cfRule type="expression" dxfId="3437" priority="5100">
      <formula>CC117&lt;0</formula>
    </cfRule>
  </conditionalFormatting>
  <conditionalFormatting sqref="CD125">
    <cfRule type="colorScale" priority="5054">
      <colorScale>
        <cfvo type="min"/>
        <cfvo type="max"/>
        <color theme="0"/>
        <color theme="0"/>
      </colorScale>
    </cfRule>
    <cfRule type="expression" dxfId="3436" priority="5056">
      <formula>CC125&lt;0</formula>
    </cfRule>
  </conditionalFormatting>
  <conditionalFormatting sqref="CD125:CD134">
    <cfRule type="expression" dxfId="3435" priority="5053">
      <formula>IF(CD125="Validar","Rojo","Verde")</formula>
    </cfRule>
    <cfRule type="expression" priority="5055">
      <formula>#REF!</formula>
    </cfRule>
  </conditionalFormatting>
  <conditionalFormatting sqref="CD126:CD134">
    <cfRule type="colorScale" priority="5095">
      <colorScale>
        <cfvo type="min"/>
        <cfvo type="max"/>
        <color theme="0"/>
        <color theme="0"/>
      </colorScale>
    </cfRule>
    <cfRule type="expression" dxfId="3434" priority="5096">
      <formula>CC126&lt;0</formula>
    </cfRule>
  </conditionalFormatting>
  <conditionalFormatting sqref="J94:J103">
    <cfRule type="expression" dxfId="3433" priority="4226">
      <formula>IF(J94="Validar","Rojo","Verde")</formula>
    </cfRule>
  </conditionalFormatting>
  <conditionalFormatting sqref="AI110:AI111">
    <cfRule type="expression" dxfId="3432" priority="4952">
      <formula>IF(AI110="Validar","Rojo","Verde")</formula>
    </cfRule>
  </conditionalFormatting>
  <conditionalFormatting sqref="AI117:AI123">
    <cfRule type="expression" dxfId="3431" priority="5008">
      <formula>IF(AI117="Validar","Rojo","Verde")</formula>
    </cfRule>
  </conditionalFormatting>
  <conditionalFormatting sqref="AI117:AI123">
    <cfRule type="expression" priority="5010">
      <formula>#REF!</formula>
    </cfRule>
  </conditionalFormatting>
  <conditionalFormatting sqref="AI6:AI16">
    <cfRule type="expression" dxfId="3430" priority="5000">
      <formula>IF(AI6="Validar","Rojo","Verde")</formula>
    </cfRule>
    <cfRule type="expression" priority="5002">
      <formula>#REF!</formula>
    </cfRule>
  </conditionalFormatting>
  <conditionalFormatting sqref="AI6:AI9">
    <cfRule type="colorScale" priority="5036">
      <colorScale>
        <cfvo type="min"/>
        <cfvo type="max"/>
        <color theme="0"/>
        <color theme="0"/>
      </colorScale>
    </cfRule>
    <cfRule type="expression" dxfId="3429" priority="5037">
      <formula>AH6&lt;0</formula>
    </cfRule>
  </conditionalFormatting>
  <conditionalFormatting sqref="AI10">
    <cfRule type="colorScale" priority="5004">
      <colorScale>
        <cfvo type="min"/>
        <cfvo type="max"/>
        <color theme="0"/>
        <color theme="0"/>
      </colorScale>
    </cfRule>
    <cfRule type="expression" dxfId="3428" priority="5005">
      <formula>AH10&lt;0</formula>
    </cfRule>
  </conditionalFormatting>
  <conditionalFormatting sqref="AI11:AI14">
    <cfRule type="colorScale" priority="5034">
      <colorScale>
        <cfvo type="min"/>
        <cfvo type="max"/>
        <color theme="0"/>
        <color theme="0"/>
      </colorScale>
    </cfRule>
    <cfRule type="expression" dxfId="3427" priority="5035">
      <formula>AH11&lt;0</formula>
    </cfRule>
  </conditionalFormatting>
  <conditionalFormatting sqref="AI15">
    <cfRule type="colorScale" priority="5001">
      <colorScale>
        <cfvo type="min"/>
        <cfvo type="max"/>
        <color theme="0"/>
        <color theme="0"/>
      </colorScale>
    </cfRule>
    <cfRule type="expression" dxfId="3426" priority="5003">
      <formula>AH15&lt;0</formula>
    </cfRule>
  </conditionalFormatting>
  <conditionalFormatting sqref="AI16">
    <cfRule type="colorScale" priority="5032">
      <colorScale>
        <cfvo type="min"/>
        <cfvo type="max"/>
        <color theme="0"/>
        <color theme="0"/>
      </colorScale>
    </cfRule>
    <cfRule type="expression" dxfId="3425" priority="5033">
      <formula>AH16&lt;0</formula>
    </cfRule>
  </conditionalFormatting>
  <conditionalFormatting sqref="AI18">
    <cfRule type="colorScale" priority="4997">
      <colorScale>
        <cfvo type="min"/>
        <cfvo type="max"/>
        <color theme="0"/>
        <color theme="0"/>
      </colorScale>
    </cfRule>
    <cfRule type="expression" dxfId="3424" priority="4999">
      <formula>AH18&lt;0</formula>
    </cfRule>
  </conditionalFormatting>
  <conditionalFormatting sqref="AI18:AI19">
    <cfRule type="expression" dxfId="3423" priority="4996">
      <formula>IF(AI18="Validar","Rojo","Verde")</formula>
    </cfRule>
    <cfRule type="expression" priority="4998">
      <formula>#REF!</formula>
    </cfRule>
  </conditionalFormatting>
  <conditionalFormatting sqref="AI19">
    <cfRule type="colorScale" priority="5030">
      <colorScale>
        <cfvo type="min"/>
        <cfvo type="max"/>
        <color theme="0"/>
        <color theme="0"/>
      </colorScale>
    </cfRule>
    <cfRule type="expression" dxfId="3422" priority="5031">
      <formula>AH19&lt;0</formula>
    </cfRule>
  </conditionalFormatting>
  <conditionalFormatting sqref="AI23">
    <cfRule type="colorScale" priority="4993">
      <colorScale>
        <cfvo type="min"/>
        <cfvo type="max"/>
        <color theme="0"/>
        <color theme="0"/>
      </colorScale>
    </cfRule>
    <cfRule type="expression" dxfId="3421" priority="4995">
      <formula>AH23&lt;0</formula>
    </cfRule>
  </conditionalFormatting>
  <conditionalFormatting sqref="AI23:AI24">
    <cfRule type="expression" dxfId="3420" priority="4992">
      <formula>IF(AI23="Validar","Rojo","Verde")</formula>
    </cfRule>
    <cfRule type="expression" priority="4994">
      <formula>#REF!</formula>
    </cfRule>
  </conditionalFormatting>
  <conditionalFormatting sqref="AI24">
    <cfRule type="colorScale" priority="5026">
      <colorScale>
        <cfvo type="min"/>
        <cfvo type="max"/>
        <color theme="0"/>
        <color theme="0"/>
      </colorScale>
    </cfRule>
    <cfRule type="expression" dxfId="3419" priority="5027">
      <formula>AH24&lt;0</formula>
    </cfRule>
  </conditionalFormatting>
  <conditionalFormatting sqref="AI26">
    <cfRule type="colorScale" priority="4989">
      <colorScale>
        <cfvo type="min"/>
        <cfvo type="max"/>
        <color theme="0"/>
        <color theme="0"/>
      </colorScale>
    </cfRule>
    <cfRule type="expression" dxfId="3418" priority="4991">
      <formula>AH26&lt;0</formula>
    </cfRule>
  </conditionalFormatting>
  <conditionalFormatting sqref="AI26:AI27">
    <cfRule type="expression" dxfId="3417" priority="4988">
      <formula>IF(AI26="Validar","Rojo","Verde")</formula>
    </cfRule>
    <cfRule type="expression" priority="4990">
      <formula>#REF!</formula>
    </cfRule>
  </conditionalFormatting>
  <conditionalFormatting sqref="AI27">
    <cfRule type="colorScale" priority="5024">
      <colorScale>
        <cfvo type="min"/>
        <cfvo type="max"/>
        <color theme="0"/>
        <color theme="0"/>
      </colorScale>
    </cfRule>
    <cfRule type="expression" dxfId="3416" priority="5025">
      <formula>AH27&lt;0</formula>
    </cfRule>
  </conditionalFormatting>
  <conditionalFormatting sqref="AI29">
    <cfRule type="colorScale" priority="4985">
      <colorScale>
        <cfvo type="min"/>
        <cfvo type="max"/>
        <color theme="0"/>
        <color theme="0"/>
      </colorScale>
    </cfRule>
    <cfRule type="expression" dxfId="3415" priority="4987">
      <formula>AH29&lt;0</formula>
    </cfRule>
  </conditionalFormatting>
  <conditionalFormatting sqref="AI30">
    <cfRule type="colorScale" priority="5022">
      <colorScale>
        <cfvo type="min"/>
        <cfvo type="max"/>
        <color theme="0"/>
        <color theme="0"/>
      </colorScale>
    </cfRule>
    <cfRule type="expression" dxfId="3414" priority="5023">
      <formula>AH30&lt;0</formula>
    </cfRule>
  </conditionalFormatting>
  <conditionalFormatting sqref="AI39">
    <cfRule type="colorScale" priority="4981">
      <colorScale>
        <cfvo type="min"/>
        <cfvo type="max"/>
        <color theme="0"/>
        <color theme="0"/>
      </colorScale>
    </cfRule>
    <cfRule type="expression" dxfId="3413" priority="4983">
      <formula>AH39&lt;0</formula>
    </cfRule>
  </conditionalFormatting>
  <conditionalFormatting sqref="AI39:AI66">
    <cfRule type="expression" dxfId="3412" priority="4980">
      <formula>IF(AI39="Validar","Rojo","Verde")</formula>
    </cfRule>
    <cfRule type="expression" priority="4982">
      <formula>#REF!</formula>
    </cfRule>
  </conditionalFormatting>
  <conditionalFormatting sqref="AI40:AI66">
    <cfRule type="colorScale" priority="5020">
      <colorScale>
        <cfvo type="min"/>
        <cfvo type="max"/>
        <color theme="0"/>
        <color theme="0"/>
      </colorScale>
    </cfRule>
    <cfRule type="expression" dxfId="3411" priority="5021">
      <formula>AH40&lt;0</formula>
    </cfRule>
  </conditionalFormatting>
  <conditionalFormatting sqref="AI68">
    <cfRule type="colorScale" priority="4977">
      <colorScale>
        <cfvo type="min"/>
        <cfvo type="max"/>
        <color theme="0"/>
        <color theme="0"/>
      </colorScale>
    </cfRule>
    <cfRule type="expression" dxfId="3410" priority="4979">
      <formula>AH68&lt;0</formula>
    </cfRule>
  </conditionalFormatting>
  <conditionalFormatting sqref="AI68:AI81">
    <cfRule type="expression" dxfId="3409" priority="4976">
      <formula>IF(AI68="Validar","Rojo","Verde")</formula>
    </cfRule>
    <cfRule type="expression" priority="4978">
      <formula>#REF!</formula>
    </cfRule>
  </conditionalFormatting>
  <conditionalFormatting sqref="AI69:AI81">
    <cfRule type="colorScale" priority="5038">
      <colorScale>
        <cfvo type="min"/>
        <cfvo type="max"/>
        <color theme="0"/>
        <color theme="0"/>
      </colorScale>
    </cfRule>
    <cfRule type="expression" dxfId="3408" priority="5039">
      <formula>AH69&lt;0</formula>
    </cfRule>
  </conditionalFormatting>
  <conditionalFormatting sqref="AI83">
    <cfRule type="colorScale" priority="4960">
      <colorScale>
        <cfvo type="min"/>
        <cfvo type="max"/>
        <color theme="0"/>
        <color theme="0"/>
      </colorScale>
    </cfRule>
    <cfRule type="expression" dxfId="3407" priority="4962">
      <formula>AH83&lt;0</formula>
    </cfRule>
  </conditionalFormatting>
  <conditionalFormatting sqref="AI83:AI91">
    <cfRule type="expression" dxfId="3406" priority="4959">
      <formula>IF(AI83="Validar","Rojo","Verde")</formula>
    </cfRule>
    <cfRule type="expression" priority="4961">
      <formula>#REF!</formula>
    </cfRule>
  </conditionalFormatting>
  <conditionalFormatting sqref="AI84:AI91">
    <cfRule type="colorScale" priority="5018">
      <colorScale>
        <cfvo type="min"/>
        <cfvo type="max"/>
        <color theme="0"/>
        <color theme="0"/>
      </colorScale>
    </cfRule>
    <cfRule type="expression" dxfId="3405" priority="5019">
      <formula>AH84&lt;0</formula>
    </cfRule>
  </conditionalFormatting>
  <conditionalFormatting sqref="AI93">
    <cfRule type="colorScale" priority="4973">
      <colorScale>
        <cfvo type="min"/>
        <cfvo type="max"/>
        <color theme="0"/>
        <color theme="0"/>
      </colorScale>
    </cfRule>
    <cfRule type="expression" dxfId="3404" priority="4975">
      <formula>AH93&lt;0</formula>
    </cfRule>
  </conditionalFormatting>
  <conditionalFormatting sqref="AI93:AI102">
    <cfRule type="expression" dxfId="3403" priority="4972">
      <formula>IF(AI93="Validar","Rojo","Verde")</formula>
    </cfRule>
    <cfRule type="expression" priority="4974">
      <formula>#REF!</formula>
    </cfRule>
  </conditionalFormatting>
  <conditionalFormatting sqref="AI94:AI102">
    <cfRule type="colorScale" priority="5016">
      <colorScale>
        <cfvo type="min"/>
        <cfvo type="max"/>
        <color theme="0"/>
        <color theme="0"/>
      </colorScale>
    </cfRule>
    <cfRule type="expression" dxfId="3402" priority="5017">
      <formula>AH94&lt;0</formula>
    </cfRule>
  </conditionalFormatting>
  <conditionalFormatting sqref="AI104">
    <cfRule type="colorScale" priority="4969">
      <colorScale>
        <cfvo type="min"/>
        <cfvo type="max"/>
        <color theme="0"/>
        <color theme="0"/>
      </colorScale>
    </cfRule>
    <cfRule type="expression" dxfId="3401" priority="4971">
      <formula>AH104&lt;0</formula>
    </cfRule>
  </conditionalFormatting>
  <conditionalFormatting sqref="AI104:AI106">
    <cfRule type="expression" dxfId="3400" priority="4968">
      <formula>IF(AI104="Validar","Rojo","Verde")</formula>
    </cfRule>
    <cfRule type="expression" priority="4970">
      <formula>#REF!</formula>
    </cfRule>
  </conditionalFormatting>
  <conditionalFormatting sqref="AI105:AI106">
    <cfRule type="colorScale" priority="5014">
      <colorScale>
        <cfvo type="min"/>
        <cfvo type="max"/>
        <color theme="0"/>
        <color theme="0"/>
      </colorScale>
    </cfRule>
    <cfRule type="expression" dxfId="3399" priority="5015">
      <formula>AH105&lt;0</formula>
    </cfRule>
  </conditionalFormatting>
  <conditionalFormatting sqref="AI110">
    <cfRule type="colorScale" priority="5012">
      <colorScale>
        <cfvo type="min"/>
        <cfvo type="max"/>
        <color theme="0"/>
        <color theme="0"/>
      </colorScale>
    </cfRule>
    <cfRule type="expression" dxfId="3398" priority="5013">
      <formula>AH110&lt;0</formula>
    </cfRule>
  </conditionalFormatting>
  <conditionalFormatting sqref="AI110:AI111">
    <cfRule type="expression" priority="4954">
      <formula>#REF!</formula>
    </cfRule>
  </conditionalFormatting>
  <conditionalFormatting sqref="AI111">
    <cfRule type="colorScale" priority="4953">
      <colorScale>
        <cfvo type="min"/>
        <cfvo type="max"/>
        <color theme="0"/>
        <color theme="0"/>
      </colorScale>
    </cfRule>
    <cfRule type="expression" dxfId="3397" priority="4955">
      <formula>AH111&lt;0</formula>
    </cfRule>
  </conditionalFormatting>
  <conditionalFormatting sqref="AI117:AI123">
    <cfRule type="colorScale" priority="5009">
      <colorScale>
        <cfvo type="min"/>
        <cfvo type="max"/>
        <color theme="0"/>
        <color theme="0"/>
      </colorScale>
    </cfRule>
    <cfRule type="expression" dxfId="3396" priority="5011">
      <formula>AH117&lt;0</formula>
    </cfRule>
  </conditionalFormatting>
  <conditionalFormatting sqref="AI125">
    <cfRule type="colorScale" priority="4965">
      <colorScale>
        <cfvo type="min"/>
        <cfvo type="max"/>
        <color theme="0"/>
        <color theme="0"/>
      </colorScale>
    </cfRule>
    <cfRule type="expression" dxfId="3395" priority="4967">
      <formula>AH125&lt;0</formula>
    </cfRule>
  </conditionalFormatting>
  <conditionalFormatting sqref="AI125:AI134">
    <cfRule type="expression" dxfId="3394" priority="4964">
      <formula>IF(AI125="Validar","Rojo","Verde")</formula>
    </cfRule>
    <cfRule type="expression" priority="4966">
      <formula>#REF!</formula>
    </cfRule>
  </conditionalFormatting>
  <conditionalFormatting sqref="AI126:AI134">
    <cfRule type="colorScale" priority="5006">
      <colorScale>
        <cfvo type="min"/>
        <cfvo type="max"/>
        <color theme="0"/>
        <color theme="0"/>
      </colorScale>
    </cfRule>
    <cfRule type="expression" dxfId="3393" priority="5007">
      <formula>AH126&lt;0</formula>
    </cfRule>
  </conditionalFormatting>
  <conditionalFormatting sqref="AP110:AP111">
    <cfRule type="expression" dxfId="3392" priority="4863">
      <formula>IF(AP110="Validar","Rojo","Verde")</formula>
    </cfRule>
  </conditionalFormatting>
  <conditionalFormatting sqref="AP117:AP123">
    <cfRule type="expression" priority="4921">
      <formula>#REF!</formula>
    </cfRule>
  </conditionalFormatting>
  <conditionalFormatting sqref="AP6:AP16">
    <cfRule type="expression" dxfId="3391" priority="4911">
      <formula>IF(AP6="Validar","Rojo","Verde")</formula>
    </cfRule>
    <cfRule type="expression" priority="4913">
      <formula>#REF!</formula>
    </cfRule>
  </conditionalFormatting>
  <conditionalFormatting sqref="AP6:AP9">
    <cfRule type="colorScale" priority="4947">
      <colorScale>
        <cfvo type="min"/>
        <cfvo type="max"/>
        <color theme="0"/>
        <color theme="0"/>
      </colorScale>
    </cfRule>
    <cfRule type="expression" dxfId="3390" priority="4948">
      <formula>AO6&lt;0</formula>
    </cfRule>
  </conditionalFormatting>
  <conditionalFormatting sqref="AP10">
    <cfRule type="colorScale" priority="4915">
      <colorScale>
        <cfvo type="min"/>
        <cfvo type="max"/>
        <color theme="0"/>
        <color theme="0"/>
      </colorScale>
    </cfRule>
    <cfRule type="expression" dxfId="3389" priority="4916">
      <formula>AO10&lt;0</formula>
    </cfRule>
  </conditionalFormatting>
  <conditionalFormatting sqref="AP11:AP14">
    <cfRule type="colorScale" priority="4945">
      <colorScale>
        <cfvo type="min"/>
        <cfvo type="max"/>
        <color theme="0"/>
        <color theme="0"/>
      </colorScale>
    </cfRule>
    <cfRule type="expression" dxfId="3388" priority="4946">
      <formula>AO11&lt;0</formula>
    </cfRule>
  </conditionalFormatting>
  <conditionalFormatting sqref="AP15">
    <cfRule type="colorScale" priority="4912">
      <colorScale>
        <cfvo type="min"/>
        <cfvo type="max"/>
        <color theme="0"/>
        <color theme="0"/>
      </colorScale>
    </cfRule>
    <cfRule type="expression" dxfId="3387" priority="4914">
      <formula>AO15&lt;0</formula>
    </cfRule>
  </conditionalFormatting>
  <conditionalFormatting sqref="AP16">
    <cfRule type="colorScale" priority="4943">
      <colorScale>
        <cfvo type="min"/>
        <cfvo type="max"/>
        <color theme="0"/>
        <color theme="0"/>
      </colorScale>
    </cfRule>
    <cfRule type="expression" dxfId="3386" priority="4944">
      <formula>AO16&lt;0</formula>
    </cfRule>
  </conditionalFormatting>
  <conditionalFormatting sqref="AP18">
    <cfRule type="colorScale" priority="4908">
      <colorScale>
        <cfvo type="min"/>
        <cfvo type="max"/>
        <color theme="0"/>
        <color theme="0"/>
      </colorScale>
    </cfRule>
    <cfRule type="expression" dxfId="3385" priority="4910">
      <formula>AO18&lt;0</formula>
    </cfRule>
  </conditionalFormatting>
  <conditionalFormatting sqref="AP18:AP19">
    <cfRule type="expression" dxfId="3384" priority="4907">
      <formula>IF(AP18="Validar","Rojo","Verde")</formula>
    </cfRule>
    <cfRule type="expression" priority="4909">
      <formula>#REF!</formula>
    </cfRule>
  </conditionalFormatting>
  <conditionalFormatting sqref="AP19">
    <cfRule type="colorScale" priority="4941">
      <colorScale>
        <cfvo type="min"/>
        <cfvo type="max"/>
        <color theme="0"/>
        <color theme="0"/>
      </colorScale>
    </cfRule>
    <cfRule type="expression" dxfId="3383" priority="4942">
      <formula>AO19&lt;0</formula>
    </cfRule>
  </conditionalFormatting>
  <conditionalFormatting sqref="AP23">
    <cfRule type="colorScale" priority="4904">
      <colorScale>
        <cfvo type="min"/>
        <cfvo type="max"/>
        <color theme="0"/>
        <color theme="0"/>
      </colorScale>
    </cfRule>
    <cfRule type="expression" dxfId="3382" priority="4906">
      <formula>AO23&lt;0</formula>
    </cfRule>
  </conditionalFormatting>
  <conditionalFormatting sqref="AP23:AP24">
    <cfRule type="expression" dxfId="3381" priority="4903">
      <formula>IF(AP23="Validar","Rojo","Verde")</formula>
    </cfRule>
    <cfRule type="expression" priority="4905">
      <formula>#REF!</formula>
    </cfRule>
  </conditionalFormatting>
  <conditionalFormatting sqref="AP24">
    <cfRule type="colorScale" priority="4937">
      <colorScale>
        <cfvo type="min"/>
        <cfvo type="max"/>
        <color theme="0"/>
        <color theme="0"/>
      </colorScale>
    </cfRule>
    <cfRule type="expression" dxfId="3380" priority="4938">
      <formula>AO24&lt;0</formula>
    </cfRule>
  </conditionalFormatting>
  <conditionalFormatting sqref="AP26">
    <cfRule type="colorScale" priority="4900">
      <colorScale>
        <cfvo type="min"/>
        <cfvo type="max"/>
        <color theme="0"/>
        <color theme="0"/>
      </colorScale>
    </cfRule>
    <cfRule type="expression" dxfId="3379" priority="4902">
      <formula>AO26&lt;0</formula>
    </cfRule>
  </conditionalFormatting>
  <conditionalFormatting sqref="AP26:AP27">
    <cfRule type="expression" dxfId="3378" priority="4899">
      <formula>IF(AP26="Validar","Rojo","Verde")</formula>
    </cfRule>
    <cfRule type="expression" priority="4901">
      <formula>#REF!</formula>
    </cfRule>
  </conditionalFormatting>
  <conditionalFormatting sqref="AP27">
    <cfRule type="colorScale" priority="4935">
      <colorScale>
        <cfvo type="min"/>
        <cfvo type="max"/>
        <color theme="0"/>
        <color theme="0"/>
      </colorScale>
    </cfRule>
    <cfRule type="expression" dxfId="3377" priority="4936">
      <formula>AO27&lt;0</formula>
    </cfRule>
  </conditionalFormatting>
  <conditionalFormatting sqref="AP29">
    <cfRule type="colorScale" priority="4896">
      <colorScale>
        <cfvo type="min"/>
        <cfvo type="max"/>
        <color theme="0"/>
        <color theme="0"/>
      </colorScale>
    </cfRule>
    <cfRule type="expression" dxfId="3376" priority="4898">
      <formula>AO29&lt;0</formula>
    </cfRule>
  </conditionalFormatting>
  <conditionalFormatting sqref="AP29:AP30">
    <cfRule type="expression" dxfId="3375" priority="4895">
      <formula>IF(AP29="Validar","Rojo","Verde")</formula>
    </cfRule>
    <cfRule type="expression" priority="4897">
      <formula>#REF!</formula>
    </cfRule>
  </conditionalFormatting>
  <conditionalFormatting sqref="AP30">
    <cfRule type="colorScale" priority="4933">
      <colorScale>
        <cfvo type="min"/>
        <cfvo type="max"/>
        <color theme="0"/>
        <color theme="0"/>
      </colorScale>
    </cfRule>
    <cfRule type="expression" dxfId="3374" priority="4934">
      <formula>AO30&lt;0</formula>
    </cfRule>
  </conditionalFormatting>
  <conditionalFormatting sqref="AP39">
    <cfRule type="colorScale" priority="4892">
      <colorScale>
        <cfvo type="min"/>
        <cfvo type="max"/>
        <color theme="0"/>
        <color theme="0"/>
      </colorScale>
    </cfRule>
    <cfRule type="expression" dxfId="3373" priority="4894">
      <formula>AO39&lt;0</formula>
    </cfRule>
  </conditionalFormatting>
  <conditionalFormatting sqref="AP39:AP66">
    <cfRule type="expression" dxfId="3372" priority="4891">
      <formula>IF(AP39="Validar","Rojo","Verde")</formula>
    </cfRule>
    <cfRule type="expression" priority="4893">
      <formula>#REF!</formula>
    </cfRule>
  </conditionalFormatting>
  <conditionalFormatting sqref="AP40:AP66">
    <cfRule type="colorScale" priority="4931">
      <colorScale>
        <cfvo type="min"/>
        <cfvo type="max"/>
        <color theme="0"/>
        <color theme="0"/>
      </colorScale>
    </cfRule>
    <cfRule type="expression" dxfId="3371" priority="4932">
      <formula>AO40&lt;0</formula>
    </cfRule>
  </conditionalFormatting>
  <conditionalFormatting sqref="AP68">
    <cfRule type="colorScale" priority="4888">
      <colorScale>
        <cfvo type="min"/>
        <cfvo type="max"/>
        <color theme="0"/>
        <color theme="0"/>
      </colorScale>
    </cfRule>
    <cfRule type="expression" dxfId="3370" priority="4890">
      <formula>AO68&lt;0</formula>
    </cfRule>
  </conditionalFormatting>
  <conditionalFormatting sqref="AP68:AP81">
    <cfRule type="expression" dxfId="3369" priority="4887">
      <formula>IF(AP68="Validar","Rojo","Verde")</formula>
    </cfRule>
    <cfRule type="expression" priority="4889">
      <formula>#REF!</formula>
    </cfRule>
  </conditionalFormatting>
  <conditionalFormatting sqref="AP69:AP81">
    <cfRule type="colorScale" priority="4949">
      <colorScale>
        <cfvo type="min"/>
        <cfvo type="max"/>
        <color theme="0"/>
        <color theme="0"/>
      </colorScale>
    </cfRule>
    <cfRule type="expression" dxfId="3368" priority="4950">
      <formula>AO69&lt;0</formula>
    </cfRule>
  </conditionalFormatting>
  <conditionalFormatting sqref="AP83">
    <cfRule type="colorScale" priority="4871">
      <colorScale>
        <cfvo type="min"/>
        <cfvo type="max"/>
        <color theme="0"/>
        <color theme="0"/>
      </colorScale>
    </cfRule>
    <cfRule type="expression" dxfId="3367" priority="4873">
      <formula>AO83&lt;0</formula>
    </cfRule>
  </conditionalFormatting>
  <conditionalFormatting sqref="AP83:AP91">
    <cfRule type="expression" dxfId="3366" priority="4870">
      <formula>IF(AP83="Validar","Rojo","Verde")</formula>
    </cfRule>
    <cfRule type="expression" priority="4872">
      <formula>#REF!</formula>
    </cfRule>
  </conditionalFormatting>
  <conditionalFormatting sqref="AP84:AP91">
    <cfRule type="colorScale" priority="4929">
      <colorScale>
        <cfvo type="min"/>
        <cfvo type="max"/>
        <color theme="0"/>
        <color theme="0"/>
      </colorScale>
    </cfRule>
    <cfRule type="expression" dxfId="3365" priority="4930">
      <formula>AO84&lt;0</formula>
    </cfRule>
  </conditionalFormatting>
  <conditionalFormatting sqref="AP93">
    <cfRule type="colorScale" priority="4884">
      <colorScale>
        <cfvo type="min"/>
        <cfvo type="max"/>
        <color theme="0"/>
        <color theme="0"/>
      </colorScale>
    </cfRule>
    <cfRule type="expression" dxfId="3364" priority="4886">
      <formula>AO93&lt;0</formula>
    </cfRule>
  </conditionalFormatting>
  <conditionalFormatting sqref="AP93:AP102">
    <cfRule type="expression" dxfId="3363" priority="4883">
      <formula>IF(AP93="Validar","Rojo","Verde")</formula>
    </cfRule>
    <cfRule type="expression" priority="4885">
      <formula>#REF!</formula>
    </cfRule>
  </conditionalFormatting>
  <conditionalFormatting sqref="AP94:AP102">
    <cfRule type="colorScale" priority="4927">
      <colorScale>
        <cfvo type="min"/>
        <cfvo type="max"/>
        <color theme="0"/>
        <color theme="0"/>
      </colorScale>
    </cfRule>
    <cfRule type="expression" dxfId="3362" priority="4928">
      <formula>AO94&lt;0</formula>
    </cfRule>
  </conditionalFormatting>
  <conditionalFormatting sqref="AP104">
    <cfRule type="colorScale" priority="4880">
      <colorScale>
        <cfvo type="min"/>
        <cfvo type="max"/>
        <color theme="0"/>
        <color theme="0"/>
      </colorScale>
    </cfRule>
    <cfRule type="expression" dxfId="3361" priority="4882">
      <formula>AO104&lt;0</formula>
    </cfRule>
  </conditionalFormatting>
  <conditionalFormatting sqref="AP104:AP106">
    <cfRule type="expression" dxfId="3360" priority="4879">
      <formula>IF(AP104="Validar","Rojo","Verde")</formula>
    </cfRule>
    <cfRule type="expression" priority="4881">
      <formula>#REF!</formula>
    </cfRule>
  </conditionalFormatting>
  <conditionalFormatting sqref="AP105:AP106">
    <cfRule type="colorScale" priority="4925">
      <colorScale>
        <cfvo type="min"/>
        <cfvo type="max"/>
        <color theme="0"/>
        <color theme="0"/>
      </colorScale>
    </cfRule>
    <cfRule type="expression" dxfId="3359" priority="4926">
      <formula>AO105&lt;0</formula>
    </cfRule>
  </conditionalFormatting>
  <conditionalFormatting sqref="AP110">
    <cfRule type="colorScale" priority="4923">
      <colorScale>
        <cfvo type="min"/>
        <cfvo type="max"/>
        <color theme="0"/>
        <color theme="0"/>
      </colorScale>
    </cfRule>
    <cfRule type="expression" dxfId="3358" priority="4924">
      <formula>AO110&lt;0</formula>
    </cfRule>
  </conditionalFormatting>
  <conditionalFormatting sqref="AP110:AP111">
    <cfRule type="expression" priority="4865">
      <formula>#REF!</formula>
    </cfRule>
  </conditionalFormatting>
  <conditionalFormatting sqref="AP111">
    <cfRule type="colorScale" priority="4864">
      <colorScale>
        <cfvo type="min"/>
        <cfvo type="max"/>
        <color theme="0"/>
        <color theme="0"/>
      </colorScale>
    </cfRule>
    <cfRule type="expression" dxfId="3357" priority="4866">
      <formula>AO111&lt;0</formula>
    </cfRule>
  </conditionalFormatting>
  <conditionalFormatting sqref="AP117:AP123">
    <cfRule type="colorScale" priority="4920">
      <colorScale>
        <cfvo type="min"/>
        <cfvo type="max"/>
        <color theme="0"/>
        <color theme="0"/>
      </colorScale>
    </cfRule>
    <cfRule type="expression" dxfId="3356" priority="4922">
      <formula>AO117&lt;0</formula>
    </cfRule>
  </conditionalFormatting>
  <conditionalFormatting sqref="AP125">
    <cfRule type="colorScale" priority="4876">
      <colorScale>
        <cfvo type="min"/>
        <cfvo type="max"/>
        <color theme="0"/>
        <color theme="0"/>
      </colorScale>
    </cfRule>
    <cfRule type="expression" dxfId="3355" priority="4878">
      <formula>AO125&lt;0</formula>
    </cfRule>
  </conditionalFormatting>
  <conditionalFormatting sqref="AP125:AP134">
    <cfRule type="expression" dxfId="3354" priority="4875">
      <formula>IF(AP125="Validar","Rojo","Verde")</formula>
    </cfRule>
    <cfRule type="expression" priority="4877">
      <formula>#REF!</formula>
    </cfRule>
  </conditionalFormatting>
  <conditionalFormatting sqref="AP126:AP134">
    <cfRule type="colorScale" priority="4917">
      <colorScale>
        <cfvo type="min"/>
        <cfvo type="max"/>
        <color theme="0"/>
        <color theme="0"/>
      </colorScale>
    </cfRule>
    <cfRule type="expression" dxfId="3353" priority="4918">
      <formula>AO126&lt;0</formula>
    </cfRule>
  </conditionalFormatting>
  <conditionalFormatting sqref="BM117:BM123">
    <cfRule type="expression" dxfId="3352" priority="4830">
      <formula>IF(BM117="Validar","Rojo","Verde")</formula>
    </cfRule>
  </conditionalFormatting>
  <conditionalFormatting sqref="BM117:BM123">
    <cfRule type="expression" priority="4832">
      <formula>#REF!</formula>
    </cfRule>
  </conditionalFormatting>
  <conditionalFormatting sqref="BM6:BM16">
    <cfRule type="expression" dxfId="3351" priority="4822">
      <formula>IF(BM6="Validar","Rojo","Verde")</formula>
    </cfRule>
    <cfRule type="expression" priority="4824">
      <formula>#REF!</formula>
    </cfRule>
  </conditionalFormatting>
  <conditionalFormatting sqref="BM6:BM9">
    <cfRule type="colorScale" priority="4858">
      <colorScale>
        <cfvo type="min"/>
        <cfvo type="max"/>
        <color theme="0"/>
        <color theme="0"/>
      </colorScale>
    </cfRule>
    <cfRule type="expression" dxfId="3350" priority="4859">
      <formula>BL6&lt;0</formula>
    </cfRule>
  </conditionalFormatting>
  <conditionalFormatting sqref="BM10">
    <cfRule type="colorScale" priority="4826">
      <colorScale>
        <cfvo type="min"/>
        <cfvo type="max"/>
        <color theme="0"/>
        <color theme="0"/>
      </colorScale>
    </cfRule>
    <cfRule type="expression" dxfId="3349" priority="4827">
      <formula>BL10&lt;0</formula>
    </cfRule>
  </conditionalFormatting>
  <conditionalFormatting sqref="BM11:BM14">
    <cfRule type="colorScale" priority="4856">
      <colorScale>
        <cfvo type="min"/>
        <cfvo type="max"/>
        <color theme="0"/>
        <color theme="0"/>
      </colorScale>
    </cfRule>
    <cfRule type="expression" dxfId="3348" priority="4857">
      <formula>BL11&lt;0</formula>
    </cfRule>
  </conditionalFormatting>
  <conditionalFormatting sqref="BM15">
    <cfRule type="colorScale" priority="4823">
      <colorScale>
        <cfvo type="min"/>
        <cfvo type="max"/>
        <color theme="0"/>
        <color theme="0"/>
      </colorScale>
    </cfRule>
    <cfRule type="expression" dxfId="3347" priority="4825">
      <formula>BL15&lt;0</formula>
    </cfRule>
  </conditionalFormatting>
  <conditionalFormatting sqref="BM16">
    <cfRule type="colorScale" priority="4854">
      <colorScale>
        <cfvo type="min"/>
        <cfvo type="max"/>
        <color theme="0"/>
        <color theme="0"/>
      </colorScale>
    </cfRule>
    <cfRule type="expression" dxfId="3346" priority="4855">
      <formula>BL16&lt;0</formula>
    </cfRule>
  </conditionalFormatting>
  <conditionalFormatting sqref="BM18">
    <cfRule type="colorScale" priority="4819">
      <colorScale>
        <cfvo type="min"/>
        <cfvo type="max"/>
        <color theme="0"/>
        <color theme="0"/>
      </colorScale>
    </cfRule>
    <cfRule type="expression" dxfId="3345" priority="4821">
      <formula>BL18&lt;0</formula>
    </cfRule>
  </conditionalFormatting>
  <conditionalFormatting sqref="BM18:BM19">
    <cfRule type="expression" dxfId="3344" priority="4818">
      <formula>IF(BM18="Validar","Rojo","Verde")</formula>
    </cfRule>
    <cfRule type="expression" priority="4820">
      <formula>#REF!</formula>
    </cfRule>
  </conditionalFormatting>
  <conditionalFormatting sqref="BM19">
    <cfRule type="colorScale" priority="4852">
      <colorScale>
        <cfvo type="min"/>
        <cfvo type="max"/>
        <color theme="0"/>
        <color theme="0"/>
      </colorScale>
    </cfRule>
    <cfRule type="expression" dxfId="3343" priority="4853">
      <formula>BL19&lt;0</formula>
    </cfRule>
  </conditionalFormatting>
  <conditionalFormatting sqref="BM23">
    <cfRule type="colorScale" priority="4815">
      <colorScale>
        <cfvo type="min"/>
        <cfvo type="max"/>
        <color theme="0"/>
        <color theme="0"/>
      </colorScale>
    </cfRule>
    <cfRule type="expression" dxfId="3342" priority="4817">
      <formula>BL23&lt;0</formula>
    </cfRule>
  </conditionalFormatting>
  <conditionalFormatting sqref="BM23:BM24">
    <cfRule type="expression" dxfId="3341" priority="4814">
      <formula>IF(BM23="Validar","Rojo","Verde")</formula>
    </cfRule>
    <cfRule type="expression" priority="4816">
      <formula>#REF!</formula>
    </cfRule>
  </conditionalFormatting>
  <conditionalFormatting sqref="BM24">
    <cfRule type="colorScale" priority="4848">
      <colorScale>
        <cfvo type="min"/>
        <cfvo type="max"/>
        <color theme="0"/>
        <color theme="0"/>
      </colorScale>
    </cfRule>
    <cfRule type="expression" dxfId="3340" priority="4849">
      <formula>BL24&lt;0</formula>
    </cfRule>
  </conditionalFormatting>
  <conditionalFormatting sqref="BM26">
    <cfRule type="colorScale" priority="4811">
      <colorScale>
        <cfvo type="min"/>
        <cfvo type="max"/>
        <color theme="0"/>
        <color theme="0"/>
      </colorScale>
    </cfRule>
    <cfRule type="expression" dxfId="3339" priority="4813">
      <formula>BL26&lt;0</formula>
    </cfRule>
  </conditionalFormatting>
  <conditionalFormatting sqref="BM26:BM27">
    <cfRule type="expression" dxfId="3338" priority="4810">
      <formula>IF(BM26="Validar","Rojo","Verde")</formula>
    </cfRule>
    <cfRule type="expression" priority="4812">
      <formula>#REF!</formula>
    </cfRule>
  </conditionalFormatting>
  <conditionalFormatting sqref="BM27">
    <cfRule type="colorScale" priority="4846">
      <colorScale>
        <cfvo type="min"/>
        <cfvo type="max"/>
        <color theme="0"/>
        <color theme="0"/>
      </colorScale>
    </cfRule>
    <cfRule type="expression" dxfId="3337" priority="4847">
      <formula>BL27&lt;0</formula>
    </cfRule>
  </conditionalFormatting>
  <conditionalFormatting sqref="BM29">
    <cfRule type="colorScale" priority="4807">
      <colorScale>
        <cfvo type="min"/>
        <cfvo type="max"/>
        <color theme="0"/>
        <color theme="0"/>
      </colorScale>
    </cfRule>
    <cfRule type="expression" dxfId="3336" priority="4809">
      <formula>BL29&lt;0</formula>
    </cfRule>
  </conditionalFormatting>
  <conditionalFormatting sqref="BM29:BM30">
    <cfRule type="expression" dxfId="3335" priority="4806">
      <formula>IF(BM29="Validar","Rojo","Verde")</formula>
    </cfRule>
    <cfRule type="expression" priority="4808">
      <formula>#REF!</formula>
    </cfRule>
  </conditionalFormatting>
  <conditionalFormatting sqref="BM30">
    <cfRule type="colorScale" priority="4844">
      <colorScale>
        <cfvo type="min"/>
        <cfvo type="max"/>
        <color theme="0"/>
        <color theme="0"/>
      </colorScale>
    </cfRule>
    <cfRule type="expression" dxfId="3334" priority="4845">
      <formula>BL30&lt;0</formula>
    </cfRule>
  </conditionalFormatting>
  <conditionalFormatting sqref="BM39">
    <cfRule type="colorScale" priority="4803">
      <colorScale>
        <cfvo type="min"/>
        <cfvo type="max"/>
        <color theme="0"/>
        <color theme="0"/>
      </colorScale>
    </cfRule>
    <cfRule type="expression" dxfId="3333" priority="4805">
      <formula>BL39&lt;0</formula>
    </cfRule>
  </conditionalFormatting>
  <conditionalFormatting sqref="BM39:BM66">
    <cfRule type="expression" dxfId="3332" priority="4802">
      <formula>IF(BM39="Validar","Rojo","Verde")</formula>
    </cfRule>
    <cfRule type="expression" priority="4804">
      <formula>#REF!</formula>
    </cfRule>
  </conditionalFormatting>
  <conditionalFormatting sqref="BM40:BM66">
    <cfRule type="colorScale" priority="4842">
      <colorScale>
        <cfvo type="min"/>
        <cfvo type="max"/>
        <color theme="0"/>
        <color theme="0"/>
      </colorScale>
    </cfRule>
    <cfRule type="expression" dxfId="3331" priority="4843">
      <formula>BL40&lt;0</formula>
    </cfRule>
  </conditionalFormatting>
  <conditionalFormatting sqref="BM68">
    <cfRule type="colorScale" priority="4799">
      <colorScale>
        <cfvo type="min"/>
        <cfvo type="max"/>
        <color theme="0"/>
        <color theme="0"/>
      </colorScale>
    </cfRule>
    <cfRule type="expression" dxfId="3330" priority="4801">
      <formula>BL68&lt;0</formula>
    </cfRule>
  </conditionalFormatting>
  <conditionalFormatting sqref="BM68:BM81">
    <cfRule type="expression" dxfId="3329" priority="4798">
      <formula>IF(BM68="Validar","Rojo","Verde")</formula>
    </cfRule>
    <cfRule type="expression" priority="4800">
      <formula>#REF!</formula>
    </cfRule>
  </conditionalFormatting>
  <conditionalFormatting sqref="BM69:BM81">
    <cfRule type="colorScale" priority="4860">
      <colorScale>
        <cfvo type="min"/>
        <cfvo type="max"/>
        <color theme="0"/>
        <color theme="0"/>
      </colorScale>
    </cfRule>
    <cfRule type="expression" dxfId="3328" priority="4861">
      <formula>BL69&lt;0</formula>
    </cfRule>
  </conditionalFormatting>
  <conditionalFormatting sqref="BM83">
    <cfRule type="colorScale" priority="4782">
      <colorScale>
        <cfvo type="min"/>
        <cfvo type="max"/>
        <color theme="0"/>
        <color theme="0"/>
      </colorScale>
    </cfRule>
    <cfRule type="expression" dxfId="3327" priority="4784">
      <formula>BL83&lt;0</formula>
    </cfRule>
  </conditionalFormatting>
  <conditionalFormatting sqref="BM83:BM91">
    <cfRule type="expression" dxfId="3326" priority="4781">
      <formula>IF(BM83="Validar","Rojo","Verde")</formula>
    </cfRule>
    <cfRule type="expression" priority="4783">
      <formula>#REF!</formula>
    </cfRule>
  </conditionalFormatting>
  <conditionalFormatting sqref="BM84:BM91">
    <cfRule type="colorScale" priority="4840">
      <colorScale>
        <cfvo type="min"/>
        <cfvo type="max"/>
        <color theme="0"/>
        <color theme="0"/>
      </colorScale>
    </cfRule>
    <cfRule type="expression" dxfId="3325" priority="4841">
      <formula>BL84&lt;0</formula>
    </cfRule>
  </conditionalFormatting>
  <conditionalFormatting sqref="BM93">
    <cfRule type="colorScale" priority="4795">
      <colorScale>
        <cfvo type="min"/>
        <cfvo type="max"/>
        <color theme="0"/>
        <color theme="0"/>
      </colorScale>
    </cfRule>
    <cfRule type="expression" dxfId="3324" priority="4797">
      <formula>BL93&lt;0</formula>
    </cfRule>
  </conditionalFormatting>
  <conditionalFormatting sqref="BM93:BM102">
    <cfRule type="expression" dxfId="3323" priority="4794">
      <formula>IF(BM93="Validar","Rojo","Verde")</formula>
    </cfRule>
    <cfRule type="expression" priority="4796">
      <formula>#REF!</formula>
    </cfRule>
  </conditionalFormatting>
  <conditionalFormatting sqref="BM94:BM102">
    <cfRule type="colorScale" priority="4838">
      <colorScale>
        <cfvo type="min"/>
        <cfvo type="max"/>
        <color theme="0"/>
        <color theme="0"/>
      </colorScale>
    </cfRule>
    <cfRule type="expression" dxfId="3322" priority="4839">
      <formula>BL94&lt;0</formula>
    </cfRule>
  </conditionalFormatting>
  <conditionalFormatting sqref="BM104">
    <cfRule type="colorScale" priority="4791">
      <colorScale>
        <cfvo type="min"/>
        <cfvo type="max"/>
        <color theme="0"/>
        <color theme="0"/>
      </colorScale>
    </cfRule>
    <cfRule type="expression" dxfId="3321" priority="4793">
      <formula>BL104&lt;0</formula>
    </cfRule>
  </conditionalFormatting>
  <conditionalFormatting sqref="BM104:BM106">
    <cfRule type="expression" dxfId="3320" priority="4790">
      <formula>IF(BM104="Validar","Rojo","Verde")</formula>
    </cfRule>
    <cfRule type="expression" priority="4792">
      <formula>#REF!</formula>
    </cfRule>
  </conditionalFormatting>
  <conditionalFormatting sqref="BM105:BM106">
    <cfRule type="colorScale" priority="4836">
      <colorScale>
        <cfvo type="min"/>
        <cfvo type="max"/>
        <color theme="0"/>
        <color theme="0"/>
      </colorScale>
    </cfRule>
    <cfRule type="expression" dxfId="3319" priority="4837">
      <formula>BL105&lt;0</formula>
    </cfRule>
  </conditionalFormatting>
  <conditionalFormatting sqref="BM110">
    <cfRule type="colorScale" priority="4834">
      <colorScale>
        <cfvo type="min"/>
        <cfvo type="max"/>
        <color theme="0"/>
        <color theme="0"/>
      </colorScale>
    </cfRule>
    <cfRule type="expression" dxfId="3318" priority="4835">
      <formula>BL110&lt;0</formula>
    </cfRule>
  </conditionalFormatting>
  <conditionalFormatting sqref="BM110:BM111">
    <cfRule type="expression" priority="4776">
      <formula>#REF!</formula>
    </cfRule>
  </conditionalFormatting>
  <conditionalFormatting sqref="BM111">
    <cfRule type="colorScale" priority="4775">
      <colorScale>
        <cfvo type="min"/>
        <cfvo type="max"/>
        <color theme="0"/>
        <color theme="0"/>
      </colorScale>
    </cfRule>
    <cfRule type="expression" dxfId="3317" priority="4777">
      <formula>BL111&lt;0</formula>
    </cfRule>
  </conditionalFormatting>
  <conditionalFormatting sqref="BM117:BM123">
    <cfRule type="colorScale" priority="4831">
      <colorScale>
        <cfvo type="min"/>
        <cfvo type="max"/>
        <color theme="0"/>
        <color theme="0"/>
      </colorScale>
    </cfRule>
    <cfRule type="expression" dxfId="3316" priority="4833">
      <formula>BL117&lt;0</formula>
    </cfRule>
  </conditionalFormatting>
  <conditionalFormatting sqref="BM125">
    <cfRule type="colorScale" priority="4787">
      <colorScale>
        <cfvo type="min"/>
        <cfvo type="max"/>
        <color theme="0"/>
        <color theme="0"/>
      </colorScale>
    </cfRule>
    <cfRule type="expression" dxfId="3315" priority="4789">
      <formula>BL125&lt;0</formula>
    </cfRule>
  </conditionalFormatting>
  <conditionalFormatting sqref="BM125:BM134">
    <cfRule type="expression" dxfId="3314" priority="4786">
      <formula>IF(BM125="Validar","Rojo","Verde")</formula>
    </cfRule>
    <cfRule type="expression" priority="4788">
      <formula>#REF!</formula>
    </cfRule>
  </conditionalFormatting>
  <conditionalFormatting sqref="BM126:BM134">
    <cfRule type="colorScale" priority="4828">
      <colorScale>
        <cfvo type="min"/>
        <cfvo type="max"/>
        <color theme="0"/>
        <color theme="0"/>
      </colorScale>
    </cfRule>
    <cfRule type="expression" dxfId="3313" priority="4829">
      <formula>BL126&lt;0</formula>
    </cfRule>
  </conditionalFormatting>
  <conditionalFormatting sqref="BT110:BT111">
    <cfRule type="expression" dxfId="3312" priority="4685">
      <formula>IF(BT110="Validar","Rojo","Verde")</formula>
    </cfRule>
  </conditionalFormatting>
  <conditionalFormatting sqref="BT117:BT123">
    <cfRule type="expression" priority="4743">
      <formula>#REF!</formula>
    </cfRule>
  </conditionalFormatting>
  <conditionalFormatting sqref="BT6:BT16">
    <cfRule type="expression" dxfId="3311" priority="4733">
      <formula>IF(BT6="Validar","Rojo","Verde")</formula>
    </cfRule>
    <cfRule type="expression" priority="4735">
      <formula>#REF!</formula>
    </cfRule>
  </conditionalFormatting>
  <conditionalFormatting sqref="BT6:BT9">
    <cfRule type="colorScale" priority="4769">
      <colorScale>
        <cfvo type="min"/>
        <cfvo type="max"/>
        <color theme="0"/>
        <color theme="0"/>
      </colorScale>
    </cfRule>
    <cfRule type="expression" dxfId="3310" priority="4770">
      <formula>BS6&lt;0</formula>
    </cfRule>
  </conditionalFormatting>
  <conditionalFormatting sqref="BT10">
    <cfRule type="colorScale" priority="4737">
      <colorScale>
        <cfvo type="min"/>
        <cfvo type="max"/>
        <color theme="0"/>
        <color theme="0"/>
      </colorScale>
    </cfRule>
    <cfRule type="expression" dxfId="3309" priority="4738">
      <formula>BS10&lt;0</formula>
    </cfRule>
  </conditionalFormatting>
  <conditionalFormatting sqref="BT11:BT14">
    <cfRule type="colorScale" priority="4767">
      <colorScale>
        <cfvo type="min"/>
        <cfvo type="max"/>
        <color theme="0"/>
        <color theme="0"/>
      </colorScale>
    </cfRule>
    <cfRule type="expression" dxfId="3308" priority="4768">
      <formula>BS11&lt;0</formula>
    </cfRule>
  </conditionalFormatting>
  <conditionalFormatting sqref="BT15">
    <cfRule type="colorScale" priority="4734">
      <colorScale>
        <cfvo type="min"/>
        <cfvo type="max"/>
        <color theme="0"/>
        <color theme="0"/>
      </colorScale>
    </cfRule>
    <cfRule type="expression" dxfId="3307" priority="4736">
      <formula>BS15&lt;0</formula>
    </cfRule>
  </conditionalFormatting>
  <conditionalFormatting sqref="BT16">
    <cfRule type="colorScale" priority="4765">
      <colorScale>
        <cfvo type="min"/>
        <cfvo type="max"/>
        <color theme="0"/>
        <color theme="0"/>
      </colorScale>
    </cfRule>
    <cfRule type="expression" dxfId="3306" priority="4766">
      <formula>BS16&lt;0</formula>
    </cfRule>
  </conditionalFormatting>
  <conditionalFormatting sqref="BT18">
    <cfRule type="colorScale" priority="4730">
      <colorScale>
        <cfvo type="min"/>
        <cfvo type="max"/>
        <color theme="0"/>
        <color theme="0"/>
      </colorScale>
    </cfRule>
    <cfRule type="expression" dxfId="3305" priority="4732">
      <formula>BS18&lt;0</formula>
    </cfRule>
  </conditionalFormatting>
  <conditionalFormatting sqref="BT18:BT19">
    <cfRule type="expression" dxfId="3304" priority="4729">
      <formula>IF(BT18="Validar","Rojo","Verde")</formula>
    </cfRule>
    <cfRule type="expression" priority="4731">
      <formula>#REF!</formula>
    </cfRule>
  </conditionalFormatting>
  <conditionalFormatting sqref="BT19">
    <cfRule type="colorScale" priority="4763">
      <colorScale>
        <cfvo type="min"/>
        <cfvo type="max"/>
        <color theme="0"/>
        <color theme="0"/>
      </colorScale>
    </cfRule>
    <cfRule type="expression" dxfId="3303" priority="4764">
      <formula>BS19&lt;0</formula>
    </cfRule>
  </conditionalFormatting>
  <conditionalFormatting sqref="BT23">
    <cfRule type="colorScale" priority="4726">
      <colorScale>
        <cfvo type="min"/>
        <cfvo type="max"/>
        <color theme="0"/>
        <color theme="0"/>
      </colorScale>
    </cfRule>
    <cfRule type="expression" dxfId="3302" priority="4728">
      <formula>BS23&lt;0</formula>
    </cfRule>
  </conditionalFormatting>
  <conditionalFormatting sqref="BT23:BT24">
    <cfRule type="expression" dxfId="3301" priority="4725">
      <formula>IF(BT23="Validar","Rojo","Verde")</formula>
    </cfRule>
    <cfRule type="expression" priority="4727">
      <formula>#REF!</formula>
    </cfRule>
  </conditionalFormatting>
  <conditionalFormatting sqref="BT24">
    <cfRule type="colorScale" priority="4759">
      <colorScale>
        <cfvo type="min"/>
        <cfvo type="max"/>
        <color theme="0"/>
        <color theme="0"/>
      </colorScale>
    </cfRule>
    <cfRule type="expression" dxfId="3300" priority="4760">
      <formula>BS24&lt;0</formula>
    </cfRule>
  </conditionalFormatting>
  <conditionalFormatting sqref="BT26">
    <cfRule type="colorScale" priority="4722">
      <colorScale>
        <cfvo type="min"/>
        <cfvo type="max"/>
        <color theme="0"/>
        <color theme="0"/>
      </colorScale>
    </cfRule>
    <cfRule type="expression" dxfId="3299" priority="4724">
      <formula>BS26&lt;0</formula>
    </cfRule>
  </conditionalFormatting>
  <conditionalFormatting sqref="BT26:BT27">
    <cfRule type="expression" dxfId="3298" priority="4721">
      <formula>IF(BT26="Validar","Rojo","Verde")</formula>
    </cfRule>
    <cfRule type="expression" priority="4723">
      <formula>#REF!</formula>
    </cfRule>
  </conditionalFormatting>
  <conditionalFormatting sqref="BT27">
    <cfRule type="colorScale" priority="4757">
      <colorScale>
        <cfvo type="min"/>
        <cfvo type="max"/>
        <color theme="0"/>
        <color theme="0"/>
      </colorScale>
    </cfRule>
    <cfRule type="expression" dxfId="3297" priority="4758">
      <formula>BS27&lt;0</formula>
    </cfRule>
  </conditionalFormatting>
  <conditionalFormatting sqref="BT29">
    <cfRule type="colorScale" priority="4718">
      <colorScale>
        <cfvo type="min"/>
        <cfvo type="max"/>
        <color theme="0"/>
        <color theme="0"/>
      </colorScale>
    </cfRule>
    <cfRule type="expression" dxfId="3296" priority="4720">
      <formula>BS29&lt;0</formula>
    </cfRule>
  </conditionalFormatting>
  <conditionalFormatting sqref="BT29:BT30">
    <cfRule type="expression" dxfId="3295" priority="4717">
      <formula>IF(BT29="Validar","Rojo","Verde")</formula>
    </cfRule>
    <cfRule type="expression" priority="4719">
      <formula>#REF!</formula>
    </cfRule>
  </conditionalFormatting>
  <conditionalFormatting sqref="BT30">
    <cfRule type="colorScale" priority="4755">
      <colorScale>
        <cfvo type="min"/>
        <cfvo type="max"/>
        <color theme="0"/>
        <color theme="0"/>
      </colorScale>
    </cfRule>
    <cfRule type="expression" dxfId="3294" priority="4756">
      <formula>BS30&lt;0</formula>
    </cfRule>
  </conditionalFormatting>
  <conditionalFormatting sqref="BT39">
    <cfRule type="colorScale" priority="4714">
      <colorScale>
        <cfvo type="min"/>
        <cfvo type="max"/>
        <color theme="0"/>
        <color theme="0"/>
      </colorScale>
    </cfRule>
    <cfRule type="expression" dxfId="3293" priority="4716">
      <formula>BS39&lt;0</formula>
    </cfRule>
  </conditionalFormatting>
  <conditionalFormatting sqref="BT39:BT66">
    <cfRule type="expression" dxfId="3292" priority="4713">
      <formula>IF(BT39="Validar","Rojo","Verde")</formula>
    </cfRule>
    <cfRule type="expression" priority="4715">
      <formula>#REF!</formula>
    </cfRule>
  </conditionalFormatting>
  <conditionalFormatting sqref="BT40:BT66">
    <cfRule type="colorScale" priority="4753">
      <colorScale>
        <cfvo type="min"/>
        <cfvo type="max"/>
        <color theme="0"/>
        <color theme="0"/>
      </colorScale>
    </cfRule>
    <cfRule type="expression" dxfId="3291" priority="4754">
      <formula>BS40&lt;0</formula>
    </cfRule>
  </conditionalFormatting>
  <conditionalFormatting sqref="BT68">
    <cfRule type="colorScale" priority="4710">
      <colorScale>
        <cfvo type="min"/>
        <cfvo type="max"/>
        <color theme="0"/>
        <color theme="0"/>
      </colorScale>
    </cfRule>
    <cfRule type="expression" dxfId="3290" priority="4712">
      <formula>BS68&lt;0</formula>
    </cfRule>
  </conditionalFormatting>
  <conditionalFormatting sqref="BT68:BT81">
    <cfRule type="expression" dxfId="3289" priority="4709">
      <formula>IF(BT68="Validar","Rojo","Verde")</formula>
    </cfRule>
    <cfRule type="expression" priority="4711">
      <formula>#REF!</formula>
    </cfRule>
  </conditionalFormatting>
  <conditionalFormatting sqref="BT69:BT81">
    <cfRule type="colorScale" priority="4771">
      <colorScale>
        <cfvo type="min"/>
        <cfvo type="max"/>
        <color theme="0"/>
        <color theme="0"/>
      </colorScale>
    </cfRule>
    <cfRule type="expression" dxfId="3288" priority="4772">
      <formula>BS69&lt;0</formula>
    </cfRule>
  </conditionalFormatting>
  <conditionalFormatting sqref="BT83">
    <cfRule type="colorScale" priority="4693">
      <colorScale>
        <cfvo type="min"/>
        <cfvo type="max"/>
        <color theme="0"/>
        <color theme="0"/>
      </colorScale>
    </cfRule>
    <cfRule type="expression" dxfId="3287" priority="4695">
      <formula>BS83&lt;0</formula>
    </cfRule>
  </conditionalFormatting>
  <conditionalFormatting sqref="BT83:BT91">
    <cfRule type="expression" dxfId="3286" priority="4692">
      <formula>IF(BT83="Validar","Rojo","Verde")</formula>
    </cfRule>
    <cfRule type="expression" priority="4694">
      <formula>#REF!</formula>
    </cfRule>
  </conditionalFormatting>
  <conditionalFormatting sqref="BT84:BT91">
    <cfRule type="colorScale" priority="4751">
      <colorScale>
        <cfvo type="min"/>
        <cfvo type="max"/>
        <color theme="0"/>
        <color theme="0"/>
      </colorScale>
    </cfRule>
    <cfRule type="expression" dxfId="3285" priority="4752">
      <formula>BS84&lt;0</formula>
    </cfRule>
  </conditionalFormatting>
  <conditionalFormatting sqref="BT93">
    <cfRule type="colorScale" priority="4706">
      <colorScale>
        <cfvo type="min"/>
        <cfvo type="max"/>
        <color theme="0"/>
        <color theme="0"/>
      </colorScale>
    </cfRule>
    <cfRule type="expression" dxfId="3284" priority="4708">
      <formula>BS93&lt;0</formula>
    </cfRule>
  </conditionalFormatting>
  <conditionalFormatting sqref="BT93:BT102">
    <cfRule type="expression" dxfId="3283" priority="4705">
      <formula>IF(BT93="Validar","Rojo","Verde")</formula>
    </cfRule>
    <cfRule type="expression" priority="4707">
      <formula>#REF!</formula>
    </cfRule>
  </conditionalFormatting>
  <conditionalFormatting sqref="BT94:BT102">
    <cfRule type="colorScale" priority="4749">
      <colorScale>
        <cfvo type="min"/>
        <cfvo type="max"/>
        <color theme="0"/>
        <color theme="0"/>
      </colorScale>
    </cfRule>
    <cfRule type="expression" dxfId="3282" priority="4750">
      <formula>BS94&lt;0</formula>
    </cfRule>
  </conditionalFormatting>
  <conditionalFormatting sqref="BT104">
    <cfRule type="colorScale" priority="4702">
      <colorScale>
        <cfvo type="min"/>
        <cfvo type="max"/>
        <color theme="0"/>
        <color theme="0"/>
      </colorScale>
    </cfRule>
    <cfRule type="expression" dxfId="3281" priority="4704">
      <formula>BS104&lt;0</formula>
    </cfRule>
  </conditionalFormatting>
  <conditionalFormatting sqref="BT104:BT106">
    <cfRule type="expression" dxfId="3280" priority="4701">
      <formula>IF(BT104="Validar","Rojo","Verde")</formula>
    </cfRule>
    <cfRule type="expression" priority="4703">
      <formula>#REF!</formula>
    </cfRule>
  </conditionalFormatting>
  <conditionalFormatting sqref="BT105:BT106">
    <cfRule type="colorScale" priority="4747">
      <colorScale>
        <cfvo type="min"/>
        <cfvo type="max"/>
        <color theme="0"/>
        <color theme="0"/>
      </colorScale>
    </cfRule>
    <cfRule type="expression" dxfId="3279" priority="4748">
      <formula>BS105&lt;0</formula>
    </cfRule>
  </conditionalFormatting>
  <conditionalFormatting sqref="BT110">
    <cfRule type="colorScale" priority="4745">
      <colorScale>
        <cfvo type="min"/>
        <cfvo type="max"/>
        <color theme="0"/>
        <color theme="0"/>
      </colorScale>
    </cfRule>
    <cfRule type="expression" dxfId="3278" priority="4746">
      <formula>BS110&lt;0</formula>
    </cfRule>
  </conditionalFormatting>
  <conditionalFormatting sqref="BT110:BT111">
    <cfRule type="expression" priority="4687">
      <formula>#REF!</formula>
    </cfRule>
  </conditionalFormatting>
  <conditionalFormatting sqref="BT111">
    <cfRule type="colorScale" priority="4686">
      <colorScale>
        <cfvo type="min"/>
        <cfvo type="max"/>
        <color theme="0"/>
        <color theme="0"/>
      </colorScale>
    </cfRule>
    <cfRule type="expression" dxfId="3277" priority="4688">
      <formula>BS111&lt;0</formula>
    </cfRule>
  </conditionalFormatting>
  <conditionalFormatting sqref="BT117:BT123">
    <cfRule type="colorScale" priority="4742">
      <colorScale>
        <cfvo type="min"/>
        <cfvo type="max"/>
        <color theme="0"/>
        <color theme="0"/>
      </colorScale>
    </cfRule>
    <cfRule type="expression" dxfId="3276" priority="4744">
      <formula>BS117&lt;0</formula>
    </cfRule>
  </conditionalFormatting>
  <conditionalFormatting sqref="BT125">
    <cfRule type="colorScale" priority="4698">
      <colorScale>
        <cfvo type="min"/>
        <cfvo type="max"/>
        <color theme="0"/>
        <color theme="0"/>
      </colorScale>
    </cfRule>
    <cfRule type="expression" dxfId="3275" priority="4700">
      <formula>BS125&lt;0</formula>
    </cfRule>
  </conditionalFormatting>
  <conditionalFormatting sqref="BT125:BT134">
    <cfRule type="expression" dxfId="3274" priority="4697">
      <formula>IF(BT125="Validar","Rojo","Verde")</formula>
    </cfRule>
    <cfRule type="expression" priority="4699">
      <formula>#REF!</formula>
    </cfRule>
  </conditionalFormatting>
  <conditionalFormatting sqref="BT126:BT134">
    <cfRule type="colorScale" priority="4739">
      <colorScale>
        <cfvo type="min"/>
        <cfvo type="max"/>
        <color theme="0"/>
        <color theme="0"/>
      </colorScale>
    </cfRule>
    <cfRule type="expression" dxfId="3273" priority="4740">
      <formula>BS126&lt;0</formula>
    </cfRule>
  </conditionalFormatting>
  <conditionalFormatting sqref="CK110:CK111">
    <cfRule type="expression" dxfId="3272" priority="4596">
      <formula>IF(CK110="Validar","Rojo","Verde")</formula>
    </cfRule>
  </conditionalFormatting>
  <conditionalFormatting sqref="CK117:CK123">
    <cfRule type="expression" dxfId="3271" priority="4652">
      <formula>IF(CK117="Validar","Rojo","Verde")</formula>
    </cfRule>
  </conditionalFormatting>
  <conditionalFormatting sqref="CK117:CK123">
    <cfRule type="expression" priority="4654">
      <formula>#REF!</formula>
    </cfRule>
  </conditionalFormatting>
  <conditionalFormatting sqref="CK6:CK16">
    <cfRule type="expression" dxfId="3270" priority="4644">
      <formula>IF(CK6="Validar","Rojo","Verde")</formula>
    </cfRule>
    <cfRule type="expression" priority="4646">
      <formula>#REF!</formula>
    </cfRule>
  </conditionalFormatting>
  <conditionalFormatting sqref="CK6:CK9">
    <cfRule type="colorScale" priority="4680">
      <colorScale>
        <cfvo type="min"/>
        <cfvo type="max"/>
        <color theme="0"/>
        <color theme="0"/>
      </colorScale>
    </cfRule>
    <cfRule type="expression" dxfId="3269" priority="4681">
      <formula>CJ6&lt;0</formula>
    </cfRule>
  </conditionalFormatting>
  <conditionalFormatting sqref="CK10">
    <cfRule type="colorScale" priority="4648">
      <colorScale>
        <cfvo type="min"/>
        <cfvo type="max"/>
        <color theme="0"/>
        <color theme="0"/>
      </colorScale>
    </cfRule>
    <cfRule type="expression" dxfId="3268" priority="4649">
      <formula>CJ10&lt;0</formula>
    </cfRule>
  </conditionalFormatting>
  <conditionalFormatting sqref="CK11:CK14">
    <cfRule type="colorScale" priority="4678">
      <colorScale>
        <cfvo type="min"/>
        <cfvo type="max"/>
        <color theme="0"/>
        <color theme="0"/>
      </colorScale>
    </cfRule>
    <cfRule type="expression" dxfId="3267" priority="4679">
      <formula>CJ11&lt;0</formula>
    </cfRule>
  </conditionalFormatting>
  <conditionalFormatting sqref="CK15">
    <cfRule type="colorScale" priority="4645">
      <colorScale>
        <cfvo type="min"/>
        <cfvo type="max"/>
        <color theme="0"/>
        <color theme="0"/>
      </colorScale>
    </cfRule>
    <cfRule type="expression" dxfId="3266" priority="4647">
      <formula>CJ15&lt;0</formula>
    </cfRule>
  </conditionalFormatting>
  <conditionalFormatting sqref="CK16">
    <cfRule type="colorScale" priority="4676">
      <colorScale>
        <cfvo type="min"/>
        <cfvo type="max"/>
        <color theme="0"/>
        <color theme="0"/>
      </colorScale>
    </cfRule>
    <cfRule type="expression" dxfId="3265" priority="4677">
      <formula>CJ16&lt;0</formula>
    </cfRule>
  </conditionalFormatting>
  <conditionalFormatting sqref="CK18">
    <cfRule type="colorScale" priority="4641">
      <colorScale>
        <cfvo type="min"/>
        <cfvo type="max"/>
        <color theme="0"/>
        <color theme="0"/>
      </colorScale>
    </cfRule>
    <cfRule type="expression" dxfId="3264" priority="4643">
      <formula>CJ18&lt;0</formula>
    </cfRule>
  </conditionalFormatting>
  <conditionalFormatting sqref="CK18:CK19">
    <cfRule type="expression" dxfId="3263" priority="4640">
      <formula>IF(CK18="Validar","Rojo","Verde")</formula>
    </cfRule>
    <cfRule type="expression" priority="4642">
      <formula>#REF!</formula>
    </cfRule>
  </conditionalFormatting>
  <conditionalFormatting sqref="CK19">
    <cfRule type="colorScale" priority="4674">
      <colorScale>
        <cfvo type="min"/>
        <cfvo type="max"/>
        <color theme="0"/>
        <color theme="0"/>
      </colorScale>
    </cfRule>
    <cfRule type="expression" dxfId="3262" priority="4675">
      <formula>CJ19&lt;0</formula>
    </cfRule>
  </conditionalFormatting>
  <conditionalFormatting sqref="CK23">
    <cfRule type="colorScale" priority="4637">
      <colorScale>
        <cfvo type="min"/>
        <cfvo type="max"/>
        <color theme="0"/>
        <color theme="0"/>
      </colorScale>
    </cfRule>
    <cfRule type="expression" dxfId="3261" priority="4639">
      <formula>CJ23&lt;0</formula>
    </cfRule>
  </conditionalFormatting>
  <conditionalFormatting sqref="CK23:CK24">
    <cfRule type="expression" dxfId="3260" priority="4636">
      <formula>IF(CK23="Validar","Rojo","Verde")</formula>
    </cfRule>
    <cfRule type="expression" priority="4638">
      <formula>#REF!</formula>
    </cfRule>
  </conditionalFormatting>
  <conditionalFormatting sqref="CK24">
    <cfRule type="colorScale" priority="4670">
      <colorScale>
        <cfvo type="min"/>
        <cfvo type="max"/>
        <color theme="0"/>
        <color theme="0"/>
      </colorScale>
    </cfRule>
    <cfRule type="expression" dxfId="3259" priority="4671">
      <formula>CJ24&lt;0</formula>
    </cfRule>
  </conditionalFormatting>
  <conditionalFormatting sqref="CK26">
    <cfRule type="colorScale" priority="4633">
      <colorScale>
        <cfvo type="min"/>
        <cfvo type="max"/>
        <color theme="0"/>
        <color theme="0"/>
      </colorScale>
    </cfRule>
    <cfRule type="expression" dxfId="3258" priority="4635">
      <formula>CJ26&lt;0</formula>
    </cfRule>
  </conditionalFormatting>
  <conditionalFormatting sqref="CK26:CK27">
    <cfRule type="expression" dxfId="3257" priority="4632">
      <formula>IF(CK26="Validar","Rojo","Verde")</formula>
    </cfRule>
    <cfRule type="expression" priority="4634">
      <formula>#REF!</formula>
    </cfRule>
  </conditionalFormatting>
  <conditionalFormatting sqref="CK27">
    <cfRule type="colorScale" priority="4668">
      <colorScale>
        <cfvo type="min"/>
        <cfvo type="max"/>
        <color theme="0"/>
        <color theme="0"/>
      </colorScale>
    </cfRule>
    <cfRule type="expression" dxfId="3256" priority="4669">
      <formula>CJ27&lt;0</formula>
    </cfRule>
  </conditionalFormatting>
  <conditionalFormatting sqref="CK29">
    <cfRule type="colorScale" priority="4629">
      <colorScale>
        <cfvo type="min"/>
        <cfvo type="max"/>
        <color theme="0"/>
        <color theme="0"/>
      </colorScale>
    </cfRule>
    <cfRule type="expression" dxfId="3255" priority="4631">
      <formula>CJ29&lt;0</formula>
    </cfRule>
  </conditionalFormatting>
  <conditionalFormatting sqref="CK29:CK30">
    <cfRule type="expression" dxfId="3254" priority="4628">
      <formula>IF(CK29="Validar","Rojo","Verde")</formula>
    </cfRule>
    <cfRule type="expression" priority="4630">
      <formula>#REF!</formula>
    </cfRule>
  </conditionalFormatting>
  <conditionalFormatting sqref="CK30">
    <cfRule type="colorScale" priority="4666">
      <colorScale>
        <cfvo type="min"/>
        <cfvo type="max"/>
        <color theme="0"/>
        <color theme="0"/>
      </colorScale>
    </cfRule>
    <cfRule type="expression" dxfId="3253" priority="4667">
      <formula>CJ30&lt;0</formula>
    </cfRule>
  </conditionalFormatting>
  <conditionalFormatting sqref="CK39">
    <cfRule type="colorScale" priority="4625">
      <colorScale>
        <cfvo type="min"/>
        <cfvo type="max"/>
        <color theme="0"/>
        <color theme="0"/>
      </colorScale>
    </cfRule>
    <cfRule type="expression" dxfId="3252" priority="4627">
      <formula>CJ39&lt;0</formula>
    </cfRule>
  </conditionalFormatting>
  <conditionalFormatting sqref="CK39:CK66">
    <cfRule type="expression" dxfId="3251" priority="4624">
      <formula>IF(CK39="Validar","Rojo","Verde")</formula>
    </cfRule>
    <cfRule type="expression" priority="4626">
      <formula>#REF!</formula>
    </cfRule>
  </conditionalFormatting>
  <conditionalFormatting sqref="CK40:CK66">
    <cfRule type="colorScale" priority="4664">
      <colorScale>
        <cfvo type="min"/>
        <cfvo type="max"/>
        <color theme="0"/>
        <color theme="0"/>
      </colorScale>
    </cfRule>
    <cfRule type="expression" dxfId="3250" priority="4665">
      <formula>CJ40&lt;0</formula>
    </cfRule>
  </conditionalFormatting>
  <conditionalFormatting sqref="CK68">
    <cfRule type="colorScale" priority="4621">
      <colorScale>
        <cfvo type="min"/>
        <cfvo type="max"/>
        <color theme="0"/>
        <color theme="0"/>
      </colorScale>
    </cfRule>
    <cfRule type="expression" dxfId="3249" priority="4623">
      <formula>CJ68&lt;0</formula>
    </cfRule>
  </conditionalFormatting>
  <conditionalFormatting sqref="CK68:CK81">
    <cfRule type="expression" dxfId="3248" priority="4620">
      <formula>IF(CK68="Validar","Rojo","Verde")</formula>
    </cfRule>
    <cfRule type="expression" priority="4622">
      <formula>#REF!</formula>
    </cfRule>
  </conditionalFormatting>
  <conditionalFormatting sqref="CK69:CK81">
    <cfRule type="colorScale" priority="4682">
      <colorScale>
        <cfvo type="min"/>
        <cfvo type="max"/>
        <color theme="0"/>
        <color theme="0"/>
      </colorScale>
    </cfRule>
    <cfRule type="expression" dxfId="3247" priority="4683">
      <formula>CJ69&lt;0</formula>
    </cfRule>
  </conditionalFormatting>
  <conditionalFormatting sqref="CK83">
    <cfRule type="colorScale" priority="4604">
      <colorScale>
        <cfvo type="min"/>
        <cfvo type="max"/>
        <color theme="0"/>
        <color theme="0"/>
      </colorScale>
    </cfRule>
    <cfRule type="expression" dxfId="3246" priority="4606">
      <formula>CJ83&lt;0</formula>
    </cfRule>
  </conditionalFormatting>
  <conditionalFormatting sqref="CK83:CK91">
    <cfRule type="expression" dxfId="3245" priority="4603">
      <formula>IF(CK83="Validar","Rojo","Verde")</formula>
    </cfRule>
    <cfRule type="expression" priority="4605">
      <formula>#REF!</formula>
    </cfRule>
  </conditionalFormatting>
  <conditionalFormatting sqref="CK84:CK91">
    <cfRule type="colorScale" priority="4662">
      <colorScale>
        <cfvo type="min"/>
        <cfvo type="max"/>
        <color theme="0"/>
        <color theme="0"/>
      </colorScale>
    </cfRule>
    <cfRule type="expression" dxfId="3244" priority="4663">
      <formula>CJ84&lt;0</formula>
    </cfRule>
  </conditionalFormatting>
  <conditionalFormatting sqref="CK93">
    <cfRule type="colorScale" priority="4617">
      <colorScale>
        <cfvo type="min"/>
        <cfvo type="max"/>
        <color theme="0"/>
        <color theme="0"/>
      </colorScale>
    </cfRule>
    <cfRule type="expression" dxfId="3243" priority="4619">
      <formula>CJ93&lt;0</formula>
    </cfRule>
  </conditionalFormatting>
  <conditionalFormatting sqref="CK93:CK102">
    <cfRule type="expression" dxfId="3242" priority="4616">
      <formula>IF(CK93="Validar","Rojo","Verde")</formula>
    </cfRule>
    <cfRule type="expression" priority="4618">
      <formula>#REF!</formula>
    </cfRule>
  </conditionalFormatting>
  <conditionalFormatting sqref="CK94:CK102">
    <cfRule type="colorScale" priority="4660">
      <colorScale>
        <cfvo type="min"/>
        <cfvo type="max"/>
        <color theme="0"/>
        <color theme="0"/>
      </colorScale>
    </cfRule>
    <cfRule type="expression" dxfId="3241" priority="4661">
      <formula>CJ94&lt;0</formula>
    </cfRule>
  </conditionalFormatting>
  <conditionalFormatting sqref="CK104">
    <cfRule type="colorScale" priority="4613">
      <colorScale>
        <cfvo type="min"/>
        <cfvo type="max"/>
        <color theme="0"/>
        <color theme="0"/>
      </colorScale>
    </cfRule>
    <cfRule type="expression" dxfId="3240" priority="4615">
      <formula>CJ104&lt;0</formula>
    </cfRule>
  </conditionalFormatting>
  <conditionalFormatting sqref="CK104:CK106">
    <cfRule type="expression" dxfId="3239" priority="4612">
      <formula>IF(CK104="Validar","Rojo","Verde")</formula>
    </cfRule>
    <cfRule type="expression" priority="4614">
      <formula>#REF!</formula>
    </cfRule>
  </conditionalFormatting>
  <conditionalFormatting sqref="CK105:CK106">
    <cfRule type="colorScale" priority="4658">
      <colorScale>
        <cfvo type="min"/>
        <cfvo type="max"/>
        <color theme="0"/>
        <color theme="0"/>
      </colorScale>
    </cfRule>
    <cfRule type="expression" dxfId="3238" priority="4659">
      <formula>CJ105&lt;0</formula>
    </cfRule>
  </conditionalFormatting>
  <conditionalFormatting sqref="CK110">
    <cfRule type="colorScale" priority="4656">
      <colorScale>
        <cfvo type="min"/>
        <cfvo type="max"/>
        <color theme="0"/>
        <color theme="0"/>
      </colorScale>
    </cfRule>
    <cfRule type="expression" dxfId="3237" priority="4657">
      <formula>CJ110&lt;0</formula>
    </cfRule>
  </conditionalFormatting>
  <conditionalFormatting sqref="CK110:CK111">
    <cfRule type="expression" priority="4598">
      <formula>#REF!</formula>
    </cfRule>
  </conditionalFormatting>
  <conditionalFormatting sqref="CK111">
    <cfRule type="colorScale" priority="4597">
      <colorScale>
        <cfvo type="min"/>
        <cfvo type="max"/>
        <color theme="0"/>
        <color theme="0"/>
      </colorScale>
    </cfRule>
    <cfRule type="expression" dxfId="3236" priority="4599">
      <formula>CJ111&lt;0</formula>
    </cfRule>
  </conditionalFormatting>
  <conditionalFormatting sqref="CK117:CK123">
    <cfRule type="colorScale" priority="4653">
      <colorScale>
        <cfvo type="min"/>
        <cfvo type="max"/>
        <color theme="0"/>
        <color theme="0"/>
      </colorScale>
    </cfRule>
    <cfRule type="expression" dxfId="3235" priority="4655">
      <formula>CJ117&lt;0</formula>
    </cfRule>
  </conditionalFormatting>
  <conditionalFormatting sqref="CK125">
    <cfRule type="colorScale" priority="4609">
      <colorScale>
        <cfvo type="min"/>
        <cfvo type="max"/>
        <color theme="0"/>
        <color theme="0"/>
      </colorScale>
    </cfRule>
    <cfRule type="expression" dxfId="3234" priority="4611">
      <formula>CJ125&lt;0</formula>
    </cfRule>
  </conditionalFormatting>
  <conditionalFormatting sqref="CK125:CK134">
    <cfRule type="expression" dxfId="3233" priority="4608">
      <formula>IF(CK125="Validar","Rojo","Verde")</formula>
    </cfRule>
    <cfRule type="expression" priority="4610">
      <formula>#REF!</formula>
    </cfRule>
  </conditionalFormatting>
  <conditionalFormatting sqref="CK126:CK134">
    <cfRule type="colorScale" priority="4650">
      <colorScale>
        <cfvo type="min"/>
        <cfvo type="max"/>
        <color theme="0"/>
        <color theme="0"/>
      </colorScale>
    </cfRule>
    <cfRule type="expression" dxfId="3232" priority="4651">
      <formula>CJ126&lt;0</formula>
    </cfRule>
  </conditionalFormatting>
  <conditionalFormatting sqref="CR110:CR111">
    <cfRule type="expression" dxfId="3231" priority="4507">
      <formula>IF(CR110="Validar","Rojo","Verde")</formula>
    </cfRule>
  </conditionalFormatting>
  <conditionalFormatting sqref="CR117:CR123">
    <cfRule type="expression" dxfId="3230" priority="4563">
      <formula>IF(CR117="Validar","Rojo","Verde")</formula>
    </cfRule>
  </conditionalFormatting>
  <conditionalFormatting sqref="CR117:CR123">
    <cfRule type="expression" priority="4565">
      <formula>#REF!</formula>
    </cfRule>
  </conditionalFormatting>
  <conditionalFormatting sqref="CR6:CR16">
    <cfRule type="expression" dxfId="3229" priority="4555">
      <formula>IF(CR6="Validar","Rojo","Verde")</formula>
    </cfRule>
    <cfRule type="expression" priority="4557">
      <formula>#REF!</formula>
    </cfRule>
  </conditionalFormatting>
  <conditionalFormatting sqref="CR6:CR9">
    <cfRule type="colorScale" priority="4591">
      <colorScale>
        <cfvo type="min"/>
        <cfvo type="max"/>
        <color theme="0"/>
        <color theme="0"/>
      </colorScale>
    </cfRule>
    <cfRule type="expression" dxfId="3228" priority="4592">
      <formula>CQ6&lt;0</formula>
    </cfRule>
  </conditionalFormatting>
  <conditionalFormatting sqref="CR10">
    <cfRule type="colorScale" priority="4559">
      <colorScale>
        <cfvo type="min"/>
        <cfvo type="max"/>
        <color theme="0"/>
        <color theme="0"/>
      </colorScale>
    </cfRule>
    <cfRule type="expression" dxfId="3227" priority="4560">
      <formula>CQ10&lt;0</formula>
    </cfRule>
  </conditionalFormatting>
  <conditionalFormatting sqref="CR11:CR14">
    <cfRule type="colorScale" priority="4589">
      <colorScale>
        <cfvo type="min"/>
        <cfvo type="max"/>
        <color theme="0"/>
        <color theme="0"/>
      </colorScale>
    </cfRule>
    <cfRule type="expression" dxfId="3226" priority="4590">
      <formula>CQ11&lt;0</formula>
    </cfRule>
  </conditionalFormatting>
  <conditionalFormatting sqref="CR15">
    <cfRule type="colorScale" priority="4556">
      <colorScale>
        <cfvo type="min"/>
        <cfvo type="max"/>
        <color theme="0"/>
        <color theme="0"/>
      </colorScale>
    </cfRule>
    <cfRule type="expression" dxfId="3225" priority="4558">
      <formula>CQ15&lt;0</formula>
    </cfRule>
  </conditionalFormatting>
  <conditionalFormatting sqref="CR16">
    <cfRule type="colorScale" priority="4587">
      <colorScale>
        <cfvo type="min"/>
        <cfvo type="max"/>
        <color theme="0"/>
        <color theme="0"/>
      </colorScale>
    </cfRule>
    <cfRule type="expression" dxfId="3224" priority="4588">
      <formula>CQ16&lt;0</formula>
    </cfRule>
  </conditionalFormatting>
  <conditionalFormatting sqref="CR18">
    <cfRule type="colorScale" priority="4552">
      <colorScale>
        <cfvo type="min"/>
        <cfvo type="max"/>
        <color theme="0"/>
        <color theme="0"/>
      </colorScale>
    </cfRule>
    <cfRule type="expression" dxfId="3223" priority="4554">
      <formula>CQ18&lt;0</formula>
    </cfRule>
  </conditionalFormatting>
  <conditionalFormatting sqref="CR18:CR19">
    <cfRule type="expression" dxfId="3222" priority="4551">
      <formula>IF(CR18="Validar","Rojo","Verde")</formula>
    </cfRule>
    <cfRule type="expression" priority="4553">
      <formula>#REF!</formula>
    </cfRule>
  </conditionalFormatting>
  <conditionalFormatting sqref="CR19">
    <cfRule type="colorScale" priority="4585">
      <colorScale>
        <cfvo type="min"/>
        <cfvo type="max"/>
        <color theme="0"/>
        <color theme="0"/>
      </colorScale>
    </cfRule>
    <cfRule type="expression" dxfId="3221" priority="4586">
      <formula>CQ19&lt;0</formula>
    </cfRule>
  </conditionalFormatting>
  <conditionalFormatting sqref="CR23">
    <cfRule type="colorScale" priority="4548">
      <colorScale>
        <cfvo type="min"/>
        <cfvo type="max"/>
        <color theme="0"/>
        <color theme="0"/>
      </colorScale>
    </cfRule>
    <cfRule type="expression" dxfId="3220" priority="4550">
      <formula>CQ23&lt;0</formula>
    </cfRule>
  </conditionalFormatting>
  <conditionalFormatting sqref="CR23:CR24">
    <cfRule type="expression" dxfId="3219" priority="4547">
      <formula>IF(CR23="Validar","Rojo","Verde")</formula>
    </cfRule>
    <cfRule type="expression" priority="4549">
      <formula>#REF!</formula>
    </cfRule>
  </conditionalFormatting>
  <conditionalFormatting sqref="CR24">
    <cfRule type="colorScale" priority="4581">
      <colorScale>
        <cfvo type="min"/>
        <cfvo type="max"/>
        <color theme="0"/>
        <color theme="0"/>
      </colorScale>
    </cfRule>
    <cfRule type="expression" dxfId="3218" priority="4582">
      <formula>CQ24&lt;0</formula>
    </cfRule>
  </conditionalFormatting>
  <conditionalFormatting sqref="CR26">
    <cfRule type="colorScale" priority="4544">
      <colorScale>
        <cfvo type="min"/>
        <cfvo type="max"/>
        <color theme="0"/>
        <color theme="0"/>
      </colorScale>
    </cfRule>
    <cfRule type="expression" dxfId="3217" priority="4546">
      <formula>CQ26&lt;0</formula>
    </cfRule>
  </conditionalFormatting>
  <conditionalFormatting sqref="CR26:CR27">
    <cfRule type="expression" dxfId="3216" priority="4543">
      <formula>IF(CR26="Validar","Rojo","Verde")</formula>
    </cfRule>
    <cfRule type="expression" priority="4545">
      <formula>#REF!</formula>
    </cfRule>
  </conditionalFormatting>
  <conditionalFormatting sqref="CR27">
    <cfRule type="colorScale" priority="4579">
      <colorScale>
        <cfvo type="min"/>
        <cfvo type="max"/>
        <color theme="0"/>
        <color theme="0"/>
      </colorScale>
    </cfRule>
    <cfRule type="expression" dxfId="3215" priority="4580">
      <formula>CQ27&lt;0</formula>
    </cfRule>
  </conditionalFormatting>
  <conditionalFormatting sqref="CR29">
    <cfRule type="colorScale" priority="4540">
      <colorScale>
        <cfvo type="min"/>
        <cfvo type="max"/>
        <color theme="0"/>
        <color theme="0"/>
      </colorScale>
    </cfRule>
    <cfRule type="expression" dxfId="3214" priority="4542">
      <formula>CQ29&lt;0</formula>
    </cfRule>
  </conditionalFormatting>
  <conditionalFormatting sqref="CR29:CR30">
    <cfRule type="expression" dxfId="3213" priority="4539">
      <formula>IF(CR29="Validar","Rojo","Verde")</formula>
    </cfRule>
    <cfRule type="expression" priority="4541">
      <formula>#REF!</formula>
    </cfRule>
  </conditionalFormatting>
  <conditionalFormatting sqref="CR30">
    <cfRule type="colorScale" priority="4577">
      <colorScale>
        <cfvo type="min"/>
        <cfvo type="max"/>
        <color theme="0"/>
        <color theme="0"/>
      </colorScale>
    </cfRule>
    <cfRule type="expression" dxfId="3212" priority="4578">
      <formula>CQ30&lt;0</formula>
    </cfRule>
  </conditionalFormatting>
  <conditionalFormatting sqref="CR39">
    <cfRule type="colorScale" priority="4536">
      <colorScale>
        <cfvo type="min"/>
        <cfvo type="max"/>
        <color theme="0"/>
        <color theme="0"/>
      </colorScale>
    </cfRule>
    <cfRule type="expression" dxfId="3211" priority="4538">
      <formula>CQ39&lt;0</formula>
    </cfRule>
  </conditionalFormatting>
  <conditionalFormatting sqref="CR39:CR66">
    <cfRule type="expression" dxfId="3210" priority="4535">
      <formula>IF(CR39="Validar","Rojo","Verde")</formula>
    </cfRule>
    <cfRule type="expression" priority="4537">
      <formula>#REF!</formula>
    </cfRule>
  </conditionalFormatting>
  <conditionalFormatting sqref="CR40:CR66">
    <cfRule type="colorScale" priority="4575">
      <colorScale>
        <cfvo type="min"/>
        <cfvo type="max"/>
        <color theme="0"/>
        <color theme="0"/>
      </colorScale>
    </cfRule>
    <cfRule type="expression" dxfId="3209" priority="4576">
      <formula>CQ40&lt;0</formula>
    </cfRule>
  </conditionalFormatting>
  <conditionalFormatting sqref="CR68">
    <cfRule type="colorScale" priority="4532">
      <colorScale>
        <cfvo type="min"/>
        <cfvo type="max"/>
        <color theme="0"/>
        <color theme="0"/>
      </colorScale>
    </cfRule>
    <cfRule type="expression" dxfId="3208" priority="4534">
      <formula>CQ68&lt;0</formula>
    </cfRule>
  </conditionalFormatting>
  <conditionalFormatting sqref="CR68:CR81">
    <cfRule type="expression" dxfId="3207" priority="4531">
      <formula>IF(CR68="Validar","Rojo","Verde")</formula>
    </cfRule>
    <cfRule type="expression" priority="4533">
      <formula>#REF!</formula>
    </cfRule>
  </conditionalFormatting>
  <conditionalFormatting sqref="CR69:CR81">
    <cfRule type="colorScale" priority="4593">
      <colorScale>
        <cfvo type="min"/>
        <cfvo type="max"/>
        <color theme="0"/>
        <color theme="0"/>
      </colorScale>
    </cfRule>
    <cfRule type="expression" dxfId="3206" priority="4594">
      <formula>CQ69&lt;0</formula>
    </cfRule>
  </conditionalFormatting>
  <conditionalFormatting sqref="CR83">
    <cfRule type="colorScale" priority="4515">
      <colorScale>
        <cfvo type="min"/>
        <cfvo type="max"/>
        <color theme="0"/>
        <color theme="0"/>
      </colorScale>
    </cfRule>
    <cfRule type="expression" dxfId="3205" priority="4517">
      <formula>CQ83&lt;0</formula>
    </cfRule>
  </conditionalFormatting>
  <conditionalFormatting sqref="CR83:CR90">
    <cfRule type="expression" dxfId="3204" priority="4514">
      <formula>IF(CR83="Validar","Rojo","Verde")</formula>
    </cfRule>
    <cfRule type="expression" priority="4516">
      <formula>#REF!</formula>
    </cfRule>
  </conditionalFormatting>
  <conditionalFormatting sqref="CR84:CR90">
    <cfRule type="colorScale" priority="4573">
      <colorScale>
        <cfvo type="min"/>
        <cfvo type="max"/>
        <color theme="0"/>
        <color theme="0"/>
      </colorScale>
    </cfRule>
    <cfRule type="expression" dxfId="3203" priority="4574">
      <formula>CQ84&lt;0</formula>
    </cfRule>
  </conditionalFormatting>
  <conditionalFormatting sqref="CR93">
    <cfRule type="colorScale" priority="4528">
      <colorScale>
        <cfvo type="min"/>
        <cfvo type="max"/>
        <color theme="0"/>
        <color theme="0"/>
      </colorScale>
    </cfRule>
    <cfRule type="expression" dxfId="3202" priority="4530">
      <formula>CQ93&lt;0</formula>
    </cfRule>
  </conditionalFormatting>
  <conditionalFormatting sqref="CR93:CR102">
    <cfRule type="expression" dxfId="3201" priority="4527">
      <formula>IF(CR93="Validar","Rojo","Verde")</formula>
    </cfRule>
    <cfRule type="expression" priority="4529">
      <formula>#REF!</formula>
    </cfRule>
  </conditionalFormatting>
  <conditionalFormatting sqref="CR94:CR102">
    <cfRule type="colorScale" priority="4571">
      <colorScale>
        <cfvo type="min"/>
        <cfvo type="max"/>
        <color theme="0"/>
        <color theme="0"/>
      </colorScale>
    </cfRule>
    <cfRule type="expression" dxfId="3200" priority="4572">
      <formula>CQ94&lt;0</formula>
    </cfRule>
  </conditionalFormatting>
  <conditionalFormatting sqref="CR104">
    <cfRule type="colorScale" priority="4524">
      <colorScale>
        <cfvo type="min"/>
        <cfvo type="max"/>
        <color theme="0"/>
        <color theme="0"/>
      </colorScale>
    </cfRule>
    <cfRule type="expression" dxfId="3199" priority="4526">
      <formula>CQ104&lt;0</formula>
    </cfRule>
  </conditionalFormatting>
  <conditionalFormatting sqref="CR104:CR106">
    <cfRule type="expression" dxfId="3198" priority="4523">
      <formula>IF(CR104="Validar","Rojo","Verde")</formula>
    </cfRule>
    <cfRule type="expression" priority="4525">
      <formula>#REF!</formula>
    </cfRule>
  </conditionalFormatting>
  <conditionalFormatting sqref="CR105:CR106">
    <cfRule type="colorScale" priority="4569">
      <colorScale>
        <cfvo type="min"/>
        <cfvo type="max"/>
        <color theme="0"/>
        <color theme="0"/>
      </colorScale>
    </cfRule>
    <cfRule type="expression" dxfId="3197" priority="4570">
      <formula>CQ105&lt;0</formula>
    </cfRule>
  </conditionalFormatting>
  <conditionalFormatting sqref="CR110">
    <cfRule type="colorScale" priority="4567">
      <colorScale>
        <cfvo type="min"/>
        <cfvo type="max"/>
        <color theme="0"/>
        <color theme="0"/>
      </colorScale>
    </cfRule>
    <cfRule type="expression" dxfId="3196" priority="4568">
      <formula>CQ110&lt;0</formula>
    </cfRule>
  </conditionalFormatting>
  <conditionalFormatting sqref="CR110:CR111">
    <cfRule type="expression" priority="4509">
      <formula>#REF!</formula>
    </cfRule>
  </conditionalFormatting>
  <conditionalFormatting sqref="CR111">
    <cfRule type="colorScale" priority="4508">
      <colorScale>
        <cfvo type="min"/>
        <cfvo type="max"/>
        <color theme="0"/>
        <color theme="0"/>
      </colorScale>
    </cfRule>
    <cfRule type="expression" dxfId="3195" priority="4510">
      <formula>CQ111&lt;0</formula>
    </cfRule>
  </conditionalFormatting>
  <conditionalFormatting sqref="CR117:CR123">
    <cfRule type="colorScale" priority="4564">
      <colorScale>
        <cfvo type="min"/>
        <cfvo type="max"/>
        <color theme="0"/>
        <color theme="0"/>
      </colorScale>
    </cfRule>
    <cfRule type="expression" dxfId="3194" priority="4566">
      <formula>CQ117&lt;0</formula>
    </cfRule>
  </conditionalFormatting>
  <conditionalFormatting sqref="CR125">
    <cfRule type="colorScale" priority="4520">
      <colorScale>
        <cfvo type="min"/>
        <cfvo type="max"/>
        <color theme="0"/>
        <color theme="0"/>
      </colorScale>
    </cfRule>
    <cfRule type="expression" dxfId="3193" priority="4522">
      <formula>CQ125&lt;0</formula>
    </cfRule>
  </conditionalFormatting>
  <conditionalFormatting sqref="CR125:CR134">
    <cfRule type="expression" dxfId="3192" priority="4519">
      <formula>IF(CR125="Validar","Rojo","Verde")</formula>
    </cfRule>
    <cfRule type="expression" priority="4521">
      <formula>#REF!</formula>
    </cfRule>
  </conditionalFormatting>
  <conditionalFormatting sqref="CR126:CR134">
    <cfRule type="colorScale" priority="4561">
      <colorScale>
        <cfvo type="min"/>
        <cfvo type="max"/>
        <color theme="0"/>
        <color theme="0"/>
      </colorScale>
    </cfRule>
    <cfRule type="expression" dxfId="3191" priority="4562">
      <formula>CQ126&lt;0</formula>
    </cfRule>
  </conditionalFormatting>
  <conditionalFormatting sqref="BR117:BS123">
    <cfRule type="expression" dxfId="3190" priority="1864">
      <formula>IF(BR117="Validar","Rojo","Verde")</formula>
    </cfRule>
  </conditionalFormatting>
  <conditionalFormatting sqref="BO39:BO107">
    <cfRule type="expression" dxfId="3189" priority="2008">
      <formula>IF(BO39="Validar","Rojo","Verde")</formula>
    </cfRule>
  </conditionalFormatting>
  <conditionalFormatting sqref="AA69:AA82">
    <cfRule type="expression" dxfId="3188" priority="3542">
      <formula>IF(AA69="Validar","Rojo","Verde")</formula>
    </cfRule>
  </conditionalFormatting>
  <conditionalFormatting sqref="CR91">
    <cfRule type="expression" dxfId="3187" priority="4501">
      <formula>IF(CR91="Validar","Rojo","Verde")</formula>
    </cfRule>
    <cfRule type="expression" priority="4502">
      <formula>#REF!</formula>
    </cfRule>
  </conditionalFormatting>
  <conditionalFormatting sqref="CR91">
    <cfRule type="colorScale" priority="4504">
      <colorScale>
        <cfvo type="min"/>
        <cfvo type="max"/>
        <color theme="0"/>
        <color theme="0"/>
      </colorScale>
    </cfRule>
    <cfRule type="expression" dxfId="3186" priority="4505">
      <formula>CQ91&lt;0</formula>
    </cfRule>
  </conditionalFormatting>
  <conditionalFormatting sqref="C6">
    <cfRule type="colorScale" priority="4499">
      <colorScale>
        <cfvo type="min"/>
        <cfvo type="max"/>
        <color theme="0"/>
        <color theme="0"/>
      </colorScale>
    </cfRule>
    <cfRule type="expression" dxfId="3185" priority="4500">
      <formula>B6&lt;0</formula>
    </cfRule>
  </conditionalFormatting>
  <conditionalFormatting sqref="C6">
    <cfRule type="expression" dxfId="3184" priority="4497">
      <formula>IF(C6="Validar","Rojo","Verde")</formula>
    </cfRule>
    <cfRule type="expression" priority="4498">
      <formula>#REF!</formula>
    </cfRule>
  </conditionalFormatting>
  <conditionalFormatting sqref="C7:C8">
    <cfRule type="colorScale" priority="4495">
      <colorScale>
        <cfvo type="min"/>
        <cfvo type="max"/>
        <color theme="0"/>
        <color theme="0"/>
      </colorScale>
    </cfRule>
    <cfRule type="expression" dxfId="3183" priority="4496">
      <formula>B7&lt;0</formula>
    </cfRule>
  </conditionalFormatting>
  <conditionalFormatting sqref="C7:C8">
    <cfRule type="expression" dxfId="3182" priority="4493">
      <formula>IF(C7="Validar","Rojo","Verde")</formula>
    </cfRule>
    <cfRule type="expression" priority="4494">
      <formula>#REF!</formula>
    </cfRule>
  </conditionalFormatting>
  <conditionalFormatting sqref="F9">
    <cfRule type="colorScale" priority="4460">
      <colorScale>
        <cfvo type="min"/>
        <cfvo type="max"/>
        <color theme="0"/>
        <color theme="0"/>
      </colorScale>
    </cfRule>
    <cfRule type="expression" dxfId="3181" priority="4461">
      <formula>E9&lt;0</formula>
    </cfRule>
  </conditionalFormatting>
  <conditionalFormatting sqref="F9:F20">
    <cfRule type="expression" dxfId="3180" priority="4431">
      <formula>IF(F9="Validar","Rojo","Verde")</formula>
    </cfRule>
    <cfRule type="expression" priority="4433">
      <formula>#REF!</formula>
    </cfRule>
  </conditionalFormatting>
  <conditionalFormatting sqref="F10">
    <cfRule type="colorScale" priority="4437">
      <colorScale>
        <cfvo type="min"/>
        <cfvo type="max"/>
        <color theme="0"/>
        <color theme="0"/>
      </colorScale>
    </cfRule>
    <cfRule type="expression" dxfId="3179" priority="4438">
      <formula>E10&lt;0</formula>
    </cfRule>
  </conditionalFormatting>
  <conditionalFormatting sqref="F11:F14">
    <cfRule type="colorScale" priority="4458">
      <colorScale>
        <cfvo type="min"/>
        <cfvo type="max"/>
        <color theme="0"/>
        <color theme="0"/>
      </colorScale>
    </cfRule>
    <cfRule type="expression" dxfId="3178" priority="4459">
      <formula>E11&lt;0</formula>
    </cfRule>
  </conditionalFormatting>
  <conditionalFormatting sqref="F15">
    <cfRule type="colorScale" priority="4435">
      <colorScale>
        <cfvo type="min"/>
        <cfvo type="max"/>
        <color theme="0"/>
        <color theme="0"/>
      </colorScale>
    </cfRule>
    <cfRule type="expression" dxfId="3177" priority="4436">
      <formula>E15&lt;0</formula>
    </cfRule>
  </conditionalFormatting>
  <conditionalFormatting sqref="F16:F17">
    <cfRule type="colorScale" priority="4456">
      <colorScale>
        <cfvo type="min"/>
        <cfvo type="max"/>
        <color theme="0"/>
        <color theme="0"/>
      </colorScale>
    </cfRule>
    <cfRule type="expression" dxfId="3176" priority="4457">
      <formula>E16&lt;0</formula>
    </cfRule>
  </conditionalFormatting>
  <conditionalFormatting sqref="F18">
    <cfRule type="colorScale" priority="4432">
      <colorScale>
        <cfvo type="min"/>
        <cfvo type="max"/>
        <color theme="0"/>
        <color theme="0"/>
      </colorScale>
    </cfRule>
    <cfRule type="expression" dxfId="3175" priority="4434">
      <formula>E18&lt;0</formula>
    </cfRule>
  </conditionalFormatting>
  <conditionalFormatting sqref="F19:F20">
    <cfRule type="colorScale" priority="4454">
      <colorScale>
        <cfvo type="min"/>
        <cfvo type="max"/>
        <color theme="0"/>
        <color theme="0"/>
      </colorScale>
    </cfRule>
    <cfRule type="expression" dxfId="3174" priority="4455">
      <formula>E19&lt;0</formula>
    </cfRule>
  </conditionalFormatting>
  <conditionalFormatting sqref="F23">
    <cfRule type="colorScale" priority="4429">
      <colorScale>
        <cfvo type="min"/>
        <cfvo type="max"/>
        <color theme="0"/>
        <color theme="0"/>
      </colorScale>
    </cfRule>
    <cfRule type="expression" dxfId="3173" priority="4430">
      <formula>E23&lt;0</formula>
    </cfRule>
  </conditionalFormatting>
  <conditionalFormatting sqref="F23:F31">
    <cfRule type="expression" dxfId="3172" priority="4423">
      <formula>IF(F23="Validar","Rojo","Verde")</formula>
    </cfRule>
    <cfRule type="expression" priority="4425">
      <formula>#REF!</formula>
    </cfRule>
  </conditionalFormatting>
  <conditionalFormatting sqref="F24">
    <cfRule type="colorScale" priority="4452">
      <colorScale>
        <cfvo type="min"/>
        <cfvo type="max"/>
        <color theme="0"/>
        <color theme="0"/>
      </colorScale>
    </cfRule>
    <cfRule type="expression" dxfId="3171" priority="4453">
      <formula>E24&lt;0</formula>
    </cfRule>
  </conditionalFormatting>
  <conditionalFormatting sqref="F25">
    <cfRule type="colorScale" priority="4450">
      <colorScale>
        <cfvo type="min"/>
        <cfvo type="max"/>
        <color theme="0"/>
        <color theme="0"/>
      </colorScale>
    </cfRule>
    <cfRule type="expression" dxfId="3170" priority="4451">
      <formula>E25&lt;0</formula>
    </cfRule>
  </conditionalFormatting>
  <conditionalFormatting sqref="F26">
    <cfRule type="colorScale" priority="4427">
      <colorScale>
        <cfvo type="min"/>
        <cfvo type="max"/>
        <color theme="0"/>
        <color theme="0"/>
      </colorScale>
    </cfRule>
    <cfRule type="expression" dxfId="3169" priority="4428">
      <formula>E26&lt;0</formula>
    </cfRule>
  </conditionalFormatting>
  <conditionalFormatting sqref="F27">
    <cfRule type="colorScale" priority="4448">
      <colorScale>
        <cfvo type="min"/>
        <cfvo type="max"/>
        <color theme="0"/>
        <color theme="0"/>
      </colorScale>
    </cfRule>
    <cfRule type="expression" dxfId="3168" priority="4449">
      <formula>E27&lt;0</formula>
    </cfRule>
  </conditionalFormatting>
  <conditionalFormatting sqref="F28">
    <cfRule type="colorScale" priority="4446">
      <colorScale>
        <cfvo type="min"/>
        <cfvo type="max"/>
        <color theme="0"/>
        <color theme="0"/>
      </colorScale>
    </cfRule>
    <cfRule type="expression" dxfId="3167" priority="4447">
      <formula>E28&lt;0</formula>
    </cfRule>
  </conditionalFormatting>
  <conditionalFormatting sqref="F29">
    <cfRule type="colorScale" priority="4424">
      <colorScale>
        <cfvo type="min"/>
        <cfvo type="max"/>
        <color theme="0"/>
        <color theme="0"/>
      </colorScale>
    </cfRule>
    <cfRule type="expression" dxfId="3166" priority="4426">
      <formula>E29&lt;0</formula>
    </cfRule>
  </conditionalFormatting>
  <conditionalFormatting sqref="F30">
    <cfRule type="colorScale" priority="4444">
      <colorScale>
        <cfvo type="min"/>
        <cfvo type="max"/>
        <color theme="0"/>
        <color theme="0"/>
      </colorScale>
    </cfRule>
    <cfRule type="expression" dxfId="3165" priority="4445">
      <formula>E30&lt;0</formula>
    </cfRule>
  </conditionalFormatting>
  <conditionalFormatting sqref="F31">
    <cfRule type="colorScale" priority="4442">
      <colorScale>
        <cfvo type="min"/>
        <cfvo type="max"/>
        <color theme="0"/>
        <color theme="0"/>
      </colorScale>
    </cfRule>
    <cfRule type="expression" dxfId="3164" priority="4443">
      <formula>E31&lt;0</formula>
    </cfRule>
  </conditionalFormatting>
  <conditionalFormatting sqref="F39">
    <cfRule type="colorScale" priority="4420">
      <colorScale>
        <cfvo type="min"/>
        <cfvo type="max"/>
        <color theme="0"/>
        <color theme="0"/>
      </colorScale>
    </cfRule>
    <cfRule type="expression" priority="4421">
      <formula>#REF!</formula>
    </cfRule>
    <cfRule type="expression" dxfId="3163" priority="4422">
      <formula>E39&lt;0</formula>
    </cfRule>
  </conditionalFormatting>
  <conditionalFormatting sqref="F39:F107">
    <cfRule type="expression" dxfId="3162" priority="4358">
      <formula>IF(F39="Validar","Rojo","Verde")</formula>
    </cfRule>
  </conditionalFormatting>
  <conditionalFormatting sqref="F40:F67">
    <cfRule type="colorScale" priority="4439">
      <colorScale>
        <cfvo type="min"/>
        <cfvo type="max"/>
        <color theme="0"/>
        <color theme="0"/>
      </colorScale>
    </cfRule>
    <cfRule type="expression" priority="4440">
      <formula>$F$19</formula>
    </cfRule>
    <cfRule type="expression" dxfId="3161" priority="4441">
      <formula>E40&lt;0</formula>
    </cfRule>
  </conditionalFormatting>
  <conditionalFormatting sqref="F68">
    <cfRule type="colorScale" priority="4417">
      <colorScale>
        <cfvo type="min"/>
        <cfvo type="max"/>
        <color theme="0"/>
        <color theme="0"/>
      </colorScale>
    </cfRule>
    <cfRule type="expression" priority="4418">
      <formula>#REF!</formula>
    </cfRule>
    <cfRule type="expression" dxfId="3160" priority="4419">
      <formula>E68&lt;0</formula>
    </cfRule>
  </conditionalFormatting>
  <conditionalFormatting sqref="F69:F81">
    <cfRule type="colorScale" priority="4464">
      <colorScale>
        <cfvo type="min"/>
        <cfvo type="max"/>
        <color theme="0"/>
        <color theme="0"/>
      </colorScale>
    </cfRule>
    <cfRule type="expression" priority="4465">
      <formula>$F$19</formula>
    </cfRule>
    <cfRule type="expression" dxfId="3159" priority="4466">
      <formula>E69&lt;0</formula>
    </cfRule>
  </conditionalFormatting>
  <conditionalFormatting sqref="F82 F92 F103 F107">
    <cfRule type="expression" dxfId="3158" priority="4463">
      <formula>E82&lt;0</formula>
    </cfRule>
  </conditionalFormatting>
  <conditionalFormatting sqref="F83">
    <cfRule type="colorScale" priority="4359">
      <colorScale>
        <cfvo type="min"/>
        <cfvo type="max"/>
        <color theme="0"/>
        <color theme="0"/>
      </colorScale>
    </cfRule>
    <cfRule type="expression" priority="4360">
      <formula>#REF!</formula>
    </cfRule>
    <cfRule type="expression" dxfId="3157" priority="4361">
      <formula>E83&lt;0</formula>
    </cfRule>
  </conditionalFormatting>
  <conditionalFormatting sqref="F84:F91">
    <cfRule type="colorScale" priority="4467">
      <colorScale>
        <cfvo type="min"/>
        <cfvo type="max"/>
        <color theme="0"/>
        <color theme="0"/>
      </colorScale>
    </cfRule>
    <cfRule type="expression" priority="4468">
      <formula>$F$19</formula>
    </cfRule>
    <cfRule type="expression" dxfId="3156" priority="4469">
      <formula>E84&lt;0</formula>
    </cfRule>
  </conditionalFormatting>
  <conditionalFormatting sqref="F82 F92 F103 F107">
    <cfRule type="colorScale" priority="4462">
      <colorScale>
        <cfvo type="min"/>
        <cfvo type="max"/>
        <color theme="0"/>
        <color theme="0"/>
      </colorScale>
    </cfRule>
  </conditionalFormatting>
  <conditionalFormatting sqref="F93">
    <cfRule type="colorScale" priority="4414">
      <colorScale>
        <cfvo type="min"/>
        <cfvo type="max"/>
        <color theme="0"/>
        <color theme="0"/>
      </colorScale>
    </cfRule>
    <cfRule type="expression" priority="4415">
      <formula>#REF!</formula>
    </cfRule>
    <cfRule type="expression" dxfId="3155" priority="4416">
      <formula>E93&lt;0</formula>
    </cfRule>
  </conditionalFormatting>
  <conditionalFormatting sqref="F94:F102">
    <cfRule type="colorScale" priority="4470">
      <colorScale>
        <cfvo type="min"/>
        <cfvo type="max"/>
        <color theme="0"/>
        <color theme="0"/>
      </colorScale>
    </cfRule>
    <cfRule type="expression" priority="4471">
      <formula>$F$19</formula>
    </cfRule>
    <cfRule type="expression" dxfId="3154" priority="4472">
      <formula>E94&lt;0</formula>
    </cfRule>
  </conditionalFormatting>
  <conditionalFormatting sqref="F104">
    <cfRule type="colorScale" priority="4411">
      <colorScale>
        <cfvo type="min"/>
        <cfvo type="max"/>
        <color theme="0"/>
        <color theme="0"/>
      </colorScale>
    </cfRule>
    <cfRule type="expression" priority="4412">
      <formula>#REF!</formula>
    </cfRule>
    <cfRule type="expression" dxfId="3153" priority="4413">
      <formula>E104&lt;0</formula>
    </cfRule>
  </conditionalFormatting>
  <conditionalFormatting sqref="F105:F106">
    <cfRule type="colorScale" priority="4473">
      <colorScale>
        <cfvo type="min"/>
        <cfvo type="max"/>
        <color theme="0"/>
        <color theme="0"/>
      </colorScale>
    </cfRule>
    <cfRule type="expression" priority="4474">
      <formula>$F$19</formula>
    </cfRule>
    <cfRule type="expression" dxfId="3152" priority="4475">
      <formula>E105&lt;0</formula>
    </cfRule>
  </conditionalFormatting>
  <conditionalFormatting sqref="F110">
    <cfRule type="colorScale" priority="4476">
      <colorScale>
        <cfvo type="min"/>
        <cfvo type="max"/>
        <color theme="0"/>
        <color theme="0"/>
      </colorScale>
    </cfRule>
    <cfRule type="expression" dxfId="3151" priority="4477">
      <formula>E110&lt;0</formula>
    </cfRule>
  </conditionalFormatting>
  <conditionalFormatting sqref="F110:F111">
    <cfRule type="expression" priority="4356">
      <formula>$F$19</formula>
    </cfRule>
  </conditionalFormatting>
  <conditionalFormatting sqref="F111">
    <cfRule type="colorScale" priority="4355">
      <colorScale>
        <cfvo type="min"/>
        <cfvo type="max"/>
        <color theme="0"/>
        <color theme="0"/>
      </colorScale>
    </cfRule>
    <cfRule type="expression" dxfId="3150" priority="4357">
      <formula>E111&lt;0</formula>
    </cfRule>
  </conditionalFormatting>
  <conditionalFormatting sqref="F117:F123">
    <cfRule type="colorScale" priority="4481">
      <colorScale>
        <cfvo type="min"/>
        <cfvo type="max"/>
        <color theme="0"/>
        <color theme="0"/>
      </colorScale>
    </cfRule>
    <cfRule type="expression" priority="4482">
      <formula>$F$19</formula>
    </cfRule>
    <cfRule type="expression" dxfId="3149" priority="4483">
      <formula>E117&lt;0</formula>
    </cfRule>
  </conditionalFormatting>
  <conditionalFormatting sqref="F125">
    <cfRule type="colorScale" priority="4408">
      <colorScale>
        <cfvo type="min"/>
        <cfvo type="max"/>
        <color theme="0"/>
        <color theme="0"/>
      </colorScale>
    </cfRule>
    <cfRule type="expression" priority="4409">
      <formula>#REF!</formula>
    </cfRule>
    <cfRule type="expression" dxfId="3148" priority="4410">
      <formula>E125&lt;0</formula>
    </cfRule>
  </conditionalFormatting>
  <conditionalFormatting sqref="F125:F135">
    <cfRule type="expression" dxfId="3147" priority="4407">
      <formula>IF(F125="Validar","Rojo","Verde")</formula>
    </cfRule>
  </conditionalFormatting>
  <conditionalFormatting sqref="F126:F132">
    <cfRule type="colorScale" priority="4484">
      <colorScale>
        <cfvo type="min"/>
        <cfvo type="max"/>
        <color theme="0"/>
        <color theme="0"/>
      </colorScale>
    </cfRule>
    <cfRule type="expression" dxfId="3146" priority="4486">
      <formula>E126&lt;0</formula>
    </cfRule>
  </conditionalFormatting>
  <conditionalFormatting sqref="F126:F134">
    <cfRule type="expression" priority="4485">
      <formula>$F$19</formula>
    </cfRule>
  </conditionalFormatting>
  <conditionalFormatting sqref="F133:F134">
    <cfRule type="colorScale" priority="4487">
      <colorScale>
        <cfvo type="min"/>
        <cfvo type="max"/>
        <color theme="0"/>
        <color theme="0"/>
      </colorScale>
    </cfRule>
    <cfRule type="expression" dxfId="3145" priority="4488">
      <formula>E133&lt;0</formula>
    </cfRule>
  </conditionalFormatting>
  <conditionalFormatting sqref="F135">
    <cfRule type="colorScale" priority="4478">
      <colorScale>
        <cfvo type="min"/>
        <cfvo type="max"/>
        <color theme="0"/>
        <color theme="0"/>
      </colorScale>
    </cfRule>
    <cfRule type="expression" priority="4479">
      <formula>$F$23</formula>
    </cfRule>
    <cfRule type="expression" dxfId="3144" priority="4480">
      <formula>E135&lt;0</formula>
    </cfRule>
  </conditionalFormatting>
  <conditionalFormatting sqref="F110:G111">
    <cfRule type="expression" dxfId="3143" priority="4351">
      <formula>IF(F110="Validar","Rojo","Verde")</formula>
    </cfRule>
  </conditionalFormatting>
  <conditionalFormatting sqref="F117:G123">
    <cfRule type="expression" dxfId="3142" priority="4364">
      <formula>IF(F117="Validar","Rojo","Verde")</formula>
    </cfRule>
  </conditionalFormatting>
  <conditionalFormatting sqref="G40:G66">
    <cfRule type="colorScale" priority="4399">
      <colorScale>
        <cfvo type="min"/>
        <cfvo type="max"/>
        <color theme="0"/>
        <color theme="0"/>
      </colorScale>
    </cfRule>
    <cfRule type="expression" priority="4400">
      <formula>#REF!</formula>
    </cfRule>
    <cfRule type="expression" dxfId="3141" priority="4401">
      <formula>F40&lt;0</formula>
    </cfRule>
  </conditionalFormatting>
  <conditionalFormatting sqref="G40:G67">
    <cfRule type="expression" dxfId="3140" priority="4398">
      <formula>IF(G40="Validar","Rojo","Verde")</formula>
    </cfRule>
  </conditionalFormatting>
  <conditionalFormatting sqref="G67 F82:G82 F92:G92 F103:G103 F107:G107">
    <cfRule type="expression" priority="4403">
      <formula>$F$23</formula>
    </cfRule>
  </conditionalFormatting>
  <conditionalFormatting sqref="G67 G82 G92 G103 G107">
    <cfRule type="expression" dxfId="3139" priority="4404">
      <formula>F67&lt;0</formula>
    </cfRule>
  </conditionalFormatting>
  <conditionalFormatting sqref="G69">
    <cfRule type="colorScale" priority="4396">
      <colorScale>
        <cfvo type="min"/>
        <cfvo type="max"/>
        <color theme="0"/>
        <color theme="0"/>
      </colorScale>
    </cfRule>
    <cfRule type="expression" dxfId="3138" priority="4397">
      <formula>F69&lt;0</formula>
    </cfRule>
  </conditionalFormatting>
  <conditionalFormatting sqref="G69:G81">
    <cfRule type="expression" priority="4394">
      <formula>#REF!</formula>
    </cfRule>
  </conditionalFormatting>
  <conditionalFormatting sqref="G69:G82">
    <cfRule type="expression" dxfId="3137" priority="4392">
      <formula>IF(G69="Validar","Rojo","Verde")</formula>
    </cfRule>
  </conditionalFormatting>
  <conditionalFormatting sqref="G70:G78">
    <cfRule type="colorScale" priority="4393">
      <colorScale>
        <cfvo type="min"/>
        <cfvo type="max"/>
        <color theme="0"/>
        <color theme="0"/>
      </colorScale>
    </cfRule>
    <cfRule type="expression" dxfId="3136" priority="4395">
      <formula>F70&lt;0</formula>
    </cfRule>
  </conditionalFormatting>
  <conditionalFormatting sqref="G79:G81">
    <cfRule type="colorScale" priority="4405">
      <colorScale>
        <cfvo type="min"/>
        <cfvo type="max"/>
        <color theme="0"/>
        <color theme="0"/>
      </colorScale>
    </cfRule>
    <cfRule type="expression" dxfId="3135" priority="4406">
      <formula>F79&lt;0</formula>
    </cfRule>
  </conditionalFormatting>
  <conditionalFormatting sqref="G67 G82 G92 G103 G107">
    <cfRule type="colorScale" priority="4402">
      <colorScale>
        <cfvo type="min"/>
        <cfvo type="max"/>
        <color theme="0"/>
        <color theme="0"/>
      </colorScale>
    </cfRule>
  </conditionalFormatting>
  <conditionalFormatting sqref="G84">
    <cfRule type="colorScale" priority="4390">
      <colorScale>
        <cfvo type="min"/>
        <cfvo type="max"/>
        <color theme="0"/>
        <color theme="0"/>
      </colorScale>
    </cfRule>
    <cfRule type="expression" dxfId="3134" priority="4391">
      <formula>F84&lt;0</formula>
    </cfRule>
  </conditionalFormatting>
  <conditionalFormatting sqref="G84:G91">
    <cfRule type="expression" priority="4388">
      <formula>#REF!</formula>
    </cfRule>
  </conditionalFormatting>
  <conditionalFormatting sqref="G84:G92">
    <cfRule type="expression" dxfId="3133" priority="4386">
      <formula>IF(G84="Validar","Rojo","Verde")</formula>
    </cfRule>
  </conditionalFormatting>
  <conditionalFormatting sqref="G85:G91">
    <cfRule type="colorScale" priority="4387">
      <colorScale>
        <cfvo type="min"/>
        <cfvo type="max"/>
        <color theme="0"/>
        <color theme="0"/>
      </colorScale>
    </cfRule>
    <cfRule type="expression" dxfId="3132" priority="4389">
      <formula>F85&lt;0</formula>
    </cfRule>
  </conditionalFormatting>
  <conditionalFormatting sqref="G94">
    <cfRule type="colorScale" priority="4384">
      <colorScale>
        <cfvo type="min"/>
        <cfvo type="max"/>
        <color theme="0"/>
        <color theme="0"/>
      </colorScale>
    </cfRule>
    <cfRule type="expression" dxfId="3131" priority="4385">
      <formula>F94&lt;0</formula>
    </cfRule>
  </conditionalFormatting>
  <conditionalFormatting sqref="G94:G102">
    <cfRule type="expression" priority="4378">
      <formula>#REF!</formula>
    </cfRule>
  </conditionalFormatting>
  <conditionalFormatting sqref="G94:G103">
    <cfRule type="expression" dxfId="3130" priority="4376">
      <formula>IF(G94="Validar","Rojo","Verde")</formula>
    </cfRule>
  </conditionalFormatting>
  <conditionalFormatting sqref="G95:G100">
    <cfRule type="colorScale" priority="4382">
      <colorScale>
        <cfvo type="min"/>
        <cfvo type="max"/>
        <color theme="0"/>
        <color theme="0"/>
      </colorScale>
    </cfRule>
    <cfRule type="expression" dxfId="3129" priority="4383">
      <formula>F95&lt;0</formula>
    </cfRule>
  </conditionalFormatting>
  <conditionalFormatting sqref="G101">
    <cfRule type="colorScale" priority="4380">
      <colorScale>
        <cfvo type="min"/>
        <cfvo type="max"/>
        <color theme="0"/>
        <color theme="0"/>
      </colorScale>
    </cfRule>
    <cfRule type="expression" dxfId="3128" priority="4381">
      <formula>F101&lt;0</formula>
    </cfRule>
  </conditionalFormatting>
  <conditionalFormatting sqref="G102">
    <cfRule type="colorScale" priority="4377">
      <colorScale>
        <cfvo type="min"/>
        <cfvo type="max"/>
        <color theme="0"/>
        <color theme="0"/>
      </colorScale>
    </cfRule>
    <cfRule type="expression" dxfId="3127" priority="4379">
      <formula>F102&lt;0</formula>
    </cfRule>
  </conditionalFormatting>
  <conditionalFormatting sqref="G105">
    <cfRule type="colorScale" priority="4374">
      <colorScale>
        <cfvo type="min"/>
        <cfvo type="max"/>
        <color theme="0"/>
        <color theme="0"/>
      </colorScale>
    </cfRule>
    <cfRule type="expression" dxfId="3126" priority="4375">
      <formula>F105&lt;0</formula>
    </cfRule>
  </conditionalFormatting>
  <conditionalFormatting sqref="G105:G106">
    <cfRule type="expression" priority="4372">
      <formula>#REF!</formula>
    </cfRule>
  </conditionalFormatting>
  <conditionalFormatting sqref="G105:G107">
    <cfRule type="expression" dxfId="3125" priority="4370">
      <formula>IF(G105="Validar","Rojo","Verde")</formula>
    </cfRule>
  </conditionalFormatting>
  <conditionalFormatting sqref="G106">
    <cfRule type="colorScale" priority="4371">
      <colorScale>
        <cfvo type="min"/>
        <cfvo type="max"/>
        <color theme="0"/>
        <color theme="0"/>
      </colorScale>
    </cfRule>
    <cfRule type="expression" dxfId="3124" priority="4373">
      <formula>F106&lt;0</formula>
    </cfRule>
  </conditionalFormatting>
  <conditionalFormatting sqref="G110">
    <cfRule type="colorScale" priority="4362">
      <colorScale>
        <cfvo type="min"/>
        <cfvo type="max"/>
        <color theme="0"/>
        <color theme="0"/>
      </colorScale>
    </cfRule>
    <cfRule type="expression" dxfId="3123" priority="4363">
      <formula>F110&lt;0</formula>
    </cfRule>
  </conditionalFormatting>
  <conditionalFormatting sqref="G110:G111">
    <cfRule type="expression" priority="4353">
      <formula>#REF!</formula>
    </cfRule>
  </conditionalFormatting>
  <conditionalFormatting sqref="G111">
    <cfRule type="colorScale" priority="4352">
      <colorScale>
        <cfvo type="min"/>
        <cfvo type="max"/>
        <color theme="0"/>
        <color theme="0"/>
      </colorScale>
    </cfRule>
    <cfRule type="expression" dxfId="3122" priority="4354">
      <formula>F111&lt;0</formula>
    </cfRule>
  </conditionalFormatting>
  <conditionalFormatting sqref="G117">
    <cfRule type="colorScale" priority="4368">
      <colorScale>
        <cfvo type="min"/>
        <cfvo type="max"/>
        <color theme="0"/>
        <color theme="0"/>
      </colorScale>
    </cfRule>
    <cfRule type="expression" dxfId="3121" priority="4369">
      <formula>F117&lt;0</formula>
    </cfRule>
  </conditionalFormatting>
  <conditionalFormatting sqref="G117:G123">
    <cfRule type="expression" priority="4366">
      <formula>#REF!</formula>
    </cfRule>
  </conditionalFormatting>
  <conditionalFormatting sqref="G118:G123">
    <cfRule type="colorScale" priority="4365">
      <colorScale>
        <cfvo type="min"/>
        <cfvo type="max"/>
        <color theme="0"/>
        <color theme="0"/>
      </colorScale>
    </cfRule>
    <cfRule type="expression" dxfId="3120" priority="4367">
      <formula>F118&lt;0</formula>
    </cfRule>
  </conditionalFormatting>
  <conditionalFormatting sqref="G126:G135">
    <cfRule type="expression" dxfId="3119" priority="4489">
      <formula>IF(G126="Validar","Rojo","Verde")</formula>
    </cfRule>
    <cfRule type="colorScale" priority="4490">
      <colorScale>
        <cfvo type="min"/>
        <cfvo type="max"/>
        <color theme="0"/>
        <color theme="0"/>
      </colorScale>
    </cfRule>
    <cfRule type="expression" priority="4491">
      <formula>$F$23</formula>
    </cfRule>
    <cfRule type="expression" dxfId="3118" priority="4492">
      <formula>F126&lt;0</formula>
    </cfRule>
  </conditionalFormatting>
  <conditionalFormatting sqref="F6">
    <cfRule type="colorScale" priority="4349">
      <colorScale>
        <cfvo type="min"/>
        <cfvo type="max"/>
        <color theme="0"/>
        <color theme="0"/>
      </colorScale>
    </cfRule>
    <cfRule type="expression" dxfId="3117" priority="4350">
      <formula>E6&lt;0</formula>
    </cfRule>
  </conditionalFormatting>
  <conditionalFormatting sqref="F6">
    <cfRule type="expression" dxfId="3116" priority="4347">
      <formula>IF(F6="Validar","Rojo","Verde")</formula>
    </cfRule>
    <cfRule type="expression" priority="4348">
      <formula>#REF!</formula>
    </cfRule>
  </conditionalFormatting>
  <conditionalFormatting sqref="F7:F8">
    <cfRule type="colorScale" priority="4345">
      <colorScale>
        <cfvo type="min"/>
        <cfvo type="max"/>
        <color theme="0"/>
        <color theme="0"/>
      </colorScale>
    </cfRule>
    <cfRule type="expression" dxfId="3115" priority="4346">
      <formula>E7&lt;0</formula>
    </cfRule>
  </conditionalFormatting>
  <conditionalFormatting sqref="F7:F8">
    <cfRule type="expression" dxfId="3114" priority="4343">
      <formula>IF(F7="Validar","Rojo","Verde")</formula>
    </cfRule>
    <cfRule type="expression" priority="4344">
      <formula>#REF!</formula>
    </cfRule>
  </conditionalFormatting>
  <conditionalFormatting sqref="I9">
    <cfRule type="colorScale" priority="4310">
      <colorScale>
        <cfvo type="min"/>
        <cfvo type="max"/>
        <color theme="0"/>
        <color theme="0"/>
      </colorScale>
    </cfRule>
    <cfRule type="expression" dxfId="3113" priority="4311">
      <formula>H9&lt;0</formula>
    </cfRule>
  </conditionalFormatting>
  <conditionalFormatting sqref="I9:I20">
    <cfRule type="expression" dxfId="3112" priority="4281">
      <formula>IF(I9="Validar","Rojo","Verde")</formula>
    </cfRule>
    <cfRule type="expression" priority="4283">
      <formula>#REF!</formula>
    </cfRule>
  </conditionalFormatting>
  <conditionalFormatting sqref="I10">
    <cfRule type="colorScale" priority="4287">
      <colorScale>
        <cfvo type="min"/>
        <cfvo type="max"/>
        <color theme="0"/>
        <color theme="0"/>
      </colorScale>
    </cfRule>
    <cfRule type="expression" dxfId="3111" priority="4288">
      <formula>H10&lt;0</formula>
    </cfRule>
  </conditionalFormatting>
  <conditionalFormatting sqref="I11:I14">
    <cfRule type="colorScale" priority="4308">
      <colorScale>
        <cfvo type="min"/>
        <cfvo type="max"/>
        <color theme="0"/>
        <color theme="0"/>
      </colorScale>
    </cfRule>
    <cfRule type="expression" dxfId="3110" priority="4309">
      <formula>H11&lt;0</formula>
    </cfRule>
  </conditionalFormatting>
  <conditionalFormatting sqref="I15">
    <cfRule type="colorScale" priority="4285">
      <colorScale>
        <cfvo type="min"/>
        <cfvo type="max"/>
        <color theme="0"/>
        <color theme="0"/>
      </colorScale>
    </cfRule>
    <cfRule type="expression" dxfId="3109" priority="4286">
      <formula>H15&lt;0</formula>
    </cfRule>
  </conditionalFormatting>
  <conditionalFormatting sqref="I16:I17">
    <cfRule type="colorScale" priority="4306">
      <colorScale>
        <cfvo type="min"/>
        <cfvo type="max"/>
        <color theme="0"/>
        <color theme="0"/>
      </colorScale>
    </cfRule>
    <cfRule type="expression" dxfId="3108" priority="4307">
      <formula>H16&lt;0</formula>
    </cfRule>
  </conditionalFormatting>
  <conditionalFormatting sqref="I18">
    <cfRule type="colorScale" priority="4282">
      <colorScale>
        <cfvo type="min"/>
        <cfvo type="max"/>
        <color theme="0"/>
        <color theme="0"/>
      </colorScale>
    </cfRule>
    <cfRule type="expression" dxfId="3107" priority="4284">
      <formula>H18&lt;0</formula>
    </cfRule>
  </conditionalFormatting>
  <conditionalFormatting sqref="I19:I20">
    <cfRule type="colorScale" priority="4304">
      <colorScale>
        <cfvo type="min"/>
        <cfvo type="max"/>
        <color theme="0"/>
        <color theme="0"/>
      </colorScale>
    </cfRule>
    <cfRule type="expression" dxfId="3106" priority="4305">
      <formula>H19&lt;0</formula>
    </cfRule>
  </conditionalFormatting>
  <conditionalFormatting sqref="I23">
    <cfRule type="colorScale" priority="4279">
      <colorScale>
        <cfvo type="min"/>
        <cfvo type="max"/>
        <color theme="0"/>
        <color theme="0"/>
      </colorScale>
    </cfRule>
    <cfRule type="expression" dxfId="3105" priority="4280">
      <formula>H23&lt;0</formula>
    </cfRule>
  </conditionalFormatting>
  <conditionalFormatting sqref="I23:I31">
    <cfRule type="expression" dxfId="3104" priority="4273">
      <formula>IF(I23="Validar","Rojo","Verde")</formula>
    </cfRule>
    <cfRule type="expression" priority="4275">
      <formula>#REF!</formula>
    </cfRule>
  </conditionalFormatting>
  <conditionalFormatting sqref="I24">
    <cfRule type="colorScale" priority="4302">
      <colorScale>
        <cfvo type="min"/>
        <cfvo type="max"/>
        <color theme="0"/>
        <color theme="0"/>
      </colorScale>
    </cfRule>
    <cfRule type="expression" dxfId="3103" priority="4303">
      <formula>H24&lt;0</formula>
    </cfRule>
  </conditionalFormatting>
  <conditionalFormatting sqref="I25">
    <cfRule type="colorScale" priority="4300">
      <colorScale>
        <cfvo type="min"/>
        <cfvo type="max"/>
        <color theme="0"/>
        <color theme="0"/>
      </colorScale>
    </cfRule>
    <cfRule type="expression" dxfId="3102" priority="4301">
      <formula>H25&lt;0</formula>
    </cfRule>
  </conditionalFormatting>
  <conditionalFormatting sqref="I26">
    <cfRule type="colorScale" priority="4277">
      <colorScale>
        <cfvo type="min"/>
        <cfvo type="max"/>
        <color theme="0"/>
        <color theme="0"/>
      </colorScale>
    </cfRule>
    <cfRule type="expression" dxfId="3101" priority="4278">
      <formula>H26&lt;0</formula>
    </cfRule>
  </conditionalFormatting>
  <conditionalFormatting sqref="I27">
    <cfRule type="colorScale" priority="4298">
      <colorScale>
        <cfvo type="min"/>
        <cfvo type="max"/>
        <color theme="0"/>
        <color theme="0"/>
      </colorScale>
    </cfRule>
    <cfRule type="expression" dxfId="3100" priority="4299">
      <formula>H27&lt;0</formula>
    </cfRule>
  </conditionalFormatting>
  <conditionalFormatting sqref="I28">
    <cfRule type="colorScale" priority="4296">
      <colorScale>
        <cfvo type="min"/>
        <cfvo type="max"/>
        <color theme="0"/>
        <color theme="0"/>
      </colorScale>
    </cfRule>
    <cfRule type="expression" dxfId="3099" priority="4297">
      <formula>H28&lt;0</formula>
    </cfRule>
  </conditionalFormatting>
  <conditionalFormatting sqref="I29">
    <cfRule type="colorScale" priority="4274">
      <colorScale>
        <cfvo type="min"/>
        <cfvo type="max"/>
        <color theme="0"/>
        <color theme="0"/>
      </colorScale>
    </cfRule>
    <cfRule type="expression" dxfId="3098" priority="4276">
      <formula>H29&lt;0</formula>
    </cfRule>
  </conditionalFormatting>
  <conditionalFormatting sqref="I30">
    <cfRule type="colorScale" priority="4294">
      <colorScale>
        <cfvo type="min"/>
        <cfvo type="max"/>
        <color theme="0"/>
        <color theme="0"/>
      </colorScale>
    </cfRule>
    <cfRule type="expression" dxfId="3097" priority="4295">
      <formula>H30&lt;0</formula>
    </cfRule>
  </conditionalFormatting>
  <conditionalFormatting sqref="I31">
    <cfRule type="colorScale" priority="4292">
      <colorScale>
        <cfvo type="min"/>
        <cfvo type="max"/>
        <color theme="0"/>
        <color theme="0"/>
      </colorScale>
    </cfRule>
    <cfRule type="expression" dxfId="3096" priority="4293">
      <formula>H31&lt;0</formula>
    </cfRule>
  </conditionalFormatting>
  <conditionalFormatting sqref="I39">
    <cfRule type="colorScale" priority="4270">
      <colorScale>
        <cfvo type="min"/>
        <cfvo type="max"/>
        <color theme="0"/>
        <color theme="0"/>
      </colorScale>
    </cfRule>
    <cfRule type="expression" priority="4271">
      <formula>#REF!</formula>
    </cfRule>
    <cfRule type="expression" dxfId="3095" priority="4272">
      <formula>H39&lt;0</formula>
    </cfRule>
  </conditionalFormatting>
  <conditionalFormatting sqref="I39:I107">
    <cfRule type="expression" dxfId="3094" priority="4208">
      <formula>IF(I39="Validar","Rojo","Verde")</formula>
    </cfRule>
  </conditionalFormatting>
  <conditionalFormatting sqref="I40:I67">
    <cfRule type="colorScale" priority="4289">
      <colorScale>
        <cfvo type="min"/>
        <cfvo type="max"/>
        <color theme="0"/>
        <color theme="0"/>
      </colorScale>
    </cfRule>
    <cfRule type="expression" priority="4290">
      <formula>$F$19</formula>
    </cfRule>
    <cfRule type="expression" dxfId="3093" priority="4291">
      <formula>H40&lt;0</formula>
    </cfRule>
  </conditionalFormatting>
  <conditionalFormatting sqref="I68">
    <cfRule type="colorScale" priority="4267">
      <colorScale>
        <cfvo type="min"/>
        <cfvo type="max"/>
        <color theme="0"/>
        <color theme="0"/>
      </colorScale>
    </cfRule>
    <cfRule type="expression" priority="4268">
      <formula>#REF!</formula>
    </cfRule>
    <cfRule type="expression" dxfId="3092" priority="4269">
      <formula>H68&lt;0</formula>
    </cfRule>
  </conditionalFormatting>
  <conditionalFormatting sqref="I69:I81">
    <cfRule type="colorScale" priority="4314">
      <colorScale>
        <cfvo type="min"/>
        <cfvo type="max"/>
        <color theme="0"/>
        <color theme="0"/>
      </colorScale>
    </cfRule>
    <cfRule type="expression" priority="4315">
      <formula>$F$19</formula>
    </cfRule>
    <cfRule type="expression" dxfId="3091" priority="4316">
      <formula>H69&lt;0</formula>
    </cfRule>
  </conditionalFormatting>
  <conditionalFormatting sqref="I82 I92 I103 I107">
    <cfRule type="expression" dxfId="3090" priority="4313">
      <formula>H82&lt;0</formula>
    </cfRule>
  </conditionalFormatting>
  <conditionalFormatting sqref="I83">
    <cfRule type="colorScale" priority="4209">
      <colorScale>
        <cfvo type="min"/>
        <cfvo type="max"/>
        <color theme="0"/>
        <color theme="0"/>
      </colorScale>
    </cfRule>
    <cfRule type="expression" priority="4210">
      <formula>#REF!</formula>
    </cfRule>
    <cfRule type="expression" dxfId="3089" priority="4211">
      <formula>H83&lt;0</formula>
    </cfRule>
  </conditionalFormatting>
  <conditionalFormatting sqref="I84:I91">
    <cfRule type="colorScale" priority="4317">
      <colorScale>
        <cfvo type="min"/>
        <cfvo type="max"/>
        <color theme="0"/>
        <color theme="0"/>
      </colorScale>
    </cfRule>
    <cfRule type="expression" priority="4318">
      <formula>$F$19</formula>
    </cfRule>
    <cfRule type="expression" dxfId="3088" priority="4319">
      <formula>H84&lt;0</formula>
    </cfRule>
  </conditionalFormatting>
  <conditionalFormatting sqref="I82 I92 I103 I107">
    <cfRule type="colorScale" priority="4312">
      <colorScale>
        <cfvo type="min"/>
        <cfvo type="max"/>
        <color theme="0"/>
        <color theme="0"/>
      </colorScale>
    </cfRule>
  </conditionalFormatting>
  <conditionalFormatting sqref="I93">
    <cfRule type="colorScale" priority="4264">
      <colorScale>
        <cfvo type="min"/>
        <cfvo type="max"/>
        <color theme="0"/>
        <color theme="0"/>
      </colorScale>
    </cfRule>
    <cfRule type="expression" priority="4265">
      <formula>#REF!</formula>
    </cfRule>
    <cfRule type="expression" dxfId="3087" priority="4266">
      <formula>H93&lt;0</formula>
    </cfRule>
  </conditionalFormatting>
  <conditionalFormatting sqref="I94:I102">
    <cfRule type="colorScale" priority="4320">
      <colorScale>
        <cfvo type="min"/>
        <cfvo type="max"/>
        <color theme="0"/>
        <color theme="0"/>
      </colorScale>
    </cfRule>
    <cfRule type="expression" priority="4321">
      <formula>$F$19</formula>
    </cfRule>
    <cfRule type="expression" dxfId="3086" priority="4322">
      <formula>H94&lt;0</formula>
    </cfRule>
  </conditionalFormatting>
  <conditionalFormatting sqref="I104">
    <cfRule type="colorScale" priority="4261">
      <colorScale>
        <cfvo type="min"/>
        <cfvo type="max"/>
        <color theme="0"/>
        <color theme="0"/>
      </colorScale>
    </cfRule>
    <cfRule type="expression" priority="4262">
      <formula>#REF!</formula>
    </cfRule>
    <cfRule type="expression" dxfId="3085" priority="4263">
      <formula>H104&lt;0</formula>
    </cfRule>
  </conditionalFormatting>
  <conditionalFormatting sqref="I105:I106">
    <cfRule type="colorScale" priority="4323">
      <colorScale>
        <cfvo type="min"/>
        <cfvo type="max"/>
        <color theme="0"/>
        <color theme="0"/>
      </colorScale>
    </cfRule>
    <cfRule type="expression" priority="4324">
      <formula>$F$19</formula>
    </cfRule>
    <cfRule type="expression" dxfId="3084" priority="4325">
      <formula>H105&lt;0</formula>
    </cfRule>
  </conditionalFormatting>
  <conditionalFormatting sqref="I110">
    <cfRule type="colorScale" priority="4326">
      <colorScale>
        <cfvo type="min"/>
        <cfvo type="max"/>
        <color theme="0"/>
        <color theme="0"/>
      </colorScale>
    </cfRule>
    <cfRule type="expression" dxfId="3083" priority="4327">
      <formula>H110&lt;0</formula>
    </cfRule>
  </conditionalFormatting>
  <conditionalFormatting sqref="I110:I111">
    <cfRule type="expression" priority="4206">
      <formula>$F$19</formula>
    </cfRule>
  </conditionalFormatting>
  <conditionalFormatting sqref="I111">
    <cfRule type="colorScale" priority="4205">
      <colorScale>
        <cfvo type="min"/>
        <cfvo type="max"/>
        <color theme="0"/>
        <color theme="0"/>
      </colorScale>
    </cfRule>
    <cfRule type="expression" dxfId="3082" priority="4207">
      <formula>H111&lt;0</formula>
    </cfRule>
  </conditionalFormatting>
  <conditionalFormatting sqref="I117:I123">
    <cfRule type="colorScale" priority="4331">
      <colorScale>
        <cfvo type="min"/>
        <cfvo type="max"/>
        <color theme="0"/>
        <color theme="0"/>
      </colorScale>
    </cfRule>
    <cfRule type="expression" priority="4332">
      <formula>$F$19</formula>
    </cfRule>
    <cfRule type="expression" dxfId="3081" priority="4333">
      <formula>H117&lt;0</formula>
    </cfRule>
  </conditionalFormatting>
  <conditionalFormatting sqref="I125">
    <cfRule type="colorScale" priority="4258">
      <colorScale>
        <cfvo type="min"/>
        <cfvo type="max"/>
        <color theme="0"/>
        <color theme="0"/>
      </colorScale>
    </cfRule>
    <cfRule type="expression" priority="4259">
      <formula>#REF!</formula>
    </cfRule>
    <cfRule type="expression" dxfId="3080" priority="4260">
      <formula>H125&lt;0</formula>
    </cfRule>
  </conditionalFormatting>
  <conditionalFormatting sqref="I125:I135">
    <cfRule type="expression" dxfId="3079" priority="4257">
      <formula>IF(I125="Validar","Rojo","Verde")</formula>
    </cfRule>
  </conditionalFormatting>
  <conditionalFormatting sqref="I126:I132">
    <cfRule type="colorScale" priority="4334">
      <colorScale>
        <cfvo type="min"/>
        <cfvo type="max"/>
        <color theme="0"/>
        <color theme="0"/>
      </colorScale>
    </cfRule>
    <cfRule type="expression" dxfId="3078" priority="4336">
      <formula>H126&lt;0</formula>
    </cfRule>
  </conditionalFormatting>
  <conditionalFormatting sqref="I126:I134">
    <cfRule type="expression" priority="4335">
      <formula>$F$19</formula>
    </cfRule>
  </conditionalFormatting>
  <conditionalFormatting sqref="I133:I134">
    <cfRule type="colorScale" priority="4337">
      <colorScale>
        <cfvo type="min"/>
        <cfvo type="max"/>
        <color theme="0"/>
        <color theme="0"/>
      </colorScale>
    </cfRule>
    <cfRule type="expression" dxfId="3077" priority="4338">
      <formula>H133&lt;0</formula>
    </cfRule>
  </conditionalFormatting>
  <conditionalFormatting sqref="I135">
    <cfRule type="colorScale" priority="4328">
      <colorScale>
        <cfvo type="min"/>
        <cfvo type="max"/>
        <color theme="0"/>
        <color theme="0"/>
      </colorScale>
    </cfRule>
    <cfRule type="expression" priority="4329">
      <formula>$F$23</formula>
    </cfRule>
    <cfRule type="expression" dxfId="3076" priority="4330">
      <formula>H135&lt;0</formula>
    </cfRule>
  </conditionalFormatting>
  <conditionalFormatting sqref="I110:J111">
    <cfRule type="expression" dxfId="3075" priority="4201">
      <formula>IF(I110="Validar","Rojo","Verde")</formula>
    </cfRule>
  </conditionalFormatting>
  <conditionalFormatting sqref="I117:J123">
    <cfRule type="expression" dxfId="3074" priority="4214">
      <formula>IF(I117="Validar","Rojo","Verde")</formula>
    </cfRule>
  </conditionalFormatting>
  <conditionalFormatting sqref="J40:J66">
    <cfRule type="colorScale" priority="4249">
      <colorScale>
        <cfvo type="min"/>
        <cfvo type="max"/>
        <color theme="0"/>
        <color theme="0"/>
      </colorScale>
    </cfRule>
    <cfRule type="expression" priority="4250">
      <formula>#REF!</formula>
    </cfRule>
    <cfRule type="expression" dxfId="3073" priority="4251">
      <formula>I40&lt;0</formula>
    </cfRule>
  </conditionalFormatting>
  <conditionalFormatting sqref="J40:J67">
    <cfRule type="expression" dxfId="3072" priority="4248">
      <formula>IF(J40="Validar","Rojo","Verde")</formula>
    </cfRule>
  </conditionalFormatting>
  <conditionalFormatting sqref="J67 I82:J82 I92:J92 I103:J103 I107:J107">
    <cfRule type="expression" priority="4253">
      <formula>$F$23</formula>
    </cfRule>
  </conditionalFormatting>
  <conditionalFormatting sqref="J67 J82 J92 J103 J107">
    <cfRule type="expression" dxfId="3071" priority="4254">
      <formula>I67&lt;0</formula>
    </cfRule>
  </conditionalFormatting>
  <conditionalFormatting sqref="J69">
    <cfRule type="colorScale" priority="4246">
      <colorScale>
        <cfvo type="min"/>
        <cfvo type="max"/>
        <color theme="0"/>
        <color theme="0"/>
      </colorScale>
    </cfRule>
    <cfRule type="expression" dxfId="3070" priority="4247">
      <formula>I69&lt;0</formula>
    </cfRule>
  </conditionalFormatting>
  <conditionalFormatting sqref="J69:J81">
    <cfRule type="expression" priority="4244">
      <formula>#REF!</formula>
    </cfRule>
  </conditionalFormatting>
  <conditionalFormatting sqref="J69:J82">
    <cfRule type="expression" dxfId="3069" priority="4242">
      <formula>IF(J69="Validar","Rojo","Verde")</formula>
    </cfRule>
  </conditionalFormatting>
  <conditionalFormatting sqref="J70:J78">
    <cfRule type="colorScale" priority="4243">
      <colorScale>
        <cfvo type="min"/>
        <cfvo type="max"/>
        <color theme="0"/>
        <color theme="0"/>
      </colorScale>
    </cfRule>
    <cfRule type="expression" dxfId="3068" priority="4245">
      <formula>I70&lt;0</formula>
    </cfRule>
  </conditionalFormatting>
  <conditionalFormatting sqref="J79:J81">
    <cfRule type="colorScale" priority="4255">
      <colorScale>
        <cfvo type="min"/>
        <cfvo type="max"/>
        <color theme="0"/>
        <color theme="0"/>
      </colorScale>
    </cfRule>
    <cfRule type="expression" dxfId="3067" priority="4256">
      <formula>I79&lt;0</formula>
    </cfRule>
  </conditionalFormatting>
  <conditionalFormatting sqref="J67 J82 J92 J103 J107">
    <cfRule type="colorScale" priority="4252">
      <colorScale>
        <cfvo type="min"/>
        <cfvo type="max"/>
        <color theme="0"/>
        <color theme="0"/>
      </colorScale>
    </cfRule>
  </conditionalFormatting>
  <conditionalFormatting sqref="J84">
    <cfRule type="colorScale" priority="4240">
      <colorScale>
        <cfvo type="min"/>
        <cfvo type="max"/>
        <color theme="0"/>
        <color theme="0"/>
      </colorScale>
    </cfRule>
    <cfRule type="expression" dxfId="3066" priority="4241">
      <formula>I84&lt;0</formula>
    </cfRule>
  </conditionalFormatting>
  <conditionalFormatting sqref="J84:J91">
    <cfRule type="expression" priority="4238">
      <formula>#REF!</formula>
    </cfRule>
  </conditionalFormatting>
  <conditionalFormatting sqref="J84:J92">
    <cfRule type="expression" dxfId="3065" priority="4236">
      <formula>IF(J84="Validar","Rojo","Verde")</formula>
    </cfRule>
  </conditionalFormatting>
  <conditionalFormatting sqref="J85:J91">
    <cfRule type="colorScale" priority="4237">
      <colorScale>
        <cfvo type="min"/>
        <cfvo type="max"/>
        <color theme="0"/>
        <color theme="0"/>
      </colorScale>
    </cfRule>
    <cfRule type="expression" dxfId="3064" priority="4239">
      <formula>I85&lt;0</formula>
    </cfRule>
  </conditionalFormatting>
  <conditionalFormatting sqref="J94">
    <cfRule type="colorScale" priority="4234">
      <colorScale>
        <cfvo type="min"/>
        <cfvo type="max"/>
        <color theme="0"/>
        <color theme="0"/>
      </colorScale>
    </cfRule>
    <cfRule type="expression" dxfId="3063" priority="4235">
      <formula>I94&lt;0</formula>
    </cfRule>
  </conditionalFormatting>
  <conditionalFormatting sqref="J94:J102">
    <cfRule type="expression" priority="4228">
      <formula>#REF!</formula>
    </cfRule>
  </conditionalFormatting>
  <conditionalFormatting sqref="J95:J100">
    <cfRule type="colorScale" priority="4232">
      <colorScale>
        <cfvo type="min"/>
        <cfvo type="max"/>
        <color theme="0"/>
        <color theme="0"/>
      </colorScale>
    </cfRule>
    <cfRule type="expression" dxfId="3062" priority="4233">
      <formula>I95&lt;0</formula>
    </cfRule>
  </conditionalFormatting>
  <conditionalFormatting sqref="J101">
    <cfRule type="colorScale" priority="4230">
      <colorScale>
        <cfvo type="min"/>
        <cfvo type="max"/>
        <color theme="0"/>
        <color theme="0"/>
      </colorScale>
    </cfRule>
    <cfRule type="expression" dxfId="3061" priority="4231">
      <formula>I101&lt;0</formula>
    </cfRule>
  </conditionalFormatting>
  <conditionalFormatting sqref="J102">
    <cfRule type="colorScale" priority="4227">
      <colorScale>
        <cfvo type="min"/>
        <cfvo type="max"/>
        <color theme="0"/>
        <color theme="0"/>
      </colorScale>
    </cfRule>
    <cfRule type="expression" dxfId="3060" priority="4229">
      <formula>I102&lt;0</formula>
    </cfRule>
  </conditionalFormatting>
  <conditionalFormatting sqref="J105">
    <cfRule type="colorScale" priority="4224">
      <colorScale>
        <cfvo type="min"/>
        <cfvo type="max"/>
        <color theme="0"/>
        <color theme="0"/>
      </colorScale>
    </cfRule>
    <cfRule type="expression" dxfId="3059" priority="4225">
      <formula>I105&lt;0</formula>
    </cfRule>
  </conditionalFormatting>
  <conditionalFormatting sqref="J105:J106">
    <cfRule type="expression" priority="4222">
      <formula>#REF!</formula>
    </cfRule>
  </conditionalFormatting>
  <conditionalFormatting sqref="J105:J107">
    <cfRule type="expression" dxfId="3058" priority="4220">
      <formula>IF(J105="Validar","Rojo","Verde")</formula>
    </cfRule>
  </conditionalFormatting>
  <conditionalFormatting sqref="J106">
    <cfRule type="colorScale" priority="4221">
      <colorScale>
        <cfvo type="min"/>
        <cfvo type="max"/>
        <color theme="0"/>
        <color theme="0"/>
      </colorScale>
    </cfRule>
    <cfRule type="expression" dxfId="3057" priority="4223">
      <formula>I106&lt;0</formula>
    </cfRule>
  </conditionalFormatting>
  <conditionalFormatting sqref="J110">
    <cfRule type="colorScale" priority="4212">
      <colorScale>
        <cfvo type="min"/>
        <cfvo type="max"/>
        <color theme="0"/>
        <color theme="0"/>
      </colorScale>
    </cfRule>
    <cfRule type="expression" dxfId="3056" priority="4213">
      <formula>I110&lt;0</formula>
    </cfRule>
  </conditionalFormatting>
  <conditionalFormatting sqref="J110:J111">
    <cfRule type="expression" priority="4203">
      <formula>#REF!</formula>
    </cfRule>
  </conditionalFormatting>
  <conditionalFormatting sqref="J111">
    <cfRule type="colorScale" priority="4202">
      <colorScale>
        <cfvo type="min"/>
        <cfvo type="max"/>
        <color theme="0"/>
        <color theme="0"/>
      </colorScale>
    </cfRule>
    <cfRule type="expression" dxfId="3055" priority="4204">
      <formula>I111&lt;0</formula>
    </cfRule>
  </conditionalFormatting>
  <conditionalFormatting sqref="J117">
    <cfRule type="colorScale" priority="4218">
      <colorScale>
        <cfvo type="min"/>
        <cfvo type="max"/>
        <color theme="0"/>
        <color theme="0"/>
      </colorScale>
    </cfRule>
    <cfRule type="expression" dxfId="3054" priority="4219">
      <formula>I117&lt;0</formula>
    </cfRule>
  </conditionalFormatting>
  <conditionalFormatting sqref="J117:J123">
    <cfRule type="expression" priority="4216">
      <formula>#REF!</formula>
    </cfRule>
  </conditionalFormatting>
  <conditionalFormatting sqref="J118:J123">
    <cfRule type="colorScale" priority="4215">
      <colorScale>
        <cfvo type="min"/>
        <cfvo type="max"/>
        <color theme="0"/>
        <color theme="0"/>
      </colorScale>
    </cfRule>
    <cfRule type="expression" dxfId="3053" priority="4217">
      <formula>I118&lt;0</formula>
    </cfRule>
  </conditionalFormatting>
  <conditionalFormatting sqref="J126:J135">
    <cfRule type="expression" dxfId="3052" priority="4339">
      <formula>IF(J126="Validar","Rojo","Verde")</formula>
    </cfRule>
    <cfRule type="colorScale" priority="4340">
      <colorScale>
        <cfvo type="min"/>
        <cfvo type="max"/>
        <color theme="0"/>
        <color theme="0"/>
      </colorScale>
    </cfRule>
    <cfRule type="expression" priority="4341">
      <formula>$F$23</formula>
    </cfRule>
    <cfRule type="expression" dxfId="3051" priority="4342">
      <formula>I126&lt;0</formula>
    </cfRule>
  </conditionalFormatting>
  <conditionalFormatting sqref="I6">
    <cfRule type="colorScale" priority="4199">
      <colorScale>
        <cfvo type="min"/>
        <cfvo type="max"/>
        <color theme="0"/>
        <color theme="0"/>
      </colorScale>
    </cfRule>
    <cfRule type="expression" dxfId="3050" priority="4200">
      <formula>H6&lt;0</formula>
    </cfRule>
  </conditionalFormatting>
  <conditionalFormatting sqref="I6">
    <cfRule type="expression" dxfId="3049" priority="4197">
      <formula>IF(I6="Validar","Rojo","Verde")</formula>
    </cfRule>
    <cfRule type="expression" priority="4198">
      <formula>#REF!</formula>
    </cfRule>
  </conditionalFormatting>
  <conditionalFormatting sqref="I7:I8">
    <cfRule type="colorScale" priority="4195">
      <colorScale>
        <cfvo type="min"/>
        <cfvo type="max"/>
        <color theme="0"/>
        <color theme="0"/>
      </colorScale>
    </cfRule>
    <cfRule type="expression" dxfId="3048" priority="4196">
      <formula>H7&lt;0</formula>
    </cfRule>
  </conditionalFormatting>
  <conditionalFormatting sqref="I7:I8">
    <cfRule type="expression" dxfId="3047" priority="4193">
      <formula>IF(I7="Validar","Rojo","Verde")</formula>
    </cfRule>
    <cfRule type="expression" priority="4194">
      <formula>#REF!</formula>
    </cfRule>
  </conditionalFormatting>
  <conditionalFormatting sqref="P9">
    <cfRule type="colorScale" priority="4160">
      <colorScale>
        <cfvo type="min"/>
        <cfvo type="max"/>
        <color theme="0"/>
        <color theme="0"/>
      </colorScale>
    </cfRule>
    <cfRule type="expression" dxfId="3046" priority="4161">
      <formula>O9&lt;0</formula>
    </cfRule>
  </conditionalFormatting>
  <conditionalFormatting sqref="P9:P20">
    <cfRule type="expression" dxfId="3045" priority="4131">
      <formula>IF(P9="Validar","Rojo","Verde")</formula>
    </cfRule>
    <cfRule type="expression" priority="4133">
      <formula>#REF!</formula>
    </cfRule>
  </conditionalFormatting>
  <conditionalFormatting sqref="P10">
    <cfRule type="colorScale" priority="4137">
      <colorScale>
        <cfvo type="min"/>
        <cfvo type="max"/>
        <color theme="0"/>
        <color theme="0"/>
      </colorScale>
    </cfRule>
    <cfRule type="expression" dxfId="3044" priority="4138">
      <formula>O10&lt;0</formula>
    </cfRule>
  </conditionalFormatting>
  <conditionalFormatting sqref="P11:P14">
    <cfRule type="colorScale" priority="4158">
      <colorScale>
        <cfvo type="min"/>
        <cfvo type="max"/>
        <color theme="0"/>
        <color theme="0"/>
      </colorScale>
    </cfRule>
    <cfRule type="expression" dxfId="3043" priority="4159">
      <formula>O11&lt;0</formula>
    </cfRule>
  </conditionalFormatting>
  <conditionalFormatting sqref="P15">
    <cfRule type="colorScale" priority="4135">
      <colorScale>
        <cfvo type="min"/>
        <cfvo type="max"/>
        <color theme="0"/>
        <color theme="0"/>
      </colorScale>
    </cfRule>
    <cfRule type="expression" dxfId="3042" priority="4136">
      <formula>O15&lt;0</formula>
    </cfRule>
  </conditionalFormatting>
  <conditionalFormatting sqref="P16:P17">
    <cfRule type="colorScale" priority="4156">
      <colorScale>
        <cfvo type="min"/>
        <cfvo type="max"/>
        <color theme="0"/>
        <color theme="0"/>
      </colorScale>
    </cfRule>
    <cfRule type="expression" dxfId="3041" priority="4157">
      <formula>O16&lt;0</formula>
    </cfRule>
  </conditionalFormatting>
  <conditionalFormatting sqref="P18">
    <cfRule type="colorScale" priority="4132">
      <colorScale>
        <cfvo type="min"/>
        <cfvo type="max"/>
        <color theme="0"/>
        <color theme="0"/>
      </colorScale>
    </cfRule>
    <cfRule type="expression" dxfId="3040" priority="4134">
      <formula>O18&lt;0</formula>
    </cfRule>
  </conditionalFormatting>
  <conditionalFormatting sqref="P19:P20">
    <cfRule type="colorScale" priority="4154">
      <colorScale>
        <cfvo type="min"/>
        <cfvo type="max"/>
        <color theme="0"/>
        <color theme="0"/>
      </colorScale>
    </cfRule>
    <cfRule type="expression" dxfId="3039" priority="4155">
      <formula>O19&lt;0</formula>
    </cfRule>
  </conditionalFormatting>
  <conditionalFormatting sqref="P23">
    <cfRule type="colorScale" priority="4129">
      <colorScale>
        <cfvo type="min"/>
        <cfvo type="max"/>
        <color theme="0"/>
        <color theme="0"/>
      </colorScale>
    </cfRule>
    <cfRule type="expression" dxfId="3038" priority="4130">
      <formula>O23&lt;0</formula>
    </cfRule>
  </conditionalFormatting>
  <conditionalFormatting sqref="P23:P31">
    <cfRule type="expression" dxfId="3037" priority="4123">
      <formula>IF(P23="Validar","Rojo","Verde")</formula>
    </cfRule>
    <cfRule type="expression" priority="4125">
      <formula>#REF!</formula>
    </cfRule>
  </conditionalFormatting>
  <conditionalFormatting sqref="P24">
    <cfRule type="colorScale" priority="4152">
      <colorScale>
        <cfvo type="min"/>
        <cfvo type="max"/>
        <color theme="0"/>
        <color theme="0"/>
      </colorScale>
    </cfRule>
    <cfRule type="expression" dxfId="3036" priority="4153">
      <formula>O24&lt;0</formula>
    </cfRule>
  </conditionalFormatting>
  <conditionalFormatting sqref="P25">
    <cfRule type="colorScale" priority="4150">
      <colorScale>
        <cfvo type="min"/>
        <cfvo type="max"/>
        <color theme="0"/>
        <color theme="0"/>
      </colorScale>
    </cfRule>
    <cfRule type="expression" dxfId="3035" priority="4151">
      <formula>O25&lt;0</formula>
    </cfRule>
  </conditionalFormatting>
  <conditionalFormatting sqref="P26">
    <cfRule type="colorScale" priority="4127">
      <colorScale>
        <cfvo type="min"/>
        <cfvo type="max"/>
        <color theme="0"/>
        <color theme="0"/>
      </colorScale>
    </cfRule>
    <cfRule type="expression" dxfId="3034" priority="4128">
      <formula>O26&lt;0</formula>
    </cfRule>
  </conditionalFormatting>
  <conditionalFormatting sqref="P27">
    <cfRule type="colorScale" priority="4148">
      <colorScale>
        <cfvo type="min"/>
        <cfvo type="max"/>
        <color theme="0"/>
        <color theme="0"/>
      </colorScale>
    </cfRule>
    <cfRule type="expression" dxfId="3033" priority="4149">
      <formula>O27&lt;0</formula>
    </cfRule>
  </conditionalFormatting>
  <conditionalFormatting sqref="P28">
    <cfRule type="colorScale" priority="4146">
      <colorScale>
        <cfvo type="min"/>
        <cfvo type="max"/>
        <color theme="0"/>
        <color theme="0"/>
      </colorScale>
    </cfRule>
    <cfRule type="expression" dxfId="3032" priority="4147">
      <formula>O28&lt;0</formula>
    </cfRule>
  </conditionalFormatting>
  <conditionalFormatting sqref="P29">
    <cfRule type="colorScale" priority="4124">
      <colorScale>
        <cfvo type="min"/>
        <cfvo type="max"/>
        <color theme="0"/>
        <color theme="0"/>
      </colorScale>
    </cfRule>
    <cfRule type="expression" dxfId="3031" priority="4126">
      <formula>O29&lt;0</formula>
    </cfRule>
  </conditionalFormatting>
  <conditionalFormatting sqref="P30">
    <cfRule type="colorScale" priority="4144">
      <colorScale>
        <cfvo type="min"/>
        <cfvo type="max"/>
        <color theme="0"/>
        <color theme="0"/>
      </colorScale>
    </cfRule>
    <cfRule type="expression" dxfId="3030" priority="4145">
      <formula>O30&lt;0</formula>
    </cfRule>
  </conditionalFormatting>
  <conditionalFormatting sqref="P31">
    <cfRule type="colorScale" priority="4142">
      <colorScale>
        <cfvo type="min"/>
        <cfvo type="max"/>
        <color theme="0"/>
        <color theme="0"/>
      </colorScale>
    </cfRule>
    <cfRule type="expression" dxfId="3029" priority="4143">
      <formula>O31&lt;0</formula>
    </cfRule>
  </conditionalFormatting>
  <conditionalFormatting sqref="P39">
    <cfRule type="colorScale" priority="4120">
      <colorScale>
        <cfvo type="min"/>
        <cfvo type="max"/>
        <color theme="0"/>
        <color theme="0"/>
      </colorScale>
    </cfRule>
    <cfRule type="expression" priority="4121">
      <formula>#REF!</formula>
    </cfRule>
    <cfRule type="expression" dxfId="3028" priority="4122">
      <formula>O39&lt;0</formula>
    </cfRule>
  </conditionalFormatting>
  <conditionalFormatting sqref="P39:P107">
    <cfRule type="expression" dxfId="3027" priority="4058">
      <formula>IF(P39="Validar","Rojo","Verde")</formula>
    </cfRule>
  </conditionalFormatting>
  <conditionalFormatting sqref="P40:P67">
    <cfRule type="colorScale" priority="4139">
      <colorScale>
        <cfvo type="min"/>
        <cfvo type="max"/>
        <color theme="0"/>
        <color theme="0"/>
      </colorScale>
    </cfRule>
    <cfRule type="expression" priority="4140">
      <formula>$F$19</formula>
    </cfRule>
    <cfRule type="expression" dxfId="3026" priority="4141">
      <formula>O40&lt;0</formula>
    </cfRule>
  </conditionalFormatting>
  <conditionalFormatting sqref="P68">
    <cfRule type="colorScale" priority="4117">
      <colorScale>
        <cfvo type="min"/>
        <cfvo type="max"/>
        <color theme="0"/>
        <color theme="0"/>
      </colorScale>
    </cfRule>
    <cfRule type="expression" priority="4118">
      <formula>#REF!</formula>
    </cfRule>
    <cfRule type="expression" dxfId="3025" priority="4119">
      <formula>O68&lt;0</formula>
    </cfRule>
  </conditionalFormatting>
  <conditionalFormatting sqref="P69:P81">
    <cfRule type="colorScale" priority="4164">
      <colorScale>
        <cfvo type="min"/>
        <cfvo type="max"/>
        <color theme="0"/>
        <color theme="0"/>
      </colorScale>
    </cfRule>
    <cfRule type="expression" priority="4165">
      <formula>$F$19</formula>
    </cfRule>
    <cfRule type="expression" dxfId="3024" priority="4166">
      <formula>O69&lt;0</formula>
    </cfRule>
  </conditionalFormatting>
  <conditionalFormatting sqref="P82 P92 P103 P107">
    <cfRule type="expression" dxfId="3023" priority="4163">
      <formula>O82&lt;0</formula>
    </cfRule>
  </conditionalFormatting>
  <conditionalFormatting sqref="P83">
    <cfRule type="colorScale" priority="4059">
      <colorScale>
        <cfvo type="min"/>
        <cfvo type="max"/>
        <color theme="0"/>
        <color theme="0"/>
      </colorScale>
    </cfRule>
    <cfRule type="expression" priority="4060">
      <formula>#REF!</formula>
    </cfRule>
    <cfRule type="expression" dxfId="3022" priority="4061">
      <formula>O83&lt;0</formula>
    </cfRule>
  </conditionalFormatting>
  <conditionalFormatting sqref="P84:P91">
    <cfRule type="colorScale" priority="4167">
      <colorScale>
        <cfvo type="min"/>
        <cfvo type="max"/>
        <color theme="0"/>
        <color theme="0"/>
      </colorScale>
    </cfRule>
    <cfRule type="expression" priority="4168">
      <formula>$F$19</formula>
    </cfRule>
    <cfRule type="expression" dxfId="3021" priority="4169">
      <formula>O84&lt;0</formula>
    </cfRule>
  </conditionalFormatting>
  <conditionalFormatting sqref="P82 P92 P103 P107">
    <cfRule type="colorScale" priority="4162">
      <colorScale>
        <cfvo type="min"/>
        <cfvo type="max"/>
        <color theme="0"/>
        <color theme="0"/>
      </colorScale>
    </cfRule>
  </conditionalFormatting>
  <conditionalFormatting sqref="P93">
    <cfRule type="colorScale" priority="4114">
      <colorScale>
        <cfvo type="min"/>
        <cfvo type="max"/>
        <color theme="0"/>
        <color theme="0"/>
      </colorScale>
    </cfRule>
    <cfRule type="expression" priority="4115">
      <formula>#REF!</formula>
    </cfRule>
    <cfRule type="expression" dxfId="3020" priority="4116">
      <formula>O93&lt;0</formula>
    </cfRule>
  </conditionalFormatting>
  <conditionalFormatting sqref="P94:P102">
    <cfRule type="colorScale" priority="4170">
      <colorScale>
        <cfvo type="min"/>
        <cfvo type="max"/>
        <color theme="0"/>
        <color theme="0"/>
      </colorScale>
    </cfRule>
    <cfRule type="expression" priority="4171">
      <formula>$F$19</formula>
    </cfRule>
    <cfRule type="expression" dxfId="3019" priority="4172">
      <formula>O94&lt;0</formula>
    </cfRule>
  </conditionalFormatting>
  <conditionalFormatting sqref="P104">
    <cfRule type="colorScale" priority="4111">
      <colorScale>
        <cfvo type="min"/>
        <cfvo type="max"/>
        <color theme="0"/>
        <color theme="0"/>
      </colorScale>
    </cfRule>
    <cfRule type="expression" priority="4112">
      <formula>#REF!</formula>
    </cfRule>
    <cfRule type="expression" dxfId="3018" priority="4113">
      <formula>O104&lt;0</formula>
    </cfRule>
  </conditionalFormatting>
  <conditionalFormatting sqref="P105:P106">
    <cfRule type="colorScale" priority="4173">
      <colorScale>
        <cfvo type="min"/>
        <cfvo type="max"/>
        <color theme="0"/>
        <color theme="0"/>
      </colorScale>
    </cfRule>
    <cfRule type="expression" priority="4174">
      <formula>$F$19</formula>
    </cfRule>
    <cfRule type="expression" dxfId="3017" priority="4175">
      <formula>O105&lt;0</formula>
    </cfRule>
  </conditionalFormatting>
  <conditionalFormatting sqref="P110">
    <cfRule type="colorScale" priority="4176">
      <colorScale>
        <cfvo type="min"/>
        <cfvo type="max"/>
        <color theme="0"/>
        <color theme="0"/>
      </colorScale>
    </cfRule>
    <cfRule type="expression" dxfId="3016" priority="4177">
      <formula>O110&lt;0</formula>
    </cfRule>
  </conditionalFormatting>
  <conditionalFormatting sqref="P110:P111">
    <cfRule type="expression" priority="4056">
      <formula>$F$19</formula>
    </cfRule>
  </conditionalFormatting>
  <conditionalFormatting sqref="P111">
    <cfRule type="colorScale" priority="4055">
      <colorScale>
        <cfvo type="min"/>
        <cfvo type="max"/>
        <color theme="0"/>
        <color theme="0"/>
      </colorScale>
    </cfRule>
    <cfRule type="expression" dxfId="3015" priority="4057">
      <formula>O111&lt;0</formula>
    </cfRule>
  </conditionalFormatting>
  <conditionalFormatting sqref="P117:P123">
    <cfRule type="colorScale" priority="4181">
      <colorScale>
        <cfvo type="min"/>
        <cfvo type="max"/>
        <color theme="0"/>
        <color theme="0"/>
      </colorScale>
    </cfRule>
    <cfRule type="expression" priority="4182">
      <formula>$F$19</formula>
    </cfRule>
    <cfRule type="expression" dxfId="3014" priority="4183">
      <formula>O117&lt;0</formula>
    </cfRule>
  </conditionalFormatting>
  <conditionalFormatting sqref="P125">
    <cfRule type="colorScale" priority="4108">
      <colorScale>
        <cfvo type="min"/>
        <cfvo type="max"/>
        <color theme="0"/>
        <color theme="0"/>
      </colorScale>
    </cfRule>
    <cfRule type="expression" priority="4109">
      <formula>#REF!</formula>
    </cfRule>
    <cfRule type="expression" dxfId="3013" priority="4110">
      <formula>O125&lt;0</formula>
    </cfRule>
  </conditionalFormatting>
  <conditionalFormatting sqref="P125:P135">
    <cfRule type="expression" dxfId="3012" priority="4107">
      <formula>IF(P125="Validar","Rojo","Verde")</formula>
    </cfRule>
  </conditionalFormatting>
  <conditionalFormatting sqref="P126:P132">
    <cfRule type="colorScale" priority="4184">
      <colorScale>
        <cfvo type="min"/>
        <cfvo type="max"/>
        <color theme="0"/>
        <color theme="0"/>
      </colorScale>
    </cfRule>
    <cfRule type="expression" dxfId="3011" priority="4186">
      <formula>O126&lt;0</formula>
    </cfRule>
  </conditionalFormatting>
  <conditionalFormatting sqref="P126:P134">
    <cfRule type="expression" priority="4185">
      <formula>$F$19</formula>
    </cfRule>
  </conditionalFormatting>
  <conditionalFormatting sqref="P133:P134">
    <cfRule type="colorScale" priority="4187">
      <colorScale>
        <cfvo type="min"/>
        <cfvo type="max"/>
        <color theme="0"/>
        <color theme="0"/>
      </colorScale>
    </cfRule>
    <cfRule type="expression" dxfId="3010" priority="4188">
      <formula>O133&lt;0</formula>
    </cfRule>
  </conditionalFormatting>
  <conditionalFormatting sqref="P135">
    <cfRule type="colorScale" priority="4178">
      <colorScale>
        <cfvo type="min"/>
        <cfvo type="max"/>
        <color theme="0"/>
        <color theme="0"/>
      </colorScale>
    </cfRule>
    <cfRule type="expression" priority="4179">
      <formula>$F$23</formula>
    </cfRule>
    <cfRule type="expression" dxfId="3009" priority="4180">
      <formula>O135&lt;0</formula>
    </cfRule>
  </conditionalFormatting>
  <conditionalFormatting sqref="P110:Q111">
    <cfRule type="expression" dxfId="3008" priority="4051">
      <formula>IF(P110="Validar","Rojo","Verde")</formula>
    </cfRule>
  </conditionalFormatting>
  <conditionalFormatting sqref="P117:Q123">
    <cfRule type="expression" dxfId="3007" priority="4064">
      <formula>IF(P117="Validar","Rojo","Verde")</formula>
    </cfRule>
  </conditionalFormatting>
  <conditionalFormatting sqref="Q40:Q66">
    <cfRule type="colorScale" priority="4099">
      <colorScale>
        <cfvo type="min"/>
        <cfvo type="max"/>
        <color theme="0"/>
        <color theme="0"/>
      </colorScale>
    </cfRule>
    <cfRule type="expression" priority="4100">
      <formula>#REF!</formula>
    </cfRule>
    <cfRule type="expression" dxfId="3006" priority="4101">
      <formula>P40&lt;0</formula>
    </cfRule>
  </conditionalFormatting>
  <conditionalFormatting sqref="Q40:Q67">
    <cfRule type="expression" dxfId="3005" priority="4098">
      <formula>IF(Q40="Validar","Rojo","Verde")</formula>
    </cfRule>
  </conditionalFormatting>
  <conditionalFormatting sqref="Q67 P82:Q82 P92:Q92 P103:Q103 P107:Q107">
    <cfRule type="expression" priority="4103">
      <formula>$F$23</formula>
    </cfRule>
  </conditionalFormatting>
  <conditionalFormatting sqref="Q67 Q82 Q92 Q103 Q107">
    <cfRule type="expression" dxfId="3004" priority="4104">
      <formula>P67&lt;0</formula>
    </cfRule>
  </conditionalFormatting>
  <conditionalFormatting sqref="Q69">
    <cfRule type="colorScale" priority="4096">
      <colorScale>
        <cfvo type="min"/>
        <cfvo type="max"/>
        <color theme="0"/>
        <color theme="0"/>
      </colorScale>
    </cfRule>
    <cfRule type="expression" dxfId="3003" priority="4097">
      <formula>P69&lt;0</formula>
    </cfRule>
  </conditionalFormatting>
  <conditionalFormatting sqref="Q69:Q81">
    <cfRule type="expression" priority="4094">
      <formula>#REF!</formula>
    </cfRule>
  </conditionalFormatting>
  <conditionalFormatting sqref="Q69:Q82">
    <cfRule type="expression" dxfId="3002" priority="4092">
      <formula>IF(Q69="Validar","Rojo","Verde")</formula>
    </cfRule>
  </conditionalFormatting>
  <conditionalFormatting sqref="Q70:Q78">
    <cfRule type="colorScale" priority="4093">
      <colorScale>
        <cfvo type="min"/>
        <cfvo type="max"/>
        <color theme="0"/>
        <color theme="0"/>
      </colorScale>
    </cfRule>
    <cfRule type="expression" dxfId="3001" priority="4095">
      <formula>P70&lt;0</formula>
    </cfRule>
  </conditionalFormatting>
  <conditionalFormatting sqref="Q79:Q81">
    <cfRule type="colorScale" priority="4105">
      <colorScale>
        <cfvo type="min"/>
        <cfvo type="max"/>
        <color theme="0"/>
        <color theme="0"/>
      </colorScale>
    </cfRule>
    <cfRule type="expression" dxfId="3000" priority="4106">
      <formula>P79&lt;0</formula>
    </cfRule>
  </conditionalFormatting>
  <conditionalFormatting sqref="Q67 Q82 Q92 Q103 Q107">
    <cfRule type="colorScale" priority="4102">
      <colorScale>
        <cfvo type="min"/>
        <cfvo type="max"/>
        <color theme="0"/>
        <color theme="0"/>
      </colorScale>
    </cfRule>
  </conditionalFormatting>
  <conditionalFormatting sqref="Q84">
    <cfRule type="colorScale" priority="4090">
      <colorScale>
        <cfvo type="min"/>
        <cfvo type="max"/>
        <color theme="0"/>
        <color theme="0"/>
      </colorScale>
    </cfRule>
    <cfRule type="expression" dxfId="2999" priority="4091">
      <formula>P84&lt;0</formula>
    </cfRule>
  </conditionalFormatting>
  <conditionalFormatting sqref="Q84:Q91">
    <cfRule type="expression" priority="4088">
      <formula>#REF!</formula>
    </cfRule>
  </conditionalFormatting>
  <conditionalFormatting sqref="Q84:Q92">
    <cfRule type="expression" dxfId="2998" priority="4086">
      <formula>IF(Q84="Validar","Rojo","Verde")</formula>
    </cfRule>
  </conditionalFormatting>
  <conditionalFormatting sqref="Q85:Q91">
    <cfRule type="colorScale" priority="4087">
      <colorScale>
        <cfvo type="min"/>
        <cfvo type="max"/>
        <color theme="0"/>
        <color theme="0"/>
      </colorScale>
    </cfRule>
    <cfRule type="expression" dxfId="2997" priority="4089">
      <formula>P85&lt;0</formula>
    </cfRule>
  </conditionalFormatting>
  <conditionalFormatting sqref="Q94">
    <cfRule type="colorScale" priority="4084">
      <colorScale>
        <cfvo type="min"/>
        <cfvo type="max"/>
        <color theme="0"/>
        <color theme="0"/>
      </colorScale>
    </cfRule>
    <cfRule type="expression" dxfId="2996" priority="4085">
      <formula>P94&lt;0</formula>
    </cfRule>
  </conditionalFormatting>
  <conditionalFormatting sqref="Q94:Q102">
    <cfRule type="expression" priority="4078">
      <formula>#REF!</formula>
    </cfRule>
  </conditionalFormatting>
  <conditionalFormatting sqref="Q94:Q103">
    <cfRule type="expression" dxfId="2995" priority="4076">
      <formula>IF(Q94="Validar","Rojo","Verde")</formula>
    </cfRule>
  </conditionalFormatting>
  <conditionalFormatting sqref="Q95:Q100">
    <cfRule type="colorScale" priority="4082">
      <colorScale>
        <cfvo type="min"/>
        <cfvo type="max"/>
        <color theme="0"/>
        <color theme="0"/>
      </colorScale>
    </cfRule>
    <cfRule type="expression" dxfId="2994" priority="4083">
      <formula>P95&lt;0</formula>
    </cfRule>
  </conditionalFormatting>
  <conditionalFormatting sqref="Q101">
    <cfRule type="colorScale" priority="4080">
      <colorScale>
        <cfvo type="min"/>
        <cfvo type="max"/>
        <color theme="0"/>
        <color theme="0"/>
      </colorScale>
    </cfRule>
    <cfRule type="expression" dxfId="2993" priority="4081">
      <formula>P101&lt;0</formula>
    </cfRule>
  </conditionalFormatting>
  <conditionalFormatting sqref="Q102">
    <cfRule type="colorScale" priority="4077">
      <colorScale>
        <cfvo type="min"/>
        <cfvo type="max"/>
        <color theme="0"/>
        <color theme="0"/>
      </colorScale>
    </cfRule>
    <cfRule type="expression" dxfId="2992" priority="4079">
      <formula>P102&lt;0</formula>
    </cfRule>
  </conditionalFormatting>
  <conditionalFormatting sqref="Q105">
    <cfRule type="colorScale" priority="4074">
      <colorScale>
        <cfvo type="min"/>
        <cfvo type="max"/>
        <color theme="0"/>
        <color theme="0"/>
      </colorScale>
    </cfRule>
    <cfRule type="expression" dxfId="2991" priority="4075">
      <formula>P105&lt;0</formula>
    </cfRule>
  </conditionalFormatting>
  <conditionalFormatting sqref="Q105:Q106">
    <cfRule type="expression" priority="4072">
      <formula>#REF!</formula>
    </cfRule>
  </conditionalFormatting>
  <conditionalFormatting sqref="Q105:Q107">
    <cfRule type="expression" dxfId="2990" priority="4070">
      <formula>IF(Q105="Validar","Rojo","Verde")</formula>
    </cfRule>
  </conditionalFormatting>
  <conditionalFormatting sqref="Q106">
    <cfRule type="colorScale" priority="4071">
      <colorScale>
        <cfvo type="min"/>
        <cfvo type="max"/>
        <color theme="0"/>
        <color theme="0"/>
      </colorScale>
    </cfRule>
    <cfRule type="expression" dxfId="2989" priority="4073">
      <formula>P106&lt;0</formula>
    </cfRule>
  </conditionalFormatting>
  <conditionalFormatting sqref="Q110">
    <cfRule type="colorScale" priority="4062">
      <colorScale>
        <cfvo type="min"/>
        <cfvo type="max"/>
        <color theme="0"/>
        <color theme="0"/>
      </colorScale>
    </cfRule>
    <cfRule type="expression" dxfId="2988" priority="4063">
      <formula>P110&lt;0</formula>
    </cfRule>
  </conditionalFormatting>
  <conditionalFormatting sqref="Q110:Q111">
    <cfRule type="expression" priority="4053">
      <formula>#REF!</formula>
    </cfRule>
  </conditionalFormatting>
  <conditionalFormatting sqref="Q111">
    <cfRule type="colorScale" priority="4052">
      <colorScale>
        <cfvo type="min"/>
        <cfvo type="max"/>
        <color theme="0"/>
        <color theme="0"/>
      </colorScale>
    </cfRule>
    <cfRule type="expression" dxfId="2987" priority="4054">
      <formula>P111&lt;0</formula>
    </cfRule>
  </conditionalFormatting>
  <conditionalFormatting sqref="Q117">
    <cfRule type="colorScale" priority="4068">
      <colorScale>
        <cfvo type="min"/>
        <cfvo type="max"/>
        <color theme="0"/>
        <color theme="0"/>
      </colorScale>
    </cfRule>
    <cfRule type="expression" dxfId="2986" priority="4069">
      <formula>P117&lt;0</formula>
    </cfRule>
  </conditionalFormatting>
  <conditionalFormatting sqref="Q117:Q123">
    <cfRule type="expression" priority="4066">
      <formula>#REF!</formula>
    </cfRule>
  </conditionalFormatting>
  <conditionalFormatting sqref="Q118:Q123">
    <cfRule type="colorScale" priority="4065">
      <colorScale>
        <cfvo type="min"/>
        <cfvo type="max"/>
        <color theme="0"/>
        <color theme="0"/>
      </colorScale>
    </cfRule>
    <cfRule type="expression" dxfId="2985" priority="4067">
      <formula>P118&lt;0</formula>
    </cfRule>
  </conditionalFormatting>
  <conditionalFormatting sqref="Q126:Q135">
    <cfRule type="expression" dxfId="2984" priority="4189">
      <formula>IF(Q126="Validar","Rojo","Verde")</formula>
    </cfRule>
    <cfRule type="colorScale" priority="4190">
      <colorScale>
        <cfvo type="min"/>
        <cfvo type="max"/>
        <color theme="0"/>
        <color theme="0"/>
      </colorScale>
    </cfRule>
    <cfRule type="expression" priority="4191">
      <formula>$F$23</formula>
    </cfRule>
    <cfRule type="expression" dxfId="2983" priority="4192">
      <formula>P126&lt;0</formula>
    </cfRule>
  </conditionalFormatting>
  <conditionalFormatting sqref="P6">
    <cfRule type="colorScale" priority="4049">
      <colorScale>
        <cfvo type="min"/>
        <cfvo type="max"/>
        <color theme="0"/>
        <color theme="0"/>
      </colorScale>
    </cfRule>
    <cfRule type="expression" dxfId="2982" priority="4050">
      <formula>O6&lt;0</formula>
    </cfRule>
  </conditionalFormatting>
  <conditionalFormatting sqref="P6">
    <cfRule type="expression" dxfId="2981" priority="4047">
      <formula>IF(P6="Validar","Rojo","Verde")</formula>
    </cfRule>
    <cfRule type="expression" priority="4048">
      <formula>#REF!</formula>
    </cfRule>
  </conditionalFormatting>
  <conditionalFormatting sqref="P7:P8">
    <cfRule type="colorScale" priority="4045">
      <colorScale>
        <cfvo type="min"/>
        <cfvo type="max"/>
        <color theme="0"/>
        <color theme="0"/>
      </colorScale>
    </cfRule>
    <cfRule type="expression" dxfId="2980" priority="4046">
      <formula>O7&lt;0</formula>
    </cfRule>
  </conditionalFormatting>
  <conditionalFormatting sqref="P7:P8">
    <cfRule type="expression" dxfId="2979" priority="4043">
      <formula>IF(P7="Validar","Rojo","Verde")</formula>
    </cfRule>
    <cfRule type="expression" priority="4044">
      <formula>#REF!</formula>
    </cfRule>
  </conditionalFormatting>
  <conditionalFormatting sqref="M9">
    <cfRule type="colorScale" priority="4010">
      <colorScale>
        <cfvo type="min"/>
        <cfvo type="max"/>
        <color theme="0"/>
        <color theme="0"/>
      </colorScale>
    </cfRule>
    <cfRule type="expression" dxfId="2978" priority="4011">
      <formula>L9&lt;0</formula>
    </cfRule>
  </conditionalFormatting>
  <conditionalFormatting sqref="M9:M20">
    <cfRule type="expression" dxfId="2977" priority="3981">
      <formula>IF(M9="Validar","Rojo","Verde")</formula>
    </cfRule>
    <cfRule type="expression" priority="3983">
      <formula>#REF!</formula>
    </cfRule>
  </conditionalFormatting>
  <conditionalFormatting sqref="M10">
    <cfRule type="colorScale" priority="3987">
      <colorScale>
        <cfvo type="min"/>
        <cfvo type="max"/>
        <color theme="0"/>
        <color theme="0"/>
      </colorScale>
    </cfRule>
    <cfRule type="expression" dxfId="2976" priority="3988">
      <formula>L10&lt;0</formula>
    </cfRule>
  </conditionalFormatting>
  <conditionalFormatting sqref="M11:M14">
    <cfRule type="colorScale" priority="4008">
      <colorScale>
        <cfvo type="min"/>
        <cfvo type="max"/>
        <color theme="0"/>
        <color theme="0"/>
      </colorScale>
    </cfRule>
    <cfRule type="expression" dxfId="2975" priority="4009">
      <formula>L11&lt;0</formula>
    </cfRule>
  </conditionalFormatting>
  <conditionalFormatting sqref="M15">
    <cfRule type="colorScale" priority="3985">
      <colorScale>
        <cfvo type="min"/>
        <cfvo type="max"/>
        <color theme="0"/>
        <color theme="0"/>
      </colorScale>
    </cfRule>
    <cfRule type="expression" dxfId="2974" priority="3986">
      <formula>L15&lt;0</formula>
    </cfRule>
  </conditionalFormatting>
  <conditionalFormatting sqref="M16:M17">
    <cfRule type="colorScale" priority="4006">
      <colorScale>
        <cfvo type="min"/>
        <cfvo type="max"/>
        <color theme="0"/>
        <color theme="0"/>
      </colorScale>
    </cfRule>
    <cfRule type="expression" dxfId="2973" priority="4007">
      <formula>L16&lt;0</formula>
    </cfRule>
  </conditionalFormatting>
  <conditionalFormatting sqref="M18">
    <cfRule type="colorScale" priority="3982">
      <colorScale>
        <cfvo type="min"/>
        <cfvo type="max"/>
        <color theme="0"/>
        <color theme="0"/>
      </colorScale>
    </cfRule>
    <cfRule type="expression" dxfId="2972" priority="3984">
      <formula>L18&lt;0</formula>
    </cfRule>
  </conditionalFormatting>
  <conditionalFormatting sqref="M19:M20">
    <cfRule type="colorScale" priority="4004">
      <colorScale>
        <cfvo type="min"/>
        <cfvo type="max"/>
        <color theme="0"/>
        <color theme="0"/>
      </colorScale>
    </cfRule>
    <cfRule type="expression" dxfId="2971" priority="4005">
      <formula>L19&lt;0</formula>
    </cfRule>
  </conditionalFormatting>
  <conditionalFormatting sqref="M23">
    <cfRule type="colorScale" priority="3979">
      <colorScale>
        <cfvo type="min"/>
        <cfvo type="max"/>
        <color theme="0"/>
        <color theme="0"/>
      </colorScale>
    </cfRule>
    <cfRule type="expression" dxfId="2970" priority="3980">
      <formula>L23&lt;0</formula>
    </cfRule>
  </conditionalFormatting>
  <conditionalFormatting sqref="M23:M31">
    <cfRule type="expression" dxfId="2969" priority="3973">
      <formula>IF(M23="Validar","Rojo","Verde")</formula>
    </cfRule>
    <cfRule type="expression" priority="3975">
      <formula>#REF!</formula>
    </cfRule>
  </conditionalFormatting>
  <conditionalFormatting sqref="M24">
    <cfRule type="colorScale" priority="4002">
      <colorScale>
        <cfvo type="min"/>
        <cfvo type="max"/>
        <color theme="0"/>
        <color theme="0"/>
      </colorScale>
    </cfRule>
    <cfRule type="expression" dxfId="2968" priority="4003">
      <formula>L24&lt;0</formula>
    </cfRule>
  </conditionalFormatting>
  <conditionalFormatting sqref="M25">
    <cfRule type="colorScale" priority="4000">
      <colorScale>
        <cfvo type="min"/>
        <cfvo type="max"/>
        <color theme="0"/>
        <color theme="0"/>
      </colorScale>
    </cfRule>
    <cfRule type="expression" dxfId="2967" priority="4001">
      <formula>L25&lt;0</formula>
    </cfRule>
  </conditionalFormatting>
  <conditionalFormatting sqref="M26">
    <cfRule type="colorScale" priority="3977">
      <colorScale>
        <cfvo type="min"/>
        <cfvo type="max"/>
        <color theme="0"/>
        <color theme="0"/>
      </colorScale>
    </cfRule>
    <cfRule type="expression" dxfId="2966" priority="3978">
      <formula>L26&lt;0</formula>
    </cfRule>
  </conditionalFormatting>
  <conditionalFormatting sqref="M27">
    <cfRule type="colorScale" priority="3998">
      <colorScale>
        <cfvo type="min"/>
        <cfvo type="max"/>
        <color theme="0"/>
        <color theme="0"/>
      </colorScale>
    </cfRule>
    <cfRule type="expression" dxfId="2965" priority="3999">
      <formula>L27&lt;0</formula>
    </cfRule>
  </conditionalFormatting>
  <conditionalFormatting sqref="M28">
    <cfRule type="colorScale" priority="3996">
      <colorScale>
        <cfvo type="min"/>
        <cfvo type="max"/>
        <color theme="0"/>
        <color theme="0"/>
      </colorScale>
    </cfRule>
    <cfRule type="expression" dxfId="2964" priority="3997">
      <formula>L28&lt;0</formula>
    </cfRule>
  </conditionalFormatting>
  <conditionalFormatting sqref="M29">
    <cfRule type="colorScale" priority="3974">
      <colorScale>
        <cfvo type="min"/>
        <cfvo type="max"/>
        <color theme="0"/>
        <color theme="0"/>
      </colorScale>
    </cfRule>
    <cfRule type="expression" dxfId="2963" priority="3976">
      <formula>L29&lt;0</formula>
    </cfRule>
  </conditionalFormatting>
  <conditionalFormatting sqref="M30">
    <cfRule type="colorScale" priority="3994">
      <colorScale>
        <cfvo type="min"/>
        <cfvo type="max"/>
        <color theme="0"/>
        <color theme="0"/>
      </colorScale>
    </cfRule>
    <cfRule type="expression" dxfId="2962" priority="3995">
      <formula>L30&lt;0</formula>
    </cfRule>
  </conditionalFormatting>
  <conditionalFormatting sqref="M31">
    <cfRule type="colorScale" priority="3992">
      <colorScale>
        <cfvo type="min"/>
        <cfvo type="max"/>
        <color theme="0"/>
        <color theme="0"/>
      </colorScale>
    </cfRule>
    <cfRule type="expression" dxfId="2961" priority="3993">
      <formula>L31&lt;0</formula>
    </cfRule>
  </conditionalFormatting>
  <conditionalFormatting sqref="M39">
    <cfRule type="colorScale" priority="3970">
      <colorScale>
        <cfvo type="min"/>
        <cfvo type="max"/>
        <color theme="0"/>
        <color theme="0"/>
      </colorScale>
    </cfRule>
    <cfRule type="expression" priority="3971">
      <formula>#REF!</formula>
    </cfRule>
    <cfRule type="expression" dxfId="2960" priority="3972">
      <formula>L39&lt;0</formula>
    </cfRule>
  </conditionalFormatting>
  <conditionalFormatting sqref="M39:M107">
    <cfRule type="expression" dxfId="2959" priority="3908">
      <formula>IF(M39="Validar","Rojo","Verde")</formula>
    </cfRule>
  </conditionalFormatting>
  <conditionalFormatting sqref="M40:M67">
    <cfRule type="colorScale" priority="3989">
      <colorScale>
        <cfvo type="min"/>
        <cfvo type="max"/>
        <color theme="0"/>
        <color theme="0"/>
      </colorScale>
    </cfRule>
    <cfRule type="expression" priority="3990">
      <formula>$F$19</formula>
    </cfRule>
    <cfRule type="expression" dxfId="2958" priority="3991">
      <formula>L40&lt;0</formula>
    </cfRule>
  </conditionalFormatting>
  <conditionalFormatting sqref="M68">
    <cfRule type="colorScale" priority="3967">
      <colorScale>
        <cfvo type="min"/>
        <cfvo type="max"/>
        <color theme="0"/>
        <color theme="0"/>
      </colorScale>
    </cfRule>
    <cfRule type="expression" priority="3968">
      <formula>#REF!</formula>
    </cfRule>
    <cfRule type="expression" dxfId="2957" priority="3969">
      <formula>L68&lt;0</formula>
    </cfRule>
  </conditionalFormatting>
  <conditionalFormatting sqref="M69:M81">
    <cfRule type="colorScale" priority="4014">
      <colorScale>
        <cfvo type="min"/>
        <cfvo type="max"/>
        <color theme="0"/>
        <color theme="0"/>
      </colorScale>
    </cfRule>
    <cfRule type="expression" priority="4015">
      <formula>$F$19</formula>
    </cfRule>
    <cfRule type="expression" dxfId="2956" priority="4016">
      <formula>L69&lt;0</formula>
    </cfRule>
  </conditionalFormatting>
  <conditionalFormatting sqref="M82 M92 M103 M107">
    <cfRule type="expression" dxfId="2955" priority="4013">
      <formula>L82&lt;0</formula>
    </cfRule>
  </conditionalFormatting>
  <conditionalFormatting sqref="M83">
    <cfRule type="colorScale" priority="3909">
      <colorScale>
        <cfvo type="min"/>
        <cfvo type="max"/>
        <color theme="0"/>
        <color theme="0"/>
      </colorScale>
    </cfRule>
    <cfRule type="expression" priority="3910">
      <formula>#REF!</formula>
    </cfRule>
    <cfRule type="expression" dxfId="2954" priority="3911">
      <formula>L83&lt;0</formula>
    </cfRule>
  </conditionalFormatting>
  <conditionalFormatting sqref="M84:M91">
    <cfRule type="colorScale" priority="4017">
      <colorScale>
        <cfvo type="min"/>
        <cfvo type="max"/>
        <color theme="0"/>
        <color theme="0"/>
      </colorScale>
    </cfRule>
    <cfRule type="expression" priority="4018">
      <formula>$F$19</formula>
    </cfRule>
    <cfRule type="expression" dxfId="2953" priority="4019">
      <formula>L84&lt;0</formula>
    </cfRule>
  </conditionalFormatting>
  <conditionalFormatting sqref="M82 M92 M103 M107">
    <cfRule type="colorScale" priority="4012">
      <colorScale>
        <cfvo type="min"/>
        <cfvo type="max"/>
        <color theme="0"/>
        <color theme="0"/>
      </colorScale>
    </cfRule>
  </conditionalFormatting>
  <conditionalFormatting sqref="M93">
    <cfRule type="colorScale" priority="3964">
      <colorScale>
        <cfvo type="min"/>
        <cfvo type="max"/>
        <color theme="0"/>
        <color theme="0"/>
      </colorScale>
    </cfRule>
    <cfRule type="expression" priority="3965">
      <formula>#REF!</formula>
    </cfRule>
    <cfRule type="expression" dxfId="2952" priority="3966">
      <formula>L93&lt;0</formula>
    </cfRule>
  </conditionalFormatting>
  <conditionalFormatting sqref="M94:M102">
    <cfRule type="colorScale" priority="4020">
      <colorScale>
        <cfvo type="min"/>
        <cfvo type="max"/>
        <color theme="0"/>
        <color theme="0"/>
      </colorScale>
    </cfRule>
    <cfRule type="expression" priority="4021">
      <formula>$F$19</formula>
    </cfRule>
    <cfRule type="expression" dxfId="2951" priority="4022">
      <formula>L94&lt;0</formula>
    </cfRule>
  </conditionalFormatting>
  <conditionalFormatting sqref="M104">
    <cfRule type="colorScale" priority="3961">
      <colorScale>
        <cfvo type="min"/>
        <cfvo type="max"/>
        <color theme="0"/>
        <color theme="0"/>
      </colorScale>
    </cfRule>
    <cfRule type="expression" priority="3962">
      <formula>#REF!</formula>
    </cfRule>
    <cfRule type="expression" dxfId="2950" priority="3963">
      <formula>L104&lt;0</formula>
    </cfRule>
  </conditionalFormatting>
  <conditionalFormatting sqref="M105:M106">
    <cfRule type="colorScale" priority="4023">
      <colorScale>
        <cfvo type="min"/>
        <cfvo type="max"/>
        <color theme="0"/>
        <color theme="0"/>
      </colorScale>
    </cfRule>
    <cfRule type="expression" priority="4024">
      <formula>$F$19</formula>
    </cfRule>
    <cfRule type="expression" dxfId="2949" priority="4025">
      <formula>L105&lt;0</formula>
    </cfRule>
  </conditionalFormatting>
  <conditionalFormatting sqref="M110">
    <cfRule type="colorScale" priority="4026">
      <colorScale>
        <cfvo type="min"/>
        <cfvo type="max"/>
        <color theme="0"/>
        <color theme="0"/>
      </colorScale>
    </cfRule>
    <cfRule type="expression" dxfId="2948" priority="4027">
      <formula>L110&lt;0</formula>
    </cfRule>
  </conditionalFormatting>
  <conditionalFormatting sqref="M110:M111">
    <cfRule type="expression" priority="3906">
      <formula>$F$19</formula>
    </cfRule>
  </conditionalFormatting>
  <conditionalFormatting sqref="M111">
    <cfRule type="colorScale" priority="3905">
      <colorScale>
        <cfvo type="min"/>
        <cfvo type="max"/>
        <color theme="0"/>
        <color theme="0"/>
      </colorScale>
    </cfRule>
    <cfRule type="expression" dxfId="2947" priority="3907">
      <formula>L111&lt;0</formula>
    </cfRule>
  </conditionalFormatting>
  <conditionalFormatting sqref="M117:M123">
    <cfRule type="colorScale" priority="4031">
      <colorScale>
        <cfvo type="min"/>
        <cfvo type="max"/>
        <color theme="0"/>
        <color theme="0"/>
      </colorScale>
    </cfRule>
    <cfRule type="expression" priority="4032">
      <formula>$F$19</formula>
    </cfRule>
    <cfRule type="expression" dxfId="2946" priority="4033">
      <formula>L117&lt;0</formula>
    </cfRule>
  </conditionalFormatting>
  <conditionalFormatting sqref="M125">
    <cfRule type="colorScale" priority="3958">
      <colorScale>
        <cfvo type="min"/>
        <cfvo type="max"/>
        <color theme="0"/>
        <color theme="0"/>
      </colorScale>
    </cfRule>
    <cfRule type="expression" priority="3959">
      <formula>#REF!</formula>
    </cfRule>
    <cfRule type="expression" dxfId="2945" priority="3960">
      <formula>L125&lt;0</formula>
    </cfRule>
  </conditionalFormatting>
  <conditionalFormatting sqref="M125:M135">
    <cfRule type="expression" dxfId="2944" priority="3957">
      <formula>IF(M125="Validar","Rojo","Verde")</formula>
    </cfRule>
  </conditionalFormatting>
  <conditionalFormatting sqref="M126:M132">
    <cfRule type="colorScale" priority="4034">
      <colorScale>
        <cfvo type="min"/>
        <cfvo type="max"/>
        <color theme="0"/>
        <color theme="0"/>
      </colorScale>
    </cfRule>
    <cfRule type="expression" dxfId="2943" priority="4036">
      <formula>L126&lt;0</formula>
    </cfRule>
  </conditionalFormatting>
  <conditionalFormatting sqref="M126:M134">
    <cfRule type="expression" priority="4035">
      <formula>$F$19</formula>
    </cfRule>
  </conditionalFormatting>
  <conditionalFormatting sqref="M133:M134">
    <cfRule type="colorScale" priority="4037">
      <colorScale>
        <cfvo type="min"/>
        <cfvo type="max"/>
        <color theme="0"/>
        <color theme="0"/>
      </colorScale>
    </cfRule>
    <cfRule type="expression" dxfId="2942" priority="4038">
      <formula>L133&lt;0</formula>
    </cfRule>
  </conditionalFormatting>
  <conditionalFormatting sqref="M135">
    <cfRule type="colorScale" priority="4028">
      <colorScale>
        <cfvo type="min"/>
        <cfvo type="max"/>
        <color theme="0"/>
        <color theme="0"/>
      </colorScale>
    </cfRule>
    <cfRule type="expression" priority="4029">
      <formula>$F$23</formula>
    </cfRule>
    <cfRule type="expression" dxfId="2941" priority="4030">
      <formula>L135&lt;0</formula>
    </cfRule>
  </conditionalFormatting>
  <conditionalFormatting sqref="M110:N111">
    <cfRule type="expression" dxfId="2940" priority="3901">
      <formula>IF(M110="Validar","Rojo","Verde")</formula>
    </cfRule>
  </conditionalFormatting>
  <conditionalFormatting sqref="M117:N123">
    <cfRule type="expression" dxfId="2939" priority="3914">
      <formula>IF(M117="Validar","Rojo","Verde")</formula>
    </cfRule>
  </conditionalFormatting>
  <conditionalFormatting sqref="N40:N66">
    <cfRule type="colorScale" priority="3949">
      <colorScale>
        <cfvo type="min"/>
        <cfvo type="max"/>
        <color theme="0"/>
        <color theme="0"/>
      </colorScale>
    </cfRule>
    <cfRule type="expression" priority="3950">
      <formula>#REF!</formula>
    </cfRule>
    <cfRule type="expression" dxfId="2938" priority="3951">
      <formula>M40&lt;0</formula>
    </cfRule>
  </conditionalFormatting>
  <conditionalFormatting sqref="N40:N67">
    <cfRule type="expression" dxfId="2937" priority="3948">
      <formula>IF(N40="Validar","Rojo","Verde")</formula>
    </cfRule>
  </conditionalFormatting>
  <conditionalFormatting sqref="N67 M82:N82 M92:N92 M103:N103 M107:N107">
    <cfRule type="expression" priority="3953">
      <formula>$F$23</formula>
    </cfRule>
  </conditionalFormatting>
  <conditionalFormatting sqref="N67 N82 N92 N103 N107">
    <cfRule type="expression" dxfId="2936" priority="3954">
      <formula>M67&lt;0</formula>
    </cfRule>
  </conditionalFormatting>
  <conditionalFormatting sqref="N69">
    <cfRule type="colorScale" priority="3946">
      <colorScale>
        <cfvo type="min"/>
        <cfvo type="max"/>
        <color theme="0"/>
        <color theme="0"/>
      </colorScale>
    </cfRule>
    <cfRule type="expression" dxfId="2935" priority="3947">
      <formula>M69&lt;0</formula>
    </cfRule>
  </conditionalFormatting>
  <conditionalFormatting sqref="N69:N81">
    <cfRule type="expression" priority="3944">
      <formula>#REF!</formula>
    </cfRule>
  </conditionalFormatting>
  <conditionalFormatting sqref="N69:N82">
    <cfRule type="expression" dxfId="2934" priority="3942">
      <formula>IF(N69="Validar","Rojo","Verde")</formula>
    </cfRule>
  </conditionalFormatting>
  <conditionalFormatting sqref="N70:N78">
    <cfRule type="colorScale" priority="3943">
      <colorScale>
        <cfvo type="min"/>
        <cfvo type="max"/>
        <color theme="0"/>
        <color theme="0"/>
      </colorScale>
    </cfRule>
    <cfRule type="expression" dxfId="2933" priority="3945">
      <formula>M70&lt;0</formula>
    </cfRule>
  </conditionalFormatting>
  <conditionalFormatting sqref="N79:N81">
    <cfRule type="colorScale" priority="3955">
      <colorScale>
        <cfvo type="min"/>
        <cfvo type="max"/>
        <color theme="0"/>
        <color theme="0"/>
      </colorScale>
    </cfRule>
    <cfRule type="expression" dxfId="2932" priority="3956">
      <formula>M79&lt;0</formula>
    </cfRule>
  </conditionalFormatting>
  <conditionalFormatting sqref="N67 N82 N92 N103 N107">
    <cfRule type="colorScale" priority="3952">
      <colorScale>
        <cfvo type="min"/>
        <cfvo type="max"/>
        <color theme="0"/>
        <color theme="0"/>
      </colorScale>
    </cfRule>
  </conditionalFormatting>
  <conditionalFormatting sqref="N84">
    <cfRule type="colorScale" priority="3940">
      <colorScale>
        <cfvo type="min"/>
        <cfvo type="max"/>
        <color theme="0"/>
        <color theme="0"/>
      </colorScale>
    </cfRule>
    <cfRule type="expression" dxfId="2931" priority="3941">
      <formula>M84&lt;0</formula>
    </cfRule>
  </conditionalFormatting>
  <conditionalFormatting sqref="N84:N91">
    <cfRule type="expression" priority="3938">
      <formula>#REF!</formula>
    </cfRule>
  </conditionalFormatting>
  <conditionalFormatting sqref="N84:N92">
    <cfRule type="expression" dxfId="2930" priority="3936">
      <formula>IF(N84="Validar","Rojo","Verde")</formula>
    </cfRule>
  </conditionalFormatting>
  <conditionalFormatting sqref="N85:N91">
    <cfRule type="colorScale" priority="3937">
      <colorScale>
        <cfvo type="min"/>
        <cfvo type="max"/>
        <color theme="0"/>
        <color theme="0"/>
      </colorScale>
    </cfRule>
    <cfRule type="expression" dxfId="2929" priority="3939">
      <formula>M85&lt;0</formula>
    </cfRule>
  </conditionalFormatting>
  <conditionalFormatting sqref="N94">
    <cfRule type="colorScale" priority="3934">
      <colorScale>
        <cfvo type="min"/>
        <cfvo type="max"/>
        <color theme="0"/>
        <color theme="0"/>
      </colorScale>
    </cfRule>
    <cfRule type="expression" dxfId="2928" priority="3935">
      <formula>M94&lt;0</formula>
    </cfRule>
  </conditionalFormatting>
  <conditionalFormatting sqref="N94:N102">
    <cfRule type="expression" priority="3928">
      <formula>#REF!</formula>
    </cfRule>
  </conditionalFormatting>
  <conditionalFormatting sqref="N94:N103">
    <cfRule type="expression" dxfId="2927" priority="3926">
      <formula>IF(N94="Validar","Rojo","Verde")</formula>
    </cfRule>
  </conditionalFormatting>
  <conditionalFormatting sqref="N95:N100">
    <cfRule type="colorScale" priority="3932">
      <colorScale>
        <cfvo type="min"/>
        <cfvo type="max"/>
        <color theme="0"/>
        <color theme="0"/>
      </colorScale>
    </cfRule>
    <cfRule type="expression" dxfId="2926" priority="3933">
      <formula>M95&lt;0</formula>
    </cfRule>
  </conditionalFormatting>
  <conditionalFormatting sqref="N101">
    <cfRule type="colorScale" priority="3930">
      <colorScale>
        <cfvo type="min"/>
        <cfvo type="max"/>
        <color theme="0"/>
        <color theme="0"/>
      </colorScale>
    </cfRule>
    <cfRule type="expression" dxfId="2925" priority="3931">
      <formula>M101&lt;0</formula>
    </cfRule>
  </conditionalFormatting>
  <conditionalFormatting sqref="N102">
    <cfRule type="colorScale" priority="3927">
      <colorScale>
        <cfvo type="min"/>
        <cfvo type="max"/>
        <color theme="0"/>
        <color theme="0"/>
      </colorScale>
    </cfRule>
    <cfRule type="expression" dxfId="2924" priority="3929">
      <formula>M102&lt;0</formula>
    </cfRule>
  </conditionalFormatting>
  <conditionalFormatting sqref="N105">
    <cfRule type="colorScale" priority="3924">
      <colorScale>
        <cfvo type="min"/>
        <cfvo type="max"/>
        <color theme="0"/>
        <color theme="0"/>
      </colorScale>
    </cfRule>
    <cfRule type="expression" dxfId="2923" priority="3925">
      <formula>M105&lt;0</formula>
    </cfRule>
  </conditionalFormatting>
  <conditionalFormatting sqref="N105:N106">
    <cfRule type="expression" priority="3922">
      <formula>#REF!</formula>
    </cfRule>
  </conditionalFormatting>
  <conditionalFormatting sqref="N105:N107">
    <cfRule type="expression" dxfId="2922" priority="3920">
      <formula>IF(N105="Validar","Rojo","Verde")</formula>
    </cfRule>
  </conditionalFormatting>
  <conditionalFormatting sqref="N106">
    <cfRule type="colorScale" priority="3921">
      <colorScale>
        <cfvo type="min"/>
        <cfvo type="max"/>
        <color theme="0"/>
        <color theme="0"/>
      </colorScale>
    </cfRule>
    <cfRule type="expression" dxfId="2921" priority="3923">
      <formula>M106&lt;0</formula>
    </cfRule>
  </conditionalFormatting>
  <conditionalFormatting sqref="N110">
    <cfRule type="colorScale" priority="3912">
      <colorScale>
        <cfvo type="min"/>
        <cfvo type="max"/>
        <color theme="0"/>
        <color theme="0"/>
      </colorScale>
    </cfRule>
    <cfRule type="expression" dxfId="2920" priority="3913">
      <formula>M110&lt;0</formula>
    </cfRule>
  </conditionalFormatting>
  <conditionalFormatting sqref="N110:N111">
    <cfRule type="expression" priority="3903">
      <formula>#REF!</formula>
    </cfRule>
  </conditionalFormatting>
  <conditionalFormatting sqref="N111">
    <cfRule type="colorScale" priority="3902">
      <colorScale>
        <cfvo type="min"/>
        <cfvo type="max"/>
        <color theme="0"/>
        <color theme="0"/>
      </colorScale>
    </cfRule>
    <cfRule type="expression" dxfId="2919" priority="3904">
      <formula>M111&lt;0</formula>
    </cfRule>
  </conditionalFormatting>
  <conditionalFormatting sqref="N117">
    <cfRule type="colorScale" priority="3918">
      <colorScale>
        <cfvo type="min"/>
        <cfvo type="max"/>
        <color theme="0"/>
        <color theme="0"/>
      </colorScale>
    </cfRule>
    <cfRule type="expression" dxfId="2918" priority="3919">
      <formula>M117&lt;0</formula>
    </cfRule>
  </conditionalFormatting>
  <conditionalFormatting sqref="N117:N123">
    <cfRule type="expression" priority="3916">
      <formula>#REF!</formula>
    </cfRule>
  </conditionalFormatting>
  <conditionalFormatting sqref="N118:N123">
    <cfRule type="colorScale" priority="3915">
      <colorScale>
        <cfvo type="min"/>
        <cfvo type="max"/>
        <color theme="0"/>
        <color theme="0"/>
      </colorScale>
    </cfRule>
    <cfRule type="expression" dxfId="2917" priority="3917">
      <formula>M118&lt;0</formula>
    </cfRule>
  </conditionalFormatting>
  <conditionalFormatting sqref="N126:N135">
    <cfRule type="expression" dxfId="2916" priority="4039">
      <formula>IF(N126="Validar","Rojo","Verde")</formula>
    </cfRule>
    <cfRule type="colorScale" priority="4040">
      <colorScale>
        <cfvo type="min"/>
        <cfvo type="max"/>
        <color theme="0"/>
        <color theme="0"/>
      </colorScale>
    </cfRule>
    <cfRule type="expression" priority="4041">
      <formula>$F$23</formula>
    </cfRule>
    <cfRule type="expression" dxfId="2915" priority="4042">
      <formula>M126&lt;0</formula>
    </cfRule>
  </conditionalFormatting>
  <conditionalFormatting sqref="M6">
    <cfRule type="colorScale" priority="3899">
      <colorScale>
        <cfvo type="min"/>
        <cfvo type="max"/>
        <color theme="0"/>
        <color theme="0"/>
      </colorScale>
    </cfRule>
    <cfRule type="expression" dxfId="2914" priority="3900">
      <formula>L6&lt;0</formula>
    </cfRule>
  </conditionalFormatting>
  <conditionalFormatting sqref="M6">
    <cfRule type="expression" dxfId="2913" priority="3897">
      <formula>IF(M6="Validar","Rojo","Verde")</formula>
    </cfRule>
    <cfRule type="expression" priority="3898">
      <formula>#REF!</formula>
    </cfRule>
  </conditionalFormatting>
  <conditionalFormatting sqref="M7:M8">
    <cfRule type="colorScale" priority="3895">
      <colorScale>
        <cfvo type="min"/>
        <cfvo type="max"/>
        <color theme="0"/>
        <color theme="0"/>
      </colorScale>
    </cfRule>
    <cfRule type="expression" dxfId="2912" priority="3896">
      <formula>L7&lt;0</formula>
    </cfRule>
  </conditionalFormatting>
  <conditionalFormatting sqref="M7:M8">
    <cfRule type="expression" dxfId="2911" priority="3893">
      <formula>IF(M7="Validar","Rojo","Verde")</formula>
    </cfRule>
    <cfRule type="expression" priority="3894">
      <formula>#REF!</formula>
    </cfRule>
  </conditionalFormatting>
  <conditionalFormatting sqref="T9">
    <cfRule type="colorScale" priority="3860">
      <colorScale>
        <cfvo type="min"/>
        <cfvo type="max"/>
        <color theme="0"/>
        <color theme="0"/>
      </colorScale>
    </cfRule>
    <cfRule type="expression" dxfId="2910" priority="3861">
      <formula>S9&lt;0</formula>
    </cfRule>
  </conditionalFormatting>
  <conditionalFormatting sqref="T9:T20">
    <cfRule type="expression" dxfId="2909" priority="3831">
      <formula>IF(T9="Validar","Rojo","Verde")</formula>
    </cfRule>
    <cfRule type="expression" priority="3833">
      <formula>#REF!</formula>
    </cfRule>
  </conditionalFormatting>
  <conditionalFormatting sqref="T10">
    <cfRule type="colorScale" priority="3837">
      <colorScale>
        <cfvo type="min"/>
        <cfvo type="max"/>
        <color theme="0"/>
        <color theme="0"/>
      </colorScale>
    </cfRule>
    <cfRule type="expression" dxfId="2908" priority="3838">
      <formula>S10&lt;0</formula>
    </cfRule>
  </conditionalFormatting>
  <conditionalFormatting sqref="T11:T14">
    <cfRule type="colorScale" priority="3858">
      <colorScale>
        <cfvo type="min"/>
        <cfvo type="max"/>
        <color theme="0"/>
        <color theme="0"/>
      </colorScale>
    </cfRule>
    <cfRule type="expression" dxfId="2907" priority="3859">
      <formula>S11&lt;0</formula>
    </cfRule>
  </conditionalFormatting>
  <conditionalFormatting sqref="T15">
    <cfRule type="colorScale" priority="3835">
      <colorScale>
        <cfvo type="min"/>
        <cfvo type="max"/>
        <color theme="0"/>
        <color theme="0"/>
      </colorScale>
    </cfRule>
    <cfRule type="expression" dxfId="2906" priority="3836">
      <formula>S15&lt;0</formula>
    </cfRule>
  </conditionalFormatting>
  <conditionalFormatting sqref="T16:T17">
    <cfRule type="colorScale" priority="3856">
      <colorScale>
        <cfvo type="min"/>
        <cfvo type="max"/>
        <color theme="0"/>
        <color theme="0"/>
      </colorScale>
    </cfRule>
    <cfRule type="expression" dxfId="2905" priority="3857">
      <formula>S16&lt;0</formula>
    </cfRule>
  </conditionalFormatting>
  <conditionalFormatting sqref="T18">
    <cfRule type="colorScale" priority="3832">
      <colorScale>
        <cfvo type="min"/>
        <cfvo type="max"/>
        <color theme="0"/>
        <color theme="0"/>
      </colorScale>
    </cfRule>
    <cfRule type="expression" dxfId="2904" priority="3834">
      <formula>S18&lt;0</formula>
    </cfRule>
  </conditionalFormatting>
  <conditionalFormatting sqref="T19:T20">
    <cfRule type="colorScale" priority="3854">
      <colorScale>
        <cfvo type="min"/>
        <cfvo type="max"/>
        <color theme="0"/>
        <color theme="0"/>
      </colorScale>
    </cfRule>
    <cfRule type="expression" dxfId="2903" priority="3855">
      <formula>S19&lt;0</formula>
    </cfRule>
  </conditionalFormatting>
  <conditionalFormatting sqref="T23">
    <cfRule type="colorScale" priority="3829">
      <colorScale>
        <cfvo type="min"/>
        <cfvo type="max"/>
        <color theme="0"/>
        <color theme="0"/>
      </colorScale>
    </cfRule>
    <cfRule type="expression" dxfId="2902" priority="3830">
      <formula>S23&lt;0</formula>
    </cfRule>
  </conditionalFormatting>
  <conditionalFormatting sqref="T23:T31">
    <cfRule type="expression" dxfId="2901" priority="3823">
      <formula>IF(T23="Validar","Rojo","Verde")</formula>
    </cfRule>
    <cfRule type="expression" priority="3825">
      <formula>#REF!</formula>
    </cfRule>
  </conditionalFormatting>
  <conditionalFormatting sqref="T24">
    <cfRule type="colorScale" priority="3852">
      <colorScale>
        <cfvo type="min"/>
        <cfvo type="max"/>
        <color theme="0"/>
        <color theme="0"/>
      </colorScale>
    </cfRule>
    <cfRule type="expression" dxfId="2900" priority="3853">
      <formula>S24&lt;0</formula>
    </cfRule>
  </conditionalFormatting>
  <conditionalFormatting sqref="T25">
    <cfRule type="colorScale" priority="3850">
      <colorScale>
        <cfvo type="min"/>
        <cfvo type="max"/>
        <color theme="0"/>
        <color theme="0"/>
      </colorScale>
    </cfRule>
    <cfRule type="expression" dxfId="2899" priority="3851">
      <formula>S25&lt;0</formula>
    </cfRule>
  </conditionalFormatting>
  <conditionalFormatting sqref="T26">
    <cfRule type="colorScale" priority="3827">
      <colorScale>
        <cfvo type="min"/>
        <cfvo type="max"/>
        <color theme="0"/>
        <color theme="0"/>
      </colorScale>
    </cfRule>
    <cfRule type="expression" dxfId="2898" priority="3828">
      <formula>S26&lt;0</formula>
    </cfRule>
  </conditionalFormatting>
  <conditionalFormatting sqref="T27">
    <cfRule type="colorScale" priority="3848">
      <colorScale>
        <cfvo type="min"/>
        <cfvo type="max"/>
        <color theme="0"/>
        <color theme="0"/>
      </colorScale>
    </cfRule>
    <cfRule type="expression" dxfId="2897" priority="3849">
      <formula>S27&lt;0</formula>
    </cfRule>
  </conditionalFormatting>
  <conditionalFormatting sqref="T28">
    <cfRule type="colorScale" priority="3846">
      <colorScale>
        <cfvo type="min"/>
        <cfvo type="max"/>
        <color theme="0"/>
        <color theme="0"/>
      </colorScale>
    </cfRule>
    <cfRule type="expression" dxfId="2896" priority="3847">
      <formula>S28&lt;0</formula>
    </cfRule>
  </conditionalFormatting>
  <conditionalFormatting sqref="T29">
    <cfRule type="colorScale" priority="3824">
      <colorScale>
        <cfvo type="min"/>
        <cfvo type="max"/>
        <color theme="0"/>
        <color theme="0"/>
      </colorScale>
    </cfRule>
    <cfRule type="expression" dxfId="2895" priority="3826">
      <formula>S29&lt;0</formula>
    </cfRule>
  </conditionalFormatting>
  <conditionalFormatting sqref="T30">
    <cfRule type="colorScale" priority="3844">
      <colorScale>
        <cfvo type="min"/>
        <cfvo type="max"/>
        <color theme="0"/>
        <color theme="0"/>
      </colorScale>
    </cfRule>
    <cfRule type="expression" dxfId="2894" priority="3845">
      <formula>S30&lt;0</formula>
    </cfRule>
  </conditionalFormatting>
  <conditionalFormatting sqref="T31">
    <cfRule type="colorScale" priority="3842">
      <colorScale>
        <cfvo type="min"/>
        <cfvo type="max"/>
        <color theme="0"/>
        <color theme="0"/>
      </colorScale>
    </cfRule>
    <cfRule type="expression" dxfId="2893" priority="3843">
      <formula>S31&lt;0</formula>
    </cfRule>
  </conditionalFormatting>
  <conditionalFormatting sqref="T39">
    <cfRule type="colorScale" priority="3820">
      <colorScale>
        <cfvo type="min"/>
        <cfvo type="max"/>
        <color theme="0"/>
        <color theme="0"/>
      </colorScale>
    </cfRule>
    <cfRule type="expression" priority="3821">
      <formula>#REF!</formula>
    </cfRule>
    <cfRule type="expression" dxfId="2892" priority="3822">
      <formula>S39&lt;0</formula>
    </cfRule>
  </conditionalFormatting>
  <conditionalFormatting sqref="T39:T107">
    <cfRule type="expression" dxfId="2891" priority="3758">
      <formula>IF(T39="Validar","Rojo","Verde")</formula>
    </cfRule>
  </conditionalFormatting>
  <conditionalFormatting sqref="T40:T67">
    <cfRule type="colorScale" priority="3839">
      <colorScale>
        <cfvo type="min"/>
        <cfvo type="max"/>
        <color theme="0"/>
        <color theme="0"/>
      </colorScale>
    </cfRule>
    <cfRule type="expression" priority="3840">
      <formula>$F$19</formula>
    </cfRule>
    <cfRule type="expression" dxfId="2890" priority="3841">
      <formula>S40&lt;0</formula>
    </cfRule>
  </conditionalFormatting>
  <conditionalFormatting sqref="T68">
    <cfRule type="colorScale" priority="3817">
      <colorScale>
        <cfvo type="min"/>
        <cfvo type="max"/>
        <color theme="0"/>
        <color theme="0"/>
      </colorScale>
    </cfRule>
    <cfRule type="expression" priority="3818">
      <formula>#REF!</formula>
    </cfRule>
    <cfRule type="expression" dxfId="2889" priority="3819">
      <formula>S68&lt;0</formula>
    </cfRule>
  </conditionalFormatting>
  <conditionalFormatting sqref="T69:T81">
    <cfRule type="colorScale" priority="3864">
      <colorScale>
        <cfvo type="min"/>
        <cfvo type="max"/>
        <color theme="0"/>
        <color theme="0"/>
      </colorScale>
    </cfRule>
    <cfRule type="expression" priority="3865">
      <formula>$F$19</formula>
    </cfRule>
    <cfRule type="expression" dxfId="2888" priority="3866">
      <formula>S69&lt;0</formula>
    </cfRule>
  </conditionalFormatting>
  <conditionalFormatting sqref="T82 T92 T103 T107">
    <cfRule type="expression" dxfId="2887" priority="3863">
      <formula>S82&lt;0</formula>
    </cfRule>
  </conditionalFormatting>
  <conditionalFormatting sqref="T83">
    <cfRule type="colorScale" priority="3759">
      <colorScale>
        <cfvo type="min"/>
        <cfvo type="max"/>
        <color theme="0"/>
        <color theme="0"/>
      </colorScale>
    </cfRule>
    <cfRule type="expression" priority="3760">
      <formula>#REF!</formula>
    </cfRule>
    <cfRule type="expression" dxfId="2886" priority="3761">
      <formula>S83&lt;0</formula>
    </cfRule>
  </conditionalFormatting>
  <conditionalFormatting sqref="T84:T91">
    <cfRule type="colorScale" priority="3867">
      <colorScale>
        <cfvo type="min"/>
        <cfvo type="max"/>
        <color theme="0"/>
        <color theme="0"/>
      </colorScale>
    </cfRule>
    <cfRule type="expression" priority="3868">
      <formula>$F$19</formula>
    </cfRule>
    <cfRule type="expression" dxfId="2885" priority="3869">
      <formula>S84&lt;0</formula>
    </cfRule>
  </conditionalFormatting>
  <conditionalFormatting sqref="T82 T92 T103 T107">
    <cfRule type="colorScale" priority="3862">
      <colorScale>
        <cfvo type="min"/>
        <cfvo type="max"/>
        <color theme="0"/>
        <color theme="0"/>
      </colorScale>
    </cfRule>
  </conditionalFormatting>
  <conditionalFormatting sqref="T93">
    <cfRule type="colorScale" priority="3814">
      <colorScale>
        <cfvo type="min"/>
        <cfvo type="max"/>
        <color theme="0"/>
        <color theme="0"/>
      </colorScale>
    </cfRule>
    <cfRule type="expression" priority="3815">
      <formula>#REF!</formula>
    </cfRule>
    <cfRule type="expression" dxfId="2884" priority="3816">
      <formula>S93&lt;0</formula>
    </cfRule>
  </conditionalFormatting>
  <conditionalFormatting sqref="T94:T102">
    <cfRule type="colorScale" priority="3870">
      <colorScale>
        <cfvo type="min"/>
        <cfvo type="max"/>
        <color theme="0"/>
        <color theme="0"/>
      </colorScale>
    </cfRule>
    <cfRule type="expression" priority="3871">
      <formula>$F$19</formula>
    </cfRule>
    <cfRule type="expression" dxfId="2883" priority="3872">
      <formula>S94&lt;0</formula>
    </cfRule>
  </conditionalFormatting>
  <conditionalFormatting sqref="T104">
    <cfRule type="colorScale" priority="3811">
      <colorScale>
        <cfvo type="min"/>
        <cfvo type="max"/>
        <color theme="0"/>
        <color theme="0"/>
      </colorScale>
    </cfRule>
    <cfRule type="expression" priority="3812">
      <formula>#REF!</formula>
    </cfRule>
    <cfRule type="expression" dxfId="2882" priority="3813">
      <formula>S104&lt;0</formula>
    </cfRule>
  </conditionalFormatting>
  <conditionalFormatting sqref="T105:T106">
    <cfRule type="colorScale" priority="3873">
      <colorScale>
        <cfvo type="min"/>
        <cfvo type="max"/>
        <color theme="0"/>
        <color theme="0"/>
      </colorScale>
    </cfRule>
    <cfRule type="expression" priority="3874">
      <formula>$F$19</formula>
    </cfRule>
    <cfRule type="expression" dxfId="2881" priority="3875">
      <formula>S105&lt;0</formula>
    </cfRule>
  </conditionalFormatting>
  <conditionalFormatting sqref="T110">
    <cfRule type="colorScale" priority="3876">
      <colorScale>
        <cfvo type="min"/>
        <cfvo type="max"/>
        <color theme="0"/>
        <color theme="0"/>
      </colorScale>
    </cfRule>
    <cfRule type="expression" dxfId="2880" priority="3877">
      <formula>S110&lt;0</formula>
    </cfRule>
  </conditionalFormatting>
  <conditionalFormatting sqref="T110:T111">
    <cfRule type="expression" priority="3756">
      <formula>$F$19</formula>
    </cfRule>
  </conditionalFormatting>
  <conditionalFormatting sqref="T111">
    <cfRule type="colorScale" priority="3755">
      <colorScale>
        <cfvo type="min"/>
        <cfvo type="max"/>
        <color theme="0"/>
        <color theme="0"/>
      </colorScale>
    </cfRule>
    <cfRule type="expression" dxfId="2879" priority="3757">
      <formula>S111&lt;0</formula>
    </cfRule>
  </conditionalFormatting>
  <conditionalFormatting sqref="T117:T123">
    <cfRule type="colorScale" priority="3881">
      <colorScale>
        <cfvo type="min"/>
        <cfvo type="max"/>
        <color theme="0"/>
        <color theme="0"/>
      </colorScale>
    </cfRule>
    <cfRule type="expression" priority="3882">
      <formula>$F$19</formula>
    </cfRule>
    <cfRule type="expression" dxfId="2878" priority="3883">
      <formula>S117&lt;0</formula>
    </cfRule>
  </conditionalFormatting>
  <conditionalFormatting sqref="T125">
    <cfRule type="colorScale" priority="3808">
      <colorScale>
        <cfvo type="min"/>
        <cfvo type="max"/>
        <color theme="0"/>
        <color theme="0"/>
      </colorScale>
    </cfRule>
    <cfRule type="expression" priority="3809">
      <formula>#REF!</formula>
    </cfRule>
    <cfRule type="expression" dxfId="2877" priority="3810">
      <formula>S125&lt;0</formula>
    </cfRule>
  </conditionalFormatting>
  <conditionalFormatting sqref="T125:T135">
    <cfRule type="expression" dxfId="2876" priority="3807">
      <formula>IF(T125="Validar","Rojo","Verde")</formula>
    </cfRule>
  </conditionalFormatting>
  <conditionalFormatting sqref="T126:T132">
    <cfRule type="colorScale" priority="3884">
      <colorScale>
        <cfvo type="min"/>
        <cfvo type="max"/>
        <color theme="0"/>
        <color theme="0"/>
      </colorScale>
    </cfRule>
    <cfRule type="expression" dxfId="2875" priority="3886">
      <formula>S126&lt;0</formula>
    </cfRule>
  </conditionalFormatting>
  <conditionalFormatting sqref="T126:T134">
    <cfRule type="expression" priority="3885">
      <formula>$F$19</formula>
    </cfRule>
  </conditionalFormatting>
  <conditionalFormatting sqref="T133:T134">
    <cfRule type="colorScale" priority="3887">
      <colorScale>
        <cfvo type="min"/>
        <cfvo type="max"/>
        <color theme="0"/>
        <color theme="0"/>
      </colorScale>
    </cfRule>
    <cfRule type="expression" dxfId="2874" priority="3888">
      <formula>S133&lt;0</formula>
    </cfRule>
  </conditionalFormatting>
  <conditionalFormatting sqref="T135">
    <cfRule type="colorScale" priority="3878">
      <colorScale>
        <cfvo type="min"/>
        <cfvo type="max"/>
        <color theme="0"/>
        <color theme="0"/>
      </colorScale>
    </cfRule>
    <cfRule type="expression" priority="3879">
      <formula>$F$23</formula>
    </cfRule>
    <cfRule type="expression" dxfId="2873" priority="3880">
      <formula>S135&lt;0</formula>
    </cfRule>
  </conditionalFormatting>
  <conditionalFormatting sqref="T110:U111">
    <cfRule type="expression" dxfId="2872" priority="3751">
      <formula>IF(T110="Validar","Rojo","Verde")</formula>
    </cfRule>
  </conditionalFormatting>
  <conditionalFormatting sqref="T117:U123">
    <cfRule type="expression" dxfId="2871" priority="3764">
      <formula>IF(T117="Validar","Rojo","Verde")</formula>
    </cfRule>
  </conditionalFormatting>
  <conditionalFormatting sqref="U40:U66">
    <cfRule type="colorScale" priority="3799">
      <colorScale>
        <cfvo type="min"/>
        <cfvo type="max"/>
        <color theme="0"/>
        <color theme="0"/>
      </colorScale>
    </cfRule>
    <cfRule type="expression" priority="3800">
      <formula>#REF!</formula>
    </cfRule>
    <cfRule type="expression" dxfId="2870" priority="3801">
      <formula>T40&lt;0</formula>
    </cfRule>
  </conditionalFormatting>
  <conditionalFormatting sqref="U40:U67">
    <cfRule type="expression" dxfId="2869" priority="3798">
      <formula>IF(U40="Validar","Rojo","Verde")</formula>
    </cfRule>
  </conditionalFormatting>
  <conditionalFormatting sqref="U67 T82:U82 T92:U92 T103:U103 T107:U107">
    <cfRule type="expression" priority="3803">
      <formula>$F$23</formula>
    </cfRule>
  </conditionalFormatting>
  <conditionalFormatting sqref="U67 U82 U92 U103 U107">
    <cfRule type="expression" dxfId="2868" priority="3804">
      <formula>T67&lt;0</formula>
    </cfRule>
  </conditionalFormatting>
  <conditionalFormatting sqref="U69">
    <cfRule type="colorScale" priority="3796">
      <colorScale>
        <cfvo type="min"/>
        <cfvo type="max"/>
        <color theme="0"/>
        <color theme="0"/>
      </colorScale>
    </cfRule>
    <cfRule type="expression" dxfId="2867" priority="3797">
      <formula>T69&lt;0</formula>
    </cfRule>
  </conditionalFormatting>
  <conditionalFormatting sqref="U69:U81">
    <cfRule type="expression" priority="3794">
      <formula>#REF!</formula>
    </cfRule>
  </conditionalFormatting>
  <conditionalFormatting sqref="U69:U82">
    <cfRule type="expression" dxfId="2866" priority="3792">
      <formula>IF(U69="Validar","Rojo","Verde")</formula>
    </cfRule>
  </conditionalFormatting>
  <conditionalFormatting sqref="U70:U78">
    <cfRule type="colorScale" priority="3793">
      <colorScale>
        <cfvo type="min"/>
        <cfvo type="max"/>
        <color theme="0"/>
        <color theme="0"/>
      </colorScale>
    </cfRule>
    <cfRule type="expression" dxfId="2865" priority="3795">
      <formula>T70&lt;0</formula>
    </cfRule>
  </conditionalFormatting>
  <conditionalFormatting sqref="U79:U81">
    <cfRule type="colorScale" priority="3805">
      <colorScale>
        <cfvo type="min"/>
        <cfvo type="max"/>
        <color theme="0"/>
        <color theme="0"/>
      </colorScale>
    </cfRule>
    <cfRule type="expression" dxfId="2864" priority="3806">
      <formula>T79&lt;0</formula>
    </cfRule>
  </conditionalFormatting>
  <conditionalFormatting sqref="U67 U82 U92 U103 U107">
    <cfRule type="colorScale" priority="3802">
      <colorScale>
        <cfvo type="min"/>
        <cfvo type="max"/>
        <color theme="0"/>
        <color theme="0"/>
      </colorScale>
    </cfRule>
  </conditionalFormatting>
  <conditionalFormatting sqref="U84">
    <cfRule type="colorScale" priority="3790">
      <colorScale>
        <cfvo type="min"/>
        <cfvo type="max"/>
        <color theme="0"/>
        <color theme="0"/>
      </colorScale>
    </cfRule>
    <cfRule type="expression" dxfId="2863" priority="3791">
      <formula>T84&lt;0</formula>
    </cfRule>
  </conditionalFormatting>
  <conditionalFormatting sqref="U84:U91">
    <cfRule type="expression" priority="3788">
      <formula>#REF!</formula>
    </cfRule>
  </conditionalFormatting>
  <conditionalFormatting sqref="U84:U92">
    <cfRule type="expression" dxfId="2862" priority="3786">
      <formula>IF(U84="Validar","Rojo","Verde")</formula>
    </cfRule>
  </conditionalFormatting>
  <conditionalFormatting sqref="U85:U91">
    <cfRule type="colorScale" priority="3787">
      <colorScale>
        <cfvo type="min"/>
        <cfvo type="max"/>
        <color theme="0"/>
        <color theme="0"/>
      </colorScale>
    </cfRule>
    <cfRule type="expression" dxfId="2861" priority="3789">
      <formula>T85&lt;0</formula>
    </cfRule>
  </conditionalFormatting>
  <conditionalFormatting sqref="U94">
    <cfRule type="colorScale" priority="3784">
      <colorScale>
        <cfvo type="min"/>
        <cfvo type="max"/>
        <color theme="0"/>
        <color theme="0"/>
      </colorScale>
    </cfRule>
    <cfRule type="expression" dxfId="2860" priority="3785">
      <formula>T94&lt;0</formula>
    </cfRule>
  </conditionalFormatting>
  <conditionalFormatting sqref="U94:U102">
    <cfRule type="expression" priority="3778">
      <formula>#REF!</formula>
    </cfRule>
  </conditionalFormatting>
  <conditionalFormatting sqref="U94:U103">
    <cfRule type="expression" dxfId="2859" priority="3776">
      <formula>IF(U94="Validar","Rojo","Verde")</formula>
    </cfRule>
  </conditionalFormatting>
  <conditionalFormatting sqref="U95:U100">
    <cfRule type="colorScale" priority="3782">
      <colorScale>
        <cfvo type="min"/>
        <cfvo type="max"/>
        <color theme="0"/>
        <color theme="0"/>
      </colorScale>
    </cfRule>
    <cfRule type="expression" dxfId="2858" priority="3783">
      <formula>T95&lt;0</formula>
    </cfRule>
  </conditionalFormatting>
  <conditionalFormatting sqref="U101">
    <cfRule type="colorScale" priority="3780">
      <colorScale>
        <cfvo type="min"/>
        <cfvo type="max"/>
        <color theme="0"/>
        <color theme="0"/>
      </colorScale>
    </cfRule>
    <cfRule type="expression" dxfId="2857" priority="3781">
      <formula>T101&lt;0</formula>
    </cfRule>
  </conditionalFormatting>
  <conditionalFormatting sqref="U102">
    <cfRule type="colorScale" priority="3777">
      <colorScale>
        <cfvo type="min"/>
        <cfvo type="max"/>
        <color theme="0"/>
        <color theme="0"/>
      </colorScale>
    </cfRule>
    <cfRule type="expression" dxfId="2856" priority="3779">
      <formula>T102&lt;0</formula>
    </cfRule>
  </conditionalFormatting>
  <conditionalFormatting sqref="U105">
    <cfRule type="colorScale" priority="3774">
      <colorScale>
        <cfvo type="min"/>
        <cfvo type="max"/>
        <color theme="0"/>
        <color theme="0"/>
      </colorScale>
    </cfRule>
    <cfRule type="expression" dxfId="2855" priority="3775">
      <formula>T105&lt;0</formula>
    </cfRule>
  </conditionalFormatting>
  <conditionalFormatting sqref="U105:U106">
    <cfRule type="expression" priority="3772">
      <formula>#REF!</formula>
    </cfRule>
  </conditionalFormatting>
  <conditionalFormatting sqref="U105:U107">
    <cfRule type="expression" dxfId="2854" priority="3770">
      <formula>IF(U105="Validar","Rojo","Verde")</formula>
    </cfRule>
  </conditionalFormatting>
  <conditionalFormatting sqref="U106">
    <cfRule type="colorScale" priority="3771">
      <colorScale>
        <cfvo type="min"/>
        <cfvo type="max"/>
        <color theme="0"/>
        <color theme="0"/>
      </colorScale>
    </cfRule>
    <cfRule type="expression" dxfId="2853" priority="3773">
      <formula>T106&lt;0</formula>
    </cfRule>
  </conditionalFormatting>
  <conditionalFormatting sqref="U110">
    <cfRule type="colorScale" priority="3762">
      <colorScale>
        <cfvo type="min"/>
        <cfvo type="max"/>
        <color theme="0"/>
        <color theme="0"/>
      </colorScale>
    </cfRule>
    <cfRule type="expression" dxfId="2852" priority="3763">
      <formula>T110&lt;0</formula>
    </cfRule>
  </conditionalFormatting>
  <conditionalFormatting sqref="U110:U111">
    <cfRule type="expression" priority="3753">
      <formula>#REF!</formula>
    </cfRule>
  </conditionalFormatting>
  <conditionalFormatting sqref="U111">
    <cfRule type="colorScale" priority="3752">
      <colorScale>
        <cfvo type="min"/>
        <cfvo type="max"/>
        <color theme="0"/>
        <color theme="0"/>
      </colorScale>
    </cfRule>
    <cfRule type="expression" dxfId="2851" priority="3754">
      <formula>T111&lt;0</formula>
    </cfRule>
  </conditionalFormatting>
  <conditionalFormatting sqref="U117">
    <cfRule type="colorScale" priority="3768">
      <colorScale>
        <cfvo type="min"/>
        <cfvo type="max"/>
        <color theme="0"/>
        <color theme="0"/>
      </colorScale>
    </cfRule>
    <cfRule type="expression" dxfId="2850" priority="3769">
      <formula>T117&lt;0</formula>
    </cfRule>
  </conditionalFormatting>
  <conditionalFormatting sqref="U117:U123">
    <cfRule type="expression" priority="3766">
      <formula>#REF!</formula>
    </cfRule>
  </conditionalFormatting>
  <conditionalFormatting sqref="U118:U123">
    <cfRule type="colorScale" priority="3765">
      <colorScale>
        <cfvo type="min"/>
        <cfvo type="max"/>
        <color theme="0"/>
        <color theme="0"/>
      </colorScale>
    </cfRule>
    <cfRule type="expression" dxfId="2849" priority="3767">
      <formula>T118&lt;0</formula>
    </cfRule>
  </conditionalFormatting>
  <conditionalFormatting sqref="U126:U135">
    <cfRule type="expression" dxfId="2848" priority="3889">
      <formula>IF(U126="Validar","Rojo","Verde")</formula>
    </cfRule>
    <cfRule type="colorScale" priority="3890">
      <colorScale>
        <cfvo type="min"/>
        <cfvo type="max"/>
        <color theme="0"/>
        <color theme="0"/>
      </colorScale>
    </cfRule>
    <cfRule type="expression" priority="3891">
      <formula>$F$23</formula>
    </cfRule>
    <cfRule type="expression" dxfId="2847" priority="3892">
      <formula>T126&lt;0</formula>
    </cfRule>
  </conditionalFormatting>
  <conditionalFormatting sqref="T6">
    <cfRule type="colorScale" priority="3749">
      <colorScale>
        <cfvo type="min"/>
        <cfvo type="max"/>
        <color theme="0"/>
        <color theme="0"/>
      </colorScale>
    </cfRule>
    <cfRule type="expression" dxfId="2846" priority="3750">
      <formula>S6&lt;0</formula>
    </cfRule>
  </conditionalFormatting>
  <conditionalFormatting sqref="T6">
    <cfRule type="expression" dxfId="2845" priority="3747">
      <formula>IF(T6="Validar","Rojo","Verde")</formula>
    </cfRule>
    <cfRule type="expression" priority="3748">
      <formula>#REF!</formula>
    </cfRule>
  </conditionalFormatting>
  <conditionalFormatting sqref="T7:T8">
    <cfRule type="colorScale" priority="3745">
      <colorScale>
        <cfvo type="min"/>
        <cfvo type="max"/>
        <color theme="0"/>
        <color theme="0"/>
      </colorScale>
    </cfRule>
    <cfRule type="expression" dxfId="2844" priority="3746">
      <formula>S7&lt;0</formula>
    </cfRule>
  </conditionalFormatting>
  <conditionalFormatting sqref="T7:T8">
    <cfRule type="expression" dxfId="2843" priority="3743">
      <formula>IF(T7="Validar","Rojo","Verde")</formula>
    </cfRule>
    <cfRule type="expression" priority="3744">
      <formula>#REF!</formula>
    </cfRule>
  </conditionalFormatting>
  <conditionalFormatting sqref="W9">
    <cfRule type="colorScale" priority="3714">
      <colorScale>
        <cfvo type="min"/>
        <cfvo type="max"/>
        <color theme="0"/>
        <color theme="0"/>
      </colorScale>
    </cfRule>
    <cfRule type="expression" dxfId="2842" priority="3715">
      <formula>V9&lt;0</formula>
    </cfRule>
  </conditionalFormatting>
  <conditionalFormatting sqref="W9:W20">
    <cfRule type="expression" dxfId="2841" priority="3685">
      <formula>IF(W9="Validar","Rojo","Verde")</formula>
    </cfRule>
    <cfRule type="expression" priority="3687">
      <formula>#REF!</formula>
    </cfRule>
  </conditionalFormatting>
  <conditionalFormatting sqref="W10">
    <cfRule type="colorScale" priority="3691">
      <colorScale>
        <cfvo type="min"/>
        <cfvo type="max"/>
        <color theme="0"/>
        <color theme="0"/>
      </colorScale>
    </cfRule>
    <cfRule type="expression" dxfId="2840" priority="3692">
      <formula>V10&lt;0</formula>
    </cfRule>
  </conditionalFormatting>
  <conditionalFormatting sqref="W11:W14">
    <cfRule type="colorScale" priority="3712">
      <colorScale>
        <cfvo type="min"/>
        <cfvo type="max"/>
        <color theme="0"/>
        <color theme="0"/>
      </colorScale>
    </cfRule>
    <cfRule type="expression" dxfId="2839" priority="3713">
      <formula>V11&lt;0</formula>
    </cfRule>
  </conditionalFormatting>
  <conditionalFormatting sqref="W15">
    <cfRule type="colorScale" priority="3689">
      <colorScale>
        <cfvo type="min"/>
        <cfvo type="max"/>
        <color theme="0"/>
        <color theme="0"/>
      </colorScale>
    </cfRule>
    <cfRule type="expression" dxfId="2838" priority="3690">
      <formula>V15&lt;0</formula>
    </cfRule>
  </conditionalFormatting>
  <conditionalFormatting sqref="W16:W17">
    <cfRule type="colorScale" priority="3710">
      <colorScale>
        <cfvo type="min"/>
        <cfvo type="max"/>
        <color theme="0"/>
        <color theme="0"/>
      </colorScale>
    </cfRule>
    <cfRule type="expression" dxfId="2837" priority="3711">
      <formula>V16&lt;0</formula>
    </cfRule>
  </conditionalFormatting>
  <conditionalFormatting sqref="W18">
    <cfRule type="colorScale" priority="3686">
      <colorScale>
        <cfvo type="min"/>
        <cfvo type="max"/>
        <color theme="0"/>
        <color theme="0"/>
      </colorScale>
    </cfRule>
    <cfRule type="expression" dxfId="2836" priority="3688">
      <formula>V18&lt;0</formula>
    </cfRule>
  </conditionalFormatting>
  <conditionalFormatting sqref="W19:W20">
    <cfRule type="colorScale" priority="3708">
      <colorScale>
        <cfvo type="min"/>
        <cfvo type="max"/>
        <color theme="0"/>
        <color theme="0"/>
      </colorScale>
    </cfRule>
    <cfRule type="expression" dxfId="2835" priority="3709">
      <formula>V19&lt;0</formula>
    </cfRule>
  </conditionalFormatting>
  <conditionalFormatting sqref="W23">
    <cfRule type="colorScale" priority="3683">
      <colorScale>
        <cfvo type="min"/>
        <cfvo type="max"/>
        <color theme="0"/>
        <color theme="0"/>
      </colorScale>
    </cfRule>
    <cfRule type="expression" dxfId="2834" priority="3684">
      <formula>V23&lt;0</formula>
    </cfRule>
  </conditionalFormatting>
  <conditionalFormatting sqref="W23:W31">
    <cfRule type="expression" dxfId="2833" priority="3677">
      <formula>IF(W23="Validar","Rojo","Verde")</formula>
    </cfRule>
    <cfRule type="expression" priority="3679">
      <formula>#REF!</formula>
    </cfRule>
  </conditionalFormatting>
  <conditionalFormatting sqref="W24">
    <cfRule type="colorScale" priority="3706">
      <colorScale>
        <cfvo type="min"/>
        <cfvo type="max"/>
        <color theme="0"/>
        <color theme="0"/>
      </colorScale>
    </cfRule>
    <cfRule type="expression" dxfId="2832" priority="3707">
      <formula>V24&lt;0</formula>
    </cfRule>
  </conditionalFormatting>
  <conditionalFormatting sqref="W25">
    <cfRule type="colorScale" priority="3704">
      <colorScale>
        <cfvo type="min"/>
        <cfvo type="max"/>
        <color theme="0"/>
        <color theme="0"/>
      </colorScale>
    </cfRule>
    <cfRule type="expression" dxfId="2831" priority="3705">
      <formula>V25&lt;0</formula>
    </cfRule>
  </conditionalFormatting>
  <conditionalFormatting sqref="W26">
    <cfRule type="colorScale" priority="3681">
      <colorScale>
        <cfvo type="min"/>
        <cfvo type="max"/>
        <color theme="0"/>
        <color theme="0"/>
      </colorScale>
    </cfRule>
    <cfRule type="expression" dxfId="2830" priority="3682">
      <formula>V26&lt;0</formula>
    </cfRule>
  </conditionalFormatting>
  <conditionalFormatting sqref="W27">
    <cfRule type="colorScale" priority="3702">
      <colorScale>
        <cfvo type="min"/>
        <cfvo type="max"/>
        <color theme="0"/>
        <color theme="0"/>
      </colorScale>
    </cfRule>
    <cfRule type="expression" dxfId="2829" priority="3703">
      <formula>V27&lt;0</formula>
    </cfRule>
  </conditionalFormatting>
  <conditionalFormatting sqref="W28">
    <cfRule type="colorScale" priority="3700">
      <colorScale>
        <cfvo type="min"/>
        <cfvo type="max"/>
        <color theme="0"/>
        <color theme="0"/>
      </colorScale>
    </cfRule>
    <cfRule type="expression" dxfId="2828" priority="3701">
      <formula>V28&lt;0</formula>
    </cfRule>
  </conditionalFormatting>
  <conditionalFormatting sqref="W29">
    <cfRule type="colorScale" priority="3678">
      <colorScale>
        <cfvo type="min"/>
        <cfvo type="max"/>
        <color theme="0"/>
        <color theme="0"/>
      </colorScale>
    </cfRule>
    <cfRule type="expression" dxfId="2827" priority="3680">
      <formula>V29&lt;0</formula>
    </cfRule>
  </conditionalFormatting>
  <conditionalFormatting sqref="W30">
    <cfRule type="colorScale" priority="3698">
      <colorScale>
        <cfvo type="min"/>
        <cfvo type="max"/>
        <color theme="0"/>
        <color theme="0"/>
      </colorScale>
    </cfRule>
    <cfRule type="expression" dxfId="2826" priority="3699">
      <formula>V30&lt;0</formula>
    </cfRule>
  </conditionalFormatting>
  <conditionalFormatting sqref="W31">
    <cfRule type="colorScale" priority="3696">
      <colorScale>
        <cfvo type="min"/>
        <cfvo type="max"/>
        <color theme="0"/>
        <color theme="0"/>
      </colorScale>
    </cfRule>
    <cfRule type="expression" dxfId="2825" priority="3697">
      <formula>V31&lt;0</formula>
    </cfRule>
  </conditionalFormatting>
  <conditionalFormatting sqref="W39">
    <cfRule type="colorScale" priority="3674">
      <colorScale>
        <cfvo type="min"/>
        <cfvo type="max"/>
        <color theme="0"/>
        <color theme="0"/>
      </colorScale>
    </cfRule>
    <cfRule type="expression" priority="3675">
      <formula>#REF!</formula>
    </cfRule>
    <cfRule type="expression" dxfId="2824" priority="3676">
      <formula>V39&lt;0</formula>
    </cfRule>
  </conditionalFormatting>
  <conditionalFormatting sqref="W39:W107">
    <cfRule type="expression" dxfId="2823" priority="3655">
      <formula>IF(W39="Validar","Rojo","Verde")</formula>
    </cfRule>
  </conditionalFormatting>
  <conditionalFormatting sqref="W40:W67">
    <cfRule type="colorScale" priority="3693">
      <colorScale>
        <cfvo type="min"/>
        <cfvo type="max"/>
        <color theme="0"/>
        <color theme="0"/>
      </colorScale>
    </cfRule>
    <cfRule type="expression" priority="3694">
      <formula>$F$19</formula>
    </cfRule>
    <cfRule type="expression" dxfId="2822" priority="3695">
      <formula>V40&lt;0</formula>
    </cfRule>
  </conditionalFormatting>
  <conditionalFormatting sqref="W68">
    <cfRule type="colorScale" priority="3671">
      <colorScale>
        <cfvo type="min"/>
        <cfvo type="max"/>
        <color theme="0"/>
        <color theme="0"/>
      </colorScale>
    </cfRule>
    <cfRule type="expression" priority="3672">
      <formula>#REF!</formula>
    </cfRule>
    <cfRule type="expression" dxfId="2821" priority="3673">
      <formula>V68&lt;0</formula>
    </cfRule>
  </conditionalFormatting>
  <conditionalFormatting sqref="W69:W81">
    <cfRule type="colorScale" priority="3718">
      <colorScale>
        <cfvo type="min"/>
        <cfvo type="max"/>
        <color theme="0"/>
        <color theme="0"/>
      </colorScale>
    </cfRule>
    <cfRule type="expression" priority="3719">
      <formula>$F$19</formula>
    </cfRule>
    <cfRule type="expression" dxfId="2820" priority="3720">
      <formula>V69&lt;0</formula>
    </cfRule>
  </conditionalFormatting>
  <conditionalFormatting sqref="W82 W92 W103 W107">
    <cfRule type="expression" dxfId="2819" priority="3717">
      <formula>V82&lt;0</formula>
    </cfRule>
  </conditionalFormatting>
  <conditionalFormatting sqref="W83">
    <cfRule type="colorScale" priority="3656">
      <colorScale>
        <cfvo type="min"/>
        <cfvo type="max"/>
        <color theme="0"/>
        <color theme="0"/>
      </colorScale>
    </cfRule>
    <cfRule type="expression" priority="3657">
      <formula>#REF!</formula>
    </cfRule>
    <cfRule type="expression" dxfId="2818" priority="3658">
      <formula>V83&lt;0</formula>
    </cfRule>
  </conditionalFormatting>
  <conditionalFormatting sqref="W84:W91">
    <cfRule type="colorScale" priority="3721">
      <colorScale>
        <cfvo type="min"/>
        <cfvo type="max"/>
        <color theme="0"/>
        <color theme="0"/>
      </colorScale>
    </cfRule>
    <cfRule type="expression" priority="3722">
      <formula>$F$19</formula>
    </cfRule>
    <cfRule type="expression" dxfId="2817" priority="3723">
      <formula>V84&lt;0</formula>
    </cfRule>
  </conditionalFormatting>
  <conditionalFormatting sqref="W92 W82 W103 W107">
    <cfRule type="colorScale" priority="3716">
      <colorScale>
        <cfvo type="min"/>
        <cfvo type="max"/>
        <color theme="0"/>
        <color theme="0"/>
      </colorScale>
    </cfRule>
  </conditionalFormatting>
  <conditionalFormatting sqref="W93">
    <cfRule type="colorScale" priority="3668">
      <colorScale>
        <cfvo type="min"/>
        <cfvo type="max"/>
        <color theme="0"/>
        <color theme="0"/>
      </colorScale>
    </cfRule>
    <cfRule type="expression" priority="3669">
      <formula>#REF!</formula>
    </cfRule>
    <cfRule type="expression" dxfId="2816" priority="3670">
      <formula>V93&lt;0</formula>
    </cfRule>
  </conditionalFormatting>
  <conditionalFormatting sqref="W94:W102">
    <cfRule type="colorScale" priority="3724">
      <colorScale>
        <cfvo type="min"/>
        <cfvo type="max"/>
        <color theme="0"/>
        <color theme="0"/>
      </colorScale>
    </cfRule>
    <cfRule type="expression" priority="3725">
      <formula>$F$19</formula>
    </cfRule>
    <cfRule type="expression" dxfId="2815" priority="3726">
      <formula>V94&lt;0</formula>
    </cfRule>
  </conditionalFormatting>
  <conditionalFormatting sqref="W104">
    <cfRule type="colorScale" priority="3665">
      <colorScale>
        <cfvo type="min"/>
        <cfvo type="max"/>
        <color theme="0"/>
        <color theme="0"/>
      </colorScale>
    </cfRule>
    <cfRule type="expression" priority="3666">
      <formula>#REF!</formula>
    </cfRule>
    <cfRule type="expression" dxfId="2814" priority="3667">
      <formula>V104&lt;0</formula>
    </cfRule>
  </conditionalFormatting>
  <conditionalFormatting sqref="W105:W106">
    <cfRule type="colorScale" priority="3727">
      <colorScale>
        <cfvo type="min"/>
        <cfvo type="max"/>
        <color theme="0"/>
        <color theme="0"/>
      </colorScale>
    </cfRule>
    <cfRule type="expression" priority="3728">
      <formula>$F$19</formula>
    </cfRule>
    <cfRule type="expression" dxfId="2813" priority="3729">
      <formula>V105&lt;0</formula>
    </cfRule>
  </conditionalFormatting>
  <conditionalFormatting sqref="W110">
    <cfRule type="colorScale" priority="3730">
      <colorScale>
        <cfvo type="min"/>
        <cfvo type="max"/>
        <color theme="0"/>
        <color theme="0"/>
      </colorScale>
    </cfRule>
    <cfRule type="expression" dxfId="2812" priority="3731">
      <formula>V110&lt;0</formula>
    </cfRule>
  </conditionalFormatting>
  <conditionalFormatting sqref="W110:W111">
    <cfRule type="expression" priority="3653">
      <formula>$F$19</formula>
    </cfRule>
  </conditionalFormatting>
  <conditionalFormatting sqref="W111">
    <cfRule type="colorScale" priority="3652">
      <colorScale>
        <cfvo type="min"/>
        <cfvo type="max"/>
        <color theme="0"/>
        <color theme="0"/>
      </colorScale>
    </cfRule>
    <cfRule type="expression" dxfId="2811" priority="3654">
      <formula>V111&lt;0</formula>
    </cfRule>
  </conditionalFormatting>
  <conditionalFormatting sqref="W117:W123">
    <cfRule type="colorScale" priority="3735">
      <colorScale>
        <cfvo type="min"/>
        <cfvo type="max"/>
        <color theme="0"/>
        <color theme="0"/>
      </colorScale>
    </cfRule>
    <cfRule type="expression" priority="3736">
      <formula>$F$19</formula>
    </cfRule>
    <cfRule type="expression" dxfId="2810" priority="3737">
      <formula>V117&lt;0</formula>
    </cfRule>
  </conditionalFormatting>
  <conditionalFormatting sqref="W125">
    <cfRule type="colorScale" priority="3662">
      <colorScale>
        <cfvo type="min"/>
        <cfvo type="max"/>
        <color theme="0"/>
        <color theme="0"/>
      </colorScale>
    </cfRule>
    <cfRule type="expression" priority="3663">
      <formula>#REF!</formula>
    </cfRule>
    <cfRule type="expression" dxfId="2809" priority="3664">
      <formula>V125&lt;0</formula>
    </cfRule>
  </conditionalFormatting>
  <conditionalFormatting sqref="W125:W135">
    <cfRule type="expression" dxfId="2808" priority="3661">
      <formula>IF(W125="Validar","Rojo","Verde")</formula>
    </cfRule>
  </conditionalFormatting>
  <conditionalFormatting sqref="W126:W132">
    <cfRule type="colorScale" priority="3738">
      <colorScale>
        <cfvo type="min"/>
        <cfvo type="max"/>
        <color theme="0"/>
        <color theme="0"/>
      </colorScale>
    </cfRule>
    <cfRule type="expression" dxfId="2807" priority="3740">
      <formula>V126&lt;0</formula>
    </cfRule>
  </conditionalFormatting>
  <conditionalFormatting sqref="W126:W134">
    <cfRule type="expression" priority="3739">
      <formula>$F$19</formula>
    </cfRule>
  </conditionalFormatting>
  <conditionalFormatting sqref="W133:W134">
    <cfRule type="colorScale" priority="3741">
      <colorScale>
        <cfvo type="min"/>
        <cfvo type="max"/>
        <color theme="0"/>
        <color theme="0"/>
      </colorScale>
    </cfRule>
    <cfRule type="expression" dxfId="2806" priority="3742">
      <formula>V133&lt;0</formula>
    </cfRule>
  </conditionalFormatting>
  <conditionalFormatting sqref="W135">
    <cfRule type="colorScale" priority="3732">
      <colorScale>
        <cfvo type="min"/>
        <cfvo type="max"/>
        <color theme="0"/>
        <color theme="0"/>
      </colorScale>
    </cfRule>
    <cfRule type="expression" priority="3733">
      <formula>$F$23</formula>
    </cfRule>
    <cfRule type="expression" dxfId="2805" priority="3734">
      <formula>V135&lt;0</formula>
    </cfRule>
  </conditionalFormatting>
  <conditionalFormatting sqref="W110:W111">
    <cfRule type="expression" dxfId="2804" priority="3651">
      <formula>IF(W110="Validar","Rojo","Verde")</formula>
    </cfRule>
  </conditionalFormatting>
  <conditionalFormatting sqref="W117:W123">
    <cfRule type="expression" dxfId="2803" priority="3659">
      <formula>IF(W117="Validar","Rojo","Verde")</formula>
    </cfRule>
  </conditionalFormatting>
  <conditionalFormatting sqref="W82 W92 W103 W107">
    <cfRule type="expression" priority="3660">
      <formula>$F$23</formula>
    </cfRule>
  </conditionalFormatting>
  <conditionalFormatting sqref="W6">
    <cfRule type="colorScale" priority="3649">
      <colorScale>
        <cfvo type="min"/>
        <cfvo type="max"/>
        <color theme="0"/>
        <color theme="0"/>
      </colorScale>
    </cfRule>
    <cfRule type="expression" dxfId="2802" priority="3650">
      <formula>V6&lt;0</formula>
    </cfRule>
  </conditionalFormatting>
  <conditionalFormatting sqref="W6">
    <cfRule type="expression" dxfId="2801" priority="3647">
      <formula>IF(W6="Validar","Rojo","Verde")</formula>
    </cfRule>
    <cfRule type="expression" priority="3648">
      <formula>#REF!</formula>
    </cfRule>
  </conditionalFormatting>
  <conditionalFormatting sqref="W7:W8">
    <cfRule type="colorScale" priority="3645">
      <colorScale>
        <cfvo type="min"/>
        <cfvo type="max"/>
        <color theme="0"/>
        <color theme="0"/>
      </colorScale>
    </cfRule>
    <cfRule type="expression" dxfId="2800" priority="3646">
      <formula>V7&lt;0</formula>
    </cfRule>
  </conditionalFormatting>
  <conditionalFormatting sqref="W7:W8">
    <cfRule type="expression" dxfId="2799" priority="3643">
      <formula>IF(W7="Validar","Rojo","Verde")</formula>
    </cfRule>
    <cfRule type="expression" priority="3644">
      <formula>#REF!</formula>
    </cfRule>
  </conditionalFormatting>
  <conditionalFormatting sqref="Z9">
    <cfRule type="colorScale" priority="3610">
      <colorScale>
        <cfvo type="min"/>
        <cfvo type="max"/>
        <color theme="0"/>
        <color theme="0"/>
      </colorScale>
    </cfRule>
    <cfRule type="expression" dxfId="2798" priority="3611">
      <formula>Y9&lt;0</formula>
    </cfRule>
  </conditionalFormatting>
  <conditionalFormatting sqref="Z9:Z20">
    <cfRule type="expression" dxfId="2797" priority="3581">
      <formula>IF(Z9="Validar","Rojo","Verde")</formula>
    </cfRule>
    <cfRule type="expression" priority="3583">
      <formula>#REF!</formula>
    </cfRule>
  </conditionalFormatting>
  <conditionalFormatting sqref="Z10">
    <cfRule type="colorScale" priority="3587">
      <colorScale>
        <cfvo type="min"/>
        <cfvo type="max"/>
        <color theme="0"/>
        <color theme="0"/>
      </colorScale>
    </cfRule>
    <cfRule type="expression" dxfId="2796" priority="3588">
      <formula>Y10&lt;0</formula>
    </cfRule>
  </conditionalFormatting>
  <conditionalFormatting sqref="Z11:Z14">
    <cfRule type="colorScale" priority="3608">
      <colorScale>
        <cfvo type="min"/>
        <cfvo type="max"/>
        <color theme="0"/>
        <color theme="0"/>
      </colorScale>
    </cfRule>
    <cfRule type="expression" dxfId="2795" priority="3609">
      <formula>Y11&lt;0</formula>
    </cfRule>
  </conditionalFormatting>
  <conditionalFormatting sqref="Z15">
    <cfRule type="colorScale" priority="3585">
      <colorScale>
        <cfvo type="min"/>
        <cfvo type="max"/>
        <color theme="0"/>
        <color theme="0"/>
      </colorScale>
    </cfRule>
    <cfRule type="expression" dxfId="2794" priority="3586">
      <formula>Y15&lt;0</formula>
    </cfRule>
  </conditionalFormatting>
  <conditionalFormatting sqref="Z16:Z17">
    <cfRule type="colorScale" priority="3606">
      <colorScale>
        <cfvo type="min"/>
        <cfvo type="max"/>
        <color theme="0"/>
        <color theme="0"/>
      </colorScale>
    </cfRule>
    <cfRule type="expression" dxfId="2793" priority="3607">
      <formula>Y16&lt;0</formula>
    </cfRule>
  </conditionalFormatting>
  <conditionalFormatting sqref="Z18">
    <cfRule type="colorScale" priority="3582">
      <colorScale>
        <cfvo type="min"/>
        <cfvo type="max"/>
        <color theme="0"/>
        <color theme="0"/>
      </colorScale>
    </cfRule>
    <cfRule type="expression" dxfId="2792" priority="3584">
      <formula>Y18&lt;0</formula>
    </cfRule>
  </conditionalFormatting>
  <conditionalFormatting sqref="Z19:Z20">
    <cfRule type="colorScale" priority="3604">
      <colorScale>
        <cfvo type="min"/>
        <cfvo type="max"/>
        <color theme="0"/>
        <color theme="0"/>
      </colorScale>
    </cfRule>
    <cfRule type="expression" dxfId="2791" priority="3605">
      <formula>Y19&lt;0</formula>
    </cfRule>
  </conditionalFormatting>
  <conditionalFormatting sqref="Z23">
    <cfRule type="colorScale" priority="3579">
      <colorScale>
        <cfvo type="min"/>
        <cfvo type="max"/>
        <color theme="0"/>
        <color theme="0"/>
      </colorScale>
    </cfRule>
    <cfRule type="expression" dxfId="2790" priority="3580">
      <formula>Y23&lt;0</formula>
    </cfRule>
  </conditionalFormatting>
  <conditionalFormatting sqref="Z23:Z31">
    <cfRule type="expression" dxfId="2789" priority="3573">
      <formula>IF(Z23="Validar","Rojo","Verde")</formula>
    </cfRule>
    <cfRule type="expression" priority="3575">
      <formula>#REF!</formula>
    </cfRule>
  </conditionalFormatting>
  <conditionalFormatting sqref="Z24">
    <cfRule type="colorScale" priority="3602">
      <colorScale>
        <cfvo type="min"/>
        <cfvo type="max"/>
        <color theme="0"/>
        <color theme="0"/>
      </colorScale>
    </cfRule>
    <cfRule type="expression" dxfId="2788" priority="3603">
      <formula>Y24&lt;0</formula>
    </cfRule>
  </conditionalFormatting>
  <conditionalFormatting sqref="Z25">
    <cfRule type="colorScale" priority="3600">
      <colorScale>
        <cfvo type="min"/>
        <cfvo type="max"/>
        <color theme="0"/>
        <color theme="0"/>
      </colorScale>
    </cfRule>
    <cfRule type="expression" dxfId="2787" priority="3601">
      <formula>Y25&lt;0</formula>
    </cfRule>
  </conditionalFormatting>
  <conditionalFormatting sqref="Z26">
    <cfRule type="colorScale" priority="3577">
      <colorScale>
        <cfvo type="min"/>
        <cfvo type="max"/>
        <color theme="0"/>
        <color theme="0"/>
      </colorScale>
    </cfRule>
    <cfRule type="expression" dxfId="2786" priority="3578">
      <formula>Y26&lt;0</formula>
    </cfRule>
  </conditionalFormatting>
  <conditionalFormatting sqref="Z27">
    <cfRule type="colorScale" priority="3598">
      <colorScale>
        <cfvo type="min"/>
        <cfvo type="max"/>
        <color theme="0"/>
        <color theme="0"/>
      </colorScale>
    </cfRule>
    <cfRule type="expression" dxfId="2785" priority="3599">
      <formula>Y27&lt;0</formula>
    </cfRule>
  </conditionalFormatting>
  <conditionalFormatting sqref="Z28">
    <cfRule type="colorScale" priority="3596">
      <colorScale>
        <cfvo type="min"/>
        <cfvo type="max"/>
        <color theme="0"/>
        <color theme="0"/>
      </colorScale>
    </cfRule>
    <cfRule type="expression" dxfId="2784" priority="3597">
      <formula>Y28&lt;0</formula>
    </cfRule>
  </conditionalFormatting>
  <conditionalFormatting sqref="Z29">
    <cfRule type="colorScale" priority="3574">
      <colorScale>
        <cfvo type="min"/>
        <cfvo type="max"/>
        <color theme="0"/>
        <color theme="0"/>
      </colorScale>
    </cfRule>
    <cfRule type="expression" dxfId="2783" priority="3576">
      <formula>Y29&lt;0</formula>
    </cfRule>
  </conditionalFormatting>
  <conditionalFormatting sqref="Z30">
    <cfRule type="colorScale" priority="3594">
      <colorScale>
        <cfvo type="min"/>
        <cfvo type="max"/>
        <color theme="0"/>
        <color theme="0"/>
      </colorScale>
    </cfRule>
    <cfRule type="expression" dxfId="2782" priority="3595">
      <formula>Y30&lt;0</formula>
    </cfRule>
  </conditionalFormatting>
  <conditionalFormatting sqref="Z31">
    <cfRule type="colorScale" priority="3592">
      <colorScale>
        <cfvo type="min"/>
        <cfvo type="max"/>
        <color theme="0"/>
        <color theme="0"/>
      </colorScale>
    </cfRule>
    <cfRule type="expression" dxfId="2781" priority="3593">
      <formula>Y31&lt;0</formula>
    </cfRule>
  </conditionalFormatting>
  <conditionalFormatting sqref="Z39">
    <cfRule type="colorScale" priority="3570">
      <colorScale>
        <cfvo type="min"/>
        <cfvo type="max"/>
        <color theme="0"/>
        <color theme="0"/>
      </colorScale>
    </cfRule>
    <cfRule type="expression" priority="3571">
      <formula>#REF!</formula>
    </cfRule>
    <cfRule type="expression" dxfId="2780" priority="3572">
      <formula>Y39&lt;0</formula>
    </cfRule>
  </conditionalFormatting>
  <conditionalFormatting sqref="Z39:Z107">
    <cfRule type="expression" dxfId="2779" priority="3508">
      <formula>IF(Z39="Validar","Rojo","Verde")</formula>
    </cfRule>
  </conditionalFormatting>
  <conditionalFormatting sqref="Z40:Z67">
    <cfRule type="colorScale" priority="3589">
      <colorScale>
        <cfvo type="min"/>
        <cfvo type="max"/>
        <color theme="0"/>
        <color theme="0"/>
      </colorScale>
    </cfRule>
    <cfRule type="expression" priority="3590">
      <formula>$F$19</formula>
    </cfRule>
    <cfRule type="expression" dxfId="2778" priority="3591">
      <formula>Y40&lt;0</formula>
    </cfRule>
  </conditionalFormatting>
  <conditionalFormatting sqref="Z68">
    <cfRule type="colorScale" priority="3567">
      <colorScale>
        <cfvo type="min"/>
        <cfvo type="max"/>
        <color theme="0"/>
        <color theme="0"/>
      </colorScale>
    </cfRule>
    <cfRule type="expression" priority="3568">
      <formula>#REF!</formula>
    </cfRule>
    <cfRule type="expression" dxfId="2777" priority="3569">
      <formula>Y68&lt;0</formula>
    </cfRule>
  </conditionalFormatting>
  <conditionalFormatting sqref="Z69:Z81">
    <cfRule type="colorScale" priority="3614">
      <colorScale>
        <cfvo type="min"/>
        <cfvo type="max"/>
        <color theme="0"/>
        <color theme="0"/>
      </colorScale>
    </cfRule>
    <cfRule type="expression" priority="3615">
      <formula>$F$19</formula>
    </cfRule>
    <cfRule type="expression" dxfId="2776" priority="3616">
      <formula>Y69&lt;0</formula>
    </cfRule>
  </conditionalFormatting>
  <conditionalFormatting sqref="Z82 Z92 Z103 Z107">
    <cfRule type="expression" dxfId="2775" priority="3613">
      <formula>Y82&lt;0</formula>
    </cfRule>
  </conditionalFormatting>
  <conditionalFormatting sqref="Z83">
    <cfRule type="colorScale" priority="3509">
      <colorScale>
        <cfvo type="min"/>
        <cfvo type="max"/>
        <color theme="0"/>
        <color theme="0"/>
      </colorScale>
    </cfRule>
    <cfRule type="expression" priority="3510">
      <formula>#REF!</formula>
    </cfRule>
    <cfRule type="expression" dxfId="2774" priority="3511">
      <formula>Y83&lt;0</formula>
    </cfRule>
  </conditionalFormatting>
  <conditionalFormatting sqref="Z84:Z91">
    <cfRule type="colorScale" priority="3617">
      <colorScale>
        <cfvo type="min"/>
        <cfvo type="max"/>
        <color theme="0"/>
        <color theme="0"/>
      </colorScale>
    </cfRule>
    <cfRule type="expression" priority="3618">
      <formula>$F$19</formula>
    </cfRule>
    <cfRule type="expression" dxfId="2773" priority="3619">
      <formula>Y84&lt;0</formula>
    </cfRule>
  </conditionalFormatting>
  <conditionalFormatting sqref="Z92 Z82 Z103 Z107">
    <cfRule type="colorScale" priority="3612">
      <colorScale>
        <cfvo type="min"/>
        <cfvo type="max"/>
        <color theme="0"/>
        <color theme="0"/>
      </colorScale>
    </cfRule>
  </conditionalFormatting>
  <conditionalFormatting sqref="Z93">
    <cfRule type="colorScale" priority="3564">
      <colorScale>
        <cfvo type="min"/>
        <cfvo type="max"/>
        <color theme="0"/>
        <color theme="0"/>
      </colorScale>
    </cfRule>
    <cfRule type="expression" priority="3565">
      <formula>#REF!</formula>
    </cfRule>
    <cfRule type="expression" dxfId="2772" priority="3566">
      <formula>Y93&lt;0</formula>
    </cfRule>
  </conditionalFormatting>
  <conditionalFormatting sqref="Z94:Z102">
    <cfRule type="colorScale" priority="3620">
      <colorScale>
        <cfvo type="min"/>
        <cfvo type="max"/>
        <color theme="0"/>
        <color theme="0"/>
      </colorScale>
    </cfRule>
    <cfRule type="expression" priority="3621">
      <formula>$F$19</formula>
    </cfRule>
    <cfRule type="expression" dxfId="2771" priority="3622">
      <formula>Y94&lt;0</formula>
    </cfRule>
  </conditionalFormatting>
  <conditionalFormatting sqref="Z104">
    <cfRule type="colorScale" priority="3561">
      <colorScale>
        <cfvo type="min"/>
        <cfvo type="max"/>
        <color theme="0"/>
        <color theme="0"/>
      </colorScale>
    </cfRule>
    <cfRule type="expression" priority="3562">
      <formula>#REF!</formula>
    </cfRule>
    <cfRule type="expression" dxfId="2770" priority="3563">
      <formula>Y104&lt;0</formula>
    </cfRule>
  </conditionalFormatting>
  <conditionalFormatting sqref="Z105:Z106">
    <cfRule type="colorScale" priority="3623">
      <colorScale>
        <cfvo type="min"/>
        <cfvo type="max"/>
        <color theme="0"/>
        <color theme="0"/>
      </colorScale>
    </cfRule>
    <cfRule type="expression" priority="3624">
      <formula>$F$19</formula>
    </cfRule>
    <cfRule type="expression" dxfId="2769" priority="3625">
      <formula>Y105&lt;0</formula>
    </cfRule>
  </conditionalFormatting>
  <conditionalFormatting sqref="Z110">
    <cfRule type="colorScale" priority="3626">
      <colorScale>
        <cfvo type="min"/>
        <cfvo type="max"/>
        <color theme="0"/>
        <color theme="0"/>
      </colorScale>
    </cfRule>
    <cfRule type="expression" dxfId="2768" priority="3627">
      <formula>Y110&lt;0</formula>
    </cfRule>
  </conditionalFormatting>
  <conditionalFormatting sqref="Z110:Z111">
    <cfRule type="expression" priority="3506">
      <formula>$F$19</formula>
    </cfRule>
  </conditionalFormatting>
  <conditionalFormatting sqref="Z111">
    <cfRule type="colorScale" priority="3505">
      <colorScale>
        <cfvo type="min"/>
        <cfvo type="max"/>
        <color theme="0"/>
        <color theme="0"/>
      </colorScale>
    </cfRule>
    <cfRule type="expression" dxfId="2767" priority="3507">
      <formula>Y111&lt;0</formula>
    </cfRule>
  </conditionalFormatting>
  <conditionalFormatting sqref="Z117:Z123">
    <cfRule type="colorScale" priority="3631">
      <colorScale>
        <cfvo type="min"/>
        <cfvo type="max"/>
        <color theme="0"/>
        <color theme="0"/>
      </colorScale>
    </cfRule>
    <cfRule type="expression" priority="3632">
      <formula>$F$19</formula>
    </cfRule>
    <cfRule type="expression" dxfId="2766" priority="3633">
      <formula>Y117&lt;0</formula>
    </cfRule>
  </conditionalFormatting>
  <conditionalFormatting sqref="Z125">
    <cfRule type="colorScale" priority="3558">
      <colorScale>
        <cfvo type="min"/>
        <cfvo type="max"/>
        <color theme="0"/>
        <color theme="0"/>
      </colorScale>
    </cfRule>
    <cfRule type="expression" priority="3559">
      <formula>#REF!</formula>
    </cfRule>
    <cfRule type="expression" dxfId="2765" priority="3560">
      <formula>Y125&lt;0</formula>
    </cfRule>
  </conditionalFormatting>
  <conditionalFormatting sqref="Z125:Z135">
    <cfRule type="expression" dxfId="2764" priority="3557">
      <formula>IF(Z125="Validar","Rojo","Verde")</formula>
    </cfRule>
  </conditionalFormatting>
  <conditionalFormatting sqref="Z126:Z132">
    <cfRule type="colorScale" priority="3634">
      <colorScale>
        <cfvo type="min"/>
        <cfvo type="max"/>
        <color theme="0"/>
        <color theme="0"/>
      </colorScale>
    </cfRule>
    <cfRule type="expression" dxfId="2763" priority="3636">
      <formula>Y126&lt;0</formula>
    </cfRule>
  </conditionalFormatting>
  <conditionalFormatting sqref="Z126:Z134">
    <cfRule type="expression" priority="3635">
      <formula>$F$19</formula>
    </cfRule>
  </conditionalFormatting>
  <conditionalFormatting sqref="Z133:Z134">
    <cfRule type="colorScale" priority="3637">
      <colorScale>
        <cfvo type="min"/>
        <cfvo type="max"/>
        <color theme="0"/>
        <color theme="0"/>
      </colorScale>
    </cfRule>
    <cfRule type="expression" dxfId="2762" priority="3638">
      <formula>Y133&lt;0</formula>
    </cfRule>
  </conditionalFormatting>
  <conditionalFormatting sqref="Z135">
    <cfRule type="colorScale" priority="3628">
      <colorScale>
        <cfvo type="min"/>
        <cfvo type="max"/>
        <color theme="0"/>
        <color theme="0"/>
      </colorScale>
    </cfRule>
    <cfRule type="expression" priority="3629">
      <formula>$F$23</formula>
    </cfRule>
    <cfRule type="expression" dxfId="2761" priority="3630">
      <formula>Y135&lt;0</formula>
    </cfRule>
  </conditionalFormatting>
  <conditionalFormatting sqref="Z110:AA111">
    <cfRule type="expression" dxfId="2760" priority="3501">
      <formula>IF(Z110="Validar","Rojo","Verde")</formula>
    </cfRule>
  </conditionalFormatting>
  <conditionalFormatting sqref="Z117:AA123">
    <cfRule type="expression" dxfId="2759" priority="3514">
      <formula>IF(Z117="Validar","Rojo","Verde")</formula>
    </cfRule>
  </conditionalFormatting>
  <conditionalFormatting sqref="AA40:AA66">
    <cfRule type="colorScale" priority="3549">
      <colorScale>
        <cfvo type="min"/>
        <cfvo type="max"/>
        <color theme="0"/>
        <color theme="0"/>
      </colorScale>
    </cfRule>
    <cfRule type="expression" priority="3550">
      <formula>#REF!</formula>
    </cfRule>
    <cfRule type="expression" dxfId="2758" priority="3551">
      <formula>Z40&lt;0</formula>
    </cfRule>
  </conditionalFormatting>
  <conditionalFormatting sqref="AA40:AA67">
    <cfRule type="expression" dxfId="2757" priority="3548">
      <formula>IF(AA40="Validar","Rojo","Verde")</formula>
    </cfRule>
  </conditionalFormatting>
  <conditionalFormatting sqref="AA67 Z82:AA82 Z92:AA92 Z103:AA103 Z107:AA107">
    <cfRule type="expression" priority="3553">
      <formula>$F$23</formula>
    </cfRule>
  </conditionalFormatting>
  <conditionalFormatting sqref="AA67 AA82 AA92 AA103 AA107">
    <cfRule type="expression" dxfId="2756" priority="3554">
      <formula>Z67&lt;0</formula>
    </cfRule>
  </conditionalFormatting>
  <conditionalFormatting sqref="AA69">
    <cfRule type="colorScale" priority="3546">
      <colorScale>
        <cfvo type="min"/>
        <cfvo type="max"/>
        <color theme="0"/>
        <color theme="0"/>
      </colorScale>
    </cfRule>
    <cfRule type="expression" dxfId="2755" priority="3547">
      <formula>Z69&lt;0</formula>
    </cfRule>
  </conditionalFormatting>
  <conditionalFormatting sqref="AA69:AA81">
    <cfRule type="expression" priority="3544">
      <formula>#REF!</formula>
    </cfRule>
  </conditionalFormatting>
  <conditionalFormatting sqref="AA70:AA78">
    <cfRule type="colorScale" priority="3543">
      <colorScale>
        <cfvo type="min"/>
        <cfvo type="max"/>
        <color theme="0"/>
        <color theme="0"/>
      </colorScale>
    </cfRule>
    <cfRule type="expression" dxfId="2754" priority="3545">
      <formula>Z70&lt;0</formula>
    </cfRule>
  </conditionalFormatting>
  <conditionalFormatting sqref="AA79:AA81">
    <cfRule type="colorScale" priority="3555">
      <colorScale>
        <cfvo type="min"/>
        <cfvo type="max"/>
        <color theme="0"/>
        <color theme="0"/>
      </colorScale>
    </cfRule>
    <cfRule type="expression" dxfId="2753" priority="3556">
      <formula>Z79&lt;0</formula>
    </cfRule>
  </conditionalFormatting>
  <conditionalFormatting sqref="AA82 AA67 AA92 AA103 AA107">
    <cfRule type="colorScale" priority="3552">
      <colorScale>
        <cfvo type="min"/>
        <cfvo type="max"/>
        <color theme="0"/>
        <color theme="0"/>
      </colorScale>
    </cfRule>
  </conditionalFormatting>
  <conditionalFormatting sqref="AA84">
    <cfRule type="colorScale" priority="3540">
      <colorScale>
        <cfvo type="min"/>
        <cfvo type="max"/>
        <color theme="0"/>
        <color theme="0"/>
      </colorScale>
    </cfRule>
    <cfRule type="expression" dxfId="2752" priority="3541">
      <formula>Z84&lt;0</formula>
    </cfRule>
  </conditionalFormatting>
  <conditionalFormatting sqref="AA84:AA91">
    <cfRule type="expression" priority="3538">
      <formula>#REF!</formula>
    </cfRule>
  </conditionalFormatting>
  <conditionalFormatting sqref="AA84:AA92">
    <cfRule type="expression" dxfId="2751" priority="3536">
      <formula>IF(AA84="Validar","Rojo","Verde")</formula>
    </cfRule>
  </conditionalFormatting>
  <conditionalFormatting sqref="AA85:AA91">
    <cfRule type="colorScale" priority="3537">
      <colorScale>
        <cfvo type="min"/>
        <cfvo type="max"/>
        <color theme="0"/>
        <color theme="0"/>
      </colorScale>
    </cfRule>
    <cfRule type="expression" dxfId="2750" priority="3539">
      <formula>Z85&lt;0</formula>
    </cfRule>
  </conditionalFormatting>
  <conditionalFormatting sqref="AA94">
    <cfRule type="colorScale" priority="3534">
      <colorScale>
        <cfvo type="min"/>
        <cfvo type="max"/>
        <color theme="0"/>
        <color theme="0"/>
      </colorScale>
    </cfRule>
    <cfRule type="expression" dxfId="2749" priority="3535">
      <formula>Z94&lt;0</formula>
    </cfRule>
  </conditionalFormatting>
  <conditionalFormatting sqref="AA94:AA102">
    <cfRule type="expression" priority="3528">
      <formula>#REF!</formula>
    </cfRule>
  </conditionalFormatting>
  <conditionalFormatting sqref="AA94:AA103">
    <cfRule type="expression" dxfId="2748" priority="3526">
      <formula>IF(AA94="Validar","Rojo","Verde")</formula>
    </cfRule>
  </conditionalFormatting>
  <conditionalFormatting sqref="AA95:AA100">
    <cfRule type="colorScale" priority="3532">
      <colorScale>
        <cfvo type="min"/>
        <cfvo type="max"/>
        <color theme="0"/>
        <color theme="0"/>
      </colorScale>
    </cfRule>
    <cfRule type="expression" dxfId="2747" priority="3533">
      <formula>Z95&lt;0</formula>
    </cfRule>
  </conditionalFormatting>
  <conditionalFormatting sqref="AA101">
    <cfRule type="colorScale" priority="3530">
      <colorScale>
        <cfvo type="min"/>
        <cfvo type="max"/>
        <color theme="0"/>
        <color theme="0"/>
      </colorScale>
    </cfRule>
    <cfRule type="expression" dxfId="2746" priority="3531">
      <formula>Z101&lt;0</formula>
    </cfRule>
  </conditionalFormatting>
  <conditionalFormatting sqref="AA102">
    <cfRule type="colorScale" priority="3527">
      <colorScale>
        <cfvo type="min"/>
        <cfvo type="max"/>
        <color theme="0"/>
        <color theme="0"/>
      </colorScale>
    </cfRule>
    <cfRule type="expression" dxfId="2745" priority="3529">
      <formula>Z102&lt;0</formula>
    </cfRule>
  </conditionalFormatting>
  <conditionalFormatting sqref="AA105">
    <cfRule type="colorScale" priority="3524">
      <colorScale>
        <cfvo type="min"/>
        <cfvo type="max"/>
        <color theme="0"/>
        <color theme="0"/>
      </colorScale>
    </cfRule>
    <cfRule type="expression" dxfId="2744" priority="3525">
      <formula>Z105&lt;0</formula>
    </cfRule>
  </conditionalFormatting>
  <conditionalFormatting sqref="AA105:AA106">
    <cfRule type="expression" priority="3522">
      <formula>#REF!</formula>
    </cfRule>
  </conditionalFormatting>
  <conditionalFormatting sqref="AA105:AA107">
    <cfRule type="expression" dxfId="2743" priority="3520">
      <formula>IF(AA105="Validar","Rojo","Verde")</formula>
    </cfRule>
  </conditionalFormatting>
  <conditionalFormatting sqref="AA106">
    <cfRule type="colorScale" priority="3521">
      <colorScale>
        <cfvo type="min"/>
        <cfvo type="max"/>
        <color theme="0"/>
        <color theme="0"/>
      </colorScale>
    </cfRule>
    <cfRule type="expression" dxfId="2742" priority="3523">
      <formula>Z106&lt;0</formula>
    </cfRule>
  </conditionalFormatting>
  <conditionalFormatting sqref="AA110">
    <cfRule type="colorScale" priority="3512">
      <colorScale>
        <cfvo type="min"/>
        <cfvo type="max"/>
        <color theme="0"/>
        <color theme="0"/>
      </colorScale>
    </cfRule>
    <cfRule type="expression" dxfId="2741" priority="3513">
      <formula>Z110&lt;0</formula>
    </cfRule>
  </conditionalFormatting>
  <conditionalFormatting sqref="AA110:AA111">
    <cfRule type="expression" priority="3503">
      <formula>#REF!</formula>
    </cfRule>
  </conditionalFormatting>
  <conditionalFormatting sqref="AA111">
    <cfRule type="colorScale" priority="3502">
      <colorScale>
        <cfvo type="min"/>
        <cfvo type="max"/>
        <color theme="0"/>
        <color theme="0"/>
      </colorScale>
    </cfRule>
    <cfRule type="expression" dxfId="2740" priority="3504">
      <formula>Z111&lt;0</formula>
    </cfRule>
  </conditionalFormatting>
  <conditionalFormatting sqref="AA117">
    <cfRule type="colorScale" priority="3518">
      <colorScale>
        <cfvo type="min"/>
        <cfvo type="max"/>
        <color theme="0"/>
        <color theme="0"/>
      </colorScale>
    </cfRule>
    <cfRule type="expression" dxfId="2739" priority="3519">
      <formula>Z117&lt;0</formula>
    </cfRule>
  </conditionalFormatting>
  <conditionalFormatting sqref="AA117:AA123">
    <cfRule type="expression" priority="3516">
      <formula>#REF!</formula>
    </cfRule>
  </conditionalFormatting>
  <conditionalFormatting sqref="AA118:AA123">
    <cfRule type="colorScale" priority="3515">
      <colorScale>
        <cfvo type="min"/>
        <cfvo type="max"/>
        <color theme="0"/>
        <color theme="0"/>
      </colorScale>
    </cfRule>
    <cfRule type="expression" dxfId="2738" priority="3517">
      <formula>Z118&lt;0</formula>
    </cfRule>
  </conditionalFormatting>
  <conditionalFormatting sqref="AA126:AA135">
    <cfRule type="expression" dxfId="2737" priority="3639">
      <formula>IF(AA126="Validar","Rojo","Verde")</formula>
    </cfRule>
    <cfRule type="colorScale" priority="3640">
      <colorScale>
        <cfvo type="min"/>
        <cfvo type="max"/>
        <color theme="0"/>
        <color theme="0"/>
      </colorScale>
    </cfRule>
    <cfRule type="expression" priority="3641">
      <formula>$F$23</formula>
    </cfRule>
    <cfRule type="expression" dxfId="2736" priority="3642">
      <formula>Z126&lt;0</formula>
    </cfRule>
  </conditionalFormatting>
  <conditionalFormatting sqref="Z6">
    <cfRule type="colorScale" priority="3499">
      <colorScale>
        <cfvo type="min"/>
        <cfvo type="max"/>
        <color theme="0"/>
        <color theme="0"/>
      </colorScale>
    </cfRule>
    <cfRule type="expression" dxfId="2735" priority="3500">
      <formula>Y6&lt;0</formula>
    </cfRule>
  </conditionalFormatting>
  <conditionalFormatting sqref="Z6">
    <cfRule type="expression" dxfId="2734" priority="3497">
      <formula>IF(Z6="Validar","Rojo","Verde")</formula>
    </cfRule>
    <cfRule type="expression" priority="3498">
      <formula>#REF!</formula>
    </cfRule>
  </conditionalFormatting>
  <conditionalFormatting sqref="Z7:Z8">
    <cfRule type="colorScale" priority="3495">
      <colorScale>
        <cfvo type="min"/>
        <cfvo type="max"/>
        <color theme="0"/>
        <color theme="0"/>
      </colorScale>
    </cfRule>
    <cfRule type="expression" dxfId="2733" priority="3496">
      <formula>Y7&lt;0</formula>
    </cfRule>
  </conditionalFormatting>
  <conditionalFormatting sqref="Z7:Z8">
    <cfRule type="expression" dxfId="2732" priority="3493">
      <formula>IF(Z7="Validar","Rojo","Verde")</formula>
    </cfRule>
    <cfRule type="expression" priority="3494">
      <formula>#REF!</formula>
    </cfRule>
  </conditionalFormatting>
  <conditionalFormatting sqref="AD9">
    <cfRule type="colorScale" priority="3460">
      <colorScale>
        <cfvo type="min"/>
        <cfvo type="max"/>
        <color theme="0"/>
        <color theme="0"/>
      </colorScale>
    </cfRule>
    <cfRule type="expression" dxfId="2731" priority="3461">
      <formula>AC9&lt;0</formula>
    </cfRule>
  </conditionalFormatting>
  <conditionalFormatting sqref="AD9:AD20">
    <cfRule type="expression" dxfId="2730" priority="3431">
      <formula>IF(AD9="Validar","Rojo","Verde")</formula>
    </cfRule>
    <cfRule type="expression" priority="3433">
      <formula>#REF!</formula>
    </cfRule>
  </conditionalFormatting>
  <conditionalFormatting sqref="AD10">
    <cfRule type="colorScale" priority="3437">
      <colorScale>
        <cfvo type="min"/>
        <cfvo type="max"/>
        <color theme="0"/>
        <color theme="0"/>
      </colorScale>
    </cfRule>
    <cfRule type="expression" dxfId="2729" priority="3438">
      <formula>AC10&lt;0</formula>
    </cfRule>
  </conditionalFormatting>
  <conditionalFormatting sqref="AD11:AD14">
    <cfRule type="colorScale" priority="3458">
      <colorScale>
        <cfvo type="min"/>
        <cfvo type="max"/>
        <color theme="0"/>
        <color theme="0"/>
      </colorScale>
    </cfRule>
    <cfRule type="expression" dxfId="2728" priority="3459">
      <formula>AC11&lt;0</formula>
    </cfRule>
  </conditionalFormatting>
  <conditionalFormatting sqref="AD15">
    <cfRule type="colorScale" priority="3435">
      <colorScale>
        <cfvo type="min"/>
        <cfvo type="max"/>
        <color theme="0"/>
        <color theme="0"/>
      </colorScale>
    </cfRule>
    <cfRule type="expression" dxfId="2727" priority="3436">
      <formula>AC15&lt;0</formula>
    </cfRule>
  </conditionalFormatting>
  <conditionalFormatting sqref="AD16:AD17">
    <cfRule type="colorScale" priority="3456">
      <colorScale>
        <cfvo type="min"/>
        <cfvo type="max"/>
        <color theme="0"/>
        <color theme="0"/>
      </colorScale>
    </cfRule>
    <cfRule type="expression" dxfId="2726" priority="3457">
      <formula>AC16&lt;0</formula>
    </cfRule>
  </conditionalFormatting>
  <conditionalFormatting sqref="AD18">
    <cfRule type="colorScale" priority="3432">
      <colorScale>
        <cfvo type="min"/>
        <cfvo type="max"/>
        <color theme="0"/>
        <color theme="0"/>
      </colorScale>
    </cfRule>
    <cfRule type="expression" dxfId="2725" priority="3434">
      <formula>AC18&lt;0</formula>
    </cfRule>
  </conditionalFormatting>
  <conditionalFormatting sqref="AD19:AD20">
    <cfRule type="colorScale" priority="3454">
      <colorScale>
        <cfvo type="min"/>
        <cfvo type="max"/>
        <color theme="0"/>
        <color theme="0"/>
      </colorScale>
    </cfRule>
    <cfRule type="expression" dxfId="2724" priority="3455">
      <formula>AC19&lt;0</formula>
    </cfRule>
  </conditionalFormatting>
  <conditionalFormatting sqref="AD23">
    <cfRule type="colorScale" priority="3429">
      <colorScale>
        <cfvo type="min"/>
        <cfvo type="max"/>
        <color theme="0"/>
        <color theme="0"/>
      </colorScale>
    </cfRule>
    <cfRule type="expression" dxfId="2723" priority="3430">
      <formula>AC23&lt;0</formula>
    </cfRule>
  </conditionalFormatting>
  <conditionalFormatting sqref="AD23:AD31">
    <cfRule type="expression" dxfId="2722" priority="3423">
      <formula>IF(AD23="Validar","Rojo","Verde")</formula>
    </cfRule>
    <cfRule type="expression" priority="3425">
      <formula>#REF!</formula>
    </cfRule>
  </conditionalFormatting>
  <conditionalFormatting sqref="AD24">
    <cfRule type="colorScale" priority="3452">
      <colorScale>
        <cfvo type="min"/>
        <cfvo type="max"/>
        <color theme="0"/>
        <color theme="0"/>
      </colorScale>
    </cfRule>
    <cfRule type="expression" dxfId="2721" priority="3453">
      <formula>AC24&lt;0</formula>
    </cfRule>
  </conditionalFormatting>
  <conditionalFormatting sqref="AD25">
    <cfRule type="colorScale" priority="3450">
      <colorScale>
        <cfvo type="min"/>
        <cfvo type="max"/>
        <color theme="0"/>
        <color theme="0"/>
      </colorScale>
    </cfRule>
    <cfRule type="expression" dxfId="2720" priority="3451">
      <formula>AC25&lt;0</formula>
    </cfRule>
  </conditionalFormatting>
  <conditionalFormatting sqref="AD26">
    <cfRule type="colorScale" priority="3427">
      <colorScale>
        <cfvo type="min"/>
        <cfvo type="max"/>
        <color theme="0"/>
        <color theme="0"/>
      </colorScale>
    </cfRule>
    <cfRule type="expression" dxfId="2719" priority="3428">
      <formula>AC26&lt;0</formula>
    </cfRule>
  </conditionalFormatting>
  <conditionalFormatting sqref="AD27">
    <cfRule type="colorScale" priority="3448">
      <colorScale>
        <cfvo type="min"/>
        <cfvo type="max"/>
        <color theme="0"/>
        <color theme="0"/>
      </colorScale>
    </cfRule>
    <cfRule type="expression" dxfId="2718" priority="3449">
      <formula>AC27&lt;0</formula>
    </cfRule>
  </conditionalFormatting>
  <conditionalFormatting sqref="AD28">
    <cfRule type="colorScale" priority="3446">
      <colorScale>
        <cfvo type="min"/>
        <cfvo type="max"/>
        <color theme="0"/>
        <color theme="0"/>
      </colorScale>
    </cfRule>
    <cfRule type="expression" dxfId="2717" priority="3447">
      <formula>AC28&lt;0</formula>
    </cfRule>
  </conditionalFormatting>
  <conditionalFormatting sqref="AD29">
    <cfRule type="colorScale" priority="3424">
      <colorScale>
        <cfvo type="min"/>
        <cfvo type="max"/>
        <color theme="0"/>
        <color theme="0"/>
      </colorScale>
    </cfRule>
    <cfRule type="expression" dxfId="2716" priority="3426">
      <formula>AC29&lt;0</formula>
    </cfRule>
  </conditionalFormatting>
  <conditionalFormatting sqref="AD30">
    <cfRule type="colorScale" priority="3444">
      <colorScale>
        <cfvo type="min"/>
        <cfvo type="max"/>
        <color theme="0"/>
        <color theme="0"/>
      </colorScale>
    </cfRule>
    <cfRule type="expression" dxfId="2715" priority="3445">
      <formula>AC30&lt;0</formula>
    </cfRule>
  </conditionalFormatting>
  <conditionalFormatting sqref="AD31">
    <cfRule type="colorScale" priority="3442">
      <colorScale>
        <cfvo type="min"/>
        <cfvo type="max"/>
        <color theme="0"/>
        <color theme="0"/>
      </colorScale>
    </cfRule>
    <cfRule type="expression" dxfId="2714" priority="3443">
      <formula>AC31&lt;0</formula>
    </cfRule>
  </conditionalFormatting>
  <conditionalFormatting sqref="AD39">
    <cfRule type="colorScale" priority="3420">
      <colorScale>
        <cfvo type="min"/>
        <cfvo type="max"/>
        <color theme="0"/>
        <color theme="0"/>
      </colorScale>
    </cfRule>
    <cfRule type="expression" priority="3421">
      <formula>#REF!</formula>
    </cfRule>
    <cfRule type="expression" dxfId="2713" priority="3422">
      <formula>AC39&lt;0</formula>
    </cfRule>
  </conditionalFormatting>
  <conditionalFormatting sqref="AD39:AD107">
    <cfRule type="expression" dxfId="2712" priority="3358">
      <formula>IF(AD39="Validar","Rojo","Verde")</formula>
    </cfRule>
  </conditionalFormatting>
  <conditionalFormatting sqref="AD40:AD67">
    <cfRule type="colorScale" priority="3439">
      <colorScale>
        <cfvo type="min"/>
        <cfvo type="max"/>
        <color theme="0"/>
        <color theme="0"/>
      </colorScale>
    </cfRule>
    <cfRule type="expression" priority="3440">
      <formula>$F$19</formula>
    </cfRule>
    <cfRule type="expression" dxfId="2711" priority="3441">
      <formula>AC40&lt;0</formula>
    </cfRule>
  </conditionalFormatting>
  <conditionalFormatting sqref="AD68">
    <cfRule type="colorScale" priority="3417">
      <colorScale>
        <cfvo type="min"/>
        <cfvo type="max"/>
        <color theme="0"/>
        <color theme="0"/>
      </colorScale>
    </cfRule>
    <cfRule type="expression" priority="3418">
      <formula>#REF!</formula>
    </cfRule>
    <cfRule type="expression" dxfId="2710" priority="3419">
      <formula>AC68&lt;0</formula>
    </cfRule>
  </conditionalFormatting>
  <conditionalFormatting sqref="AD69:AD81">
    <cfRule type="colorScale" priority="3464">
      <colorScale>
        <cfvo type="min"/>
        <cfvo type="max"/>
        <color theme="0"/>
        <color theme="0"/>
      </colorScale>
    </cfRule>
    <cfRule type="expression" priority="3465">
      <formula>$F$19</formula>
    </cfRule>
    <cfRule type="expression" dxfId="2709" priority="3466">
      <formula>AC69&lt;0</formula>
    </cfRule>
  </conditionalFormatting>
  <conditionalFormatting sqref="AD82 AD92 AD103 AD107">
    <cfRule type="expression" dxfId="2708" priority="3463">
      <formula>AC82&lt;0</formula>
    </cfRule>
  </conditionalFormatting>
  <conditionalFormatting sqref="AD83">
    <cfRule type="colorScale" priority="3359">
      <colorScale>
        <cfvo type="min"/>
        <cfvo type="max"/>
        <color theme="0"/>
        <color theme="0"/>
      </colorScale>
    </cfRule>
    <cfRule type="expression" priority="3360">
      <formula>#REF!</formula>
    </cfRule>
    <cfRule type="expression" dxfId="2707" priority="3361">
      <formula>AC83&lt;0</formula>
    </cfRule>
  </conditionalFormatting>
  <conditionalFormatting sqref="AD84:AD91">
    <cfRule type="colorScale" priority="3467">
      <colorScale>
        <cfvo type="min"/>
        <cfvo type="max"/>
        <color theme="0"/>
        <color theme="0"/>
      </colorScale>
    </cfRule>
    <cfRule type="expression" priority="3468">
      <formula>$F$19</formula>
    </cfRule>
    <cfRule type="expression" dxfId="2706" priority="3469">
      <formula>AC84&lt;0</formula>
    </cfRule>
  </conditionalFormatting>
  <conditionalFormatting sqref="AD92 AD82 AD103 AD107">
    <cfRule type="colorScale" priority="3462">
      <colorScale>
        <cfvo type="min"/>
        <cfvo type="max"/>
        <color theme="0"/>
        <color theme="0"/>
      </colorScale>
    </cfRule>
  </conditionalFormatting>
  <conditionalFormatting sqref="AD93">
    <cfRule type="colorScale" priority="3414">
      <colorScale>
        <cfvo type="min"/>
        <cfvo type="max"/>
        <color theme="0"/>
        <color theme="0"/>
      </colorScale>
    </cfRule>
    <cfRule type="expression" priority="3415">
      <formula>#REF!</formula>
    </cfRule>
    <cfRule type="expression" dxfId="2705" priority="3416">
      <formula>AC93&lt;0</formula>
    </cfRule>
  </conditionalFormatting>
  <conditionalFormatting sqref="AD94:AD102">
    <cfRule type="colorScale" priority="3470">
      <colorScale>
        <cfvo type="min"/>
        <cfvo type="max"/>
        <color theme="0"/>
        <color theme="0"/>
      </colorScale>
    </cfRule>
    <cfRule type="expression" priority="3471">
      <formula>$F$19</formula>
    </cfRule>
    <cfRule type="expression" dxfId="2704" priority="3472">
      <formula>AC94&lt;0</formula>
    </cfRule>
  </conditionalFormatting>
  <conditionalFormatting sqref="AD104">
    <cfRule type="colorScale" priority="3411">
      <colorScale>
        <cfvo type="min"/>
        <cfvo type="max"/>
        <color theme="0"/>
        <color theme="0"/>
      </colorScale>
    </cfRule>
    <cfRule type="expression" priority="3412">
      <formula>#REF!</formula>
    </cfRule>
    <cfRule type="expression" dxfId="2703" priority="3413">
      <formula>AC104&lt;0</formula>
    </cfRule>
  </conditionalFormatting>
  <conditionalFormatting sqref="AD105:AD106">
    <cfRule type="colorScale" priority="3473">
      <colorScale>
        <cfvo type="min"/>
        <cfvo type="max"/>
        <color theme="0"/>
        <color theme="0"/>
      </colorScale>
    </cfRule>
    <cfRule type="expression" priority="3474">
      <formula>$F$19</formula>
    </cfRule>
    <cfRule type="expression" dxfId="2702" priority="3475">
      <formula>AC105&lt;0</formula>
    </cfRule>
  </conditionalFormatting>
  <conditionalFormatting sqref="AD110">
    <cfRule type="colorScale" priority="3476">
      <colorScale>
        <cfvo type="min"/>
        <cfvo type="max"/>
        <color theme="0"/>
        <color theme="0"/>
      </colorScale>
    </cfRule>
    <cfRule type="expression" dxfId="2701" priority="3477">
      <formula>AC110&lt;0</formula>
    </cfRule>
  </conditionalFormatting>
  <conditionalFormatting sqref="AD110:AD111">
    <cfRule type="expression" priority="3356">
      <formula>$F$19</formula>
    </cfRule>
  </conditionalFormatting>
  <conditionalFormatting sqref="AD111">
    <cfRule type="colorScale" priority="3355">
      <colorScale>
        <cfvo type="min"/>
        <cfvo type="max"/>
        <color theme="0"/>
        <color theme="0"/>
      </colorScale>
    </cfRule>
    <cfRule type="expression" dxfId="2700" priority="3357">
      <formula>AC111&lt;0</formula>
    </cfRule>
  </conditionalFormatting>
  <conditionalFormatting sqref="AD117:AD123">
    <cfRule type="colorScale" priority="3481">
      <colorScale>
        <cfvo type="min"/>
        <cfvo type="max"/>
        <color theme="0"/>
        <color theme="0"/>
      </colorScale>
    </cfRule>
    <cfRule type="expression" priority="3482">
      <formula>$F$19</formula>
    </cfRule>
    <cfRule type="expression" dxfId="2699" priority="3483">
      <formula>AC117&lt;0</formula>
    </cfRule>
  </conditionalFormatting>
  <conditionalFormatting sqref="AD125">
    <cfRule type="colorScale" priority="3408">
      <colorScale>
        <cfvo type="min"/>
        <cfvo type="max"/>
        <color theme="0"/>
        <color theme="0"/>
      </colorScale>
    </cfRule>
    <cfRule type="expression" priority="3409">
      <formula>#REF!</formula>
    </cfRule>
    <cfRule type="expression" dxfId="2698" priority="3410">
      <formula>AC125&lt;0</formula>
    </cfRule>
  </conditionalFormatting>
  <conditionalFormatting sqref="AD125:AD135">
    <cfRule type="expression" dxfId="2697" priority="3407">
      <formula>IF(AD125="Validar","Rojo","Verde")</formula>
    </cfRule>
  </conditionalFormatting>
  <conditionalFormatting sqref="AD126:AD132">
    <cfRule type="colorScale" priority="3484">
      <colorScale>
        <cfvo type="min"/>
        <cfvo type="max"/>
        <color theme="0"/>
        <color theme="0"/>
      </colorScale>
    </cfRule>
    <cfRule type="expression" dxfId="2696" priority="3486">
      <formula>AC126&lt;0</formula>
    </cfRule>
  </conditionalFormatting>
  <conditionalFormatting sqref="AD126:AD134">
    <cfRule type="expression" priority="3485">
      <formula>$F$19</formula>
    </cfRule>
  </conditionalFormatting>
  <conditionalFormatting sqref="AD133:AD134">
    <cfRule type="colorScale" priority="3487">
      <colorScale>
        <cfvo type="min"/>
        <cfvo type="max"/>
        <color theme="0"/>
        <color theme="0"/>
      </colorScale>
    </cfRule>
    <cfRule type="expression" dxfId="2695" priority="3488">
      <formula>AC133&lt;0</formula>
    </cfRule>
  </conditionalFormatting>
  <conditionalFormatting sqref="AD135">
    <cfRule type="colorScale" priority="3478">
      <colorScale>
        <cfvo type="min"/>
        <cfvo type="max"/>
        <color theme="0"/>
        <color theme="0"/>
      </colorScale>
    </cfRule>
    <cfRule type="expression" priority="3479">
      <formula>$F$23</formula>
    </cfRule>
    <cfRule type="expression" dxfId="2694" priority="3480">
      <formula>AC135&lt;0</formula>
    </cfRule>
  </conditionalFormatting>
  <conditionalFormatting sqref="AD110:AE111">
    <cfRule type="expression" dxfId="2693" priority="3351">
      <formula>IF(AD110="Validar","Rojo","Verde")</formula>
    </cfRule>
  </conditionalFormatting>
  <conditionalFormatting sqref="AD117:AE123">
    <cfRule type="expression" dxfId="2692" priority="3364">
      <formula>IF(AD117="Validar","Rojo","Verde")</formula>
    </cfRule>
  </conditionalFormatting>
  <conditionalFormatting sqref="AE40:AE66">
    <cfRule type="colorScale" priority="3399">
      <colorScale>
        <cfvo type="min"/>
        <cfvo type="max"/>
        <color theme="0"/>
        <color theme="0"/>
      </colorScale>
    </cfRule>
    <cfRule type="expression" priority="3400">
      <formula>#REF!</formula>
    </cfRule>
    <cfRule type="expression" dxfId="2691" priority="3401">
      <formula>AD40&lt;0</formula>
    </cfRule>
  </conditionalFormatting>
  <conditionalFormatting sqref="AE40:AE67">
    <cfRule type="expression" dxfId="2690" priority="3398">
      <formula>IF(AE40="Validar","Rojo","Verde")</formula>
    </cfRule>
  </conditionalFormatting>
  <conditionalFormatting sqref="AE67 AD82:AE82 AD92:AE92 AD103:AE103 AD107:AE107">
    <cfRule type="expression" priority="3403">
      <formula>$F$23</formula>
    </cfRule>
  </conditionalFormatting>
  <conditionalFormatting sqref="AE67 AE82 AE92 AE103 AE107">
    <cfRule type="expression" dxfId="2689" priority="3404">
      <formula>AD67&lt;0</formula>
    </cfRule>
  </conditionalFormatting>
  <conditionalFormatting sqref="AE69">
    <cfRule type="colorScale" priority="3396">
      <colorScale>
        <cfvo type="min"/>
        <cfvo type="max"/>
        <color theme="0"/>
        <color theme="0"/>
      </colorScale>
    </cfRule>
    <cfRule type="expression" dxfId="2688" priority="3397">
      <formula>AD69&lt;0</formula>
    </cfRule>
  </conditionalFormatting>
  <conditionalFormatting sqref="AE69:AE81">
    <cfRule type="expression" priority="3394">
      <formula>#REF!</formula>
    </cfRule>
  </conditionalFormatting>
  <conditionalFormatting sqref="AE69:AE82">
    <cfRule type="expression" dxfId="2687" priority="3392">
      <formula>IF(AE69="Validar","Rojo","Verde")</formula>
    </cfRule>
  </conditionalFormatting>
  <conditionalFormatting sqref="AE70:AE78">
    <cfRule type="colorScale" priority="3393">
      <colorScale>
        <cfvo type="min"/>
        <cfvo type="max"/>
        <color theme="0"/>
        <color theme="0"/>
      </colorScale>
    </cfRule>
    <cfRule type="expression" dxfId="2686" priority="3395">
      <formula>AD70&lt;0</formula>
    </cfRule>
  </conditionalFormatting>
  <conditionalFormatting sqref="AE79:AE81">
    <cfRule type="colorScale" priority="3405">
      <colorScale>
        <cfvo type="min"/>
        <cfvo type="max"/>
        <color theme="0"/>
        <color theme="0"/>
      </colorScale>
    </cfRule>
    <cfRule type="expression" dxfId="2685" priority="3406">
      <formula>AD79&lt;0</formula>
    </cfRule>
  </conditionalFormatting>
  <conditionalFormatting sqref="AE82 AE67 AE92 AE103 AE107">
    <cfRule type="colorScale" priority="3402">
      <colorScale>
        <cfvo type="min"/>
        <cfvo type="max"/>
        <color theme="0"/>
        <color theme="0"/>
      </colorScale>
    </cfRule>
  </conditionalFormatting>
  <conditionalFormatting sqref="AE84">
    <cfRule type="colorScale" priority="3390">
      <colorScale>
        <cfvo type="min"/>
        <cfvo type="max"/>
        <color theme="0"/>
        <color theme="0"/>
      </colorScale>
    </cfRule>
    <cfRule type="expression" dxfId="2684" priority="3391">
      <formula>AD84&lt;0</formula>
    </cfRule>
  </conditionalFormatting>
  <conditionalFormatting sqref="AE84:AE91">
    <cfRule type="expression" priority="3388">
      <formula>#REF!</formula>
    </cfRule>
  </conditionalFormatting>
  <conditionalFormatting sqref="AE84:AE92">
    <cfRule type="expression" dxfId="2683" priority="3386">
      <formula>IF(AE84="Validar","Rojo","Verde")</formula>
    </cfRule>
  </conditionalFormatting>
  <conditionalFormatting sqref="AE85:AE91">
    <cfRule type="colorScale" priority="3387">
      <colorScale>
        <cfvo type="min"/>
        <cfvo type="max"/>
        <color theme="0"/>
        <color theme="0"/>
      </colorScale>
    </cfRule>
    <cfRule type="expression" dxfId="2682" priority="3389">
      <formula>AD85&lt;0</formula>
    </cfRule>
  </conditionalFormatting>
  <conditionalFormatting sqref="AE94">
    <cfRule type="colorScale" priority="3384">
      <colorScale>
        <cfvo type="min"/>
        <cfvo type="max"/>
        <color theme="0"/>
        <color theme="0"/>
      </colorScale>
    </cfRule>
    <cfRule type="expression" dxfId="2681" priority="3385">
      <formula>AD94&lt;0</formula>
    </cfRule>
  </conditionalFormatting>
  <conditionalFormatting sqref="AE94:AE102">
    <cfRule type="expression" priority="3378">
      <formula>#REF!</formula>
    </cfRule>
  </conditionalFormatting>
  <conditionalFormatting sqref="AE94:AE103">
    <cfRule type="expression" dxfId="2680" priority="3376">
      <formula>IF(AE94="Validar","Rojo","Verde")</formula>
    </cfRule>
  </conditionalFormatting>
  <conditionalFormatting sqref="AE95:AE100">
    <cfRule type="colorScale" priority="3382">
      <colorScale>
        <cfvo type="min"/>
        <cfvo type="max"/>
        <color theme="0"/>
        <color theme="0"/>
      </colorScale>
    </cfRule>
    <cfRule type="expression" dxfId="2679" priority="3383">
      <formula>AD95&lt;0</formula>
    </cfRule>
  </conditionalFormatting>
  <conditionalFormatting sqref="AE101">
    <cfRule type="colorScale" priority="3380">
      <colorScale>
        <cfvo type="min"/>
        <cfvo type="max"/>
        <color theme="0"/>
        <color theme="0"/>
      </colorScale>
    </cfRule>
    <cfRule type="expression" dxfId="2678" priority="3381">
      <formula>AD101&lt;0</formula>
    </cfRule>
  </conditionalFormatting>
  <conditionalFormatting sqref="AE102">
    <cfRule type="colorScale" priority="3377">
      <colorScale>
        <cfvo type="min"/>
        <cfvo type="max"/>
        <color theme="0"/>
        <color theme="0"/>
      </colorScale>
    </cfRule>
    <cfRule type="expression" dxfId="2677" priority="3379">
      <formula>AD102&lt;0</formula>
    </cfRule>
  </conditionalFormatting>
  <conditionalFormatting sqref="AE105">
    <cfRule type="colorScale" priority="3374">
      <colorScale>
        <cfvo type="min"/>
        <cfvo type="max"/>
        <color theme="0"/>
        <color theme="0"/>
      </colorScale>
    </cfRule>
    <cfRule type="expression" dxfId="2676" priority="3375">
      <formula>AD105&lt;0</formula>
    </cfRule>
  </conditionalFormatting>
  <conditionalFormatting sqref="AE105:AE106">
    <cfRule type="expression" priority="3372">
      <formula>#REF!</formula>
    </cfRule>
  </conditionalFormatting>
  <conditionalFormatting sqref="AE105:AE107">
    <cfRule type="expression" dxfId="2675" priority="3370">
      <formula>IF(AE105="Validar","Rojo","Verde")</formula>
    </cfRule>
  </conditionalFormatting>
  <conditionalFormatting sqref="AE106">
    <cfRule type="colorScale" priority="3371">
      <colorScale>
        <cfvo type="min"/>
        <cfvo type="max"/>
        <color theme="0"/>
        <color theme="0"/>
      </colorScale>
    </cfRule>
    <cfRule type="expression" dxfId="2674" priority="3373">
      <formula>AD106&lt;0</formula>
    </cfRule>
  </conditionalFormatting>
  <conditionalFormatting sqref="AE110">
    <cfRule type="colorScale" priority="3362">
      <colorScale>
        <cfvo type="min"/>
        <cfvo type="max"/>
        <color theme="0"/>
        <color theme="0"/>
      </colorScale>
    </cfRule>
    <cfRule type="expression" dxfId="2673" priority="3363">
      <formula>AD110&lt;0</formula>
    </cfRule>
  </conditionalFormatting>
  <conditionalFormatting sqref="AE110:AE111">
    <cfRule type="expression" priority="3353">
      <formula>#REF!</formula>
    </cfRule>
  </conditionalFormatting>
  <conditionalFormatting sqref="AE111">
    <cfRule type="colorScale" priority="3352">
      <colorScale>
        <cfvo type="min"/>
        <cfvo type="max"/>
        <color theme="0"/>
        <color theme="0"/>
      </colorScale>
    </cfRule>
    <cfRule type="expression" dxfId="2672" priority="3354">
      <formula>AD111&lt;0</formula>
    </cfRule>
  </conditionalFormatting>
  <conditionalFormatting sqref="AE117">
    <cfRule type="colorScale" priority="3368">
      <colorScale>
        <cfvo type="min"/>
        <cfvo type="max"/>
        <color theme="0"/>
        <color theme="0"/>
      </colorScale>
    </cfRule>
    <cfRule type="expression" dxfId="2671" priority="3369">
      <formula>AD117&lt;0</formula>
    </cfRule>
  </conditionalFormatting>
  <conditionalFormatting sqref="AE117:AE123">
    <cfRule type="expression" priority="3366">
      <formula>#REF!</formula>
    </cfRule>
  </conditionalFormatting>
  <conditionalFormatting sqref="AE118:AE123">
    <cfRule type="colorScale" priority="3365">
      <colorScale>
        <cfvo type="min"/>
        <cfvo type="max"/>
        <color theme="0"/>
        <color theme="0"/>
      </colorScale>
    </cfRule>
    <cfRule type="expression" dxfId="2670" priority="3367">
      <formula>AD118&lt;0</formula>
    </cfRule>
  </conditionalFormatting>
  <conditionalFormatting sqref="AE126:AE135">
    <cfRule type="expression" dxfId="2669" priority="3489">
      <formula>IF(AE126="Validar","Rojo","Verde")</formula>
    </cfRule>
    <cfRule type="colorScale" priority="3490">
      <colorScale>
        <cfvo type="min"/>
        <cfvo type="max"/>
        <color theme="0"/>
        <color theme="0"/>
      </colorScale>
    </cfRule>
    <cfRule type="expression" priority="3491">
      <formula>$F$23</formula>
    </cfRule>
    <cfRule type="expression" dxfId="2668" priority="3492">
      <formula>AD126&lt;0</formula>
    </cfRule>
  </conditionalFormatting>
  <conditionalFormatting sqref="AD6">
    <cfRule type="colorScale" priority="3349">
      <colorScale>
        <cfvo type="min"/>
        <cfvo type="max"/>
        <color theme="0"/>
        <color theme="0"/>
      </colorScale>
    </cfRule>
    <cfRule type="expression" dxfId="2667" priority="3350">
      <formula>AC6&lt;0</formula>
    </cfRule>
  </conditionalFormatting>
  <conditionalFormatting sqref="AD6">
    <cfRule type="expression" dxfId="2666" priority="3347">
      <formula>IF(AD6="Validar","Rojo","Verde")</formula>
    </cfRule>
    <cfRule type="expression" priority="3348">
      <formula>#REF!</formula>
    </cfRule>
  </conditionalFormatting>
  <conditionalFormatting sqref="AD7:AD8">
    <cfRule type="colorScale" priority="3345">
      <colorScale>
        <cfvo type="min"/>
        <cfvo type="max"/>
        <color theme="0"/>
        <color theme="0"/>
      </colorScale>
    </cfRule>
    <cfRule type="expression" dxfId="2665" priority="3346">
      <formula>AC7&lt;0</formula>
    </cfRule>
  </conditionalFormatting>
  <conditionalFormatting sqref="AD7:AD8">
    <cfRule type="expression" dxfId="2664" priority="3343">
      <formula>IF(AD7="Validar","Rojo","Verde")</formula>
    </cfRule>
    <cfRule type="expression" priority="3344">
      <formula>#REF!</formula>
    </cfRule>
  </conditionalFormatting>
  <conditionalFormatting sqref="AG9">
    <cfRule type="colorScale" priority="3310">
      <colorScale>
        <cfvo type="min"/>
        <cfvo type="max"/>
        <color theme="0"/>
        <color theme="0"/>
      </colorScale>
    </cfRule>
    <cfRule type="expression" dxfId="2663" priority="3311">
      <formula>AF9&lt;0</formula>
    </cfRule>
  </conditionalFormatting>
  <conditionalFormatting sqref="AG9:AG20">
    <cfRule type="expression" dxfId="2662" priority="3281">
      <formula>IF(AG9="Validar","Rojo","Verde")</formula>
    </cfRule>
    <cfRule type="expression" priority="3283">
      <formula>#REF!</formula>
    </cfRule>
  </conditionalFormatting>
  <conditionalFormatting sqref="AG10">
    <cfRule type="colorScale" priority="3287">
      <colorScale>
        <cfvo type="min"/>
        <cfvo type="max"/>
        <color theme="0"/>
        <color theme="0"/>
      </colorScale>
    </cfRule>
    <cfRule type="expression" dxfId="2661" priority="3288">
      <formula>AF10&lt;0</formula>
    </cfRule>
  </conditionalFormatting>
  <conditionalFormatting sqref="AG11:AG14">
    <cfRule type="colorScale" priority="3308">
      <colorScale>
        <cfvo type="min"/>
        <cfvo type="max"/>
        <color theme="0"/>
        <color theme="0"/>
      </colorScale>
    </cfRule>
    <cfRule type="expression" dxfId="2660" priority="3309">
      <formula>AF11&lt;0</formula>
    </cfRule>
  </conditionalFormatting>
  <conditionalFormatting sqref="AG15">
    <cfRule type="colorScale" priority="3285">
      <colorScale>
        <cfvo type="min"/>
        <cfvo type="max"/>
        <color theme="0"/>
        <color theme="0"/>
      </colorScale>
    </cfRule>
    <cfRule type="expression" dxfId="2659" priority="3286">
      <formula>AF15&lt;0</formula>
    </cfRule>
  </conditionalFormatting>
  <conditionalFormatting sqref="AG16:AG17">
    <cfRule type="colorScale" priority="3306">
      <colorScale>
        <cfvo type="min"/>
        <cfvo type="max"/>
        <color theme="0"/>
        <color theme="0"/>
      </colorScale>
    </cfRule>
    <cfRule type="expression" dxfId="2658" priority="3307">
      <formula>AF16&lt;0</formula>
    </cfRule>
  </conditionalFormatting>
  <conditionalFormatting sqref="AG18">
    <cfRule type="colorScale" priority="3282">
      <colorScale>
        <cfvo type="min"/>
        <cfvo type="max"/>
        <color theme="0"/>
        <color theme="0"/>
      </colorScale>
    </cfRule>
    <cfRule type="expression" dxfId="2657" priority="3284">
      <formula>AF18&lt;0</formula>
    </cfRule>
  </conditionalFormatting>
  <conditionalFormatting sqref="AG19:AG20">
    <cfRule type="colorScale" priority="3304">
      <colorScale>
        <cfvo type="min"/>
        <cfvo type="max"/>
        <color theme="0"/>
        <color theme="0"/>
      </colorScale>
    </cfRule>
    <cfRule type="expression" dxfId="2656" priority="3305">
      <formula>AF19&lt;0</formula>
    </cfRule>
  </conditionalFormatting>
  <conditionalFormatting sqref="AG23">
    <cfRule type="colorScale" priority="3279">
      <colorScale>
        <cfvo type="min"/>
        <cfvo type="max"/>
        <color theme="0"/>
        <color theme="0"/>
      </colorScale>
    </cfRule>
    <cfRule type="expression" dxfId="2655" priority="3280">
      <formula>AF23&lt;0</formula>
    </cfRule>
  </conditionalFormatting>
  <conditionalFormatting sqref="AG23:AG31">
    <cfRule type="expression" dxfId="2654" priority="3273">
      <formula>IF(AG23="Validar","Rojo","Verde")</formula>
    </cfRule>
    <cfRule type="expression" priority="3275">
      <formula>#REF!</formula>
    </cfRule>
  </conditionalFormatting>
  <conditionalFormatting sqref="AG24">
    <cfRule type="colorScale" priority="3302">
      <colorScale>
        <cfvo type="min"/>
        <cfvo type="max"/>
        <color theme="0"/>
        <color theme="0"/>
      </colorScale>
    </cfRule>
    <cfRule type="expression" dxfId="2653" priority="3303">
      <formula>AF24&lt;0</formula>
    </cfRule>
  </conditionalFormatting>
  <conditionalFormatting sqref="AG25">
    <cfRule type="colorScale" priority="3300">
      <colorScale>
        <cfvo type="min"/>
        <cfvo type="max"/>
        <color theme="0"/>
        <color theme="0"/>
      </colorScale>
    </cfRule>
    <cfRule type="expression" dxfId="2652" priority="3301">
      <formula>AF25&lt;0</formula>
    </cfRule>
  </conditionalFormatting>
  <conditionalFormatting sqref="AG26">
    <cfRule type="colorScale" priority="3277">
      <colorScale>
        <cfvo type="min"/>
        <cfvo type="max"/>
        <color theme="0"/>
        <color theme="0"/>
      </colorScale>
    </cfRule>
    <cfRule type="expression" dxfId="2651" priority="3278">
      <formula>AF26&lt;0</formula>
    </cfRule>
  </conditionalFormatting>
  <conditionalFormatting sqref="AG27">
    <cfRule type="colorScale" priority="3298">
      <colorScale>
        <cfvo type="min"/>
        <cfvo type="max"/>
        <color theme="0"/>
        <color theme="0"/>
      </colorScale>
    </cfRule>
    <cfRule type="expression" dxfId="2650" priority="3299">
      <formula>AF27&lt;0</formula>
    </cfRule>
  </conditionalFormatting>
  <conditionalFormatting sqref="AG28">
    <cfRule type="colorScale" priority="3296">
      <colorScale>
        <cfvo type="min"/>
        <cfvo type="max"/>
        <color theme="0"/>
        <color theme="0"/>
      </colorScale>
    </cfRule>
    <cfRule type="expression" dxfId="2649" priority="3297">
      <formula>AF28&lt;0</formula>
    </cfRule>
  </conditionalFormatting>
  <conditionalFormatting sqref="AG29">
    <cfRule type="colorScale" priority="3274">
      <colorScale>
        <cfvo type="min"/>
        <cfvo type="max"/>
        <color theme="0"/>
        <color theme="0"/>
      </colorScale>
    </cfRule>
    <cfRule type="expression" dxfId="2648" priority="3276">
      <formula>AF29&lt;0</formula>
    </cfRule>
  </conditionalFormatting>
  <conditionalFormatting sqref="AG30">
    <cfRule type="colorScale" priority="3294">
      <colorScale>
        <cfvo type="min"/>
        <cfvo type="max"/>
        <color theme="0"/>
        <color theme="0"/>
      </colorScale>
    </cfRule>
    <cfRule type="expression" dxfId="2647" priority="3295">
      <formula>AF30&lt;0</formula>
    </cfRule>
  </conditionalFormatting>
  <conditionalFormatting sqref="AG31">
    <cfRule type="colorScale" priority="3292">
      <colorScale>
        <cfvo type="min"/>
        <cfvo type="max"/>
        <color theme="0"/>
        <color theme="0"/>
      </colorScale>
    </cfRule>
    <cfRule type="expression" dxfId="2646" priority="3293">
      <formula>AF31&lt;0</formula>
    </cfRule>
  </conditionalFormatting>
  <conditionalFormatting sqref="AG39">
    <cfRule type="colorScale" priority="3270">
      <colorScale>
        <cfvo type="min"/>
        <cfvo type="max"/>
        <color theme="0"/>
        <color theme="0"/>
      </colorScale>
    </cfRule>
    <cfRule type="expression" priority="3271">
      <formula>#REF!</formula>
    </cfRule>
    <cfRule type="expression" dxfId="2645" priority="3272">
      <formula>AF39&lt;0</formula>
    </cfRule>
  </conditionalFormatting>
  <conditionalFormatting sqref="AG39:AG107">
    <cfRule type="expression" dxfId="2644" priority="3208">
      <formula>IF(AG39="Validar","Rojo","Verde")</formula>
    </cfRule>
  </conditionalFormatting>
  <conditionalFormatting sqref="AG40:AG67">
    <cfRule type="colorScale" priority="3289">
      <colorScale>
        <cfvo type="min"/>
        <cfvo type="max"/>
        <color theme="0"/>
        <color theme="0"/>
      </colorScale>
    </cfRule>
    <cfRule type="expression" priority="3290">
      <formula>$F$19</formula>
    </cfRule>
    <cfRule type="expression" dxfId="2643" priority="3291">
      <formula>AF40&lt;0</formula>
    </cfRule>
  </conditionalFormatting>
  <conditionalFormatting sqref="AG68">
    <cfRule type="colorScale" priority="3267">
      <colorScale>
        <cfvo type="min"/>
        <cfvo type="max"/>
        <color theme="0"/>
        <color theme="0"/>
      </colorScale>
    </cfRule>
    <cfRule type="expression" priority="3268">
      <formula>#REF!</formula>
    </cfRule>
    <cfRule type="expression" dxfId="2642" priority="3269">
      <formula>AF68&lt;0</formula>
    </cfRule>
  </conditionalFormatting>
  <conditionalFormatting sqref="AG69:AG81">
    <cfRule type="colorScale" priority="3314">
      <colorScale>
        <cfvo type="min"/>
        <cfvo type="max"/>
        <color theme="0"/>
        <color theme="0"/>
      </colorScale>
    </cfRule>
    <cfRule type="expression" priority="3315">
      <formula>$F$19</formula>
    </cfRule>
    <cfRule type="expression" dxfId="2641" priority="3316">
      <formula>AF69&lt;0</formula>
    </cfRule>
  </conditionalFormatting>
  <conditionalFormatting sqref="AG82 AG92 AG103 AG107">
    <cfRule type="expression" dxfId="2640" priority="3313">
      <formula>AF82&lt;0</formula>
    </cfRule>
  </conditionalFormatting>
  <conditionalFormatting sqref="AG83">
    <cfRule type="colorScale" priority="3209">
      <colorScale>
        <cfvo type="min"/>
        <cfvo type="max"/>
        <color theme="0"/>
        <color theme="0"/>
      </colorScale>
    </cfRule>
    <cfRule type="expression" priority="3210">
      <formula>#REF!</formula>
    </cfRule>
    <cfRule type="expression" dxfId="2639" priority="3211">
      <formula>AF83&lt;0</formula>
    </cfRule>
  </conditionalFormatting>
  <conditionalFormatting sqref="AG84:AG91">
    <cfRule type="colorScale" priority="3317">
      <colorScale>
        <cfvo type="min"/>
        <cfvo type="max"/>
        <color theme="0"/>
        <color theme="0"/>
      </colorScale>
    </cfRule>
    <cfRule type="expression" priority="3318">
      <formula>$F$19</formula>
    </cfRule>
    <cfRule type="expression" dxfId="2638" priority="3319">
      <formula>AF84&lt;0</formula>
    </cfRule>
  </conditionalFormatting>
  <conditionalFormatting sqref="AG92 AG82 AG103 AG107">
    <cfRule type="colorScale" priority="3312">
      <colorScale>
        <cfvo type="min"/>
        <cfvo type="max"/>
        <color theme="0"/>
        <color theme="0"/>
      </colorScale>
    </cfRule>
  </conditionalFormatting>
  <conditionalFormatting sqref="AG93">
    <cfRule type="colorScale" priority="3264">
      <colorScale>
        <cfvo type="min"/>
        <cfvo type="max"/>
        <color theme="0"/>
        <color theme="0"/>
      </colorScale>
    </cfRule>
    <cfRule type="expression" priority="3265">
      <formula>#REF!</formula>
    </cfRule>
    <cfRule type="expression" dxfId="2637" priority="3266">
      <formula>AF93&lt;0</formula>
    </cfRule>
  </conditionalFormatting>
  <conditionalFormatting sqref="AG94:AG102">
    <cfRule type="colorScale" priority="3320">
      <colorScale>
        <cfvo type="min"/>
        <cfvo type="max"/>
        <color theme="0"/>
        <color theme="0"/>
      </colorScale>
    </cfRule>
    <cfRule type="expression" priority="3321">
      <formula>$F$19</formula>
    </cfRule>
    <cfRule type="expression" dxfId="2636" priority="3322">
      <formula>AF94&lt;0</formula>
    </cfRule>
  </conditionalFormatting>
  <conditionalFormatting sqref="AG104">
    <cfRule type="colorScale" priority="3261">
      <colorScale>
        <cfvo type="min"/>
        <cfvo type="max"/>
        <color theme="0"/>
        <color theme="0"/>
      </colorScale>
    </cfRule>
    <cfRule type="expression" priority="3262">
      <formula>#REF!</formula>
    </cfRule>
    <cfRule type="expression" dxfId="2635" priority="3263">
      <formula>AF104&lt;0</formula>
    </cfRule>
  </conditionalFormatting>
  <conditionalFormatting sqref="AG105:AG106">
    <cfRule type="colorScale" priority="3323">
      <colorScale>
        <cfvo type="min"/>
        <cfvo type="max"/>
        <color theme="0"/>
        <color theme="0"/>
      </colorScale>
    </cfRule>
    <cfRule type="expression" priority="3324">
      <formula>$F$19</formula>
    </cfRule>
    <cfRule type="expression" dxfId="2634" priority="3325">
      <formula>AF105&lt;0</formula>
    </cfRule>
  </conditionalFormatting>
  <conditionalFormatting sqref="AG110">
    <cfRule type="colorScale" priority="3326">
      <colorScale>
        <cfvo type="min"/>
        <cfvo type="max"/>
        <color theme="0"/>
        <color theme="0"/>
      </colorScale>
    </cfRule>
    <cfRule type="expression" dxfId="2633" priority="3327">
      <formula>AF110&lt;0</formula>
    </cfRule>
  </conditionalFormatting>
  <conditionalFormatting sqref="AG110:AG111">
    <cfRule type="expression" priority="3206">
      <formula>$F$19</formula>
    </cfRule>
  </conditionalFormatting>
  <conditionalFormatting sqref="AG111">
    <cfRule type="colorScale" priority="3205">
      <colorScale>
        <cfvo type="min"/>
        <cfvo type="max"/>
        <color theme="0"/>
        <color theme="0"/>
      </colorScale>
    </cfRule>
    <cfRule type="expression" dxfId="2632" priority="3207">
      <formula>AF111&lt;0</formula>
    </cfRule>
  </conditionalFormatting>
  <conditionalFormatting sqref="AG117:AG123">
    <cfRule type="colorScale" priority="3331">
      <colorScale>
        <cfvo type="min"/>
        <cfvo type="max"/>
        <color theme="0"/>
        <color theme="0"/>
      </colorScale>
    </cfRule>
    <cfRule type="expression" priority="3332">
      <formula>$F$19</formula>
    </cfRule>
    <cfRule type="expression" dxfId="2631" priority="3333">
      <formula>AF117&lt;0</formula>
    </cfRule>
  </conditionalFormatting>
  <conditionalFormatting sqref="AG125">
    <cfRule type="colorScale" priority="3258">
      <colorScale>
        <cfvo type="min"/>
        <cfvo type="max"/>
        <color theme="0"/>
        <color theme="0"/>
      </colorScale>
    </cfRule>
    <cfRule type="expression" priority="3259">
      <formula>#REF!</formula>
    </cfRule>
    <cfRule type="expression" dxfId="2630" priority="3260">
      <formula>AF125&lt;0</formula>
    </cfRule>
  </conditionalFormatting>
  <conditionalFormatting sqref="AG125:AG135">
    <cfRule type="expression" dxfId="2629" priority="3257">
      <formula>IF(AG125="Validar","Rojo","Verde")</formula>
    </cfRule>
  </conditionalFormatting>
  <conditionalFormatting sqref="AG126:AG132">
    <cfRule type="colorScale" priority="3334">
      <colorScale>
        <cfvo type="min"/>
        <cfvo type="max"/>
        <color theme="0"/>
        <color theme="0"/>
      </colorScale>
    </cfRule>
    <cfRule type="expression" dxfId="2628" priority="3336">
      <formula>AF126&lt;0</formula>
    </cfRule>
  </conditionalFormatting>
  <conditionalFormatting sqref="AG126:AG134">
    <cfRule type="expression" priority="3335">
      <formula>$F$19</formula>
    </cfRule>
  </conditionalFormatting>
  <conditionalFormatting sqref="AG133:AG134">
    <cfRule type="colorScale" priority="3337">
      <colorScale>
        <cfvo type="min"/>
        <cfvo type="max"/>
        <color theme="0"/>
        <color theme="0"/>
      </colorScale>
    </cfRule>
    <cfRule type="expression" dxfId="2627" priority="3338">
      <formula>AF133&lt;0</formula>
    </cfRule>
  </conditionalFormatting>
  <conditionalFormatting sqref="AG135">
    <cfRule type="colorScale" priority="3328">
      <colorScale>
        <cfvo type="min"/>
        <cfvo type="max"/>
        <color theme="0"/>
        <color theme="0"/>
      </colorScale>
    </cfRule>
    <cfRule type="expression" priority="3329">
      <formula>$F$23</formula>
    </cfRule>
    <cfRule type="expression" dxfId="2626" priority="3330">
      <formula>AF135&lt;0</formula>
    </cfRule>
  </conditionalFormatting>
  <conditionalFormatting sqref="AG110:AH111">
    <cfRule type="expression" dxfId="2625" priority="3201">
      <formula>IF(AG110="Validar","Rojo","Verde")</formula>
    </cfRule>
  </conditionalFormatting>
  <conditionalFormatting sqref="AG117:AH123">
    <cfRule type="expression" dxfId="2624" priority="3214">
      <formula>IF(AG117="Validar","Rojo","Verde")</formula>
    </cfRule>
  </conditionalFormatting>
  <conditionalFormatting sqref="AH40:AH66">
    <cfRule type="colorScale" priority="3249">
      <colorScale>
        <cfvo type="min"/>
        <cfvo type="max"/>
        <color theme="0"/>
        <color theme="0"/>
      </colorScale>
    </cfRule>
    <cfRule type="expression" priority="3250">
      <formula>#REF!</formula>
    </cfRule>
    <cfRule type="expression" dxfId="2623" priority="3251">
      <formula>AG40&lt;0</formula>
    </cfRule>
  </conditionalFormatting>
  <conditionalFormatting sqref="AH40:AH67">
    <cfRule type="expression" dxfId="2622" priority="3248">
      <formula>IF(AH40="Validar","Rojo","Verde")</formula>
    </cfRule>
  </conditionalFormatting>
  <conditionalFormatting sqref="AH67 AG82:AH82 AG92:AH92 AG103:AH103 AG107:AH107">
    <cfRule type="expression" priority="3253">
      <formula>$F$23</formula>
    </cfRule>
  </conditionalFormatting>
  <conditionalFormatting sqref="AH67 AH82 AH92 AH103 AH107">
    <cfRule type="expression" dxfId="2621" priority="3254">
      <formula>AG67&lt;0</formula>
    </cfRule>
  </conditionalFormatting>
  <conditionalFormatting sqref="AH69">
    <cfRule type="colorScale" priority="3246">
      <colorScale>
        <cfvo type="min"/>
        <cfvo type="max"/>
        <color theme="0"/>
        <color theme="0"/>
      </colorScale>
    </cfRule>
    <cfRule type="expression" dxfId="2620" priority="3247">
      <formula>AG69&lt;0</formula>
    </cfRule>
  </conditionalFormatting>
  <conditionalFormatting sqref="AH69:AH81">
    <cfRule type="expression" priority="3244">
      <formula>#REF!</formula>
    </cfRule>
  </conditionalFormatting>
  <conditionalFormatting sqref="AH69:AH82">
    <cfRule type="expression" dxfId="2619" priority="3242">
      <formula>IF(AH69="Validar","Rojo","Verde")</formula>
    </cfRule>
  </conditionalFormatting>
  <conditionalFormatting sqref="AH70:AH78">
    <cfRule type="colorScale" priority="3243">
      <colorScale>
        <cfvo type="min"/>
        <cfvo type="max"/>
        <color theme="0"/>
        <color theme="0"/>
      </colorScale>
    </cfRule>
    <cfRule type="expression" dxfId="2618" priority="3245">
      <formula>AG70&lt;0</formula>
    </cfRule>
  </conditionalFormatting>
  <conditionalFormatting sqref="AH79:AH81">
    <cfRule type="colorScale" priority="3255">
      <colorScale>
        <cfvo type="min"/>
        <cfvo type="max"/>
        <color theme="0"/>
        <color theme="0"/>
      </colorScale>
    </cfRule>
    <cfRule type="expression" dxfId="2617" priority="3256">
      <formula>AG79&lt;0</formula>
    </cfRule>
  </conditionalFormatting>
  <conditionalFormatting sqref="AH82 AH67 AH92 AH103 AH107">
    <cfRule type="colorScale" priority="3252">
      <colorScale>
        <cfvo type="min"/>
        <cfvo type="max"/>
        <color theme="0"/>
        <color theme="0"/>
      </colorScale>
    </cfRule>
  </conditionalFormatting>
  <conditionalFormatting sqref="AH84">
    <cfRule type="colorScale" priority="3240">
      <colorScale>
        <cfvo type="min"/>
        <cfvo type="max"/>
        <color theme="0"/>
        <color theme="0"/>
      </colorScale>
    </cfRule>
    <cfRule type="expression" dxfId="2616" priority="3241">
      <formula>AG84&lt;0</formula>
    </cfRule>
  </conditionalFormatting>
  <conditionalFormatting sqref="AH84:AH91">
    <cfRule type="expression" priority="3238">
      <formula>#REF!</formula>
    </cfRule>
  </conditionalFormatting>
  <conditionalFormatting sqref="AH84:AH92">
    <cfRule type="expression" dxfId="2615" priority="3236">
      <formula>IF(AH84="Validar","Rojo","Verde")</formula>
    </cfRule>
  </conditionalFormatting>
  <conditionalFormatting sqref="AH85:AH91">
    <cfRule type="colorScale" priority="3237">
      <colorScale>
        <cfvo type="min"/>
        <cfvo type="max"/>
        <color theme="0"/>
        <color theme="0"/>
      </colorScale>
    </cfRule>
    <cfRule type="expression" dxfId="2614" priority="3239">
      <formula>AG85&lt;0</formula>
    </cfRule>
  </conditionalFormatting>
  <conditionalFormatting sqref="AH94">
    <cfRule type="colorScale" priority="3234">
      <colorScale>
        <cfvo type="min"/>
        <cfvo type="max"/>
        <color theme="0"/>
        <color theme="0"/>
      </colorScale>
    </cfRule>
    <cfRule type="expression" dxfId="2613" priority="3235">
      <formula>AG94&lt;0</formula>
    </cfRule>
  </conditionalFormatting>
  <conditionalFormatting sqref="AH94:AH102">
    <cfRule type="expression" priority="3228">
      <formula>#REF!</formula>
    </cfRule>
  </conditionalFormatting>
  <conditionalFormatting sqref="AH94:AH103">
    <cfRule type="expression" dxfId="2612" priority="3226">
      <formula>IF(AH94="Validar","Rojo","Verde")</formula>
    </cfRule>
  </conditionalFormatting>
  <conditionalFormatting sqref="AH95:AH100">
    <cfRule type="colorScale" priority="3232">
      <colorScale>
        <cfvo type="min"/>
        <cfvo type="max"/>
        <color theme="0"/>
        <color theme="0"/>
      </colorScale>
    </cfRule>
    <cfRule type="expression" dxfId="2611" priority="3233">
      <formula>AG95&lt;0</formula>
    </cfRule>
  </conditionalFormatting>
  <conditionalFormatting sqref="AH101">
    <cfRule type="colorScale" priority="3230">
      <colorScale>
        <cfvo type="min"/>
        <cfvo type="max"/>
        <color theme="0"/>
        <color theme="0"/>
      </colorScale>
    </cfRule>
    <cfRule type="expression" dxfId="2610" priority="3231">
      <formula>AG101&lt;0</formula>
    </cfRule>
  </conditionalFormatting>
  <conditionalFormatting sqref="AH102">
    <cfRule type="colorScale" priority="3227">
      <colorScale>
        <cfvo type="min"/>
        <cfvo type="max"/>
        <color theme="0"/>
        <color theme="0"/>
      </colorScale>
    </cfRule>
    <cfRule type="expression" dxfId="2609" priority="3229">
      <formula>AG102&lt;0</formula>
    </cfRule>
  </conditionalFormatting>
  <conditionalFormatting sqref="AH105">
    <cfRule type="colorScale" priority="3224">
      <colorScale>
        <cfvo type="min"/>
        <cfvo type="max"/>
        <color theme="0"/>
        <color theme="0"/>
      </colorScale>
    </cfRule>
    <cfRule type="expression" dxfId="2608" priority="3225">
      <formula>AG105&lt;0</formula>
    </cfRule>
  </conditionalFormatting>
  <conditionalFormatting sqref="AH105:AH106">
    <cfRule type="expression" priority="3222">
      <formula>#REF!</formula>
    </cfRule>
  </conditionalFormatting>
  <conditionalFormatting sqref="AH105:AH107">
    <cfRule type="expression" dxfId="2607" priority="3220">
      <formula>IF(AH105="Validar","Rojo","Verde")</formula>
    </cfRule>
  </conditionalFormatting>
  <conditionalFormatting sqref="AH106">
    <cfRule type="colorScale" priority="3221">
      <colorScale>
        <cfvo type="min"/>
        <cfvo type="max"/>
        <color theme="0"/>
        <color theme="0"/>
      </colorScale>
    </cfRule>
    <cfRule type="expression" dxfId="2606" priority="3223">
      <formula>AG106&lt;0</formula>
    </cfRule>
  </conditionalFormatting>
  <conditionalFormatting sqref="AH110">
    <cfRule type="colorScale" priority="3212">
      <colorScale>
        <cfvo type="min"/>
        <cfvo type="max"/>
        <color theme="0"/>
        <color theme="0"/>
      </colorScale>
    </cfRule>
    <cfRule type="expression" dxfId="2605" priority="3213">
      <formula>AG110&lt;0</formula>
    </cfRule>
  </conditionalFormatting>
  <conditionalFormatting sqref="AH110:AH111">
    <cfRule type="expression" priority="3203">
      <formula>#REF!</formula>
    </cfRule>
  </conditionalFormatting>
  <conditionalFormatting sqref="AH111">
    <cfRule type="colorScale" priority="3202">
      <colorScale>
        <cfvo type="min"/>
        <cfvo type="max"/>
        <color theme="0"/>
        <color theme="0"/>
      </colorScale>
    </cfRule>
    <cfRule type="expression" dxfId="2604" priority="3204">
      <formula>AG111&lt;0</formula>
    </cfRule>
  </conditionalFormatting>
  <conditionalFormatting sqref="AH117">
    <cfRule type="colorScale" priority="3218">
      <colorScale>
        <cfvo type="min"/>
        <cfvo type="max"/>
        <color theme="0"/>
        <color theme="0"/>
      </colorScale>
    </cfRule>
    <cfRule type="expression" dxfId="2603" priority="3219">
      <formula>AG117&lt;0</formula>
    </cfRule>
  </conditionalFormatting>
  <conditionalFormatting sqref="AH117:AH123">
    <cfRule type="expression" priority="3216">
      <formula>#REF!</formula>
    </cfRule>
  </conditionalFormatting>
  <conditionalFormatting sqref="AH118:AH123">
    <cfRule type="colorScale" priority="3215">
      <colorScale>
        <cfvo type="min"/>
        <cfvo type="max"/>
        <color theme="0"/>
        <color theme="0"/>
      </colorScale>
    </cfRule>
    <cfRule type="expression" dxfId="2602" priority="3217">
      <formula>AG118&lt;0</formula>
    </cfRule>
  </conditionalFormatting>
  <conditionalFormatting sqref="AH126:AH135">
    <cfRule type="expression" dxfId="2601" priority="3339">
      <formula>IF(AH126="Validar","Rojo","Verde")</formula>
    </cfRule>
    <cfRule type="colorScale" priority="3340">
      <colorScale>
        <cfvo type="min"/>
        <cfvo type="max"/>
        <color theme="0"/>
        <color theme="0"/>
      </colorScale>
    </cfRule>
    <cfRule type="expression" priority="3341">
      <formula>$F$23</formula>
    </cfRule>
    <cfRule type="expression" dxfId="2600" priority="3342">
      <formula>AG126&lt;0</formula>
    </cfRule>
  </conditionalFormatting>
  <conditionalFormatting sqref="AG6">
    <cfRule type="colorScale" priority="3199">
      <colorScale>
        <cfvo type="min"/>
        <cfvo type="max"/>
        <color theme="0"/>
        <color theme="0"/>
      </colorScale>
    </cfRule>
    <cfRule type="expression" dxfId="2599" priority="3200">
      <formula>AF6&lt;0</formula>
    </cfRule>
  </conditionalFormatting>
  <conditionalFormatting sqref="AG6">
    <cfRule type="expression" dxfId="2598" priority="3197">
      <formula>IF(AG6="Validar","Rojo","Verde")</formula>
    </cfRule>
    <cfRule type="expression" priority="3198">
      <formula>#REF!</formula>
    </cfRule>
  </conditionalFormatting>
  <conditionalFormatting sqref="AG7:AG8">
    <cfRule type="colorScale" priority="3195">
      <colorScale>
        <cfvo type="min"/>
        <cfvo type="max"/>
        <color theme="0"/>
        <color theme="0"/>
      </colorScale>
    </cfRule>
    <cfRule type="expression" dxfId="2597" priority="3196">
      <formula>AF7&lt;0</formula>
    </cfRule>
  </conditionalFormatting>
  <conditionalFormatting sqref="AG7:AG8">
    <cfRule type="expression" dxfId="2596" priority="3193">
      <formula>IF(AG7="Validar","Rojo","Verde")</formula>
    </cfRule>
    <cfRule type="expression" priority="3194">
      <formula>#REF!</formula>
    </cfRule>
  </conditionalFormatting>
  <conditionalFormatting sqref="AK9">
    <cfRule type="colorScale" priority="3160">
      <colorScale>
        <cfvo type="min"/>
        <cfvo type="max"/>
        <color theme="0"/>
        <color theme="0"/>
      </colorScale>
    </cfRule>
    <cfRule type="expression" dxfId="2595" priority="3161">
      <formula>AJ9&lt;0</formula>
    </cfRule>
  </conditionalFormatting>
  <conditionalFormatting sqref="AK9:AK20">
    <cfRule type="expression" dxfId="2594" priority="3131">
      <formula>IF(AK9="Validar","Rojo","Verde")</formula>
    </cfRule>
    <cfRule type="expression" priority="3133">
      <formula>#REF!</formula>
    </cfRule>
  </conditionalFormatting>
  <conditionalFormatting sqref="AK10">
    <cfRule type="colorScale" priority="3137">
      <colorScale>
        <cfvo type="min"/>
        <cfvo type="max"/>
        <color theme="0"/>
        <color theme="0"/>
      </colorScale>
    </cfRule>
    <cfRule type="expression" dxfId="2593" priority="3138">
      <formula>AJ10&lt;0</formula>
    </cfRule>
  </conditionalFormatting>
  <conditionalFormatting sqref="AK11:AK14">
    <cfRule type="colorScale" priority="3158">
      <colorScale>
        <cfvo type="min"/>
        <cfvo type="max"/>
        <color theme="0"/>
        <color theme="0"/>
      </colorScale>
    </cfRule>
    <cfRule type="expression" dxfId="2592" priority="3159">
      <formula>AJ11&lt;0</formula>
    </cfRule>
  </conditionalFormatting>
  <conditionalFormatting sqref="AK15">
    <cfRule type="colorScale" priority="3135">
      <colorScale>
        <cfvo type="min"/>
        <cfvo type="max"/>
        <color theme="0"/>
        <color theme="0"/>
      </colorScale>
    </cfRule>
    <cfRule type="expression" dxfId="2591" priority="3136">
      <formula>AJ15&lt;0</formula>
    </cfRule>
  </conditionalFormatting>
  <conditionalFormatting sqref="AK16:AK17">
    <cfRule type="colorScale" priority="3156">
      <colorScale>
        <cfvo type="min"/>
        <cfvo type="max"/>
        <color theme="0"/>
        <color theme="0"/>
      </colorScale>
    </cfRule>
    <cfRule type="expression" dxfId="2590" priority="3157">
      <formula>AJ16&lt;0</formula>
    </cfRule>
  </conditionalFormatting>
  <conditionalFormatting sqref="AK18">
    <cfRule type="colorScale" priority="3132">
      <colorScale>
        <cfvo type="min"/>
        <cfvo type="max"/>
        <color theme="0"/>
        <color theme="0"/>
      </colorScale>
    </cfRule>
    <cfRule type="expression" dxfId="2589" priority="3134">
      <formula>AJ18&lt;0</formula>
    </cfRule>
  </conditionalFormatting>
  <conditionalFormatting sqref="AK19:AK20">
    <cfRule type="colorScale" priority="3154">
      <colorScale>
        <cfvo type="min"/>
        <cfvo type="max"/>
        <color theme="0"/>
        <color theme="0"/>
      </colorScale>
    </cfRule>
    <cfRule type="expression" dxfId="2588" priority="3155">
      <formula>AJ19&lt;0</formula>
    </cfRule>
  </conditionalFormatting>
  <conditionalFormatting sqref="AK23">
    <cfRule type="colorScale" priority="3129">
      <colorScale>
        <cfvo type="min"/>
        <cfvo type="max"/>
        <color theme="0"/>
        <color theme="0"/>
      </colorScale>
    </cfRule>
    <cfRule type="expression" dxfId="2587" priority="3130">
      <formula>AJ23&lt;0</formula>
    </cfRule>
  </conditionalFormatting>
  <conditionalFormatting sqref="AK23:AK31">
    <cfRule type="expression" dxfId="2586" priority="3123">
      <formula>IF(AK23="Validar","Rojo","Verde")</formula>
    </cfRule>
    <cfRule type="expression" priority="3125">
      <formula>#REF!</formula>
    </cfRule>
  </conditionalFormatting>
  <conditionalFormatting sqref="AK24">
    <cfRule type="colorScale" priority="3152">
      <colorScale>
        <cfvo type="min"/>
        <cfvo type="max"/>
        <color theme="0"/>
        <color theme="0"/>
      </colorScale>
    </cfRule>
    <cfRule type="expression" dxfId="2585" priority="3153">
      <formula>AJ24&lt;0</formula>
    </cfRule>
  </conditionalFormatting>
  <conditionalFormatting sqref="AK25">
    <cfRule type="colorScale" priority="3150">
      <colorScale>
        <cfvo type="min"/>
        <cfvo type="max"/>
        <color theme="0"/>
        <color theme="0"/>
      </colorScale>
    </cfRule>
    <cfRule type="expression" dxfId="2584" priority="3151">
      <formula>AJ25&lt;0</formula>
    </cfRule>
  </conditionalFormatting>
  <conditionalFormatting sqref="AK26">
    <cfRule type="colorScale" priority="3127">
      <colorScale>
        <cfvo type="min"/>
        <cfvo type="max"/>
        <color theme="0"/>
        <color theme="0"/>
      </colorScale>
    </cfRule>
    <cfRule type="expression" dxfId="2583" priority="3128">
      <formula>AJ26&lt;0</formula>
    </cfRule>
  </conditionalFormatting>
  <conditionalFormatting sqref="AK27">
    <cfRule type="colorScale" priority="3148">
      <colorScale>
        <cfvo type="min"/>
        <cfvo type="max"/>
        <color theme="0"/>
        <color theme="0"/>
      </colorScale>
    </cfRule>
    <cfRule type="expression" dxfId="2582" priority="3149">
      <formula>AJ27&lt;0</formula>
    </cfRule>
  </conditionalFormatting>
  <conditionalFormatting sqref="AK28">
    <cfRule type="colorScale" priority="3146">
      <colorScale>
        <cfvo type="min"/>
        <cfvo type="max"/>
        <color theme="0"/>
        <color theme="0"/>
      </colorScale>
    </cfRule>
    <cfRule type="expression" dxfId="2581" priority="3147">
      <formula>AJ28&lt;0</formula>
    </cfRule>
  </conditionalFormatting>
  <conditionalFormatting sqref="AK29">
    <cfRule type="colorScale" priority="3124">
      <colorScale>
        <cfvo type="min"/>
        <cfvo type="max"/>
        <color theme="0"/>
        <color theme="0"/>
      </colorScale>
    </cfRule>
    <cfRule type="expression" dxfId="2580" priority="3126">
      <formula>AJ29&lt;0</formula>
    </cfRule>
  </conditionalFormatting>
  <conditionalFormatting sqref="AK30">
    <cfRule type="colorScale" priority="3144">
      <colorScale>
        <cfvo type="min"/>
        <cfvo type="max"/>
        <color theme="0"/>
        <color theme="0"/>
      </colorScale>
    </cfRule>
    <cfRule type="expression" dxfId="2579" priority="3145">
      <formula>AJ30&lt;0</formula>
    </cfRule>
  </conditionalFormatting>
  <conditionalFormatting sqref="AK31">
    <cfRule type="colorScale" priority="3142">
      <colorScale>
        <cfvo type="min"/>
        <cfvo type="max"/>
        <color theme="0"/>
        <color theme="0"/>
      </colorScale>
    </cfRule>
    <cfRule type="expression" dxfId="2578" priority="3143">
      <formula>AJ31&lt;0</formula>
    </cfRule>
  </conditionalFormatting>
  <conditionalFormatting sqref="AK39">
    <cfRule type="colorScale" priority="3120">
      <colorScale>
        <cfvo type="min"/>
        <cfvo type="max"/>
        <color theme="0"/>
        <color theme="0"/>
      </colorScale>
    </cfRule>
    <cfRule type="expression" priority="3121">
      <formula>#REF!</formula>
    </cfRule>
    <cfRule type="expression" dxfId="2577" priority="3122">
      <formula>AJ39&lt;0</formula>
    </cfRule>
  </conditionalFormatting>
  <conditionalFormatting sqref="AK39:AK107">
    <cfRule type="expression" dxfId="2576" priority="3058">
      <formula>IF(AK39="Validar","Rojo","Verde")</formula>
    </cfRule>
  </conditionalFormatting>
  <conditionalFormatting sqref="AK40:AK67">
    <cfRule type="colorScale" priority="3139">
      <colorScale>
        <cfvo type="min"/>
        <cfvo type="max"/>
        <color theme="0"/>
        <color theme="0"/>
      </colorScale>
    </cfRule>
    <cfRule type="expression" priority="3140">
      <formula>$F$19</formula>
    </cfRule>
    <cfRule type="expression" dxfId="2575" priority="3141">
      <formula>AJ40&lt;0</formula>
    </cfRule>
  </conditionalFormatting>
  <conditionalFormatting sqref="AK68">
    <cfRule type="colorScale" priority="3117">
      <colorScale>
        <cfvo type="min"/>
        <cfvo type="max"/>
        <color theme="0"/>
        <color theme="0"/>
      </colorScale>
    </cfRule>
    <cfRule type="expression" priority="3118">
      <formula>#REF!</formula>
    </cfRule>
    <cfRule type="expression" dxfId="2574" priority="3119">
      <formula>AJ68&lt;0</formula>
    </cfRule>
  </conditionalFormatting>
  <conditionalFormatting sqref="AK69:AK81">
    <cfRule type="colorScale" priority="3164">
      <colorScale>
        <cfvo type="min"/>
        <cfvo type="max"/>
        <color theme="0"/>
        <color theme="0"/>
      </colorScale>
    </cfRule>
    <cfRule type="expression" priority="3165">
      <formula>$F$19</formula>
    </cfRule>
    <cfRule type="expression" dxfId="2573" priority="3166">
      <formula>AJ69&lt;0</formula>
    </cfRule>
  </conditionalFormatting>
  <conditionalFormatting sqref="AK82 AK92 AK103 AK107">
    <cfRule type="expression" dxfId="2572" priority="3163">
      <formula>AJ82&lt;0</formula>
    </cfRule>
  </conditionalFormatting>
  <conditionalFormatting sqref="AK83">
    <cfRule type="colorScale" priority="3059">
      <colorScale>
        <cfvo type="min"/>
        <cfvo type="max"/>
        <color theme="0"/>
        <color theme="0"/>
      </colorScale>
    </cfRule>
    <cfRule type="expression" priority="3060">
      <formula>#REF!</formula>
    </cfRule>
    <cfRule type="expression" dxfId="2571" priority="3061">
      <formula>AJ83&lt;0</formula>
    </cfRule>
  </conditionalFormatting>
  <conditionalFormatting sqref="AK84:AK91">
    <cfRule type="colorScale" priority="3167">
      <colorScale>
        <cfvo type="min"/>
        <cfvo type="max"/>
        <color theme="0"/>
        <color theme="0"/>
      </colorScale>
    </cfRule>
    <cfRule type="expression" priority="3168">
      <formula>$F$19</formula>
    </cfRule>
    <cfRule type="expression" dxfId="2570" priority="3169">
      <formula>AJ84&lt;0</formula>
    </cfRule>
  </conditionalFormatting>
  <conditionalFormatting sqref="AK92 AK82 AK103 AK107">
    <cfRule type="colorScale" priority="3162">
      <colorScale>
        <cfvo type="min"/>
        <cfvo type="max"/>
        <color theme="0"/>
        <color theme="0"/>
      </colorScale>
    </cfRule>
  </conditionalFormatting>
  <conditionalFormatting sqref="AK93">
    <cfRule type="colorScale" priority="3114">
      <colorScale>
        <cfvo type="min"/>
        <cfvo type="max"/>
        <color theme="0"/>
        <color theme="0"/>
      </colorScale>
    </cfRule>
    <cfRule type="expression" priority="3115">
      <formula>#REF!</formula>
    </cfRule>
    <cfRule type="expression" dxfId="2569" priority="3116">
      <formula>AJ93&lt;0</formula>
    </cfRule>
  </conditionalFormatting>
  <conditionalFormatting sqref="AK94:AK102">
    <cfRule type="colorScale" priority="3170">
      <colorScale>
        <cfvo type="min"/>
        <cfvo type="max"/>
        <color theme="0"/>
        <color theme="0"/>
      </colorScale>
    </cfRule>
    <cfRule type="expression" priority="3171">
      <formula>$F$19</formula>
    </cfRule>
    <cfRule type="expression" dxfId="2568" priority="3172">
      <formula>AJ94&lt;0</formula>
    </cfRule>
  </conditionalFormatting>
  <conditionalFormatting sqref="AK104">
    <cfRule type="colorScale" priority="3111">
      <colorScale>
        <cfvo type="min"/>
        <cfvo type="max"/>
        <color theme="0"/>
        <color theme="0"/>
      </colorScale>
    </cfRule>
    <cfRule type="expression" priority="3112">
      <formula>#REF!</formula>
    </cfRule>
    <cfRule type="expression" dxfId="2567" priority="3113">
      <formula>AJ104&lt;0</formula>
    </cfRule>
  </conditionalFormatting>
  <conditionalFormatting sqref="AK105:AK106">
    <cfRule type="colorScale" priority="3173">
      <colorScale>
        <cfvo type="min"/>
        <cfvo type="max"/>
        <color theme="0"/>
        <color theme="0"/>
      </colorScale>
    </cfRule>
    <cfRule type="expression" priority="3174">
      <formula>$F$19</formula>
    </cfRule>
    <cfRule type="expression" dxfId="2566" priority="3175">
      <formula>AJ105&lt;0</formula>
    </cfRule>
  </conditionalFormatting>
  <conditionalFormatting sqref="AK110">
    <cfRule type="colorScale" priority="3176">
      <colorScale>
        <cfvo type="min"/>
        <cfvo type="max"/>
        <color theme="0"/>
        <color theme="0"/>
      </colorScale>
    </cfRule>
    <cfRule type="expression" dxfId="2565" priority="3177">
      <formula>AJ110&lt;0</formula>
    </cfRule>
  </conditionalFormatting>
  <conditionalFormatting sqref="AK110:AK111">
    <cfRule type="expression" priority="3056">
      <formula>$F$19</formula>
    </cfRule>
  </conditionalFormatting>
  <conditionalFormatting sqref="AK111">
    <cfRule type="colorScale" priority="3055">
      <colorScale>
        <cfvo type="min"/>
        <cfvo type="max"/>
        <color theme="0"/>
        <color theme="0"/>
      </colorScale>
    </cfRule>
    <cfRule type="expression" dxfId="2564" priority="3057">
      <formula>AJ111&lt;0</formula>
    </cfRule>
  </conditionalFormatting>
  <conditionalFormatting sqref="AK117:AK123">
    <cfRule type="colorScale" priority="3181">
      <colorScale>
        <cfvo type="min"/>
        <cfvo type="max"/>
        <color theme="0"/>
        <color theme="0"/>
      </colorScale>
    </cfRule>
    <cfRule type="expression" priority="3182">
      <formula>$F$19</formula>
    </cfRule>
    <cfRule type="expression" dxfId="2563" priority="3183">
      <formula>AJ117&lt;0</formula>
    </cfRule>
  </conditionalFormatting>
  <conditionalFormatting sqref="AK125">
    <cfRule type="colorScale" priority="3108">
      <colorScale>
        <cfvo type="min"/>
        <cfvo type="max"/>
        <color theme="0"/>
        <color theme="0"/>
      </colorScale>
    </cfRule>
    <cfRule type="expression" priority="3109">
      <formula>#REF!</formula>
    </cfRule>
    <cfRule type="expression" dxfId="2562" priority="3110">
      <formula>AJ125&lt;0</formula>
    </cfRule>
  </conditionalFormatting>
  <conditionalFormatting sqref="AK125:AK135">
    <cfRule type="expression" dxfId="2561" priority="3107">
      <formula>IF(AK125="Validar","Rojo","Verde")</formula>
    </cfRule>
  </conditionalFormatting>
  <conditionalFormatting sqref="AK126:AK132">
    <cfRule type="colorScale" priority="3184">
      <colorScale>
        <cfvo type="min"/>
        <cfvo type="max"/>
        <color theme="0"/>
        <color theme="0"/>
      </colorScale>
    </cfRule>
    <cfRule type="expression" dxfId="2560" priority="3186">
      <formula>AJ126&lt;0</formula>
    </cfRule>
  </conditionalFormatting>
  <conditionalFormatting sqref="AK126:AK134">
    <cfRule type="expression" priority="3185">
      <formula>$F$19</formula>
    </cfRule>
  </conditionalFormatting>
  <conditionalFormatting sqref="AK133:AK134">
    <cfRule type="colorScale" priority="3187">
      <colorScale>
        <cfvo type="min"/>
        <cfvo type="max"/>
        <color theme="0"/>
        <color theme="0"/>
      </colorScale>
    </cfRule>
    <cfRule type="expression" dxfId="2559" priority="3188">
      <formula>AJ133&lt;0</formula>
    </cfRule>
  </conditionalFormatting>
  <conditionalFormatting sqref="AK135">
    <cfRule type="colorScale" priority="3178">
      <colorScale>
        <cfvo type="min"/>
        <cfvo type="max"/>
        <color theme="0"/>
        <color theme="0"/>
      </colorScale>
    </cfRule>
    <cfRule type="expression" priority="3179">
      <formula>$F$23</formula>
    </cfRule>
    <cfRule type="expression" dxfId="2558" priority="3180">
      <formula>AJ135&lt;0</formula>
    </cfRule>
  </conditionalFormatting>
  <conditionalFormatting sqref="AK110:AL111">
    <cfRule type="expression" dxfId="2557" priority="3051">
      <formula>IF(AK110="Validar","Rojo","Verde")</formula>
    </cfRule>
  </conditionalFormatting>
  <conditionalFormatting sqref="AK117:AL123">
    <cfRule type="expression" dxfId="2556" priority="3064">
      <formula>IF(AK117="Validar","Rojo","Verde")</formula>
    </cfRule>
  </conditionalFormatting>
  <conditionalFormatting sqref="AL40:AL66">
    <cfRule type="colorScale" priority="3099">
      <colorScale>
        <cfvo type="min"/>
        <cfvo type="max"/>
        <color theme="0"/>
        <color theme="0"/>
      </colorScale>
    </cfRule>
    <cfRule type="expression" priority="3100">
      <formula>#REF!</formula>
    </cfRule>
    <cfRule type="expression" dxfId="2555" priority="3101">
      <formula>AK40&lt;0</formula>
    </cfRule>
  </conditionalFormatting>
  <conditionalFormatting sqref="AL40:AL67">
    <cfRule type="expression" dxfId="2554" priority="3098">
      <formula>IF(AL40="Validar","Rojo","Verde")</formula>
    </cfRule>
  </conditionalFormatting>
  <conditionalFormatting sqref="AL67 AK82:AL82 AK92:AL92 AK103:AL103 AK107:AL107">
    <cfRule type="expression" priority="3103">
      <formula>$F$23</formula>
    </cfRule>
  </conditionalFormatting>
  <conditionalFormatting sqref="AL67 AL82 AL92 AL103 AL107">
    <cfRule type="expression" dxfId="2553" priority="3104">
      <formula>AK67&lt;0</formula>
    </cfRule>
  </conditionalFormatting>
  <conditionalFormatting sqref="AL69">
    <cfRule type="colorScale" priority="3096">
      <colorScale>
        <cfvo type="min"/>
        <cfvo type="max"/>
        <color theme="0"/>
        <color theme="0"/>
      </colorScale>
    </cfRule>
    <cfRule type="expression" dxfId="2552" priority="3097">
      <formula>AK69&lt;0</formula>
    </cfRule>
  </conditionalFormatting>
  <conditionalFormatting sqref="AL69:AL81">
    <cfRule type="expression" priority="3094">
      <formula>#REF!</formula>
    </cfRule>
  </conditionalFormatting>
  <conditionalFormatting sqref="AL69:AL82">
    <cfRule type="expression" dxfId="2551" priority="3092">
      <formula>IF(AL69="Validar","Rojo","Verde")</formula>
    </cfRule>
  </conditionalFormatting>
  <conditionalFormatting sqref="AL70:AL78">
    <cfRule type="colorScale" priority="3093">
      <colorScale>
        <cfvo type="min"/>
        <cfvo type="max"/>
        <color theme="0"/>
        <color theme="0"/>
      </colorScale>
    </cfRule>
    <cfRule type="expression" dxfId="2550" priority="3095">
      <formula>AK70&lt;0</formula>
    </cfRule>
  </conditionalFormatting>
  <conditionalFormatting sqref="AL79:AL81">
    <cfRule type="colorScale" priority="3105">
      <colorScale>
        <cfvo type="min"/>
        <cfvo type="max"/>
        <color theme="0"/>
        <color theme="0"/>
      </colorScale>
    </cfRule>
    <cfRule type="expression" dxfId="2549" priority="3106">
      <formula>AK79&lt;0</formula>
    </cfRule>
  </conditionalFormatting>
  <conditionalFormatting sqref="AL82 AL67 AL92 AL103 AL107">
    <cfRule type="colorScale" priority="3102">
      <colorScale>
        <cfvo type="min"/>
        <cfvo type="max"/>
        <color theme="0"/>
        <color theme="0"/>
      </colorScale>
    </cfRule>
  </conditionalFormatting>
  <conditionalFormatting sqref="AL84">
    <cfRule type="colorScale" priority="3090">
      <colorScale>
        <cfvo type="min"/>
        <cfvo type="max"/>
        <color theme="0"/>
        <color theme="0"/>
      </colorScale>
    </cfRule>
    <cfRule type="expression" dxfId="2548" priority="3091">
      <formula>AK84&lt;0</formula>
    </cfRule>
  </conditionalFormatting>
  <conditionalFormatting sqref="AL84:AL91">
    <cfRule type="expression" priority="3088">
      <formula>#REF!</formula>
    </cfRule>
  </conditionalFormatting>
  <conditionalFormatting sqref="AL84:AL92">
    <cfRule type="expression" dxfId="2547" priority="3086">
      <formula>IF(AL84="Validar","Rojo","Verde")</formula>
    </cfRule>
  </conditionalFormatting>
  <conditionalFormatting sqref="AL85:AL91">
    <cfRule type="colorScale" priority="3087">
      <colorScale>
        <cfvo type="min"/>
        <cfvo type="max"/>
        <color theme="0"/>
        <color theme="0"/>
      </colorScale>
    </cfRule>
    <cfRule type="expression" dxfId="2546" priority="3089">
      <formula>AK85&lt;0</formula>
    </cfRule>
  </conditionalFormatting>
  <conditionalFormatting sqref="AL94">
    <cfRule type="colorScale" priority="3084">
      <colorScale>
        <cfvo type="min"/>
        <cfvo type="max"/>
        <color theme="0"/>
        <color theme="0"/>
      </colorScale>
    </cfRule>
    <cfRule type="expression" dxfId="2545" priority="3085">
      <formula>AK94&lt;0</formula>
    </cfRule>
  </conditionalFormatting>
  <conditionalFormatting sqref="AL94:AL102">
    <cfRule type="expression" priority="3078">
      <formula>#REF!</formula>
    </cfRule>
  </conditionalFormatting>
  <conditionalFormatting sqref="AL94:AL103">
    <cfRule type="expression" dxfId="2544" priority="3076">
      <formula>IF(AL94="Validar","Rojo","Verde")</formula>
    </cfRule>
  </conditionalFormatting>
  <conditionalFormatting sqref="AL95:AL100">
    <cfRule type="colorScale" priority="3082">
      <colorScale>
        <cfvo type="min"/>
        <cfvo type="max"/>
        <color theme="0"/>
        <color theme="0"/>
      </colorScale>
    </cfRule>
    <cfRule type="expression" dxfId="2543" priority="3083">
      <formula>AK95&lt;0</formula>
    </cfRule>
  </conditionalFormatting>
  <conditionalFormatting sqref="AL101">
    <cfRule type="colorScale" priority="3080">
      <colorScale>
        <cfvo type="min"/>
        <cfvo type="max"/>
        <color theme="0"/>
        <color theme="0"/>
      </colorScale>
    </cfRule>
    <cfRule type="expression" dxfId="2542" priority="3081">
      <formula>AK101&lt;0</formula>
    </cfRule>
  </conditionalFormatting>
  <conditionalFormatting sqref="AL102">
    <cfRule type="colorScale" priority="3077">
      <colorScale>
        <cfvo type="min"/>
        <cfvo type="max"/>
        <color theme="0"/>
        <color theme="0"/>
      </colorScale>
    </cfRule>
    <cfRule type="expression" dxfId="2541" priority="3079">
      <formula>AK102&lt;0</formula>
    </cfRule>
  </conditionalFormatting>
  <conditionalFormatting sqref="AL105">
    <cfRule type="colorScale" priority="3074">
      <colorScale>
        <cfvo type="min"/>
        <cfvo type="max"/>
        <color theme="0"/>
        <color theme="0"/>
      </colorScale>
    </cfRule>
    <cfRule type="expression" dxfId="2540" priority="3075">
      <formula>AK105&lt;0</formula>
    </cfRule>
  </conditionalFormatting>
  <conditionalFormatting sqref="AL105:AL106">
    <cfRule type="expression" priority="3072">
      <formula>#REF!</formula>
    </cfRule>
  </conditionalFormatting>
  <conditionalFormatting sqref="AL105:AL107">
    <cfRule type="expression" dxfId="2539" priority="3070">
      <formula>IF(AL105="Validar","Rojo","Verde")</formula>
    </cfRule>
  </conditionalFormatting>
  <conditionalFormatting sqref="AL106">
    <cfRule type="colorScale" priority="3071">
      <colorScale>
        <cfvo type="min"/>
        <cfvo type="max"/>
        <color theme="0"/>
        <color theme="0"/>
      </colorScale>
    </cfRule>
    <cfRule type="expression" dxfId="2538" priority="3073">
      <formula>AK106&lt;0</formula>
    </cfRule>
  </conditionalFormatting>
  <conditionalFormatting sqref="AL110">
    <cfRule type="colorScale" priority="3062">
      <colorScale>
        <cfvo type="min"/>
        <cfvo type="max"/>
        <color theme="0"/>
        <color theme="0"/>
      </colorScale>
    </cfRule>
    <cfRule type="expression" dxfId="2537" priority="3063">
      <formula>AK110&lt;0</formula>
    </cfRule>
  </conditionalFormatting>
  <conditionalFormatting sqref="AL110:AL111">
    <cfRule type="expression" priority="3053">
      <formula>#REF!</formula>
    </cfRule>
  </conditionalFormatting>
  <conditionalFormatting sqref="AL111">
    <cfRule type="colorScale" priority="3052">
      <colorScale>
        <cfvo type="min"/>
        <cfvo type="max"/>
        <color theme="0"/>
        <color theme="0"/>
      </colorScale>
    </cfRule>
    <cfRule type="expression" dxfId="2536" priority="3054">
      <formula>AK111&lt;0</formula>
    </cfRule>
  </conditionalFormatting>
  <conditionalFormatting sqref="AL117">
    <cfRule type="colorScale" priority="3068">
      <colorScale>
        <cfvo type="min"/>
        <cfvo type="max"/>
        <color theme="0"/>
        <color theme="0"/>
      </colorScale>
    </cfRule>
    <cfRule type="expression" dxfId="2535" priority="3069">
      <formula>AK117&lt;0</formula>
    </cfRule>
  </conditionalFormatting>
  <conditionalFormatting sqref="AL117:AL123">
    <cfRule type="expression" priority="3066">
      <formula>#REF!</formula>
    </cfRule>
  </conditionalFormatting>
  <conditionalFormatting sqref="AL118:AL123">
    <cfRule type="colorScale" priority="3065">
      <colorScale>
        <cfvo type="min"/>
        <cfvo type="max"/>
        <color theme="0"/>
        <color theme="0"/>
      </colorScale>
    </cfRule>
    <cfRule type="expression" dxfId="2534" priority="3067">
      <formula>AK118&lt;0</formula>
    </cfRule>
  </conditionalFormatting>
  <conditionalFormatting sqref="AL126:AL135">
    <cfRule type="expression" dxfId="2533" priority="3189">
      <formula>IF(AL126="Validar","Rojo","Verde")</formula>
    </cfRule>
    <cfRule type="colorScale" priority="3190">
      <colorScale>
        <cfvo type="min"/>
        <cfvo type="max"/>
        <color theme="0"/>
        <color theme="0"/>
      </colorScale>
    </cfRule>
    <cfRule type="expression" priority="3191">
      <formula>$F$23</formula>
    </cfRule>
    <cfRule type="expression" dxfId="2532" priority="3192">
      <formula>AK126&lt;0</formula>
    </cfRule>
  </conditionalFormatting>
  <conditionalFormatting sqref="AK6">
    <cfRule type="colorScale" priority="3049">
      <colorScale>
        <cfvo type="min"/>
        <cfvo type="max"/>
        <color theme="0"/>
        <color theme="0"/>
      </colorScale>
    </cfRule>
    <cfRule type="expression" dxfId="2531" priority="3050">
      <formula>AJ6&lt;0</formula>
    </cfRule>
  </conditionalFormatting>
  <conditionalFormatting sqref="AK6">
    <cfRule type="expression" dxfId="2530" priority="3047">
      <formula>IF(AK6="Validar","Rojo","Verde")</formula>
    </cfRule>
    <cfRule type="expression" priority="3048">
      <formula>#REF!</formula>
    </cfRule>
  </conditionalFormatting>
  <conditionalFormatting sqref="AK7:AK8">
    <cfRule type="colorScale" priority="3045">
      <colorScale>
        <cfvo type="min"/>
        <cfvo type="max"/>
        <color theme="0"/>
        <color theme="0"/>
      </colorScale>
    </cfRule>
    <cfRule type="expression" dxfId="2529" priority="3046">
      <formula>AJ7&lt;0</formula>
    </cfRule>
  </conditionalFormatting>
  <conditionalFormatting sqref="AK7:AK8">
    <cfRule type="expression" dxfId="2528" priority="3043">
      <formula>IF(AK7="Validar","Rojo","Verde")</formula>
    </cfRule>
    <cfRule type="expression" priority="3044">
      <formula>#REF!</formula>
    </cfRule>
  </conditionalFormatting>
  <conditionalFormatting sqref="AN9">
    <cfRule type="colorScale" priority="3010">
      <colorScale>
        <cfvo type="min"/>
        <cfvo type="max"/>
        <color theme="0"/>
        <color theme="0"/>
      </colorScale>
    </cfRule>
    <cfRule type="expression" dxfId="2527" priority="3011">
      <formula>AM9&lt;0</formula>
    </cfRule>
  </conditionalFormatting>
  <conditionalFormatting sqref="AN9:AN20">
    <cfRule type="expression" dxfId="2526" priority="2981">
      <formula>IF(AN9="Validar","Rojo","Verde")</formula>
    </cfRule>
    <cfRule type="expression" priority="2983">
      <formula>#REF!</formula>
    </cfRule>
  </conditionalFormatting>
  <conditionalFormatting sqref="AN10">
    <cfRule type="colorScale" priority="2987">
      <colorScale>
        <cfvo type="min"/>
        <cfvo type="max"/>
        <color theme="0"/>
        <color theme="0"/>
      </colorScale>
    </cfRule>
    <cfRule type="expression" dxfId="2525" priority="2988">
      <formula>AM10&lt;0</formula>
    </cfRule>
  </conditionalFormatting>
  <conditionalFormatting sqref="AN11:AN14">
    <cfRule type="colorScale" priority="3008">
      <colorScale>
        <cfvo type="min"/>
        <cfvo type="max"/>
        <color theme="0"/>
        <color theme="0"/>
      </colorScale>
    </cfRule>
    <cfRule type="expression" dxfId="2524" priority="3009">
      <formula>AM11&lt;0</formula>
    </cfRule>
  </conditionalFormatting>
  <conditionalFormatting sqref="AN15">
    <cfRule type="colorScale" priority="2985">
      <colorScale>
        <cfvo type="min"/>
        <cfvo type="max"/>
        <color theme="0"/>
        <color theme="0"/>
      </colorScale>
    </cfRule>
    <cfRule type="expression" dxfId="2523" priority="2986">
      <formula>AM15&lt;0</formula>
    </cfRule>
  </conditionalFormatting>
  <conditionalFormatting sqref="AN16:AN17">
    <cfRule type="colorScale" priority="3006">
      <colorScale>
        <cfvo type="min"/>
        <cfvo type="max"/>
        <color theme="0"/>
        <color theme="0"/>
      </colorScale>
    </cfRule>
    <cfRule type="expression" dxfId="2522" priority="3007">
      <formula>AM16&lt;0</formula>
    </cfRule>
  </conditionalFormatting>
  <conditionalFormatting sqref="AN18">
    <cfRule type="colorScale" priority="2982">
      <colorScale>
        <cfvo type="min"/>
        <cfvo type="max"/>
        <color theme="0"/>
        <color theme="0"/>
      </colorScale>
    </cfRule>
    <cfRule type="expression" dxfId="2521" priority="2984">
      <formula>AM18&lt;0</formula>
    </cfRule>
  </conditionalFormatting>
  <conditionalFormatting sqref="AN19:AN20">
    <cfRule type="colorScale" priority="3004">
      <colorScale>
        <cfvo type="min"/>
        <cfvo type="max"/>
        <color theme="0"/>
        <color theme="0"/>
      </colorScale>
    </cfRule>
    <cfRule type="expression" dxfId="2520" priority="3005">
      <formula>AM19&lt;0</formula>
    </cfRule>
  </conditionalFormatting>
  <conditionalFormatting sqref="AN23">
    <cfRule type="colorScale" priority="2979">
      <colorScale>
        <cfvo type="min"/>
        <cfvo type="max"/>
        <color theme="0"/>
        <color theme="0"/>
      </colorScale>
    </cfRule>
    <cfRule type="expression" dxfId="2519" priority="2980">
      <formula>AM23&lt;0</formula>
    </cfRule>
  </conditionalFormatting>
  <conditionalFormatting sqref="AN23:AN31">
    <cfRule type="expression" dxfId="2518" priority="2973">
      <formula>IF(AN23="Validar","Rojo","Verde")</formula>
    </cfRule>
    <cfRule type="expression" priority="2975">
      <formula>#REF!</formula>
    </cfRule>
  </conditionalFormatting>
  <conditionalFormatting sqref="AN24">
    <cfRule type="colorScale" priority="3002">
      <colorScale>
        <cfvo type="min"/>
        <cfvo type="max"/>
        <color theme="0"/>
        <color theme="0"/>
      </colorScale>
    </cfRule>
    <cfRule type="expression" dxfId="2517" priority="3003">
      <formula>AM24&lt;0</formula>
    </cfRule>
  </conditionalFormatting>
  <conditionalFormatting sqref="AN25">
    <cfRule type="colorScale" priority="3000">
      <colorScale>
        <cfvo type="min"/>
        <cfvo type="max"/>
        <color theme="0"/>
        <color theme="0"/>
      </colorScale>
    </cfRule>
    <cfRule type="expression" dxfId="2516" priority="3001">
      <formula>AM25&lt;0</formula>
    </cfRule>
  </conditionalFormatting>
  <conditionalFormatting sqref="AN26">
    <cfRule type="colorScale" priority="2977">
      <colorScale>
        <cfvo type="min"/>
        <cfvo type="max"/>
        <color theme="0"/>
        <color theme="0"/>
      </colorScale>
    </cfRule>
    <cfRule type="expression" dxfId="2515" priority="2978">
      <formula>AM26&lt;0</formula>
    </cfRule>
  </conditionalFormatting>
  <conditionalFormatting sqref="AN27">
    <cfRule type="colorScale" priority="2998">
      <colorScale>
        <cfvo type="min"/>
        <cfvo type="max"/>
        <color theme="0"/>
        <color theme="0"/>
      </colorScale>
    </cfRule>
    <cfRule type="expression" dxfId="2514" priority="2999">
      <formula>AM27&lt;0</formula>
    </cfRule>
  </conditionalFormatting>
  <conditionalFormatting sqref="AN28">
    <cfRule type="colorScale" priority="2996">
      <colorScale>
        <cfvo type="min"/>
        <cfvo type="max"/>
        <color theme="0"/>
        <color theme="0"/>
      </colorScale>
    </cfRule>
    <cfRule type="expression" dxfId="2513" priority="2997">
      <formula>AM28&lt;0</formula>
    </cfRule>
  </conditionalFormatting>
  <conditionalFormatting sqref="AN29">
    <cfRule type="colorScale" priority="2974">
      <colorScale>
        <cfvo type="min"/>
        <cfvo type="max"/>
        <color theme="0"/>
        <color theme="0"/>
      </colorScale>
    </cfRule>
    <cfRule type="expression" dxfId="2512" priority="2976">
      <formula>AM29&lt;0</formula>
    </cfRule>
  </conditionalFormatting>
  <conditionalFormatting sqref="AN30">
    <cfRule type="colorScale" priority="2994">
      <colorScale>
        <cfvo type="min"/>
        <cfvo type="max"/>
        <color theme="0"/>
        <color theme="0"/>
      </colorScale>
    </cfRule>
    <cfRule type="expression" dxfId="2511" priority="2995">
      <formula>AM30&lt;0</formula>
    </cfRule>
  </conditionalFormatting>
  <conditionalFormatting sqref="AN31">
    <cfRule type="colorScale" priority="2992">
      <colorScale>
        <cfvo type="min"/>
        <cfvo type="max"/>
        <color theme="0"/>
        <color theme="0"/>
      </colorScale>
    </cfRule>
    <cfRule type="expression" dxfId="2510" priority="2993">
      <formula>AM31&lt;0</formula>
    </cfRule>
  </conditionalFormatting>
  <conditionalFormatting sqref="AN39">
    <cfRule type="colorScale" priority="2970">
      <colorScale>
        <cfvo type="min"/>
        <cfvo type="max"/>
        <color theme="0"/>
        <color theme="0"/>
      </colorScale>
    </cfRule>
    <cfRule type="expression" priority="2971">
      <formula>#REF!</formula>
    </cfRule>
    <cfRule type="expression" dxfId="2509" priority="2972">
      <formula>AM39&lt;0</formula>
    </cfRule>
  </conditionalFormatting>
  <conditionalFormatting sqref="AN39:AN107">
    <cfRule type="expression" dxfId="2508" priority="2908">
      <formula>IF(AN39="Validar","Rojo","Verde")</formula>
    </cfRule>
  </conditionalFormatting>
  <conditionalFormatting sqref="AN40:AN67">
    <cfRule type="colorScale" priority="2989">
      <colorScale>
        <cfvo type="min"/>
        <cfvo type="max"/>
        <color theme="0"/>
        <color theme="0"/>
      </colorScale>
    </cfRule>
    <cfRule type="expression" priority="2990">
      <formula>$F$19</formula>
    </cfRule>
    <cfRule type="expression" dxfId="2507" priority="2991">
      <formula>AM40&lt;0</formula>
    </cfRule>
  </conditionalFormatting>
  <conditionalFormatting sqref="AN68">
    <cfRule type="colorScale" priority="2967">
      <colorScale>
        <cfvo type="min"/>
        <cfvo type="max"/>
        <color theme="0"/>
        <color theme="0"/>
      </colorScale>
    </cfRule>
    <cfRule type="expression" priority="2968">
      <formula>#REF!</formula>
    </cfRule>
    <cfRule type="expression" dxfId="2506" priority="2969">
      <formula>AM68&lt;0</formula>
    </cfRule>
  </conditionalFormatting>
  <conditionalFormatting sqref="AN69:AN81">
    <cfRule type="colorScale" priority="3014">
      <colorScale>
        <cfvo type="min"/>
        <cfvo type="max"/>
        <color theme="0"/>
        <color theme="0"/>
      </colorScale>
    </cfRule>
    <cfRule type="expression" priority="3015">
      <formula>$F$19</formula>
    </cfRule>
    <cfRule type="expression" dxfId="2505" priority="3016">
      <formula>AM69&lt;0</formula>
    </cfRule>
  </conditionalFormatting>
  <conditionalFormatting sqref="AN82 AN92 AN103 AN107">
    <cfRule type="expression" dxfId="2504" priority="3013">
      <formula>AM82&lt;0</formula>
    </cfRule>
  </conditionalFormatting>
  <conditionalFormatting sqref="AN83">
    <cfRule type="colorScale" priority="2909">
      <colorScale>
        <cfvo type="min"/>
        <cfvo type="max"/>
        <color theme="0"/>
        <color theme="0"/>
      </colorScale>
    </cfRule>
    <cfRule type="expression" priority="2910">
      <formula>#REF!</formula>
    </cfRule>
    <cfRule type="expression" dxfId="2503" priority="2911">
      <formula>AM83&lt;0</formula>
    </cfRule>
  </conditionalFormatting>
  <conditionalFormatting sqref="AN84:AN91">
    <cfRule type="colorScale" priority="3017">
      <colorScale>
        <cfvo type="min"/>
        <cfvo type="max"/>
        <color theme="0"/>
        <color theme="0"/>
      </colorScale>
    </cfRule>
    <cfRule type="expression" priority="3018">
      <formula>$F$19</formula>
    </cfRule>
    <cfRule type="expression" dxfId="2502" priority="3019">
      <formula>AM84&lt;0</formula>
    </cfRule>
  </conditionalFormatting>
  <conditionalFormatting sqref="AN92 AN82 AN103 AN107">
    <cfRule type="colorScale" priority="3012">
      <colorScale>
        <cfvo type="min"/>
        <cfvo type="max"/>
        <color theme="0"/>
        <color theme="0"/>
      </colorScale>
    </cfRule>
  </conditionalFormatting>
  <conditionalFormatting sqref="AN93">
    <cfRule type="colorScale" priority="2964">
      <colorScale>
        <cfvo type="min"/>
        <cfvo type="max"/>
        <color theme="0"/>
        <color theme="0"/>
      </colorScale>
    </cfRule>
    <cfRule type="expression" priority="2965">
      <formula>#REF!</formula>
    </cfRule>
    <cfRule type="expression" dxfId="2501" priority="2966">
      <formula>AM93&lt;0</formula>
    </cfRule>
  </conditionalFormatting>
  <conditionalFormatting sqref="AN94:AN102">
    <cfRule type="colorScale" priority="3020">
      <colorScale>
        <cfvo type="min"/>
        <cfvo type="max"/>
        <color theme="0"/>
        <color theme="0"/>
      </colorScale>
    </cfRule>
    <cfRule type="expression" priority="3021">
      <formula>$F$19</formula>
    </cfRule>
    <cfRule type="expression" dxfId="2500" priority="3022">
      <formula>AM94&lt;0</formula>
    </cfRule>
  </conditionalFormatting>
  <conditionalFormatting sqref="AN104">
    <cfRule type="colorScale" priority="2961">
      <colorScale>
        <cfvo type="min"/>
        <cfvo type="max"/>
        <color theme="0"/>
        <color theme="0"/>
      </colorScale>
    </cfRule>
    <cfRule type="expression" priority="2962">
      <formula>#REF!</formula>
    </cfRule>
    <cfRule type="expression" dxfId="2499" priority="2963">
      <formula>AM104&lt;0</formula>
    </cfRule>
  </conditionalFormatting>
  <conditionalFormatting sqref="AN105:AN106">
    <cfRule type="colorScale" priority="3023">
      <colorScale>
        <cfvo type="min"/>
        <cfvo type="max"/>
        <color theme="0"/>
        <color theme="0"/>
      </colorScale>
    </cfRule>
    <cfRule type="expression" priority="3024">
      <formula>$F$19</formula>
    </cfRule>
    <cfRule type="expression" dxfId="2498" priority="3025">
      <formula>AM105&lt;0</formula>
    </cfRule>
  </conditionalFormatting>
  <conditionalFormatting sqref="AN110">
    <cfRule type="colorScale" priority="3026">
      <colorScale>
        <cfvo type="min"/>
        <cfvo type="max"/>
        <color theme="0"/>
        <color theme="0"/>
      </colorScale>
    </cfRule>
    <cfRule type="expression" dxfId="2497" priority="3027">
      <formula>AM110&lt;0</formula>
    </cfRule>
  </conditionalFormatting>
  <conditionalFormatting sqref="AN110:AN111">
    <cfRule type="expression" priority="2906">
      <formula>$F$19</formula>
    </cfRule>
  </conditionalFormatting>
  <conditionalFormatting sqref="AN111">
    <cfRule type="colorScale" priority="2905">
      <colorScale>
        <cfvo type="min"/>
        <cfvo type="max"/>
        <color theme="0"/>
        <color theme="0"/>
      </colorScale>
    </cfRule>
    <cfRule type="expression" dxfId="2496" priority="2907">
      <formula>AM111&lt;0</formula>
    </cfRule>
  </conditionalFormatting>
  <conditionalFormatting sqref="AN117:AN123">
    <cfRule type="colorScale" priority="3031">
      <colorScale>
        <cfvo type="min"/>
        <cfvo type="max"/>
        <color theme="0"/>
        <color theme="0"/>
      </colorScale>
    </cfRule>
    <cfRule type="expression" priority="3032">
      <formula>$F$19</formula>
    </cfRule>
    <cfRule type="expression" dxfId="2495" priority="3033">
      <formula>AM117&lt;0</formula>
    </cfRule>
  </conditionalFormatting>
  <conditionalFormatting sqref="AN125">
    <cfRule type="colorScale" priority="2958">
      <colorScale>
        <cfvo type="min"/>
        <cfvo type="max"/>
        <color theme="0"/>
        <color theme="0"/>
      </colorScale>
    </cfRule>
    <cfRule type="expression" priority="2959">
      <formula>#REF!</formula>
    </cfRule>
    <cfRule type="expression" dxfId="2494" priority="2960">
      <formula>AM125&lt;0</formula>
    </cfRule>
  </conditionalFormatting>
  <conditionalFormatting sqref="AN125:AN135">
    <cfRule type="expression" dxfId="2493" priority="2957">
      <formula>IF(AN125="Validar","Rojo","Verde")</formula>
    </cfRule>
  </conditionalFormatting>
  <conditionalFormatting sqref="AN126:AN132">
    <cfRule type="colorScale" priority="3034">
      <colorScale>
        <cfvo type="min"/>
        <cfvo type="max"/>
        <color theme="0"/>
        <color theme="0"/>
      </colorScale>
    </cfRule>
    <cfRule type="expression" dxfId="2492" priority="3036">
      <formula>AM126&lt;0</formula>
    </cfRule>
  </conditionalFormatting>
  <conditionalFormatting sqref="AN126:AN134">
    <cfRule type="expression" priority="3035">
      <formula>$F$19</formula>
    </cfRule>
  </conditionalFormatting>
  <conditionalFormatting sqref="AN133:AN134">
    <cfRule type="colorScale" priority="3037">
      <colorScale>
        <cfvo type="min"/>
        <cfvo type="max"/>
        <color theme="0"/>
        <color theme="0"/>
      </colorScale>
    </cfRule>
    <cfRule type="expression" dxfId="2491" priority="3038">
      <formula>AM133&lt;0</formula>
    </cfRule>
  </conditionalFormatting>
  <conditionalFormatting sqref="AN135">
    <cfRule type="colorScale" priority="3028">
      <colorScale>
        <cfvo type="min"/>
        <cfvo type="max"/>
        <color theme="0"/>
        <color theme="0"/>
      </colorScale>
    </cfRule>
    <cfRule type="expression" priority="3029">
      <formula>$F$23</formula>
    </cfRule>
    <cfRule type="expression" dxfId="2490" priority="3030">
      <formula>AM135&lt;0</formula>
    </cfRule>
  </conditionalFormatting>
  <conditionalFormatting sqref="AN110:AO111">
    <cfRule type="expression" dxfId="2489" priority="2901">
      <formula>IF(AN110="Validar","Rojo","Verde")</formula>
    </cfRule>
  </conditionalFormatting>
  <conditionalFormatting sqref="AN117:AO123">
    <cfRule type="expression" dxfId="2488" priority="2914">
      <formula>IF(AN117="Validar","Rojo","Verde")</formula>
    </cfRule>
  </conditionalFormatting>
  <conditionalFormatting sqref="AO40:AO66">
    <cfRule type="colorScale" priority="2949">
      <colorScale>
        <cfvo type="min"/>
        <cfvo type="max"/>
        <color theme="0"/>
        <color theme="0"/>
      </colorScale>
    </cfRule>
    <cfRule type="expression" priority="2950">
      <formula>#REF!</formula>
    </cfRule>
    <cfRule type="expression" dxfId="2487" priority="2951">
      <formula>AN40&lt;0</formula>
    </cfRule>
  </conditionalFormatting>
  <conditionalFormatting sqref="AO40:AO67">
    <cfRule type="expression" dxfId="2486" priority="2948">
      <formula>IF(AO40="Validar","Rojo","Verde")</formula>
    </cfRule>
  </conditionalFormatting>
  <conditionalFormatting sqref="AO67 AN82:AO82 AN92:AO92 AN103:AO103 AN107:AO107">
    <cfRule type="expression" priority="2953">
      <formula>$F$23</formula>
    </cfRule>
  </conditionalFormatting>
  <conditionalFormatting sqref="AO67 AO82 AO92 AO103 AO107">
    <cfRule type="expression" dxfId="2485" priority="2954">
      <formula>AN67&lt;0</formula>
    </cfRule>
  </conditionalFormatting>
  <conditionalFormatting sqref="AO69">
    <cfRule type="colorScale" priority="2946">
      <colorScale>
        <cfvo type="min"/>
        <cfvo type="max"/>
        <color theme="0"/>
        <color theme="0"/>
      </colorScale>
    </cfRule>
    <cfRule type="expression" dxfId="2484" priority="2947">
      <formula>AN69&lt;0</formula>
    </cfRule>
  </conditionalFormatting>
  <conditionalFormatting sqref="AO69:AO81">
    <cfRule type="expression" priority="2944">
      <formula>#REF!</formula>
    </cfRule>
  </conditionalFormatting>
  <conditionalFormatting sqref="AO69:AO82">
    <cfRule type="expression" dxfId="2483" priority="2942">
      <formula>IF(AO69="Validar","Rojo","Verde")</formula>
    </cfRule>
  </conditionalFormatting>
  <conditionalFormatting sqref="AO70:AO78">
    <cfRule type="colorScale" priority="2943">
      <colorScale>
        <cfvo type="min"/>
        <cfvo type="max"/>
        <color theme="0"/>
        <color theme="0"/>
      </colorScale>
    </cfRule>
    <cfRule type="expression" dxfId="2482" priority="2945">
      <formula>AN70&lt;0</formula>
    </cfRule>
  </conditionalFormatting>
  <conditionalFormatting sqref="AO79:AO81">
    <cfRule type="colorScale" priority="2955">
      <colorScale>
        <cfvo type="min"/>
        <cfvo type="max"/>
        <color theme="0"/>
        <color theme="0"/>
      </colorScale>
    </cfRule>
    <cfRule type="expression" dxfId="2481" priority="2956">
      <formula>AN79&lt;0</formula>
    </cfRule>
  </conditionalFormatting>
  <conditionalFormatting sqref="AO82 AO67 AO92 AO103 AO107">
    <cfRule type="colorScale" priority="2952">
      <colorScale>
        <cfvo type="min"/>
        <cfvo type="max"/>
        <color theme="0"/>
        <color theme="0"/>
      </colorScale>
    </cfRule>
  </conditionalFormatting>
  <conditionalFormatting sqref="AO84">
    <cfRule type="colorScale" priority="2940">
      <colorScale>
        <cfvo type="min"/>
        <cfvo type="max"/>
        <color theme="0"/>
        <color theme="0"/>
      </colorScale>
    </cfRule>
    <cfRule type="expression" dxfId="2480" priority="2941">
      <formula>AN84&lt;0</formula>
    </cfRule>
  </conditionalFormatting>
  <conditionalFormatting sqref="AO84:AO91">
    <cfRule type="expression" priority="2938">
      <formula>#REF!</formula>
    </cfRule>
  </conditionalFormatting>
  <conditionalFormatting sqref="AO84:AO92">
    <cfRule type="expression" dxfId="2479" priority="2936">
      <formula>IF(AO84="Validar","Rojo","Verde")</formula>
    </cfRule>
  </conditionalFormatting>
  <conditionalFormatting sqref="AO85:AO91">
    <cfRule type="colorScale" priority="2937">
      <colorScale>
        <cfvo type="min"/>
        <cfvo type="max"/>
        <color theme="0"/>
        <color theme="0"/>
      </colorScale>
    </cfRule>
    <cfRule type="expression" dxfId="2478" priority="2939">
      <formula>AN85&lt;0</formula>
    </cfRule>
  </conditionalFormatting>
  <conditionalFormatting sqref="AO94">
    <cfRule type="colorScale" priority="2934">
      <colorScale>
        <cfvo type="min"/>
        <cfvo type="max"/>
        <color theme="0"/>
        <color theme="0"/>
      </colorScale>
    </cfRule>
    <cfRule type="expression" dxfId="2477" priority="2935">
      <formula>AN94&lt;0</formula>
    </cfRule>
  </conditionalFormatting>
  <conditionalFormatting sqref="AO94:AO102">
    <cfRule type="expression" priority="2928">
      <formula>#REF!</formula>
    </cfRule>
  </conditionalFormatting>
  <conditionalFormatting sqref="AO94:AO103">
    <cfRule type="expression" dxfId="2476" priority="2926">
      <formula>IF(AO94="Validar","Rojo","Verde")</formula>
    </cfRule>
  </conditionalFormatting>
  <conditionalFormatting sqref="AO95:AO100">
    <cfRule type="colorScale" priority="2932">
      <colorScale>
        <cfvo type="min"/>
        <cfvo type="max"/>
        <color theme="0"/>
        <color theme="0"/>
      </colorScale>
    </cfRule>
    <cfRule type="expression" dxfId="2475" priority="2933">
      <formula>AN95&lt;0</formula>
    </cfRule>
  </conditionalFormatting>
  <conditionalFormatting sqref="AO101">
    <cfRule type="colorScale" priority="2930">
      <colorScale>
        <cfvo type="min"/>
        <cfvo type="max"/>
        <color theme="0"/>
        <color theme="0"/>
      </colorScale>
    </cfRule>
    <cfRule type="expression" dxfId="2474" priority="2931">
      <formula>AN101&lt;0</formula>
    </cfRule>
  </conditionalFormatting>
  <conditionalFormatting sqref="AO102">
    <cfRule type="colorScale" priority="2927">
      <colorScale>
        <cfvo type="min"/>
        <cfvo type="max"/>
        <color theme="0"/>
        <color theme="0"/>
      </colorScale>
    </cfRule>
    <cfRule type="expression" dxfId="2473" priority="2929">
      <formula>AN102&lt;0</formula>
    </cfRule>
  </conditionalFormatting>
  <conditionalFormatting sqref="AO105">
    <cfRule type="colorScale" priority="2924">
      <colorScale>
        <cfvo type="min"/>
        <cfvo type="max"/>
        <color theme="0"/>
        <color theme="0"/>
      </colorScale>
    </cfRule>
    <cfRule type="expression" dxfId="2472" priority="2925">
      <formula>AN105&lt;0</formula>
    </cfRule>
  </conditionalFormatting>
  <conditionalFormatting sqref="AO105:AO106">
    <cfRule type="expression" priority="2922">
      <formula>#REF!</formula>
    </cfRule>
  </conditionalFormatting>
  <conditionalFormatting sqref="AO105:AO107">
    <cfRule type="expression" dxfId="2471" priority="2920">
      <formula>IF(AO105="Validar","Rojo","Verde")</formula>
    </cfRule>
  </conditionalFormatting>
  <conditionalFormatting sqref="AO106">
    <cfRule type="colorScale" priority="2921">
      <colorScale>
        <cfvo type="min"/>
        <cfvo type="max"/>
        <color theme="0"/>
        <color theme="0"/>
      </colorScale>
    </cfRule>
    <cfRule type="expression" dxfId="2470" priority="2923">
      <formula>AN106&lt;0</formula>
    </cfRule>
  </conditionalFormatting>
  <conditionalFormatting sqref="AO110">
    <cfRule type="colorScale" priority="2912">
      <colorScale>
        <cfvo type="min"/>
        <cfvo type="max"/>
        <color theme="0"/>
        <color theme="0"/>
      </colorScale>
    </cfRule>
    <cfRule type="expression" dxfId="2469" priority="2913">
      <formula>AN110&lt;0</formula>
    </cfRule>
  </conditionalFormatting>
  <conditionalFormatting sqref="AO110:AO111">
    <cfRule type="expression" priority="2903">
      <formula>#REF!</formula>
    </cfRule>
  </conditionalFormatting>
  <conditionalFormatting sqref="AO111">
    <cfRule type="colorScale" priority="2902">
      <colorScale>
        <cfvo type="min"/>
        <cfvo type="max"/>
        <color theme="0"/>
        <color theme="0"/>
      </colorScale>
    </cfRule>
    <cfRule type="expression" dxfId="2468" priority="2904">
      <formula>AN111&lt;0</formula>
    </cfRule>
  </conditionalFormatting>
  <conditionalFormatting sqref="AO117">
    <cfRule type="colorScale" priority="2918">
      <colorScale>
        <cfvo type="min"/>
        <cfvo type="max"/>
        <color theme="0"/>
        <color theme="0"/>
      </colorScale>
    </cfRule>
    <cfRule type="expression" dxfId="2467" priority="2919">
      <formula>AN117&lt;0</formula>
    </cfRule>
  </conditionalFormatting>
  <conditionalFormatting sqref="AO117:AO123">
    <cfRule type="expression" priority="2916">
      <formula>#REF!</formula>
    </cfRule>
  </conditionalFormatting>
  <conditionalFormatting sqref="AO118:AO123">
    <cfRule type="colorScale" priority="2915">
      <colorScale>
        <cfvo type="min"/>
        <cfvo type="max"/>
        <color theme="0"/>
        <color theme="0"/>
      </colorScale>
    </cfRule>
    <cfRule type="expression" dxfId="2466" priority="2917">
      <formula>AN118&lt;0</formula>
    </cfRule>
  </conditionalFormatting>
  <conditionalFormatting sqref="AO126:AO135">
    <cfRule type="expression" dxfId="2465" priority="3039">
      <formula>IF(AO126="Validar","Rojo","Verde")</formula>
    </cfRule>
    <cfRule type="colorScale" priority="3040">
      <colorScale>
        <cfvo type="min"/>
        <cfvo type="max"/>
        <color theme="0"/>
        <color theme="0"/>
      </colorScale>
    </cfRule>
    <cfRule type="expression" priority="3041">
      <formula>$F$23</formula>
    </cfRule>
    <cfRule type="expression" dxfId="2464" priority="3042">
      <formula>AN126&lt;0</formula>
    </cfRule>
  </conditionalFormatting>
  <conditionalFormatting sqref="AN6">
    <cfRule type="colorScale" priority="2899">
      <colorScale>
        <cfvo type="min"/>
        <cfvo type="max"/>
        <color theme="0"/>
        <color theme="0"/>
      </colorScale>
    </cfRule>
    <cfRule type="expression" dxfId="2463" priority="2900">
      <formula>AM6&lt;0</formula>
    </cfRule>
  </conditionalFormatting>
  <conditionalFormatting sqref="AN6">
    <cfRule type="expression" dxfId="2462" priority="2897">
      <formula>IF(AN6="Validar","Rojo","Verde")</formula>
    </cfRule>
    <cfRule type="expression" priority="2898">
      <formula>#REF!</formula>
    </cfRule>
  </conditionalFormatting>
  <conditionalFormatting sqref="AN7:AN8">
    <cfRule type="colorScale" priority="2895">
      <colorScale>
        <cfvo type="min"/>
        <cfvo type="max"/>
        <color theme="0"/>
        <color theme="0"/>
      </colorScale>
    </cfRule>
    <cfRule type="expression" dxfId="2461" priority="2896">
      <formula>AM7&lt;0</formula>
    </cfRule>
  </conditionalFormatting>
  <conditionalFormatting sqref="AN7:AN8">
    <cfRule type="expression" dxfId="2460" priority="2893">
      <formula>IF(AN7="Validar","Rojo","Verde")</formula>
    </cfRule>
    <cfRule type="expression" priority="2894">
      <formula>#REF!</formula>
    </cfRule>
  </conditionalFormatting>
  <conditionalFormatting sqref="AR9">
    <cfRule type="colorScale" priority="2860">
      <colorScale>
        <cfvo type="min"/>
        <cfvo type="max"/>
        <color theme="0"/>
        <color theme="0"/>
      </colorScale>
    </cfRule>
    <cfRule type="expression" dxfId="2459" priority="2861">
      <formula>AQ9&lt;0</formula>
    </cfRule>
  </conditionalFormatting>
  <conditionalFormatting sqref="AR9:AR20">
    <cfRule type="expression" dxfId="2458" priority="2831">
      <formula>IF(AR9="Validar","Rojo","Verde")</formula>
    </cfRule>
    <cfRule type="expression" priority="2833">
      <formula>#REF!</formula>
    </cfRule>
  </conditionalFormatting>
  <conditionalFormatting sqref="AR10">
    <cfRule type="colorScale" priority="2837">
      <colorScale>
        <cfvo type="min"/>
        <cfvo type="max"/>
        <color theme="0"/>
        <color theme="0"/>
      </colorScale>
    </cfRule>
    <cfRule type="expression" dxfId="2457" priority="2838">
      <formula>AQ10&lt;0</formula>
    </cfRule>
  </conditionalFormatting>
  <conditionalFormatting sqref="AR11:AR14">
    <cfRule type="colorScale" priority="2858">
      <colorScale>
        <cfvo type="min"/>
        <cfvo type="max"/>
        <color theme="0"/>
        <color theme="0"/>
      </colorScale>
    </cfRule>
    <cfRule type="expression" dxfId="2456" priority="2859">
      <formula>AQ11&lt;0</formula>
    </cfRule>
  </conditionalFormatting>
  <conditionalFormatting sqref="AR15">
    <cfRule type="colorScale" priority="2835">
      <colorScale>
        <cfvo type="min"/>
        <cfvo type="max"/>
        <color theme="0"/>
        <color theme="0"/>
      </colorScale>
    </cfRule>
    <cfRule type="expression" dxfId="2455" priority="2836">
      <formula>AQ15&lt;0</formula>
    </cfRule>
  </conditionalFormatting>
  <conditionalFormatting sqref="AR16:AR17">
    <cfRule type="colorScale" priority="2856">
      <colorScale>
        <cfvo type="min"/>
        <cfvo type="max"/>
        <color theme="0"/>
        <color theme="0"/>
      </colorScale>
    </cfRule>
    <cfRule type="expression" dxfId="2454" priority="2857">
      <formula>AQ16&lt;0</formula>
    </cfRule>
  </conditionalFormatting>
  <conditionalFormatting sqref="AR18">
    <cfRule type="colorScale" priority="2832">
      <colorScale>
        <cfvo type="min"/>
        <cfvo type="max"/>
        <color theme="0"/>
        <color theme="0"/>
      </colorScale>
    </cfRule>
    <cfRule type="expression" dxfId="2453" priority="2834">
      <formula>AQ18&lt;0</formula>
    </cfRule>
  </conditionalFormatting>
  <conditionalFormatting sqref="AR19:AR20">
    <cfRule type="colorScale" priority="2854">
      <colorScale>
        <cfvo type="min"/>
        <cfvo type="max"/>
        <color theme="0"/>
        <color theme="0"/>
      </colorScale>
    </cfRule>
    <cfRule type="expression" dxfId="2452" priority="2855">
      <formula>AQ19&lt;0</formula>
    </cfRule>
  </conditionalFormatting>
  <conditionalFormatting sqref="AR23">
    <cfRule type="colorScale" priority="2829">
      <colorScale>
        <cfvo type="min"/>
        <cfvo type="max"/>
        <color theme="0"/>
        <color theme="0"/>
      </colorScale>
    </cfRule>
    <cfRule type="expression" dxfId="2451" priority="2830">
      <formula>AQ23&lt;0</formula>
    </cfRule>
  </conditionalFormatting>
  <conditionalFormatting sqref="AR23:AR31">
    <cfRule type="expression" dxfId="2450" priority="2823">
      <formula>IF(AR23="Validar","Rojo","Verde")</formula>
    </cfRule>
    <cfRule type="expression" priority="2825">
      <formula>#REF!</formula>
    </cfRule>
  </conditionalFormatting>
  <conditionalFormatting sqref="AR24">
    <cfRule type="colorScale" priority="2852">
      <colorScale>
        <cfvo type="min"/>
        <cfvo type="max"/>
        <color theme="0"/>
        <color theme="0"/>
      </colorScale>
    </cfRule>
    <cfRule type="expression" dxfId="2449" priority="2853">
      <formula>AQ24&lt;0</formula>
    </cfRule>
  </conditionalFormatting>
  <conditionalFormatting sqref="AR25">
    <cfRule type="colorScale" priority="2850">
      <colorScale>
        <cfvo type="min"/>
        <cfvo type="max"/>
        <color theme="0"/>
        <color theme="0"/>
      </colorScale>
    </cfRule>
    <cfRule type="expression" dxfId="2448" priority="2851">
      <formula>AQ25&lt;0</formula>
    </cfRule>
  </conditionalFormatting>
  <conditionalFormatting sqref="AR26">
    <cfRule type="colorScale" priority="2827">
      <colorScale>
        <cfvo type="min"/>
        <cfvo type="max"/>
        <color theme="0"/>
        <color theme="0"/>
      </colorScale>
    </cfRule>
    <cfRule type="expression" dxfId="2447" priority="2828">
      <formula>AQ26&lt;0</formula>
    </cfRule>
  </conditionalFormatting>
  <conditionalFormatting sqref="AR27">
    <cfRule type="colorScale" priority="2848">
      <colorScale>
        <cfvo type="min"/>
        <cfvo type="max"/>
        <color theme="0"/>
        <color theme="0"/>
      </colorScale>
    </cfRule>
    <cfRule type="expression" dxfId="2446" priority="2849">
      <formula>AQ27&lt;0</formula>
    </cfRule>
  </conditionalFormatting>
  <conditionalFormatting sqref="AR28">
    <cfRule type="colorScale" priority="2846">
      <colorScale>
        <cfvo type="min"/>
        <cfvo type="max"/>
        <color theme="0"/>
        <color theme="0"/>
      </colorScale>
    </cfRule>
    <cfRule type="expression" dxfId="2445" priority="2847">
      <formula>AQ28&lt;0</formula>
    </cfRule>
  </conditionalFormatting>
  <conditionalFormatting sqref="AR29">
    <cfRule type="colorScale" priority="2824">
      <colorScale>
        <cfvo type="min"/>
        <cfvo type="max"/>
        <color theme="0"/>
        <color theme="0"/>
      </colorScale>
    </cfRule>
    <cfRule type="expression" dxfId="2444" priority="2826">
      <formula>AQ29&lt;0</formula>
    </cfRule>
  </conditionalFormatting>
  <conditionalFormatting sqref="AR30">
    <cfRule type="colorScale" priority="2844">
      <colorScale>
        <cfvo type="min"/>
        <cfvo type="max"/>
        <color theme="0"/>
        <color theme="0"/>
      </colorScale>
    </cfRule>
    <cfRule type="expression" dxfId="2443" priority="2845">
      <formula>AQ30&lt;0</formula>
    </cfRule>
  </conditionalFormatting>
  <conditionalFormatting sqref="AR31">
    <cfRule type="colorScale" priority="2842">
      <colorScale>
        <cfvo type="min"/>
        <cfvo type="max"/>
        <color theme="0"/>
        <color theme="0"/>
      </colorScale>
    </cfRule>
    <cfRule type="expression" dxfId="2442" priority="2843">
      <formula>AQ31&lt;0</formula>
    </cfRule>
  </conditionalFormatting>
  <conditionalFormatting sqref="AR39">
    <cfRule type="colorScale" priority="2820">
      <colorScale>
        <cfvo type="min"/>
        <cfvo type="max"/>
        <color theme="0"/>
        <color theme="0"/>
      </colorScale>
    </cfRule>
    <cfRule type="expression" priority="2821">
      <formula>#REF!</formula>
    </cfRule>
    <cfRule type="expression" dxfId="2441" priority="2822">
      <formula>AQ39&lt;0</formula>
    </cfRule>
  </conditionalFormatting>
  <conditionalFormatting sqref="AR39:AR107">
    <cfRule type="expression" dxfId="2440" priority="2758">
      <formula>IF(AR39="Validar","Rojo","Verde")</formula>
    </cfRule>
  </conditionalFormatting>
  <conditionalFormatting sqref="AR40:AR67">
    <cfRule type="colorScale" priority="2839">
      <colorScale>
        <cfvo type="min"/>
        <cfvo type="max"/>
        <color theme="0"/>
        <color theme="0"/>
      </colorScale>
    </cfRule>
    <cfRule type="expression" priority="2840">
      <formula>$F$19</formula>
    </cfRule>
    <cfRule type="expression" dxfId="2439" priority="2841">
      <formula>AQ40&lt;0</formula>
    </cfRule>
  </conditionalFormatting>
  <conditionalFormatting sqref="AR68">
    <cfRule type="colorScale" priority="2817">
      <colorScale>
        <cfvo type="min"/>
        <cfvo type="max"/>
        <color theme="0"/>
        <color theme="0"/>
      </colorScale>
    </cfRule>
    <cfRule type="expression" priority="2818">
      <formula>#REF!</formula>
    </cfRule>
    <cfRule type="expression" dxfId="2438" priority="2819">
      <formula>AQ68&lt;0</formula>
    </cfRule>
  </conditionalFormatting>
  <conditionalFormatting sqref="AR69:AR81">
    <cfRule type="colorScale" priority="2864">
      <colorScale>
        <cfvo type="min"/>
        <cfvo type="max"/>
        <color theme="0"/>
        <color theme="0"/>
      </colorScale>
    </cfRule>
    <cfRule type="expression" priority="2865">
      <formula>$F$19</formula>
    </cfRule>
    <cfRule type="expression" dxfId="2437" priority="2866">
      <formula>AQ69&lt;0</formula>
    </cfRule>
  </conditionalFormatting>
  <conditionalFormatting sqref="AR82 AR92 AR103 AR107">
    <cfRule type="expression" dxfId="2436" priority="2863">
      <formula>AQ82&lt;0</formula>
    </cfRule>
  </conditionalFormatting>
  <conditionalFormatting sqref="AR83">
    <cfRule type="colorScale" priority="2759">
      <colorScale>
        <cfvo type="min"/>
        <cfvo type="max"/>
        <color theme="0"/>
        <color theme="0"/>
      </colorScale>
    </cfRule>
    <cfRule type="expression" priority="2760">
      <formula>#REF!</formula>
    </cfRule>
    <cfRule type="expression" dxfId="2435" priority="2761">
      <formula>AQ83&lt;0</formula>
    </cfRule>
  </conditionalFormatting>
  <conditionalFormatting sqref="AR84:AR91">
    <cfRule type="colorScale" priority="2867">
      <colorScale>
        <cfvo type="min"/>
        <cfvo type="max"/>
        <color theme="0"/>
        <color theme="0"/>
      </colorScale>
    </cfRule>
    <cfRule type="expression" priority="2868">
      <formula>$F$19</formula>
    </cfRule>
    <cfRule type="expression" dxfId="2434" priority="2869">
      <formula>AQ84&lt;0</formula>
    </cfRule>
  </conditionalFormatting>
  <conditionalFormatting sqref="AR92 AR82 AR103 AR107">
    <cfRule type="colorScale" priority="2862">
      <colorScale>
        <cfvo type="min"/>
        <cfvo type="max"/>
        <color theme="0"/>
        <color theme="0"/>
      </colorScale>
    </cfRule>
  </conditionalFormatting>
  <conditionalFormatting sqref="AR93">
    <cfRule type="colorScale" priority="2814">
      <colorScale>
        <cfvo type="min"/>
        <cfvo type="max"/>
        <color theme="0"/>
        <color theme="0"/>
      </colorScale>
    </cfRule>
    <cfRule type="expression" priority="2815">
      <formula>#REF!</formula>
    </cfRule>
    <cfRule type="expression" dxfId="2433" priority="2816">
      <formula>AQ93&lt;0</formula>
    </cfRule>
  </conditionalFormatting>
  <conditionalFormatting sqref="AR94:AR102">
    <cfRule type="colorScale" priority="2870">
      <colorScale>
        <cfvo type="min"/>
        <cfvo type="max"/>
        <color theme="0"/>
        <color theme="0"/>
      </colorScale>
    </cfRule>
    <cfRule type="expression" priority="2871">
      <formula>$F$19</formula>
    </cfRule>
    <cfRule type="expression" dxfId="2432" priority="2872">
      <formula>AQ94&lt;0</formula>
    </cfRule>
  </conditionalFormatting>
  <conditionalFormatting sqref="AR104">
    <cfRule type="colorScale" priority="2811">
      <colorScale>
        <cfvo type="min"/>
        <cfvo type="max"/>
        <color theme="0"/>
        <color theme="0"/>
      </colorScale>
    </cfRule>
    <cfRule type="expression" priority="2812">
      <formula>#REF!</formula>
    </cfRule>
    <cfRule type="expression" dxfId="2431" priority="2813">
      <formula>AQ104&lt;0</formula>
    </cfRule>
  </conditionalFormatting>
  <conditionalFormatting sqref="AR105:AR106">
    <cfRule type="colorScale" priority="2873">
      <colorScale>
        <cfvo type="min"/>
        <cfvo type="max"/>
        <color theme="0"/>
        <color theme="0"/>
      </colorScale>
    </cfRule>
    <cfRule type="expression" priority="2874">
      <formula>$F$19</formula>
    </cfRule>
    <cfRule type="expression" dxfId="2430" priority="2875">
      <formula>AQ105&lt;0</formula>
    </cfRule>
  </conditionalFormatting>
  <conditionalFormatting sqref="AR110">
    <cfRule type="colorScale" priority="2876">
      <colorScale>
        <cfvo type="min"/>
        <cfvo type="max"/>
        <color theme="0"/>
        <color theme="0"/>
      </colorScale>
    </cfRule>
    <cfRule type="expression" dxfId="2429" priority="2877">
      <formula>AQ110&lt;0</formula>
    </cfRule>
  </conditionalFormatting>
  <conditionalFormatting sqref="AR110:AR111">
    <cfRule type="expression" priority="2756">
      <formula>$F$19</formula>
    </cfRule>
  </conditionalFormatting>
  <conditionalFormatting sqref="AR111">
    <cfRule type="colorScale" priority="2755">
      <colorScale>
        <cfvo type="min"/>
        <cfvo type="max"/>
        <color theme="0"/>
        <color theme="0"/>
      </colorScale>
    </cfRule>
    <cfRule type="expression" dxfId="2428" priority="2757">
      <formula>AQ111&lt;0</formula>
    </cfRule>
  </conditionalFormatting>
  <conditionalFormatting sqref="AR117:AR123">
    <cfRule type="colorScale" priority="2881">
      <colorScale>
        <cfvo type="min"/>
        <cfvo type="max"/>
        <color theme="0"/>
        <color theme="0"/>
      </colorScale>
    </cfRule>
    <cfRule type="expression" priority="2882">
      <formula>$F$19</formula>
    </cfRule>
    <cfRule type="expression" dxfId="2427" priority="2883">
      <formula>AQ117&lt;0</formula>
    </cfRule>
  </conditionalFormatting>
  <conditionalFormatting sqref="AR125">
    <cfRule type="colorScale" priority="2808">
      <colorScale>
        <cfvo type="min"/>
        <cfvo type="max"/>
        <color theme="0"/>
        <color theme="0"/>
      </colorScale>
    </cfRule>
    <cfRule type="expression" priority="2809">
      <formula>#REF!</formula>
    </cfRule>
    <cfRule type="expression" dxfId="2426" priority="2810">
      <formula>AQ125&lt;0</formula>
    </cfRule>
  </conditionalFormatting>
  <conditionalFormatting sqref="AR125:AR135">
    <cfRule type="expression" dxfId="2425" priority="2807">
      <formula>IF(AR125="Validar","Rojo","Verde")</formula>
    </cfRule>
  </conditionalFormatting>
  <conditionalFormatting sqref="AR126:AR132">
    <cfRule type="colorScale" priority="2884">
      <colorScale>
        <cfvo type="min"/>
        <cfvo type="max"/>
        <color theme="0"/>
        <color theme="0"/>
      </colorScale>
    </cfRule>
    <cfRule type="expression" dxfId="2424" priority="2886">
      <formula>AQ126&lt;0</formula>
    </cfRule>
  </conditionalFormatting>
  <conditionalFormatting sqref="AR126:AR134">
    <cfRule type="expression" priority="2885">
      <formula>$F$19</formula>
    </cfRule>
  </conditionalFormatting>
  <conditionalFormatting sqref="AR133:AR134">
    <cfRule type="colorScale" priority="2887">
      <colorScale>
        <cfvo type="min"/>
        <cfvo type="max"/>
        <color theme="0"/>
        <color theme="0"/>
      </colorScale>
    </cfRule>
    <cfRule type="expression" dxfId="2423" priority="2888">
      <formula>AQ133&lt;0</formula>
    </cfRule>
  </conditionalFormatting>
  <conditionalFormatting sqref="AR135">
    <cfRule type="colorScale" priority="2878">
      <colorScale>
        <cfvo type="min"/>
        <cfvo type="max"/>
        <color theme="0"/>
        <color theme="0"/>
      </colorScale>
    </cfRule>
    <cfRule type="expression" priority="2879">
      <formula>$F$23</formula>
    </cfRule>
    <cfRule type="expression" dxfId="2422" priority="2880">
      <formula>AQ135&lt;0</formula>
    </cfRule>
  </conditionalFormatting>
  <conditionalFormatting sqref="AR110:AS111">
    <cfRule type="expression" dxfId="2421" priority="2751">
      <formula>IF(AR110="Validar","Rojo","Verde")</formula>
    </cfRule>
  </conditionalFormatting>
  <conditionalFormatting sqref="AR117:AS123">
    <cfRule type="expression" dxfId="2420" priority="2764">
      <formula>IF(AR117="Validar","Rojo","Verde")</formula>
    </cfRule>
  </conditionalFormatting>
  <conditionalFormatting sqref="AS40:AS66">
    <cfRule type="colorScale" priority="2799">
      <colorScale>
        <cfvo type="min"/>
        <cfvo type="max"/>
        <color theme="0"/>
        <color theme="0"/>
      </colorScale>
    </cfRule>
    <cfRule type="expression" priority="2800">
      <formula>#REF!</formula>
    </cfRule>
    <cfRule type="expression" dxfId="2419" priority="2801">
      <formula>AR40&lt;0</formula>
    </cfRule>
  </conditionalFormatting>
  <conditionalFormatting sqref="AS40:AS67">
    <cfRule type="expression" dxfId="2418" priority="2798">
      <formula>IF(AS40="Validar","Rojo","Verde")</formula>
    </cfRule>
  </conditionalFormatting>
  <conditionalFormatting sqref="AS67 AR82:AS82 AR92:AS92 AR103:AS103 AR107:AS107">
    <cfRule type="expression" priority="2803">
      <formula>$F$23</formula>
    </cfRule>
  </conditionalFormatting>
  <conditionalFormatting sqref="AS67 AS82 AS92 AS103 AS107">
    <cfRule type="expression" dxfId="2417" priority="2804">
      <formula>AR67&lt;0</formula>
    </cfRule>
  </conditionalFormatting>
  <conditionalFormatting sqref="AS69">
    <cfRule type="colorScale" priority="2796">
      <colorScale>
        <cfvo type="min"/>
        <cfvo type="max"/>
        <color theme="0"/>
        <color theme="0"/>
      </colorScale>
    </cfRule>
    <cfRule type="expression" dxfId="2416" priority="2797">
      <formula>AR69&lt;0</formula>
    </cfRule>
  </conditionalFormatting>
  <conditionalFormatting sqref="AS69:AS81">
    <cfRule type="expression" priority="2794">
      <formula>#REF!</formula>
    </cfRule>
  </conditionalFormatting>
  <conditionalFormatting sqref="AS69:AS82">
    <cfRule type="expression" dxfId="2415" priority="2792">
      <formula>IF(AS69="Validar","Rojo","Verde")</formula>
    </cfRule>
  </conditionalFormatting>
  <conditionalFormatting sqref="AS70:AS78">
    <cfRule type="colorScale" priority="2793">
      <colorScale>
        <cfvo type="min"/>
        <cfvo type="max"/>
        <color theme="0"/>
        <color theme="0"/>
      </colorScale>
    </cfRule>
    <cfRule type="expression" dxfId="2414" priority="2795">
      <formula>AR70&lt;0</formula>
    </cfRule>
  </conditionalFormatting>
  <conditionalFormatting sqref="AS79:AS81">
    <cfRule type="colorScale" priority="2805">
      <colorScale>
        <cfvo type="min"/>
        <cfvo type="max"/>
        <color theme="0"/>
        <color theme="0"/>
      </colorScale>
    </cfRule>
    <cfRule type="expression" dxfId="2413" priority="2806">
      <formula>AR79&lt;0</formula>
    </cfRule>
  </conditionalFormatting>
  <conditionalFormatting sqref="AS82 AS67 AS92 AS103 AS107">
    <cfRule type="colorScale" priority="2802">
      <colorScale>
        <cfvo type="min"/>
        <cfvo type="max"/>
        <color theme="0"/>
        <color theme="0"/>
      </colorScale>
    </cfRule>
  </conditionalFormatting>
  <conditionalFormatting sqref="AS84">
    <cfRule type="colorScale" priority="2790">
      <colorScale>
        <cfvo type="min"/>
        <cfvo type="max"/>
        <color theme="0"/>
        <color theme="0"/>
      </colorScale>
    </cfRule>
    <cfRule type="expression" dxfId="2412" priority="2791">
      <formula>AR84&lt;0</formula>
    </cfRule>
  </conditionalFormatting>
  <conditionalFormatting sqref="AS84:AS91">
    <cfRule type="expression" priority="2788">
      <formula>#REF!</formula>
    </cfRule>
  </conditionalFormatting>
  <conditionalFormatting sqref="AS84:AS92">
    <cfRule type="expression" dxfId="2411" priority="2786">
      <formula>IF(AS84="Validar","Rojo","Verde")</formula>
    </cfRule>
  </conditionalFormatting>
  <conditionalFormatting sqref="AS85:AS91">
    <cfRule type="colorScale" priority="2787">
      <colorScale>
        <cfvo type="min"/>
        <cfvo type="max"/>
        <color theme="0"/>
        <color theme="0"/>
      </colorScale>
    </cfRule>
    <cfRule type="expression" dxfId="2410" priority="2789">
      <formula>AR85&lt;0</formula>
    </cfRule>
  </conditionalFormatting>
  <conditionalFormatting sqref="AS94">
    <cfRule type="colorScale" priority="2784">
      <colorScale>
        <cfvo type="min"/>
        <cfvo type="max"/>
        <color theme="0"/>
        <color theme="0"/>
      </colorScale>
    </cfRule>
    <cfRule type="expression" dxfId="2409" priority="2785">
      <formula>AR94&lt;0</formula>
    </cfRule>
  </conditionalFormatting>
  <conditionalFormatting sqref="AS94:AS102">
    <cfRule type="expression" priority="2778">
      <formula>#REF!</formula>
    </cfRule>
  </conditionalFormatting>
  <conditionalFormatting sqref="AS94:AS103">
    <cfRule type="expression" dxfId="2408" priority="2776">
      <formula>IF(AS94="Validar","Rojo","Verde")</formula>
    </cfRule>
  </conditionalFormatting>
  <conditionalFormatting sqref="AS95:AS100">
    <cfRule type="colorScale" priority="2782">
      <colorScale>
        <cfvo type="min"/>
        <cfvo type="max"/>
        <color theme="0"/>
        <color theme="0"/>
      </colorScale>
    </cfRule>
    <cfRule type="expression" dxfId="2407" priority="2783">
      <formula>AR95&lt;0</formula>
    </cfRule>
  </conditionalFormatting>
  <conditionalFormatting sqref="AS101">
    <cfRule type="colorScale" priority="2780">
      <colorScale>
        <cfvo type="min"/>
        <cfvo type="max"/>
        <color theme="0"/>
        <color theme="0"/>
      </colorScale>
    </cfRule>
    <cfRule type="expression" dxfId="2406" priority="2781">
      <formula>AR101&lt;0</formula>
    </cfRule>
  </conditionalFormatting>
  <conditionalFormatting sqref="AS102">
    <cfRule type="colorScale" priority="2777">
      <colorScale>
        <cfvo type="min"/>
        <cfvo type="max"/>
        <color theme="0"/>
        <color theme="0"/>
      </colorScale>
    </cfRule>
    <cfRule type="expression" dxfId="2405" priority="2779">
      <formula>AR102&lt;0</formula>
    </cfRule>
  </conditionalFormatting>
  <conditionalFormatting sqref="AS105">
    <cfRule type="colorScale" priority="2774">
      <colorScale>
        <cfvo type="min"/>
        <cfvo type="max"/>
        <color theme="0"/>
        <color theme="0"/>
      </colorScale>
    </cfRule>
    <cfRule type="expression" dxfId="2404" priority="2775">
      <formula>AR105&lt;0</formula>
    </cfRule>
  </conditionalFormatting>
  <conditionalFormatting sqref="AS105:AS106">
    <cfRule type="expression" priority="2772">
      <formula>#REF!</formula>
    </cfRule>
  </conditionalFormatting>
  <conditionalFormatting sqref="AS105:AS107">
    <cfRule type="expression" dxfId="2403" priority="2770">
      <formula>IF(AS105="Validar","Rojo","Verde")</formula>
    </cfRule>
  </conditionalFormatting>
  <conditionalFormatting sqref="AS106">
    <cfRule type="colorScale" priority="2771">
      <colorScale>
        <cfvo type="min"/>
        <cfvo type="max"/>
        <color theme="0"/>
        <color theme="0"/>
      </colorScale>
    </cfRule>
    <cfRule type="expression" dxfId="2402" priority="2773">
      <formula>AR106&lt;0</formula>
    </cfRule>
  </conditionalFormatting>
  <conditionalFormatting sqref="AS110">
    <cfRule type="colorScale" priority="2762">
      <colorScale>
        <cfvo type="min"/>
        <cfvo type="max"/>
        <color theme="0"/>
        <color theme="0"/>
      </colorScale>
    </cfRule>
    <cfRule type="expression" dxfId="2401" priority="2763">
      <formula>AR110&lt;0</formula>
    </cfRule>
  </conditionalFormatting>
  <conditionalFormatting sqref="AS110:AS111">
    <cfRule type="expression" priority="2753">
      <formula>#REF!</formula>
    </cfRule>
  </conditionalFormatting>
  <conditionalFormatting sqref="AS111">
    <cfRule type="colorScale" priority="2752">
      <colorScale>
        <cfvo type="min"/>
        <cfvo type="max"/>
        <color theme="0"/>
        <color theme="0"/>
      </colorScale>
    </cfRule>
    <cfRule type="expression" dxfId="2400" priority="2754">
      <formula>AR111&lt;0</formula>
    </cfRule>
  </conditionalFormatting>
  <conditionalFormatting sqref="AS117">
    <cfRule type="colorScale" priority="2768">
      <colorScale>
        <cfvo type="min"/>
        <cfvo type="max"/>
        <color theme="0"/>
        <color theme="0"/>
      </colorScale>
    </cfRule>
    <cfRule type="expression" dxfId="2399" priority="2769">
      <formula>AR117&lt;0</formula>
    </cfRule>
  </conditionalFormatting>
  <conditionalFormatting sqref="AS117:AS123">
    <cfRule type="expression" priority="2766">
      <formula>#REF!</formula>
    </cfRule>
  </conditionalFormatting>
  <conditionalFormatting sqref="AS118:AS123">
    <cfRule type="colorScale" priority="2765">
      <colorScale>
        <cfvo type="min"/>
        <cfvo type="max"/>
        <color theme="0"/>
        <color theme="0"/>
      </colorScale>
    </cfRule>
    <cfRule type="expression" dxfId="2398" priority="2767">
      <formula>AR118&lt;0</formula>
    </cfRule>
  </conditionalFormatting>
  <conditionalFormatting sqref="AS126:AS135">
    <cfRule type="expression" dxfId="2397" priority="2889">
      <formula>IF(AS126="Validar","Rojo","Verde")</formula>
    </cfRule>
    <cfRule type="colorScale" priority="2890">
      <colorScale>
        <cfvo type="min"/>
        <cfvo type="max"/>
        <color theme="0"/>
        <color theme="0"/>
      </colorScale>
    </cfRule>
    <cfRule type="expression" priority="2891">
      <formula>$F$23</formula>
    </cfRule>
    <cfRule type="expression" dxfId="2396" priority="2892">
      <formula>AR126&lt;0</formula>
    </cfRule>
  </conditionalFormatting>
  <conditionalFormatting sqref="AR6">
    <cfRule type="colorScale" priority="2749">
      <colorScale>
        <cfvo type="min"/>
        <cfvo type="max"/>
        <color theme="0"/>
        <color theme="0"/>
      </colorScale>
    </cfRule>
    <cfRule type="expression" dxfId="2395" priority="2750">
      <formula>AQ6&lt;0</formula>
    </cfRule>
  </conditionalFormatting>
  <conditionalFormatting sqref="AR6">
    <cfRule type="expression" dxfId="2394" priority="2747">
      <formula>IF(AR6="Validar","Rojo","Verde")</formula>
    </cfRule>
    <cfRule type="expression" priority="2748">
      <formula>#REF!</formula>
    </cfRule>
  </conditionalFormatting>
  <conditionalFormatting sqref="AR7:AR8">
    <cfRule type="colorScale" priority="2745">
      <colorScale>
        <cfvo type="min"/>
        <cfvo type="max"/>
        <color theme="0"/>
        <color theme="0"/>
      </colorScale>
    </cfRule>
    <cfRule type="expression" dxfId="2393" priority="2746">
      <formula>AQ7&lt;0</formula>
    </cfRule>
  </conditionalFormatting>
  <conditionalFormatting sqref="AR7:AR8">
    <cfRule type="expression" dxfId="2392" priority="2743">
      <formula>IF(AR7="Validar","Rojo","Verde")</formula>
    </cfRule>
    <cfRule type="expression" priority="2744">
      <formula>#REF!</formula>
    </cfRule>
  </conditionalFormatting>
  <conditionalFormatting sqref="AX9">
    <cfRule type="colorScale" priority="2710">
      <colorScale>
        <cfvo type="min"/>
        <cfvo type="max"/>
        <color theme="0"/>
        <color theme="0"/>
      </colorScale>
    </cfRule>
    <cfRule type="expression" dxfId="2391" priority="2711">
      <formula>AW9&lt;0</formula>
    </cfRule>
  </conditionalFormatting>
  <conditionalFormatting sqref="AX9:AX20">
    <cfRule type="expression" dxfId="2390" priority="2681">
      <formula>IF(AX9="Validar","Rojo","Verde")</formula>
    </cfRule>
    <cfRule type="expression" priority="2683">
      <formula>#REF!</formula>
    </cfRule>
  </conditionalFormatting>
  <conditionalFormatting sqref="AX10">
    <cfRule type="colorScale" priority="2687">
      <colorScale>
        <cfvo type="min"/>
        <cfvo type="max"/>
        <color theme="0"/>
        <color theme="0"/>
      </colorScale>
    </cfRule>
    <cfRule type="expression" dxfId="2389" priority="2688">
      <formula>AW10&lt;0</formula>
    </cfRule>
  </conditionalFormatting>
  <conditionalFormatting sqref="AX11:AX14">
    <cfRule type="colorScale" priority="2708">
      <colorScale>
        <cfvo type="min"/>
        <cfvo type="max"/>
        <color theme="0"/>
        <color theme="0"/>
      </colorScale>
    </cfRule>
    <cfRule type="expression" dxfId="2388" priority="2709">
      <formula>AW11&lt;0</formula>
    </cfRule>
  </conditionalFormatting>
  <conditionalFormatting sqref="AX15">
    <cfRule type="colorScale" priority="2685">
      <colorScale>
        <cfvo type="min"/>
        <cfvo type="max"/>
        <color theme="0"/>
        <color theme="0"/>
      </colorScale>
    </cfRule>
    <cfRule type="expression" dxfId="2387" priority="2686">
      <formula>AW15&lt;0</formula>
    </cfRule>
  </conditionalFormatting>
  <conditionalFormatting sqref="AX16:AX17">
    <cfRule type="colorScale" priority="2706">
      <colorScale>
        <cfvo type="min"/>
        <cfvo type="max"/>
        <color theme="0"/>
        <color theme="0"/>
      </colorScale>
    </cfRule>
    <cfRule type="expression" dxfId="2386" priority="2707">
      <formula>AW16&lt;0</formula>
    </cfRule>
  </conditionalFormatting>
  <conditionalFormatting sqref="AX18">
    <cfRule type="colorScale" priority="2682">
      <colorScale>
        <cfvo type="min"/>
        <cfvo type="max"/>
        <color theme="0"/>
        <color theme="0"/>
      </colorScale>
    </cfRule>
    <cfRule type="expression" dxfId="2385" priority="2684">
      <formula>AW18&lt;0</formula>
    </cfRule>
  </conditionalFormatting>
  <conditionalFormatting sqref="AX19:AX20">
    <cfRule type="colorScale" priority="2704">
      <colorScale>
        <cfvo type="min"/>
        <cfvo type="max"/>
        <color theme="0"/>
        <color theme="0"/>
      </colorScale>
    </cfRule>
    <cfRule type="expression" dxfId="2384" priority="2705">
      <formula>AW19&lt;0</formula>
    </cfRule>
  </conditionalFormatting>
  <conditionalFormatting sqref="AX23">
    <cfRule type="colorScale" priority="2679">
      <colorScale>
        <cfvo type="min"/>
        <cfvo type="max"/>
        <color theme="0"/>
        <color theme="0"/>
      </colorScale>
    </cfRule>
    <cfRule type="expression" dxfId="2383" priority="2680">
      <formula>AW23&lt;0</formula>
    </cfRule>
  </conditionalFormatting>
  <conditionalFormatting sqref="AX23:AX31">
    <cfRule type="expression" dxfId="2382" priority="2673">
      <formula>IF(AX23="Validar","Rojo","Verde")</formula>
    </cfRule>
    <cfRule type="expression" priority="2675">
      <formula>#REF!</formula>
    </cfRule>
  </conditionalFormatting>
  <conditionalFormatting sqref="AX24">
    <cfRule type="colorScale" priority="2702">
      <colorScale>
        <cfvo type="min"/>
        <cfvo type="max"/>
        <color theme="0"/>
        <color theme="0"/>
      </colorScale>
    </cfRule>
    <cfRule type="expression" dxfId="2381" priority="2703">
      <formula>AW24&lt;0</formula>
    </cfRule>
  </conditionalFormatting>
  <conditionalFormatting sqref="AX25">
    <cfRule type="colorScale" priority="2700">
      <colorScale>
        <cfvo type="min"/>
        <cfvo type="max"/>
        <color theme="0"/>
        <color theme="0"/>
      </colorScale>
    </cfRule>
    <cfRule type="expression" dxfId="2380" priority="2701">
      <formula>AW25&lt;0</formula>
    </cfRule>
  </conditionalFormatting>
  <conditionalFormatting sqref="AX26">
    <cfRule type="colorScale" priority="2677">
      <colorScale>
        <cfvo type="min"/>
        <cfvo type="max"/>
        <color theme="0"/>
        <color theme="0"/>
      </colorScale>
    </cfRule>
    <cfRule type="expression" dxfId="2379" priority="2678">
      <formula>AW26&lt;0</formula>
    </cfRule>
  </conditionalFormatting>
  <conditionalFormatting sqref="AX27">
    <cfRule type="colorScale" priority="2698">
      <colorScale>
        <cfvo type="min"/>
        <cfvo type="max"/>
        <color theme="0"/>
        <color theme="0"/>
      </colorScale>
    </cfRule>
    <cfRule type="expression" dxfId="2378" priority="2699">
      <formula>AW27&lt;0</formula>
    </cfRule>
  </conditionalFormatting>
  <conditionalFormatting sqref="AX28">
    <cfRule type="colorScale" priority="2696">
      <colorScale>
        <cfvo type="min"/>
        <cfvo type="max"/>
        <color theme="0"/>
        <color theme="0"/>
      </colorScale>
    </cfRule>
    <cfRule type="expression" dxfId="2377" priority="2697">
      <formula>AW28&lt;0</formula>
    </cfRule>
  </conditionalFormatting>
  <conditionalFormatting sqref="AX29">
    <cfRule type="colorScale" priority="2674">
      <colorScale>
        <cfvo type="min"/>
        <cfvo type="max"/>
        <color theme="0"/>
        <color theme="0"/>
      </colorScale>
    </cfRule>
    <cfRule type="expression" dxfId="2376" priority="2676">
      <formula>AW29&lt;0</formula>
    </cfRule>
  </conditionalFormatting>
  <conditionalFormatting sqref="AX30">
    <cfRule type="colorScale" priority="2694">
      <colorScale>
        <cfvo type="min"/>
        <cfvo type="max"/>
        <color theme="0"/>
        <color theme="0"/>
      </colorScale>
    </cfRule>
    <cfRule type="expression" dxfId="2375" priority="2695">
      <formula>AW30&lt;0</formula>
    </cfRule>
  </conditionalFormatting>
  <conditionalFormatting sqref="AX31">
    <cfRule type="colorScale" priority="2692">
      <colorScale>
        <cfvo type="min"/>
        <cfvo type="max"/>
        <color theme="0"/>
        <color theme="0"/>
      </colorScale>
    </cfRule>
    <cfRule type="expression" dxfId="2374" priority="2693">
      <formula>AW31&lt;0</formula>
    </cfRule>
  </conditionalFormatting>
  <conditionalFormatting sqref="AX39">
    <cfRule type="colorScale" priority="2670">
      <colorScale>
        <cfvo type="min"/>
        <cfvo type="max"/>
        <color theme="0"/>
        <color theme="0"/>
      </colorScale>
    </cfRule>
    <cfRule type="expression" priority="2671">
      <formula>#REF!</formula>
    </cfRule>
    <cfRule type="expression" dxfId="2373" priority="2672">
      <formula>AW39&lt;0</formula>
    </cfRule>
  </conditionalFormatting>
  <conditionalFormatting sqref="AX39:AX107">
    <cfRule type="expression" dxfId="2372" priority="2608">
      <formula>IF(AX39="Validar","Rojo","Verde")</formula>
    </cfRule>
  </conditionalFormatting>
  <conditionalFormatting sqref="AX40:AX67">
    <cfRule type="colorScale" priority="2689">
      <colorScale>
        <cfvo type="min"/>
        <cfvo type="max"/>
        <color theme="0"/>
        <color theme="0"/>
      </colorScale>
    </cfRule>
    <cfRule type="expression" priority="2690">
      <formula>$F$19</formula>
    </cfRule>
    <cfRule type="expression" dxfId="2371" priority="2691">
      <formula>AW40&lt;0</formula>
    </cfRule>
  </conditionalFormatting>
  <conditionalFormatting sqref="AX68">
    <cfRule type="colorScale" priority="2667">
      <colorScale>
        <cfvo type="min"/>
        <cfvo type="max"/>
        <color theme="0"/>
        <color theme="0"/>
      </colorScale>
    </cfRule>
    <cfRule type="expression" priority="2668">
      <formula>#REF!</formula>
    </cfRule>
    <cfRule type="expression" dxfId="2370" priority="2669">
      <formula>AW68&lt;0</formula>
    </cfRule>
  </conditionalFormatting>
  <conditionalFormatting sqref="AX69:AX81">
    <cfRule type="colorScale" priority="2714">
      <colorScale>
        <cfvo type="min"/>
        <cfvo type="max"/>
        <color theme="0"/>
        <color theme="0"/>
      </colorScale>
    </cfRule>
    <cfRule type="expression" priority="2715">
      <formula>$F$19</formula>
    </cfRule>
    <cfRule type="expression" dxfId="2369" priority="2716">
      <formula>AW69&lt;0</formula>
    </cfRule>
  </conditionalFormatting>
  <conditionalFormatting sqref="AX82 AX92 AX103 AX107">
    <cfRule type="expression" dxfId="2368" priority="2713">
      <formula>AW82&lt;0</formula>
    </cfRule>
  </conditionalFormatting>
  <conditionalFormatting sqref="AX83">
    <cfRule type="colorScale" priority="2609">
      <colorScale>
        <cfvo type="min"/>
        <cfvo type="max"/>
        <color theme="0"/>
        <color theme="0"/>
      </colorScale>
    </cfRule>
    <cfRule type="expression" priority="2610">
      <formula>#REF!</formula>
    </cfRule>
    <cfRule type="expression" dxfId="2367" priority="2611">
      <formula>AW83&lt;0</formula>
    </cfRule>
  </conditionalFormatting>
  <conditionalFormatting sqref="AX84:AX91">
    <cfRule type="colorScale" priority="2717">
      <colorScale>
        <cfvo type="min"/>
        <cfvo type="max"/>
        <color theme="0"/>
        <color theme="0"/>
      </colorScale>
    </cfRule>
    <cfRule type="expression" priority="2718">
      <formula>$F$19</formula>
    </cfRule>
    <cfRule type="expression" dxfId="2366" priority="2719">
      <formula>AW84&lt;0</formula>
    </cfRule>
  </conditionalFormatting>
  <conditionalFormatting sqref="AX92 AX82 AX103 AX107">
    <cfRule type="colorScale" priority="2712">
      <colorScale>
        <cfvo type="min"/>
        <cfvo type="max"/>
        <color theme="0"/>
        <color theme="0"/>
      </colorScale>
    </cfRule>
  </conditionalFormatting>
  <conditionalFormatting sqref="AX93">
    <cfRule type="colorScale" priority="2664">
      <colorScale>
        <cfvo type="min"/>
        <cfvo type="max"/>
        <color theme="0"/>
        <color theme="0"/>
      </colorScale>
    </cfRule>
    <cfRule type="expression" priority="2665">
      <formula>#REF!</formula>
    </cfRule>
    <cfRule type="expression" dxfId="2365" priority="2666">
      <formula>AW93&lt;0</formula>
    </cfRule>
  </conditionalFormatting>
  <conditionalFormatting sqref="AX94:AX102">
    <cfRule type="colorScale" priority="2720">
      <colorScale>
        <cfvo type="min"/>
        <cfvo type="max"/>
        <color theme="0"/>
        <color theme="0"/>
      </colorScale>
    </cfRule>
    <cfRule type="expression" priority="2721">
      <formula>$F$19</formula>
    </cfRule>
    <cfRule type="expression" dxfId="2364" priority="2722">
      <formula>AW94&lt;0</formula>
    </cfRule>
  </conditionalFormatting>
  <conditionalFormatting sqref="AX104">
    <cfRule type="colorScale" priority="2661">
      <colorScale>
        <cfvo type="min"/>
        <cfvo type="max"/>
        <color theme="0"/>
        <color theme="0"/>
      </colorScale>
    </cfRule>
    <cfRule type="expression" priority="2662">
      <formula>#REF!</formula>
    </cfRule>
    <cfRule type="expression" dxfId="2363" priority="2663">
      <formula>AW104&lt;0</formula>
    </cfRule>
  </conditionalFormatting>
  <conditionalFormatting sqref="AX105:AX106">
    <cfRule type="colorScale" priority="2723">
      <colorScale>
        <cfvo type="min"/>
        <cfvo type="max"/>
        <color theme="0"/>
        <color theme="0"/>
      </colorScale>
    </cfRule>
    <cfRule type="expression" priority="2724">
      <formula>$F$19</formula>
    </cfRule>
    <cfRule type="expression" dxfId="2362" priority="2725">
      <formula>AW105&lt;0</formula>
    </cfRule>
  </conditionalFormatting>
  <conditionalFormatting sqref="AX110">
    <cfRule type="colorScale" priority="2726">
      <colorScale>
        <cfvo type="min"/>
        <cfvo type="max"/>
        <color theme="0"/>
        <color theme="0"/>
      </colorScale>
    </cfRule>
    <cfRule type="expression" dxfId="2361" priority="2727">
      <formula>AW110&lt;0</formula>
    </cfRule>
  </conditionalFormatting>
  <conditionalFormatting sqref="AX110:AX111">
    <cfRule type="expression" priority="2606">
      <formula>$F$19</formula>
    </cfRule>
  </conditionalFormatting>
  <conditionalFormatting sqref="AX111">
    <cfRule type="colorScale" priority="2605">
      <colorScale>
        <cfvo type="min"/>
        <cfvo type="max"/>
        <color theme="0"/>
        <color theme="0"/>
      </colorScale>
    </cfRule>
    <cfRule type="expression" dxfId="2360" priority="2607">
      <formula>AW111&lt;0</formula>
    </cfRule>
  </conditionalFormatting>
  <conditionalFormatting sqref="AX117:AX123">
    <cfRule type="colorScale" priority="2731">
      <colorScale>
        <cfvo type="min"/>
        <cfvo type="max"/>
        <color theme="0"/>
        <color theme="0"/>
      </colorScale>
    </cfRule>
    <cfRule type="expression" priority="2732">
      <formula>$F$19</formula>
    </cfRule>
    <cfRule type="expression" dxfId="2359" priority="2733">
      <formula>AW117&lt;0</formula>
    </cfRule>
  </conditionalFormatting>
  <conditionalFormatting sqref="AX125">
    <cfRule type="colorScale" priority="2658">
      <colorScale>
        <cfvo type="min"/>
        <cfvo type="max"/>
        <color theme="0"/>
        <color theme="0"/>
      </colorScale>
    </cfRule>
    <cfRule type="expression" priority="2659">
      <formula>#REF!</formula>
    </cfRule>
    <cfRule type="expression" dxfId="2358" priority="2660">
      <formula>AW125&lt;0</formula>
    </cfRule>
  </conditionalFormatting>
  <conditionalFormatting sqref="AX125:AX135">
    <cfRule type="expression" dxfId="2357" priority="2657">
      <formula>IF(AX125="Validar","Rojo","Verde")</formula>
    </cfRule>
  </conditionalFormatting>
  <conditionalFormatting sqref="AX126:AX132">
    <cfRule type="colorScale" priority="2734">
      <colorScale>
        <cfvo type="min"/>
        <cfvo type="max"/>
        <color theme="0"/>
        <color theme="0"/>
      </colorScale>
    </cfRule>
    <cfRule type="expression" dxfId="2356" priority="2736">
      <formula>AW126&lt;0</formula>
    </cfRule>
  </conditionalFormatting>
  <conditionalFormatting sqref="AX126:AX134">
    <cfRule type="expression" priority="2735">
      <formula>$F$19</formula>
    </cfRule>
  </conditionalFormatting>
  <conditionalFormatting sqref="AX133:AX134">
    <cfRule type="colorScale" priority="2737">
      <colorScale>
        <cfvo type="min"/>
        <cfvo type="max"/>
        <color theme="0"/>
        <color theme="0"/>
      </colorScale>
    </cfRule>
    <cfRule type="expression" dxfId="2355" priority="2738">
      <formula>AW133&lt;0</formula>
    </cfRule>
  </conditionalFormatting>
  <conditionalFormatting sqref="AX135">
    <cfRule type="colorScale" priority="2728">
      <colorScale>
        <cfvo type="min"/>
        <cfvo type="max"/>
        <color theme="0"/>
        <color theme="0"/>
      </colorScale>
    </cfRule>
    <cfRule type="expression" priority="2729">
      <formula>$F$23</formula>
    </cfRule>
    <cfRule type="expression" dxfId="2354" priority="2730">
      <formula>AW135&lt;0</formula>
    </cfRule>
  </conditionalFormatting>
  <conditionalFormatting sqref="AX110:AY111">
    <cfRule type="expression" dxfId="2353" priority="2601">
      <formula>IF(AX110="Validar","Rojo","Verde")</formula>
    </cfRule>
  </conditionalFormatting>
  <conditionalFormatting sqref="AX117:AY123">
    <cfRule type="expression" dxfId="2352" priority="2614">
      <formula>IF(AX117="Validar","Rojo","Verde")</formula>
    </cfRule>
  </conditionalFormatting>
  <conditionalFormatting sqref="AY40:AY66">
    <cfRule type="colorScale" priority="2649">
      <colorScale>
        <cfvo type="min"/>
        <cfvo type="max"/>
        <color theme="0"/>
        <color theme="0"/>
      </colorScale>
    </cfRule>
    <cfRule type="expression" priority="2650">
      <formula>#REF!</formula>
    </cfRule>
    <cfRule type="expression" dxfId="2351" priority="2651">
      <formula>AX40&lt;0</formula>
    </cfRule>
  </conditionalFormatting>
  <conditionalFormatting sqref="AY40:AY67">
    <cfRule type="expression" dxfId="2350" priority="2648">
      <formula>IF(AY40="Validar","Rojo","Verde")</formula>
    </cfRule>
  </conditionalFormatting>
  <conditionalFormatting sqref="AY67 AX82:AY82 AX92:AY92 AX103:AY103 AX107:AY107">
    <cfRule type="expression" priority="2653">
      <formula>$F$23</formula>
    </cfRule>
  </conditionalFormatting>
  <conditionalFormatting sqref="AY67 AY82 AY92 AY103 AY107">
    <cfRule type="expression" dxfId="2349" priority="2654">
      <formula>AX67&lt;0</formula>
    </cfRule>
  </conditionalFormatting>
  <conditionalFormatting sqref="AY69">
    <cfRule type="colorScale" priority="2646">
      <colorScale>
        <cfvo type="min"/>
        <cfvo type="max"/>
        <color theme="0"/>
        <color theme="0"/>
      </colorScale>
    </cfRule>
    <cfRule type="expression" dxfId="2348" priority="2647">
      <formula>AX69&lt;0</formula>
    </cfRule>
  </conditionalFormatting>
  <conditionalFormatting sqref="AY69:AY81">
    <cfRule type="expression" priority="2644">
      <formula>#REF!</formula>
    </cfRule>
  </conditionalFormatting>
  <conditionalFormatting sqref="AY69:AY82">
    <cfRule type="expression" dxfId="2347" priority="2642">
      <formula>IF(AY69="Validar","Rojo","Verde")</formula>
    </cfRule>
  </conditionalFormatting>
  <conditionalFormatting sqref="AY70:AY78">
    <cfRule type="colorScale" priority="2643">
      <colorScale>
        <cfvo type="min"/>
        <cfvo type="max"/>
        <color theme="0"/>
        <color theme="0"/>
      </colorScale>
    </cfRule>
    <cfRule type="expression" dxfId="2346" priority="2645">
      <formula>AX70&lt;0</formula>
    </cfRule>
  </conditionalFormatting>
  <conditionalFormatting sqref="AY79:AY81">
    <cfRule type="colorScale" priority="2655">
      <colorScale>
        <cfvo type="min"/>
        <cfvo type="max"/>
        <color theme="0"/>
        <color theme="0"/>
      </colorScale>
    </cfRule>
    <cfRule type="expression" dxfId="2345" priority="2656">
      <formula>AX79&lt;0</formula>
    </cfRule>
  </conditionalFormatting>
  <conditionalFormatting sqref="AY67 AY82 AY92 AY103 AY107">
    <cfRule type="colorScale" priority="2652">
      <colorScale>
        <cfvo type="min"/>
        <cfvo type="max"/>
        <color theme="0"/>
        <color theme="0"/>
      </colorScale>
    </cfRule>
  </conditionalFormatting>
  <conditionalFormatting sqref="AY84">
    <cfRule type="colorScale" priority="2640">
      <colorScale>
        <cfvo type="min"/>
        <cfvo type="max"/>
        <color theme="0"/>
        <color theme="0"/>
      </colorScale>
    </cfRule>
    <cfRule type="expression" dxfId="2344" priority="2641">
      <formula>AX84&lt;0</formula>
    </cfRule>
  </conditionalFormatting>
  <conditionalFormatting sqref="AY84:AY91">
    <cfRule type="expression" priority="2638">
      <formula>#REF!</formula>
    </cfRule>
  </conditionalFormatting>
  <conditionalFormatting sqref="AY84:AY92">
    <cfRule type="expression" dxfId="2343" priority="2636">
      <formula>IF(AY84="Validar","Rojo","Verde")</formula>
    </cfRule>
  </conditionalFormatting>
  <conditionalFormatting sqref="AY85:AY91">
    <cfRule type="colorScale" priority="2637">
      <colorScale>
        <cfvo type="min"/>
        <cfvo type="max"/>
        <color theme="0"/>
        <color theme="0"/>
      </colorScale>
    </cfRule>
    <cfRule type="expression" dxfId="2342" priority="2639">
      <formula>AX85&lt;0</formula>
    </cfRule>
  </conditionalFormatting>
  <conditionalFormatting sqref="AY94">
    <cfRule type="colorScale" priority="2634">
      <colorScale>
        <cfvo type="min"/>
        <cfvo type="max"/>
        <color theme="0"/>
        <color theme="0"/>
      </colorScale>
    </cfRule>
    <cfRule type="expression" dxfId="2341" priority="2635">
      <formula>AX94&lt;0</formula>
    </cfRule>
  </conditionalFormatting>
  <conditionalFormatting sqref="AY94:AY102">
    <cfRule type="expression" priority="2628">
      <formula>#REF!</formula>
    </cfRule>
  </conditionalFormatting>
  <conditionalFormatting sqref="AY94:AY103">
    <cfRule type="expression" dxfId="2340" priority="2626">
      <formula>IF(AY94="Validar","Rojo","Verde")</formula>
    </cfRule>
  </conditionalFormatting>
  <conditionalFormatting sqref="AY95:AY100">
    <cfRule type="colorScale" priority="2632">
      <colorScale>
        <cfvo type="min"/>
        <cfvo type="max"/>
        <color theme="0"/>
        <color theme="0"/>
      </colorScale>
    </cfRule>
    <cfRule type="expression" dxfId="2339" priority="2633">
      <formula>AX95&lt;0</formula>
    </cfRule>
  </conditionalFormatting>
  <conditionalFormatting sqref="AY101">
    <cfRule type="colorScale" priority="2630">
      <colorScale>
        <cfvo type="min"/>
        <cfvo type="max"/>
        <color theme="0"/>
        <color theme="0"/>
      </colorScale>
    </cfRule>
    <cfRule type="expression" dxfId="2338" priority="2631">
      <formula>AX101&lt;0</formula>
    </cfRule>
  </conditionalFormatting>
  <conditionalFormatting sqref="AY102">
    <cfRule type="colorScale" priority="2627">
      <colorScale>
        <cfvo type="min"/>
        <cfvo type="max"/>
        <color theme="0"/>
        <color theme="0"/>
      </colorScale>
    </cfRule>
    <cfRule type="expression" dxfId="2337" priority="2629">
      <formula>AX102&lt;0</formula>
    </cfRule>
  </conditionalFormatting>
  <conditionalFormatting sqref="AY105">
    <cfRule type="colorScale" priority="2624">
      <colorScale>
        <cfvo type="min"/>
        <cfvo type="max"/>
        <color theme="0"/>
        <color theme="0"/>
      </colorScale>
    </cfRule>
    <cfRule type="expression" dxfId="2336" priority="2625">
      <formula>AX105&lt;0</formula>
    </cfRule>
  </conditionalFormatting>
  <conditionalFormatting sqref="AY105:AY106">
    <cfRule type="expression" priority="2622">
      <formula>#REF!</formula>
    </cfRule>
  </conditionalFormatting>
  <conditionalFormatting sqref="AY105:AY107">
    <cfRule type="expression" dxfId="2335" priority="2620">
      <formula>IF(AY105="Validar","Rojo","Verde")</formula>
    </cfRule>
  </conditionalFormatting>
  <conditionalFormatting sqref="AY106">
    <cfRule type="colorScale" priority="2621">
      <colorScale>
        <cfvo type="min"/>
        <cfvo type="max"/>
        <color theme="0"/>
        <color theme="0"/>
      </colorScale>
    </cfRule>
    <cfRule type="expression" dxfId="2334" priority="2623">
      <formula>AX106&lt;0</formula>
    </cfRule>
  </conditionalFormatting>
  <conditionalFormatting sqref="AY110">
    <cfRule type="colorScale" priority="2612">
      <colorScale>
        <cfvo type="min"/>
        <cfvo type="max"/>
        <color theme="0"/>
        <color theme="0"/>
      </colorScale>
    </cfRule>
    <cfRule type="expression" dxfId="2333" priority="2613">
      <formula>AX110&lt;0</formula>
    </cfRule>
  </conditionalFormatting>
  <conditionalFormatting sqref="AY110:AY111">
    <cfRule type="expression" priority="2603">
      <formula>#REF!</formula>
    </cfRule>
  </conditionalFormatting>
  <conditionalFormatting sqref="AY111">
    <cfRule type="colorScale" priority="2602">
      <colorScale>
        <cfvo type="min"/>
        <cfvo type="max"/>
        <color theme="0"/>
        <color theme="0"/>
      </colorScale>
    </cfRule>
    <cfRule type="expression" dxfId="2332" priority="2604">
      <formula>AX111&lt;0</formula>
    </cfRule>
  </conditionalFormatting>
  <conditionalFormatting sqref="AY117">
    <cfRule type="colorScale" priority="2618">
      <colorScale>
        <cfvo type="min"/>
        <cfvo type="max"/>
        <color theme="0"/>
        <color theme="0"/>
      </colorScale>
    </cfRule>
    <cfRule type="expression" dxfId="2331" priority="2619">
      <formula>AX117&lt;0</formula>
    </cfRule>
  </conditionalFormatting>
  <conditionalFormatting sqref="AY117:AY123">
    <cfRule type="expression" priority="2616">
      <formula>#REF!</formula>
    </cfRule>
  </conditionalFormatting>
  <conditionalFormatting sqref="AY118:AY123">
    <cfRule type="colorScale" priority="2615">
      <colorScale>
        <cfvo type="min"/>
        <cfvo type="max"/>
        <color theme="0"/>
        <color theme="0"/>
      </colorScale>
    </cfRule>
    <cfRule type="expression" dxfId="2330" priority="2617">
      <formula>AX118&lt;0</formula>
    </cfRule>
  </conditionalFormatting>
  <conditionalFormatting sqref="AY126:AY135">
    <cfRule type="expression" dxfId="2329" priority="2739">
      <formula>IF(AY126="Validar","Rojo","Verde")</formula>
    </cfRule>
    <cfRule type="colorScale" priority="2740">
      <colorScale>
        <cfvo type="min"/>
        <cfvo type="max"/>
        <color theme="0"/>
        <color theme="0"/>
      </colorScale>
    </cfRule>
    <cfRule type="expression" priority="2741">
      <formula>$F$23</formula>
    </cfRule>
    <cfRule type="expression" dxfId="2328" priority="2742">
      <formula>AX126&lt;0</formula>
    </cfRule>
  </conditionalFormatting>
  <conditionalFormatting sqref="AX6">
    <cfRule type="colorScale" priority="2599">
      <colorScale>
        <cfvo type="min"/>
        <cfvo type="max"/>
        <color theme="0"/>
        <color theme="0"/>
      </colorScale>
    </cfRule>
    <cfRule type="expression" dxfId="2327" priority="2600">
      <formula>AW6&lt;0</formula>
    </cfRule>
  </conditionalFormatting>
  <conditionalFormatting sqref="AX6">
    <cfRule type="expression" dxfId="2326" priority="2597">
      <formula>IF(AX6="Validar","Rojo","Verde")</formula>
    </cfRule>
    <cfRule type="expression" priority="2598">
      <formula>#REF!</formula>
    </cfRule>
  </conditionalFormatting>
  <conditionalFormatting sqref="AX7:AX8">
    <cfRule type="colorScale" priority="2595">
      <colorScale>
        <cfvo type="min"/>
        <cfvo type="max"/>
        <color theme="0"/>
        <color theme="0"/>
      </colorScale>
    </cfRule>
    <cfRule type="expression" dxfId="2325" priority="2596">
      <formula>AW7&lt;0</formula>
    </cfRule>
  </conditionalFormatting>
  <conditionalFormatting sqref="AX7:AX8">
    <cfRule type="expression" dxfId="2324" priority="2593">
      <formula>IF(AX7="Validar","Rojo","Verde")</formula>
    </cfRule>
    <cfRule type="expression" priority="2594">
      <formula>#REF!</formula>
    </cfRule>
  </conditionalFormatting>
  <conditionalFormatting sqref="BD9">
    <cfRule type="colorScale" priority="2560">
      <colorScale>
        <cfvo type="min"/>
        <cfvo type="max"/>
        <color theme="0"/>
        <color theme="0"/>
      </colorScale>
    </cfRule>
    <cfRule type="expression" dxfId="2323" priority="2561">
      <formula>BC9&lt;0</formula>
    </cfRule>
  </conditionalFormatting>
  <conditionalFormatting sqref="BD9:BD20">
    <cfRule type="expression" dxfId="2322" priority="2531">
      <formula>IF(BD9="Validar","Rojo","Verde")</formula>
    </cfRule>
    <cfRule type="expression" priority="2533">
      <formula>#REF!</formula>
    </cfRule>
  </conditionalFormatting>
  <conditionalFormatting sqref="BD10">
    <cfRule type="colorScale" priority="2537">
      <colorScale>
        <cfvo type="min"/>
        <cfvo type="max"/>
        <color theme="0"/>
        <color theme="0"/>
      </colorScale>
    </cfRule>
    <cfRule type="expression" dxfId="2321" priority="2538">
      <formula>BC10&lt;0</formula>
    </cfRule>
  </conditionalFormatting>
  <conditionalFormatting sqref="BD11:BD14">
    <cfRule type="colorScale" priority="2558">
      <colorScale>
        <cfvo type="min"/>
        <cfvo type="max"/>
        <color theme="0"/>
        <color theme="0"/>
      </colorScale>
    </cfRule>
    <cfRule type="expression" dxfId="2320" priority="2559">
      <formula>BC11&lt;0</formula>
    </cfRule>
  </conditionalFormatting>
  <conditionalFormatting sqref="BD15">
    <cfRule type="colorScale" priority="2535">
      <colorScale>
        <cfvo type="min"/>
        <cfvo type="max"/>
        <color theme="0"/>
        <color theme="0"/>
      </colorScale>
    </cfRule>
    <cfRule type="expression" dxfId="2319" priority="2536">
      <formula>BC15&lt;0</formula>
    </cfRule>
  </conditionalFormatting>
  <conditionalFormatting sqref="BD16:BD17">
    <cfRule type="colorScale" priority="2556">
      <colorScale>
        <cfvo type="min"/>
        <cfvo type="max"/>
        <color theme="0"/>
        <color theme="0"/>
      </colorScale>
    </cfRule>
    <cfRule type="expression" dxfId="2318" priority="2557">
      <formula>BC16&lt;0</formula>
    </cfRule>
  </conditionalFormatting>
  <conditionalFormatting sqref="BD18">
    <cfRule type="colorScale" priority="2532">
      <colorScale>
        <cfvo type="min"/>
        <cfvo type="max"/>
        <color theme="0"/>
        <color theme="0"/>
      </colorScale>
    </cfRule>
    <cfRule type="expression" dxfId="2317" priority="2534">
      <formula>BC18&lt;0</formula>
    </cfRule>
  </conditionalFormatting>
  <conditionalFormatting sqref="BD19:BD20">
    <cfRule type="colorScale" priority="2554">
      <colorScale>
        <cfvo type="min"/>
        <cfvo type="max"/>
        <color theme="0"/>
        <color theme="0"/>
      </colorScale>
    </cfRule>
    <cfRule type="expression" dxfId="2316" priority="2555">
      <formula>BC19&lt;0</formula>
    </cfRule>
  </conditionalFormatting>
  <conditionalFormatting sqref="BD23">
    <cfRule type="colorScale" priority="2529">
      <colorScale>
        <cfvo type="min"/>
        <cfvo type="max"/>
        <color theme="0"/>
        <color theme="0"/>
      </colorScale>
    </cfRule>
    <cfRule type="expression" dxfId="2315" priority="2530">
      <formula>BC23&lt;0</formula>
    </cfRule>
  </conditionalFormatting>
  <conditionalFormatting sqref="BD23:BD31">
    <cfRule type="expression" dxfId="2314" priority="2523">
      <formula>IF(BD23="Validar","Rojo","Verde")</formula>
    </cfRule>
    <cfRule type="expression" priority="2525">
      <formula>#REF!</formula>
    </cfRule>
  </conditionalFormatting>
  <conditionalFormatting sqref="BD24">
    <cfRule type="colorScale" priority="2552">
      <colorScale>
        <cfvo type="min"/>
        <cfvo type="max"/>
        <color theme="0"/>
        <color theme="0"/>
      </colorScale>
    </cfRule>
    <cfRule type="expression" dxfId="2313" priority="2553">
      <formula>BC24&lt;0</formula>
    </cfRule>
  </conditionalFormatting>
  <conditionalFormatting sqref="BD25">
    <cfRule type="colorScale" priority="2550">
      <colorScale>
        <cfvo type="min"/>
        <cfvo type="max"/>
        <color theme="0"/>
        <color theme="0"/>
      </colorScale>
    </cfRule>
    <cfRule type="expression" dxfId="2312" priority="2551">
      <formula>BC25&lt;0</formula>
    </cfRule>
  </conditionalFormatting>
  <conditionalFormatting sqref="BD26">
    <cfRule type="colorScale" priority="2527">
      <colorScale>
        <cfvo type="min"/>
        <cfvo type="max"/>
        <color theme="0"/>
        <color theme="0"/>
      </colorScale>
    </cfRule>
    <cfRule type="expression" dxfId="2311" priority="2528">
      <formula>BC26&lt;0</formula>
    </cfRule>
  </conditionalFormatting>
  <conditionalFormatting sqref="BD27">
    <cfRule type="colorScale" priority="2548">
      <colorScale>
        <cfvo type="min"/>
        <cfvo type="max"/>
        <color theme="0"/>
        <color theme="0"/>
      </colorScale>
    </cfRule>
    <cfRule type="expression" dxfId="2310" priority="2549">
      <formula>BC27&lt;0</formula>
    </cfRule>
  </conditionalFormatting>
  <conditionalFormatting sqref="BD28">
    <cfRule type="colorScale" priority="2546">
      <colorScale>
        <cfvo type="min"/>
        <cfvo type="max"/>
        <color theme="0"/>
        <color theme="0"/>
      </colorScale>
    </cfRule>
    <cfRule type="expression" dxfId="2309" priority="2547">
      <formula>BC28&lt;0</formula>
    </cfRule>
  </conditionalFormatting>
  <conditionalFormatting sqref="BD29">
    <cfRule type="colorScale" priority="2524">
      <colorScale>
        <cfvo type="min"/>
        <cfvo type="max"/>
        <color theme="0"/>
        <color theme="0"/>
      </colorScale>
    </cfRule>
    <cfRule type="expression" dxfId="2308" priority="2526">
      <formula>BC29&lt;0</formula>
    </cfRule>
  </conditionalFormatting>
  <conditionalFormatting sqref="BD30">
    <cfRule type="colorScale" priority="2544">
      <colorScale>
        <cfvo type="min"/>
        <cfvo type="max"/>
        <color theme="0"/>
        <color theme="0"/>
      </colorScale>
    </cfRule>
    <cfRule type="expression" dxfId="2307" priority="2545">
      <formula>BC30&lt;0</formula>
    </cfRule>
  </conditionalFormatting>
  <conditionalFormatting sqref="BD31">
    <cfRule type="colorScale" priority="2542">
      <colorScale>
        <cfvo type="min"/>
        <cfvo type="max"/>
        <color theme="0"/>
        <color theme="0"/>
      </colorScale>
    </cfRule>
    <cfRule type="expression" dxfId="2306" priority="2543">
      <formula>BC31&lt;0</formula>
    </cfRule>
  </conditionalFormatting>
  <conditionalFormatting sqref="BD39">
    <cfRule type="colorScale" priority="2520">
      <colorScale>
        <cfvo type="min"/>
        <cfvo type="max"/>
        <color theme="0"/>
        <color theme="0"/>
      </colorScale>
    </cfRule>
    <cfRule type="expression" priority="2521">
      <formula>#REF!</formula>
    </cfRule>
    <cfRule type="expression" dxfId="2305" priority="2522">
      <formula>BC39&lt;0</formula>
    </cfRule>
  </conditionalFormatting>
  <conditionalFormatting sqref="BD39:BD107">
    <cfRule type="expression" dxfId="2304" priority="2458">
      <formula>IF(BD39="Validar","Rojo","Verde")</formula>
    </cfRule>
  </conditionalFormatting>
  <conditionalFormatting sqref="BD40:BD67">
    <cfRule type="colorScale" priority="2539">
      <colorScale>
        <cfvo type="min"/>
        <cfvo type="max"/>
        <color theme="0"/>
        <color theme="0"/>
      </colorScale>
    </cfRule>
    <cfRule type="expression" priority="2540">
      <formula>$F$19</formula>
    </cfRule>
    <cfRule type="expression" dxfId="2303" priority="2541">
      <formula>BC40&lt;0</formula>
    </cfRule>
  </conditionalFormatting>
  <conditionalFormatting sqref="BD68">
    <cfRule type="colorScale" priority="2517">
      <colorScale>
        <cfvo type="min"/>
        <cfvo type="max"/>
        <color theme="0"/>
        <color theme="0"/>
      </colorScale>
    </cfRule>
    <cfRule type="expression" priority="2518">
      <formula>#REF!</formula>
    </cfRule>
    <cfRule type="expression" dxfId="2302" priority="2519">
      <formula>BC68&lt;0</formula>
    </cfRule>
  </conditionalFormatting>
  <conditionalFormatting sqref="BD69:BD81">
    <cfRule type="colorScale" priority="2564">
      <colorScale>
        <cfvo type="min"/>
        <cfvo type="max"/>
        <color theme="0"/>
        <color theme="0"/>
      </colorScale>
    </cfRule>
    <cfRule type="expression" priority="2565">
      <formula>$F$19</formula>
    </cfRule>
    <cfRule type="expression" dxfId="2301" priority="2566">
      <formula>BC69&lt;0</formula>
    </cfRule>
  </conditionalFormatting>
  <conditionalFormatting sqref="BD82 BD92 BD103 BD107">
    <cfRule type="expression" dxfId="2300" priority="2563">
      <formula>BC82&lt;0</formula>
    </cfRule>
  </conditionalFormatting>
  <conditionalFormatting sqref="BD83">
    <cfRule type="colorScale" priority="2459">
      <colorScale>
        <cfvo type="min"/>
        <cfvo type="max"/>
        <color theme="0"/>
        <color theme="0"/>
      </colorScale>
    </cfRule>
    <cfRule type="expression" priority="2460">
      <formula>#REF!</formula>
    </cfRule>
    <cfRule type="expression" dxfId="2299" priority="2461">
      <formula>BC83&lt;0</formula>
    </cfRule>
  </conditionalFormatting>
  <conditionalFormatting sqref="BD84:BD91">
    <cfRule type="colorScale" priority="2567">
      <colorScale>
        <cfvo type="min"/>
        <cfvo type="max"/>
        <color theme="0"/>
        <color theme="0"/>
      </colorScale>
    </cfRule>
    <cfRule type="expression" priority="2568">
      <formula>$F$19</formula>
    </cfRule>
    <cfRule type="expression" dxfId="2298" priority="2569">
      <formula>BC84&lt;0</formula>
    </cfRule>
  </conditionalFormatting>
  <conditionalFormatting sqref="BD82 BD92 BD103 BD107">
    <cfRule type="colorScale" priority="2562">
      <colorScale>
        <cfvo type="min"/>
        <cfvo type="max"/>
        <color theme="0"/>
        <color theme="0"/>
      </colorScale>
    </cfRule>
  </conditionalFormatting>
  <conditionalFormatting sqref="BD93">
    <cfRule type="colorScale" priority="2514">
      <colorScale>
        <cfvo type="min"/>
        <cfvo type="max"/>
        <color theme="0"/>
        <color theme="0"/>
      </colorScale>
    </cfRule>
    <cfRule type="expression" priority="2515">
      <formula>#REF!</formula>
    </cfRule>
    <cfRule type="expression" dxfId="2297" priority="2516">
      <formula>BC93&lt;0</formula>
    </cfRule>
  </conditionalFormatting>
  <conditionalFormatting sqref="BD94:BD102">
    <cfRule type="colorScale" priority="2570">
      <colorScale>
        <cfvo type="min"/>
        <cfvo type="max"/>
        <color theme="0"/>
        <color theme="0"/>
      </colorScale>
    </cfRule>
    <cfRule type="expression" priority="2571">
      <formula>$F$19</formula>
    </cfRule>
    <cfRule type="expression" dxfId="2296" priority="2572">
      <formula>BC94&lt;0</formula>
    </cfRule>
  </conditionalFormatting>
  <conditionalFormatting sqref="BD104">
    <cfRule type="colorScale" priority="2511">
      <colorScale>
        <cfvo type="min"/>
        <cfvo type="max"/>
        <color theme="0"/>
        <color theme="0"/>
      </colorScale>
    </cfRule>
    <cfRule type="expression" priority="2512">
      <formula>#REF!</formula>
    </cfRule>
    <cfRule type="expression" dxfId="2295" priority="2513">
      <formula>BC104&lt;0</formula>
    </cfRule>
  </conditionalFormatting>
  <conditionalFormatting sqref="BD105:BD106">
    <cfRule type="colorScale" priority="2573">
      <colorScale>
        <cfvo type="min"/>
        <cfvo type="max"/>
        <color theme="0"/>
        <color theme="0"/>
      </colorScale>
    </cfRule>
    <cfRule type="expression" priority="2574">
      <formula>$F$19</formula>
    </cfRule>
    <cfRule type="expression" dxfId="2294" priority="2575">
      <formula>BC105&lt;0</formula>
    </cfRule>
  </conditionalFormatting>
  <conditionalFormatting sqref="BD110">
    <cfRule type="colorScale" priority="2576">
      <colorScale>
        <cfvo type="min"/>
        <cfvo type="max"/>
        <color theme="0"/>
        <color theme="0"/>
      </colorScale>
    </cfRule>
    <cfRule type="expression" dxfId="2293" priority="2577">
      <formula>BC110&lt;0</formula>
    </cfRule>
  </conditionalFormatting>
  <conditionalFormatting sqref="BD110:BD111">
    <cfRule type="expression" priority="2456">
      <formula>$F$19</formula>
    </cfRule>
  </conditionalFormatting>
  <conditionalFormatting sqref="BD111">
    <cfRule type="colorScale" priority="2455">
      <colorScale>
        <cfvo type="min"/>
        <cfvo type="max"/>
        <color theme="0"/>
        <color theme="0"/>
      </colorScale>
    </cfRule>
    <cfRule type="expression" dxfId="2292" priority="2457">
      <formula>BC111&lt;0</formula>
    </cfRule>
  </conditionalFormatting>
  <conditionalFormatting sqref="BD117:BD123">
    <cfRule type="colorScale" priority="2581">
      <colorScale>
        <cfvo type="min"/>
        <cfvo type="max"/>
        <color theme="0"/>
        <color theme="0"/>
      </colorScale>
    </cfRule>
    <cfRule type="expression" priority="2582">
      <formula>$F$19</formula>
    </cfRule>
    <cfRule type="expression" dxfId="2291" priority="2583">
      <formula>BC117&lt;0</formula>
    </cfRule>
  </conditionalFormatting>
  <conditionalFormatting sqref="BD125">
    <cfRule type="colorScale" priority="2508">
      <colorScale>
        <cfvo type="min"/>
        <cfvo type="max"/>
        <color theme="0"/>
        <color theme="0"/>
      </colorScale>
    </cfRule>
    <cfRule type="expression" priority="2509">
      <formula>#REF!</formula>
    </cfRule>
    <cfRule type="expression" dxfId="2290" priority="2510">
      <formula>BC125&lt;0</formula>
    </cfRule>
  </conditionalFormatting>
  <conditionalFormatting sqref="BD125:BD135">
    <cfRule type="expression" dxfId="2289" priority="2507">
      <formula>IF(BD125="Validar","Rojo","Verde")</formula>
    </cfRule>
  </conditionalFormatting>
  <conditionalFormatting sqref="BD126:BD132">
    <cfRule type="colorScale" priority="2584">
      <colorScale>
        <cfvo type="min"/>
        <cfvo type="max"/>
        <color theme="0"/>
        <color theme="0"/>
      </colorScale>
    </cfRule>
    <cfRule type="expression" dxfId="2288" priority="2586">
      <formula>BC126&lt;0</formula>
    </cfRule>
  </conditionalFormatting>
  <conditionalFormatting sqref="BD126:BD134">
    <cfRule type="expression" priority="2585">
      <formula>$F$19</formula>
    </cfRule>
  </conditionalFormatting>
  <conditionalFormatting sqref="BD133:BD134">
    <cfRule type="colorScale" priority="2587">
      <colorScale>
        <cfvo type="min"/>
        <cfvo type="max"/>
        <color theme="0"/>
        <color theme="0"/>
      </colorScale>
    </cfRule>
    <cfRule type="expression" dxfId="2287" priority="2588">
      <formula>BC133&lt;0</formula>
    </cfRule>
  </conditionalFormatting>
  <conditionalFormatting sqref="BD135">
    <cfRule type="colorScale" priority="2578">
      <colorScale>
        <cfvo type="min"/>
        <cfvo type="max"/>
        <color theme="0"/>
        <color theme="0"/>
      </colorScale>
    </cfRule>
    <cfRule type="expression" priority="2579">
      <formula>$F$23</formula>
    </cfRule>
    <cfRule type="expression" dxfId="2286" priority="2580">
      <formula>BC135&lt;0</formula>
    </cfRule>
  </conditionalFormatting>
  <conditionalFormatting sqref="BD110:BE111">
    <cfRule type="expression" dxfId="2285" priority="2451">
      <formula>IF(BD110="Validar","Rojo","Verde")</formula>
    </cfRule>
  </conditionalFormatting>
  <conditionalFormatting sqref="BD117:BE123">
    <cfRule type="expression" dxfId="2284" priority="2464">
      <formula>IF(BD117="Validar","Rojo","Verde")</formula>
    </cfRule>
  </conditionalFormatting>
  <conditionalFormatting sqref="BE40:BE66">
    <cfRule type="colorScale" priority="2499">
      <colorScale>
        <cfvo type="min"/>
        <cfvo type="max"/>
        <color theme="0"/>
        <color theme="0"/>
      </colorScale>
    </cfRule>
    <cfRule type="expression" priority="2500">
      <formula>#REF!</formula>
    </cfRule>
    <cfRule type="expression" dxfId="2283" priority="2501">
      <formula>BD40&lt;0</formula>
    </cfRule>
  </conditionalFormatting>
  <conditionalFormatting sqref="BE40:BE67">
    <cfRule type="expression" dxfId="2282" priority="2498">
      <formula>IF(BE40="Validar","Rojo","Verde")</formula>
    </cfRule>
  </conditionalFormatting>
  <conditionalFormatting sqref="BE67 BD82:BE82 BD92:BE92 BD103:BE103 BD107:BE107">
    <cfRule type="expression" priority="2503">
      <formula>$F$23</formula>
    </cfRule>
  </conditionalFormatting>
  <conditionalFormatting sqref="BE67 BE82 BE92 BE103 BE107">
    <cfRule type="expression" dxfId="2281" priority="2504">
      <formula>BD67&lt;0</formula>
    </cfRule>
  </conditionalFormatting>
  <conditionalFormatting sqref="BE69">
    <cfRule type="colorScale" priority="2496">
      <colorScale>
        <cfvo type="min"/>
        <cfvo type="max"/>
        <color theme="0"/>
        <color theme="0"/>
      </colorScale>
    </cfRule>
    <cfRule type="expression" dxfId="2280" priority="2497">
      <formula>BD69&lt;0</formula>
    </cfRule>
  </conditionalFormatting>
  <conditionalFormatting sqref="BE69:BE81">
    <cfRule type="expression" priority="2494">
      <formula>#REF!</formula>
    </cfRule>
  </conditionalFormatting>
  <conditionalFormatting sqref="BE69:BE82">
    <cfRule type="expression" dxfId="2279" priority="2492">
      <formula>IF(BE69="Validar","Rojo","Verde")</formula>
    </cfRule>
  </conditionalFormatting>
  <conditionalFormatting sqref="BE70:BE78">
    <cfRule type="colorScale" priority="2493">
      <colorScale>
        <cfvo type="min"/>
        <cfvo type="max"/>
        <color theme="0"/>
        <color theme="0"/>
      </colorScale>
    </cfRule>
    <cfRule type="expression" dxfId="2278" priority="2495">
      <formula>BD70&lt;0</formula>
    </cfRule>
  </conditionalFormatting>
  <conditionalFormatting sqref="BE79:BE81">
    <cfRule type="colorScale" priority="2505">
      <colorScale>
        <cfvo type="min"/>
        <cfvo type="max"/>
        <color theme="0"/>
        <color theme="0"/>
      </colorScale>
    </cfRule>
    <cfRule type="expression" dxfId="2277" priority="2506">
      <formula>BD79&lt;0</formula>
    </cfRule>
  </conditionalFormatting>
  <conditionalFormatting sqref="BE67 BE82 BE92 BE103 BE107">
    <cfRule type="colorScale" priority="2502">
      <colorScale>
        <cfvo type="min"/>
        <cfvo type="max"/>
        <color theme="0"/>
        <color theme="0"/>
      </colorScale>
    </cfRule>
  </conditionalFormatting>
  <conditionalFormatting sqref="BE84">
    <cfRule type="colorScale" priority="2490">
      <colorScale>
        <cfvo type="min"/>
        <cfvo type="max"/>
        <color theme="0"/>
        <color theme="0"/>
      </colorScale>
    </cfRule>
    <cfRule type="expression" dxfId="2276" priority="2491">
      <formula>BD84&lt;0</formula>
    </cfRule>
  </conditionalFormatting>
  <conditionalFormatting sqref="BE84:BE91">
    <cfRule type="expression" priority="2488">
      <formula>#REF!</formula>
    </cfRule>
  </conditionalFormatting>
  <conditionalFormatting sqref="BE84:BE92">
    <cfRule type="expression" dxfId="2275" priority="2486">
      <formula>IF(BE84="Validar","Rojo","Verde")</formula>
    </cfRule>
  </conditionalFormatting>
  <conditionalFormatting sqref="BE85:BE91">
    <cfRule type="colorScale" priority="2487">
      <colorScale>
        <cfvo type="min"/>
        <cfvo type="max"/>
        <color theme="0"/>
        <color theme="0"/>
      </colorScale>
    </cfRule>
    <cfRule type="expression" dxfId="2274" priority="2489">
      <formula>BD85&lt;0</formula>
    </cfRule>
  </conditionalFormatting>
  <conditionalFormatting sqref="BE94">
    <cfRule type="colorScale" priority="2484">
      <colorScale>
        <cfvo type="min"/>
        <cfvo type="max"/>
        <color theme="0"/>
        <color theme="0"/>
      </colorScale>
    </cfRule>
    <cfRule type="expression" dxfId="2273" priority="2485">
      <formula>BD94&lt;0</formula>
    </cfRule>
  </conditionalFormatting>
  <conditionalFormatting sqref="BE94:BE102">
    <cfRule type="expression" priority="2478">
      <formula>#REF!</formula>
    </cfRule>
  </conditionalFormatting>
  <conditionalFormatting sqref="BE94:BE103">
    <cfRule type="expression" dxfId="2272" priority="2476">
      <formula>IF(BE94="Validar","Rojo","Verde")</formula>
    </cfRule>
  </conditionalFormatting>
  <conditionalFormatting sqref="BE95:BE100">
    <cfRule type="colorScale" priority="2482">
      <colorScale>
        <cfvo type="min"/>
        <cfvo type="max"/>
        <color theme="0"/>
        <color theme="0"/>
      </colorScale>
    </cfRule>
    <cfRule type="expression" dxfId="2271" priority="2483">
      <formula>BD95&lt;0</formula>
    </cfRule>
  </conditionalFormatting>
  <conditionalFormatting sqref="BE101">
    <cfRule type="colorScale" priority="2480">
      <colorScale>
        <cfvo type="min"/>
        <cfvo type="max"/>
        <color theme="0"/>
        <color theme="0"/>
      </colorScale>
    </cfRule>
    <cfRule type="expression" dxfId="2270" priority="2481">
      <formula>BD101&lt;0</formula>
    </cfRule>
  </conditionalFormatting>
  <conditionalFormatting sqref="BE102">
    <cfRule type="colorScale" priority="2477">
      <colorScale>
        <cfvo type="min"/>
        <cfvo type="max"/>
        <color theme="0"/>
        <color theme="0"/>
      </colorScale>
    </cfRule>
    <cfRule type="expression" dxfId="2269" priority="2479">
      <formula>BD102&lt;0</formula>
    </cfRule>
  </conditionalFormatting>
  <conditionalFormatting sqref="BE105">
    <cfRule type="colorScale" priority="2474">
      <colorScale>
        <cfvo type="min"/>
        <cfvo type="max"/>
        <color theme="0"/>
        <color theme="0"/>
      </colorScale>
    </cfRule>
    <cfRule type="expression" dxfId="2268" priority="2475">
      <formula>BD105&lt;0</formula>
    </cfRule>
  </conditionalFormatting>
  <conditionalFormatting sqref="BE105:BE106">
    <cfRule type="expression" priority="2472">
      <formula>#REF!</formula>
    </cfRule>
  </conditionalFormatting>
  <conditionalFormatting sqref="BE105:BE107">
    <cfRule type="expression" dxfId="2267" priority="2470">
      <formula>IF(BE105="Validar","Rojo","Verde")</formula>
    </cfRule>
  </conditionalFormatting>
  <conditionalFormatting sqref="BE106">
    <cfRule type="colorScale" priority="2471">
      <colorScale>
        <cfvo type="min"/>
        <cfvo type="max"/>
        <color theme="0"/>
        <color theme="0"/>
      </colorScale>
    </cfRule>
    <cfRule type="expression" dxfId="2266" priority="2473">
      <formula>BD106&lt;0</formula>
    </cfRule>
  </conditionalFormatting>
  <conditionalFormatting sqref="BE110">
    <cfRule type="colorScale" priority="2462">
      <colorScale>
        <cfvo type="min"/>
        <cfvo type="max"/>
        <color theme="0"/>
        <color theme="0"/>
      </colorScale>
    </cfRule>
    <cfRule type="expression" dxfId="2265" priority="2463">
      <formula>BD110&lt;0</formula>
    </cfRule>
  </conditionalFormatting>
  <conditionalFormatting sqref="BE110:BE111">
    <cfRule type="expression" priority="2453">
      <formula>#REF!</formula>
    </cfRule>
  </conditionalFormatting>
  <conditionalFormatting sqref="BE111">
    <cfRule type="colorScale" priority="2452">
      <colorScale>
        <cfvo type="min"/>
        <cfvo type="max"/>
        <color theme="0"/>
        <color theme="0"/>
      </colorScale>
    </cfRule>
    <cfRule type="expression" dxfId="2264" priority="2454">
      <formula>BD111&lt;0</formula>
    </cfRule>
  </conditionalFormatting>
  <conditionalFormatting sqref="BE117">
    <cfRule type="colorScale" priority="2468">
      <colorScale>
        <cfvo type="min"/>
        <cfvo type="max"/>
        <color theme="0"/>
        <color theme="0"/>
      </colorScale>
    </cfRule>
    <cfRule type="expression" dxfId="2263" priority="2469">
      <formula>BD117&lt;0</formula>
    </cfRule>
  </conditionalFormatting>
  <conditionalFormatting sqref="BE117:BE123">
    <cfRule type="expression" priority="2466">
      <formula>#REF!</formula>
    </cfRule>
  </conditionalFormatting>
  <conditionalFormatting sqref="BE118:BE123">
    <cfRule type="colorScale" priority="2465">
      <colorScale>
        <cfvo type="min"/>
        <cfvo type="max"/>
        <color theme="0"/>
        <color theme="0"/>
      </colorScale>
    </cfRule>
    <cfRule type="expression" dxfId="2262" priority="2467">
      <formula>BD118&lt;0</formula>
    </cfRule>
  </conditionalFormatting>
  <conditionalFormatting sqref="BE126:BE135">
    <cfRule type="expression" dxfId="2261" priority="2589">
      <formula>IF(BE126="Validar","Rojo","Verde")</formula>
    </cfRule>
    <cfRule type="colorScale" priority="2590">
      <colorScale>
        <cfvo type="min"/>
        <cfvo type="max"/>
        <color theme="0"/>
        <color theme="0"/>
      </colorScale>
    </cfRule>
    <cfRule type="expression" priority="2591">
      <formula>$F$23</formula>
    </cfRule>
    <cfRule type="expression" dxfId="2260" priority="2592">
      <formula>BD126&lt;0</formula>
    </cfRule>
  </conditionalFormatting>
  <conditionalFormatting sqref="BD6">
    <cfRule type="colorScale" priority="2449">
      <colorScale>
        <cfvo type="min"/>
        <cfvo type="max"/>
        <color theme="0"/>
        <color theme="0"/>
      </colorScale>
    </cfRule>
    <cfRule type="expression" dxfId="2259" priority="2450">
      <formula>BC6&lt;0</formula>
    </cfRule>
  </conditionalFormatting>
  <conditionalFormatting sqref="BD6">
    <cfRule type="expression" dxfId="2258" priority="2447">
      <formula>IF(BD6="Validar","Rojo","Verde")</formula>
    </cfRule>
    <cfRule type="expression" priority="2448">
      <formula>#REF!</formula>
    </cfRule>
  </conditionalFormatting>
  <conditionalFormatting sqref="BD7:BD8">
    <cfRule type="colorScale" priority="2445">
      <colorScale>
        <cfvo type="min"/>
        <cfvo type="max"/>
        <color theme="0"/>
        <color theme="0"/>
      </colorScale>
    </cfRule>
    <cfRule type="expression" dxfId="2257" priority="2446">
      <formula>BC7&lt;0</formula>
    </cfRule>
  </conditionalFormatting>
  <conditionalFormatting sqref="BD7:BD8">
    <cfRule type="expression" dxfId="2256" priority="2443">
      <formula>IF(BD7="Validar","Rojo","Verde")</formula>
    </cfRule>
    <cfRule type="expression" priority="2444">
      <formula>#REF!</formula>
    </cfRule>
  </conditionalFormatting>
  <conditionalFormatting sqref="BH9">
    <cfRule type="colorScale" priority="2410">
      <colorScale>
        <cfvo type="min"/>
        <cfvo type="max"/>
        <color theme="0"/>
        <color theme="0"/>
      </colorScale>
    </cfRule>
    <cfRule type="expression" dxfId="2255" priority="2411">
      <formula>BG9&lt;0</formula>
    </cfRule>
  </conditionalFormatting>
  <conditionalFormatting sqref="BH9:BH20">
    <cfRule type="expression" dxfId="2254" priority="2381">
      <formula>IF(BH9="Validar","Rojo","Verde")</formula>
    </cfRule>
    <cfRule type="expression" priority="2383">
      <formula>#REF!</formula>
    </cfRule>
  </conditionalFormatting>
  <conditionalFormatting sqref="BH10">
    <cfRule type="colorScale" priority="2387">
      <colorScale>
        <cfvo type="min"/>
        <cfvo type="max"/>
        <color theme="0"/>
        <color theme="0"/>
      </colorScale>
    </cfRule>
    <cfRule type="expression" dxfId="2253" priority="2388">
      <formula>BG10&lt;0</formula>
    </cfRule>
  </conditionalFormatting>
  <conditionalFormatting sqref="BH11:BH14">
    <cfRule type="colorScale" priority="2408">
      <colorScale>
        <cfvo type="min"/>
        <cfvo type="max"/>
        <color theme="0"/>
        <color theme="0"/>
      </colorScale>
    </cfRule>
    <cfRule type="expression" dxfId="2252" priority="2409">
      <formula>BG11&lt;0</formula>
    </cfRule>
  </conditionalFormatting>
  <conditionalFormatting sqref="BH15">
    <cfRule type="colorScale" priority="2385">
      <colorScale>
        <cfvo type="min"/>
        <cfvo type="max"/>
        <color theme="0"/>
        <color theme="0"/>
      </colorScale>
    </cfRule>
    <cfRule type="expression" dxfId="2251" priority="2386">
      <formula>BG15&lt;0</formula>
    </cfRule>
  </conditionalFormatting>
  <conditionalFormatting sqref="BH16:BH17">
    <cfRule type="colorScale" priority="2406">
      <colorScale>
        <cfvo type="min"/>
        <cfvo type="max"/>
        <color theme="0"/>
        <color theme="0"/>
      </colorScale>
    </cfRule>
    <cfRule type="expression" dxfId="2250" priority="2407">
      <formula>BG16&lt;0</formula>
    </cfRule>
  </conditionalFormatting>
  <conditionalFormatting sqref="BH18">
    <cfRule type="colorScale" priority="2382">
      <colorScale>
        <cfvo type="min"/>
        <cfvo type="max"/>
        <color theme="0"/>
        <color theme="0"/>
      </colorScale>
    </cfRule>
    <cfRule type="expression" dxfId="2249" priority="2384">
      <formula>BG18&lt;0</formula>
    </cfRule>
  </conditionalFormatting>
  <conditionalFormatting sqref="BH19:BH20">
    <cfRule type="colorScale" priority="2404">
      <colorScale>
        <cfvo type="min"/>
        <cfvo type="max"/>
        <color theme="0"/>
        <color theme="0"/>
      </colorScale>
    </cfRule>
    <cfRule type="expression" dxfId="2248" priority="2405">
      <formula>BG19&lt;0</formula>
    </cfRule>
  </conditionalFormatting>
  <conditionalFormatting sqref="BH23">
    <cfRule type="colorScale" priority="2379">
      <colorScale>
        <cfvo type="min"/>
        <cfvo type="max"/>
        <color theme="0"/>
        <color theme="0"/>
      </colorScale>
    </cfRule>
    <cfRule type="expression" dxfId="2247" priority="2380">
      <formula>BG23&lt;0</formula>
    </cfRule>
  </conditionalFormatting>
  <conditionalFormatting sqref="BH23:BH31">
    <cfRule type="expression" dxfId="2246" priority="2373">
      <formula>IF(BH23="Validar","Rojo","Verde")</formula>
    </cfRule>
    <cfRule type="expression" priority="2375">
      <formula>#REF!</formula>
    </cfRule>
  </conditionalFormatting>
  <conditionalFormatting sqref="BH24">
    <cfRule type="colorScale" priority="2402">
      <colorScale>
        <cfvo type="min"/>
        <cfvo type="max"/>
        <color theme="0"/>
        <color theme="0"/>
      </colorScale>
    </cfRule>
    <cfRule type="expression" dxfId="2245" priority="2403">
      <formula>BG24&lt;0</formula>
    </cfRule>
  </conditionalFormatting>
  <conditionalFormatting sqref="BH25">
    <cfRule type="colorScale" priority="2400">
      <colorScale>
        <cfvo type="min"/>
        <cfvo type="max"/>
        <color theme="0"/>
        <color theme="0"/>
      </colorScale>
    </cfRule>
    <cfRule type="expression" dxfId="2244" priority="2401">
      <formula>BG25&lt;0</formula>
    </cfRule>
  </conditionalFormatting>
  <conditionalFormatting sqref="BH26">
    <cfRule type="colorScale" priority="2377">
      <colorScale>
        <cfvo type="min"/>
        <cfvo type="max"/>
        <color theme="0"/>
        <color theme="0"/>
      </colorScale>
    </cfRule>
    <cfRule type="expression" dxfId="2243" priority="2378">
      <formula>BG26&lt;0</formula>
    </cfRule>
  </conditionalFormatting>
  <conditionalFormatting sqref="BH27">
    <cfRule type="colorScale" priority="2398">
      <colorScale>
        <cfvo type="min"/>
        <cfvo type="max"/>
        <color theme="0"/>
        <color theme="0"/>
      </colorScale>
    </cfRule>
    <cfRule type="expression" dxfId="2242" priority="2399">
      <formula>BG27&lt;0</formula>
    </cfRule>
  </conditionalFormatting>
  <conditionalFormatting sqref="BH28">
    <cfRule type="colorScale" priority="2396">
      <colorScale>
        <cfvo type="min"/>
        <cfvo type="max"/>
        <color theme="0"/>
        <color theme="0"/>
      </colorScale>
    </cfRule>
    <cfRule type="expression" dxfId="2241" priority="2397">
      <formula>BG28&lt;0</formula>
    </cfRule>
  </conditionalFormatting>
  <conditionalFormatting sqref="BH29">
    <cfRule type="colorScale" priority="2374">
      <colorScale>
        <cfvo type="min"/>
        <cfvo type="max"/>
        <color theme="0"/>
        <color theme="0"/>
      </colorScale>
    </cfRule>
    <cfRule type="expression" dxfId="2240" priority="2376">
      <formula>BG29&lt;0</formula>
    </cfRule>
  </conditionalFormatting>
  <conditionalFormatting sqref="BH30">
    <cfRule type="colorScale" priority="2394">
      <colorScale>
        <cfvo type="min"/>
        <cfvo type="max"/>
        <color theme="0"/>
        <color theme="0"/>
      </colorScale>
    </cfRule>
    <cfRule type="expression" dxfId="2239" priority="2395">
      <formula>BG30&lt;0</formula>
    </cfRule>
  </conditionalFormatting>
  <conditionalFormatting sqref="BH31">
    <cfRule type="colorScale" priority="2392">
      <colorScale>
        <cfvo type="min"/>
        <cfvo type="max"/>
        <color theme="0"/>
        <color theme="0"/>
      </colorScale>
    </cfRule>
    <cfRule type="expression" dxfId="2238" priority="2393">
      <formula>BG31&lt;0</formula>
    </cfRule>
  </conditionalFormatting>
  <conditionalFormatting sqref="BH39">
    <cfRule type="colorScale" priority="2370">
      <colorScale>
        <cfvo type="min"/>
        <cfvo type="max"/>
        <color theme="0"/>
        <color theme="0"/>
      </colorScale>
    </cfRule>
    <cfRule type="expression" priority="2371">
      <formula>#REF!</formula>
    </cfRule>
    <cfRule type="expression" dxfId="2237" priority="2372">
      <formula>BG39&lt;0</formula>
    </cfRule>
  </conditionalFormatting>
  <conditionalFormatting sqref="BH39:BH107">
    <cfRule type="expression" dxfId="2236" priority="2308">
      <formula>IF(BH39="Validar","Rojo","Verde")</formula>
    </cfRule>
  </conditionalFormatting>
  <conditionalFormatting sqref="BH40:BH67">
    <cfRule type="colorScale" priority="2389">
      <colorScale>
        <cfvo type="min"/>
        <cfvo type="max"/>
        <color theme="0"/>
        <color theme="0"/>
      </colorScale>
    </cfRule>
    <cfRule type="expression" priority="2390">
      <formula>$F$19</formula>
    </cfRule>
    <cfRule type="expression" dxfId="2235" priority="2391">
      <formula>BG40&lt;0</formula>
    </cfRule>
  </conditionalFormatting>
  <conditionalFormatting sqref="BH68">
    <cfRule type="colorScale" priority="2367">
      <colorScale>
        <cfvo type="min"/>
        <cfvo type="max"/>
        <color theme="0"/>
        <color theme="0"/>
      </colorScale>
    </cfRule>
    <cfRule type="expression" priority="2368">
      <formula>#REF!</formula>
    </cfRule>
    <cfRule type="expression" dxfId="2234" priority="2369">
      <formula>BG68&lt;0</formula>
    </cfRule>
  </conditionalFormatting>
  <conditionalFormatting sqref="BH69:BH81">
    <cfRule type="colorScale" priority="2414">
      <colorScale>
        <cfvo type="min"/>
        <cfvo type="max"/>
        <color theme="0"/>
        <color theme="0"/>
      </colorScale>
    </cfRule>
    <cfRule type="expression" priority="2415">
      <formula>$F$19</formula>
    </cfRule>
    <cfRule type="expression" dxfId="2233" priority="2416">
      <formula>BG69&lt;0</formula>
    </cfRule>
  </conditionalFormatting>
  <conditionalFormatting sqref="BH82 BH92 BH103 BH107">
    <cfRule type="expression" dxfId="2232" priority="2413">
      <formula>BG82&lt;0</formula>
    </cfRule>
  </conditionalFormatting>
  <conditionalFormatting sqref="BH83">
    <cfRule type="colorScale" priority="2309">
      <colorScale>
        <cfvo type="min"/>
        <cfvo type="max"/>
        <color theme="0"/>
        <color theme="0"/>
      </colorScale>
    </cfRule>
    <cfRule type="expression" priority="2310">
      <formula>#REF!</formula>
    </cfRule>
    <cfRule type="expression" dxfId="2231" priority="2311">
      <formula>BG83&lt;0</formula>
    </cfRule>
  </conditionalFormatting>
  <conditionalFormatting sqref="BH84:BH91">
    <cfRule type="colorScale" priority="2417">
      <colorScale>
        <cfvo type="min"/>
        <cfvo type="max"/>
        <color theme="0"/>
        <color theme="0"/>
      </colorScale>
    </cfRule>
    <cfRule type="expression" priority="2418">
      <formula>$F$19</formula>
    </cfRule>
    <cfRule type="expression" dxfId="2230" priority="2419">
      <formula>BG84&lt;0</formula>
    </cfRule>
  </conditionalFormatting>
  <conditionalFormatting sqref="BH92 BH82 BH103 BH107">
    <cfRule type="colorScale" priority="2412">
      <colorScale>
        <cfvo type="min"/>
        <cfvo type="max"/>
        <color theme="0"/>
        <color theme="0"/>
      </colorScale>
    </cfRule>
  </conditionalFormatting>
  <conditionalFormatting sqref="BH93">
    <cfRule type="colorScale" priority="2364">
      <colorScale>
        <cfvo type="min"/>
        <cfvo type="max"/>
        <color theme="0"/>
        <color theme="0"/>
      </colorScale>
    </cfRule>
    <cfRule type="expression" priority="2365">
      <formula>#REF!</formula>
    </cfRule>
    <cfRule type="expression" dxfId="2229" priority="2366">
      <formula>BG93&lt;0</formula>
    </cfRule>
  </conditionalFormatting>
  <conditionalFormatting sqref="BH94:BH102">
    <cfRule type="colorScale" priority="2420">
      <colorScale>
        <cfvo type="min"/>
        <cfvo type="max"/>
        <color theme="0"/>
        <color theme="0"/>
      </colorScale>
    </cfRule>
    <cfRule type="expression" priority="2421">
      <formula>$F$19</formula>
    </cfRule>
    <cfRule type="expression" dxfId="2228" priority="2422">
      <formula>BG94&lt;0</formula>
    </cfRule>
  </conditionalFormatting>
  <conditionalFormatting sqref="BH104">
    <cfRule type="colorScale" priority="2361">
      <colorScale>
        <cfvo type="min"/>
        <cfvo type="max"/>
        <color theme="0"/>
        <color theme="0"/>
      </colorScale>
    </cfRule>
    <cfRule type="expression" priority="2362">
      <formula>#REF!</formula>
    </cfRule>
    <cfRule type="expression" dxfId="2227" priority="2363">
      <formula>BG104&lt;0</formula>
    </cfRule>
  </conditionalFormatting>
  <conditionalFormatting sqref="BH105:BH106">
    <cfRule type="colorScale" priority="2423">
      <colorScale>
        <cfvo type="min"/>
        <cfvo type="max"/>
        <color theme="0"/>
        <color theme="0"/>
      </colorScale>
    </cfRule>
    <cfRule type="expression" priority="2424">
      <formula>$F$19</formula>
    </cfRule>
    <cfRule type="expression" dxfId="2226" priority="2425">
      <formula>BG105&lt;0</formula>
    </cfRule>
  </conditionalFormatting>
  <conditionalFormatting sqref="BH110">
    <cfRule type="colorScale" priority="2426">
      <colorScale>
        <cfvo type="min"/>
        <cfvo type="max"/>
        <color theme="0"/>
        <color theme="0"/>
      </colorScale>
    </cfRule>
    <cfRule type="expression" dxfId="2225" priority="2427">
      <formula>BG110&lt;0</formula>
    </cfRule>
  </conditionalFormatting>
  <conditionalFormatting sqref="BH110:BH111">
    <cfRule type="expression" priority="2306">
      <formula>$F$19</formula>
    </cfRule>
  </conditionalFormatting>
  <conditionalFormatting sqref="BH111">
    <cfRule type="colorScale" priority="2305">
      <colorScale>
        <cfvo type="min"/>
        <cfvo type="max"/>
        <color theme="0"/>
        <color theme="0"/>
      </colorScale>
    </cfRule>
    <cfRule type="expression" dxfId="2224" priority="2307">
      <formula>BG111&lt;0</formula>
    </cfRule>
  </conditionalFormatting>
  <conditionalFormatting sqref="BH117:BH123">
    <cfRule type="colorScale" priority="2431">
      <colorScale>
        <cfvo type="min"/>
        <cfvo type="max"/>
        <color theme="0"/>
        <color theme="0"/>
      </colorScale>
    </cfRule>
    <cfRule type="expression" priority="2432">
      <formula>$F$19</formula>
    </cfRule>
    <cfRule type="expression" dxfId="2223" priority="2433">
      <formula>BG117&lt;0</formula>
    </cfRule>
  </conditionalFormatting>
  <conditionalFormatting sqref="BH125">
    <cfRule type="colorScale" priority="2358">
      <colorScale>
        <cfvo type="min"/>
        <cfvo type="max"/>
        <color theme="0"/>
        <color theme="0"/>
      </colorScale>
    </cfRule>
    <cfRule type="expression" priority="2359">
      <formula>#REF!</formula>
    </cfRule>
    <cfRule type="expression" dxfId="2222" priority="2360">
      <formula>BG125&lt;0</formula>
    </cfRule>
  </conditionalFormatting>
  <conditionalFormatting sqref="BH125:BH135">
    <cfRule type="expression" dxfId="2221" priority="2357">
      <formula>IF(BH125="Validar","Rojo","Verde")</formula>
    </cfRule>
  </conditionalFormatting>
  <conditionalFormatting sqref="BH126:BH132">
    <cfRule type="colorScale" priority="2434">
      <colorScale>
        <cfvo type="min"/>
        <cfvo type="max"/>
        <color theme="0"/>
        <color theme="0"/>
      </colorScale>
    </cfRule>
    <cfRule type="expression" dxfId="2220" priority="2436">
      <formula>BG126&lt;0</formula>
    </cfRule>
  </conditionalFormatting>
  <conditionalFormatting sqref="BH126:BH134">
    <cfRule type="expression" priority="2435">
      <formula>$F$19</formula>
    </cfRule>
  </conditionalFormatting>
  <conditionalFormatting sqref="BH133:BH134">
    <cfRule type="colorScale" priority="2437">
      <colorScale>
        <cfvo type="min"/>
        <cfvo type="max"/>
        <color theme="0"/>
        <color theme="0"/>
      </colorScale>
    </cfRule>
    <cfRule type="expression" dxfId="2219" priority="2438">
      <formula>BG133&lt;0</formula>
    </cfRule>
  </conditionalFormatting>
  <conditionalFormatting sqref="BH135">
    <cfRule type="colorScale" priority="2428">
      <colorScale>
        <cfvo type="min"/>
        <cfvo type="max"/>
        <color theme="0"/>
        <color theme="0"/>
      </colorScale>
    </cfRule>
    <cfRule type="expression" priority="2429">
      <formula>$F$23</formula>
    </cfRule>
    <cfRule type="expression" dxfId="2218" priority="2430">
      <formula>BG135&lt;0</formula>
    </cfRule>
  </conditionalFormatting>
  <conditionalFormatting sqref="BH110:BI111">
    <cfRule type="expression" dxfId="2217" priority="2301">
      <formula>IF(BH110="Validar","Rojo","Verde")</formula>
    </cfRule>
  </conditionalFormatting>
  <conditionalFormatting sqref="BH117:BI123">
    <cfRule type="expression" dxfId="2216" priority="2314">
      <formula>IF(BH117="Validar","Rojo","Verde")</formula>
    </cfRule>
  </conditionalFormatting>
  <conditionalFormatting sqref="BI40:BI66">
    <cfRule type="colorScale" priority="2349">
      <colorScale>
        <cfvo type="min"/>
        <cfvo type="max"/>
        <color theme="0"/>
        <color theme="0"/>
      </colorScale>
    </cfRule>
    <cfRule type="expression" priority="2350">
      <formula>#REF!</formula>
    </cfRule>
    <cfRule type="expression" dxfId="2215" priority="2351">
      <formula>BH40&lt;0</formula>
    </cfRule>
  </conditionalFormatting>
  <conditionalFormatting sqref="BI40:BI67">
    <cfRule type="expression" dxfId="2214" priority="2348">
      <formula>IF(BI40="Validar","Rojo","Verde")</formula>
    </cfRule>
  </conditionalFormatting>
  <conditionalFormatting sqref="BI67 BH82:BI82 BH92:BI92 BH103:BI103 BH107:BI107">
    <cfRule type="expression" priority="2353">
      <formula>$F$23</formula>
    </cfRule>
  </conditionalFormatting>
  <conditionalFormatting sqref="BI67 BI82 BI92 BI103 BI107">
    <cfRule type="expression" dxfId="2213" priority="2354">
      <formula>BH67&lt;0</formula>
    </cfRule>
  </conditionalFormatting>
  <conditionalFormatting sqref="BI69">
    <cfRule type="colorScale" priority="2346">
      <colorScale>
        <cfvo type="min"/>
        <cfvo type="max"/>
        <color theme="0"/>
        <color theme="0"/>
      </colorScale>
    </cfRule>
    <cfRule type="expression" dxfId="2212" priority="2347">
      <formula>BH69&lt;0</formula>
    </cfRule>
  </conditionalFormatting>
  <conditionalFormatting sqref="BI69:BI81">
    <cfRule type="expression" priority="2344">
      <formula>#REF!</formula>
    </cfRule>
  </conditionalFormatting>
  <conditionalFormatting sqref="BI69:BI82">
    <cfRule type="expression" dxfId="2211" priority="2342">
      <formula>IF(BI69="Validar","Rojo","Verde")</formula>
    </cfRule>
  </conditionalFormatting>
  <conditionalFormatting sqref="BI70:BI78">
    <cfRule type="colorScale" priority="2343">
      <colorScale>
        <cfvo type="min"/>
        <cfvo type="max"/>
        <color theme="0"/>
        <color theme="0"/>
      </colorScale>
    </cfRule>
    <cfRule type="expression" dxfId="2210" priority="2345">
      <formula>BH70&lt;0</formula>
    </cfRule>
  </conditionalFormatting>
  <conditionalFormatting sqref="BI79:BI81">
    <cfRule type="colorScale" priority="2355">
      <colorScale>
        <cfvo type="min"/>
        <cfvo type="max"/>
        <color theme="0"/>
        <color theme="0"/>
      </colorScale>
    </cfRule>
    <cfRule type="expression" dxfId="2209" priority="2356">
      <formula>BH79&lt;0</formula>
    </cfRule>
  </conditionalFormatting>
  <conditionalFormatting sqref="BI82 BI67 BI92 BI103 BI107">
    <cfRule type="colorScale" priority="2352">
      <colorScale>
        <cfvo type="min"/>
        <cfvo type="max"/>
        <color theme="0"/>
        <color theme="0"/>
      </colorScale>
    </cfRule>
  </conditionalFormatting>
  <conditionalFormatting sqref="BI84">
    <cfRule type="colorScale" priority="2340">
      <colorScale>
        <cfvo type="min"/>
        <cfvo type="max"/>
        <color theme="0"/>
        <color theme="0"/>
      </colorScale>
    </cfRule>
    <cfRule type="expression" dxfId="2208" priority="2341">
      <formula>BH84&lt;0</formula>
    </cfRule>
  </conditionalFormatting>
  <conditionalFormatting sqref="BI84:BI91">
    <cfRule type="expression" priority="2338">
      <formula>#REF!</formula>
    </cfRule>
  </conditionalFormatting>
  <conditionalFormatting sqref="BI84:BI92">
    <cfRule type="expression" dxfId="2207" priority="2336">
      <formula>IF(BI84="Validar","Rojo","Verde")</formula>
    </cfRule>
  </conditionalFormatting>
  <conditionalFormatting sqref="BI85:BI91">
    <cfRule type="colorScale" priority="2337">
      <colorScale>
        <cfvo type="min"/>
        <cfvo type="max"/>
        <color theme="0"/>
        <color theme="0"/>
      </colorScale>
    </cfRule>
    <cfRule type="expression" dxfId="2206" priority="2339">
      <formula>BH85&lt;0</formula>
    </cfRule>
  </conditionalFormatting>
  <conditionalFormatting sqref="BI94">
    <cfRule type="colorScale" priority="2334">
      <colorScale>
        <cfvo type="min"/>
        <cfvo type="max"/>
        <color theme="0"/>
        <color theme="0"/>
      </colorScale>
    </cfRule>
    <cfRule type="expression" dxfId="2205" priority="2335">
      <formula>BH94&lt;0</formula>
    </cfRule>
  </conditionalFormatting>
  <conditionalFormatting sqref="BI94:BI102">
    <cfRule type="expression" priority="2328">
      <formula>#REF!</formula>
    </cfRule>
  </conditionalFormatting>
  <conditionalFormatting sqref="BI94:BI103">
    <cfRule type="expression" dxfId="2204" priority="2326">
      <formula>IF(BI94="Validar","Rojo","Verde")</formula>
    </cfRule>
  </conditionalFormatting>
  <conditionalFormatting sqref="BI95:BI100">
    <cfRule type="colorScale" priority="2332">
      <colorScale>
        <cfvo type="min"/>
        <cfvo type="max"/>
        <color theme="0"/>
        <color theme="0"/>
      </colorScale>
    </cfRule>
    <cfRule type="expression" dxfId="2203" priority="2333">
      <formula>BH95&lt;0</formula>
    </cfRule>
  </conditionalFormatting>
  <conditionalFormatting sqref="BI101">
    <cfRule type="colorScale" priority="2330">
      <colorScale>
        <cfvo type="min"/>
        <cfvo type="max"/>
        <color theme="0"/>
        <color theme="0"/>
      </colorScale>
    </cfRule>
    <cfRule type="expression" dxfId="2202" priority="2331">
      <formula>BH101&lt;0</formula>
    </cfRule>
  </conditionalFormatting>
  <conditionalFormatting sqref="BI102">
    <cfRule type="colorScale" priority="2327">
      <colorScale>
        <cfvo type="min"/>
        <cfvo type="max"/>
        <color theme="0"/>
        <color theme="0"/>
      </colorScale>
    </cfRule>
    <cfRule type="expression" dxfId="2201" priority="2329">
      <formula>BH102&lt;0</formula>
    </cfRule>
  </conditionalFormatting>
  <conditionalFormatting sqref="BI105">
    <cfRule type="colorScale" priority="2324">
      <colorScale>
        <cfvo type="min"/>
        <cfvo type="max"/>
        <color theme="0"/>
        <color theme="0"/>
      </colorScale>
    </cfRule>
    <cfRule type="expression" dxfId="2200" priority="2325">
      <formula>BH105&lt;0</formula>
    </cfRule>
  </conditionalFormatting>
  <conditionalFormatting sqref="BI105:BI106">
    <cfRule type="expression" priority="2322">
      <formula>#REF!</formula>
    </cfRule>
  </conditionalFormatting>
  <conditionalFormatting sqref="BI105:BI107">
    <cfRule type="expression" dxfId="2199" priority="2320">
      <formula>IF(BI105="Validar","Rojo","Verde")</formula>
    </cfRule>
  </conditionalFormatting>
  <conditionalFormatting sqref="BI106">
    <cfRule type="colorScale" priority="2321">
      <colorScale>
        <cfvo type="min"/>
        <cfvo type="max"/>
        <color theme="0"/>
        <color theme="0"/>
      </colorScale>
    </cfRule>
    <cfRule type="expression" dxfId="2198" priority="2323">
      <formula>BH106&lt;0</formula>
    </cfRule>
  </conditionalFormatting>
  <conditionalFormatting sqref="BI110">
    <cfRule type="colorScale" priority="2312">
      <colorScale>
        <cfvo type="min"/>
        <cfvo type="max"/>
        <color theme="0"/>
        <color theme="0"/>
      </colorScale>
    </cfRule>
    <cfRule type="expression" dxfId="2197" priority="2313">
      <formula>BH110&lt;0</formula>
    </cfRule>
  </conditionalFormatting>
  <conditionalFormatting sqref="BI110:BI111">
    <cfRule type="expression" priority="2303">
      <formula>#REF!</formula>
    </cfRule>
  </conditionalFormatting>
  <conditionalFormatting sqref="BI111">
    <cfRule type="colorScale" priority="2302">
      <colorScale>
        <cfvo type="min"/>
        <cfvo type="max"/>
        <color theme="0"/>
        <color theme="0"/>
      </colorScale>
    </cfRule>
    <cfRule type="expression" dxfId="2196" priority="2304">
      <formula>BH111&lt;0</formula>
    </cfRule>
  </conditionalFormatting>
  <conditionalFormatting sqref="BI117">
    <cfRule type="colorScale" priority="2318">
      <colorScale>
        <cfvo type="min"/>
        <cfvo type="max"/>
        <color theme="0"/>
        <color theme="0"/>
      </colorScale>
    </cfRule>
    <cfRule type="expression" dxfId="2195" priority="2319">
      <formula>BH117&lt;0</formula>
    </cfRule>
  </conditionalFormatting>
  <conditionalFormatting sqref="BI117:BI123">
    <cfRule type="expression" priority="2316">
      <formula>#REF!</formula>
    </cfRule>
  </conditionalFormatting>
  <conditionalFormatting sqref="BI118:BI123">
    <cfRule type="colorScale" priority="2315">
      <colorScale>
        <cfvo type="min"/>
        <cfvo type="max"/>
        <color theme="0"/>
        <color theme="0"/>
      </colorScale>
    </cfRule>
    <cfRule type="expression" dxfId="2194" priority="2317">
      <formula>BH118&lt;0</formula>
    </cfRule>
  </conditionalFormatting>
  <conditionalFormatting sqref="BI126:BI135">
    <cfRule type="expression" dxfId="2193" priority="2439">
      <formula>IF(BI126="Validar","Rojo","Verde")</formula>
    </cfRule>
    <cfRule type="colorScale" priority="2440">
      <colorScale>
        <cfvo type="min"/>
        <cfvo type="max"/>
        <color theme="0"/>
        <color theme="0"/>
      </colorScale>
    </cfRule>
    <cfRule type="expression" priority="2441">
      <formula>$F$23</formula>
    </cfRule>
    <cfRule type="expression" dxfId="2192" priority="2442">
      <formula>BH126&lt;0</formula>
    </cfRule>
  </conditionalFormatting>
  <conditionalFormatting sqref="BH6">
    <cfRule type="colorScale" priority="2299">
      <colorScale>
        <cfvo type="min"/>
        <cfvo type="max"/>
        <color theme="0"/>
        <color theme="0"/>
      </colorScale>
    </cfRule>
    <cfRule type="expression" dxfId="2191" priority="2300">
      <formula>BG6&lt;0</formula>
    </cfRule>
  </conditionalFormatting>
  <conditionalFormatting sqref="BH6">
    <cfRule type="expression" dxfId="2190" priority="2297">
      <formula>IF(BH6="Validar","Rojo","Verde")</formula>
    </cfRule>
    <cfRule type="expression" priority="2298">
      <formula>#REF!</formula>
    </cfRule>
  </conditionalFormatting>
  <conditionalFormatting sqref="BH7:BH8">
    <cfRule type="colorScale" priority="2295">
      <colorScale>
        <cfvo type="min"/>
        <cfvo type="max"/>
        <color theme="0"/>
        <color theme="0"/>
      </colorScale>
    </cfRule>
    <cfRule type="expression" dxfId="2189" priority="2296">
      <formula>BG7&lt;0</formula>
    </cfRule>
  </conditionalFormatting>
  <conditionalFormatting sqref="BH7:BH8">
    <cfRule type="expression" dxfId="2188" priority="2293">
      <formula>IF(BH7="Validar","Rojo","Verde")</formula>
    </cfRule>
    <cfRule type="expression" priority="2294">
      <formula>#REF!</formula>
    </cfRule>
  </conditionalFormatting>
  <conditionalFormatting sqref="BK9">
    <cfRule type="colorScale" priority="2260">
      <colorScale>
        <cfvo type="min"/>
        <cfvo type="max"/>
        <color theme="0"/>
        <color theme="0"/>
      </colorScale>
    </cfRule>
    <cfRule type="expression" dxfId="2187" priority="2261">
      <formula>BJ9&lt;0</formula>
    </cfRule>
  </conditionalFormatting>
  <conditionalFormatting sqref="BK9:BK20">
    <cfRule type="expression" dxfId="2186" priority="2231">
      <formula>IF(BK9="Validar","Rojo","Verde")</formula>
    </cfRule>
    <cfRule type="expression" priority="2233">
      <formula>#REF!</formula>
    </cfRule>
  </conditionalFormatting>
  <conditionalFormatting sqref="BK10">
    <cfRule type="colorScale" priority="2237">
      <colorScale>
        <cfvo type="min"/>
        <cfvo type="max"/>
        <color theme="0"/>
        <color theme="0"/>
      </colorScale>
    </cfRule>
    <cfRule type="expression" dxfId="2185" priority="2238">
      <formula>BJ10&lt;0</formula>
    </cfRule>
  </conditionalFormatting>
  <conditionalFormatting sqref="BK11:BK14">
    <cfRule type="colorScale" priority="2258">
      <colorScale>
        <cfvo type="min"/>
        <cfvo type="max"/>
        <color theme="0"/>
        <color theme="0"/>
      </colorScale>
    </cfRule>
    <cfRule type="expression" dxfId="2184" priority="2259">
      <formula>BJ11&lt;0</formula>
    </cfRule>
  </conditionalFormatting>
  <conditionalFormatting sqref="BK15">
    <cfRule type="colorScale" priority="2235">
      <colorScale>
        <cfvo type="min"/>
        <cfvo type="max"/>
        <color theme="0"/>
        <color theme="0"/>
      </colorScale>
    </cfRule>
    <cfRule type="expression" dxfId="2183" priority="2236">
      <formula>BJ15&lt;0</formula>
    </cfRule>
  </conditionalFormatting>
  <conditionalFormatting sqref="BK16:BK17">
    <cfRule type="colorScale" priority="2256">
      <colorScale>
        <cfvo type="min"/>
        <cfvo type="max"/>
        <color theme="0"/>
        <color theme="0"/>
      </colorScale>
    </cfRule>
    <cfRule type="expression" dxfId="2182" priority="2257">
      <formula>BJ16&lt;0</formula>
    </cfRule>
  </conditionalFormatting>
  <conditionalFormatting sqref="BK18">
    <cfRule type="colorScale" priority="2232">
      <colorScale>
        <cfvo type="min"/>
        <cfvo type="max"/>
        <color theme="0"/>
        <color theme="0"/>
      </colorScale>
    </cfRule>
    <cfRule type="expression" dxfId="2181" priority="2234">
      <formula>BJ18&lt;0</formula>
    </cfRule>
  </conditionalFormatting>
  <conditionalFormatting sqref="BK19:BK20">
    <cfRule type="colorScale" priority="2254">
      <colorScale>
        <cfvo type="min"/>
        <cfvo type="max"/>
        <color theme="0"/>
        <color theme="0"/>
      </colorScale>
    </cfRule>
    <cfRule type="expression" dxfId="2180" priority="2255">
      <formula>BJ19&lt;0</formula>
    </cfRule>
  </conditionalFormatting>
  <conditionalFormatting sqref="BK23">
    <cfRule type="colorScale" priority="2229">
      <colorScale>
        <cfvo type="min"/>
        <cfvo type="max"/>
        <color theme="0"/>
        <color theme="0"/>
      </colorScale>
    </cfRule>
    <cfRule type="expression" dxfId="2179" priority="2230">
      <formula>BJ23&lt;0</formula>
    </cfRule>
  </conditionalFormatting>
  <conditionalFormatting sqref="BK23:BK31">
    <cfRule type="expression" dxfId="2178" priority="2223">
      <formula>IF(BK23="Validar","Rojo","Verde")</formula>
    </cfRule>
    <cfRule type="expression" priority="2225">
      <formula>#REF!</formula>
    </cfRule>
  </conditionalFormatting>
  <conditionalFormatting sqref="BK24">
    <cfRule type="colorScale" priority="2252">
      <colorScale>
        <cfvo type="min"/>
        <cfvo type="max"/>
        <color theme="0"/>
        <color theme="0"/>
      </colorScale>
    </cfRule>
    <cfRule type="expression" dxfId="2177" priority="2253">
      <formula>BJ24&lt;0</formula>
    </cfRule>
  </conditionalFormatting>
  <conditionalFormatting sqref="BK25">
    <cfRule type="colorScale" priority="2250">
      <colorScale>
        <cfvo type="min"/>
        <cfvo type="max"/>
        <color theme="0"/>
        <color theme="0"/>
      </colorScale>
    </cfRule>
    <cfRule type="expression" dxfId="2176" priority="2251">
      <formula>BJ25&lt;0</formula>
    </cfRule>
  </conditionalFormatting>
  <conditionalFormatting sqref="BK26">
    <cfRule type="colorScale" priority="2227">
      <colorScale>
        <cfvo type="min"/>
        <cfvo type="max"/>
        <color theme="0"/>
        <color theme="0"/>
      </colorScale>
    </cfRule>
    <cfRule type="expression" dxfId="2175" priority="2228">
      <formula>BJ26&lt;0</formula>
    </cfRule>
  </conditionalFormatting>
  <conditionalFormatting sqref="BK27">
    <cfRule type="colorScale" priority="2248">
      <colorScale>
        <cfvo type="min"/>
        <cfvo type="max"/>
        <color theme="0"/>
        <color theme="0"/>
      </colorScale>
    </cfRule>
    <cfRule type="expression" dxfId="2174" priority="2249">
      <formula>BJ27&lt;0</formula>
    </cfRule>
  </conditionalFormatting>
  <conditionalFormatting sqref="BK28">
    <cfRule type="colorScale" priority="2246">
      <colorScale>
        <cfvo type="min"/>
        <cfvo type="max"/>
        <color theme="0"/>
        <color theme="0"/>
      </colorScale>
    </cfRule>
    <cfRule type="expression" dxfId="2173" priority="2247">
      <formula>BJ28&lt;0</formula>
    </cfRule>
  </conditionalFormatting>
  <conditionalFormatting sqref="BK29">
    <cfRule type="colorScale" priority="2224">
      <colorScale>
        <cfvo type="min"/>
        <cfvo type="max"/>
        <color theme="0"/>
        <color theme="0"/>
      </colorScale>
    </cfRule>
    <cfRule type="expression" dxfId="2172" priority="2226">
      <formula>BJ29&lt;0</formula>
    </cfRule>
  </conditionalFormatting>
  <conditionalFormatting sqref="BK30">
    <cfRule type="colorScale" priority="2244">
      <colorScale>
        <cfvo type="min"/>
        <cfvo type="max"/>
        <color theme="0"/>
        <color theme="0"/>
      </colorScale>
    </cfRule>
    <cfRule type="expression" dxfId="2171" priority="2245">
      <formula>BJ30&lt;0</formula>
    </cfRule>
  </conditionalFormatting>
  <conditionalFormatting sqref="BK31">
    <cfRule type="colorScale" priority="2242">
      <colorScale>
        <cfvo type="min"/>
        <cfvo type="max"/>
        <color theme="0"/>
        <color theme="0"/>
      </colorScale>
    </cfRule>
    <cfRule type="expression" dxfId="2170" priority="2243">
      <formula>BJ31&lt;0</formula>
    </cfRule>
  </conditionalFormatting>
  <conditionalFormatting sqref="BK39">
    <cfRule type="colorScale" priority="2220">
      <colorScale>
        <cfvo type="min"/>
        <cfvo type="max"/>
        <color theme="0"/>
        <color theme="0"/>
      </colorScale>
    </cfRule>
    <cfRule type="expression" priority="2221">
      <formula>#REF!</formula>
    </cfRule>
    <cfRule type="expression" dxfId="2169" priority="2222">
      <formula>BJ39&lt;0</formula>
    </cfRule>
  </conditionalFormatting>
  <conditionalFormatting sqref="BK39:BK107">
    <cfRule type="expression" dxfId="2168" priority="2158">
      <formula>IF(BK39="Validar","Rojo","Verde")</formula>
    </cfRule>
  </conditionalFormatting>
  <conditionalFormatting sqref="BK40:BK67">
    <cfRule type="colorScale" priority="2239">
      <colorScale>
        <cfvo type="min"/>
        <cfvo type="max"/>
        <color theme="0"/>
        <color theme="0"/>
      </colorScale>
    </cfRule>
    <cfRule type="expression" priority="2240">
      <formula>$F$19</formula>
    </cfRule>
    <cfRule type="expression" dxfId="2167" priority="2241">
      <formula>BJ40&lt;0</formula>
    </cfRule>
  </conditionalFormatting>
  <conditionalFormatting sqref="BK68">
    <cfRule type="colorScale" priority="2217">
      <colorScale>
        <cfvo type="min"/>
        <cfvo type="max"/>
        <color theme="0"/>
        <color theme="0"/>
      </colorScale>
    </cfRule>
    <cfRule type="expression" priority="2218">
      <formula>#REF!</formula>
    </cfRule>
    <cfRule type="expression" dxfId="2166" priority="2219">
      <formula>BJ68&lt;0</formula>
    </cfRule>
  </conditionalFormatting>
  <conditionalFormatting sqref="BK69:BK81">
    <cfRule type="colorScale" priority="2264">
      <colorScale>
        <cfvo type="min"/>
        <cfvo type="max"/>
        <color theme="0"/>
        <color theme="0"/>
      </colorScale>
    </cfRule>
    <cfRule type="expression" priority="2265">
      <formula>$F$19</formula>
    </cfRule>
    <cfRule type="expression" dxfId="2165" priority="2266">
      <formula>BJ69&lt;0</formula>
    </cfRule>
  </conditionalFormatting>
  <conditionalFormatting sqref="BK82 BK92 BK103 BK107">
    <cfRule type="expression" dxfId="2164" priority="2263">
      <formula>BJ82&lt;0</formula>
    </cfRule>
  </conditionalFormatting>
  <conditionalFormatting sqref="BK83">
    <cfRule type="colorScale" priority="2159">
      <colorScale>
        <cfvo type="min"/>
        <cfvo type="max"/>
        <color theme="0"/>
        <color theme="0"/>
      </colorScale>
    </cfRule>
    <cfRule type="expression" priority="2160">
      <formula>#REF!</formula>
    </cfRule>
    <cfRule type="expression" dxfId="2163" priority="2161">
      <formula>BJ83&lt;0</formula>
    </cfRule>
  </conditionalFormatting>
  <conditionalFormatting sqref="BK84:BK91">
    <cfRule type="colorScale" priority="2267">
      <colorScale>
        <cfvo type="min"/>
        <cfvo type="max"/>
        <color theme="0"/>
        <color theme="0"/>
      </colorScale>
    </cfRule>
    <cfRule type="expression" priority="2268">
      <formula>$F$19</formula>
    </cfRule>
    <cfRule type="expression" dxfId="2162" priority="2269">
      <formula>BJ84&lt;0</formula>
    </cfRule>
  </conditionalFormatting>
  <conditionalFormatting sqref="BK92 BK82 BK103 BK107">
    <cfRule type="colorScale" priority="2262">
      <colorScale>
        <cfvo type="min"/>
        <cfvo type="max"/>
        <color theme="0"/>
        <color theme="0"/>
      </colorScale>
    </cfRule>
  </conditionalFormatting>
  <conditionalFormatting sqref="BK93">
    <cfRule type="colorScale" priority="2214">
      <colorScale>
        <cfvo type="min"/>
        <cfvo type="max"/>
        <color theme="0"/>
        <color theme="0"/>
      </colorScale>
    </cfRule>
    <cfRule type="expression" priority="2215">
      <formula>#REF!</formula>
    </cfRule>
    <cfRule type="expression" dxfId="2161" priority="2216">
      <formula>BJ93&lt;0</formula>
    </cfRule>
  </conditionalFormatting>
  <conditionalFormatting sqref="BK94:BK102">
    <cfRule type="colorScale" priority="2270">
      <colorScale>
        <cfvo type="min"/>
        <cfvo type="max"/>
        <color theme="0"/>
        <color theme="0"/>
      </colorScale>
    </cfRule>
    <cfRule type="expression" priority="2271">
      <formula>$F$19</formula>
    </cfRule>
    <cfRule type="expression" dxfId="2160" priority="2272">
      <formula>BJ94&lt;0</formula>
    </cfRule>
  </conditionalFormatting>
  <conditionalFormatting sqref="BK104">
    <cfRule type="colorScale" priority="2211">
      <colorScale>
        <cfvo type="min"/>
        <cfvo type="max"/>
        <color theme="0"/>
        <color theme="0"/>
      </colorScale>
    </cfRule>
    <cfRule type="expression" priority="2212">
      <formula>#REF!</formula>
    </cfRule>
    <cfRule type="expression" dxfId="2159" priority="2213">
      <formula>BJ104&lt;0</formula>
    </cfRule>
  </conditionalFormatting>
  <conditionalFormatting sqref="BK105:BK106">
    <cfRule type="colorScale" priority="2273">
      <colorScale>
        <cfvo type="min"/>
        <cfvo type="max"/>
        <color theme="0"/>
        <color theme="0"/>
      </colorScale>
    </cfRule>
    <cfRule type="expression" priority="2274">
      <formula>$F$19</formula>
    </cfRule>
    <cfRule type="expression" dxfId="2158" priority="2275">
      <formula>BJ105&lt;0</formula>
    </cfRule>
  </conditionalFormatting>
  <conditionalFormatting sqref="BK110">
    <cfRule type="colorScale" priority="2276">
      <colorScale>
        <cfvo type="min"/>
        <cfvo type="max"/>
        <color theme="0"/>
        <color theme="0"/>
      </colorScale>
    </cfRule>
    <cfRule type="expression" dxfId="2157" priority="2277">
      <formula>BJ110&lt;0</formula>
    </cfRule>
  </conditionalFormatting>
  <conditionalFormatting sqref="BK110:BK111">
    <cfRule type="expression" priority="2156">
      <formula>$F$19</formula>
    </cfRule>
  </conditionalFormatting>
  <conditionalFormatting sqref="BK111">
    <cfRule type="colorScale" priority="2155">
      <colorScale>
        <cfvo type="min"/>
        <cfvo type="max"/>
        <color theme="0"/>
        <color theme="0"/>
      </colorScale>
    </cfRule>
    <cfRule type="expression" dxfId="2156" priority="2157">
      <formula>BJ111&lt;0</formula>
    </cfRule>
  </conditionalFormatting>
  <conditionalFormatting sqref="BK117:BK123">
    <cfRule type="colorScale" priority="2281">
      <colorScale>
        <cfvo type="min"/>
        <cfvo type="max"/>
        <color theme="0"/>
        <color theme="0"/>
      </colorScale>
    </cfRule>
    <cfRule type="expression" priority="2282">
      <formula>$F$19</formula>
    </cfRule>
    <cfRule type="expression" dxfId="2155" priority="2283">
      <formula>BJ117&lt;0</formula>
    </cfRule>
  </conditionalFormatting>
  <conditionalFormatting sqref="BK125">
    <cfRule type="colorScale" priority="2208">
      <colorScale>
        <cfvo type="min"/>
        <cfvo type="max"/>
        <color theme="0"/>
        <color theme="0"/>
      </colorScale>
    </cfRule>
    <cfRule type="expression" priority="2209">
      <formula>#REF!</formula>
    </cfRule>
    <cfRule type="expression" dxfId="2154" priority="2210">
      <formula>BJ125&lt;0</formula>
    </cfRule>
  </conditionalFormatting>
  <conditionalFormatting sqref="BK125:BK135">
    <cfRule type="expression" dxfId="2153" priority="2207">
      <formula>IF(BK125="Validar","Rojo","Verde")</formula>
    </cfRule>
  </conditionalFormatting>
  <conditionalFormatting sqref="BK126:BK132">
    <cfRule type="colorScale" priority="2284">
      <colorScale>
        <cfvo type="min"/>
        <cfvo type="max"/>
        <color theme="0"/>
        <color theme="0"/>
      </colorScale>
    </cfRule>
    <cfRule type="expression" dxfId="2152" priority="2286">
      <formula>BJ126&lt;0</formula>
    </cfRule>
  </conditionalFormatting>
  <conditionalFormatting sqref="BK126:BK134">
    <cfRule type="expression" priority="2285">
      <formula>$F$19</formula>
    </cfRule>
  </conditionalFormatting>
  <conditionalFormatting sqref="BK133:BK134">
    <cfRule type="colorScale" priority="2287">
      <colorScale>
        <cfvo type="min"/>
        <cfvo type="max"/>
        <color theme="0"/>
        <color theme="0"/>
      </colorScale>
    </cfRule>
    <cfRule type="expression" dxfId="2151" priority="2288">
      <formula>BJ133&lt;0</formula>
    </cfRule>
  </conditionalFormatting>
  <conditionalFormatting sqref="BK135">
    <cfRule type="colorScale" priority="2278">
      <colorScale>
        <cfvo type="min"/>
        <cfvo type="max"/>
        <color theme="0"/>
        <color theme="0"/>
      </colorScale>
    </cfRule>
    <cfRule type="expression" priority="2279">
      <formula>$F$23</formula>
    </cfRule>
    <cfRule type="expression" dxfId="2150" priority="2280">
      <formula>BJ135&lt;0</formula>
    </cfRule>
  </conditionalFormatting>
  <conditionalFormatting sqref="BK110:BL111">
    <cfRule type="expression" dxfId="2149" priority="2151">
      <formula>IF(BK110="Validar","Rojo","Verde")</formula>
    </cfRule>
  </conditionalFormatting>
  <conditionalFormatting sqref="BK117:BL123">
    <cfRule type="expression" dxfId="2148" priority="2164">
      <formula>IF(BK117="Validar","Rojo","Verde")</formula>
    </cfRule>
  </conditionalFormatting>
  <conditionalFormatting sqref="BL40:BL66">
    <cfRule type="colorScale" priority="2199">
      <colorScale>
        <cfvo type="min"/>
        <cfvo type="max"/>
        <color theme="0"/>
        <color theme="0"/>
      </colorScale>
    </cfRule>
    <cfRule type="expression" priority="2200">
      <formula>#REF!</formula>
    </cfRule>
    <cfRule type="expression" dxfId="2147" priority="2201">
      <formula>BK40&lt;0</formula>
    </cfRule>
  </conditionalFormatting>
  <conditionalFormatting sqref="BL40:BL67">
    <cfRule type="expression" dxfId="2146" priority="2198">
      <formula>IF(BL40="Validar","Rojo","Verde")</formula>
    </cfRule>
  </conditionalFormatting>
  <conditionalFormatting sqref="BL67 BK82:BL82 BK92:BL92 BK103:BL103 BK107:BL107">
    <cfRule type="expression" priority="2203">
      <formula>$F$23</formula>
    </cfRule>
  </conditionalFormatting>
  <conditionalFormatting sqref="BL67 BL82 BL92 BL103 BL107">
    <cfRule type="expression" dxfId="2145" priority="2204">
      <formula>BK67&lt;0</formula>
    </cfRule>
  </conditionalFormatting>
  <conditionalFormatting sqref="BL69">
    <cfRule type="colorScale" priority="2196">
      <colorScale>
        <cfvo type="min"/>
        <cfvo type="max"/>
        <color theme="0"/>
        <color theme="0"/>
      </colorScale>
    </cfRule>
    <cfRule type="expression" dxfId="2144" priority="2197">
      <formula>BK69&lt;0</formula>
    </cfRule>
  </conditionalFormatting>
  <conditionalFormatting sqref="BL69:BL81">
    <cfRule type="expression" priority="2194">
      <formula>#REF!</formula>
    </cfRule>
  </conditionalFormatting>
  <conditionalFormatting sqref="BL69:BL82">
    <cfRule type="expression" dxfId="2143" priority="2192">
      <formula>IF(BL69="Validar","Rojo","Verde")</formula>
    </cfRule>
  </conditionalFormatting>
  <conditionalFormatting sqref="BL70:BL78">
    <cfRule type="colorScale" priority="2193">
      <colorScale>
        <cfvo type="min"/>
        <cfvo type="max"/>
        <color theme="0"/>
        <color theme="0"/>
      </colorScale>
    </cfRule>
    <cfRule type="expression" dxfId="2142" priority="2195">
      <formula>BK70&lt;0</formula>
    </cfRule>
  </conditionalFormatting>
  <conditionalFormatting sqref="BL79:BL81">
    <cfRule type="colorScale" priority="2205">
      <colorScale>
        <cfvo type="min"/>
        <cfvo type="max"/>
        <color theme="0"/>
        <color theme="0"/>
      </colorScale>
    </cfRule>
    <cfRule type="expression" dxfId="2141" priority="2206">
      <formula>BK79&lt;0</formula>
    </cfRule>
  </conditionalFormatting>
  <conditionalFormatting sqref="BL82 BL67 BL92 BL103 BL107">
    <cfRule type="colorScale" priority="2202">
      <colorScale>
        <cfvo type="min"/>
        <cfvo type="max"/>
        <color theme="0"/>
        <color theme="0"/>
      </colorScale>
    </cfRule>
  </conditionalFormatting>
  <conditionalFormatting sqref="BL84">
    <cfRule type="colorScale" priority="2190">
      <colorScale>
        <cfvo type="min"/>
        <cfvo type="max"/>
        <color theme="0"/>
        <color theme="0"/>
      </colorScale>
    </cfRule>
    <cfRule type="expression" dxfId="2140" priority="2191">
      <formula>BK84&lt;0</formula>
    </cfRule>
  </conditionalFormatting>
  <conditionalFormatting sqref="BL84:BL91">
    <cfRule type="expression" priority="2188">
      <formula>#REF!</formula>
    </cfRule>
  </conditionalFormatting>
  <conditionalFormatting sqref="BL84:BL92">
    <cfRule type="expression" dxfId="2139" priority="2186">
      <formula>IF(BL84="Validar","Rojo","Verde")</formula>
    </cfRule>
  </conditionalFormatting>
  <conditionalFormatting sqref="BL85:BL91">
    <cfRule type="colorScale" priority="2187">
      <colorScale>
        <cfvo type="min"/>
        <cfvo type="max"/>
        <color theme="0"/>
        <color theme="0"/>
      </colorScale>
    </cfRule>
    <cfRule type="expression" dxfId="2138" priority="2189">
      <formula>BK85&lt;0</formula>
    </cfRule>
  </conditionalFormatting>
  <conditionalFormatting sqref="BL94">
    <cfRule type="colorScale" priority="2184">
      <colorScale>
        <cfvo type="min"/>
        <cfvo type="max"/>
        <color theme="0"/>
        <color theme="0"/>
      </colorScale>
    </cfRule>
    <cfRule type="expression" dxfId="2137" priority="2185">
      <formula>BK94&lt;0</formula>
    </cfRule>
  </conditionalFormatting>
  <conditionalFormatting sqref="BL94:BL102">
    <cfRule type="expression" priority="2178">
      <formula>#REF!</formula>
    </cfRule>
  </conditionalFormatting>
  <conditionalFormatting sqref="BL94:BL103">
    <cfRule type="expression" dxfId="2136" priority="2176">
      <formula>IF(BL94="Validar","Rojo","Verde")</formula>
    </cfRule>
  </conditionalFormatting>
  <conditionalFormatting sqref="BL95:BL100">
    <cfRule type="colorScale" priority="2182">
      <colorScale>
        <cfvo type="min"/>
        <cfvo type="max"/>
        <color theme="0"/>
        <color theme="0"/>
      </colorScale>
    </cfRule>
    <cfRule type="expression" dxfId="2135" priority="2183">
      <formula>BK95&lt;0</formula>
    </cfRule>
  </conditionalFormatting>
  <conditionalFormatting sqref="BL101">
    <cfRule type="colorScale" priority="2180">
      <colorScale>
        <cfvo type="min"/>
        <cfvo type="max"/>
        <color theme="0"/>
        <color theme="0"/>
      </colorScale>
    </cfRule>
    <cfRule type="expression" dxfId="2134" priority="2181">
      <formula>BK101&lt;0</formula>
    </cfRule>
  </conditionalFormatting>
  <conditionalFormatting sqref="BL102">
    <cfRule type="colorScale" priority="2177">
      <colorScale>
        <cfvo type="min"/>
        <cfvo type="max"/>
        <color theme="0"/>
        <color theme="0"/>
      </colorScale>
    </cfRule>
    <cfRule type="expression" dxfId="2133" priority="2179">
      <formula>BK102&lt;0</formula>
    </cfRule>
  </conditionalFormatting>
  <conditionalFormatting sqref="BL105">
    <cfRule type="colorScale" priority="2174">
      <colorScale>
        <cfvo type="min"/>
        <cfvo type="max"/>
        <color theme="0"/>
        <color theme="0"/>
      </colorScale>
    </cfRule>
    <cfRule type="expression" dxfId="2132" priority="2175">
      <formula>BK105&lt;0</formula>
    </cfRule>
  </conditionalFormatting>
  <conditionalFormatting sqref="BL105:BL106">
    <cfRule type="expression" priority="2172">
      <formula>#REF!</formula>
    </cfRule>
  </conditionalFormatting>
  <conditionalFormatting sqref="BL105:BL107">
    <cfRule type="expression" dxfId="2131" priority="2170">
      <formula>IF(BL105="Validar","Rojo","Verde")</formula>
    </cfRule>
  </conditionalFormatting>
  <conditionalFormatting sqref="BL106">
    <cfRule type="colorScale" priority="2171">
      <colorScale>
        <cfvo type="min"/>
        <cfvo type="max"/>
        <color theme="0"/>
        <color theme="0"/>
      </colorScale>
    </cfRule>
    <cfRule type="expression" dxfId="2130" priority="2173">
      <formula>BK106&lt;0</formula>
    </cfRule>
  </conditionalFormatting>
  <conditionalFormatting sqref="BL110">
    <cfRule type="colorScale" priority="2162">
      <colorScale>
        <cfvo type="min"/>
        <cfvo type="max"/>
        <color theme="0"/>
        <color theme="0"/>
      </colorScale>
    </cfRule>
    <cfRule type="expression" dxfId="2129" priority="2163">
      <formula>BK110&lt;0</formula>
    </cfRule>
  </conditionalFormatting>
  <conditionalFormatting sqref="BL110:BL111">
    <cfRule type="expression" priority="2153">
      <formula>#REF!</formula>
    </cfRule>
  </conditionalFormatting>
  <conditionalFormatting sqref="BL111">
    <cfRule type="colorScale" priority="2152">
      <colorScale>
        <cfvo type="min"/>
        <cfvo type="max"/>
        <color theme="0"/>
        <color theme="0"/>
      </colorScale>
    </cfRule>
    <cfRule type="expression" dxfId="2128" priority="2154">
      <formula>BK111&lt;0</formula>
    </cfRule>
  </conditionalFormatting>
  <conditionalFormatting sqref="BL117">
    <cfRule type="colorScale" priority="2168">
      <colorScale>
        <cfvo type="min"/>
        <cfvo type="max"/>
        <color theme="0"/>
        <color theme="0"/>
      </colorScale>
    </cfRule>
    <cfRule type="expression" dxfId="2127" priority="2169">
      <formula>BK117&lt;0</formula>
    </cfRule>
  </conditionalFormatting>
  <conditionalFormatting sqref="BL117:BL123">
    <cfRule type="expression" priority="2166">
      <formula>#REF!</formula>
    </cfRule>
  </conditionalFormatting>
  <conditionalFormatting sqref="BL118:BL123">
    <cfRule type="colorScale" priority="2165">
      <colorScale>
        <cfvo type="min"/>
        <cfvo type="max"/>
        <color theme="0"/>
        <color theme="0"/>
      </colorScale>
    </cfRule>
    <cfRule type="expression" dxfId="2126" priority="2167">
      <formula>BK118&lt;0</formula>
    </cfRule>
  </conditionalFormatting>
  <conditionalFormatting sqref="BL126:BL135">
    <cfRule type="expression" dxfId="2125" priority="2289">
      <formula>IF(BL126="Validar","Rojo","Verde")</formula>
    </cfRule>
    <cfRule type="colorScale" priority="2290">
      <colorScale>
        <cfvo type="min"/>
        <cfvo type="max"/>
        <color theme="0"/>
        <color theme="0"/>
      </colorScale>
    </cfRule>
    <cfRule type="expression" priority="2291">
      <formula>$F$23</formula>
    </cfRule>
    <cfRule type="expression" dxfId="2124" priority="2292">
      <formula>BK126&lt;0</formula>
    </cfRule>
  </conditionalFormatting>
  <conditionalFormatting sqref="BK6">
    <cfRule type="colorScale" priority="2149">
      <colorScale>
        <cfvo type="min"/>
        <cfvo type="max"/>
        <color theme="0"/>
        <color theme="0"/>
      </colorScale>
    </cfRule>
    <cfRule type="expression" dxfId="2123" priority="2150">
      <formula>BJ6&lt;0</formula>
    </cfRule>
  </conditionalFormatting>
  <conditionalFormatting sqref="BK6">
    <cfRule type="expression" dxfId="2122" priority="2147">
      <formula>IF(BK6="Validar","Rojo","Verde")</formula>
    </cfRule>
    <cfRule type="expression" priority="2148">
      <formula>#REF!</formula>
    </cfRule>
  </conditionalFormatting>
  <conditionalFormatting sqref="BK7:BK8">
    <cfRule type="colorScale" priority="2145">
      <colorScale>
        <cfvo type="min"/>
        <cfvo type="max"/>
        <color theme="0"/>
        <color theme="0"/>
      </colorScale>
    </cfRule>
    <cfRule type="expression" dxfId="2121" priority="2146">
      <formula>BJ7&lt;0</formula>
    </cfRule>
  </conditionalFormatting>
  <conditionalFormatting sqref="BK7:BK8">
    <cfRule type="expression" dxfId="2120" priority="2143">
      <formula>IF(BK7="Validar","Rojo","Verde")</formula>
    </cfRule>
    <cfRule type="expression" priority="2144">
      <formula>#REF!</formula>
    </cfRule>
  </conditionalFormatting>
  <conditionalFormatting sqref="BO9">
    <cfRule type="colorScale" priority="2110">
      <colorScale>
        <cfvo type="min"/>
        <cfvo type="max"/>
        <color theme="0"/>
        <color theme="0"/>
      </colorScale>
    </cfRule>
    <cfRule type="expression" dxfId="2119" priority="2111">
      <formula>BN9&lt;0</formula>
    </cfRule>
  </conditionalFormatting>
  <conditionalFormatting sqref="BO9:BO20">
    <cfRule type="expression" dxfId="2118" priority="2081">
      <formula>IF(BO9="Validar","Rojo","Verde")</formula>
    </cfRule>
    <cfRule type="expression" priority="2083">
      <formula>#REF!</formula>
    </cfRule>
  </conditionalFormatting>
  <conditionalFormatting sqref="BO10">
    <cfRule type="colorScale" priority="2087">
      <colorScale>
        <cfvo type="min"/>
        <cfvo type="max"/>
        <color theme="0"/>
        <color theme="0"/>
      </colorScale>
    </cfRule>
    <cfRule type="expression" dxfId="2117" priority="2088">
      <formula>BN10&lt;0</formula>
    </cfRule>
  </conditionalFormatting>
  <conditionalFormatting sqref="BO11:BO14">
    <cfRule type="colorScale" priority="2108">
      <colorScale>
        <cfvo type="min"/>
        <cfvo type="max"/>
        <color theme="0"/>
        <color theme="0"/>
      </colorScale>
    </cfRule>
    <cfRule type="expression" dxfId="2116" priority="2109">
      <formula>BN11&lt;0</formula>
    </cfRule>
  </conditionalFormatting>
  <conditionalFormatting sqref="BO15">
    <cfRule type="colorScale" priority="2085">
      <colorScale>
        <cfvo type="min"/>
        <cfvo type="max"/>
        <color theme="0"/>
        <color theme="0"/>
      </colorScale>
    </cfRule>
    <cfRule type="expression" dxfId="2115" priority="2086">
      <formula>BN15&lt;0</formula>
    </cfRule>
  </conditionalFormatting>
  <conditionalFormatting sqref="BO16:BO17">
    <cfRule type="colorScale" priority="2106">
      <colorScale>
        <cfvo type="min"/>
        <cfvo type="max"/>
        <color theme="0"/>
        <color theme="0"/>
      </colorScale>
    </cfRule>
    <cfRule type="expression" dxfId="2114" priority="2107">
      <formula>BN16&lt;0</formula>
    </cfRule>
  </conditionalFormatting>
  <conditionalFormatting sqref="BO18">
    <cfRule type="colorScale" priority="2082">
      <colorScale>
        <cfvo type="min"/>
        <cfvo type="max"/>
        <color theme="0"/>
        <color theme="0"/>
      </colorScale>
    </cfRule>
    <cfRule type="expression" dxfId="2113" priority="2084">
      <formula>BN18&lt;0</formula>
    </cfRule>
  </conditionalFormatting>
  <conditionalFormatting sqref="BO19:BO20">
    <cfRule type="colorScale" priority="2104">
      <colorScale>
        <cfvo type="min"/>
        <cfvo type="max"/>
        <color theme="0"/>
        <color theme="0"/>
      </colorScale>
    </cfRule>
    <cfRule type="expression" dxfId="2112" priority="2105">
      <formula>BN19&lt;0</formula>
    </cfRule>
  </conditionalFormatting>
  <conditionalFormatting sqref="BO23">
    <cfRule type="colorScale" priority="2079">
      <colorScale>
        <cfvo type="min"/>
        <cfvo type="max"/>
        <color theme="0"/>
        <color theme="0"/>
      </colorScale>
    </cfRule>
    <cfRule type="expression" dxfId="2111" priority="2080">
      <formula>BN23&lt;0</formula>
    </cfRule>
  </conditionalFormatting>
  <conditionalFormatting sqref="BO23:BO31">
    <cfRule type="expression" dxfId="2110" priority="2073">
      <formula>IF(BO23="Validar","Rojo","Verde")</formula>
    </cfRule>
    <cfRule type="expression" priority="2075">
      <formula>#REF!</formula>
    </cfRule>
  </conditionalFormatting>
  <conditionalFormatting sqref="BO24">
    <cfRule type="colorScale" priority="2102">
      <colorScale>
        <cfvo type="min"/>
        <cfvo type="max"/>
        <color theme="0"/>
        <color theme="0"/>
      </colorScale>
    </cfRule>
    <cfRule type="expression" dxfId="2109" priority="2103">
      <formula>BN24&lt;0</formula>
    </cfRule>
  </conditionalFormatting>
  <conditionalFormatting sqref="BO25">
    <cfRule type="colorScale" priority="2100">
      <colorScale>
        <cfvo type="min"/>
        <cfvo type="max"/>
        <color theme="0"/>
        <color theme="0"/>
      </colorScale>
    </cfRule>
    <cfRule type="expression" dxfId="2108" priority="2101">
      <formula>BN25&lt;0</formula>
    </cfRule>
  </conditionalFormatting>
  <conditionalFormatting sqref="BO26">
    <cfRule type="colorScale" priority="2077">
      <colorScale>
        <cfvo type="min"/>
        <cfvo type="max"/>
        <color theme="0"/>
        <color theme="0"/>
      </colorScale>
    </cfRule>
    <cfRule type="expression" dxfId="2107" priority="2078">
      <formula>BN26&lt;0</formula>
    </cfRule>
  </conditionalFormatting>
  <conditionalFormatting sqref="BO27">
    <cfRule type="colorScale" priority="2098">
      <colorScale>
        <cfvo type="min"/>
        <cfvo type="max"/>
        <color theme="0"/>
        <color theme="0"/>
      </colorScale>
    </cfRule>
    <cfRule type="expression" dxfId="2106" priority="2099">
      <formula>BN27&lt;0</formula>
    </cfRule>
  </conditionalFormatting>
  <conditionalFormatting sqref="BO28">
    <cfRule type="colorScale" priority="2096">
      <colorScale>
        <cfvo type="min"/>
        <cfvo type="max"/>
        <color theme="0"/>
        <color theme="0"/>
      </colorScale>
    </cfRule>
    <cfRule type="expression" dxfId="2105" priority="2097">
      <formula>BN28&lt;0</formula>
    </cfRule>
  </conditionalFormatting>
  <conditionalFormatting sqref="BO29">
    <cfRule type="colorScale" priority="2074">
      <colorScale>
        <cfvo type="min"/>
        <cfvo type="max"/>
        <color theme="0"/>
        <color theme="0"/>
      </colorScale>
    </cfRule>
    <cfRule type="expression" dxfId="2104" priority="2076">
      <formula>BN29&lt;0</formula>
    </cfRule>
  </conditionalFormatting>
  <conditionalFormatting sqref="BO30">
    <cfRule type="colorScale" priority="2094">
      <colorScale>
        <cfvo type="min"/>
        <cfvo type="max"/>
        <color theme="0"/>
        <color theme="0"/>
      </colorScale>
    </cfRule>
    <cfRule type="expression" dxfId="2103" priority="2095">
      <formula>BN30&lt;0</formula>
    </cfRule>
  </conditionalFormatting>
  <conditionalFormatting sqref="BO31">
    <cfRule type="colorScale" priority="2092">
      <colorScale>
        <cfvo type="min"/>
        <cfvo type="max"/>
        <color theme="0"/>
        <color theme="0"/>
      </colorScale>
    </cfRule>
    <cfRule type="expression" dxfId="2102" priority="2093">
      <formula>BN31&lt;0</formula>
    </cfRule>
  </conditionalFormatting>
  <conditionalFormatting sqref="BO39">
    <cfRule type="colorScale" priority="2070">
      <colorScale>
        <cfvo type="min"/>
        <cfvo type="max"/>
        <color theme="0"/>
        <color theme="0"/>
      </colorScale>
    </cfRule>
    <cfRule type="expression" priority="2071">
      <formula>#REF!</formula>
    </cfRule>
    <cfRule type="expression" dxfId="2101" priority="2072">
      <formula>BN39&lt;0</formula>
    </cfRule>
  </conditionalFormatting>
  <conditionalFormatting sqref="BO40:BO67">
    <cfRule type="colorScale" priority="2089">
      <colorScale>
        <cfvo type="min"/>
        <cfvo type="max"/>
        <color theme="0"/>
        <color theme="0"/>
      </colorScale>
    </cfRule>
    <cfRule type="expression" priority="2090">
      <formula>$F$19</formula>
    </cfRule>
    <cfRule type="expression" dxfId="2100" priority="2091">
      <formula>BN40&lt;0</formula>
    </cfRule>
  </conditionalFormatting>
  <conditionalFormatting sqref="BO68">
    <cfRule type="colorScale" priority="2067">
      <colorScale>
        <cfvo type="min"/>
        <cfvo type="max"/>
        <color theme="0"/>
        <color theme="0"/>
      </colorScale>
    </cfRule>
    <cfRule type="expression" priority="2068">
      <formula>#REF!</formula>
    </cfRule>
    <cfRule type="expression" dxfId="2099" priority="2069">
      <formula>BN68&lt;0</formula>
    </cfRule>
  </conditionalFormatting>
  <conditionalFormatting sqref="BO69:BO81">
    <cfRule type="colorScale" priority="2114">
      <colorScale>
        <cfvo type="min"/>
        <cfvo type="max"/>
        <color theme="0"/>
        <color theme="0"/>
      </colorScale>
    </cfRule>
    <cfRule type="expression" priority="2115">
      <formula>$F$19</formula>
    </cfRule>
    <cfRule type="expression" dxfId="2098" priority="2116">
      <formula>BN69&lt;0</formula>
    </cfRule>
  </conditionalFormatting>
  <conditionalFormatting sqref="BO82 BO92 BO103 BO107">
    <cfRule type="expression" dxfId="2097" priority="2113">
      <formula>BN82&lt;0</formula>
    </cfRule>
  </conditionalFormatting>
  <conditionalFormatting sqref="BO83">
    <cfRule type="colorScale" priority="2009">
      <colorScale>
        <cfvo type="min"/>
        <cfvo type="max"/>
        <color theme="0"/>
        <color theme="0"/>
      </colorScale>
    </cfRule>
    <cfRule type="expression" priority="2010">
      <formula>#REF!</formula>
    </cfRule>
    <cfRule type="expression" dxfId="2096" priority="2011">
      <formula>BN83&lt;0</formula>
    </cfRule>
  </conditionalFormatting>
  <conditionalFormatting sqref="BO84:BO91">
    <cfRule type="colorScale" priority="2117">
      <colorScale>
        <cfvo type="min"/>
        <cfvo type="max"/>
        <color theme="0"/>
        <color theme="0"/>
      </colorScale>
    </cfRule>
    <cfRule type="expression" priority="2118">
      <formula>$F$19</formula>
    </cfRule>
    <cfRule type="expression" dxfId="2095" priority="2119">
      <formula>BN84&lt;0</formula>
    </cfRule>
  </conditionalFormatting>
  <conditionalFormatting sqref="BO92 BO82 BO103 BO107">
    <cfRule type="colorScale" priority="2112">
      <colorScale>
        <cfvo type="min"/>
        <cfvo type="max"/>
        <color theme="0"/>
        <color theme="0"/>
      </colorScale>
    </cfRule>
  </conditionalFormatting>
  <conditionalFormatting sqref="BO93">
    <cfRule type="colorScale" priority="2064">
      <colorScale>
        <cfvo type="min"/>
        <cfvo type="max"/>
        <color theme="0"/>
        <color theme="0"/>
      </colorScale>
    </cfRule>
    <cfRule type="expression" priority="2065">
      <formula>#REF!</formula>
    </cfRule>
    <cfRule type="expression" dxfId="2094" priority="2066">
      <formula>BN93&lt;0</formula>
    </cfRule>
  </conditionalFormatting>
  <conditionalFormatting sqref="BO94:BO102">
    <cfRule type="colorScale" priority="2120">
      <colorScale>
        <cfvo type="min"/>
        <cfvo type="max"/>
        <color theme="0"/>
        <color theme="0"/>
      </colorScale>
    </cfRule>
    <cfRule type="expression" priority="2121">
      <formula>$F$19</formula>
    </cfRule>
    <cfRule type="expression" dxfId="2093" priority="2122">
      <formula>BN94&lt;0</formula>
    </cfRule>
  </conditionalFormatting>
  <conditionalFormatting sqref="BO104">
    <cfRule type="colorScale" priority="2061">
      <colorScale>
        <cfvo type="min"/>
        <cfvo type="max"/>
        <color theme="0"/>
        <color theme="0"/>
      </colorScale>
    </cfRule>
    <cfRule type="expression" priority="2062">
      <formula>#REF!</formula>
    </cfRule>
    <cfRule type="expression" dxfId="2092" priority="2063">
      <formula>BN104&lt;0</formula>
    </cfRule>
  </conditionalFormatting>
  <conditionalFormatting sqref="BO105:BO106">
    <cfRule type="colorScale" priority="2123">
      <colorScale>
        <cfvo type="min"/>
        <cfvo type="max"/>
        <color theme="0"/>
        <color theme="0"/>
      </colorScale>
    </cfRule>
    <cfRule type="expression" priority="2124">
      <formula>$F$19</formula>
    </cfRule>
    <cfRule type="expression" dxfId="2091" priority="2125">
      <formula>BN105&lt;0</formula>
    </cfRule>
  </conditionalFormatting>
  <conditionalFormatting sqref="BO110">
    <cfRule type="colorScale" priority="2126">
      <colorScale>
        <cfvo type="min"/>
        <cfvo type="max"/>
        <color theme="0"/>
        <color theme="0"/>
      </colorScale>
    </cfRule>
    <cfRule type="expression" dxfId="2090" priority="2127">
      <formula>BN110&lt;0</formula>
    </cfRule>
  </conditionalFormatting>
  <conditionalFormatting sqref="BO110:BO111">
    <cfRule type="expression" priority="2006">
      <formula>$F$19</formula>
    </cfRule>
  </conditionalFormatting>
  <conditionalFormatting sqref="BO111">
    <cfRule type="colorScale" priority="2005">
      <colorScale>
        <cfvo type="min"/>
        <cfvo type="max"/>
        <color theme="0"/>
        <color theme="0"/>
      </colorScale>
    </cfRule>
    <cfRule type="expression" dxfId="2089" priority="2007">
      <formula>BN111&lt;0</formula>
    </cfRule>
  </conditionalFormatting>
  <conditionalFormatting sqref="BO117:BO123">
    <cfRule type="colorScale" priority="2131">
      <colorScale>
        <cfvo type="min"/>
        <cfvo type="max"/>
        <color theme="0"/>
        <color theme="0"/>
      </colorScale>
    </cfRule>
    <cfRule type="expression" priority="2132">
      <formula>$F$19</formula>
    </cfRule>
    <cfRule type="expression" dxfId="2088" priority="2133">
      <formula>BN117&lt;0</formula>
    </cfRule>
  </conditionalFormatting>
  <conditionalFormatting sqref="BO125">
    <cfRule type="colorScale" priority="2058">
      <colorScale>
        <cfvo type="min"/>
        <cfvo type="max"/>
        <color theme="0"/>
        <color theme="0"/>
      </colorScale>
    </cfRule>
    <cfRule type="expression" priority="2059">
      <formula>#REF!</formula>
    </cfRule>
    <cfRule type="expression" dxfId="2087" priority="2060">
      <formula>BN125&lt;0</formula>
    </cfRule>
  </conditionalFormatting>
  <conditionalFormatting sqref="BO125:BO135">
    <cfRule type="expression" dxfId="2086" priority="2057">
      <formula>IF(BO125="Validar","Rojo","Verde")</formula>
    </cfRule>
  </conditionalFormatting>
  <conditionalFormatting sqref="BO126:BO132">
    <cfRule type="colorScale" priority="2134">
      <colorScale>
        <cfvo type="min"/>
        <cfvo type="max"/>
        <color theme="0"/>
        <color theme="0"/>
      </colorScale>
    </cfRule>
    <cfRule type="expression" dxfId="2085" priority="2136">
      <formula>BN126&lt;0</formula>
    </cfRule>
  </conditionalFormatting>
  <conditionalFormatting sqref="BO126:BO134">
    <cfRule type="expression" priority="2135">
      <formula>$F$19</formula>
    </cfRule>
  </conditionalFormatting>
  <conditionalFormatting sqref="BO133:BO134">
    <cfRule type="colorScale" priority="2137">
      <colorScale>
        <cfvo type="min"/>
        <cfvo type="max"/>
        <color theme="0"/>
        <color theme="0"/>
      </colorScale>
    </cfRule>
    <cfRule type="expression" dxfId="2084" priority="2138">
      <formula>BN133&lt;0</formula>
    </cfRule>
  </conditionalFormatting>
  <conditionalFormatting sqref="BO135">
    <cfRule type="colorScale" priority="2128">
      <colorScale>
        <cfvo type="min"/>
        <cfvo type="max"/>
        <color theme="0"/>
        <color theme="0"/>
      </colorScale>
    </cfRule>
    <cfRule type="expression" priority="2129">
      <formula>$F$23</formula>
    </cfRule>
    <cfRule type="expression" dxfId="2083" priority="2130">
      <formula>BN135&lt;0</formula>
    </cfRule>
  </conditionalFormatting>
  <conditionalFormatting sqref="BO110:BP111">
    <cfRule type="expression" dxfId="2082" priority="2001">
      <formula>IF(BO110="Validar","Rojo","Verde")</formula>
    </cfRule>
  </conditionalFormatting>
  <conditionalFormatting sqref="BO117:BP123">
    <cfRule type="expression" dxfId="2081" priority="2014">
      <formula>IF(BO117="Validar","Rojo","Verde")</formula>
    </cfRule>
  </conditionalFormatting>
  <conditionalFormatting sqref="BP40:BP66">
    <cfRule type="colorScale" priority="2049">
      <colorScale>
        <cfvo type="min"/>
        <cfvo type="max"/>
        <color theme="0"/>
        <color theme="0"/>
      </colorScale>
    </cfRule>
    <cfRule type="expression" priority="2050">
      <formula>#REF!</formula>
    </cfRule>
    <cfRule type="expression" dxfId="2080" priority="2051">
      <formula>BO40&lt;0</formula>
    </cfRule>
  </conditionalFormatting>
  <conditionalFormatting sqref="BP40:BP67">
    <cfRule type="expression" dxfId="2079" priority="2048">
      <formula>IF(BP40="Validar","Rojo","Verde")</formula>
    </cfRule>
  </conditionalFormatting>
  <conditionalFormatting sqref="BP67 BO82:BP82 BO92:BP92 BO103:BP103 BO107:BP107">
    <cfRule type="expression" priority="2053">
      <formula>$F$23</formula>
    </cfRule>
  </conditionalFormatting>
  <conditionalFormatting sqref="BP67 BP82 BP92 BP103 BP107">
    <cfRule type="expression" dxfId="2078" priority="2054">
      <formula>BO67&lt;0</formula>
    </cfRule>
  </conditionalFormatting>
  <conditionalFormatting sqref="BP69">
    <cfRule type="colorScale" priority="2046">
      <colorScale>
        <cfvo type="min"/>
        <cfvo type="max"/>
        <color theme="0"/>
        <color theme="0"/>
      </colorScale>
    </cfRule>
    <cfRule type="expression" dxfId="2077" priority="2047">
      <formula>BO69&lt;0</formula>
    </cfRule>
  </conditionalFormatting>
  <conditionalFormatting sqref="BP69:BP81">
    <cfRule type="expression" priority="2044">
      <formula>#REF!</formula>
    </cfRule>
  </conditionalFormatting>
  <conditionalFormatting sqref="BP69:BP82">
    <cfRule type="expression" dxfId="2076" priority="2042">
      <formula>IF(BP69="Validar","Rojo","Verde")</formula>
    </cfRule>
  </conditionalFormatting>
  <conditionalFormatting sqref="BP70:BP78">
    <cfRule type="colorScale" priority="2043">
      <colorScale>
        <cfvo type="min"/>
        <cfvo type="max"/>
        <color theme="0"/>
        <color theme="0"/>
      </colorScale>
    </cfRule>
    <cfRule type="expression" dxfId="2075" priority="2045">
      <formula>BO70&lt;0</formula>
    </cfRule>
  </conditionalFormatting>
  <conditionalFormatting sqref="BP79:BP81">
    <cfRule type="colorScale" priority="2055">
      <colorScale>
        <cfvo type="min"/>
        <cfvo type="max"/>
        <color theme="0"/>
        <color theme="0"/>
      </colorScale>
    </cfRule>
    <cfRule type="expression" dxfId="2074" priority="2056">
      <formula>BO79&lt;0</formula>
    </cfRule>
  </conditionalFormatting>
  <conditionalFormatting sqref="BP82 BP67 BP92 BP103 BP107">
    <cfRule type="colorScale" priority="2052">
      <colorScale>
        <cfvo type="min"/>
        <cfvo type="max"/>
        <color theme="0"/>
        <color theme="0"/>
      </colorScale>
    </cfRule>
  </conditionalFormatting>
  <conditionalFormatting sqref="BP84">
    <cfRule type="colorScale" priority="2040">
      <colorScale>
        <cfvo type="min"/>
        <cfvo type="max"/>
        <color theme="0"/>
        <color theme="0"/>
      </colorScale>
    </cfRule>
    <cfRule type="expression" dxfId="2073" priority="2041">
      <formula>BO84&lt;0</formula>
    </cfRule>
  </conditionalFormatting>
  <conditionalFormatting sqref="BP84:BP91">
    <cfRule type="expression" priority="2038">
      <formula>#REF!</formula>
    </cfRule>
  </conditionalFormatting>
  <conditionalFormatting sqref="BP84:BP92">
    <cfRule type="expression" dxfId="2072" priority="2036">
      <formula>IF(BP84="Validar","Rojo","Verde")</formula>
    </cfRule>
  </conditionalFormatting>
  <conditionalFormatting sqref="BP85:BP91">
    <cfRule type="colorScale" priority="2037">
      <colorScale>
        <cfvo type="min"/>
        <cfvo type="max"/>
        <color theme="0"/>
        <color theme="0"/>
      </colorScale>
    </cfRule>
    <cfRule type="expression" dxfId="2071" priority="2039">
      <formula>BO85&lt;0</formula>
    </cfRule>
  </conditionalFormatting>
  <conditionalFormatting sqref="BP94">
    <cfRule type="colorScale" priority="2034">
      <colorScale>
        <cfvo type="min"/>
        <cfvo type="max"/>
        <color theme="0"/>
        <color theme="0"/>
      </colorScale>
    </cfRule>
    <cfRule type="expression" dxfId="2070" priority="2035">
      <formula>BO94&lt;0</formula>
    </cfRule>
  </conditionalFormatting>
  <conditionalFormatting sqref="BP94:BP102">
    <cfRule type="expression" priority="2028">
      <formula>#REF!</formula>
    </cfRule>
  </conditionalFormatting>
  <conditionalFormatting sqref="BP94:BP103">
    <cfRule type="expression" dxfId="2069" priority="2026">
      <formula>IF(BP94="Validar","Rojo","Verde")</formula>
    </cfRule>
  </conditionalFormatting>
  <conditionalFormatting sqref="BP95:BP100">
    <cfRule type="colorScale" priority="2032">
      <colorScale>
        <cfvo type="min"/>
        <cfvo type="max"/>
        <color theme="0"/>
        <color theme="0"/>
      </colorScale>
    </cfRule>
    <cfRule type="expression" dxfId="2068" priority="2033">
      <formula>BO95&lt;0</formula>
    </cfRule>
  </conditionalFormatting>
  <conditionalFormatting sqref="BP101">
    <cfRule type="colorScale" priority="2030">
      <colorScale>
        <cfvo type="min"/>
        <cfvo type="max"/>
        <color theme="0"/>
        <color theme="0"/>
      </colorScale>
    </cfRule>
    <cfRule type="expression" dxfId="2067" priority="2031">
      <formula>BO101&lt;0</formula>
    </cfRule>
  </conditionalFormatting>
  <conditionalFormatting sqref="BP102">
    <cfRule type="colorScale" priority="2027">
      <colorScale>
        <cfvo type="min"/>
        <cfvo type="max"/>
        <color theme="0"/>
        <color theme="0"/>
      </colorScale>
    </cfRule>
    <cfRule type="expression" dxfId="2066" priority="2029">
      <formula>BO102&lt;0</formula>
    </cfRule>
  </conditionalFormatting>
  <conditionalFormatting sqref="BP105">
    <cfRule type="colorScale" priority="2024">
      <colorScale>
        <cfvo type="min"/>
        <cfvo type="max"/>
        <color theme="0"/>
        <color theme="0"/>
      </colorScale>
    </cfRule>
    <cfRule type="expression" dxfId="2065" priority="2025">
      <formula>BO105&lt;0</formula>
    </cfRule>
  </conditionalFormatting>
  <conditionalFormatting sqref="BP105:BP106">
    <cfRule type="expression" priority="2022">
      <formula>#REF!</formula>
    </cfRule>
  </conditionalFormatting>
  <conditionalFormatting sqref="BP105:BP107">
    <cfRule type="expression" dxfId="2064" priority="2020">
      <formula>IF(BP105="Validar","Rojo","Verde")</formula>
    </cfRule>
  </conditionalFormatting>
  <conditionalFormatting sqref="BP106">
    <cfRule type="colorScale" priority="2021">
      <colorScale>
        <cfvo type="min"/>
        <cfvo type="max"/>
        <color theme="0"/>
        <color theme="0"/>
      </colorScale>
    </cfRule>
    <cfRule type="expression" dxfId="2063" priority="2023">
      <formula>BO106&lt;0</formula>
    </cfRule>
  </conditionalFormatting>
  <conditionalFormatting sqref="BP110">
    <cfRule type="colorScale" priority="2012">
      <colorScale>
        <cfvo type="min"/>
        <cfvo type="max"/>
        <color theme="0"/>
        <color theme="0"/>
      </colorScale>
    </cfRule>
    <cfRule type="expression" dxfId="2062" priority="2013">
      <formula>BO110&lt;0</formula>
    </cfRule>
  </conditionalFormatting>
  <conditionalFormatting sqref="BP110:BP111">
    <cfRule type="expression" priority="2003">
      <formula>#REF!</formula>
    </cfRule>
  </conditionalFormatting>
  <conditionalFormatting sqref="BP111">
    <cfRule type="colorScale" priority="2002">
      <colorScale>
        <cfvo type="min"/>
        <cfvo type="max"/>
        <color theme="0"/>
        <color theme="0"/>
      </colorScale>
    </cfRule>
    <cfRule type="expression" dxfId="2061" priority="2004">
      <formula>BO111&lt;0</formula>
    </cfRule>
  </conditionalFormatting>
  <conditionalFormatting sqref="BP117">
    <cfRule type="colorScale" priority="2018">
      <colorScale>
        <cfvo type="min"/>
        <cfvo type="max"/>
        <color theme="0"/>
        <color theme="0"/>
      </colorScale>
    </cfRule>
    <cfRule type="expression" dxfId="2060" priority="2019">
      <formula>BO117&lt;0</formula>
    </cfRule>
  </conditionalFormatting>
  <conditionalFormatting sqref="BP117:BP123">
    <cfRule type="expression" priority="2016">
      <formula>#REF!</formula>
    </cfRule>
  </conditionalFormatting>
  <conditionalFormatting sqref="BP118:BP123">
    <cfRule type="colorScale" priority="2015">
      <colorScale>
        <cfvo type="min"/>
        <cfvo type="max"/>
        <color theme="0"/>
        <color theme="0"/>
      </colorScale>
    </cfRule>
    <cfRule type="expression" dxfId="2059" priority="2017">
      <formula>BO118&lt;0</formula>
    </cfRule>
  </conditionalFormatting>
  <conditionalFormatting sqref="BP126:BP135">
    <cfRule type="expression" dxfId="2058" priority="2139">
      <formula>IF(BP126="Validar","Rojo","Verde")</formula>
    </cfRule>
    <cfRule type="colorScale" priority="2140">
      <colorScale>
        <cfvo type="min"/>
        <cfvo type="max"/>
        <color theme="0"/>
        <color theme="0"/>
      </colorScale>
    </cfRule>
    <cfRule type="expression" priority="2141">
      <formula>$F$23</formula>
    </cfRule>
    <cfRule type="expression" dxfId="2057" priority="2142">
      <formula>BO126&lt;0</formula>
    </cfRule>
  </conditionalFormatting>
  <conditionalFormatting sqref="BO6">
    <cfRule type="colorScale" priority="1999">
      <colorScale>
        <cfvo type="min"/>
        <cfvo type="max"/>
        <color theme="0"/>
        <color theme="0"/>
      </colorScale>
    </cfRule>
    <cfRule type="expression" dxfId="2056" priority="2000">
      <formula>BN6&lt;0</formula>
    </cfRule>
  </conditionalFormatting>
  <conditionalFormatting sqref="BO6">
    <cfRule type="expression" dxfId="2055" priority="1997">
      <formula>IF(BO6="Validar","Rojo","Verde")</formula>
    </cfRule>
    <cfRule type="expression" priority="1998">
      <formula>#REF!</formula>
    </cfRule>
  </conditionalFormatting>
  <conditionalFormatting sqref="BO7:BO8">
    <cfRule type="colorScale" priority="1995">
      <colorScale>
        <cfvo type="min"/>
        <cfvo type="max"/>
        <color theme="0"/>
        <color theme="0"/>
      </colorScale>
    </cfRule>
    <cfRule type="expression" dxfId="2054" priority="1996">
      <formula>BN7&lt;0</formula>
    </cfRule>
  </conditionalFormatting>
  <conditionalFormatting sqref="BO7:BO8">
    <cfRule type="expression" dxfId="2053" priority="1993">
      <formula>IF(BO7="Validar","Rojo","Verde")</formula>
    </cfRule>
    <cfRule type="expression" priority="1994">
      <formula>#REF!</formula>
    </cfRule>
  </conditionalFormatting>
  <conditionalFormatting sqref="BR9">
    <cfRule type="colorScale" priority="1960">
      <colorScale>
        <cfvo type="min"/>
        <cfvo type="max"/>
        <color theme="0"/>
        <color theme="0"/>
      </colorScale>
    </cfRule>
    <cfRule type="expression" dxfId="2052" priority="1961">
      <formula>BQ9&lt;0</formula>
    </cfRule>
  </conditionalFormatting>
  <conditionalFormatting sqref="BR9:BR20">
    <cfRule type="expression" dxfId="2051" priority="1931">
      <formula>IF(BR9="Validar","Rojo","Verde")</formula>
    </cfRule>
    <cfRule type="expression" priority="1933">
      <formula>#REF!</formula>
    </cfRule>
  </conditionalFormatting>
  <conditionalFormatting sqref="BR10">
    <cfRule type="colorScale" priority="1937">
      <colorScale>
        <cfvo type="min"/>
        <cfvo type="max"/>
        <color theme="0"/>
        <color theme="0"/>
      </colorScale>
    </cfRule>
    <cfRule type="expression" dxfId="2050" priority="1938">
      <formula>BQ10&lt;0</formula>
    </cfRule>
  </conditionalFormatting>
  <conditionalFormatting sqref="BR11:BR14">
    <cfRule type="colorScale" priority="1958">
      <colorScale>
        <cfvo type="min"/>
        <cfvo type="max"/>
        <color theme="0"/>
        <color theme="0"/>
      </colorScale>
    </cfRule>
    <cfRule type="expression" dxfId="2049" priority="1959">
      <formula>BQ11&lt;0</formula>
    </cfRule>
  </conditionalFormatting>
  <conditionalFormatting sqref="BR15">
    <cfRule type="colorScale" priority="1935">
      <colorScale>
        <cfvo type="min"/>
        <cfvo type="max"/>
        <color theme="0"/>
        <color theme="0"/>
      </colorScale>
    </cfRule>
    <cfRule type="expression" dxfId="2048" priority="1936">
      <formula>BQ15&lt;0</formula>
    </cfRule>
  </conditionalFormatting>
  <conditionalFormatting sqref="BR16:BR17">
    <cfRule type="colorScale" priority="1956">
      <colorScale>
        <cfvo type="min"/>
        <cfvo type="max"/>
        <color theme="0"/>
        <color theme="0"/>
      </colorScale>
    </cfRule>
    <cfRule type="expression" dxfId="2047" priority="1957">
      <formula>BQ16&lt;0</formula>
    </cfRule>
  </conditionalFormatting>
  <conditionalFormatting sqref="BR18">
    <cfRule type="colorScale" priority="1932">
      <colorScale>
        <cfvo type="min"/>
        <cfvo type="max"/>
        <color theme="0"/>
        <color theme="0"/>
      </colorScale>
    </cfRule>
    <cfRule type="expression" dxfId="2046" priority="1934">
      <formula>BQ18&lt;0</formula>
    </cfRule>
  </conditionalFormatting>
  <conditionalFormatting sqref="BR19:BR20">
    <cfRule type="colorScale" priority="1954">
      <colorScale>
        <cfvo type="min"/>
        <cfvo type="max"/>
        <color theme="0"/>
        <color theme="0"/>
      </colorScale>
    </cfRule>
    <cfRule type="expression" dxfId="2045" priority="1955">
      <formula>BQ19&lt;0</formula>
    </cfRule>
  </conditionalFormatting>
  <conditionalFormatting sqref="BR23">
    <cfRule type="colorScale" priority="1929">
      <colorScale>
        <cfvo type="min"/>
        <cfvo type="max"/>
        <color theme="0"/>
        <color theme="0"/>
      </colorScale>
    </cfRule>
    <cfRule type="expression" dxfId="2044" priority="1930">
      <formula>BQ23&lt;0</formula>
    </cfRule>
  </conditionalFormatting>
  <conditionalFormatting sqref="BR23:BR31">
    <cfRule type="expression" dxfId="2043" priority="1923">
      <formula>IF(BR23="Validar","Rojo","Verde")</formula>
    </cfRule>
    <cfRule type="expression" priority="1925">
      <formula>#REF!</formula>
    </cfRule>
  </conditionalFormatting>
  <conditionalFormatting sqref="BR24">
    <cfRule type="colorScale" priority="1952">
      <colorScale>
        <cfvo type="min"/>
        <cfvo type="max"/>
        <color theme="0"/>
        <color theme="0"/>
      </colorScale>
    </cfRule>
    <cfRule type="expression" dxfId="2042" priority="1953">
      <formula>BQ24&lt;0</formula>
    </cfRule>
  </conditionalFormatting>
  <conditionalFormatting sqref="BR25">
    <cfRule type="colorScale" priority="1950">
      <colorScale>
        <cfvo type="min"/>
        <cfvo type="max"/>
        <color theme="0"/>
        <color theme="0"/>
      </colorScale>
    </cfRule>
    <cfRule type="expression" dxfId="2041" priority="1951">
      <formula>BQ25&lt;0</formula>
    </cfRule>
  </conditionalFormatting>
  <conditionalFormatting sqref="BR26">
    <cfRule type="colorScale" priority="1927">
      <colorScale>
        <cfvo type="min"/>
        <cfvo type="max"/>
        <color theme="0"/>
        <color theme="0"/>
      </colorScale>
    </cfRule>
    <cfRule type="expression" dxfId="2040" priority="1928">
      <formula>BQ26&lt;0</formula>
    </cfRule>
  </conditionalFormatting>
  <conditionalFormatting sqref="BR27">
    <cfRule type="colorScale" priority="1948">
      <colorScale>
        <cfvo type="min"/>
        <cfvo type="max"/>
        <color theme="0"/>
        <color theme="0"/>
      </colorScale>
    </cfRule>
    <cfRule type="expression" dxfId="2039" priority="1949">
      <formula>BQ27&lt;0</formula>
    </cfRule>
  </conditionalFormatting>
  <conditionalFormatting sqref="BR28">
    <cfRule type="colorScale" priority="1946">
      <colorScale>
        <cfvo type="min"/>
        <cfvo type="max"/>
        <color theme="0"/>
        <color theme="0"/>
      </colorScale>
    </cfRule>
    <cfRule type="expression" dxfId="2038" priority="1947">
      <formula>BQ28&lt;0</formula>
    </cfRule>
  </conditionalFormatting>
  <conditionalFormatting sqref="BR29">
    <cfRule type="colorScale" priority="1924">
      <colorScale>
        <cfvo type="min"/>
        <cfvo type="max"/>
        <color theme="0"/>
        <color theme="0"/>
      </colorScale>
    </cfRule>
    <cfRule type="expression" dxfId="2037" priority="1926">
      <formula>BQ29&lt;0</formula>
    </cfRule>
  </conditionalFormatting>
  <conditionalFormatting sqref="BR30">
    <cfRule type="colorScale" priority="1944">
      <colorScale>
        <cfvo type="min"/>
        <cfvo type="max"/>
        <color theme="0"/>
        <color theme="0"/>
      </colorScale>
    </cfRule>
    <cfRule type="expression" dxfId="2036" priority="1945">
      <formula>BQ30&lt;0</formula>
    </cfRule>
  </conditionalFormatting>
  <conditionalFormatting sqref="BR31">
    <cfRule type="colorScale" priority="1942">
      <colorScale>
        <cfvo type="min"/>
        <cfvo type="max"/>
        <color theme="0"/>
        <color theme="0"/>
      </colorScale>
    </cfRule>
    <cfRule type="expression" dxfId="2035" priority="1943">
      <formula>BQ31&lt;0</formula>
    </cfRule>
  </conditionalFormatting>
  <conditionalFormatting sqref="BR39">
    <cfRule type="colorScale" priority="1920">
      <colorScale>
        <cfvo type="min"/>
        <cfvo type="max"/>
        <color theme="0"/>
        <color theme="0"/>
      </colorScale>
    </cfRule>
    <cfRule type="expression" priority="1921">
      <formula>#REF!</formula>
    </cfRule>
    <cfRule type="expression" dxfId="2034" priority="1922">
      <formula>BQ39&lt;0</formula>
    </cfRule>
  </conditionalFormatting>
  <conditionalFormatting sqref="BR39:BR107">
    <cfRule type="expression" dxfId="2033" priority="1858">
      <formula>IF(BR39="Validar","Rojo","Verde")</formula>
    </cfRule>
  </conditionalFormatting>
  <conditionalFormatting sqref="BR40:BR67">
    <cfRule type="colorScale" priority="1939">
      <colorScale>
        <cfvo type="min"/>
        <cfvo type="max"/>
        <color theme="0"/>
        <color theme="0"/>
      </colorScale>
    </cfRule>
    <cfRule type="expression" priority="1940">
      <formula>$F$19</formula>
    </cfRule>
    <cfRule type="expression" dxfId="2032" priority="1941">
      <formula>BQ40&lt;0</formula>
    </cfRule>
  </conditionalFormatting>
  <conditionalFormatting sqref="BR68">
    <cfRule type="colorScale" priority="1917">
      <colorScale>
        <cfvo type="min"/>
        <cfvo type="max"/>
        <color theme="0"/>
        <color theme="0"/>
      </colorScale>
    </cfRule>
    <cfRule type="expression" priority="1918">
      <formula>#REF!</formula>
    </cfRule>
    <cfRule type="expression" dxfId="2031" priority="1919">
      <formula>BQ68&lt;0</formula>
    </cfRule>
  </conditionalFormatting>
  <conditionalFormatting sqref="BR69:BR81">
    <cfRule type="colorScale" priority="1964">
      <colorScale>
        <cfvo type="min"/>
        <cfvo type="max"/>
        <color theme="0"/>
        <color theme="0"/>
      </colorScale>
    </cfRule>
    <cfRule type="expression" priority="1965">
      <formula>$F$19</formula>
    </cfRule>
    <cfRule type="expression" dxfId="2030" priority="1966">
      <formula>BQ69&lt;0</formula>
    </cfRule>
  </conditionalFormatting>
  <conditionalFormatting sqref="BR82 BR92 BR103 BR107">
    <cfRule type="expression" dxfId="2029" priority="1963">
      <formula>BQ82&lt;0</formula>
    </cfRule>
  </conditionalFormatting>
  <conditionalFormatting sqref="BR83">
    <cfRule type="colorScale" priority="1859">
      <colorScale>
        <cfvo type="min"/>
        <cfvo type="max"/>
        <color theme="0"/>
        <color theme="0"/>
      </colorScale>
    </cfRule>
    <cfRule type="expression" priority="1860">
      <formula>#REF!</formula>
    </cfRule>
    <cfRule type="expression" dxfId="2028" priority="1861">
      <formula>BQ83&lt;0</formula>
    </cfRule>
  </conditionalFormatting>
  <conditionalFormatting sqref="BR84:BR91">
    <cfRule type="colorScale" priority="1967">
      <colorScale>
        <cfvo type="min"/>
        <cfvo type="max"/>
        <color theme="0"/>
        <color theme="0"/>
      </colorScale>
    </cfRule>
    <cfRule type="expression" priority="1968">
      <formula>$F$19</formula>
    </cfRule>
    <cfRule type="expression" dxfId="2027" priority="1969">
      <formula>BQ84&lt;0</formula>
    </cfRule>
  </conditionalFormatting>
  <conditionalFormatting sqref="BR92 BR82 BR103 BR107">
    <cfRule type="colorScale" priority="1962">
      <colorScale>
        <cfvo type="min"/>
        <cfvo type="max"/>
        <color theme="0"/>
        <color theme="0"/>
      </colorScale>
    </cfRule>
  </conditionalFormatting>
  <conditionalFormatting sqref="BR93">
    <cfRule type="colorScale" priority="1914">
      <colorScale>
        <cfvo type="min"/>
        <cfvo type="max"/>
        <color theme="0"/>
        <color theme="0"/>
      </colorScale>
    </cfRule>
    <cfRule type="expression" priority="1915">
      <formula>#REF!</formula>
    </cfRule>
    <cfRule type="expression" dxfId="2026" priority="1916">
      <formula>BQ93&lt;0</formula>
    </cfRule>
  </conditionalFormatting>
  <conditionalFormatting sqref="BR94:BR102">
    <cfRule type="colorScale" priority="1970">
      <colorScale>
        <cfvo type="min"/>
        <cfvo type="max"/>
        <color theme="0"/>
        <color theme="0"/>
      </colorScale>
    </cfRule>
    <cfRule type="expression" priority="1971">
      <formula>$F$19</formula>
    </cfRule>
    <cfRule type="expression" dxfId="2025" priority="1972">
      <formula>BQ94&lt;0</formula>
    </cfRule>
  </conditionalFormatting>
  <conditionalFormatting sqref="BR104">
    <cfRule type="colorScale" priority="1911">
      <colorScale>
        <cfvo type="min"/>
        <cfvo type="max"/>
        <color theme="0"/>
        <color theme="0"/>
      </colorScale>
    </cfRule>
    <cfRule type="expression" priority="1912">
      <formula>#REF!</formula>
    </cfRule>
    <cfRule type="expression" dxfId="2024" priority="1913">
      <formula>BQ104&lt;0</formula>
    </cfRule>
  </conditionalFormatting>
  <conditionalFormatting sqref="BR105:BR106">
    <cfRule type="colorScale" priority="1973">
      <colorScale>
        <cfvo type="min"/>
        <cfvo type="max"/>
        <color theme="0"/>
        <color theme="0"/>
      </colorScale>
    </cfRule>
    <cfRule type="expression" priority="1974">
      <formula>$F$19</formula>
    </cfRule>
    <cfRule type="expression" dxfId="2023" priority="1975">
      <formula>BQ105&lt;0</formula>
    </cfRule>
  </conditionalFormatting>
  <conditionalFormatting sqref="BR110">
    <cfRule type="colorScale" priority="1976">
      <colorScale>
        <cfvo type="min"/>
        <cfvo type="max"/>
        <color theme="0"/>
        <color theme="0"/>
      </colorScale>
    </cfRule>
    <cfRule type="expression" dxfId="2022" priority="1977">
      <formula>BQ110&lt;0</formula>
    </cfRule>
  </conditionalFormatting>
  <conditionalFormatting sqref="BR110:BR111">
    <cfRule type="expression" priority="1856">
      <formula>$F$19</formula>
    </cfRule>
  </conditionalFormatting>
  <conditionalFormatting sqref="BR111">
    <cfRule type="colorScale" priority="1855">
      <colorScale>
        <cfvo type="min"/>
        <cfvo type="max"/>
        <color theme="0"/>
        <color theme="0"/>
      </colorScale>
    </cfRule>
    <cfRule type="expression" dxfId="2021" priority="1857">
      <formula>BQ111&lt;0</formula>
    </cfRule>
  </conditionalFormatting>
  <conditionalFormatting sqref="BR117:BR123">
    <cfRule type="colorScale" priority="1981">
      <colorScale>
        <cfvo type="min"/>
        <cfvo type="max"/>
        <color theme="0"/>
        <color theme="0"/>
      </colorScale>
    </cfRule>
    <cfRule type="expression" priority="1982">
      <formula>$F$19</formula>
    </cfRule>
    <cfRule type="expression" dxfId="2020" priority="1983">
      <formula>BQ117&lt;0</formula>
    </cfRule>
  </conditionalFormatting>
  <conditionalFormatting sqref="BR125">
    <cfRule type="colorScale" priority="1908">
      <colorScale>
        <cfvo type="min"/>
        <cfvo type="max"/>
        <color theme="0"/>
        <color theme="0"/>
      </colorScale>
    </cfRule>
    <cfRule type="expression" priority="1909">
      <formula>#REF!</formula>
    </cfRule>
    <cfRule type="expression" dxfId="2019" priority="1910">
      <formula>BQ125&lt;0</formula>
    </cfRule>
  </conditionalFormatting>
  <conditionalFormatting sqref="BR125:BR135">
    <cfRule type="expression" dxfId="2018" priority="1907">
      <formula>IF(BR125="Validar","Rojo","Verde")</formula>
    </cfRule>
  </conditionalFormatting>
  <conditionalFormatting sqref="BR126:BR132">
    <cfRule type="colorScale" priority="1984">
      <colorScale>
        <cfvo type="min"/>
        <cfvo type="max"/>
        <color theme="0"/>
        <color theme="0"/>
      </colorScale>
    </cfRule>
    <cfRule type="expression" dxfId="2017" priority="1986">
      <formula>BQ126&lt;0</formula>
    </cfRule>
  </conditionalFormatting>
  <conditionalFormatting sqref="BR126:BR134">
    <cfRule type="expression" priority="1985">
      <formula>$F$19</formula>
    </cfRule>
  </conditionalFormatting>
  <conditionalFormatting sqref="BR133:BR134">
    <cfRule type="colorScale" priority="1987">
      <colorScale>
        <cfvo type="min"/>
        <cfvo type="max"/>
        <color theme="0"/>
        <color theme="0"/>
      </colorScale>
    </cfRule>
    <cfRule type="expression" dxfId="2016" priority="1988">
      <formula>BQ133&lt;0</formula>
    </cfRule>
  </conditionalFormatting>
  <conditionalFormatting sqref="BR135">
    <cfRule type="colorScale" priority="1978">
      <colorScale>
        <cfvo type="min"/>
        <cfvo type="max"/>
        <color theme="0"/>
        <color theme="0"/>
      </colorScale>
    </cfRule>
    <cfRule type="expression" priority="1979">
      <formula>$F$23</formula>
    </cfRule>
    <cfRule type="expression" dxfId="2015" priority="1980">
      <formula>BQ135&lt;0</formula>
    </cfRule>
  </conditionalFormatting>
  <conditionalFormatting sqref="BR110:BS111">
    <cfRule type="expression" dxfId="2014" priority="1851">
      <formula>IF(BR110="Validar","Rojo","Verde")</formula>
    </cfRule>
  </conditionalFormatting>
  <conditionalFormatting sqref="BS40:BS66">
    <cfRule type="colorScale" priority="1899">
      <colorScale>
        <cfvo type="min"/>
        <cfvo type="max"/>
        <color theme="0"/>
        <color theme="0"/>
      </colorScale>
    </cfRule>
    <cfRule type="expression" priority="1900">
      <formula>#REF!</formula>
    </cfRule>
    <cfRule type="expression" dxfId="2013" priority="1901">
      <formula>BR40&lt;0</formula>
    </cfRule>
  </conditionalFormatting>
  <conditionalFormatting sqref="BS40:BS67">
    <cfRule type="expression" dxfId="2012" priority="1898">
      <formula>IF(BS40="Validar","Rojo","Verde")</formula>
    </cfRule>
  </conditionalFormatting>
  <conditionalFormatting sqref="BS67 BR82:BS82 BR92:BS92 BR103:BS103 BR107:BS107">
    <cfRule type="expression" priority="1903">
      <formula>$F$23</formula>
    </cfRule>
  </conditionalFormatting>
  <conditionalFormatting sqref="BS67 BS82 BS92 BS103 BS107">
    <cfRule type="expression" dxfId="2011" priority="1904">
      <formula>BR67&lt;0</formula>
    </cfRule>
  </conditionalFormatting>
  <conditionalFormatting sqref="BS69">
    <cfRule type="colorScale" priority="1896">
      <colorScale>
        <cfvo type="min"/>
        <cfvo type="max"/>
        <color theme="0"/>
        <color theme="0"/>
      </colorScale>
    </cfRule>
    <cfRule type="expression" dxfId="2010" priority="1897">
      <formula>BR69&lt;0</formula>
    </cfRule>
  </conditionalFormatting>
  <conditionalFormatting sqref="BS69:BS81">
    <cfRule type="expression" priority="1894">
      <formula>#REF!</formula>
    </cfRule>
  </conditionalFormatting>
  <conditionalFormatting sqref="BS69:BS82">
    <cfRule type="expression" dxfId="2009" priority="1892">
      <formula>IF(BS69="Validar","Rojo","Verde")</formula>
    </cfRule>
  </conditionalFormatting>
  <conditionalFormatting sqref="BS70:BS78">
    <cfRule type="colorScale" priority="1893">
      <colorScale>
        <cfvo type="min"/>
        <cfvo type="max"/>
        <color theme="0"/>
        <color theme="0"/>
      </colorScale>
    </cfRule>
    <cfRule type="expression" dxfId="2008" priority="1895">
      <formula>BR70&lt;0</formula>
    </cfRule>
  </conditionalFormatting>
  <conditionalFormatting sqref="BS79:BS81">
    <cfRule type="colorScale" priority="1905">
      <colorScale>
        <cfvo type="min"/>
        <cfvo type="max"/>
        <color theme="0"/>
        <color theme="0"/>
      </colorScale>
    </cfRule>
    <cfRule type="expression" dxfId="2007" priority="1906">
      <formula>BR79&lt;0</formula>
    </cfRule>
  </conditionalFormatting>
  <conditionalFormatting sqref="BS82 BS67 BS92 BS103 BS107">
    <cfRule type="colorScale" priority="1902">
      <colorScale>
        <cfvo type="min"/>
        <cfvo type="max"/>
        <color theme="0"/>
        <color theme="0"/>
      </colorScale>
    </cfRule>
  </conditionalFormatting>
  <conditionalFormatting sqref="BS84">
    <cfRule type="colorScale" priority="1890">
      <colorScale>
        <cfvo type="min"/>
        <cfvo type="max"/>
        <color theme="0"/>
        <color theme="0"/>
      </colorScale>
    </cfRule>
    <cfRule type="expression" dxfId="2006" priority="1891">
      <formula>BR84&lt;0</formula>
    </cfRule>
  </conditionalFormatting>
  <conditionalFormatting sqref="BS84:BS91">
    <cfRule type="expression" priority="1888">
      <formula>#REF!</formula>
    </cfRule>
  </conditionalFormatting>
  <conditionalFormatting sqref="BS84:BS92">
    <cfRule type="expression" dxfId="2005" priority="1886">
      <formula>IF(BS84="Validar","Rojo","Verde")</formula>
    </cfRule>
  </conditionalFormatting>
  <conditionalFormatting sqref="BS85:BS91">
    <cfRule type="colorScale" priority="1887">
      <colorScale>
        <cfvo type="min"/>
        <cfvo type="max"/>
        <color theme="0"/>
        <color theme="0"/>
      </colorScale>
    </cfRule>
    <cfRule type="expression" dxfId="2004" priority="1889">
      <formula>BR85&lt;0</formula>
    </cfRule>
  </conditionalFormatting>
  <conditionalFormatting sqref="BS94">
    <cfRule type="colorScale" priority="1884">
      <colorScale>
        <cfvo type="min"/>
        <cfvo type="max"/>
        <color theme="0"/>
        <color theme="0"/>
      </colorScale>
    </cfRule>
    <cfRule type="expression" dxfId="2003" priority="1885">
      <formula>BR94&lt;0</formula>
    </cfRule>
  </conditionalFormatting>
  <conditionalFormatting sqref="BS94:BS102">
    <cfRule type="expression" priority="1878">
      <formula>#REF!</formula>
    </cfRule>
  </conditionalFormatting>
  <conditionalFormatting sqref="BS94:BS103">
    <cfRule type="expression" dxfId="2002" priority="1876">
      <formula>IF(BS94="Validar","Rojo","Verde")</formula>
    </cfRule>
  </conditionalFormatting>
  <conditionalFormatting sqref="BS95:BS100">
    <cfRule type="colorScale" priority="1882">
      <colorScale>
        <cfvo type="min"/>
        <cfvo type="max"/>
        <color theme="0"/>
        <color theme="0"/>
      </colorScale>
    </cfRule>
    <cfRule type="expression" dxfId="2001" priority="1883">
      <formula>BR95&lt;0</formula>
    </cfRule>
  </conditionalFormatting>
  <conditionalFormatting sqref="BS101">
    <cfRule type="colorScale" priority="1880">
      <colorScale>
        <cfvo type="min"/>
        <cfvo type="max"/>
        <color theme="0"/>
        <color theme="0"/>
      </colorScale>
    </cfRule>
    <cfRule type="expression" dxfId="2000" priority="1881">
      <formula>BR101&lt;0</formula>
    </cfRule>
  </conditionalFormatting>
  <conditionalFormatting sqref="BS102">
    <cfRule type="colorScale" priority="1877">
      <colorScale>
        <cfvo type="min"/>
        <cfvo type="max"/>
        <color theme="0"/>
        <color theme="0"/>
      </colorScale>
    </cfRule>
    <cfRule type="expression" dxfId="1999" priority="1879">
      <formula>BR102&lt;0</formula>
    </cfRule>
  </conditionalFormatting>
  <conditionalFormatting sqref="BS105">
    <cfRule type="colorScale" priority="1874">
      <colorScale>
        <cfvo type="min"/>
        <cfvo type="max"/>
        <color theme="0"/>
        <color theme="0"/>
      </colorScale>
    </cfRule>
    <cfRule type="expression" dxfId="1998" priority="1875">
      <formula>BR105&lt;0</formula>
    </cfRule>
  </conditionalFormatting>
  <conditionalFormatting sqref="BS105:BS106">
    <cfRule type="expression" priority="1872">
      <formula>#REF!</formula>
    </cfRule>
  </conditionalFormatting>
  <conditionalFormatting sqref="BS105:BS107">
    <cfRule type="expression" dxfId="1997" priority="1870">
      <formula>IF(BS105="Validar","Rojo","Verde")</formula>
    </cfRule>
  </conditionalFormatting>
  <conditionalFormatting sqref="BS106">
    <cfRule type="colorScale" priority="1871">
      <colorScale>
        <cfvo type="min"/>
        <cfvo type="max"/>
        <color theme="0"/>
        <color theme="0"/>
      </colorScale>
    </cfRule>
    <cfRule type="expression" dxfId="1996" priority="1873">
      <formula>BR106&lt;0</formula>
    </cfRule>
  </conditionalFormatting>
  <conditionalFormatting sqref="BS110">
    <cfRule type="colorScale" priority="1862">
      <colorScale>
        <cfvo type="min"/>
        <cfvo type="max"/>
        <color theme="0"/>
        <color theme="0"/>
      </colorScale>
    </cfRule>
    <cfRule type="expression" dxfId="1995" priority="1863">
      <formula>BR110&lt;0</formula>
    </cfRule>
  </conditionalFormatting>
  <conditionalFormatting sqref="BS110:BS111">
    <cfRule type="expression" priority="1853">
      <formula>#REF!</formula>
    </cfRule>
  </conditionalFormatting>
  <conditionalFormatting sqref="BS111">
    <cfRule type="colorScale" priority="1852">
      <colorScale>
        <cfvo type="min"/>
        <cfvo type="max"/>
        <color theme="0"/>
        <color theme="0"/>
      </colorScale>
    </cfRule>
    <cfRule type="expression" dxfId="1994" priority="1854">
      <formula>BR111&lt;0</formula>
    </cfRule>
  </conditionalFormatting>
  <conditionalFormatting sqref="BS117">
    <cfRule type="colorScale" priority="1868">
      <colorScale>
        <cfvo type="min"/>
        <cfvo type="max"/>
        <color theme="0"/>
        <color theme="0"/>
      </colorScale>
    </cfRule>
    <cfRule type="expression" dxfId="1993" priority="1869">
      <formula>BR117&lt;0</formula>
    </cfRule>
  </conditionalFormatting>
  <conditionalFormatting sqref="BS117:BS123">
    <cfRule type="expression" priority="1866">
      <formula>#REF!</formula>
    </cfRule>
  </conditionalFormatting>
  <conditionalFormatting sqref="BS118:BS123">
    <cfRule type="colorScale" priority="1865">
      <colorScale>
        <cfvo type="min"/>
        <cfvo type="max"/>
        <color theme="0"/>
        <color theme="0"/>
      </colorScale>
    </cfRule>
    <cfRule type="expression" dxfId="1992" priority="1867">
      <formula>BR118&lt;0</formula>
    </cfRule>
  </conditionalFormatting>
  <conditionalFormatting sqref="BS126:BS135">
    <cfRule type="expression" dxfId="1991" priority="1989">
      <formula>IF(BS126="Validar","Rojo","Verde")</formula>
    </cfRule>
    <cfRule type="colorScale" priority="1990">
      <colorScale>
        <cfvo type="min"/>
        <cfvo type="max"/>
        <color theme="0"/>
        <color theme="0"/>
      </colorScale>
    </cfRule>
    <cfRule type="expression" priority="1991">
      <formula>$F$23</formula>
    </cfRule>
    <cfRule type="expression" dxfId="1990" priority="1992">
      <formula>BR126&lt;0</formula>
    </cfRule>
  </conditionalFormatting>
  <conditionalFormatting sqref="BR6">
    <cfRule type="colorScale" priority="1849">
      <colorScale>
        <cfvo type="min"/>
        <cfvo type="max"/>
        <color theme="0"/>
        <color theme="0"/>
      </colorScale>
    </cfRule>
    <cfRule type="expression" dxfId="1989" priority="1850">
      <formula>BQ6&lt;0</formula>
    </cfRule>
  </conditionalFormatting>
  <conditionalFormatting sqref="BR6">
    <cfRule type="expression" dxfId="1988" priority="1847">
      <formula>IF(BR6="Validar","Rojo","Verde")</formula>
    </cfRule>
    <cfRule type="expression" priority="1848">
      <formula>#REF!</formula>
    </cfRule>
  </conditionalFormatting>
  <conditionalFormatting sqref="BR7:BR8">
    <cfRule type="colorScale" priority="1845">
      <colorScale>
        <cfvo type="min"/>
        <cfvo type="max"/>
        <color theme="0"/>
        <color theme="0"/>
      </colorScale>
    </cfRule>
    <cfRule type="expression" dxfId="1987" priority="1846">
      <formula>BQ7&lt;0</formula>
    </cfRule>
  </conditionalFormatting>
  <conditionalFormatting sqref="BR7:BR8">
    <cfRule type="expression" dxfId="1986" priority="1843">
      <formula>IF(BR7="Validar","Rojo","Verde")</formula>
    </cfRule>
    <cfRule type="expression" priority="1844">
      <formula>#REF!</formula>
    </cfRule>
  </conditionalFormatting>
  <conditionalFormatting sqref="BV9">
    <cfRule type="colorScale" priority="1810">
      <colorScale>
        <cfvo type="min"/>
        <cfvo type="max"/>
        <color theme="0"/>
        <color theme="0"/>
      </colorScale>
    </cfRule>
    <cfRule type="expression" dxfId="1985" priority="1811">
      <formula>BU9&lt;0</formula>
    </cfRule>
  </conditionalFormatting>
  <conditionalFormatting sqref="BV9:BV20">
    <cfRule type="expression" dxfId="1984" priority="1781">
      <formula>IF(BV9="Validar","Rojo","Verde")</formula>
    </cfRule>
    <cfRule type="expression" priority="1783">
      <formula>#REF!</formula>
    </cfRule>
  </conditionalFormatting>
  <conditionalFormatting sqref="BV10">
    <cfRule type="colorScale" priority="1787">
      <colorScale>
        <cfvo type="min"/>
        <cfvo type="max"/>
        <color theme="0"/>
        <color theme="0"/>
      </colorScale>
    </cfRule>
    <cfRule type="expression" dxfId="1983" priority="1788">
      <formula>BU10&lt;0</formula>
    </cfRule>
  </conditionalFormatting>
  <conditionalFormatting sqref="BV11:BV14">
    <cfRule type="colorScale" priority="1808">
      <colorScale>
        <cfvo type="min"/>
        <cfvo type="max"/>
        <color theme="0"/>
        <color theme="0"/>
      </colorScale>
    </cfRule>
    <cfRule type="expression" dxfId="1982" priority="1809">
      <formula>BU11&lt;0</formula>
    </cfRule>
  </conditionalFormatting>
  <conditionalFormatting sqref="BV15">
    <cfRule type="colorScale" priority="1785">
      <colorScale>
        <cfvo type="min"/>
        <cfvo type="max"/>
        <color theme="0"/>
        <color theme="0"/>
      </colorScale>
    </cfRule>
    <cfRule type="expression" dxfId="1981" priority="1786">
      <formula>BU15&lt;0</formula>
    </cfRule>
  </conditionalFormatting>
  <conditionalFormatting sqref="BV16:BV17">
    <cfRule type="colorScale" priority="1806">
      <colorScale>
        <cfvo type="min"/>
        <cfvo type="max"/>
        <color theme="0"/>
        <color theme="0"/>
      </colorScale>
    </cfRule>
    <cfRule type="expression" dxfId="1980" priority="1807">
      <formula>BU16&lt;0</formula>
    </cfRule>
  </conditionalFormatting>
  <conditionalFormatting sqref="BV18">
    <cfRule type="colorScale" priority="1782">
      <colorScale>
        <cfvo type="min"/>
        <cfvo type="max"/>
        <color theme="0"/>
        <color theme="0"/>
      </colorScale>
    </cfRule>
    <cfRule type="expression" dxfId="1979" priority="1784">
      <formula>BU18&lt;0</formula>
    </cfRule>
  </conditionalFormatting>
  <conditionalFormatting sqref="BV19:BV20">
    <cfRule type="colorScale" priority="1804">
      <colorScale>
        <cfvo type="min"/>
        <cfvo type="max"/>
        <color theme="0"/>
        <color theme="0"/>
      </colorScale>
    </cfRule>
    <cfRule type="expression" dxfId="1978" priority="1805">
      <formula>BU19&lt;0</formula>
    </cfRule>
  </conditionalFormatting>
  <conditionalFormatting sqref="BV23">
    <cfRule type="colorScale" priority="1779">
      <colorScale>
        <cfvo type="min"/>
        <cfvo type="max"/>
        <color theme="0"/>
        <color theme="0"/>
      </colorScale>
    </cfRule>
    <cfRule type="expression" dxfId="1977" priority="1780">
      <formula>BU23&lt;0</formula>
    </cfRule>
  </conditionalFormatting>
  <conditionalFormatting sqref="BV23:BV31">
    <cfRule type="expression" dxfId="1976" priority="1773">
      <formula>IF(BV23="Validar","Rojo","Verde")</formula>
    </cfRule>
    <cfRule type="expression" priority="1775">
      <formula>#REF!</formula>
    </cfRule>
  </conditionalFormatting>
  <conditionalFormatting sqref="BV24">
    <cfRule type="colorScale" priority="1802">
      <colorScale>
        <cfvo type="min"/>
        <cfvo type="max"/>
        <color theme="0"/>
        <color theme="0"/>
      </colorScale>
    </cfRule>
    <cfRule type="expression" dxfId="1975" priority="1803">
      <formula>BU24&lt;0</formula>
    </cfRule>
  </conditionalFormatting>
  <conditionalFormatting sqref="BV25">
    <cfRule type="colorScale" priority="1800">
      <colorScale>
        <cfvo type="min"/>
        <cfvo type="max"/>
        <color theme="0"/>
        <color theme="0"/>
      </colorScale>
    </cfRule>
    <cfRule type="expression" dxfId="1974" priority="1801">
      <formula>BU25&lt;0</formula>
    </cfRule>
  </conditionalFormatting>
  <conditionalFormatting sqref="BV26">
    <cfRule type="colorScale" priority="1777">
      <colorScale>
        <cfvo type="min"/>
        <cfvo type="max"/>
        <color theme="0"/>
        <color theme="0"/>
      </colorScale>
    </cfRule>
    <cfRule type="expression" dxfId="1973" priority="1778">
      <formula>BU26&lt;0</formula>
    </cfRule>
  </conditionalFormatting>
  <conditionalFormatting sqref="BV27">
    <cfRule type="colorScale" priority="1798">
      <colorScale>
        <cfvo type="min"/>
        <cfvo type="max"/>
        <color theme="0"/>
        <color theme="0"/>
      </colorScale>
    </cfRule>
    <cfRule type="expression" dxfId="1972" priority="1799">
      <formula>BU27&lt;0</formula>
    </cfRule>
  </conditionalFormatting>
  <conditionalFormatting sqref="BV28">
    <cfRule type="colorScale" priority="1796">
      <colorScale>
        <cfvo type="min"/>
        <cfvo type="max"/>
        <color theme="0"/>
        <color theme="0"/>
      </colorScale>
    </cfRule>
    <cfRule type="expression" dxfId="1971" priority="1797">
      <formula>BU28&lt;0</formula>
    </cfRule>
  </conditionalFormatting>
  <conditionalFormatting sqref="BV29">
    <cfRule type="colorScale" priority="1774">
      <colorScale>
        <cfvo type="min"/>
        <cfvo type="max"/>
        <color theme="0"/>
        <color theme="0"/>
      </colorScale>
    </cfRule>
    <cfRule type="expression" dxfId="1970" priority="1776">
      <formula>BU29&lt;0</formula>
    </cfRule>
  </conditionalFormatting>
  <conditionalFormatting sqref="BV30">
    <cfRule type="colorScale" priority="1794">
      <colorScale>
        <cfvo type="min"/>
        <cfvo type="max"/>
        <color theme="0"/>
        <color theme="0"/>
      </colorScale>
    </cfRule>
    <cfRule type="expression" dxfId="1969" priority="1795">
      <formula>BU30&lt;0</formula>
    </cfRule>
  </conditionalFormatting>
  <conditionalFormatting sqref="BV31">
    <cfRule type="colorScale" priority="1792">
      <colorScale>
        <cfvo type="min"/>
        <cfvo type="max"/>
        <color theme="0"/>
        <color theme="0"/>
      </colorScale>
    </cfRule>
    <cfRule type="expression" dxfId="1968" priority="1793">
      <formula>BU31&lt;0</formula>
    </cfRule>
  </conditionalFormatting>
  <conditionalFormatting sqref="BV39">
    <cfRule type="colorScale" priority="1770">
      <colorScale>
        <cfvo type="min"/>
        <cfvo type="max"/>
        <color theme="0"/>
        <color theme="0"/>
      </colorScale>
    </cfRule>
    <cfRule type="expression" priority="1771">
      <formula>#REF!</formula>
    </cfRule>
    <cfRule type="expression" dxfId="1967" priority="1772">
      <formula>BU39&lt;0</formula>
    </cfRule>
  </conditionalFormatting>
  <conditionalFormatting sqref="BV39:BV107">
    <cfRule type="expression" dxfId="1966" priority="1708">
      <formula>IF(BV39="Validar","Rojo","Verde")</formula>
    </cfRule>
  </conditionalFormatting>
  <conditionalFormatting sqref="BV40:BV67">
    <cfRule type="colorScale" priority="1789">
      <colorScale>
        <cfvo type="min"/>
        <cfvo type="max"/>
        <color theme="0"/>
        <color theme="0"/>
      </colorScale>
    </cfRule>
    <cfRule type="expression" priority="1790">
      <formula>$F$19</formula>
    </cfRule>
    <cfRule type="expression" dxfId="1965" priority="1791">
      <formula>BU40&lt;0</formula>
    </cfRule>
  </conditionalFormatting>
  <conditionalFormatting sqref="BV68">
    <cfRule type="colorScale" priority="1767">
      <colorScale>
        <cfvo type="min"/>
        <cfvo type="max"/>
        <color theme="0"/>
        <color theme="0"/>
      </colorScale>
    </cfRule>
    <cfRule type="expression" priority="1768">
      <formula>#REF!</formula>
    </cfRule>
    <cfRule type="expression" dxfId="1964" priority="1769">
      <formula>BU68&lt;0</formula>
    </cfRule>
  </conditionalFormatting>
  <conditionalFormatting sqref="BV69:BV81">
    <cfRule type="colorScale" priority="1814">
      <colorScale>
        <cfvo type="min"/>
        <cfvo type="max"/>
        <color theme="0"/>
        <color theme="0"/>
      </colorScale>
    </cfRule>
    <cfRule type="expression" priority="1815">
      <formula>$F$19</formula>
    </cfRule>
    <cfRule type="expression" dxfId="1963" priority="1816">
      <formula>BU69&lt;0</formula>
    </cfRule>
  </conditionalFormatting>
  <conditionalFormatting sqref="BV82 BV92 BV103 BV107">
    <cfRule type="expression" dxfId="1962" priority="1813">
      <formula>BU82&lt;0</formula>
    </cfRule>
  </conditionalFormatting>
  <conditionalFormatting sqref="BV83">
    <cfRule type="colorScale" priority="1709">
      <colorScale>
        <cfvo type="min"/>
        <cfvo type="max"/>
        <color theme="0"/>
        <color theme="0"/>
      </colorScale>
    </cfRule>
    <cfRule type="expression" priority="1710">
      <formula>#REF!</formula>
    </cfRule>
    <cfRule type="expression" dxfId="1961" priority="1711">
      <formula>BU83&lt;0</formula>
    </cfRule>
  </conditionalFormatting>
  <conditionalFormatting sqref="BV84:BV91">
    <cfRule type="colorScale" priority="1817">
      <colorScale>
        <cfvo type="min"/>
        <cfvo type="max"/>
        <color theme="0"/>
        <color theme="0"/>
      </colorScale>
    </cfRule>
    <cfRule type="expression" priority="1818">
      <formula>$F$19</formula>
    </cfRule>
    <cfRule type="expression" dxfId="1960" priority="1819">
      <formula>BU84&lt;0</formula>
    </cfRule>
  </conditionalFormatting>
  <conditionalFormatting sqref="BV92 BV82 BV103 BV107">
    <cfRule type="colorScale" priority="1812">
      <colorScale>
        <cfvo type="min"/>
        <cfvo type="max"/>
        <color theme="0"/>
        <color theme="0"/>
      </colorScale>
    </cfRule>
  </conditionalFormatting>
  <conditionalFormatting sqref="BV93">
    <cfRule type="colorScale" priority="1764">
      <colorScale>
        <cfvo type="min"/>
        <cfvo type="max"/>
        <color theme="0"/>
        <color theme="0"/>
      </colorScale>
    </cfRule>
    <cfRule type="expression" priority="1765">
      <formula>#REF!</formula>
    </cfRule>
    <cfRule type="expression" dxfId="1959" priority="1766">
      <formula>BU93&lt;0</formula>
    </cfRule>
  </conditionalFormatting>
  <conditionalFormatting sqref="BV94:BV102">
    <cfRule type="colorScale" priority="1820">
      <colorScale>
        <cfvo type="min"/>
        <cfvo type="max"/>
        <color theme="0"/>
        <color theme="0"/>
      </colorScale>
    </cfRule>
    <cfRule type="expression" priority="1821">
      <formula>$F$19</formula>
    </cfRule>
    <cfRule type="expression" dxfId="1958" priority="1822">
      <formula>BU94&lt;0</formula>
    </cfRule>
  </conditionalFormatting>
  <conditionalFormatting sqref="BV104">
    <cfRule type="colorScale" priority="1761">
      <colorScale>
        <cfvo type="min"/>
        <cfvo type="max"/>
        <color theme="0"/>
        <color theme="0"/>
      </colorScale>
    </cfRule>
    <cfRule type="expression" priority="1762">
      <formula>#REF!</formula>
    </cfRule>
    <cfRule type="expression" dxfId="1957" priority="1763">
      <formula>BU104&lt;0</formula>
    </cfRule>
  </conditionalFormatting>
  <conditionalFormatting sqref="BV105:BV106">
    <cfRule type="colorScale" priority="1823">
      <colorScale>
        <cfvo type="min"/>
        <cfvo type="max"/>
        <color theme="0"/>
        <color theme="0"/>
      </colorScale>
    </cfRule>
    <cfRule type="expression" priority="1824">
      <formula>$F$19</formula>
    </cfRule>
    <cfRule type="expression" dxfId="1956" priority="1825">
      <formula>BU105&lt;0</formula>
    </cfRule>
  </conditionalFormatting>
  <conditionalFormatting sqref="BV110">
    <cfRule type="colorScale" priority="1826">
      <colorScale>
        <cfvo type="min"/>
        <cfvo type="max"/>
        <color theme="0"/>
        <color theme="0"/>
      </colorScale>
    </cfRule>
    <cfRule type="expression" dxfId="1955" priority="1827">
      <formula>BU110&lt;0</formula>
    </cfRule>
  </conditionalFormatting>
  <conditionalFormatting sqref="BV110:BV111">
    <cfRule type="expression" priority="1706">
      <formula>$F$19</formula>
    </cfRule>
  </conditionalFormatting>
  <conditionalFormatting sqref="BV111">
    <cfRule type="colorScale" priority="1705">
      <colorScale>
        <cfvo type="min"/>
        <cfvo type="max"/>
        <color theme="0"/>
        <color theme="0"/>
      </colorScale>
    </cfRule>
    <cfRule type="expression" dxfId="1954" priority="1707">
      <formula>BU111&lt;0</formula>
    </cfRule>
  </conditionalFormatting>
  <conditionalFormatting sqref="BV117:BV123">
    <cfRule type="colorScale" priority="1831">
      <colorScale>
        <cfvo type="min"/>
        <cfvo type="max"/>
        <color theme="0"/>
        <color theme="0"/>
      </colorScale>
    </cfRule>
    <cfRule type="expression" priority="1832">
      <formula>$F$19</formula>
    </cfRule>
    <cfRule type="expression" dxfId="1953" priority="1833">
      <formula>BU117&lt;0</formula>
    </cfRule>
  </conditionalFormatting>
  <conditionalFormatting sqref="BV125">
    <cfRule type="colorScale" priority="1758">
      <colorScale>
        <cfvo type="min"/>
        <cfvo type="max"/>
        <color theme="0"/>
        <color theme="0"/>
      </colorScale>
    </cfRule>
    <cfRule type="expression" priority="1759">
      <formula>#REF!</formula>
    </cfRule>
    <cfRule type="expression" dxfId="1952" priority="1760">
      <formula>BU125&lt;0</formula>
    </cfRule>
  </conditionalFormatting>
  <conditionalFormatting sqref="BV125:BV135">
    <cfRule type="expression" dxfId="1951" priority="1757">
      <formula>IF(BV125="Validar","Rojo","Verde")</formula>
    </cfRule>
  </conditionalFormatting>
  <conditionalFormatting sqref="BV126:BV132">
    <cfRule type="colorScale" priority="1834">
      <colorScale>
        <cfvo type="min"/>
        <cfvo type="max"/>
        <color theme="0"/>
        <color theme="0"/>
      </colorScale>
    </cfRule>
    <cfRule type="expression" dxfId="1950" priority="1836">
      <formula>BU126&lt;0</formula>
    </cfRule>
  </conditionalFormatting>
  <conditionalFormatting sqref="BV126:BV134">
    <cfRule type="expression" priority="1835">
      <formula>$F$19</formula>
    </cfRule>
  </conditionalFormatting>
  <conditionalFormatting sqref="BV133:BV134">
    <cfRule type="colorScale" priority="1837">
      <colorScale>
        <cfvo type="min"/>
        <cfvo type="max"/>
        <color theme="0"/>
        <color theme="0"/>
      </colorScale>
    </cfRule>
    <cfRule type="expression" dxfId="1949" priority="1838">
      <formula>BU133&lt;0</formula>
    </cfRule>
  </conditionalFormatting>
  <conditionalFormatting sqref="BV135">
    <cfRule type="colorScale" priority="1828">
      <colorScale>
        <cfvo type="min"/>
        <cfvo type="max"/>
        <color theme="0"/>
        <color theme="0"/>
      </colorScale>
    </cfRule>
    <cfRule type="expression" priority="1829">
      <formula>$F$23</formula>
    </cfRule>
    <cfRule type="expression" dxfId="1948" priority="1830">
      <formula>BU135&lt;0</formula>
    </cfRule>
  </conditionalFormatting>
  <conditionalFormatting sqref="BV110:BW111">
    <cfRule type="expression" dxfId="1947" priority="1701">
      <formula>IF(BV110="Validar","Rojo","Verde")</formula>
    </cfRule>
  </conditionalFormatting>
  <conditionalFormatting sqref="BV117:BW123">
    <cfRule type="expression" dxfId="1946" priority="1714">
      <formula>IF(BV117="Validar","Rojo","Verde")</formula>
    </cfRule>
  </conditionalFormatting>
  <conditionalFormatting sqref="BW40:BW66">
    <cfRule type="colorScale" priority="1749">
      <colorScale>
        <cfvo type="min"/>
        <cfvo type="max"/>
        <color theme="0"/>
        <color theme="0"/>
      </colorScale>
    </cfRule>
    <cfRule type="expression" priority="1750">
      <formula>#REF!</formula>
    </cfRule>
    <cfRule type="expression" dxfId="1945" priority="1751">
      <formula>BV40&lt;0</formula>
    </cfRule>
  </conditionalFormatting>
  <conditionalFormatting sqref="BW40:BW67">
    <cfRule type="expression" dxfId="1944" priority="1748">
      <formula>IF(BW40="Validar","Rojo","Verde")</formula>
    </cfRule>
  </conditionalFormatting>
  <conditionalFormatting sqref="BW67 BV82:BW82 BV92:BW92 BV103:BW103 BV107:BW107">
    <cfRule type="expression" priority="1753">
      <formula>$F$23</formula>
    </cfRule>
  </conditionalFormatting>
  <conditionalFormatting sqref="BW67 BW82 BW92 BW103 BW107">
    <cfRule type="expression" dxfId="1943" priority="1754">
      <formula>BV67&lt;0</formula>
    </cfRule>
  </conditionalFormatting>
  <conditionalFormatting sqref="BW69">
    <cfRule type="colorScale" priority="1746">
      <colorScale>
        <cfvo type="min"/>
        <cfvo type="max"/>
        <color theme="0"/>
        <color theme="0"/>
      </colorScale>
    </cfRule>
    <cfRule type="expression" dxfId="1942" priority="1747">
      <formula>BV69&lt;0</formula>
    </cfRule>
  </conditionalFormatting>
  <conditionalFormatting sqref="BW69:BW81">
    <cfRule type="expression" priority="1744">
      <formula>#REF!</formula>
    </cfRule>
  </conditionalFormatting>
  <conditionalFormatting sqref="BW69:BW82">
    <cfRule type="expression" dxfId="1941" priority="1742">
      <formula>IF(BW69="Validar","Rojo","Verde")</formula>
    </cfRule>
  </conditionalFormatting>
  <conditionalFormatting sqref="BW70:BW78">
    <cfRule type="colorScale" priority="1743">
      <colorScale>
        <cfvo type="min"/>
        <cfvo type="max"/>
        <color theme="0"/>
        <color theme="0"/>
      </colorScale>
    </cfRule>
    <cfRule type="expression" dxfId="1940" priority="1745">
      <formula>BV70&lt;0</formula>
    </cfRule>
  </conditionalFormatting>
  <conditionalFormatting sqref="BW79:BW81">
    <cfRule type="colorScale" priority="1755">
      <colorScale>
        <cfvo type="min"/>
        <cfvo type="max"/>
        <color theme="0"/>
        <color theme="0"/>
      </colorScale>
    </cfRule>
    <cfRule type="expression" dxfId="1939" priority="1756">
      <formula>BV79&lt;0</formula>
    </cfRule>
  </conditionalFormatting>
  <conditionalFormatting sqref="BW82 BW67 BW92 BW103 BW107">
    <cfRule type="colorScale" priority="1752">
      <colorScale>
        <cfvo type="min"/>
        <cfvo type="max"/>
        <color theme="0"/>
        <color theme="0"/>
      </colorScale>
    </cfRule>
  </conditionalFormatting>
  <conditionalFormatting sqref="BW84">
    <cfRule type="colorScale" priority="1740">
      <colorScale>
        <cfvo type="min"/>
        <cfvo type="max"/>
        <color theme="0"/>
        <color theme="0"/>
      </colorScale>
    </cfRule>
    <cfRule type="expression" dxfId="1938" priority="1741">
      <formula>BV84&lt;0</formula>
    </cfRule>
  </conditionalFormatting>
  <conditionalFormatting sqref="BW84:BW91">
    <cfRule type="expression" priority="1738">
      <formula>#REF!</formula>
    </cfRule>
  </conditionalFormatting>
  <conditionalFormatting sqref="BW84:BW92">
    <cfRule type="expression" dxfId="1937" priority="1736">
      <formula>IF(BW84="Validar","Rojo","Verde")</formula>
    </cfRule>
  </conditionalFormatting>
  <conditionalFormatting sqref="BW85:BW91">
    <cfRule type="colorScale" priority="1737">
      <colorScale>
        <cfvo type="min"/>
        <cfvo type="max"/>
        <color theme="0"/>
        <color theme="0"/>
      </colorScale>
    </cfRule>
    <cfRule type="expression" dxfId="1936" priority="1739">
      <formula>BV85&lt;0</formula>
    </cfRule>
  </conditionalFormatting>
  <conditionalFormatting sqref="BW94">
    <cfRule type="colorScale" priority="1734">
      <colorScale>
        <cfvo type="min"/>
        <cfvo type="max"/>
        <color theme="0"/>
        <color theme="0"/>
      </colorScale>
    </cfRule>
    <cfRule type="expression" dxfId="1935" priority="1735">
      <formula>BV94&lt;0</formula>
    </cfRule>
  </conditionalFormatting>
  <conditionalFormatting sqref="BW94:BW102">
    <cfRule type="expression" priority="1728">
      <formula>#REF!</formula>
    </cfRule>
  </conditionalFormatting>
  <conditionalFormatting sqref="BW94:BW103">
    <cfRule type="expression" dxfId="1934" priority="1726">
      <formula>IF(BW94="Validar","Rojo","Verde")</formula>
    </cfRule>
  </conditionalFormatting>
  <conditionalFormatting sqref="BW95:BW100">
    <cfRule type="colorScale" priority="1732">
      <colorScale>
        <cfvo type="min"/>
        <cfvo type="max"/>
        <color theme="0"/>
        <color theme="0"/>
      </colorScale>
    </cfRule>
    <cfRule type="expression" dxfId="1933" priority="1733">
      <formula>BV95&lt;0</formula>
    </cfRule>
  </conditionalFormatting>
  <conditionalFormatting sqref="BW101">
    <cfRule type="colorScale" priority="1730">
      <colorScale>
        <cfvo type="min"/>
        <cfvo type="max"/>
        <color theme="0"/>
        <color theme="0"/>
      </colorScale>
    </cfRule>
    <cfRule type="expression" dxfId="1932" priority="1731">
      <formula>BV101&lt;0</formula>
    </cfRule>
  </conditionalFormatting>
  <conditionalFormatting sqref="BW102">
    <cfRule type="colorScale" priority="1727">
      <colorScale>
        <cfvo type="min"/>
        <cfvo type="max"/>
        <color theme="0"/>
        <color theme="0"/>
      </colorScale>
    </cfRule>
    <cfRule type="expression" dxfId="1931" priority="1729">
      <formula>BV102&lt;0</formula>
    </cfRule>
  </conditionalFormatting>
  <conditionalFormatting sqref="BW105">
    <cfRule type="colorScale" priority="1724">
      <colorScale>
        <cfvo type="min"/>
        <cfvo type="max"/>
        <color theme="0"/>
        <color theme="0"/>
      </colorScale>
    </cfRule>
    <cfRule type="expression" dxfId="1930" priority="1725">
      <formula>BV105&lt;0</formula>
    </cfRule>
  </conditionalFormatting>
  <conditionalFormatting sqref="BW105:BW106">
    <cfRule type="expression" priority="1722">
      <formula>#REF!</formula>
    </cfRule>
  </conditionalFormatting>
  <conditionalFormatting sqref="BW105:BW107">
    <cfRule type="expression" dxfId="1929" priority="1720">
      <formula>IF(BW105="Validar","Rojo","Verde")</formula>
    </cfRule>
  </conditionalFormatting>
  <conditionalFormatting sqref="BW106">
    <cfRule type="colorScale" priority="1721">
      <colorScale>
        <cfvo type="min"/>
        <cfvo type="max"/>
        <color theme="0"/>
        <color theme="0"/>
      </colorScale>
    </cfRule>
    <cfRule type="expression" dxfId="1928" priority="1723">
      <formula>BV106&lt;0</formula>
    </cfRule>
  </conditionalFormatting>
  <conditionalFormatting sqref="BW110">
    <cfRule type="colorScale" priority="1712">
      <colorScale>
        <cfvo type="min"/>
        <cfvo type="max"/>
        <color theme="0"/>
        <color theme="0"/>
      </colorScale>
    </cfRule>
    <cfRule type="expression" dxfId="1927" priority="1713">
      <formula>BV110&lt;0</formula>
    </cfRule>
  </conditionalFormatting>
  <conditionalFormatting sqref="BW110:BW111">
    <cfRule type="expression" priority="1703">
      <formula>#REF!</formula>
    </cfRule>
  </conditionalFormatting>
  <conditionalFormatting sqref="BW111">
    <cfRule type="colorScale" priority="1702">
      <colorScale>
        <cfvo type="min"/>
        <cfvo type="max"/>
        <color theme="0"/>
        <color theme="0"/>
      </colorScale>
    </cfRule>
    <cfRule type="expression" dxfId="1926" priority="1704">
      <formula>BV111&lt;0</formula>
    </cfRule>
  </conditionalFormatting>
  <conditionalFormatting sqref="BW117">
    <cfRule type="colorScale" priority="1718">
      <colorScale>
        <cfvo type="min"/>
        <cfvo type="max"/>
        <color theme="0"/>
        <color theme="0"/>
      </colorScale>
    </cfRule>
    <cfRule type="expression" dxfId="1925" priority="1719">
      <formula>BV117&lt;0</formula>
    </cfRule>
  </conditionalFormatting>
  <conditionalFormatting sqref="BW117:BW123">
    <cfRule type="expression" priority="1716">
      <formula>#REF!</formula>
    </cfRule>
  </conditionalFormatting>
  <conditionalFormatting sqref="BW118:BW123">
    <cfRule type="colorScale" priority="1715">
      <colorScale>
        <cfvo type="min"/>
        <cfvo type="max"/>
        <color theme="0"/>
        <color theme="0"/>
      </colorScale>
    </cfRule>
    <cfRule type="expression" dxfId="1924" priority="1717">
      <formula>BV118&lt;0</formula>
    </cfRule>
  </conditionalFormatting>
  <conditionalFormatting sqref="BW126:BW135">
    <cfRule type="expression" dxfId="1923" priority="1839">
      <formula>IF(BW126="Validar","Rojo","Verde")</formula>
    </cfRule>
    <cfRule type="colorScale" priority="1840">
      <colorScale>
        <cfvo type="min"/>
        <cfvo type="max"/>
        <color theme="0"/>
        <color theme="0"/>
      </colorScale>
    </cfRule>
    <cfRule type="expression" priority="1841">
      <formula>$F$23</formula>
    </cfRule>
    <cfRule type="expression" dxfId="1922" priority="1842">
      <formula>BV126&lt;0</formula>
    </cfRule>
  </conditionalFormatting>
  <conditionalFormatting sqref="BV6">
    <cfRule type="colorScale" priority="1699">
      <colorScale>
        <cfvo type="min"/>
        <cfvo type="max"/>
        <color theme="0"/>
        <color theme="0"/>
      </colorScale>
    </cfRule>
    <cfRule type="expression" dxfId="1921" priority="1700">
      <formula>BU6&lt;0</formula>
    </cfRule>
  </conditionalFormatting>
  <conditionalFormatting sqref="BV6">
    <cfRule type="expression" dxfId="1920" priority="1697">
      <formula>IF(BV6="Validar","Rojo","Verde")</formula>
    </cfRule>
    <cfRule type="expression" priority="1698">
      <formula>#REF!</formula>
    </cfRule>
  </conditionalFormatting>
  <conditionalFormatting sqref="BV7:BV8">
    <cfRule type="colorScale" priority="1695">
      <colorScale>
        <cfvo type="min"/>
        <cfvo type="max"/>
        <color theme="0"/>
        <color theme="0"/>
      </colorScale>
    </cfRule>
    <cfRule type="expression" dxfId="1919" priority="1696">
      <formula>BU7&lt;0</formula>
    </cfRule>
  </conditionalFormatting>
  <conditionalFormatting sqref="BV7:BV8">
    <cfRule type="expression" dxfId="1918" priority="1693">
      <formula>IF(BV7="Validar","Rojo","Verde")</formula>
    </cfRule>
    <cfRule type="expression" priority="1694">
      <formula>#REF!</formula>
    </cfRule>
  </conditionalFormatting>
  <conditionalFormatting sqref="CB9">
    <cfRule type="colorScale" priority="1660">
      <colorScale>
        <cfvo type="min"/>
        <cfvo type="max"/>
        <color theme="0"/>
        <color theme="0"/>
      </colorScale>
    </cfRule>
    <cfRule type="expression" dxfId="1917" priority="1661">
      <formula>CA9&lt;0</formula>
    </cfRule>
  </conditionalFormatting>
  <conditionalFormatting sqref="CB9:CB20">
    <cfRule type="expression" dxfId="1916" priority="1631">
      <formula>IF(CB9="Validar","Rojo","Verde")</formula>
    </cfRule>
    <cfRule type="expression" priority="1633">
      <formula>#REF!</formula>
    </cfRule>
  </conditionalFormatting>
  <conditionalFormatting sqref="CB10">
    <cfRule type="colorScale" priority="1637">
      <colorScale>
        <cfvo type="min"/>
        <cfvo type="max"/>
        <color theme="0"/>
        <color theme="0"/>
      </colorScale>
    </cfRule>
    <cfRule type="expression" dxfId="1915" priority="1638">
      <formula>CA10&lt;0</formula>
    </cfRule>
  </conditionalFormatting>
  <conditionalFormatting sqref="CB11:CB14">
    <cfRule type="colorScale" priority="1658">
      <colorScale>
        <cfvo type="min"/>
        <cfvo type="max"/>
        <color theme="0"/>
        <color theme="0"/>
      </colorScale>
    </cfRule>
    <cfRule type="expression" dxfId="1914" priority="1659">
      <formula>CA11&lt;0</formula>
    </cfRule>
  </conditionalFormatting>
  <conditionalFormatting sqref="CB15">
    <cfRule type="colorScale" priority="1635">
      <colorScale>
        <cfvo type="min"/>
        <cfvo type="max"/>
        <color theme="0"/>
        <color theme="0"/>
      </colorScale>
    </cfRule>
    <cfRule type="expression" dxfId="1913" priority="1636">
      <formula>CA15&lt;0</formula>
    </cfRule>
  </conditionalFormatting>
  <conditionalFormatting sqref="CB16:CB17">
    <cfRule type="colorScale" priority="1656">
      <colorScale>
        <cfvo type="min"/>
        <cfvo type="max"/>
        <color theme="0"/>
        <color theme="0"/>
      </colorScale>
    </cfRule>
    <cfRule type="expression" dxfId="1912" priority="1657">
      <formula>CA16&lt;0</formula>
    </cfRule>
  </conditionalFormatting>
  <conditionalFormatting sqref="CB18">
    <cfRule type="colorScale" priority="1632">
      <colorScale>
        <cfvo type="min"/>
        <cfvo type="max"/>
        <color theme="0"/>
        <color theme="0"/>
      </colorScale>
    </cfRule>
    <cfRule type="expression" dxfId="1911" priority="1634">
      <formula>CA18&lt;0</formula>
    </cfRule>
  </conditionalFormatting>
  <conditionalFormatting sqref="CB19:CB20">
    <cfRule type="colorScale" priority="1654">
      <colorScale>
        <cfvo type="min"/>
        <cfvo type="max"/>
        <color theme="0"/>
        <color theme="0"/>
      </colorScale>
    </cfRule>
    <cfRule type="expression" dxfId="1910" priority="1655">
      <formula>CA19&lt;0</formula>
    </cfRule>
  </conditionalFormatting>
  <conditionalFormatting sqref="CB23">
    <cfRule type="colorScale" priority="1629">
      <colorScale>
        <cfvo type="min"/>
        <cfvo type="max"/>
        <color theme="0"/>
        <color theme="0"/>
      </colorScale>
    </cfRule>
    <cfRule type="expression" dxfId="1909" priority="1630">
      <formula>CA23&lt;0</formula>
    </cfRule>
  </conditionalFormatting>
  <conditionalFormatting sqref="CB23:CB31">
    <cfRule type="expression" dxfId="1908" priority="1623">
      <formula>IF(CB23="Validar","Rojo","Verde")</formula>
    </cfRule>
    <cfRule type="expression" priority="1625">
      <formula>#REF!</formula>
    </cfRule>
  </conditionalFormatting>
  <conditionalFormatting sqref="CB24">
    <cfRule type="colorScale" priority="1652">
      <colorScale>
        <cfvo type="min"/>
        <cfvo type="max"/>
        <color theme="0"/>
        <color theme="0"/>
      </colorScale>
    </cfRule>
    <cfRule type="expression" dxfId="1907" priority="1653">
      <formula>CA24&lt;0</formula>
    </cfRule>
  </conditionalFormatting>
  <conditionalFormatting sqref="CB25">
    <cfRule type="colorScale" priority="1650">
      <colorScale>
        <cfvo type="min"/>
        <cfvo type="max"/>
        <color theme="0"/>
        <color theme="0"/>
      </colorScale>
    </cfRule>
    <cfRule type="expression" dxfId="1906" priority="1651">
      <formula>CA25&lt;0</formula>
    </cfRule>
  </conditionalFormatting>
  <conditionalFormatting sqref="CB26">
    <cfRule type="colorScale" priority="1627">
      <colorScale>
        <cfvo type="min"/>
        <cfvo type="max"/>
        <color theme="0"/>
        <color theme="0"/>
      </colorScale>
    </cfRule>
    <cfRule type="expression" dxfId="1905" priority="1628">
      <formula>CA26&lt;0</formula>
    </cfRule>
  </conditionalFormatting>
  <conditionalFormatting sqref="CB27">
    <cfRule type="colorScale" priority="1648">
      <colorScale>
        <cfvo type="min"/>
        <cfvo type="max"/>
        <color theme="0"/>
        <color theme="0"/>
      </colorScale>
    </cfRule>
    <cfRule type="expression" dxfId="1904" priority="1649">
      <formula>CA27&lt;0</formula>
    </cfRule>
  </conditionalFormatting>
  <conditionalFormatting sqref="CB28">
    <cfRule type="colorScale" priority="1646">
      <colorScale>
        <cfvo type="min"/>
        <cfvo type="max"/>
        <color theme="0"/>
        <color theme="0"/>
      </colorScale>
    </cfRule>
    <cfRule type="expression" dxfId="1903" priority="1647">
      <formula>CA28&lt;0</formula>
    </cfRule>
  </conditionalFormatting>
  <conditionalFormatting sqref="CB29">
    <cfRule type="colorScale" priority="1624">
      <colorScale>
        <cfvo type="min"/>
        <cfvo type="max"/>
        <color theme="0"/>
        <color theme="0"/>
      </colorScale>
    </cfRule>
    <cfRule type="expression" dxfId="1902" priority="1626">
      <formula>CA29&lt;0</formula>
    </cfRule>
  </conditionalFormatting>
  <conditionalFormatting sqref="CB30">
    <cfRule type="colorScale" priority="1644">
      <colorScale>
        <cfvo type="min"/>
        <cfvo type="max"/>
        <color theme="0"/>
        <color theme="0"/>
      </colorScale>
    </cfRule>
    <cfRule type="expression" dxfId="1901" priority="1645">
      <formula>CA30&lt;0</formula>
    </cfRule>
  </conditionalFormatting>
  <conditionalFormatting sqref="CB31">
    <cfRule type="colorScale" priority="1642">
      <colorScale>
        <cfvo type="min"/>
        <cfvo type="max"/>
        <color theme="0"/>
        <color theme="0"/>
      </colorScale>
    </cfRule>
    <cfRule type="expression" dxfId="1900" priority="1643">
      <formula>CA31&lt;0</formula>
    </cfRule>
  </conditionalFormatting>
  <conditionalFormatting sqref="CB39">
    <cfRule type="colorScale" priority="1620">
      <colorScale>
        <cfvo type="min"/>
        <cfvo type="max"/>
        <color theme="0"/>
        <color theme="0"/>
      </colorScale>
    </cfRule>
    <cfRule type="expression" priority="1621">
      <formula>#REF!</formula>
    </cfRule>
    <cfRule type="expression" dxfId="1899" priority="1622">
      <formula>CA39&lt;0</formula>
    </cfRule>
  </conditionalFormatting>
  <conditionalFormatting sqref="CB39:CB107">
    <cfRule type="expression" dxfId="1898" priority="1558">
      <formula>IF(CB39="Validar","Rojo","Verde")</formula>
    </cfRule>
  </conditionalFormatting>
  <conditionalFormatting sqref="CB40:CB67">
    <cfRule type="colorScale" priority="1639">
      <colorScale>
        <cfvo type="min"/>
        <cfvo type="max"/>
        <color theme="0"/>
        <color theme="0"/>
      </colorScale>
    </cfRule>
    <cfRule type="expression" priority="1640">
      <formula>$F$19</formula>
    </cfRule>
    <cfRule type="expression" dxfId="1897" priority="1641">
      <formula>CA40&lt;0</formula>
    </cfRule>
  </conditionalFormatting>
  <conditionalFormatting sqref="CB68">
    <cfRule type="colorScale" priority="1617">
      <colorScale>
        <cfvo type="min"/>
        <cfvo type="max"/>
        <color theme="0"/>
        <color theme="0"/>
      </colorScale>
    </cfRule>
    <cfRule type="expression" priority="1618">
      <formula>#REF!</formula>
    </cfRule>
    <cfRule type="expression" dxfId="1896" priority="1619">
      <formula>CA68&lt;0</formula>
    </cfRule>
  </conditionalFormatting>
  <conditionalFormatting sqref="CB69:CB81">
    <cfRule type="colorScale" priority="1664">
      <colorScale>
        <cfvo type="min"/>
        <cfvo type="max"/>
        <color theme="0"/>
        <color theme="0"/>
      </colorScale>
    </cfRule>
    <cfRule type="expression" priority="1665">
      <formula>$F$19</formula>
    </cfRule>
    <cfRule type="expression" dxfId="1895" priority="1666">
      <formula>CA69&lt;0</formula>
    </cfRule>
  </conditionalFormatting>
  <conditionalFormatting sqref="CB82 CB92 CB103 CB107">
    <cfRule type="expression" dxfId="1894" priority="1663">
      <formula>CA82&lt;0</formula>
    </cfRule>
  </conditionalFormatting>
  <conditionalFormatting sqref="CB83">
    <cfRule type="colorScale" priority="1559">
      <colorScale>
        <cfvo type="min"/>
        <cfvo type="max"/>
        <color theme="0"/>
        <color theme="0"/>
      </colorScale>
    </cfRule>
    <cfRule type="expression" priority="1560">
      <formula>#REF!</formula>
    </cfRule>
    <cfRule type="expression" dxfId="1893" priority="1561">
      <formula>CA83&lt;0</formula>
    </cfRule>
  </conditionalFormatting>
  <conditionalFormatting sqref="CB84:CB91">
    <cfRule type="colorScale" priority="1667">
      <colorScale>
        <cfvo type="min"/>
        <cfvo type="max"/>
        <color theme="0"/>
        <color theme="0"/>
      </colorScale>
    </cfRule>
    <cfRule type="expression" priority="1668">
      <formula>$F$19</formula>
    </cfRule>
    <cfRule type="expression" dxfId="1892" priority="1669">
      <formula>CA84&lt;0</formula>
    </cfRule>
  </conditionalFormatting>
  <conditionalFormatting sqref="CB82 CB92 CB103 CB107">
    <cfRule type="colorScale" priority="1662">
      <colorScale>
        <cfvo type="min"/>
        <cfvo type="max"/>
        <color theme="0"/>
        <color theme="0"/>
      </colorScale>
    </cfRule>
  </conditionalFormatting>
  <conditionalFormatting sqref="CB93">
    <cfRule type="colorScale" priority="1614">
      <colorScale>
        <cfvo type="min"/>
        <cfvo type="max"/>
        <color theme="0"/>
        <color theme="0"/>
      </colorScale>
    </cfRule>
    <cfRule type="expression" priority="1615">
      <formula>#REF!</formula>
    </cfRule>
    <cfRule type="expression" dxfId="1891" priority="1616">
      <formula>CA93&lt;0</formula>
    </cfRule>
  </conditionalFormatting>
  <conditionalFormatting sqref="CB94:CB102">
    <cfRule type="colorScale" priority="1670">
      <colorScale>
        <cfvo type="min"/>
        <cfvo type="max"/>
        <color theme="0"/>
        <color theme="0"/>
      </colorScale>
    </cfRule>
    <cfRule type="expression" priority="1671">
      <formula>$F$19</formula>
    </cfRule>
    <cfRule type="expression" dxfId="1890" priority="1672">
      <formula>CA94&lt;0</formula>
    </cfRule>
  </conditionalFormatting>
  <conditionalFormatting sqref="CB104">
    <cfRule type="colorScale" priority="1611">
      <colorScale>
        <cfvo type="min"/>
        <cfvo type="max"/>
        <color theme="0"/>
        <color theme="0"/>
      </colorScale>
    </cfRule>
    <cfRule type="expression" priority="1612">
      <formula>#REF!</formula>
    </cfRule>
    <cfRule type="expression" dxfId="1889" priority="1613">
      <formula>CA104&lt;0</formula>
    </cfRule>
  </conditionalFormatting>
  <conditionalFormatting sqref="CB105:CB106">
    <cfRule type="colorScale" priority="1673">
      <colorScale>
        <cfvo type="min"/>
        <cfvo type="max"/>
        <color theme="0"/>
        <color theme="0"/>
      </colorScale>
    </cfRule>
    <cfRule type="expression" priority="1674">
      <formula>$F$19</formula>
    </cfRule>
    <cfRule type="expression" dxfId="1888" priority="1675">
      <formula>CA105&lt;0</formula>
    </cfRule>
  </conditionalFormatting>
  <conditionalFormatting sqref="CB110">
    <cfRule type="colorScale" priority="1676">
      <colorScale>
        <cfvo type="min"/>
        <cfvo type="max"/>
        <color theme="0"/>
        <color theme="0"/>
      </colorScale>
    </cfRule>
    <cfRule type="expression" dxfId="1887" priority="1677">
      <formula>CA110&lt;0</formula>
    </cfRule>
  </conditionalFormatting>
  <conditionalFormatting sqref="CB110:CB111">
    <cfRule type="expression" priority="1556">
      <formula>$F$19</formula>
    </cfRule>
  </conditionalFormatting>
  <conditionalFormatting sqref="CB111">
    <cfRule type="colorScale" priority="1555">
      <colorScale>
        <cfvo type="min"/>
        <cfvo type="max"/>
        <color theme="0"/>
        <color theme="0"/>
      </colorScale>
    </cfRule>
    <cfRule type="expression" dxfId="1886" priority="1557">
      <formula>CA111&lt;0</formula>
    </cfRule>
  </conditionalFormatting>
  <conditionalFormatting sqref="CB117:CB123">
    <cfRule type="colorScale" priority="1681">
      <colorScale>
        <cfvo type="min"/>
        <cfvo type="max"/>
        <color theme="0"/>
        <color theme="0"/>
      </colorScale>
    </cfRule>
    <cfRule type="expression" priority="1682">
      <formula>$F$19</formula>
    </cfRule>
    <cfRule type="expression" dxfId="1885" priority="1683">
      <formula>CA117&lt;0</formula>
    </cfRule>
  </conditionalFormatting>
  <conditionalFormatting sqref="CB125">
    <cfRule type="colorScale" priority="1608">
      <colorScale>
        <cfvo type="min"/>
        <cfvo type="max"/>
        <color theme="0"/>
        <color theme="0"/>
      </colorScale>
    </cfRule>
    <cfRule type="expression" priority="1609">
      <formula>#REF!</formula>
    </cfRule>
    <cfRule type="expression" dxfId="1884" priority="1610">
      <formula>CA125&lt;0</formula>
    </cfRule>
  </conditionalFormatting>
  <conditionalFormatting sqref="CB125:CB135">
    <cfRule type="expression" dxfId="1883" priority="1607">
      <formula>IF(CB125="Validar","Rojo","Verde")</formula>
    </cfRule>
  </conditionalFormatting>
  <conditionalFormatting sqref="CB126:CB132">
    <cfRule type="colorScale" priority="1684">
      <colorScale>
        <cfvo type="min"/>
        <cfvo type="max"/>
        <color theme="0"/>
        <color theme="0"/>
      </colorScale>
    </cfRule>
    <cfRule type="expression" dxfId="1882" priority="1686">
      <formula>CA126&lt;0</formula>
    </cfRule>
  </conditionalFormatting>
  <conditionalFormatting sqref="CB126:CB134">
    <cfRule type="expression" priority="1685">
      <formula>$F$19</formula>
    </cfRule>
  </conditionalFormatting>
  <conditionalFormatting sqref="CB133:CB134">
    <cfRule type="colorScale" priority="1687">
      <colorScale>
        <cfvo type="min"/>
        <cfvo type="max"/>
        <color theme="0"/>
        <color theme="0"/>
      </colorScale>
    </cfRule>
    <cfRule type="expression" dxfId="1881" priority="1688">
      <formula>CA133&lt;0</formula>
    </cfRule>
  </conditionalFormatting>
  <conditionalFormatting sqref="CB135">
    <cfRule type="colorScale" priority="1678">
      <colorScale>
        <cfvo type="min"/>
        <cfvo type="max"/>
        <color theme="0"/>
        <color theme="0"/>
      </colorScale>
    </cfRule>
    <cfRule type="expression" priority="1679">
      <formula>$F$23</formula>
    </cfRule>
    <cfRule type="expression" dxfId="1880" priority="1680">
      <formula>CA135&lt;0</formula>
    </cfRule>
  </conditionalFormatting>
  <conditionalFormatting sqref="CB110:CC111">
    <cfRule type="expression" dxfId="1879" priority="1551">
      <formula>IF(CB110="Validar","Rojo","Verde")</formula>
    </cfRule>
  </conditionalFormatting>
  <conditionalFormatting sqref="CB117:CC123">
    <cfRule type="expression" dxfId="1878" priority="1564">
      <formula>IF(CB117="Validar","Rojo","Verde")</formula>
    </cfRule>
  </conditionalFormatting>
  <conditionalFormatting sqref="CC40:CC66">
    <cfRule type="colorScale" priority="1599">
      <colorScale>
        <cfvo type="min"/>
        <cfvo type="max"/>
        <color theme="0"/>
        <color theme="0"/>
      </colorScale>
    </cfRule>
    <cfRule type="expression" priority="1600">
      <formula>#REF!</formula>
    </cfRule>
    <cfRule type="expression" dxfId="1877" priority="1601">
      <formula>CB40&lt;0</formula>
    </cfRule>
  </conditionalFormatting>
  <conditionalFormatting sqref="CC40:CC67">
    <cfRule type="expression" dxfId="1876" priority="1598">
      <formula>IF(CC40="Validar","Rojo","Verde")</formula>
    </cfRule>
  </conditionalFormatting>
  <conditionalFormatting sqref="CC67 CB82:CC82 CB92:CC92 CB103:CC103 CB107:CC107">
    <cfRule type="expression" priority="1603">
      <formula>$F$23</formula>
    </cfRule>
  </conditionalFormatting>
  <conditionalFormatting sqref="CC67 CC82 CC92 CC103 CC107">
    <cfRule type="expression" dxfId="1875" priority="1604">
      <formula>CB67&lt;0</formula>
    </cfRule>
  </conditionalFormatting>
  <conditionalFormatting sqref="CC69">
    <cfRule type="colorScale" priority="1596">
      <colorScale>
        <cfvo type="min"/>
        <cfvo type="max"/>
        <color theme="0"/>
        <color theme="0"/>
      </colorScale>
    </cfRule>
    <cfRule type="expression" dxfId="1874" priority="1597">
      <formula>CB69&lt;0</formula>
    </cfRule>
  </conditionalFormatting>
  <conditionalFormatting sqref="CC69:CC81">
    <cfRule type="expression" priority="1594">
      <formula>#REF!</formula>
    </cfRule>
  </conditionalFormatting>
  <conditionalFormatting sqref="CC69:CC82">
    <cfRule type="expression" dxfId="1873" priority="1592">
      <formula>IF(CC69="Validar","Rojo","Verde")</formula>
    </cfRule>
  </conditionalFormatting>
  <conditionalFormatting sqref="CC70:CC78">
    <cfRule type="colorScale" priority="1593">
      <colorScale>
        <cfvo type="min"/>
        <cfvo type="max"/>
        <color theme="0"/>
        <color theme="0"/>
      </colorScale>
    </cfRule>
    <cfRule type="expression" dxfId="1872" priority="1595">
      <formula>CB70&lt;0</formula>
    </cfRule>
  </conditionalFormatting>
  <conditionalFormatting sqref="CC79:CC81">
    <cfRule type="colorScale" priority="1605">
      <colorScale>
        <cfvo type="min"/>
        <cfvo type="max"/>
        <color theme="0"/>
        <color theme="0"/>
      </colorScale>
    </cfRule>
    <cfRule type="expression" dxfId="1871" priority="1606">
      <formula>CB79&lt;0</formula>
    </cfRule>
  </conditionalFormatting>
  <conditionalFormatting sqref="CC67 CC82 CC92 CC103 CC107">
    <cfRule type="colorScale" priority="1602">
      <colorScale>
        <cfvo type="min"/>
        <cfvo type="max"/>
        <color theme="0"/>
        <color theme="0"/>
      </colorScale>
    </cfRule>
  </conditionalFormatting>
  <conditionalFormatting sqref="CC84">
    <cfRule type="colorScale" priority="1590">
      <colorScale>
        <cfvo type="min"/>
        <cfvo type="max"/>
        <color theme="0"/>
        <color theme="0"/>
      </colorScale>
    </cfRule>
    <cfRule type="expression" dxfId="1870" priority="1591">
      <formula>CB84&lt;0</formula>
    </cfRule>
  </conditionalFormatting>
  <conditionalFormatting sqref="CC84:CC91">
    <cfRule type="expression" priority="1588">
      <formula>#REF!</formula>
    </cfRule>
  </conditionalFormatting>
  <conditionalFormatting sqref="CC84:CC92">
    <cfRule type="expression" dxfId="1869" priority="1586">
      <formula>IF(CC84="Validar","Rojo","Verde")</formula>
    </cfRule>
  </conditionalFormatting>
  <conditionalFormatting sqref="CC85:CC91">
    <cfRule type="colorScale" priority="1587">
      <colorScale>
        <cfvo type="min"/>
        <cfvo type="max"/>
        <color theme="0"/>
        <color theme="0"/>
      </colorScale>
    </cfRule>
    <cfRule type="expression" dxfId="1868" priority="1589">
      <formula>CB85&lt;0</formula>
    </cfRule>
  </conditionalFormatting>
  <conditionalFormatting sqref="CC94">
    <cfRule type="colorScale" priority="1584">
      <colorScale>
        <cfvo type="min"/>
        <cfvo type="max"/>
        <color theme="0"/>
        <color theme="0"/>
      </colorScale>
    </cfRule>
    <cfRule type="expression" dxfId="1867" priority="1585">
      <formula>CB94&lt;0</formula>
    </cfRule>
  </conditionalFormatting>
  <conditionalFormatting sqref="CC94:CC102">
    <cfRule type="expression" priority="1578">
      <formula>#REF!</formula>
    </cfRule>
  </conditionalFormatting>
  <conditionalFormatting sqref="CC94:CC103">
    <cfRule type="expression" dxfId="1866" priority="1576">
      <formula>IF(CC94="Validar","Rojo","Verde")</formula>
    </cfRule>
  </conditionalFormatting>
  <conditionalFormatting sqref="CC95:CC100">
    <cfRule type="colorScale" priority="1582">
      <colorScale>
        <cfvo type="min"/>
        <cfvo type="max"/>
        <color theme="0"/>
        <color theme="0"/>
      </colorScale>
    </cfRule>
    <cfRule type="expression" dxfId="1865" priority="1583">
      <formula>CB95&lt;0</formula>
    </cfRule>
  </conditionalFormatting>
  <conditionalFormatting sqref="CC101">
    <cfRule type="colorScale" priority="1580">
      <colorScale>
        <cfvo type="min"/>
        <cfvo type="max"/>
        <color theme="0"/>
        <color theme="0"/>
      </colorScale>
    </cfRule>
    <cfRule type="expression" dxfId="1864" priority="1581">
      <formula>CB101&lt;0</formula>
    </cfRule>
  </conditionalFormatting>
  <conditionalFormatting sqref="CC102">
    <cfRule type="colorScale" priority="1577">
      <colorScale>
        <cfvo type="min"/>
        <cfvo type="max"/>
        <color theme="0"/>
        <color theme="0"/>
      </colorScale>
    </cfRule>
    <cfRule type="expression" dxfId="1863" priority="1579">
      <formula>CB102&lt;0</formula>
    </cfRule>
  </conditionalFormatting>
  <conditionalFormatting sqref="CC105">
    <cfRule type="colorScale" priority="1574">
      <colorScale>
        <cfvo type="min"/>
        <cfvo type="max"/>
        <color theme="0"/>
        <color theme="0"/>
      </colorScale>
    </cfRule>
    <cfRule type="expression" dxfId="1862" priority="1575">
      <formula>CB105&lt;0</formula>
    </cfRule>
  </conditionalFormatting>
  <conditionalFormatting sqref="CC105:CC106">
    <cfRule type="expression" priority="1572">
      <formula>#REF!</formula>
    </cfRule>
  </conditionalFormatting>
  <conditionalFormatting sqref="CC105:CC107">
    <cfRule type="expression" dxfId="1861" priority="1570">
      <formula>IF(CC105="Validar","Rojo","Verde")</formula>
    </cfRule>
  </conditionalFormatting>
  <conditionalFormatting sqref="CC106">
    <cfRule type="colorScale" priority="1571">
      <colorScale>
        <cfvo type="min"/>
        <cfvo type="max"/>
        <color theme="0"/>
        <color theme="0"/>
      </colorScale>
    </cfRule>
    <cfRule type="expression" dxfId="1860" priority="1573">
      <formula>CB106&lt;0</formula>
    </cfRule>
  </conditionalFormatting>
  <conditionalFormatting sqref="CC110">
    <cfRule type="colorScale" priority="1562">
      <colorScale>
        <cfvo type="min"/>
        <cfvo type="max"/>
        <color theme="0"/>
        <color theme="0"/>
      </colorScale>
    </cfRule>
    <cfRule type="expression" dxfId="1859" priority="1563">
      <formula>CB110&lt;0</formula>
    </cfRule>
  </conditionalFormatting>
  <conditionalFormatting sqref="CC110:CC111">
    <cfRule type="expression" priority="1553">
      <formula>#REF!</formula>
    </cfRule>
  </conditionalFormatting>
  <conditionalFormatting sqref="CC111">
    <cfRule type="colorScale" priority="1552">
      <colorScale>
        <cfvo type="min"/>
        <cfvo type="max"/>
        <color theme="0"/>
        <color theme="0"/>
      </colorScale>
    </cfRule>
    <cfRule type="expression" dxfId="1858" priority="1554">
      <formula>CB111&lt;0</formula>
    </cfRule>
  </conditionalFormatting>
  <conditionalFormatting sqref="CC117">
    <cfRule type="colorScale" priority="1568">
      <colorScale>
        <cfvo type="min"/>
        <cfvo type="max"/>
        <color theme="0"/>
        <color theme="0"/>
      </colorScale>
    </cfRule>
    <cfRule type="expression" dxfId="1857" priority="1569">
      <formula>CB117&lt;0</formula>
    </cfRule>
  </conditionalFormatting>
  <conditionalFormatting sqref="CC117:CC123">
    <cfRule type="expression" priority="1566">
      <formula>#REF!</formula>
    </cfRule>
  </conditionalFormatting>
  <conditionalFormatting sqref="CC118:CC123">
    <cfRule type="colorScale" priority="1565">
      <colorScale>
        <cfvo type="min"/>
        <cfvo type="max"/>
        <color theme="0"/>
        <color theme="0"/>
      </colorScale>
    </cfRule>
    <cfRule type="expression" dxfId="1856" priority="1567">
      <formula>CB118&lt;0</formula>
    </cfRule>
  </conditionalFormatting>
  <conditionalFormatting sqref="CC126:CC135">
    <cfRule type="expression" dxfId="1855" priority="1689">
      <formula>IF(CC126="Validar","Rojo","Verde")</formula>
    </cfRule>
    <cfRule type="colorScale" priority="1690">
      <colorScale>
        <cfvo type="min"/>
        <cfvo type="max"/>
        <color theme="0"/>
        <color theme="0"/>
      </colorScale>
    </cfRule>
    <cfRule type="expression" priority="1691">
      <formula>$F$23</formula>
    </cfRule>
    <cfRule type="expression" dxfId="1854" priority="1692">
      <formula>CB126&lt;0</formula>
    </cfRule>
  </conditionalFormatting>
  <conditionalFormatting sqref="CB6">
    <cfRule type="colorScale" priority="1549">
      <colorScale>
        <cfvo type="min"/>
        <cfvo type="max"/>
        <color theme="0"/>
        <color theme="0"/>
      </colorScale>
    </cfRule>
    <cfRule type="expression" dxfId="1853" priority="1550">
      <formula>CA6&lt;0</formula>
    </cfRule>
  </conditionalFormatting>
  <conditionalFormatting sqref="CB6">
    <cfRule type="expression" dxfId="1852" priority="1547">
      <formula>IF(CB6="Validar","Rojo","Verde")</formula>
    </cfRule>
    <cfRule type="expression" priority="1548">
      <formula>#REF!</formula>
    </cfRule>
  </conditionalFormatting>
  <conditionalFormatting sqref="CB7:CB8">
    <cfRule type="colorScale" priority="1545">
      <colorScale>
        <cfvo type="min"/>
        <cfvo type="max"/>
        <color theme="0"/>
        <color theme="0"/>
      </colorScale>
    </cfRule>
    <cfRule type="expression" dxfId="1851" priority="1546">
      <formula>CA7&lt;0</formula>
    </cfRule>
  </conditionalFormatting>
  <conditionalFormatting sqref="CB7:CB8">
    <cfRule type="expression" dxfId="1850" priority="1543">
      <formula>IF(CB7="Validar","Rojo","Verde")</formula>
    </cfRule>
    <cfRule type="expression" priority="1544">
      <formula>#REF!</formula>
    </cfRule>
  </conditionalFormatting>
  <conditionalFormatting sqref="CF9">
    <cfRule type="colorScale" priority="1510">
      <colorScale>
        <cfvo type="min"/>
        <cfvo type="max"/>
        <color theme="0"/>
        <color theme="0"/>
      </colorScale>
    </cfRule>
    <cfRule type="expression" dxfId="1849" priority="1511">
      <formula>CE9&lt;0</formula>
    </cfRule>
  </conditionalFormatting>
  <conditionalFormatting sqref="CF9:CF20">
    <cfRule type="expression" dxfId="1848" priority="1481">
      <formula>IF(CF9="Validar","Rojo","Verde")</formula>
    </cfRule>
    <cfRule type="expression" priority="1483">
      <formula>#REF!</formula>
    </cfRule>
  </conditionalFormatting>
  <conditionalFormatting sqref="CF10">
    <cfRule type="colorScale" priority="1487">
      <colorScale>
        <cfvo type="min"/>
        <cfvo type="max"/>
        <color theme="0"/>
        <color theme="0"/>
      </colorScale>
    </cfRule>
    <cfRule type="expression" dxfId="1847" priority="1488">
      <formula>CE10&lt;0</formula>
    </cfRule>
  </conditionalFormatting>
  <conditionalFormatting sqref="CF11:CF14">
    <cfRule type="colorScale" priority="1508">
      <colorScale>
        <cfvo type="min"/>
        <cfvo type="max"/>
        <color theme="0"/>
        <color theme="0"/>
      </colorScale>
    </cfRule>
    <cfRule type="expression" dxfId="1846" priority="1509">
      <formula>CE11&lt;0</formula>
    </cfRule>
  </conditionalFormatting>
  <conditionalFormatting sqref="CF15">
    <cfRule type="colorScale" priority="1485">
      <colorScale>
        <cfvo type="min"/>
        <cfvo type="max"/>
        <color theme="0"/>
        <color theme="0"/>
      </colorScale>
    </cfRule>
    <cfRule type="expression" dxfId="1845" priority="1486">
      <formula>CE15&lt;0</formula>
    </cfRule>
  </conditionalFormatting>
  <conditionalFormatting sqref="CF16:CF17">
    <cfRule type="colorScale" priority="1506">
      <colorScale>
        <cfvo type="min"/>
        <cfvo type="max"/>
        <color theme="0"/>
        <color theme="0"/>
      </colorScale>
    </cfRule>
    <cfRule type="expression" dxfId="1844" priority="1507">
      <formula>CE16&lt;0</formula>
    </cfRule>
  </conditionalFormatting>
  <conditionalFormatting sqref="CF18">
    <cfRule type="colorScale" priority="1482">
      <colorScale>
        <cfvo type="min"/>
        <cfvo type="max"/>
        <color theme="0"/>
        <color theme="0"/>
      </colorScale>
    </cfRule>
    <cfRule type="expression" dxfId="1843" priority="1484">
      <formula>CE18&lt;0</formula>
    </cfRule>
  </conditionalFormatting>
  <conditionalFormatting sqref="CF19:CF20">
    <cfRule type="colorScale" priority="1504">
      <colorScale>
        <cfvo type="min"/>
        <cfvo type="max"/>
        <color theme="0"/>
        <color theme="0"/>
      </colorScale>
    </cfRule>
    <cfRule type="expression" dxfId="1842" priority="1505">
      <formula>CE19&lt;0</formula>
    </cfRule>
  </conditionalFormatting>
  <conditionalFormatting sqref="CF23">
    <cfRule type="colorScale" priority="1479">
      <colorScale>
        <cfvo type="min"/>
        <cfvo type="max"/>
        <color theme="0"/>
        <color theme="0"/>
      </colorScale>
    </cfRule>
    <cfRule type="expression" dxfId="1841" priority="1480">
      <formula>CE23&lt;0</formula>
    </cfRule>
  </conditionalFormatting>
  <conditionalFormatting sqref="CF23:CF31">
    <cfRule type="expression" dxfId="1840" priority="1473">
      <formula>IF(CF23="Validar","Rojo","Verde")</formula>
    </cfRule>
    <cfRule type="expression" priority="1475">
      <formula>#REF!</formula>
    </cfRule>
  </conditionalFormatting>
  <conditionalFormatting sqref="CF24">
    <cfRule type="colorScale" priority="1502">
      <colorScale>
        <cfvo type="min"/>
        <cfvo type="max"/>
        <color theme="0"/>
        <color theme="0"/>
      </colorScale>
    </cfRule>
    <cfRule type="expression" dxfId="1839" priority="1503">
      <formula>CE24&lt;0</formula>
    </cfRule>
  </conditionalFormatting>
  <conditionalFormatting sqref="CF25">
    <cfRule type="colorScale" priority="1500">
      <colorScale>
        <cfvo type="min"/>
        <cfvo type="max"/>
        <color theme="0"/>
        <color theme="0"/>
      </colorScale>
    </cfRule>
    <cfRule type="expression" dxfId="1838" priority="1501">
      <formula>CE25&lt;0</formula>
    </cfRule>
  </conditionalFormatting>
  <conditionalFormatting sqref="CF26">
    <cfRule type="colorScale" priority="1477">
      <colorScale>
        <cfvo type="min"/>
        <cfvo type="max"/>
        <color theme="0"/>
        <color theme="0"/>
      </colorScale>
    </cfRule>
    <cfRule type="expression" dxfId="1837" priority="1478">
      <formula>CE26&lt;0</formula>
    </cfRule>
  </conditionalFormatting>
  <conditionalFormatting sqref="CF27">
    <cfRule type="colorScale" priority="1498">
      <colorScale>
        <cfvo type="min"/>
        <cfvo type="max"/>
        <color theme="0"/>
        <color theme="0"/>
      </colorScale>
    </cfRule>
    <cfRule type="expression" dxfId="1836" priority="1499">
      <formula>CE27&lt;0</formula>
    </cfRule>
  </conditionalFormatting>
  <conditionalFormatting sqref="CF28">
    <cfRule type="colorScale" priority="1496">
      <colorScale>
        <cfvo type="min"/>
        <cfvo type="max"/>
        <color theme="0"/>
        <color theme="0"/>
      </colorScale>
    </cfRule>
    <cfRule type="expression" dxfId="1835" priority="1497">
      <formula>CE28&lt;0</formula>
    </cfRule>
  </conditionalFormatting>
  <conditionalFormatting sqref="CF29">
    <cfRule type="colorScale" priority="1474">
      <colorScale>
        <cfvo type="min"/>
        <cfvo type="max"/>
        <color theme="0"/>
        <color theme="0"/>
      </colorScale>
    </cfRule>
    <cfRule type="expression" dxfId="1834" priority="1476">
      <formula>CE29&lt;0</formula>
    </cfRule>
  </conditionalFormatting>
  <conditionalFormatting sqref="CF30">
    <cfRule type="colorScale" priority="1494">
      <colorScale>
        <cfvo type="min"/>
        <cfvo type="max"/>
        <color theme="0"/>
        <color theme="0"/>
      </colorScale>
    </cfRule>
    <cfRule type="expression" dxfId="1833" priority="1495">
      <formula>CE30&lt;0</formula>
    </cfRule>
  </conditionalFormatting>
  <conditionalFormatting sqref="CF31">
    <cfRule type="colorScale" priority="1492">
      <colorScale>
        <cfvo type="min"/>
        <cfvo type="max"/>
        <color theme="0"/>
        <color theme="0"/>
      </colorScale>
    </cfRule>
    <cfRule type="expression" dxfId="1832" priority="1493">
      <formula>CE31&lt;0</formula>
    </cfRule>
  </conditionalFormatting>
  <conditionalFormatting sqref="CF39">
    <cfRule type="colorScale" priority="1470">
      <colorScale>
        <cfvo type="min"/>
        <cfvo type="max"/>
        <color theme="0"/>
        <color theme="0"/>
      </colorScale>
    </cfRule>
    <cfRule type="expression" priority="1471">
      <formula>#REF!</formula>
    </cfRule>
    <cfRule type="expression" dxfId="1831" priority="1472">
      <formula>CE39&lt;0</formula>
    </cfRule>
  </conditionalFormatting>
  <conditionalFormatting sqref="CF39:CF107">
    <cfRule type="expression" dxfId="1830" priority="1408">
      <formula>IF(CF39="Validar","Rojo","Verde")</formula>
    </cfRule>
  </conditionalFormatting>
  <conditionalFormatting sqref="CF40:CF67">
    <cfRule type="colorScale" priority="1489">
      <colorScale>
        <cfvo type="min"/>
        <cfvo type="max"/>
        <color theme="0"/>
        <color theme="0"/>
      </colorScale>
    </cfRule>
    <cfRule type="expression" priority="1490">
      <formula>$F$19</formula>
    </cfRule>
    <cfRule type="expression" dxfId="1829" priority="1491">
      <formula>CE40&lt;0</formula>
    </cfRule>
  </conditionalFormatting>
  <conditionalFormatting sqref="CF68">
    <cfRule type="colorScale" priority="1467">
      <colorScale>
        <cfvo type="min"/>
        <cfvo type="max"/>
        <color theme="0"/>
        <color theme="0"/>
      </colorScale>
    </cfRule>
    <cfRule type="expression" priority="1468">
      <formula>#REF!</formula>
    </cfRule>
    <cfRule type="expression" dxfId="1828" priority="1469">
      <formula>CE68&lt;0</formula>
    </cfRule>
  </conditionalFormatting>
  <conditionalFormatting sqref="CF69:CF81">
    <cfRule type="colorScale" priority="1514">
      <colorScale>
        <cfvo type="min"/>
        <cfvo type="max"/>
        <color theme="0"/>
        <color theme="0"/>
      </colorScale>
    </cfRule>
    <cfRule type="expression" priority="1515">
      <formula>$F$19</formula>
    </cfRule>
    <cfRule type="expression" dxfId="1827" priority="1516">
      <formula>CE69&lt;0</formula>
    </cfRule>
  </conditionalFormatting>
  <conditionalFormatting sqref="CF82 CF92 CF103 CF107">
    <cfRule type="expression" dxfId="1826" priority="1513">
      <formula>CE82&lt;0</formula>
    </cfRule>
  </conditionalFormatting>
  <conditionalFormatting sqref="CF83">
    <cfRule type="colorScale" priority="1409">
      <colorScale>
        <cfvo type="min"/>
        <cfvo type="max"/>
        <color theme="0"/>
        <color theme="0"/>
      </colorScale>
    </cfRule>
    <cfRule type="expression" priority="1410">
      <formula>#REF!</formula>
    </cfRule>
    <cfRule type="expression" dxfId="1825" priority="1411">
      <formula>CE83&lt;0</formula>
    </cfRule>
  </conditionalFormatting>
  <conditionalFormatting sqref="CF84:CF91">
    <cfRule type="colorScale" priority="1517">
      <colorScale>
        <cfvo type="min"/>
        <cfvo type="max"/>
        <color theme="0"/>
        <color theme="0"/>
      </colorScale>
    </cfRule>
    <cfRule type="expression" priority="1518">
      <formula>$F$19</formula>
    </cfRule>
    <cfRule type="expression" dxfId="1824" priority="1519">
      <formula>CE84&lt;0</formula>
    </cfRule>
  </conditionalFormatting>
  <conditionalFormatting sqref="CF92 CF82 CF103 CF107">
    <cfRule type="colorScale" priority="1512">
      <colorScale>
        <cfvo type="min"/>
        <cfvo type="max"/>
        <color theme="0"/>
        <color theme="0"/>
      </colorScale>
    </cfRule>
  </conditionalFormatting>
  <conditionalFormatting sqref="CF93">
    <cfRule type="colorScale" priority="1464">
      <colorScale>
        <cfvo type="min"/>
        <cfvo type="max"/>
        <color theme="0"/>
        <color theme="0"/>
      </colorScale>
    </cfRule>
    <cfRule type="expression" priority="1465">
      <formula>#REF!</formula>
    </cfRule>
    <cfRule type="expression" dxfId="1823" priority="1466">
      <formula>CE93&lt;0</formula>
    </cfRule>
  </conditionalFormatting>
  <conditionalFormatting sqref="CF94:CF102">
    <cfRule type="colorScale" priority="1520">
      <colorScale>
        <cfvo type="min"/>
        <cfvo type="max"/>
        <color theme="0"/>
        <color theme="0"/>
      </colorScale>
    </cfRule>
    <cfRule type="expression" priority="1521">
      <formula>$F$19</formula>
    </cfRule>
    <cfRule type="expression" dxfId="1822" priority="1522">
      <formula>CE94&lt;0</formula>
    </cfRule>
  </conditionalFormatting>
  <conditionalFormatting sqref="CF104">
    <cfRule type="colorScale" priority="1461">
      <colorScale>
        <cfvo type="min"/>
        <cfvo type="max"/>
        <color theme="0"/>
        <color theme="0"/>
      </colorScale>
    </cfRule>
    <cfRule type="expression" priority="1462">
      <formula>#REF!</formula>
    </cfRule>
    <cfRule type="expression" dxfId="1821" priority="1463">
      <formula>CE104&lt;0</formula>
    </cfRule>
  </conditionalFormatting>
  <conditionalFormatting sqref="CF105:CF106">
    <cfRule type="colorScale" priority="1523">
      <colorScale>
        <cfvo type="min"/>
        <cfvo type="max"/>
        <color theme="0"/>
        <color theme="0"/>
      </colorScale>
    </cfRule>
    <cfRule type="expression" priority="1524">
      <formula>$F$19</formula>
    </cfRule>
    <cfRule type="expression" dxfId="1820" priority="1525">
      <formula>CE105&lt;0</formula>
    </cfRule>
  </conditionalFormatting>
  <conditionalFormatting sqref="CF110">
    <cfRule type="colorScale" priority="1526">
      <colorScale>
        <cfvo type="min"/>
        <cfvo type="max"/>
        <color theme="0"/>
        <color theme="0"/>
      </colorScale>
    </cfRule>
    <cfRule type="expression" dxfId="1819" priority="1527">
      <formula>CE110&lt;0</formula>
    </cfRule>
  </conditionalFormatting>
  <conditionalFormatting sqref="CF110:CF111">
    <cfRule type="expression" priority="1406">
      <formula>$F$19</formula>
    </cfRule>
  </conditionalFormatting>
  <conditionalFormatting sqref="CF111">
    <cfRule type="colorScale" priority="1405">
      <colorScale>
        <cfvo type="min"/>
        <cfvo type="max"/>
        <color theme="0"/>
        <color theme="0"/>
      </colorScale>
    </cfRule>
    <cfRule type="expression" dxfId="1818" priority="1407">
      <formula>CE111&lt;0</formula>
    </cfRule>
  </conditionalFormatting>
  <conditionalFormatting sqref="CF117:CF123">
    <cfRule type="colorScale" priority="1531">
      <colorScale>
        <cfvo type="min"/>
        <cfvo type="max"/>
        <color theme="0"/>
        <color theme="0"/>
      </colorScale>
    </cfRule>
    <cfRule type="expression" priority="1532">
      <formula>$F$19</formula>
    </cfRule>
    <cfRule type="expression" dxfId="1817" priority="1533">
      <formula>CE117&lt;0</formula>
    </cfRule>
  </conditionalFormatting>
  <conditionalFormatting sqref="CF125">
    <cfRule type="colorScale" priority="1458">
      <colorScale>
        <cfvo type="min"/>
        <cfvo type="max"/>
        <color theme="0"/>
        <color theme="0"/>
      </colorScale>
    </cfRule>
    <cfRule type="expression" priority="1459">
      <formula>#REF!</formula>
    </cfRule>
    <cfRule type="expression" dxfId="1816" priority="1460">
      <formula>CE125&lt;0</formula>
    </cfRule>
  </conditionalFormatting>
  <conditionalFormatting sqref="CF125:CF135">
    <cfRule type="expression" dxfId="1815" priority="1457">
      <formula>IF(CF125="Validar","Rojo","Verde")</formula>
    </cfRule>
  </conditionalFormatting>
  <conditionalFormatting sqref="CF126:CF132">
    <cfRule type="colorScale" priority="1534">
      <colorScale>
        <cfvo type="min"/>
        <cfvo type="max"/>
        <color theme="0"/>
        <color theme="0"/>
      </colorScale>
    </cfRule>
    <cfRule type="expression" dxfId="1814" priority="1536">
      <formula>CE126&lt;0</formula>
    </cfRule>
  </conditionalFormatting>
  <conditionalFormatting sqref="CF126:CF134">
    <cfRule type="expression" priority="1535">
      <formula>$F$19</formula>
    </cfRule>
  </conditionalFormatting>
  <conditionalFormatting sqref="CF133:CF134">
    <cfRule type="colorScale" priority="1537">
      <colorScale>
        <cfvo type="min"/>
        <cfvo type="max"/>
        <color theme="0"/>
        <color theme="0"/>
      </colorScale>
    </cfRule>
    <cfRule type="expression" dxfId="1813" priority="1538">
      <formula>CE133&lt;0</formula>
    </cfRule>
  </conditionalFormatting>
  <conditionalFormatting sqref="CF135">
    <cfRule type="colorScale" priority="1528">
      <colorScale>
        <cfvo type="min"/>
        <cfvo type="max"/>
        <color theme="0"/>
        <color theme="0"/>
      </colorScale>
    </cfRule>
    <cfRule type="expression" priority="1529">
      <formula>$F$23</formula>
    </cfRule>
    <cfRule type="expression" dxfId="1812" priority="1530">
      <formula>CE135&lt;0</formula>
    </cfRule>
  </conditionalFormatting>
  <conditionalFormatting sqref="CF110:CG111">
    <cfRule type="expression" dxfId="1811" priority="1401">
      <formula>IF(CF110="Validar","Rojo","Verde")</formula>
    </cfRule>
  </conditionalFormatting>
  <conditionalFormatting sqref="CF117:CG123">
    <cfRule type="expression" dxfId="1810" priority="1414">
      <formula>IF(CF117="Validar","Rojo","Verde")</formula>
    </cfRule>
  </conditionalFormatting>
  <conditionalFormatting sqref="CG40:CG66">
    <cfRule type="colorScale" priority="1449">
      <colorScale>
        <cfvo type="min"/>
        <cfvo type="max"/>
        <color theme="0"/>
        <color theme="0"/>
      </colorScale>
    </cfRule>
    <cfRule type="expression" priority="1450">
      <formula>#REF!</formula>
    </cfRule>
    <cfRule type="expression" dxfId="1809" priority="1451">
      <formula>CF40&lt;0</formula>
    </cfRule>
  </conditionalFormatting>
  <conditionalFormatting sqref="CG40:CG67">
    <cfRule type="expression" dxfId="1808" priority="1448">
      <formula>IF(CG40="Validar","Rojo","Verde")</formula>
    </cfRule>
  </conditionalFormatting>
  <conditionalFormatting sqref="CG67 CF82:CG82 CF92:CG92 CF103:CG103 CF107:CG107">
    <cfRule type="expression" priority="1453">
      <formula>$F$23</formula>
    </cfRule>
  </conditionalFormatting>
  <conditionalFormatting sqref="CG67 CG82 CG92 CG103 CG107">
    <cfRule type="expression" dxfId="1807" priority="1454">
      <formula>CF67&lt;0</formula>
    </cfRule>
  </conditionalFormatting>
  <conditionalFormatting sqref="CG69">
    <cfRule type="colorScale" priority="1446">
      <colorScale>
        <cfvo type="min"/>
        <cfvo type="max"/>
        <color theme="0"/>
        <color theme="0"/>
      </colorScale>
    </cfRule>
    <cfRule type="expression" dxfId="1806" priority="1447">
      <formula>CF69&lt;0</formula>
    </cfRule>
  </conditionalFormatting>
  <conditionalFormatting sqref="CG69:CG81">
    <cfRule type="expression" priority="1444">
      <formula>#REF!</formula>
    </cfRule>
  </conditionalFormatting>
  <conditionalFormatting sqref="CG69:CG82">
    <cfRule type="expression" dxfId="1805" priority="1442">
      <formula>IF(CG69="Validar","Rojo","Verde")</formula>
    </cfRule>
  </conditionalFormatting>
  <conditionalFormatting sqref="CG70:CG78">
    <cfRule type="colorScale" priority="1443">
      <colorScale>
        <cfvo type="min"/>
        <cfvo type="max"/>
        <color theme="0"/>
        <color theme="0"/>
      </colorScale>
    </cfRule>
    <cfRule type="expression" dxfId="1804" priority="1445">
      <formula>CF70&lt;0</formula>
    </cfRule>
  </conditionalFormatting>
  <conditionalFormatting sqref="CG79:CG81">
    <cfRule type="colorScale" priority="1455">
      <colorScale>
        <cfvo type="min"/>
        <cfvo type="max"/>
        <color theme="0"/>
        <color theme="0"/>
      </colorScale>
    </cfRule>
    <cfRule type="expression" dxfId="1803" priority="1456">
      <formula>CF79&lt;0</formula>
    </cfRule>
  </conditionalFormatting>
  <conditionalFormatting sqref="CG82 CG67 CG92 CG103 CG107">
    <cfRule type="colorScale" priority="1452">
      <colorScale>
        <cfvo type="min"/>
        <cfvo type="max"/>
        <color theme="0"/>
        <color theme="0"/>
      </colorScale>
    </cfRule>
  </conditionalFormatting>
  <conditionalFormatting sqref="CG84">
    <cfRule type="colorScale" priority="1440">
      <colorScale>
        <cfvo type="min"/>
        <cfvo type="max"/>
        <color theme="0"/>
        <color theme="0"/>
      </colorScale>
    </cfRule>
    <cfRule type="expression" dxfId="1802" priority="1441">
      <formula>CF84&lt;0</formula>
    </cfRule>
  </conditionalFormatting>
  <conditionalFormatting sqref="CG84:CG91">
    <cfRule type="expression" priority="1438">
      <formula>#REF!</formula>
    </cfRule>
  </conditionalFormatting>
  <conditionalFormatting sqref="CG84:CG92">
    <cfRule type="expression" dxfId="1801" priority="1436">
      <formula>IF(CG84="Validar","Rojo","Verde")</formula>
    </cfRule>
  </conditionalFormatting>
  <conditionalFormatting sqref="CG85:CG91">
    <cfRule type="colorScale" priority="1437">
      <colorScale>
        <cfvo type="min"/>
        <cfvo type="max"/>
        <color theme="0"/>
        <color theme="0"/>
      </colorScale>
    </cfRule>
    <cfRule type="expression" dxfId="1800" priority="1439">
      <formula>CF85&lt;0</formula>
    </cfRule>
  </conditionalFormatting>
  <conditionalFormatting sqref="CG94">
    <cfRule type="colorScale" priority="1434">
      <colorScale>
        <cfvo type="min"/>
        <cfvo type="max"/>
        <color theme="0"/>
        <color theme="0"/>
      </colorScale>
    </cfRule>
    <cfRule type="expression" dxfId="1799" priority="1435">
      <formula>CF94&lt;0</formula>
    </cfRule>
  </conditionalFormatting>
  <conditionalFormatting sqref="CG94:CG102">
    <cfRule type="expression" priority="1428">
      <formula>#REF!</formula>
    </cfRule>
  </conditionalFormatting>
  <conditionalFormatting sqref="CG94:CG103">
    <cfRule type="expression" dxfId="1798" priority="1426">
      <formula>IF(CG94="Validar","Rojo","Verde")</formula>
    </cfRule>
  </conditionalFormatting>
  <conditionalFormatting sqref="CG95:CG100">
    <cfRule type="colorScale" priority="1432">
      <colorScale>
        <cfvo type="min"/>
        <cfvo type="max"/>
        <color theme="0"/>
        <color theme="0"/>
      </colorScale>
    </cfRule>
    <cfRule type="expression" dxfId="1797" priority="1433">
      <formula>CF95&lt;0</formula>
    </cfRule>
  </conditionalFormatting>
  <conditionalFormatting sqref="CG101">
    <cfRule type="colorScale" priority="1430">
      <colorScale>
        <cfvo type="min"/>
        <cfvo type="max"/>
        <color theme="0"/>
        <color theme="0"/>
      </colorScale>
    </cfRule>
    <cfRule type="expression" dxfId="1796" priority="1431">
      <formula>CF101&lt;0</formula>
    </cfRule>
  </conditionalFormatting>
  <conditionalFormatting sqref="CG102">
    <cfRule type="colorScale" priority="1427">
      <colorScale>
        <cfvo type="min"/>
        <cfvo type="max"/>
        <color theme="0"/>
        <color theme="0"/>
      </colorScale>
    </cfRule>
    <cfRule type="expression" dxfId="1795" priority="1429">
      <formula>CF102&lt;0</formula>
    </cfRule>
  </conditionalFormatting>
  <conditionalFormatting sqref="CG105">
    <cfRule type="colorScale" priority="1424">
      <colorScale>
        <cfvo type="min"/>
        <cfvo type="max"/>
        <color theme="0"/>
        <color theme="0"/>
      </colorScale>
    </cfRule>
    <cfRule type="expression" dxfId="1794" priority="1425">
      <formula>CF105&lt;0</formula>
    </cfRule>
  </conditionalFormatting>
  <conditionalFormatting sqref="CG105:CG106">
    <cfRule type="expression" priority="1422">
      <formula>#REF!</formula>
    </cfRule>
  </conditionalFormatting>
  <conditionalFormatting sqref="CG105:CG107">
    <cfRule type="expression" dxfId="1793" priority="1420">
      <formula>IF(CG105="Validar","Rojo","Verde")</formula>
    </cfRule>
  </conditionalFormatting>
  <conditionalFormatting sqref="CG106">
    <cfRule type="colorScale" priority="1421">
      <colorScale>
        <cfvo type="min"/>
        <cfvo type="max"/>
        <color theme="0"/>
        <color theme="0"/>
      </colorScale>
    </cfRule>
    <cfRule type="expression" dxfId="1792" priority="1423">
      <formula>CF106&lt;0</formula>
    </cfRule>
  </conditionalFormatting>
  <conditionalFormatting sqref="CG110">
    <cfRule type="colorScale" priority="1412">
      <colorScale>
        <cfvo type="min"/>
        <cfvo type="max"/>
        <color theme="0"/>
        <color theme="0"/>
      </colorScale>
    </cfRule>
    <cfRule type="expression" dxfId="1791" priority="1413">
      <formula>CF110&lt;0</formula>
    </cfRule>
  </conditionalFormatting>
  <conditionalFormatting sqref="CG110:CG111">
    <cfRule type="expression" priority="1403">
      <formula>#REF!</formula>
    </cfRule>
  </conditionalFormatting>
  <conditionalFormatting sqref="CG111">
    <cfRule type="colorScale" priority="1402">
      <colorScale>
        <cfvo type="min"/>
        <cfvo type="max"/>
        <color theme="0"/>
        <color theme="0"/>
      </colorScale>
    </cfRule>
    <cfRule type="expression" dxfId="1790" priority="1404">
      <formula>CF111&lt;0</formula>
    </cfRule>
  </conditionalFormatting>
  <conditionalFormatting sqref="CG117">
    <cfRule type="colorScale" priority="1418">
      <colorScale>
        <cfvo type="min"/>
        <cfvo type="max"/>
        <color theme="0"/>
        <color theme="0"/>
      </colorScale>
    </cfRule>
    <cfRule type="expression" dxfId="1789" priority="1419">
      <formula>CF117&lt;0</formula>
    </cfRule>
  </conditionalFormatting>
  <conditionalFormatting sqref="CG117:CG123">
    <cfRule type="expression" priority="1416">
      <formula>#REF!</formula>
    </cfRule>
  </conditionalFormatting>
  <conditionalFormatting sqref="CG118:CG123">
    <cfRule type="colorScale" priority="1415">
      <colorScale>
        <cfvo type="min"/>
        <cfvo type="max"/>
        <color theme="0"/>
        <color theme="0"/>
      </colorScale>
    </cfRule>
    <cfRule type="expression" dxfId="1788" priority="1417">
      <formula>CF118&lt;0</formula>
    </cfRule>
  </conditionalFormatting>
  <conditionalFormatting sqref="CG126:CG135">
    <cfRule type="expression" dxfId="1787" priority="1539">
      <formula>IF(CG126="Validar","Rojo","Verde")</formula>
    </cfRule>
    <cfRule type="colorScale" priority="1540">
      <colorScale>
        <cfvo type="min"/>
        <cfvo type="max"/>
        <color theme="0"/>
        <color theme="0"/>
      </colorScale>
    </cfRule>
    <cfRule type="expression" priority="1541">
      <formula>$F$23</formula>
    </cfRule>
    <cfRule type="expression" dxfId="1786" priority="1542">
      <formula>CF126&lt;0</formula>
    </cfRule>
  </conditionalFormatting>
  <conditionalFormatting sqref="CF6">
    <cfRule type="colorScale" priority="1399">
      <colorScale>
        <cfvo type="min"/>
        <cfvo type="max"/>
        <color theme="0"/>
        <color theme="0"/>
      </colorScale>
    </cfRule>
    <cfRule type="expression" dxfId="1785" priority="1400">
      <formula>CE6&lt;0</formula>
    </cfRule>
  </conditionalFormatting>
  <conditionalFormatting sqref="CF6">
    <cfRule type="expression" dxfId="1784" priority="1397">
      <formula>IF(CF6="Validar","Rojo","Verde")</formula>
    </cfRule>
    <cfRule type="expression" priority="1398">
      <formula>#REF!</formula>
    </cfRule>
  </conditionalFormatting>
  <conditionalFormatting sqref="CF7:CF8">
    <cfRule type="colorScale" priority="1395">
      <colorScale>
        <cfvo type="min"/>
        <cfvo type="max"/>
        <color theme="0"/>
        <color theme="0"/>
      </colorScale>
    </cfRule>
    <cfRule type="expression" dxfId="1783" priority="1396">
      <formula>CE7&lt;0</formula>
    </cfRule>
  </conditionalFormatting>
  <conditionalFormatting sqref="CF7:CF8">
    <cfRule type="expression" dxfId="1782" priority="1393">
      <formula>IF(CF7="Validar","Rojo","Verde")</formula>
    </cfRule>
    <cfRule type="expression" priority="1394">
      <formula>#REF!</formula>
    </cfRule>
  </conditionalFormatting>
  <conditionalFormatting sqref="CI9">
    <cfRule type="colorScale" priority="1360">
      <colorScale>
        <cfvo type="min"/>
        <cfvo type="max"/>
        <color theme="0"/>
        <color theme="0"/>
      </colorScale>
    </cfRule>
    <cfRule type="expression" dxfId="1781" priority="1361">
      <formula>CH9&lt;0</formula>
    </cfRule>
  </conditionalFormatting>
  <conditionalFormatting sqref="CI9:CI20">
    <cfRule type="expression" dxfId="1780" priority="1331">
      <formula>IF(CI9="Validar","Rojo","Verde")</formula>
    </cfRule>
    <cfRule type="expression" priority="1333">
      <formula>#REF!</formula>
    </cfRule>
  </conditionalFormatting>
  <conditionalFormatting sqref="CI10">
    <cfRule type="colorScale" priority="1337">
      <colorScale>
        <cfvo type="min"/>
        <cfvo type="max"/>
        <color theme="0"/>
        <color theme="0"/>
      </colorScale>
    </cfRule>
    <cfRule type="expression" dxfId="1779" priority="1338">
      <formula>CH10&lt;0</formula>
    </cfRule>
  </conditionalFormatting>
  <conditionalFormatting sqref="CI11:CI14">
    <cfRule type="colorScale" priority="1358">
      <colorScale>
        <cfvo type="min"/>
        <cfvo type="max"/>
        <color theme="0"/>
        <color theme="0"/>
      </colorScale>
    </cfRule>
    <cfRule type="expression" dxfId="1778" priority="1359">
      <formula>CH11&lt;0</formula>
    </cfRule>
  </conditionalFormatting>
  <conditionalFormatting sqref="CI15">
    <cfRule type="colorScale" priority="1335">
      <colorScale>
        <cfvo type="min"/>
        <cfvo type="max"/>
        <color theme="0"/>
        <color theme="0"/>
      </colorScale>
    </cfRule>
    <cfRule type="expression" dxfId="1777" priority="1336">
      <formula>CH15&lt;0</formula>
    </cfRule>
  </conditionalFormatting>
  <conditionalFormatting sqref="CI16:CI17">
    <cfRule type="colorScale" priority="1356">
      <colorScale>
        <cfvo type="min"/>
        <cfvo type="max"/>
        <color theme="0"/>
        <color theme="0"/>
      </colorScale>
    </cfRule>
    <cfRule type="expression" dxfId="1776" priority="1357">
      <formula>CH16&lt;0</formula>
    </cfRule>
  </conditionalFormatting>
  <conditionalFormatting sqref="CI18">
    <cfRule type="colorScale" priority="1332">
      <colorScale>
        <cfvo type="min"/>
        <cfvo type="max"/>
        <color theme="0"/>
        <color theme="0"/>
      </colorScale>
    </cfRule>
    <cfRule type="expression" dxfId="1775" priority="1334">
      <formula>CH18&lt;0</formula>
    </cfRule>
  </conditionalFormatting>
  <conditionalFormatting sqref="CI19:CI20">
    <cfRule type="colorScale" priority="1354">
      <colorScale>
        <cfvo type="min"/>
        <cfvo type="max"/>
        <color theme="0"/>
        <color theme="0"/>
      </colorScale>
    </cfRule>
    <cfRule type="expression" dxfId="1774" priority="1355">
      <formula>CH19&lt;0</formula>
    </cfRule>
  </conditionalFormatting>
  <conditionalFormatting sqref="CI23">
    <cfRule type="colorScale" priority="1329">
      <colorScale>
        <cfvo type="min"/>
        <cfvo type="max"/>
        <color theme="0"/>
        <color theme="0"/>
      </colorScale>
    </cfRule>
    <cfRule type="expression" dxfId="1773" priority="1330">
      <formula>CH23&lt;0</formula>
    </cfRule>
  </conditionalFormatting>
  <conditionalFormatting sqref="CI23:CI31">
    <cfRule type="expression" dxfId="1772" priority="1323">
      <formula>IF(CI23="Validar","Rojo","Verde")</formula>
    </cfRule>
    <cfRule type="expression" priority="1325">
      <formula>#REF!</formula>
    </cfRule>
  </conditionalFormatting>
  <conditionalFormatting sqref="CI24">
    <cfRule type="colorScale" priority="1352">
      <colorScale>
        <cfvo type="min"/>
        <cfvo type="max"/>
        <color theme="0"/>
        <color theme="0"/>
      </colorScale>
    </cfRule>
    <cfRule type="expression" dxfId="1771" priority="1353">
      <formula>CH24&lt;0</formula>
    </cfRule>
  </conditionalFormatting>
  <conditionalFormatting sqref="CI25">
    <cfRule type="colorScale" priority="1350">
      <colorScale>
        <cfvo type="min"/>
        <cfvo type="max"/>
        <color theme="0"/>
        <color theme="0"/>
      </colorScale>
    </cfRule>
    <cfRule type="expression" dxfId="1770" priority="1351">
      <formula>CH25&lt;0</formula>
    </cfRule>
  </conditionalFormatting>
  <conditionalFormatting sqref="CI26">
    <cfRule type="colorScale" priority="1327">
      <colorScale>
        <cfvo type="min"/>
        <cfvo type="max"/>
        <color theme="0"/>
        <color theme="0"/>
      </colorScale>
    </cfRule>
    <cfRule type="expression" dxfId="1769" priority="1328">
      <formula>CH26&lt;0</formula>
    </cfRule>
  </conditionalFormatting>
  <conditionalFormatting sqref="CI27">
    <cfRule type="colorScale" priority="1348">
      <colorScale>
        <cfvo type="min"/>
        <cfvo type="max"/>
        <color theme="0"/>
        <color theme="0"/>
      </colorScale>
    </cfRule>
    <cfRule type="expression" dxfId="1768" priority="1349">
      <formula>CH27&lt;0</formula>
    </cfRule>
  </conditionalFormatting>
  <conditionalFormatting sqref="CI28">
    <cfRule type="colorScale" priority="1346">
      <colorScale>
        <cfvo type="min"/>
        <cfvo type="max"/>
        <color theme="0"/>
        <color theme="0"/>
      </colorScale>
    </cfRule>
    <cfRule type="expression" dxfId="1767" priority="1347">
      <formula>CH28&lt;0</formula>
    </cfRule>
  </conditionalFormatting>
  <conditionalFormatting sqref="CI29">
    <cfRule type="colorScale" priority="1324">
      <colorScale>
        <cfvo type="min"/>
        <cfvo type="max"/>
        <color theme="0"/>
        <color theme="0"/>
      </colorScale>
    </cfRule>
    <cfRule type="expression" dxfId="1766" priority="1326">
      <formula>CH29&lt;0</formula>
    </cfRule>
  </conditionalFormatting>
  <conditionalFormatting sqref="CI30">
    <cfRule type="colorScale" priority="1344">
      <colorScale>
        <cfvo type="min"/>
        <cfvo type="max"/>
        <color theme="0"/>
        <color theme="0"/>
      </colorScale>
    </cfRule>
    <cfRule type="expression" dxfId="1765" priority="1345">
      <formula>CH30&lt;0</formula>
    </cfRule>
  </conditionalFormatting>
  <conditionalFormatting sqref="CI31">
    <cfRule type="colorScale" priority="1342">
      <colorScale>
        <cfvo type="min"/>
        <cfvo type="max"/>
        <color theme="0"/>
        <color theme="0"/>
      </colorScale>
    </cfRule>
    <cfRule type="expression" dxfId="1764" priority="1343">
      <formula>CH31&lt;0</formula>
    </cfRule>
  </conditionalFormatting>
  <conditionalFormatting sqref="CI39">
    <cfRule type="colorScale" priority="1320">
      <colorScale>
        <cfvo type="min"/>
        <cfvo type="max"/>
        <color theme="0"/>
        <color theme="0"/>
      </colorScale>
    </cfRule>
    <cfRule type="expression" priority="1321">
      <formula>#REF!</formula>
    </cfRule>
    <cfRule type="expression" dxfId="1763" priority="1322">
      <formula>CH39&lt;0</formula>
    </cfRule>
  </conditionalFormatting>
  <conditionalFormatting sqref="CI39:CI107">
    <cfRule type="expression" dxfId="1762" priority="1258">
      <formula>IF(CI39="Validar","Rojo","Verde")</formula>
    </cfRule>
  </conditionalFormatting>
  <conditionalFormatting sqref="CI40:CI67">
    <cfRule type="colorScale" priority="1339">
      <colorScale>
        <cfvo type="min"/>
        <cfvo type="max"/>
        <color theme="0"/>
        <color theme="0"/>
      </colorScale>
    </cfRule>
    <cfRule type="expression" priority="1340">
      <formula>$F$19</formula>
    </cfRule>
    <cfRule type="expression" dxfId="1761" priority="1341">
      <formula>CH40&lt;0</formula>
    </cfRule>
  </conditionalFormatting>
  <conditionalFormatting sqref="CI68">
    <cfRule type="colorScale" priority="1317">
      <colorScale>
        <cfvo type="min"/>
        <cfvo type="max"/>
        <color theme="0"/>
        <color theme="0"/>
      </colorScale>
    </cfRule>
    <cfRule type="expression" priority="1318">
      <formula>#REF!</formula>
    </cfRule>
    <cfRule type="expression" dxfId="1760" priority="1319">
      <formula>CH68&lt;0</formula>
    </cfRule>
  </conditionalFormatting>
  <conditionalFormatting sqref="CI69:CI81">
    <cfRule type="colorScale" priority="1364">
      <colorScale>
        <cfvo type="min"/>
        <cfvo type="max"/>
        <color theme="0"/>
        <color theme="0"/>
      </colorScale>
    </cfRule>
    <cfRule type="expression" priority="1365">
      <formula>$F$19</formula>
    </cfRule>
    <cfRule type="expression" dxfId="1759" priority="1366">
      <formula>CH69&lt;0</formula>
    </cfRule>
  </conditionalFormatting>
  <conditionalFormatting sqref="CI82 CI92 CI103 CI107">
    <cfRule type="expression" dxfId="1758" priority="1363">
      <formula>CH82&lt;0</formula>
    </cfRule>
  </conditionalFormatting>
  <conditionalFormatting sqref="CI83">
    <cfRule type="colorScale" priority="1259">
      <colorScale>
        <cfvo type="min"/>
        <cfvo type="max"/>
        <color theme="0"/>
        <color theme="0"/>
      </colorScale>
    </cfRule>
    <cfRule type="expression" priority="1260">
      <formula>#REF!</formula>
    </cfRule>
    <cfRule type="expression" dxfId="1757" priority="1261">
      <formula>CH83&lt;0</formula>
    </cfRule>
  </conditionalFormatting>
  <conditionalFormatting sqref="CI84:CI91">
    <cfRule type="colorScale" priority="1367">
      <colorScale>
        <cfvo type="min"/>
        <cfvo type="max"/>
        <color theme="0"/>
        <color theme="0"/>
      </colorScale>
    </cfRule>
    <cfRule type="expression" priority="1368">
      <formula>$F$19</formula>
    </cfRule>
    <cfRule type="expression" dxfId="1756" priority="1369">
      <formula>CH84&lt;0</formula>
    </cfRule>
  </conditionalFormatting>
  <conditionalFormatting sqref="CI82 CI92 CI103 CI107">
    <cfRule type="colorScale" priority="1362">
      <colorScale>
        <cfvo type="min"/>
        <cfvo type="max"/>
        <color theme="0"/>
        <color theme="0"/>
      </colorScale>
    </cfRule>
  </conditionalFormatting>
  <conditionalFormatting sqref="CI93">
    <cfRule type="colorScale" priority="1314">
      <colorScale>
        <cfvo type="min"/>
        <cfvo type="max"/>
        <color theme="0"/>
        <color theme="0"/>
      </colorScale>
    </cfRule>
    <cfRule type="expression" priority="1315">
      <formula>#REF!</formula>
    </cfRule>
    <cfRule type="expression" dxfId="1755" priority="1316">
      <formula>CH93&lt;0</formula>
    </cfRule>
  </conditionalFormatting>
  <conditionalFormatting sqref="CI94:CI102">
    <cfRule type="colorScale" priority="1370">
      <colorScale>
        <cfvo type="min"/>
        <cfvo type="max"/>
        <color theme="0"/>
        <color theme="0"/>
      </colorScale>
    </cfRule>
    <cfRule type="expression" priority="1371">
      <formula>$F$19</formula>
    </cfRule>
    <cfRule type="expression" dxfId="1754" priority="1372">
      <formula>CH94&lt;0</formula>
    </cfRule>
  </conditionalFormatting>
  <conditionalFormatting sqref="CI104">
    <cfRule type="colorScale" priority="1311">
      <colorScale>
        <cfvo type="min"/>
        <cfvo type="max"/>
        <color theme="0"/>
        <color theme="0"/>
      </colorScale>
    </cfRule>
    <cfRule type="expression" priority="1312">
      <formula>#REF!</formula>
    </cfRule>
    <cfRule type="expression" dxfId="1753" priority="1313">
      <formula>CH104&lt;0</formula>
    </cfRule>
  </conditionalFormatting>
  <conditionalFormatting sqref="CI105:CI106">
    <cfRule type="colorScale" priority="1373">
      <colorScale>
        <cfvo type="min"/>
        <cfvo type="max"/>
        <color theme="0"/>
        <color theme="0"/>
      </colorScale>
    </cfRule>
    <cfRule type="expression" priority="1374">
      <formula>$F$19</formula>
    </cfRule>
    <cfRule type="expression" dxfId="1752" priority="1375">
      <formula>CH105&lt;0</formula>
    </cfRule>
  </conditionalFormatting>
  <conditionalFormatting sqref="CI110">
    <cfRule type="colorScale" priority="1376">
      <colorScale>
        <cfvo type="min"/>
        <cfvo type="max"/>
        <color theme="0"/>
        <color theme="0"/>
      </colorScale>
    </cfRule>
    <cfRule type="expression" dxfId="1751" priority="1377">
      <formula>CH110&lt;0</formula>
    </cfRule>
  </conditionalFormatting>
  <conditionalFormatting sqref="CI110:CI111">
    <cfRule type="expression" priority="1256">
      <formula>$F$19</formula>
    </cfRule>
  </conditionalFormatting>
  <conditionalFormatting sqref="CI111">
    <cfRule type="colorScale" priority="1255">
      <colorScale>
        <cfvo type="min"/>
        <cfvo type="max"/>
        <color theme="0"/>
        <color theme="0"/>
      </colorScale>
    </cfRule>
    <cfRule type="expression" dxfId="1750" priority="1257">
      <formula>CH111&lt;0</formula>
    </cfRule>
  </conditionalFormatting>
  <conditionalFormatting sqref="CI117:CI123">
    <cfRule type="colorScale" priority="1381">
      <colorScale>
        <cfvo type="min"/>
        <cfvo type="max"/>
        <color theme="0"/>
        <color theme="0"/>
      </colorScale>
    </cfRule>
    <cfRule type="expression" priority="1382">
      <formula>$F$19</formula>
    </cfRule>
    <cfRule type="expression" dxfId="1749" priority="1383">
      <formula>CH117&lt;0</formula>
    </cfRule>
  </conditionalFormatting>
  <conditionalFormatting sqref="CI125">
    <cfRule type="colorScale" priority="1308">
      <colorScale>
        <cfvo type="min"/>
        <cfvo type="max"/>
        <color theme="0"/>
        <color theme="0"/>
      </colorScale>
    </cfRule>
    <cfRule type="expression" priority="1309">
      <formula>#REF!</formula>
    </cfRule>
    <cfRule type="expression" dxfId="1748" priority="1310">
      <formula>CH125&lt;0</formula>
    </cfRule>
  </conditionalFormatting>
  <conditionalFormatting sqref="CI125:CI135">
    <cfRule type="expression" dxfId="1747" priority="1307">
      <formula>IF(CI125="Validar","Rojo","Verde")</formula>
    </cfRule>
  </conditionalFormatting>
  <conditionalFormatting sqref="CI126:CI132">
    <cfRule type="colorScale" priority="1384">
      <colorScale>
        <cfvo type="min"/>
        <cfvo type="max"/>
        <color theme="0"/>
        <color theme="0"/>
      </colorScale>
    </cfRule>
    <cfRule type="expression" dxfId="1746" priority="1386">
      <formula>CH126&lt;0</formula>
    </cfRule>
  </conditionalFormatting>
  <conditionalFormatting sqref="CI126:CI134">
    <cfRule type="expression" priority="1385">
      <formula>$F$19</formula>
    </cfRule>
  </conditionalFormatting>
  <conditionalFormatting sqref="CI133:CI134">
    <cfRule type="colorScale" priority="1387">
      <colorScale>
        <cfvo type="min"/>
        <cfvo type="max"/>
        <color theme="0"/>
        <color theme="0"/>
      </colorScale>
    </cfRule>
    <cfRule type="expression" dxfId="1745" priority="1388">
      <formula>CH133&lt;0</formula>
    </cfRule>
  </conditionalFormatting>
  <conditionalFormatting sqref="CI135">
    <cfRule type="colorScale" priority="1378">
      <colorScale>
        <cfvo type="min"/>
        <cfvo type="max"/>
        <color theme="0"/>
        <color theme="0"/>
      </colorScale>
    </cfRule>
    <cfRule type="expression" priority="1379">
      <formula>$F$23</formula>
    </cfRule>
    <cfRule type="expression" dxfId="1744" priority="1380">
      <formula>CH135&lt;0</formula>
    </cfRule>
  </conditionalFormatting>
  <conditionalFormatting sqref="CI110:CJ111">
    <cfRule type="expression" dxfId="1743" priority="1251">
      <formula>IF(CI110="Validar","Rojo","Verde")</formula>
    </cfRule>
  </conditionalFormatting>
  <conditionalFormatting sqref="CI117:CJ123">
    <cfRule type="expression" dxfId="1742" priority="1264">
      <formula>IF(CI117="Validar","Rojo","Verde")</formula>
    </cfRule>
  </conditionalFormatting>
  <conditionalFormatting sqref="CJ40:CJ66">
    <cfRule type="colorScale" priority="1299">
      <colorScale>
        <cfvo type="min"/>
        <cfvo type="max"/>
        <color theme="0"/>
        <color theme="0"/>
      </colorScale>
    </cfRule>
    <cfRule type="expression" priority="1300">
      <formula>#REF!</formula>
    </cfRule>
    <cfRule type="expression" dxfId="1741" priority="1301">
      <formula>CI40&lt;0</formula>
    </cfRule>
  </conditionalFormatting>
  <conditionalFormatting sqref="CJ40:CJ67">
    <cfRule type="expression" dxfId="1740" priority="1298">
      <formula>IF(CJ40="Validar","Rojo","Verde")</formula>
    </cfRule>
  </conditionalFormatting>
  <conditionalFormatting sqref="CJ67 CI82:CJ82 CI92:CJ92 CI103:CJ103 CI107:CJ107">
    <cfRule type="expression" priority="1303">
      <formula>$F$23</formula>
    </cfRule>
  </conditionalFormatting>
  <conditionalFormatting sqref="CJ67 CJ82 CJ92 CJ103 CJ107">
    <cfRule type="expression" dxfId="1739" priority="1304">
      <formula>CI67&lt;0</formula>
    </cfRule>
  </conditionalFormatting>
  <conditionalFormatting sqref="CJ69">
    <cfRule type="colorScale" priority="1296">
      <colorScale>
        <cfvo type="min"/>
        <cfvo type="max"/>
        <color theme="0"/>
        <color theme="0"/>
      </colorScale>
    </cfRule>
    <cfRule type="expression" dxfId="1738" priority="1297">
      <formula>CI69&lt;0</formula>
    </cfRule>
  </conditionalFormatting>
  <conditionalFormatting sqref="CJ69:CJ81">
    <cfRule type="expression" priority="1294">
      <formula>#REF!</formula>
    </cfRule>
  </conditionalFormatting>
  <conditionalFormatting sqref="CJ69:CJ82">
    <cfRule type="expression" dxfId="1737" priority="1292">
      <formula>IF(CJ69="Validar","Rojo","Verde")</formula>
    </cfRule>
  </conditionalFormatting>
  <conditionalFormatting sqref="CJ70:CJ78">
    <cfRule type="colorScale" priority="1293">
      <colorScale>
        <cfvo type="min"/>
        <cfvo type="max"/>
        <color theme="0"/>
        <color theme="0"/>
      </colorScale>
    </cfRule>
    <cfRule type="expression" dxfId="1736" priority="1295">
      <formula>CI70&lt;0</formula>
    </cfRule>
  </conditionalFormatting>
  <conditionalFormatting sqref="CJ79:CJ81">
    <cfRule type="colorScale" priority="1305">
      <colorScale>
        <cfvo type="min"/>
        <cfvo type="max"/>
        <color theme="0"/>
        <color theme="0"/>
      </colorScale>
    </cfRule>
    <cfRule type="expression" dxfId="1735" priority="1306">
      <formula>CI79&lt;0</formula>
    </cfRule>
  </conditionalFormatting>
  <conditionalFormatting sqref="CJ67 CJ82 CJ92 CJ103 CJ107">
    <cfRule type="colorScale" priority="1302">
      <colorScale>
        <cfvo type="min"/>
        <cfvo type="max"/>
        <color theme="0"/>
        <color theme="0"/>
      </colorScale>
    </cfRule>
  </conditionalFormatting>
  <conditionalFormatting sqref="CJ84">
    <cfRule type="colorScale" priority="1290">
      <colorScale>
        <cfvo type="min"/>
        <cfvo type="max"/>
        <color theme="0"/>
        <color theme="0"/>
      </colorScale>
    </cfRule>
    <cfRule type="expression" dxfId="1734" priority="1291">
      <formula>CI84&lt;0</formula>
    </cfRule>
  </conditionalFormatting>
  <conditionalFormatting sqref="CJ84:CJ91">
    <cfRule type="expression" priority="1288">
      <formula>#REF!</formula>
    </cfRule>
  </conditionalFormatting>
  <conditionalFormatting sqref="CJ84:CJ92">
    <cfRule type="expression" dxfId="1733" priority="1286">
      <formula>IF(CJ84="Validar","Rojo","Verde")</formula>
    </cfRule>
  </conditionalFormatting>
  <conditionalFormatting sqref="CJ85:CJ91">
    <cfRule type="colorScale" priority="1287">
      <colorScale>
        <cfvo type="min"/>
        <cfvo type="max"/>
        <color theme="0"/>
        <color theme="0"/>
      </colorScale>
    </cfRule>
    <cfRule type="expression" dxfId="1732" priority="1289">
      <formula>CI85&lt;0</formula>
    </cfRule>
  </conditionalFormatting>
  <conditionalFormatting sqref="CJ94">
    <cfRule type="colorScale" priority="1284">
      <colorScale>
        <cfvo type="min"/>
        <cfvo type="max"/>
        <color theme="0"/>
        <color theme="0"/>
      </colorScale>
    </cfRule>
    <cfRule type="expression" dxfId="1731" priority="1285">
      <formula>CI94&lt;0</formula>
    </cfRule>
  </conditionalFormatting>
  <conditionalFormatting sqref="CJ94:CJ102">
    <cfRule type="expression" priority="1278">
      <formula>#REF!</formula>
    </cfRule>
  </conditionalFormatting>
  <conditionalFormatting sqref="CJ94:CJ103">
    <cfRule type="expression" dxfId="1730" priority="1276">
      <formula>IF(CJ94="Validar","Rojo","Verde")</formula>
    </cfRule>
  </conditionalFormatting>
  <conditionalFormatting sqref="CJ95:CJ100">
    <cfRule type="colorScale" priority="1282">
      <colorScale>
        <cfvo type="min"/>
        <cfvo type="max"/>
        <color theme="0"/>
        <color theme="0"/>
      </colorScale>
    </cfRule>
    <cfRule type="expression" dxfId="1729" priority="1283">
      <formula>CI95&lt;0</formula>
    </cfRule>
  </conditionalFormatting>
  <conditionalFormatting sqref="CJ101">
    <cfRule type="colorScale" priority="1280">
      <colorScale>
        <cfvo type="min"/>
        <cfvo type="max"/>
        <color theme="0"/>
        <color theme="0"/>
      </colorScale>
    </cfRule>
    <cfRule type="expression" dxfId="1728" priority="1281">
      <formula>CI101&lt;0</formula>
    </cfRule>
  </conditionalFormatting>
  <conditionalFormatting sqref="CJ102">
    <cfRule type="colorScale" priority="1277">
      <colorScale>
        <cfvo type="min"/>
        <cfvo type="max"/>
        <color theme="0"/>
        <color theme="0"/>
      </colorScale>
    </cfRule>
    <cfRule type="expression" dxfId="1727" priority="1279">
      <formula>CI102&lt;0</formula>
    </cfRule>
  </conditionalFormatting>
  <conditionalFormatting sqref="CJ105">
    <cfRule type="colorScale" priority="1274">
      <colorScale>
        <cfvo type="min"/>
        <cfvo type="max"/>
        <color theme="0"/>
        <color theme="0"/>
      </colorScale>
    </cfRule>
    <cfRule type="expression" dxfId="1726" priority="1275">
      <formula>CI105&lt;0</formula>
    </cfRule>
  </conditionalFormatting>
  <conditionalFormatting sqref="CJ105:CJ106">
    <cfRule type="expression" priority="1272">
      <formula>#REF!</formula>
    </cfRule>
  </conditionalFormatting>
  <conditionalFormatting sqref="CJ105:CJ107">
    <cfRule type="expression" dxfId="1725" priority="1270">
      <formula>IF(CJ105="Validar","Rojo","Verde")</formula>
    </cfRule>
  </conditionalFormatting>
  <conditionalFormatting sqref="CJ106">
    <cfRule type="colorScale" priority="1271">
      <colorScale>
        <cfvo type="min"/>
        <cfvo type="max"/>
        <color theme="0"/>
        <color theme="0"/>
      </colorScale>
    </cfRule>
    <cfRule type="expression" dxfId="1724" priority="1273">
      <formula>CI106&lt;0</formula>
    </cfRule>
  </conditionalFormatting>
  <conditionalFormatting sqref="CJ110">
    <cfRule type="colorScale" priority="1262">
      <colorScale>
        <cfvo type="min"/>
        <cfvo type="max"/>
        <color theme="0"/>
        <color theme="0"/>
      </colorScale>
    </cfRule>
    <cfRule type="expression" dxfId="1723" priority="1263">
      <formula>CI110&lt;0</formula>
    </cfRule>
  </conditionalFormatting>
  <conditionalFormatting sqref="CJ110:CJ111">
    <cfRule type="expression" priority="1253">
      <formula>#REF!</formula>
    </cfRule>
  </conditionalFormatting>
  <conditionalFormatting sqref="CJ111">
    <cfRule type="colorScale" priority="1252">
      <colorScale>
        <cfvo type="min"/>
        <cfvo type="max"/>
        <color theme="0"/>
        <color theme="0"/>
      </colorScale>
    </cfRule>
    <cfRule type="expression" dxfId="1722" priority="1254">
      <formula>CI111&lt;0</formula>
    </cfRule>
  </conditionalFormatting>
  <conditionalFormatting sqref="CJ117">
    <cfRule type="colorScale" priority="1268">
      <colorScale>
        <cfvo type="min"/>
        <cfvo type="max"/>
        <color theme="0"/>
        <color theme="0"/>
      </colorScale>
    </cfRule>
    <cfRule type="expression" dxfId="1721" priority="1269">
      <formula>CI117&lt;0</formula>
    </cfRule>
  </conditionalFormatting>
  <conditionalFormatting sqref="CJ117:CJ123">
    <cfRule type="expression" priority="1266">
      <formula>#REF!</formula>
    </cfRule>
  </conditionalFormatting>
  <conditionalFormatting sqref="CJ118:CJ123">
    <cfRule type="colorScale" priority="1265">
      <colorScale>
        <cfvo type="min"/>
        <cfvo type="max"/>
        <color theme="0"/>
        <color theme="0"/>
      </colorScale>
    </cfRule>
    <cfRule type="expression" dxfId="1720" priority="1267">
      <formula>CI118&lt;0</formula>
    </cfRule>
  </conditionalFormatting>
  <conditionalFormatting sqref="CJ126:CJ135">
    <cfRule type="expression" dxfId="1719" priority="1389">
      <formula>IF(CJ126="Validar","Rojo","Verde")</formula>
    </cfRule>
    <cfRule type="colorScale" priority="1390">
      <colorScale>
        <cfvo type="min"/>
        <cfvo type="max"/>
        <color theme="0"/>
        <color theme="0"/>
      </colorScale>
    </cfRule>
    <cfRule type="expression" priority="1391">
      <formula>$F$23</formula>
    </cfRule>
    <cfRule type="expression" dxfId="1718" priority="1392">
      <formula>CI126&lt;0</formula>
    </cfRule>
  </conditionalFormatting>
  <conditionalFormatting sqref="CI6">
    <cfRule type="colorScale" priority="1249">
      <colorScale>
        <cfvo type="min"/>
        <cfvo type="max"/>
        <color theme="0"/>
        <color theme="0"/>
      </colorScale>
    </cfRule>
    <cfRule type="expression" dxfId="1717" priority="1250">
      <formula>CH6&lt;0</formula>
    </cfRule>
  </conditionalFormatting>
  <conditionalFormatting sqref="CI6">
    <cfRule type="expression" dxfId="1716" priority="1247">
      <formula>IF(CI6="Validar","Rojo","Verde")</formula>
    </cfRule>
    <cfRule type="expression" priority="1248">
      <formula>#REF!</formula>
    </cfRule>
  </conditionalFormatting>
  <conditionalFormatting sqref="CI7:CI8">
    <cfRule type="colorScale" priority="1245">
      <colorScale>
        <cfvo type="min"/>
        <cfvo type="max"/>
        <color theme="0"/>
        <color theme="0"/>
      </colorScale>
    </cfRule>
    <cfRule type="expression" dxfId="1715" priority="1246">
      <formula>CH7&lt;0</formula>
    </cfRule>
  </conditionalFormatting>
  <conditionalFormatting sqref="CI7:CI8">
    <cfRule type="expression" dxfId="1714" priority="1243">
      <formula>IF(CI7="Validar","Rojo","Verde")</formula>
    </cfRule>
    <cfRule type="expression" priority="1244">
      <formula>#REF!</formula>
    </cfRule>
  </conditionalFormatting>
  <conditionalFormatting sqref="CM9">
    <cfRule type="colorScale" priority="1210">
      <colorScale>
        <cfvo type="min"/>
        <cfvo type="max"/>
        <color theme="0"/>
        <color theme="0"/>
      </colorScale>
    </cfRule>
    <cfRule type="expression" dxfId="1713" priority="1211">
      <formula>CL9&lt;0</formula>
    </cfRule>
  </conditionalFormatting>
  <conditionalFormatting sqref="CM9:CM20">
    <cfRule type="expression" dxfId="1712" priority="1181">
      <formula>IF(CM9="Validar","Rojo","Verde")</formula>
    </cfRule>
    <cfRule type="expression" priority="1183">
      <formula>#REF!</formula>
    </cfRule>
  </conditionalFormatting>
  <conditionalFormatting sqref="CM10">
    <cfRule type="colorScale" priority="1187">
      <colorScale>
        <cfvo type="min"/>
        <cfvo type="max"/>
        <color theme="0"/>
        <color theme="0"/>
      </colorScale>
    </cfRule>
    <cfRule type="expression" dxfId="1711" priority="1188">
      <formula>CL10&lt;0</formula>
    </cfRule>
  </conditionalFormatting>
  <conditionalFormatting sqref="CM11:CM14">
    <cfRule type="colorScale" priority="1208">
      <colorScale>
        <cfvo type="min"/>
        <cfvo type="max"/>
        <color theme="0"/>
        <color theme="0"/>
      </colorScale>
    </cfRule>
    <cfRule type="expression" dxfId="1710" priority="1209">
      <formula>CL11&lt;0</formula>
    </cfRule>
  </conditionalFormatting>
  <conditionalFormatting sqref="CM15">
    <cfRule type="colorScale" priority="1185">
      <colorScale>
        <cfvo type="min"/>
        <cfvo type="max"/>
        <color theme="0"/>
        <color theme="0"/>
      </colorScale>
    </cfRule>
    <cfRule type="expression" dxfId="1709" priority="1186">
      <formula>CL15&lt;0</formula>
    </cfRule>
  </conditionalFormatting>
  <conditionalFormatting sqref="CM16:CM17">
    <cfRule type="colorScale" priority="1206">
      <colorScale>
        <cfvo type="min"/>
        <cfvo type="max"/>
        <color theme="0"/>
        <color theme="0"/>
      </colorScale>
    </cfRule>
    <cfRule type="expression" dxfId="1708" priority="1207">
      <formula>CL16&lt;0</formula>
    </cfRule>
  </conditionalFormatting>
  <conditionalFormatting sqref="CM18">
    <cfRule type="colorScale" priority="1182">
      <colorScale>
        <cfvo type="min"/>
        <cfvo type="max"/>
        <color theme="0"/>
        <color theme="0"/>
      </colorScale>
    </cfRule>
    <cfRule type="expression" dxfId="1707" priority="1184">
      <formula>CL18&lt;0</formula>
    </cfRule>
  </conditionalFormatting>
  <conditionalFormatting sqref="CM19:CM20">
    <cfRule type="colorScale" priority="1204">
      <colorScale>
        <cfvo type="min"/>
        <cfvo type="max"/>
        <color theme="0"/>
        <color theme="0"/>
      </colorScale>
    </cfRule>
    <cfRule type="expression" dxfId="1706" priority="1205">
      <formula>CL19&lt;0</formula>
    </cfRule>
  </conditionalFormatting>
  <conditionalFormatting sqref="CM23">
    <cfRule type="colorScale" priority="1179">
      <colorScale>
        <cfvo type="min"/>
        <cfvo type="max"/>
        <color theme="0"/>
        <color theme="0"/>
      </colorScale>
    </cfRule>
    <cfRule type="expression" dxfId="1705" priority="1180">
      <formula>CL23&lt;0</formula>
    </cfRule>
  </conditionalFormatting>
  <conditionalFormatting sqref="CM23:CM31">
    <cfRule type="expression" dxfId="1704" priority="1173">
      <formula>IF(CM23="Validar","Rojo","Verde")</formula>
    </cfRule>
    <cfRule type="expression" priority="1175">
      <formula>#REF!</formula>
    </cfRule>
  </conditionalFormatting>
  <conditionalFormatting sqref="CM24">
    <cfRule type="colorScale" priority="1202">
      <colorScale>
        <cfvo type="min"/>
        <cfvo type="max"/>
        <color theme="0"/>
        <color theme="0"/>
      </colorScale>
    </cfRule>
    <cfRule type="expression" dxfId="1703" priority="1203">
      <formula>CL24&lt;0</formula>
    </cfRule>
  </conditionalFormatting>
  <conditionalFormatting sqref="CM25">
    <cfRule type="colorScale" priority="1200">
      <colorScale>
        <cfvo type="min"/>
        <cfvo type="max"/>
        <color theme="0"/>
        <color theme="0"/>
      </colorScale>
    </cfRule>
    <cfRule type="expression" dxfId="1702" priority="1201">
      <formula>CL25&lt;0</formula>
    </cfRule>
  </conditionalFormatting>
  <conditionalFormatting sqref="CM26">
    <cfRule type="colorScale" priority="1177">
      <colorScale>
        <cfvo type="min"/>
        <cfvo type="max"/>
        <color theme="0"/>
        <color theme="0"/>
      </colorScale>
    </cfRule>
    <cfRule type="expression" dxfId="1701" priority="1178">
      <formula>CL26&lt;0</formula>
    </cfRule>
  </conditionalFormatting>
  <conditionalFormatting sqref="CM27">
    <cfRule type="colorScale" priority="1198">
      <colorScale>
        <cfvo type="min"/>
        <cfvo type="max"/>
        <color theme="0"/>
        <color theme="0"/>
      </colorScale>
    </cfRule>
    <cfRule type="expression" dxfId="1700" priority="1199">
      <formula>CL27&lt;0</formula>
    </cfRule>
  </conditionalFormatting>
  <conditionalFormatting sqref="CM28">
    <cfRule type="colorScale" priority="1196">
      <colorScale>
        <cfvo type="min"/>
        <cfvo type="max"/>
        <color theme="0"/>
        <color theme="0"/>
      </colorScale>
    </cfRule>
    <cfRule type="expression" dxfId="1699" priority="1197">
      <formula>CL28&lt;0</formula>
    </cfRule>
  </conditionalFormatting>
  <conditionalFormatting sqref="CM29">
    <cfRule type="colorScale" priority="1174">
      <colorScale>
        <cfvo type="min"/>
        <cfvo type="max"/>
        <color theme="0"/>
        <color theme="0"/>
      </colorScale>
    </cfRule>
    <cfRule type="expression" dxfId="1698" priority="1176">
      <formula>CL29&lt;0</formula>
    </cfRule>
  </conditionalFormatting>
  <conditionalFormatting sqref="CM30">
    <cfRule type="colorScale" priority="1194">
      <colorScale>
        <cfvo type="min"/>
        <cfvo type="max"/>
        <color theme="0"/>
        <color theme="0"/>
      </colorScale>
    </cfRule>
    <cfRule type="expression" dxfId="1697" priority="1195">
      <formula>CL30&lt;0</formula>
    </cfRule>
  </conditionalFormatting>
  <conditionalFormatting sqref="CM31">
    <cfRule type="colorScale" priority="1192">
      <colorScale>
        <cfvo type="min"/>
        <cfvo type="max"/>
        <color theme="0"/>
        <color theme="0"/>
      </colorScale>
    </cfRule>
    <cfRule type="expression" dxfId="1696" priority="1193">
      <formula>CL31&lt;0</formula>
    </cfRule>
  </conditionalFormatting>
  <conditionalFormatting sqref="CM39">
    <cfRule type="colorScale" priority="1170">
      <colorScale>
        <cfvo type="min"/>
        <cfvo type="max"/>
        <color theme="0"/>
        <color theme="0"/>
      </colorScale>
    </cfRule>
    <cfRule type="expression" priority="1171">
      <formula>#REF!</formula>
    </cfRule>
    <cfRule type="expression" dxfId="1695" priority="1172">
      <formula>CL39&lt;0</formula>
    </cfRule>
  </conditionalFormatting>
  <conditionalFormatting sqref="CM39:CM107">
    <cfRule type="expression" dxfId="1694" priority="1108">
      <formula>IF(CM39="Validar","Rojo","Verde")</formula>
    </cfRule>
  </conditionalFormatting>
  <conditionalFormatting sqref="CM40:CM67">
    <cfRule type="colorScale" priority="1189">
      <colorScale>
        <cfvo type="min"/>
        <cfvo type="max"/>
        <color theme="0"/>
        <color theme="0"/>
      </colorScale>
    </cfRule>
    <cfRule type="expression" priority="1190">
      <formula>$F$19</formula>
    </cfRule>
    <cfRule type="expression" dxfId="1693" priority="1191">
      <formula>CL40&lt;0</formula>
    </cfRule>
  </conditionalFormatting>
  <conditionalFormatting sqref="CM68">
    <cfRule type="colorScale" priority="1167">
      <colorScale>
        <cfvo type="min"/>
        <cfvo type="max"/>
        <color theme="0"/>
        <color theme="0"/>
      </colorScale>
    </cfRule>
    <cfRule type="expression" priority="1168">
      <formula>#REF!</formula>
    </cfRule>
    <cfRule type="expression" dxfId="1692" priority="1169">
      <formula>CL68&lt;0</formula>
    </cfRule>
  </conditionalFormatting>
  <conditionalFormatting sqref="CM69:CM81">
    <cfRule type="colorScale" priority="1214">
      <colorScale>
        <cfvo type="min"/>
        <cfvo type="max"/>
        <color theme="0"/>
        <color theme="0"/>
      </colorScale>
    </cfRule>
    <cfRule type="expression" priority="1215">
      <formula>$F$19</formula>
    </cfRule>
    <cfRule type="expression" dxfId="1691" priority="1216">
      <formula>CL69&lt;0</formula>
    </cfRule>
  </conditionalFormatting>
  <conditionalFormatting sqref="CM82 CM92 CM103 CM107">
    <cfRule type="expression" dxfId="1690" priority="1213">
      <formula>CL82&lt;0</formula>
    </cfRule>
  </conditionalFormatting>
  <conditionalFormatting sqref="CM83">
    <cfRule type="colorScale" priority="1109">
      <colorScale>
        <cfvo type="min"/>
        <cfvo type="max"/>
        <color theme="0"/>
        <color theme="0"/>
      </colorScale>
    </cfRule>
    <cfRule type="expression" priority="1110">
      <formula>#REF!</formula>
    </cfRule>
    <cfRule type="expression" dxfId="1689" priority="1111">
      <formula>CL83&lt;0</formula>
    </cfRule>
  </conditionalFormatting>
  <conditionalFormatting sqref="CM84:CM91">
    <cfRule type="colorScale" priority="1217">
      <colorScale>
        <cfvo type="min"/>
        <cfvo type="max"/>
        <color theme="0"/>
        <color theme="0"/>
      </colorScale>
    </cfRule>
    <cfRule type="expression" priority="1218">
      <formula>$F$19</formula>
    </cfRule>
    <cfRule type="expression" dxfId="1688" priority="1219">
      <formula>CL84&lt;0</formula>
    </cfRule>
  </conditionalFormatting>
  <conditionalFormatting sqref="CM92 CM82 CM103 CM107">
    <cfRule type="colorScale" priority="1212">
      <colorScale>
        <cfvo type="min"/>
        <cfvo type="max"/>
        <color theme="0"/>
        <color theme="0"/>
      </colorScale>
    </cfRule>
  </conditionalFormatting>
  <conditionalFormatting sqref="CM93">
    <cfRule type="colorScale" priority="1164">
      <colorScale>
        <cfvo type="min"/>
        <cfvo type="max"/>
        <color theme="0"/>
        <color theme="0"/>
      </colorScale>
    </cfRule>
    <cfRule type="expression" priority="1165">
      <formula>#REF!</formula>
    </cfRule>
    <cfRule type="expression" dxfId="1687" priority="1166">
      <formula>CL93&lt;0</formula>
    </cfRule>
  </conditionalFormatting>
  <conditionalFormatting sqref="CM94:CM102">
    <cfRule type="colorScale" priority="1220">
      <colorScale>
        <cfvo type="min"/>
        <cfvo type="max"/>
        <color theme="0"/>
        <color theme="0"/>
      </colorScale>
    </cfRule>
    <cfRule type="expression" priority="1221">
      <formula>$F$19</formula>
    </cfRule>
    <cfRule type="expression" dxfId="1686" priority="1222">
      <formula>CL94&lt;0</formula>
    </cfRule>
  </conditionalFormatting>
  <conditionalFormatting sqref="CM104">
    <cfRule type="colorScale" priority="1161">
      <colorScale>
        <cfvo type="min"/>
        <cfvo type="max"/>
        <color theme="0"/>
        <color theme="0"/>
      </colorScale>
    </cfRule>
    <cfRule type="expression" priority="1162">
      <formula>#REF!</formula>
    </cfRule>
    <cfRule type="expression" dxfId="1685" priority="1163">
      <formula>CL104&lt;0</formula>
    </cfRule>
  </conditionalFormatting>
  <conditionalFormatting sqref="CM105:CM106">
    <cfRule type="colorScale" priority="1223">
      <colorScale>
        <cfvo type="min"/>
        <cfvo type="max"/>
        <color theme="0"/>
        <color theme="0"/>
      </colorScale>
    </cfRule>
    <cfRule type="expression" priority="1224">
      <formula>$F$19</formula>
    </cfRule>
    <cfRule type="expression" dxfId="1684" priority="1225">
      <formula>CL105&lt;0</formula>
    </cfRule>
  </conditionalFormatting>
  <conditionalFormatting sqref="CM110">
    <cfRule type="colorScale" priority="1226">
      <colorScale>
        <cfvo type="min"/>
        <cfvo type="max"/>
        <color theme="0"/>
        <color theme="0"/>
      </colorScale>
    </cfRule>
    <cfRule type="expression" dxfId="1683" priority="1227">
      <formula>CL110&lt;0</formula>
    </cfRule>
  </conditionalFormatting>
  <conditionalFormatting sqref="CM110:CM111">
    <cfRule type="expression" priority="1106">
      <formula>$F$19</formula>
    </cfRule>
  </conditionalFormatting>
  <conditionalFormatting sqref="CM111">
    <cfRule type="colorScale" priority="1105">
      <colorScale>
        <cfvo type="min"/>
        <cfvo type="max"/>
        <color theme="0"/>
        <color theme="0"/>
      </colorScale>
    </cfRule>
    <cfRule type="expression" dxfId="1682" priority="1107">
      <formula>CL111&lt;0</formula>
    </cfRule>
  </conditionalFormatting>
  <conditionalFormatting sqref="CM117:CM123">
    <cfRule type="colorScale" priority="1231">
      <colorScale>
        <cfvo type="min"/>
        <cfvo type="max"/>
        <color theme="0"/>
        <color theme="0"/>
      </colorScale>
    </cfRule>
    <cfRule type="expression" priority="1232">
      <formula>$F$19</formula>
    </cfRule>
    <cfRule type="expression" dxfId="1681" priority="1233">
      <formula>CL117&lt;0</formula>
    </cfRule>
  </conditionalFormatting>
  <conditionalFormatting sqref="CM125">
    <cfRule type="colorScale" priority="1158">
      <colorScale>
        <cfvo type="min"/>
        <cfvo type="max"/>
        <color theme="0"/>
        <color theme="0"/>
      </colorScale>
    </cfRule>
    <cfRule type="expression" priority="1159">
      <formula>#REF!</formula>
    </cfRule>
    <cfRule type="expression" dxfId="1680" priority="1160">
      <formula>CL125&lt;0</formula>
    </cfRule>
  </conditionalFormatting>
  <conditionalFormatting sqref="CM125:CM135">
    <cfRule type="expression" dxfId="1679" priority="1157">
      <formula>IF(CM125="Validar","Rojo","Verde")</formula>
    </cfRule>
  </conditionalFormatting>
  <conditionalFormatting sqref="CM126:CM132">
    <cfRule type="colorScale" priority="1234">
      <colorScale>
        <cfvo type="min"/>
        <cfvo type="max"/>
        <color theme="0"/>
        <color theme="0"/>
      </colorScale>
    </cfRule>
    <cfRule type="expression" dxfId="1678" priority="1236">
      <formula>CL126&lt;0</formula>
    </cfRule>
  </conditionalFormatting>
  <conditionalFormatting sqref="CM126:CM134">
    <cfRule type="expression" priority="1235">
      <formula>$F$19</formula>
    </cfRule>
  </conditionalFormatting>
  <conditionalFormatting sqref="CM133:CM134">
    <cfRule type="colorScale" priority="1237">
      <colorScale>
        <cfvo type="min"/>
        <cfvo type="max"/>
        <color theme="0"/>
        <color theme="0"/>
      </colorScale>
    </cfRule>
    <cfRule type="expression" dxfId="1677" priority="1238">
      <formula>CL133&lt;0</formula>
    </cfRule>
  </conditionalFormatting>
  <conditionalFormatting sqref="CM135">
    <cfRule type="colorScale" priority="1228">
      <colorScale>
        <cfvo type="min"/>
        <cfvo type="max"/>
        <color theme="0"/>
        <color theme="0"/>
      </colorScale>
    </cfRule>
    <cfRule type="expression" priority="1229">
      <formula>$F$23</formula>
    </cfRule>
    <cfRule type="expression" dxfId="1676" priority="1230">
      <formula>CL135&lt;0</formula>
    </cfRule>
  </conditionalFormatting>
  <conditionalFormatting sqref="CM110:CN111">
    <cfRule type="expression" dxfId="1675" priority="1101">
      <formula>IF(CM110="Validar","Rojo","Verde")</formula>
    </cfRule>
  </conditionalFormatting>
  <conditionalFormatting sqref="CM117:CN123">
    <cfRule type="expression" dxfId="1674" priority="1114">
      <formula>IF(CM117="Validar","Rojo","Verde")</formula>
    </cfRule>
  </conditionalFormatting>
  <conditionalFormatting sqref="CN40:CN66">
    <cfRule type="colorScale" priority="1149">
      <colorScale>
        <cfvo type="min"/>
        <cfvo type="max"/>
        <color theme="0"/>
        <color theme="0"/>
      </colorScale>
    </cfRule>
    <cfRule type="expression" priority="1150">
      <formula>#REF!</formula>
    </cfRule>
    <cfRule type="expression" dxfId="1673" priority="1151">
      <formula>CM40&lt;0</formula>
    </cfRule>
  </conditionalFormatting>
  <conditionalFormatting sqref="CN40:CN67">
    <cfRule type="expression" dxfId="1672" priority="1148">
      <formula>IF(CN40="Validar","Rojo","Verde")</formula>
    </cfRule>
  </conditionalFormatting>
  <conditionalFormatting sqref="CN67 CM82:CN82 CM92:CN92 CM103:CN103 CM107:CN107">
    <cfRule type="expression" priority="1153">
      <formula>$F$23</formula>
    </cfRule>
  </conditionalFormatting>
  <conditionalFormatting sqref="CN67 CN82 CN92 CN103 CN107">
    <cfRule type="expression" dxfId="1671" priority="1154">
      <formula>CM67&lt;0</formula>
    </cfRule>
  </conditionalFormatting>
  <conditionalFormatting sqref="CN69">
    <cfRule type="colorScale" priority="1146">
      <colorScale>
        <cfvo type="min"/>
        <cfvo type="max"/>
        <color theme="0"/>
        <color theme="0"/>
      </colorScale>
    </cfRule>
    <cfRule type="expression" dxfId="1670" priority="1147">
      <formula>CM69&lt;0</formula>
    </cfRule>
  </conditionalFormatting>
  <conditionalFormatting sqref="CN69:CN81">
    <cfRule type="expression" priority="1144">
      <formula>#REF!</formula>
    </cfRule>
  </conditionalFormatting>
  <conditionalFormatting sqref="CN69:CN82">
    <cfRule type="expression" dxfId="1669" priority="1142">
      <formula>IF(CN69="Validar","Rojo","Verde")</formula>
    </cfRule>
  </conditionalFormatting>
  <conditionalFormatting sqref="CN70:CN78">
    <cfRule type="colorScale" priority="1143">
      <colorScale>
        <cfvo type="min"/>
        <cfvo type="max"/>
        <color theme="0"/>
        <color theme="0"/>
      </colorScale>
    </cfRule>
    <cfRule type="expression" dxfId="1668" priority="1145">
      <formula>CM70&lt;0</formula>
    </cfRule>
  </conditionalFormatting>
  <conditionalFormatting sqref="CN79:CN81">
    <cfRule type="colorScale" priority="1155">
      <colorScale>
        <cfvo type="min"/>
        <cfvo type="max"/>
        <color theme="0"/>
        <color theme="0"/>
      </colorScale>
    </cfRule>
    <cfRule type="expression" dxfId="1667" priority="1156">
      <formula>CM79&lt;0</formula>
    </cfRule>
  </conditionalFormatting>
  <conditionalFormatting sqref="CN67 CN82 CN92 CN103 CN107">
    <cfRule type="colorScale" priority="1152">
      <colorScale>
        <cfvo type="min"/>
        <cfvo type="max"/>
        <color theme="0"/>
        <color theme="0"/>
      </colorScale>
    </cfRule>
  </conditionalFormatting>
  <conditionalFormatting sqref="CN84">
    <cfRule type="colorScale" priority="1140">
      <colorScale>
        <cfvo type="min"/>
        <cfvo type="max"/>
        <color theme="0"/>
        <color theme="0"/>
      </colorScale>
    </cfRule>
    <cfRule type="expression" dxfId="1666" priority="1141">
      <formula>CM84&lt;0</formula>
    </cfRule>
  </conditionalFormatting>
  <conditionalFormatting sqref="CN84:CN91">
    <cfRule type="expression" priority="1138">
      <formula>#REF!</formula>
    </cfRule>
  </conditionalFormatting>
  <conditionalFormatting sqref="CN84:CN92">
    <cfRule type="expression" dxfId="1665" priority="1136">
      <formula>IF(CN84="Validar","Rojo","Verde")</formula>
    </cfRule>
  </conditionalFormatting>
  <conditionalFormatting sqref="CN85:CN91">
    <cfRule type="colorScale" priority="1137">
      <colorScale>
        <cfvo type="min"/>
        <cfvo type="max"/>
        <color theme="0"/>
        <color theme="0"/>
      </colorScale>
    </cfRule>
    <cfRule type="expression" dxfId="1664" priority="1139">
      <formula>CM85&lt;0</formula>
    </cfRule>
  </conditionalFormatting>
  <conditionalFormatting sqref="CN94">
    <cfRule type="colorScale" priority="1134">
      <colorScale>
        <cfvo type="min"/>
        <cfvo type="max"/>
        <color theme="0"/>
        <color theme="0"/>
      </colorScale>
    </cfRule>
    <cfRule type="expression" dxfId="1663" priority="1135">
      <formula>CM94&lt;0</formula>
    </cfRule>
  </conditionalFormatting>
  <conditionalFormatting sqref="CN94:CN102">
    <cfRule type="expression" priority="1128">
      <formula>#REF!</formula>
    </cfRule>
  </conditionalFormatting>
  <conditionalFormatting sqref="CN94:CN103">
    <cfRule type="expression" dxfId="1662" priority="1126">
      <formula>IF(CN94="Validar","Rojo","Verde")</formula>
    </cfRule>
  </conditionalFormatting>
  <conditionalFormatting sqref="CN95:CN100">
    <cfRule type="colorScale" priority="1132">
      <colorScale>
        <cfvo type="min"/>
        <cfvo type="max"/>
        <color theme="0"/>
        <color theme="0"/>
      </colorScale>
    </cfRule>
    <cfRule type="expression" dxfId="1661" priority="1133">
      <formula>CM95&lt;0</formula>
    </cfRule>
  </conditionalFormatting>
  <conditionalFormatting sqref="CN101">
    <cfRule type="colorScale" priority="1130">
      <colorScale>
        <cfvo type="min"/>
        <cfvo type="max"/>
        <color theme="0"/>
        <color theme="0"/>
      </colorScale>
    </cfRule>
    <cfRule type="expression" dxfId="1660" priority="1131">
      <formula>CM101&lt;0</formula>
    </cfRule>
  </conditionalFormatting>
  <conditionalFormatting sqref="CN102">
    <cfRule type="colorScale" priority="1127">
      <colorScale>
        <cfvo type="min"/>
        <cfvo type="max"/>
        <color theme="0"/>
        <color theme="0"/>
      </colorScale>
    </cfRule>
    <cfRule type="expression" dxfId="1659" priority="1129">
      <formula>CM102&lt;0</formula>
    </cfRule>
  </conditionalFormatting>
  <conditionalFormatting sqref="CN105">
    <cfRule type="colorScale" priority="1124">
      <colorScale>
        <cfvo type="min"/>
        <cfvo type="max"/>
        <color theme="0"/>
        <color theme="0"/>
      </colorScale>
    </cfRule>
    <cfRule type="expression" dxfId="1658" priority="1125">
      <formula>CM105&lt;0</formula>
    </cfRule>
  </conditionalFormatting>
  <conditionalFormatting sqref="CN105:CN106">
    <cfRule type="expression" priority="1122">
      <formula>#REF!</formula>
    </cfRule>
  </conditionalFormatting>
  <conditionalFormatting sqref="CN105:CN107">
    <cfRule type="expression" dxfId="1657" priority="1120">
      <formula>IF(CN105="Validar","Rojo","Verde")</formula>
    </cfRule>
  </conditionalFormatting>
  <conditionalFormatting sqref="CN106">
    <cfRule type="colorScale" priority="1121">
      <colorScale>
        <cfvo type="min"/>
        <cfvo type="max"/>
        <color theme="0"/>
        <color theme="0"/>
      </colorScale>
    </cfRule>
    <cfRule type="expression" dxfId="1656" priority="1123">
      <formula>CM106&lt;0</formula>
    </cfRule>
  </conditionalFormatting>
  <conditionalFormatting sqref="CN110">
    <cfRule type="colorScale" priority="1112">
      <colorScale>
        <cfvo type="min"/>
        <cfvo type="max"/>
        <color theme="0"/>
        <color theme="0"/>
      </colorScale>
    </cfRule>
    <cfRule type="expression" dxfId="1655" priority="1113">
      <formula>CM110&lt;0</formula>
    </cfRule>
  </conditionalFormatting>
  <conditionalFormatting sqref="CN110:CN111">
    <cfRule type="expression" priority="1103">
      <formula>#REF!</formula>
    </cfRule>
  </conditionalFormatting>
  <conditionalFormatting sqref="CN111">
    <cfRule type="colorScale" priority="1102">
      <colorScale>
        <cfvo type="min"/>
        <cfvo type="max"/>
        <color theme="0"/>
        <color theme="0"/>
      </colorScale>
    </cfRule>
    <cfRule type="expression" dxfId="1654" priority="1104">
      <formula>CM111&lt;0</formula>
    </cfRule>
  </conditionalFormatting>
  <conditionalFormatting sqref="CN117">
    <cfRule type="colorScale" priority="1118">
      <colorScale>
        <cfvo type="min"/>
        <cfvo type="max"/>
        <color theme="0"/>
        <color theme="0"/>
      </colorScale>
    </cfRule>
    <cfRule type="expression" dxfId="1653" priority="1119">
      <formula>CM117&lt;0</formula>
    </cfRule>
  </conditionalFormatting>
  <conditionalFormatting sqref="CN117:CN123">
    <cfRule type="expression" priority="1116">
      <formula>#REF!</formula>
    </cfRule>
  </conditionalFormatting>
  <conditionalFormatting sqref="CN118:CN123">
    <cfRule type="colorScale" priority="1115">
      <colorScale>
        <cfvo type="min"/>
        <cfvo type="max"/>
        <color theme="0"/>
        <color theme="0"/>
      </colorScale>
    </cfRule>
    <cfRule type="expression" dxfId="1652" priority="1117">
      <formula>CM118&lt;0</formula>
    </cfRule>
  </conditionalFormatting>
  <conditionalFormatting sqref="CN126:CN135">
    <cfRule type="expression" dxfId="1651" priority="1239">
      <formula>IF(CN126="Validar","Rojo","Verde")</formula>
    </cfRule>
    <cfRule type="colorScale" priority="1240">
      <colorScale>
        <cfvo type="min"/>
        <cfvo type="max"/>
        <color theme="0"/>
        <color theme="0"/>
      </colorScale>
    </cfRule>
    <cfRule type="expression" priority="1241">
      <formula>$F$23</formula>
    </cfRule>
    <cfRule type="expression" dxfId="1650" priority="1242">
      <formula>CM126&lt;0</formula>
    </cfRule>
  </conditionalFormatting>
  <conditionalFormatting sqref="CM6">
    <cfRule type="colorScale" priority="1099">
      <colorScale>
        <cfvo type="min"/>
        <cfvo type="max"/>
        <color theme="0"/>
        <color theme="0"/>
      </colorScale>
    </cfRule>
    <cfRule type="expression" dxfId="1649" priority="1100">
      <formula>CL6&lt;0</formula>
    </cfRule>
  </conditionalFormatting>
  <conditionalFormatting sqref="CM6">
    <cfRule type="expression" dxfId="1648" priority="1097">
      <formula>IF(CM6="Validar","Rojo","Verde")</formula>
    </cfRule>
    <cfRule type="expression" priority="1098">
      <formula>#REF!</formula>
    </cfRule>
  </conditionalFormatting>
  <conditionalFormatting sqref="CM7:CM8">
    <cfRule type="colorScale" priority="1095">
      <colorScale>
        <cfvo type="min"/>
        <cfvo type="max"/>
        <color theme="0"/>
        <color theme="0"/>
      </colorScale>
    </cfRule>
    <cfRule type="expression" dxfId="1647" priority="1096">
      <formula>CL7&lt;0</formula>
    </cfRule>
  </conditionalFormatting>
  <conditionalFormatting sqref="CM7:CM8">
    <cfRule type="expression" dxfId="1646" priority="1093">
      <formula>IF(CM7="Validar","Rojo","Verde")</formula>
    </cfRule>
    <cfRule type="expression" priority="1094">
      <formula>#REF!</formula>
    </cfRule>
  </conditionalFormatting>
  <conditionalFormatting sqref="CP9">
    <cfRule type="colorScale" priority="1060">
      <colorScale>
        <cfvo type="min"/>
        <cfvo type="max"/>
        <color theme="0"/>
        <color theme="0"/>
      </colorScale>
    </cfRule>
    <cfRule type="expression" dxfId="1645" priority="1061">
      <formula>CO9&lt;0</formula>
    </cfRule>
  </conditionalFormatting>
  <conditionalFormatting sqref="CP9:CP20">
    <cfRule type="expression" dxfId="1644" priority="1031">
      <formula>IF(CP9="Validar","Rojo","Verde")</formula>
    </cfRule>
    <cfRule type="expression" priority="1033">
      <formula>#REF!</formula>
    </cfRule>
  </conditionalFormatting>
  <conditionalFormatting sqref="CP10">
    <cfRule type="colorScale" priority="1037">
      <colorScale>
        <cfvo type="min"/>
        <cfvo type="max"/>
        <color theme="0"/>
        <color theme="0"/>
      </colorScale>
    </cfRule>
    <cfRule type="expression" dxfId="1643" priority="1038">
      <formula>CO10&lt;0</formula>
    </cfRule>
  </conditionalFormatting>
  <conditionalFormatting sqref="CP11:CP14">
    <cfRule type="colorScale" priority="1058">
      <colorScale>
        <cfvo type="min"/>
        <cfvo type="max"/>
        <color theme="0"/>
        <color theme="0"/>
      </colorScale>
    </cfRule>
    <cfRule type="expression" dxfId="1642" priority="1059">
      <formula>CO11&lt;0</formula>
    </cfRule>
  </conditionalFormatting>
  <conditionalFormatting sqref="CP15">
    <cfRule type="colorScale" priority="1035">
      <colorScale>
        <cfvo type="min"/>
        <cfvo type="max"/>
        <color theme="0"/>
        <color theme="0"/>
      </colorScale>
    </cfRule>
    <cfRule type="expression" dxfId="1641" priority="1036">
      <formula>CO15&lt;0</formula>
    </cfRule>
  </conditionalFormatting>
  <conditionalFormatting sqref="CP16:CP17">
    <cfRule type="colorScale" priority="1056">
      <colorScale>
        <cfvo type="min"/>
        <cfvo type="max"/>
        <color theme="0"/>
        <color theme="0"/>
      </colorScale>
    </cfRule>
    <cfRule type="expression" dxfId="1640" priority="1057">
      <formula>CO16&lt;0</formula>
    </cfRule>
  </conditionalFormatting>
  <conditionalFormatting sqref="CP18">
    <cfRule type="colorScale" priority="1032">
      <colorScale>
        <cfvo type="min"/>
        <cfvo type="max"/>
        <color theme="0"/>
        <color theme="0"/>
      </colorScale>
    </cfRule>
    <cfRule type="expression" dxfId="1639" priority="1034">
      <formula>CO18&lt;0</formula>
    </cfRule>
  </conditionalFormatting>
  <conditionalFormatting sqref="CP19:CP20">
    <cfRule type="colorScale" priority="1054">
      <colorScale>
        <cfvo type="min"/>
        <cfvo type="max"/>
        <color theme="0"/>
        <color theme="0"/>
      </colorScale>
    </cfRule>
    <cfRule type="expression" dxfId="1638" priority="1055">
      <formula>CO19&lt;0</formula>
    </cfRule>
  </conditionalFormatting>
  <conditionalFormatting sqref="CP23">
    <cfRule type="colorScale" priority="1029">
      <colorScale>
        <cfvo type="min"/>
        <cfvo type="max"/>
        <color theme="0"/>
        <color theme="0"/>
      </colorScale>
    </cfRule>
    <cfRule type="expression" dxfId="1637" priority="1030">
      <formula>CO23&lt;0</formula>
    </cfRule>
  </conditionalFormatting>
  <conditionalFormatting sqref="CP23:CP31">
    <cfRule type="expression" dxfId="1636" priority="1023">
      <formula>IF(CP23="Validar","Rojo","Verde")</formula>
    </cfRule>
    <cfRule type="expression" priority="1025">
      <formula>#REF!</formula>
    </cfRule>
  </conditionalFormatting>
  <conditionalFormatting sqref="CP24">
    <cfRule type="colorScale" priority="1052">
      <colorScale>
        <cfvo type="min"/>
        <cfvo type="max"/>
        <color theme="0"/>
        <color theme="0"/>
      </colorScale>
    </cfRule>
    <cfRule type="expression" dxfId="1635" priority="1053">
      <formula>CO24&lt;0</formula>
    </cfRule>
  </conditionalFormatting>
  <conditionalFormatting sqref="CP25">
    <cfRule type="colorScale" priority="1050">
      <colorScale>
        <cfvo type="min"/>
        <cfvo type="max"/>
        <color theme="0"/>
        <color theme="0"/>
      </colorScale>
    </cfRule>
    <cfRule type="expression" dxfId="1634" priority="1051">
      <formula>CO25&lt;0</formula>
    </cfRule>
  </conditionalFormatting>
  <conditionalFormatting sqref="CP26">
    <cfRule type="colorScale" priority="1027">
      <colorScale>
        <cfvo type="min"/>
        <cfvo type="max"/>
        <color theme="0"/>
        <color theme="0"/>
      </colorScale>
    </cfRule>
    <cfRule type="expression" dxfId="1633" priority="1028">
      <formula>CO26&lt;0</formula>
    </cfRule>
  </conditionalFormatting>
  <conditionalFormatting sqref="CP27">
    <cfRule type="colorScale" priority="1048">
      <colorScale>
        <cfvo type="min"/>
        <cfvo type="max"/>
        <color theme="0"/>
        <color theme="0"/>
      </colorScale>
    </cfRule>
    <cfRule type="expression" dxfId="1632" priority="1049">
      <formula>CO27&lt;0</formula>
    </cfRule>
  </conditionalFormatting>
  <conditionalFormatting sqref="CP28">
    <cfRule type="colorScale" priority="1046">
      <colorScale>
        <cfvo type="min"/>
        <cfvo type="max"/>
        <color theme="0"/>
        <color theme="0"/>
      </colorScale>
    </cfRule>
    <cfRule type="expression" dxfId="1631" priority="1047">
      <formula>CO28&lt;0</formula>
    </cfRule>
  </conditionalFormatting>
  <conditionalFormatting sqref="CP29">
    <cfRule type="colorScale" priority="1024">
      <colorScale>
        <cfvo type="min"/>
        <cfvo type="max"/>
        <color theme="0"/>
        <color theme="0"/>
      </colorScale>
    </cfRule>
    <cfRule type="expression" dxfId="1630" priority="1026">
      <formula>CO29&lt;0</formula>
    </cfRule>
  </conditionalFormatting>
  <conditionalFormatting sqref="CP30">
    <cfRule type="colorScale" priority="1044">
      <colorScale>
        <cfvo type="min"/>
        <cfvo type="max"/>
        <color theme="0"/>
        <color theme="0"/>
      </colorScale>
    </cfRule>
    <cfRule type="expression" dxfId="1629" priority="1045">
      <formula>CO30&lt;0</formula>
    </cfRule>
  </conditionalFormatting>
  <conditionalFormatting sqref="CP31">
    <cfRule type="colorScale" priority="1042">
      <colorScale>
        <cfvo type="min"/>
        <cfvo type="max"/>
        <color theme="0"/>
        <color theme="0"/>
      </colorScale>
    </cfRule>
    <cfRule type="expression" dxfId="1628" priority="1043">
      <formula>CO31&lt;0</formula>
    </cfRule>
  </conditionalFormatting>
  <conditionalFormatting sqref="CP39">
    <cfRule type="colorScale" priority="1020">
      <colorScale>
        <cfvo type="min"/>
        <cfvo type="max"/>
        <color theme="0"/>
        <color theme="0"/>
      </colorScale>
    </cfRule>
    <cfRule type="expression" priority="1021">
      <formula>#REF!</formula>
    </cfRule>
    <cfRule type="expression" dxfId="1627" priority="1022">
      <formula>CO39&lt;0</formula>
    </cfRule>
  </conditionalFormatting>
  <conditionalFormatting sqref="CP39:CP107">
    <cfRule type="expression" dxfId="1626" priority="958">
      <formula>IF(CP39="Validar","Rojo","Verde")</formula>
    </cfRule>
  </conditionalFormatting>
  <conditionalFormatting sqref="CP40:CP67">
    <cfRule type="colorScale" priority="1039">
      <colorScale>
        <cfvo type="min"/>
        <cfvo type="max"/>
        <color theme="0"/>
        <color theme="0"/>
      </colorScale>
    </cfRule>
    <cfRule type="expression" priority="1040">
      <formula>$F$19</formula>
    </cfRule>
    <cfRule type="expression" dxfId="1625" priority="1041">
      <formula>CO40&lt;0</formula>
    </cfRule>
  </conditionalFormatting>
  <conditionalFormatting sqref="CP68">
    <cfRule type="colorScale" priority="1017">
      <colorScale>
        <cfvo type="min"/>
        <cfvo type="max"/>
        <color theme="0"/>
        <color theme="0"/>
      </colorScale>
    </cfRule>
    <cfRule type="expression" priority="1018">
      <formula>#REF!</formula>
    </cfRule>
    <cfRule type="expression" dxfId="1624" priority="1019">
      <formula>CO68&lt;0</formula>
    </cfRule>
  </conditionalFormatting>
  <conditionalFormatting sqref="CP69:CP81">
    <cfRule type="colorScale" priority="1064">
      <colorScale>
        <cfvo type="min"/>
        <cfvo type="max"/>
        <color theme="0"/>
        <color theme="0"/>
      </colorScale>
    </cfRule>
    <cfRule type="expression" priority="1065">
      <formula>$F$19</formula>
    </cfRule>
    <cfRule type="expression" dxfId="1623" priority="1066">
      <formula>CO69&lt;0</formula>
    </cfRule>
  </conditionalFormatting>
  <conditionalFormatting sqref="CP82 CP92 CP103 CP107">
    <cfRule type="expression" dxfId="1622" priority="1063">
      <formula>CO82&lt;0</formula>
    </cfRule>
  </conditionalFormatting>
  <conditionalFormatting sqref="CP83">
    <cfRule type="colorScale" priority="959">
      <colorScale>
        <cfvo type="min"/>
        <cfvo type="max"/>
        <color theme="0"/>
        <color theme="0"/>
      </colorScale>
    </cfRule>
    <cfRule type="expression" priority="960">
      <formula>#REF!</formula>
    </cfRule>
    <cfRule type="expression" dxfId="1621" priority="961">
      <formula>CO83&lt;0</formula>
    </cfRule>
  </conditionalFormatting>
  <conditionalFormatting sqref="CP84:CP91">
    <cfRule type="colorScale" priority="1067">
      <colorScale>
        <cfvo type="min"/>
        <cfvo type="max"/>
        <color theme="0"/>
        <color theme="0"/>
      </colorScale>
    </cfRule>
    <cfRule type="expression" priority="1068">
      <formula>$F$19</formula>
    </cfRule>
    <cfRule type="expression" dxfId="1620" priority="1069">
      <formula>CO84&lt;0</formula>
    </cfRule>
  </conditionalFormatting>
  <conditionalFormatting sqref="CP92 CP82 CP103 CP107">
    <cfRule type="colorScale" priority="1062">
      <colorScale>
        <cfvo type="min"/>
        <cfvo type="max"/>
        <color theme="0"/>
        <color theme="0"/>
      </colorScale>
    </cfRule>
  </conditionalFormatting>
  <conditionalFormatting sqref="CP93">
    <cfRule type="colorScale" priority="1014">
      <colorScale>
        <cfvo type="min"/>
        <cfvo type="max"/>
        <color theme="0"/>
        <color theme="0"/>
      </colorScale>
    </cfRule>
    <cfRule type="expression" priority="1015">
      <formula>#REF!</formula>
    </cfRule>
    <cfRule type="expression" dxfId="1619" priority="1016">
      <formula>CO93&lt;0</formula>
    </cfRule>
  </conditionalFormatting>
  <conditionalFormatting sqref="CP94:CP102">
    <cfRule type="colorScale" priority="1070">
      <colorScale>
        <cfvo type="min"/>
        <cfvo type="max"/>
        <color theme="0"/>
        <color theme="0"/>
      </colorScale>
    </cfRule>
    <cfRule type="expression" priority="1071">
      <formula>$F$19</formula>
    </cfRule>
    <cfRule type="expression" dxfId="1618" priority="1072">
      <formula>CO94&lt;0</formula>
    </cfRule>
  </conditionalFormatting>
  <conditionalFormatting sqref="CP104">
    <cfRule type="colorScale" priority="1011">
      <colorScale>
        <cfvo type="min"/>
        <cfvo type="max"/>
        <color theme="0"/>
        <color theme="0"/>
      </colorScale>
    </cfRule>
    <cfRule type="expression" priority="1012">
      <formula>#REF!</formula>
    </cfRule>
    <cfRule type="expression" dxfId="1617" priority="1013">
      <formula>CO104&lt;0</formula>
    </cfRule>
  </conditionalFormatting>
  <conditionalFormatting sqref="CP105:CP106">
    <cfRule type="colorScale" priority="1073">
      <colorScale>
        <cfvo type="min"/>
        <cfvo type="max"/>
        <color theme="0"/>
        <color theme="0"/>
      </colorScale>
    </cfRule>
    <cfRule type="expression" priority="1074">
      <formula>$F$19</formula>
    </cfRule>
    <cfRule type="expression" dxfId="1616" priority="1075">
      <formula>CO105&lt;0</formula>
    </cfRule>
  </conditionalFormatting>
  <conditionalFormatting sqref="CP110">
    <cfRule type="colorScale" priority="1076">
      <colorScale>
        <cfvo type="min"/>
        <cfvo type="max"/>
        <color theme="0"/>
        <color theme="0"/>
      </colorScale>
    </cfRule>
    <cfRule type="expression" dxfId="1615" priority="1077">
      <formula>CO110&lt;0</formula>
    </cfRule>
  </conditionalFormatting>
  <conditionalFormatting sqref="CP110:CP111">
    <cfRule type="expression" priority="956">
      <formula>$F$19</formula>
    </cfRule>
  </conditionalFormatting>
  <conditionalFormatting sqref="CP111">
    <cfRule type="colorScale" priority="955">
      <colorScale>
        <cfvo type="min"/>
        <cfvo type="max"/>
        <color theme="0"/>
        <color theme="0"/>
      </colorScale>
    </cfRule>
    <cfRule type="expression" dxfId="1614" priority="957">
      <formula>CO111&lt;0</formula>
    </cfRule>
  </conditionalFormatting>
  <conditionalFormatting sqref="CP117:CP123">
    <cfRule type="colorScale" priority="1081">
      <colorScale>
        <cfvo type="min"/>
        <cfvo type="max"/>
        <color theme="0"/>
        <color theme="0"/>
      </colorScale>
    </cfRule>
    <cfRule type="expression" priority="1082">
      <formula>$F$19</formula>
    </cfRule>
    <cfRule type="expression" dxfId="1613" priority="1083">
      <formula>CO117&lt;0</formula>
    </cfRule>
  </conditionalFormatting>
  <conditionalFormatting sqref="CP125">
    <cfRule type="colorScale" priority="1008">
      <colorScale>
        <cfvo type="min"/>
        <cfvo type="max"/>
        <color theme="0"/>
        <color theme="0"/>
      </colorScale>
    </cfRule>
    <cfRule type="expression" priority="1009">
      <formula>#REF!</formula>
    </cfRule>
    <cfRule type="expression" dxfId="1612" priority="1010">
      <formula>CO125&lt;0</formula>
    </cfRule>
  </conditionalFormatting>
  <conditionalFormatting sqref="CP125:CP135">
    <cfRule type="expression" dxfId="1611" priority="1007">
      <formula>IF(CP125="Validar","Rojo","Verde")</formula>
    </cfRule>
  </conditionalFormatting>
  <conditionalFormatting sqref="CP126:CP132">
    <cfRule type="colorScale" priority="1084">
      <colorScale>
        <cfvo type="min"/>
        <cfvo type="max"/>
        <color theme="0"/>
        <color theme="0"/>
      </colorScale>
    </cfRule>
    <cfRule type="expression" dxfId="1610" priority="1086">
      <formula>CO126&lt;0</formula>
    </cfRule>
  </conditionalFormatting>
  <conditionalFormatting sqref="CP126:CP134">
    <cfRule type="expression" priority="1085">
      <formula>$F$19</formula>
    </cfRule>
  </conditionalFormatting>
  <conditionalFormatting sqref="CP133:CP134">
    <cfRule type="colorScale" priority="1087">
      <colorScale>
        <cfvo type="min"/>
        <cfvo type="max"/>
        <color theme="0"/>
        <color theme="0"/>
      </colorScale>
    </cfRule>
    <cfRule type="expression" dxfId="1609" priority="1088">
      <formula>CO133&lt;0</formula>
    </cfRule>
  </conditionalFormatting>
  <conditionalFormatting sqref="CP135">
    <cfRule type="colorScale" priority="1078">
      <colorScale>
        <cfvo type="min"/>
        <cfvo type="max"/>
        <color theme="0"/>
        <color theme="0"/>
      </colorScale>
    </cfRule>
    <cfRule type="expression" priority="1079">
      <formula>$F$23</formula>
    </cfRule>
    <cfRule type="expression" dxfId="1608" priority="1080">
      <formula>CO135&lt;0</formula>
    </cfRule>
  </conditionalFormatting>
  <conditionalFormatting sqref="CP110:CQ111">
    <cfRule type="expression" dxfId="1607" priority="951">
      <formula>IF(CP110="Validar","Rojo","Verde")</formula>
    </cfRule>
  </conditionalFormatting>
  <conditionalFormatting sqref="CP117:CQ123">
    <cfRule type="expression" dxfId="1606" priority="964">
      <formula>IF(CP117="Validar","Rojo","Verde")</formula>
    </cfRule>
  </conditionalFormatting>
  <conditionalFormatting sqref="CQ40:CQ66">
    <cfRule type="colorScale" priority="999">
      <colorScale>
        <cfvo type="min"/>
        <cfvo type="max"/>
        <color theme="0"/>
        <color theme="0"/>
      </colorScale>
    </cfRule>
    <cfRule type="expression" priority="1000">
      <formula>#REF!</formula>
    </cfRule>
    <cfRule type="expression" dxfId="1605" priority="1001">
      <formula>CP40&lt;0</formula>
    </cfRule>
  </conditionalFormatting>
  <conditionalFormatting sqref="CQ40:CQ67">
    <cfRule type="expression" dxfId="1604" priority="998">
      <formula>IF(CQ40="Validar","Rojo","Verde")</formula>
    </cfRule>
  </conditionalFormatting>
  <conditionalFormatting sqref="CQ67 CP82:CQ82 CP92:CQ92 CP103:CQ103 CP107:CQ107">
    <cfRule type="expression" priority="1003">
      <formula>$F$23</formula>
    </cfRule>
  </conditionalFormatting>
  <conditionalFormatting sqref="CQ67 CQ82 CQ92 CQ103 CQ107">
    <cfRule type="expression" dxfId="1603" priority="1004">
      <formula>CP67&lt;0</formula>
    </cfRule>
  </conditionalFormatting>
  <conditionalFormatting sqref="CQ69">
    <cfRule type="colorScale" priority="996">
      <colorScale>
        <cfvo type="min"/>
        <cfvo type="max"/>
        <color theme="0"/>
        <color theme="0"/>
      </colorScale>
    </cfRule>
    <cfRule type="expression" dxfId="1602" priority="997">
      <formula>CP69&lt;0</formula>
    </cfRule>
  </conditionalFormatting>
  <conditionalFormatting sqref="CQ69:CQ81">
    <cfRule type="expression" priority="994">
      <formula>#REF!</formula>
    </cfRule>
  </conditionalFormatting>
  <conditionalFormatting sqref="CQ69:CQ82">
    <cfRule type="expression" dxfId="1601" priority="992">
      <formula>IF(CQ69="Validar","Rojo","Verde")</formula>
    </cfRule>
  </conditionalFormatting>
  <conditionalFormatting sqref="CQ70:CQ78">
    <cfRule type="colorScale" priority="993">
      <colorScale>
        <cfvo type="min"/>
        <cfvo type="max"/>
        <color theme="0"/>
        <color theme="0"/>
      </colorScale>
    </cfRule>
    <cfRule type="expression" dxfId="1600" priority="995">
      <formula>CP70&lt;0</formula>
    </cfRule>
  </conditionalFormatting>
  <conditionalFormatting sqref="CQ79:CQ81">
    <cfRule type="colorScale" priority="1005">
      <colorScale>
        <cfvo type="min"/>
        <cfvo type="max"/>
        <color theme="0"/>
        <color theme="0"/>
      </colorScale>
    </cfRule>
    <cfRule type="expression" dxfId="1599" priority="1006">
      <formula>CP79&lt;0</formula>
    </cfRule>
  </conditionalFormatting>
  <conditionalFormatting sqref="CQ67 CQ82 CQ92 CQ103 CQ107">
    <cfRule type="colorScale" priority="1002">
      <colorScale>
        <cfvo type="min"/>
        <cfvo type="max"/>
        <color theme="0"/>
        <color theme="0"/>
      </colorScale>
    </cfRule>
  </conditionalFormatting>
  <conditionalFormatting sqref="CQ84">
    <cfRule type="colorScale" priority="990">
      <colorScale>
        <cfvo type="min"/>
        <cfvo type="max"/>
        <color theme="0"/>
        <color theme="0"/>
      </colorScale>
    </cfRule>
    <cfRule type="expression" dxfId="1598" priority="991">
      <formula>CP84&lt;0</formula>
    </cfRule>
  </conditionalFormatting>
  <conditionalFormatting sqref="CQ84:CQ91">
    <cfRule type="expression" priority="988">
      <formula>#REF!</formula>
    </cfRule>
  </conditionalFormatting>
  <conditionalFormatting sqref="CQ84:CQ92">
    <cfRule type="expression" dxfId="1597" priority="986">
      <formula>IF(CQ84="Validar","Rojo","Verde")</formula>
    </cfRule>
  </conditionalFormatting>
  <conditionalFormatting sqref="CQ85:CQ91">
    <cfRule type="colorScale" priority="987">
      <colorScale>
        <cfvo type="min"/>
        <cfvo type="max"/>
        <color theme="0"/>
        <color theme="0"/>
      </colorScale>
    </cfRule>
    <cfRule type="expression" dxfId="1596" priority="989">
      <formula>CP85&lt;0</formula>
    </cfRule>
  </conditionalFormatting>
  <conditionalFormatting sqref="CQ94">
    <cfRule type="colorScale" priority="984">
      <colorScale>
        <cfvo type="min"/>
        <cfvo type="max"/>
        <color theme="0"/>
        <color theme="0"/>
      </colorScale>
    </cfRule>
    <cfRule type="expression" dxfId="1595" priority="985">
      <formula>CP94&lt;0</formula>
    </cfRule>
  </conditionalFormatting>
  <conditionalFormatting sqref="CQ94:CQ102">
    <cfRule type="expression" priority="978">
      <formula>#REF!</formula>
    </cfRule>
  </conditionalFormatting>
  <conditionalFormatting sqref="CQ94:CQ103">
    <cfRule type="expression" dxfId="1594" priority="976">
      <formula>IF(CQ94="Validar","Rojo","Verde")</formula>
    </cfRule>
  </conditionalFormatting>
  <conditionalFormatting sqref="CQ95:CQ100">
    <cfRule type="colorScale" priority="982">
      <colorScale>
        <cfvo type="min"/>
        <cfvo type="max"/>
        <color theme="0"/>
        <color theme="0"/>
      </colorScale>
    </cfRule>
    <cfRule type="expression" dxfId="1593" priority="983">
      <formula>CP95&lt;0</formula>
    </cfRule>
  </conditionalFormatting>
  <conditionalFormatting sqref="CQ101">
    <cfRule type="colorScale" priority="980">
      <colorScale>
        <cfvo type="min"/>
        <cfvo type="max"/>
        <color theme="0"/>
        <color theme="0"/>
      </colorScale>
    </cfRule>
    <cfRule type="expression" dxfId="1592" priority="981">
      <formula>CP101&lt;0</formula>
    </cfRule>
  </conditionalFormatting>
  <conditionalFormatting sqref="CQ102">
    <cfRule type="colorScale" priority="977">
      <colorScale>
        <cfvo type="min"/>
        <cfvo type="max"/>
        <color theme="0"/>
        <color theme="0"/>
      </colorScale>
    </cfRule>
    <cfRule type="expression" dxfId="1591" priority="979">
      <formula>CP102&lt;0</formula>
    </cfRule>
  </conditionalFormatting>
  <conditionalFormatting sqref="CQ105">
    <cfRule type="colorScale" priority="974">
      <colorScale>
        <cfvo type="min"/>
        <cfvo type="max"/>
        <color theme="0"/>
        <color theme="0"/>
      </colorScale>
    </cfRule>
    <cfRule type="expression" dxfId="1590" priority="975">
      <formula>CP105&lt;0</formula>
    </cfRule>
  </conditionalFormatting>
  <conditionalFormatting sqref="CQ105:CQ106">
    <cfRule type="expression" priority="972">
      <formula>#REF!</formula>
    </cfRule>
  </conditionalFormatting>
  <conditionalFormatting sqref="CQ105:CQ107">
    <cfRule type="expression" dxfId="1589" priority="970">
      <formula>IF(CQ105="Validar","Rojo","Verde")</formula>
    </cfRule>
  </conditionalFormatting>
  <conditionalFormatting sqref="CQ106">
    <cfRule type="colorScale" priority="971">
      <colorScale>
        <cfvo type="min"/>
        <cfvo type="max"/>
        <color theme="0"/>
        <color theme="0"/>
      </colorScale>
    </cfRule>
    <cfRule type="expression" dxfId="1588" priority="973">
      <formula>CP106&lt;0</formula>
    </cfRule>
  </conditionalFormatting>
  <conditionalFormatting sqref="CQ110">
    <cfRule type="colorScale" priority="962">
      <colorScale>
        <cfvo type="min"/>
        <cfvo type="max"/>
        <color theme="0"/>
        <color theme="0"/>
      </colorScale>
    </cfRule>
    <cfRule type="expression" dxfId="1587" priority="963">
      <formula>CP110&lt;0</formula>
    </cfRule>
  </conditionalFormatting>
  <conditionalFormatting sqref="CQ110:CQ111">
    <cfRule type="expression" priority="953">
      <formula>#REF!</formula>
    </cfRule>
  </conditionalFormatting>
  <conditionalFormatting sqref="CQ111">
    <cfRule type="colorScale" priority="952">
      <colorScale>
        <cfvo type="min"/>
        <cfvo type="max"/>
        <color theme="0"/>
        <color theme="0"/>
      </colorScale>
    </cfRule>
    <cfRule type="expression" dxfId="1586" priority="954">
      <formula>CP111&lt;0</formula>
    </cfRule>
  </conditionalFormatting>
  <conditionalFormatting sqref="CQ117">
    <cfRule type="colorScale" priority="968">
      <colorScale>
        <cfvo type="min"/>
        <cfvo type="max"/>
        <color theme="0"/>
        <color theme="0"/>
      </colorScale>
    </cfRule>
    <cfRule type="expression" dxfId="1585" priority="969">
      <formula>CP117&lt;0</formula>
    </cfRule>
  </conditionalFormatting>
  <conditionalFormatting sqref="CQ117:CQ123">
    <cfRule type="expression" priority="966">
      <formula>#REF!</formula>
    </cfRule>
  </conditionalFormatting>
  <conditionalFormatting sqref="CQ118:CQ123">
    <cfRule type="colorScale" priority="965">
      <colorScale>
        <cfvo type="min"/>
        <cfvo type="max"/>
        <color theme="0"/>
        <color theme="0"/>
      </colorScale>
    </cfRule>
    <cfRule type="expression" dxfId="1584" priority="967">
      <formula>CP118&lt;0</formula>
    </cfRule>
  </conditionalFormatting>
  <conditionalFormatting sqref="CQ126:CQ135">
    <cfRule type="expression" dxfId="1583" priority="1089">
      <formula>IF(CQ126="Validar","Rojo","Verde")</formula>
    </cfRule>
    <cfRule type="colorScale" priority="1090">
      <colorScale>
        <cfvo type="min"/>
        <cfvo type="max"/>
        <color theme="0"/>
        <color theme="0"/>
      </colorScale>
    </cfRule>
    <cfRule type="expression" priority="1091">
      <formula>$F$23</formula>
    </cfRule>
    <cfRule type="expression" dxfId="1582" priority="1092">
      <formula>CP126&lt;0</formula>
    </cfRule>
  </conditionalFormatting>
  <conditionalFormatting sqref="CP6">
    <cfRule type="colorScale" priority="949">
      <colorScale>
        <cfvo type="min"/>
        <cfvo type="max"/>
        <color theme="0"/>
        <color theme="0"/>
      </colorScale>
    </cfRule>
    <cfRule type="expression" dxfId="1581" priority="950">
      <formula>CO6&lt;0</formula>
    </cfRule>
  </conditionalFormatting>
  <conditionalFormatting sqref="CP6">
    <cfRule type="expression" dxfId="1580" priority="947">
      <formula>IF(CP6="Validar","Rojo","Verde")</formula>
    </cfRule>
    <cfRule type="expression" priority="948">
      <formula>#REF!</formula>
    </cfRule>
  </conditionalFormatting>
  <conditionalFormatting sqref="CP7:CP8">
    <cfRule type="colorScale" priority="945">
      <colorScale>
        <cfvo type="min"/>
        <cfvo type="max"/>
        <color theme="0"/>
        <color theme="0"/>
      </colorScale>
    </cfRule>
    <cfRule type="expression" dxfId="1579" priority="946">
      <formula>CO7&lt;0</formula>
    </cfRule>
  </conditionalFormatting>
  <conditionalFormatting sqref="CP7:CP8">
    <cfRule type="expression" dxfId="1578" priority="943">
      <formula>IF(CP7="Validar","Rojo","Verde")</formula>
    </cfRule>
    <cfRule type="expression" priority="944">
      <formula>#REF!</formula>
    </cfRule>
  </conditionalFormatting>
  <conditionalFormatting sqref="CT9">
    <cfRule type="colorScale" priority="910">
      <colorScale>
        <cfvo type="min"/>
        <cfvo type="max"/>
        <color theme="0"/>
        <color theme="0"/>
      </colorScale>
    </cfRule>
    <cfRule type="expression" dxfId="1577" priority="911">
      <formula>CS9&lt;0</formula>
    </cfRule>
  </conditionalFormatting>
  <conditionalFormatting sqref="CT9:CT20">
    <cfRule type="expression" dxfId="1576" priority="881">
      <formula>IF(CT9="Validar","Rojo","Verde")</formula>
    </cfRule>
    <cfRule type="expression" priority="883">
      <formula>#REF!</formula>
    </cfRule>
  </conditionalFormatting>
  <conditionalFormatting sqref="CT10">
    <cfRule type="colorScale" priority="887">
      <colorScale>
        <cfvo type="min"/>
        <cfvo type="max"/>
        <color theme="0"/>
        <color theme="0"/>
      </colorScale>
    </cfRule>
    <cfRule type="expression" dxfId="1575" priority="888">
      <formula>CS10&lt;0</formula>
    </cfRule>
  </conditionalFormatting>
  <conditionalFormatting sqref="CT11:CT14">
    <cfRule type="colorScale" priority="908">
      <colorScale>
        <cfvo type="min"/>
        <cfvo type="max"/>
        <color theme="0"/>
        <color theme="0"/>
      </colorScale>
    </cfRule>
    <cfRule type="expression" dxfId="1574" priority="909">
      <formula>CS11&lt;0</formula>
    </cfRule>
  </conditionalFormatting>
  <conditionalFormatting sqref="CT15">
    <cfRule type="colorScale" priority="885">
      <colorScale>
        <cfvo type="min"/>
        <cfvo type="max"/>
        <color theme="0"/>
        <color theme="0"/>
      </colorScale>
    </cfRule>
    <cfRule type="expression" dxfId="1573" priority="886">
      <formula>CS15&lt;0</formula>
    </cfRule>
  </conditionalFormatting>
  <conditionalFormatting sqref="CT16:CT17">
    <cfRule type="colorScale" priority="906">
      <colorScale>
        <cfvo type="min"/>
        <cfvo type="max"/>
        <color theme="0"/>
        <color theme="0"/>
      </colorScale>
    </cfRule>
    <cfRule type="expression" dxfId="1572" priority="907">
      <formula>CS16&lt;0</formula>
    </cfRule>
  </conditionalFormatting>
  <conditionalFormatting sqref="CT18">
    <cfRule type="colorScale" priority="882">
      <colorScale>
        <cfvo type="min"/>
        <cfvo type="max"/>
        <color theme="0"/>
        <color theme="0"/>
      </colorScale>
    </cfRule>
    <cfRule type="expression" dxfId="1571" priority="884">
      <formula>CS18&lt;0</formula>
    </cfRule>
  </conditionalFormatting>
  <conditionalFormatting sqref="CT19:CT20">
    <cfRule type="colorScale" priority="904">
      <colorScale>
        <cfvo type="min"/>
        <cfvo type="max"/>
        <color theme="0"/>
        <color theme="0"/>
      </colorScale>
    </cfRule>
    <cfRule type="expression" dxfId="1570" priority="905">
      <formula>CS19&lt;0</formula>
    </cfRule>
  </conditionalFormatting>
  <conditionalFormatting sqref="CT23">
    <cfRule type="colorScale" priority="879">
      <colorScale>
        <cfvo type="min"/>
        <cfvo type="max"/>
        <color theme="0"/>
        <color theme="0"/>
      </colorScale>
    </cfRule>
    <cfRule type="expression" dxfId="1569" priority="880">
      <formula>CS23&lt;0</formula>
    </cfRule>
  </conditionalFormatting>
  <conditionalFormatting sqref="CT23:CT31">
    <cfRule type="expression" dxfId="1568" priority="873">
      <formula>IF(CT23="Validar","Rojo","Verde")</formula>
    </cfRule>
    <cfRule type="expression" priority="875">
      <formula>#REF!</formula>
    </cfRule>
  </conditionalFormatting>
  <conditionalFormatting sqref="CT24">
    <cfRule type="colorScale" priority="902">
      <colorScale>
        <cfvo type="min"/>
        <cfvo type="max"/>
        <color theme="0"/>
        <color theme="0"/>
      </colorScale>
    </cfRule>
    <cfRule type="expression" dxfId="1567" priority="903">
      <formula>CS24&lt;0</formula>
    </cfRule>
  </conditionalFormatting>
  <conditionalFormatting sqref="CT25">
    <cfRule type="colorScale" priority="900">
      <colorScale>
        <cfvo type="min"/>
        <cfvo type="max"/>
        <color theme="0"/>
        <color theme="0"/>
      </colorScale>
    </cfRule>
    <cfRule type="expression" dxfId="1566" priority="901">
      <formula>CS25&lt;0</formula>
    </cfRule>
  </conditionalFormatting>
  <conditionalFormatting sqref="CT26">
    <cfRule type="colorScale" priority="877">
      <colorScale>
        <cfvo type="min"/>
        <cfvo type="max"/>
        <color theme="0"/>
        <color theme="0"/>
      </colorScale>
    </cfRule>
    <cfRule type="expression" dxfId="1565" priority="878">
      <formula>CS26&lt;0</formula>
    </cfRule>
  </conditionalFormatting>
  <conditionalFormatting sqref="CT27">
    <cfRule type="colorScale" priority="898">
      <colorScale>
        <cfvo type="min"/>
        <cfvo type="max"/>
        <color theme="0"/>
        <color theme="0"/>
      </colorScale>
    </cfRule>
    <cfRule type="expression" dxfId="1564" priority="899">
      <formula>CS27&lt;0</formula>
    </cfRule>
  </conditionalFormatting>
  <conditionalFormatting sqref="CT28">
    <cfRule type="colorScale" priority="896">
      <colorScale>
        <cfvo type="min"/>
        <cfvo type="max"/>
        <color theme="0"/>
        <color theme="0"/>
      </colorScale>
    </cfRule>
    <cfRule type="expression" dxfId="1563" priority="897">
      <formula>CS28&lt;0</formula>
    </cfRule>
  </conditionalFormatting>
  <conditionalFormatting sqref="CT29">
    <cfRule type="colorScale" priority="874">
      <colorScale>
        <cfvo type="min"/>
        <cfvo type="max"/>
        <color theme="0"/>
        <color theme="0"/>
      </colorScale>
    </cfRule>
    <cfRule type="expression" dxfId="1562" priority="876">
      <formula>CS29&lt;0</formula>
    </cfRule>
  </conditionalFormatting>
  <conditionalFormatting sqref="CT30">
    <cfRule type="colorScale" priority="894">
      <colorScale>
        <cfvo type="min"/>
        <cfvo type="max"/>
        <color theme="0"/>
        <color theme="0"/>
      </colorScale>
    </cfRule>
    <cfRule type="expression" dxfId="1561" priority="895">
      <formula>CS30&lt;0</formula>
    </cfRule>
  </conditionalFormatting>
  <conditionalFormatting sqref="CT31">
    <cfRule type="colorScale" priority="892">
      <colorScale>
        <cfvo type="min"/>
        <cfvo type="max"/>
        <color theme="0"/>
        <color theme="0"/>
      </colorScale>
    </cfRule>
    <cfRule type="expression" dxfId="1560" priority="893">
      <formula>CS31&lt;0</formula>
    </cfRule>
  </conditionalFormatting>
  <conditionalFormatting sqref="CT39">
    <cfRule type="colorScale" priority="870">
      <colorScale>
        <cfvo type="min"/>
        <cfvo type="max"/>
        <color theme="0"/>
        <color theme="0"/>
      </colorScale>
    </cfRule>
    <cfRule type="expression" priority="871">
      <formula>#REF!</formula>
    </cfRule>
    <cfRule type="expression" dxfId="1559" priority="872">
      <formula>CS39&lt;0</formula>
    </cfRule>
  </conditionalFormatting>
  <conditionalFormatting sqref="CT39:CT107">
    <cfRule type="expression" dxfId="1558" priority="808">
      <formula>IF(CT39="Validar","Rojo","Verde")</formula>
    </cfRule>
  </conditionalFormatting>
  <conditionalFormatting sqref="CT40:CT67">
    <cfRule type="colorScale" priority="889">
      <colorScale>
        <cfvo type="min"/>
        <cfvo type="max"/>
        <color theme="0"/>
        <color theme="0"/>
      </colorScale>
    </cfRule>
    <cfRule type="expression" priority="890">
      <formula>$F$19</formula>
    </cfRule>
    <cfRule type="expression" dxfId="1557" priority="891">
      <formula>CS40&lt;0</formula>
    </cfRule>
  </conditionalFormatting>
  <conditionalFormatting sqref="CT68">
    <cfRule type="colorScale" priority="867">
      <colorScale>
        <cfvo type="min"/>
        <cfvo type="max"/>
        <color theme="0"/>
        <color theme="0"/>
      </colorScale>
    </cfRule>
    <cfRule type="expression" priority="868">
      <formula>#REF!</formula>
    </cfRule>
    <cfRule type="expression" dxfId="1556" priority="869">
      <formula>CS68&lt;0</formula>
    </cfRule>
  </conditionalFormatting>
  <conditionalFormatting sqref="CT69:CT81">
    <cfRule type="colorScale" priority="914">
      <colorScale>
        <cfvo type="min"/>
        <cfvo type="max"/>
        <color theme="0"/>
        <color theme="0"/>
      </colorScale>
    </cfRule>
    <cfRule type="expression" priority="915">
      <formula>$F$19</formula>
    </cfRule>
    <cfRule type="expression" dxfId="1555" priority="916">
      <formula>CS69&lt;0</formula>
    </cfRule>
  </conditionalFormatting>
  <conditionalFormatting sqref="CT82 CT92 CT103 CT107">
    <cfRule type="expression" dxfId="1554" priority="913">
      <formula>CS82&lt;0</formula>
    </cfRule>
  </conditionalFormatting>
  <conditionalFormatting sqref="CT83">
    <cfRule type="colorScale" priority="809">
      <colorScale>
        <cfvo type="min"/>
        <cfvo type="max"/>
        <color theme="0"/>
        <color theme="0"/>
      </colorScale>
    </cfRule>
    <cfRule type="expression" priority="810">
      <formula>#REF!</formula>
    </cfRule>
    <cfRule type="expression" dxfId="1553" priority="811">
      <formula>CS83&lt;0</formula>
    </cfRule>
  </conditionalFormatting>
  <conditionalFormatting sqref="CT84:CT91">
    <cfRule type="colorScale" priority="917">
      <colorScale>
        <cfvo type="min"/>
        <cfvo type="max"/>
        <color theme="0"/>
        <color theme="0"/>
      </colorScale>
    </cfRule>
    <cfRule type="expression" priority="918">
      <formula>$F$19</formula>
    </cfRule>
    <cfRule type="expression" dxfId="1552" priority="919">
      <formula>CS84&lt;0</formula>
    </cfRule>
  </conditionalFormatting>
  <conditionalFormatting sqref="CT92 CT82 CT103 CT107">
    <cfRule type="colorScale" priority="912">
      <colorScale>
        <cfvo type="min"/>
        <cfvo type="max"/>
        <color theme="0"/>
        <color theme="0"/>
      </colorScale>
    </cfRule>
  </conditionalFormatting>
  <conditionalFormatting sqref="CT93">
    <cfRule type="colorScale" priority="864">
      <colorScale>
        <cfvo type="min"/>
        <cfvo type="max"/>
        <color theme="0"/>
        <color theme="0"/>
      </colorScale>
    </cfRule>
    <cfRule type="expression" priority="865">
      <formula>#REF!</formula>
    </cfRule>
    <cfRule type="expression" dxfId="1551" priority="866">
      <formula>CS93&lt;0</formula>
    </cfRule>
  </conditionalFormatting>
  <conditionalFormatting sqref="CT94:CT102">
    <cfRule type="colorScale" priority="920">
      <colorScale>
        <cfvo type="min"/>
        <cfvo type="max"/>
        <color theme="0"/>
        <color theme="0"/>
      </colorScale>
    </cfRule>
    <cfRule type="expression" priority="921">
      <formula>$F$19</formula>
    </cfRule>
    <cfRule type="expression" dxfId="1550" priority="922">
      <formula>CS94&lt;0</formula>
    </cfRule>
  </conditionalFormatting>
  <conditionalFormatting sqref="CT104">
    <cfRule type="colorScale" priority="861">
      <colorScale>
        <cfvo type="min"/>
        <cfvo type="max"/>
        <color theme="0"/>
        <color theme="0"/>
      </colorScale>
    </cfRule>
    <cfRule type="expression" priority="862">
      <formula>#REF!</formula>
    </cfRule>
    <cfRule type="expression" dxfId="1549" priority="863">
      <formula>CS104&lt;0</formula>
    </cfRule>
  </conditionalFormatting>
  <conditionalFormatting sqref="CT105:CT106">
    <cfRule type="colorScale" priority="923">
      <colorScale>
        <cfvo type="min"/>
        <cfvo type="max"/>
        <color theme="0"/>
        <color theme="0"/>
      </colorScale>
    </cfRule>
    <cfRule type="expression" priority="924">
      <formula>$F$19</formula>
    </cfRule>
    <cfRule type="expression" dxfId="1548" priority="925">
      <formula>CS105&lt;0</formula>
    </cfRule>
  </conditionalFormatting>
  <conditionalFormatting sqref="CT110">
    <cfRule type="colorScale" priority="926">
      <colorScale>
        <cfvo type="min"/>
        <cfvo type="max"/>
        <color theme="0"/>
        <color theme="0"/>
      </colorScale>
    </cfRule>
    <cfRule type="expression" dxfId="1547" priority="927">
      <formula>CS110&lt;0</formula>
    </cfRule>
  </conditionalFormatting>
  <conditionalFormatting sqref="CT110:CT111">
    <cfRule type="expression" priority="806">
      <formula>$F$19</formula>
    </cfRule>
  </conditionalFormatting>
  <conditionalFormatting sqref="CT111">
    <cfRule type="colorScale" priority="805">
      <colorScale>
        <cfvo type="min"/>
        <cfvo type="max"/>
        <color theme="0"/>
        <color theme="0"/>
      </colorScale>
    </cfRule>
    <cfRule type="expression" dxfId="1546" priority="807">
      <formula>CS111&lt;0</formula>
    </cfRule>
  </conditionalFormatting>
  <conditionalFormatting sqref="CT117:CT123">
    <cfRule type="colorScale" priority="931">
      <colorScale>
        <cfvo type="min"/>
        <cfvo type="max"/>
        <color theme="0"/>
        <color theme="0"/>
      </colorScale>
    </cfRule>
    <cfRule type="expression" priority="932">
      <formula>$F$19</formula>
    </cfRule>
    <cfRule type="expression" dxfId="1545" priority="933">
      <formula>CS117&lt;0</formula>
    </cfRule>
  </conditionalFormatting>
  <conditionalFormatting sqref="CT125">
    <cfRule type="colorScale" priority="858">
      <colorScale>
        <cfvo type="min"/>
        <cfvo type="max"/>
        <color theme="0"/>
        <color theme="0"/>
      </colorScale>
    </cfRule>
    <cfRule type="expression" priority="859">
      <formula>#REF!</formula>
    </cfRule>
    <cfRule type="expression" dxfId="1544" priority="860">
      <formula>CS125&lt;0</formula>
    </cfRule>
  </conditionalFormatting>
  <conditionalFormatting sqref="CT125:CT135">
    <cfRule type="expression" dxfId="1543" priority="857">
      <formula>IF(CT125="Validar","Rojo","Verde")</formula>
    </cfRule>
  </conditionalFormatting>
  <conditionalFormatting sqref="CT126:CT132">
    <cfRule type="colorScale" priority="934">
      <colorScale>
        <cfvo type="min"/>
        <cfvo type="max"/>
        <color theme="0"/>
        <color theme="0"/>
      </colorScale>
    </cfRule>
    <cfRule type="expression" dxfId="1542" priority="936">
      <formula>CS126&lt;0</formula>
    </cfRule>
  </conditionalFormatting>
  <conditionalFormatting sqref="CT126:CT134">
    <cfRule type="expression" priority="935">
      <formula>$F$19</formula>
    </cfRule>
  </conditionalFormatting>
  <conditionalFormatting sqref="CT133:CT134">
    <cfRule type="colorScale" priority="937">
      <colorScale>
        <cfvo type="min"/>
        <cfvo type="max"/>
        <color theme="0"/>
        <color theme="0"/>
      </colorScale>
    </cfRule>
    <cfRule type="expression" dxfId="1541" priority="938">
      <formula>CS133&lt;0</formula>
    </cfRule>
  </conditionalFormatting>
  <conditionalFormatting sqref="CT135">
    <cfRule type="colorScale" priority="928">
      <colorScale>
        <cfvo type="min"/>
        <cfvo type="max"/>
        <color theme="0"/>
        <color theme="0"/>
      </colorScale>
    </cfRule>
    <cfRule type="expression" priority="929">
      <formula>$F$23</formula>
    </cfRule>
    <cfRule type="expression" dxfId="1540" priority="930">
      <formula>CS135&lt;0</formula>
    </cfRule>
  </conditionalFormatting>
  <conditionalFormatting sqref="CT110:CU111">
    <cfRule type="expression" dxfId="1539" priority="801">
      <formula>IF(CT110="Validar","Rojo","Verde")</formula>
    </cfRule>
  </conditionalFormatting>
  <conditionalFormatting sqref="CT117:CU123">
    <cfRule type="expression" dxfId="1538" priority="814">
      <formula>IF(CT117="Validar","Rojo","Verde")</formula>
    </cfRule>
  </conditionalFormatting>
  <conditionalFormatting sqref="CU40:CU66">
    <cfRule type="colorScale" priority="849">
      <colorScale>
        <cfvo type="min"/>
        <cfvo type="max"/>
        <color theme="0"/>
        <color theme="0"/>
      </colorScale>
    </cfRule>
    <cfRule type="expression" priority="850">
      <formula>#REF!</formula>
    </cfRule>
    <cfRule type="expression" dxfId="1537" priority="851">
      <formula>CT40&lt;0</formula>
    </cfRule>
  </conditionalFormatting>
  <conditionalFormatting sqref="CU40:CU67">
    <cfRule type="expression" dxfId="1536" priority="848">
      <formula>IF(CU40="Validar","Rojo","Verde")</formula>
    </cfRule>
  </conditionalFormatting>
  <conditionalFormatting sqref="CU67 CT82:CU82 CT92:CU92 CT103:CU103 CT107:CU107">
    <cfRule type="expression" priority="853">
      <formula>$F$23</formula>
    </cfRule>
  </conditionalFormatting>
  <conditionalFormatting sqref="CU67 CU82 CU92 CU103 CU107">
    <cfRule type="expression" dxfId="1535" priority="854">
      <formula>CT67&lt;0</formula>
    </cfRule>
  </conditionalFormatting>
  <conditionalFormatting sqref="CU69">
    <cfRule type="colorScale" priority="846">
      <colorScale>
        <cfvo type="min"/>
        <cfvo type="max"/>
        <color theme="0"/>
        <color theme="0"/>
      </colorScale>
    </cfRule>
    <cfRule type="expression" dxfId="1534" priority="847">
      <formula>CT69&lt;0</formula>
    </cfRule>
  </conditionalFormatting>
  <conditionalFormatting sqref="CU69:CU81">
    <cfRule type="expression" priority="844">
      <formula>#REF!</formula>
    </cfRule>
  </conditionalFormatting>
  <conditionalFormatting sqref="CU69:CU82">
    <cfRule type="expression" dxfId="1533" priority="842">
      <formula>IF(CU69="Validar","Rojo","Verde")</formula>
    </cfRule>
  </conditionalFormatting>
  <conditionalFormatting sqref="CU70:CU78">
    <cfRule type="colorScale" priority="843">
      <colorScale>
        <cfvo type="min"/>
        <cfvo type="max"/>
        <color theme="0"/>
        <color theme="0"/>
      </colorScale>
    </cfRule>
    <cfRule type="expression" dxfId="1532" priority="845">
      <formula>CT70&lt;0</formula>
    </cfRule>
  </conditionalFormatting>
  <conditionalFormatting sqref="CU79:CU81">
    <cfRule type="colorScale" priority="855">
      <colorScale>
        <cfvo type="min"/>
        <cfvo type="max"/>
        <color theme="0"/>
        <color theme="0"/>
      </colorScale>
    </cfRule>
    <cfRule type="expression" dxfId="1531" priority="856">
      <formula>CT79&lt;0</formula>
    </cfRule>
  </conditionalFormatting>
  <conditionalFormatting sqref="CU82 CU67 CU92 CU103 CU107">
    <cfRule type="colorScale" priority="852">
      <colorScale>
        <cfvo type="min"/>
        <cfvo type="max"/>
        <color theme="0"/>
        <color theme="0"/>
      </colorScale>
    </cfRule>
  </conditionalFormatting>
  <conditionalFormatting sqref="CU84">
    <cfRule type="colorScale" priority="840">
      <colorScale>
        <cfvo type="min"/>
        <cfvo type="max"/>
        <color theme="0"/>
        <color theme="0"/>
      </colorScale>
    </cfRule>
    <cfRule type="expression" dxfId="1530" priority="841">
      <formula>CT84&lt;0</formula>
    </cfRule>
  </conditionalFormatting>
  <conditionalFormatting sqref="CU84:CU91">
    <cfRule type="expression" priority="838">
      <formula>#REF!</formula>
    </cfRule>
  </conditionalFormatting>
  <conditionalFormatting sqref="CU84:CU92">
    <cfRule type="expression" dxfId="1529" priority="836">
      <formula>IF(CU84="Validar","Rojo","Verde")</formula>
    </cfRule>
  </conditionalFormatting>
  <conditionalFormatting sqref="CU85:CU91">
    <cfRule type="colorScale" priority="837">
      <colorScale>
        <cfvo type="min"/>
        <cfvo type="max"/>
        <color theme="0"/>
        <color theme="0"/>
      </colorScale>
    </cfRule>
    <cfRule type="expression" dxfId="1528" priority="839">
      <formula>CT85&lt;0</formula>
    </cfRule>
  </conditionalFormatting>
  <conditionalFormatting sqref="CU94">
    <cfRule type="colorScale" priority="834">
      <colorScale>
        <cfvo type="min"/>
        <cfvo type="max"/>
        <color theme="0"/>
        <color theme="0"/>
      </colorScale>
    </cfRule>
    <cfRule type="expression" dxfId="1527" priority="835">
      <formula>CT94&lt;0</formula>
    </cfRule>
  </conditionalFormatting>
  <conditionalFormatting sqref="CU94:CU102">
    <cfRule type="expression" priority="828">
      <formula>#REF!</formula>
    </cfRule>
  </conditionalFormatting>
  <conditionalFormatting sqref="CU94:CU103">
    <cfRule type="expression" dxfId="1526" priority="826">
      <formula>IF(CU94="Validar","Rojo","Verde")</formula>
    </cfRule>
  </conditionalFormatting>
  <conditionalFormatting sqref="CU95:CU100">
    <cfRule type="colorScale" priority="832">
      <colorScale>
        <cfvo type="min"/>
        <cfvo type="max"/>
        <color theme="0"/>
        <color theme="0"/>
      </colorScale>
    </cfRule>
    <cfRule type="expression" dxfId="1525" priority="833">
      <formula>CT95&lt;0</formula>
    </cfRule>
  </conditionalFormatting>
  <conditionalFormatting sqref="CU101">
    <cfRule type="colorScale" priority="830">
      <colorScale>
        <cfvo type="min"/>
        <cfvo type="max"/>
        <color theme="0"/>
        <color theme="0"/>
      </colorScale>
    </cfRule>
    <cfRule type="expression" dxfId="1524" priority="831">
      <formula>CT101&lt;0</formula>
    </cfRule>
  </conditionalFormatting>
  <conditionalFormatting sqref="CU102">
    <cfRule type="colorScale" priority="827">
      <colorScale>
        <cfvo type="min"/>
        <cfvo type="max"/>
        <color theme="0"/>
        <color theme="0"/>
      </colorScale>
    </cfRule>
    <cfRule type="expression" dxfId="1523" priority="829">
      <formula>CT102&lt;0</formula>
    </cfRule>
  </conditionalFormatting>
  <conditionalFormatting sqref="CU105">
    <cfRule type="colorScale" priority="824">
      <colorScale>
        <cfvo type="min"/>
        <cfvo type="max"/>
        <color theme="0"/>
        <color theme="0"/>
      </colorScale>
    </cfRule>
    <cfRule type="expression" dxfId="1522" priority="825">
      <formula>CT105&lt;0</formula>
    </cfRule>
  </conditionalFormatting>
  <conditionalFormatting sqref="CU105:CU106">
    <cfRule type="expression" priority="822">
      <formula>#REF!</formula>
    </cfRule>
  </conditionalFormatting>
  <conditionalFormatting sqref="CU105:CU107">
    <cfRule type="expression" dxfId="1521" priority="820">
      <formula>IF(CU105="Validar","Rojo","Verde")</formula>
    </cfRule>
  </conditionalFormatting>
  <conditionalFormatting sqref="CU106">
    <cfRule type="colorScale" priority="821">
      <colorScale>
        <cfvo type="min"/>
        <cfvo type="max"/>
        <color theme="0"/>
        <color theme="0"/>
      </colorScale>
    </cfRule>
    <cfRule type="expression" dxfId="1520" priority="823">
      <formula>CT106&lt;0</formula>
    </cfRule>
  </conditionalFormatting>
  <conditionalFormatting sqref="CU110">
    <cfRule type="colorScale" priority="812">
      <colorScale>
        <cfvo type="min"/>
        <cfvo type="max"/>
        <color theme="0"/>
        <color theme="0"/>
      </colorScale>
    </cfRule>
    <cfRule type="expression" dxfId="1519" priority="813">
      <formula>CT110&lt;0</formula>
    </cfRule>
  </conditionalFormatting>
  <conditionalFormatting sqref="CU110:CU111">
    <cfRule type="expression" priority="803">
      <formula>#REF!</formula>
    </cfRule>
  </conditionalFormatting>
  <conditionalFormatting sqref="CU111">
    <cfRule type="colorScale" priority="802">
      <colorScale>
        <cfvo type="min"/>
        <cfvo type="max"/>
        <color theme="0"/>
        <color theme="0"/>
      </colorScale>
    </cfRule>
    <cfRule type="expression" dxfId="1518" priority="804">
      <formula>CT111&lt;0</formula>
    </cfRule>
  </conditionalFormatting>
  <conditionalFormatting sqref="CU117">
    <cfRule type="colorScale" priority="818">
      <colorScale>
        <cfvo type="min"/>
        <cfvo type="max"/>
        <color theme="0"/>
        <color theme="0"/>
      </colorScale>
    </cfRule>
    <cfRule type="expression" dxfId="1517" priority="819">
      <formula>CT117&lt;0</formula>
    </cfRule>
  </conditionalFormatting>
  <conditionalFormatting sqref="CU117:CU123">
    <cfRule type="expression" priority="816">
      <formula>#REF!</formula>
    </cfRule>
  </conditionalFormatting>
  <conditionalFormatting sqref="CU118:CU123">
    <cfRule type="colorScale" priority="815">
      <colorScale>
        <cfvo type="min"/>
        <cfvo type="max"/>
        <color theme="0"/>
        <color theme="0"/>
      </colorScale>
    </cfRule>
    <cfRule type="expression" dxfId="1516" priority="817">
      <formula>CT118&lt;0</formula>
    </cfRule>
  </conditionalFormatting>
  <conditionalFormatting sqref="CU126:CU135">
    <cfRule type="expression" dxfId="1515" priority="939">
      <formula>IF(CU126="Validar","Rojo","Verde")</formula>
    </cfRule>
    <cfRule type="colorScale" priority="940">
      <colorScale>
        <cfvo type="min"/>
        <cfvo type="max"/>
        <color theme="0"/>
        <color theme="0"/>
      </colorScale>
    </cfRule>
    <cfRule type="expression" priority="941">
      <formula>$F$23</formula>
    </cfRule>
    <cfRule type="expression" dxfId="1514" priority="942">
      <formula>CT126&lt;0</formula>
    </cfRule>
  </conditionalFormatting>
  <conditionalFormatting sqref="CT6">
    <cfRule type="colorScale" priority="799">
      <colorScale>
        <cfvo type="min"/>
        <cfvo type="max"/>
        <color theme="0"/>
        <color theme="0"/>
      </colorScale>
    </cfRule>
    <cfRule type="expression" dxfId="1513" priority="800">
      <formula>CS6&lt;0</formula>
    </cfRule>
  </conditionalFormatting>
  <conditionalFormatting sqref="CT6">
    <cfRule type="expression" dxfId="1512" priority="797">
      <formula>IF(CT6="Validar","Rojo","Verde")</formula>
    </cfRule>
    <cfRule type="expression" priority="798">
      <formula>#REF!</formula>
    </cfRule>
  </conditionalFormatting>
  <conditionalFormatting sqref="CT7:CT8">
    <cfRule type="colorScale" priority="795">
      <colorScale>
        <cfvo type="min"/>
        <cfvo type="max"/>
        <color theme="0"/>
        <color theme="0"/>
      </colorScale>
    </cfRule>
    <cfRule type="expression" dxfId="1511" priority="796">
      <formula>CS7&lt;0</formula>
    </cfRule>
  </conditionalFormatting>
  <conditionalFormatting sqref="CT7:CT8">
    <cfRule type="expression" dxfId="1510" priority="793">
      <formula>IF(CT7="Validar","Rojo","Verde")</formula>
    </cfRule>
    <cfRule type="expression" priority="794">
      <formula>#REF!</formula>
    </cfRule>
  </conditionalFormatting>
  <conditionalFormatting sqref="CW9">
    <cfRule type="colorScale" priority="764">
      <colorScale>
        <cfvo type="min"/>
        <cfvo type="max"/>
        <color theme="0"/>
        <color theme="0"/>
      </colorScale>
    </cfRule>
    <cfRule type="expression" dxfId="1509" priority="765">
      <formula>CV9&lt;0</formula>
    </cfRule>
  </conditionalFormatting>
  <conditionalFormatting sqref="CW9:CW20">
    <cfRule type="expression" dxfId="1508" priority="735">
      <formula>IF(CW9="Validar","Rojo","Verde")</formula>
    </cfRule>
    <cfRule type="expression" priority="737">
      <formula>#REF!</formula>
    </cfRule>
  </conditionalFormatting>
  <conditionalFormatting sqref="CW10">
    <cfRule type="colorScale" priority="741">
      <colorScale>
        <cfvo type="min"/>
        <cfvo type="max"/>
        <color theme="0"/>
        <color theme="0"/>
      </colorScale>
    </cfRule>
    <cfRule type="expression" dxfId="1507" priority="742">
      <formula>CV10&lt;0</formula>
    </cfRule>
  </conditionalFormatting>
  <conditionalFormatting sqref="CW11:CW14">
    <cfRule type="colorScale" priority="762">
      <colorScale>
        <cfvo type="min"/>
        <cfvo type="max"/>
        <color theme="0"/>
        <color theme="0"/>
      </colorScale>
    </cfRule>
    <cfRule type="expression" dxfId="1506" priority="763">
      <formula>CV11&lt;0</formula>
    </cfRule>
  </conditionalFormatting>
  <conditionalFormatting sqref="CW15">
    <cfRule type="colorScale" priority="739">
      <colorScale>
        <cfvo type="min"/>
        <cfvo type="max"/>
        <color theme="0"/>
        <color theme="0"/>
      </colorScale>
    </cfRule>
    <cfRule type="expression" dxfId="1505" priority="740">
      <formula>CV15&lt;0</formula>
    </cfRule>
  </conditionalFormatting>
  <conditionalFormatting sqref="CW16:CW17">
    <cfRule type="colorScale" priority="760">
      <colorScale>
        <cfvo type="min"/>
        <cfvo type="max"/>
        <color theme="0"/>
        <color theme="0"/>
      </colorScale>
    </cfRule>
    <cfRule type="expression" dxfId="1504" priority="761">
      <formula>CV16&lt;0</formula>
    </cfRule>
  </conditionalFormatting>
  <conditionalFormatting sqref="CW18">
    <cfRule type="colorScale" priority="736">
      <colorScale>
        <cfvo type="min"/>
        <cfvo type="max"/>
        <color theme="0"/>
        <color theme="0"/>
      </colorScale>
    </cfRule>
    <cfRule type="expression" dxfId="1503" priority="738">
      <formula>CV18&lt;0</formula>
    </cfRule>
  </conditionalFormatting>
  <conditionalFormatting sqref="CW19:CW20">
    <cfRule type="colorScale" priority="758">
      <colorScale>
        <cfvo type="min"/>
        <cfvo type="max"/>
        <color theme="0"/>
        <color theme="0"/>
      </colorScale>
    </cfRule>
    <cfRule type="expression" dxfId="1502" priority="759">
      <formula>CV19&lt;0</formula>
    </cfRule>
  </conditionalFormatting>
  <conditionalFormatting sqref="CW23">
    <cfRule type="colorScale" priority="733">
      <colorScale>
        <cfvo type="min"/>
        <cfvo type="max"/>
        <color theme="0"/>
        <color theme="0"/>
      </colorScale>
    </cfRule>
    <cfRule type="expression" dxfId="1501" priority="734">
      <formula>CV23&lt;0</formula>
    </cfRule>
  </conditionalFormatting>
  <conditionalFormatting sqref="CW23:CW31">
    <cfRule type="expression" dxfId="1500" priority="727">
      <formula>IF(CW23="Validar","Rojo","Verde")</formula>
    </cfRule>
    <cfRule type="expression" priority="729">
      <formula>#REF!</formula>
    </cfRule>
  </conditionalFormatting>
  <conditionalFormatting sqref="CW24">
    <cfRule type="colorScale" priority="756">
      <colorScale>
        <cfvo type="min"/>
        <cfvo type="max"/>
        <color theme="0"/>
        <color theme="0"/>
      </colorScale>
    </cfRule>
    <cfRule type="expression" dxfId="1499" priority="757">
      <formula>CV24&lt;0</formula>
    </cfRule>
  </conditionalFormatting>
  <conditionalFormatting sqref="CW25">
    <cfRule type="colorScale" priority="754">
      <colorScale>
        <cfvo type="min"/>
        <cfvo type="max"/>
        <color theme="0"/>
        <color theme="0"/>
      </colorScale>
    </cfRule>
    <cfRule type="expression" dxfId="1498" priority="755">
      <formula>CV25&lt;0</formula>
    </cfRule>
  </conditionalFormatting>
  <conditionalFormatting sqref="CW26">
    <cfRule type="colorScale" priority="731">
      <colorScale>
        <cfvo type="min"/>
        <cfvo type="max"/>
        <color theme="0"/>
        <color theme="0"/>
      </colorScale>
    </cfRule>
    <cfRule type="expression" dxfId="1497" priority="732">
      <formula>CV26&lt;0</formula>
    </cfRule>
  </conditionalFormatting>
  <conditionalFormatting sqref="CW27">
    <cfRule type="colorScale" priority="752">
      <colorScale>
        <cfvo type="min"/>
        <cfvo type="max"/>
        <color theme="0"/>
        <color theme="0"/>
      </colorScale>
    </cfRule>
    <cfRule type="expression" dxfId="1496" priority="753">
      <formula>CV27&lt;0</formula>
    </cfRule>
  </conditionalFormatting>
  <conditionalFormatting sqref="CW28">
    <cfRule type="colorScale" priority="750">
      <colorScale>
        <cfvo type="min"/>
        <cfvo type="max"/>
        <color theme="0"/>
        <color theme="0"/>
      </colorScale>
    </cfRule>
    <cfRule type="expression" dxfId="1495" priority="751">
      <formula>CV28&lt;0</formula>
    </cfRule>
  </conditionalFormatting>
  <conditionalFormatting sqref="CW29">
    <cfRule type="colorScale" priority="728">
      <colorScale>
        <cfvo type="min"/>
        <cfvo type="max"/>
        <color theme="0"/>
        <color theme="0"/>
      </colorScale>
    </cfRule>
    <cfRule type="expression" dxfId="1494" priority="730">
      <formula>CV29&lt;0</formula>
    </cfRule>
  </conditionalFormatting>
  <conditionalFormatting sqref="CW30">
    <cfRule type="colorScale" priority="748">
      <colorScale>
        <cfvo type="min"/>
        <cfvo type="max"/>
        <color theme="0"/>
        <color theme="0"/>
      </colorScale>
    </cfRule>
    <cfRule type="expression" dxfId="1493" priority="749">
      <formula>CV30&lt;0</formula>
    </cfRule>
  </conditionalFormatting>
  <conditionalFormatting sqref="CW31">
    <cfRule type="colorScale" priority="746">
      <colorScale>
        <cfvo type="min"/>
        <cfvo type="max"/>
        <color theme="0"/>
        <color theme="0"/>
      </colorScale>
    </cfRule>
    <cfRule type="expression" dxfId="1492" priority="747">
      <formula>CV31&lt;0</formula>
    </cfRule>
  </conditionalFormatting>
  <conditionalFormatting sqref="CW39">
    <cfRule type="colorScale" priority="724">
      <colorScale>
        <cfvo type="min"/>
        <cfvo type="max"/>
        <color theme="0"/>
        <color theme="0"/>
      </colorScale>
    </cfRule>
    <cfRule type="expression" priority="725">
      <formula>#REF!</formula>
    </cfRule>
    <cfRule type="expression" dxfId="1491" priority="726">
      <formula>CV39&lt;0</formula>
    </cfRule>
  </conditionalFormatting>
  <conditionalFormatting sqref="CW39:CW107">
    <cfRule type="expression" dxfId="1490" priority="705">
      <formula>IF(CW39="Validar","Rojo","Verde")</formula>
    </cfRule>
  </conditionalFormatting>
  <conditionalFormatting sqref="CW40:CW67">
    <cfRule type="colorScale" priority="743">
      <colorScale>
        <cfvo type="min"/>
        <cfvo type="max"/>
        <color theme="0"/>
        <color theme="0"/>
      </colorScale>
    </cfRule>
    <cfRule type="expression" priority="744">
      <formula>$F$19</formula>
    </cfRule>
    <cfRule type="expression" dxfId="1489" priority="745">
      <formula>CV40&lt;0</formula>
    </cfRule>
  </conditionalFormatting>
  <conditionalFormatting sqref="CW68">
    <cfRule type="colorScale" priority="721">
      <colorScale>
        <cfvo type="min"/>
        <cfvo type="max"/>
        <color theme="0"/>
        <color theme="0"/>
      </colorScale>
    </cfRule>
    <cfRule type="expression" priority="722">
      <formula>#REF!</formula>
    </cfRule>
    <cfRule type="expression" dxfId="1488" priority="723">
      <formula>CV68&lt;0</formula>
    </cfRule>
  </conditionalFormatting>
  <conditionalFormatting sqref="CW69:CW81">
    <cfRule type="colorScale" priority="768">
      <colorScale>
        <cfvo type="min"/>
        <cfvo type="max"/>
        <color theme="0"/>
        <color theme="0"/>
      </colorScale>
    </cfRule>
    <cfRule type="expression" priority="769">
      <formula>$F$19</formula>
    </cfRule>
    <cfRule type="expression" dxfId="1487" priority="770">
      <formula>CV69&lt;0</formula>
    </cfRule>
  </conditionalFormatting>
  <conditionalFormatting sqref="CW82 CW92 CW103 CW107">
    <cfRule type="expression" dxfId="1486" priority="767">
      <formula>CV82&lt;0</formula>
    </cfRule>
  </conditionalFormatting>
  <conditionalFormatting sqref="CW83">
    <cfRule type="colorScale" priority="706">
      <colorScale>
        <cfvo type="min"/>
        <cfvo type="max"/>
        <color theme="0"/>
        <color theme="0"/>
      </colorScale>
    </cfRule>
    <cfRule type="expression" priority="707">
      <formula>#REF!</formula>
    </cfRule>
    <cfRule type="expression" dxfId="1485" priority="708">
      <formula>CV83&lt;0</formula>
    </cfRule>
  </conditionalFormatting>
  <conditionalFormatting sqref="CW84:CW91">
    <cfRule type="colorScale" priority="771">
      <colorScale>
        <cfvo type="min"/>
        <cfvo type="max"/>
        <color theme="0"/>
        <color theme="0"/>
      </colorScale>
    </cfRule>
    <cfRule type="expression" priority="772">
      <formula>$F$19</formula>
    </cfRule>
    <cfRule type="expression" dxfId="1484" priority="773">
      <formula>CV84&lt;0</formula>
    </cfRule>
  </conditionalFormatting>
  <conditionalFormatting sqref="CW92 CW82 CW103 CW107">
    <cfRule type="colorScale" priority="766">
      <colorScale>
        <cfvo type="min"/>
        <cfvo type="max"/>
        <color theme="0"/>
        <color theme="0"/>
      </colorScale>
    </cfRule>
  </conditionalFormatting>
  <conditionalFormatting sqref="CW93">
    <cfRule type="colorScale" priority="718">
      <colorScale>
        <cfvo type="min"/>
        <cfvo type="max"/>
        <color theme="0"/>
        <color theme="0"/>
      </colorScale>
    </cfRule>
    <cfRule type="expression" priority="719">
      <formula>#REF!</formula>
    </cfRule>
    <cfRule type="expression" dxfId="1483" priority="720">
      <formula>CV93&lt;0</formula>
    </cfRule>
  </conditionalFormatting>
  <conditionalFormatting sqref="CW94:CW102">
    <cfRule type="colorScale" priority="774">
      <colorScale>
        <cfvo type="min"/>
        <cfvo type="max"/>
        <color theme="0"/>
        <color theme="0"/>
      </colorScale>
    </cfRule>
    <cfRule type="expression" priority="775">
      <formula>$F$19</formula>
    </cfRule>
    <cfRule type="expression" dxfId="1482" priority="776">
      <formula>CV94&lt;0</formula>
    </cfRule>
  </conditionalFormatting>
  <conditionalFormatting sqref="CW104">
    <cfRule type="colorScale" priority="715">
      <colorScale>
        <cfvo type="min"/>
        <cfvo type="max"/>
        <color theme="0"/>
        <color theme="0"/>
      </colorScale>
    </cfRule>
    <cfRule type="expression" priority="716">
      <formula>#REF!</formula>
    </cfRule>
    <cfRule type="expression" dxfId="1481" priority="717">
      <formula>CV104&lt;0</formula>
    </cfRule>
  </conditionalFormatting>
  <conditionalFormatting sqref="CW105:CW106">
    <cfRule type="colorScale" priority="777">
      <colorScale>
        <cfvo type="min"/>
        <cfvo type="max"/>
        <color theme="0"/>
        <color theme="0"/>
      </colorScale>
    </cfRule>
    <cfRule type="expression" priority="778">
      <formula>$F$19</formula>
    </cfRule>
    <cfRule type="expression" dxfId="1480" priority="779">
      <formula>CV105&lt;0</formula>
    </cfRule>
  </conditionalFormatting>
  <conditionalFormatting sqref="CW110">
    <cfRule type="colorScale" priority="780">
      <colorScale>
        <cfvo type="min"/>
        <cfvo type="max"/>
        <color theme="0"/>
        <color theme="0"/>
      </colorScale>
    </cfRule>
    <cfRule type="expression" dxfId="1479" priority="781">
      <formula>CV110&lt;0</formula>
    </cfRule>
  </conditionalFormatting>
  <conditionalFormatting sqref="CW110:CW111">
    <cfRule type="expression" priority="703">
      <formula>$F$19</formula>
    </cfRule>
  </conditionalFormatting>
  <conditionalFormatting sqref="CW111">
    <cfRule type="colorScale" priority="702">
      <colorScale>
        <cfvo type="min"/>
        <cfvo type="max"/>
        <color theme="0"/>
        <color theme="0"/>
      </colorScale>
    </cfRule>
    <cfRule type="expression" dxfId="1478" priority="704">
      <formula>CV111&lt;0</formula>
    </cfRule>
  </conditionalFormatting>
  <conditionalFormatting sqref="CW117:CW123">
    <cfRule type="colorScale" priority="785">
      <colorScale>
        <cfvo type="min"/>
        <cfvo type="max"/>
        <color theme="0"/>
        <color theme="0"/>
      </colorScale>
    </cfRule>
    <cfRule type="expression" priority="786">
      <formula>$F$19</formula>
    </cfRule>
    <cfRule type="expression" dxfId="1477" priority="787">
      <formula>CV117&lt;0</formula>
    </cfRule>
  </conditionalFormatting>
  <conditionalFormatting sqref="CW125">
    <cfRule type="colorScale" priority="712">
      <colorScale>
        <cfvo type="min"/>
        <cfvo type="max"/>
        <color theme="0"/>
        <color theme="0"/>
      </colorScale>
    </cfRule>
    <cfRule type="expression" priority="713">
      <formula>#REF!</formula>
    </cfRule>
    <cfRule type="expression" dxfId="1476" priority="714">
      <formula>CV125&lt;0</formula>
    </cfRule>
  </conditionalFormatting>
  <conditionalFormatting sqref="CW125:CW135">
    <cfRule type="expression" dxfId="1475" priority="711">
      <formula>IF(CW125="Validar","Rojo","Verde")</formula>
    </cfRule>
  </conditionalFormatting>
  <conditionalFormatting sqref="CW126:CW132">
    <cfRule type="colorScale" priority="788">
      <colorScale>
        <cfvo type="min"/>
        <cfvo type="max"/>
        <color theme="0"/>
        <color theme="0"/>
      </colorScale>
    </cfRule>
    <cfRule type="expression" dxfId="1474" priority="790">
      <formula>CV126&lt;0</formula>
    </cfRule>
  </conditionalFormatting>
  <conditionalFormatting sqref="CW126:CW134">
    <cfRule type="expression" priority="789">
      <formula>$F$19</formula>
    </cfRule>
  </conditionalFormatting>
  <conditionalFormatting sqref="CW133:CW134">
    <cfRule type="colorScale" priority="791">
      <colorScale>
        <cfvo type="min"/>
        <cfvo type="max"/>
        <color theme="0"/>
        <color theme="0"/>
      </colorScale>
    </cfRule>
    <cfRule type="expression" dxfId="1473" priority="792">
      <formula>CV133&lt;0</formula>
    </cfRule>
  </conditionalFormatting>
  <conditionalFormatting sqref="CW135">
    <cfRule type="colorScale" priority="782">
      <colorScale>
        <cfvo type="min"/>
        <cfvo type="max"/>
        <color theme="0"/>
        <color theme="0"/>
      </colorScale>
    </cfRule>
    <cfRule type="expression" priority="783">
      <formula>$F$23</formula>
    </cfRule>
    <cfRule type="expression" dxfId="1472" priority="784">
      <formula>CV135&lt;0</formula>
    </cfRule>
  </conditionalFormatting>
  <conditionalFormatting sqref="CW110:CW111">
    <cfRule type="expression" dxfId="1471" priority="701">
      <formula>IF(CW110="Validar","Rojo","Verde")</formula>
    </cfRule>
  </conditionalFormatting>
  <conditionalFormatting sqref="CW117:CW123">
    <cfRule type="expression" dxfId="1470" priority="709">
      <formula>IF(CW117="Validar","Rojo","Verde")</formula>
    </cfRule>
  </conditionalFormatting>
  <conditionalFormatting sqref="CW82 CW92 CW103 CW107">
    <cfRule type="expression" priority="710">
      <formula>$F$23</formula>
    </cfRule>
  </conditionalFormatting>
  <conditionalFormatting sqref="CW6">
    <cfRule type="colorScale" priority="699">
      <colorScale>
        <cfvo type="min"/>
        <cfvo type="max"/>
        <color theme="0"/>
        <color theme="0"/>
      </colorScale>
    </cfRule>
    <cfRule type="expression" dxfId="1469" priority="700">
      <formula>CV6&lt;0</formula>
    </cfRule>
  </conditionalFormatting>
  <conditionalFormatting sqref="CW6">
    <cfRule type="expression" dxfId="1468" priority="697">
      <formula>IF(CW6="Validar","Rojo","Verde")</formula>
    </cfRule>
    <cfRule type="expression" priority="698">
      <formula>#REF!</formula>
    </cfRule>
  </conditionalFormatting>
  <conditionalFormatting sqref="CW7:CW8">
    <cfRule type="colorScale" priority="695">
      <colorScale>
        <cfvo type="min"/>
        <cfvo type="max"/>
        <color theme="0"/>
        <color theme="0"/>
      </colorScale>
    </cfRule>
    <cfRule type="expression" dxfId="1467" priority="696">
      <formula>CV7&lt;0</formula>
    </cfRule>
  </conditionalFormatting>
  <conditionalFormatting sqref="CW7:CW8">
    <cfRule type="expression" dxfId="1466" priority="693">
      <formula>IF(CW7="Validar","Rojo","Verde")</formula>
    </cfRule>
    <cfRule type="expression" priority="694">
      <formula>#REF!</formula>
    </cfRule>
  </conditionalFormatting>
  <conditionalFormatting sqref="AU9">
    <cfRule type="colorScale" priority="664">
      <colorScale>
        <cfvo type="min"/>
        <cfvo type="max"/>
        <color theme="0"/>
        <color theme="0"/>
      </colorScale>
    </cfRule>
    <cfRule type="expression" dxfId="1465" priority="665">
      <formula>AT9&lt;0</formula>
    </cfRule>
  </conditionalFormatting>
  <conditionalFormatting sqref="AU9:AU20">
    <cfRule type="expression" dxfId="1464" priority="635">
      <formula>IF(AU9="Validar","Rojo","Verde")</formula>
    </cfRule>
    <cfRule type="expression" priority="637">
      <formula>#REF!</formula>
    </cfRule>
  </conditionalFormatting>
  <conditionalFormatting sqref="AU10">
    <cfRule type="colorScale" priority="641">
      <colorScale>
        <cfvo type="min"/>
        <cfvo type="max"/>
        <color theme="0"/>
        <color theme="0"/>
      </colorScale>
    </cfRule>
    <cfRule type="expression" dxfId="1463" priority="642">
      <formula>AT10&lt;0</formula>
    </cfRule>
  </conditionalFormatting>
  <conditionalFormatting sqref="AU11:AU14">
    <cfRule type="colorScale" priority="662">
      <colorScale>
        <cfvo type="min"/>
        <cfvo type="max"/>
        <color theme="0"/>
        <color theme="0"/>
      </colorScale>
    </cfRule>
    <cfRule type="expression" dxfId="1462" priority="663">
      <formula>AT11&lt;0</formula>
    </cfRule>
  </conditionalFormatting>
  <conditionalFormatting sqref="AU15">
    <cfRule type="colorScale" priority="639">
      <colorScale>
        <cfvo type="min"/>
        <cfvo type="max"/>
        <color theme="0"/>
        <color theme="0"/>
      </colorScale>
    </cfRule>
    <cfRule type="expression" dxfId="1461" priority="640">
      <formula>AT15&lt;0</formula>
    </cfRule>
  </conditionalFormatting>
  <conditionalFormatting sqref="AU16:AU17">
    <cfRule type="colorScale" priority="660">
      <colorScale>
        <cfvo type="min"/>
        <cfvo type="max"/>
        <color theme="0"/>
        <color theme="0"/>
      </colorScale>
    </cfRule>
    <cfRule type="expression" dxfId="1460" priority="661">
      <formula>AT16&lt;0</formula>
    </cfRule>
  </conditionalFormatting>
  <conditionalFormatting sqref="AU18">
    <cfRule type="colorScale" priority="636">
      <colorScale>
        <cfvo type="min"/>
        <cfvo type="max"/>
        <color theme="0"/>
        <color theme="0"/>
      </colorScale>
    </cfRule>
    <cfRule type="expression" dxfId="1459" priority="638">
      <formula>AT18&lt;0</formula>
    </cfRule>
  </conditionalFormatting>
  <conditionalFormatting sqref="AU19:AU20">
    <cfRule type="colorScale" priority="658">
      <colorScale>
        <cfvo type="min"/>
        <cfvo type="max"/>
        <color theme="0"/>
        <color theme="0"/>
      </colorScale>
    </cfRule>
    <cfRule type="expression" dxfId="1458" priority="659">
      <formula>AT19&lt;0</formula>
    </cfRule>
  </conditionalFormatting>
  <conditionalFormatting sqref="AU23">
    <cfRule type="colorScale" priority="633">
      <colorScale>
        <cfvo type="min"/>
        <cfvo type="max"/>
        <color theme="0"/>
        <color theme="0"/>
      </colorScale>
    </cfRule>
    <cfRule type="expression" dxfId="1457" priority="634">
      <formula>AT23&lt;0</formula>
    </cfRule>
  </conditionalFormatting>
  <conditionalFormatting sqref="AU23:AU31">
    <cfRule type="expression" dxfId="1456" priority="627">
      <formula>IF(AU23="Validar","Rojo","Verde")</formula>
    </cfRule>
    <cfRule type="expression" priority="629">
      <formula>#REF!</formula>
    </cfRule>
  </conditionalFormatting>
  <conditionalFormatting sqref="AU24">
    <cfRule type="colorScale" priority="656">
      <colorScale>
        <cfvo type="min"/>
        <cfvo type="max"/>
        <color theme="0"/>
        <color theme="0"/>
      </colorScale>
    </cfRule>
    <cfRule type="expression" dxfId="1455" priority="657">
      <formula>AT24&lt;0</formula>
    </cfRule>
  </conditionalFormatting>
  <conditionalFormatting sqref="AU25">
    <cfRule type="colorScale" priority="654">
      <colorScale>
        <cfvo type="min"/>
        <cfvo type="max"/>
        <color theme="0"/>
        <color theme="0"/>
      </colorScale>
    </cfRule>
    <cfRule type="expression" dxfId="1454" priority="655">
      <formula>AT25&lt;0</formula>
    </cfRule>
  </conditionalFormatting>
  <conditionalFormatting sqref="AU26">
    <cfRule type="colorScale" priority="631">
      <colorScale>
        <cfvo type="min"/>
        <cfvo type="max"/>
        <color theme="0"/>
        <color theme="0"/>
      </colorScale>
    </cfRule>
    <cfRule type="expression" dxfId="1453" priority="632">
      <formula>AT26&lt;0</formula>
    </cfRule>
  </conditionalFormatting>
  <conditionalFormatting sqref="AU27">
    <cfRule type="colorScale" priority="652">
      <colorScale>
        <cfvo type="min"/>
        <cfvo type="max"/>
        <color theme="0"/>
        <color theme="0"/>
      </colorScale>
    </cfRule>
    <cfRule type="expression" dxfId="1452" priority="653">
      <formula>AT27&lt;0</formula>
    </cfRule>
  </conditionalFormatting>
  <conditionalFormatting sqref="AU28">
    <cfRule type="colorScale" priority="650">
      <colorScale>
        <cfvo type="min"/>
        <cfvo type="max"/>
        <color theme="0"/>
        <color theme="0"/>
      </colorScale>
    </cfRule>
    <cfRule type="expression" dxfId="1451" priority="651">
      <formula>AT28&lt;0</formula>
    </cfRule>
  </conditionalFormatting>
  <conditionalFormatting sqref="AU29">
    <cfRule type="colorScale" priority="628">
      <colorScale>
        <cfvo type="min"/>
        <cfvo type="max"/>
        <color theme="0"/>
        <color theme="0"/>
      </colorScale>
    </cfRule>
    <cfRule type="expression" dxfId="1450" priority="630">
      <formula>AT29&lt;0</formula>
    </cfRule>
  </conditionalFormatting>
  <conditionalFormatting sqref="AU30">
    <cfRule type="colorScale" priority="648">
      <colorScale>
        <cfvo type="min"/>
        <cfvo type="max"/>
        <color theme="0"/>
        <color theme="0"/>
      </colorScale>
    </cfRule>
    <cfRule type="expression" dxfId="1449" priority="649">
      <formula>AT30&lt;0</formula>
    </cfRule>
  </conditionalFormatting>
  <conditionalFormatting sqref="AU31">
    <cfRule type="colorScale" priority="646">
      <colorScale>
        <cfvo type="min"/>
        <cfvo type="max"/>
        <color theme="0"/>
        <color theme="0"/>
      </colorScale>
    </cfRule>
    <cfRule type="expression" dxfId="1448" priority="647">
      <formula>AT31&lt;0</formula>
    </cfRule>
  </conditionalFormatting>
  <conditionalFormatting sqref="AU39">
    <cfRule type="colorScale" priority="624">
      <colorScale>
        <cfvo type="min"/>
        <cfvo type="max"/>
        <color theme="0"/>
        <color theme="0"/>
      </colorScale>
    </cfRule>
    <cfRule type="expression" priority="625">
      <formula>#REF!</formula>
    </cfRule>
    <cfRule type="expression" dxfId="1447" priority="626">
      <formula>AT39&lt;0</formula>
    </cfRule>
  </conditionalFormatting>
  <conditionalFormatting sqref="AU39:AU107">
    <cfRule type="expression" dxfId="1446" priority="605">
      <formula>IF(AU39="Validar","Rojo","Verde")</formula>
    </cfRule>
  </conditionalFormatting>
  <conditionalFormatting sqref="AU40:AU67">
    <cfRule type="colorScale" priority="643">
      <colorScale>
        <cfvo type="min"/>
        <cfvo type="max"/>
        <color theme="0"/>
        <color theme="0"/>
      </colorScale>
    </cfRule>
    <cfRule type="expression" priority="644">
      <formula>$F$19</formula>
    </cfRule>
    <cfRule type="expression" dxfId="1445" priority="645">
      <formula>AT40&lt;0</formula>
    </cfRule>
  </conditionalFormatting>
  <conditionalFormatting sqref="AU68">
    <cfRule type="colorScale" priority="621">
      <colorScale>
        <cfvo type="min"/>
        <cfvo type="max"/>
        <color theme="0"/>
        <color theme="0"/>
      </colorScale>
    </cfRule>
    <cfRule type="expression" priority="622">
      <formula>#REF!</formula>
    </cfRule>
    <cfRule type="expression" dxfId="1444" priority="623">
      <formula>AT68&lt;0</formula>
    </cfRule>
  </conditionalFormatting>
  <conditionalFormatting sqref="AU69:AU81">
    <cfRule type="colorScale" priority="668">
      <colorScale>
        <cfvo type="min"/>
        <cfvo type="max"/>
        <color theme="0"/>
        <color theme="0"/>
      </colorScale>
    </cfRule>
    <cfRule type="expression" priority="669">
      <formula>$F$19</formula>
    </cfRule>
    <cfRule type="expression" dxfId="1443" priority="670">
      <formula>AT69&lt;0</formula>
    </cfRule>
  </conditionalFormatting>
  <conditionalFormatting sqref="AU82 AU92 AU103 AU107">
    <cfRule type="expression" dxfId="1442" priority="667">
      <formula>AT82&lt;0</formula>
    </cfRule>
  </conditionalFormatting>
  <conditionalFormatting sqref="AU83">
    <cfRule type="colorScale" priority="606">
      <colorScale>
        <cfvo type="min"/>
        <cfvo type="max"/>
        <color theme="0"/>
        <color theme="0"/>
      </colorScale>
    </cfRule>
    <cfRule type="expression" priority="607">
      <formula>#REF!</formula>
    </cfRule>
    <cfRule type="expression" dxfId="1441" priority="608">
      <formula>AT83&lt;0</formula>
    </cfRule>
  </conditionalFormatting>
  <conditionalFormatting sqref="AU84:AU91">
    <cfRule type="colorScale" priority="671">
      <colorScale>
        <cfvo type="min"/>
        <cfvo type="max"/>
        <color theme="0"/>
        <color theme="0"/>
      </colorScale>
    </cfRule>
    <cfRule type="expression" priority="672">
      <formula>$F$19</formula>
    </cfRule>
    <cfRule type="expression" dxfId="1440" priority="673">
      <formula>AT84&lt;0</formula>
    </cfRule>
  </conditionalFormatting>
  <conditionalFormatting sqref="AU92 AU82 AU103 AU107">
    <cfRule type="colorScale" priority="666">
      <colorScale>
        <cfvo type="min"/>
        <cfvo type="max"/>
        <color theme="0"/>
        <color theme="0"/>
      </colorScale>
    </cfRule>
  </conditionalFormatting>
  <conditionalFormatting sqref="AU93">
    <cfRule type="colorScale" priority="618">
      <colorScale>
        <cfvo type="min"/>
        <cfvo type="max"/>
        <color theme="0"/>
        <color theme="0"/>
      </colorScale>
    </cfRule>
    <cfRule type="expression" priority="619">
      <formula>#REF!</formula>
    </cfRule>
    <cfRule type="expression" dxfId="1439" priority="620">
      <formula>AT93&lt;0</formula>
    </cfRule>
  </conditionalFormatting>
  <conditionalFormatting sqref="AU94:AU102">
    <cfRule type="colorScale" priority="674">
      <colorScale>
        <cfvo type="min"/>
        <cfvo type="max"/>
        <color theme="0"/>
        <color theme="0"/>
      </colorScale>
    </cfRule>
    <cfRule type="expression" priority="675">
      <formula>$F$19</formula>
    </cfRule>
    <cfRule type="expression" dxfId="1438" priority="676">
      <formula>AT94&lt;0</formula>
    </cfRule>
  </conditionalFormatting>
  <conditionalFormatting sqref="AU104">
    <cfRule type="colorScale" priority="615">
      <colorScale>
        <cfvo type="min"/>
        <cfvo type="max"/>
        <color theme="0"/>
        <color theme="0"/>
      </colorScale>
    </cfRule>
    <cfRule type="expression" priority="616">
      <formula>#REF!</formula>
    </cfRule>
    <cfRule type="expression" dxfId="1437" priority="617">
      <formula>AT104&lt;0</formula>
    </cfRule>
  </conditionalFormatting>
  <conditionalFormatting sqref="AU105:AU106">
    <cfRule type="colorScale" priority="677">
      <colorScale>
        <cfvo type="min"/>
        <cfvo type="max"/>
        <color theme="0"/>
        <color theme="0"/>
      </colorScale>
    </cfRule>
    <cfRule type="expression" priority="678">
      <formula>$F$19</formula>
    </cfRule>
    <cfRule type="expression" dxfId="1436" priority="679">
      <formula>AT105&lt;0</formula>
    </cfRule>
  </conditionalFormatting>
  <conditionalFormatting sqref="AU110">
    <cfRule type="colorScale" priority="680">
      <colorScale>
        <cfvo type="min"/>
        <cfvo type="max"/>
        <color theme="0"/>
        <color theme="0"/>
      </colorScale>
    </cfRule>
    <cfRule type="expression" dxfId="1435" priority="681">
      <formula>AT110&lt;0</formula>
    </cfRule>
  </conditionalFormatting>
  <conditionalFormatting sqref="AU110:AU111">
    <cfRule type="expression" priority="603">
      <formula>$F$19</formula>
    </cfRule>
  </conditionalFormatting>
  <conditionalFormatting sqref="AU111">
    <cfRule type="colorScale" priority="602">
      <colorScale>
        <cfvo type="min"/>
        <cfvo type="max"/>
        <color theme="0"/>
        <color theme="0"/>
      </colorScale>
    </cfRule>
    <cfRule type="expression" dxfId="1434" priority="604">
      <formula>AT111&lt;0</formula>
    </cfRule>
  </conditionalFormatting>
  <conditionalFormatting sqref="AU117:AU123">
    <cfRule type="colorScale" priority="685">
      <colorScale>
        <cfvo type="min"/>
        <cfvo type="max"/>
        <color theme="0"/>
        <color theme="0"/>
      </colorScale>
    </cfRule>
    <cfRule type="expression" priority="686">
      <formula>$F$19</formula>
    </cfRule>
    <cfRule type="expression" dxfId="1433" priority="687">
      <formula>AT117&lt;0</formula>
    </cfRule>
  </conditionalFormatting>
  <conditionalFormatting sqref="AU125">
    <cfRule type="colorScale" priority="612">
      <colorScale>
        <cfvo type="min"/>
        <cfvo type="max"/>
        <color theme="0"/>
        <color theme="0"/>
      </colorScale>
    </cfRule>
    <cfRule type="expression" priority="613">
      <formula>#REF!</formula>
    </cfRule>
    <cfRule type="expression" dxfId="1432" priority="614">
      <formula>AT125&lt;0</formula>
    </cfRule>
  </conditionalFormatting>
  <conditionalFormatting sqref="AU125:AU135">
    <cfRule type="expression" dxfId="1431" priority="611">
      <formula>IF(AU125="Validar","Rojo","Verde")</formula>
    </cfRule>
  </conditionalFormatting>
  <conditionalFormatting sqref="AU126:AU132">
    <cfRule type="colorScale" priority="688">
      <colorScale>
        <cfvo type="min"/>
        <cfvo type="max"/>
        <color theme="0"/>
        <color theme="0"/>
      </colorScale>
    </cfRule>
    <cfRule type="expression" dxfId="1430" priority="690">
      <formula>AT126&lt;0</formula>
    </cfRule>
  </conditionalFormatting>
  <conditionalFormatting sqref="AU126:AU134">
    <cfRule type="expression" priority="689">
      <formula>$F$19</formula>
    </cfRule>
  </conditionalFormatting>
  <conditionalFormatting sqref="AU133:AU134">
    <cfRule type="colorScale" priority="691">
      <colorScale>
        <cfvo type="min"/>
        <cfvo type="max"/>
        <color theme="0"/>
        <color theme="0"/>
      </colorScale>
    </cfRule>
    <cfRule type="expression" dxfId="1429" priority="692">
      <formula>AT133&lt;0</formula>
    </cfRule>
  </conditionalFormatting>
  <conditionalFormatting sqref="AU135">
    <cfRule type="colorScale" priority="682">
      <colorScale>
        <cfvo type="min"/>
        <cfvo type="max"/>
        <color theme="0"/>
        <color theme="0"/>
      </colorScale>
    </cfRule>
    <cfRule type="expression" priority="683">
      <formula>$F$23</formula>
    </cfRule>
    <cfRule type="expression" dxfId="1428" priority="684">
      <formula>AT135&lt;0</formula>
    </cfRule>
  </conditionalFormatting>
  <conditionalFormatting sqref="AU110:AU111">
    <cfRule type="expression" dxfId="1427" priority="601">
      <formula>IF(AU110="Validar","Rojo","Verde")</formula>
    </cfRule>
  </conditionalFormatting>
  <conditionalFormatting sqref="AU117:AU123">
    <cfRule type="expression" dxfId="1426" priority="609">
      <formula>IF(AU117="Validar","Rojo","Verde")</formula>
    </cfRule>
  </conditionalFormatting>
  <conditionalFormatting sqref="AU82 AU92 AU103 AU107">
    <cfRule type="expression" priority="610">
      <formula>$F$23</formula>
    </cfRule>
  </conditionalFormatting>
  <conditionalFormatting sqref="AU6">
    <cfRule type="colorScale" priority="599">
      <colorScale>
        <cfvo type="min"/>
        <cfvo type="max"/>
        <color theme="0"/>
        <color theme="0"/>
      </colorScale>
    </cfRule>
    <cfRule type="expression" dxfId="1425" priority="600">
      <formula>AT6&lt;0</formula>
    </cfRule>
  </conditionalFormatting>
  <conditionalFormatting sqref="AU6">
    <cfRule type="expression" dxfId="1424" priority="597">
      <formula>IF(AU6="Validar","Rojo","Verde")</formula>
    </cfRule>
    <cfRule type="expression" priority="598">
      <formula>#REF!</formula>
    </cfRule>
  </conditionalFormatting>
  <conditionalFormatting sqref="AU7:AU8">
    <cfRule type="colorScale" priority="595">
      <colorScale>
        <cfvo type="min"/>
        <cfvo type="max"/>
        <color theme="0"/>
        <color theme="0"/>
      </colorScale>
    </cfRule>
    <cfRule type="expression" dxfId="1423" priority="596">
      <formula>AT7&lt;0</formula>
    </cfRule>
  </conditionalFormatting>
  <conditionalFormatting sqref="AU7:AU8">
    <cfRule type="expression" dxfId="1422" priority="593">
      <formula>IF(AU7="Validar","Rojo","Verde")</formula>
    </cfRule>
    <cfRule type="expression" priority="594">
      <formula>#REF!</formula>
    </cfRule>
  </conditionalFormatting>
  <conditionalFormatting sqref="BA9">
    <cfRule type="colorScale" priority="564">
      <colorScale>
        <cfvo type="min"/>
        <cfvo type="max"/>
        <color theme="0"/>
        <color theme="0"/>
      </colorScale>
    </cfRule>
    <cfRule type="expression" dxfId="1421" priority="565">
      <formula>AZ9&lt;0</formula>
    </cfRule>
  </conditionalFormatting>
  <conditionalFormatting sqref="BA9:BA20">
    <cfRule type="expression" dxfId="1420" priority="535">
      <formula>IF(BA9="Validar","Rojo","Verde")</formula>
    </cfRule>
    <cfRule type="expression" priority="537">
      <formula>#REF!</formula>
    </cfRule>
  </conditionalFormatting>
  <conditionalFormatting sqref="BA10">
    <cfRule type="colorScale" priority="541">
      <colorScale>
        <cfvo type="min"/>
        <cfvo type="max"/>
        <color theme="0"/>
        <color theme="0"/>
      </colorScale>
    </cfRule>
    <cfRule type="expression" dxfId="1419" priority="542">
      <formula>AZ10&lt;0</formula>
    </cfRule>
  </conditionalFormatting>
  <conditionalFormatting sqref="BA11:BA14">
    <cfRule type="colorScale" priority="562">
      <colorScale>
        <cfvo type="min"/>
        <cfvo type="max"/>
        <color theme="0"/>
        <color theme="0"/>
      </colorScale>
    </cfRule>
    <cfRule type="expression" dxfId="1418" priority="563">
      <formula>AZ11&lt;0</formula>
    </cfRule>
  </conditionalFormatting>
  <conditionalFormatting sqref="BA15">
    <cfRule type="colorScale" priority="539">
      <colorScale>
        <cfvo type="min"/>
        <cfvo type="max"/>
        <color theme="0"/>
        <color theme="0"/>
      </colorScale>
    </cfRule>
    <cfRule type="expression" dxfId="1417" priority="540">
      <formula>AZ15&lt;0</formula>
    </cfRule>
  </conditionalFormatting>
  <conditionalFormatting sqref="BA16:BA17">
    <cfRule type="colorScale" priority="560">
      <colorScale>
        <cfvo type="min"/>
        <cfvo type="max"/>
        <color theme="0"/>
        <color theme="0"/>
      </colorScale>
    </cfRule>
    <cfRule type="expression" dxfId="1416" priority="561">
      <formula>AZ16&lt;0</formula>
    </cfRule>
  </conditionalFormatting>
  <conditionalFormatting sqref="BA18">
    <cfRule type="colorScale" priority="536">
      <colorScale>
        <cfvo type="min"/>
        <cfvo type="max"/>
        <color theme="0"/>
        <color theme="0"/>
      </colorScale>
    </cfRule>
    <cfRule type="expression" dxfId="1415" priority="538">
      <formula>AZ18&lt;0</formula>
    </cfRule>
  </conditionalFormatting>
  <conditionalFormatting sqref="BA19:BA20">
    <cfRule type="colorScale" priority="558">
      <colorScale>
        <cfvo type="min"/>
        <cfvo type="max"/>
        <color theme="0"/>
        <color theme="0"/>
      </colorScale>
    </cfRule>
    <cfRule type="expression" dxfId="1414" priority="559">
      <formula>AZ19&lt;0</formula>
    </cfRule>
  </conditionalFormatting>
  <conditionalFormatting sqref="BA23">
    <cfRule type="colorScale" priority="533">
      <colorScale>
        <cfvo type="min"/>
        <cfvo type="max"/>
        <color theme="0"/>
        <color theme="0"/>
      </colorScale>
    </cfRule>
    <cfRule type="expression" dxfId="1413" priority="534">
      <formula>AZ23&lt;0</formula>
    </cfRule>
  </conditionalFormatting>
  <conditionalFormatting sqref="BA23:BA31">
    <cfRule type="expression" dxfId="1412" priority="527">
      <formula>IF(BA23="Validar","Rojo","Verde")</formula>
    </cfRule>
    <cfRule type="expression" priority="529">
      <formula>#REF!</formula>
    </cfRule>
  </conditionalFormatting>
  <conditionalFormatting sqref="BA24">
    <cfRule type="colorScale" priority="556">
      <colorScale>
        <cfvo type="min"/>
        <cfvo type="max"/>
        <color theme="0"/>
        <color theme="0"/>
      </colorScale>
    </cfRule>
    <cfRule type="expression" dxfId="1411" priority="557">
      <formula>AZ24&lt;0</formula>
    </cfRule>
  </conditionalFormatting>
  <conditionalFormatting sqref="BA25">
    <cfRule type="colorScale" priority="554">
      <colorScale>
        <cfvo type="min"/>
        <cfvo type="max"/>
        <color theme="0"/>
        <color theme="0"/>
      </colorScale>
    </cfRule>
    <cfRule type="expression" dxfId="1410" priority="555">
      <formula>AZ25&lt;0</formula>
    </cfRule>
  </conditionalFormatting>
  <conditionalFormatting sqref="BA26">
    <cfRule type="colorScale" priority="531">
      <colorScale>
        <cfvo type="min"/>
        <cfvo type="max"/>
        <color theme="0"/>
        <color theme="0"/>
      </colorScale>
    </cfRule>
    <cfRule type="expression" dxfId="1409" priority="532">
      <formula>AZ26&lt;0</formula>
    </cfRule>
  </conditionalFormatting>
  <conditionalFormatting sqref="BA27">
    <cfRule type="colorScale" priority="552">
      <colorScale>
        <cfvo type="min"/>
        <cfvo type="max"/>
        <color theme="0"/>
        <color theme="0"/>
      </colorScale>
    </cfRule>
    <cfRule type="expression" dxfId="1408" priority="553">
      <formula>AZ27&lt;0</formula>
    </cfRule>
  </conditionalFormatting>
  <conditionalFormatting sqref="BA28">
    <cfRule type="colorScale" priority="550">
      <colorScale>
        <cfvo type="min"/>
        <cfvo type="max"/>
        <color theme="0"/>
        <color theme="0"/>
      </colorScale>
    </cfRule>
    <cfRule type="expression" dxfId="1407" priority="551">
      <formula>AZ28&lt;0</formula>
    </cfRule>
  </conditionalFormatting>
  <conditionalFormatting sqref="BA29">
    <cfRule type="colorScale" priority="528">
      <colorScale>
        <cfvo type="min"/>
        <cfvo type="max"/>
        <color theme="0"/>
        <color theme="0"/>
      </colorScale>
    </cfRule>
    <cfRule type="expression" dxfId="1406" priority="530">
      <formula>AZ29&lt;0</formula>
    </cfRule>
  </conditionalFormatting>
  <conditionalFormatting sqref="BA30">
    <cfRule type="colorScale" priority="548">
      <colorScale>
        <cfvo type="min"/>
        <cfvo type="max"/>
        <color theme="0"/>
        <color theme="0"/>
      </colorScale>
    </cfRule>
    <cfRule type="expression" dxfId="1405" priority="549">
      <formula>AZ30&lt;0</formula>
    </cfRule>
  </conditionalFormatting>
  <conditionalFormatting sqref="BA31">
    <cfRule type="colorScale" priority="546">
      <colorScale>
        <cfvo type="min"/>
        <cfvo type="max"/>
        <color theme="0"/>
        <color theme="0"/>
      </colorScale>
    </cfRule>
    <cfRule type="expression" dxfId="1404" priority="547">
      <formula>AZ31&lt;0</formula>
    </cfRule>
  </conditionalFormatting>
  <conditionalFormatting sqref="BA39">
    <cfRule type="colorScale" priority="524">
      <colorScale>
        <cfvo type="min"/>
        <cfvo type="max"/>
        <color theme="0"/>
        <color theme="0"/>
      </colorScale>
    </cfRule>
    <cfRule type="expression" priority="525">
      <formula>#REF!</formula>
    </cfRule>
    <cfRule type="expression" dxfId="1403" priority="526">
      <formula>AZ39&lt;0</formula>
    </cfRule>
  </conditionalFormatting>
  <conditionalFormatting sqref="BA39:BA107">
    <cfRule type="expression" dxfId="1402" priority="505">
      <formula>IF(BA39="Validar","Rojo","Verde")</formula>
    </cfRule>
  </conditionalFormatting>
  <conditionalFormatting sqref="BA40:BA67">
    <cfRule type="colorScale" priority="543">
      <colorScale>
        <cfvo type="min"/>
        <cfvo type="max"/>
        <color theme="0"/>
        <color theme="0"/>
      </colorScale>
    </cfRule>
    <cfRule type="expression" priority="544">
      <formula>$F$19</formula>
    </cfRule>
    <cfRule type="expression" dxfId="1401" priority="545">
      <formula>AZ40&lt;0</formula>
    </cfRule>
  </conditionalFormatting>
  <conditionalFormatting sqref="BA68">
    <cfRule type="colorScale" priority="521">
      <colorScale>
        <cfvo type="min"/>
        <cfvo type="max"/>
        <color theme="0"/>
        <color theme="0"/>
      </colorScale>
    </cfRule>
    <cfRule type="expression" priority="522">
      <formula>#REF!</formula>
    </cfRule>
    <cfRule type="expression" dxfId="1400" priority="523">
      <formula>AZ68&lt;0</formula>
    </cfRule>
  </conditionalFormatting>
  <conditionalFormatting sqref="BA69:BA81">
    <cfRule type="colorScale" priority="568">
      <colorScale>
        <cfvo type="min"/>
        <cfvo type="max"/>
        <color theme="0"/>
        <color theme="0"/>
      </colorScale>
    </cfRule>
    <cfRule type="expression" priority="569">
      <formula>$F$19</formula>
    </cfRule>
    <cfRule type="expression" dxfId="1399" priority="570">
      <formula>AZ69&lt;0</formula>
    </cfRule>
  </conditionalFormatting>
  <conditionalFormatting sqref="BA82 BA92 BA103 BA107">
    <cfRule type="expression" dxfId="1398" priority="567">
      <formula>AZ82&lt;0</formula>
    </cfRule>
  </conditionalFormatting>
  <conditionalFormatting sqref="BA83">
    <cfRule type="colorScale" priority="506">
      <colorScale>
        <cfvo type="min"/>
        <cfvo type="max"/>
        <color theme="0"/>
        <color theme="0"/>
      </colorScale>
    </cfRule>
    <cfRule type="expression" priority="507">
      <formula>#REF!</formula>
    </cfRule>
    <cfRule type="expression" dxfId="1397" priority="508">
      <formula>AZ83&lt;0</formula>
    </cfRule>
  </conditionalFormatting>
  <conditionalFormatting sqref="BA84:BA91">
    <cfRule type="colorScale" priority="571">
      <colorScale>
        <cfvo type="min"/>
        <cfvo type="max"/>
        <color theme="0"/>
        <color theme="0"/>
      </colorScale>
    </cfRule>
    <cfRule type="expression" priority="572">
      <formula>$F$19</formula>
    </cfRule>
    <cfRule type="expression" dxfId="1396" priority="573">
      <formula>AZ84&lt;0</formula>
    </cfRule>
  </conditionalFormatting>
  <conditionalFormatting sqref="BA92 BA82 BA103 BA107">
    <cfRule type="colorScale" priority="566">
      <colorScale>
        <cfvo type="min"/>
        <cfvo type="max"/>
        <color theme="0"/>
        <color theme="0"/>
      </colorScale>
    </cfRule>
  </conditionalFormatting>
  <conditionalFormatting sqref="BA93">
    <cfRule type="colorScale" priority="518">
      <colorScale>
        <cfvo type="min"/>
        <cfvo type="max"/>
        <color theme="0"/>
        <color theme="0"/>
      </colorScale>
    </cfRule>
    <cfRule type="expression" priority="519">
      <formula>#REF!</formula>
    </cfRule>
    <cfRule type="expression" dxfId="1395" priority="520">
      <formula>AZ93&lt;0</formula>
    </cfRule>
  </conditionalFormatting>
  <conditionalFormatting sqref="BA94:BA102">
    <cfRule type="colorScale" priority="574">
      <colorScale>
        <cfvo type="min"/>
        <cfvo type="max"/>
        <color theme="0"/>
        <color theme="0"/>
      </colorScale>
    </cfRule>
    <cfRule type="expression" priority="575">
      <formula>$F$19</formula>
    </cfRule>
    <cfRule type="expression" dxfId="1394" priority="576">
      <formula>AZ94&lt;0</formula>
    </cfRule>
  </conditionalFormatting>
  <conditionalFormatting sqref="BA104">
    <cfRule type="colorScale" priority="515">
      <colorScale>
        <cfvo type="min"/>
        <cfvo type="max"/>
        <color theme="0"/>
        <color theme="0"/>
      </colorScale>
    </cfRule>
    <cfRule type="expression" priority="516">
      <formula>#REF!</formula>
    </cfRule>
    <cfRule type="expression" dxfId="1393" priority="517">
      <formula>AZ104&lt;0</formula>
    </cfRule>
  </conditionalFormatting>
  <conditionalFormatting sqref="BA105:BA106">
    <cfRule type="colorScale" priority="577">
      <colorScale>
        <cfvo type="min"/>
        <cfvo type="max"/>
        <color theme="0"/>
        <color theme="0"/>
      </colorScale>
    </cfRule>
    <cfRule type="expression" priority="578">
      <formula>$F$19</formula>
    </cfRule>
    <cfRule type="expression" dxfId="1392" priority="579">
      <formula>AZ105&lt;0</formula>
    </cfRule>
  </conditionalFormatting>
  <conditionalFormatting sqref="BA110">
    <cfRule type="colorScale" priority="580">
      <colorScale>
        <cfvo type="min"/>
        <cfvo type="max"/>
        <color theme="0"/>
        <color theme="0"/>
      </colorScale>
    </cfRule>
    <cfRule type="expression" dxfId="1391" priority="581">
      <formula>AZ110&lt;0</formula>
    </cfRule>
  </conditionalFormatting>
  <conditionalFormatting sqref="BA110:BA111">
    <cfRule type="expression" priority="503">
      <formula>$F$19</formula>
    </cfRule>
  </conditionalFormatting>
  <conditionalFormatting sqref="BA111">
    <cfRule type="colorScale" priority="502">
      <colorScale>
        <cfvo type="min"/>
        <cfvo type="max"/>
        <color theme="0"/>
        <color theme="0"/>
      </colorScale>
    </cfRule>
    <cfRule type="expression" dxfId="1390" priority="504">
      <formula>AZ111&lt;0</formula>
    </cfRule>
  </conditionalFormatting>
  <conditionalFormatting sqref="BA117:BA123">
    <cfRule type="colorScale" priority="585">
      <colorScale>
        <cfvo type="min"/>
        <cfvo type="max"/>
        <color theme="0"/>
        <color theme="0"/>
      </colorScale>
    </cfRule>
    <cfRule type="expression" priority="586">
      <formula>$F$19</formula>
    </cfRule>
    <cfRule type="expression" dxfId="1389" priority="587">
      <formula>AZ117&lt;0</formula>
    </cfRule>
  </conditionalFormatting>
  <conditionalFormatting sqref="BA125">
    <cfRule type="colorScale" priority="512">
      <colorScale>
        <cfvo type="min"/>
        <cfvo type="max"/>
        <color theme="0"/>
        <color theme="0"/>
      </colorScale>
    </cfRule>
    <cfRule type="expression" priority="513">
      <formula>#REF!</formula>
    </cfRule>
    <cfRule type="expression" dxfId="1388" priority="514">
      <formula>AZ125&lt;0</formula>
    </cfRule>
  </conditionalFormatting>
  <conditionalFormatting sqref="BA125:BA135">
    <cfRule type="expression" dxfId="1387" priority="511">
      <formula>IF(BA125="Validar","Rojo","Verde")</formula>
    </cfRule>
  </conditionalFormatting>
  <conditionalFormatting sqref="BA126:BA132">
    <cfRule type="colorScale" priority="588">
      <colorScale>
        <cfvo type="min"/>
        <cfvo type="max"/>
        <color theme="0"/>
        <color theme="0"/>
      </colorScale>
    </cfRule>
    <cfRule type="expression" dxfId="1386" priority="590">
      <formula>AZ126&lt;0</formula>
    </cfRule>
  </conditionalFormatting>
  <conditionalFormatting sqref="BA126:BA134">
    <cfRule type="expression" priority="589">
      <formula>$F$19</formula>
    </cfRule>
  </conditionalFormatting>
  <conditionalFormatting sqref="BA133:BA134">
    <cfRule type="colorScale" priority="591">
      <colorScale>
        <cfvo type="min"/>
        <cfvo type="max"/>
        <color theme="0"/>
        <color theme="0"/>
      </colorScale>
    </cfRule>
    <cfRule type="expression" dxfId="1385" priority="592">
      <formula>AZ133&lt;0</formula>
    </cfRule>
  </conditionalFormatting>
  <conditionalFormatting sqref="BA135">
    <cfRule type="colorScale" priority="582">
      <colorScale>
        <cfvo type="min"/>
        <cfvo type="max"/>
        <color theme="0"/>
        <color theme="0"/>
      </colorScale>
    </cfRule>
    <cfRule type="expression" priority="583">
      <formula>$F$23</formula>
    </cfRule>
    <cfRule type="expression" dxfId="1384" priority="584">
      <formula>AZ135&lt;0</formula>
    </cfRule>
  </conditionalFormatting>
  <conditionalFormatting sqref="BA110:BA111">
    <cfRule type="expression" dxfId="1383" priority="501">
      <formula>IF(BA110="Validar","Rojo","Verde")</formula>
    </cfRule>
  </conditionalFormatting>
  <conditionalFormatting sqref="BA117:BA123">
    <cfRule type="expression" dxfId="1382" priority="509">
      <formula>IF(BA117="Validar","Rojo","Verde")</formula>
    </cfRule>
  </conditionalFormatting>
  <conditionalFormatting sqref="BA82 BA92 BA103 BA107">
    <cfRule type="expression" priority="510">
      <formula>$F$23</formula>
    </cfRule>
  </conditionalFormatting>
  <conditionalFormatting sqref="BA6">
    <cfRule type="colorScale" priority="499">
      <colorScale>
        <cfvo type="min"/>
        <cfvo type="max"/>
        <color theme="0"/>
        <color theme="0"/>
      </colorScale>
    </cfRule>
    <cfRule type="expression" dxfId="1381" priority="500">
      <formula>AZ6&lt;0</formula>
    </cfRule>
  </conditionalFormatting>
  <conditionalFormatting sqref="BA6">
    <cfRule type="expression" dxfId="1380" priority="497">
      <formula>IF(BA6="Validar","Rojo","Verde")</formula>
    </cfRule>
    <cfRule type="expression" priority="498">
      <formula>#REF!</formula>
    </cfRule>
  </conditionalFormatting>
  <conditionalFormatting sqref="BA7:BA8">
    <cfRule type="colorScale" priority="495">
      <colorScale>
        <cfvo type="min"/>
        <cfvo type="max"/>
        <color theme="0"/>
        <color theme="0"/>
      </colorScale>
    </cfRule>
    <cfRule type="expression" dxfId="1379" priority="496">
      <formula>AZ7&lt;0</formula>
    </cfRule>
  </conditionalFormatting>
  <conditionalFormatting sqref="BA7:BA8">
    <cfRule type="expression" dxfId="1378" priority="493">
      <formula>IF(BA7="Validar","Rojo","Verde")</formula>
    </cfRule>
    <cfRule type="expression" priority="494">
      <formula>#REF!</formula>
    </cfRule>
  </conditionalFormatting>
  <conditionalFormatting sqref="BY9">
    <cfRule type="colorScale" priority="464">
      <colorScale>
        <cfvo type="min"/>
        <cfvo type="max"/>
        <color theme="0"/>
        <color theme="0"/>
      </colorScale>
    </cfRule>
    <cfRule type="expression" dxfId="1377" priority="465">
      <formula>BX9&lt;0</formula>
    </cfRule>
  </conditionalFormatting>
  <conditionalFormatting sqref="BY9:BY20">
    <cfRule type="expression" dxfId="1376" priority="435">
      <formula>IF(BY9="Validar","Rojo","Verde")</formula>
    </cfRule>
    <cfRule type="expression" priority="437">
      <formula>#REF!</formula>
    </cfRule>
  </conditionalFormatting>
  <conditionalFormatting sqref="BY10">
    <cfRule type="colorScale" priority="441">
      <colorScale>
        <cfvo type="min"/>
        <cfvo type="max"/>
        <color theme="0"/>
        <color theme="0"/>
      </colorScale>
    </cfRule>
    <cfRule type="expression" dxfId="1375" priority="442">
      <formula>BX10&lt;0</formula>
    </cfRule>
  </conditionalFormatting>
  <conditionalFormatting sqref="BY11:BY14">
    <cfRule type="colorScale" priority="462">
      <colorScale>
        <cfvo type="min"/>
        <cfvo type="max"/>
        <color theme="0"/>
        <color theme="0"/>
      </colorScale>
    </cfRule>
    <cfRule type="expression" dxfId="1374" priority="463">
      <formula>BX11&lt;0</formula>
    </cfRule>
  </conditionalFormatting>
  <conditionalFormatting sqref="BY15">
    <cfRule type="colorScale" priority="439">
      <colorScale>
        <cfvo type="min"/>
        <cfvo type="max"/>
        <color theme="0"/>
        <color theme="0"/>
      </colorScale>
    </cfRule>
    <cfRule type="expression" dxfId="1373" priority="440">
      <formula>BX15&lt;0</formula>
    </cfRule>
  </conditionalFormatting>
  <conditionalFormatting sqref="BY16:BY17">
    <cfRule type="colorScale" priority="460">
      <colorScale>
        <cfvo type="min"/>
        <cfvo type="max"/>
        <color theme="0"/>
        <color theme="0"/>
      </colorScale>
    </cfRule>
    <cfRule type="expression" dxfId="1372" priority="461">
      <formula>BX16&lt;0</formula>
    </cfRule>
  </conditionalFormatting>
  <conditionalFormatting sqref="BY18">
    <cfRule type="colorScale" priority="436">
      <colorScale>
        <cfvo type="min"/>
        <cfvo type="max"/>
        <color theme="0"/>
        <color theme="0"/>
      </colorScale>
    </cfRule>
    <cfRule type="expression" dxfId="1371" priority="438">
      <formula>BX18&lt;0</formula>
    </cfRule>
  </conditionalFormatting>
  <conditionalFormatting sqref="BY19:BY20">
    <cfRule type="colorScale" priority="458">
      <colorScale>
        <cfvo type="min"/>
        <cfvo type="max"/>
        <color theme="0"/>
        <color theme="0"/>
      </colorScale>
    </cfRule>
    <cfRule type="expression" dxfId="1370" priority="459">
      <formula>BX19&lt;0</formula>
    </cfRule>
  </conditionalFormatting>
  <conditionalFormatting sqref="BY23">
    <cfRule type="colorScale" priority="433">
      <colorScale>
        <cfvo type="min"/>
        <cfvo type="max"/>
        <color theme="0"/>
        <color theme="0"/>
      </colorScale>
    </cfRule>
    <cfRule type="expression" dxfId="1369" priority="434">
      <formula>BX23&lt;0</formula>
    </cfRule>
  </conditionalFormatting>
  <conditionalFormatting sqref="BY23:BY31">
    <cfRule type="expression" dxfId="1368" priority="427">
      <formula>IF(BY23="Validar","Rojo","Verde")</formula>
    </cfRule>
    <cfRule type="expression" priority="429">
      <formula>#REF!</formula>
    </cfRule>
  </conditionalFormatting>
  <conditionalFormatting sqref="BY24">
    <cfRule type="colorScale" priority="456">
      <colorScale>
        <cfvo type="min"/>
        <cfvo type="max"/>
        <color theme="0"/>
        <color theme="0"/>
      </colorScale>
    </cfRule>
    <cfRule type="expression" dxfId="1367" priority="457">
      <formula>BX24&lt;0</formula>
    </cfRule>
  </conditionalFormatting>
  <conditionalFormatting sqref="BY25">
    <cfRule type="colorScale" priority="454">
      <colorScale>
        <cfvo type="min"/>
        <cfvo type="max"/>
        <color theme="0"/>
        <color theme="0"/>
      </colorScale>
    </cfRule>
    <cfRule type="expression" dxfId="1366" priority="455">
      <formula>BX25&lt;0</formula>
    </cfRule>
  </conditionalFormatting>
  <conditionalFormatting sqref="BY26">
    <cfRule type="colorScale" priority="431">
      <colorScale>
        <cfvo type="min"/>
        <cfvo type="max"/>
        <color theme="0"/>
        <color theme="0"/>
      </colorScale>
    </cfRule>
    <cfRule type="expression" dxfId="1365" priority="432">
      <formula>BX26&lt;0</formula>
    </cfRule>
  </conditionalFormatting>
  <conditionalFormatting sqref="BY27">
    <cfRule type="colorScale" priority="452">
      <colorScale>
        <cfvo type="min"/>
        <cfvo type="max"/>
        <color theme="0"/>
        <color theme="0"/>
      </colorScale>
    </cfRule>
    <cfRule type="expression" dxfId="1364" priority="453">
      <formula>BX27&lt;0</formula>
    </cfRule>
  </conditionalFormatting>
  <conditionalFormatting sqref="BY28">
    <cfRule type="colorScale" priority="450">
      <colorScale>
        <cfvo type="min"/>
        <cfvo type="max"/>
        <color theme="0"/>
        <color theme="0"/>
      </colorScale>
    </cfRule>
    <cfRule type="expression" dxfId="1363" priority="451">
      <formula>BX28&lt;0</formula>
    </cfRule>
  </conditionalFormatting>
  <conditionalFormatting sqref="BY29">
    <cfRule type="colorScale" priority="428">
      <colorScale>
        <cfvo type="min"/>
        <cfvo type="max"/>
        <color theme="0"/>
        <color theme="0"/>
      </colorScale>
    </cfRule>
    <cfRule type="expression" dxfId="1362" priority="430">
      <formula>BX29&lt;0</formula>
    </cfRule>
  </conditionalFormatting>
  <conditionalFormatting sqref="BY30">
    <cfRule type="colorScale" priority="448">
      <colorScale>
        <cfvo type="min"/>
        <cfvo type="max"/>
        <color theme="0"/>
        <color theme="0"/>
      </colorScale>
    </cfRule>
    <cfRule type="expression" dxfId="1361" priority="449">
      <formula>BX30&lt;0</formula>
    </cfRule>
  </conditionalFormatting>
  <conditionalFormatting sqref="BY31">
    <cfRule type="colorScale" priority="446">
      <colorScale>
        <cfvo type="min"/>
        <cfvo type="max"/>
        <color theme="0"/>
        <color theme="0"/>
      </colorScale>
    </cfRule>
    <cfRule type="expression" dxfId="1360" priority="447">
      <formula>BX31&lt;0</formula>
    </cfRule>
  </conditionalFormatting>
  <conditionalFormatting sqref="BY39">
    <cfRule type="colorScale" priority="424">
      <colorScale>
        <cfvo type="min"/>
        <cfvo type="max"/>
        <color theme="0"/>
        <color theme="0"/>
      </colorScale>
    </cfRule>
    <cfRule type="expression" priority="425">
      <formula>#REF!</formula>
    </cfRule>
    <cfRule type="expression" dxfId="1359" priority="426">
      <formula>BX39&lt;0</formula>
    </cfRule>
  </conditionalFormatting>
  <conditionalFormatting sqref="BY39:BY107">
    <cfRule type="expression" dxfId="1358" priority="405">
      <formula>IF(BY39="Validar","Rojo","Verde")</formula>
    </cfRule>
  </conditionalFormatting>
  <conditionalFormatting sqref="BY40:BY67">
    <cfRule type="colorScale" priority="443">
      <colorScale>
        <cfvo type="min"/>
        <cfvo type="max"/>
        <color theme="0"/>
        <color theme="0"/>
      </colorScale>
    </cfRule>
    <cfRule type="expression" priority="444">
      <formula>$F$19</formula>
    </cfRule>
    <cfRule type="expression" dxfId="1357" priority="445">
      <formula>BX40&lt;0</formula>
    </cfRule>
  </conditionalFormatting>
  <conditionalFormatting sqref="BY68">
    <cfRule type="colorScale" priority="421">
      <colorScale>
        <cfvo type="min"/>
        <cfvo type="max"/>
        <color theme="0"/>
        <color theme="0"/>
      </colorScale>
    </cfRule>
    <cfRule type="expression" priority="422">
      <formula>#REF!</formula>
    </cfRule>
    <cfRule type="expression" dxfId="1356" priority="423">
      <formula>BX68&lt;0</formula>
    </cfRule>
  </conditionalFormatting>
  <conditionalFormatting sqref="BY69:BY81">
    <cfRule type="colorScale" priority="468">
      <colorScale>
        <cfvo type="min"/>
        <cfvo type="max"/>
        <color theme="0"/>
        <color theme="0"/>
      </colorScale>
    </cfRule>
    <cfRule type="expression" priority="469">
      <formula>$F$19</formula>
    </cfRule>
    <cfRule type="expression" dxfId="1355" priority="470">
      <formula>BX69&lt;0</formula>
    </cfRule>
  </conditionalFormatting>
  <conditionalFormatting sqref="BY82 BY92 BY103 BY107">
    <cfRule type="expression" dxfId="1354" priority="467">
      <formula>BX82&lt;0</formula>
    </cfRule>
  </conditionalFormatting>
  <conditionalFormatting sqref="BY83">
    <cfRule type="colorScale" priority="406">
      <colorScale>
        <cfvo type="min"/>
        <cfvo type="max"/>
        <color theme="0"/>
        <color theme="0"/>
      </colorScale>
    </cfRule>
    <cfRule type="expression" priority="407">
      <formula>#REF!</formula>
    </cfRule>
    <cfRule type="expression" dxfId="1353" priority="408">
      <formula>BX83&lt;0</formula>
    </cfRule>
  </conditionalFormatting>
  <conditionalFormatting sqref="BY84:BY91">
    <cfRule type="colorScale" priority="471">
      <colorScale>
        <cfvo type="min"/>
        <cfvo type="max"/>
        <color theme="0"/>
        <color theme="0"/>
      </colorScale>
    </cfRule>
    <cfRule type="expression" priority="472">
      <formula>$F$19</formula>
    </cfRule>
    <cfRule type="expression" dxfId="1352" priority="473">
      <formula>BX84&lt;0</formula>
    </cfRule>
  </conditionalFormatting>
  <conditionalFormatting sqref="BY82 BY92 BY103 BY107">
    <cfRule type="colorScale" priority="466">
      <colorScale>
        <cfvo type="min"/>
        <cfvo type="max"/>
        <color theme="0"/>
        <color theme="0"/>
      </colorScale>
    </cfRule>
  </conditionalFormatting>
  <conditionalFormatting sqref="BY93">
    <cfRule type="colorScale" priority="418">
      <colorScale>
        <cfvo type="min"/>
        <cfvo type="max"/>
        <color theme="0"/>
        <color theme="0"/>
      </colorScale>
    </cfRule>
    <cfRule type="expression" priority="419">
      <formula>#REF!</formula>
    </cfRule>
    <cfRule type="expression" dxfId="1351" priority="420">
      <formula>BX93&lt;0</formula>
    </cfRule>
  </conditionalFormatting>
  <conditionalFormatting sqref="BY94:BY102">
    <cfRule type="colorScale" priority="474">
      <colorScale>
        <cfvo type="min"/>
        <cfvo type="max"/>
        <color theme="0"/>
        <color theme="0"/>
      </colorScale>
    </cfRule>
    <cfRule type="expression" priority="475">
      <formula>$F$19</formula>
    </cfRule>
    <cfRule type="expression" dxfId="1350" priority="476">
      <formula>BX94&lt;0</formula>
    </cfRule>
  </conditionalFormatting>
  <conditionalFormatting sqref="BY104">
    <cfRule type="colorScale" priority="415">
      <colorScale>
        <cfvo type="min"/>
        <cfvo type="max"/>
        <color theme="0"/>
        <color theme="0"/>
      </colorScale>
    </cfRule>
    <cfRule type="expression" priority="416">
      <formula>#REF!</formula>
    </cfRule>
    <cfRule type="expression" dxfId="1349" priority="417">
      <formula>BX104&lt;0</formula>
    </cfRule>
  </conditionalFormatting>
  <conditionalFormatting sqref="BY105:BY106">
    <cfRule type="colorScale" priority="477">
      <colorScale>
        <cfvo type="min"/>
        <cfvo type="max"/>
        <color theme="0"/>
        <color theme="0"/>
      </colorScale>
    </cfRule>
    <cfRule type="expression" priority="478">
      <formula>$F$19</formula>
    </cfRule>
    <cfRule type="expression" dxfId="1348" priority="479">
      <formula>BX105&lt;0</formula>
    </cfRule>
  </conditionalFormatting>
  <conditionalFormatting sqref="BY110">
    <cfRule type="colorScale" priority="480">
      <colorScale>
        <cfvo type="min"/>
        <cfvo type="max"/>
        <color theme="0"/>
        <color theme="0"/>
      </colorScale>
    </cfRule>
    <cfRule type="expression" dxfId="1347" priority="481">
      <formula>BX110&lt;0</formula>
    </cfRule>
  </conditionalFormatting>
  <conditionalFormatting sqref="BY110:BY111">
    <cfRule type="expression" priority="403">
      <formula>$F$19</formula>
    </cfRule>
  </conditionalFormatting>
  <conditionalFormatting sqref="BY111">
    <cfRule type="colorScale" priority="402">
      <colorScale>
        <cfvo type="min"/>
        <cfvo type="max"/>
        <color theme="0"/>
        <color theme="0"/>
      </colorScale>
    </cfRule>
    <cfRule type="expression" dxfId="1346" priority="404">
      <formula>BX111&lt;0</formula>
    </cfRule>
  </conditionalFormatting>
  <conditionalFormatting sqref="BY117:BY123">
    <cfRule type="colorScale" priority="485">
      <colorScale>
        <cfvo type="min"/>
        <cfvo type="max"/>
        <color theme="0"/>
        <color theme="0"/>
      </colorScale>
    </cfRule>
    <cfRule type="expression" priority="486">
      <formula>$F$19</formula>
    </cfRule>
    <cfRule type="expression" dxfId="1345" priority="487">
      <formula>BX117&lt;0</formula>
    </cfRule>
  </conditionalFormatting>
  <conditionalFormatting sqref="BY125">
    <cfRule type="colorScale" priority="412">
      <colorScale>
        <cfvo type="min"/>
        <cfvo type="max"/>
        <color theme="0"/>
        <color theme="0"/>
      </colorScale>
    </cfRule>
    <cfRule type="expression" priority="413">
      <formula>#REF!</formula>
    </cfRule>
    <cfRule type="expression" dxfId="1344" priority="414">
      <formula>BX125&lt;0</formula>
    </cfRule>
  </conditionalFormatting>
  <conditionalFormatting sqref="BY125:BY135">
    <cfRule type="expression" dxfId="1343" priority="411">
      <formula>IF(BY125="Validar","Rojo","Verde")</formula>
    </cfRule>
  </conditionalFormatting>
  <conditionalFormatting sqref="BY126:BY132">
    <cfRule type="colorScale" priority="488">
      <colorScale>
        <cfvo type="min"/>
        <cfvo type="max"/>
        <color theme="0"/>
        <color theme="0"/>
      </colorScale>
    </cfRule>
    <cfRule type="expression" dxfId="1342" priority="490">
      <formula>BX126&lt;0</formula>
    </cfRule>
  </conditionalFormatting>
  <conditionalFormatting sqref="BY126:BY134">
    <cfRule type="expression" priority="489">
      <formula>$F$19</formula>
    </cfRule>
  </conditionalFormatting>
  <conditionalFormatting sqref="BY133:BY134">
    <cfRule type="colorScale" priority="491">
      <colorScale>
        <cfvo type="min"/>
        <cfvo type="max"/>
        <color theme="0"/>
        <color theme="0"/>
      </colorScale>
    </cfRule>
    <cfRule type="expression" dxfId="1341" priority="492">
      <formula>BX133&lt;0</formula>
    </cfRule>
  </conditionalFormatting>
  <conditionalFormatting sqref="BY135">
    <cfRule type="colorScale" priority="482">
      <colorScale>
        <cfvo type="min"/>
        <cfvo type="max"/>
        <color theme="0"/>
        <color theme="0"/>
      </colorScale>
    </cfRule>
    <cfRule type="expression" priority="483">
      <formula>$F$23</formula>
    </cfRule>
    <cfRule type="expression" dxfId="1340" priority="484">
      <formula>BX135&lt;0</formula>
    </cfRule>
  </conditionalFormatting>
  <conditionalFormatting sqref="BY110:BY111">
    <cfRule type="expression" dxfId="1339" priority="401">
      <formula>IF(BY110="Validar","Rojo","Verde")</formula>
    </cfRule>
  </conditionalFormatting>
  <conditionalFormatting sqref="BY117:BY123">
    <cfRule type="expression" dxfId="1338" priority="409">
      <formula>IF(BY117="Validar","Rojo","Verde")</formula>
    </cfRule>
  </conditionalFormatting>
  <conditionalFormatting sqref="BY82 BY92 BY103 BY107">
    <cfRule type="expression" priority="410">
      <formula>$F$23</formula>
    </cfRule>
  </conditionalFormatting>
  <conditionalFormatting sqref="BY6">
    <cfRule type="colorScale" priority="399">
      <colorScale>
        <cfvo type="min"/>
        <cfvo type="max"/>
        <color theme="0"/>
        <color theme="0"/>
      </colorScale>
    </cfRule>
    <cfRule type="expression" dxfId="1337" priority="400">
      <formula>BX6&lt;0</formula>
    </cfRule>
  </conditionalFormatting>
  <conditionalFormatting sqref="BY6">
    <cfRule type="expression" dxfId="1336" priority="397">
      <formula>IF(BY6="Validar","Rojo","Verde")</formula>
    </cfRule>
    <cfRule type="expression" priority="398">
      <formula>#REF!</formula>
    </cfRule>
  </conditionalFormatting>
  <conditionalFormatting sqref="BY7:BY8">
    <cfRule type="colorScale" priority="395">
      <colorScale>
        <cfvo type="min"/>
        <cfvo type="max"/>
        <color theme="0"/>
        <color theme="0"/>
      </colorScale>
    </cfRule>
    <cfRule type="expression" dxfId="1335" priority="396">
      <formula>BX7&lt;0</formula>
    </cfRule>
  </conditionalFormatting>
  <conditionalFormatting sqref="BY7:BY8">
    <cfRule type="expression" dxfId="1334" priority="393">
      <formula>IF(BY7="Validar","Rojo","Verde")</formula>
    </cfRule>
    <cfRule type="expression" priority="394">
      <formula>#REF!</formula>
    </cfRule>
  </conditionalFormatting>
  <conditionalFormatting sqref="C5">
    <cfRule type="colorScale" priority="195">
      <colorScale>
        <cfvo type="min"/>
        <cfvo type="max"/>
        <color theme="0"/>
        <color theme="0"/>
      </colorScale>
    </cfRule>
    <cfRule type="expression" dxfId="1333" priority="196">
      <formula>B5&lt;0</formula>
    </cfRule>
  </conditionalFormatting>
  <conditionalFormatting sqref="C5">
    <cfRule type="expression" dxfId="1332"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331" priority="192">
      <formula>Q5&lt;0</formula>
    </cfRule>
  </conditionalFormatting>
  <conditionalFormatting sqref="R5">
    <cfRule type="expression" dxfId="1330"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329" priority="181">
      <formula>W5&lt;0</formula>
    </cfRule>
  </conditionalFormatting>
  <conditionalFormatting sqref="X5">
    <cfRule type="expression" dxfId="1328"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327" priority="186">
      <formula>AA5&lt;0</formula>
    </cfRule>
  </conditionalFormatting>
  <conditionalFormatting sqref="AB5">
    <cfRule type="expression" dxfId="1326"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325" priority="176">
      <formula>AU5&lt;0</formula>
    </cfRule>
  </conditionalFormatting>
  <conditionalFormatting sqref="AV5">
    <cfRule type="expression" dxfId="1324"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323" priority="171">
      <formula>BA5&lt;0</formula>
    </cfRule>
  </conditionalFormatting>
  <conditionalFormatting sqref="BB5">
    <cfRule type="expression" dxfId="1322"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321" priority="166">
      <formula>BE5&lt;0</formula>
    </cfRule>
  </conditionalFormatting>
  <conditionalFormatting sqref="BF5">
    <cfRule type="expression" dxfId="1320"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319" priority="161">
      <formula>BY5&lt;0</formula>
    </cfRule>
  </conditionalFormatting>
  <conditionalFormatting sqref="BZ5">
    <cfRule type="expression" dxfId="1318"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317" priority="156">
      <formula>CW5&lt;0</formula>
    </cfRule>
  </conditionalFormatting>
  <conditionalFormatting sqref="CX5">
    <cfRule type="expression" dxfId="1316"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315" priority="151">
      <formula>CC5&lt;0</formula>
    </cfRule>
  </conditionalFormatting>
  <conditionalFormatting sqref="CD5">
    <cfRule type="expression" dxfId="1314"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313" priority="146">
      <formula>AH5&lt;0</formula>
    </cfRule>
  </conditionalFormatting>
  <conditionalFormatting sqref="AI5">
    <cfRule type="expression" dxfId="1312"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311" priority="141">
      <formula>AO5&lt;0</formula>
    </cfRule>
  </conditionalFormatting>
  <conditionalFormatting sqref="AP5">
    <cfRule type="expression" dxfId="1310"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309" priority="136">
      <formula>BL5&lt;0</formula>
    </cfRule>
  </conditionalFormatting>
  <conditionalFormatting sqref="BM5">
    <cfRule type="expression" dxfId="1308"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307" priority="131">
      <formula>BS5&lt;0</formula>
    </cfRule>
  </conditionalFormatting>
  <conditionalFormatting sqref="BT5">
    <cfRule type="expression" dxfId="1306"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305" priority="126">
      <formula>CJ5&lt;0</formula>
    </cfRule>
  </conditionalFormatting>
  <conditionalFormatting sqref="CK5">
    <cfRule type="expression" dxfId="1304"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303" priority="121">
      <formula>CQ5&lt;0</formula>
    </cfRule>
  </conditionalFormatting>
  <conditionalFormatting sqref="CR5">
    <cfRule type="expression" dxfId="1302"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301" priority="116">
      <formula>E5&lt;0</formula>
    </cfRule>
  </conditionalFormatting>
  <conditionalFormatting sqref="F5">
    <cfRule type="expression" dxfId="1300"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299" priority="112">
      <formula>H5&lt;0</formula>
    </cfRule>
  </conditionalFormatting>
  <conditionalFormatting sqref="I5">
    <cfRule type="expression" dxfId="1298"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297" priority="108">
      <formula>O5&lt;0</formula>
    </cfRule>
  </conditionalFormatting>
  <conditionalFormatting sqref="P5">
    <cfRule type="expression" dxfId="1296"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295" priority="104">
      <formula>L5&lt;0</formula>
    </cfRule>
  </conditionalFormatting>
  <conditionalFormatting sqref="M5">
    <cfRule type="expression" dxfId="1294"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293" priority="100">
      <formula>S5&lt;0</formula>
    </cfRule>
  </conditionalFormatting>
  <conditionalFormatting sqref="T5">
    <cfRule type="expression" dxfId="1292"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291" priority="96">
      <formula>V5&lt;0</formula>
    </cfRule>
  </conditionalFormatting>
  <conditionalFormatting sqref="W5">
    <cfRule type="expression" dxfId="1290"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289" priority="92">
      <formula>Y5&lt;0</formula>
    </cfRule>
  </conditionalFormatting>
  <conditionalFormatting sqref="Z5">
    <cfRule type="expression" dxfId="1288"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287" priority="88">
      <formula>AC5&lt;0</formula>
    </cfRule>
  </conditionalFormatting>
  <conditionalFormatting sqref="AD5">
    <cfRule type="expression" dxfId="1286"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285" priority="84">
      <formula>AF5&lt;0</formula>
    </cfRule>
  </conditionalFormatting>
  <conditionalFormatting sqref="AG5">
    <cfRule type="expression" dxfId="1284"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283" priority="80">
      <formula>AJ5&lt;0</formula>
    </cfRule>
  </conditionalFormatting>
  <conditionalFormatting sqref="AK5">
    <cfRule type="expression" dxfId="1282"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281" priority="76">
      <formula>AM5&lt;0</formula>
    </cfRule>
  </conditionalFormatting>
  <conditionalFormatting sqref="AN5">
    <cfRule type="expression" dxfId="1280"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279" priority="72">
      <formula>AQ5&lt;0</formula>
    </cfRule>
  </conditionalFormatting>
  <conditionalFormatting sqref="AR5">
    <cfRule type="expression" dxfId="1278"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277" priority="68">
      <formula>AW5&lt;0</formula>
    </cfRule>
  </conditionalFormatting>
  <conditionalFormatting sqref="AX5">
    <cfRule type="expression" dxfId="1276"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275" priority="64">
      <formula>BC5&lt;0</formula>
    </cfRule>
  </conditionalFormatting>
  <conditionalFormatting sqref="BD5">
    <cfRule type="expression" dxfId="1274"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273" priority="60">
      <formula>BG5&lt;0</formula>
    </cfRule>
  </conditionalFormatting>
  <conditionalFormatting sqref="BH5">
    <cfRule type="expression" dxfId="1272"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271" priority="56">
      <formula>BJ5&lt;0</formula>
    </cfRule>
  </conditionalFormatting>
  <conditionalFormatting sqref="BK5">
    <cfRule type="expression" dxfId="1270"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269" priority="52">
      <formula>BN5&lt;0</formula>
    </cfRule>
  </conditionalFormatting>
  <conditionalFormatting sqref="BO5">
    <cfRule type="expression" dxfId="1268"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267" priority="48">
      <formula>BQ5&lt;0</formula>
    </cfRule>
  </conditionalFormatting>
  <conditionalFormatting sqref="BR5">
    <cfRule type="expression" dxfId="1266"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265" priority="44">
      <formula>BU5&lt;0</formula>
    </cfRule>
  </conditionalFormatting>
  <conditionalFormatting sqref="BV5">
    <cfRule type="expression" dxfId="1264"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263" priority="40">
      <formula>CA5&lt;0</formula>
    </cfRule>
  </conditionalFormatting>
  <conditionalFormatting sqref="CB5">
    <cfRule type="expression" dxfId="1262"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261" priority="36">
      <formula>CE5&lt;0</formula>
    </cfRule>
  </conditionalFormatting>
  <conditionalFormatting sqref="CF5">
    <cfRule type="expression" dxfId="1260"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259" priority="32">
      <formula>CH5&lt;0</formula>
    </cfRule>
  </conditionalFormatting>
  <conditionalFormatting sqref="CI5">
    <cfRule type="expression" dxfId="1258"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257" priority="28">
      <formula>CL5&lt;0</formula>
    </cfRule>
  </conditionalFormatting>
  <conditionalFormatting sqref="CM5">
    <cfRule type="expression" dxfId="1256"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255" priority="24">
      <formula>CO5&lt;0</formula>
    </cfRule>
  </conditionalFormatting>
  <conditionalFormatting sqref="CP5">
    <cfRule type="expression" dxfId="1254"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253" priority="20">
      <formula>CS5&lt;0</formula>
    </cfRule>
  </conditionalFormatting>
  <conditionalFormatting sqref="CT5">
    <cfRule type="expression" dxfId="1252"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251" priority="16">
      <formula>CV5&lt;0</formula>
    </cfRule>
  </conditionalFormatting>
  <conditionalFormatting sqref="CW5">
    <cfRule type="expression" dxfId="1250"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249" priority="12">
      <formula>AT5&lt;0</formula>
    </cfRule>
  </conditionalFormatting>
  <conditionalFormatting sqref="AU5">
    <cfRule type="expression" dxfId="1248"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247" priority="8">
      <formula>AZ5&lt;0</formula>
    </cfRule>
  </conditionalFormatting>
  <conditionalFormatting sqref="BA5">
    <cfRule type="expression" dxfId="1246"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245" priority="4">
      <formula>BX5&lt;0</formula>
    </cfRule>
  </conditionalFormatting>
  <conditionalFormatting sqref="BY5">
    <cfRule type="expression" dxfId="1244"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789" id="{A66033FB-E5D8-48CE-9B9B-F03053C87403}">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788" id="{6AFA182A-BD80-4966-BE1B-53C073BB72FC}">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778" id="{FD58DB1B-E411-41CC-998B-FB8648AF0D8B}">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772" id="{30A1B10C-231C-4151-B882-0F2CDA74F037}">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757" id="{C8A95C17-2542-4CD6-BCBD-90D9B0D9799B}">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770" id="{4998BABA-8541-493D-87D0-9052C4E5F958}">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787" id="{808F3AD1-185B-47CA-897E-D2F7CFF40421}">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773" id="{978026B7-BA94-459F-B658-24BE7AFBB060}">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771" id="{6D959A5F-C5E8-4A20-A73F-9A65FDDF3EC2}">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752" id="{F1C3F9CE-2A6A-43A3-AAC6-19FE184E48CD}">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769" id="{F0BF4536-FCFC-4396-9C88-121534B874F8}">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586" id="{457A3359-36ED-425F-9DB8-61CDE6A0615A}">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581" id="{C3D260CE-DC64-465E-B180-DBC7D545DE4F}">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580" id="{DA2F4D81-8577-4C2B-A26E-64B3F2F4EBB4}">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574" id="{D053E7E6-AC14-42EE-ACD4-2D741E6AF7F8}">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579" id="{34555BB5-9809-4B4C-9D17-26B1ADC6774F}">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675" id="{62D3BF44-4C40-41CF-9B9D-214E13CD45A0}">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670" id="{59989FC5-70A5-4529-9D93-0BD7B8D115FE}">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669" id="{42D61BA4-2925-4494-A33F-5EDD31C215B8}">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663" id="{E68C7D42-CCE7-40FD-803C-B2289504E52B}">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668" id="{B5D720CB-0FAC-4FA0-A585-B93628564261}">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497" id="{A5C266D8-0581-405D-9545-3B3551F1F326}">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492" id="{BAA768F7-8182-4619-8101-BADDB8CB6190}">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491" id="{831F28F4-5952-4114-BC0E-C23495111949}">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485" id="{172619D3-DE46-448B-B2EB-5D64A9C8DF80}">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490" id="{FC974BC4-7043-4E76-A689-69150DD71BE6}">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408" id="{4135AEBB-2811-41EC-8A2C-D82B9A3F3097}">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403" id="{42BBDD96-4CB1-402B-9BDC-BD6250CB9D67}">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402" id="{557EA133-7102-4012-B420-CE984734FEB8}">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396" id="{0D09E328-BB93-4D0B-B32F-5D53DA9A20F0}">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401" id="{74DC026A-58B4-4BD9-B0A2-A21349832763}">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319" id="{42A53982-4B8E-4AA6-8091-A3C359D1AEB7}">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314" id="{3227B26A-C19B-493D-85A5-084D695A1BA5}">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313" id="{7AD68DF9-8978-42B4-B68C-47AE70C0F38D}">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307" id="{7893E64C-1994-419A-A9CE-702D2E853C2C}">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312" id="{E65EF7BF-53BC-4EB3-B234-AF62A5C37D8A}">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230" id="{D0B17BFE-A862-4308-8636-400D49600C7D}">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225" id="{585C69E8-0040-48A7-932E-2D1284799F71}">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224" id="{CC50DDC6-0FCC-4552-B436-F3676CA86C9A}">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218" id="{9E3B9434-2970-4626-9FA0-937697D12839}">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223" id="{451DD8B8-A365-40BE-8506-162971F53E20}">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5141" id="{91A9875C-A914-436E-B35C-8E5C5E3B34FA}">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5136" id="{4D639360-35F2-47B9-99B4-814EACE1BA68}">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5135" id="{E66AC2D0-AD4D-46C1-9EAA-4487255D2981}">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5129" id="{0DBAF714-5982-46AA-8924-0A30F9AAF258}">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5134" id="{1509FAE6-A71B-49C4-A832-3791EB1A8A7C}">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5052" id="{730E21A0-9503-4243-808B-08E3E6156EF5}">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5047" id="{54E90B0E-684F-44BB-84AD-A6AC77CD78ED}">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5046" id="{E6C94275-21A0-48F5-A021-54CFED4381AD}">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5040" id="{79FC0897-FCC1-49A5-ADEC-3DB7A5EC0E64}">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5045" id="{2FD80D99-DBE3-417F-BDA0-F3B2229FCA33}">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963" id="{238AFF77-A46D-4AA0-8334-982C3ADECEA2}">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958" id="{39246376-F2DA-4832-8AD3-38D6979F0A9E}">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957" id="{880B56E1-D833-46CB-B0B5-C06CC33ED6EE}">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951" id="{1250B85A-0B70-40DC-A7CC-CE748F1CABE7}">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956" id="{1BD16FBE-3266-41E3-A80E-59FA3ACA4399}">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874" id="{3EEF378C-39DA-408B-8A81-193538538540}">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869" id="{BB769256-1360-4F80-9D36-F5224FBDB9E6}">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868" id="{D48E901B-4979-425D-84AA-896D39E049EB}">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862" id="{F2CB375A-C572-4E91-860B-D689775A8156}">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867" id="{688987FF-BEC1-49E2-B53B-F5655C0A8102}">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785" id="{17780A6E-EE8C-4F28-8586-AD1425ECD706}">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780" id="{AC85E39E-4631-4E0A-9429-617092256AE5}">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779" id="{B02600E3-E044-49C8-818C-EE9C5B515D3C}">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773" id="{AEE52292-BA4F-4689-8B27-B5937CD99EAA}">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778" id="{1521E78A-5A33-4C32-B22B-EF64A01E0EC0}">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696" id="{191CA91E-10D9-4BD9-AD40-55C0FBFC64C0}">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691" id="{D021181C-760A-45C2-A313-E25E8183C5AD}">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690" id="{9C03DC24-9291-46B8-9D53-8C122407FF46}">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684" id="{407F61EF-E0C7-4423-8C7E-E788D1ECEEFA}">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689" id="{833261D9-FAB4-4537-9B25-6D9559019EDF}">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607" id="{DD0D99CE-D441-498E-AB1C-786B036B84E0}">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602" id="{6DAF02D7-EC7C-438C-B5EC-B1726DD56B7C}">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601" id="{DB79C405-200B-4E0F-9BB9-C029FBD2238D}">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595" id="{60D1ABA0-A9DE-4444-B3E1-A2463DB61B71}">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600" id="{B75E4B01-E37E-48F3-A846-673626A84138}">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518" id="{907F7291-D906-4AF5-9C22-B67EA62186F1}">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513" id="{D137A357-13C7-42FA-A939-09887D8DA8E1}">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512" id="{E78CD49B-85E6-4C71-818D-565EA86CDF87}">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506" id="{7ADECC95-1B47-4D53-AD41-FE8D35FED822}">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511" id="{2D293485-C9D3-46EC-BFE1-1EB87DE6656D}">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503" id="{D925C43E-C974-4706-BFB5-A4EF07DAFCF1}">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5739DD6A-7559-4AEF-8DBE-890CDF9D34CB}">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A1778A6-73EB-4000-8D5B-E3C67B284A40}">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F60BB54A-9C9C-4873-B338-8E99A9816F81}">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34C63F7C-7312-4C6D-AE80-2B30081C90CB}">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E508B863-F319-46DC-9FBB-7EBD1BAA0CB7}">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39E24FA1-F7AF-44DA-B1EF-22870DAF68E0}">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4F95CC68-40F1-4408-BE20-7AD15171951D}">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A4636337-E573-4FCD-BB40-8DEB8F17109F}">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E13BB76F-02C1-47F0-8BEE-89259F35F6D8}">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96E69CAD-8E61-44A3-8C1B-26503FABC99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7079198A-D8EC-4268-8B55-2CD41118A365}">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FEB2E529-81D0-4228-A368-9195AB3AA595}">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014DBB2B-AA0A-4C8B-AA62-06331F7B2207}">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C0C44176-28E8-4F52-92D3-954455CCCFF0}">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E8ACB514-67C3-4528-AAE2-F077D3F60FE2}">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AC438FD1-6393-4D3E-A42D-49AB8365FB32}">
            <x14:iconSet iconSet="3Triangles">
              <x14:cfvo type="percent">
                <xm:f>0</xm:f>
              </x14:cfvo>
              <x14:cfvo type="num">
                <xm:f>0</xm:f>
              </x14:cfvo>
              <x14:cfvo type="num" gte="0">
                <xm:f>0</xm:f>
              </x14:cfvo>
            </x14:iconSet>
          </x14:cfRule>
          <xm:sqref>CR5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EB314"/>
  <sheetViews>
    <sheetView showGridLines="0" zoomScale="70" zoomScaleNormal="70" workbookViewId="0">
      <pane xSplit="1" ySplit="3" topLeftCell="B121" activePane="bottomRight" state="frozen"/>
      <selection activeCell="E217" sqref="E217"/>
      <selection pane="topRight" activeCell="E217" sqref="E217"/>
      <selection pane="bottomLeft" activeCell="E217" sqref="E217"/>
      <selection pane="bottomRight" activeCell="P135" sqref="P135:AA13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8" width="12.77734375" style="130" bestFit="1" customWidth="1"/>
    <col min="9" max="9" width="11.21875" style="130" bestFit="1" customWidth="1"/>
    <col min="10" max="10" width="11.44140625" style="130" bestFit="1" customWidth="1"/>
    <col min="11" max="11" width="12.5546875" style="130" customWidth="1"/>
    <col min="12" max="12" width="13.5546875" style="130" bestFit="1" customWidth="1"/>
    <col min="13" max="14" width="12.21875" style="130" bestFit="1" customWidth="1"/>
    <col min="15" max="15" width="13.5546875" style="130" bestFit="1" customWidth="1"/>
    <col min="16" max="17" width="11.5546875" style="4"/>
    <col min="18" max="18" width="12.33203125" style="4" customWidth="1"/>
    <col min="19" max="19" width="11.5546875" style="4"/>
    <col min="20" max="20" width="12.33203125" style="4" customWidth="1"/>
    <col min="21" max="25" width="11.5546875" style="4"/>
    <col min="26" max="26" width="11.6640625" style="4" customWidth="1"/>
    <col min="2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27" s="3" customFormat="1" x14ac:dyDescent="0.3">
      <c r="B1" s="118"/>
      <c r="C1" s="118"/>
      <c r="D1" s="118"/>
      <c r="E1" s="118"/>
      <c r="F1" s="118"/>
      <c r="G1" s="118"/>
      <c r="H1" s="118"/>
      <c r="I1" s="118"/>
      <c r="J1" s="118"/>
      <c r="K1" s="118"/>
      <c r="L1" s="118"/>
      <c r="M1" s="118"/>
      <c r="N1" s="118"/>
      <c r="O1" s="118"/>
    </row>
    <row r="2" spans="1:27" s="3" customFormat="1" ht="28.2" customHeight="1" x14ac:dyDescent="0.3">
      <c r="A2" s="197" t="s">
        <v>38</v>
      </c>
      <c r="B2" s="220"/>
      <c r="C2" s="316"/>
      <c r="D2" s="316"/>
      <c r="E2" s="316"/>
      <c r="F2" s="316"/>
      <c r="G2" s="316"/>
      <c r="H2" s="316"/>
      <c r="I2" s="316"/>
      <c r="J2" s="316"/>
      <c r="K2" s="316"/>
      <c r="L2" s="316"/>
      <c r="M2" s="316"/>
      <c r="N2" s="316"/>
      <c r="O2" s="317"/>
    </row>
    <row r="3" spans="1:27"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c r="P3" s="121" t="s">
        <v>819</v>
      </c>
      <c r="Q3" s="121" t="s">
        <v>820</v>
      </c>
      <c r="R3" s="121" t="s">
        <v>821</v>
      </c>
      <c r="S3" s="121" t="s">
        <v>822</v>
      </c>
      <c r="T3" s="121" t="s">
        <v>823</v>
      </c>
      <c r="U3" s="121" t="s">
        <v>824</v>
      </c>
      <c r="V3" s="121" t="s">
        <v>825</v>
      </c>
      <c r="W3" s="121" t="s">
        <v>826</v>
      </c>
      <c r="X3" s="121" t="s">
        <v>827</v>
      </c>
      <c r="Y3" s="121" t="s">
        <v>828</v>
      </c>
      <c r="Z3" s="121" t="s">
        <v>829</v>
      </c>
      <c r="AA3" s="121" t="s">
        <v>830</v>
      </c>
    </row>
    <row r="4" spans="1:27" s="185" customFormat="1" ht="18" customHeight="1" x14ac:dyDescent="0.35">
      <c r="A4" s="200" t="s">
        <v>37</v>
      </c>
      <c r="B4" s="184">
        <f t="shared" ref="B4:K4" si="0">+B5+B18</f>
        <v>0</v>
      </c>
      <c r="C4" s="184">
        <f t="shared" si="0"/>
        <v>4877.739719574146</v>
      </c>
      <c r="D4" s="184">
        <f t="shared" si="0"/>
        <v>11303.224714249522</v>
      </c>
      <c r="E4" s="184">
        <f t="shared" si="0"/>
        <v>6255.3131127914876</v>
      </c>
      <c r="F4" s="184">
        <f t="shared" si="0"/>
        <v>20368.691769629615</v>
      </c>
      <c r="G4" s="184">
        <f t="shared" si="0"/>
        <v>13776.255411974089</v>
      </c>
      <c r="H4" s="184">
        <f t="shared" si="0"/>
        <v>11489.249429709798</v>
      </c>
      <c r="I4" s="184">
        <f t="shared" si="0"/>
        <v>0</v>
      </c>
      <c r="J4" s="184">
        <f t="shared" si="0"/>
        <v>0</v>
      </c>
      <c r="K4" s="184">
        <f t="shared" si="0"/>
        <v>0</v>
      </c>
      <c r="L4" s="184">
        <f t="shared" ref="L4:O4" si="1">+L5+L18</f>
        <v>0</v>
      </c>
      <c r="M4" s="184">
        <f t="shared" si="1"/>
        <v>0</v>
      </c>
      <c r="N4" s="184">
        <f t="shared" si="1"/>
        <v>0</v>
      </c>
      <c r="O4" s="201">
        <f t="shared" si="1"/>
        <v>68070.474157928649</v>
      </c>
    </row>
    <row r="5" spans="1:27" s="187" customFormat="1" ht="15.6" outlineLevel="1" x14ac:dyDescent="0.3">
      <c r="A5" s="224" t="s">
        <v>236</v>
      </c>
      <c r="B5" s="186">
        <f>+B6+B10+B11+B12+B13+B14+B15+B7+B8+B9</f>
        <v>0</v>
      </c>
      <c r="C5" s="186">
        <f t="shared" ref="C5:N5" si="2">+C6+C10+C11+C12+C13+C14+C15+C7+C8+C9</f>
        <v>4875.526229970561</v>
      </c>
      <c r="D5" s="186">
        <f t="shared" si="2"/>
        <v>11298.472363527153</v>
      </c>
      <c r="E5" s="186">
        <f t="shared" si="2"/>
        <v>6248.0445827139574</v>
      </c>
      <c r="F5" s="186">
        <f t="shared" si="2"/>
        <v>20196.340524475858</v>
      </c>
      <c r="G5" s="186">
        <f t="shared" si="2"/>
        <v>13623.523647629467</v>
      </c>
      <c r="H5" s="186">
        <f t="shared" si="2"/>
        <v>11488.907096818211</v>
      </c>
      <c r="I5" s="186">
        <f t="shared" si="2"/>
        <v>0</v>
      </c>
      <c r="J5" s="186">
        <f t="shared" si="2"/>
        <v>0</v>
      </c>
      <c r="K5" s="186">
        <f t="shared" si="2"/>
        <v>0</v>
      </c>
      <c r="L5" s="186">
        <f t="shared" si="2"/>
        <v>0</v>
      </c>
      <c r="M5" s="186">
        <f t="shared" si="2"/>
        <v>0</v>
      </c>
      <c r="N5" s="186">
        <f t="shared" si="2"/>
        <v>0</v>
      </c>
      <c r="O5" s="210">
        <f>+SUM(C5:N5)</f>
        <v>67730.814445135198</v>
      </c>
    </row>
    <row r="6" spans="1:27" outlineLevel="1" x14ac:dyDescent="0.3">
      <c r="A6" s="202" t="s">
        <v>237</v>
      </c>
      <c r="B6" s="131"/>
      <c r="C6" s="131">
        <f>+('[1]N EERR LOS NA'!C6*P6)+((('[1]N EERR LOS NA'!C6*(100%-P6))/(1+TASAS!$B$9)))</f>
        <v>4875.526229970561</v>
      </c>
      <c r="D6" s="131">
        <f>+('[1]N EERR LOS NA'!D6*Q6)+((('[1]N EERR LOS NA'!D6*(100%-Q6))/(1+TASAS!$C$9)))</f>
        <v>11298.472363527153</v>
      </c>
      <c r="E6" s="131">
        <f>+('[1]N EERR LOS NA'!E6*R6)+((('[1]N EERR LOS NA'!E6*(100%-R6))/(1+TASAS!$D$9)))</f>
        <v>6248.0445827139574</v>
      </c>
      <c r="F6" s="131">
        <f>+('[1]N EERR LOS NA'!F6*S6)+((('[1]N EERR LOS NA'!F6*(100%-S6))/(1+TASAS!$E$9)))</f>
        <v>20196.340524475858</v>
      </c>
      <c r="G6" s="131">
        <f>+('[1]N EERR LOS NA'!G6*T6)+((('[1]N EERR LOS NA'!G6*(100%-T6))/(1+TASAS!$F$9)))</f>
        <v>14182.998834397978</v>
      </c>
      <c r="H6" s="131">
        <f>+('[1]N EERR LOS NA'!H6*U6)+((('[1]N EERR LOS NA'!H6*(100%-U6))/(1+TASAS!$G$9)))</f>
        <v>12061.26483992254</v>
      </c>
      <c r="I6" s="131">
        <f>+('[1]N EERR LOS NA'!I6*V6)+((('[1]N EERR LOS NA'!I6*(100%-V6))/(1+TASAS!$H$9)))</f>
        <v>0</v>
      </c>
      <c r="J6" s="131">
        <f>+('[1]N EERR LOS NA'!J6*W6)+((('[1]N EERR LOS NA'!J6*(100%-W6))/(1+TASAS!$I$9)))</f>
        <v>0</v>
      </c>
      <c r="K6" s="131">
        <f>+('[1]N EERR LOS NA'!K6*X6)+((('[1]N EERR LOS NA'!K6*(100%-X6))/(1+TASAS!$J$9)))</f>
        <v>0</v>
      </c>
      <c r="L6" s="131">
        <f>+('[1]N EERR LOS NA'!L6*Y6)+((('[1]N EERR LOS NA'!L6*(100%-Y6))/(1+TASAS!$K$9)))</f>
        <v>0</v>
      </c>
      <c r="M6" s="131">
        <f>+('[1]N EERR LOS NA'!M6*Z6)+((('[1]N EERR LOS NA'!M6*(100%-Z6))/(1+TASAS!$L$9)))</f>
        <v>0</v>
      </c>
      <c r="N6" s="131">
        <f>+('[1]N EERR LOS NA'!N6*AA6)+((('[1]N EERR LOS NA'!N6*(100%-AA6))/(1+TASAS!$M$9)))</f>
        <v>0</v>
      </c>
      <c r="O6" s="194">
        <f t="shared" ref="O6:O94" si="3">+SUM(C6:N6)</f>
        <v>68862.647375008048</v>
      </c>
      <c r="P6" s="311">
        <v>0.66549999999999998</v>
      </c>
      <c r="Q6" s="311">
        <v>0.74439999999999995</v>
      </c>
      <c r="R6" s="311">
        <v>0.52600000000000002</v>
      </c>
      <c r="S6" s="311">
        <v>0.83130000000000004</v>
      </c>
      <c r="T6" s="311">
        <v>0.62329999999999997</v>
      </c>
      <c r="U6" s="311">
        <v>0.58120000000000005</v>
      </c>
      <c r="V6" s="303"/>
      <c r="W6" s="303"/>
      <c r="X6" s="303"/>
      <c r="Y6" s="303"/>
      <c r="Z6" s="303"/>
      <c r="AA6" s="303"/>
    </row>
    <row r="7" spans="1:27" outlineLevel="1" x14ac:dyDescent="0.3">
      <c r="A7" s="202" t="s">
        <v>238</v>
      </c>
      <c r="B7" s="131"/>
      <c r="C7" s="131">
        <f>+('[1]N EERR LOS NA'!C7*P7)+((('[1]N EERR LOS NA'!C7*(100%-P7))/(1+TASAS!$B$9)))</f>
        <v>0</v>
      </c>
      <c r="D7" s="131">
        <f>+('[1]N EERR LOS NA'!D7*Q7)+((('[1]N EERR LOS NA'!D7*(100%-Q7))/(1+TASAS!$C$9)))</f>
        <v>0</v>
      </c>
      <c r="E7" s="131">
        <f>+('[1]N EERR LOS NA'!E7*R7)+((('[1]N EERR LOS NA'!E7*(100%-R7))/(1+TASAS!$D$9)))</f>
        <v>0</v>
      </c>
      <c r="F7" s="131">
        <f>+('[1]N EERR LOS NA'!F7*S7)+((('[1]N EERR LOS NA'!F7*(100%-S7))/(1+TASAS!$E$9)))</f>
        <v>0</v>
      </c>
      <c r="G7" s="131">
        <f>+('[1]N EERR LOS NA'!G7*T7)+((('[1]N EERR LOS NA'!G7*(100%-T7))/(1+TASAS!$F$9)))</f>
        <v>0</v>
      </c>
      <c r="H7" s="131">
        <f>+('[1]N EERR LOS NA'!H7*U7)+((('[1]N EERR LOS NA'!H7*(100%-U7))/(1+TASAS!$G$9)))</f>
        <v>0</v>
      </c>
      <c r="I7" s="131">
        <f>+('[1]N EERR LOS NA'!I7*V7)+((('[1]N EERR LOS NA'!I7*(100%-V7))/(1+TASAS!$H$9)))</f>
        <v>0</v>
      </c>
      <c r="J7" s="131">
        <f>+('[1]N EERR LOS NA'!J7*W7)+((('[1]N EERR LOS NA'!J7*(100%-W7))/(1+TASAS!$I$9)))</f>
        <v>0</v>
      </c>
      <c r="K7" s="131">
        <f>+('[1]N EERR LOS NA'!K7*X7)+((('[1]N EERR LOS NA'!K7*(100%-X7))/(1+TASAS!$J$9)))</f>
        <v>0</v>
      </c>
      <c r="L7" s="131">
        <f>+('[1]N EERR LOS NA'!L7*Y7)+((('[1]N EERR LOS NA'!L7*(100%-Y7))/(1+TASAS!$K$9)))</f>
        <v>0</v>
      </c>
      <c r="M7" s="131">
        <f>+('[1]N EERR LOS NA'!M7*Z7)+((('[1]N EERR LOS NA'!M7*(100%-Z7))/(1+TASAS!$L$9)))</f>
        <v>0</v>
      </c>
      <c r="N7" s="131">
        <f>+('[1]N EERR LOS NA'!N7*AA7)+((('[1]N EERR LOS NA'!N7*(100%-AA7))/(1+TASAS!$M$9)))</f>
        <v>0</v>
      </c>
      <c r="O7" s="194">
        <f t="shared" si="3"/>
        <v>0</v>
      </c>
      <c r="P7" s="311">
        <v>0.66549999999999998</v>
      </c>
      <c r="Q7" s="311">
        <v>0.74439999999999995</v>
      </c>
      <c r="R7" s="311">
        <v>0.52600000000000002</v>
      </c>
      <c r="S7" s="311">
        <v>0.83130000000000004</v>
      </c>
      <c r="T7" s="311">
        <v>0.62329999999999997</v>
      </c>
      <c r="U7" s="311">
        <v>0.58120000000000005</v>
      </c>
      <c r="V7" s="303"/>
      <c r="W7" s="303"/>
      <c r="X7" s="303"/>
      <c r="Y7" s="303"/>
      <c r="Z7" s="303"/>
      <c r="AA7" s="303"/>
    </row>
    <row r="8" spans="1:27" outlineLevel="1" x14ac:dyDescent="0.3">
      <c r="A8" s="202" t="s">
        <v>53</v>
      </c>
      <c r="B8" s="131"/>
      <c r="C8" s="131">
        <f>+('[1]N EERR LOS NA'!C8*P8)+((('[1]N EERR LOS NA'!C8*(100%-P8))/(1+TASAS!$B$9)))</f>
        <v>0</v>
      </c>
      <c r="D8" s="131">
        <f>+('[1]N EERR LOS NA'!D8*Q8)+((('[1]N EERR LOS NA'!D8*(100%-Q8))/(1+TASAS!$C$9)))</f>
        <v>0</v>
      </c>
      <c r="E8" s="131">
        <f>+('[1]N EERR LOS NA'!E8*R8)+((('[1]N EERR LOS NA'!E8*(100%-R8))/(1+TASAS!$D$9)))</f>
        <v>0</v>
      </c>
      <c r="F8" s="131">
        <f>+('[1]N EERR LOS NA'!F8*S8)+((('[1]N EERR LOS NA'!F8*(100%-S8))/(1+TASAS!$E$9)))</f>
        <v>0</v>
      </c>
      <c r="G8" s="131">
        <f>+('[1]N EERR LOS NA'!G8*T8)+((('[1]N EERR LOS NA'!G8*(100%-T8))/(1+TASAS!$F$9)))</f>
        <v>0</v>
      </c>
      <c r="H8" s="131">
        <f>+('[1]N EERR LOS NA'!H8*U8)+((('[1]N EERR LOS NA'!H8*(100%-U8))/(1+TASAS!$G$9)))</f>
        <v>0</v>
      </c>
      <c r="I8" s="131">
        <f>+('[1]N EERR LOS NA'!I8*V8)+((('[1]N EERR LOS NA'!I8*(100%-V8))/(1+TASAS!$H$9)))</f>
        <v>0</v>
      </c>
      <c r="J8" s="131">
        <f>+('[1]N EERR LOS NA'!J8*W8)+((('[1]N EERR LOS NA'!J8*(100%-W8))/(1+TASAS!$I$9)))</f>
        <v>0</v>
      </c>
      <c r="K8" s="131">
        <f>+('[1]N EERR LOS NA'!K8*X8)+((('[1]N EERR LOS NA'!K8*(100%-X8))/(1+TASAS!$J$9)))</f>
        <v>0</v>
      </c>
      <c r="L8" s="131">
        <f>+('[1]N EERR LOS NA'!L8*Y8)+((('[1]N EERR LOS NA'!L8*(100%-Y8))/(1+TASAS!$K$9)))</f>
        <v>0</v>
      </c>
      <c r="M8" s="131">
        <f>+('[1]N EERR LOS NA'!M8*Z8)+((('[1]N EERR LOS NA'!M8*(100%-Z8))/(1+TASAS!$L$9)))</f>
        <v>0</v>
      </c>
      <c r="N8" s="131">
        <f>+('[1]N EERR LOS NA'!N8*AA8)+((('[1]N EERR LOS NA'!N8*(100%-AA8))/(1+TASAS!$M$9)))</f>
        <v>0</v>
      </c>
      <c r="O8" s="194">
        <f t="shared" si="3"/>
        <v>0</v>
      </c>
      <c r="P8" s="311">
        <v>0.66549999999999998</v>
      </c>
      <c r="Q8" s="311">
        <v>0.74439999999999995</v>
      </c>
      <c r="R8" s="311">
        <v>0.52600000000000002</v>
      </c>
      <c r="S8" s="311">
        <v>0.83130000000000004</v>
      </c>
      <c r="T8" s="311">
        <v>0.62329999999999997</v>
      </c>
      <c r="U8" s="311">
        <v>0.58120000000000005</v>
      </c>
      <c r="V8" s="303"/>
      <c r="W8" s="303"/>
      <c r="X8" s="303"/>
      <c r="Y8" s="303"/>
      <c r="Z8" s="303"/>
      <c r="AA8" s="303"/>
    </row>
    <row r="9" spans="1:27" outlineLevel="1" x14ac:dyDescent="0.3">
      <c r="A9" s="202" t="s">
        <v>239</v>
      </c>
      <c r="B9" s="131"/>
      <c r="C9" s="131">
        <f>+('[1]N EERR LOS NA'!C9*P9)+((('[1]N EERR LOS NA'!C9*(100%-P9))/(1+TASAS!$B$9)))</f>
        <v>0</v>
      </c>
      <c r="D9" s="131">
        <f>+('[1]N EERR LOS NA'!D9*Q9)+((('[1]N EERR LOS NA'!D9*(100%-Q9))/(1+TASAS!$C$9)))</f>
        <v>0</v>
      </c>
      <c r="E9" s="131">
        <f>+('[1]N EERR LOS NA'!E9*R9)+((('[1]N EERR LOS NA'!E9*(100%-R9))/(1+TASAS!$D$9)))</f>
        <v>0</v>
      </c>
      <c r="F9" s="131">
        <f>+('[1]N EERR LOS NA'!F9*S9)+((('[1]N EERR LOS NA'!F9*(100%-S9))/(1+TASAS!$E$9)))</f>
        <v>0</v>
      </c>
      <c r="G9" s="131">
        <f>+('[1]N EERR LOS NA'!G9*T9)+((('[1]N EERR LOS NA'!G9*(100%-T9))/(1+TASAS!$F$9)))</f>
        <v>-559.475186768512</v>
      </c>
      <c r="H9" s="131">
        <f>+('[1]N EERR LOS NA'!H9*U9)+((('[1]N EERR LOS NA'!H9*(100%-U9))/(1+TASAS!$G$9)))</f>
        <v>-591.75675512312534</v>
      </c>
      <c r="I9" s="131">
        <f>+('[1]N EERR LOS NA'!I9*V9)+((('[1]N EERR LOS NA'!I9*(100%-V9))/(1+TASAS!$H$9)))</f>
        <v>0</v>
      </c>
      <c r="J9" s="131">
        <f>+('[1]N EERR LOS NA'!J9*W9)+((('[1]N EERR LOS NA'!J9*(100%-W9))/(1+TASAS!$I$9)))</f>
        <v>0</v>
      </c>
      <c r="K9" s="131">
        <f>+('[1]N EERR LOS NA'!K9*X9)+((('[1]N EERR LOS NA'!K9*(100%-X9))/(1+TASAS!$J$9)))</f>
        <v>0</v>
      </c>
      <c r="L9" s="131">
        <f>+('[1]N EERR LOS NA'!L9*Y9)+((('[1]N EERR LOS NA'!L9*(100%-Y9))/(1+TASAS!$K$9)))</f>
        <v>0</v>
      </c>
      <c r="M9" s="131">
        <f>+('[1]N EERR LOS NA'!M9*Z9)+((('[1]N EERR LOS NA'!M9*(100%-Z9))/(1+TASAS!$L$9)))</f>
        <v>0</v>
      </c>
      <c r="N9" s="131">
        <f>+('[1]N EERR LOS NA'!N9*AA9)+((('[1]N EERR LOS NA'!N9*(100%-AA9))/(1+TASAS!$M$9)))</f>
        <v>0</v>
      </c>
      <c r="O9" s="194">
        <f t="shared" si="3"/>
        <v>-1151.2319418916372</v>
      </c>
      <c r="P9" s="311">
        <v>0.66549999999999998</v>
      </c>
      <c r="Q9" s="311">
        <v>0.74439999999999995</v>
      </c>
      <c r="R9" s="311">
        <v>0.52600000000000002</v>
      </c>
      <c r="S9" s="311">
        <v>0.83130000000000004</v>
      </c>
      <c r="T9" s="311">
        <v>0.62329999999999997</v>
      </c>
      <c r="U9" s="311">
        <v>0.58120000000000005</v>
      </c>
      <c r="V9" s="303"/>
      <c r="W9" s="303"/>
      <c r="X9" s="303"/>
      <c r="Y9" s="303"/>
      <c r="Z9" s="303"/>
      <c r="AA9" s="303"/>
    </row>
    <row r="10" spans="1:27" outlineLevel="1" x14ac:dyDescent="0.3">
      <c r="A10" s="202" t="s">
        <v>40</v>
      </c>
      <c r="B10" s="131"/>
      <c r="C10" s="131">
        <f>+('[1]N EERR LOS NA'!C10*P10)+((('[1]N EERR LOS NA'!C10*(100%-P10))/(1+TASAS!$B$9)))</f>
        <v>0</v>
      </c>
      <c r="D10" s="131">
        <f>+('[1]N EERR LOS NA'!D10*Q10)+((('[1]N EERR LOS NA'!D10*(100%-Q10))/(1+TASAS!$C$9)))</f>
        <v>0</v>
      </c>
      <c r="E10" s="131">
        <f>+('[1]N EERR LOS NA'!E10*R10)+((('[1]N EERR LOS NA'!E10*(100%-R10))/(1+TASAS!$D$9)))</f>
        <v>0</v>
      </c>
      <c r="F10" s="131">
        <f>+('[1]N EERR LOS NA'!F10*S10)+((('[1]N EERR LOS NA'!F10*(100%-S10))/(1+TASAS!$E$9)))</f>
        <v>0</v>
      </c>
      <c r="G10" s="131">
        <f>+('[1]N EERR LOS NA'!G10*T10)+((('[1]N EERR LOS NA'!G10*(100%-T10))/(1+TASAS!$F$9)))</f>
        <v>0</v>
      </c>
      <c r="H10" s="131">
        <f>+('[1]N EERR LOS NA'!H10*U10)+((('[1]N EERR LOS NA'!H10*(100%-U10))/(1+TASAS!$G$9)))</f>
        <v>0</v>
      </c>
      <c r="I10" s="131">
        <f>+('[1]N EERR LOS NA'!I10*V10)+((('[1]N EERR LOS NA'!I10*(100%-V10))/(1+TASAS!$H$9)))</f>
        <v>0</v>
      </c>
      <c r="J10" s="131">
        <f>+('[1]N EERR LOS NA'!J10*W10)+((('[1]N EERR LOS NA'!J10*(100%-W10))/(1+TASAS!$I$9)))</f>
        <v>0</v>
      </c>
      <c r="K10" s="131">
        <f>+('[1]N EERR LOS NA'!K10*X10)+((('[1]N EERR LOS NA'!K10*(100%-X10))/(1+TASAS!$J$9)))</f>
        <v>0</v>
      </c>
      <c r="L10" s="131">
        <f>+('[1]N EERR LOS NA'!L10*Y10)+((('[1]N EERR LOS NA'!L10*(100%-Y10))/(1+TASAS!$K$9)))</f>
        <v>0</v>
      </c>
      <c r="M10" s="131">
        <f>+('[1]N EERR LOS NA'!M10*Z10)+((('[1]N EERR LOS NA'!M10*(100%-Z10))/(1+TASAS!$L$9)))</f>
        <v>0</v>
      </c>
      <c r="N10" s="131">
        <f>+('[1]N EERR LOS NA'!N10*AA10)+((('[1]N EERR LOS NA'!N10*(100%-AA10))/(1+TASAS!$M$9)))</f>
        <v>0</v>
      </c>
      <c r="O10" s="194">
        <f t="shared" si="3"/>
        <v>0</v>
      </c>
      <c r="P10" s="311">
        <v>0</v>
      </c>
      <c r="Q10" s="311">
        <v>0</v>
      </c>
      <c r="R10" s="311">
        <v>0</v>
      </c>
      <c r="S10" s="311">
        <v>0</v>
      </c>
      <c r="T10" s="311">
        <v>0</v>
      </c>
      <c r="U10" s="311">
        <v>0</v>
      </c>
      <c r="V10" s="303"/>
      <c r="W10" s="303"/>
      <c r="X10" s="303"/>
      <c r="Y10" s="303"/>
      <c r="Z10" s="303"/>
      <c r="AA10" s="303"/>
    </row>
    <row r="11" spans="1:27" outlineLevel="1" x14ac:dyDescent="0.3">
      <c r="A11" s="202" t="s">
        <v>240</v>
      </c>
      <c r="B11" s="131"/>
      <c r="C11" s="131">
        <f>+('[1]N EERR LOS NA'!C11*P11)+((('[1]N EERR LOS NA'!C11*(100%-P11))/(1+TASAS!$B$9)))</f>
        <v>0</v>
      </c>
      <c r="D11" s="131">
        <f>+('[1]N EERR LOS NA'!D11*Q11)+((('[1]N EERR LOS NA'!D11*(100%-Q11))/(1+TASAS!$C$9)))</f>
        <v>0</v>
      </c>
      <c r="E11" s="131">
        <f>+('[1]N EERR LOS NA'!E11*R11)+((('[1]N EERR LOS NA'!E11*(100%-R11))/(1+TASAS!$D$9)))</f>
        <v>0</v>
      </c>
      <c r="F11" s="131">
        <f>+('[1]N EERR LOS NA'!F11*S11)+((('[1]N EERR LOS NA'!F11*(100%-S11))/(1+TASAS!$E$9)))</f>
        <v>0</v>
      </c>
      <c r="G11" s="131">
        <f>+('[1]N EERR LOS NA'!G11*T11)+((('[1]N EERR LOS NA'!G11*(100%-T11))/(1+TASAS!$F$9)))</f>
        <v>0</v>
      </c>
      <c r="H11" s="131">
        <f>+('[1]N EERR LOS NA'!H11*U11)+((('[1]N EERR LOS NA'!H11*(100%-U11))/(1+TASAS!$G$9)))</f>
        <v>0</v>
      </c>
      <c r="I11" s="131">
        <f>+('[1]N EERR LOS NA'!I11*V11)+((('[1]N EERR LOS NA'!I11*(100%-V11))/(1+TASAS!$H$9)))</f>
        <v>0</v>
      </c>
      <c r="J11" s="131">
        <f>+('[1]N EERR LOS NA'!J11*W11)+((('[1]N EERR LOS NA'!J11*(100%-W11))/(1+TASAS!$I$9)))</f>
        <v>0</v>
      </c>
      <c r="K11" s="131">
        <f>+('[1]N EERR LOS NA'!K11*X11)+((('[1]N EERR LOS NA'!K11*(100%-X11))/(1+TASAS!$J$9)))</f>
        <v>0</v>
      </c>
      <c r="L11" s="131">
        <f>+('[1]N EERR LOS NA'!L11*Y11)+((('[1]N EERR LOS NA'!L11*(100%-Y11))/(1+TASAS!$K$9)))</f>
        <v>0</v>
      </c>
      <c r="M11" s="131">
        <f>+('[1]N EERR LOS NA'!M11*Z11)+((('[1]N EERR LOS NA'!M11*(100%-Z11))/(1+TASAS!$L$9)))</f>
        <v>0</v>
      </c>
      <c r="N11" s="131">
        <f>+('[1]N EERR LOS NA'!N11*AA11)+((('[1]N EERR LOS NA'!N11*(100%-AA11))/(1+TASAS!$M$9)))</f>
        <v>0</v>
      </c>
      <c r="O11" s="194">
        <f t="shared" si="3"/>
        <v>0</v>
      </c>
      <c r="P11" s="311">
        <v>0.66549999999999998</v>
      </c>
      <c r="Q11" s="311">
        <v>0.74439999999999995</v>
      </c>
      <c r="R11" s="311">
        <v>0.52600000000000002</v>
      </c>
      <c r="S11" s="311">
        <v>0.83130000000000004</v>
      </c>
      <c r="T11" s="311">
        <v>0.62329999999999997</v>
      </c>
      <c r="U11" s="311">
        <v>0.58120000000000005</v>
      </c>
      <c r="V11" s="303"/>
      <c r="W11" s="303"/>
      <c r="X11" s="303"/>
      <c r="Y11" s="303"/>
      <c r="Z11" s="303"/>
      <c r="AA11" s="303"/>
    </row>
    <row r="12" spans="1:27" outlineLevel="1" x14ac:dyDescent="0.3">
      <c r="A12" s="202" t="s">
        <v>241</v>
      </c>
      <c r="B12" s="131"/>
      <c r="C12" s="131">
        <f>+('[1]N EERR LOS NA'!C12*P12)+((('[1]N EERR LOS NA'!C12*(100%-P12))/(1+TASAS!$B$9)))</f>
        <v>0</v>
      </c>
      <c r="D12" s="131">
        <f>+('[1]N EERR LOS NA'!D12*Q12)+((('[1]N EERR LOS NA'!D12*(100%-Q12))/(1+TASAS!$C$9)))</f>
        <v>0</v>
      </c>
      <c r="E12" s="131">
        <f>+('[1]N EERR LOS NA'!E12*R12)+((('[1]N EERR LOS NA'!E12*(100%-R12))/(1+TASAS!$D$9)))</f>
        <v>0</v>
      </c>
      <c r="F12" s="131">
        <f>+('[1]N EERR LOS NA'!F12*S12)+((('[1]N EERR LOS NA'!F12*(100%-S12))/(1+TASAS!$E$9)))</f>
        <v>0</v>
      </c>
      <c r="G12" s="131">
        <f>+('[1]N EERR LOS NA'!G12*T12)+((('[1]N EERR LOS NA'!G12*(100%-T12))/(1+TASAS!$F$9)))</f>
        <v>0</v>
      </c>
      <c r="H12" s="131">
        <f>+('[1]N EERR LOS NA'!H12*U12)+((('[1]N EERR LOS NA'!H12*(100%-U12))/(1+TASAS!$G$9)))</f>
        <v>0</v>
      </c>
      <c r="I12" s="131">
        <f>+('[1]N EERR LOS NA'!I12*V12)+((('[1]N EERR LOS NA'!I12*(100%-V12))/(1+TASAS!$H$9)))</f>
        <v>0</v>
      </c>
      <c r="J12" s="131">
        <f>+('[1]N EERR LOS NA'!J12*W12)+((('[1]N EERR LOS NA'!J12*(100%-W12))/(1+TASAS!$I$9)))</f>
        <v>0</v>
      </c>
      <c r="K12" s="131">
        <f>+('[1]N EERR LOS NA'!K12*X12)+((('[1]N EERR LOS NA'!K12*(100%-X12))/(1+TASAS!$J$9)))</f>
        <v>0</v>
      </c>
      <c r="L12" s="131">
        <f>+('[1]N EERR LOS NA'!L12*Y12)+((('[1]N EERR LOS NA'!L12*(100%-Y12))/(1+TASAS!$K$9)))</f>
        <v>0</v>
      </c>
      <c r="M12" s="131">
        <f>+('[1]N EERR LOS NA'!M12*Z12)+((('[1]N EERR LOS NA'!M12*(100%-Z12))/(1+TASAS!$L$9)))</f>
        <v>0</v>
      </c>
      <c r="N12" s="131">
        <f>+('[1]N EERR LOS NA'!N12*AA12)+((('[1]N EERR LOS NA'!N12*(100%-AA12))/(1+TASAS!$M$9)))</f>
        <v>0</v>
      </c>
      <c r="O12" s="194">
        <f t="shared" si="3"/>
        <v>0</v>
      </c>
      <c r="P12" s="311">
        <v>0.66549999999999998</v>
      </c>
      <c r="Q12" s="311">
        <v>0.74439999999999995</v>
      </c>
      <c r="R12" s="311">
        <v>0.52600000000000002</v>
      </c>
      <c r="S12" s="311">
        <v>0.83130000000000004</v>
      </c>
      <c r="T12" s="311">
        <v>0.62329999999999997</v>
      </c>
      <c r="U12" s="311">
        <v>0.58120000000000005</v>
      </c>
      <c r="V12" s="303"/>
      <c r="W12" s="303"/>
      <c r="X12" s="303"/>
      <c r="Y12" s="303"/>
      <c r="Z12" s="303"/>
      <c r="AA12" s="303"/>
    </row>
    <row r="13" spans="1:27" outlineLevel="1" x14ac:dyDescent="0.3">
      <c r="A13" s="202" t="s">
        <v>242</v>
      </c>
      <c r="B13" s="131"/>
      <c r="C13" s="131">
        <f>+('[1]N EERR LOS NA'!C13*P13)+((('[1]N EERR LOS NA'!C13*(100%-P13))/(1+TASAS!$B$9)))</f>
        <v>0</v>
      </c>
      <c r="D13" s="131">
        <f>+('[1]N EERR LOS NA'!D13*Q13)+((('[1]N EERR LOS NA'!D13*(100%-Q13))/(1+TASAS!$C$9)))</f>
        <v>0</v>
      </c>
      <c r="E13" s="131">
        <f>+('[1]N EERR LOS NA'!E13*R13)+((('[1]N EERR LOS NA'!E13*(100%-R13))/(1+TASAS!$D$9)))</f>
        <v>0</v>
      </c>
      <c r="F13" s="131">
        <f>+('[1]N EERR LOS NA'!F13*S13)+((('[1]N EERR LOS NA'!F13*(100%-S13))/(1+TASAS!$E$9)))</f>
        <v>0</v>
      </c>
      <c r="G13" s="131">
        <f>+('[1]N EERR LOS NA'!G13*T13)+((('[1]N EERR LOS NA'!G13*(100%-T13))/(1+TASAS!$F$9)))</f>
        <v>0</v>
      </c>
      <c r="H13" s="131">
        <f>+('[1]N EERR LOS NA'!H13*U13)+((('[1]N EERR LOS NA'!H13*(100%-U13))/(1+TASAS!$G$9)))</f>
        <v>0</v>
      </c>
      <c r="I13" s="131">
        <f>+('[1]N EERR LOS NA'!I13*V13)+((('[1]N EERR LOS NA'!I13*(100%-V13))/(1+TASAS!$H$9)))</f>
        <v>0</v>
      </c>
      <c r="J13" s="131">
        <f>+('[1]N EERR LOS NA'!J13*W13)+((('[1]N EERR LOS NA'!J13*(100%-W13))/(1+TASAS!$I$9)))</f>
        <v>0</v>
      </c>
      <c r="K13" s="131">
        <f>+('[1]N EERR LOS NA'!K13*X13)+((('[1]N EERR LOS NA'!K13*(100%-X13))/(1+TASAS!$J$9)))</f>
        <v>0</v>
      </c>
      <c r="L13" s="131">
        <f>+('[1]N EERR LOS NA'!L13*Y13)+((('[1]N EERR LOS NA'!L13*(100%-Y13))/(1+TASAS!$K$9)))</f>
        <v>0</v>
      </c>
      <c r="M13" s="131">
        <f>+('[1]N EERR LOS NA'!M13*Z13)+((('[1]N EERR LOS NA'!M13*(100%-Z13))/(1+TASAS!$L$9)))</f>
        <v>0</v>
      </c>
      <c r="N13" s="131">
        <f>+('[1]N EERR LOS NA'!N13*AA13)+((('[1]N EERR LOS NA'!N13*(100%-AA13))/(1+TASAS!$M$9)))</f>
        <v>0</v>
      </c>
      <c r="O13" s="194">
        <f t="shared" si="3"/>
        <v>0</v>
      </c>
      <c r="P13" s="311">
        <v>0.66549999999999998</v>
      </c>
      <c r="Q13" s="311">
        <v>0.74439999999999995</v>
      </c>
      <c r="R13" s="311">
        <v>0.52600000000000002</v>
      </c>
      <c r="S13" s="311">
        <v>0.83130000000000004</v>
      </c>
      <c r="T13" s="311">
        <v>0.62329999999999997</v>
      </c>
      <c r="U13" s="311">
        <v>0.58120000000000005</v>
      </c>
      <c r="V13" s="303"/>
      <c r="W13" s="303"/>
      <c r="X13" s="303"/>
      <c r="Y13" s="303"/>
      <c r="Z13" s="303"/>
      <c r="AA13" s="303"/>
    </row>
    <row r="14" spans="1:27" outlineLevel="1" x14ac:dyDescent="0.3">
      <c r="A14" s="202" t="s">
        <v>45</v>
      </c>
      <c r="B14" s="131"/>
      <c r="C14" s="131">
        <f>+('[1]N EERR LOS NA'!C14*P14)+((('[1]N EERR LOS NA'!C14*(100%-P14))/(1+TASAS!$B$9)))</f>
        <v>0</v>
      </c>
      <c r="D14" s="131">
        <f>+('[1]N EERR LOS NA'!D14*Q14)+((('[1]N EERR LOS NA'!D14*(100%-Q14))/(1+TASAS!$C$9)))</f>
        <v>0</v>
      </c>
      <c r="E14" s="131">
        <f>+('[1]N EERR LOS NA'!E14*R14)+((('[1]N EERR LOS NA'!E14*(100%-R14))/(1+TASAS!$D$9)))</f>
        <v>0</v>
      </c>
      <c r="F14" s="131">
        <f>+('[1]N EERR LOS NA'!F14*S14)+((('[1]N EERR LOS NA'!F14*(100%-S14))/(1+TASAS!$E$9)))</f>
        <v>0</v>
      </c>
      <c r="G14" s="131">
        <f>+('[1]N EERR LOS NA'!G14*T14)+((('[1]N EERR LOS NA'!G14*(100%-T14))/(1+TASAS!$F$9)))</f>
        <v>0</v>
      </c>
      <c r="H14" s="131">
        <f>+('[1]N EERR LOS NA'!H14*U14)+((('[1]N EERR LOS NA'!H14*(100%-U14))/(1+TASAS!$G$9)))</f>
        <v>0</v>
      </c>
      <c r="I14" s="131">
        <f>+('[1]N EERR LOS NA'!I14*V14)+((('[1]N EERR LOS NA'!I14*(100%-V14))/(1+TASAS!$H$9)))</f>
        <v>0</v>
      </c>
      <c r="J14" s="131">
        <f>+('[1]N EERR LOS NA'!J14*W14)+((('[1]N EERR LOS NA'!J14*(100%-W14))/(1+TASAS!$I$9)))</f>
        <v>0</v>
      </c>
      <c r="K14" s="131">
        <f>+('[1]N EERR LOS NA'!K14*X14)+((('[1]N EERR LOS NA'!K14*(100%-X14))/(1+TASAS!$J$9)))</f>
        <v>0</v>
      </c>
      <c r="L14" s="131">
        <f>+('[1]N EERR LOS NA'!L14*Y14)+((('[1]N EERR LOS NA'!L14*(100%-Y14))/(1+TASAS!$K$9)))</f>
        <v>0</v>
      </c>
      <c r="M14" s="131">
        <f>+('[1]N EERR LOS NA'!M14*Z14)+((('[1]N EERR LOS NA'!M14*(100%-Z14))/(1+TASAS!$L$9)))</f>
        <v>0</v>
      </c>
      <c r="N14" s="131">
        <f>+('[1]N EERR LOS NA'!N14*AA14)+((('[1]N EERR LOS NA'!N14*(100%-AA14))/(1+TASAS!$M$9)))</f>
        <v>0</v>
      </c>
      <c r="O14" s="194">
        <f t="shared" si="3"/>
        <v>0</v>
      </c>
      <c r="P14" s="311">
        <v>0.66549999999999998</v>
      </c>
      <c r="Q14" s="311">
        <v>0.74439999999999995</v>
      </c>
      <c r="R14" s="311">
        <v>0.52600000000000002</v>
      </c>
      <c r="S14" s="311">
        <v>0.83130000000000004</v>
      </c>
      <c r="T14" s="311">
        <v>0.62329999999999997</v>
      </c>
      <c r="U14" s="311">
        <v>0.58120000000000005</v>
      </c>
      <c r="V14" s="303"/>
      <c r="W14" s="303"/>
      <c r="X14" s="303"/>
      <c r="Y14" s="303"/>
      <c r="Z14" s="303"/>
      <c r="AA14" s="303"/>
    </row>
    <row r="15" spans="1:27" s="3" customFormat="1" outlineLevel="1" x14ac:dyDescent="0.3">
      <c r="A15" s="202" t="s">
        <v>243</v>
      </c>
      <c r="B15" s="133"/>
      <c r="C15" s="131">
        <f>+('[1]N EERR LOS NA'!C15*P15)+((('[1]N EERR LOS NA'!C15*(100%-P15))/(1+TASAS!$B$9)))</f>
        <v>0</v>
      </c>
      <c r="D15" s="131">
        <f>+('[1]N EERR LOS NA'!D15*Q15)+((('[1]N EERR LOS NA'!D15*(100%-Q15))/(1+TASAS!$C$9)))</f>
        <v>0</v>
      </c>
      <c r="E15" s="131">
        <f>+('[1]N EERR LOS NA'!E15*R15)+((('[1]N EERR LOS NA'!E15*(100%-R15))/(1+TASAS!$D$9)))</f>
        <v>0</v>
      </c>
      <c r="F15" s="131">
        <f>+('[1]N EERR LOS NA'!F15*S15)+((('[1]N EERR LOS NA'!F15*(100%-S15))/(1+TASAS!$E$9)))</f>
        <v>0</v>
      </c>
      <c r="G15" s="131">
        <f>+('[1]N EERR LOS NA'!G15*T15)+((('[1]N EERR LOS NA'!G15*(100%-T15))/(1+TASAS!$F$9)))</f>
        <v>0</v>
      </c>
      <c r="H15" s="131">
        <f>+('[1]N EERR LOS NA'!H15*U15)+((('[1]N EERR LOS NA'!H15*(100%-U15))/(1+TASAS!$G$9)))</f>
        <v>19.399012018796739</v>
      </c>
      <c r="I15" s="131">
        <f>+('[1]N EERR LOS NA'!I15*V15)+((('[1]N EERR LOS NA'!I15*(100%-V15))/(1+TASAS!$H$9)))</f>
        <v>0</v>
      </c>
      <c r="J15" s="131">
        <f>+('[1]N EERR LOS NA'!J15*W15)+((('[1]N EERR LOS NA'!J15*(100%-W15))/(1+TASAS!$I$9)))</f>
        <v>0</v>
      </c>
      <c r="K15" s="131">
        <f>+('[1]N EERR LOS NA'!K15*X15)+((('[1]N EERR LOS NA'!K15*(100%-X15))/(1+TASAS!$J$9)))</f>
        <v>0</v>
      </c>
      <c r="L15" s="131">
        <f>+('[1]N EERR LOS NA'!L15*Y15)+((('[1]N EERR LOS NA'!L15*(100%-Y15))/(1+TASAS!$K$9)))</f>
        <v>0</v>
      </c>
      <c r="M15" s="131">
        <f>+('[1]N EERR LOS NA'!M15*Z15)+((('[1]N EERR LOS NA'!M15*(100%-Z15))/(1+TASAS!$L$9)))</f>
        <v>0</v>
      </c>
      <c r="N15" s="131">
        <f>+('[1]N EERR LOS NA'!N15*AA15)+((('[1]N EERR LOS NA'!N15*(100%-AA15))/(1+TASAS!$M$9)))</f>
        <v>0</v>
      </c>
      <c r="O15" s="194">
        <f t="shared" si="3"/>
        <v>19.399012018796739</v>
      </c>
      <c r="P15" s="311">
        <v>0.66549999999999998</v>
      </c>
      <c r="Q15" s="311">
        <v>0.74439999999999995</v>
      </c>
      <c r="R15" s="311">
        <v>0.52600000000000002</v>
      </c>
      <c r="S15" s="311">
        <v>0.83130000000000004</v>
      </c>
      <c r="T15" s="311">
        <v>0.62329999999999997</v>
      </c>
      <c r="U15" s="311">
        <v>0.58120000000000005</v>
      </c>
      <c r="V15" s="304"/>
      <c r="W15" s="304"/>
      <c r="X15" s="304"/>
      <c r="Y15" s="304"/>
      <c r="Z15" s="304"/>
      <c r="AA15" s="304"/>
    </row>
    <row r="16" spans="1:27" s="3" customFormat="1" outlineLevel="1" x14ac:dyDescent="0.3">
      <c r="A16" s="202"/>
      <c r="B16" s="133"/>
      <c r="C16" s="133"/>
      <c r="D16" s="133"/>
      <c r="E16" s="133"/>
      <c r="F16" s="133"/>
      <c r="G16" s="133"/>
      <c r="H16" s="133"/>
      <c r="I16" s="133"/>
      <c r="J16" s="133"/>
      <c r="K16" s="133"/>
      <c r="L16" s="133"/>
      <c r="M16" s="133"/>
      <c r="N16" s="133"/>
      <c r="O16" s="194">
        <f t="shared" si="3"/>
        <v>0</v>
      </c>
      <c r="P16" s="311">
        <v>0.66549999999999998</v>
      </c>
      <c r="Q16" s="311">
        <v>0.74439999999999995</v>
      </c>
      <c r="R16" s="311">
        <v>0.52600000000000002</v>
      </c>
      <c r="S16" s="311">
        <v>0.83130000000000004</v>
      </c>
      <c r="T16" s="311">
        <v>0.62329999999999997</v>
      </c>
      <c r="U16" s="311">
        <v>0.58120000000000005</v>
      </c>
      <c r="V16" s="304"/>
      <c r="W16" s="304"/>
      <c r="X16" s="304"/>
      <c r="Y16" s="304"/>
      <c r="Z16" s="304"/>
      <c r="AA16" s="304"/>
    </row>
    <row r="17" spans="1:27" s="3" customFormat="1" outlineLevel="1" x14ac:dyDescent="0.3">
      <c r="A17" s="202"/>
      <c r="B17" s="133"/>
      <c r="C17" s="133"/>
      <c r="D17" s="133"/>
      <c r="E17" s="133"/>
      <c r="F17" s="133"/>
      <c r="G17" s="133"/>
      <c r="H17" s="133"/>
      <c r="I17" s="133"/>
      <c r="J17" s="133"/>
      <c r="K17" s="133"/>
      <c r="L17" s="133"/>
      <c r="M17" s="133"/>
      <c r="N17" s="133"/>
      <c r="O17" s="194">
        <f t="shared" si="3"/>
        <v>0</v>
      </c>
      <c r="P17" s="304"/>
      <c r="Q17" s="303"/>
      <c r="R17" s="304"/>
      <c r="S17" s="304"/>
      <c r="T17" s="304"/>
      <c r="U17" s="304"/>
      <c r="V17" s="304"/>
      <c r="W17" s="304"/>
      <c r="X17" s="304"/>
      <c r="Y17" s="304"/>
      <c r="Z17" s="304"/>
      <c r="AA17" s="304"/>
    </row>
    <row r="18" spans="1:27" s="187" customFormat="1" ht="15.6" outlineLevel="1" x14ac:dyDescent="0.3">
      <c r="A18" s="224" t="s">
        <v>244</v>
      </c>
      <c r="B18" s="186">
        <f>SUM(B19:B28)</f>
        <v>0</v>
      </c>
      <c r="C18" s="186">
        <f t="shared" ref="C18:N18" si="4">SUM(C19:C28)</f>
        <v>2.2134896035845886</v>
      </c>
      <c r="D18" s="186">
        <f t="shared" si="4"/>
        <v>4.7523507223685151</v>
      </c>
      <c r="E18" s="186">
        <f t="shared" si="4"/>
        <v>7.2685300775303858</v>
      </c>
      <c r="F18" s="186">
        <f t="shared" si="4"/>
        <v>172.35124515375634</v>
      </c>
      <c r="G18" s="186">
        <f t="shared" si="4"/>
        <v>152.73176434462187</v>
      </c>
      <c r="H18" s="186">
        <f t="shared" si="4"/>
        <v>0.34233289158744529</v>
      </c>
      <c r="I18" s="186">
        <f t="shared" si="4"/>
        <v>0</v>
      </c>
      <c r="J18" s="186">
        <f t="shared" si="4"/>
        <v>0</v>
      </c>
      <c r="K18" s="186">
        <f t="shared" si="4"/>
        <v>0</v>
      </c>
      <c r="L18" s="186">
        <f t="shared" si="4"/>
        <v>0</v>
      </c>
      <c r="M18" s="186">
        <f t="shared" si="4"/>
        <v>0</v>
      </c>
      <c r="N18" s="186">
        <f t="shared" si="4"/>
        <v>0</v>
      </c>
      <c r="O18" s="210">
        <f t="shared" ref="O18" si="5">SUM(O19:O28)</f>
        <v>339.6597127934491</v>
      </c>
      <c r="P18" s="305"/>
      <c r="Q18" s="305"/>
      <c r="R18" s="305"/>
      <c r="S18" s="305"/>
      <c r="T18" s="305"/>
      <c r="U18" s="305"/>
      <c r="V18" s="305"/>
      <c r="W18" s="305"/>
      <c r="X18" s="305"/>
      <c r="Y18" s="305"/>
      <c r="Z18" s="305"/>
      <c r="AA18" s="305"/>
    </row>
    <row r="19" spans="1:27" s="3" customFormat="1" outlineLevel="1" x14ac:dyDescent="0.3">
      <c r="A19" s="202" t="s">
        <v>104</v>
      </c>
      <c r="B19" s="131"/>
      <c r="C19" s="131">
        <f>+('[1]N EERR LOS NA'!C19*P19)+((('[1]N EERR LOS NA'!C19*(100%-P19))/(1+TASAS!$B$9)))</f>
        <v>0</v>
      </c>
      <c r="D19" s="131">
        <f>+('[1]N EERR LOS NA'!D19*Q19)+((('[1]N EERR LOS NA'!D19*(100%-Q19))/(1+TASAS!$C$9)))</f>
        <v>0</v>
      </c>
      <c r="E19" s="131">
        <f>+('[1]N EERR LOS NA'!E19*R19)+((('[1]N EERR LOS NA'!E19*(100%-R19))/(1+TASAS!$D$9)))</f>
        <v>0</v>
      </c>
      <c r="F19" s="131">
        <f>+('[1]N EERR LOS NA'!F19*S19)+((('[1]N EERR LOS NA'!F19*(100%-S19))/(1+TASAS!$E$9)))</f>
        <v>0</v>
      </c>
      <c r="G19" s="131">
        <f>+('[1]N EERR LOS NA'!G19*T19)+((('[1]N EERR LOS NA'!G19*(100%-T19))/(1+TASAS!$F$9)))</f>
        <v>0</v>
      </c>
      <c r="H19" s="131">
        <f>+('[1]N EERR LOS NA'!H19*U19)+((('[1]N EERR LOS NA'!H19*(100%-U19))/(1+TASAS!$G$9)))</f>
        <v>0</v>
      </c>
      <c r="I19" s="131">
        <f>+('[1]N EERR LOS NA'!I19*V19)+((('[1]N EERR LOS NA'!I19*(100%-V19))/(1+TASAS!$H$9)))</f>
        <v>0</v>
      </c>
      <c r="J19" s="131">
        <f>+('[1]N EERR LOS NA'!J19*W19)+((('[1]N EERR LOS NA'!J19*(100%-W19))/(1+TASAS!$I$9)))</f>
        <v>0</v>
      </c>
      <c r="K19" s="131">
        <f>+('[1]N EERR LOS NA'!K19*X19)+((('[1]N EERR LOS NA'!K19*(100%-X19))/(1+TASAS!$J$9)))</f>
        <v>0</v>
      </c>
      <c r="L19" s="131">
        <f>+('[1]N EERR LOS NA'!L19*Y19)+((('[1]N EERR LOS NA'!L19*(100%-Y19))/(1+TASAS!$K$9)))</f>
        <v>0</v>
      </c>
      <c r="M19" s="131">
        <f>+('[1]N EERR LOS NA'!M19*Z19)+((('[1]N EERR LOS NA'!M19*(100%-Z19))/(1+TASAS!$L$9)))</f>
        <v>0</v>
      </c>
      <c r="N19" s="131">
        <f>+('[1]N EERR LOS NA'!N19*AA19)+((('[1]N EERR LOS NA'!N19*(100%-AA19))/(1+TASAS!$M$9)))</f>
        <v>0</v>
      </c>
      <c r="O19" s="194">
        <f>+SUM(C19:N19)</f>
        <v>0</v>
      </c>
      <c r="P19" s="303">
        <v>1</v>
      </c>
      <c r="Q19" s="303">
        <v>1</v>
      </c>
      <c r="R19" s="303">
        <v>1</v>
      </c>
      <c r="S19" s="303">
        <v>1</v>
      </c>
      <c r="T19" s="303">
        <v>1</v>
      </c>
      <c r="U19" s="303">
        <v>1</v>
      </c>
      <c r="V19" s="303">
        <v>1</v>
      </c>
      <c r="W19" s="303">
        <v>1</v>
      </c>
      <c r="X19" s="303">
        <v>1</v>
      </c>
      <c r="Y19" s="303">
        <v>1</v>
      </c>
      <c r="Z19" s="303">
        <v>1</v>
      </c>
      <c r="AA19" s="303">
        <v>1</v>
      </c>
    </row>
    <row r="20" spans="1:27" s="3" customFormat="1" outlineLevel="1" x14ac:dyDescent="0.3">
      <c r="A20" s="202" t="s">
        <v>105</v>
      </c>
      <c r="B20" s="131"/>
      <c r="C20" s="131">
        <f>+('[1]N EERR LOS NA'!C20*P20)+((('[1]N EERR LOS NA'!C20*(100%-P20))/(1+TASAS!$B$9)))</f>
        <v>0</v>
      </c>
      <c r="D20" s="131">
        <f>+('[1]N EERR LOS NA'!D20*Q20)+((('[1]N EERR LOS NA'!D20*(100%-Q20))/(1+TASAS!$C$9)))</f>
        <v>0</v>
      </c>
      <c r="E20" s="131">
        <f>+('[1]N EERR LOS NA'!E20*R20)+((('[1]N EERR LOS NA'!E20*(100%-R20))/(1+TASAS!$D$9)))</f>
        <v>0</v>
      </c>
      <c r="F20" s="131">
        <f>+('[1]N EERR LOS NA'!F20*S20)+((('[1]N EERR LOS NA'!F20*(100%-S20))/(1+TASAS!$E$9)))</f>
        <v>0</v>
      </c>
      <c r="G20" s="131">
        <f>+('[1]N EERR LOS NA'!G20*T20)+((('[1]N EERR LOS NA'!G20*(100%-T20))/(1+TASAS!$F$9)))</f>
        <v>0</v>
      </c>
      <c r="H20" s="131">
        <f>+('[1]N EERR LOS NA'!H20*U20)+((('[1]N EERR LOS NA'!H20*(100%-U20))/(1+TASAS!$G$9)))</f>
        <v>0</v>
      </c>
      <c r="I20" s="131">
        <f>+('[1]N EERR LOS NA'!I20*V20)+((('[1]N EERR LOS NA'!I20*(100%-V20))/(1+TASAS!$H$9)))</f>
        <v>0</v>
      </c>
      <c r="J20" s="131">
        <f>+('[1]N EERR LOS NA'!J20*W20)+((('[1]N EERR LOS NA'!J20*(100%-W20))/(1+TASAS!$I$9)))</f>
        <v>0</v>
      </c>
      <c r="K20" s="131">
        <f>+('[1]N EERR LOS NA'!K20*X20)+((('[1]N EERR LOS NA'!K20*(100%-X20))/(1+TASAS!$J$9)))</f>
        <v>0</v>
      </c>
      <c r="L20" s="131">
        <f>+('[1]N EERR LOS NA'!L20*Y20)+((('[1]N EERR LOS NA'!L20*(100%-Y20))/(1+TASAS!$K$9)))</f>
        <v>0</v>
      </c>
      <c r="M20" s="131">
        <f>+('[1]N EERR LOS NA'!M20*Z20)+((('[1]N EERR LOS NA'!M20*(100%-Z20))/(1+TASAS!$L$9)))</f>
        <v>0</v>
      </c>
      <c r="N20" s="131">
        <f>+('[1]N EERR LOS NA'!N20*AA20)+((('[1]N EERR LOS NA'!N20*(100%-AA20))/(1+TASAS!$M$9)))</f>
        <v>0</v>
      </c>
      <c r="O20" s="194">
        <f t="shared" ref="O20:O28" si="6">+SUM(C20:N20)</f>
        <v>0</v>
      </c>
      <c r="P20" s="303">
        <v>0</v>
      </c>
      <c r="Q20" s="303">
        <v>0</v>
      </c>
      <c r="R20" s="303">
        <v>0</v>
      </c>
      <c r="S20" s="303">
        <v>0</v>
      </c>
      <c r="T20" s="303">
        <v>0</v>
      </c>
      <c r="U20" s="303">
        <v>0</v>
      </c>
      <c r="V20" s="303">
        <v>0</v>
      </c>
      <c r="W20" s="303">
        <v>0</v>
      </c>
      <c r="X20" s="303">
        <v>0</v>
      </c>
      <c r="Y20" s="303">
        <v>0</v>
      </c>
      <c r="Z20" s="303">
        <v>0</v>
      </c>
      <c r="AA20" s="303">
        <v>0</v>
      </c>
    </row>
    <row r="21" spans="1:27" s="3" customFormat="1" outlineLevel="1" x14ac:dyDescent="0.3">
      <c r="A21" s="202" t="s">
        <v>106</v>
      </c>
      <c r="B21" s="131"/>
      <c r="C21" s="131">
        <f>+('[1]N EERR LOS NA'!C21*P21)+((('[1]N EERR LOS NA'!C21*(100%-P21))/(1+TASAS!$B$9)))</f>
        <v>2.2010542687329897</v>
      </c>
      <c r="D21" s="131">
        <f>+('[1]N EERR LOS NA'!D21*Q21)+((('[1]N EERR LOS NA'!D21*(100%-Q21))/(1+TASAS!$C$9)))</f>
        <v>4.5695680022774186</v>
      </c>
      <c r="E21" s="131">
        <f>+('[1]N EERR LOS NA'!E21*R21)+((('[1]N EERR LOS NA'!E21*(100%-R21))/(1+TASAS!$D$9)))</f>
        <v>5.0900860484742374</v>
      </c>
      <c r="F21" s="131">
        <f>+('[1]N EERR LOS NA'!F21*S21)+((('[1]N EERR LOS NA'!F21*(100%-S21))/(1+TASAS!$E$9)))</f>
        <v>171.79010852471779</v>
      </c>
      <c r="G21" s="131">
        <f>+('[1]N EERR LOS NA'!G21*T21)+((('[1]N EERR LOS NA'!G21*(100%-T21))/(1+TASAS!$F$9)))</f>
        <v>152.65543662630873</v>
      </c>
      <c r="H21" s="131">
        <f>+('[1]N EERR LOS NA'!H21*U21)+((('[1]N EERR LOS NA'!H21*(100%-U21))/(1+TASAS!$G$9)))</f>
        <v>0</v>
      </c>
      <c r="I21" s="131">
        <f>+('[1]N EERR LOS NA'!I21*V21)+((('[1]N EERR LOS NA'!I21*(100%-V21))/(1+TASAS!$H$9)))</f>
        <v>0</v>
      </c>
      <c r="J21" s="131">
        <f>+('[1]N EERR LOS NA'!J21*W21)+((('[1]N EERR LOS NA'!J21*(100%-W21))/(1+TASAS!$I$9)))</f>
        <v>0</v>
      </c>
      <c r="K21" s="131">
        <f>+('[1]N EERR LOS NA'!K21*X21)+((('[1]N EERR LOS NA'!K21*(100%-X21))/(1+TASAS!$J$9)))</f>
        <v>0</v>
      </c>
      <c r="L21" s="131">
        <f>+('[1]N EERR LOS NA'!L21*Y21)+((('[1]N EERR LOS NA'!L21*(100%-Y21))/(1+TASAS!$K$9)))</f>
        <v>0</v>
      </c>
      <c r="M21" s="131">
        <f>+('[1]N EERR LOS NA'!M21*Z21)+((('[1]N EERR LOS NA'!M21*(100%-Z21))/(1+TASAS!$L$9)))</f>
        <v>0</v>
      </c>
      <c r="N21" s="131">
        <f>+('[1]N EERR LOS NA'!N21*AA21)+((('[1]N EERR LOS NA'!N21*(100%-AA21))/(1+TASAS!$M$9)))</f>
        <v>0</v>
      </c>
      <c r="O21" s="194">
        <f t="shared" si="6"/>
        <v>336.30625347051114</v>
      </c>
      <c r="P21" s="303">
        <v>0</v>
      </c>
      <c r="Q21" s="303">
        <v>0</v>
      </c>
      <c r="R21" s="303">
        <v>0</v>
      </c>
      <c r="S21" s="303">
        <v>0</v>
      </c>
      <c r="T21" s="303">
        <v>0</v>
      </c>
      <c r="U21" s="303">
        <v>0</v>
      </c>
      <c r="V21" s="303">
        <v>0</v>
      </c>
      <c r="W21" s="303">
        <v>0</v>
      </c>
      <c r="X21" s="303">
        <v>0</v>
      </c>
      <c r="Y21" s="303">
        <v>0</v>
      </c>
      <c r="Z21" s="303">
        <v>0</v>
      </c>
      <c r="AA21" s="303">
        <v>0</v>
      </c>
    </row>
    <row r="22" spans="1:27" s="3" customFormat="1" outlineLevel="1" x14ac:dyDescent="0.3">
      <c r="A22" s="202" t="s">
        <v>107</v>
      </c>
      <c r="B22" s="131"/>
      <c r="C22" s="131">
        <f>+('[1]N EERR LOS NA'!C22*P22)+((('[1]N EERR LOS NA'!C22*(100%-P22))/(1+TASAS!$B$9)))</f>
        <v>0</v>
      </c>
      <c r="D22" s="131">
        <f>+('[1]N EERR LOS NA'!D22*Q22)+((('[1]N EERR LOS NA'!D22*(100%-Q22))/(1+TASAS!$C$9)))</f>
        <v>0</v>
      </c>
      <c r="E22" s="131">
        <f>+('[1]N EERR LOS NA'!E22*R22)+((('[1]N EERR LOS NA'!E22*(100%-R22))/(1+TASAS!$D$9)))</f>
        <v>0</v>
      </c>
      <c r="F22" s="131">
        <f>+('[1]N EERR LOS NA'!F22*S22)+((('[1]N EERR LOS NA'!F22*(100%-S22))/(1+TASAS!$E$9)))</f>
        <v>0</v>
      </c>
      <c r="G22" s="131">
        <f>+('[1]N EERR LOS NA'!G22*T22)+((('[1]N EERR LOS NA'!G22*(100%-T22))/(1+TASAS!$F$9)))</f>
        <v>0</v>
      </c>
      <c r="H22" s="131">
        <f>+('[1]N EERR LOS NA'!H22*U22)+((('[1]N EERR LOS NA'!H22*(100%-U22))/(1+TASAS!$G$9)))</f>
        <v>0</v>
      </c>
      <c r="I22" s="131">
        <f>+('[1]N EERR LOS NA'!I22*V22)+((('[1]N EERR LOS NA'!I22*(100%-V22))/(1+TASAS!$H$9)))</f>
        <v>0</v>
      </c>
      <c r="J22" s="131">
        <f>+('[1]N EERR LOS NA'!J22*W22)+((('[1]N EERR LOS NA'!J22*(100%-W22))/(1+TASAS!$I$9)))</f>
        <v>0</v>
      </c>
      <c r="K22" s="131">
        <f>+('[1]N EERR LOS NA'!K22*X22)+((('[1]N EERR LOS NA'!K22*(100%-X22))/(1+TASAS!$J$9)))</f>
        <v>0</v>
      </c>
      <c r="L22" s="131">
        <f>+('[1]N EERR LOS NA'!L22*Y22)+((('[1]N EERR LOS NA'!L22*(100%-Y22))/(1+TASAS!$K$9)))</f>
        <v>0</v>
      </c>
      <c r="M22" s="131">
        <f>+('[1]N EERR LOS NA'!M22*Z22)+((('[1]N EERR LOS NA'!M22*(100%-Z22))/(1+TASAS!$L$9)))</f>
        <v>0</v>
      </c>
      <c r="N22" s="131">
        <f>+('[1]N EERR LOS NA'!N22*AA22)+((('[1]N EERR LOS NA'!N22*(100%-AA22))/(1+TASAS!$M$9)))</f>
        <v>0</v>
      </c>
      <c r="O22" s="194">
        <f t="shared" si="6"/>
        <v>0</v>
      </c>
      <c r="P22" s="303">
        <v>1</v>
      </c>
      <c r="Q22" s="303">
        <v>1</v>
      </c>
      <c r="R22" s="303">
        <v>1</v>
      </c>
      <c r="S22" s="303">
        <v>1</v>
      </c>
      <c r="T22" s="303">
        <v>1</v>
      </c>
      <c r="U22" s="303">
        <v>1</v>
      </c>
      <c r="V22" s="303">
        <v>1</v>
      </c>
      <c r="W22" s="303">
        <v>1</v>
      </c>
      <c r="X22" s="303">
        <v>1</v>
      </c>
      <c r="Y22" s="303">
        <v>1</v>
      </c>
      <c r="Z22" s="303">
        <v>1</v>
      </c>
      <c r="AA22" s="303">
        <v>1</v>
      </c>
    </row>
    <row r="23" spans="1:27" s="3" customFormat="1" outlineLevel="1" x14ac:dyDescent="0.3">
      <c r="A23" s="202" t="s">
        <v>108</v>
      </c>
      <c r="B23" s="131"/>
      <c r="C23" s="131">
        <f>+('[1]N EERR LOS NA'!C23*P23)+((('[1]N EERR LOS NA'!C23*(100%-P23))/(1+TASAS!$B$9)))</f>
        <v>6.2176674257994058E-3</v>
      </c>
      <c r="D23" s="131">
        <f>+('[1]N EERR LOS NA'!D23*Q23)+((('[1]N EERR LOS NA'!D23*(100%-Q23))/(1+TASAS!$C$9)))</f>
        <v>8.4361255426660037E-2</v>
      </c>
      <c r="E23" s="131">
        <f>+('[1]N EERR LOS NA'!E23*R23)+((('[1]N EERR LOS NA'!E23*(100%-R23))/(1+TASAS!$D$9)))</f>
        <v>0.15509957488425655</v>
      </c>
      <c r="F23" s="131">
        <f>+('[1]N EERR LOS NA'!F23*S23)+((('[1]N EERR LOS NA'!F23*(100%-S23))/(1+TASAS!$E$9)))</f>
        <v>0.56113662903853634</v>
      </c>
      <c r="G23" s="131">
        <f>+('[1]N EERR LOS NA'!G23*T23)+((('[1]N EERR LOS NA'!G23*(100%-T23))/(1+TASAS!$F$9)))</f>
        <v>6.8694946481838923E-2</v>
      </c>
      <c r="H23" s="131">
        <f>+('[1]N EERR LOS NA'!H23*U23)+((('[1]N EERR LOS NA'!H23*(100%-U23))/(1+TASAS!$G$9)))</f>
        <v>0.18310829084909866</v>
      </c>
      <c r="I23" s="131">
        <f>+('[1]N EERR LOS NA'!I23*V23)+((('[1]N EERR LOS NA'!I23*(100%-V23))/(1+TASAS!$H$9)))</f>
        <v>0</v>
      </c>
      <c r="J23" s="131">
        <f>+('[1]N EERR LOS NA'!J23*W23)+((('[1]N EERR LOS NA'!J23*(100%-W23))/(1+TASAS!$I$9)))</f>
        <v>0</v>
      </c>
      <c r="K23" s="131">
        <f>+('[1]N EERR LOS NA'!K23*X23)+((('[1]N EERR LOS NA'!K23*(100%-X23))/(1+TASAS!$J$9)))</f>
        <v>0</v>
      </c>
      <c r="L23" s="131">
        <f>+('[1]N EERR LOS NA'!L23*Y23)+((('[1]N EERR LOS NA'!L23*(100%-Y23))/(1+TASAS!$K$9)))</f>
        <v>0</v>
      </c>
      <c r="M23" s="131">
        <f>+('[1]N EERR LOS NA'!M23*Z23)+((('[1]N EERR LOS NA'!M23*(100%-Z23))/(1+TASAS!$L$9)))</f>
        <v>0</v>
      </c>
      <c r="N23" s="131">
        <f>+('[1]N EERR LOS NA'!N23*AA23)+((('[1]N EERR LOS NA'!N23*(100%-AA23))/(1+TASAS!$M$9)))</f>
        <v>0</v>
      </c>
      <c r="O23" s="194">
        <f t="shared" si="6"/>
        <v>1.0586183641061899</v>
      </c>
      <c r="P23" s="303">
        <v>0</v>
      </c>
      <c r="Q23" s="303">
        <v>0</v>
      </c>
      <c r="R23" s="303">
        <v>0</v>
      </c>
      <c r="S23" s="303">
        <v>0</v>
      </c>
      <c r="T23" s="303">
        <v>0</v>
      </c>
      <c r="U23" s="303">
        <v>0</v>
      </c>
      <c r="V23" s="303">
        <v>0</v>
      </c>
      <c r="W23" s="303">
        <v>0</v>
      </c>
      <c r="X23" s="303">
        <v>0</v>
      </c>
      <c r="Y23" s="303">
        <v>0</v>
      </c>
      <c r="Z23" s="303">
        <v>0</v>
      </c>
      <c r="AA23" s="303">
        <v>0</v>
      </c>
    </row>
    <row r="24" spans="1:27" s="3" customFormat="1" outlineLevel="1" x14ac:dyDescent="0.3">
      <c r="A24" s="202" t="s">
        <v>109</v>
      </c>
      <c r="B24" s="131"/>
      <c r="C24" s="131">
        <f>+('[1]N EERR LOS NA'!C24*P24)+((('[1]N EERR LOS NA'!C24*(100%-P24))/(1+TASAS!$B$9)))</f>
        <v>0</v>
      </c>
      <c r="D24" s="131">
        <f>+('[1]N EERR LOS NA'!D24*Q24)+((('[1]N EERR LOS NA'!D24*(100%-Q24))/(1+TASAS!$C$9)))</f>
        <v>0</v>
      </c>
      <c r="E24" s="131">
        <f>+('[1]N EERR LOS NA'!E24*R24)+((('[1]N EERR LOS NA'!E24*(100%-R24))/(1+TASAS!$D$9)))</f>
        <v>0</v>
      </c>
      <c r="F24" s="131">
        <f>+('[1]N EERR LOS NA'!F24*S24)+((('[1]N EERR LOS NA'!F24*(100%-S24))/(1+TASAS!$E$9)))</f>
        <v>0</v>
      </c>
      <c r="G24" s="131">
        <f>+('[1]N EERR LOS NA'!G24*T24)+((('[1]N EERR LOS NA'!G24*(100%-T24))/(1+TASAS!$F$9)))</f>
        <v>0</v>
      </c>
      <c r="H24" s="131">
        <f>+('[1]N EERR LOS NA'!H24*U24)+((('[1]N EERR LOS NA'!H24*(100%-U24))/(1+TASAS!$G$9)))</f>
        <v>0</v>
      </c>
      <c r="I24" s="131">
        <f>+('[1]N EERR LOS NA'!I24*V24)+((('[1]N EERR LOS NA'!I24*(100%-V24))/(1+TASAS!$H$9)))</f>
        <v>0</v>
      </c>
      <c r="J24" s="131">
        <f>+('[1]N EERR LOS NA'!J24*W24)+((('[1]N EERR LOS NA'!J24*(100%-W24))/(1+TASAS!$I$9)))</f>
        <v>0</v>
      </c>
      <c r="K24" s="131">
        <f>+('[1]N EERR LOS NA'!K24*X24)+((('[1]N EERR LOS NA'!K24*(100%-X24))/(1+TASAS!$J$9)))</f>
        <v>0</v>
      </c>
      <c r="L24" s="131">
        <f>+('[1]N EERR LOS NA'!L24*Y24)+((('[1]N EERR LOS NA'!L24*(100%-Y24))/(1+TASAS!$K$9)))</f>
        <v>0</v>
      </c>
      <c r="M24" s="131">
        <f>+('[1]N EERR LOS NA'!M24*Z24)+((('[1]N EERR LOS NA'!M24*(100%-Z24))/(1+TASAS!$L$9)))</f>
        <v>0</v>
      </c>
      <c r="N24" s="131">
        <f>+('[1]N EERR LOS NA'!N24*AA24)+((('[1]N EERR LOS NA'!N24*(100%-AA24))/(1+TASAS!$M$9)))</f>
        <v>0</v>
      </c>
      <c r="O24" s="194">
        <f t="shared" si="6"/>
        <v>0</v>
      </c>
      <c r="P24" s="303">
        <v>1</v>
      </c>
      <c r="Q24" s="303">
        <v>1</v>
      </c>
      <c r="R24" s="303">
        <v>1</v>
      </c>
      <c r="S24" s="303">
        <v>1</v>
      </c>
      <c r="T24" s="303">
        <v>1</v>
      </c>
      <c r="U24" s="303">
        <v>1</v>
      </c>
      <c r="V24" s="303">
        <v>1</v>
      </c>
      <c r="W24" s="303">
        <v>1</v>
      </c>
      <c r="X24" s="303">
        <v>1</v>
      </c>
      <c r="Y24" s="303">
        <v>1</v>
      </c>
      <c r="Z24" s="303">
        <v>1</v>
      </c>
      <c r="AA24" s="303">
        <v>1</v>
      </c>
    </row>
    <row r="25" spans="1:27" s="3" customFormat="1" outlineLevel="1" x14ac:dyDescent="0.3">
      <c r="A25" s="202" t="s">
        <v>110</v>
      </c>
      <c r="B25" s="131"/>
      <c r="C25" s="131">
        <f>+('[1]N EERR LOS NA'!C25*P25)+((('[1]N EERR LOS NA'!C25*(100%-P25))/(1+TASAS!$B$9)))</f>
        <v>0</v>
      </c>
      <c r="D25" s="131">
        <f>+('[1]N EERR LOS NA'!D25*Q25)+((('[1]N EERR LOS NA'!D25*(100%-Q25))/(1+TASAS!$C$9)))</f>
        <v>0</v>
      </c>
      <c r="E25" s="131">
        <f>+('[1]N EERR LOS NA'!E25*R25)+((('[1]N EERR LOS NA'!E25*(100%-R25))/(1+TASAS!$D$9)))</f>
        <v>0</v>
      </c>
      <c r="F25" s="131">
        <f>+('[1]N EERR LOS NA'!F25*S25)+((('[1]N EERR LOS NA'!F25*(100%-S25))/(1+TASAS!$E$9)))</f>
        <v>0</v>
      </c>
      <c r="G25" s="131">
        <f>+('[1]N EERR LOS NA'!G25*T25)+((('[1]N EERR LOS NA'!G25*(100%-T25))/(1+TASAS!$F$9)))</f>
        <v>0</v>
      </c>
      <c r="H25" s="131">
        <f>+('[1]N EERR LOS NA'!H25*U25)+((('[1]N EERR LOS NA'!H25*(100%-U25))/(1+TASAS!$G$9)))</f>
        <v>0</v>
      </c>
      <c r="I25" s="131">
        <f>+('[1]N EERR LOS NA'!I25*V25)+((('[1]N EERR LOS NA'!I25*(100%-V25))/(1+TASAS!$H$9)))</f>
        <v>0</v>
      </c>
      <c r="J25" s="131">
        <f>+('[1]N EERR LOS NA'!J25*W25)+((('[1]N EERR LOS NA'!J25*(100%-W25))/(1+TASAS!$I$9)))</f>
        <v>0</v>
      </c>
      <c r="K25" s="131">
        <f>+('[1]N EERR LOS NA'!K25*X25)+((('[1]N EERR LOS NA'!K25*(100%-X25))/(1+TASAS!$J$9)))</f>
        <v>0</v>
      </c>
      <c r="L25" s="131">
        <f>+('[1]N EERR LOS NA'!L25*Y25)+((('[1]N EERR LOS NA'!L25*(100%-Y25))/(1+TASAS!$K$9)))</f>
        <v>0</v>
      </c>
      <c r="M25" s="131">
        <f>+('[1]N EERR LOS NA'!M25*Z25)+((('[1]N EERR LOS NA'!M25*(100%-Z25))/(1+TASAS!$L$9)))</f>
        <v>0</v>
      </c>
      <c r="N25" s="131">
        <f>+('[1]N EERR LOS NA'!N25*AA25)+((('[1]N EERR LOS NA'!N25*(100%-AA25))/(1+TASAS!$M$9)))</f>
        <v>0</v>
      </c>
      <c r="O25" s="194">
        <f t="shared" si="6"/>
        <v>0</v>
      </c>
      <c r="P25" s="303">
        <v>1</v>
      </c>
      <c r="Q25" s="303">
        <v>1</v>
      </c>
      <c r="R25" s="303">
        <v>1</v>
      </c>
      <c r="S25" s="303">
        <v>1</v>
      </c>
      <c r="T25" s="303">
        <v>1</v>
      </c>
      <c r="U25" s="303">
        <v>1</v>
      </c>
      <c r="V25" s="303">
        <v>1</v>
      </c>
      <c r="W25" s="303">
        <v>1</v>
      </c>
      <c r="X25" s="303">
        <v>1</v>
      </c>
      <c r="Y25" s="303">
        <v>1</v>
      </c>
      <c r="Z25" s="303">
        <v>1</v>
      </c>
      <c r="AA25" s="303">
        <v>1</v>
      </c>
    </row>
    <row r="26" spans="1:27" s="3" customFormat="1" outlineLevel="1" x14ac:dyDescent="0.3">
      <c r="A26" s="202" t="s">
        <v>111</v>
      </c>
      <c r="B26" s="131"/>
      <c r="C26" s="131"/>
      <c r="D26" s="131"/>
      <c r="E26" s="131"/>
      <c r="F26" s="131"/>
      <c r="G26" s="131"/>
      <c r="H26" s="131"/>
      <c r="I26" s="131">
        <f>+('[1]N EERR LOS NA'!I26*V26)+((('[1]N EERR LOS NA'!I26*(100%-V26))/(1+TASAS!$H$9)))</f>
        <v>0</v>
      </c>
      <c r="J26" s="131">
        <f>+('[1]N EERR LOS NA'!J26*W26)+((('[1]N EERR LOS NA'!J26*(100%-W26))/(1+TASAS!$I$9)))</f>
        <v>0</v>
      </c>
      <c r="K26" s="131">
        <f>+('[1]N EERR LOS NA'!K26*X26)+((('[1]N EERR LOS NA'!K26*(100%-X26))/(1+TASAS!$J$9)))</f>
        <v>0</v>
      </c>
      <c r="L26" s="131">
        <f>+('[1]N EERR LOS NA'!L26*Y26)+((('[1]N EERR LOS NA'!L26*(100%-Y26))/(1+TASAS!$K$9)))</f>
        <v>0</v>
      </c>
      <c r="M26" s="131">
        <f>+('[1]N EERR LOS NA'!M26*Z26)+((('[1]N EERR LOS NA'!M26*(100%-Z26))/(1+TASAS!$L$9)))</f>
        <v>0</v>
      </c>
      <c r="N26" s="131">
        <f>+('[1]N EERR LOS NA'!N26*AA26)+((('[1]N EERR LOS NA'!N26*(100%-AA26))/(1+TASAS!$M$9)))</f>
        <v>0</v>
      </c>
      <c r="O26" s="194">
        <f t="shared" si="6"/>
        <v>0</v>
      </c>
      <c r="P26" s="303">
        <v>0</v>
      </c>
      <c r="Q26" s="303">
        <v>0</v>
      </c>
      <c r="R26" s="303">
        <v>0</v>
      </c>
      <c r="S26" s="303">
        <v>0</v>
      </c>
      <c r="T26" s="303">
        <v>0</v>
      </c>
      <c r="U26" s="303">
        <v>0</v>
      </c>
      <c r="V26" s="303">
        <v>0</v>
      </c>
      <c r="W26" s="303">
        <v>0</v>
      </c>
      <c r="X26" s="303">
        <v>0</v>
      </c>
      <c r="Y26" s="303">
        <v>0</v>
      </c>
      <c r="Z26" s="303">
        <v>0</v>
      </c>
      <c r="AA26" s="303">
        <v>0</v>
      </c>
    </row>
    <row r="27" spans="1:27" s="3" customFormat="1" outlineLevel="1" x14ac:dyDescent="0.3">
      <c r="A27" s="202" t="s">
        <v>112</v>
      </c>
      <c r="B27" s="133"/>
      <c r="C27" s="131">
        <f>+('[1]N EERR LOS NA'!C27*P27)+((('[1]N EERR LOS NA'!C27*(100%-P27))/(1+TASAS!$B$9)))</f>
        <v>6.2176674257994058E-3</v>
      </c>
      <c r="D27" s="131">
        <f>+('[1]N EERR LOS NA'!D27*Q27)+((('[1]N EERR LOS NA'!D27*(100%-Q27))/(1+TASAS!$C$9)))</f>
        <v>9.8421464664436714E-2</v>
      </c>
      <c r="E27" s="131">
        <f>+('[1]N EERR LOS NA'!E27*R27)+((('[1]N EERR LOS NA'!E27*(100%-R27))/(1+TASAS!$D$9)))</f>
        <v>2.0233444541718923</v>
      </c>
      <c r="F27" s="131">
        <f>+('[1]N EERR LOS NA'!F27*S27)+((('[1]N EERR LOS NA'!F27*(100%-S27))/(1+TASAS!$E$9)))</f>
        <v>0</v>
      </c>
      <c r="G27" s="131">
        <f>+('[1]N EERR LOS NA'!G27*T27)+((('[1]N EERR LOS NA'!G27*(100%-T27))/(1+TASAS!$F$9)))</f>
        <v>7.6327718313154358E-3</v>
      </c>
      <c r="H27" s="131">
        <f>+('[1]N EERR LOS NA'!H27*U27)+((('[1]N EERR LOS NA'!H27*(100%-U27))/(1+TASAS!$G$9)))</f>
        <v>0.15922460073834666</v>
      </c>
      <c r="I27" s="131">
        <f>+('[1]N EERR LOS NA'!I27*V27)+((('[1]N EERR LOS NA'!I27*(100%-V27))/(1+TASAS!$H$9)))</f>
        <v>0</v>
      </c>
      <c r="J27" s="131">
        <f>+('[1]N EERR LOS NA'!J27*W27)+((('[1]N EERR LOS NA'!J27*(100%-W27))/(1+TASAS!$I$9)))</f>
        <v>0</v>
      </c>
      <c r="K27" s="131">
        <f>+('[1]N EERR LOS NA'!K27*X27)+((('[1]N EERR LOS NA'!K27*(100%-X27))/(1+TASAS!$J$9)))</f>
        <v>0</v>
      </c>
      <c r="L27" s="131">
        <f>+('[1]N EERR LOS NA'!L27*Y27)+((('[1]N EERR LOS NA'!L27*(100%-Y27))/(1+TASAS!$K$9)))</f>
        <v>0</v>
      </c>
      <c r="M27" s="131">
        <f>+('[1]N EERR LOS NA'!M27*Z27)+((('[1]N EERR LOS NA'!M27*(100%-Z27))/(1+TASAS!$L$9)))</f>
        <v>0</v>
      </c>
      <c r="N27" s="131">
        <f>+('[1]N EERR LOS NA'!N27*AA27)+((('[1]N EERR LOS NA'!N27*(100%-AA27))/(1+TASAS!$M$9)))</f>
        <v>0</v>
      </c>
      <c r="O27" s="194">
        <f t="shared" si="6"/>
        <v>2.2948409588317906</v>
      </c>
      <c r="P27" s="303">
        <v>0</v>
      </c>
      <c r="Q27" s="303">
        <v>0</v>
      </c>
      <c r="R27" s="303">
        <v>0</v>
      </c>
      <c r="S27" s="303">
        <v>0</v>
      </c>
      <c r="T27" s="303">
        <v>0</v>
      </c>
      <c r="U27" s="303">
        <v>0</v>
      </c>
      <c r="V27" s="303">
        <v>0</v>
      </c>
      <c r="W27" s="303">
        <v>0</v>
      </c>
      <c r="X27" s="303">
        <v>0</v>
      </c>
      <c r="Y27" s="303">
        <v>0</v>
      </c>
      <c r="Z27" s="303">
        <v>0</v>
      </c>
      <c r="AA27" s="303">
        <v>0</v>
      </c>
    </row>
    <row r="28" spans="1:27" ht="15.6" customHeight="1" x14ac:dyDescent="0.3">
      <c r="A28" s="203"/>
      <c r="B28" s="131"/>
      <c r="C28" s="131"/>
      <c r="D28" s="131"/>
      <c r="E28" s="131"/>
      <c r="F28" s="131"/>
      <c r="G28" s="131"/>
      <c r="H28" s="131"/>
      <c r="I28" s="131"/>
      <c r="J28" s="131"/>
      <c r="K28" s="131"/>
      <c r="L28" s="131"/>
      <c r="M28" s="131"/>
      <c r="N28" s="131"/>
      <c r="O28" s="194">
        <f t="shared" si="6"/>
        <v>0</v>
      </c>
      <c r="P28" s="303"/>
      <c r="Q28" s="303"/>
      <c r="R28" s="303"/>
      <c r="S28" s="303"/>
      <c r="T28" s="303"/>
      <c r="U28" s="303"/>
      <c r="V28" s="303"/>
      <c r="W28" s="303"/>
      <c r="X28" s="303"/>
      <c r="Y28" s="303"/>
      <c r="Z28" s="303"/>
      <c r="AA28" s="303"/>
    </row>
    <row r="29" spans="1:27" s="28" customFormat="1" ht="18" customHeight="1" x14ac:dyDescent="0.3">
      <c r="A29" s="200" t="s">
        <v>47</v>
      </c>
      <c r="B29" s="184">
        <f>+SUM(B30:B33)</f>
        <v>0</v>
      </c>
      <c r="C29" s="184">
        <f t="shared" ref="C29:N29" si="7">+SUM(C30:C33)</f>
        <v>3100.42</v>
      </c>
      <c r="D29" s="184">
        <f t="shared" si="7"/>
        <v>7848.54</v>
      </c>
      <c r="E29" s="184">
        <f t="shared" si="7"/>
        <v>3843.8</v>
      </c>
      <c r="F29" s="184">
        <f t="shared" si="7"/>
        <v>14140.79</v>
      </c>
      <c r="G29" s="184">
        <f t="shared" si="7"/>
        <v>9597.23</v>
      </c>
      <c r="H29" s="184">
        <f t="shared" si="7"/>
        <v>7739.82</v>
      </c>
      <c r="I29" s="184">
        <f t="shared" si="7"/>
        <v>0</v>
      </c>
      <c r="J29" s="184">
        <f t="shared" si="7"/>
        <v>0</v>
      </c>
      <c r="K29" s="184">
        <f t="shared" si="7"/>
        <v>0</v>
      </c>
      <c r="L29" s="184">
        <f t="shared" si="7"/>
        <v>0</v>
      </c>
      <c r="M29" s="184">
        <f t="shared" si="7"/>
        <v>0</v>
      </c>
      <c r="N29" s="184">
        <f t="shared" si="7"/>
        <v>0</v>
      </c>
      <c r="O29" s="201">
        <f t="shared" ref="O29" si="8">+SUM(O30:O33)</f>
        <v>46270.6</v>
      </c>
      <c r="P29" s="306"/>
      <c r="Q29" s="306"/>
      <c r="R29" s="306"/>
      <c r="S29" s="306"/>
      <c r="T29" s="306"/>
      <c r="U29" s="306"/>
      <c r="V29" s="306"/>
      <c r="W29" s="306"/>
      <c r="X29" s="306"/>
      <c r="Y29" s="306"/>
      <c r="Z29" s="306"/>
      <c r="AA29" s="306"/>
    </row>
    <row r="30" spans="1:27" outlineLevel="1" x14ac:dyDescent="0.3">
      <c r="A30" s="202" t="s">
        <v>245</v>
      </c>
      <c r="B30" s="131"/>
      <c r="C30" s="131">
        <f>+('[1]N EERR LOS NA'!C30*P30)+((('[1]N EERR LOS NA'!C30*(100%-P30))/(1+TASAS!$B$9)))</f>
        <v>3100.42</v>
      </c>
      <c r="D30" s="131">
        <f>+('[1]N EERR LOS NA'!D30*Q30)+((('[1]N EERR LOS NA'!D30*(100%-Q30))/(1+TASAS!$C$9)))</f>
        <v>7848.54</v>
      </c>
      <c r="E30" s="131">
        <f>+('[1]N EERR LOS NA'!E30*R30)+((('[1]N EERR LOS NA'!E30*(100%-R30))/(1+TASAS!$D$9)))</f>
        <v>3843.8</v>
      </c>
      <c r="F30" s="131">
        <f>+('[1]N EERR LOS NA'!F30*S30)+((('[1]N EERR LOS NA'!F30*(100%-S30))/(1+TASAS!$E$9)))</f>
        <v>14140.79</v>
      </c>
      <c r="G30" s="131">
        <f>+('[1]N EERR LOS NA'!G30*T30)+((('[1]N EERR LOS NA'!G30*(100%-T30))/(1+TASAS!$F$9)))</f>
        <v>9597.23</v>
      </c>
      <c r="H30" s="131">
        <f>+('[1]N EERR LOS NA'!H30*U30)+((('[1]N EERR LOS NA'!H30*(100%-U30))/(1+TASAS!$G$9)))</f>
        <v>7739.82</v>
      </c>
      <c r="I30" s="131">
        <f>+('[1]N EERR LOS NA'!I30*V30)+((('[1]N EERR LOS NA'!I30*(100%-V30))/(1+TASAS!$H$9)))</f>
        <v>0</v>
      </c>
      <c r="J30" s="131">
        <f>+('[1]N EERR LOS NA'!J30*W30)+((('[1]N EERR LOS NA'!J30*(100%-W30))/(1+TASAS!$I$9)))</f>
        <v>0</v>
      </c>
      <c r="K30" s="131">
        <f>+('[1]N EERR LOS NA'!K30*X30)+((('[1]N EERR LOS NA'!K30*(100%-X30))/(1+TASAS!$J$9)))</f>
        <v>0</v>
      </c>
      <c r="L30" s="131">
        <f>+('[1]N EERR LOS NA'!L30*Y30)+((('[1]N EERR LOS NA'!L30*(100%-Y30))/(1+TASAS!$K$9)))</f>
        <v>0</v>
      </c>
      <c r="M30" s="131">
        <f>+('[1]N EERR LOS NA'!M30*Z30)+((('[1]N EERR LOS NA'!M30*(100%-Z30))/(1+TASAS!$L$9)))</f>
        <v>0</v>
      </c>
      <c r="N30" s="131">
        <f>+('[1]N EERR LOS NA'!N30*AA30)+((('[1]N EERR LOS NA'!N30*(100%-AA30))/(1+TASAS!$M$9)))</f>
        <v>0</v>
      </c>
      <c r="O30" s="194">
        <f t="shared" si="3"/>
        <v>46270.6</v>
      </c>
      <c r="P30" s="303">
        <v>1</v>
      </c>
      <c r="Q30" s="303">
        <v>1</v>
      </c>
      <c r="R30" s="303">
        <v>1</v>
      </c>
      <c r="S30" s="303">
        <v>1</v>
      </c>
      <c r="T30" s="303">
        <v>1</v>
      </c>
      <c r="U30" s="303">
        <v>1</v>
      </c>
      <c r="V30" s="303">
        <v>1</v>
      </c>
      <c r="W30" s="303">
        <v>1</v>
      </c>
      <c r="X30" s="303">
        <v>1</v>
      </c>
      <c r="Y30" s="303">
        <v>1</v>
      </c>
      <c r="Z30" s="303">
        <v>1</v>
      </c>
      <c r="AA30" s="303">
        <v>1</v>
      </c>
    </row>
    <row r="31" spans="1:27" outlineLevel="1" x14ac:dyDescent="0.3">
      <c r="A31" s="202" t="s">
        <v>246</v>
      </c>
      <c r="B31" s="131"/>
      <c r="C31" s="131">
        <f>+('[1]N EERR LOS NA'!C31*P31)+((('[1]N EERR LOS NA'!C31*(100%-P31))/(1+TASAS!$B$9)))</f>
        <v>0</v>
      </c>
      <c r="D31" s="131">
        <f>+('[1]N EERR LOS NA'!D31*Q31)+((('[1]N EERR LOS NA'!D31*(100%-Q31))/(1+TASAS!$C$9)))</f>
        <v>0</v>
      </c>
      <c r="E31" s="131">
        <f>+('[1]N EERR LOS NA'!E31*R31)+((('[1]N EERR LOS NA'!E31*(100%-R31))/(1+TASAS!$D$9)))</f>
        <v>0</v>
      </c>
      <c r="F31" s="131">
        <f>+('[1]N EERR LOS NA'!F31*S31)+((('[1]N EERR LOS NA'!F31*(100%-S31))/(1+TASAS!$E$9)))</f>
        <v>0</v>
      </c>
      <c r="G31" s="131">
        <f>+('[1]N EERR LOS NA'!G31*T31)+((('[1]N EERR LOS NA'!G31*(100%-T31))/(1+TASAS!$F$9)))</f>
        <v>0</v>
      </c>
      <c r="H31" s="131">
        <f>+('[1]N EERR LOS NA'!H31*U31)+((('[1]N EERR LOS NA'!H31*(100%-U31))/(1+TASAS!$G$9)))</f>
        <v>0</v>
      </c>
      <c r="I31" s="131">
        <f>+('[1]N EERR LOS NA'!I31*V31)+((('[1]N EERR LOS NA'!I31*(100%-V31))/(1+TASAS!$H$9)))</f>
        <v>0</v>
      </c>
      <c r="J31" s="131">
        <f>+('[1]N EERR LOS NA'!J31*W31)+((('[1]N EERR LOS NA'!J31*(100%-W31))/(1+TASAS!$I$9)))</f>
        <v>0</v>
      </c>
      <c r="K31" s="131">
        <f>+('[1]N EERR LOS NA'!K31*X31)+((('[1]N EERR LOS NA'!K31*(100%-X31))/(1+TASAS!$J$9)))</f>
        <v>0</v>
      </c>
      <c r="L31" s="131">
        <f>+('[1]N EERR LOS NA'!L31*Y31)+((('[1]N EERR LOS NA'!L31*(100%-Y31))/(1+TASAS!$K$9)))</f>
        <v>0</v>
      </c>
      <c r="M31" s="131">
        <f>+('[1]N EERR LOS NA'!M31*Z31)+((('[1]N EERR LOS NA'!M31*(100%-Z31))/(1+TASAS!$L$9)))</f>
        <v>0</v>
      </c>
      <c r="N31" s="131">
        <f>+('[1]N EERR LOS NA'!N31*AA31)+((('[1]N EERR LOS NA'!N31*(100%-AA31))/(1+TASAS!$M$9)))</f>
        <v>0</v>
      </c>
      <c r="O31" s="194">
        <f t="shared" si="3"/>
        <v>0</v>
      </c>
      <c r="P31" s="303">
        <v>0</v>
      </c>
      <c r="Q31" s="303">
        <v>0</v>
      </c>
      <c r="R31" s="303">
        <v>0</v>
      </c>
      <c r="S31" s="303">
        <v>0</v>
      </c>
      <c r="T31" s="303">
        <v>0</v>
      </c>
      <c r="U31" s="303">
        <v>0</v>
      </c>
      <c r="V31" s="303">
        <v>0</v>
      </c>
      <c r="W31" s="303">
        <v>0</v>
      </c>
      <c r="X31" s="303">
        <v>0</v>
      </c>
      <c r="Y31" s="303">
        <v>0</v>
      </c>
      <c r="Z31" s="303">
        <v>0</v>
      </c>
      <c r="AA31" s="303">
        <v>0</v>
      </c>
    </row>
    <row r="32" spans="1:27" s="3" customFormat="1" outlineLevel="1" x14ac:dyDescent="0.3">
      <c r="A32" s="202" t="s">
        <v>247</v>
      </c>
      <c r="B32" s="133"/>
      <c r="C32" s="131">
        <f>+('[1]N EERR LOS NA'!C32*P32)+((('[1]N EERR LOS NA'!C32*(100%-P32))/(1+TASAS!$B$9)))</f>
        <v>0</v>
      </c>
      <c r="D32" s="131">
        <f>+('[1]N EERR LOS NA'!D32*Q32)+((('[1]N EERR LOS NA'!D32*(100%-Q32))/(1+TASAS!$C$9)))</f>
        <v>0</v>
      </c>
      <c r="E32" s="131">
        <f>+('[1]N EERR LOS NA'!E32*R32)+((('[1]N EERR LOS NA'!E32*(100%-R32))/(1+TASAS!$D$9)))</f>
        <v>0</v>
      </c>
      <c r="F32" s="131">
        <f>+('[1]N EERR LOS NA'!F32*S32)+((('[1]N EERR LOS NA'!F32*(100%-S32))/(1+TASAS!$E$9)))</f>
        <v>0</v>
      </c>
      <c r="G32" s="131">
        <f>+('[1]N EERR LOS NA'!G32*T32)+((('[1]N EERR LOS NA'!G32*(100%-T32))/(1+TASAS!$F$9)))</f>
        <v>0</v>
      </c>
      <c r="H32" s="131">
        <f>+('[1]N EERR LOS NA'!H32*U32)+((('[1]N EERR LOS NA'!H32*(100%-U32))/(1+TASAS!$G$9)))</f>
        <v>0</v>
      </c>
      <c r="I32" s="131">
        <f>+('[1]N EERR LOS NA'!I32*V32)+((('[1]N EERR LOS NA'!I32*(100%-V32))/(1+TASAS!$H$9)))</f>
        <v>0</v>
      </c>
      <c r="J32" s="131">
        <f>+('[1]N EERR LOS NA'!J32*W32)+((('[1]N EERR LOS NA'!J32*(100%-W32))/(1+TASAS!$I$9)))</f>
        <v>0</v>
      </c>
      <c r="K32" s="131">
        <f>+('[1]N EERR LOS NA'!K32*X32)+((('[1]N EERR LOS NA'!K32*(100%-X32))/(1+TASAS!$J$9)))</f>
        <v>0</v>
      </c>
      <c r="L32" s="131">
        <f>+('[1]N EERR LOS NA'!L32*Y32)+((('[1]N EERR LOS NA'!L32*(100%-Y32))/(1+TASAS!$K$9)))</f>
        <v>0</v>
      </c>
      <c r="M32" s="131">
        <f>+('[1]N EERR LOS NA'!M32*Z32)+((('[1]N EERR LOS NA'!M32*(100%-Z32))/(1+TASAS!$L$9)))</f>
        <v>0</v>
      </c>
      <c r="N32" s="131">
        <f>+('[1]N EERR LOS NA'!N32*AA32)+((('[1]N EERR LOS NA'!N32*(100%-AA32))/(1+TASAS!$M$9)))</f>
        <v>0</v>
      </c>
      <c r="O32" s="194">
        <f t="shared" si="3"/>
        <v>0</v>
      </c>
      <c r="P32" s="303">
        <v>1</v>
      </c>
      <c r="Q32" s="303">
        <v>1</v>
      </c>
      <c r="R32" s="303">
        <v>1</v>
      </c>
      <c r="S32" s="303">
        <v>1</v>
      </c>
      <c r="T32" s="303">
        <v>1</v>
      </c>
      <c r="U32" s="303">
        <v>1</v>
      </c>
      <c r="V32" s="303">
        <v>1</v>
      </c>
      <c r="W32" s="303">
        <v>1</v>
      </c>
      <c r="X32" s="303">
        <v>1</v>
      </c>
      <c r="Y32" s="303">
        <v>1</v>
      </c>
      <c r="Z32" s="303">
        <v>1</v>
      </c>
      <c r="AA32" s="303">
        <v>1</v>
      </c>
    </row>
    <row r="33" spans="1:27" s="6" customFormat="1" ht="14.4" customHeight="1" x14ac:dyDescent="0.3">
      <c r="A33" s="204"/>
      <c r="B33" s="136"/>
      <c r="C33" s="136"/>
      <c r="D33" s="136"/>
      <c r="E33" s="136"/>
      <c r="F33" s="136"/>
      <c r="G33" s="136"/>
      <c r="H33" s="136"/>
      <c r="I33" s="136"/>
      <c r="J33" s="136"/>
      <c r="K33" s="136"/>
      <c r="L33" s="136"/>
      <c r="M33" s="136"/>
      <c r="N33" s="136"/>
      <c r="O33" s="194">
        <f t="shared" si="3"/>
        <v>0</v>
      </c>
      <c r="P33" s="307"/>
      <c r="Q33" s="307"/>
      <c r="R33" s="307"/>
      <c r="S33" s="307"/>
      <c r="T33" s="307"/>
      <c r="U33" s="307"/>
      <c r="V33" s="307"/>
      <c r="W33" s="307"/>
      <c r="X33" s="307"/>
      <c r="Y33" s="307"/>
      <c r="Z33" s="307"/>
      <c r="AA33" s="307"/>
    </row>
    <row r="34" spans="1:27" s="182" customFormat="1" ht="18.600000000000001" thickBot="1" x14ac:dyDescent="0.4">
      <c r="A34" s="218" t="s">
        <v>59</v>
      </c>
      <c r="B34" s="181">
        <f>+B4-B29</f>
        <v>0</v>
      </c>
      <c r="C34" s="181">
        <f t="shared" ref="C34:N34" si="9">+C4-C29</f>
        <v>1777.3197195741459</v>
      </c>
      <c r="D34" s="181">
        <f t="shared" si="9"/>
        <v>3454.6847142495217</v>
      </c>
      <c r="E34" s="181">
        <f t="shared" si="9"/>
        <v>2411.5131127914874</v>
      </c>
      <c r="F34" s="181">
        <f t="shared" si="9"/>
        <v>6227.9017696296141</v>
      </c>
      <c r="G34" s="181">
        <f t="shared" si="9"/>
        <v>4179.0254119740894</v>
      </c>
      <c r="H34" s="181">
        <f t="shared" si="9"/>
        <v>3749.4294297097986</v>
      </c>
      <c r="I34" s="181">
        <f t="shared" si="9"/>
        <v>0</v>
      </c>
      <c r="J34" s="181">
        <f t="shared" si="9"/>
        <v>0</v>
      </c>
      <c r="K34" s="181">
        <f t="shared" si="9"/>
        <v>0</v>
      </c>
      <c r="L34" s="181">
        <f t="shared" si="9"/>
        <v>0</v>
      </c>
      <c r="M34" s="181">
        <f t="shared" si="9"/>
        <v>0</v>
      </c>
      <c r="N34" s="181">
        <f t="shared" si="9"/>
        <v>0</v>
      </c>
      <c r="O34" s="219">
        <f t="shared" ref="O34" si="10">+O4-O29</f>
        <v>21799.874157928651</v>
      </c>
      <c r="P34" s="308"/>
      <c r="Q34" s="308"/>
      <c r="R34" s="308"/>
      <c r="S34" s="308"/>
      <c r="T34" s="308"/>
      <c r="U34" s="308"/>
      <c r="V34" s="308"/>
      <c r="W34" s="308"/>
      <c r="X34" s="308"/>
      <c r="Y34" s="308"/>
      <c r="Z34" s="308"/>
      <c r="AA34" s="308"/>
    </row>
    <row r="35" spans="1:27" s="3" customFormat="1" ht="15" thickTop="1" x14ac:dyDescent="0.3">
      <c r="A35" s="205"/>
      <c r="B35" s="133"/>
      <c r="C35" s="133"/>
      <c r="D35" s="133"/>
      <c r="E35" s="133"/>
      <c r="F35" s="133"/>
      <c r="G35" s="133"/>
      <c r="H35" s="133"/>
      <c r="I35" s="133"/>
      <c r="J35" s="133"/>
      <c r="K35" s="133"/>
      <c r="L35" s="133"/>
      <c r="M35" s="133"/>
      <c r="N35" s="133"/>
      <c r="O35" s="206">
        <f t="shared" si="3"/>
        <v>0</v>
      </c>
      <c r="P35" s="304"/>
      <c r="Q35" s="304"/>
      <c r="R35" s="304"/>
      <c r="S35" s="304"/>
      <c r="T35" s="304"/>
      <c r="U35" s="304"/>
      <c r="V35" s="304"/>
      <c r="W35" s="304"/>
      <c r="X35" s="304"/>
      <c r="Y35" s="304"/>
      <c r="Z35" s="304"/>
      <c r="AA35" s="304"/>
    </row>
    <row r="36" spans="1:27" s="190" customFormat="1" ht="18" x14ac:dyDescent="0.35">
      <c r="A36" s="200" t="s">
        <v>248</v>
      </c>
      <c r="B36" s="184">
        <f>+B37+B193</f>
        <v>0</v>
      </c>
      <c r="C36" s="184">
        <f t="shared" ref="C36:N36" si="11">+C37+C193</f>
        <v>4838.4414927141788</v>
      </c>
      <c r="D36" s="184">
        <f t="shared" si="11"/>
        <v>4937.8775909187952</v>
      </c>
      <c r="E36" s="184">
        <f t="shared" si="11"/>
        <v>5143.8130215554975</v>
      </c>
      <c r="F36" s="184">
        <f t="shared" si="11"/>
        <v>5529.3003578045946</v>
      </c>
      <c r="G36" s="184">
        <f t="shared" si="11"/>
        <v>5997.0607483769081</v>
      </c>
      <c r="H36" s="184">
        <f t="shared" si="11"/>
        <v>7151.6983932845587</v>
      </c>
      <c r="I36" s="184">
        <f t="shared" si="11"/>
        <v>0</v>
      </c>
      <c r="J36" s="184">
        <f t="shared" si="11"/>
        <v>0</v>
      </c>
      <c r="K36" s="184">
        <f t="shared" si="11"/>
        <v>0</v>
      </c>
      <c r="L36" s="184">
        <f t="shared" si="11"/>
        <v>0</v>
      </c>
      <c r="M36" s="184">
        <f t="shared" si="11"/>
        <v>0</v>
      </c>
      <c r="N36" s="184">
        <f t="shared" si="11"/>
        <v>0</v>
      </c>
      <c r="O36" s="201">
        <f t="shared" ref="O36" si="12">+O37+O193</f>
        <v>33598.19160465453</v>
      </c>
      <c r="P36" s="309"/>
      <c r="Q36" s="309"/>
      <c r="R36" s="309"/>
      <c r="S36" s="309"/>
      <c r="T36" s="309"/>
      <c r="U36" s="309"/>
      <c r="V36" s="309"/>
      <c r="W36" s="309"/>
      <c r="X36" s="309"/>
      <c r="Y36" s="309"/>
      <c r="Z36" s="309"/>
      <c r="AA36" s="309"/>
    </row>
    <row r="37" spans="1:27" s="188" customFormat="1" ht="17.399999999999999" x14ac:dyDescent="0.35">
      <c r="A37" s="207" t="s">
        <v>101</v>
      </c>
      <c r="B37" s="189">
        <f>+B38+B95+B139+B172+B188</f>
        <v>0</v>
      </c>
      <c r="C37" s="189">
        <f t="shared" ref="C37:N37" si="13">+C38+C95+C139+C172+C188</f>
        <v>4838.3855337073464</v>
      </c>
      <c r="D37" s="189">
        <f t="shared" si="13"/>
        <v>4935.3186328375195</v>
      </c>
      <c r="E37" s="189">
        <f t="shared" si="13"/>
        <v>5143.7213718067023</v>
      </c>
      <c r="F37" s="189">
        <f t="shared" si="13"/>
        <v>5529.2330214091098</v>
      </c>
      <c r="G37" s="189">
        <f t="shared" si="13"/>
        <v>5991.4124972217351</v>
      </c>
      <c r="H37" s="189">
        <f t="shared" si="13"/>
        <v>7148.6492421804196</v>
      </c>
      <c r="I37" s="189">
        <f t="shared" si="13"/>
        <v>0</v>
      </c>
      <c r="J37" s="189">
        <f t="shared" si="13"/>
        <v>0</v>
      </c>
      <c r="K37" s="189">
        <f t="shared" si="13"/>
        <v>0</v>
      </c>
      <c r="L37" s="189">
        <f t="shared" si="13"/>
        <v>0</v>
      </c>
      <c r="M37" s="189">
        <f t="shared" si="13"/>
        <v>0</v>
      </c>
      <c r="N37" s="189">
        <f t="shared" si="13"/>
        <v>0</v>
      </c>
      <c r="O37" s="208">
        <f t="shared" ref="O37" si="14">+O38+O95+O139+O172+O188</f>
        <v>33586.720299162829</v>
      </c>
      <c r="P37" s="310"/>
      <c r="Q37" s="310"/>
      <c r="R37" s="310"/>
      <c r="S37" s="310"/>
      <c r="T37" s="310"/>
      <c r="U37" s="310"/>
      <c r="V37" s="310"/>
      <c r="W37" s="310"/>
      <c r="X37" s="310"/>
      <c r="Y37" s="310"/>
      <c r="Z37" s="310"/>
      <c r="AA37" s="310"/>
    </row>
    <row r="38" spans="1:27" s="187" customFormat="1" ht="15.6" x14ac:dyDescent="0.3">
      <c r="A38" s="209" t="s">
        <v>60</v>
      </c>
      <c r="B38" s="186">
        <f>+SUM(B39:B94)</f>
        <v>0</v>
      </c>
      <c r="C38" s="186">
        <f t="shared" ref="C38:N38" si="15">+SUM(C39:C94)</f>
        <v>3608.5946379307156</v>
      </c>
      <c r="D38" s="186">
        <f t="shared" si="15"/>
        <v>3931.6803537114793</v>
      </c>
      <c r="E38" s="186">
        <f t="shared" si="15"/>
        <v>3923.7582803713253</v>
      </c>
      <c r="F38" s="186">
        <f t="shared" si="15"/>
        <v>3956.5814309069683</v>
      </c>
      <c r="G38" s="186">
        <f t="shared" si="15"/>
        <v>4390.4618884892088</v>
      </c>
      <c r="H38" s="186">
        <f t="shared" si="15"/>
        <v>5196.7128273539856</v>
      </c>
      <c r="I38" s="186">
        <f t="shared" si="15"/>
        <v>0</v>
      </c>
      <c r="J38" s="186">
        <f t="shared" si="15"/>
        <v>0</v>
      </c>
      <c r="K38" s="186">
        <f t="shared" si="15"/>
        <v>0</v>
      </c>
      <c r="L38" s="186">
        <f t="shared" si="15"/>
        <v>0</v>
      </c>
      <c r="M38" s="186">
        <f t="shared" si="15"/>
        <v>0</v>
      </c>
      <c r="N38" s="186">
        <f t="shared" si="15"/>
        <v>0</v>
      </c>
      <c r="O38" s="210">
        <f t="shared" ref="O38" si="16">+SUM(O39:O94)</f>
        <v>25007.789418763681</v>
      </c>
      <c r="P38" s="305"/>
      <c r="Q38" s="305"/>
      <c r="R38" s="305"/>
      <c r="S38" s="305"/>
      <c r="T38" s="305"/>
      <c r="U38" s="305"/>
      <c r="V38" s="305"/>
      <c r="W38" s="305"/>
      <c r="X38" s="305"/>
      <c r="Y38" s="305"/>
      <c r="Z38" s="305"/>
      <c r="AA38" s="305"/>
    </row>
    <row r="39" spans="1:27" outlineLevel="1" x14ac:dyDescent="0.3">
      <c r="A39" s="203" t="s">
        <v>61</v>
      </c>
      <c r="B39" s="131"/>
      <c r="C39" s="131">
        <f>+('[1]N EERR LOS NA'!C39*P39)+((('[1]N EERR LOS NA'!C39*(100%-P39))/(1+TASAS!$B$9)))</f>
        <v>52.81286711474015</v>
      </c>
      <c r="D39" s="131">
        <f>+('[1]N EERR LOS NA'!D39*Q39)+((('[1]N EERR LOS NA'!D39*(100%-Q39))/(1+TASAS!$C$9)))</f>
        <v>125.97947477047897</v>
      </c>
      <c r="E39" s="131">
        <f>+('[1]N EERR LOS NA'!E39*R39)+((('[1]N EERR LOS NA'!E39*(100%-R39))/(1+TASAS!$D$9)))</f>
        <v>81.131177625819276</v>
      </c>
      <c r="F39" s="131">
        <f>+('[1]N EERR LOS NA'!F39*S39)+((('[1]N EERR LOS NA'!F39*(100%-S39))/(1+TASAS!$E$9)))</f>
        <v>100.30130198520824</v>
      </c>
      <c r="G39" s="131">
        <f>+('[1]N EERR LOS NA'!G39*T39)+((('[1]N EERR LOS NA'!G39*(100%-T39))/(1+TASAS!$F$9)))</f>
        <v>83.884162426156649</v>
      </c>
      <c r="H39" s="131">
        <f>+('[1]N EERR LOS NA'!H39*U39)+((('[1]N EERR LOS NA'!H39*(100%-U39))/(1+TASAS!$G$9)))</f>
        <v>84.946324493907952</v>
      </c>
      <c r="I39" s="131">
        <f>+('[1]N EERR LOS NA'!I39*V39)+((('[1]N EERR LOS NA'!I39*(100%-V39))/(1+TASAS!$H$9)))</f>
        <v>0</v>
      </c>
      <c r="J39" s="131">
        <f>+('[1]N EERR LOS NA'!J39*W39)+((('[1]N EERR LOS NA'!J39*(100%-W39))/(1+TASAS!$I$9)))</f>
        <v>0</v>
      </c>
      <c r="K39" s="131">
        <f>+('[1]N EERR LOS NA'!K39*X39)+((('[1]N EERR LOS NA'!K39*(100%-X39))/(1+TASAS!$J$9)))</f>
        <v>0</v>
      </c>
      <c r="L39" s="131">
        <f>+('[1]N EERR LOS NA'!L39*Y39)+((('[1]N EERR LOS NA'!L39*(100%-Y39))/(1+TASAS!$K$9)))</f>
        <v>0</v>
      </c>
      <c r="M39" s="131">
        <f>+('[1]N EERR LOS NA'!M39*Z39)+((('[1]N EERR LOS NA'!M39*(100%-Z39))/(1+TASAS!$L$9)))</f>
        <v>0</v>
      </c>
      <c r="N39" s="131">
        <f>+('[1]N EERR LOS NA'!N39*AA39)+((('[1]N EERR LOS NA'!N39*(100%-AA39))/(1+TASAS!$M$9)))</f>
        <v>0</v>
      </c>
      <c r="O39" s="194">
        <f t="shared" si="3"/>
        <v>529.05530841631128</v>
      </c>
      <c r="P39" s="303">
        <v>0</v>
      </c>
      <c r="Q39" s="303">
        <v>0</v>
      </c>
      <c r="R39" s="303">
        <v>0</v>
      </c>
      <c r="S39" s="303">
        <v>0</v>
      </c>
      <c r="T39" s="303">
        <v>0</v>
      </c>
      <c r="U39" s="303">
        <v>0</v>
      </c>
      <c r="V39" s="303">
        <v>0</v>
      </c>
      <c r="W39" s="303">
        <v>0</v>
      </c>
      <c r="X39" s="303">
        <v>0</v>
      </c>
      <c r="Y39" s="303">
        <v>0</v>
      </c>
      <c r="Z39" s="303">
        <v>0</v>
      </c>
      <c r="AA39" s="303">
        <v>0</v>
      </c>
    </row>
    <row r="40" spans="1:27" outlineLevel="1" x14ac:dyDescent="0.3">
      <c r="A40" s="203" t="s">
        <v>3</v>
      </c>
      <c r="B40" s="131"/>
      <c r="C40" s="131">
        <f>+('[1]N EERR LOS NA'!C40*P40)+((('[1]N EERR LOS NA'!C40*(100%-P40))/(1+TASAS!$B$9)))</f>
        <v>21.637482641781929</v>
      </c>
      <c r="D40" s="131">
        <f>+('[1]N EERR LOS NA'!D40*Q40)+((('[1]N EERR LOS NA'!D40*(100%-Q40))/(1+TASAS!$C$9)))</f>
        <v>24.464764073731409</v>
      </c>
      <c r="E40" s="131">
        <f>+('[1]N EERR LOS NA'!E40*R40)+((('[1]N EERR LOS NA'!E40*(100%-R40))/(1+TASAS!$D$9)))</f>
        <v>24.53393275441876</v>
      </c>
      <c r="F40" s="131">
        <f>+('[1]N EERR LOS NA'!F40*S40)+((('[1]N EERR LOS NA'!F40*(100%-S40))/(1+TASAS!$E$9)))</f>
        <v>26.036739587388084</v>
      </c>
      <c r="G40" s="131">
        <f>+('[1]N EERR LOS NA'!G40*T40)+((('[1]N EERR LOS NA'!G40*(100%-T40))/(1+TASAS!$F$9)))</f>
        <v>26.562045972977714</v>
      </c>
      <c r="H40" s="131">
        <f>+('[1]N EERR LOS NA'!H40*U40)+((('[1]N EERR LOS NA'!H40*(100%-U40))/(1+TASAS!$G$9)))</f>
        <v>27.705080528472315</v>
      </c>
      <c r="I40" s="131">
        <f>+('[1]N EERR LOS NA'!I40*V40)+((('[1]N EERR LOS NA'!I40*(100%-V40))/(1+TASAS!$H$9)))</f>
        <v>0</v>
      </c>
      <c r="J40" s="131">
        <f>+('[1]N EERR LOS NA'!J40*W40)+((('[1]N EERR LOS NA'!J40*(100%-W40))/(1+TASAS!$I$9)))</f>
        <v>0</v>
      </c>
      <c r="K40" s="131">
        <f>+('[1]N EERR LOS NA'!K40*X40)+((('[1]N EERR LOS NA'!K40*(100%-X40))/(1+TASAS!$J$9)))</f>
        <v>0</v>
      </c>
      <c r="L40" s="131">
        <f>+('[1]N EERR LOS NA'!L40*Y40)+((('[1]N EERR LOS NA'!L40*(100%-Y40))/(1+TASAS!$K$9)))</f>
        <v>0</v>
      </c>
      <c r="M40" s="131">
        <f>+('[1]N EERR LOS NA'!M40*Z40)+((('[1]N EERR LOS NA'!M40*(100%-Z40))/(1+TASAS!$L$9)))</f>
        <v>0</v>
      </c>
      <c r="N40" s="131">
        <f>+('[1]N EERR LOS NA'!N40*AA40)+((('[1]N EERR LOS NA'!N40*(100%-AA40))/(1+TASAS!$M$9)))</f>
        <v>0</v>
      </c>
      <c r="O40" s="194">
        <f t="shared" si="3"/>
        <v>150.94004555877021</v>
      </c>
      <c r="P40" s="303">
        <v>0</v>
      </c>
      <c r="Q40" s="303">
        <v>0</v>
      </c>
      <c r="R40" s="303">
        <v>0</v>
      </c>
      <c r="S40" s="303">
        <v>0</v>
      </c>
      <c r="T40" s="303">
        <v>0</v>
      </c>
      <c r="U40" s="303">
        <v>0</v>
      </c>
      <c r="V40" s="303">
        <v>0</v>
      </c>
      <c r="W40" s="303">
        <v>0</v>
      </c>
      <c r="X40" s="303">
        <v>0</v>
      </c>
      <c r="Y40" s="303">
        <v>0</v>
      </c>
      <c r="Z40" s="303">
        <v>0</v>
      </c>
      <c r="AA40" s="303">
        <v>0</v>
      </c>
    </row>
    <row r="41" spans="1:27" outlineLevel="1" x14ac:dyDescent="0.3">
      <c r="A41" s="203" t="s">
        <v>4</v>
      </c>
      <c r="B41" s="131"/>
      <c r="C41" s="131">
        <f>+('[1]N EERR LOS NA'!C41*P41)+((('[1]N EERR LOS NA'!C41*(100%-P41))/(1+TASAS!$B$9)))</f>
        <v>2030</v>
      </c>
      <c r="D41" s="131">
        <f>+('[1]N EERR LOS NA'!D41*Q41)+((('[1]N EERR LOS NA'!D41*(100%-Q41))/(1+TASAS!$C$9)))</f>
        <v>2030.01</v>
      </c>
      <c r="E41" s="131">
        <f>+('[1]N EERR LOS NA'!E41*R41)+((('[1]N EERR LOS NA'!E41*(100%-R41))/(1+TASAS!$D$9)))</f>
        <v>2029.97</v>
      </c>
      <c r="F41" s="131">
        <f>+('[1]N EERR LOS NA'!F41*S41)+((('[1]N EERR LOS NA'!F41*(100%-S41))/(1+TASAS!$E$9)))</f>
        <v>2029.97</v>
      </c>
      <c r="G41" s="131">
        <f>+('[1]N EERR LOS NA'!G41*T41)+((('[1]N EERR LOS NA'!G41*(100%-T41))/(1+TASAS!$F$9)))</f>
        <v>2030</v>
      </c>
      <c r="H41" s="131">
        <f>+('[1]N EERR LOS NA'!H41*U41)+((('[1]N EERR LOS NA'!H41*(100%-U41))/(1+TASAS!$G$9)))</f>
        <v>2030</v>
      </c>
      <c r="I41" s="131">
        <f>+('[1]N EERR LOS NA'!I41*V41)+((('[1]N EERR LOS NA'!I41*(100%-V41))/(1+TASAS!$H$9)))</f>
        <v>0</v>
      </c>
      <c r="J41" s="131">
        <f>+('[1]N EERR LOS NA'!J41*W41)+((('[1]N EERR LOS NA'!J41*(100%-W41))/(1+TASAS!$I$9)))</f>
        <v>0</v>
      </c>
      <c r="K41" s="131">
        <f>+('[1]N EERR LOS NA'!K41*X41)+((('[1]N EERR LOS NA'!K41*(100%-X41))/(1+TASAS!$J$9)))</f>
        <v>0</v>
      </c>
      <c r="L41" s="131">
        <f>+('[1]N EERR LOS NA'!L41*Y41)+((('[1]N EERR LOS NA'!L41*(100%-Y41))/(1+TASAS!$K$9)))</f>
        <v>0</v>
      </c>
      <c r="M41" s="131">
        <f>+('[1]N EERR LOS NA'!M41*Z41)+((('[1]N EERR LOS NA'!M41*(100%-Z41))/(1+TASAS!$L$9)))</f>
        <v>0</v>
      </c>
      <c r="N41" s="131">
        <f>+('[1]N EERR LOS NA'!N41*AA41)+((('[1]N EERR LOS NA'!N41*(100%-AA41))/(1+TASAS!$M$9)))</f>
        <v>0</v>
      </c>
      <c r="O41" s="194">
        <f t="shared" si="3"/>
        <v>12179.95</v>
      </c>
      <c r="P41" s="303">
        <v>1</v>
      </c>
      <c r="Q41" s="303">
        <v>1</v>
      </c>
      <c r="R41" s="303">
        <v>1</v>
      </c>
      <c r="S41" s="303">
        <v>1</v>
      </c>
      <c r="T41" s="303">
        <v>1</v>
      </c>
      <c r="U41" s="303">
        <v>1</v>
      </c>
      <c r="V41" s="303">
        <v>1</v>
      </c>
      <c r="W41" s="303">
        <v>1</v>
      </c>
      <c r="X41" s="303">
        <v>1</v>
      </c>
      <c r="Y41" s="303">
        <v>1</v>
      </c>
      <c r="Z41" s="303">
        <v>1</v>
      </c>
      <c r="AA41" s="303">
        <v>1</v>
      </c>
    </row>
    <row r="42" spans="1:27" outlineLevel="1" x14ac:dyDescent="0.3">
      <c r="A42" s="203" t="s">
        <v>5</v>
      </c>
      <c r="B42" s="131"/>
      <c r="C42" s="131">
        <f>+('[1]N EERR LOS NA'!C42*P42)+((('[1]N EERR LOS NA'!C42*(100%-P42))/(1+TASAS!$B$9)))</f>
        <v>0</v>
      </c>
      <c r="D42" s="131">
        <f>+('[1]N EERR LOS NA'!D42*Q42)+((('[1]N EERR LOS NA'!D42*(100%-Q42))/(1+TASAS!$C$9)))</f>
        <v>0</v>
      </c>
      <c r="E42" s="131">
        <f>+('[1]N EERR LOS NA'!E42*R42)+((('[1]N EERR LOS NA'!E42*(100%-R42))/(1+TASAS!$D$9)))</f>
        <v>0</v>
      </c>
      <c r="F42" s="131">
        <f>+('[1]N EERR LOS NA'!F42*S42)+((('[1]N EERR LOS NA'!F42*(100%-S42))/(1+TASAS!$E$9)))</f>
        <v>0</v>
      </c>
      <c r="G42" s="131">
        <f>+('[1]N EERR LOS NA'!G42*T42)+((('[1]N EERR LOS NA'!G42*(100%-T42))/(1+TASAS!$F$9)))</f>
        <v>0</v>
      </c>
      <c r="H42" s="131">
        <f>+('[1]N EERR LOS NA'!H42*U42)+((('[1]N EERR LOS NA'!H42*(100%-U42))/(1+TASAS!$G$9)))</f>
        <v>0</v>
      </c>
      <c r="I42" s="131">
        <f>+('[1]N EERR LOS NA'!I42*V42)+((('[1]N EERR LOS NA'!I42*(100%-V42))/(1+TASAS!$H$9)))</f>
        <v>0</v>
      </c>
      <c r="J42" s="131">
        <f>+('[1]N EERR LOS NA'!J42*W42)+((('[1]N EERR LOS NA'!J42*(100%-W42))/(1+TASAS!$I$9)))</f>
        <v>0</v>
      </c>
      <c r="K42" s="131">
        <f>+('[1]N EERR LOS NA'!K42*X42)+((('[1]N EERR LOS NA'!K42*(100%-X42))/(1+TASAS!$J$9)))</f>
        <v>0</v>
      </c>
      <c r="L42" s="131">
        <f>+('[1]N EERR LOS NA'!L42*Y42)+((('[1]N EERR LOS NA'!L42*(100%-Y42))/(1+TASAS!$K$9)))</f>
        <v>0</v>
      </c>
      <c r="M42" s="131">
        <f>+('[1]N EERR LOS NA'!M42*Z42)+((('[1]N EERR LOS NA'!M42*(100%-Z42))/(1+TASAS!$L$9)))</f>
        <v>0</v>
      </c>
      <c r="N42" s="131">
        <f>+('[1]N EERR LOS NA'!N42*AA42)+((('[1]N EERR LOS NA'!N42*(100%-AA42))/(1+TASAS!$M$9)))</f>
        <v>0</v>
      </c>
      <c r="O42" s="194">
        <f t="shared" si="3"/>
        <v>0</v>
      </c>
      <c r="P42" s="303">
        <v>0</v>
      </c>
      <c r="Q42" s="303">
        <v>0</v>
      </c>
      <c r="R42" s="303">
        <v>0</v>
      </c>
      <c r="S42" s="303">
        <v>0</v>
      </c>
      <c r="T42" s="303">
        <v>0</v>
      </c>
      <c r="U42" s="303">
        <v>0</v>
      </c>
      <c r="V42" s="303">
        <v>0</v>
      </c>
      <c r="W42" s="303">
        <v>0</v>
      </c>
      <c r="X42" s="303">
        <v>0</v>
      </c>
      <c r="Y42" s="303">
        <v>0</v>
      </c>
      <c r="Z42" s="303">
        <v>0</v>
      </c>
      <c r="AA42" s="303">
        <v>0</v>
      </c>
    </row>
    <row r="43" spans="1:27" outlineLevel="1" x14ac:dyDescent="0.3">
      <c r="A43" s="203" t="s">
        <v>249</v>
      </c>
      <c r="B43" s="131"/>
      <c r="C43" s="131">
        <f>+('[1]N EERR LOS NA'!C43*P43)+((('[1]N EERR LOS NA'!C43*(100%-P43))/(1+TASAS!$B$9)))</f>
        <v>482.86</v>
      </c>
      <c r="D43" s="131">
        <f>+('[1]N EERR LOS NA'!D43*Q43)+((('[1]N EERR LOS NA'!D43*(100%-Q43))/(1+TASAS!$C$9)))</f>
        <v>681.04</v>
      </c>
      <c r="E43" s="131">
        <f>+('[1]N EERR LOS NA'!E43*R43)+((('[1]N EERR LOS NA'!E43*(100%-R43))/(1+TASAS!$D$9)))</f>
        <v>717.06</v>
      </c>
      <c r="F43" s="131">
        <f>+('[1]N EERR LOS NA'!F43*S43)+((('[1]N EERR LOS NA'!F43*(100%-S43))/(1+TASAS!$E$9)))</f>
        <v>746.07</v>
      </c>
      <c r="G43" s="131">
        <f>+('[1]N EERR LOS NA'!G43*T43)+((('[1]N EERR LOS NA'!G43*(100%-T43))/(1+TASAS!$F$9)))</f>
        <v>854.07</v>
      </c>
      <c r="H43" s="131">
        <f>+('[1]N EERR LOS NA'!H43*U43)+((('[1]N EERR LOS NA'!H43*(100%-U43))/(1+TASAS!$G$9)))</f>
        <v>881.24</v>
      </c>
      <c r="I43" s="131">
        <f>+('[1]N EERR LOS NA'!I43*V43)+((('[1]N EERR LOS NA'!I43*(100%-V43))/(1+TASAS!$H$9)))</f>
        <v>0</v>
      </c>
      <c r="J43" s="131">
        <f>+('[1]N EERR LOS NA'!J43*W43)+((('[1]N EERR LOS NA'!J43*(100%-W43))/(1+TASAS!$I$9)))</f>
        <v>0</v>
      </c>
      <c r="K43" s="131">
        <f>+('[1]N EERR LOS NA'!K43*X43)+((('[1]N EERR LOS NA'!K43*(100%-X43))/(1+TASAS!$J$9)))</f>
        <v>0</v>
      </c>
      <c r="L43" s="131">
        <f>+('[1]N EERR LOS NA'!L43*Y43)+((('[1]N EERR LOS NA'!L43*(100%-Y43))/(1+TASAS!$K$9)))</f>
        <v>0</v>
      </c>
      <c r="M43" s="131">
        <f>+('[1]N EERR LOS NA'!M43*Z43)+((('[1]N EERR LOS NA'!M43*(100%-Z43))/(1+TASAS!$L$9)))</f>
        <v>0</v>
      </c>
      <c r="N43" s="131">
        <f>+('[1]N EERR LOS NA'!N43*AA43)+((('[1]N EERR LOS NA'!N43*(100%-AA43))/(1+TASAS!$M$9)))</f>
        <v>0</v>
      </c>
      <c r="O43" s="194">
        <f t="shared" si="3"/>
        <v>4362.34</v>
      </c>
      <c r="P43" s="303">
        <v>1</v>
      </c>
      <c r="Q43" s="303">
        <v>1</v>
      </c>
      <c r="R43" s="303">
        <v>1</v>
      </c>
      <c r="S43" s="303">
        <v>1</v>
      </c>
      <c r="T43" s="303">
        <v>1</v>
      </c>
      <c r="U43" s="303">
        <v>1</v>
      </c>
      <c r="V43" s="303">
        <v>1</v>
      </c>
      <c r="W43" s="303">
        <v>1</v>
      </c>
      <c r="X43" s="303">
        <v>1</v>
      </c>
      <c r="Y43" s="303">
        <v>1</v>
      </c>
      <c r="Z43" s="303">
        <v>1</v>
      </c>
      <c r="AA43" s="303">
        <v>1</v>
      </c>
    </row>
    <row r="44" spans="1:27" outlineLevel="1" x14ac:dyDescent="0.3">
      <c r="A44" s="203" t="s">
        <v>7</v>
      </c>
      <c r="B44" s="131"/>
      <c r="C44" s="131">
        <f>+('[1]N EERR LOS NA'!C44*P44)+((('[1]N EERR LOS NA'!C44*(100%-P44))/(1+TASAS!$B$9)))</f>
        <v>0</v>
      </c>
      <c r="D44" s="131">
        <f>+('[1]N EERR LOS NA'!D44*Q44)+((('[1]N EERR LOS NA'!D44*(100%-Q44))/(1+TASAS!$C$9)))</f>
        <v>0</v>
      </c>
      <c r="E44" s="131">
        <f>+('[1]N EERR LOS NA'!E44*R44)+((('[1]N EERR LOS NA'!E44*(100%-R44))/(1+TASAS!$D$9)))</f>
        <v>0</v>
      </c>
      <c r="F44" s="131">
        <f>+('[1]N EERR LOS NA'!F44*S44)+((('[1]N EERR LOS NA'!F44*(100%-S44))/(1+TASAS!$E$9)))</f>
        <v>0</v>
      </c>
      <c r="G44" s="131">
        <f>+('[1]N EERR LOS NA'!G44*T44)+((('[1]N EERR LOS NA'!G44*(100%-T44))/(1+TASAS!$F$9)))</f>
        <v>0</v>
      </c>
      <c r="H44" s="131">
        <f>+('[1]N EERR LOS NA'!H44*U44)+((('[1]N EERR LOS NA'!H44*(100%-U44))/(1+TASAS!$G$9)))</f>
        <v>0</v>
      </c>
      <c r="I44" s="131">
        <f>+('[1]N EERR LOS NA'!I44*V44)+((('[1]N EERR LOS NA'!I44*(100%-V44))/(1+TASAS!$H$9)))</f>
        <v>0</v>
      </c>
      <c r="J44" s="131">
        <f>+('[1]N EERR LOS NA'!J44*W44)+((('[1]N EERR LOS NA'!J44*(100%-W44))/(1+TASAS!$I$9)))</f>
        <v>0</v>
      </c>
      <c r="K44" s="131">
        <f>+('[1]N EERR LOS NA'!K44*X44)+((('[1]N EERR LOS NA'!K44*(100%-X44))/(1+TASAS!$J$9)))</f>
        <v>0</v>
      </c>
      <c r="L44" s="131">
        <f>+('[1]N EERR LOS NA'!L44*Y44)+((('[1]N EERR LOS NA'!L44*(100%-Y44))/(1+TASAS!$K$9)))</f>
        <v>0</v>
      </c>
      <c r="M44" s="131">
        <f>+('[1]N EERR LOS NA'!M44*Z44)+((('[1]N EERR LOS NA'!M44*(100%-Z44))/(1+TASAS!$L$9)))</f>
        <v>0</v>
      </c>
      <c r="N44" s="131">
        <f>+('[1]N EERR LOS NA'!N44*AA44)+((('[1]N EERR LOS NA'!N44*(100%-AA44))/(1+TASAS!$M$9)))</f>
        <v>0</v>
      </c>
      <c r="O44" s="194">
        <f t="shared" si="3"/>
        <v>0</v>
      </c>
      <c r="P44" s="303">
        <v>0</v>
      </c>
      <c r="Q44" s="303">
        <v>0</v>
      </c>
      <c r="R44" s="303">
        <v>0</v>
      </c>
      <c r="S44" s="303">
        <v>0</v>
      </c>
      <c r="T44" s="303">
        <v>0</v>
      </c>
      <c r="U44" s="303">
        <v>0</v>
      </c>
      <c r="V44" s="303">
        <v>0</v>
      </c>
      <c r="W44" s="303">
        <v>0</v>
      </c>
      <c r="X44" s="303">
        <v>0</v>
      </c>
      <c r="Y44" s="303">
        <v>0</v>
      </c>
      <c r="Z44" s="303">
        <v>0</v>
      </c>
      <c r="AA44" s="303">
        <v>0</v>
      </c>
    </row>
    <row r="45" spans="1:27" outlineLevel="1" x14ac:dyDescent="0.3">
      <c r="A45" s="203" t="s">
        <v>8</v>
      </c>
      <c r="B45" s="131"/>
      <c r="C45" s="131">
        <f>+('[1]N EERR LOS NA'!C45*P45)+((('[1]N EERR LOS NA'!C45*(100%-P45))/(1+TASAS!$B$9)))</f>
        <v>0</v>
      </c>
      <c r="D45" s="131">
        <f>+('[1]N EERR LOS NA'!D45*Q45)+((('[1]N EERR LOS NA'!D45*(100%-Q45))/(1+TASAS!$C$9)))</f>
        <v>0</v>
      </c>
      <c r="E45" s="131">
        <f>+('[1]N EERR LOS NA'!E45*R45)+((('[1]N EERR LOS NA'!E45*(100%-R45))/(1+TASAS!$D$9)))</f>
        <v>0</v>
      </c>
      <c r="F45" s="131">
        <f>+('[1]N EERR LOS NA'!F45*S45)+((('[1]N EERR LOS NA'!F45*(100%-S45))/(1+TASAS!$E$9)))</f>
        <v>7.4818217205138184</v>
      </c>
      <c r="G45" s="131">
        <f>+('[1]N EERR LOS NA'!G45*T45)+((('[1]N EERR LOS NA'!G45*(100%-T45))/(1+TASAS!$F$9)))</f>
        <v>0</v>
      </c>
      <c r="H45" s="131">
        <f>+('[1]N EERR LOS NA'!H45*U45)+((('[1]N EERR LOS NA'!H45*(100%-U45))/(1+TASAS!$G$9)))</f>
        <v>0.23883690110751998</v>
      </c>
      <c r="I45" s="131">
        <f>+('[1]N EERR LOS NA'!I45*V45)+((('[1]N EERR LOS NA'!I45*(100%-V45))/(1+TASAS!$H$9)))</f>
        <v>0</v>
      </c>
      <c r="J45" s="131">
        <f>+('[1]N EERR LOS NA'!J45*W45)+((('[1]N EERR LOS NA'!J45*(100%-W45))/(1+TASAS!$I$9)))</f>
        <v>0</v>
      </c>
      <c r="K45" s="131">
        <f>+('[1]N EERR LOS NA'!K45*X45)+((('[1]N EERR LOS NA'!K45*(100%-X45))/(1+TASAS!$J$9)))</f>
        <v>0</v>
      </c>
      <c r="L45" s="131">
        <f>+('[1]N EERR LOS NA'!L45*Y45)+((('[1]N EERR LOS NA'!L45*(100%-Y45))/(1+TASAS!$K$9)))</f>
        <v>0</v>
      </c>
      <c r="M45" s="131">
        <f>+('[1]N EERR LOS NA'!M45*Z45)+((('[1]N EERR LOS NA'!M45*(100%-Z45))/(1+TASAS!$L$9)))</f>
        <v>0</v>
      </c>
      <c r="N45" s="131">
        <f>+('[1]N EERR LOS NA'!N45*AA45)+((('[1]N EERR LOS NA'!N45*(100%-AA45))/(1+TASAS!$M$9)))</f>
        <v>0</v>
      </c>
      <c r="O45" s="194">
        <f t="shared" si="3"/>
        <v>7.7206586216213386</v>
      </c>
      <c r="P45" s="303">
        <v>0</v>
      </c>
      <c r="Q45" s="303">
        <v>0</v>
      </c>
      <c r="R45" s="303">
        <v>0</v>
      </c>
      <c r="S45" s="303">
        <v>0</v>
      </c>
      <c r="T45" s="303">
        <v>0</v>
      </c>
      <c r="U45" s="303">
        <v>0</v>
      </c>
      <c r="V45" s="303">
        <v>0</v>
      </c>
      <c r="W45" s="303">
        <v>0</v>
      </c>
      <c r="X45" s="303">
        <v>0</v>
      </c>
      <c r="Y45" s="303">
        <v>0</v>
      </c>
      <c r="Z45" s="303">
        <v>0</v>
      </c>
      <c r="AA45" s="303">
        <v>0</v>
      </c>
    </row>
    <row r="46" spans="1:27" outlineLevel="1" x14ac:dyDescent="0.3">
      <c r="A46" s="203" t="s">
        <v>9</v>
      </c>
      <c r="B46" s="131"/>
      <c r="C46" s="131">
        <f>+('[1]N EERR LOS NA'!C46*P46)+((('[1]N EERR LOS NA'!C46*(100%-P46))/(1+TASAS!$B$9)))</f>
        <v>35.104950286063442</v>
      </c>
      <c r="D46" s="131">
        <f>+('[1]N EERR LOS NA'!D46*Q46)+((('[1]N EERR LOS NA'!D46*(100%-Q46))/(1+TASAS!$C$9)))</f>
        <v>8.1127407301971388</v>
      </c>
      <c r="E46" s="131">
        <f>+('[1]N EERR LOS NA'!E46*R46)+((('[1]N EERR LOS NA'!E46*(100%-R46))/(1+TASAS!$D$9)))</f>
        <v>0</v>
      </c>
      <c r="F46" s="131">
        <f>+('[1]N EERR LOS NA'!F46*S46)+((('[1]N EERR LOS NA'!F46*(100%-S46))/(1+TASAS!$E$9)))</f>
        <v>11.8586874270144</v>
      </c>
      <c r="G46" s="131">
        <f>+('[1]N EERR LOS NA'!G46*T46)+((('[1]N EERR LOS NA'!G46*(100%-T46))/(1+TASAS!$F$9)))</f>
        <v>0</v>
      </c>
      <c r="H46" s="131">
        <f>+('[1]N EERR LOS NA'!H46*U46)+((('[1]N EERR LOS NA'!H46*(100%-U46))/(1+TASAS!$G$9)))</f>
        <v>0</v>
      </c>
      <c r="I46" s="131">
        <f>+('[1]N EERR LOS NA'!I46*V46)+((('[1]N EERR LOS NA'!I46*(100%-V46))/(1+TASAS!$H$9)))</f>
        <v>0</v>
      </c>
      <c r="J46" s="131">
        <f>+('[1]N EERR LOS NA'!J46*W46)+((('[1]N EERR LOS NA'!J46*(100%-W46))/(1+TASAS!$I$9)))</f>
        <v>0</v>
      </c>
      <c r="K46" s="131">
        <f>+('[1]N EERR LOS NA'!K46*X46)+((('[1]N EERR LOS NA'!K46*(100%-X46))/(1+TASAS!$J$9)))</f>
        <v>0</v>
      </c>
      <c r="L46" s="131">
        <f>+('[1]N EERR LOS NA'!L46*Y46)+((('[1]N EERR LOS NA'!L46*(100%-Y46))/(1+TASAS!$K$9)))</f>
        <v>0</v>
      </c>
      <c r="M46" s="131">
        <f>+('[1]N EERR LOS NA'!M46*Z46)+((('[1]N EERR LOS NA'!M46*(100%-Z46))/(1+TASAS!$L$9)))</f>
        <v>0</v>
      </c>
      <c r="N46" s="131">
        <f>+('[1]N EERR LOS NA'!N46*AA46)+((('[1]N EERR LOS NA'!N46*(100%-AA46))/(1+TASAS!$M$9)))</f>
        <v>0</v>
      </c>
      <c r="O46" s="194">
        <f t="shared" si="3"/>
        <v>55.076378443274983</v>
      </c>
      <c r="P46" s="303">
        <v>0</v>
      </c>
      <c r="Q46" s="303">
        <v>0</v>
      </c>
      <c r="R46" s="303">
        <v>0</v>
      </c>
      <c r="S46" s="303">
        <v>0</v>
      </c>
      <c r="T46" s="303">
        <v>0</v>
      </c>
      <c r="U46" s="303">
        <v>0</v>
      </c>
      <c r="V46" s="303">
        <v>0</v>
      </c>
      <c r="W46" s="303">
        <v>0</v>
      </c>
      <c r="X46" s="303">
        <v>0</v>
      </c>
      <c r="Y46" s="303">
        <v>0</v>
      </c>
      <c r="Z46" s="303">
        <v>0</v>
      </c>
      <c r="AA46" s="303">
        <v>0</v>
      </c>
    </row>
    <row r="47" spans="1:27" outlineLevel="1" x14ac:dyDescent="0.3">
      <c r="A47" s="203" t="s">
        <v>10</v>
      </c>
      <c r="B47" s="131"/>
      <c r="C47" s="131">
        <f>+('[1]N EERR LOS NA'!C47*P47)+((('[1]N EERR LOS NA'!C47*(100%-P47))/(1+TASAS!$B$9)))</f>
        <v>14.934837156770172</v>
      </c>
      <c r="D47" s="131">
        <f>+('[1]N EERR LOS NA'!D47*Q47)+((('[1]N EERR LOS NA'!D47*(100%-Q47))/(1+TASAS!$C$9)))</f>
        <v>16.569956586719808</v>
      </c>
      <c r="E47" s="131">
        <f>+('[1]N EERR LOS NA'!E47*R47)+((('[1]N EERR LOS NA'!E47*(100%-R47))/(1+TASAS!$D$9)))</f>
        <v>0</v>
      </c>
      <c r="F47" s="131">
        <f>+('[1]N EERR LOS NA'!F47*S47)+((('[1]N EERR LOS NA'!F47*(100%-S47))/(1+TASAS!$E$9)))</f>
        <v>14.814007006617361</v>
      </c>
      <c r="G47" s="131">
        <f>+('[1]N EERR LOS NA'!G47*T47)+((('[1]N EERR LOS NA'!G47*(100%-T47))/(1+TASAS!$F$9)))</f>
        <v>17.944646575422592</v>
      </c>
      <c r="H47" s="131">
        <f>+('[1]N EERR LOS NA'!H47*U47)+((('[1]N EERR LOS NA'!H47*(100%-U47))/(1+TASAS!$G$9)))</f>
        <v>0</v>
      </c>
      <c r="I47" s="131">
        <f>+('[1]N EERR LOS NA'!I47*V47)+((('[1]N EERR LOS NA'!I47*(100%-V47))/(1+TASAS!$H$9)))</f>
        <v>0</v>
      </c>
      <c r="J47" s="131">
        <f>+('[1]N EERR LOS NA'!J47*W47)+((('[1]N EERR LOS NA'!J47*(100%-W47))/(1+TASAS!$I$9)))</f>
        <v>0</v>
      </c>
      <c r="K47" s="131">
        <f>+('[1]N EERR LOS NA'!K47*X47)+((('[1]N EERR LOS NA'!K47*(100%-X47))/(1+TASAS!$J$9)))</f>
        <v>0</v>
      </c>
      <c r="L47" s="131">
        <f>+('[1]N EERR LOS NA'!L47*Y47)+((('[1]N EERR LOS NA'!L47*(100%-Y47))/(1+TASAS!$K$9)))</f>
        <v>0</v>
      </c>
      <c r="M47" s="131">
        <f>+('[1]N EERR LOS NA'!M47*Z47)+((('[1]N EERR LOS NA'!M47*(100%-Z47))/(1+TASAS!$L$9)))</f>
        <v>0</v>
      </c>
      <c r="N47" s="131">
        <f>+('[1]N EERR LOS NA'!N47*AA47)+((('[1]N EERR LOS NA'!N47*(100%-AA47))/(1+TASAS!$M$9)))</f>
        <v>0</v>
      </c>
      <c r="O47" s="194">
        <f t="shared" si="3"/>
        <v>64.263447325529938</v>
      </c>
      <c r="P47" s="303">
        <v>0</v>
      </c>
      <c r="Q47" s="303">
        <v>0</v>
      </c>
      <c r="R47" s="303">
        <v>0</v>
      </c>
      <c r="S47" s="303">
        <v>0</v>
      </c>
      <c r="T47" s="303">
        <v>0</v>
      </c>
      <c r="U47" s="303">
        <v>0</v>
      </c>
      <c r="V47" s="303">
        <v>0</v>
      </c>
      <c r="W47" s="303">
        <v>0</v>
      </c>
      <c r="X47" s="303">
        <v>0</v>
      </c>
      <c r="Y47" s="303">
        <v>0</v>
      </c>
      <c r="Z47" s="303">
        <v>0</v>
      </c>
      <c r="AA47" s="303">
        <v>0</v>
      </c>
    </row>
    <row r="48" spans="1:27" outlineLevel="1" x14ac:dyDescent="0.3">
      <c r="A48" s="203" t="s">
        <v>11</v>
      </c>
      <c r="B48" s="131"/>
      <c r="C48" s="131">
        <f>+('[1]N EERR LOS NA'!C48*P48)+((('[1]N EERR LOS NA'!C48*(100%-P48))/(1+TASAS!$B$9)))</f>
        <v>0</v>
      </c>
      <c r="D48" s="131">
        <f>+('[1]N EERR LOS NA'!D48*Q48)+((('[1]N EERR LOS NA'!D48*(100%-Q48))/(1+TASAS!$C$9)))</f>
        <v>0</v>
      </c>
      <c r="E48" s="131">
        <f>+('[1]N EERR LOS NA'!E48*R48)+((('[1]N EERR LOS NA'!E48*(100%-R48))/(1+TASAS!$D$9)))</f>
        <v>0</v>
      </c>
      <c r="F48" s="131">
        <f>+('[1]N EERR LOS NA'!F48*S48)+((('[1]N EERR LOS NA'!F48*(100%-S48))/(1+TASAS!$E$9)))</f>
        <v>0</v>
      </c>
      <c r="G48" s="131">
        <f>+('[1]N EERR LOS NA'!G48*T48)+((('[1]N EERR LOS NA'!G48*(100%-T48))/(1+TASAS!$F$9)))</f>
        <v>0</v>
      </c>
      <c r="H48" s="131">
        <f>+('[1]N EERR LOS NA'!H48*U48)+((('[1]N EERR LOS NA'!H48*(100%-U48))/(1+TASAS!$G$9)))</f>
        <v>0</v>
      </c>
      <c r="I48" s="131">
        <f>+('[1]N EERR LOS NA'!I48*V48)+((('[1]N EERR LOS NA'!I48*(100%-V48))/(1+TASAS!$H$9)))</f>
        <v>0</v>
      </c>
      <c r="J48" s="131">
        <f>+('[1]N EERR LOS NA'!J48*W48)+((('[1]N EERR LOS NA'!J48*(100%-W48))/(1+TASAS!$I$9)))</f>
        <v>0</v>
      </c>
      <c r="K48" s="131">
        <f>+('[1]N EERR LOS NA'!K48*X48)+((('[1]N EERR LOS NA'!K48*(100%-X48))/(1+TASAS!$J$9)))</f>
        <v>0</v>
      </c>
      <c r="L48" s="131">
        <f>+('[1]N EERR LOS NA'!L48*Y48)+((('[1]N EERR LOS NA'!L48*(100%-Y48))/(1+TASAS!$K$9)))</f>
        <v>0</v>
      </c>
      <c r="M48" s="131">
        <f>+('[1]N EERR LOS NA'!M48*Z48)+((('[1]N EERR LOS NA'!M48*(100%-Z48))/(1+TASAS!$L$9)))</f>
        <v>0</v>
      </c>
      <c r="N48" s="131">
        <f>+('[1]N EERR LOS NA'!N48*AA48)+((('[1]N EERR LOS NA'!N48*(100%-AA48))/(1+TASAS!$M$9)))</f>
        <v>0</v>
      </c>
      <c r="O48" s="194">
        <f t="shared" si="3"/>
        <v>0</v>
      </c>
      <c r="P48" s="303">
        <v>0</v>
      </c>
      <c r="Q48" s="303">
        <v>0</v>
      </c>
      <c r="R48" s="303">
        <v>0</v>
      </c>
      <c r="S48" s="303">
        <v>0</v>
      </c>
      <c r="T48" s="303">
        <v>0</v>
      </c>
      <c r="U48" s="303">
        <v>0</v>
      </c>
      <c r="V48" s="303">
        <v>0</v>
      </c>
      <c r="W48" s="303">
        <v>0</v>
      </c>
      <c r="X48" s="303">
        <v>0</v>
      </c>
      <c r="Y48" s="303">
        <v>0</v>
      </c>
      <c r="Z48" s="303">
        <v>0</v>
      </c>
      <c r="AA48" s="303">
        <v>0</v>
      </c>
    </row>
    <row r="49" spans="1:27" outlineLevel="1" x14ac:dyDescent="0.3">
      <c r="A49" s="203" t="s">
        <v>12</v>
      </c>
      <c r="B49" s="131"/>
      <c r="C49" s="131">
        <f>+('[1]N EERR LOS NA'!C49*P49)+((('[1]N EERR LOS NA'!C49*(100%-P49))/(1+TASAS!$B$9)))</f>
        <v>91.859818548760416</v>
      </c>
      <c r="D49" s="131">
        <f>+('[1]N EERR LOS NA'!D49*Q49)+((('[1]N EERR LOS NA'!D49*(100%-Q49))/(1+TASAS!$C$9)))</f>
        <v>105.45156928332504</v>
      </c>
      <c r="E49" s="131">
        <f>+('[1]N EERR LOS NA'!E49*R49)+((('[1]N EERR LOS NA'!E49*(100%-R49))/(1+TASAS!$D$9)))</f>
        <v>105.74971014835673</v>
      </c>
      <c r="F49" s="131">
        <f>+('[1]N EERR LOS NA'!F49*S49)+((('[1]N EERR LOS NA'!F49*(100%-S49))/(1+TASAS!$E$9)))</f>
        <v>112.22732580770727</v>
      </c>
      <c r="G49" s="131">
        <f>+('[1]N EERR LOS NA'!G49*T49)+((('[1]N EERR LOS NA'!G49*(100%-T49))/(1+TASAS!$F$9)))</f>
        <v>152.65543662630873</v>
      </c>
      <c r="H49" s="131">
        <f>+('[1]N EERR LOS NA'!H49*U49)+((('[1]N EERR LOS NA'!H49*(100%-U49))/(1+TASAS!$G$9)))</f>
        <v>159.22460073834665</v>
      </c>
      <c r="I49" s="131">
        <f>+('[1]N EERR LOS NA'!I49*V49)+((('[1]N EERR LOS NA'!I49*(100%-V49))/(1+TASAS!$H$9)))</f>
        <v>0</v>
      </c>
      <c r="J49" s="131">
        <f>+('[1]N EERR LOS NA'!J49*W49)+((('[1]N EERR LOS NA'!J49*(100%-W49))/(1+TASAS!$I$9)))</f>
        <v>0</v>
      </c>
      <c r="K49" s="131">
        <f>+('[1]N EERR LOS NA'!K49*X49)+((('[1]N EERR LOS NA'!K49*(100%-X49))/(1+TASAS!$J$9)))</f>
        <v>0</v>
      </c>
      <c r="L49" s="131">
        <f>+('[1]N EERR LOS NA'!L49*Y49)+((('[1]N EERR LOS NA'!L49*(100%-Y49))/(1+TASAS!$K$9)))</f>
        <v>0</v>
      </c>
      <c r="M49" s="131">
        <f>+('[1]N EERR LOS NA'!M49*Z49)+((('[1]N EERR LOS NA'!M49*(100%-Z49))/(1+TASAS!$L$9)))</f>
        <v>0</v>
      </c>
      <c r="N49" s="131">
        <f>+('[1]N EERR LOS NA'!N49*AA49)+((('[1]N EERR LOS NA'!N49*(100%-AA49))/(1+TASAS!$M$9)))</f>
        <v>0</v>
      </c>
      <c r="O49" s="194">
        <f t="shared" si="3"/>
        <v>727.16846115280487</v>
      </c>
      <c r="P49" s="303">
        <v>0</v>
      </c>
      <c r="Q49" s="303">
        <v>0</v>
      </c>
      <c r="R49" s="303">
        <v>0</v>
      </c>
      <c r="S49" s="303">
        <v>0</v>
      </c>
      <c r="T49" s="303">
        <v>0</v>
      </c>
      <c r="U49" s="303">
        <v>0</v>
      </c>
      <c r="V49" s="303">
        <v>0</v>
      </c>
      <c r="W49" s="303">
        <v>0</v>
      </c>
      <c r="X49" s="303">
        <v>0</v>
      </c>
      <c r="Y49" s="303">
        <v>0</v>
      </c>
      <c r="Z49" s="303">
        <v>0</v>
      </c>
      <c r="AA49" s="303">
        <v>0</v>
      </c>
    </row>
    <row r="50" spans="1:27" outlineLevel="1" x14ac:dyDescent="0.3">
      <c r="A50" s="203" t="s">
        <v>13</v>
      </c>
      <c r="B50" s="131"/>
      <c r="C50" s="131">
        <f>+('[1]N EERR LOS NA'!C50*P50)+((('[1]N EERR LOS NA'!C50*(100%-P50))/(1+TASAS!$B$9)))</f>
        <v>46.632505693495538</v>
      </c>
      <c r="D50" s="131">
        <f>+('[1]N EERR LOS NA'!D50*Q50)+((('[1]N EERR LOS NA'!D50*(100%-Q50))/(1+TASAS!$C$9)))</f>
        <v>52.725784641662521</v>
      </c>
      <c r="E50" s="131">
        <f>+('[1]N EERR LOS NA'!E50*R50)+((('[1]N EERR LOS NA'!E50*(100%-R50))/(1+TASAS!$D$9)))</f>
        <v>52.874855074178363</v>
      </c>
      <c r="F50" s="131">
        <f>+('[1]N EERR LOS NA'!F50*S50)+((('[1]N EERR LOS NA'!F50*(100%-S50))/(1+TASAS!$E$9)))</f>
        <v>56.113662903853637</v>
      </c>
      <c r="G50" s="131">
        <f>+('[1]N EERR LOS NA'!G50*T50)+((('[1]N EERR LOS NA'!G50*(100%-T50))/(1+TASAS!$F$9)))</f>
        <v>57.245788734865769</v>
      </c>
      <c r="H50" s="131">
        <f>+('[1]N EERR LOS NA'!H50*U50)+((('[1]N EERR LOS NA'!H50*(100%-U50))/(1+TASAS!$G$9)))</f>
        <v>59.709225276879998</v>
      </c>
      <c r="I50" s="131">
        <f>+('[1]N EERR LOS NA'!I50*V50)+((('[1]N EERR LOS NA'!I50*(100%-V50))/(1+TASAS!$H$9)))</f>
        <v>0</v>
      </c>
      <c r="J50" s="131">
        <f>+('[1]N EERR LOS NA'!J50*W50)+((('[1]N EERR LOS NA'!J50*(100%-W50))/(1+TASAS!$I$9)))</f>
        <v>0</v>
      </c>
      <c r="K50" s="131">
        <f>+('[1]N EERR LOS NA'!K50*X50)+((('[1]N EERR LOS NA'!K50*(100%-X50))/(1+TASAS!$J$9)))</f>
        <v>0</v>
      </c>
      <c r="L50" s="131">
        <f>+('[1]N EERR LOS NA'!L50*Y50)+((('[1]N EERR LOS NA'!L50*(100%-Y50))/(1+TASAS!$K$9)))</f>
        <v>0</v>
      </c>
      <c r="M50" s="131">
        <f>+('[1]N EERR LOS NA'!M50*Z50)+((('[1]N EERR LOS NA'!M50*(100%-Z50))/(1+TASAS!$L$9)))</f>
        <v>0</v>
      </c>
      <c r="N50" s="131">
        <f>+('[1]N EERR LOS NA'!N50*AA50)+((('[1]N EERR LOS NA'!N50*(100%-AA50))/(1+TASAS!$M$9)))</f>
        <v>0</v>
      </c>
      <c r="O50" s="194">
        <f t="shared" si="3"/>
        <v>325.30182232493581</v>
      </c>
      <c r="P50" s="303">
        <v>0</v>
      </c>
      <c r="Q50" s="303">
        <v>0</v>
      </c>
      <c r="R50" s="303">
        <v>0</v>
      </c>
      <c r="S50" s="303">
        <v>0</v>
      </c>
      <c r="T50" s="303">
        <v>0</v>
      </c>
      <c r="U50" s="303">
        <v>0</v>
      </c>
      <c r="V50" s="303">
        <v>0</v>
      </c>
      <c r="W50" s="303">
        <v>0</v>
      </c>
      <c r="X50" s="303">
        <v>0</v>
      </c>
      <c r="Y50" s="303">
        <v>0</v>
      </c>
      <c r="Z50" s="303">
        <v>0</v>
      </c>
      <c r="AA50" s="303">
        <v>0</v>
      </c>
    </row>
    <row r="51" spans="1:27" outlineLevel="1" x14ac:dyDescent="0.3">
      <c r="A51" s="203" t="s">
        <v>14</v>
      </c>
      <c r="B51" s="131"/>
      <c r="C51" s="131">
        <f>+('[1]N EERR LOS NA'!C51*P51)+((('[1]N EERR LOS NA'!C51*(100%-P51))/(1+TASAS!$B$9)))</f>
        <v>0</v>
      </c>
      <c r="D51" s="131">
        <f>+('[1]N EERR LOS NA'!D51*Q51)+((('[1]N EERR LOS NA'!D51*(100%-Q51))/(1+TASAS!$C$9)))</f>
        <v>0</v>
      </c>
      <c r="E51" s="131">
        <f>+('[1]N EERR LOS NA'!E51*R51)+((('[1]N EERR LOS NA'!E51*(100%-R51))/(1+TASAS!$D$9)))</f>
        <v>0</v>
      </c>
      <c r="F51" s="131">
        <f>+('[1]N EERR LOS NA'!F51*S51)+((('[1]N EERR LOS NA'!F51*(100%-S51))/(1+TASAS!$E$9)))</f>
        <v>0</v>
      </c>
      <c r="G51" s="131">
        <f>+('[1]N EERR LOS NA'!G51*T51)+((('[1]N EERR LOS NA'!G51*(100%-T51))/(1+TASAS!$F$9)))</f>
        <v>0</v>
      </c>
      <c r="H51" s="131">
        <f>+('[1]N EERR LOS NA'!H51*U51)+((('[1]N EERR LOS NA'!H51*(100%-U51))/(1+TASAS!$G$9)))</f>
        <v>0</v>
      </c>
      <c r="I51" s="131">
        <f>+('[1]N EERR LOS NA'!I51*V51)+((('[1]N EERR LOS NA'!I51*(100%-V51))/(1+TASAS!$H$9)))</f>
        <v>0</v>
      </c>
      <c r="J51" s="131">
        <f>+('[1]N EERR LOS NA'!J51*W51)+((('[1]N EERR LOS NA'!J51*(100%-W51))/(1+TASAS!$I$9)))</f>
        <v>0</v>
      </c>
      <c r="K51" s="131">
        <f>+('[1]N EERR LOS NA'!K51*X51)+((('[1]N EERR LOS NA'!K51*(100%-X51))/(1+TASAS!$J$9)))</f>
        <v>0</v>
      </c>
      <c r="L51" s="131">
        <f>+('[1]N EERR LOS NA'!L51*Y51)+((('[1]N EERR LOS NA'!L51*(100%-Y51))/(1+TASAS!$K$9)))</f>
        <v>0</v>
      </c>
      <c r="M51" s="131">
        <f>+('[1]N EERR LOS NA'!M51*Z51)+((('[1]N EERR LOS NA'!M51*(100%-Z51))/(1+TASAS!$L$9)))</f>
        <v>0</v>
      </c>
      <c r="N51" s="131">
        <f>+('[1]N EERR LOS NA'!N51*AA51)+((('[1]N EERR LOS NA'!N51*(100%-AA51))/(1+TASAS!$M$9)))</f>
        <v>0</v>
      </c>
      <c r="O51" s="194">
        <f t="shared" si="3"/>
        <v>0</v>
      </c>
      <c r="P51" s="303">
        <v>0</v>
      </c>
      <c r="Q51" s="303">
        <v>0</v>
      </c>
      <c r="R51" s="303">
        <v>0</v>
      </c>
      <c r="S51" s="303">
        <v>0</v>
      </c>
      <c r="T51" s="303">
        <v>0</v>
      </c>
      <c r="U51" s="303">
        <v>0</v>
      </c>
      <c r="V51" s="303">
        <v>0</v>
      </c>
      <c r="W51" s="303">
        <v>0</v>
      </c>
      <c r="X51" s="303">
        <v>0</v>
      </c>
      <c r="Y51" s="303">
        <v>0</v>
      </c>
      <c r="Z51" s="303">
        <v>0</v>
      </c>
      <c r="AA51" s="303">
        <v>0</v>
      </c>
    </row>
    <row r="52" spans="1:27" outlineLevel="1" x14ac:dyDescent="0.3">
      <c r="A52" s="203" t="s">
        <v>15</v>
      </c>
      <c r="B52" s="131"/>
      <c r="C52" s="131">
        <f>+('[1]N EERR LOS NA'!C52*P52)+((('[1]N EERR LOS NA'!C52*(100%-P52))/(1+TASAS!$B$9)))</f>
        <v>0</v>
      </c>
      <c r="D52" s="131">
        <f>+('[1]N EERR LOS NA'!D52*Q52)+((('[1]N EERR LOS NA'!D52*(100%-Q52))/(1+TASAS!$C$9)))</f>
        <v>0</v>
      </c>
      <c r="E52" s="131">
        <f>+('[1]N EERR LOS NA'!E52*R52)+((('[1]N EERR LOS NA'!E52*(100%-R52))/(1+TASAS!$D$9)))</f>
        <v>0</v>
      </c>
      <c r="F52" s="131">
        <f>+('[1]N EERR LOS NA'!F52*S52)+((('[1]N EERR LOS NA'!F52*(100%-S52))/(1+TASAS!$E$9)))</f>
        <v>0</v>
      </c>
      <c r="G52" s="131">
        <f>+('[1]N EERR LOS NA'!G52*T52)+((('[1]N EERR LOS NA'!G52*(100%-T52))/(1+TASAS!$F$9)))</f>
        <v>0</v>
      </c>
      <c r="H52" s="131">
        <f>+('[1]N EERR LOS NA'!H52*U52)+((('[1]N EERR LOS NA'!H52*(100%-U52))/(1+TASAS!$G$9)))</f>
        <v>0</v>
      </c>
      <c r="I52" s="131">
        <f>+('[1]N EERR LOS NA'!I52*V52)+((('[1]N EERR LOS NA'!I52*(100%-V52))/(1+TASAS!$H$9)))</f>
        <v>0</v>
      </c>
      <c r="J52" s="131">
        <f>+('[1]N EERR LOS NA'!J52*W52)+((('[1]N EERR LOS NA'!J52*(100%-W52))/(1+TASAS!$I$9)))</f>
        <v>0</v>
      </c>
      <c r="K52" s="131">
        <f>+('[1]N EERR LOS NA'!K52*X52)+((('[1]N EERR LOS NA'!K52*(100%-X52))/(1+TASAS!$J$9)))</f>
        <v>0</v>
      </c>
      <c r="L52" s="131">
        <f>+('[1]N EERR LOS NA'!L52*Y52)+((('[1]N EERR LOS NA'!L52*(100%-Y52))/(1+TASAS!$K$9)))</f>
        <v>0</v>
      </c>
      <c r="M52" s="131">
        <f>+('[1]N EERR LOS NA'!M52*Z52)+((('[1]N EERR LOS NA'!M52*(100%-Z52))/(1+TASAS!$L$9)))</f>
        <v>0</v>
      </c>
      <c r="N52" s="131">
        <f>+('[1]N EERR LOS NA'!N52*AA52)+((('[1]N EERR LOS NA'!N52*(100%-AA52))/(1+TASAS!$M$9)))</f>
        <v>0</v>
      </c>
      <c r="O52" s="194">
        <f t="shared" si="3"/>
        <v>0</v>
      </c>
      <c r="P52" s="303">
        <v>0</v>
      </c>
      <c r="Q52" s="303">
        <v>0</v>
      </c>
      <c r="R52" s="303">
        <v>0</v>
      </c>
      <c r="S52" s="303">
        <v>0</v>
      </c>
      <c r="T52" s="303">
        <v>0</v>
      </c>
      <c r="U52" s="303">
        <v>0</v>
      </c>
      <c r="V52" s="303">
        <v>0</v>
      </c>
      <c r="W52" s="303">
        <v>0</v>
      </c>
      <c r="X52" s="303">
        <v>0</v>
      </c>
      <c r="Y52" s="303">
        <v>0</v>
      </c>
      <c r="Z52" s="303">
        <v>0</v>
      </c>
      <c r="AA52" s="303">
        <v>0</v>
      </c>
    </row>
    <row r="53" spans="1:27" outlineLevel="1" x14ac:dyDescent="0.3">
      <c r="A53" s="203" t="s">
        <v>16</v>
      </c>
      <c r="B53" s="131"/>
      <c r="C53" s="131">
        <f>+('[1]N EERR LOS NA'!C53*P53)+((('[1]N EERR LOS NA'!C53*(100%-P53))/(1+TASAS!$B$9)))</f>
        <v>9.6498198448406765</v>
      </c>
      <c r="D53" s="131">
        <f>+('[1]N EERR LOS NA'!D53*Q53)+((('[1]N EERR LOS NA'!D53*(100%-Q53))/(1+TASAS!$C$9)))</f>
        <v>0</v>
      </c>
      <c r="E53" s="131">
        <f>+('[1]N EERR LOS NA'!E53*R53)+((('[1]N EERR LOS NA'!E53*(100%-R53))/(1+TASAS!$D$9)))</f>
        <v>0</v>
      </c>
      <c r="F53" s="131">
        <f>+('[1]N EERR LOS NA'!F53*S53)+((('[1]N EERR LOS NA'!F53*(100%-S53))/(1+TASAS!$E$9)))</f>
        <v>0</v>
      </c>
      <c r="G53" s="131">
        <f>+('[1]N EERR LOS NA'!G53*T53)+((('[1]N EERR LOS NA'!G53*(100%-T53))/(1+TASAS!$F$9)))</f>
        <v>7.632771831315436</v>
      </c>
      <c r="H53" s="131">
        <f>+('[1]N EERR LOS NA'!H53*U53)+((('[1]N EERR LOS NA'!H53*(100%-U53))/(1+TASAS!$G$9)))</f>
        <v>18.780541657087987</v>
      </c>
      <c r="I53" s="131">
        <f>+('[1]N EERR LOS NA'!I53*V53)+((('[1]N EERR LOS NA'!I53*(100%-V53))/(1+TASAS!$H$9)))</f>
        <v>0</v>
      </c>
      <c r="J53" s="131">
        <f>+('[1]N EERR LOS NA'!J53*W53)+((('[1]N EERR LOS NA'!J53*(100%-W53))/(1+TASAS!$I$9)))</f>
        <v>0</v>
      </c>
      <c r="K53" s="131">
        <f>+('[1]N EERR LOS NA'!K53*X53)+((('[1]N EERR LOS NA'!K53*(100%-X53))/(1+TASAS!$J$9)))</f>
        <v>0</v>
      </c>
      <c r="L53" s="131">
        <f>+('[1]N EERR LOS NA'!L53*Y53)+((('[1]N EERR LOS NA'!L53*(100%-Y53))/(1+TASAS!$K$9)))</f>
        <v>0</v>
      </c>
      <c r="M53" s="131">
        <f>+('[1]N EERR LOS NA'!M53*Z53)+((('[1]N EERR LOS NA'!M53*(100%-Z53))/(1+TASAS!$L$9)))</f>
        <v>0</v>
      </c>
      <c r="N53" s="131">
        <f>+('[1]N EERR LOS NA'!N53*AA53)+((('[1]N EERR LOS NA'!N53*(100%-AA53))/(1+TASAS!$M$9)))</f>
        <v>0</v>
      </c>
      <c r="O53" s="194">
        <f t="shared" si="3"/>
        <v>36.063133333244096</v>
      </c>
      <c r="P53" s="303">
        <v>0</v>
      </c>
      <c r="Q53" s="303">
        <v>0</v>
      </c>
      <c r="R53" s="303">
        <v>0</v>
      </c>
      <c r="S53" s="303">
        <v>0</v>
      </c>
      <c r="T53" s="303">
        <v>0</v>
      </c>
      <c r="U53" s="303">
        <v>0</v>
      </c>
      <c r="V53" s="303">
        <v>0</v>
      </c>
      <c r="W53" s="303">
        <v>0</v>
      </c>
      <c r="X53" s="303">
        <v>0</v>
      </c>
      <c r="Y53" s="303">
        <v>0</v>
      </c>
      <c r="Z53" s="303">
        <v>0</v>
      </c>
      <c r="AA53" s="303">
        <v>0</v>
      </c>
    </row>
    <row r="54" spans="1:27" outlineLevel="1" x14ac:dyDescent="0.3">
      <c r="A54" s="203" t="s">
        <v>17</v>
      </c>
      <c r="B54" s="131"/>
      <c r="C54" s="131">
        <f>+('[1]N EERR LOS NA'!C54*P54)+((('[1]N EERR LOS NA'!C54*(100%-P54))/(1+TASAS!$B$9)))</f>
        <v>0</v>
      </c>
      <c r="D54" s="131">
        <f>+('[1]N EERR LOS NA'!D54*Q54)+((('[1]N EERR LOS NA'!D54*(100%-Q54))/(1+TASAS!$C$9)))</f>
        <v>0</v>
      </c>
      <c r="E54" s="131">
        <f>+('[1]N EERR LOS NA'!E54*R54)+((('[1]N EERR LOS NA'!E54*(100%-R54))/(1+TASAS!$D$9)))</f>
        <v>0</v>
      </c>
      <c r="F54" s="131">
        <f>+('[1]N EERR LOS NA'!F54*S54)+((('[1]N EERR LOS NA'!F54*(100%-S54))/(1+TASAS!$E$9)))</f>
        <v>0</v>
      </c>
      <c r="G54" s="131">
        <f>+('[1]N EERR LOS NA'!G54*T54)+((('[1]N EERR LOS NA'!G54*(100%-T54))/(1+TASAS!$F$9)))</f>
        <v>0</v>
      </c>
      <c r="H54" s="131">
        <f>+('[1]N EERR LOS NA'!H54*U54)+((('[1]N EERR LOS NA'!H54*(100%-U54))/(1+TASAS!$G$9)))</f>
        <v>993.14</v>
      </c>
      <c r="I54" s="131">
        <f>+('[1]N EERR LOS NA'!I54*V54)+((('[1]N EERR LOS NA'!I54*(100%-V54))/(1+TASAS!$H$9)))</f>
        <v>0</v>
      </c>
      <c r="J54" s="131">
        <f>+('[1]N EERR LOS NA'!J54*W54)+((('[1]N EERR LOS NA'!J54*(100%-W54))/(1+TASAS!$I$9)))</f>
        <v>0</v>
      </c>
      <c r="K54" s="131">
        <f>+('[1]N EERR LOS NA'!K54*X54)+((('[1]N EERR LOS NA'!K54*(100%-X54))/(1+TASAS!$J$9)))</f>
        <v>0</v>
      </c>
      <c r="L54" s="131">
        <f>+('[1]N EERR LOS NA'!L54*Y54)+((('[1]N EERR LOS NA'!L54*(100%-Y54))/(1+TASAS!$K$9)))</f>
        <v>0</v>
      </c>
      <c r="M54" s="131">
        <f>+('[1]N EERR LOS NA'!M54*Z54)+((('[1]N EERR LOS NA'!M54*(100%-Z54))/(1+TASAS!$L$9)))</f>
        <v>0</v>
      </c>
      <c r="N54" s="131">
        <f>+('[1]N EERR LOS NA'!N54*AA54)+((('[1]N EERR LOS NA'!N54*(100%-AA54))/(1+TASAS!$M$9)))</f>
        <v>0</v>
      </c>
      <c r="O54" s="194">
        <f t="shared" si="3"/>
        <v>993.14</v>
      </c>
      <c r="P54" s="303">
        <v>1</v>
      </c>
      <c r="Q54" s="303">
        <v>1</v>
      </c>
      <c r="R54" s="303">
        <v>1</v>
      </c>
      <c r="S54" s="303">
        <v>1</v>
      </c>
      <c r="T54" s="303">
        <v>1</v>
      </c>
      <c r="U54" s="303">
        <v>1</v>
      </c>
      <c r="V54" s="303">
        <v>1</v>
      </c>
      <c r="W54" s="303">
        <v>1</v>
      </c>
      <c r="X54" s="303">
        <v>1</v>
      </c>
      <c r="Y54" s="303">
        <v>1</v>
      </c>
      <c r="Z54" s="303">
        <v>1</v>
      </c>
      <c r="AA54" s="303">
        <v>1</v>
      </c>
    </row>
    <row r="55" spans="1:27" outlineLevel="1" x14ac:dyDescent="0.3">
      <c r="A55" s="203" t="s">
        <v>18</v>
      </c>
      <c r="B55" s="131"/>
      <c r="C55" s="131">
        <f>+('[1]N EERR LOS NA'!C55*P55)+((('[1]N EERR LOS NA'!C55*(100%-P55))/(1+TASAS!$B$9)))</f>
        <v>0</v>
      </c>
      <c r="D55" s="131">
        <f>+('[1]N EERR LOS NA'!D55*Q55)+((('[1]N EERR LOS NA'!D55*(100%-Q55))/(1+TASAS!$C$9)))</f>
        <v>0</v>
      </c>
      <c r="E55" s="131">
        <f>+('[1]N EERR LOS NA'!E55*R55)+((('[1]N EERR LOS NA'!E55*(100%-R55))/(1+TASAS!$D$9)))</f>
        <v>0</v>
      </c>
      <c r="F55" s="131">
        <f>+('[1]N EERR LOS NA'!F55*S55)+((('[1]N EERR LOS NA'!F55*(100%-S55))/(1+TASAS!$E$9)))</f>
        <v>0</v>
      </c>
      <c r="G55" s="131">
        <f>+('[1]N EERR LOS NA'!G55*T55)+((('[1]N EERR LOS NA'!G55*(100%-T55))/(1+TASAS!$F$9)))</f>
        <v>0</v>
      </c>
      <c r="H55" s="131">
        <f>+('[1]N EERR LOS NA'!H55*U55)+((('[1]N EERR LOS NA'!H55*(100%-U55))/(1+TASAS!$G$9)))</f>
        <v>0</v>
      </c>
      <c r="I55" s="131">
        <f>+('[1]N EERR LOS NA'!I55*V55)+((('[1]N EERR LOS NA'!I55*(100%-V55))/(1+TASAS!$H$9)))</f>
        <v>0</v>
      </c>
      <c r="J55" s="131">
        <f>+('[1]N EERR LOS NA'!J55*W55)+((('[1]N EERR LOS NA'!J55*(100%-W55))/(1+TASAS!$I$9)))</f>
        <v>0</v>
      </c>
      <c r="K55" s="131">
        <f>+('[1]N EERR LOS NA'!K55*X55)+((('[1]N EERR LOS NA'!K55*(100%-X55))/(1+TASAS!$J$9)))</f>
        <v>0</v>
      </c>
      <c r="L55" s="131">
        <f>+('[1]N EERR LOS NA'!L55*Y55)+((('[1]N EERR LOS NA'!L55*(100%-Y55))/(1+TASAS!$K$9)))</f>
        <v>0</v>
      </c>
      <c r="M55" s="131">
        <f>+('[1]N EERR LOS NA'!M55*Z55)+((('[1]N EERR LOS NA'!M55*(100%-Z55))/(1+TASAS!$L$9)))</f>
        <v>0</v>
      </c>
      <c r="N55" s="131">
        <f>+('[1]N EERR LOS NA'!N55*AA55)+((('[1]N EERR LOS NA'!N55*(100%-AA55))/(1+TASAS!$M$9)))</f>
        <v>0</v>
      </c>
      <c r="O55" s="194">
        <f t="shared" si="3"/>
        <v>0</v>
      </c>
      <c r="P55" s="303">
        <v>0</v>
      </c>
      <c r="Q55" s="303">
        <v>0</v>
      </c>
      <c r="R55" s="303">
        <v>0</v>
      </c>
      <c r="S55" s="303">
        <v>0</v>
      </c>
      <c r="T55" s="303">
        <v>0</v>
      </c>
      <c r="U55" s="303">
        <v>0</v>
      </c>
      <c r="V55" s="303">
        <v>0</v>
      </c>
      <c r="W55" s="303">
        <v>0</v>
      </c>
      <c r="X55" s="303">
        <v>0</v>
      </c>
      <c r="Y55" s="303">
        <v>0</v>
      </c>
      <c r="Z55" s="303">
        <v>0</v>
      </c>
      <c r="AA55" s="303">
        <v>0</v>
      </c>
    </row>
    <row r="56" spans="1:27" outlineLevel="1" x14ac:dyDescent="0.3">
      <c r="A56" s="203" t="s">
        <v>19</v>
      </c>
      <c r="B56" s="131"/>
      <c r="C56" s="131">
        <f>+('[1]N EERR LOS NA'!C56*P56)+((('[1]N EERR LOS NA'!C56*(100%-P56))/(1+TASAS!$B$9)))</f>
        <v>0</v>
      </c>
      <c r="D56" s="131">
        <f>+('[1]N EERR LOS NA'!D56*Q56)+((('[1]N EERR LOS NA'!D56*(100%-Q56))/(1+TASAS!$C$9)))</f>
        <v>0</v>
      </c>
      <c r="E56" s="131">
        <f>+('[1]N EERR LOS NA'!E56*R56)+((('[1]N EERR LOS NA'!E56*(100%-R56))/(1+TASAS!$D$9)))</f>
        <v>0</v>
      </c>
      <c r="F56" s="131">
        <f>+('[1]N EERR LOS NA'!F56*S56)+((('[1]N EERR LOS NA'!F56*(100%-S56))/(1+TASAS!$E$9)))</f>
        <v>0</v>
      </c>
      <c r="G56" s="131">
        <f>+('[1]N EERR LOS NA'!G56*T56)+((('[1]N EERR LOS NA'!G56*(100%-T56))/(1+TASAS!$F$9)))</f>
        <v>0</v>
      </c>
      <c r="H56" s="131">
        <f>+('[1]N EERR LOS NA'!H56*U56)+((('[1]N EERR LOS NA'!H56*(100%-U56))/(1+TASAS!$G$9)))</f>
        <v>0</v>
      </c>
      <c r="I56" s="131">
        <f>+('[1]N EERR LOS NA'!I56*V56)+((('[1]N EERR LOS NA'!I56*(100%-V56))/(1+TASAS!$H$9)))</f>
        <v>0</v>
      </c>
      <c r="J56" s="131">
        <f>+('[1]N EERR LOS NA'!J56*W56)+((('[1]N EERR LOS NA'!J56*(100%-W56))/(1+TASAS!$I$9)))</f>
        <v>0</v>
      </c>
      <c r="K56" s="131">
        <f>+('[1]N EERR LOS NA'!K56*X56)+((('[1]N EERR LOS NA'!K56*(100%-X56))/(1+TASAS!$J$9)))</f>
        <v>0</v>
      </c>
      <c r="L56" s="131">
        <f>+('[1]N EERR LOS NA'!L56*Y56)+((('[1]N EERR LOS NA'!L56*(100%-Y56))/(1+TASAS!$K$9)))</f>
        <v>0</v>
      </c>
      <c r="M56" s="131">
        <f>+('[1]N EERR LOS NA'!M56*Z56)+((('[1]N EERR LOS NA'!M56*(100%-Z56))/(1+TASAS!$L$9)))</f>
        <v>0</v>
      </c>
      <c r="N56" s="131">
        <f>+('[1]N EERR LOS NA'!N56*AA56)+((('[1]N EERR LOS NA'!N56*(100%-AA56))/(1+TASAS!$M$9)))</f>
        <v>0</v>
      </c>
      <c r="O56" s="194">
        <f t="shared" si="3"/>
        <v>0</v>
      </c>
      <c r="P56" s="303">
        <v>0</v>
      </c>
      <c r="Q56" s="303">
        <v>0</v>
      </c>
      <c r="R56" s="303">
        <v>0</v>
      </c>
      <c r="S56" s="303">
        <v>0</v>
      </c>
      <c r="T56" s="303">
        <v>0</v>
      </c>
      <c r="U56" s="303">
        <v>0</v>
      </c>
      <c r="V56" s="303">
        <v>0</v>
      </c>
      <c r="W56" s="303">
        <v>0</v>
      </c>
      <c r="X56" s="303">
        <v>0</v>
      </c>
      <c r="Y56" s="303">
        <v>0</v>
      </c>
      <c r="Z56" s="303">
        <v>0</v>
      </c>
      <c r="AA56" s="303">
        <v>0</v>
      </c>
    </row>
    <row r="57" spans="1:27" outlineLevel="1" x14ac:dyDescent="0.3">
      <c r="A57" s="203" t="s">
        <v>20</v>
      </c>
      <c r="B57" s="131"/>
      <c r="C57" s="131">
        <f>+('[1]N EERR LOS NA'!C57*P57)+((('[1]N EERR LOS NA'!C57*(100%-P57))/(1+TASAS!$B$9)))</f>
        <v>0</v>
      </c>
      <c r="D57" s="131">
        <f>+('[1]N EERR LOS NA'!D57*Q57)+((('[1]N EERR LOS NA'!D57*(100%-Q57))/(1+TASAS!$C$9)))</f>
        <v>0</v>
      </c>
      <c r="E57" s="131">
        <f>+('[1]N EERR LOS NA'!E57*R57)+((('[1]N EERR LOS NA'!E57*(100%-R57))/(1+TASAS!$D$9)))</f>
        <v>0</v>
      </c>
      <c r="F57" s="131">
        <f>+('[1]N EERR LOS NA'!F57*S57)+((('[1]N EERR LOS NA'!F57*(100%-S57))/(1+TASAS!$E$9)))</f>
        <v>0</v>
      </c>
      <c r="G57" s="131">
        <f>+('[1]N EERR LOS NA'!G57*T57)+((('[1]N EERR LOS NA'!G57*(100%-T57))/(1+TASAS!$F$9)))</f>
        <v>0</v>
      </c>
      <c r="H57" s="131">
        <f>+('[1]N EERR LOS NA'!H57*U57)+((('[1]N EERR LOS NA'!H57*(100%-U57))/(1+TASAS!$G$9)))</f>
        <v>0</v>
      </c>
      <c r="I57" s="131">
        <f>+('[1]N EERR LOS NA'!I57*V57)+((('[1]N EERR LOS NA'!I57*(100%-V57))/(1+TASAS!$H$9)))</f>
        <v>0</v>
      </c>
      <c r="J57" s="131">
        <f>+('[1]N EERR LOS NA'!J57*W57)+((('[1]N EERR LOS NA'!J57*(100%-W57))/(1+TASAS!$I$9)))</f>
        <v>0</v>
      </c>
      <c r="K57" s="131">
        <f>+('[1]N EERR LOS NA'!K57*X57)+((('[1]N EERR LOS NA'!K57*(100%-X57))/(1+TASAS!$J$9)))</f>
        <v>0</v>
      </c>
      <c r="L57" s="131">
        <f>+('[1]N EERR LOS NA'!L57*Y57)+((('[1]N EERR LOS NA'!L57*(100%-Y57))/(1+TASAS!$K$9)))</f>
        <v>0</v>
      </c>
      <c r="M57" s="131">
        <f>+('[1]N EERR LOS NA'!M57*Z57)+((('[1]N EERR LOS NA'!M57*(100%-Z57))/(1+TASAS!$L$9)))</f>
        <v>0</v>
      </c>
      <c r="N57" s="131">
        <f>+('[1]N EERR LOS NA'!N57*AA57)+((('[1]N EERR LOS NA'!N57*(100%-AA57))/(1+TASAS!$M$9)))</f>
        <v>0</v>
      </c>
      <c r="O57" s="194">
        <f t="shared" si="3"/>
        <v>0</v>
      </c>
      <c r="P57" s="303">
        <v>0</v>
      </c>
      <c r="Q57" s="303">
        <v>0</v>
      </c>
      <c r="R57" s="303">
        <v>0</v>
      </c>
      <c r="S57" s="303">
        <v>0</v>
      </c>
      <c r="T57" s="303">
        <v>0</v>
      </c>
      <c r="U57" s="303">
        <v>0</v>
      </c>
      <c r="V57" s="303">
        <v>0</v>
      </c>
      <c r="W57" s="303">
        <v>0</v>
      </c>
      <c r="X57" s="303">
        <v>0</v>
      </c>
      <c r="Y57" s="303">
        <v>0</v>
      </c>
      <c r="Z57" s="303">
        <v>0</v>
      </c>
      <c r="AA57" s="303">
        <v>0</v>
      </c>
    </row>
    <row r="58" spans="1:27" outlineLevel="1" x14ac:dyDescent="0.3">
      <c r="A58" s="203" t="s">
        <v>21</v>
      </c>
      <c r="B58" s="131"/>
      <c r="C58" s="131">
        <f>+('[1]N EERR LOS NA'!C58*P58)+((('[1]N EERR LOS NA'!C58*(100%-P58))/(1+TASAS!$B$9)))</f>
        <v>2.5616789794293551</v>
      </c>
      <c r="D58" s="131">
        <f>+('[1]N EERR LOS NA'!D58*Q58)+((('[1]N EERR LOS NA'!D58*(100%-Q58))/(1+TASAS!$C$9)))</f>
        <v>8.5415771119493282</v>
      </c>
      <c r="E58" s="131">
        <f>+('[1]N EERR LOS NA'!E58*R58)+((('[1]N EERR LOS NA'!E58*(100%-R58))/(1+TASAS!$D$9)))</f>
        <v>0</v>
      </c>
      <c r="F58" s="131">
        <f>+('[1]N EERR LOS NA'!F58*S58)+((('[1]N EERR LOS NA'!F58*(100%-S58))/(1+TASAS!$E$9)))</f>
        <v>2.3193647333592837</v>
      </c>
      <c r="G58" s="131">
        <f>+('[1]N EERR LOS NA'!G58*T58)+((('[1]N EERR LOS NA'!G58*(100%-T58))/(1+TASAS!$F$9)))</f>
        <v>0</v>
      </c>
      <c r="H58" s="131">
        <f>+('[1]N EERR LOS NA'!H58*U58)+((('[1]N EERR LOS NA'!H58*(100%-U58))/(1+TASAS!$G$9)))</f>
        <v>0.41398396191970133</v>
      </c>
      <c r="I58" s="131">
        <f>+('[1]N EERR LOS NA'!I58*V58)+((('[1]N EERR LOS NA'!I58*(100%-V58))/(1+TASAS!$H$9)))</f>
        <v>0</v>
      </c>
      <c r="J58" s="131">
        <f>+('[1]N EERR LOS NA'!J58*W58)+((('[1]N EERR LOS NA'!J58*(100%-W58))/(1+TASAS!$I$9)))</f>
        <v>0</v>
      </c>
      <c r="K58" s="131">
        <f>+('[1]N EERR LOS NA'!K58*X58)+((('[1]N EERR LOS NA'!K58*(100%-X58))/(1+TASAS!$J$9)))</f>
        <v>0</v>
      </c>
      <c r="L58" s="131">
        <f>+('[1]N EERR LOS NA'!L58*Y58)+((('[1]N EERR LOS NA'!L58*(100%-Y58))/(1+TASAS!$K$9)))</f>
        <v>0</v>
      </c>
      <c r="M58" s="131">
        <f>+('[1]N EERR LOS NA'!M58*Z58)+((('[1]N EERR LOS NA'!M58*(100%-Z58))/(1+TASAS!$L$9)))</f>
        <v>0</v>
      </c>
      <c r="N58" s="131">
        <f>+('[1]N EERR LOS NA'!N58*AA58)+((('[1]N EERR LOS NA'!N58*(100%-AA58))/(1+TASAS!$M$9)))</f>
        <v>0</v>
      </c>
      <c r="O58" s="194">
        <f t="shared" si="3"/>
        <v>13.836604786657666</v>
      </c>
      <c r="P58" s="303">
        <v>0</v>
      </c>
      <c r="Q58" s="303">
        <v>0</v>
      </c>
      <c r="R58" s="303">
        <v>0</v>
      </c>
      <c r="S58" s="303">
        <v>0</v>
      </c>
      <c r="T58" s="303">
        <v>0</v>
      </c>
      <c r="U58" s="303">
        <v>0</v>
      </c>
      <c r="V58" s="303">
        <v>0</v>
      </c>
      <c r="W58" s="303">
        <v>0</v>
      </c>
      <c r="X58" s="303">
        <v>0</v>
      </c>
      <c r="Y58" s="303">
        <v>0</v>
      </c>
      <c r="Z58" s="303">
        <v>0</v>
      </c>
      <c r="AA58" s="303">
        <v>0</v>
      </c>
    </row>
    <row r="59" spans="1:27" outlineLevel="1" x14ac:dyDescent="0.3">
      <c r="A59" s="203" t="s">
        <v>250</v>
      </c>
      <c r="B59" s="131"/>
      <c r="C59" s="131">
        <f>+('[1]N EERR LOS NA'!C59*P59)+((('[1]N EERR LOS NA'!C59*(100%-P59))/(1+TASAS!$B$9)))</f>
        <v>0</v>
      </c>
      <c r="D59" s="131">
        <f>+('[1]N EERR LOS NA'!D59*Q59)+((('[1]N EERR LOS NA'!D59*(100%-Q59))/(1+TASAS!$C$9)))</f>
        <v>35.150523094441681</v>
      </c>
      <c r="E59" s="131">
        <f>+('[1]N EERR LOS NA'!E59*R59)+((('[1]N EERR LOS NA'!E59*(100%-R59))/(1+TASAS!$D$9)))</f>
        <v>53.227354108006217</v>
      </c>
      <c r="F59" s="131">
        <f>+('[1]N EERR LOS NA'!F59*S59)+((('[1]N EERR LOS NA'!F59*(100%-S59))/(1+TASAS!$E$9)))</f>
        <v>0</v>
      </c>
      <c r="G59" s="131">
        <f>+('[1]N EERR LOS NA'!G59*T59)+((('[1]N EERR LOS NA'!G59*(100%-T59))/(1+TASAS!$F$9)))</f>
        <v>28.241255775867113</v>
      </c>
      <c r="H59" s="131">
        <f>+('[1]N EERR LOS NA'!H59*U59)+((('[1]N EERR LOS NA'!H59*(100%-U59))/(1+TASAS!$G$9)))</f>
        <v>0</v>
      </c>
      <c r="I59" s="131">
        <f>+('[1]N EERR LOS NA'!I59*V59)+((('[1]N EERR LOS NA'!I59*(100%-V59))/(1+TASAS!$H$9)))</f>
        <v>0</v>
      </c>
      <c r="J59" s="131">
        <f>+('[1]N EERR LOS NA'!J59*W59)+((('[1]N EERR LOS NA'!J59*(100%-W59))/(1+TASAS!$I$9)))</f>
        <v>0</v>
      </c>
      <c r="K59" s="131">
        <f>+('[1]N EERR LOS NA'!K59*X59)+((('[1]N EERR LOS NA'!K59*(100%-X59))/(1+TASAS!$J$9)))</f>
        <v>0</v>
      </c>
      <c r="L59" s="131">
        <f>+('[1]N EERR LOS NA'!L59*Y59)+((('[1]N EERR LOS NA'!L59*(100%-Y59))/(1+TASAS!$K$9)))</f>
        <v>0</v>
      </c>
      <c r="M59" s="131">
        <f>+('[1]N EERR LOS NA'!M59*Z59)+((('[1]N EERR LOS NA'!M59*(100%-Z59))/(1+TASAS!$L$9)))</f>
        <v>0</v>
      </c>
      <c r="N59" s="131">
        <f>+('[1]N EERR LOS NA'!N59*AA59)+((('[1]N EERR LOS NA'!N59*(100%-AA59))/(1+TASAS!$M$9)))</f>
        <v>0</v>
      </c>
      <c r="O59" s="194">
        <f t="shared" si="3"/>
        <v>116.61913297831502</v>
      </c>
      <c r="P59" s="303">
        <v>0</v>
      </c>
      <c r="Q59" s="303">
        <v>0</v>
      </c>
      <c r="R59" s="303">
        <v>0</v>
      </c>
      <c r="S59" s="303">
        <v>0</v>
      </c>
      <c r="T59" s="303">
        <v>0</v>
      </c>
      <c r="U59" s="303">
        <v>0</v>
      </c>
      <c r="V59" s="303">
        <v>0</v>
      </c>
      <c r="W59" s="303">
        <v>0</v>
      </c>
      <c r="X59" s="303">
        <v>0</v>
      </c>
      <c r="Y59" s="303">
        <v>0</v>
      </c>
      <c r="Z59" s="303">
        <v>0</v>
      </c>
      <c r="AA59" s="303">
        <v>0</v>
      </c>
    </row>
    <row r="60" spans="1:27" outlineLevel="1" x14ac:dyDescent="0.3">
      <c r="A60" s="203" t="s">
        <v>251</v>
      </c>
      <c r="B60" s="131"/>
      <c r="C60" s="131">
        <f>+('[1]N EERR LOS NA'!C60*P60)+((('[1]N EERR LOS NA'!C60*(100%-P60))/(1+TASAS!$B$9)))</f>
        <v>0</v>
      </c>
      <c r="D60" s="131">
        <f>+('[1]N EERR LOS NA'!D60*Q60)+((('[1]N EERR LOS NA'!D60*(100%-Q60))/(1+TASAS!$C$9)))</f>
        <v>0</v>
      </c>
      <c r="E60" s="131">
        <f>+('[1]N EERR LOS NA'!E60*R60)+((('[1]N EERR LOS NA'!E60*(100%-R60))/(1+TASAS!$D$9)))</f>
        <v>0</v>
      </c>
      <c r="F60" s="131">
        <f>+('[1]N EERR LOS NA'!F60*S60)+((('[1]N EERR LOS NA'!F60*(100%-S60))/(1+TASAS!$E$9)))</f>
        <v>0</v>
      </c>
      <c r="G60" s="131">
        <f>+('[1]N EERR LOS NA'!G60*T60)+((('[1]N EERR LOS NA'!G60*(100%-T60))/(1+TASAS!$F$9)))</f>
        <v>0</v>
      </c>
      <c r="H60" s="131">
        <f>+('[1]N EERR LOS NA'!H60*U60)+((('[1]N EERR LOS NA'!H60*(100%-U60))/(1+TASAS!$G$9)))</f>
        <v>0</v>
      </c>
      <c r="I60" s="131">
        <f>+('[1]N EERR LOS NA'!I60*V60)+((('[1]N EERR LOS NA'!I60*(100%-V60))/(1+TASAS!$H$9)))</f>
        <v>0</v>
      </c>
      <c r="J60" s="131">
        <f>+('[1]N EERR LOS NA'!J60*W60)+((('[1]N EERR LOS NA'!J60*(100%-W60))/(1+TASAS!$I$9)))</f>
        <v>0</v>
      </c>
      <c r="K60" s="131">
        <f>+('[1]N EERR LOS NA'!K60*X60)+((('[1]N EERR LOS NA'!K60*(100%-X60))/(1+TASAS!$J$9)))</f>
        <v>0</v>
      </c>
      <c r="L60" s="131">
        <f>+('[1]N EERR LOS NA'!L60*Y60)+((('[1]N EERR LOS NA'!L60*(100%-Y60))/(1+TASAS!$K$9)))</f>
        <v>0</v>
      </c>
      <c r="M60" s="131">
        <f>+('[1]N EERR LOS NA'!M60*Z60)+((('[1]N EERR LOS NA'!M60*(100%-Z60))/(1+TASAS!$L$9)))</f>
        <v>0</v>
      </c>
      <c r="N60" s="131">
        <f>+('[1]N EERR LOS NA'!N60*AA60)+((('[1]N EERR LOS NA'!N60*(100%-AA60))/(1+TASAS!$M$9)))</f>
        <v>0</v>
      </c>
      <c r="O60" s="194">
        <f t="shared" si="3"/>
        <v>0</v>
      </c>
      <c r="P60" s="303">
        <v>0</v>
      </c>
      <c r="Q60" s="303">
        <v>0</v>
      </c>
      <c r="R60" s="303">
        <v>0</v>
      </c>
      <c r="S60" s="303">
        <v>0</v>
      </c>
      <c r="T60" s="303">
        <v>0</v>
      </c>
      <c r="U60" s="303">
        <v>0</v>
      </c>
      <c r="V60" s="303">
        <v>0</v>
      </c>
      <c r="W60" s="303">
        <v>0</v>
      </c>
      <c r="X60" s="303">
        <v>0</v>
      </c>
      <c r="Y60" s="303">
        <v>0</v>
      </c>
      <c r="Z60" s="303">
        <v>0</v>
      </c>
      <c r="AA60" s="303">
        <v>0</v>
      </c>
    </row>
    <row r="61" spans="1:27" outlineLevel="1" x14ac:dyDescent="0.3">
      <c r="A61" s="203" t="s">
        <v>252</v>
      </c>
      <c r="B61" s="131"/>
      <c r="C61" s="131">
        <f>+('[1]N EERR LOS NA'!C61*P61)+((('[1]N EERR LOS NA'!C61*(100%-P61))/(1+TASAS!$B$9)))</f>
        <v>0</v>
      </c>
      <c r="D61" s="131">
        <f>+('[1]N EERR LOS NA'!D61*Q61)+((('[1]N EERR LOS NA'!D61*(100%-Q61))/(1+TASAS!$C$9)))</f>
        <v>0</v>
      </c>
      <c r="E61" s="131">
        <f>+('[1]N EERR LOS NA'!E61*R61)+((('[1]N EERR LOS NA'!E61*(100%-R61))/(1+TASAS!$D$9)))</f>
        <v>0</v>
      </c>
      <c r="F61" s="131">
        <f>+('[1]N EERR LOS NA'!F61*S61)+((('[1]N EERR LOS NA'!F61*(100%-S61))/(1+TASAS!$E$9)))</f>
        <v>0</v>
      </c>
      <c r="G61" s="131">
        <f>+('[1]N EERR LOS NA'!G61*T61)+((('[1]N EERR LOS NA'!G61*(100%-T61))/(1+TASAS!$F$9)))</f>
        <v>0</v>
      </c>
      <c r="H61" s="131">
        <f>+('[1]N EERR LOS NA'!H61*U61)+((('[1]N EERR LOS NA'!H61*(100%-U61))/(1+TASAS!$G$9)))</f>
        <v>0</v>
      </c>
      <c r="I61" s="131">
        <f>+('[1]N EERR LOS NA'!I61*V61)+((('[1]N EERR LOS NA'!I61*(100%-V61))/(1+TASAS!$H$9)))</f>
        <v>0</v>
      </c>
      <c r="J61" s="131">
        <f>+('[1]N EERR LOS NA'!J61*W61)+((('[1]N EERR LOS NA'!J61*(100%-W61))/(1+TASAS!$I$9)))</f>
        <v>0</v>
      </c>
      <c r="K61" s="131">
        <f>+('[1]N EERR LOS NA'!K61*X61)+((('[1]N EERR LOS NA'!K61*(100%-X61))/(1+TASAS!$J$9)))</f>
        <v>0</v>
      </c>
      <c r="L61" s="131">
        <f>+('[1]N EERR LOS NA'!L61*Y61)+((('[1]N EERR LOS NA'!L61*(100%-Y61))/(1+TASAS!$K$9)))</f>
        <v>0</v>
      </c>
      <c r="M61" s="131">
        <f>+('[1]N EERR LOS NA'!M61*Z61)+((('[1]N EERR LOS NA'!M61*(100%-Z61))/(1+TASAS!$L$9)))</f>
        <v>0</v>
      </c>
      <c r="N61" s="131">
        <f>+('[1]N EERR LOS NA'!N61*AA61)+((('[1]N EERR LOS NA'!N61*(100%-AA61))/(1+TASAS!$M$9)))</f>
        <v>0</v>
      </c>
      <c r="O61" s="194">
        <f t="shared" si="3"/>
        <v>0</v>
      </c>
      <c r="P61" s="303">
        <v>0</v>
      </c>
      <c r="Q61" s="303">
        <v>0</v>
      </c>
      <c r="R61" s="303">
        <v>0</v>
      </c>
      <c r="S61" s="303">
        <v>0</v>
      </c>
      <c r="T61" s="303">
        <v>0</v>
      </c>
      <c r="U61" s="303">
        <v>0</v>
      </c>
      <c r="V61" s="303">
        <v>0</v>
      </c>
      <c r="W61" s="303">
        <v>0</v>
      </c>
      <c r="X61" s="303">
        <v>0</v>
      </c>
      <c r="Y61" s="303">
        <v>0</v>
      </c>
      <c r="Z61" s="303">
        <v>0</v>
      </c>
      <c r="AA61" s="303">
        <v>0</v>
      </c>
    </row>
    <row r="62" spans="1:27" outlineLevel="1" x14ac:dyDescent="0.3">
      <c r="A62" s="203" t="s">
        <v>253</v>
      </c>
      <c r="B62" s="131"/>
      <c r="C62" s="131">
        <f>+('[1]N EERR LOS NA'!C62*P62)+((('[1]N EERR LOS NA'!C62*(100%-P62))/(1+TASAS!$B$9)))</f>
        <v>0</v>
      </c>
      <c r="D62" s="131">
        <f>+('[1]N EERR LOS NA'!D62*Q62)+((('[1]N EERR LOS NA'!D62*(100%-Q62))/(1+TASAS!$C$9)))</f>
        <v>0</v>
      </c>
      <c r="E62" s="131">
        <f>+('[1]N EERR LOS NA'!E62*R62)+((('[1]N EERR LOS NA'!E62*(100%-R62))/(1+TASAS!$D$9)))</f>
        <v>0</v>
      </c>
      <c r="F62" s="131">
        <f>+('[1]N EERR LOS NA'!F62*S62)+((('[1]N EERR LOS NA'!F62*(100%-S62))/(1+TASAS!$E$9)))</f>
        <v>0</v>
      </c>
      <c r="G62" s="131">
        <f>+('[1]N EERR LOS NA'!G62*T62)+((('[1]N EERR LOS NA'!G62*(100%-T62))/(1+TASAS!$F$9)))</f>
        <v>0</v>
      </c>
      <c r="H62" s="131">
        <f>+('[1]N EERR LOS NA'!H62*U62)+((('[1]N EERR LOS NA'!H62*(100%-U62))/(1+TASAS!$G$9)))</f>
        <v>0</v>
      </c>
      <c r="I62" s="131">
        <f>+('[1]N EERR LOS NA'!I62*V62)+((('[1]N EERR LOS NA'!I62*(100%-V62))/(1+TASAS!$H$9)))</f>
        <v>0</v>
      </c>
      <c r="J62" s="131">
        <f>+('[1]N EERR LOS NA'!J62*W62)+((('[1]N EERR LOS NA'!J62*(100%-W62))/(1+TASAS!$I$9)))</f>
        <v>0</v>
      </c>
      <c r="K62" s="131">
        <f>+('[1]N EERR LOS NA'!K62*X62)+((('[1]N EERR LOS NA'!K62*(100%-X62))/(1+TASAS!$J$9)))</f>
        <v>0</v>
      </c>
      <c r="L62" s="131">
        <f>+('[1]N EERR LOS NA'!L62*Y62)+((('[1]N EERR LOS NA'!L62*(100%-Y62))/(1+TASAS!$K$9)))</f>
        <v>0</v>
      </c>
      <c r="M62" s="131">
        <f>+('[1]N EERR LOS NA'!M62*Z62)+((('[1]N EERR LOS NA'!M62*(100%-Z62))/(1+TASAS!$L$9)))</f>
        <v>0</v>
      </c>
      <c r="N62" s="131">
        <f>+('[1]N EERR LOS NA'!N62*AA62)+((('[1]N EERR LOS NA'!N62*(100%-AA62))/(1+TASAS!$M$9)))</f>
        <v>0</v>
      </c>
      <c r="O62" s="194">
        <f t="shared" si="3"/>
        <v>0</v>
      </c>
      <c r="P62" s="303">
        <v>0</v>
      </c>
      <c r="Q62" s="303">
        <v>0</v>
      </c>
      <c r="R62" s="303">
        <v>0</v>
      </c>
      <c r="S62" s="303">
        <v>0</v>
      </c>
      <c r="T62" s="303">
        <v>0</v>
      </c>
      <c r="U62" s="303">
        <v>0</v>
      </c>
      <c r="V62" s="303">
        <v>0</v>
      </c>
      <c r="W62" s="303">
        <v>0</v>
      </c>
      <c r="X62" s="303">
        <v>0</v>
      </c>
      <c r="Y62" s="303">
        <v>0</v>
      </c>
      <c r="Z62" s="303">
        <v>0</v>
      </c>
      <c r="AA62" s="303">
        <v>0</v>
      </c>
    </row>
    <row r="63" spans="1:27" outlineLevel="1" x14ac:dyDescent="0.3">
      <c r="A63" s="203" t="s">
        <v>254</v>
      </c>
      <c r="B63" s="131"/>
      <c r="C63" s="131">
        <f>+('[1]N EERR LOS NA'!C63*P63)+((('[1]N EERR LOS NA'!C63*(100%-P63))/(1+TASAS!$B$9)))</f>
        <v>0</v>
      </c>
      <c r="D63" s="131">
        <f>+('[1]N EERR LOS NA'!D63*Q63)+((('[1]N EERR LOS NA'!D63*(100%-Q63))/(1+TASAS!$C$9)))</f>
        <v>0</v>
      </c>
      <c r="E63" s="131">
        <f>+('[1]N EERR LOS NA'!E63*R63)+((('[1]N EERR LOS NA'!E63*(100%-R63))/(1+TASAS!$D$9)))</f>
        <v>0</v>
      </c>
      <c r="F63" s="131">
        <f>+('[1]N EERR LOS NA'!F63*S63)+((('[1]N EERR LOS NA'!F63*(100%-S63))/(1+TASAS!$E$9)))</f>
        <v>0</v>
      </c>
      <c r="G63" s="131">
        <f>+('[1]N EERR LOS NA'!G63*T63)+((('[1]N EERR LOS NA'!G63*(100%-T63))/(1+TASAS!$F$9)))</f>
        <v>188.51419868982862</v>
      </c>
      <c r="H63" s="131">
        <f>+('[1]N EERR LOS NA'!H63*U63)+((('[1]N EERR LOS NA'!H63*(100%-U63))/(1+TASAS!$G$9)))</f>
        <v>0</v>
      </c>
      <c r="I63" s="131">
        <f>+('[1]N EERR LOS NA'!I63*V63)+((('[1]N EERR LOS NA'!I63*(100%-V63))/(1+TASAS!$H$9)))</f>
        <v>0</v>
      </c>
      <c r="J63" s="131">
        <f>+('[1]N EERR LOS NA'!J63*W63)+((('[1]N EERR LOS NA'!J63*(100%-W63))/(1+TASAS!$I$9)))</f>
        <v>0</v>
      </c>
      <c r="K63" s="131">
        <f>+('[1]N EERR LOS NA'!K63*X63)+((('[1]N EERR LOS NA'!K63*(100%-X63))/(1+TASAS!$J$9)))</f>
        <v>0</v>
      </c>
      <c r="L63" s="131">
        <f>+('[1]N EERR LOS NA'!L63*Y63)+((('[1]N EERR LOS NA'!L63*(100%-Y63))/(1+TASAS!$K$9)))</f>
        <v>0</v>
      </c>
      <c r="M63" s="131">
        <f>+('[1]N EERR LOS NA'!M63*Z63)+((('[1]N EERR LOS NA'!M63*(100%-Z63))/(1+TASAS!$L$9)))</f>
        <v>0</v>
      </c>
      <c r="N63" s="131">
        <f>+('[1]N EERR LOS NA'!N63*AA63)+((('[1]N EERR LOS NA'!N63*(100%-AA63))/(1+TASAS!$M$9)))</f>
        <v>0</v>
      </c>
      <c r="O63" s="194">
        <f t="shared" si="3"/>
        <v>188.51419868982862</v>
      </c>
      <c r="P63" s="303">
        <v>0</v>
      </c>
      <c r="Q63" s="303">
        <v>0</v>
      </c>
      <c r="R63" s="303">
        <v>0</v>
      </c>
      <c r="S63" s="303">
        <v>0</v>
      </c>
      <c r="T63" s="303">
        <v>0</v>
      </c>
      <c r="U63" s="303">
        <v>0</v>
      </c>
      <c r="V63" s="303">
        <v>0</v>
      </c>
      <c r="W63" s="303">
        <v>0</v>
      </c>
      <c r="X63" s="303">
        <v>0</v>
      </c>
      <c r="Y63" s="303">
        <v>0</v>
      </c>
      <c r="Z63" s="303">
        <v>0</v>
      </c>
      <c r="AA63" s="303">
        <v>0</v>
      </c>
    </row>
    <row r="64" spans="1:27" outlineLevel="1" x14ac:dyDescent="0.3">
      <c r="A64" s="203" t="s">
        <v>255</v>
      </c>
      <c r="B64" s="131"/>
      <c r="C64" s="131">
        <f>+('[1]N EERR LOS NA'!C64*P64)+((('[1]N EERR LOS NA'!C64*(100%-P64))/(1+TASAS!$B$9)))</f>
        <v>0</v>
      </c>
      <c r="D64" s="131">
        <f>+('[1]N EERR LOS NA'!D64*Q64)+((('[1]N EERR LOS NA'!D64*(100%-Q64))/(1+TASAS!$C$9)))</f>
        <v>0</v>
      </c>
      <c r="E64" s="131">
        <f>+('[1]N EERR LOS NA'!E64*R64)+((('[1]N EERR LOS NA'!E64*(100%-R64))/(1+TASAS!$D$9)))</f>
        <v>0</v>
      </c>
      <c r="F64" s="131">
        <f>+('[1]N EERR LOS NA'!F64*S64)+((('[1]N EERR LOS NA'!F64*(100%-S64))/(1+TASAS!$E$9)))</f>
        <v>0</v>
      </c>
      <c r="G64" s="131">
        <f>+('[1]N EERR LOS NA'!G64*T64)+((('[1]N EERR LOS NA'!G64*(100%-T64))/(1+TASAS!$F$9)))</f>
        <v>0</v>
      </c>
      <c r="H64" s="131">
        <f>+('[1]N EERR LOS NA'!H64*U64)+((('[1]N EERR LOS NA'!H64*(100%-U64))/(1+TASAS!$G$9)))</f>
        <v>0</v>
      </c>
      <c r="I64" s="131">
        <f>+('[1]N EERR LOS NA'!I64*V64)+((('[1]N EERR LOS NA'!I64*(100%-V64))/(1+TASAS!$H$9)))</f>
        <v>0</v>
      </c>
      <c r="J64" s="131">
        <f>+('[1]N EERR LOS NA'!J64*W64)+((('[1]N EERR LOS NA'!J64*(100%-W64))/(1+TASAS!$I$9)))</f>
        <v>0</v>
      </c>
      <c r="K64" s="131">
        <f>+('[1]N EERR LOS NA'!K64*X64)+((('[1]N EERR LOS NA'!K64*(100%-X64))/(1+TASAS!$J$9)))</f>
        <v>0</v>
      </c>
      <c r="L64" s="131">
        <f>+('[1]N EERR LOS NA'!L64*Y64)+((('[1]N EERR LOS NA'!L64*(100%-Y64))/(1+TASAS!$K$9)))</f>
        <v>0</v>
      </c>
      <c r="M64" s="131">
        <f>+('[1]N EERR LOS NA'!M64*Z64)+((('[1]N EERR LOS NA'!M64*(100%-Z64))/(1+TASAS!$L$9)))</f>
        <v>0</v>
      </c>
      <c r="N64" s="131">
        <f>+('[1]N EERR LOS NA'!N64*AA64)+((('[1]N EERR LOS NA'!N64*(100%-AA64))/(1+TASAS!$M$9)))</f>
        <v>0</v>
      </c>
      <c r="O64" s="194">
        <f t="shared" si="3"/>
        <v>0</v>
      </c>
      <c r="P64" s="303">
        <v>0</v>
      </c>
      <c r="Q64" s="303">
        <v>0</v>
      </c>
      <c r="R64" s="303">
        <v>0</v>
      </c>
      <c r="S64" s="303">
        <v>0</v>
      </c>
      <c r="T64" s="303">
        <v>0</v>
      </c>
      <c r="U64" s="303">
        <v>0</v>
      </c>
      <c r="V64" s="303">
        <v>0</v>
      </c>
      <c r="W64" s="303">
        <v>0</v>
      </c>
      <c r="X64" s="303">
        <v>0</v>
      </c>
      <c r="Y64" s="303">
        <v>0</v>
      </c>
      <c r="Z64" s="303">
        <v>0</v>
      </c>
      <c r="AA64" s="303">
        <v>0</v>
      </c>
    </row>
    <row r="65" spans="1:27" outlineLevel="1" x14ac:dyDescent="0.3">
      <c r="A65" s="203" t="s">
        <v>256</v>
      </c>
      <c r="B65" s="131"/>
      <c r="C65" s="131">
        <f>+('[1]N EERR LOS NA'!C65*P65)+((('[1]N EERR LOS NA'!C65*(100%-P65))/(1+TASAS!$B$9)))</f>
        <v>0</v>
      </c>
      <c r="D65" s="131">
        <f>+('[1]N EERR LOS NA'!D65*Q65)+((('[1]N EERR LOS NA'!D65*(100%-Q65))/(1+TASAS!$C$9)))</f>
        <v>0</v>
      </c>
      <c r="E65" s="131">
        <f>+('[1]N EERR LOS NA'!E65*R65)+((('[1]N EERR LOS NA'!E65*(100%-R65))/(1+TASAS!$D$9)))</f>
        <v>0</v>
      </c>
      <c r="F65" s="131">
        <f>+('[1]N EERR LOS NA'!F65*S65)+((('[1]N EERR LOS NA'!F65*(100%-S65))/(1+TASAS!$E$9)))</f>
        <v>0</v>
      </c>
      <c r="G65" s="131">
        <f>+('[1]N EERR LOS NA'!G65*T65)+((('[1]N EERR LOS NA'!G65*(100%-T65))/(1+TASAS!$F$9)))</f>
        <v>0</v>
      </c>
      <c r="H65" s="131">
        <f>+('[1]N EERR LOS NA'!H65*U65)+((('[1]N EERR LOS NA'!H65*(100%-U65))/(1+TASAS!$G$9)))</f>
        <v>0</v>
      </c>
      <c r="I65" s="131">
        <f>+('[1]N EERR LOS NA'!I65*V65)+((('[1]N EERR LOS NA'!I65*(100%-V65))/(1+TASAS!$H$9)))</f>
        <v>0</v>
      </c>
      <c r="J65" s="131">
        <f>+('[1]N EERR LOS NA'!J65*W65)+((('[1]N EERR LOS NA'!J65*(100%-W65))/(1+TASAS!$I$9)))</f>
        <v>0</v>
      </c>
      <c r="K65" s="131">
        <f>+('[1]N EERR LOS NA'!K65*X65)+((('[1]N EERR LOS NA'!K65*(100%-X65))/(1+TASAS!$J$9)))</f>
        <v>0</v>
      </c>
      <c r="L65" s="131">
        <f>+('[1]N EERR LOS NA'!L65*Y65)+((('[1]N EERR LOS NA'!L65*(100%-Y65))/(1+TASAS!$K$9)))</f>
        <v>0</v>
      </c>
      <c r="M65" s="131">
        <f>+('[1]N EERR LOS NA'!M65*Z65)+((('[1]N EERR LOS NA'!M65*(100%-Z65))/(1+TASAS!$L$9)))</f>
        <v>0</v>
      </c>
      <c r="N65" s="131">
        <f>+('[1]N EERR LOS NA'!N65*AA65)+((('[1]N EERR LOS NA'!N65*(100%-AA65))/(1+TASAS!$M$9)))</f>
        <v>0</v>
      </c>
      <c r="O65" s="194">
        <f t="shared" si="3"/>
        <v>0</v>
      </c>
      <c r="P65" s="303">
        <v>0</v>
      </c>
      <c r="Q65" s="303">
        <v>0</v>
      </c>
      <c r="R65" s="303">
        <v>0</v>
      </c>
      <c r="S65" s="303">
        <v>0</v>
      </c>
      <c r="T65" s="303">
        <v>0</v>
      </c>
      <c r="U65" s="303">
        <v>0</v>
      </c>
      <c r="V65" s="303">
        <v>0</v>
      </c>
      <c r="W65" s="303">
        <v>0</v>
      </c>
      <c r="X65" s="303">
        <v>0</v>
      </c>
      <c r="Y65" s="303">
        <v>0</v>
      </c>
      <c r="Z65" s="303">
        <v>0</v>
      </c>
      <c r="AA65" s="303">
        <v>0</v>
      </c>
    </row>
    <row r="66" spans="1:27" outlineLevel="1" x14ac:dyDescent="0.3">
      <c r="A66" s="203" t="s">
        <v>257</v>
      </c>
      <c r="B66" s="131"/>
      <c r="C66" s="131">
        <f>+('[1]N EERR LOS NA'!C66*P66)+((('[1]N EERR LOS NA'!C66*(100%-P66))/(1+TASAS!$B$9)))</f>
        <v>0</v>
      </c>
      <c r="D66" s="131">
        <f>+('[1]N EERR LOS NA'!D66*Q66)+((('[1]N EERR LOS NA'!D66*(100%-Q66))/(1+TASAS!$C$9)))</f>
        <v>0</v>
      </c>
      <c r="E66" s="131">
        <f>+('[1]N EERR LOS NA'!E66*R66)+((('[1]N EERR LOS NA'!E66*(100%-R66))/(1+TASAS!$D$9)))</f>
        <v>0</v>
      </c>
      <c r="F66" s="131">
        <f>+('[1]N EERR LOS NA'!F66*S66)+((('[1]N EERR LOS NA'!F66*(100%-S66))/(1+TASAS!$E$9)))</f>
        <v>0</v>
      </c>
      <c r="G66" s="131">
        <f>+('[1]N EERR LOS NA'!G66*T66)+((('[1]N EERR LOS NA'!G66*(100%-T66))/(1+TASAS!$F$9)))</f>
        <v>0</v>
      </c>
      <c r="H66" s="131">
        <f>+('[1]N EERR LOS NA'!H66*U66)+((('[1]N EERR LOS NA'!H66*(100%-U66))/(1+TASAS!$G$9)))</f>
        <v>0</v>
      </c>
      <c r="I66" s="131">
        <f>+('[1]N EERR LOS NA'!I66*V66)+((('[1]N EERR LOS NA'!I66*(100%-V66))/(1+TASAS!$H$9)))</f>
        <v>0</v>
      </c>
      <c r="J66" s="131">
        <f>+('[1]N EERR LOS NA'!J66*W66)+((('[1]N EERR LOS NA'!J66*(100%-W66))/(1+TASAS!$I$9)))</f>
        <v>0</v>
      </c>
      <c r="K66" s="131">
        <f>+('[1]N EERR LOS NA'!K66*X66)+((('[1]N EERR LOS NA'!K66*(100%-X66))/(1+TASAS!$J$9)))</f>
        <v>0</v>
      </c>
      <c r="L66" s="131">
        <f>+('[1]N EERR LOS NA'!L66*Y66)+((('[1]N EERR LOS NA'!L66*(100%-Y66))/(1+TASAS!$K$9)))</f>
        <v>0</v>
      </c>
      <c r="M66" s="131">
        <f>+('[1]N EERR LOS NA'!M66*Z66)+((('[1]N EERR LOS NA'!M66*(100%-Z66))/(1+TASAS!$L$9)))</f>
        <v>0</v>
      </c>
      <c r="N66" s="131">
        <f>+('[1]N EERR LOS NA'!N66*AA66)+((('[1]N EERR LOS NA'!N66*(100%-AA66))/(1+TASAS!$M$9)))</f>
        <v>0</v>
      </c>
      <c r="O66" s="194">
        <f t="shared" si="3"/>
        <v>0</v>
      </c>
      <c r="P66" s="303">
        <v>1</v>
      </c>
      <c r="Q66" s="303">
        <v>1</v>
      </c>
      <c r="R66" s="303">
        <v>1</v>
      </c>
      <c r="S66" s="303">
        <v>1</v>
      </c>
      <c r="T66" s="303">
        <v>1</v>
      </c>
      <c r="U66" s="303">
        <v>1</v>
      </c>
      <c r="V66" s="303">
        <v>1</v>
      </c>
      <c r="W66" s="303">
        <v>1</v>
      </c>
      <c r="X66" s="303">
        <v>1</v>
      </c>
      <c r="Y66" s="303">
        <v>1</v>
      </c>
      <c r="Z66" s="303">
        <v>1</v>
      </c>
      <c r="AA66" s="303">
        <v>1</v>
      </c>
    </row>
    <row r="67" spans="1:27" outlineLevel="1" x14ac:dyDescent="0.3">
      <c r="A67" s="203" t="s">
        <v>258</v>
      </c>
      <c r="B67" s="131"/>
      <c r="C67" s="131">
        <f>+('[1]N EERR LOS NA'!C67*P67)+((('[1]N EERR LOS NA'!C67*(100%-P67))/(1+TASAS!$B$9)))</f>
        <v>0</v>
      </c>
      <c r="D67" s="131">
        <f>+('[1]N EERR LOS NA'!D67*Q67)+((('[1]N EERR LOS NA'!D67*(100%-Q67))/(1+TASAS!$C$9)))</f>
        <v>0</v>
      </c>
      <c r="E67" s="131">
        <f>+('[1]N EERR LOS NA'!E67*R67)+((('[1]N EERR LOS NA'!E67*(100%-R67))/(1+TASAS!$D$9)))</f>
        <v>0</v>
      </c>
      <c r="F67" s="131">
        <f>+('[1]N EERR LOS NA'!F67*S67)+((('[1]N EERR LOS NA'!F67*(100%-S67))/(1+TASAS!$E$9)))</f>
        <v>0</v>
      </c>
      <c r="G67" s="131">
        <f>+('[1]N EERR LOS NA'!G67*T67)+((('[1]N EERR LOS NA'!G67*(100%-T67))/(1+TASAS!$F$9)))</f>
        <v>0</v>
      </c>
      <c r="H67" s="131">
        <f>+('[1]N EERR LOS NA'!H67*U67)+((('[1]N EERR LOS NA'!H67*(100%-U67))/(1+TASAS!$G$9)))</f>
        <v>0</v>
      </c>
      <c r="I67" s="131">
        <f>+('[1]N EERR LOS NA'!I67*V67)+((('[1]N EERR LOS NA'!I67*(100%-V67))/(1+TASAS!$H$9)))</f>
        <v>0</v>
      </c>
      <c r="J67" s="131">
        <f>+('[1]N EERR LOS NA'!J67*W67)+((('[1]N EERR LOS NA'!J67*(100%-W67))/(1+TASAS!$I$9)))</f>
        <v>0</v>
      </c>
      <c r="K67" s="131">
        <f>+('[1]N EERR LOS NA'!K67*X67)+((('[1]N EERR LOS NA'!K67*(100%-X67))/(1+TASAS!$J$9)))</f>
        <v>0</v>
      </c>
      <c r="L67" s="131">
        <f>+('[1]N EERR LOS NA'!L67*Y67)+((('[1]N EERR LOS NA'!L67*(100%-Y67))/(1+TASAS!$K$9)))</f>
        <v>0</v>
      </c>
      <c r="M67" s="131">
        <f>+('[1]N EERR LOS NA'!M67*Z67)+((('[1]N EERR LOS NA'!M67*(100%-Z67))/(1+TASAS!$L$9)))</f>
        <v>0</v>
      </c>
      <c r="N67" s="131">
        <f>+('[1]N EERR LOS NA'!N67*AA67)+((('[1]N EERR LOS NA'!N67*(100%-AA67))/(1+TASAS!$M$9)))</f>
        <v>0</v>
      </c>
      <c r="O67" s="194">
        <f t="shared" si="3"/>
        <v>0</v>
      </c>
      <c r="P67" s="303">
        <v>0</v>
      </c>
      <c r="Q67" s="303">
        <v>0</v>
      </c>
      <c r="R67" s="303">
        <v>0</v>
      </c>
      <c r="S67" s="303">
        <v>0</v>
      </c>
      <c r="T67" s="303">
        <v>0</v>
      </c>
      <c r="U67" s="303">
        <v>0</v>
      </c>
      <c r="V67" s="303">
        <v>0</v>
      </c>
      <c r="W67" s="303">
        <v>0</v>
      </c>
      <c r="X67" s="303">
        <v>0</v>
      </c>
      <c r="Y67" s="303">
        <v>0</v>
      </c>
      <c r="Z67" s="303">
        <v>0</v>
      </c>
      <c r="AA67" s="303">
        <v>0</v>
      </c>
    </row>
    <row r="68" spans="1:27" outlineLevel="1" x14ac:dyDescent="0.3">
      <c r="A68" s="203" t="s">
        <v>259</v>
      </c>
      <c r="B68" s="131"/>
      <c r="C68" s="131">
        <f>+('[1]N EERR LOS NA'!C68*P68)+((('[1]N EERR LOS NA'!C68*(100%-P68))/(1+TASAS!$B$9)))</f>
        <v>0</v>
      </c>
      <c r="D68" s="131">
        <f>+('[1]N EERR LOS NA'!D68*Q68)+((('[1]N EERR LOS NA'!D68*(100%-Q68))/(1+TASAS!$C$9)))</f>
        <v>0</v>
      </c>
      <c r="E68" s="131">
        <f>+('[1]N EERR LOS NA'!E68*R68)+((('[1]N EERR LOS NA'!E68*(100%-R68))/(1+TASAS!$D$9)))</f>
        <v>0</v>
      </c>
      <c r="F68" s="131">
        <f>+('[1]N EERR LOS NA'!F68*S68)+((('[1]N EERR LOS NA'!F68*(100%-S68))/(1+TASAS!$E$9)))</f>
        <v>0</v>
      </c>
      <c r="G68" s="131">
        <f>+('[1]N EERR LOS NA'!G68*T68)+((('[1]N EERR LOS NA'!G68*(100%-T68))/(1+TASAS!$F$9)))</f>
        <v>0</v>
      </c>
      <c r="H68" s="131">
        <f>+('[1]N EERR LOS NA'!H68*U68)+((('[1]N EERR LOS NA'!H68*(100%-U68))/(1+TASAS!$G$9)))</f>
        <v>0</v>
      </c>
      <c r="I68" s="131">
        <f>+('[1]N EERR LOS NA'!I68*V68)+((('[1]N EERR LOS NA'!I68*(100%-V68))/(1+TASAS!$H$9)))</f>
        <v>0</v>
      </c>
      <c r="J68" s="131">
        <f>+('[1]N EERR LOS NA'!J68*W68)+((('[1]N EERR LOS NA'!J68*(100%-W68))/(1+TASAS!$I$9)))</f>
        <v>0</v>
      </c>
      <c r="K68" s="131">
        <f>+('[1]N EERR LOS NA'!K68*X68)+((('[1]N EERR LOS NA'!K68*(100%-X68))/(1+TASAS!$J$9)))</f>
        <v>0</v>
      </c>
      <c r="L68" s="131">
        <f>+('[1]N EERR LOS NA'!L68*Y68)+((('[1]N EERR LOS NA'!L68*(100%-Y68))/(1+TASAS!$K$9)))</f>
        <v>0</v>
      </c>
      <c r="M68" s="131">
        <f>+('[1]N EERR LOS NA'!M68*Z68)+((('[1]N EERR LOS NA'!M68*(100%-Z68))/(1+TASAS!$L$9)))</f>
        <v>0</v>
      </c>
      <c r="N68" s="131">
        <f>+('[1]N EERR LOS NA'!N68*AA68)+((('[1]N EERR LOS NA'!N68*(100%-AA68))/(1+TASAS!$M$9)))</f>
        <v>0</v>
      </c>
      <c r="O68" s="194">
        <f t="shared" si="3"/>
        <v>0</v>
      </c>
      <c r="P68" s="303">
        <v>0</v>
      </c>
      <c r="Q68" s="303">
        <v>0</v>
      </c>
      <c r="R68" s="303">
        <v>0</v>
      </c>
      <c r="S68" s="303">
        <v>0</v>
      </c>
      <c r="T68" s="303">
        <v>0</v>
      </c>
      <c r="U68" s="303">
        <v>0</v>
      </c>
      <c r="V68" s="303">
        <v>0</v>
      </c>
      <c r="W68" s="303">
        <v>0</v>
      </c>
      <c r="X68" s="303">
        <v>0</v>
      </c>
      <c r="Y68" s="303">
        <v>0</v>
      </c>
      <c r="Z68" s="303">
        <v>0</v>
      </c>
      <c r="AA68" s="303">
        <v>0</v>
      </c>
    </row>
    <row r="69" spans="1:27" outlineLevel="1" x14ac:dyDescent="0.3">
      <c r="A69" s="203" t="s">
        <v>260</v>
      </c>
      <c r="B69" s="131"/>
      <c r="C69" s="131">
        <f>+('[1]N EERR LOS NA'!C69*P69)+((('[1]N EERR LOS NA'!C69*(100%-P69))/(1+TASAS!$B$9)))</f>
        <v>0</v>
      </c>
      <c r="D69" s="131">
        <f>+('[1]N EERR LOS NA'!D69*Q69)+((('[1]N EERR LOS NA'!D69*(100%-Q69))/(1+TASAS!$C$9)))</f>
        <v>0</v>
      </c>
      <c r="E69" s="131">
        <f>+('[1]N EERR LOS NA'!E69*R69)+((('[1]N EERR LOS NA'!E69*(100%-R69))/(1+TASAS!$D$9)))</f>
        <v>0</v>
      </c>
      <c r="F69" s="131">
        <f>+('[1]N EERR LOS NA'!F69*S69)+((('[1]N EERR LOS NA'!F69*(100%-S69))/(1+TASAS!$E$9)))</f>
        <v>0</v>
      </c>
      <c r="G69" s="131">
        <f>+('[1]N EERR LOS NA'!G69*T69)+((('[1]N EERR LOS NA'!G69*(100%-T69))/(1+TASAS!$F$9)))</f>
        <v>0</v>
      </c>
      <c r="H69" s="131">
        <f>+('[1]N EERR LOS NA'!H69*U69)+((('[1]N EERR LOS NA'!H69*(100%-U69))/(1+TASAS!$G$9)))</f>
        <v>0</v>
      </c>
      <c r="I69" s="131">
        <f>+('[1]N EERR LOS NA'!I69*V69)+((('[1]N EERR LOS NA'!I69*(100%-V69))/(1+TASAS!$H$9)))</f>
        <v>0</v>
      </c>
      <c r="J69" s="131">
        <f>+('[1]N EERR LOS NA'!J69*W69)+((('[1]N EERR LOS NA'!J69*(100%-W69))/(1+TASAS!$I$9)))</f>
        <v>0</v>
      </c>
      <c r="K69" s="131">
        <f>+('[1]N EERR LOS NA'!K69*X69)+((('[1]N EERR LOS NA'!K69*(100%-X69))/(1+TASAS!$J$9)))</f>
        <v>0</v>
      </c>
      <c r="L69" s="131">
        <f>+('[1]N EERR LOS NA'!L69*Y69)+((('[1]N EERR LOS NA'!L69*(100%-Y69))/(1+TASAS!$K$9)))</f>
        <v>0</v>
      </c>
      <c r="M69" s="131">
        <f>+('[1]N EERR LOS NA'!M69*Z69)+((('[1]N EERR LOS NA'!M69*(100%-Z69))/(1+TASAS!$L$9)))</f>
        <v>0</v>
      </c>
      <c r="N69" s="131">
        <f>+('[1]N EERR LOS NA'!N69*AA69)+((('[1]N EERR LOS NA'!N69*(100%-AA69))/(1+TASAS!$M$9)))</f>
        <v>0</v>
      </c>
      <c r="O69" s="194">
        <f t="shared" si="3"/>
        <v>0</v>
      </c>
      <c r="P69" s="303">
        <v>0</v>
      </c>
      <c r="Q69" s="303">
        <v>0</v>
      </c>
      <c r="R69" s="303">
        <v>0</v>
      </c>
      <c r="S69" s="303">
        <v>0</v>
      </c>
      <c r="T69" s="303">
        <v>0</v>
      </c>
      <c r="U69" s="303">
        <v>0</v>
      </c>
      <c r="V69" s="303">
        <v>0</v>
      </c>
      <c r="W69" s="303">
        <v>0</v>
      </c>
      <c r="X69" s="303">
        <v>0</v>
      </c>
      <c r="Y69" s="303">
        <v>0</v>
      </c>
      <c r="Z69" s="303">
        <v>0</v>
      </c>
      <c r="AA69" s="303">
        <v>0</v>
      </c>
    </row>
    <row r="70" spans="1:27" outlineLevel="1" x14ac:dyDescent="0.3">
      <c r="A70" s="203" t="s">
        <v>261</v>
      </c>
      <c r="B70" s="131"/>
      <c r="C70" s="131">
        <f>+('[1]N EERR LOS NA'!C70*P70)+((('[1]N EERR LOS NA'!C70*(100%-P70))/(1+TASAS!$B$9)))</f>
        <v>0</v>
      </c>
      <c r="D70" s="131">
        <f>+('[1]N EERR LOS NA'!D70*Q70)+((('[1]N EERR LOS NA'!D70*(100%-Q70))/(1+TASAS!$C$9)))</f>
        <v>0</v>
      </c>
      <c r="E70" s="131">
        <f>+('[1]N EERR LOS NA'!E70*R70)+((('[1]N EERR LOS NA'!E70*(100%-R70))/(1+TASAS!$D$9)))</f>
        <v>0</v>
      </c>
      <c r="F70" s="131">
        <f>+('[1]N EERR LOS NA'!F70*S70)+((('[1]N EERR LOS NA'!F70*(100%-S70))/(1+TASAS!$E$9)))</f>
        <v>0</v>
      </c>
      <c r="G70" s="131">
        <f>+('[1]N EERR LOS NA'!G70*T70)+((('[1]N EERR LOS NA'!G70*(100%-T70))/(1+TASAS!$F$9)))</f>
        <v>0</v>
      </c>
      <c r="H70" s="131">
        <f>+('[1]N EERR LOS NA'!H70*U70)+((('[1]N EERR LOS NA'!H70*(100%-U70))/(1+TASAS!$G$9)))</f>
        <v>0</v>
      </c>
      <c r="I70" s="131">
        <f>+('[1]N EERR LOS NA'!I70*V70)+((('[1]N EERR LOS NA'!I70*(100%-V70))/(1+TASAS!$H$9)))</f>
        <v>0</v>
      </c>
      <c r="J70" s="131">
        <f>+('[1]N EERR LOS NA'!J70*W70)+((('[1]N EERR LOS NA'!J70*(100%-W70))/(1+TASAS!$I$9)))</f>
        <v>0</v>
      </c>
      <c r="K70" s="131">
        <f>+('[1]N EERR LOS NA'!K70*X70)+((('[1]N EERR LOS NA'!K70*(100%-X70))/(1+TASAS!$J$9)))</f>
        <v>0</v>
      </c>
      <c r="L70" s="131">
        <f>+('[1]N EERR LOS NA'!L70*Y70)+((('[1]N EERR LOS NA'!L70*(100%-Y70))/(1+TASAS!$K$9)))</f>
        <v>0</v>
      </c>
      <c r="M70" s="131">
        <f>+('[1]N EERR LOS NA'!M70*Z70)+((('[1]N EERR LOS NA'!M70*(100%-Z70))/(1+TASAS!$L$9)))</f>
        <v>0</v>
      </c>
      <c r="N70" s="131">
        <f>+('[1]N EERR LOS NA'!N70*AA70)+((('[1]N EERR LOS NA'!N70*(100%-AA70))/(1+TASAS!$M$9)))</f>
        <v>0</v>
      </c>
      <c r="O70" s="194">
        <f t="shared" si="3"/>
        <v>0</v>
      </c>
      <c r="P70" s="303">
        <v>0</v>
      </c>
      <c r="Q70" s="303">
        <v>0</v>
      </c>
      <c r="R70" s="303">
        <v>0</v>
      </c>
      <c r="S70" s="303">
        <v>0</v>
      </c>
      <c r="T70" s="303">
        <v>0</v>
      </c>
      <c r="U70" s="303">
        <v>0</v>
      </c>
      <c r="V70" s="303">
        <v>0</v>
      </c>
      <c r="W70" s="303">
        <v>0</v>
      </c>
      <c r="X70" s="303">
        <v>0</v>
      </c>
      <c r="Y70" s="303">
        <v>0</v>
      </c>
      <c r="Z70" s="303">
        <v>0</v>
      </c>
      <c r="AA70" s="303">
        <v>0</v>
      </c>
    </row>
    <row r="71" spans="1:27" outlineLevel="1" x14ac:dyDescent="0.3">
      <c r="A71" s="203" t="s">
        <v>262</v>
      </c>
      <c r="B71" s="131"/>
      <c r="C71" s="131">
        <f>+('[1]N EERR LOS NA'!C71*P71)+((('[1]N EERR LOS NA'!C71*(100%-P71))/(1+TASAS!$B$9)))</f>
        <v>0</v>
      </c>
      <c r="D71" s="131">
        <f>+('[1]N EERR LOS NA'!D71*Q71)+((('[1]N EERR LOS NA'!D71*(100%-Q71))/(1+TASAS!$C$9)))</f>
        <v>0</v>
      </c>
      <c r="E71" s="131">
        <f>+('[1]N EERR LOS NA'!E71*R71)+((('[1]N EERR LOS NA'!E71*(100%-R71))/(1+TASAS!$D$9)))</f>
        <v>0</v>
      </c>
      <c r="F71" s="131">
        <f>+('[1]N EERR LOS NA'!F71*S71)+((('[1]N EERR LOS NA'!F71*(100%-S71))/(1+TASAS!$E$9)))</f>
        <v>0</v>
      </c>
      <c r="G71" s="131">
        <f>+('[1]N EERR LOS NA'!G71*T71)+((('[1]N EERR LOS NA'!G71*(100%-T71))/(1+TASAS!$F$9)))</f>
        <v>0</v>
      </c>
      <c r="H71" s="131">
        <f>+('[1]N EERR LOS NA'!H71*U71)+((('[1]N EERR LOS NA'!H71*(100%-U71))/(1+TASAS!$G$9)))</f>
        <v>0</v>
      </c>
      <c r="I71" s="131">
        <f>+('[1]N EERR LOS NA'!I71*V71)+((('[1]N EERR LOS NA'!I71*(100%-V71))/(1+TASAS!$H$9)))</f>
        <v>0</v>
      </c>
      <c r="J71" s="131">
        <f>+('[1]N EERR LOS NA'!J71*W71)+((('[1]N EERR LOS NA'!J71*(100%-W71))/(1+TASAS!$I$9)))</f>
        <v>0</v>
      </c>
      <c r="K71" s="131">
        <f>+('[1]N EERR LOS NA'!K71*X71)+((('[1]N EERR LOS NA'!K71*(100%-X71))/(1+TASAS!$J$9)))</f>
        <v>0</v>
      </c>
      <c r="L71" s="131">
        <f>+('[1]N EERR LOS NA'!L71*Y71)+((('[1]N EERR LOS NA'!L71*(100%-Y71))/(1+TASAS!$K$9)))</f>
        <v>0</v>
      </c>
      <c r="M71" s="131">
        <f>+('[1]N EERR LOS NA'!M71*Z71)+((('[1]N EERR LOS NA'!M71*(100%-Z71))/(1+TASAS!$L$9)))</f>
        <v>0</v>
      </c>
      <c r="N71" s="131">
        <f>+('[1]N EERR LOS NA'!N71*AA71)+((('[1]N EERR LOS NA'!N71*(100%-AA71))/(1+TASAS!$M$9)))</f>
        <v>0</v>
      </c>
      <c r="O71" s="194">
        <f t="shared" si="3"/>
        <v>0</v>
      </c>
      <c r="P71" s="303">
        <v>0</v>
      </c>
      <c r="Q71" s="303">
        <v>0</v>
      </c>
      <c r="R71" s="303">
        <v>0</v>
      </c>
      <c r="S71" s="303">
        <v>0</v>
      </c>
      <c r="T71" s="303">
        <v>0</v>
      </c>
      <c r="U71" s="303">
        <v>0</v>
      </c>
      <c r="V71" s="303">
        <v>0</v>
      </c>
      <c r="W71" s="303">
        <v>0</v>
      </c>
      <c r="X71" s="303">
        <v>0</v>
      </c>
      <c r="Y71" s="303">
        <v>0</v>
      </c>
      <c r="Z71" s="303">
        <v>0</v>
      </c>
      <c r="AA71" s="303">
        <v>0</v>
      </c>
    </row>
    <row r="72" spans="1:27" outlineLevel="1" x14ac:dyDescent="0.3">
      <c r="A72" s="203" t="s">
        <v>263</v>
      </c>
      <c r="B72" s="131"/>
      <c r="C72" s="131">
        <f>+('[1]N EERR LOS NA'!C72*P72)+((('[1]N EERR LOS NA'!C72*(100%-P72))/(1+TASAS!$B$9)))</f>
        <v>0</v>
      </c>
      <c r="D72" s="131">
        <f>+('[1]N EERR LOS NA'!D72*Q72)+((('[1]N EERR LOS NA'!D72*(100%-Q72))/(1+TASAS!$C$9)))</f>
        <v>0</v>
      </c>
      <c r="E72" s="131">
        <f>+('[1]N EERR LOS NA'!E72*R72)+((('[1]N EERR LOS NA'!E72*(100%-R72))/(1+TASAS!$D$9)))</f>
        <v>0</v>
      </c>
      <c r="F72" s="131">
        <f>+('[1]N EERR LOS NA'!F72*S72)+((('[1]N EERR LOS NA'!F72*(100%-S72))/(1+TASAS!$E$9)))</f>
        <v>0</v>
      </c>
      <c r="G72" s="131">
        <f>+('[1]N EERR LOS NA'!G72*T72)+((('[1]N EERR LOS NA'!G72*(100%-T72))/(1+TASAS!$F$9)))</f>
        <v>0</v>
      </c>
      <c r="H72" s="131">
        <f>+('[1]N EERR LOS NA'!H72*U72)+((('[1]N EERR LOS NA'!H72*(100%-U72))/(1+TASAS!$G$9)))</f>
        <v>0</v>
      </c>
      <c r="I72" s="131">
        <f>+('[1]N EERR LOS NA'!I72*V72)+((('[1]N EERR LOS NA'!I72*(100%-V72))/(1+TASAS!$H$9)))</f>
        <v>0</v>
      </c>
      <c r="J72" s="131">
        <f>+('[1]N EERR LOS NA'!J72*W72)+((('[1]N EERR LOS NA'!J72*(100%-W72))/(1+TASAS!$I$9)))</f>
        <v>0</v>
      </c>
      <c r="K72" s="131">
        <f>+('[1]N EERR LOS NA'!K72*X72)+((('[1]N EERR LOS NA'!K72*(100%-X72))/(1+TASAS!$J$9)))</f>
        <v>0</v>
      </c>
      <c r="L72" s="131">
        <f>+('[1]N EERR LOS NA'!L72*Y72)+((('[1]N EERR LOS NA'!L72*(100%-Y72))/(1+TASAS!$K$9)))</f>
        <v>0</v>
      </c>
      <c r="M72" s="131">
        <f>+('[1]N EERR LOS NA'!M72*Z72)+((('[1]N EERR LOS NA'!M72*(100%-Z72))/(1+TASAS!$L$9)))</f>
        <v>0</v>
      </c>
      <c r="N72" s="131">
        <f>+('[1]N EERR LOS NA'!N72*AA72)+((('[1]N EERR LOS NA'!N72*(100%-AA72))/(1+TASAS!$M$9)))</f>
        <v>0</v>
      </c>
      <c r="O72" s="194">
        <f t="shared" si="3"/>
        <v>0</v>
      </c>
      <c r="P72" s="303">
        <v>0</v>
      </c>
      <c r="Q72" s="303">
        <v>0</v>
      </c>
      <c r="R72" s="303">
        <v>0</v>
      </c>
      <c r="S72" s="303">
        <v>0</v>
      </c>
      <c r="T72" s="303">
        <v>0</v>
      </c>
      <c r="U72" s="303">
        <v>0</v>
      </c>
      <c r="V72" s="303">
        <v>0</v>
      </c>
      <c r="W72" s="303">
        <v>0</v>
      </c>
      <c r="X72" s="303">
        <v>0</v>
      </c>
      <c r="Y72" s="303">
        <v>0</v>
      </c>
      <c r="Z72" s="303">
        <v>0</v>
      </c>
      <c r="AA72" s="303">
        <v>0</v>
      </c>
    </row>
    <row r="73" spans="1:27" outlineLevel="1" x14ac:dyDescent="0.3">
      <c r="A73" s="203" t="s">
        <v>264</v>
      </c>
      <c r="B73" s="131"/>
      <c r="C73" s="131">
        <f>+('[1]N EERR LOS NA'!C73*P73)+((('[1]N EERR LOS NA'!C73*(100%-P73))/(1+TASAS!$B$9)))</f>
        <v>45.22731285526487</v>
      </c>
      <c r="D73" s="131">
        <f>+('[1]N EERR LOS NA'!D73*Q73)+((('[1]N EERR LOS NA'!D73*(100%-Q73))/(1+TASAS!$C$9)))</f>
        <v>42.447771688847773</v>
      </c>
      <c r="E73" s="131">
        <f>+('[1]N EERR LOS NA'!E73*R73)+((('[1]N EERR LOS NA'!E73*(100%-R73))/(1+TASAS!$D$9)))</f>
        <v>37.787896426346137</v>
      </c>
      <c r="F73" s="131">
        <f>+('[1]N EERR LOS NA'!F73*S73)+((('[1]N EERR LOS NA'!F73*(100%-S73))/(1+TASAS!$E$9)))</f>
        <v>28.909759128065392</v>
      </c>
      <c r="G73" s="131">
        <f>+('[1]N EERR LOS NA'!G73*T73)+((('[1]N EERR LOS NA'!G73*(100%-T73))/(1+TASAS!$F$9)))</f>
        <v>91.593261975785225</v>
      </c>
      <c r="H73" s="131">
        <f>+('[1]N EERR LOS NA'!H73*U73)+((('[1]N EERR LOS NA'!H73*(100%-U73))/(1+TASAS!$G$9)))</f>
        <v>78.266852492934305</v>
      </c>
      <c r="I73" s="131">
        <f>+('[1]N EERR LOS NA'!I73*V73)+((('[1]N EERR LOS NA'!I73*(100%-V73))/(1+TASAS!$H$9)))</f>
        <v>0</v>
      </c>
      <c r="J73" s="131">
        <f>+('[1]N EERR LOS NA'!J73*W73)+((('[1]N EERR LOS NA'!J73*(100%-W73))/(1+TASAS!$I$9)))</f>
        <v>0</v>
      </c>
      <c r="K73" s="131">
        <f>+('[1]N EERR LOS NA'!K73*X73)+((('[1]N EERR LOS NA'!K73*(100%-X73))/(1+TASAS!$J$9)))</f>
        <v>0</v>
      </c>
      <c r="L73" s="131">
        <f>+('[1]N EERR LOS NA'!L73*Y73)+((('[1]N EERR LOS NA'!L73*(100%-Y73))/(1+TASAS!$K$9)))</f>
        <v>0</v>
      </c>
      <c r="M73" s="131">
        <f>+('[1]N EERR LOS NA'!M73*Z73)+((('[1]N EERR LOS NA'!M73*(100%-Z73))/(1+TASAS!$L$9)))</f>
        <v>0</v>
      </c>
      <c r="N73" s="131">
        <f>+('[1]N EERR LOS NA'!N73*AA73)+((('[1]N EERR LOS NA'!N73*(100%-AA73))/(1+TASAS!$M$9)))</f>
        <v>0</v>
      </c>
      <c r="O73" s="194">
        <f t="shared" si="3"/>
        <v>324.23285456724375</v>
      </c>
      <c r="P73" s="303">
        <v>0</v>
      </c>
      <c r="Q73" s="303">
        <v>0</v>
      </c>
      <c r="R73" s="303">
        <v>0</v>
      </c>
      <c r="S73" s="303">
        <v>0</v>
      </c>
      <c r="T73" s="303">
        <v>0</v>
      </c>
      <c r="U73" s="303">
        <v>0</v>
      </c>
      <c r="V73" s="303">
        <v>0</v>
      </c>
      <c r="W73" s="303">
        <v>0</v>
      </c>
      <c r="X73" s="303">
        <v>0</v>
      </c>
      <c r="Y73" s="303">
        <v>0</v>
      </c>
      <c r="Z73" s="303">
        <v>0</v>
      </c>
      <c r="AA73" s="303">
        <v>0</v>
      </c>
    </row>
    <row r="74" spans="1:27" outlineLevel="1" x14ac:dyDescent="0.3">
      <c r="A74" s="203" t="s">
        <v>265</v>
      </c>
      <c r="B74" s="131"/>
      <c r="C74" s="131">
        <f>+('[1]N EERR LOS NA'!C74*P74)+((('[1]N EERR LOS NA'!C74*(100%-P74))/(1+TASAS!$B$9)))</f>
        <v>0</v>
      </c>
      <c r="D74" s="131">
        <f>+('[1]N EERR LOS NA'!D74*Q74)+((('[1]N EERR LOS NA'!D74*(100%-Q74))/(1+TASAS!$C$9)))</f>
        <v>0</v>
      </c>
      <c r="E74" s="131">
        <f>+('[1]N EERR LOS NA'!E74*R74)+((('[1]N EERR LOS NA'!E74*(100%-R74))/(1+TASAS!$D$9)))</f>
        <v>0</v>
      </c>
      <c r="F74" s="131">
        <f>+('[1]N EERR LOS NA'!F74*S74)+((('[1]N EERR LOS NA'!F74*(100%-S74))/(1+TASAS!$E$9)))</f>
        <v>0</v>
      </c>
      <c r="G74" s="131">
        <f>+('[1]N EERR LOS NA'!G74*T74)+((('[1]N EERR LOS NA'!G74*(100%-T74))/(1+TASAS!$F$9)))</f>
        <v>0</v>
      </c>
      <c r="H74" s="131">
        <f>+('[1]N EERR LOS NA'!H74*U74)+((('[1]N EERR LOS NA'!H74*(100%-U74))/(1+TASAS!$G$9)))</f>
        <v>0</v>
      </c>
      <c r="I74" s="131">
        <f>+('[1]N EERR LOS NA'!I74*V74)+((('[1]N EERR LOS NA'!I74*(100%-V74))/(1+TASAS!$H$9)))</f>
        <v>0</v>
      </c>
      <c r="J74" s="131">
        <f>+('[1]N EERR LOS NA'!J74*W74)+((('[1]N EERR LOS NA'!J74*(100%-W74))/(1+TASAS!$I$9)))</f>
        <v>0</v>
      </c>
      <c r="K74" s="131">
        <f>+('[1]N EERR LOS NA'!K74*X74)+((('[1]N EERR LOS NA'!K74*(100%-X74))/(1+TASAS!$J$9)))</f>
        <v>0</v>
      </c>
      <c r="L74" s="131">
        <f>+('[1]N EERR LOS NA'!L74*Y74)+((('[1]N EERR LOS NA'!L74*(100%-Y74))/(1+TASAS!$K$9)))</f>
        <v>0</v>
      </c>
      <c r="M74" s="131">
        <f>+('[1]N EERR LOS NA'!M74*Z74)+((('[1]N EERR LOS NA'!M74*(100%-Z74))/(1+TASAS!$L$9)))</f>
        <v>0</v>
      </c>
      <c r="N74" s="131">
        <f>+('[1]N EERR LOS NA'!N74*AA74)+((('[1]N EERR LOS NA'!N74*(100%-AA74))/(1+TASAS!$M$9)))</f>
        <v>0</v>
      </c>
      <c r="O74" s="194">
        <f t="shared" si="3"/>
        <v>0</v>
      </c>
      <c r="P74" s="303">
        <v>0</v>
      </c>
      <c r="Q74" s="303">
        <v>0</v>
      </c>
      <c r="R74" s="303">
        <v>0</v>
      </c>
      <c r="S74" s="303">
        <v>0</v>
      </c>
      <c r="T74" s="303">
        <v>0</v>
      </c>
      <c r="U74" s="303">
        <v>0</v>
      </c>
      <c r="V74" s="303">
        <v>0</v>
      </c>
      <c r="W74" s="303">
        <v>0</v>
      </c>
      <c r="X74" s="303">
        <v>0</v>
      </c>
      <c r="Y74" s="303">
        <v>0</v>
      </c>
      <c r="Z74" s="303">
        <v>0</v>
      </c>
      <c r="AA74" s="303">
        <v>0</v>
      </c>
    </row>
    <row r="75" spans="1:27" outlineLevel="1" x14ac:dyDescent="0.3">
      <c r="A75" s="203" t="s">
        <v>266</v>
      </c>
      <c r="B75" s="131"/>
      <c r="C75" s="131">
        <f>+('[1]N EERR LOS NA'!C75*P75)+((('[1]N EERR LOS NA'!C75*(100%-P75))/(1+TASAS!$B$9)))</f>
        <v>0</v>
      </c>
      <c r="D75" s="131">
        <f>+('[1]N EERR LOS NA'!D75*Q75)+((('[1]N EERR LOS NA'!D75*(100%-Q75))/(1+TASAS!$C$9)))</f>
        <v>0</v>
      </c>
      <c r="E75" s="131">
        <f>+('[1]N EERR LOS NA'!E75*R75)+((('[1]N EERR LOS NA'!E75*(100%-R75))/(1+TASAS!$D$9)))</f>
        <v>0</v>
      </c>
      <c r="F75" s="131">
        <f>+('[1]N EERR LOS NA'!F75*S75)+((('[1]N EERR LOS NA'!F75*(100%-S75))/(1+TASAS!$E$9)))</f>
        <v>0</v>
      </c>
      <c r="G75" s="131">
        <f>+('[1]N EERR LOS NA'!G75*T75)+((('[1]N EERR LOS NA'!G75*(100%-T75))/(1+TASAS!$F$9)))</f>
        <v>0</v>
      </c>
      <c r="H75" s="131">
        <f>+('[1]N EERR LOS NA'!H75*U75)+((('[1]N EERR LOS NA'!H75*(100%-U75))/(1+TASAS!$G$9)))</f>
        <v>0</v>
      </c>
      <c r="I75" s="131">
        <f>+('[1]N EERR LOS NA'!I75*V75)+((('[1]N EERR LOS NA'!I75*(100%-V75))/(1+TASAS!$H$9)))</f>
        <v>0</v>
      </c>
      <c r="J75" s="131">
        <f>+('[1]N EERR LOS NA'!J75*W75)+((('[1]N EERR LOS NA'!J75*(100%-W75))/(1+TASAS!$I$9)))</f>
        <v>0</v>
      </c>
      <c r="K75" s="131">
        <f>+('[1]N EERR LOS NA'!K75*X75)+((('[1]N EERR LOS NA'!K75*(100%-X75))/(1+TASAS!$J$9)))</f>
        <v>0</v>
      </c>
      <c r="L75" s="131">
        <f>+('[1]N EERR LOS NA'!L75*Y75)+((('[1]N EERR LOS NA'!L75*(100%-Y75))/(1+TASAS!$K$9)))</f>
        <v>0</v>
      </c>
      <c r="M75" s="131">
        <f>+('[1]N EERR LOS NA'!M75*Z75)+((('[1]N EERR LOS NA'!M75*(100%-Z75))/(1+TASAS!$L$9)))</f>
        <v>0</v>
      </c>
      <c r="N75" s="131">
        <f>+('[1]N EERR LOS NA'!N75*AA75)+((('[1]N EERR LOS NA'!N75*(100%-AA75))/(1+TASAS!$M$9)))</f>
        <v>0</v>
      </c>
      <c r="O75" s="194">
        <f t="shared" si="3"/>
        <v>0</v>
      </c>
      <c r="P75" s="303">
        <v>0</v>
      </c>
      <c r="Q75" s="303">
        <v>0</v>
      </c>
      <c r="R75" s="303">
        <v>0</v>
      </c>
      <c r="S75" s="303">
        <v>0</v>
      </c>
      <c r="T75" s="303">
        <v>0</v>
      </c>
      <c r="U75" s="303">
        <v>0</v>
      </c>
      <c r="V75" s="303">
        <v>0</v>
      </c>
      <c r="W75" s="303">
        <v>0</v>
      </c>
      <c r="X75" s="303">
        <v>0</v>
      </c>
      <c r="Y75" s="303">
        <v>0</v>
      </c>
      <c r="Z75" s="303">
        <v>0</v>
      </c>
      <c r="AA75" s="303">
        <v>0</v>
      </c>
    </row>
    <row r="76" spans="1:27" outlineLevel="1" x14ac:dyDescent="0.3">
      <c r="A76" s="203" t="s">
        <v>267</v>
      </c>
      <c r="B76" s="131"/>
      <c r="C76" s="131">
        <f>+('[1]N EERR LOS NA'!C76*P76)+((('[1]N EERR LOS NA'!C76*(100%-P76))/(1+TASAS!$B$9)))</f>
        <v>15.867487270640082</v>
      </c>
      <c r="D76" s="131">
        <f>+('[1]N EERR LOS NA'!D76*Q76)+((('[1]N EERR LOS NA'!D76*(100%-Q76))/(1+TASAS!$C$9)))</f>
        <v>18.76334922781297</v>
      </c>
      <c r="E76" s="131">
        <f>+('[1]N EERR LOS NA'!E76*R76)+((('[1]N EERR LOS NA'!E76*(100%-R76))/(1+TASAS!$D$9)))</f>
        <v>18.96444801993864</v>
      </c>
      <c r="F76" s="131">
        <f>+('[1]N EERR LOS NA'!F76*S76)+((('[1]N EERR LOS NA'!F76*(100%-S76))/(1+TASAS!$E$9)))</f>
        <v>25.198775554690538</v>
      </c>
      <c r="G76" s="131">
        <f>+('[1]N EERR LOS NA'!G76*T76)+((('[1]N EERR LOS NA'!G76*(100%-T76))/(1+TASAS!$F$9)))</f>
        <v>31.011951950634618</v>
      </c>
      <c r="H76" s="131">
        <f>+('[1]N EERR LOS NA'!H76*U76)+((('[1]N EERR LOS NA'!H76*(100%-U76))/(1+TASAS!$G$9)))</f>
        <v>34.161638088412275</v>
      </c>
      <c r="I76" s="131">
        <f>+('[1]N EERR LOS NA'!I76*V76)+((('[1]N EERR LOS NA'!I76*(100%-V76))/(1+TASAS!$H$9)))</f>
        <v>0</v>
      </c>
      <c r="J76" s="131">
        <f>+('[1]N EERR LOS NA'!J76*W76)+((('[1]N EERR LOS NA'!J76*(100%-W76))/(1+TASAS!$I$9)))</f>
        <v>0</v>
      </c>
      <c r="K76" s="131">
        <f>+('[1]N EERR LOS NA'!K76*X76)+((('[1]N EERR LOS NA'!K76*(100%-X76))/(1+TASAS!$J$9)))</f>
        <v>0</v>
      </c>
      <c r="L76" s="131">
        <f>+('[1]N EERR LOS NA'!L76*Y76)+((('[1]N EERR LOS NA'!L76*(100%-Y76))/(1+TASAS!$K$9)))</f>
        <v>0</v>
      </c>
      <c r="M76" s="131">
        <f>+('[1]N EERR LOS NA'!M76*Z76)+((('[1]N EERR LOS NA'!M76*(100%-Z76))/(1+TASAS!$L$9)))</f>
        <v>0</v>
      </c>
      <c r="N76" s="131">
        <f>+('[1]N EERR LOS NA'!N76*AA76)+((('[1]N EERR LOS NA'!N76*(100%-AA76))/(1+TASAS!$M$9)))</f>
        <v>0</v>
      </c>
      <c r="O76" s="194">
        <f t="shared" si="3"/>
        <v>143.96765011212912</v>
      </c>
      <c r="P76" s="303">
        <v>0</v>
      </c>
      <c r="Q76" s="303">
        <v>0</v>
      </c>
      <c r="R76" s="303">
        <v>0</v>
      </c>
      <c r="S76" s="303">
        <v>0</v>
      </c>
      <c r="T76" s="303">
        <v>0</v>
      </c>
      <c r="U76" s="303">
        <v>0</v>
      </c>
      <c r="V76" s="303">
        <v>0</v>
      </c>
      <c r="W76" s="303">
        <v>0</v>
      </c>
      <c r="X76" s="303">
        <v>0</v>
      </c>
      <c r="Y76" s="303">
        <v>0</v>
      </c>
      <c r="Z76" s="303">
        <v>0</v>
      </c>
      <c r="AA76" s="303">
        <v>0</v>
      </c>
    </row>
    <row r="77" spans="1:27" outlineLevel="1" x14ac:dyDescent="0.3">
      <c r="A77" s="203" t="s">
        <v>268</v>
      </c>
      <c r="B77" s="131"/>
      <c r="C77" s="131">
        <f>+('[1]N EERR LOS NA'!C77*P77)+((('[1]N EERR LOS NA'!C77*(100%-P77))/(1+TASAS!$B$9)))</f>
        <v>0</v>
      </c>
      <c r="D77" s="131">
        <f>+('[1]N EERR LOS NA'!D77*Q77)+((('[1]N EERR LOS NA'!D77*(100%-Q77))/(1+TASAS!$C$9)))</f>
        <v>0</v>
      </c>
      <c r="E77" s="131">
        <f>+('[1]N EERR LOS NA'!E77*R77)+((('[1]N EERR LOS NA'!E77*(100%-R77))/(1+TASAS!$D$9)))</f>
        <v>0</v>
      </c>
      <c r="F77" s="131">
        <f>+('[1]N EERR LOS NA'!F77*S77)+((('[1]N EERR LOS NA'!F77*(100%-S77))/(1+TASAS!$E$9)))</f>
        <v>0</v>
      </c>
      <c r="G77" s="131">
        <f>+('[1]N EERR LOS NA'!G77*T77)+((('[1]N EERR LOS NA'!G77*(100%-T77))/(1+TASAS!$F$9)))</f>
        <v>0</v>
      </c>
      <c r="H77" s="131">
        <f>+('[1]N EERR LOS NA'!H77*U77)+((('[1]N EERR LOS NA'!H77*(100%-U77))/(1+TASAS!$G$9)))</f>
        <v>0</v>
      </c>
      <c r="I77" s="131">
        <f>+('[1]N EERR LOS NA'!I77*V77)+((('[1]N EERR LOS NA'!I77*(100%-V77))/(1+TASAS!$H$9)))</f>
        <v>0</v>
      </c>
      <c r="J77" s="131">
        <f>+('[1]N EERR LOS NA'!J77*W77)+((('[1]N EERR LOS NA'!J77*(100%-W77))/(1+TASAS!$I$9)))</f>
        <v>0</v>
      </c>
      <c r="K77" s="131">
        <f>+('[1]N EERR LOS NA'!K77*X77)+((('[1]N EERR LOS NA'!K77*(100%-X77))/(1+TASAS!$J$9)))</f>
        <v>0</v>
      </c>
      <c r="L77" s="131">
        <f>+('[1]N EERR LOS NA'!L77*Y77)+((('[1]N EERR LOS NA'!L77*(100%-Y77))/(1+TASAS!$K$9)))</f>
        <v>0</v>
      </c>
      <c r="M77" s="131">
        <f>+('[1]N EERR LOS NA'!M77*Z77)+((('[1]N EERR LOS NA'!M77*(100%-Z77))/(1+TASAS!$L$9)))</f>
        <v>0</v>
      </c>
      <c r="N77" s="131">
        <f>+('[1]N EERR LOS NA'!N77*AA77)+((('[1]N EERR LOS NA'!N77*(100%-AA77))/(1+TASAS!$M$9)))</f>
        <v>0</v>
      </c>
      <c r="O77" s="194">
        <f t="shared" si="3"/>
        <v>0</v>
      </c>
      <c r="P77" s="303">
        <v>0</v>
      </c>
      <c r="Q77" s="303">
        <v>0</v>
      </c>
      <c r="R77" s="303">
        <v>0</v>
      </c>
      <c r="S77" s="303">
        <v>0</v>
      </c>
      <c r="T77" s="303">
        <v>0</v>
      </c>
      <c r="U77" s="303">
        <v>0</v>
      </c>
      <c r="V77" s="303">
        <v>0</v>
      </c>
      <c r="W77" s="303">
        <v>0</v>
      </c>
      <c r="X77" s="303">
        <v>0</v>
      </c>
      <c r="Y77" s="303">
        <v>0</v>
      </c>
      <c r="Z77" s="303">
        <v>0</v>
      </c>
      <c r="AA77" s="303">
        <v>0</v>
      </c>
    </row>
    <row r="78" spans="1:27" outlineLevel="1" x14ac:dyDescent="0.3">
      <c r="A78" s="203" t="s">
        <v>269</v>
      </c>
      <c r="B78" s="131"/>
      <c r="C78" s="131">
        <f>+('[1]N EERR LOS NA'!C78*P78)+((('[1]N EERR LOS NA'!C78*(100%-P78))/(1+TASAS!$B$9)))</f>
        <v>0</v>
      </c>
      <c r="D78" s="131">
        <f>+('[1]N EERR LOS NA'!D78*Q78)+((('[1]N EERR LOS NA'!D78*(100%-Q78))/(1+TASAS!$C$9)))</f>
        <v>0</v>
      </c>
      <c r="E78" s="131">
        <f>+('[1]N EERR LOS NA'!E78*R78)+((('[1]N EERR LOS NA'!E78*(100%-R78))/(1+TASAS!$D$9)))</f>
        <v>0</v>
      </c>
      <c r="F78" s="131">
        <f>+('[1]N EERR LOS NA'!F78*S78)+((('[1]N EERR LOS NA'!F78*(100%-S78))/(1+TASAS!$E$9)))</f>
        <v>0</v>
      </c>
      <c r="G78" s="131">
        <f>+('[1]N EERR LOS NA'!G78*T78)+((('[1]N EERR LOS NA'!G78*(100%-T78))/(1+TASAS!$F$9)))</f>
        <v>0</v>
      </c>
      <c r="H78" s="131">
        <f>+('[1]N EERR LOS NA'!H78*U78)+((('[1]N EERR LOS NA'!H78*(100%-U78))/(1+TASAS!$G$9)))</f>
        <v>0</v>
      </c>
      <c r="I78" s="131">
        <f>+('[1]N EERR LOS NA'!I78*V78)+((('[1]N EERR LOS NA'!I78*(100%-V78))/(1+TASAS!$H$9)))</f>
        <v>0</v>
      </c>
      <c r="J78" s="131">
        <f>+('[1]N EERR LOS NA'!J78*W78)+((('[1]N EERR LOS NA'!J78*(100%-W78))/(1+TASAS!$I$9)))</f>
        <v>0</v>
      </c>
      <c r="K78" s="131">
        <f>+('[1]N EERR LOS NA'!K78*X78)+((('[1]N EERR LOS NA'!K78*(100%-X78))/(1+TASAS!$J$9)))</f>
        <v>0</v>
      </c>
      <c r="L78" s="131">
        <f>+('[1]N EERR LOS NA'!L78*Y78)+((('[1]N EERR LOS NA'!L78*(100%-Y78))/(1+TASAS!$K$9)))</f>
        <v>0</v>
      </c>
      <c r="M78" s="131">
        <f>+('[1]N EERR LOS NA'!M78*Z78)+((('[1]N EERR LOS NA'!M78*(100%-Z78))/(1+TASAS!$L$9)))</f>
        <v>0</v>
      </c>
      <c r="N78" s="131">
        <f>+('[1]N EERR LOS NA'!N78*AA78)+((('[1]N EERR LOS NA'!N78*(100%-AA78))/(1+TASAS!$M$9)))</f>
        <v>0</v>
      </c>
      <c r="O78" s="194">
        <f t="shared" si="3"/>
        <v>0</v>
      </c>
      <c r="P78" s="303">
        <v>1</v>
      </c>
      <c r="Q78" s="303">
        <v>1</v>
      </c>
      <c r="R78" s="303">
        <v>1</v>
      </c>
      <c r="S78" s="303">
        <v>1</v>
      </c>
      <c r="T78" s="303">
        <v>1</v>
      </c>
      <c r="U78" s="303">
        <v>1</v>
      </c>
      <c r="V78" s="303">
        <v>1</v>
      </c>
      <c r="W78" s="303">
        <v>1</v>
      </c>
      <c r="X78" s="303">
        <v>1</v>
      </c>
      <c r="Y78" s="303">
        <v>1</v>
      </c>
      <c r="Z78" s="303">
        <v>1</v>
      </c>
      <c r="AA78" s="303">
        <v>1</v>
      </c>
    </row>
    <row r="79" spans="1:27" outlineLevel="1" x14ac:dyDescent="0.3">
      <c r="A79" s="203" t="s">
        <v>270</v>
      </c>
      <c r="B79" s="131"/>
      <c r="C79" s="131">
        <f>+('[1]N EERR LOS NA'!C79*P79)+((('[1]N EERR LOS NA'!C79*(100%-P79))/(1+TASAS!$B$9)))</f>
        <v>0</v>
      </c>
      <c r="D79" s="131">
        <f>+('[1]N EERR LOS NA'!D79*Q79)+((('[1]N EERR LOS NA'!D79*(100%-Q79))/(1+TASAS!$C$9)))</f>
        <v>0</v>
      </c>
      <c r="E79" s="131">
        <f>+('[1]N EERR LOS NA'!E79*R79)+((('[1]N EERR LOS NA'!E79*(100%-R79))/(1+TASAS!$D$9)))</f>
        <v>0</v>
      </c>
      <c r="F79" s="131">
        <f>+('[1]N EERR LOS NA'!F79*S79)+((('[1]N EERR LOS NA'!F79*(100%-S79))/(1+TASAS!$E$9)))</f>
        <v>0</v>
      </c>
      <c r="G79" s="131">
        <f>+('[1]N EERR LOS NA'!G79*T79)+((('[1]N EERR LOS NA'!G79*(100%-T79))/(1+TASAS!$F$9)))</f>
        <v>0</v>
      </c>
      <c r="H79" s="131">
        <f>+('[1]N EERR LOS NA'!H79*U79)+((('[1]N EERR LOS NA'!H79*(100%-U79))/(1+TASAS!$G$9)))</f>
        <v>0</v>
      </c>
      <c r="I79" s="131">
        <f>+('[1]N EERR LOS NA'!I79*V79)+((('[1]N EERR LOS NA'!I79*(100%-V79))/(1+TASAS!$H$9)))</f>
        <v>0</v>
      </c>
      <c r="J79" s="131">
        <f>+('[1]N EERR LOS NA'!J79*W79)+((('[1]N EERR LOS NA'!J79*(100%-W79))/(1+TASAS!$I$9)))</f>
        <v>0</v>
      </c>
      <c r="K79" s="131">
        <f>+('[1]N EERR LOS NA'!K79*X79)+((('[1]N EERR LOS NA'!K79*(100%-X79))/(1+TASAS!$J$9)))</f>
        <v>0</v>
      </c>
      <c r="L79" s="131">
        <f>+('[1]N EERR LOS NA'!L79*Y79)+((('[1]N EERR LOS NA'!L79*(100%-Y79))/(1+TASAS!$K$9)))</f>
        <v>0</v>
      </c>
      <c r="M79" s="131">
        <f>+('[1]N EERR LOS NA'!M79*Z79)+((('[1]N EERR LOS NA'!M79*(100%-Z79))/(1+TASAS!$L$9)))</f>
        <v>0</v>
      </c>
      <c r="N79" s="131">
        <f>+('[1]N EERR LOS NA'!N79*AA79)+((('[1]N EERR LOS NA'!N79*(100%-AA79))/(1+TASAS!$M$9)))</f>
        <v>0</v>
      </c>
      <c r="O79" s="194">
        <f t="shared" si="3"/>
        <v>0</v>
      </c>
      <c r="P79" s="303">
        <v>1</v>
      </c>
      <c r="Q79" s="303">
        <v>1</v>
      </c>
      <c r="R79" s="303">
        <v>1</v>
      </c>
      <c r="S79" s="303">
        <v>1</v>
      </c>
      <c r="T79" s="303">
        <v>1</v>
      </c>
      <c r="U79" s="303">
        <v>1</v>
      </c>
      <c r="V79" s="303">
        <v>1</v>
      </c>
      <c r="W79" s="303">
        <v>1</v>
      </c>
      <c r="X79" s="303">
        <v>1</v>
      </c>
      <c r="Y79" s="303">
        <v>1</v>
      </c>
      <c r="Z79" s="303">
        <v>1</v>
      </c>
      <c r="AA79" s="303">
        <v>1</v>
      </c>
    </row>
    <row r="80" spans="1:27" outlineLevel="1" x14ac:dyDescent="0.3">
      <c r="A80" s="203" t="s">
        <v>271</v>
      </c>
      <c r="B80" s="131"/>
      <c r="C80" s="131">
        <f>+('[1]N EERR LOS NA'!C80*P80)+((('[1]N EERR LOS NA'!C80*(100%-P80))/(1+TASAS!$B$9)))</f>
        <v>0</v>
      </c>
      <c r="D80" s="131">
        <f>+('[1]N EERR LOS NA'!D80*Q80)+((('[1]N EERR LOS NA'!D80*(100%-Q80))/(1+TASAS!$C$9)))</f>
        <v>0</v>
      </c>
      <c r="E80" s="131">
        <f>+('[1]N EERR LOS NA'!E80*R80)+((('[1]N EERR LOS NA'!E80*(100%-R80))/(1+TASAS!$D$9)))</f>
        <v>0</v>
      </c>
      <c r="F80" s="131">
        <f>+('[1]N EERR LOS NA'!F80*S80)+((('[1]N EERR LOS NA'!F80*(100%-S80))/(1+TASAS!$E$9)))</f>
        <v>0</v>
      </c>
      <c r="G80" s="131">
        <f>+('[1]N EERR LOS NA'!G80*T80)+((('[1]N EERR LOS NA'!G80*(100%-T80))/(1+TASAS!$F$9)))</f>
        <v>0</v>
      </c>
      <c r="H80" s="131">
        <f>+('[1]N EERR LOS NA'!H80*U80)+((('[1]N EERR LOS NA'!H80*(100%-U80))/(1+TASAS!$G$9)))</f>
        <v>0</v>
      </c>
      <c r="I80" s="131">
        <f>+('[1]N EERR LOS NA'!I80*V80)+((('[1]N EERR LOS NA'!I80*(100%-V80))/(1+TASAS!$H$9)))</f>
        <v>0</v>
      </c>
      <c r="J80" s="131">
        <f>+('[1]N EERR LOS NA'!J80*W80)+((('[1]N EERR LOS NA'!J80*(100%-W80))/(1+TASAS!$I$9)))</f>
        <v>0</v>
      </c>
      <c r="K80" s="131">
        <f>+('[1]N EERR LOS NA'!K80*X80)+((('[1]N EERR LOS NA'!K80*(100%-X80))/(1+TASAS!$J$9)))</f>
        <v>0</v>
      </c>
      <c r="L80" s="131">
        <f>+('[1]N EERR LOS NA'!L80*Y80)+((('[1]N EERR LOS NA'!L80*(100%-Y80))/(1+TASAS!$K$9)))</f>
        <v>0</v>
      </c>
      <c r="M80" s="131">
        <f>+('[1]N EERR LOS NA'!M80*Z80)+((('[1]N EERR LOS NA'!M80*(100%-Z80))/(1+TASAS!$L$9)))</f>
        <v>0</v>
      </c>
      <c r="N80" s="131">
        <f>+('[1]N EERR LOS NA'!N80*AA80)+((('[1]N EERR LOS NA'!N80*(100%-AA80))/(1+TASAS!$M$9)))</f>
        <v>0</v>
      </c>
      <c r="O80" s="194">
        <f t="shared" si="3"/>
        <v>0</v>
      </c>
      <c r="P80" s="303">
        <v>1</v>
      </c>
      <c r="Q80" s="303">
        <v>1</v>
      </c>
      <c r="R80" s="303">
        <v>1</v>
      </c>
      <c r="S80" s="303">
        <v>1</v>
      </c>
      <c r="T80" s="303">
        <v>1</v>
      </c>
      <c r="U80" s="303">
        <v>1</v>
      </c>
      <c r="V80" s="303">
        <v>1</v>
      </c>
      <c r="W80" s="303">
        <v>1</v>
      </c>
      <c r="X80" s="303">
        <v>1</v>
      </c>
      <c r="Y80" s="303">
        <v>1</v>
      </c>
      <c r="Z80" s="303">
        <v>1</v>
      </c>
      <c r="AA80" s="303">
        <v>1</v>
      </c>
    </row>
    <row r="81" spans="1:27" outlineLevel="1" x14ac:dyDescent="0.3">
      <c r="A81" s="203" t="s">
        <v>272</v>
      </c>
      <c r="B81" s="131"/>
      <c r="C81" s="131">
        <f>+('[1]N EERR LOS NA'!C81*P81)+((('[1]N EERR LOS NA'!C81*(100%-P81))/(1+TASAS!$B$9)))</f>
        <v>0</v>
      </c>
      <c r="D81" s="131">
        <f>+('[1]N EERR LOS NA'!D81*Q81)+((('[1]N EERR LOS NA'!D81*(100%-Q81))/(1+TASAS!$C$9)))</f>
        <v>0</v>
      </c>
      <c r="E81" s="131">
        <f>+('[1]N EERR LOS NA'!E81*R81)+((('[1]N EERR LOS NA'!E81*(100%-R81))/(1+TASAS!$D$9)))</f>
        <v>0</v>
      </c>
      <c r="F81" s="131">
        <f>+('[1]N EERR LOS NA'!F81*S81)+((('[1]N EERR LOS NA'!F81*(100%-S81))/(1+TASAS!$E$9)))</f>
        <v>0</v>
      </c>
      <c r="G81" s="131">
        <f>+('[1]N EERR LOS NA'!G81*T81)+((('[1]N EERR LOS NA'!G81*(100%-T81))/(1+TASAS!$F$9)))</f>
        <v>0</v>
      </c>
      <c r="H81" s="131">
        <f>+('[1]N EERR LOS NA'!H81*U81)+((('[1]N EERR LOS NA'!H81*(100%-U81))/(1+TASAS!$G$9)))</f>
        <v>0</v>
      </c>
      <c r="I81" s="131">
        <f>+('[1]N EERR LOS NA'!I81*V81)+((('[1]N EERR LOS NA'!I81*(100%-V81))/(1+TASAS!$H$9)))</f>
        <v>0</v>
      </c>
      <c r="J81" s="131">
        <f>+('[1]N EERR LOS NA'!J81*W81)+((('[1]N EERR LOS NA'!J81*(100%-W81))/(1+TASAS!$I$9)))</f>
        <v>0</v>
      </c>
      <c r="K81" s="131">
        <f>+('[1]N EERR LOS NA'!K81*X81)+((('[1]N EERR LOS NA'!K81*(100%-X81))/(1+TASAS!$J$9)))</f>
        <v>0</v>
      </c>
      <c r="L81" s="131">
        <f>+('[1]N EERR LOS NA'!L81*Y81)+((('[1]N EERR LOS NA'!L81*(100%-Y81))/(1+TASAS!$K$9)))</f>
        <v>0</v>
      </c>
      <c r="M81" s="131">
        <f>+('[1]N EERR LOS NA'!M81*Z81)+((('[1]N EERR LOS NA'!M81*(100%-Z81))/(1+TASAS!$L$9)))</f>
        <v>0</v>
      </c>
      <c r="N81" s="131">
        <f>+('[1]N EERR LOS NA'!N81*AA81)+((('[1]N EERR LOS NA'!N81*(100%-AA81))/(1+TASAS!$M$9)))</f>
        <v>0</v>
      </c>
      <c r="O81" s="194">
        <f t="shared" si="3"/>
        <v>0</v>
      </c>
      <c r="P81" s="303">
        <v>1</v>
      </c>
      <c r="Q81" s="303">
        <v>1</v>
      </c>
      <c r="R81" s="303">
        <v>1</v>
      </c>
      <c r="S81" s="303">
        <v>1</v>
      </c>
      <c r="T81" s="303">
        <v>1</v>
      </c>
      <c r="U81" s="303">
        <v>1</v>
      </c>
      <c r="V81" s="303">
        <v>1</v>
      </c>
      <c r="W81" s="303">
        <v>1</v>
      </c>
      <c r="X81" s="303">
        <v>1</v>
      </c>
      <c r="Y81" s="303">
        <v>1</v>
      </c>
      <c r="Z81" s="303">
        <v>1</v>
      </c>
      <c r="AA81" s="303">
        <v>1</v>
      </c>
    </row>
    <row r="82" spans="1:27" outlineLevel="1" x14ac:dyDescent="0.3">
      <c r="A82" s="203" t="s">
        <v>273</v>
      </c>
      <c r="B82" s="131"/>
      <c r="C82" s="131">
        <f>+('[1]N EERR LOS NA'!C82*P82)+((('[1]N EERR LOS NA'!C82*(100%-P82))/(1+TASAS!$B$9)))</f>
        <v>0</v>
      </c>
      <c r="D82" s="131">
        <f>+('[1]N EERR LOS NA'!D82*Q82)+((('[1]N EERR LOS NA'!D82*(100%-Q82))/(1+TASAS!$C$9)))</f>
        <v>0</v>
      </c>
      <c r="E82" s="131">
        <f>+('[1]N EERR LOS NA'!E82*R82)+((('[1]N EERR LOS NA'!E82*(100%-R82))/(1+TASAS!$D$9)))</f>
        <v>0</v>
      </c>
      <c r="F82" s="131">
        <f>+('[1]N EERR LOS NA'!F82*S82)+((('[1]N EERR LOS NA'!F82*(100%-S82))/(1+TASAS!$E$9)))</f>
        <v>0</v>
      </c>
      <c r="G82" s="131">
        <f>+('[1]N EERR LOS NA'!G82*T82)+((('[1]N EERR LOS NA'!G82*(100%-T82))/(1+TASAS!$F$9)))</f>
        <v>0</v>
      </c>
      <c r="H82" s="131">
        <f>+('[1]N EERR LOS NA'!H82*U82)+((('[1]N EERR LOS NA'!H82*(100%-U82))/(1+TASAS!$G$9)))</f>
        <v>0</v>
      </c>
      <c r="I82" s="131">
        <f>+('[1]N EERR LOS NA'!I82*V82)+((('[1]N EERR LOS NA'!I82*(100%-V82))/(1+TASAS!$H$9)))</f>
        <v>0</v>
      </c>
      <c r="J82" s="131">
        <f>+('[1]N EERR LOS NA'!J82*W82)+((('[1]N EERR LOS NA'!J82*(100%-W82))/(1+TASAS!$I$9)))</f>
        <v>0</v>
      </c>
      <c r="K82" s="131">
        <f>+('[1]N EERR LOS NA'!K82*X82)+((('[1]N EERR LOS NA'!K82*(100%-X82))/(1+TASAS!$J$9)))</f>
        <v>0</v>
      </c>
      <c r="L82" s="131">
        <f>+('[1]N EERR LOS NA'!L82*Y82)+((('[1]N EERR LOS NA'!L82*(100%-Y82))/(1+TASAS!$K$9)))</f>
        <v>0</v>
      </c>
      <c r="M82" s="131">
        <f>+('[1]N EERR LOS NA'!M82*Z82)+((('[1]N EERR LOS NA'!M82*(100%-Z82))/(1+TASAS!$L$9)))</f>
        <v>0</v>
      </c>
      <c r="N82" s="131">
        <f>+('[1]N EERR LOS NA'!N82*AA82)+((('[1]N EERR LOS NA'!N82*(100%-AA82))/(1+TASAS!$M$9)))</f>
        <v>0</v>
      </c>
      <c r="O82" s="194">
        <f t="shared" si="3"/>
        <v>0</v>
      </c>
      <c r="P82" s="303">
        <v>1</v>
      </c>
      <c r="Q82" s="303">
        <v>1</v>
      </c>
      <c r="R82" s="303">
        <v>1</v>
      </c>
      <c r="S82" s="303">
        <v>1</v>
      </c>
      <c r="T82" s="303">
        <v>1</v>
      </c>
      <c r="U82" s="303">
        <v>1</v>
      </c>
      <c r="V82" s="303">
        <v>1</v>
      </c>
      <c r="W82" s="303">
        <v>1</v>
      </c>
      <c r="X82" s="303">
        <v>1</v>
      </c>
      <c r="Y82" s="303">
        <v>1</v>
      </c>
      <c r="Z82" s="303">
        <v>1</v>
      </c>
      <c r="AA82" s="303">
        <v>1</v>
      </c>
    </row>
    <row r="83" spans="1:27" outlineLevel="1" x14ac:dyDescent="0.3">
      <c r="A83" s="203" t="s">
        <v>274</v>
      </c>
      <c r="B83" s="131"/>
      <c r="C83" s="131">
        <f>+('[1]N EERR LOS NA'!C83*P83)+((('[1]N EERR LOS NA'!C83*(100%-P83))/(1+TASAS!$B$9)))</f>
        <v>0</v>
      </c>
      <c r="D83" s="131">
        <f>+('[1]N EERR LOS NA'!D83*Q83)+((('[1]N EERR LOS NA'!D83*(100%-Q83))/(1+TASAS!$C$9)))</f>
        <v>0</v>
      </c>
      <c r="E83" s="131">
        <f>+('[1]N EERR LOS NA'!E83*R83)+((('[1]N EERR LOS NA'!E83*(100%-R83))/(1+TASAS!$D$9)))</f>
        <v>0</v>
      </c>
      <c r="F83" s="131">
        <f>+('[1]N EERR LOS NA'!F83*S83)+((('[1]N EERR LOS NA'!F83*(100%-S83))/(1+TASAS!$E$9)))</f>
        <v>0</v>
      </c>
      <c r="G83" s="131">
        <f>+('[1]N EERR LOS NA'!G83*T83)+((('[1]N EERR LOS NA'!G83*(100%-T83))/(1+TASAS!$F$9)))</f>
        <v>0</v>
      </c>
      <c r="H83" s="131">
        <f>+('[1]N EERR LOS NA'!H83*U83)+((('[1]N EERR LOS NA'!H83*(100%-U83))/(1+TASAS!$G$9)))</f>
        <v>0</v>
      </c>
      <c r="I83" s="131">
        <f>+('[1]N EERR LOS NA'!I83*V83)+((('[1]N EERR LOS NA'!I83*(100%-V83))/(1+TASAS!$H$9)))</f>
        <v>0</v>
      </c>
      <c r="J83" s="131">
        <f>+('[1]N EERR LOS NA'!J83*W83)+((('[1]N EERR LOS NA'!J83*(100%-W83))/(1+TASAS!$I$9)))</f>
        <v>0</v>
      </c>
      <c r="K83" s="131">
        <f>+('[1]N EERR LOS NA'!K83*X83)+((('[1]N EERR LOS NA'!K83*(100%-X83))/(1+TASAS!$J$9)))</f>
        <v>0</v>
      </c>
      <c r="L83" s="131">
        <f>+('[1]N EERR LOS NA'!L83*Y83)+((('[1]N EERR LOS NA'!L83*(100%-Y83))/(1+TASAS!$K$9)))</f>
        <v>0</v>
      </c>
      <c r="M83" s="131">
        <f>+('[1]N EERR LOS NA'!M83*Z83)+((('[1]N EERR LOS NA'!M83*(100%-Z83))/(1+TASAS!$L$9)))</f>
        <v>0</v>
      </c>
      <c r="N83" s="131">
        <f>+('[1]N EERR LOS NA'!N83*AA83)+((('[1]N EERR LOS NA'!N83*(100%-AA83))/(1+TASAS!$M$9)))</f>
        <v>0</v>
      </c>
      <c r="O83" s="194">
        <f t="shared" si="3"/>
        <v>0</v>
      </c>
      <c r="P83" s="303">
        <v>1</v>
      </c>
      <c r="Q83" s="303">
        <v>1</v>
      </c>
      <c r="R83" s="303">
        <v>1</v>
      </c>
      <c r="S83" s="303">
        <v>1</v>
      </c>
      <c r="T83" s="303">
        <v>1</v>
      </c>
      <c r="U83" s="303">
        <v>1</v>
      </c>
      <c r="V83" s="303">
        <v>1</v>
      </c>
      <c r="W83" s="303">
        <v>1</v>
      </c>
      <c r="X83" s="303">
        <v>1</v>
      </c>
      <c r="Y83" s="303">
        <v>1</v>
      </c>
      <c r="Z83" s="303">
        <v>1</v>
      </c>
      <c r="AA83" s="303">
        <v>1</v>
      </c>
    </row>
    <row r="84" spans="1:27" outlineLevel="1" x14ac:dyDescent="0.3">
      <c r="A84" s="203" t="s">
        <v>275</v>
      </c>
      <c r="B84" s="131"/>
      <c r="C84" s="131">
        <f>+('[1]N EERR LOS NA'!C84*P84)+((('[1]N EERR LOS NA'!C84*(100%-P84))/(1+TASAS!$B$9)))</f>
        <v>0</v>
      </c>
      <c r="D84" s="131">
        <f>+('[1]N EERR LOS NA'!D84*Q84)+((('[1]N EERR LOS NA'!D84*(100%-Q84))/(1+TASAS!$C$9)))</f>
        <v>0</v>
      </c>
      <c r="E84" s="131">
        <f>+('[1]N EERR LOS NA'!E84*R84)+((('[1]N EERR LOS NA'!E84*(100%-R84))/(1+TASAS!$D$9)))</f>
        <v>0</v>
      </c>
      <c r="F84" s="131">
        <f>+('[1]N EERR LOS NA'!F84*S84)+((('[1]N EERR LOS NA'!F84*(100%-S84))/(1+TASAS!$E$9)))</f>
        <v>0</v>
      </c>
      <c r="G84" s="131">
        <f>+('[1]N EERR LOS NA'!G84*T84)+((('[1]N EERR LOS NA'!G84*(100%-T84))/(1+TASAS!$F$9)))</f>
        <v>0</v>
      </c>
      <c r="H84" s="131">
        <f>+('[1]N EERR LOS NA'!H84*U84)+((('[1]N EERR LOS NA'!H84*(100%-U84))/(1+TASAS!$G$9)))</f>
        <v>0</v>
      </c>
      <c r="I84" s="131">
        <f>+('[1]N EERR LOS NA'!I84*V84)+((('[1]N EERR LOS NA'!I84*(100%-V84))/(1+TASAS!$H$9)))</f>
        <v>0</v>
      </c>
      <c r="J84" s="131">
        <f>+('[1]N EERR LOS NA'!J84*W84)+((('[1]N EERR LOS NA'!J84*(100%-W84))/(1+TASAS!$I$9)))</f>
        <v>0</v>
      </c>
      <c r="K84" s="131">
        <f>+('[1]N EERR LOS NA'!K84*X84)+((('[1]N EERR LOS NA'!K84*(100%-X84))/(1+TASAS!$J$9)))</f>
        <v>0</v>
      </c>
      <c r="L84" s="131">
        <f>+('[1]N EERR LOS NA'!L84*Y84)+((('[1]N EERR LOS NA'!L84*(100%-Y84))/(1+TASAS!$K$9)))</f>
        <v>0</v>
      </c>
      <c r="M84" s="131">
        <f>+('[1]N EERR LOS NA'!M84*Z84)+((('[1]N EERR LOS NA'!M84*(100%-Z84))/(1+TASAS!$L$9)))</f>
        <v>0</v>
      </c>
      <c r="N84" s="131">
        <f>+('[1]N EERR LOS NA'!N84*AA84)+((('[1]N EERR LOS NA'!N84*(100%-AA84))/(1+TASAS!$M$9)))</f>
        <v>0</v>
      </c>
      <c r="O84" s="194">
        <f t="shared" si="3"/>
        <v>0</v>
      </c>
      <c r="P84" s="303">
        <v>1</v>
      </c>
      <c r="Q84" s="303">
        <v>1</v>
      </c>
      <c r="R84" s="303">
        <v>1</v>
      </c>
      <c r="S84" s="303">
        <v>1</v>
      </c>
      <c r="T84" s="303">
        <v>1</v>
      </c>
      <c r="U84" s="303">
        <v>1</v>
      </c>
      <c r="V84" s="303">
        <v>1</v>
      </c>
      <c r="W84" s="303">
        <v>1</v>
      </c>
      <c r="X84" s="303">
        <v>1</v>
      </c>
      <c r="Y84" s="303">
        <v>1</v>
      </c>
      <c r="Z84" s="303">
        <v>1</v>
      </c>
      <c r="AA84" s="303">
        <v>1</v>
      </c>
    </row>
    <row r="85" spans="1:27" outlineLevel="1" x14ac:dyDescent="0.3">
      <c r="A85" s="203" t="s">
        <v>276</v>
      </c>
      <c r="B85" s="131"/>
      <c r="C85" s="131">
        <f>+('[1]N EERR LOS NA'!C85*P85)+((('[1]N EERR LOS NA'!C85*(100%-P85))/(1+TASAS!$B$9)))</f>
        <v>0</v>
      </c>
      <c r="D85" s="131">
        <f>+('[1]N EERR LOS NA'!D85*Q85)+((('[1]N EERR LOS NA'!D85*(100%-Q85))/(1+TASAS!$C$9)))</f>
        <v>0</v>
      </c>
      <c r="E85" s="131">
        <f>+('[1]N EERR LOS NA'!E85*R85)+((('[1]N EERR LOS NA'!E85*(100%-R85))/(1+TASAS!$D$9)))</f>
        <v>0</v>
      </c>
      <c r="F85" s="131">
        <f>+('[1]N EERR LOS NA'!F85*S85)+((('[1]N EERR LOS NA'!F85*(100%-S85))/(1+TASAS!$E$9)))</f>
        <v>0</v>
      </c>
      <c r="G85" s="131">
        <f>+('[1]N EERR LOS NA'!G85*T85)+((('[1]N EERR LOS NA'!G85*(100%-T85))/(1+TASAS!$F$9)))</f>
        <v>0</v>
      </c>
      <c r="H85" s="131">
        <f>+('[1]N EERR LOS NA'!H85*U85)+((('[1]N EERR LOS NA'!H85*(100%-U85))/(1+TASAS!$G$9)))</f>
        <v>0</v>
      </c>
      <c r="I85" s="131">
        <f>+('[1]N EERR LOS NA'!I85*V85)+((('[1]N EERR LOS NA'!I85*(100%-V85))/(1+TASAS!$H$9)))</f>
        <v>0</v>
      </c>
      <c r="J85" s="131">
        <f>+('[1]N EERR LOS NA'!J85*W85)+((('[1]N EERR LOS NA'!J85*(100%-W85))/(1+TASAS!$I$9)))</f>
        <v>0</v>
      </c>
      <c r="K85" s="131">
        <f>+('[1]N EERR LOS NA'!K85*X85)+((('[1]N EERR LOS NA'!K85*(100%-X85))/(1+TASAS!$J$9)))</f>
        <v>0</v>
      </c>
      <c r="L85" s="131">
        <f>+('[1]N EERR LOS NA'!L85*Y85)+((('[1]N EERR LOS NA'!L85*(100%-Y85))/(1+TASAS!$K$9)))</f>
        <v>0</v>
      </c>
      <c r="M85" s="131">
        <f>+('[1]N EERR LOS NA'!M85*Z85)+((('[1]N EERR LOS NA'!M85*(100%-Z85))/(1+TASAS!$L$9)))</f>
        <v>0</v>
      </c>
      <c r="N85" s="131">
        <f>+('[1]N EERR LOS NA'!N85*AA85)+((('[1]N EERR LOS NA'!N85*(100%-AA85))/(1+TASAS!$M$9)))</f>
        <v>0</v>
      </c>
      <c r="O85" s="194">
        <f t="shared" si="3"/>
        <v>0</v>
      </c>
      <c r="P85" s="303">
        <v>1</v>
      </c>
      <c r="Q85" s="303">
        <v>1</v>
      </c>
      <c r="R85" s="303">
        <v>1</v>
      </c>
      <c r="S85" s="303">
        <v>1</v>
      </c>
      <c r="T85" s="303">
        <v>1</v>
      </c>
      <c r="U85" s="303">
        <v>1</v>
      </c>
      <c r="V85" s="303">
        <v>1</v>
      </c>
      <c r="W85" s="303">
        <v>1</v>
      </c>
      <c r="X85" s="303">
        <v>1</v>
      </c>
      <c r="Y85" s="303">
        <v>1</v>
      </c>
      <c r="Z85" s="303">
        <v>1</v>
      </c>
      <c r="AA85" s="303">
        <v>1</v>
      </c>
    </row>
    <row r="86" spans="1:27" outlineLevel="1" x14ac:dyDescent="0.3">
      <c r="A86" s="203" t="s">
        <v>277</v>
      </c>
      <c r="B86" s="131"/>
      <c r="C86" s="131">
        <f>+('[1]N EERR LOS NA'!C86*P86)+((('[1]N EERR LOS NA'!C86*(100%-P86))/(1+TASAS!$B$9)))</f>
        <v>0</v>
      </c>
      <c r="D86" s="131">
        <f>+('[1]N EERR LOS NA'!D86*Q86)+((('[1]N EERR LOS NA'!D86*(100%-Q86))/(1+TASAS!$C$9)))</f>
        <v>0</v>
      </c>
      <c r="E86" s="131">
        <f>+('[1]N EERR LOS NA'!E86*R86)+((('[1]N EERR LOS NA'!E86*(100%-R86))/(1+TASAS!$D$9)))</f>
        <v>0</v>
      </c>
      <c r="F86" s="131">
        <f>+('[1]N EERR LOS NA'!F86*S86)+((('[1]N EERR LOS NA'!F86*(100%-S86))/(1+TASAS!$E$9)))</f>
        <v>0</v>
      </c>
      <c r="G86" s="131">
        <f>+('[1]N EERR LOS NA'!G86*T86)+((('[1]N EERR LOS NA'!G86*(100%-T86))/(1+TASAS!$F$9)))</f>
        <v>0</v>
      </c>
      <c r="H86" s="131">
        <f>+('[1]N EERR LOS NA'!H86*U86)+((('[1]N EERR LOS NA'!H86*(100%-U86))/(1+TASAS!$G$9)))</f>
        <v>0</v>
      </c>
      <c r="I86" s="131">
        <f>+('[1]N EERR LOS NA'!I86*V86)+((('[1]N EERR LOS NA'!I86*(100%-V86))/(1+TASAS!$H$9)))</f>
        <v>0</v>
      </c>
      <c r="J86" s="131">
        <f>+('[1]N EERR LOS NA'!J86*W86)+((('[1]N EERR LOS NA'!J86*(100%-W86))/(1+TASAS!$I$9)))</f>
        <v>0</v>
      </c>
      <c r="K86" s="131">
        <f>+('[1]N EERR LOS NA'!K86*X86)+((('[1]N EERR LOS NA'!K86*(100%-X86))/(1+TASAS!$J$9)))</f>
        <v>0</v>
      </c>
      <c r="L86" s="131">
        <f>+('[1]N EERR LOS NA'!L86*Y86)+((('[1]N EERR LOS NA'!L86*(100%-Y86))/(1+TASAS!$K$9)))</f>
        <v>0</v>
      </c>
      <c r="M86" s="131">
        <f>+('[1]N EERR LOS NA'!M86*Z86)+((('[1]N EERR LOS NA'!M86*(100%-Z86))/(1+TASAS!$L$9)))</f>
        <v>0</v>
      </c>
      <c r="N86" s="131">
        <f>+('[1]N EERR LOS NA'!N86*AA86)+((('[1]N EERR LOS NA'!N86*(100%-AA86))/(1+TASAS!$M$9)))</f>
        <v>0</v>
      </c>
      <c r="O86" s="194">
        <f t="shared" si="3"/>
        <v>0</v>
      </c>
      <c r="P86" s="303">
        <v>1</v>
      </c>
      <c r="Q86" s="303">
        <v>1</v>
      </c>
      <c r="R86" s="303">
        <v>1</v>
      </c>
      <c r="S86" s="303">
        <v>1</v>
      </c>
      <c r="T86" s="303">
        <v>1</v>
      </c>
      <c r="U86" s="303">
        <v>1</v>
      </c>
      <c r="V86" s="303">
        <v>1</v>
      </c>
      <c r="W86" s="303">
        <v>1</v>
      </c>
      <c r="X86" s="303">
        <v>1</v>
      </c>
      <c r="Y86" s="303">
        <v>1</v>
      </c>
      <c r="Z86" s="303">
        <v>1</v>
      </c>
      <c r="AA86" s="303">
        <v>1</v>
      </c>
    </row>
    <row r="87" spans="1:27" outlineLevel="1" x14ac:dyDescent="0.3">
      <c r="A87" s="203" t="s">
        <v>278</v>
      </c>
      <c r="B87" s="131"/>
      <c r="C87" s="131">
        <f>+('[1]N EERR LOS NA'!C87*P87)+((('[1]N EERR LOS NA'!C87*(100%-P87))/(1+TASAS!$B$9)))</f>
        <v>0</v>
      </c>
      <c r="D87" s="131">
        <f>+('[1]N EERR LOS NA'!D87*Q87)+((('[1]N EERR LOS NA'!D87*(100%-Q87))/(1+TASAS!$C$9)))</f>
        <v>0</v>
      </c>
      <c r="E87" s="131">
        <f>+('[1]N EERR LOS NA'!E87*R87)+((('[1]N EERR LOS NA'!E87*(100%-R87))/(1+TASAS!$D$9)))</f>
        <v>0</v>
      </c>
      <c r="F87" s="131">
        <f>+('[1]N EERR LOS NA'!F87*S87)+((('[1]N EERR LOS NA'!F87*(100%-S87))/(1+TASAS!$E$9)))</f>
        <v>0</v>
      </c>
      <c r="G87" s="131">
        <f>+('[1]N EERR LOS NA'!G87*T87)+((('[1]N EERR LOS NA'!G87*(100%-T87))/(1+TASAS!$F$9)))</f>
        <v>0</v>
      </c>
      <c r="H87" s="131">
        <f>+('[1]N EERR LOS NA'!H87*U87)+((('[1]N EERR LOS NA'!H87*(100%-U87))/(1+TASAS!$G$9)))</f>
        <v>0</v>
      </c>
      <c r="I87" s="131">
        <f>+('[1]N EERR LOS NA'!I87*V87)+((('[1]N EERR LOS NA'!I87*(100%-V87))/(1+TASAS!$H$9)))</f>
        <v>0</v>
      </c>
      <c r="J87" s="131">
        <f>+('[1]N EERR LOS NA'!J87*W87)+((('[1]N EERR LOS NA'!J87*(100%-W87))/(1+TASAS!$I$9)))</f>
        <v>0</v>
      </c>
      <c r="K87" s="131">
        <f>+('[1]N EERR LOS NA'!K87*X87)+((('[1]N EERR LOS NA'!K87*(100%-X87))/(1+TASAS!$J$9)))</f>
        <v>0</v>
      </c>
      <c r="L87" s="131">
        <f>+('[1]N EERR LOS NA'!L87*Y87)+((('[1]N EERR LOS NA'!L87*(100%-Y87))/(1+TASAS!$K$9)))</f>
        <v>0</v>
      </c>
      <c r="M87" s="131">
        <f>+('[1]N EERR LOS NA'!M87*Z87)+((('[1]N EERR LOS NA'!M87*(100%-Z87))/(1+TASAS!$L$9)))</f>
        <v>0</v>
      </c>
      <c r="N87" s="131">
        <f>+('[1]N EERR LOS NA'!N87*AA87)+((('[1]N EERR LOS NA'!N87*(100%-AA87))/(1+TASAS!$M$9)))</f>
        <v>0</v>
      </c>
      <c r="O87" s="194">
        <f t="shared" si="3"/>
        <v>0</v>
      </c>
      <c r="P87" s="303">
        <v>1</v>
      </c>
      <c r="Q87" s="303">
        <v>1</v>
      </c>
      <c r="R87" s="303">
        <v>1</v>
      </c>
      <c r="S87" s="303">
        <v>1</v>
      </c>
      <c r="T87" s="303">
        <v>1</v>
      </c>
      <c r="U87" s="303">
        <v>1</v>
      </c>
      <c r="V87" s="303">
        <v>1</v>
      </c>
      <c r="W87" s="303">
        <v>1</v>
      </c>
      <c r="X87" s="303">
        <v>1</v>
      </c>
      <c r="Y87" s="303">
        <v>1</v>
      </c>
      <c r="Z87" s="303">
        <v>1</v>
      </c>
      <c r="AA87" s="303">
        <v>1</v>
      </c>
    </row>
    <row r="88" spans="1:27" outlineLevel="1" x14ac:dyDescent="0.3">
      <c r="A88" s="203" t="s">
        <v>279</v>
      </c>
      <c r="B88" s="131"/>
      <c r="C88" s="131">
        <f>+('[1]N EERR LOS NA'!C88*P88)+((('[1]N EERR LOS NA'!C88*(100%-P88))/(1+TASAS!$B$9)))</f>
        <v>34.445877538928706</v>
      </c>
      <c r="D88" s="131">
        <f>+('[1]N EERR LOS NA'!D88*Q88)+((('[1]N EERR LOS NA'!D88*(100%-Q88))/(1+TASAS!$C$9)))</f>
        <v>32.422842502313003</v>
      </c>
      <c r="E88" s="131">
        <f>+('[1]N EERR LOS NA'!E88*R88)+((('[1]N EERR LOS NA'!E88*(100%-R88))/(1+TASAS!$D$9)))</f>
        <v>52.458906214261489</v>
      </c>
      <c r="F88" s="131">
        <f>+('[1]N EERR LOS NA'!F88*S88)+((('[1]N EERR LOS NA'!F88*(100%-S88))/(1+TASAS!$E$9)))</f>
        <v>45.279985052549627</v>
      </c>
      <c r="G88" s="131">
        <f>+('[1]N EERR LOS NA'!G88*T88)+((('[1]N EERR LOS NA'!G88*(100%-T88))/(1+TASAS!$F$9)))</f>
        <v>76.106367930046204</v>
      </c>
      <c r="H88" s="131">
        <f>+('[1]N EERR LOS NA'!H88*U88)+((('[1]N EERR LOS NA'!H88*(100%-U88))/(1+TASAS!$G$9)))</f>
        <v>108.88574321491838</v>
      </c>
      <c r="I88" s="131">
        <f>+('[1]N EERR LOS NA'!I88*V88)+((('[1]N EERR LOS NA'!I88*(100%-V88))/(1+TASAS!$H$9)))</f>
        <v>0</v>
      </c>
      <c r="J88" s="131">
        <f>+('[1]N EERR LOS NA'!J88*W88)+((('[1]N EERR LOS NA'!J88*(100%-W88))/(1+TASAS!$I$9)))</f>
        <v>0</v>
      </c>
      <c r="K88" s="131">
        <f>+('[1]N EERR LOS NA'!K88*X88)+((('[1]N EERR LOS NA'!K88*(100%-X88))/(1+TASAS!$J$9)))</f>
        <v>0</v>
      </c>
      <c r="L88" s="131">
        <f>+('[1]N EERR LOS NA'!L88*Y88)+((('[1]N EERR LOS NA'!L88*(100%-Y88))/(1+TASAS!$K$9)))</f>
        <v>0</v>
      </c>
      <c r="M88" s="131">
        <f>+('[1]N EERR LOS NA'!M88*Z88)+((('[1]N EERR LOS NA'!M88*(100%-Z88))/(1+TASAS!$L$9)))</f>
        <v>0</v>
      </c>
      <c r="N88" s="131">
        <f>+('[1]N EERR LOS NA'!N88*AA88)+((('[1]N EERR LOS NA'!N88*(100%-AA88))/(1+TASAS!$M$9)))</f>
        <v>0</v>
      </c>
      <c r="O88" s="194">
        <f t="shared" si="3"/>
        <v>349.59972245301742</v>
      </c>
      <c r="P88" s="303">
        <v>0</v>
      </c>
      <c r="Q88" s="303">
        <v>0</v>
      </c>
      <c r="R88" s="303">
        <v>0</v>
      </c>
      <c r="S88" s="303">
        <v>0</v>
      </c>
      <c r="T88" s="303">
        <v>0</v>
      </c>
      <c r="U88" s="303">
        <v>0</v>
      </c>
      <c r="V88" s="303">
        <v>0</v>
      </c>
      <c r="W88" s="303">
        <v>0</v>
      </c>
      <c r="X88" s="303">
        <v>0</v>
      </c>
      <c r="Y88" s="303">
        <v>0</v>
      </c>
      <c r="Z88" s="303">
        <v>0</v>
      </c>
      <c r="AA88" s="303">
        <v>0</v>
      </c>
    </row>
    <row r="89" spans="1:27" outlineLevel="1" x14ac:dyDescent="0.3">
      <c r="A89" s="203" t="s">
        <v>280</v>
      </c>
      <c r="B89" s="131"/>
      <c r="C89" s="131">
        <f>+('[1]N EERR LOS NA'!C89*P89)+((('[1]N EERR LOS NA'!C89*(100%-P89))/(1+TASAS!$B$9)))</f>
        <v>0</v>
      </c>
      <c r="D89" s="131">
        <f>+('[1]N EERR LOS NA'!D89*Q89)+((('[1]N EERR LOS NA'!D89*(100%-Q89))/(1+TASAS!$C$9)))</f>
        <v>0</v>
      </c>
      <c r="E89" s="131">
        <f>+('[1]N EERR LOS NA'!E89*R89)+((('[1]N EERR LOS NA'!E89*(100%-R89))/(1+TASAS!$D$9)))</f>
        <v>0</v>
      </c>
      <c r="F89" s="131">
        <f>+('[1]N EERR LOS NA'!F89*S89)+((('[1]N EERR LOS NA'!F89*(100%-S89))/(1+TASAS!$E$9)))</f>
        <v>0</v>
      </c>
      <c r="G89" s="131">
        <f>+('[1]N EERR LOS NA'!G89*T89)+((('[1]N EERR LOS NA'!G89*(100%-T89))/(1+TASAS!$F$9)))</f>
        <v>0</v>
      </c>
      <c r="H89" s="131">
        <f>+('[1]N EERR LOS NA'!H89*U89)+((('[1]N EERR LOS NA'!H89*(100%-U89))/(1+TASAS!$G$9)))</f>
        <v>0</v>
      </c>
      <c r="I89" s="131">
        <f>+('[1]N EERR LOS NA'!I89*V89)+((('[1]N EERR LOS NA'!I89*(100%-V89))/(1+TASAS!$H$9)))</f>
        <v>0</v>
      </c>
      <c r="J89" s="131">
        <f>+('[1]N EERR LOS NA'!J89*W89)+((('[1]N EERR LOS NA'!J89*(100%-W89))/(1+TASAS!$I$9)))</f>
        <v>0</v>
      </c>
      <c r="K89" s="131">
        <f>+('[1]N EERR LOS NA'!K89*X89)+((('[1]N EERR LOS NA'!K89*(100%-X89))/(1+TASAS!$J$9)))</f>
        <v>0</v>
      </c>
      <c r="L89" s="131">
        <f>+('[1]N EERR LOS NA'!L89*Y89)+((('[1]N EERR LOS NA'!L89*(100%-Y89))/(1+TASAS!$K$9)))</f>
        <v>0</v>
      </c>
      <c r="M89" s="131">
        <f>+('[1]N EERR LOS NA'!M89*Z89)+((('[1]N EERR LOS NA'!M89*(100%-Z89))/(1+TASAS!$L$9)))</f>
        <v>0</v>
      </c>
      <c r="N89" s="131">
        <f>+('[1]N EERR LOS NA'!N89*AA89)+((('[1]N EERR LOS NA'!N89*(100%-AA89))/(1+TASAS!$M$9)))</f>
        <v>0</v>
      </c>
      <c r="O89" s="194">
        <f t="shared" si="3"/>
        <v>0</v>
      </c>
      <c r="P89" s="303">
        <v>0</v>
      </c>
      <c r="Q89" s="303">
        <v>0</v>
      </c>
      <c r="R89" s="303">
        <v>0</v>
      </c>
      <c r="S89" s="303">
        <v>0</v>
      </c>
      <c r="T89" s="303">
        <v>0</v>
      </c>
      <c r="U89" s="303">
        <v>0</v>
      </c>
      <c r="V89" s="303">
        <v>0</v>
      </c>
      <c r="W89" s="303">
        <v>0</v>
      </c>
      <c r="X89" s="303">
        <v>0</v>
      </c>
      <c r="Y89" s="303">
        <v>0</v>
      </c>
      <c r="Z89" s="303">
        <v>0</v>
      </c>
      <c r="AA89" s="303">
        <v>0</v>
      </c>
    </row>
    <row r="90" spans="1:27" outlineLevel="1" x14ac:dyDescent="0.3">
      <c r="A90" s="203" t="s">
        <v>281</v>
      </c>
      <c r="B90" s="131"/>
      <c r="C90" s="131">
        <f>+('[1]N EERR LOS NA'!C90*P90)+((('[1]N EERR LOS NA'!C90*(100%-P90))/(1+TASAS!$B$9)))</f>
        <v>0</v>
      </c>
      <c r="D90" s="131">
        <f>+('[1]N EERR LOS NA'!D90*Q90)+((('[1]N EERR LOS NA'!D90*(100%-Q90))/(1+TASAS!$C$9)))</f>
        <v>0</v>
      </c>
      <c r="E90" s="131">
        <f>+('[1]N EERR LOS NA'!E90*R90)+((('[1]N EERR LOS NA'!E90*(100%-R90))/(1+TASAS!$D$9)))</f>
        <v>0</v>
      </c>
      <c r="F90" s="131">
        <f>+('[1]N EERR LOS NA'!F90*S90)+((('[1]N EERR LOS NA'!F90*(100%-S90))/(1+TASAS!$E$9)))</f>
        <v>0</v>
      </c>
      <c r="G90" s="131">
        <f>+('[1]N EERR LOS NA'!G90*T90)+((('[1]N EERR LOS NA'!G90*(100%-T90))/(1+TASAS!$F$9)))</f>
        <v>0</v>
      </c>
      <c r="H90" s="131">
        <f>+('[1]N EERR LOS NA'!H90*U90)+((('[1]N EERR LOS NA'!H90*(100%-U90))/(1+TASAS!$G$9)))</f>
        <v>0</v>
      </c>
      <c r="I90" s="131">
        <f>+('[1]N EERR LOS NA'!I90*V90)+((('[1]N EERR LOS NA'!I90*(100%-V90))/(1+TASAS!$H$9)))</f>
        <v>0</v>
      </c>
      <c r="J90" s="131">
        <f>+('[1]N EERR LOS NA'!J90*W90)+((('[1]N EERR LOS NA'!J90*(100%-W90))/(1+TASAS!$I$9)))</f>
        <v>0</v>
      </c>
      <c r="K90" s="131">
        <f>+('[1]N EERR LOS NA'!K90*X90)+((('[1]N EERR LOS NA'!K90*(100%-X90))/(1+TASAS!$J$9)))</f>
        <v>0</v>
      </c>
      <c r="L90" s="131">
        <f>+('[1]N EERR LOS NA'!L90*Y90)+((('[1]N EERR LOS NA'!L90*(100%-Y90))/(1+TASAS!$K$9)))</f>
        <v>0</v>
      </c>
      <c r="M90" s="131">
        <f>+('[1]N EERR LOS NA'!M90*Z90)+((('[1]N EERR LOS NA'!M90*(100%-Z90))/(1+TASAS!$L$9)))</f>
        <v>0</v>
      </c>
      <c r="N90" s="131">
        <f>+('[1]N EERR LOS NA'!N90*AA90)+((('[1]N EERR LOS NA'!N90*(100%-AA90))/(1+TASAS!$M$9)))</f>
        <v>0</v>
      </c>
      <c r="O90" s="194">
        <f t="shared" si="3"/>
        <v>0</v>
      </c>
      <c r="P90" s="303">
        <v>0</v>
      </c>
      <c r="Q90" s="303">
        <v>0</v>
      </c>
      <c r="R90" s="303">
        <v>0</v>
      </c>
      <c r="S90" s="303">
        <v>0</v>
      </c>
      <c r="T90" s="303">
        <v>0</v>
      </c>
      <c r="U90" s="303">
        <v>0</v>
      </c>
      <c r="V90" s="303">
        <v>0</v>
      </c>
      <c r="W90" s="303">
        <v>0</v>
      </c>
      <c r="X90" s="303">
        <v>0</v>
      </c>
      <c r="Y90" s="303">
        <v>0</v>
      </c>
      <c r="Z90" s="303">
        <v>0</v>
      </c>
      <c r="AA90" s="303">
        <v>0</v>
      </c>
    </row>
    <row r="91" spans="1:27" outlineLevel="1" x14ac:dyDescent="0.3">
      <c r="A91" s="203" t="s">
        <v>282</v>
      </c>
      <c r="B91" s="131"/>
      <c r="C91" s="131">
        <f>+('[1]N EERR LOS NA'!C91*P91)+((('[1]N EERR LOS NA'!C91*(100%-P91))/(1+TASAS!$B$9)))</f>
        <v>725</v>
      </c>
      <c r="D91" s="131">
        <f>+('[1]N EERR LOS NA'!D91*Q91)+((('[1]N EERR LOS NA'!D91*(100%-Q91))/(1+TASAS!$C$9)))</f>
        <v>750</v>
      </c>
      <c r="E91" s="131">
        <f>+('[1]N EERR LOS NA'!E91*R91)+((('[1]N EERR LOS NA'!E91*(100%-R91))/(1+TASAS!$D$9)))</f>
        <v>750</v>
      </c>
      <c r="F91" s="131">
        <f>+('[1]N EERR LOS NA'!F91*S91)+((('[1]N EERR LOS NA'!F91*(100%-S91))/(1+TASAS!$E$9)))</f>
        <v>750</v>
      </c>
      <c r="G91" s="131">
        <f>+('[1]N EERR LOS NA'!G91*T91)+((('[1]N EERR LOS NA'!G91*(100%-T91))/(1+TASAS!$F$9)))</f>
        <v>745</v>
      </c>
      <c r="H91" s="131">
        <f>+('[1]N EERR LOS NA'!H91*U91)+((('[1]N EERR LOS NA'!H91*(100%-U91))/(1+TASAS!$G$9)))</f>
        <v>720</v>
      </c>
      <c r="I91" s="131">
        <f>+('[1]N EERR LOS NA'!I91*V91)+((('[1]N EERR LOS NA'!I91*(100%-V91))/(1+TASAS!$H$9)))</f>
        <v>0</v>
      </c>
      <c r="J91" s="131">
        <f>+('[1]N EERR LOS NA'!J91*W91)+((('[1]N EERR LOS NA'!J91*(100%-W91))/(1+TASAS!$I$9)))</f>
        <v>0</v>
      </c>
      <c r="K91" s="131">
        <f>+('[1]N EERR LOS NA'!K91*X91)+((('[1]N EERR LOS NA'!K91*(100%-X91))/(1+TASAS!$J$9)))</f>
        <v>0</v>
      </c>
      <c r="L91" s="131">
        <f>+('[1]N EERR LOS NA'!L91*Y91)+((('[1]N EERR LOS NA'!L91*(100%-Y91))/(1+TASAS!$K$9)))</f>
        <v>0</v>
      </c>
      <c r="M91" s="131">
        <f>+('[1]N EERR LOS NA'!M91*Z91)+((('[1]N EERR LOS NA'!M91*(100%-Z91))/(1+TASAS!$L$9)))</f>
        <v>0</v>
      </c>
      <c r="N91" s="131">
        <f>+('[1]N EERR LOS NA'!N91*AA91)+((('[1]N EERR LOS NA'!N91*(100%-AA91))/(1+TASAS!$M$9)))</f>
        <v>0</v>
      </c>
      <c r="O91" s="194">
        <f t="shared" si="3"/>
        <v>4440</v>
      </c>
      <c r="P91" s="303">
        <v>1</v>
      </c>
      <c r="Q91" s="303">
        <v>1</v>
      </c>
      <c r="R91" s="303">
        <v>1</v>
      </c>
      <c r="S91" s="303">
        <v>1</v>
      </c>
      <c r="T91" s="303">
        <v>1</v>
      </c>
      <c r="U91" s="303">
        <v>1</v>
      </c>
      <c r="V91" s="303">
        <v>1</v>
      </c>
      <c r="W91" s="303">
        <v>1</v>
      </c>
      <c r="X91" s="303">
        <v>1</v>
      </c>
      <c r="Y91" s="303">
        <v>1</v>
      </c>
      <c r="Z91" s="303">
        <v>1</v>
      </c>
      <c r="AA91" s="303">
        <v>1</v>
      </c>
    </row>
    <row r="92" spans="1:27" outlineLevel="1" x14ac:dyDescent="0.3">
      <c r="A92" s="203" t="s">
        <v>283</v>
      </c>
      <c r="B92" s="131"/>
      <c r="C92" s="131">
        <f>+('[1]N EERR LOS NA'!C92*P92)+((('[1]N EERR LOS NA'!C92*(100%-P92))/(1+TASAS!$B$9)))</f>
        <v>0</v>
      </c>
      <c r="D92" s="131">
        <f>+('[1]N EERR LOS NA'!D92*Q92)+((('[1]N EERR LOS NA'!D92*(100%-Q92))/(1+TASAS!$C$9)))</f>
        <v>0</v>
      </c>
      <c r="E92" s="131">
        <f>+('[1]N EERR LOS NA'!E92*R92)+((('[1]N EERR LOS NA'!E92*(100%-R92))/(1+TASAS!$D$9)))</f>
        <v>0</v>
      </c>
      <c r="F92" s="131">
        <f>+('[1]N EERR LOS NA'!F92*S92)+((('[1]N EERR LOS NA'!F92*(100%-S92))/(1+TASAS!$E$9)))</f>
        <v>0</v>
      </c>
      <c r="G92" s="131">
        <f>+('[1]N EERR LOS NA'!G92*T92)+((('[1]N EERR LOS NA'!G92*(100%-T92))/(1+TASAS!$F$9)))</f>
        <v>0</v>
      </c>
      <c r="H92" s="131">
        <f>+('[1]N EERR LOS NA'!H92*U92)+((('[1]N EERR LOS NA'!H92*(100%-U92))/(1+TASAS!$G$9)))</f>
        <v>0</v>
      </c>
      <c r="I92" s="131">
        <f>+('[1]N EERR LOS NA'!I92*V92)+((('[1]N EERR LOS NA'!I92*(100%-V92))/(1+TASAS!$H$9)))</f>
        <v>0</v>
      </c>
      <c r="J92" s="131">
        <f>+('[1]N EERR LOS NA'!J92*W92)+((('[1]N EERR LOS NA'!J92*(100%-W92))/(1+TASAS!$I$9)))</f>
        <v>0</v>
      </c>
      <c r="K92" s="131">
        <f>+('[1]N EERR LOS NA'!K92*X92)+((('[1]N EERR LOS NA'!K92*(100%-X92))/(1+TASAS!$J$9)))</f>
        <v>0</v>
      </c>
      <c r="L92" s="131">
        <f>+('[1]N EERR LOS NA'!L92*Y92)+((('[1]N EERR LOS NA'!L92*(100%-Y92))/(1+TASAS!$K$9)))</f>
        <v>0</v>
      </c>
      <c r="M92" s="131">
        <f>+('[1]N EERR LOS NA'!M92*Z92)+((('[1]N EERR LOS NA'!M92*(100%-Z92))/(1+TASAS!$L$9)))</f>
        <v>0</v>
      </c>
      <c r="N92" s="131">
        <f>+('[1]N EERR LOS NA'!N92*AA92)+((('[1]N EERR LOS NA'!N92*(100%-AA92))/(1+TASAS!$M$9)))</f>
        <v>0</v>
      </c>
      <c r="O92" s="194">
        <f t="shared" si="3"/>
        <v>0</v>
      </c>
      <c r="P92" s="303">
        <v>1</v>
      </c>
      <c r="Q92" s="303">
        <v>1</v>
      </c>
      <c r="R92" s="303">
        <v>1</v>
      </c>
      <c r="S92" s="303">
        <v>1</v>
      </c>
      <c r="T92" s="303">
        <v>1</v>
      </c>
      <c r="U92" s="303">
        <v>1</v>
      </c>
      <c r="V92" s="303">
        <v>1</v>
      </c>
      <c r="W92" s="303">
        <v>1</v>
      </c>
      <c r="X92" s="303">
        <v>1</v>
      </c>
      <c r="Y92" s="303">
        <v>1</v>
      </c>
      <c r="Z92" s="303">
        <v>1</v>
      </c>
      <c r="AA92" s="303">
        <v>1</v>
      </c>
    </row>
    <row r="93" spans="1:27" outlineLevel="1" x14ac:dyDescent="0.3">
      <c r="A93" s="203"/>
      <c r="B93" s="131"/>
      <c r="C93" s="131">
        <f>+('[1]N EERR LOS NA'!C93*P93)+((('[1]N EERR LOS NA'!C93*(100%-P93))/(1+TASAS!$B$9)))</f>
        <v>0</v>
      </c>
      <c r="D93" s="131">
        <f>+('[1]N EERR LOS NA'!D93*Q93)+((('[1]N EERR LOS NA'!D93*(100%-Q93))/(1+TASAS!$C$9)))</f>
        <v>0</v>
      </c>
      <c r="E93" s="131">
        <f>+('[1]N EERR LOS NA'!E93*R93)+((('[1]N EERR LOS NA'!E93*(100%-R93))/(1+TASAS!$D$9)))</f>
        <v>0</v>
      </c>
      <c r="F93" s="131">
        <f>+('[1]N EERR LOS NA'!F93*S93)+((('[1]N EERR LOS NA'!F93*(100%-S93))/(1+TASAS!$E$9)))</f>
        <v>0</v>
      </c>
      <c r="G93" s="131">
        <f>+('[1]N EERR LOS NA'!G93*T93)+((('[1]N EERR LOS NA'!G93*(100%-T93))/(1+TASAS!$F$9)))</f>
        <v>0</v>
      </c>
      <c r="H93" s="131">
        <f>+('[1]N EERR LOS NA'!H93*U93)+((('[1]N EERR LOS NA'!H93*(100%-U93))/(1+TASAS!$G$9)))</f>
        <v>0</v>
      </c>
      <c r="I93" s="131">
        <f>+('[1]N EERR LOS NA'!I93*V93)+((('[1]N EERR LOS NA'!I93*(100%-V93))/(1+TASAS!$H$9)))</f>
        <v>0</v>
      </c>
      <c r="J93" s="131">
        <f>+('[1]N EERR LOS NA'!J93*W93)+((('[1]N EERR LOS NA'!J93*(100%-W93))/(1+TASAS!$I$9)))</f>
        <v>0</v>
      </c>
      <c r="K93" s="131">
        <f>+('[1]N EERR LOS NA'!K93*X93)+((('[1]N EERR LOS NA'!K93*(100%-X93))/(1+TASAS!$J$9)))</f>
        <v>0</v>
      </c>
      <c r="L93" s="131">
        <f>+('[1]N EERR LOS NA'!L93*Y93)+((('[1]N EERR LOS NA'!L93*(100%-Y93))/(1+TASAS!$K$9)))</f>
        <v>0</v>
      </c>
      <c r="M93" s="131">
        <f>+('[1]N EERR LOS NA'!M93*Z93)+((('[1]N EERR LOS NA'!M93*(100%-Z93))/(1+TASAS!$L$9)))</f>
        <v>0</v>
      </c>
      <c r="N93" s="131">
        <f>+('[1]N EERR LOS NA'!N93*AA93)+((('[1]N EERR LOS NA'!N93*(100%-AA93))/(1+TASAS!$M$9)))</f>
        <v>0</v>
      </c>
      <c r="O93" s="194">
        <f t="shared" si="3"/>
        <v>0</v>
      </c>
      <c r="P93" s="303"/>
      <c r="Q93" s="303"/>
      <c r="R93" s="303"/>
      <c r="S93" s="303"/>
      <c r="T93" s="303"/>
      <c r="U93" s="303"/>
      <c r="V93" s="303"/>
      <c r="W93" s="303"/>
      <c r="X93" s="303"/>
      <c r="Y93" s="303"/>
      <c r="Z93" s="303"/>
      <c r="AA93" s="303"/>
    </row>
    <row r="94" spans="1:27" outlineLevel="1" x14ac:dyDescent="0.3">
      <c r="A94" s="203"/>
      <c r="B94" s="131"/>
      <c r="C94" s="131"/>
      <c r="D94" s="131"/>
      <c r="E94" s="131"/>
      <c r="F94" s="131"/>
      <c r="G94" s="131"/>
      <c r="H94" s="131"/>
      <c r="I94" s="131"/>
      <c r="J94" s="131"/>
      <c r="K94" s="131"/>
      <c r="L94" s="131"/>
      <c r="M94" s="131"/>
      <c r="N94" s="131"/>
      <c r="O94" s="194">
        <f t="shared" si="3"/>
        <v>0</v>
      </c>
      <c r="P94" s="303"/>
      <c r="Q94" s="303"/>
      <c r="R94" s="303"/>
      <c r="S94" s="303"/>
      <c r="T94" s="303"/>
      <c r="U94" s="303"/>
      <c r="V94" s="303"/>
      <c r="W94" s="303"/>
      <c r="X94" s="303"/>
      <c r="Y94" s="303"/>
      <c r="Z94" s="303"/>
      <c r="AA94" s="303"/>
    </row>
    <row r="95" spans="1:27" s="187" customFormat="1" ht="15.6" x14ac:dyDescent="0.3">
      <c r="A95" s="209" t="s">
        <v>62</v>
      </c>
      <c r="B95" s="186">
        <f>SUM(B96:B138)</f>
        <v>0</v>
      </c>
      <c r="C95" s="186">
        <f t="shared" ref="C95:N95" si="17">SUM(C96:C138)</f>
        <v>1075.3448514136537</v>
      </c>
      <c r="D95" s="186">
        <f t="shared" si="17"/>
        <v>922.9397082058216</v>
      </c>
      <c r="E95" s="186">
        <f t="shared" si="17"/>
        <v>1038.8201867669907</v>
      </c>
      <c r="F95" s="186">
        <f t="shared" si="17"/>
        <v>1058.6334492798755</v>
      </c>
      <c r="G95" s="186">
        <f t="shared" si="17"/>
        <v>1101.7406280341581</v>
      </c>
      <c r="H95" s="186">
        <f t="shared" si="17"/>
        <v>1437.0734901756616</v>
      </c>
      <c r="I95" s="186">
        <f t="shared" si="17"/>
        <v>0</v>
      </c>
      <c r="J95" s="186">
        <f t="shared" si="17"/>
        <v>0</v>
      </c>
      <c r="K95" s="186">
        <f t="shared" si="17"/>
        <v>0</v>
      </c>
      <c r="L95" s="186">
        <f t="shared" si="17"/>
        <v>0</v>
      </c>
      <c r="M95" s="186">
        <f t="shared" si="17"/>
        <v>0</v>
      </c>
      <c r="N95" s="186">
        <f t="shared" si="17"/>
        <v>0</v>
      </c>
      <c r="O95" s="210">
        <f t="shared" ref="O95" si="18">SUM(O96:O138)</f>
        <v>6634.55231387616</v>
      </c>
      <c r="P95" s="305"/>
      <c r="Q95" s="305"/>
      <c r="R95" s="305"/>
      <c r="S95" s="305"/>
      <c r="T95" s="305"/>
      <c r="U95" s="305"/>
      <c r="V95" s="305"/>
      <c r="W95" s="305"/>
      <c r="X95" s="305"/>
      <c r="Y95" s="305"/>
      <c r="Z95" s="305"/>
      <c r="AA95" s="305"/>
    </row>
    <row r="96" spans="1:27" outlineLevel="1" x14ac:dyDescent="0.3">
      <c r="A96" s="203" t="s">
        <v>284</v>
      </c>
      <c r="B96" s="131"/>
      <c r="C96" s="131">
        <f>+('[1]N EERR LOS NA'!C96*P96)+((('[1]N EERR LOS NA'!C96*(100%-P96))/(1+TASAS!$B$9)))</f>
        <v>38.990992427188068</v>
      </c>
      <c r="D96" s="131">
        <f>+('[1]N EERR LOS NA'!D96*Q96)+((('[1]N EERR LOS NA'!D96*(100%-Q96))/(1+TASAS!$C$9)))</f>
        <v>34.447512632552844</v>
      </c>
      <c r="E96" s="131">
        <f>+('[1]N EERR LOS NA'!E96*R96)+((('[1]N EERR LOS NA'!E96*(100%-R96))/(1+TASAS!$D$9)))</f>
        <v>36.984198629218625</v>
      </c>
      <c r="F96" s="131">
        <f>+('[1]N EERR LOS NA'!F96*S96)+((('[1]N EERR LOS NA'!F96*(100%-S96))/(1+TASAS!$E$9)))</f>
        <v>36.660926430517705</v>
      </c>
      <c r="G96" s="131">
        <f>+('[1]N EERR LOS NA'!G96*T96)+((('[1]N EERR LOS NA'!G96*(100%-T96))/(1+TASAS!$F$9)))</f>
        <v>328.01836945078082</v>
      </c>
      <c r="H96" s="131">
        <f>+('[1]N EERR LOS NA'!H96*U96)+((('[1]N EERR LOS NA'!H96*(100%-U96))/(1+TASAS!$G$9)))</f>
        <v>532.86104883095095</v>
      </c>
      <c r="I96" s="131">
        <f>+('[1]N EERR LOS NA'!I96*V96)+((('[1]N EERR LOS NA'!I96*(100%-V96))/(1+TASAS!$H$9)))</f>
        <v>0</v>
      </c>
      <c r="J96" s="131">
        <f>+('[1]N EERR LOS NA'!J96*W96)+((('[1]N EERR LOS NA'!J96*(100%-W96))/(1+TASAS!$I$9)))</f>
        <v>0</v>
      </c>
      <c r="K96" s="131">
        <f>+('[1]N EERR LOS NA'!K96*X96)+((('[1]N EERR LOS NA'!K96*(100%-X96))/(1+TASAS!$J$9)))</f>
        <v>0</v>
      </c>
      <c r="L96" s="131">
        <f>+('[1]N EERR LOS NA'!L96*Y96)+((('[1]N EERR LOS NA'!L96*(100%-Y96))/(1+TASAS!$K$9)))</f>
        <v>0</v>
      </c>
      <c r="M96" s="131">
        <f>+('[1]N EERR LOS NA'!M96*Z96)+((('[1]N EERR LOS NA'!M96*(100%-Z96))/(1+TASAS!$L$9)))</f>
        <v>0</v>
      </c>
      <c r="N96" s="131">
        <f>+('[1]N EERR LOS NA'!N96*AA96)+((('[1]N EERR LOS NA'!N96*(100%-AA96))/(1+TASAS!$M$9)))</f>
        <v>0</v>
      </c>
      <c r="O96" s="194">
        <f t="shared" ref="O96:O203" si="19">+SUM(C96:N96)</f>
        <v>1007.963048401209</v>
      </c>
      <c r="P96" s="303">
        <v>0</v>
      </c>
      <c r="Q96" s="303">
        <v>0</v>
      </c>
      <c r="R96" s="303">
        <v>0</v>
      </c>
      <c r="S96" s="303">
        <v>0</v>
      </c>
      <c r="T96" s="303">
        <v>0</v>
      </c>
      <c r="U96" s="303">
        <v>0</v>
      </c>
      <c r="V96" s="303">
        <v>0</v>
      </c>
      <c r="W96" s="303">
        <v>0</v>
      </c>
      <c r="X96" s="303">
        <v>0</v>
      </c>
      <c r="Y96" s="303">
        <v>0</v>
      </c>
      <c r="Z96" s="303">
        <v>0</v>
      </c>
      <c r="AA96" s="303">
        <v>0</v>
      </c>
    </row>
    <row r="97" spans="1:27" outlineLevel="1" x14ac:dyDescent="0.3">
      <c r="A97" s="203" t="s">
        <v>285</v>
      </c>
      <c r="B97" s="131"/>
      <c r="C97" s="131">
        <f>+('[1]N EERR LOS NA'!C97*P97)+((('[1]N EERR LOS NA'!C97*(100%-P97))/(1+TASAS!$B$9)))</f>
        <v>0</v>
      </c>
      <c r="D97" s="131">
        <f>+('[1]N EERR LOS NA'!D97*Q97)+((('[1]N EERR LOS NA'!D97*(100%-Q97))/(1+TASAS!$C$9)))</f>
        <v>0</v>
      </c>
      <c r="E97" s="131">
        <f>+('[1]N EERR LOS NA'!E97*R97)+((('[1]N EERR LOS NA'!E97*(100%-R97))/(1+TASAS!$D$9)))</f>
        <v>0</v>
      </c>
      <c r="F97" s="131">
        <f>+('[1]N EERR LOS NA'!F97*S97)+((('[1]N EERR LOS NA'!F97*(100%-S97))/(1+TASAS!$E$9)))</f>
        <v>0</v>
      </c>
      <c r="G97" s="131">
        <f>+('[1]N EERR LOS NA'!G97*T97)+((('[1]N EERR LOS NA'!G97*(100%-T97))/(1+TASAS!$F$9)))</f>
        <v>0</v>
      </c>
      <c r="H97" s="131">
        <f>+('[1]N EERR LOS NA'!H97*U97)+((('[1]N EERR LOS NA'!H97*(100%-U97))/(1+TASAS!$G$9)))</f>
        <v>0</v>
      </c>
      <c r="I97" s="131">
        <f>+('[1]N EERR LOS NA'!I97*V97)+((('[1]N EERR LOS NA'!I97*(100%-V97))/(1+TASAS!$H$9)))</f>
        <v>0</v>
      </c>
      <c r="J97" s="131">
        <f>+('[1]N EERR LOS NA'!J97*W97)+((('[1]N EERR LOS NA'!J97*(100%-W97))/(1+TASAS!$I$9)))</f>
        <v>0</v>
      </c>
      <c r="K97" s="131">
        <f>+('[1]N EERR LOS NA'!K97*X97)+((('[1]N EERR LOS NA'!K97*(100%-X97))/(1+TASAS!$J$9)))</f>
        <v>0</v>
      </c>
      <c r="L97" s="131">
        <f>+('[1]N EERR LOS NA'!L97*Y97)+((('[1]N EERR LOS NA'!L97*(100%-Y97))/(1+TASAS!$K$9)))</f>
        <v>0</v>
      </c>
      <c r="M97" s="131">
        <f>+('[1]N EERR LOS NA'!M97*Z97)+((('[1]N EERR LOS NA'!M97*(100%-Z97))/(1+TASAS!$L$9)))</f>
        <v>0</v>
      </c>
      <c r="N97" s="131">
        <f>+('[1]N EERR LOS NA'!N97*AA97)+((('[1]N EERR LOS NA'!N97*(100%-AA97))/(1+TASAS!$M$9)))</f>
        <v>0</v>
      </c>
      <c r="O97" s="194">
        <f t="shared" si="19"/>
        <v>0</v>
      </c>
      <c r="P97" s="303">
        <v>0</v>
      </c>
      <c r="Q97" s="303">
        <v>0</v>
      </c>
      <c r="R97" s="303">
        <v>0</v>
      </c>
      <c r="S97" s="303">
        <v>0</v>
      </c>
      <c r="T97" s="303">
        <v>0</v>
      </c>
      <c r="U97" s="303">
        <v>0</v>
      </c>
      <c r="V97" s="303">
        <v>0</v>
      </c>
      <c r="W97" s="303">
        <v>0</v>
      </c>
      <c r="X97" s="303">
        <v>0</v>
      </c>
      <c r="Y97" s="303">
        <v>0</v>
      </c>
      <c r="Z97" s="303">
        <v>0</v>
      </c>
      <c r="AA97" s="303">
        <v>0</v>
      </c>
    </row>
    <row r="98" spans="1:27" outlineLevel="1" x14ac:dyDescent="0.3">
      <c r="A98" s="203" t="s">
        <v>286</v>
      </c>
      <c r="B98" s="131"/>
      <c r="C98" s="131">
        <f>+('[1]N EERR LOS NA'!C98*P98)+((('[1]N EERR LOS NA'!C98*(100%-P98))/(1+TASAS!$B$9)))</f>
        <v>0</v>
      </c>
      <c r="D98" s="131">
        <f>+('[1]N EERR LOS NA'!D98*Q98)+((('[1]N EERR LOS NA'!D98*(100%-Q98))/(1+TASAS!$C$9)))</f>
        <v>0</v>
      </c>
      <c r="E98" s="131">
        <f>+('[1]N EERR LOS NA'!E98*R98)+((('[1]N EERR LOS NA'!E98*(100%-R98))/(1+TASAS!$D$9)))</f>
        <v>0</v>
      </c>
      <c r="F98" s="131">
        <f>+('[1]N EERR LOS NA'!F98*S98)+((('[1]N EERR LOS NA'!F98*(100%-S98))/(1+TASAS!$E$9)))</f>
        <v>0</v>
      </c>
      <c r="G98" s="131">
        <f>+('[1]N EERR LOS NA'!G98*T98)+((('[1]N EERR LOS NA'!G98*(100%-T98))/(1+TASAS!$F$9)))</f>
        <v>0</v>
      </c>
      <c r="H98" s="131">
        <f>+('[1]N EERR LOS NA'!H98*U98)+((('[1]N EERR LOS NA'!H98*(100%-U98))/(1+TASAS!$G$9)))</f>
        <v>0</v>
      </c>
      <c r="I98" s="131">
        <f>+('[1]N EERR LOS NA'!I98*V98)+((('[1]N EERR LOS NA'!I98*(100%-V98))/(1+TASAS!$H$9)))</f>
        <v>0</v>
      </c>
      <c r="J98" s="131">
        <f>+('[1]N EERR LOS NA'!J98*W98)+((('[1]N EERR LOS NA'!J98*(100%-W98))/(1+TASAS!$I$9)))</f>
        <v>0</v>
      </c>
      <c r="K98" s="131">
        <f>+('[1]N EERR LOS NA'!K98*X98)+((('[1]N EERR LOS NA'!K98*(100%-X98))/(1+TASAS!$J$9)))</f>
        <v>0</v>
      </c>
      <c r="L98" s="131">
        <f>+('[1]N EERR LOS NA'!L98*Y98)+((('[1]N EERR LOS NA'!L98*(100%-Y98))/(1+TASAS!$K$9)))</f>
        <v>0</v>
      </c>
      <c r="M98" s="131">
        <f>+('[1]N EERR LOS NA'!M98*Z98)+((('[1]N EERR LOS NA'!M98*(100%-Z98))/(1+TASAS!$L$9)))</f>
        <v>0</v>
      </c>
      <c r="N98" s="131">
        <f>+('[1]N EERR LOS NA'!N98*AA98)+((('[1]N EERR LOS NA'!N98*(100%-AA98))/(1+TASAS!$M$9)))</f>
        <v>0</v>
      </c>
      <c r="O98" s="194">
        <f t="shared" si="19"/>
        <v>0</v>
      </c>
      <c r="P98" s="303">
        <v>0</v>
      </c>
      <c r="Q98" s="303">
        <v>0</v>
      </c>
      <c r="R98" s="303">
        <v>0</v>
      </c>
      <c r="S98" s="303">
        <v>0</v>
      </c>
      <c r="T98" s="303">
        <v>0</v>
      </c>
      <c r="U98" s="303">
        <v>0</v>
      </c>
      <c r="V98" s="303">
        <v>0</v>
      </c>
      <c r="W98" s="303">
        <v>0</v>
      </c>
      <c r="X98" s="303">
        <v>0</v>
      </c>
      <c r="Y98" s="303">
        <v>0</v>
      </c>
      <c r="Z98" s="303">
        <v>0</v>
      </c>
      <c r="AA98" s="303">
        <v>0</v>
      </c>
    </row>
    <row r="99" spans="1:27" outlineLevel="1" x14ac:dyDescent="0.3">
      <c r="A99" s="203" t="s">
        <v>287</v>
      </c>
      <c r="B99" s="131"/>
      <c r="C99" s="131">
        <f>+('[1]N EERR LOS NA'!C99*P99)+((('[1]N EERR LOS NA'!C99*(100%-P99))/(1+TASAS!$B$9)))</f>
        <v>757.29</v>
      </c>
      <c r="D99" s="131">
        <f>+('[1]N EERR LOS NA'!D99*Q99)+((('[1]N EERR LOS NA'!D99*(100%-Q99))/(1+TASAS!$C$9)))</f>
        <v>751</v>
      </c>
      <c r="E99" s="131">
        <f>+('[1]N EERR LOS NA'!E99*R99)+((('[1]N EERR LOS NA'!E99*(100%-R99))/(1+TASAS!$D$9)))</f>
        <v>814.54</v>
      </c>
      <c r="F99" s="131">
        <f>+('[1]N EERR LOS NA'!F99*S99)+((('[1]N EERR LOS NA'!F99*(100%-S99))/(1+TASAS!$E$9)))</f>
        <v>851</v>
      </c>
      <c r="G99" s="131">
        <f>+('[1]N EERR LOS NA'!G99*T99)+((('[1]N EERR LOS NA'!G99*(100%-T99))/(1+TASAS!$F$9)))</f>
        <v>602.02</v>
      </c>
      <c r="H99" s="131">
        <f>+('[1]N EERR LOS NA'!H99*U99)+((('[1]N EERR LOS NA'!H99*(100%-U99))/(1+TASAS!$G$9)))</f>
        <v>531.65</v>
      </c>
      <c r="I99" s="131">
        <f>+('[1]N EERR LOS NA'!I99*V99)+((('[1]N EERR LOS NA'!I99*(100%-V99))/(1+TASAS!$H$9)))</f>
        <v>0</v>
      </c>
      <c r="J99" s="131">
        <f>+('[1]N EERR LOS NA'!J99*W99)+((('[1]N EERR LOS NA'!J99*(100%-W99))/(1+TASAS!$I$9)))</f>
        <v>0</v>
      </c>
      <c r="K99" s="131">
        <f>+('[1]N EERR LOS NA'!K99*X99)+((('[1]N EERR LOS NA'!K99*(100%-X99))/(1+TASAS!$J$9)))</f>
        <v>0</v>
      </c>
      <c r="L99" s="131">
        <f>+('[1]N EERR LOS NA'!L99*Y99)+((('[1]N EERR LOS NA'!L99*(100%-Y99))/(1+TASAS!$K$9)))</f>
        <v>0</v>
      </c>
      <c r="M99" s="131">
        <f>+('[1]N EERR LOS NA'!M99*Z99)+((('[1]N EERR LOS NA'!M99*(100%-Z99))/(1+TASAS!$L$9)))</f>
        <v>0</v>
      </c>
      <c r="N99" s="131">
        <f>+('[1]N EERR LOS NA'!N99*AA99)+((('[1]N EERR LOS NA'!N99*(100%-AA99))/(1+TASAS!$M$9)))</f>
        <v>0</v>
      </c>
      <c r="O99" s="194">
        <f t="shared" si="19"/>
        <v>4307.5</v>
      </c>
      <c r="P99" s="303">
        <v>1</v>
      </c>
      <c r="Q99" s="303">
        <v>1</v>
      </c>
      <c r="R99" s="303">
        <v>1</v>
      </c>
      <c r="S99" s="303">
        <v>1</v>
      </c>
      <c r="T99" s="303">
        <v>1</v>
      </c>
      <c r="U99" s="303">
        <v>1</v>
      </c>
      <c r="V99" s="303">
        <v>1</v>
      </c>
      <c r="W99" s="303">
        <v>1</v>
      </c>
      <c r="X99" s="303">
        <v>1</v>
      </c>
      <c r="Y99" s="303">
        <v>1</v>
      </c>
      <c r="Z99" s="303">
        <v>1</v>
      </c>
      <c r="AA99" s="303">
        <v>1</v>
      </c>
    </row>
    <row r="100" spans="1:27" outlineLevel="1" x14ac:dyDescent="0.3">
      <c r="A100" s="203" t="s">
        <v>288</v>
      </c>
      <c r="B100" s="131"/>
      <c r="C100" s="131">
        <f>+('[1]N EERR LOS NA'!C100*P100)+((('[1]N EERR LOS NA'!C100*(100%-P100))/(1+TASAS!$B$9)))</f>
        <v>0</v>
      </c>
      <c r="D100" s="131">
        <f>+('[1]N EERR LOS NA'!D100*Q100)+((('[1]N EERR LOS NA'!D100*(100%-Q100))/(1+TASAS!$C$9)))</f>
        <v>0</v>
      </c>
      <c r="E100" s="131">
        <f>+('[1]N EERR LOS NA'!E100*R100)+((('[1]N EERR LOS NA'!E100*(100%-R100))/(1+TASAS!$D$9)))</f>
        <v>0</v>
      </c>
      <c r="F100" s="131">
        <f>+('[1]N EERR LOS NA'!F100*S100)+((('[1]N EERR LOS NA'!F100*(100%-S100))/(1+TASAS!$E$9)))</f>
        <v>0</v>
      </c>
      <c r="G100" s="131">
        <f>+('[1]N EERR LOS NA'!G100*T100)+((('[1]N EERR LOS NA'!G100*(100%-T100))/(1+TASAS!$F$9)))</f>
        <v>0</v>
      </c>
      <c r="H100" s="131">
        <f>+('[1]N EERR LOS NA'!H100*U100)+((('[1]N EERR LOS NA'!H100*(100%-U100))/(1+TASAS!$G$9)))</f>
        <v>0</v>
      </c>
      <c r="I100" s="131">
        <f>+('[1]N EERR LOS NA'!I100*V100)+((('[1]N EERR LOS NA'!I100*(100%-V100))/(1+TASAS!$H$9)))</f>
        <v>0</v>
      </c>
      <c r="J100" s="131">
        <f>+('[1]N EERR LOS NA'!J100*W100)+((('[1]N EERR LOS NA'!J100*(100%-W100))/(1+TASAS!$I$9)))</f>
        <v>0</v>
      </c>
      <c r="K100" s="131">
        <f>+('[1]N EERR LOS NA'!K100*X100)+((('[1]N EERR LOS NA'!K100*(100%-X100))/(1+TASAS!$J$9)))</f>
        <v>0</v>
      </c>
      <c r="L100" s="131">
        <f>+('[1]N EERR LOS NA'!L100*Y100)+((('[1]N EERR LOS NA'!L100*(100%-Y100))/(1+TASAS!$K$9)))</f>
        <v>0</v>
      </c>
      <c r="M100" s="131">
        <f>+('[1]N EERR LOS NA'!M100*Z100)+((('[1]N EERR LOS NA'!M100*(100%-Z100))/(1+TASAS!$L$9)))</f>
        <v>0</v>
      </c>
      <c r="N100" s="131">
        <f>+('[1]N EERR LOS NA'!N100*AA100)+((('[1]N EERR LOS NA'!N100*(100%-AA100))/(1+TASAS!$M$9)))</f>
        <v>0</v>
      </c>
      <c r="O100" s="194">
        <f t="shared" si="19"/>
        <v>0</v>
      </c>
      <c r="P100" s="303">
        <v>1</v>
      </c>
      <c r="Q100" s="303">
        <v>1</v>
      </c>
      <c r="R100" s="303">
        <v>1</v>
      </c>
      <c r="S100" s="303">
        <v>1</v>
      </c>
      <c r="T100" s="303">
        <v>1</v>
      </c>
      <c r="U100" s="303">
        <v>1</v>
      </c>
      <c r="V100" s="303">
        <v>1</v>
      </c>
      <c r="W100" s="303">
        <v>1</v>
      </c>
      <c r="X100" s="303">
        <v>1</v>
      </c>
      <c r="Y100" s="303">
        <v>1</v>
      </c>
      <c r="Z100" s="303">
        <v>1</v>
      </c>
      <c r="AA100" s="303">
        <v>1</v>
      </c>
    </row>
    <row r="101" spans="1:27" outlineLevel="1" x14ac:dyDescent="0.3">
      <c r="A101" s="203" t="s">
        <v>289</v>
      </c>
      <c r="B101" s="131"/>
      <c r="C101" s="131">
        <f>+('[1]N EERR LOS NA'!C101*P101)+((('[1]N EERR LOS NA'!C101*(100%-P101))/(1+TASAS!$B$9)))</f>
        <v>49.741339406395241</v>
      </c>
      <c r="D101" s="131">
        <f>+('[1]N EERR LOS NA'!D101*Q101)+((('[1]N EERR LOS NA'!D101*(100%-Q101))/(1+TASAS!$C$9)))</f>
        <v>56.240836951106687</v>
      </c>
      <c r="E101" s="131">
        <f>+('[1]N EERR LOS NA'!E101*R101)+((('[1]N EERR LOS NA'!E101*(100%-R101))/(1+TASAS!$D$9)))</f>
        <v>56.399845412456919</v>
      </c>
      <c r="F101" s="131">
        <f>+('[1]N EERR LOS NA'!F101*S101)+((('[1]N EERR LOS NA'!F101*(100%-S101))/(1+TASAS!$E$9)))</f>
        <v>59.854573764110548</v>
      </c>
      <c r="G101" s="131">
        <f>+('[1]N EERR LOS NA'!G101*T101)+((('[1]N EERR LOS NA'!G101*(100%-T101))/(1+TASAS!$F$9)))</f>
        <v>61.062174650523488</v>
      </c>
      <c r="H101" s="131">
        <f>+('[1]N EERR LOS NA'!H101*U101)+((('[1]N EERR LOS NA'!H101*(100%-U101))/(1+TASAS!$G$9)))</f>
        <v>95.534760443007997</v>
      </c>
      <c r="I101" s="131">
        <f>+('[1]N EERR LOS NA'!I101*V101)+((('[1]N EERR LOS NA'!I101*(100%-V101))/(1+TASAS!$H$9)))</f>
        <v>0</v>
      </c>
      <c r="J101" s="131">
        <f>+('[1]N EERR LOS NA'!J101*W101)+((('[1]N EERR LOS NA'!J101*(100%-W101))/(1+TASAS!$I$9)))</f>
        <v>0</v>
      </c>
      <c r="K101" s="131">
        <f>+('[1]N EERR LOS NA'!K101*X101)+((('[1]N EERR LOS NA'!K101*(100%-X101))/(1+TASAS!$J$9)))</f>
        <v>0</v>
      </c>
      <c r="L101" s="131">
        <f>+('[1]N EERR LOS NA'!L101*Y101)+((('[1]N EERR LOS NA'!L101*(100%-Y101))/(1+TASAS!$K$9)))</f>
        <v>0</v>
      </c>
      <c r="M101" s="131">
        <f>+('[1]N EERR LOS NA'!M101*Z101)+((('[1]N EERR LOS NA'!M101*(100%-Z101))/(1+TASAS!$L$9)))</f>
        <v>0</v>
      </c>
      <c r="N101" s="131">
        <f>+('[1]N EERR LOS NA'!N101*AA101)+((('[1]N EERR LOS NA'!N101*(100%-AA101))/(1+TASAS!$M$9)))</f>
        <v>0</v>
      </c>
      <c r="O101" s="194">
        <f t="shared" si="19"/>
        <v>378.83353062760085</v>
      </c>
      <c r="P101" s="303">
        <v>0</v>
      </c>
      <c r="Q101" s="303">
        <v>0</v>
      </c>
      <c r="R101" s="303">
        <v>0</v>
      </c>
      <c r="S101" s="303">
        <v>0</v>
      </c>
      <c r="T101" s="303">
        <v>0</v>
      </c>
      <c r="U101" s="303">
        <v>0</v>
      </c>
      <c r="V101" s="303">
        <v>0</v>
      </c>
      <c r="W101" s="303">
        <v>0</v>
      </c>
      <c r="X101" s="303">
        <v>0</v>
      </c>
      <c r="Y101" s="303">
        <v>0</v>
      </c>
      <c r="Z101" s="303">
        <v>0</v>
      </c>
      <c r="AA101" s="303">
        <v>0</v>
      </c>
    </row>
    <row r="102" spans="1:27" outlineLevel="1" x14ac:dyDescent="0.3">
      <c r="A102" s="203" t="s">
        <v>290</v>
      </c>
      <c r="B102" s="131"/>
      <c r="C102" s="131">
        <f>+('[1]N EERR LOS NA'!C102*P102)+((('[1]N EERR LOS NA'!C102*(100%-P102))/(1+TASAS!$B$9)))</f>
        <v>0</v>
      </c>
      <c r="D102" s="131">
        <f>+('[1]N EERR LOS NA'!D102*Q102)+((('[1]N EERR LOS NA'!D102*(100%-Q102))/(1+TASAS!$C$9)))</f>
        <v>0</v>
      </c>
      <c r="E102" s="131">
        <f>+('[1]N EERR LOS NA'!E102*R102)+((('[1]N EERR LOS NA'!E102*(100%-R102))/(1+TASAS!$D$9)))</f>
        <v>0</v>
      </c>
      <c r="F102" s="131">
        <f>+('[1]N EERR LOS NA'!F102*S102)+((('[1]N EERR LOS NA'!F102*(100%-S102))/(1+TASAS!$E$9)))</f>
        <v>0</v>
      </c>
      <c r="G102" s="131">
        <f>+('[1]N EERR LOS NA'!G102*T102)+((('[1]N EERR LOS NA'!G102*(100%-T102))/(1+TASAS!$F$9)))</f>
        <v>0</v>
      </c>
      <c r="H102" s="131">
        <f>+('[1]N EERR LOS NA'!H102*U102)+((('[1]N EERR LOS NA'!H102*(100%-U102))/(1+TASAS!$G$9)))</f>
        <v>0</v>
      </c>
      <c r="I102" s="131">
        <f>+('[1]N EERR LOS NA'!I102*V102)+((('[1]N EERR LOS NA'!I102*(100%-V102))/(1+TASAS!$H$9)))</f>
        <v>0</v>
      </c>
      <c r="J102" s="131">
        <f>+('[1]N EERR LOS NA'!J102*W102)+((('[1]N EERR LOS NA'!J102*(100%-W102))/(1+TASAS!$I$9)))</f>
        <v>0</v>
      </c>
      <c r="K102" s="131">
        <f>+('[1]N EERR LOS NA'!K102*X102)+((('[1]N EERR LOS NA'!K102*(100%-X102))/(1+TASAS!$J$9)))</f>
        <v>0</v>
      </c>
      <c r="L102" s="131">
        <f>+('[1]N EERR LOS NA'!L102*Y102)+((('[1]N EERR LOS NA'!L102*(100%-Y102))/(1+TASAS!$K$9)))</f>
        <v>0</v>
      </c>
      <c r="M102" s="131">
        <f>+('[1]N EERR LOS NA'!M102*Z102)+((('[1]N EERR LOS NA'!M102*(100%-Z102))/(1+TASAS!$L$9)))</f>
        <v>0</v>
      </c>
      <c r="N102" s="131">
        <f>+('[1]N EERR LOS NA'!N102*AA102)+((('[1]N EERR LOS NA'!N102*(100%-AA102))/(1+TASAS!$M$9)))</f>
        <v>0</v>
      </c>
      <c r="O102" s="194">
        <f t="shared" si="19"/>
        <v>0</v>
      </c>
      <c r="P102" s="303">
        <v>0</v>
      </c>
      <c r="Q102" s="303">
        <v>0</v>
      </c>
      <c r="R102" s="303">
        <v>0</v>
      </c>
      <c r="S102" s="303">
        <v>0</v>
      </c>
      <c r="T102" s="303">
        <v>0</v>
      </c>
      <c r="U102" s="303">
        <v>0</v>
      </c>
      <c r="V102" s="303">
        <v>0</v>
      </c>
      <c r="W102" s="303">
        <v>0</v>
      </c>
      <c r="X102" s="303">
        <v>0</v>
      </c>
      <c r="Y102" s="303">
        <v>0</v>
      </c>
      <c r="Z102" s="303">
        <v>0</v>
      </c>
      <c r="AA102" s="303">
        <v>0</v>
      </c>
    </row>
    <row r="103" spans="1:27" outlineLevel="1" x14ac:dyDescent="0.3">
      <c r="A103" s="203" t="s">
        <v>291</v>
      </c>
      <c r="B103" s="131"/>
      <c r="C103" s="131">
        <f>+('[1]N EERR LOS NA'!C103*P103)+((('[1]N EERR LOS NA'!C103*(100%-P103))/(1+TASAS!$B$9)))</f>
        <v>0</v>
      </c>
      <c r="D103" s="131">
        <f>+('[1]N EERR LOS NA'!D103*Q103)+((('[1]N EERR LOS NA'!D103*(100%-Q103))/(1+TASAS!$C$9)))</f>
        <v>0</v>
      </c>
      <c r="E103" s="131">
        <f>+('[1]N EERR LOS NA'!E103*R103)+((('[1]N EERR LOS NA'!E103*(100%-R103))/(1+TASAS!$D$9)))</f>
        <v>0</v>
      </c>
      <c r="F103" s="131">
        <f>+('[1]N EERR LOS NA'!F103*S103)+((('[1]N EERR LOS NA'!F103*(100%-S103))/(1+TASAS!$E$9)))</f>
        <v>0</v>
      </c>
      <c r="G103" s="131">
        <f>+('[1]N EERR LOS NA'!G103*T103)+((('[1]N EERR LOS NA'!G103*(100%-T103))/(1+TASAS!$F$9)))</f>
        <v>0</v>
      </c>
      <c r="H103" s="131">
        <f>+('[1]N EERR LOS NA'!H103*U103)+((('[1]N EERR LOS NA'!H103*(100%-U103))/(1+TASAS!$G$9)))</f>
        <v>0</v>
      </c>
      <c r="I103" s="131">
        <f>+('[1]N EERR LOS NA'!I103*V103)+((('[1]N EERR LOS NA'!I103*(100%-V103))/(1+TASAS!$H$9)))</f>
        <v>0</v>
      </c>
      <c r="J103" s="131">
        <f>+('[1]N EERR LOS NA'!J103*W103)+((('[1]N EERR LOS NA'!J103*(100%-W103))/(1+TASAS!$I$9)))</f>
        <v>0</v>
      </c>
      <c r="K103" s="131">
        <f>+('[1]N EERR LOS NA'!K103*X103)+((('[1]N EERR LOS NA'!K103*(100%-X103))/(1+TASAS!$J$9)))</f>
        <v>0</v>
      </c>
      <c r="L103" s="131">
        <f>+('[1]N EERR LOS NA'!L103*Y103)+((('[1]N EERR LOS NA'!L103*(100%-Y103))/(1+TASAS!$K$9)))</f>
        <v>0</v>
      </c>
      <c r="M103" s="131">
        <f>+('[1]N EERR LOS NA'!M103*Z103)+((('[1]N EERR LOS NA'!M103*(100%-Z103))/(1+TASAS!$L$9)))</f>
        <v>0</v>
      </c>
      <c r="N103" s="131">
        <f>+('[1]N EERR LOS NA'!N103*AA103)+((('[1]N EERR LOS NA'!N103*(100%-AA103))/(1+TASAS!$M$9)))</f>
        <v>0</v>
      </c>
      <c r="O103" s="194">
        <f t="shared" si="19"/>
        <v>0</v>
      </c>
      <c r="P103" s="303">
        <v>0</v>
      </c>
      <c r="Q103" s="303">
        <v>0</v>
      </c>
      <c r="R103" s="303">
        <v>0</v>
      </c>
      <c r="S103" s="303">
        <v>0</v>
      </c>
      <c r="T103" s="303">
        <v>0</v>
      </c>
      <c r="U103" s="303">
        <v>0</v>
      </c>
      <c r="V103" s="303">
        <v>0</v>
      </c>
      <c r="W103" s="303">
        <v>0</v>
      </c>
      <c r="X103" s="303">
        <v>0</v>
      </c>
      <c r="Y103" s="303">
        <v>0</v>
      </c>
      <c r="Z103" s="303">
        <v>0</v>
      </c>
      <c r="AA103" s="303">
        <v>0</v>
      </c>
    </row>
    <row r="104" spans="1:27" outlineLevel="1" x14ac:dyDescent="0.3">
      <c r="A104" s="203" t="s">
        <v>292</v>
      </c>
      <c r="B104" s="131"/>
      <c r="C104" s="131">
        <f>+('[1]N EERR LOS NA'!C104*P104)+((('[1]N EERR LOS NA'!C104*(100%-P104))/(1+TASAS!$B$9)))</f>
        <v>0</v>
      </c>
      <c r="D104" s="131">
        <f>+('[1]N EERR LOS NA'!D104*Q104)+((('[1]N EERR LOS NA'!D104*(100%-Q104))/(1+TASAS!$C$9)))</f>
        <v>0</v>
      </c>
      <c r="E104" s="131">
        <f>+('[1]N EERR LOS NA'!E104*R104)+((('[1]N EERR LOS NA'!E104*(100%-R104))/(1+TASAS!$D$9)))</f>
        <v>0</v>
      </c>
      <c r="F104" s="131">
        <f>+('[1]N EERR LOS NA'!F104*S104)+((('[1]N EERR LOS NA'!F104*(100%-S104))/(1+TASAS!$E$9)))</f>
        <v>0</v>
      </c>
      <c r="G104" s="131">
        <f>+('[1]N EERR LOS NA'!G104*T104)+((('[1]N EERR LOS NA'!G104*(100%-T104))/(1+TASAS!$F$9)))</f>
        <v>0</v>
      </c>
      <c r="H104" s="131">
        <f>+('[1]N EERR LOS NA'!H104*U104)+((('[1]N EERR LOS NA'!H104*(100%-U104))/(1+TASAS!$G$9)))</f>
        <v>0</v>
      </c>
      <c r="I104" s="131">
        <f>+('[1]N EERR LOS NA'!I104*V104)+((('[1]N EERR LOS NA'!I104*(100%-V104))/(1+TASAS!$H$9)))</f>
        <v>0</v>
      </c>
      <c r="J104" s="131">
        <f>+('[1]N EERR LOS NA'!J104*W104)+((('[1]N EERR LOS NA'!J104*(100%-W104))/(1+TASAS!$I$9)))</f>
        <v>0</v>
      </c>
      <c r="K104" s="131">
        <f>+('[1]N EERR LOS NA'!K104*X104)+((('[1]N EERR LOS NA'!K104*(100%-X104))/(1+TASAS!$J$9)))</f>
        <v>0</v>
      </c>
      <c r="L104" s="131">
        <f>+('[1]N EERR LOS NA'!L104*Y104)+((('[1]N EERR LOS NA'!L104*(100%-Y104))/(1+TASAS!$K$9)))</f>
        <v>0</v>
      </c>
      <c r="M104" s="131">
        <f>+('[1]N EERR LOS NA'!M104*Z104)+((('[1]N EERR LOS NA'!M104*(100%-Z104))/(1+TASAS!$L$9)))</f>
        <v>0</v>
      </c>
      <c r="N104" s="131">
        <f>+('[1]N EERR LOS NA'!N104*AA104)+((('[1]N EERR LOS NA'!N104*(100%-AA104))/(1+TASAS!$M$9)))</f>
        <v>0</v>
      </c>
      <c r="O104" s="194">
        <f t="shared" si="19"/>
        <v>0</v>
      </c>
      <c r="P104" s="303">
        <v>0</v>
      </c>
      <c r="Q104" s="303">
        <v>0</v>
      </c>
      <c r="R104" s="303">
        <v>0</v>
      </c>
      <c r="S104" s="303">
        <v>0</v>
      </c>
      <c r="T104" s="303">
        <v>0</v>
      </c>
      <c r="U104" s="303">
        <v>0</v>
      </c>
      <c r="V104" s="303">
        <v>0</v>
      </c>
      <c r="W104" s="303">
        <v>0</v>
      </c>
      <c r="X104" s="303">
        <v>0</v>
      </c>
      <c r="Y104" s="303">
        <v>0</v>
      </c>
      <c r="Z104" s="303">
        <v>0</v>
      </c>
      <c r="AA104" s="303">
        <v>0</v>
      </c>
    </row>
    <row r="105" spans="1:27" outlineLevel="1" x14ac:dyDescent="0.3">
      <c r="A105" s="203" t="s">
        <v>293</v>
      </c>
      <c r="B105" s="131"/>
      <c r="C105" s="131">
        <f>+('[1]N EERR LOS NA'!C105*P105)+((('[1]N EERR LOS NA'!C105*(100%-P105))/(1+TASAS!$B$9)))</f>
        <v>0</v>
      </c>
      <c r="D105" s="131">
        <f>+('[1]N EERR LOS NA'!D105*Q105)+((('[1]N EERR LOS NA'!D105*(100%-Q105))/(1+TASAS!$C$9)))</f>
        <v>0</v>
      </c>
      <c r="E105" s="131">
        <f>+('[1]N EERR LOS NA'!E105*R105)+((('[1]N EERR LOS NA'!E105*(100%-R105))/(1+TASAS!$D$9)))</f>
        <v>0</v>
      </c>
      <c r="F105" s="131">
        <f>+('[1]N EERR LOS NA'!F105*S105)+((('[1]N EERR LOS NA'!F105*(100%-S105))/(1+TASAS!$E$9)))</f>
        <v>0</v>
      </c>
      <c r="G105" s="131">
        <f>+('[1]N EERR LOS NA'!G105*T105)+((('[1]N EERR LOS NA'!G105*(100%-T105))/(1+TASAS!$F$9)))</f>
        <v>0</v>
      </c>
      <c r="H105" s="131">
        <f>+('[1]N EERR LOS NA'!H105*U105)+((('[1]N EERR LOS NA'!H105*(100%-U105))/(1+TASAS!$G$9)))</f>
        <v>0</v>
      </c>
      <c r="I105" s="131">
        <f>+('[1]N EERR LOS NA'!I105*V105)+((('[1]N EERR LOS NA'!I105*(100%-V105))/(1+TASAS!$H$9)))</f>
        <v>0</v>
      </c>
      <c r="J105" s="131">
        <f>+('[1]N EERR LOS NA'!J105*W105)+((('[1]N EERR LOS NA'!J105*(100%-W105))/(1+TASAS!$I$9)))</f>
        <v>0</v>
      </c>
      <c r="K105" s="131">
        <f>+('[1]N EERR LOS NA'!K105*X105)+((('[1]N EERR LOS NA'!K105*(100%-X105))/(1+TASAS!$J$9)))</f>
        <v>0</v>
      </c>
      <c r="L105" s="131">
        <f>+('[1]N EERR LOS NA'!L105*Y105)+((('[1]N EERR LOS NA'!L105*(100%-Y105))/(1+TASAS!$K$9)))</f>
        <v>0</v>
      </c>
      <c r="M105" s="131">
        <f>+('[1]N EERR LOS NA'!M105*Z105)+((('[1]N EERR LOS NA'!M105*(100%-Z105))/(1+TASAS!$L$9)))</f>
        <v>0</v>
      </c>
      <c r="N105" s="131">
        <f>+('[1]N EERR LOS NA'!N105*AA105)+((('[1]N EERR LOS NA'!N105*(100%-AA105))/(1+TASAS!$M$9)))</f>
        <v>0</v>
      </c>
      <c r="O105" s="194">
        <f t="shared" si="19"/>
        <v>0</v>
      </c>
      <c r="P105" s="303">
        <v>1</v>
      </c>
      <c r="Q105" s="303">
        <v>1</v>
      </c>
      <c r="R105" s="303">
        <v>1</v>
      </c>
      <c r="S105" s="303">
        <v>1</v>
      </c>
      <c r="T105" s="303">
        <v>1</v>
      </c>
      <c r="U105" s="303">
        <v>1</v>
      </c>
      <c r="V105" s="303">
        <v>1</v>
      </c>
      <c r="W105" s="303">
        <v>1</v>
      </c>
      <c r="X105" s="303">
        <v>1</v>
      </c>
      <c r="Y105" s="303">
        <v>1</v>
      </c>
      <c r="Z105" s="303">
        <v>1</v>
      </c>
      <c r="AA105" s="303">
        <v>1</v>
      </c>
    </row>
    <row r="106" spans="1:27" outlineLevel="1" x14ac:dyDescent="0.3">
      <c r="A106" s="203" t="s">
        <v>294</v>
      </c>
      <c r="B106" s="131"/>
      <c r="C106" s="131">
        <f>+('[1]N EERR LOS NA'!C106*P106)+((('[1]N EERR LOS NA'!C106*(100%-P106))/(1+TASAS!$B$9)))</f>
        <v>0</v>
      </c>
      <c r="D106" s="131">
        <f>+('[1]N EERR LOS NA'!D106*Q106)+((('[1]N EERR LOS NA'!D106*(100%-Q106))/(1+TASAS!$C$9)))</f>
        <v>0</v>
      </c>
      <c r="E106" s="131">
        <f>+('[1]N EERR LOS NA'!E106*R106)+((('[1]N EERR LOS NA'!E106*(100%-R106))/(1+TASAS!$D$9)))</f>
        <v>0</v>
      </c>
      <c r="F106" s="131">
        <f>+('[1]N EERR LOS NA'!F106*S106)+((('[1]N EERR LOS NA'!F106*(100%-S106))/(1+TASAS!$E$9)))</f>
        <v>0</v>
      </c>
      <c r="G106" s="131">
        <f>+('[1]N EERR LOS NA'!G106*T106)+((('[1]N EERR LOS NA'!G106*(100%-T106))/(1+TASAS!$F$9)))</f>
        <v>0</v>
      </c>
      <c r="H106" s="131">
        <f>+('[1]N EERR LOS NA'!H106*U106)+((('[1]N EERR LOS NA'!H106*(100%-U106))/(1+TASAS!$G$9)))</f>
        <v>0</v>
      </c>
      <c r="I106" s="131">
        <f>+('[1]N EERR LOS NA'!I106*V106)+((('[1]N EERR LOS NA'!I106*(100%-V106))/(1+TASAS!$H$9)))</f>
        <v>0</v>
      </c>
      <c r="J106" s="131">
        <f>+('[1]N EERR LOS NA'!J106*W106)+((('[1]N EERR LOS NA'!J106*(100%-W106))/(1+TASAS!$I$9)))</f>
        <v>0</v>
      </c>
      <c r="K106" s="131">
        <f>+('[1]N EERR LOS NA'!K106*X106)+((('[1]N EERR LOS NA'!K106*(100%-X106))/(1+TASAS!$J$9)))</f>
        <v>0</v>
      </c>
      <c r="L106" s="131">
        <f>+('[1]N EERR LOS NA'!L106*Y106)+((('[1]N EERR LOS NA'!L106*(100%-Y106))/(1+TASAS!$K$9)))</f>
        <v>0</v>
      </c>
      <c r="M106" s="131">
        <f>+('[1]N EERR LOS NA'!M106*Z106)+((('[1]N EERR LOS NA'!M106*(100%-Z106))/(1+TASAS!$L$9)))</f>
        <v>0</v>
      </c>
      <c r="N106" s="131">
        <f>+('[1]N EERR LOS NA'!N106*AA106)+((('[1]N EERR LOS NA'!N106*(100%-AA106))/(1+TASAS!$M$9)))</f>
        <v>0</v>
      </c>
      <c r="O106" s="194">
        <f t="shared" si="19"/>
        <v>0</v>
      </c>
      <c r="P106" s="303">
        <v>1</v>
      </c>
      <c r="Q106" s="303">
        <v>1</v>
      </c>
      <c r="R106" s="303">
        <v>1</v>
      </c>
      <c r="S106" s="303">
        <v>1</v>
      </c>
      <c r="T106" s="303">
        <v>1</v>
      </c>
      <c r="U106" s="303">
        <v>1</v>
      </c>
      <c r="V106" s="303">
        <v>1</v>
      </c>
      <c r="W106" s="303">
        <v>1</v>
      </c>
      <c r="X106" s="303">
        <v>1</v>
      </c>
      <c r="Y106" s="303">
        <v>1</v>
      </c>
      <c r="Z106" s="303">
        <v>1</v>
      </c>
      <c r="AA106" s="303">
        <v>1</v>
      </c>
    </row>
    <row r="107" spans="1:27" outlineLevel="1" x14ac:dyDescent="0.3">
      <c r="A107" s="203" t="s">
        <v>295</v>
      </c>
      <c r="B107" s="131"/>
      <c r="C107" s="131">
        <f>+('[1]N EERR LOS NA'!C107*P107)+((('[1]N EERR LOS NA'!C107*(100%-P107))/(1+TASAS!$B$9)))</f>
        <v>0</v>
      </c>
      <c r="D107" s="131">
        <f>+('[1]N EERR LOS NA'!D107*Q107)+((('[1]N EERR LOS NA'!D107*(100%-Q107))/(1+TASAS!$C$9)))</f>
        <v>0</v>
      </c>
      <c r="E107" s="131">
        <f>+('[1]N EERR LOS NA'!E107*R107)+((('[1]N EERR LOS NA'!E107*(100%-R107))/(1+TASAS!$D$9)))</f>
        <v>0</v>
      </c>
      <c r="F107" s="131">
        <f>+('[1]N EERR LOS NA'!F107*S107)+((('[1]N EERR LOS NA'!F107*(100%-S107))/(1+TASAS!$E$9)))</f>
        <v>0</v>
      </c>
      <c r="G107" s="131">
        <f>+('[1]N EERR LOS NA'!G107*T107)+((('[1]N EERR LOS NA'!G107*(100%-T107))/(1+TASAS!$F$9)))</f>
        <v>0</v>
      </c>
      <c r="H107" s="131">
        <f>+('[1]N EERR LOS NA'!H107*U107)+((('[1]N EERR LOS NA'!H107*(100%-U107))/(1+TASAS!$G$9)))</f>
        <v>0</v>
      </c>
      <c r="I107" s="131">
        <f>+('[1]N EERR LOS NA'!I107*V107)+((('[1]N EERR LOS NA'!I107*(100%-V107))/(1+TASAS!$H$9)))</f>
        <v>0</v>
      </c>
      <c r="J107" s="131">
        <f>+('[1]N EERR LOS NA'!J107*W107)+((('[1]N EERR LOS NA'!J107*(100%-W107))/(1+TASAS!$I$9)))</f>
        <v>0</v>
      </c>
      <c r="K107" s="131">
        <f>+('[1]N EERR LOS NA'!K107*X107)+((('[1]N EERR LOS NA'!K107*(100%-X107))/(1+TASAS!$J$9)))</f>
        <v>0</v>
      </c>
      <c r="L107" s="131">
        <f>+('[1]N EERR LOS NA'!L107*Y107)+((('[1]N EERR LOS NA'!L107*(100%-Y107))/(1+TASAS!$K$9)))</f>
        <v>0</v>
      </c>
      <c r="M107" s="131">
        <f>+('[1]N EERR LOS NA'!M107*Z107)+((('[1]N EERR LOS NA'!M107*(100%-Z107))/(1+TASAS!$L$9)))</f>
        <v>0</v>
      </c>
      <c r="N107" s="131">
        <f>+('[1]N EERR LOS NA'!N107*AA107)+((('[1]N EERR LOS NA'!N107*(100%-AA107))/(1+TASAS!$M$9)))</f>
        <v>0</v>
      </c>
      <c r="O107" s="194">
        <f t="shared" si="19"/>
        <v>0</v>
      </c>
      <c r="P107" s="303">
        <v>0</v>
      </c>
      <c r="Q107" s="303">
        <v>0</v>
      </c>
      <c r="R107" s="303">
        <v>0</v>
      </c>
      <c r="S107" s="303">
        <v>0</v>
      </c>
      <c r="T107" s="303">
        <v>0</v>
      </c>
      <c r="U107" s="303">
        <v>0</v>
      </c>
      <c r="V107" s="303">
        <v>0</v>
      </c>
      <c r="W107" s="303">
        <v>0</v>
      </c>
      <c r="X107" s="303">
        <v>0</v>
      </c>
      <c r="Y107" s="303">
        <v>0</v>
      </c>
      <c r="Z107" s="303">
        <v>0</v>
      </c>
      <c r="AA107" s="303">
        <v>0</v>
      </c>
    </row>
    <row r="108" spans="1:27" outlineLevel="1" x14ac:dyDescent="0.3">
      <c r="A108" s="203" t="s">
        <v>296</v>
      </c>
      <c r="B108" s="131"/>
      <c r="C108" s="131">
        <f>+('[1]N EERR LOS NA'!C108*P108)+((('[1]N EERR LOS NA'!C108*(100%-P108))/(1+TASAS!$B$9)))</f>
        <v>200</v>
      </c>
      <c r="D108" s="131">
        <f>+('[1]N EERR LOS NA'!D108*Q108)+((('[1]N EERR LOS NA'!D108*(100%-Q108))/(1+TASAS!$C$9)))</f>
        <v>80</v>
      </c>
      <c r="E108" s="131">
        <f>+('[1]N EERR LOS NA'!E108*R108)+((('[1]N EERR LOS NA'!E108*(100%-R108))/(1+TASAS!$D$9)))</f>
        <v>80</v>
      </c>
      <c r="F108" s="131">
        <f>+('[1]N EERR LOS NA'!F108*S108)+((('[1]N EERR LOS NA'!F108*(100%-S108))/(1+TASAS!$E$9)))</f>
        <v>65</v>
      </c>
      <c r="G108" s="131">
        <f>+('[1]N EERR LOS NA'!G108*T108)+((('[1]N EERR LOS NA'!G108*(100%-T108))/(1+TASAS!$F$9)))</f>
        <v>100</v>
      </c>
      <c r="H108" s="131">
        <f>+('[1]N EERR LOS NA'!H108*U108)+((('[1]N EERR LOS NA'!H108*(100%-U108))/(1+TASAS!$G$9)))</f>
        <v>240</v>
      </c>
      <c r="I108" s="131">
        <f>+('[1]N EERR LOS NA'!I108*V108)+((('[1]N EERR LOS NA'!I108*(100%-V108))/(1+TASAS!$H$9)))</f>
        <v>0</v>
      </c>
      <c r="J108" s="131">
        <f>+('[1]N EERR LOS NA'!J108*W108)+((('[1]N EERR LOS NA'!J108*(100%-W108))/(1+TASAS!$I$9)))</f>
        <v>0</v>
      </c>
      <c r="K108" s="131">
        <f>+('[1]N EERR LOS NA'!K108*X108)+((('[1]N EERR LOS NA'!K108*(100%-X108))/(1+TASAS!$J$9)))</f>
        <v>0</v>
      </c>
      <c r="L108" s="131">
        <f>+('[1]N EERR LOS NA'!L108*Y108)+((('[1]N EERR LOS NA'!L108*(100%-Y108))/(1+TASAS!$K$9)))</f>
        <v>0</v>
      </c>
      <c r="M108" s="131">
        <f>+('[1]N EERR LOS NA'!M108*Z108)+((('[1]N EERR LOS NA'!M108*(100%-Z108))/(1+TASAS!$L$9)))</f>
        <v>0</v>
      </c>
      <c r="N108" s="131">
        <f>+('[1]N EERR LOS NA'!N108*AA108)+((('[1]N EERR LOS NA'!N108*(100%-AA108))/(1+TASAS!$M$9)))</f>
        <v>0</v>
      </c>
      <c r="O108" s="194">
        <f t="shared" si="19"/>
        <v>765</v>
      </c>
      <c r="P108" s="303">
        <v>1</v>
      </c>
      <c r="Q108" s="303">
        <v>1</v>
      </c>
      <c r="R108" s="303">
        <v>1</v>
      </c>
      <c r="S108" s="303">
        <v>1</v>
      </c>
      <c r="T108" s="303">
        <v>1</v>
      </c>
      <c r="U108" s="303">
        <v>1</v>
      </c>
      <c r="V108" s="303">
        <v>1</v>
      </c>
      <c r="W108" s="303">
        <v>1</v>
      </c>
      <c r="X108" s="303">
        <v>1</v>
      </c>
      <c r="Y108" s="303">
        <v>1</v>
      </c>
      <c r="Z108" s="303">
        <v>1</v>
      </c>
      <c r="AA108" s="303">
        <v>1</v>
      </c>
    </row>
    <row r="109" spans="1:27" outlineLevel="1" x14ac:dyDescent="0.3">
      <c r="A109" s="203" t="s">
        <v>297</v>
      </c>
      <c r="B109" s="131"/>
      <c r="C109" s="131">
        <f>+('[1]N EERR LOS NA'!C109*P109)+((('[1]N EERR LOS NA'!C109*(100%-P109))/(1+TASAS!$B$9)))</f>
        <v>0</v>
      </c>
      <c r="D109" s="131">
        <f>+('[1]N EERR LOS NA'!D109*Q109)+((('[1]N EERR LOS NA'!D109*(100%-Q109))/(1+TASAS!$C$9)))</f>
        <v>0</v>
      </c>
      <c r="E109" s="131">
        <f>+('[1]N EERR LOS NA'!E109*R109)+((('[1]N EERR LOS NA'!E109*(100%-R109))/(1+TASAS!$D$9)))</f>
        <v>0</v>
      </c>
      <c r="F109" s="131">
        <f>+('[1]N EERR LOS NA'!F109*S109)+((('[1]N EERR LOS NA'!F109*(100%-S109))/(1+TASAS!$E$9)))</f>
        <v>0</v>
      </c>
      <c r="G109" s="131">
        <f>+('[1]N EERR LOS NA'!G109*T109)+((('[1]N EERR LOS NA'!G109*(100%-T109))/(1+TASAS!$F$9)))</f>
        <v>0</v>
      </c>
      <c r="H109" s="131">
        <f>+('[1]N EERR LOS NA'!H109*U109)+((('[1]N EERR LOS NA'!H109*(100%-U109))/(1+TASAS!$G$9)))</f>
        <v>0</v>
      </c>
      <c r="I109" s="131">
        <f>+('[1]N EERR LOS NA'!I109*V109)+((('[1]N EERR LOS NA'!I109*(100%-V109))/(1+TASAS!$H$9)))</f>
        <v>0</v>
      </c>
      <c r="J109" s="131">
        <f>+('[1]N EERR LOS NA'!J109*W109)+((('[1]N EERR LOS NA'!J109*(100%-W109))/(1+TASAS!$I$9)))</f>
        <v>0</v>
      </c>
      <c r="K109" s="131">
        <f>+('[1]N EERR LOS NA'!K109*X109)+((('[1]N EERR LOS NA'!K109*(100%-X109))/(1+TASAS!$J$9)))</f>
        <v>0</v>
      </c>
      <c r="L109" s="131">
        <f>+('[1]N EERR LOS NA'!L109*Y109)+((('[1]N EERR LOS NA'!L109*(100%-Y109))/(1+TASAS!$K$9)))</f>
        <v>0</v>
      </c>
      <c r="M109" s="131">
        <f>+('[1]N EERR LOS NA'!M109*Z109)+((('[1]N EERR LOS NA'!M109*(100%-Z109))/(1+TASAS!$L$9)))</f>
        <v>0</v>
      </c>
      <c r="N109" s="131">
        <f>+('[1]N EERR LOS NA'!N109*AA109)+((('[1]N EERR LOS NA'!N109*(100%-AA109))/(1+TASAS!$M$9)))</f>
        <v>0</v>
      </c>
      <c r="O109" s="194">
        <f t="shared" si="19"/>
        <v>0</v>
      </c>
      <c r="P109" s="303">
        <v>0</v>
      </c>
      <c r="Q109" s="303">
        <v>0</v>
      </c>
      <c r="R109" s="303">
        <v>0</v>
      </c>
      <c r="S109" s="303">
        <v>0</v>
      </c>
      <c r="T109" s="303">
        <v>0</v>
      </c>
      <c r="U109" s="303">
        <v>0</v>
      </c>
      <c r="V109" s="303">
        <v>0</v>
      </c>
      <c r="W109" s="303">
        <v>0</v>
      </c>
      <c r="X109" s="303">
        <v>0</v>
      </c>
      <c r="Y109" s="303">
        <v>0</v>
      </c>
      <c r="Z109" s="303">
        <v>0</v>
      </c>
      <c r="AA109" s="303">
        <v>0</v>
      </c>
    </row>
    <row r="110" spans="1:27" outlineLevel="1" x14ac:dyDescent="0.3">
      <c r="A110" s="203" t="s">
        <v>298</v>
      </c>
      <c r="B110" s="131"/>
      <c r="C110" s="131">
        <f>+('[1]N EERR LOS NA'!C110*P110)+((('[1]N EERR LOS NA'!C110*(100%-P110))/(1+TASAS!$B$9)))</f>
        <v>0</v>
      </c>
      <c r="D110" s="131">
        <f>+('[1]N EERR LOS NA'!D110*Q110)+((('[1]N EERR LOS NA'!D110*(100%-Q110))/(1+TASAS!$C$9)))</f>
        <v>0</v>
      </c>
      <c r="E110" s="131">
        <f>+('[1]N EERR LOS NA'!E110*R110)+((('[1]N EERR LOS NA'!E110*(100%-R110))/(1+TASAS!$D$9)))</f>
        <v>0</v>
      </c>
      <c r="F110" s="131">
        <f>+('[1]N EERR LOS NA'!F110*S110)+((('[1]N EERR LOS NA'!F110*(100%-S110))/(1+TASAS!$E$9)))</f>
        <v>0</v>
      </c>
      <c r="G110" s="131">
        <f>+('[1]N EERR LOS NA'!G110*T110)+((('[1]N EERR LOS NA'!G110*(100%-T110))/(1+TASAS!$F$9)))</f>
        <v>0</v>
      </c>
      <c r="H110" s="131">
        <f>+('[1]N EERR LOS NA'!H110*U110)+((('[1]N EERR LOS NA'!H110*(100%-U110))/(1+TASAS!$G$9)))</f>
        <v>0</v>
      </c>
      <c r="I110" s="131">
        <f>+('[1]N EERR LOS NA'!I110*V110)+((('[1]N EERR LOS NA'!I110*(100%-V110))/(1+TASAS!$H$9)))</f>
        <v>0</v>
      </c>
      <c r="J110" s="131">
        <f>+('[1]N EERR LOS NA'!J110*W110)+((('[1]N EERR LOS NA'!J110*(100%-W110))/(1+TASAS!$I$9)))</f>
        <v>0</v>
      </c>
      <c r="K110" s="131">
        <f>+('[1]N EERR LOS NA'!K110*X110)+((('[1]N EERR LOS NA'!K110*(100%-X110))/(1+TASAS!$J$9)))</f>
        <v>0</v>
      </c>
      <c r="L110" s="131">
        <f>+('[1]N EERR LOS NA'!L110*Y110)+((('[1]N EERR LOS NA'!L110*(100%-Y110))/(1+TASAS!$K$9)))</f>
        <v>0</v>
      </c>
      <c r="M110" s="131">
        <f>+('[1]N EERR LOS NA'!M110*Z110)+((('[1]N EERR LOS NA'!M110*(100%-Z110))/(1+TASAS!$L$9)))</f>
        <v>0</v>
      </c>
      <c r="N110" s="131">
        <f>+('[1]N EERR LOS NA'!N110*AA110)+((('[1]N EERR LOS NA'!N110*(100%-AA110))/(1+TASAS!$M$9)))</f>
        <v>0</v>
      </c>
      <c r="O110" s="194">
        <f t="shared" si="19"/>
        <v>0</v>
      </c>
      <c r="P110" s="303">
        <v>0</v>
      </c>
      <c r="Q110" s="303">
        <v>0</v>
      </c>
      <c r="R110" s="303">
        <v>0</v>
      </c>
      <c r="S110" s="303">
        <v>0</v>
      </c>
      <c r="T110" s="303">
        <v>0</v>
      </c>
      <c r="U110" s="303">
        <v>0</v>
      </c>
      <c r="V110" s="303">
        <v>0</v>
      </c>
      <c r="W110" s="303">
        <v>0</v>
      </c>
      <c r="X110" s="303">
        <v>0</v>
      </c>
      <c r="Y110" s="303">
        <v>0</v>
      </c>
      <c r="Z110" s="303">
        <v>0</v>
      </c>
      <c r="AA110" s="303">
        <v>0</v>
      </c>
    </row>
    <row r="111" spans="1:27" outlineLevel="1" x14ac:dyDescent="0.3">
      <c r="A111" s="203" t="s">
        <v>299</v>
      </c>
      <c r="B111" s="131"/>
      <c r="C111" s="131">
        <f>+('[1]N EERR LOS NA'!C111*P111)+((('[1]N EERR LOS NA'!C111*(100%-P111))/(1+TASAS!$B$9)))</f>
        <v>0</v>
      </c>
      <c r="D111" s="131">
        <f>+('[1]N EERR LOS NA'!D111*Q111)+((('[1]N EERR LOS NA'!D111*(100%-Q111))/(1+TASAS!$C$9)))</f>
        <v>0</v>
      </c>
      <c r="E111" s="131">
        <f>+('[1]N EERR LOS NA'!E111*R111)+((('[1]N EERR LOS NA'!E111*(100%-R111))/(1+TASAS!$D$9)))</f>
        <v>0</v>
      </c>
      <c r="F111" s="131">
        <f>+('[1]N EERR LOS NA'!F111*S111)+((('[1]N EERR LOS NA'!F111*(100%-S111))/(1+TASAS!$E$9)))</f>
        <v>0</v>
      </c>
      <c r="G111" s="131">
        <f>+('[1]N EERR LOS NA'!G111*T111)+((('[1]N EERR LOS NA'!G111*(100%-T111))/(1+TASAS!$F$9)))</f>
        <v>0</v>
      </c>
      <c r="H111" s="131">
        <f>+('[1]N EERR LOS NA'!H111*U111)+((('[1]N EERR LOS NA'!H111*(100%-U111))/(1+TASAS!$G$9)))</f>
        <v>0</v>
      </c>
      <c r="I111" s="131">
        <f>+('[1]N EERR LOS NA'!I111*V111)+((('[1]N EERR LOS NA'!I111*(100%-V111))/(1+TASAS!$H$9)))</f>
        <v>0</v>
      </c>
      <c r="J111" s="131">
        <f>+('[1]N EERR LOS NA'!J111*W111)+((('[1]N EERR LOS NA'!J111*(100%-W111))/(1+TASAS!$I$9)))</f>
        <v>0</v>
      </c>
      <c r="K111" s="131">
        <f>+('[1]N EERR LOS NA'!K111*X111)+((('[1]N EERR LOS NA'!K111*(100%-X111))/(1+TASAS!$J$9)))</f>
        <v>0</v>
      </c>
      <c r="L111" s="131">
        <f>+('[1]N EERR LOS NA'!L111*Y111)+((('[1]N EERR LOS NA'!L111*(100%-Y111))/(1+TASAS!$K$9)))</f>
        <v>0</v>
      </c>
      <c r="M111" s="131">
        <f>+('[1]N EERR LOS NA'!M111*Z111)+((('[1]N EERR LOS NA'!M111*(100%-Z111))/(1+TASAS!$L$9)))</f>
        <v>0</v>
      </c>
      <c r="N111" s="131">
        <f>+('[1]N EERR LOS NA'!N111*AA111)+((('[1]N EERR LOS NA'!N111*(100%-AA111))/(1+TASAS!$M$9)))</f>
        <v>0</v>
      </c>
      <c r="O111" s="194">
        <f t="shared" si="19"/>
        <v>0</v>
      </c>
      <c r="P111" s="303">
        <v>1</v>
      </c>
      <c r="Q111" s="303">
        <v>1</v>
      </c>
      <c r="R111" s="303">
        <v>1</v>
      </c>
      <c r="S111" s="303">
        <v>1</v>
      </c>
      <c r="T111" s="303">
        <v>1</v>
      </c>
      <c r="U111" s="303">
        <v>1</v>
      </c>
      <c r="V111" s="303">
        <v>1</v>
      </c>
      <c r="W111" s="303">
        <v>1</v>
      </c>
      <c r="X111" s="303">
        <v>1</v>
      </c>
      <c r="Y111" s="303">
        <v>1</v>
      </c>
      <c r="Z111" s="303">
        <v>1</v>
      </c>
      <c r="AA111" s="303">
        <v>1</v>
      </c>
    </row>
    <row r="112" spans="1:27" outlineLevel="1" x14ac:dyDescent="0.3">
      <c r="A112" s="203" t="s">
        <v>300</v>
      </c>
      <c r="B112" s="131"/>
      <c r="C112" s="131">
        <f>+('[1]N EERR LOS NA'!C112*P112)+((('[1]N EERR LOS NA'!C112*(100%-P112))/(1+TASAS!$B$9)))</f>
        <v>0</v>
      </c>
      <c r="D112" s="131">
        <f>+('[1]N EERR LOS NA'!D112*Q112)+((('[1]N EERR LOS NA'!D112*(100%-Q112))/(1+TASAS!$C$9)))</f>
        <v>0</v>
      </c>
      <c r="E112" s="131">
        <f>+('[1]N EERR LOS NA'!E112*R112)+((('[1]N EERR LOS NA'!E112*(100%-R112))/(1+TASAS!$D$9)))</f>
        <v>0</v>
      </c>
      <c r="F112" s="131">
        <f>+('[1]N EERR LOS NA'!F112*S112)+((('[1]N EERR LOS NA'!F112*(100%-S112))/(1+TASAS!$E$9)))</f>
        <v>0</v>
      </c>
      <c r="G112" s="131">
        <f>+('[1]N EERR LOS NA'!G112*T112)+((('[1]N EERR LOS NA'!G112*(100%-T112))/(1+TASAS!$F$9)))</f>
        <v>0</v>
      </c>
      <c r="H112" s="131">
        <f>+('[1]N EERR LOS NA'!H112*U112)+((('[1]N EERR LOS NA'!H112*(100%-U112))/(1+TASAS!$G$9)))</f>
        <v>0</v>
      </c>
      <c r="I112" s="131">
        <f>+('[1]N EERR LOS NA'!I112*V112)+((('[1]N EERR LOS NA'!I112*(100%-V112))/(1+TASAS!$H$9)))</f>
        <v>0</v>
      </c>
      <c r="J112" s="131">
        <f>+('[1]N EERR LOS NA'!J112*W112)+((('[1]N EERR LOS NA'!J112*(100%-W112))/(1+TASAS!$I$9)))</f>
        <v>0</v>
      </c>
      <c r="K112" s="131">
        <f>+('[1]N EERR LOS NA'!K112*X112)+((('[1]N EERR LOS NA'!K112*(100%-X112))/(1+TASAS!$J$9)))</f>
        <v>0</v>
      </c>
      <c r="L112" s="131">
        <f>+('[1]N EERR LOS NA'!L112*Y112)+((('[1]N EERR LOS NA'!L112*(100%-Y112))/(1+TASAS!$K$9)))</f>
        <v>0</v>
      </c>
      <c r="M112" s="131">
        <f>+('[1]N EERR LOS NA'!M112*Z112)+((('[1]N EERR LOS NA'!M112*(100%-Z112))/(1+TASAS!$L$9)))</f>
        <v>0</v>
      </c>
      <c r="N112" s="131">
        <f>+('[1]N EERR LOS NA'!N112*AA112)+((('[1]N EERR LOS NA'!N112*(100%-AA112))/(1+TASAS!$M$9)))</f>
        <v>0</v>
      </c>
      <c r="O112" s="194">
        <f t="shared" si="19"/>
        <v>0</v>
      </c>
      <c r="P112" s="303">
        <v>1</v>
      </c>
      <c r="Q112" s="303">
        <v>1</v>
      </c>
      <c r="R112" s="303">
        <v>1</v>
      </c>
      <c r="S112" s="303">
        <v>1</v>
      </c>
      <c r="T112" s="303">
        <v>1</v>
      </c>
      <c r="U112" s="303">
        <v>1</v>
      </c>
      <c r="V112" s="303">
        <v>1</v>
      </c>
      <c r="W112" s="303">
        <v>1</v>
      </c>
      <c r="X112" s="303">
        <v>1</v>
      </c>
      <c r="Y112" s="303">
        <v>1</v>
      </c>
      <c r="Z112" s="303">
        <v>1</v>
      </c>
      <c r="AA112" s="303">
        <v>1</v>
      </c>
    </row>
    <row r="113" spans="1:27" outlineLevel="1" x14ac:dyDescent="0.3">
      <c r="A113" s="203" t="s">
        <v>301</v>
      </c>
      <c r="B113" s="131"/>
      <c r="C113" s="131">
        <f>+('[1]N EERR LOS NA'!C113*P113)+((('[1]N EERR LOS NA'!C113*(100%-P113))/(1+TASAS!$B$9)))</f>
        <v>0</v>
      </c>
      <c r="D113" s="131">
        <f>+('[1]N EERR LOS NA'!D113*Q113)+((('[1]N EERR LOS NA'!D113*(100%-Q113))/(1+TASAS!$C$9)))</f>
        <v>0</v>
      </c>
      <c r="E113" s="131">
        <f>+('[1]N EERR LOS NA'!E113*R113)+((('[1]N EERR LOS NA'!E113*(100%-R113))/(1+TASAS!$D$9)))</f>
        <v>0</v>
      </c>
      <c r="F113" s="131">
        <f>+('[1]N EERR LOS NA'!F113*S113)+((('[1]N EERR LOS NA'!F113*(100%-S113))/(1+TASAS!$E$9)))</f>
        <v>0</v>
      </c>
      <c r="G113" s="131">
        <f>+('[1]N EERR LOS NA'!G113*T113)+((('[1]N EERR LOS NA'!G113*(100%-T113))/(1+TASAS!$F$9)))</f>
        <v>0</v>
      </c>
      <c r="H113" s="131">
        <f>+('[1]N EERR LOS NA'!H113*U113)+((('[1]N EERR LOS NA'!H113*(100%-U113))/(1+TASAS!$G$9)))</f>
        <v>0</v>
      </c>
      <c r="I113" s="131">
        <f>+('[1]N EERR LOS NA'!I113*V113)+((('[1]N EERR LOS NA'!I113*(100%-V113))/(1+TASAS!$H$9)))</f>
        <v>0</v>
      </c>
      <c r="J113" s="131">
        <f>+('[1]N EERR LOS NA'!J113*W113)+((('[1]N EERR LOS NA'!J113*(100%-W113))/(1+TASAS!$I$9)))</f>
        <v>0</v>
      </c>
      <c r="K113" s="131">
        <f>+('[1]N EERR LOS NA'!K113*X113)+((('[1]N EERR LOS NA'!K113*(100%-X113))/(1+TASAS!$J$9)))</f>
        <v>0</v>
      </c>
      <c r="L113" s="131">
        <f>+('[1]N EERR LOS NA'!L113*Y113)+((('[1]N EERR LOS NA'!L113*(100%-Y113))/(1+TASAS!$K$9)))</f>
        <v>0</v>
      </c>
      <c r="M113" s="131">
        <f>+('[1]N EERR LOS NA'!M113*Z113)+((('[1]N EERR LOS NA'!M113*(100%-Z113))/(1+TASAS!$L$9)))</f>
        <v>0</v>
      </c>
      <c r="N113" s="131">
        <f>+('[1]N EERR LOS NA'!N113*AA113)+((('[1]N EERR LOS NA'!N113*(100%-AA113))/(1+TASAS!$M$9)))</f>
        <v>0</v>
      </c>
      <c r="O113" s="194">
        <f t="shared" si="19"/>
        <v>0</v>
      </c>
      <c r="P113" s="303">
        <v>0</v>
      </c>
      <c r="Q113" s="303">
        <v>0</v>
      </c>
      <c r="R113" s="303">
        <v>0</v>
      </c>
      <c r="S113" s="303">
        <v>0</v>
      </c>
      <c r="T113" s="303">
        <v>0</v>
      </c>
      <c r="U113" s="303">
        <v>0</v>
      </c>
      <c r="V113" s="303">
        <v>0</v>
      </c>
      <c r="W113" s="303">
        <v>0</v>
      </c>
      <c r="X113" s="303">
        <v>0</v>
      </c>
      <c r="Y113" s="303">
        <v>0</v>
      </c>
      <c r="Z113" s="303">
        <v>0</v>
      </c>
      <c r="AA113" s="303">
        <v>0</v>
      </c>
    </row>
    <row r="114" spans="1:27" outlineLevel="1" x14ac:dyDescent="0.3">
      <c r="A114" s="203" t="s">
        <v>302</v>
      </c>
      <c r="B114" s="131"/>
      <c r="C114" s="131">
        <f>+('[1]N EERR LOS NA'!C114*P114)+((('[1]N EERR LOS NA'!C114*(100%-P114))/(1+TASAS!$B$9)))</f>
        <v>0</v>
      </c>
      <c r="D114" s="131">
        <f>+('[1]N EERR LOS NA'!D114*Q114)+((('[1]N EERR LOS NA'!D114*(100%-Q114))/(1+TASAS!$C$9)))</f>
        <v>0</v>
      </c>
      <c r="E114" s="131">
        <f>+('[1]N EERR LOS NA'!E114*R114)+((('[1]N EERR LOS NA'!E114*(100%-R114))/(1+TASAS!$D$9)))</f>
        <v>0</v>
      </c>
      <c r="F114" s="131">
        <f>+('[1]N EERR LOS NA'!F114*S114)+((('[1]N EERR LOS NA'!F114*(100%-S114))/(1+TASAS!$E$9)))</f>
        <v>0</v>
      </c>
      <c r="G114" s="131">
        <f>+('[1]N EERR LOS NA'!G114*T114)+((('[1]N EERR LOS NA'!G114*(100%-T114))/(1+TASAS!$F$9)))</f>
        <v>0</v>
      </c>
      <c r="H114" s="131">
        <f>+('[1]N EERR LOS NA'!H114*U114)+((('[1]N EERR LOS NA'!H114*(100%-U114))/(1+TASAS!$G$9)))</f>
        <v>0</v>
      </c>
      <c r="I114" s="131">
        <f>+('[1]N EERR LOS NA'!I114*V114)+((('[1]N EERR LOS NA'!I114*(100%-V114))/(1+TASAS!$H$9)))</f>
        <v>0</v>
      </c>
      <c r="J114" s="131">
        <f>+('[1]N EERR LOS NA'!J114*W114)+((('[1]N EERR LOS NA'!J114*(100%-W114))/(1+TASAS!$I$9)))</f>
        <v>0</v>
      </c>
      <c r="K114" s="131">
        <f>+('[1]N EERR LOS NA'!K114*X114)+((('[1]N EERR LOS NA'!K114*(100%-X114))/(1+TASAS!$J$9)))</f>
        <v>0</v>
      </c>
      <c r="L114" s="131">
        <f>+('[1]N EERR LOS NA'!L114*Y114)+((('[1]N EERR LOS NA'!L114*(100%-Y114))/(1+TASAS!$K$9)))</f>
        <v>0</v>
      </c>
      <c r="M114" s="131">
        <f>+('[1]N EERR LOS NA'!M114*Z114)+((('[1]N EERR LOS NA'!M114*(100%-Z114))/(1+TASAS!$L$9)))</f>
        <v>0</v>
      </c>
      <c r="N114" s="131">
        <f>+('[1]N EERR LOS NA'!N114*AA114)+((('[1]N EERR LOS NA'!N114*(100%-AA114))/(1+TASAS!$M$9)))</f>
        <v>0</v>
      </c>
      <c r="O114" s="194">
        <f t="shared" si="19"/>
        <v>0</v>
      </c>
      <c r="P114" s="303">
        <v>0</v>
      </c>
      <c r="Q114" s="303">
        <v>0</v>
      </c>
      <c r="R114" s="303">
        <v>0</v>
      </c>
      <c r="S114" s="303">
        <v>0</v>
      </c>
      <c r="T114" s="303">
        <v>0</v>
      </c>
      <c r="U114" s="303">
        <v>0</v>
      </c>
      <c r="V114" s="303">
        <v>0</v>
      </c>
      <c r="W114" s="303">
        <v>0</v>
      </c>
      <c r="X114" s="303">
        <v>0</v>
      </c>
      <c r="Y114" s="303">
        <v>0</v>
      </c>
      <c r="Z114" s="303">
        <v>0</v>
      </c>
      <c r="AA114" s="303">
        <v>0</v>
      </c>
    </row>
    <row r="115" spans="1:27" outlineLevel="1" x14ac:dyDescent="0.3">
      <c r="A115" s="203" t="s">
        <v>303</v>
      </c>
      <c r="B115" s="131"/>
      <c r="C115" s="131">
        <f>+('[1]N EERR LOS NA'!C115*P115)+((('[1]N EERR LOS NA'!C115*(100%-P115))/(1+TASAS!$B$9)))</f>
        <v>0</v>
      </c>
      <c r="D115" s="131">
        <f>+('[1]N EERR LOS NA'!D115*Q115)+((('[1]N EERR LOS NA'!D115*(100%-Q115))/(1+TASAS!$C$9)))</f>
        <v>0</v>
      </c>
      <c r="E115" s="131">
        <f>+('[1]N EERR LOS NA'!E115*R115)+((('[1]N EERR LOS NA'!E115*(100%-R115))/(1+TASAS!$D$9)))</f>
        <v>0</v>
      </c>
      <c r="F115" s="131">
        <f>+('[1]N EERR LOS NA'!F115*S115)+((('[1]N EERR LOS NA'!F115*(100%-S115))/(1+TASAS!$E$9)))</f>
        <v>0</v>
      </c>
      <c r="G115" s="131">
        <f>+('[1]N EERR LOS NA'!G115*T115)+((('[1]N EERR LOS NA'!G115*(100%-T115))/(1+TASAS!$F$9)))</f>
        <v>0</v>
      </c>
      <c r="H115" s="131">
        <f>+('[1]N EERR LOS NA'!H115*U115)+((('[1]N EERR LOS NA'!H115*(100%-U115))/(1+TASAS!$G$9)))</f>
        <v>0</v>
      </c>
      <c r="I115" s="131">
        <f>+('[1]N EERR LOS NA'!I115*V115)+((('[1]N EERR LOS NA'!I115*(100%-V115))/(1+TASAS!$H$9)))</f>
        <v>0</v>
      </c>
      <c r="J115" s="131">
        <f>+('[1]N EERR LOS NA'!J115*W115)+((('[1]N EERR LOS NA'!J115*(100%-W115))/(1+TASAS!$I$9)))</f>
        <v>0</v>
      </c>
      <c r="K115" s="131">
        <f>+('[1]N EERR LOS NA'!K115*X115)+((('[1]N EERR LOS NA'!K115*(100%-X115))/(1+TASAS!$J$9)))</f>
        <v>0</v>
      </c>
      <c r="L115" s="131">
        <f>+('[1]N EERR LOS NA'!L115*Y115)+((('[1]N EERR LOS NA'!L115*(100%-Y115))/(1+TASAS!$K$9)))</f>
        <v>0</v>
      </c>
      <c r="M115" s="131">
        <f>+('[1]N EERR LOS NA'!M115*Z115)+((('[1]N EERR LOS NA'!M115*(100%-Z115))/(1+TASAS!$L$9)))</f>
        <v>0</v>
      </c>
      <c r="N115" s="131">
        <f>+('[1]N EERR LOS NA'!N115*AA115)+((('[1]N EERR LOS NA'!N115*(100%-AA115))/(1+TASAS!$M$9)))</f>
        <v>0</v>
      </c>
      <c r="O115" s="194">
        <f t="shared" si="19"/>
        <v>0</v>
      </c>
      <c r="P115" s="303">
        <v>1</v>
      </c>
      <c r="Q115" s="303">
        <v>1</v>
      </c>
      <c r="R115" s="303">
        <v>1</v>
      </c>
      <c r="S115" s="303">
        <v>1</v>
      </c>
      <c r="T115" s="303">
        <v>1</v>
      </c>
      <c r="U115" s="303">
        <v>1</v>
      </c>
      <c r="V115" s="303">
        <v>1</v>
      </c>
      <c r="W115" s="303">
        <v>1</v>
      </c>
      <c r="X115" s="303">
        <v>1</v>
      </c>
      <c r="Y115" s="303">
        <v>1</v>
      </c>
      <c r="Z115" s="303">
        <v>1</v>
      </c>
      <c r="AA115" s="303">
        <v>1</v>
      </c>
    </row>
    <row r="116" spans="1:27" outlineLevel="1" x14ac:dyDescent="0.3">
      <c r="A116" s="203" t="s">
        <v>304</v>
      </c>
      <c r="B116" s="131"/>
      <c r="C116" s="131">
        <f>+('[1]N EERR LOS NA'!C116*P116)+((('[1]N EERR LOS NA'!C116*(100%-P116))/(1+TASAS!$B$9)))</f>
        <v>0</v>
      </c>
      <c r="D116" s="131">
        <f>+('[1]N EERR LOS NA'!D116*Q116)+((('[1]N EERR LOS NA'!D116*(100%-Q116))/(1+TASAS!$C$9)))</f>
        <v>0</v>
      </c>
      <c r="E116" s="131">
        <f>+('[1]N EERR LOS NA'!E116*R116)+((('[1]N EERR LOS NA'!E116*(100%-R116))/(1+TASAS!$D$9)))</f>
        <v>0</v>
      </c>
      <c r="F116" s="131">
        <f>+('[1]N EERR LOS NA'!F116*S116)+((('[1]N EERR LOS NA'!F116*(100%-S116))/(1+TASAS!$E$9)))</f>
        <v>0</v>
      </c>
      <c r="G116" s="131">
        <f>+('[1]N EERR LOS NA'!G116*T116)+((('[1]N EERR LOS NA'!G116*(100%-T116))/(1+TASAS!$F$9)))</f>
        <v>0</v>
      </c>
      <c r="H116" s="131">
        <f>+('[1]N EERR LOS NA'!H116*U116)+((('[1]N EERR LOS NA'!H116*(100%-U116))/(1+TASAS!$G$9)))</f>
        <v>0</v>
      </c>
      <c r="I116" s="131">
        <f>+('[1]N EERR LOS NA'!I116*V116)+((('[1]N EERR LOS NA'!I116*(100%-V116))/(1+TASAS!$H$9)))</f>
        <v>0</v>
      </c>
      <c r="J116" s="131">
        <f>+('[1]N EERR LOS NA'!J116*W116)+((('[1]N EERR LOS NA'!J116*(100%-W116))/(1+TASAS!$I$9)))</f>
        <v>0</v>
      </c>
      <c r="K116" s="131">
        <f>+('[1]N EERR LOS NA'!K116*X116)+((('[1]N EERR LOS NA'!K116*(100%-X116))/(1+TASAS!$J$9)))</f>
        <v>0</v>
      </c>
      <c r="L116" s="131">
        <f>+('[1]N EERR LOS NA'!L116*Y116)+((('[1]N EERR LOS NA'!L116*(100%-Y116))/(1+TASAS!$K$9)))</f>
        <v>0</v>
      </c>
      <c r="M116" s="131">
        <f>+('[1]N EERR LOS NA'!M116*Z116)+((('[1]N EERR LOS NA'!M116*(100%-Z116))/(1+TASAS!$L$9)))</f>
        <v>0</v>
      </c>
      <c r="N116" s="131">
        <f>+('[1]N EERR LOS NA'!N116*AA116)+((('[1]N EERR LOS NA'!N116*(100%-AA116))/(1+TASAS!$M$9)))</f>
        <v>0</v>
      </c>
      <c r="O116" s="194">
        <f t="shared" si="19"/>
        <v>0</v>
      </c>
      <c r="P116" s="303">
        <v>1</v>
      </c>
      <c r="Q116" s="303">
        <v>1</v>
      </c>
      <c r="R116" s="303">
        <v>1</v>
      </c>
      <c r="S116" s="303">
        <v>1</v>
      </c>
      <c r="T116" s="303">
        <v>1</v>
      </c>
      <c r="U116" s="303">
        <v>1</v>
      </c>
      <c r="V116" s="303">
        <v>1</v>
      </c>
      <c r="W116" s="303">
        <v>1</v>
      </c>
      <c r="X116" s="303">
        <v>1</v>
      </c>
      <c r="Y116" s="303">
        <v>1</v>
      </c>
      <c r="Z116" s="303">
        <v>1</v>
      </c>
      <c r="AA116" s="303">
        <v>1</v>
      </c>
    </row>
    <row r="117" spans="1:27" outlineLevel="1" x14ac:dyDescent="0.3">
      <c r="A117" s="203" t="s">
        <v>305</v>
      </c>
      <c r="B117" s="131"/>
      <c r="C117" s="131">
        <f>+('[1]N EERR LOS NA'!C117*P117)+((('[1]N EERR LOS NA'!C117*(100%-P117))/(1+TASAS!$B$9)))</f>
        <v>0</v>
      </c>
      <c r="D117" s="131">
        <f>+('[1]N EERR LOS NA'!D117*Q117)+((('[1]N EERR LOS NA'!D117*(100%-Q117))/(1+TASAS!$C$9)))</f>
        <v>0</v>
      </c>
      <c r="E117" s="131">
        <f>+('[1]N EERR LOS NA'!E117*R117)+((('[1]N EERR LOS NA'!E117*(100%-R117))/(1+TASAS!$D$9)))</f>
        <v>0</v>
      </c>
      <c r="F117" s="131">
        <f>+('[1]N EERR LOS NA'!F117*S117)+((('[1]N EERR LOS NA'!F117*(100%-S117))/(1+TASAS!$E$9)))</f>
        <v>0</v>
      </c>
      <c r="G117" s="131">
        <f>+('[1]N EERR LOS NA'!G117*T117)+((('[1]N EERR LOS NA'!G117*(100%-T117))/(1+TASAS!$F$9)))</f>
        <v>0</v>
      </c>
      <c r="H117" s="131">
        <f>+('[1]N EERR LOS NA'!H117*U117)+((('[1]N EERR LOS NA'!H117*(100%-U117))/(1+TASAS!$G$9)))</f>
        <v>0</v>
      </c>
      <c r="I117" s="131">
        <f>+('[1]N EERR LOS NA'!I117*V117)+((('[1]N EERR LOS NA'!I117*(100%-V117))/(1+TASAS!$H$9)))</f>
        <v>0</v>
      </c>
      <c r="J117" s="131">
        <f>+('[1]N EERR LOS NA'!J117*W117)+((('[1]N EERR LOS NA'!J117*(100%-W117))/(1+TASAS!$I$9)))</f>
        <v>0</v>
      </c>
      <c r="K117" s="131">
        <f>+('[1]N EERR LOS NA'!K117*X117)+((('[1]N EERR LOS NA'!K117*(100%-X117))/(1+TASAS!$J$9)))</f>
        <v>0</v>
      </c>
      <c r="L117" s="131">
        <f>+('[1]N EERR LOS NA'!L117*Y117)+((('[1]N EERR LOS NA'!L117*(100%-Y117))/(1+TASAS!$K$9)))</f>
        <v>0</v>
      </c>
      <c r="M117" s="131">
        <f>+('[1]N EERR LOS NA'!M117*Z117)+((('[1]N EERR LOS NA'!M117*(100%-Z117))/(1+TASAS!$L$9)))</f>
        <v>0</v>
      </c>
      <c r="N117" s="131">
        <f>+('[1]N EERR LOS NA'!N117*AA117)+((('[1]N EERR LOS NA'!N117*(100%-AA117))/(1+TASAS!$M$9)))</f>
        <v>0</v>
      </c>
      <c r="O117" s="194">
        <f t="shared" si="19"/>
        <v>0</v>
      </c>
      <c r="P117" s="303">
        <v>0</v>
      </c>
      <c r="Q117" s="303">
        <v>0</v>
      </c>
      <c r="R117" s="303">
        <v>0</v>
      </c>
      <c r="S117" s="303">
        <v>0</v>
      </c>
      <c r="T117" s="303">
        <v>0</v>
      </c>
      <c r="U117" s="303">
        <v>0</v>
      </c>
      <c r="V117" s="303">
        <v>0</v>
      </c>
      <c r="W117" s="303">
        <v>0</v>
      </c>
      <c r="X117" s="303">
        <v>0</v>
      </c>
      <c r="Y117" s="303">
        <v>0</v>
      </c>
      <c r="Z117" s="303">
        <v>0</v>
      </c>
      <c r="AA117" s="303">
        <v>0</v>
      </c>
    </row>
    <row r="118" spans="1:27" outlineLevel="1" x14ac:dyDescent="0.3">
      <c r="A118" s="203" t="s">
        <v>306</v>
      </c>
      <c r="B118" s="131"/>
      <c r="C118" s="131">
        <f>+('[1]N EERR LOS NA'!C118*P118)+((('[1]N EERR LOS NA'!C118*(100%-P118))/(1+TASAS!$B$9)))</f>
        <v>0</v>
      </c>
      <c r="D118" s="131">
        <f>+('[1]N EERR LOS NA'!D118*Q118)+((('[1]N EERR LOS NA'!D118*(100%-Q118))/(1+TASAS!$C$9)))</f>
        <v>0</v>
      </c>
      <c r="E118" s="131">
        <f>+('[1]N EERR LOS NA'!E118*R118)+((('[1]N EERR LOS NA'!E118*(100%-R118))/(1+TASAS!$D$9)))</f>
        <v>0</v>
      </c>
      <c r="F118" s="131">
        <f>+('[1]N EERR LOS NA'!F118*S118)+((('[1]N EERR LOS NA'!F118*(100%-S118))/(1+TASAS!$E$9)))</f>
        <v>0</v>
      </c>
      <c r="G118" s="131">
        <f>+('[1]N EERR LOS NA'!G118*T118)+((('[1]N EERR LOS NA'!G118*(100%-T118))/(1+TASAS!$F$9)))</f>
        <v>0</v>
      </c>
      <c r="H118" s="131">
        <f>+('[1]N EERR LOS NA'!H118*U118)+((('[1]N EERR LOS NA'!H118*(100%-U118))/(1+TASAS!$G$9)))</f>
        <v>0</v>
      </c>
      <c r="I118" s="131">
        <f>+('[1]N EERR LOS NA'!I118*V118)+((('[1]N EERR LOS NA'!I118*(100%-V118))/(1+TASAS!$H$9)))</f>
        <v>0</v>
      </c>
      <c r="J118" s="131">
        <f>+('[1]N EERR LOS NA'!J118*W118)+((('[1]N EERR LOS NA'!J118*(100%-W118))/(1+TASAS!$I$9)))</f>
        <v>0</v>
      </c>
      <c r="K118" s="131">
        <f>+('[1]N EERR LOS NA'!K118*X118)+((('[1]N EERR LOS NA'!K118*(100%-X118))/(1+TASAS!$J$9)))</f>
        <v>0</v>
      </c>
      <c r="L118" s="131">
        <f>+('[1]N EERR LOS NA'!L118*Y118)+((('[1]N EERR LOS NA'!L118*(100%-Y118))/(1+TASAS!$K$9)))</f>
        <v>0</v>
      </c>
      <c r="M118" s="131">
        <f>+('[1]N EERR LOS NA'!M118*Z118)+((('[1]N EERR LOS NA'!M118*(100%-Z118))/(1+TASAS!$L$9)))</f>
        <v>0</v>
      </c>
      <c r="N118" s="131">
        <f>+('[1]N EERR LOS NA'!N118*AA118)+((('[1]N EERR LOS NA'!N118*(100%-AA118))/(1+TASAS!$M$9)))</f>
        <v>0</v>
      </c>
      <c r="O118" s="194">
        <f t="shared" si="19"/>
        <v>0</v>
      </c>
      <c r="P118" s="303">
        <v>0</v>
      </c>
      <c r="Q118" s="303">
        <v>0</v>
      </c>
      <c r="R118" s="303">
        <v>0</v>
      </c>
      <c r="S118" s="303">
        <v>0</v>
      </c>
      <c r="T118" s="303">
        <v>0</v>
      </c>
      <c r="U118" s="303">
        <v>0</v>
      </c>
      <c r="V118" s="303">
        <v>0</v>
      </c>
      <c r="W118" s="303">
        <v>0</v>
      </c>
      <c r="X118" s="303">
        <v>0</v>
      </c>
      <c r="Y118" s="303">
        <v>0</v>
      </c>
      <c r="Z118" s="303">
        <v>0</v>
      </c>
      <c r="AA118" s="303">
        <v>0</v>
      </c>
    </row>
    <row r="119" spans="1:27" outlineLevel="1" x14ac:dyDescent="0.3">
      <c r="A119" s="203" t="s">
        <v>307</v>
      </c>
      <c r="B119" s="131"/>
      <c r="C119" s="131">
        <f>+('[1]N EERR LOS NA'!C119*P119)+((('[1]N EERR LOS NA'!C119*(100%-P119))/(1+TASAS!$B$9)))</f>
        <v>0</v>
      </c>
      <c r="D119" s="131">
        <f>+('[1]N EERR LOS NA'!D119*Q119)+((('[1]N EERR LOS NA'!D119*(100%-Q119))/(1+TASAS!$C$9)))</f>
        <v>0</v>
      </c>
      <c r="E119" s="131">
        <f>+('[1]N EERR LOS NA'!E119*R119)+((('[1]N EERR LOS NA'!E119*(100%-R119))/(1+TASAS!$D$9)))</f>
        <v>0</v>
      </c>
      <c r="F119" s="131">
        <f>+('[1]N EERR LOS NA'!F119*S119)+((('[1]N EERR LOS NA'!F119*(100%-S119))/(1+TASAS!$E$9)))</f>
        <v>0</v>
      </c>
      <c r="G119" s="131">
        <f>+('[1]N EERR LOS NA'!G119*T119)+((('[1]N EERR LOS NA'!G119*(100%-T119))/(1+TASAS!$F$9)))</f>
        <v>0</v>
      </c>
      <c r="H119" s="131">
        <f>+('[1]N EERR LOS NA'!H119*U119)+((('[1]N EERR LOS NA'!H119*(100%-U119))/(1+TASAS!$G$9)))</f>
        <v>0</v>
      </c>
      <c r="I119" s="131">
        <f>+('[1]N EERR LOS NA'!I119*V119)+((('[1]N EERR LOS NA'!I119*(100%-V119))/(1+TASAS!$H$9)))</f>
        <v>0</v>
      </c>
      <c r="J119" s="131">
        <f>+('[1]N EERR LOS NA'!J119*W119)+((('[1]N EERR LOS NA'!J119*(100%-W119))/(1+TASAS!$I$9)))</f>
        <v>0</v>
      </c>
      <c r="K119" s="131">
        <f>+('[1]N EERR LOS NA'!K119*X119)+((('[1]N EERR LOS NA'!K119*(100%-X119))/(1+TASAS!$J$9)))</f>
        <v>0</v>
      </c>
      <c r="L119" s="131">
        <f>+('[1]N EERR LOS NA'!L119*Y119)+((('[1]N EERR LOS NA'!L119*(100%-Y119))/(1+TASAS!$K$9)))</f>
        <v>0</v>
      </c>
      <c r="M119" s="131">
        <f>+('[1]N EERR LOS NA'!M119*Z119)+((('[1]N EERR LOS NA'!M119*(100%-Z119))/(1+TASAS!$L$9)))</f>
        <v>0</v>
      </c>
      <c r="N119" s="131">
        <f>+('[1]N EERR LOS NA'!N119*AA119)+((('[1]N EERR LOS NA'!N119*(100%-AA119))/(1+TASAS!$M$9)))</f>
        <v>0</v>
      </c>
      <c r="O119" s="194">
        <f t="shared" si="19"/>
        <v>0</v>
      </c>
      <c r="P119" s="303">
        <v>1</v>
      </c>
      <c r="Q119" s="303">
        <v>1</v>
      </c>
      <c r="R119" s="303">
        <v>1</v>
      </c>
      <c r="S119" s="303">
        <v>1</v>
      </c>
      <c r="T119" s="303">
        <v>1</v>
      </c>
      <c r="U119" s="303">
        <v>1</v>
      </c>
      <c r="V119" s="303">
        <v>1</v>
      </c>
      <c r="W119" s="303">
        <v>1</v>
      </c>
      <c r="X119" s="303">
        <v>1</v>
      </c>
      <c r="Y119" s="303">
        <v>1</v>
      </c>
      <c r="Z119" s="303">
        <v>1</v>
      </c>
      <c r="AA119" s="303">
        <v>1</v>
      </c>
    </row>
    <row r="120" spans="1:27" outlineLevel="1" x14ac:dyDescent="0.3">
      <c r="A120" s="203" t="s">
        <v>308</v>
      </c>
      <c r="B120" s="131"/>
      <c r="C120" s="131">
        <f>+('[1]N EERR LOS NA'!C120*P120)+((('[1]N EERR LOS NA'!C120*(100%-P120))/(1+TASAS!$B$9)))</f>
        <v>0</v>
      </c>
      <c r="D120" s="131">
        <f>+('[1]N EERR LOS NA'!D120*Q120)+((('[1]N EERR LOS NA'!D120*(100%-Q120))/(1+TASAS!$C$9)))</f>
        <v>0</v>
      </c>
      <c r="E120" s="131">
        <f>+('[1]N EERR LOS NA'!E120*R120)+((('[1]N EERR LOS NA'!E120*(100%-R120))/(1+TASAS!$D$9)))</f>
        <v>0</v>
      </c>
      <c r="F120" s="131">
        <f>+('[1]N EERR LOS NA'!F120*S120)+((('[1]N EERR LOS NA'!F120*(100%-S120))/(1+TASAS!$E$9)))</f>
        <v>0</v>
      </c>
      <c r="G120" s="131">
        <f>+('[1]N EERR LOS NA'!G120*T120)+((('[1]N EERR LOS NA'!G120*(100%-T120))/(1+TASAS!$F$9)))</f>
        <v>0</v>
      </c>
      <c r="H120" s="131">
        <f>+('[1]N EERR LOS NA'!H120*U120)+((('[1]N EERR LOS NA'!H120*(100%-U120))/(1+TASAS!$G$9)))</f>
        <v>0</v>
      </c>
      <c r="I120" s="131">
        <f>+('[1]N EERR LOS NA'!I120*V120)+((('[1]N EERR LOS NA'!I120*(100%-V120))/(1+TASAS!$H$9)))</f>
        <v>0</v>
      </c>
      <c r="J120" s="131">
        <f>+('[1]N EERR LOS NA'!J120*W120)+((('[1]N EERR LOS NA'!J120*(100%-W120))/(1+TASAS!$I$9)))</f>
        <v>0</v>
      </c>
      <c r="K120" s="131">
        <f>+('[1]N EERR LOS NA'!K120*X120)+((('[1]N EERR LOS NA'!K120*(100%-X120))/(1+TASAS!$J$9)))</f>
        <v>0</v>
      </c>
      <c r="L120" s="131">
        <f>+('[1]N EERR LOS NA'!L120*Y120)+((('[1]N EERR LOS NA'!L120*(100%-Y120))/(1+TASAS!$K$9)))</f>
        <v>0</v>
      </c>
      <c r="M120" s="131">
        <f>+('[1]N EERR LOS NA'!M120*Z120)+((('[1]N EERR LOS NA'!M120*(100%-Z120))/(1+TASAS!$L$9)))</f>
        <v>0</v>
      </c>
      <c r="N120" s="131">
        <f>+('[1]N EERR LOS NA'!N120*AA120)+((('[1]N EERR LOS NA'!N120*(100%-AA120))/(1+TASAS!$M$9)))</f>
        <v>0</v>
      </c>
      <c r="O120" s="194">
        <f t="shared" si="19"/>
        <v>0</v>
      </c>
      <c r="P120" s="303">
        <v>1</v>
      </c>
      <c r="Q120" s="303">
        <v>1</v>
      </c>
      <c r="R120" s="303">
        <v>1</v>
      </c>
      <c r="S120" s="303">
        <v>1</v>
      </c>
      <c r="T120" s="303">
        <v>1</v>
      </c>
      <c r="U120" s="303">
        <v>1</v>
      </c>
      <c r="V120" s="303">
        <v>1</v>
      </c>
      <c r="W120" s="303">
        <v>1</v>
      </c>
      <c r="X120" s="303">
        <v>1</v>
      </c>
      <c r="Y120" s="303">
        <v>1</v>
      </c>
      <c r="Z120" s="303">
        <v>1</v>
      </c>
      <c r="AA120" s="303">
        <v>1</v>
      </c>
    </row>
    <row r="121" spans="1:27" outlineLevel="1" x14ac:dyDescent="0.3">
      <c r="A121" s="203" t="s">
        <v>309</v>
      </c>
      <c r="B121" s="131"/>
      <c r="C121" s="131">
        <f>+('[1]N EERR LOS NA'!C121*P121)+((('[1]N EERR LOS NA'!C121*(100%-P121))/(1+TASAS!$B$9)))</f>
        <v>0</v>
      </c>
      <c r="D121" s="131">
        <f>+('[1]N EERR LOS NA'!D121*Q121)+((('[1]N EERR LOS NA'!D121*(100%-Q121))/(1+TASAS!$C$9)))</f>
        <v>0</v>
      </c>
      <c r="E121" s="131">
        <f>+('[1]N EERR LOS NA'!E121*R121)+((('[1]N EERR LOS NA'!E121*(100%-R121))/(1+TASAS!$D$9)))</f>
        <v>0</v>
      </c>
      <c r="F121" s="131">
        <f>+('[1]N EERR LOS NA'!F121*S121)+((('[1]N EERR LOS NA'!F121*(100%-S121))/(1+TASAS!$E$9)))</f>
        <v>0</v>
      </c>
      <c r="G121" s="131">
        <f>+('[1]N EERR LOS NA'!G121*T121)+((('[1]N EERR LOS NA'!G121*(100%-T121))/(1+TASAS!$F$9)))</f>
        <v>0</v>
      </c>
      <c r="H121" s="131">
        <f>+('[1]N EERR LOS NA'!H121*U121)+((('[1]N EERR LOS NA'!H121*(100%-U121))/(1+TASAS!$G$9)))</f>
        <v>0</v>
      </c>
      <c r="I121" s="131">
        <f>+('[1]N EERR LOS NA'!I121*V121)+((('[1]N EERR LOS NA'!I121*(100%-V121))/(1+TASAS!$H$9)))</f>
        <v>0</v>
      </c>
      <c r="J121" s="131">
        <f>+('[1]N EERR LOS NA'!J121*W121)+((('[1]N EERR LOS NA'!J121*(100%-W121))/(1+TASAS!$I$9)))</f>
        <v>0</v>
      </c>
      <c r="K121" s="131">
        <f>+('[1]N EERR LOS NA'!K121*X121)+((('[1]N EERR LOS NA'!K121*(100%-X121))/(1+TASAS!$J$9)))</f>
        <v>0</v>
      </c>
      <c r="L121" s="131">
        <f>+('[1]N EERR LOS NA'!L121*Y121)+((('[1]N EERR LOS NA'!L121*(100%-Y121))/(1+TASAS!$K$9)))</f>
        <v>0</v>
      </c>
      <c r="M121" s="131">
        <f>+('[1]N EERR LOS NA'!M121*Z121)+((('[1]N EERR LOS NA'!M121*(100%-Z121))/(1+TASAS!$L$9)))</f>
        <v>0</v>
      </c>
      <c r="N121" s="131">
        <f>+('[1]N EERR LOS NA'!N121*AA121)+((('[1]N EERR LOS NA'!N121*(100%-AA121))/(1+TASAS!$M$9)))</f>
        <v>0</v>
      </c>
      <c r="O121" s="194">
        <f t="shared" si="19"/>
        <v>0</v>
      </c>
      <c r="P121" s="303">
        <v>0</v>
      </c>
      <c r="Q121" s="303">
        <v>0</v>
      </c>
      <c r="R121" s="303">
        <v>0</v>
      </c>
      <c r="S121" s="303">
        <v>0</v>
      </c>
      <c r="T121" s="303">
        <v>0</v>
      </c>
      <c r="U121" s="303">
        <v>0</v>
      </c>
      <c r="V121" s="303">
        <v>0</v>
      </c>
      <c r="W121" s="303">
        <v>0</v>
      </c>
      <c r="X121" s="303">
        <v>0</v>
      </c>
      <c r="Y121" s="303">
        <v>0</v>
      </c>
      <c r="Z121" s="303">
        <v>0</v>
      </c>
      <c r="AA121" s="303">
        <v>0</v>
      </c>
    </row>
    <row r="122" spans="1:27" outlineLevel="1" x14ac:dyDescent="0.3">
      <c r="A122" s="203" t="s">
        <v>310</v>
      </c>
      <c r="B122" s="131"/>
      <c r="C122" s="131">
        <f>+('[1]N EERR LOS NA'!C122*P122)+((('[1]N EERR LOS NA'!C122*(100%-P122))/(1+TASAS!$B$9)))</f>
        <v>0</v>
      </c>
      <c r="D122" s="131">
        <f>+('[1]N EERR LOS NA'!D122*Q122)+((('[1]N EERR LOS NA'!D122*(100%-Q122))/(1+TASAS!$C$9)))</f>
        <v>0</v>
      </c>
      <c r="E122" s="131">
        <f>+('[1]N EERR LOS NA'!E122*R122)+((('[1]N EERR LOS NA'!E122*(100%-R122))/(1+TASAS!$D$9)))</f>
        <v>0</v>
      </c>
      <c r="F122" s="131">
        <f>+('[1]N EERR LOS NA'!F122*S122)+((('[1]N EERR LOS NA'!F122*(100%-S122))/(1+TASAS!$E$9)))</f>
        <v>0</v>
      </c>
      <c r="G122" s="131">
        <f>+('[1]N EERR LOS NA'!G122*T122)+((('[1]N EERR LOS NA'!G122*(100%-T122))/(1+TASAS!$F$9)))</f>
        <v>0</v>
      </c>
      <c r="H122" s="131">
        <f>+('[1]N EERR LOS NA'!H122*U122)+((('[1]N EERR LOS NA'!H122*(100%-U122))/(1+TASAS!$G$9)))</f>
        <v>0</v>
      </c>
      <c r="I122" s="131">
        <f>+('[1]N EERR LOS NA'!I122*V122)+((('[1]N EERR LOS NA'!I122*(100%-V122))/(1+TASAS!$H$9)))</f>
        <v>0</v>
      </c>
      <c r="J122" s="131">
        <f>+('[1]N EERR LOS NA'!J122*W122)+((('[1]N EERR LOS NA'!J122*(100%-W122))/(1+TASAS!$I$9)))</f>
        <v>0</v>
      </c>
      <c r="K122" s="131">
        <f>+('[1]N EERR LOS NA'!K122*X122)+((('[1]N EERR LOS NA'!K122*(100%-X122))/(1+TASAS!$J$9)))</f>
        <v>0</v>
      </c>
      <c r="L122" s="131">
        <f>+('[1]N EERR LOS NA'!L122*Y122)+((('[1]N EERR LOS NA'!L122*(100%-Y122))/(1+TASAS!$K$9)))</f>
        <v>0</v>
      </c>
      <c r="M122" s="131">
        <f>+('[1]N EERR LOS NA'!M122*Z122)+((('[1]N EERR LOS NA'!M122*(100%-Z122))/(1+TASAS!$L$9)))</f>
        <v>0</v>
      </c>
      <c r="N122" s="131">
        <f>+('[1]N EERR LOS NA'!N122*AA122)+((('[1]N EERR LOS NA'!N122*(100%-AA122))/(1+TASAS!$M$9)))</f>
        <v>0</v>
      </c>
      <c r="O122" s="194">
        <f t="shared" si="19"/>
        <v>0</v>
      </c>
      <c r="P122" s="303">
        <v>0</v>
      </c>
      <c r="Q122" s="303">
        <v>0</v>
      </c>
      <c r="R122" s="303">
        <v>0</v>
      </c>
      <c r="S122" s="303">
        <v>0</v>
      </c>
      <c r="T122" s="303">
        <v>0</v>
      </c>
      <c r="U122" s="303">
        <v>0</v>
      </c>
      <c r="V122" s="303">
        <v>0</v>
      </c>
      <c r="W122" s="303">
        <v>0</v>
      </c>
      <c r="X122" s="303">
        <v>0</v>
      </c>
      <c r="Y122" s="303">
        <v>0</v>
      </c>
      <c r="Z122" s="303">
        <v>0</v>
      </c>
      <c r="AA122" s="303">
        <v>0</v>
      </c>
    </row>
    <row r="123" spans="1:27" outlineLevel="1" x14ac:dyDescent="0.3">
      <c r="A123" s="203" t="s">
        <v>311</v>
      </c>
      <c r="B123" s="131"/>
      <c r="C123" s="131">
        <f>+('[1]N EERR LOS NA'!C123*P123)+((('[1]N EERR LOS NA'!C123*(100%-P123))/(1+TASAS!$B$9)))</f>
        <v>0</v>
      </c>
      <c r="D123" s="131">
        <f>+('[1]N EERR LOS NA'!D123*Q123)+((('[1]N EERR LOS NA'!D123*(100%-Q123))/(1+TASAS!$C$9)))</f>
        <v>0</v>
      </c>
      <c r="E123" s="131">
        <f>+('[1]N EERR LOS NA'!E123*R123)+((('[1]N EERR LOS NA'!E123*(100%-R123))/(1+TASAS!$D$9)))</f>
        <v>0</v>
      </c>
      <c r="F123" s="131">
        <f>+('[1]N EERR LOS NA'!F123*S123)+((('[1]N EERR LOS NA'!F123*(100%-S123))/(1+TASAS!$E$9)))</f>
        <v>0</v>
      </c>
      <c r="G123" s="131">
        <f>+('[1]N EERR LOS NA'!G123*T123)+((('[1]N EERR LOS NA'!G123*(100%-T123))/(1+TASAS!$F$9)))</f>
        <v>0</v>
      </c>
      <c r="H123" s="131">
        <f>+('[1]N EERR LOS NA'!H123*U123)+((('[1]N EERR LOS NA'!H123*(100%-U123))/(1+TASAS!$G$9)))</f>
        <v>0</v>
      </c>
      <c r="I123" s="131">
        <f>+('[1]N EERR LOS NA'!I123*V123)+((('[1]N EERR LOS NA'!I123*(100%-V123))/(1+TASAS!$H$9)))</f>
        <v>0</v>
      </c>
      <c r="J123" s="131">
        <f>+('[1]N EERR LOS NA'!J123*W123)+((('[1]N EERR LOS NA'!J123*(100%-W123))/(1+TASAS!$I$9)))</f>
        <v>0</v>
      </c>
      <c r="K123" s="131">
        <f>+('[1]N EERR LOS NA'!K123*X123)+((('[1]N EERR LOS NA'!K123*(100%-X123))/(1+TASAS!$J$9)))</f>
        <v>0</v>
      </c>
      <c r="L123" s="131">
        <f>+('[1]N EERR LOS NA'!L123*Y123)+((('[1]N EERR LOS NA'!L123*(100%-Y123))/(1+TASAS!$K$9)))</f>
        <v>0</v>
      </c>
      <c r="M123" s="131">
        <f>+('[1]N EERR LOS NA'!M123*Z123)+((('[1]N EERR LOS NA'!M123*(100%-Z123))/(1+TASAS!$L$9)))</f>
        <v>0</v>
      </c>
      <c r="N123" s="131">
        <f>+('[1]N EERR LOS NA'!N123*AA123)+((('[1]N EERR LOS NA'!N123*(100%-AA123))/(1+TASAS!$M$9)))</f>
        <v>0</v>
      </c>
      <c r="O123" s="194">
        <f t="shared" si="19"/>
        <v>0</v>
      </c>
      <c r="P123" s="303">
        <v>1</v>
      </c>
      <c r="Q123" s="303">
        <v>1</v>
      </c>
      <c r="R123" s="303">
        <v>1</v>
      </c>
      <c r="S123" s="303">
        <v>1</v>
      </c>
      <c r="T123" s="303">
        <v>1</v>
      </c>
      <c r="U123" s="303">
        <v>1</v>
      </c>
      <c r="V123" s="303">
        <v>1</v>
      </c>
      <c r="W123" s="303">
        <v>1</v>
      </c>
      <c r="X123" s="303">
        <v>1</v>
      </c>
      <c r="Y123" s="303">
        <v>1</v>
      </c>
      <c r="Z123" s="303">
        <v>1</v>
      </c>
      <c r="AA123" s="303">
        <v>1</v>
      </c>
    </row>
    <row r="124" spans="1:27" outlineLevel="1" x14ac:dyDescent="0.3">
      <c r="A124" s="203" t="s">
        <v>312</v>
      </c>
      <c r="B124" s="131"/>
      <c r="C124" s="131">
        <f>+('[1]N EERR LOS NA'!C124*P124)+((('[1]N EERR LOS NA'!C124*(100%-P124))/(1+TASAS!$B$9)))</f>
        <v>0</v>
      </c>
      <c r="D124" s="131">
        <f>+('[1]N EERR LOS NA'!D124*Q124)+((('[1]N EERR LOS NA'!D124*(100%-Q124))/(1+TASAS!$C$9)))</f>
        <v>0</v>
      </c>
      <c r="E124" s="131">
        <f>+('[1]N EERR LOS NA'!E124*R124)+((('[1]N EERR LOS NA'!E124*(100%-R124))/(1+TASAS!$D$9)))</f>
        <v>0</v>
      </c>
      <c r="F124" s="131">
        <f>+('[1]N EERR LOS NA'!F124*S124)+((('[1]N EERR LOS NA'!F124*(100%-S124))/(1+TASAS!$E$9)))</f>
        <v>0</v>
      </c>
      <c r="G124" s="131">
        <f>+('[1]N EERR LOS NA'!G124*T124)+((('[1]N EERR LOS NA'!G124*(100%-T124))/(1+TASAS!$F$9)))</f>
        <v>0</v>
      </c>
      <c r="H124" s="131">
        <f>+('[1]N EERR LOS NA'!H124*U124)+((('[1]N EERR LOS NA'!H124*(100%-U124))/(1+TASAS!$G$9)))</f>
        <v>0</v>
      </c>
      <c r="I124" s="131">
        <f>+('[1]N EERR LOS NA'!I124*V124)+((('[1]N EERR LOS NA'!I124*(100%-V124))/(1+TASAS!$H$9)))</f>
        <v>0</v>
      </c>
      <c r="J124" s="131">
        <f>+('[1]N EERR LOS NA'!J124*W124)+((('[1]N EERR LOS NA'!J124*(100%-W124))/(1+TASAS!$I$9)))</f>
        <v>0</v>
      </c>
      <c r="K124" s="131">
        <f>+('[1]N EERR LOS NA'!K124*X124)+((('[1]N EERR LOS NA'!K124*(100%-X124))/(1+TASAS!$J$9)))</f>
        <v>0</v>
      </c>
      <c r="L124" s="131">
        <f>+('[1]N EERR LOS NA'!L124*Y124)+((('[1]N EERR LOS NA'!L124*(100%-Y124))/(1+TASAS!$K$9)))</f>
        <v>0</v>
      </c>
      <c r="M124" s="131">
        <f>+('[1]N EERR LOS NA'!M124*Z124)+((('[1]N EERR LOS NA'!M124*(100%-Z124))/(1+TASAS!$L$9)))</f>
        <v>0</v>
      </c>
      <c r="N124" s="131">
        <f>+('[1]N EERR LOS NA'!N124*AA124)+((('[1]N EERR LOS NA'!N124*(100%-AA124))/(1+TASAS!$M$9)))</f>
        <v>0</v>
      </c>
      <c r="O124" s="194">
        <f t="shared" si="19"/>
        <v>0</v>
      </c>
      <c r="P124" s="303">
        <v>1</v>
      </c>
      <c r="Q124" s="303">
        <v>1</v>
      </c>
      <c r="R124" s="303">
        <v>1</v>
      </c>
      <c r="S124" s="303">
        <v>1</v>
      </c>
      <c r="T124" s="303">
        <v>1</v>
      </c>
      <c r="U124" s="303">
        <v>1</v>
      </c>
      <c r="V124" s="303">
        <v>1</v>
      </c>
      <c r="W124" s="303">
        <v>1</v>
      </c>
      <c r="X124" s="303">
        <v>1</v>
      </c>
      <c r="Y124" s="303">
        <v>1</v>
      </c>
      <c r="Z124" s="303">
        <v>1</v>
      </c>
      <c r="AA124" s="303">
        <v>1</v>
      </c>
    </row>
    <row r="125" spans="1:27" outlineLevel="1" x14ac:dyDescent="0.3">
      <c r="A125" s="203" t="s">
        <v>313</v>
      </c>
      <c r="B125" s="131"/>
      <c r="C125" s="131">
        <f>+('[1]N EERR LOS NA'!C125*P125)+((('[1]N EERR LOS NA'!C125*(100%-P125))/(1+TASAS!$B$9)))</f>
        <v>0.30466570386417086</v>
      </c>
      <c r="D125" s="131">
        <f>+('[1]N EERR LOS NA'!D125*Q125)+((('[1]N EERR LOS NA'!D125*(100%-Q125))/(1+TASAS!$C$9)))</f>
        <v>0.22496334780442676</v>
      </c>
      <c r="E125" s="131">
        <f>+('[1]N EERR LOS NA'!E125*R125)+((('[1]N EERR LOS NA'!E125*(100%-R125))/(1+TASAS!$D$9)))</f>
        <v>0.19739945894359925</v>
      </c>
      <c r="F125" s="131">
        <f>+('[1]N EERR LOS NA'!F125*S125)+((('[1]N EERR LOS NA'!F125*(100%-S125))/(1+TASAS!$E$9)))</f>
        <v>0.23941829505644219</v>
      </c>
      <c r="G125" s="131">
        <f>+('[1]N EERR LOS NA'!G125*T125)+((('[1]N EERR LOS NA'!G125*(100%-T125))/(1+TASAS!$F$9)))</f>
        <v>0.19081929578288589</v>
      </c>
      <c r="H125" s="131">
        <f>+('[1]N EERR LOS NA'!H125*U125)+((('[1]N EERR LOS NA'!H125*(100%-U125))/(1+TASAS!$G$9)))</f>
        <v>0.167185830775264</v>
      </c>
      <c r="I125" s="131">
        <f>+('[1]N EERR LOS NA'!I125*V125)+((('[1]N EERR LOS NA'!I125*(100%-V125))/(1+TASAS!$H$9)))</f>
        <v>0</v>
      </c>
      <c r="J125" s="131">
        <f>+('[1]N EERR LOS NA'!J125*W125)+((('[1]N EERR LOS NA'!J125*(100%-W125))/(1+TASAS!$I$9)))</f>
        <v>0</v>
      </c>
      <c r="K125" s="131">
        <f>+('[1]N EERR LOS NA'!K125*X125)+((('[1]N EERR LOS NA'!K125*(100%-X125))/(1+TASAS!$J$9)))</f>
        <v>0</v>
      </c>
      <c r="L125" s="131">
        <f>+('[1]N EERR LOS NA'!L125*Y125)+((('[1]N EERR LOS NA'!L125*(100%-Y125))/(1+TASAS!$K$9)))</f>
        <v>0</v>
      </c>
      <c r="M125" s="131">
        <f>+('[1]N EERR LOS NA'!M125*Z125)+((('[1]N EERR LOS NA'!M125*(100%-Z125))/(1+TASAS!$L$9)))</f>
        <v>0</v>
      </c>
      <c r="N125" s="131">
        <f>+('[1]N EERR LOS NA'!N125*AA125)+((('[1]N EERR LOS NA'!N125*(100%-AA125))/(1+TASAS!$M$9)))</f>
        <v>0</v>
      </c>
      <c r="O125" s="194">
        <f t="shared" si="19"/>
        <v>1.3244519322267889</v>
      </c>
      <c r="P125" s="303">
        <v>0</v>
      </c>
      <c r="Q125" s="303">
        <v>0</v>
      </c>
      <c r="R125" s="303">
        <v>0</v>
      </c>
      <c r="S125" s="303">
        <v>0</v>
      </c>
      <c r="T125" s="303">
        <v>0</v>
      </c>
      <c r="U125" s="303">
        <v>0</v>
      </c>
      <c r="V125" s="303">
        <v>0</v>
      </c>
      <c r="W125" s="303">
        <v>0</v>
      </c>
      <c r="X125" s="303">
        <v>0</v>
      </c>
      <c r="Y125" s="303">
        <v>0</v>
      </c>
      <c r="Z125" s="303">
        <v>0</v>
      </c>
      <c r="AA125" s="303">
        <v>0</v>
      </c>
    </row>
    <row r="126" spans="1:27" outlineLevel="1" x14ac:dyDescent="0.3">
      <c r="A126" s="203" t="s">
        <v>314</v>
      </c>
      <c r="B126" s="131"/>
      <c r="C126" s="131">
        <f>+('[1]N EERR LOS NA'!C126*P126)+((('[1]N EERR LOS NA'!C126*(100%-P126))/(1+TASAS!$B$9)))</f>
        <v>0.12435334851598812</v>
      </c>
      <c r="D126" s="131">
        <f>+('[1]N EERR LOS NA'!D126*Q126)+((('[1]N EERR LOS NA'!D126*(100%-Q126))/(1+TASAS!$C$9)))</f>
        <v>9.1391360045548375E-2</v>
      </c>
      <c r="E126" s="131">
        <f>+('[1]N EERR LOS NA'!E126*R126)+((('[1]N EERR LOS NA'!E126*(100%-R126))/(1+TASAS!$D$9)))</f>
        <v>7.7549787442128273E-2</v>
      </c>
      <c r="F126" s="131">
        <f>+('[1]N EERR LOS NA'!F126*S126)+((('[1]N EERR LOS NA'!F126*(100%-S126))/(1+TASAS!$E$9)))</f>
        <v>9.7263682366679635E-2</v>
      </c>
      <c r="G126" s="131">
        <f>+('[1]N EERR LOS NA'!G126*T126)+((('[1]N EERR LOS NA'!G126*(100%-T126))/(1+TASAS!$F$9)))</f>
        <v>7.6327718313154366E-2</v>
      </c>
      <c r="H126" s="131">
        <f>+('[1]N EERR LOS NA'!H126*U126)+((('[1]N EERR LOS NA'!H126*(100%-U126))/(1+TASAS!$G$9)))</f>
        <v>7.1651070332255998E-2</v>
      </c>
      <c r="I126" s="131">
        <f>+('[1]N EERR LOS NA'!I126*V126)+((('[1]N EERR LOS NA'!I126*(100%-V126))/(1+TASAS!$H$9)))</f>
        <v>0</v>
      </c>
      <c r="J126" s="131">
        <f>+('[1]N EERR LOS NA'!J126*W126)+((('[1]N EERR LOS NA'!J126*(100%-W126))/(1+TASAS!$I$9)))</f>
        <v>0</v>
      </c>
      <c r="K126" s="131">
        <f>+('[1]N EERR LOS NA'!K126*X126)+((('[1]N EERR LOS NA'!K126*(100%-X126))/(1+TASAS!$J$9)))</f>
        <v>0</v>
      </c>
      <c r="L126" s="131">
        <f>+('[1]N EERR LOS NA'!L126*Y126)+((('[1]N EERR LOS NA'!L126*(100%-Y126))/(1+TASAS!$K$9)))</f>
        <v>0</v>
      </c>
      <c r="M126" s="131">
        <f>+('[1]N EERR LOS NA'!M126*Z126)+((('[1]N EERR LOS NA'!M126*(100%-Z126))/(1+TASAS!$L$9)))</f>
        <v>0</v>
      </c>
      <c r="N126" s="131">
        <f>+('[1]N EERR LOS NA'!N126*AA126)+((('[1]N EERR LOS NA'!N126*(100%-AA126))/(1+TASAS!$M$9)))</f>
        <v>0</v>
      </c>
      <c r="O126" s="194">
        <f t="shared" si="19"/>
        <v>0.53853696701575482</v>
      </c>
      <c r="P126" s="303">
        <v>0</v>
      </c>
      <c r="Q126" s="303">
        <v>0</v>
      </c>
      <c r="R126" s="303">
        <v>0</v>
      </c>
      <c r="S126" s="303">
        <v>0</v>
      </c>
      <c r="T126" s="303">
        <v>0</v>
      </c>
      <c r="U126" s="303">
        <v>0</v>
      </c>
      <c r="V126" s="303">
        <v>0</v>
      </c>
      <c r="W126" s="303">
        <v>0</v>
      </c>
      <c r="X126" s="303">
        <v>0</v>
      </c>
      <c r="Y126" s="303">
        <v>0</v>
      </c>
      <c r="Z126" s="303">
        <v>0</v>
      </c>
      <c r="AA126" s="303">
        <v>0</v>
      </c>
    </row>
    <row r="127" spans="1:27" outlineLevel="1" x14ac:dyDescent="0.3">
      <c r="A127" s="203" t="s">
        <v>315</v>
      </c>
      <c r="B127" s="131"/>
      <c r="C127" s="131">
        <f>+('[1]N EERR LOS NA'!C127*P127)+((('[1]N EERR LOS NA'!C127*(100%-P127))/(1+TASAS!$B$9)))</f>
        <v>0.88912644188931489</v>
      </c>
      <c r="D127" s="131">
        <f>+('[1]N EERR LOS NA'!D127*Q127)+((('[1]N EERR LOS NA'!D127*(100%-Q127))/(1+TASAS!$C$9)))</f>
        <v>0.9350039143121488</v>
      </c>
      <c r="E127" s="131">
        <f>+('[1]N EERR LOS NA'!E127*R127)+((('[1]N EERR LOS NA'!E127*(100%-R127))/(1+TASAS!$D$9)))</f>
        <v>0.74024797103849715</v>
      </c>
      <c r="F127" s="131">
        <f>+('[1]N EERR LOS NA'!F127*S127)+((('[1]N EERR LOS NA'!F127*(100%-S127))/(1+TASAS!$E$9)))</f>
        <v>0.85292767613857523</v>
      </c>
      <c r="G127" s="131">
        <f>+('[1]N EERR LOS NA'!G127*T127)+((('[1]N EERR LOS NA'!G127*(100%-T127))/(1+TASAS!$F$9)))</f>
        <v>0.83197212961338252</v>
      </c>
      <c r="H127" s="131">
        <f>+('[1]N EERR LOS NA'!H127*U127)+((('[1]N EERR LOS NA'!H127*(100%-U127))/(1+TASAS!$G$9)))</f>
        <v>0.81204546376556797</v>
      </c>
      <c r="I127" s="131">
        <f>+('[1]N EERR LOS NA'!I127*V127)+((('[1]N EERR LOS NA'!I127*(100%-V127))/(1+TASAS!$H$9)))</f>
        <v>0</v>
      </c>
      <c r="J127" s="131">
        <f>+('[1]N EERR LOS NA'!J127*W127)+((('[1]N EERR LOS NA'!J127*(100%-W127))/(1+TASAS!$I$9)))</f>
        <v>0</v>
      </c>
      <c r="K127" s="131">
        <f>+('[1]N EERR LOS NA'!K127*X127)+((('[1]N EERR LOS NA'!K127*(100%-X127))/(1+TASAS!$J$9)))</f>
        <v>0</v>
      </c>
      <c r="L127" s="131">
        <f>+('[1]N EERR LOS NA'!L127*Y127)+((('[1]N EERR LOS NA'!L127*(100%-Y127))/(1+TASAS!$K$9)))</f>
        <v>0</v>
      </c>
      <c r="M127" s="131">
        <f>+('[1]N EERR LOS NA'!M127*Z127)+((('[1]N EERR LOS NA'!M127*(100%-Z127))/(1+TASAS!$L$9)))</f>
        <v>0</v>
      </c>
      <c r="N127" s="131">
        <f>+('[1]N EERR LOS NA'!N127*AA127)+((('[1]N EERR LOS NA'!N127*(100%-AA127))/(1+TASAS!$M$9)))</f>
        <v>0</v>
      </c>
      <c r="O127" s="194">
        <f t="shared" si="19"/>
        <v>5.0613235967574859</v>
      </c>
      <c r="P127" s="303">
        <v>0</v>
      </c>
      <c r="Q127" s="303">
        <v>0</v>
      </c>
      <c r="R127" s="303">
        <v>0</v>
      </c>
      <c r="S127" s="303">
        <v>0</v>
      </c>
      <c r="T127" s="303">
        <v>0</v>
      </c>
      <c r="U127" s="303">
        <v>0</v>
      </c>
      <c r="V127" s="303">
        <v>0</v>
      </c>
      <c r="W127" s="303">
        <v>0</v>
      </c>
      <c r="X127" s="303">
        <v>0</v>
      </c>
      <c r="Y127" s="303">
        <v>0</v>
      </c>
      <c r="Z127" s="303">
        <v>0</v>
      </c>
      <c r="AA127" s="303">
        <v>0</v>
      </c>
    </row>
    <row r="128" spans="1:27" outlineLevel="1" x14ac:dyDescent="0.3">
      <c r="A128" s="203" t="s">
        <v>316</v>
      </c>
      <c r="B128" s="131"/>
      <c r="C128" s="131">
        <f>+('[1]N EERR LOS NA'!C128*P128)+((('[1]N EERR LOS NA'!C128*(100%-P128))/(1+TASAS!$B$9)))</f>
        <v>1.4611518450628602</v>
      </c>
      <c r="D128" s="131">
        <f>+('[1]N EERR LOS NA'!D128*Q128)+((('[1]N EERR LOS NA'!D128*(100%-Q128))/(1+TASAS!$C$9)))</f>
        <v>0</v>
      </c>
      <c r="E128" s="131">
        <f>+('[1]N EERR LOS NA'!E128*R128)+((('[1]N EERR LOS NA'!E128*(100%-R128))/(1+TASAS!$D$9)))</f>
        <v>0</v>
      </c>
      <c r="F128" s="131">
        <f>+('[1]N EERR LOS NA'!F128*S128)+((('[1]N EERR LOS NA'!F128*(100%-S128))/(1+TASAS!$E$9)))</f>
        <v>2.0799464383028412</v>
      </c>
      <c r="G128" s="131">
        <f>+('[1]N EERR LOS NA'!G128*T128)+((('[1]N EERR LOS NA'!G128*(100%-T128))/(1+TASAS!$F$9)))</f>
        <v>0</v>
      </c>
      <c r="H128" s="131">
        <f>+('[1]N EERR LOS NA'!H128*U128)+((('[1]N EERR LOS NA'!H128*(100%-U128))/(1+TASAS!$G$9)))</f>
        <v>0</v>
      </c>
      <c r="I128" s="131">
        <f>+('[1]N EERR LOS NA'!I128*V128)+((('[1]N EERR LOS NA'!I128*(100%-V128))/(1+TASAS!$H$9)))</f>
        <v>0</v>
      </c>
      <c r="J128" s="131">
        <f>+('[1]N EERR LOS NA'!J128*W128)+((('[1]N EERR LOS NA'!J128*(100%-W128))/(1+TASAS!$I$9)))</f>
        <v>0</v>
      </c>
      <c r="K128" s="131">
        <f>+('[1]N EERR LOS NA'!K128*X128)+((('[1]N EERR LOS NA'!K128*(100%-X128))/(1+TASAS!$J$9)))</f>
        <v>0</v>
      </c>
      <c r="L128" s="131">
        <f>+('[1]N EERR LOS NA'!L128*Y128)+((('[1]N EERR LOS NA'!L128*(100%-Y128))/(1+TASAS!$K$9)))</f>
        <v>0</v>
      </c>
      <c r="M128" s="131">
        <f>+('[1]N EERR LOS NA'!M128*Z128)+((('[1]N EERR LOS NA'!M128*(100%-Z128))/(1+TASAS!$L$9)))</f>
        <v>0</v>
      </c>
      <c r="N128" s="131">
        <f>+('[1]N EERR LOS NA'!N128*AA128)+((('[1]N EERR LOS NA'!N128*(100%-AA128))/(1+TASAS!$M$9)))</f>
        <v>0</v>
      </c>
      <c r="O128" s="194">
        <f t="shared" si="19"/>
        <v>3.5410982833657014</v>
      </c>
      <c r="P128" s="303">
        <v>0</v>
      </c>
      <c r="Q128" s="303">
        <v>0</v>
      </c>
      <c r="R128" s="303">
        <v>0</v>
      </c>
      <c r="S128" s="303">
        <v>0</v>
      </c>
      <c r="T128" s="303">
        <v>0</v>
      </c>
      <c r="U128" s="303">
        <v>0</v>
      </c>
      <c r="V128" s="303">
        <v>0</v>
      </c>
      <c r="W128" s="303">
        <v>0</v>
      </c>
      <c r="X128" s="303">
        <v>0</v>
      </c>
      <c r="Y128" s="303">
        <v>0</v>
      </c>
      <c r="Z128" s="303">
        <v>0</v>
      </c>
      <c r="AA128" s="303">
        <v>0</v>
      </c>
    </row>
    <row r="129" spans="1:27" outlineLevel="1" x14ac:dyDescent="0.3">
      <c r="A129" s="203" t="s">
        <v>317</v>
      </c>
      <c r="B129" s="131"/>
      <c r="C129" s="131">
        <f>+('[1]N EERR LOS NA'!C129*P129)+((('[1]N EERR LOS NA'!C129*(100%-P129))/(1+TASAS!$B$9)))</f>
        <v>0</v>
      </c>
      <c r="D129" s="131">
        <f>+('[1]N EERR LOS NA'!D129*Q129)+((('[1]N EERR LOS NA'!D129*(100%-Q129))/(1+TASAS!$C$9)))</f>
        <v>0</v>
      </c>
      <c r="E129" s="131">
        <f>+('[1]N EERR LOS NA'!E129*R129)+((('[1]N EERR LOS NA'!E129*(100%-R129))/(1+TASAS!$D$9)))</f>
        <v>0</v>
      </c>
      <c r="F129" s="131">
        <f>+('[1]N EERR LOS NA'!F129*S129)+((('[1]N EERR LOS NA'!F129*(100%-S129))/(1+TASAS!$E$9)))</f>
        <v>0</v>
      </c>
      <c r="G129" s="131">
        <f>+('[1]N EERR LOS NA'!G129*T129)+((('[1]N EERR LOS NA'!G129*(100%-T129))/(1+TASAS!$F$9)))</f>
        <v>0</v>
      </c>
      <c r="H129" s="131">
        <f>+('[1]N EERR LOS NA'!H129*U129)+((('[1]N EERR LOS NA'!H129*(100%-U129))/(1+TASAS!$G$9)))</f>
        <v>0</v>
      </c>
      <c r="I129" s="131">
        <f>+('[1]N EERR LOS NA'!I129*V129)+((('[1]N EERR LOS NA'!I129*(100%-V129))/(1+TASAS!$H$9)))</f>
        <v>0</v>
      </c>
      <c r="J129" s="131">
        <f>+('[1]N EERR LOS NA'!J129*W129)+((('[1]N EERR LOS NA'!J129*(100%-W129))/(1+TASAS!$I$9)))</f>
        <v>0</v>
      </c>
      <c r="K129" s="131">
        <f>+('[1]N EERR LOS NA'!K129*X129)+((('[1]N EERR LOS NA'!K129*(100%-X129))/(1+TASAS!$J$9)))</f>
        <v>0</v>
      </c>
      <c r="L129" s="131">
        <f>+('[1]N EERR LOS NA'!L129*Y129)+((('[1]N EERR LOS NA'!L129*(100%-Y129))/(1+TASAS!$K$9)))</f>
        <v>0</v>
      </c>
      <c r="M129" s="131">
        <f>+('[1]N EERR LOS NA'!M129*Z129)+((('[1]N EERR LOS NA'!M129*(100%-Z129))/(1+TASAS!$L$9)))</f>
        <v>0</v>
      </c>
      <c r="N129" s="131">
        <f>+('[1]N EERR LOS NA'!N129*AA129)+((('[1]N EERR LOS NA'!N129*(100%-AA129))/(1+TASAS!$M$9)))</f>
        <v>0</v>
      </c>
      <c r="O129" s="194">
        <f t="shared" si="19"/>
        <v>0</v>
      </c>
      <c r="P129" s="303">
        <v>0</v>
      </c>
      <c r="Q129" s="303">
        <v>0</v>
      </c>
      <c r="R129" s="303">
        <v>0</v>
      </c>
      <c r="S129" s="303">
        <v>0</v>
      </c>
      <c r="T129" s="303">
        <v>0</v>
      </c>
      <c r="U129" s="303">
        <v>0</v>
      </c>
      <c r="V129" s="303">
        <v>0</v>
      </c>
      <c r="W129" s="303">
        <v>0</v>
      </c>
      <c r="X129" s="303">
        <v>0</v>
      </c>
      <c r="Y129" s="303">
        <v>0</v>
      </c>
      <c r="Z129" s="303">
        <v>0</v>
      </c>
      <c r="AA129" s="303">
        <v>0</v>
      </c>
    </row>
    <row r="130" spans="1:27" outlineLevel="1" x14ac:dyDescent="0.3">
      <c r="A130" s="203" t="s">
        <v>318</v>
      </c>
      <c r="B130" s="131"/>
      <c r="C130" s="131">
        <f>+('[1]N EERR LOS NA'!C130*P130)+((('[1]N EERR LOS NA'!C130*(100%-P130))/(1+TASAS!$B$9)))</f>
        <v>17.533822140754321</v>
      </c>
      <c r="D130" s="131">
        <f>+('[1]N EERR LOS NA'!D130*Q130)+((('[1]N EERR LOS NA'!D130*(100%-Q130))/(1+TASAS!$C$9)))</f>
        <v>0</v>
      </c>
      <c r="E130" s="131">
        <f>+('[1]N EERR LOS NA'!E130*R130)+((('[1]N EERR LOS NA'!E130*(100%-R130))/(1+TASAS!$D$9)))</f>
        <v>19.880945507891063</v>
      </c>
      <c r="F130" s="131">
        <f>+('[1]N EERR LOS NA'!F130*S130)+((('[1]N EERR LOS NA'!F130*(100%-S130))/(1+TASAS!$E$9)))</f>
        <v>0</v>
      </c>
      <c r="G130" s="131">
        <f>+('[1]N EERR LOS NA'!G130*T130)+((('[1]N EERR LOS NA'!G130*(100%-T130))/(1+TASAS!$F$9)))</f>
        <v>0</v>
      </c>
      <c r="H130" s="131">
        <f>+('[1]N EERR LOS NA'!H130*U130)+((('[1]N EERR LOS NA'!H130*(100%-U130))/(1+TASAS!$G$9)))</f>
        <v>22.442707474069962</v>
      </c>
      <c r="I130" s="131">
        <f>+('[1]N EERR LOS NA'!I130*V130)+((('[1]N EERR LOS NA'!I130*(100%-V130))/(1+TASAS!$H$9)))</f>
        <v>0</v>
      </c>
      <c r="J130" s="131">
        <f>+('[1]N EERR LOS NA'!J130*W130)+((('[1]N EERR LOS NA'!J130*(100%-W130))/(1+TASAS!$I$9)))</f>
        <v>0</v>
      </c>
      <c r="K130" s="131">
        <f>+('[1]N EERR LOS NA'!K130*X130)+((('[1]N EERR LOS NA'!K130*(100%-X130))/(1+TASAS!$J$9)))</f>
        <v>0</v>
      </c>
      <c r="L130" s="131">
        <f>+('[1]N EERR LOS NA'!L130*Y130)+((('[1]N EERR LOS NA'!L130*(100%-Y130))/(1+TASAS!$K$9)))</f>
        <v>0</v>
      </c>
      <c r="M130" s="131">
        <f>+('[1]N EERR LOS NA'!M130*Z130)+((('[1]N EERR LOS NA'!M130*(100%-Z130))/(1+TASAS!$L$9)))</f>
        <v>0</v>
      </c>
      <c r="N130" s="131">
        <f>+('[1]N EERR LOS NA'!N130*AA130)+((('[1]N EERR LOS NA'!N130*(100%-AA130))/(1+TASAS!$M$9)))</f>
        <v>0</v>
      </c>
      <c r="O130" s="194">
        <f t="shared" si="19"/>
        <v>59.857475122715343</v>
      </c>
      <c r="P130" s="303">
        <v>0</v>
      </c>
      <c r="Q130" s="303">
        <v>0</v>
      </c>
      <c r="R130" s="303">
        <v>0</v>
      </c>
      <c r="S130" s="303">
        <v>0</v>
      </c>
      <c r="T130" s="303">
        <v>0</v>
      </c>
      <c r="U130" s="303">
        <v>0</v>
      </c>
      <c r="V130" s="303">
        <v>0</v>
      </c>
      <c r="W130" s="303">
        <v>0</v>
      </c>
      <c r="X130" s="303">
        <v>0</v>
      </c>
      <c r="Y130" s="303">
        <v>0</v>
      </c>
      <c r="Z130" s="303">
        <v>0</v>
      </c>
      <c r="AA130" s="303">
        <v>0</v>
      </c>
    </row>
    <row r="131" spans="1:27" outlineLevel="1" x14ac:dyDescent="0.3">
      <c r="A131" s="203" t="s">
        <v>319</v>
      </c>
      <c r="B131" s="131"/>
      <c r="C131" s="131">
        <f>+('[1]N EERR LOS NA'!C131*P131)+((('[1]N EERR LOS NA'!C131*(100%-P131))/(1+TASAS!$B$9)))</f>
        <v>9.0094000999833384</v>
      </c>
      <c r="D131" s="131">
        <f>+('[1]N EERR LOS NA'!D131*Q131)+((('[1]N EERR LOS NA'!D131*(100%-Q131))/(1+TASAS!$C$9)))</f>
        <v>0</v>
      </c>
      <c r="E131" s="131">
        <f>+('[1]N EERR LOS NA'!E131*R131)+((('[1]N EERR LOS NA'!E131*(100%-R131))/(1+TASAS!$D$9)))</f>
        <v>0</v>
      </c>
      <c r="F131" s="131">
        <f>+('[1]N EERR LOS NA'!F131*S131)+((('[1]N EERR LOS NA'!F131*(100%-S131))/(1+TASAS!$E$9)))</f>
        <v>0</v>
      </c>
      <c r="G131" s="131">
        <f>+('[1]N EERR LOS NA'!G131*T131)+((('[1]N EERR LOS NA'!G131*(100%-T131))/(1+TASAS!$F$9)))</f>
        <v>9.5409647891442955</v>
      </c>
      <c r="H131" s="131">
        <f>+('[1]N EERR LOS NA'!H131*U131)+((('[1]N EERR LOS NA'!H131*(100%-U131))/(1+TASAS!$G$9)))</f>
        <v>0</v>
      </c>
      <c r="I131" s="131">
        <f>+('[1]N EERR LOS NA'!I131*V131)+((('[1]N EERR LOS NA'!I131*(100%-V131))/(1+TASAS!$H$9)))</f>
        <v>0</v>
      </c>
      <c r="J131" s="131">
        <f>+('[1]N EERR LOS NA'!J131*W131)+((('[1]N EERR LOS NA'!J131*(100%-W131))/(1+TASAS!$I$9)))</f>
        <v>0</v>
      </c>
      <c r="K131" s="131">
        <f>+('[1]N EERR LOS NA'!K131*X131)+((('[1]N EERR LOS NA'!K131*(100%-X131))/(1+TASAS!$J$9)))</f>
        <v>0</v>
      </c>
      <c r="L131" s="131">
        <f>+('[1]N EERR LOS NA'!L131*Y131)+((('[1]N EERR LOS NA'!L131*(100%-Y131))/(1+TASAS!$K$9)))</f>
        <v>0</v>
      </c>
      <c r="M131" s="131">
        <f>+('[1]N EERR LOS NA'!M131*Z131)+((('[1]N EERR LOS NA'!M131*(100%-Z131))/(1+TASAS!$L$9)))</f>
        <v>0</v>
      </c>
      <c r="N131" s="131">
        <f>+('[1]N EERR LOS NA'!N131*AA131)+((('[1]N EERR LOS NA'!N131*(100%-AA131))/(1+TASAS!$M$9)))</f>
        <v>0</v>
      </c>
      <c r="O131" s="194">
        <f t="shared" si="19"/>
        <v>18.550364889127636</v>
      </c>
      <c r="P131" s="303">
        <v>0</v>
      </c>
      <c r="Q131" s="303">
        <v>0</v>
      </c>
      <c r="R131" s="303">
        <v>0</v>
      </c>
      <c r="S131" s="303">
        <v>0</v>
      </c>
      <c r="T131" s="303">
        <v>0</v>
      </c>
      <c r="U131" s="303">
        <v>0</v>
      </c>
      <c r="V131" s="303">
        <v>0</v>
      </c>
      <c r="W131" s="303">
        <v>0</v>
      </c>
      <c r="X131" s="303">
        <v>0</v>
      </c>
      <c r="Y131" s="303">
        <v>0</v>
      </c>
      <c r="Z131" s="303">
        <v>0</v>
      </c>
      <c r="AA131" s="303">
        <v>0</v>
      </c>
    </row>
    <row r="132" spans="1:27" outlineLevel="1" x14ac:dyDescent="0.3">
      <c r="A132" s="203" t="s">
        <v>320</v>
      </c>
      <c r="B132" s="131"/>
      <c r="C132" s="131">
        <f>+('[1]N EERR LOS NA'!C132*P132)+((('[1]N EERR LOS NA'!C132*(100%-P132))/(1+TASAS!$B$9)))</f>
        <v>0</v>
      </c>
      <c r="D132" s="131">
        <f>+('[1]N EERR LOS NA'!D132*Q132)+((('[1]N EERR LOS NA'!D132*(100%-Q132))/(1+TASAS!$C$9)))</f>
        <v>0</v>
      </c>
      <c r="E132" s="131">
        <f>+('[1]N EERR LOS NA'!E132*R132)+((('[1]N EERR LOS NA'!E132*(100%-R132))/(1+TASAS!$D$9)))</f>
        <v>0</v>
      </c>
      <c r="F132" s="131">
        <f>+('[1]N EERR LOS NA'!F132*S132)+((('[1]N EERR LOS NA'!F132*(100%-S132))/(1+TASAS!$E$9)))</f>
        <v>0</v>
      </c>
      <c r="G132" s="131">
        <f>+('[1]N EERR LOS NA'!G132*T132)+((('[1]N EERR LOS NA'!G132*(100%-T132))/(1+TASAS!$F$9)))</f>
        <v>0</v>
      </c>
      <c r="H132" s="131">
        <f>+('[1]N EERR LOS NA'!H132*U132)+((('[1]N EERR LOS NA'!H132*(100%-U132))/(1+TASAS!$G$9)))</f>
        <v>0</v>
      </c>
      <c r="I132" s="131">
        <f>+('[1]N EERR LOS NA'!I132*V132)+((('[1]N EERR LOS NA'!I132*(100%-V132))/(1+TASAS!$H$9)))</f>
        <v>0</v>
      </c>
      <c r="J132" s="131">
        <f>+('[1]N EERR LOS NA'!J132*W132)+((('[1]N EERR LOS NA'!J132*(100%-W132))/(1+TASAS!$I$9)))</f>
        <v>0</v>
      </c>
      <c r="K132" s="131">
        <f>+('[1]N EERR LOS NA'!K132*X132)+((('[1]N EERR LOS NA'!K132*(100%-X132))/(1+TASAS!$J$9)))</f>
        <v>0</v>
      </c>
      <c r="L132" s="131">
        <f>+('[1]N EERR LOS NA'!L132*Y132)+((('[1]N EERR LOS NA'!L132*(100%-Y132))/(1+TASAS!$K$9)))</f>
        <v>0</v>
      </c>
      <c r="M132" s="131">
        <f>+('[1]N EERR LOS NA'!M132*Z132)+((('[1]N EERR LOS NA'!M132*(100%-Z132))/(1+TASAS!$L$9)))</f>
        <v>0</v>
      </c>
      <c r="N132" s="131">
        <f>+('[1]N EERR LOS NA'!N132*AA132)+((('[1]N EERR LOS NA'!N132*(100%-AA132))/(1+TASAS!$M$9)))</f>
        <v>0</v>
      </c>
      <c r="O132" s="194">
        <f t="shared" si="19"/>
        <v>0</v>
      </c>
      <c r="P132" s="303">
        <v>0</v>
      </c>
      <c r="Q132" s="303">
        <v>0</v>
      </c>
      <c r="R132" s="303">
        <v>0</v>
      </c>
      <c r="S132" s="303">
        <v>0</v>
      </c>
      <c r="T132" s="303">
        <v>0</v>
      </c>
      <c r="U132" s="303">
        <v>0</v>
      </c>
      <c r="V132" s="303">
        <v>0</v>
      </c>
      <c r="W132" s="303">
        <v>0</v>
      </c>
      <c r="X132" s="303">
        <v>0</v>
      </c>
      <c r="Y132" s="303">
        <v>0</v>
      </c>
      <c r="Z132" s="303">
        <v>0</v>
      </c>
      <c r="AA132" s="303">
        <v>0</v>
      </c>
    </row>
    <row r="133" spans="1:27" outlineLevel="1" x14ac:dyDescent="0.3">
      <c r="A133" s="203" t="s">
        <v>321</v>
      </c>
      <c r="B133" s="131"/>
      <c r="C133" s="131">
        <f>+('[1]N EERR LOS NA'!C133*P133)+((('[1]N EERR LOS NA'!C133*(100%-P133))/(1+TASAS!$B$9)))</f>
        <v>0</v>
      </c>
      <c r="D133" s="131">
        <f>+('[1]N EERR LOS NA'!D133*Q133)+((('[1]N EERR LOS NA'!D133*(100%-Q133))/(1+TASAS!$C$9)))</f>
        <v>0</v>
      </c>
      <c r="E133" s="131">
        <f>+('[1]N EERR LOS NA'!E133*R133)+((('[1]N EERR LOS NA'!E133*(100%-R133))/(1+TASAS!$D$9)))</f>
        <v>0</v>
      </c>
      <c r="F133" s="131">
        <f>+('[1]N EERR LOS NA'!F133*S133)+((('[1]N EERR LOS NA'!F133*(100%-S133))/(1+TASAS!$E$9)))</f>
        <v>42.848392993382639</v>
      </c>
      <c r="G133" s="131">
        <f>+('[1]N EERR LOS NA'!G133*T133)+((('[1]N EERR LOS NA'!G133*(100%-T133))/(1+TASAS!$F$9)))</f>
        <v>0</v>
      </c>
      <c r="H133" s="131">
        <f>+('[1]N EERR LOS NA'!H133*U133)+((('[1]N EERR LOS NA'!H133*(100%-U133))/(1+TASAS!$G$9)))</f>
        <v>13.534091062759465</v>
      </c>
      <c r="I133" s="131">
        <f>+('[1]N EERR LOS NA'!I133*V133)+((('[1]N EERR LOS NA'!I133*(100%-V133))/(1+TASAS!$H$9)))</f>
        <v>0</v>
      </c>
      <c r="J133" s="131">
        <f>+('[1]N EERR LOS NA'!J133*W133)+((('[1]N EERR LOS NA'!J133*(100%-W133))/(1+TASAS!$I$9)))</f>
        <v>0</v>
      </c>
      <c r="K133" s="131">
        <f>+('[1]N EERR LOS NA'!K133*X133)+((('[1]N EERR LOS NA'!K133*(100%-X133))/(1+TASAS!$J$9)))</f>
        <v>0</v>
      </c>
      <c r="L133" s="131">
        <f>+('[1]N EERR LOS NA'!L133*Y133)+((('[1]N EERR LOS NA'!L133*(100%-Y133))/(1+TASAS!$K$9)))</f>
        <v>0</v>
      </c>
      <c r="M133" s="131">
        <f>+('[1]N EERR LOS NA'!M133*Z133)+((('[1]N EERR LOS NA'!M133*(100%-Z133))/(1+TASAS!$L$9)))</f>
        <v>0</v>
      </c>
      <c r="N133" s="131">
        <f>+('[1]N EERR LOS NA'!N133*AA133)+((('[1]N EERR LOS NA'!N133*(100%-AA133))/(1+TASAS!$M$9)))</f>
        <v>0</v>
      </c>
      <c r="O133" s="194">
        <f t="shared" si="19"/>
        <v>56.382484056142104</v>
      </c>
      <c r="P133" s="303">
        <v>0</v>
      </c>
      <c r="Q133" s="303">
        <v>0</v>
      </c>
      <c r="R133" s="303">
        <v>0</v>
      </c>
      <c r="S133" s="303">
        <v>0</v>
      </c>
      <c r="T133" s="303">
        <v>0</v>
      </c>
      <c r="U133" s="303">
        <v>0</v>
      </c>
      <c r="V133" s="303">
        <v>0</v>
      </c>
      <c r="W133" s="303">
        <v>0</v>
      </c>
      <c r="X133" s="303">
        <v>0</v>
      </c>
      <c r="Y133" s="303">
        <v>0</v>
      </c>
      <c r="Z133" s="303">
        <v>0</v>
      </c>
      <c r="AA133" s="303">
        <v>0</v>
      </c>
    </row>
    <row r="134" spans="1:27" outlineLevel="1" x14ac:dyDescent="0.3">
      <c r="A134" s="203" t="s">
        <v>322</v>
      </c>
      <c r="B134" s="131"/>
      <c r="C134" s="131">
        <f>+('[1]N EERR LOS NA'!C134*P134)+((('[1]N EERR LOS NA'!C134*(100%-P134))/(1+TASAS!$B$9)))</f>
        <v>0</v>
      </c>
      <c r="D134" s="131">
        <f>+('[1]N EERR LOS NA'!D134*Q134)+((('[1]N EERR LOS NA'!D134*(100%-Q134))/(1+TASAS!$C$9)))</f>
        <v>0</v>
      </c>
      <c r="E134" s="131">
        <f>+('[1]N EERR LOS NA'!E134*R134)+((('[1]N EERR LOS NA'!E134*(100%-R134))/(1+TASAS!$D$9)))</f>
        <v>30</v>
      </c>
      <c r="F134" s="131">
        <f>+('[1]N EERR LOS NA'!F134*S134)+((('[1]N EERR LOS NA'!F134*(100%-S134))/(1+TASAS!$E$9)))</f>
        <v>0</v>
      </c>
      <c r="G134" s="131">
        <f>+('[1]N EERR LOS NA'!G134*T134)+((('[1]N EERR LOS NA'!G134*(100%-T134))/(1+TASAS!$F$9)))</f>
        <v>0</v>
      </c>
      <c r="H134" s="131">
        <f>+('[1]N EERR LOS NA'!H134*U134)+((('[1]N EERR LOS NA'!H134*(100%-U134))/(1+TASAS!$G$9)))</f>
        <v>0</v>
      </c>
      <c r="I134" s="131">
        <f>+('[1]N EERR LOS NA'!I134*V134)+((('[1]N EERR LOS NA'!I134*(100%-V134))/(1+TASAS!$H$9)))</f>
        <v>0</v>
      </c>
      <c r="J134" s="131">
        <f>+('[1]N EERR LOS NA'!J134*W134)+((('[1]N EERR LOS NA'!J134*(100%-W134))/(1+TASAS!$I$9)))</f>
        <v>0</v>
      </c>
      <c r="K134" s="131">
        <f>+('[1]N EERR LOS NA'!K134*X134)+((('[1]N EERR LOS NA'!K134*(100%-X134))/(1+TASAS!$J$9)))</f>
        <v>0</v>
      </c>
      <c r="L134" s="131">
        <f>+('[1]N EERR LOS NA'!L134*Y134)+((('[1]N EERR LOS NA'!L134*(100%-Y134))/(1+TASAS!$K$9)))</f>
        <v>0</v>
      </c>
      <c r="M134" s="131">
        <f>+('[1]N EERR LOS NA'!M134*Z134)+((('[1]N EERR LOS NA'!M134*(100%-Z134))/(1+TASAS!$L$9)))</f>
        <v>0</v>
      </c>
      <c r="N134" s="131">
        <f>+('[1]N EERR LOS NA'!N134*AA134)+((('[1]N EERR LOS NA'!N134*(100%-AA134))/(1+TASAS!$M$9)))</f>
        <v>0</v>
      </c>
      <c r="O134" s="194">
        <f t="shared" si="19"/>
        <v>30</v>
      </c>
      <c r="P134" s="303">
        <v>1</v>
      </c>
      <c r="Q134" s="303">
        <v>1</v>
      </c>
      <c r="R134" s="303">
        <v>1</v>
      </c>
      <c r="S134" s="303">
        <v>1</v>
      </c>
      <c r="T134" s="303">
        <v>1</v>
      </c>
      <c r="U134" s="303">
        <v>1</v>
      </c>
      <c r="V134" s="303">
        <v>1</v>
      </c>
      <c r="W134" s="303">
        <v>1</v>
      </c>
      <c r="X134" s="303">
        <v>1</v>
      </c>
      <c r="Y134" s="303">
        <v>1</v>
      </c>
      <c r="Z134" s="303">
        <v>1</v>
      </c>
      <c r="AA134" s="303">
        <v>1</v>
      </c>
    </row>
    <row r="135" spans="1:27" outlineLevel="1" x14ac:dyDescent="0.3">
      <c r="A135" s="203" t="s">
        <v>323</v>
      </c>
      <c r="B135" s="131"/>
      <c r="C135" s="131">
        <f>+('[1]N EERR LOS NA'!C135*P135)+((('[1]N EERR LOS NA'!C135*(100%-P135))/(1+TASAS!$B$9)))</f>
        <v>0</v>
      </c>
      <c r="D135" s="131">
        <f>+('[1]N EERR LOS NA'!D135*Q135)+((('[1]N EERR LOS NA'!D135*(100%-Q135))/(1+TASAS!$C$9)))</f>
        <v>0</v>
      </c>
      <c r="E135" s="131">
        <f>+('[1]N EERR LOS NA'!E135*R135)+((('[1]N EERR LOS NA'!E135*(100%-R135))/(1+TASAS!$D$9)))</f>
        <v>0</v>
      </c>
      <c r="F135" s="131">
        <f>+('[1]N EERR LOS NA'!F135*S135)+((('[1]N EERR LOS NA'!F135*(100%-S135))/(1+TASAS!$E$9)))</f>
        <v>0</v>
      </c>
      <c r="G135" s="131">
        <f>+('[1]N EERR LOS NA'!G135*T135)+((('[1]N EERR LOS NA'!G135*(100%-T135))/(1+TASAS!$F$9)))</f>
        <v>0</v>
      </c>
      <c r="H135" s="131">
        <f>+('[1]N EERR LOS NA'!H135*U135)+((('[1]N EERR LOS NA'!H135*(100%-U135))/(1+TASAS!$G$9)))</f>
        <v>0</v>
      </c>
      <c r="I135" s="131">
        <f>+('[1]N EERR LOS NA'!I135*V135)+((('[1]N EERR LOS NA'!I135*(100%-V135))/(1+TASAS!$H$9)))</f>
        <v>0</v>
      </c>
      <c r="J135" s="131">
        <f>+('[1]N EERR LOS NA'!J135*W135)+((('[1]N EERR LOS NA'!J135*(100%-W135))/(1+TASAS!$I$9)))</f>
        <v>0</v>
      </c>
      <c r="K135" s="131">
        <f>+('[1]N EERR LOS NA'!K135*X135)+((('[1]N EERR LOS NA'!K135*(100%-X135))/(1+TASAS!$J$9)))</f>
        <v>0</v>
      </c>
      <c r="L135" s="131">
        <f>+('[1]N EERR LOS NA'!L135*Y135)+((('[1]N EERR LOS NA'!L135*(100%-Y135))/(1+TASAS!$K$9)))</f>
        <v>0</v>
      </c>
      <c r="M135" s="131">
        <f>+('[1]N EERR LOS NA'!M135*Z135)+((('[1]N EERR LOS NA'!M135*(100%-Z135))/(1+TASAS!$L$9)))</f>
        <v>0</v>
      </c>
      <c r="N135" s="131">
        <f>+('[1]N EERR LOS NA'!N135*AA135)+((('[1]N EERR LOS NA'!N135*(100%-AA135))/(1+TASAS!$M$9)))</f>
        <v>0</v>
      </c>
      <c r="O135" s="194">
        <f t="shared" si="19"/>
        <v>0</v>
      </c>
      <c r="P135" s="303">
        <v>0</v>
      </c>
      <c r="Q135" s="303">
        <v>0</v>
      </c>
      <c r="R135" s="303">
        <v>0</v>
      </c>
      <c r="S135" s="303">
        <v>0</v>
      </c>
      <c r="T135" s="303">
        <v>0</v>
      </c>
      <c r="U135" s="303">
        <v>0</v>
      </c>
      <c r="V135" s="303">
        <v>0</v>
      </c>
      <c r="W135" s="303">
        <v>0</v>
      </c>
      <c r="X135" s="303">
        <v>0</v>
      </c>
      <c r="Y135" s="303">
        <v>0</v>
      </c>
      <c r="Z135" s="303">
        <v>0</v>
      </c>
      <c r="AA135" s="303">
        <v>0</v>
      </c>
    </row>
    <row r="136" spans="1:27" outlineLevel="1" x14ac:dyDescent="0.3">
      <c r="A136" s="203" t="s">
        <v>324</v>
      </c>
      <c r="B136" s="131"/>
      <c r="C136" s="131">
        <f>+('[1]N EERR LOS NA'!C136*P136)+((('[1]N EERR LOS NA'!C136*(100%-P136))/(1+TASAS!$B$9)))</f>
        <v>0</v>
      </c>
      <c r="D136" s="131">
        <f>+('[1]N EERR LOS NA'!D136*Q136)+((('[1]N EERR LOS NA'!D136*(100%-Q136))/(1+TASAS!$C$9)))</f>
        <v>0</v>
      </c>
      <c r="E136" s="131">
        <f>+('[1]N EERR LOS NA'!E136*R136)+((('[1]N EERR LOS NA'!E136*(100%-R136))/(1+TASAS!$D$9)))</f>
        <v>0</v>
      </c>
      <c r="F136" s="131">
        <f>+('[1]N EERR LOS NA'!F136*S136)+((('[1]N EERR LOS NA'!F136*(100%-S136))/(1+TASAS!$E$9)))</f>
        <v>0</v>
      </c>
      <c r="G136" s="131">
        <f>+('[1]N EERR LOS NA'!G136*T136)+((('[1]N EERR LOS NA'!G136*(100%-T136))/(1+TASAS!$F$9)))</f>
        <v>0</v>
      </c>
      <c r="H136" s="131">
        <f>+('[1]N EERR LOS NA'!H136*U136)+((('[1]N EERR LOS NA'!H136*(100%-U136))/(1+TASAS!$G$9)))</f>
        <v>0</v>
      </c>
      <c r="I136" s="131">
        <f>+('[1]N EERR LOS NA'!I136*V136)+((('[1]N EERR LOS NA'!I136*(100%-V136))/(1+TASAS!$H$9)))</f>
        <v>0</v>
      </c>
      <c r="J136" s="131">
        <f>+('[1]N EERR LOS NA'!J136*W136)+((('[1]N EERR LOS NA'!J136*(100%-W136))/(1+TASAS!$I$9)))</f>
        <v>0</v>
      </c>
      <c r="K136" s="131">
        <f>+('[1]N EERR LOS NA'!K136*X136)+((('[1]N EERR LOS NA'!K136*(100%-X136))/(1+TASAS!$J$9)))</f>
        <v>0</v>
      </c>
      <c r="L136" s="131">
        <f>+('[1]N EERR LOS NA'!L136*Y136)+((('[1]N EERR LOS NA'!L136*(100%-Y136))/(1+TASAS!$K$9)))</f>
        <v>0</v>
      </c>
      <c r="M136" s="131">
        <f>+('[1]N EERR LOS NA'!M136*Z136)+((('[1]N EERR LOS NA'!M136*(100%-Z136))/(1+TASAS!$L$9)))</f>
        <v>0</v>
      </c>
      <c r="N136" s="131">
        <f>+('[1]N EERR LOS NA'!N136*AA136)+((('[1]N EERR LOS NA'!N136*(100%-AA136))/(1+TASAS!$M$9)))</f>
        <v>0</v>
      </c>
      <c r="O136" s="194">
        <f t="shared" si="19"/>
        <v>0</v>
      </c>
      <c r="P136" s="303">
        <v>0</v>
      </c>
      <c r="Q136" s="303">
        <v>0</v>
      </c>
      <c r="R136" s="303">
        <v>0</v>
      </c>
      <c r="S136" s="303">
        <v>0</v>
      </c>
      <c r="T136" s="303">
        <v>0</v>
      </c>
      <c r="U136" s="303">
        <v>0</v>
      </c>
      <c r="V136" s="303">
        <v>0</v>
      </c>
      <c r="W136" s="303">
        <v>0</v>
      </c>
      <c r="X136" s="303">
        <v>0</v>
      </c>
      <c r="Y136" s="303">
        <v>0</v>
      </c>
      <c r="Z136" s="303">
        <v>0</v>
      </c>
      <c r="AA136" s="303">
        <v>0</v>
      </c>
    </row>
    <row r="137" spans="1:27" outlineLevel="1" x14ac:dyDescent="0.3">
      <c r="A137" s="203"/>
      <c r="B137" s="131"/>
      <c r="C137" s="131">
        <f>+('[1]N EERR LOS NA'!C137*P137)+((('[1]N EERR LOS NA'!C137*(100%-P137))/(1+TASAS!$B$9)))</f>
        <v>0</v>
      </c>
      <c r="D137" s="131">
        <f>+('[1]N EERR LOS NA'!D137*Q137)+((('[1]N EERR LOS NA'!D137*(100%-Q137))/(1+TASAS!$C$9)))</f>
        <v>0</v>
      </c>
      <c r="E137" s="131">
        <f>+('[1]N EERR LOS NA'!E137*R137)+((('[1]N EERR LOS NA'!E137*(100%-R137))/(1+TASAS!$D$9)))</f>
        <v>0</v>
      </c>
      <c r="F137" s="131">
        <f>+('[1]N EERR LOS NA'!F137*S137)+((('[1]N EERR LOS NA'!F137*(100%-S137))/(1+TASAS!$E$9)))</f>
        <v>0</v>
      </c>
      <c r="G137" s="131">
        <f>+('[1]N EERR LOS NA'!G137*T137)+((('[1]N EERR LOS NA'!G137*(100%-T137))/(1+TASAS!$F$9)))</f>
        <v>0</v>
      </c>
      <c r="H137" s="131">
        <f>+('[1]N EERR LOS NA'!H137*U137)+((('[1]N EERR LOS NA'!H137*(100%-U137))/(1+TASAS!$G$9)))</f>
        <v>0</v>
      </c>
      <c r="I137" s="131">
        <f>+('[1]N EERR LOS NA'!I137*V137)+((('[1]N EERR LOS NA'!I137*(100%-V137))/(1+TASAS!$H$9)))</f>
        <v>0</v>
      </c>
      <c r="J137" s="131">
        <f>+('[1]N EERR LOS NA'!J137*W137)+((('[1]N EERR LOS NA'!J137*(100%-W137))/(1+TASAS!$I$9)))</f>
        <v>0</v>
      </c>
      <c r="K137" s="131">
        <f>+('[1]N EERR LOS NA'!K137*X137)+((('[1]N EERR LOS NA'!K137*(100%-X137))/(1+TASAS!$J$9)))</f>
        <v>0</v>
      </c>
      <c r="L137" s="131">
        <f>+('[1]N EERR LOS NA'!L137*Y137)+((('[1]N EERR LOS NA'!L137*(100%-Y137))/(1+TASAS!$K$9)))</f>
        <v>0</v>
      </c>
      <c r="M137" s="131">
        <f>+('[1]N EERR LOS NA'!M137*Z137)+((('[1]N EERR LOS NA'!M137*(100%-Z137))/(1+TASAS!$L$9)))</f>
        <v>0</v>
      </c>
      <c r="N137" s="131">
        <f>+('[1]N EERR LOS NA'!N137*AA137)+((('[1]N EERR LOS NA'!N137*(100%-AA137))/(1+TASAS!$M$9)))</f>
        <v>0</v>
      </c>
      <c r="O137" s="194">
        <f t="shared" si="19"/>
        <v>0</v>
      </c>
      <c r="P137" s="303"/>
      <c r="Q137" s="303"/>
      <c r="R137" s="303"/>
      <c r="S137" s="303"/>
      <c r="T137" s="303"/>
      <c r="U137" s="303"/>
      <c r="V137" s="303"/>
      <c r="W137" s="303"/>
      <c r="X137" s="303"/>
      <c r="Y137" s="303"/>
      <c r="Z137" s="303"/>
      <c r="AA137" s="303"/>
    </row>
    <row r="138" spans="1:27" outlineLevel="1" x14ac:dyDescent="0.3">
      <c r="A138" s="203"/>
      <c r="B138" s="131"/>
      <c r="C138" s="131">
        <v>0</v>
      </c>
      <c r="D138" s="131">
        <v>0</v>
      </c>
      <c r="E138" s="131">
        <v>0</v>
      </c>
      <c r="F138" s="131"/>
      <c r="G138" s="131"/>
      <c r="H138" s="131"/>
      <c r="I138" s="131"/>
      <c r="J138" s="131"/>
      <c r="K138" s="131"/>
      <c r="L138" s="131"/>
      <c r="M138" s="131"/>
      <c r="N138" s="131"/>
      <c r="O138" s="194">
        <f t="shared" si="19"/>
        <v>0</v>
      </c>
      <c r="P138" s="303"/>
      <c r="Q138" s="303"/>
      <c r="R138" s="303"/>
      <c r="S138" s="303"/>
      <c r="T138" s="303"/>
      <c r="U138" s="303"/>
      <c r="V138" s="303"/>
      <c r="W138" s="303"/>
      <c r="X138" s="303"/>
      <c r="Y138" s="303"/>
      <c r="Z138" s="303"/>
      <c r="AA138" s="303"/>
    </row>
    <row r="139" spans="1:27" s="187" customFormat="1" ht="15.6" x14ac:dyDescent="0.3">
      <c r="A139" s="209" t="s">
        <v>75</v>
      </c>
      <c r="B139" s="186">
        <f>SUM(B140:B171)</f>
        <v>0</v>
      </c>
      <c r="C139" s="186">
        <f t="shared" ref="C139:N139" si="20">SUM(C140:C171)</f>
        <v>142.43351089633211</v>
      </c>
      <c r="D139" s="186">
        <f t="shared" si="20"/>
        <v>47.488356700590707</v>
      </c>
      <c r="E139" s="186">
        <f t="shared" si="20"/>
        <v>181.14290466838605</v>
      </c>
      <c r="F139" s="186">
        <f t="shared" si="20"/>
        <v>514.0181412222654</v>
      </c>
      <c r="G139" s="186">
        <f t="shared" si="20"/>
        <v>351.32385067555708</v>
      </c>
      <c r="H139" s="186">
        <f t="shared" si="20"/>
        <v>419.32816420776476</v>
      </c>
      <c r="I139" s="186">
        <f t="shared" si="20"/>
        <v>0</v>
      </c>
      <c r="J139" s="186">
        <f t="shared" si="20"/>
        <v>0</v>
      </c>
      <c r="K139" s="186">
        <f t="shared" si="20"/>
        <v>0</v>
      </c>
      <c r="L139" s="186">
        <f t="shared" si="20"/>
        <v>0</v>
      </c>
      <c r="M139" s="186">
        <f t="shared" si="20"/>
        <v>0</v>
      </c>
      <c r="N139" s="186">
        <f t="shared" si="20"/>
        <v>0</v>
      </c>
      <c r="O139" s="210">
        <f t="shared" ref="O139" si="21">SUM(O140:O171)</f>
        <v>1655.7349283708961</v>
      </c>
      <c r="P139" s="305"/>
      <c r="Q139" s="305"/>
      <c r="R139" s="305"/>
      <c r="S139" s="305"/>
      <c r="T139" s="305"/>
      <c r="U139" s="305"/>
      <c r="V139" s="305"/>
      <c r="W139" s="305"/>
      <c r="X139" s="305"/>
      <c r="Y139" s="305"/>
      <c r="Z139" s="305"/>
      <c r="AA139" s="305"/>
    </row>
    <row r="140" spans="1:27" outlineLevel="2" x14ac:dyDescent="0.3">
      <c r="A140" s="203" t="s">
        <v>325</v>
      </c>
      <c r="B140" s="131"/>
      <c r="C140" s="131">
        <f>+('[1]N EERR LOS NA'!C140*P140)+((('[1]N EERR LOS NA'!C140*(100%-P140))/(1+TASAS!$B$9)))</f>
        <v>0</v>
      </c>
      <c r="D140" s="131">
        <f>+('[1]N EERR LOS NA'!D140*Q140)+((('[1]N EERR LOS NA'!D140*(100%-Q140))/(1+TASAS!$C$9)))</f>
        <v>0</v>
      </c>
      <c r="E140" s="131">
        <f>+('[1]N EERR LOS NA'!E140*R140)+((('[1]N EERR LOS NA'!E140*(100%-R140))/(1+TASAS!$D$9)))</f>
        <v>0</v>
      </c>
      <c r="F140" s="131">
        <f>+('[1]N EERR LOS NA'!F140*S140)+((('[1]N EERR LOS NA'!F140*(100%-S140))/(1+TASAS!$E$9)))</f>
        <v>0</v>
      </c>
      <c r="G140" s="131">
        <f>+('[1]N EERR LOS NA'!G140*T140)+((('[1]N EERR LOS NA'!G140*(100%-T140))/(1+TASAS!$F$9)))</f>
        <v>0</v>
      </c>
      <c r="H140" s="131">
        <f>+('[1]N EERR LOS NA'!H140*U140)+((('[1]N EERR LOS NA'!H140*(100%-U140))/(1+TASAS!$G$9)))</f>
        <v>0</v>
      </c>
      <c r="I140" s="131">
        <f>+('[1]N EERR LOS NA'!I140*V140)+((('[1]N EERR LOS NA'!I140*(100%-V140))/(1+TASAS!$H$9)))</f>
        <v>0</v>
      </c>
      <c r="J140" s="131">
        <f>+('[1]N EERR LOS NA'!J140*W140)+((('[1]N EERR LOS NA'!J140*(100%-W140))/(1+TASAS!$I$9)))</f>
        <v>0</v>
      </c>
      <c r="K140" s="131">
        <f>+('[1]N EERR LOS NA'!K140*X140)+((('[1]N EERR LOS NA'!K140*(100%-X140))/(1+TASAS!$J$9)))</f>
        <v>0</v>
      </c>
      <c r="L140" s="131">
        <f>+('[1]N EERR LOS NA'!L140*Y140)+((('[1]N EERR LOS NA'!L140*(100%-Y140))/(1+TASAS!$K$9)))</f>
        <v>0</v>
      </c>
      <c r="M140" s="131">
        <f>+('[1]N EERR LOS NA'!M140*Z140)+((('[1]N EERR LOS NA'!M140*(100%-Z140))/(1+TASAS!$L$9)))</f>
        <v>0</v>
      </c>
      <c r="N140" s="131">
        <f>+('[1]N EERR LOS NA'!N140*AA140)+((('[1]N EERR LOS NA'!N140*(100%-AA140))/(1+TASAS!$M$9)))</f>
        <v>0</v>
      </c>
      <c r="O140" s="194">
        <f t="shared" si="19"/>
        <v>0</v>
      </c>
      <c r="P140" s="303">
        <v>0</v>
      </c>
      <c r="Q140" s="303">
        <v>0</v>
      </c>
      <c r="R140" s="303">
        <v>0</v>
      </c>
      <c r="S140" s="303">
        <v>0</v>
      </c>
      <c r="T140" s="303">
        <v>0</v>
      </c>
      <c r="U140" s="303">
        <v>0</v>
      </c>
      <c r="V140" s="303">
        <v>0</v>
      </c>
      <c r="W140" s="303">
        <v>0</v>
      </c>
      <c r="X140" s="303">
        <v>0</v>
      </c>
      <c r="Y140" s="303">
        <v>0</v>
      </c>
      <c r="Z140" s="303">
        <v>0</v>
      </c>
      <c r="AA140" s="303">
        <v>0</v>
      </c>
    </row>
    <row r="141" spans="1:27" outlineLevel="2" x14ac:dyDescent="0.3">
      <c r="A141" s="203" t="s">
        <v>326</v>
      </c>
      <c r="B141" s="131"/>
      <c r="C141" s="131">
        <f>+('[1]N EERR LOS NA'!C141*P141)+((('[1]N EERR LOS NA'!C141*(100%-P141))/(1+TASAS!$B$9)))</f>
        <v>0</v>
      </c>
      <c r="D141" s="131">
        <f>+('[1]N EERR LOS NA'!D141*Q141)+((('[1]N EERR LOS NA'!D141*(100%-Q141))/(1+TASAS!$C$9)))</f>
        <v>0</v>
      </c>
      <c r="E141" s="131">
        <f>+('[1]N EERR LOS NA'!E141*R141)+((('[1]N EERR LOS NA'!E141*(100%-R141))/(1+TASAS!$D$9)))</f>
        <v>0</v>
      </c>
      <c r="F141" s="131">
        <f>+('[1]N EERR LOS NA'!F141*S141)+((('[1]N EERR LOS NA'!F141*(100%-S141))/(1+TASAS!$E$9)))</f>
        <v>0</v>
      </c>
      <c r="G141" s="131">
        <f>+('[1]N EERR LOS NA'!G141*T141)+((('[1]N EERR LOS NA'!G141*(100%-T141))/(1+TASAS!$F$9)))</f>
        <v>0</v>
      </c>
      <c r="H141" s="131">
        <f>+('[1]N EERR LOS NA'!H141*U141)+((('[1]N EERR LOS NA'!H141*(100%-U141))/(1+TASAS!$G$9)))</f>
        <v>0</v>
      </c>
      <c r="I141" s="131">
        <f>+('[1]N EERR LOS NA'!I141*V141)+((('[1]N EERR LOS NA'!I141*(100%-V141))/(1+TASAS!$H$9)))</f>
        <v>0</v>
      </c>
      <c r="J141" s="131">
        <f>+('[1]N EERR LOS NA'!J141*W141)+((('[1]N EERR LOS NA'!J141*(100%-W141))/(1+TASAS!$I$9)))</f>
        <v>0</v>
      </c>
      <c r="K141" s="131">
        <f>+('[1]N EERR LOS NA'!K141*X141)+((('[1]N EERR LOS NA'!K141*(100%-X141))/(1+TASAS!$J$9)))</f>
        <v>0</v>
      </c>
      <c r="L141" s="131">
        <f>+('[1]N EERR LOS NA'!L141*Y141)+((('[1]N EERR LOS NA'!L141*(100%-Y141))/(1+TASAS!$K$9)))</f>
        <v>0</v>
      </c>
      <c r="M141" s="131">
        <f>+('[1]N EERR LOS NA'!M141*Z141)+((('[1]N EERR LOS NA'!M141*(100%-Z141))/(1+TASAS!$L$9)))</f>
        <v>0</v>
      </c>
      <c r="N141" s="131">
        <f>+('[1]N EERR LOS NA'!N141*AA141)+((('[1]N EERR LOS NA'!N141*(100%-AA141))/(1+TASAS!$M$9)))</f>
        <v>0</v>
      </c>
      <c r="O141" s="194">
        <f t="shared" si="19"/>
        <v>0</v>
      </c>
      <c r="P141" s="303">
        <v>0</v>
      </c>
      <c r="Q141" s="303">
        <v>0</v>
      </c>
      <c r="R141" s="303">
        <v>0</v>
      </c>
      <c r="S141" s="303">
        <v>0</v>
      </c>
      <c r="T141" s="303">
        <v>0</v>
      </c>
      <c r="U141" s="303">
        <v>0</v>
      </c>
      <c r="V141" s="303">
        <v>0</v>
      </c>
      <c r="W141" s="303">
        <v>0</v>
      </c>
      <c r="X141" s="303">
        <v>0</v>
      </c>
      <c r="Y141" s="303">
        <v>0</v>
      </c>
      <c r="Z141" s="303">
        <v>0</v>
      </c>
      <c r="AA141" s="303">
        <v>0</v>
      </c>
    </row>
    <row r="142" spans="1:27" outlineLevel="2" x14ac:dyDescent="0.3">
      <c r="A142" s="203" t="s">
        <v>327</v>
      </c>
      <c r="B142" s="131"/>
      <c r="C142" s="131">
        <f>+('[1]N EERR LOS NA'!C142*P142)+((('[1]N EERR LOS NA'!C142*(100%-P142))/(1+TASAS!$B$9)))</f>
        <v>0</v>
      </c>
      <c r="D142" s="131">
        <f>+('[1]N EERR LOS NA'!D142*Q142)+((('[1]N EERR LOS NA'!D142*(100%-Q142))/(1+TASAS!$C$9)))</f>
        <v>0</v>
      </c>
      <c r="E142" s="131">
        <f>+('[1]N EERR LOS NA'!E142*R142)+((('[1]N EERR LOS NA'!E142*(100%-R142))/(1+TASAS!$D$9)))</f>
        <v>0</v>
      </c>
      <c r="F142" s="131">
        <f>+('[1]N EERR LOS NA'!F142*S142)+((('[1]N EERR LOS NA'!F142*(100%-S142))/(1+TASAS!$E$9)))</f>
        <v>0</v>
      </c>
      <c r="G142" s="131">
        <f>+('[1]N EERR LOS NA'!G142*T142)+((('[1]N EERR LOS NA'!G142*(100%-T142))/(1+TASAS!$F$9)))</f>
        <v>0</v>
      </c>
      <c r="H142" s="131">
        <f>+('[1]N EERR LOS NA'!H142*U142)+((('[1]N EERR LOS NA'!H142*(100%-U142))/(1+TASAS!$G$9)))</f>
        <v>0</v>
      </c>
      <c r="I142" s="131">
        <f>+('[1]N EERR LOS NA'!I142*V142)+((('[1]N EERR LOS NA'!I142*(100%-V142))/(1+TASAS!$H$9)))</f>
        <v>0</v>
      </c>
      <c r="J142" s="131">
        <f>+('[1]N EERR LOS NA'!J142*W142)+((('[1]N EERR LOS NA'!J142*(100%-W142))/(1+TASAS!$I$9)))</f>
        <v>0</v>
      </c>
      <c r="K142" s="131">
        <f>+('[1]N EERR LOS NA'!K142*X142)+((('[1]N EERR LOS NA'!K142*(100%-X142))/(1+TASAS!$J$9)))</f>
        <v>0</v>
      </c>
      <c r="L142" s="131">
        <f>+('[1]N EERR LOS NA'!L142*Y142)+((('[1]N EERR LOS NA'!L142*(100%-Y142))/(1+TASAS!$K$9)))</f>
        <v>0</v>
      </c>
      <c r="M142" s="131">
        <f>+('[1]N EERR LOS NA'!M142*Z142)+((('[1]N EERR LOS NA'!M142*(100%-Z142))/(1+TASAS!$L$9)))</f>
        <v>0</v>
      </c>
      <c r="N142" s="131">
        <f>+('[1]N EERR LOS NA'!N142*AA142)+((('[1]N EERR LOS NA'!N142*(100%-AA142))/(1+TASAS!$M$9)))</f>
        <v>0</v>
      </c>
      <c r="O142" s="194">
        <f t="shared" si="19"/>
        <v>0</v>
      </c>
      <c r="P142" s="303">
        <v>1</v>
      </c>
      <c r="Q142" s="303">
        <v>1</v>
      </c>
      <c r="R142" s="303">
        <v>1</v>
      </c>
      <c r="S142" s="303">
        <v>1</v>
      </c>
      <c r="T142" s="303">
        <v>1</v>
      </c>
      <c r="U142" s="303">
        <v>1</v>
      </c>
      <c r="V142" s="303">
        <v>1</v>
      </c>
      <c r="W142" s="303">
        <v>1</v>
      </c>
      <c r="X142" s="303">
        <v>1</v>
      </c>
      <c r="Y142" s="303">
        <v>1</v>
      </c>
      <c r="Z142" s="303">
        <v>1</v>
      </c>
      <c r="AA142" s="303">
        <v>1</v>
      </c>
    </row>
    <row r="143" spans="1:27" outlineLevel="2" x14ac:dyDescent="0.3">
      <c r="A143" s="203" t="s">
        <v>328</v>
      </c>
      <c r="B143" s="131"/>
      <c r="C143" s="131">
        <f>+('[1]N EERR LOS NA'!C143*P143)+((('[1]N EERR LOS NA'!C143*(100%-P143))/(1+TASAS!$B$9)))</f>
        <v>0</v>
      </c>
      <c r="D143" s="131">
        <f>+('[1]N EERR LOS NA'!D143*Q143)+((('[1]N EERR LOS NA'!D143*(100%-Q143))/(1+TASAS!$C$9)))</f>
        <v>0</v>
      </c>
      <c r="E143" s="131">
        <f>+('[1]N EERR LOS NA'!E143*R143)+((('[1]N EERR LOS NA'!E143*(100%-R143))/(1+TASAS!$D$9)))</f>
        <v>0</v>
      </c>
      <c r="F143" s="131">
        <f>+('[1]N EERR LOS NA'!F143*S143)+((('[1]N EERR LOS NA'!F143*(100%-S143))/(1+TASAS!$E$9)))</f>
        <v>0</v>
      </c>
      <c r="G143" s="131">
        <f>+('[1]N EERR LOS NA'!G143*T143)+((('[1]N EERR LOS NA'!G143*(100%-T143))/(1+TASAS!$F$9)))</f>
        <v>0</v>
      </c>
      <c r="H143" s="131">
        <f>+('[1]N EERR LOS NA'!H143*U143)+((('[1]N EERR LOS NA'!H143*(100%-U143))/(1+TASAS!$G$9)))</f>
        <v>0</v>
      </c>
      <c r="I143" s="131">
        <f>+('[1]N EERR LOS NA'!I143*V143)+((('[1]N EERR LOS NA'!I143*(100%-V143))/(1+TASAS!$H$9)))</f>
        <v>0</v>
      </c>
      <c r="J143" s="131">
        <f>+('[1]N EERR LOS NA'!J143*W143)+((('[1]N EERR LOS NA'!J143*(100%-W143))/(1+TASAS!$I$9)))</f>
        <v>0</v>
      </c>
      <c r="K143" s="131">
        <f>+('[1]N EERR LOS NA'!K143*X143)+((('[1]N EERR LOS NA'!K143*(100%-X143))/(1+TASAS!$J$9)))</f>
        <v>0</v>
      </c>
      <c r="L143" s="131">
        <f>+('[1]N EERR LOS NA'!L143*Y143)+((('[1]N EERR LOS NA'!L143*(100%-Y143))/(1+TASAS!$K$9)))</f>
        <v>0</v>
      </c>
      <c r="M143" s="131">
        <f>+('[1]N EERR LOS NA'!M143*Z143)+((('[1]N EERR LOS NA'!M143*(100%-Z143))/(1+TASAS!$L$9)))</f>
        <v>0</v>
      </c>
      <c r="N143" s="131">
        <f>+('[1]N EERR LOS NA'!N143*AA143)+((('[1]N EERR LOS NA'!N143*(100%-AA143))/(1+TASAS!$M$9)))</f>
        <v>0</v>
      </c>
      <c r="O143" s="194">
        <f t="shared" si="19"/>
        <v>0</v>
      </c>
      <c r="P143" s="303">
        <v>0</v>
      </c>
      <c r="Q143" s="303">
        <v>0</v>
      </c>
      <c r="R143" s="303">
        <v>0</v>
      </c>
      <c r="S143" s="303">
        <v>0</v>
      </c>
      <c r="T143" s="303">
        <v>0</v>
      </c>
      <c r="U143" s="303">
        <v>0</v>
      </c>
      <c r="V143" s="303">
        <v>0</v>
      </c>
      <c r="W143" s="303">
        <v>0</v>
      </c>
      <c r="X143" s="303">
        <v>0</v>
      </c>
      <c r="Y143" s="303">
        <v>0</v>
      </c>
      <c r="Z143" s="303">
        <v>0</v>
      </c>
      <c r="AA143" s="303">
        <v>0</v>
      </c>
    </row>
    <row r="144" spans="1:27" outlineLevel="2" x14ac:dyDescent="0.3">
      <c r="A144" s="203" t="s">
        <v>329</v>
      </c>
      <c r="B144" s="131"/>
      <c r="C144" s="131">
        <f>+('[1]N EERR LOS NA'!C144*P144)+((('[1]N EERR LOS NA'!C144*(100%-P144))/(1+TASAS!$B$9)))</f>
        <v>0</v>
      </c>
      <c r="D144" s="131">
        <f>+('[1]N EERR LOS NA'!D144*Q144)+((('[1]N EERR LOS NA'!D144*(100%-Q144))/(1+TASAS!$C$9)))</f>
        <v>0</v>
      </c>
      <c r="E144" s="131">
        <f>+('[1]N EERR LOS NA'!E144*R144)+((('[1]N EERR LOS NA'!E144*(100%-R144))/(1+TASAS!$D$9)))</f>
        <v>0</v>
      </c>
      <c r="F144" s="131">
        <f>+('[1]N EERR LOS NA'!F144*S144)+((('[1]N EERR LOS NA'!F144*(100%-S144))/(1+TASAS!$E$9)))</f>
        <v>0</v>
      </c>
      <c r="G144" s="131">
        <f>+('[1]N EERR LOS NA'!G144*T144)+((('[1]N EERR LOS NA'!G144*(100%-T144))/(1+TASAS!$F$9)))</f>
        <v>0</v>
      </c>
      <c r="H144" s="131">
        <f>+('[1]N EERR LOS NA'!H144*U144)+((('[1]N EERR LOS NA'!H144*(100%-U144))/(1+TASAS!$G$9)))</f>
        <v>0</v>
      </c>
      <c r="I144" s="131">
        <f>+('[1]N EERR LOS NA'!I144*V144)+((('[1]N EERR LOS NA'!I144*(100%-V144))/(1+TASAS!$H$9)))</f>
        <v>0</v>
      </c>
      <c r="J144" s="131">
        <f>+('[1]N EERR LOS NA'!J144*W144)+((('[1]N EERR LOS NA'!J144*(100%-W144))/(1+TASAS!$I$9)))</f>
        <v>0</v>
      </c>
      <c r="K144" s="131">
        <f>+('[1]N EERR LOS NA'!K144*X144)+((('[1]N EERR LOS NA'!K144*(100%-X144))/(1+TASAS!$J$9)))</f>
        <v>0</v>
      </c>
      <c r="L144" s="131">
        <f>+('[1]N EERR LOS NA'!L144*Y144)+((('[1]N EERR LOS NA'!L144*(100%-Y144))/(1+TASAS!$K$9)))</f>
        <v>0</v>
      </c>
      <c r="M144" s="131">
        <f>+('[1]N EERR LOS NA'!M144*Z144)+((('[1]N EERR LOS NA'!M144*(100%-Z144))/(1+TASAS!$L$9)))</f>
        <v>0</v>
      </c>
      <c r="N144" s="131">
        <f>+('[1]N EERR LOS NA'!N144*AA144)+((('[1]N EERR LOS NA'!N144*(100%-AA144))/(1+TASAS!$M$9)))</f>
        <v>0</v>
      </c>
      <c r="O144" s="194">
        <f t="shared" si="19"/>
        <v>0</v>
      </c>
      <c r="P144" s="303">
        <v>0</v>
      </c>
      <c r="Q144" s="303">
        <v>0</v>
      </c>
      <c r="R144" s="303">
        <v>0</v>
      </c>
      <c r="S144" s="303">
        <v>0</v>
      </c>
      <c r="T144" s="303">
        <v>0</v>
      </c>
      <c r="U144" s="303">
        <v>0</v>
      </c>
      <c r="V144" s="303">
        <v>0</v>
      </c>
      <c r="W144" s="303">
        <v>0</v>
      </c>
      <c r="X144" s="303">
        <v>0</v>
      </c>
      <c r="Y144" s="303">
        <v>0</v>
      </c>
      <c r="Z144" s="303">
        <v>0</v>
      </c>
      <c r="AA144" s="303">
        <v>0</v>
      </c>
    </row>
    <row r="145" spans="1:27" outlineLevel="2" x14ac:dyDescent="0.3">
      <c r="A145" s="203" t="s">
        <v>330</v>
      </c>
      <c r="B145" s="131"/>
      <c r="C145" s="131">
        <f>+('[1]N EERR LOS NA'!C145*P145)+((('[1]N EERR LOS NA'!C145*(100%-P145))/(1+TASAS!$B$9)))</f>
        <v>0</v>
      </c>
      <c r="D145" s="131">
        <f>+('[1]N EERR LOS NA'!D145*Q145)+((('[1]N EERR LOS NA'!D145*(100%-Q145))/(1+TASAS!$C$9)))</f>
        <v>47.488356700590707</v>
      </c>
      <c r="E145" s="131">
        <f>+('[1]N EERR LOS NA'!E145*R145)+((('[1]N EERR LOS NA'!E145*(100%-R145))/(1+TASAS!$D$9)))</f>
        <v>38.020545788672521</v>
      </c>
      <c r="F145" s="131">
        <f>+('[1]N EERR LOS NA'!F145*S145)+((('[1]N EERR LOS NA'!F145*(100%-S145))/(1+TASAS!$E$9)))</f>
        <v>128.69481541455818</v>
      </c>
      <c r="G145" s="131">
        <f>+('[1]N EERR LOS NA'!G145*T145)+((('[1]N EERR LOS NA'!G145*(100%-T145))/(1+TASAS!$F$9)))</f>
        <v>61.085072966017435</v>
      </c>
      <c r="H145" s="131">
        <f>+('[1]N EERR LOS NA'!H145*U145)+((('[1]N EERR LOS NA'!H145*(100%-U145))/(1+TASAS!$G$9)))</f>
        <v>178.02106485550848</v>
      </c>
      <c r="I145" s="131">
        <f>+('[1]N EERR LOS NA'!I145*V145)+((('[1]N EERR LOS NA'!I145*(100%-V145))/(1+TASAS!$H$9)))</f>
        <v>0</v>
      </c>
      <c r="J145" s="131">
        <f>+('[1]N EERR LOS NA'!J145*W145)+((('[1]N EERR LOS NA'!J145*(100%-W145))/(1+TASAS!$I$9)))</f>
        <v>0</v>
      </c>
      <c r="K145" s="131">
        <f>+('[1]N EERR LOS NA'!K145*X145)+((('[1]N EERR LOS NA'!K145*(100%-X145))/(1+TASAS!$J$9)))</f>
        <v>0</v>
      </c>
      <c r="L145" s="131">
        <f>+('[1]N EERR LOS NA'!L145*Y145)+((('[1]N EERR LOS NA'!L145*(100%-Y145))/(1+TASAS!$K$9)))</f>
        <v>0</v>
      </c>
      <c r="M145" s="131">
        <f>+('[1]N EERR LOS NA'!M145*Z145)+((('[1]N EERR LOS NA'!M145*(100%-Z145))/(1+TASAS!$L$9)))</f>
        <v>0</v>
      </c>
      <c r="N145" s="131">
        <f>+('[1]N EERR LOS NA'!N145*AA145)+((('[1]N EERR LOS NA'!N145*(100%-AA145))/(1+TASAS!$M$9)))</f>
        <v>0</v>
      </c>
      <c r="O145" s="194">
        <f t="shared" si="19"/>
        <v>453.30985572534735</v>
      </c>
      <c r="P145" s="303">
        <v>0</v>
      </c>
      <c r="Q145" s="303">
        <v>0</v>
      </c>
      <c r="R145" s="303">
        <v>0</v>
      </c>
      <c r="S145" s="303">
        <v>0</v>
      </c>
      <c r="T145" s="303">
        <v>0</v>
      </c>
      <c r="U145" s="303">
        <v>0</v>
      </c>
      <c r="V145" s="303">
        <v>0</v>
      </c>
      <c r="W145" s="303">
        <v>0</v>
      </c>
      <c r="X145" s="303">
        <v>0</v>
      </c>
      <c r="Y145" s="303">
        <v>0</v>
      </c>
      <c r="Z145" s="303">
        <v>0</v>
      </c>
      <c r="AA145" s="303">
        <v>0</v>
      </c>
    </row>
    <row r="146" spans="1:27" outlineLevel="2" x14ac:dyDescent="0.3">
      <c r="A146" s="203" t="s">
        <v>331</v>
      </c>
      <c r="B146" s="131"/>
      <c r="C146" s="131">
        <f>+('[1]N EERR LOS NA'!C146*P146)+((('[1]N EERR LOS NA'!C146*(100%-P146))/(1+TASAS!$B$9)))</f>
        <v>0</v>
      </c>
      <c r="D146" s="131">
        <f>+('[1]N EERR LOS NA'!D146*Q146)+((('[1]N EERR LOS NA'!D146*(100%-Q146))/(1+TASAS!$C$9)))</f>
        <v>0</v>
      </c>
      <c r="E146" s="131">
        <f>+('[1]N EERR LOS NA'!E146*R146)+((('[1]N EERR LOS NA'!E146*(100%-R146))/(1+TASAS!$D$9)))</f>
        <v>0</v>
      </c>
      <c r="F146" s="131">
        <f>+('[1]N EERR LOS NA'!F146*S146)+((('[1]N EERR LOS NA'!F146*(100%-S146))/(1+TASAS!$E$9)))</f>
        <v>0</v>
      </c>
      <c r="G146" s="131">
        <f>+('[1]N EERR LOS NA'!G146*T146)+((('[1]N EERR LOS NA'!G146*(100%-T146))/(1+TASAS!$F$9)))</f>
        <v>0</v>
      </c>
      <c r="H146" s="131">
        <f>+('[1]N EERR LOS NA'!H146*U146)+((('[1]N EERR LOS NA'!H146*(100%-U146))/(1+TASAS!$G$9)))</f>
        <v>0</v>
      </c>
      <c r="I146" s="131">
        <f>+('[1]N EERR LOS NA'!I146*V146)+((('[1]N EERR LOS NA'!I146*(100%-V146))/(1+TASAS!$H$9)))</f>
        <v>0</v>
      </c>
      <c r="J146" s="131">
        <f>+('[1]N EERR LOS NA'!J146*W146)+((('[1]N EERR LOS NA'!J146*(100%-W146))/(1+TASAS!$I$9)))</f>
        <v>0</v>
      </c>
      <c r="K146" s="131">
        <f>+('[1]N EERR LOS NA'!K146*X146)+((('[1]N EERR LOS NA'!K146*(100%-X146))/(1+TASAS!$J$9)))</f>
        <v>0</v>
      </c>
      <c r="L146" s="131">
        <f>+('[1]N EERR LOS NA'!L146*Y146)+((('[1]N EERR LOS NA'!L146*(100%-Y146))/(1+TASAS!$K$9)))</f>
        <v>0</v>
      </c>
      <c r="M146" s="131">
        <f>+('[1]N EERR LOS NA'!M146*Z146)+((('[1]N EERR LOS NA'!M146*(100%-Z146))/(1+TASAS!$L$9)))</f>
        <v>0</v>
      </c>
      <c r="N146" s="131">
        <f>+('[1]N EERR LOS NA'!N146*AA146)+((('[1]N EERR LOS NA'!N146*(100%-AA146))/(1+TASAS!$M$9)))</f>
        <v>0</v>
      </c>
      <c r="O146" s="194">
        <f t="shared" si="19"/>
        <v>0</v>
      </c>
      <c r="P146" s="303">
        <v>1</v>
      </c>
      <c r="Q146" s="303">
        <v>1</v>
      </c>
      <c r="R146" s="303">
        <v>1</v>
      </c>
      <c r="S146" s="303">
        <v>1</v>
      </c>
      <c r="T146" s="303">
        <v>1</v>
      </c>
      <c r="U146" s="303">
        <v>1</v>
      </c>
      <c r="V146" s="303">
        <v>1</v>
      </c>
      <c r="W146" s="303">
        <v>1</v>
      </c>
      <c r="X146" s="303">
        <v>1</v>
      </c>
      <c r="Y146" s="303">
        <v>1</v>
      </c>
      <c r="Z146" s="303">
        <v>1</v>
      </c>
      <c r="AA146" s="303">
        <v>1</v>
      </c>
    </row>
    <row r="147" spans="1:27" outlineLevel="2" x14ac:dyDescent="0.3">
      <c r="A147" s="203" t="s">
        <v>332</v>
      </c>
      <c r="B147" s="131"/>
      <c r="C147" s="131">
        <f>+('[1]N EERR LOS NA'!C147*P147)+((('[1]N EERR LOS NA'!C147*(100%-P147))/(1+TASAS!$B$9)))</f>
        <v>0</v>
      </c>
      <c r="D147" s="131">
        <f>+('[1]N EERR LOS NA'!D147*Q147)+((('[1]N EERR LOS NA'!D147*(100%-Q147))/(1+TASAS!$C$9)))</f>
        <v>0</v>
      </c>
      <c r="E147" s="131">
        <f>+('[1]N EERR LOS NA'!E147*R147)+((('[1]N EERR LOS NA'!E147*(100%-R147))/(1+TASAS!$D$9)))</f>
        <v>0</v>
      </c>
      <c r="F147" s="131">
        <f>+('[1]N EERR LOS NA'!F147*S147)+((('[1]N EERR LOS NA'!F147*(100%-S147))/(1+TASAS!$E$9)))</f>
        <v>0</v>
      </c>
      <c r="G147" s="131">
        <f>+('[1]N EERR LOS NA'!G147*T147)+((('[1]N EERR LOS NA'!G147*(100%-T147))/(1+TASAS!$F$9)))</f>
        <v>0</v>
      </c>
      <c r="H147" s="131">
        <f>+('[1]N EERR LOS NA'!H147*U147)+((('[1]N EERR LOS NA'!H147*(100%-U147))/(1+TASAS!$G$9)))</f>
        <v>0</v>
      </c>
      <c r="I147" s="131">
        <f>+('[1]N EERR LOS NA'!I147*V147)+((('[1]N EERR LOS NA'!I147*(100%-V147))/(1+TASAS!$H$9)))</f>
        <v>0</v>
      </c>
      <c r="J147" s="131">
        <f>+('[1]N EERR LOS NA'!J147*W147)+((('[1]N EERR LOS NA'!J147*(100%-W147))/(1+TASAS!$I$9)))</f>
        <v>0</v>
      </c>
      <c r="K147" s="131">
        <f>+('[1]N EERR LOS NA'!K147*X147)+((('[1]N EERR LOS NA'!K147*(100%-X147))/(1+TASAS!$J$9)))</f>
        <v>0</v>
      </c>
      <c r="L147" s="131">
        <f>+('[1]N EERR LOS NA'!L147*Y147)+((('[1]N EERR LOS NA'!L147*(100%-Y147))/(1+TASAS!$K$9)))</f>
        <v>0</v>
      </c>
      <c r="M147" s="131">
        <f>+('[1]N EERR LOS NA'!M147*Z147)+((('[1]N EERR LOS NA'!M147*(100%-Z147))/(1+TASAS!$L$9)))</f>
        <v>0</v>
      </c>
      <c r="N147" s="131">
        <f>+('[1]N EERR LOS NA'!N147*AA147)+((('[1]N EERR LOS NA'!N147*(100%-AA147))/(1+TASAS!$M$9)))</f>
        <v>0</v>
      </c>
      <c r="O147" s="194">
        <f t="shared" si="19"/>
        <v>0</v>
      </c>
      <c r="P147" s="303">
        <v>1</v>
      </c>
      <c r="Q147" s="303">
        <v>1</v>
      </c>
      <c r="R147" s="303">
        <v>1</v>
      </c>
      <c r="S147" s="303">
        <v>1</v>
      </c>
      <c r="T147" s="303">
        <v>1</v>
      </c>
      <c r="U147" s="303">
        <v>1</v>
      </c>
      <c r="V147" s="303">
        <v>1</v>
      </c>
      <c r="W147" s="303">
        <v>1</v>
      </c>
      <c r="X147" s="303">
        <v>1</v>
      </c>
      <c r="Y147" s="303">
        <v>1</v>
      </c>
      <c r="Z147" s="303">
        <v>1</v>
      </c>
      <c r="AA147" s="303">
        <v>1</v>
      </c>
    </row>
    <row r="148" spans="1:27" outlineLevel="2" x14ac:dyDescent="0.3">
      <c r="A148" s="203" t="s">
        <v>333</v>
      </c>
      <c r="B148" s="131"/>
      <c r="C148" s="131">
        <f>+('[1]N EERR LOS NA'!C148*P148)+((('[1]N EERR LOS NA'!C148*(100%-P148))/(1+TASAS!$B$9)))</f>
        <v>0</v>
      </c>
      <c r="D148" s="131">
        <f>+('[1]N EERR LOS NA'!D148*Q148)+((('[1]N EERR LOS NA'!D148*(100%-Q148))/(1+TASAS!$C$9)))</f>
        <v>0</v>
      </c>
      <c r="E148" s="131">
        <f>+('[1]N EERR LOS NA'!E148*R148)+((('[1]N EERR LOS NA'!E148*(100%-R148))/(1+TASAS!$D$9)))</f>
        <v>0</v>
      </c>
      <c r="F148" s="131">
        <f>+('[1]N EERR LOS NA'!F148*S148)+((('[1]N EERR LOS NA'!F148*(100%-S148))/(1+TASAS!$E$9)))</f>
        <v>0</v>
      </c>
      <c r="G148" s="131">
        <f>+('[1]N EERR LOS NA'!G148*T148)+((('[1]N EERR LOS NA'!G148*(100%-T148))/(1+TASAS!$F$9)))</f>
        <v>0</v>
      </c>
      <c r="H148" s="131">
        <f>+('[1]N EERR LOS NA'!H148*U148)+((('[1]N EERR LOS NA'!H148*(100%-U148))/(1+TASAS!$G$9)))</f>
        <v>0</v>
      </c>
      <c r="I148" s="131">
        <f>+('[1]N EERR LOS NA'!I148*V148)+((('[1]N EERR LOS NA'!I148*(100%-V148))/(1+TASAS!$H$9)))</f>
        <v>0</v>
      </c>
      <c r="J148" s="131">
        <f>+('[1]N EERR LOS NA'!J148*W148)+((('[1]N EERR LOS NA'!J148*(100%-W148))/(1+TASAS!$I$9)))</f>
        <v>0</v>
      </c>
      <c r="K148" s="131">
        <f>+('[1]N EERR LOS NA'!K148*X148)+((('[1]N EERR LOS NA'!K148*(100%-X148))/(1+TASAS!$J$9)))</f>
        <v>0</v>
      </c>
      <c r="L148" s="131">
        <f>+('[1]N EERR LOS NA'!L148*Y148)+((('[1]N EERR LOS NA'!L148*(100%-Y148))/(1+TASAS!$K$9)))</f>
        <v>0</v>
      </c>
      <c r="M148" s="131">
        <f>+('[1]N EERR LOS NA'!M148*Z148)+((('[1]N EERR LOS NA'!M148*(100%-Z148))/(1+TASAS!$L$9)))</f>
        <v>0</v>
      </c>
      <c r="N148" s="131">
        <f>+('[1]N EERR LOS NA'!N148*AA148)+((('[1]N EERR LOS NA'!N148*(100%-AA148))/(1+TASAS!$M$9)))</f>
        <v>0</v>
      </c>
      <c r="O148" s="194">
        <f t="shared" si="19"/>
        <v>0</v>
      </c>
      <c r="P148" s="303">
        <v>1</v>
      </c>
      <c r="Q148" s="303">
        <v>1</v>
      </c>
      <c r="R148" s="303">
        <v>1</v>
      </c>
      <c r="S148" s="303">
        <v>1</v>
      </c>
      <c r="T148" s="303">
        <v>1</v>
      </c>
      <c r="U148" s="303">
        <v>1</v>
      </c>
      <c r="V148" s="303">
        <v>1</v>
      </c>
      <c r="W148" s="303">
        <v>1</v>
      </c>
      <c r="X148" s="303">
        <v>1</v>
      </c>
      <c r="Y148" s="303">
        <v>1</v>
      </c>
      <c r="Z148" s="303">
        <v>1</v>
      </c>
      <c r="AA148" s="303">
        <v>1</v>
      </c>
    </row>
    <row r="149" spans="1:27" outlineLevel="2" x14ac:dyDescent="0.3">
      <c r="A149" s="203" t="s">
        <v>334</v>
      </c>
      <c r="B149" s="131"/>
      <c r="C149" s="131">
        <f>+('[1]N EERR LOS NA'!C149*P149)+((('[1]N EERR LOS NA'!C149*(100%-P149))/(1+TASAS!$B$9)))</f>
        <v>0</v>
      </c>
      <c r="D149" s="131">
        <f>+('[1]N EERR LOS NA'!D149*Q149)+((('[1]N EERR LOS NA'!D149*(100%-Q149))/(1+TASAS!$C$9)))</f>
        <v>0</v>
      </c>
      <c r="E149" s="131">
        <f>+('[1]N EERR LOS NA'!E149*R149)+((('[1]N EERR LOS NA'!E149*(100%-R149))/(1+TASAS!$D$9)))</f>
        <v>0</v>
      </c>
      <c r="F149" s="131">
        <f>+('[1]N EERR LOS NA'!F149*S149)+((('[1]N EERR LOS NA'!F149*(100%-S149))/(1+TASAS!$E$9)))</f>
        <v>0</v>
      </c>
      <c r="G149" s="131">
        <f>+('[1]N EERR LOS NA'!G149*T149)+((('[1]N EERR LOS NA'!G149*(100%-T149))/(1+TASAS!$F$9)))</f>
        <v>0</v>
      </c>
      <c r="H149" s="131">
        <f>+('[1]N EERR LOS NA'!H149*U149)+((('[1]N EERR LOS NA'!H149*(100%-U149))/(1+TASAS!$G$9)))</f>
        <v>0</v>
      </c>
      <c r="I149" s="131">
        <f>+('[1]N EERR LOS NA'!I149*V149)+((('[1]N EERR LOS NA'!I149*(100%-V149))/(1+TASAS!$H$9)))</f>
        <v>0</v>
      </c>
      <c r="J149" s="131">
        <f>+('[1]N EERR LOS NA'!J149*W149)+((('[1]N EERR LOS NA'!J149*(100%-W149))/(1+TASAS!$I$9)))</f>
        <v>0</v>
      </c>
      <c r="K149" s="131">
        <f>+('[1]N EERR LOS NA'!K149*X149)+((('[1]N EERR LOS NA'!K149*(100%-X149))/(1+TASAS!$J$9)))</f>
        <v>0</v>
      </c>
      <c r="L149" s="131">
        <f>+('[1]N EERR LOS NA'!L149*Y149)+((('[1]N EERR LOS NA'!L149*(100%-Y149))/(1+TASAS!$K$9)))</f>
        <v>0</v>
      </c>
      <c r="M149" s="131">
        <f>+('[1]N EERR LOS NA'!M149*Z149)+((('[1]N EERR LOS NA'!M149*(100%-Z149))/(1+TASAS!$L$9)))</f>
        <v>0</v>
      </c>
      <c r="N149" s="131">
        <f>+('[1]N EERR LOS NA'!N149*AA149)+((('[1]N EERR LOS NA'!N149*(100%-AA149))/(1+TASAS!$M$9)))</f>
        <v>0</v>
      </c>
      <c r="O149" s="194">
        <f t="shared" si="19"/>
        <v>0</v>
      </c>
      <c r="P149" s="303">
        <v>0</v>
      </c>
      <c r="Q149" s="303">
        <v>0</v>
      </c>
      <c r="R149" s="303">
        <v>0</v>
      </c>
      <c r="S149" s="303">
        <v>0</v>
      </c>
      <c r="T149" s="303">
        <v>0</v>
      </c>
      <c r="U149" s="303">
        <v>0</v>
      </c>
      <c r="V149" s="303">
        <v>0</v>
      </c>
      <c r="W149" s="303">
        <v>0</v>
      </c>
      <c r="X149" s="303">
        <v>0</v>
      </c>
      <c r="Y149" s="303">
        <v>0</v>
      </c>
      <c r="Z149" s="303">
        <v>0</v>
      </c>
      <c r="AA149" s="303">
        <v>0</v>
      </c>
    </row>
    <row r="150" spans="1:27" outlineLevel="2" x14ac:dyDescent="0.3">
      <c r="A150" s="203" t="s">
        <v>335</v>
      </c>
      <c r="B150" s="131"/>
      <c r="C150" s="131">
        <f>+('[1]N EERR LOS NA'!C150*P150)+((('[1]N EERR LOS NA'!C150*(100%-P150))/(1+TASAS!$B$9)))</f>
        <v>0</v>
      </c>
      <c r="D150" s="131">
        <f>+('[1]N EERR LOS NA'!D150*Q150)+((('[1]N EERR LOS NA'!D150*(100%-Q150))/(1+TASAS!$C$9)))</f>
        <v>0</v>
      </c>
      <c r="E150" s="131">
        <f>+('[1]N EERR LOS NA'!E150*R150)+((('[1]N EERR LOS NA'!E150*(100%-R150))/(1+TASAS!$D$9)))</f>
        <v>0</v>
      </c>
      <c r="F150" s="131">
        <f>+('[1]N EERR LOS NA'!F150*S150)+((('[1]N EERR LOS NA'!F150*(100%-S150))/(1+TASAS!$E$9)))</f>
        <v>0</v>
      </c>
      <c r="G150" s="131">
        <f>+('[1]N EERR LOS NA'!G150*T150)+((('[1]N EERR LOS NA'!G150*(100%-T150))/(1+TASAS!$F$9)))</f>
        <v>0</v>
      </c>
      <c r="H150" s="131">
        <f>+('[1]N EERR LOS NA'!H150*U150)+((('[1]N EERR LOS NA'!H150*(100%-U150))/(1+TASAS!$G$9)))</f>
        <v>0</v>
      </c>
      <c r="I150" s="131">
        <f>+('[1]N EERR LOS NA'!I150*V150)+((('[1]N EERR LOS NA'!I150*(100%-V150))/(1+TASAS!$H$9)))</f>
        <v>0</v>
      </c>
      <c r="J150" s="131">
        <f>+('[1]N EERR LOS NA'!J150*W150)+((('[1]N EERR LOS NA'!J150*(100%-W150))/(1+TASAS!$I$9)))</f>
        <v>0</v>
      </c>
      <c r="K150" s="131">
        <f>+('[1]N EERR LOS NA'!K150*X150)+((('[1]N EERR LOS NA'!K150*(100%-X150))/(1+TASAS!$J$9)))</f>
        <v>0</v>
      </c>
      <c r="L150" s="131">
        <f>+('[1]N EERR LOS NA'!L150*Y150)+((('[1]N EERR LOS NA'!L150*(100%-Y150))/(1+TASAS!$K$9)))</f>
        <v>0</v>
      </c>
      <c r="M150" s="131">
        <f>+('[1]N EERR LOS NA'!M150*Z150)+((('[1]N EERR LOS NA'!M150*(100%-Z150))/(1+TASAS!$L$9)))</f>
        <v>0</v>
      </c>
      <c r="N150" s="131">
        <f>+('[1]N EERR LOS NA'!N150*AA150)+((('[1]N EERR LOS NA'!N150*(100%-AA150))/(1+TASAS!$M$9)))</f>
        <v>0</v>
      </c>
      <c r="O150" s="194">
        <f t="shared" si="19"/>
        <v>0</v>
      </c>
      <c r="P150" s="303">
        <v>1</v>
      </c>
      <c r="Q150" s="303">
        <v>1</v>
      </c>
      <c r="R150" s="303">
        <v>1</v>
      </c>
      <c r="S150" s="303">
        <v>1</v>
      </c>
      <c r="T150" s="303">
        <v>1</v>
      </c>
      <c r="U150" s="303">
        <v>1</v>
      </c>
      <c r="V150" s="303">
        <v>1</v>
      </c>
      <c r="W150" s="303">
        <v>1</v>
      </c>
      <c r="X150" s="303">
        <v>1</v>
      </c>
      <c r="Y150" s="303">
        <v>1</v>
      </c>
      <c r="Z150" s="303">
        <v>1</v>
      </c>
      <c r="AA150" s="303">
        <v>1</v>
      </c>
    </row>
    <row r="151" spans="1:27" outlineLevel="2" x14ac:dyDescent="0.3">
      <c r="A151" s="203" t="s">
        <v>336</v>
      </c>
      <c r="B151" s="131"/>
      <c r="C151" s="131">
        <f>+('[1]N EERR LOS NA'!C151*P151)+((('[1]N EERR LOS NA'!C151*(100%-P151))/(1+TASAS!$B$9)))</f>
        <v>0</v>
      </c>
      <c r="D151" s="131">
        <f>+('[1]N EERR LOS NA'!D151*Q151)+((('[1]N EERR LOS NA'!D151*(100%-Q151))/(1+TASAS!$C$9)))</f>
        <v>0</v>
      </c>
      <c r="E151" s="131">
        <f>+('[1]N EERR LOS NA'!E151*R151)+((('[1]N EERR LOS NA'!E151*(100%-R151))/(1+TASAS!$D$9)))</f>
        <v>0</v>
      </c>
      <c r="F151" s="131">
        <f>+('[1]N EERR LOS NA'!F151*S151)+((('[1]N EERR LOS NA'!F151*(100%-S151))/(1+TASAS!$E$9)))</f>
        <v>0</v>
      </c>
      <c r="G151" s="131">
        <f>+('[1]N EERR LOS NA'!G151*T151)+((('[1]N EERR LOS NA'!G151*(100%-T151))/(1+TASAS!$F$9)))</f>
        <v>0</v>
      </c>
      <c r="H151" s="131">
        <f>+('[1]N EERR LOS NA'!H151*U151)+((('[1]N EERR LOS NA'!H151*(100%-U151))/(1+TASAS!$G$9)))</f>
        <v>0</v>
      </c>
      <c r="I151" s="131">
        <f>+('[1]N EERR LOS NA'!I151*V151)+((('[1]N EERR LOS NA'!I151*(100%-V151))/(1+TASAS!$H$9)))</f>
        <v>0</v>
      </c>
      <c r="J151" s="131">
        <f>+('[1]N EERR LOS NA'!J151*W151)+((('[1]N EERR LOS NA'!J151*(100%-W151))/(1+TASAS!$I$9)))</f>
        <v>0</v>
      </c>
      <c r="K151" s="131">
        <f>+('[1]N EERR LOS NA'!K151*X151)+((('[1]N EERR LOS NA'!K151*(100%-X151))/(1+TASAS!$J$9)))</f>
        <v>0</v>
      </c>
      <c r="L151" s="131">
        <f>+('[1]N EERR LOS NA'!L151*Y151)+((('[1]N EERR LOS NA'!L151*(100%-Y151))/(1+TASAS!$K$9)))</f>
        <v>0</v>
      </c>
      <c r="M151" s="131">
        <f>+('[1]N EERR LOS NA'!M151*Z151)+((('[1]N EERR LOS NA'!M151*(100%-Z151))/(1+TASAS!$L$9)))</f>
        <v>0</v>
      </c>
      <c r="N151" s="131">
        <f>+('[1]N EERR LOS NA'!N151*AA151)+((('[1]N EERR LOS NA'!N151*(100%-AA151))/(1+TASAS!$M$9)))</f>
        <v>0</v>
      </c>
      <c r="O151" s="194">
        <f t="shared" si="19"/>
        <v>0</v>
      </c>
      <c r="P151" s="303">
        <v>0</v>
      </c>
      <c r="Q151" s="303">
        <v>0</v>
      </c>
      <c r="R151" s="303">
        <v>0</v>
      </c>
      <c r="S151" s="303">
        <v>0</v>
      </c>
      <c r="T151" s="303">
        <v>0</v>
      </c>
      <c r="U151" s="303">
        <v>0</v>
      </c>
      <c r="V151" s="303">
        <v>0</v>
      </c>
      <c r="W151" s="303">
        <v>0</v>
      </c>
      <c r="X151" s="303">
        <v>0</v>
      </c>
      <c r="Y151" s="303">
        <v>0</v>
      </c>
      <c r="Z151" s="303">
        <v>0</v>
      </c>
      <c r="AA151" s="303">
        <v>0</v>
      </c>
    </row>
    <row r="152" spans="1:27" outlineLevel="2" x14ac:dyDescent="0.3">
      <c r="A152" s="203" t="s">
        <v>337</v>
      </c>
      <c r="B152" s="131"/>
      <c r="C152" s="131">
        <f>+('[1]N EERR LOS NA'!C152*P152)+((('[1]N EERR LOS NA'!C152*(100%-P152))/(1+TASAS!$B$9)))</f>
        <v>0</v>
      </c>
      <c r="D152" s="131">
        <f>+('[1]N EERR LOS NA'!D152*Q152)+((('[1]N EERR LOS NA'!D152*(100%-Q152))/(1+TASAS!$C$9)))</f>
        <v>0</v>
      </c>
      <c r="E152" s="131">
        <f>+('[1]N EERR LOS NA'!E152*R152)+((('[1]N EERR LOS NA'!E152*(100%-R152))/(1+TASAS!$D$9)))</f>
        <v>0</v>
      </c>
      <c r="F152" s="131">
        <f>+('[1]N EERR LOS NA'!F152*S152)+((('[1]N EERR LOS NA'!F152*(100%-S152))/(1+TASAS!$E$9)))</f>
        <v>0</v>
      </c>
      <c r="G152" s="131">
        <f>+('[1]N EERR LOS NA'!G152*T152)+((('[1]N EERR LOS NA'!G152*(100%-T152))/(1+TASAS!$F$9)))</f>
        <v>0</v>
      </c>
      <c r="H152" s="131">
        <f>+('[1]N EERR LOS NA'!H152*U152)+((('[1]N EERR LOS NA'!H152*(100%-U152))/(1+TASAS!$G$9)))</f>
        <v>0</v>
      </c>
      <c r="I152" s="131">
        <f>+('[1]N EERR LOS NA'!I152*V152)+((('[1]N EERR LOS NA'!I152*(100%-V152))/(1+TASAS!$H$9)))</f>
        <v>0</v>
      </c>
      <c r="J152" s="131">
        <f>+('[1]N EERR LOS NA'!J152*W152)+((('[1]N EERR LOS NA'!J152*(100%-W152))/(1+TASAS!$I$9)))</f>
        <v>0</v>
      </c>
      <c r="K152" s="131">
        <f>+('[1]N EERR LOS NA'!K152*X152)+((('[1]N EERR LOS NA'!K152*(100%-X152))/(1+TASAS!$J$9)))</f>
        <v>0</v>
      </c>
      <c r="L152" s="131">
        <f>+('[1]N EERR LOS NA'!L152*Y152)+((('[1]N EERR LOS NA'!L152*(100%-Y152))/(1+TASAS!$K$9)))</f>
        <v>0</v>
      </c>
      <c r="M152" s="131">
        <f>+('[1]N EERR LOS NA'!M152*Z152)+((('[1]N EERR LOS NA'!M152*(100%-Z152))/(1+TASAS!$L$9)))</f>
        <v>0</v>
      </c>
      <c r="N152" s="131">
        <f>+('[1]N EERR LOS NA'!N152*AA152)+((('[1]N EERR LOS NA'!N152*(100%-AA152))/(1+TASAS!$M$9)))</f>
        <v>0</v>
      </c>
      <c r="O152" s="194">
        <f t="shared" si="19"/>
        <v>0</v>
      </c>
      <c r="P152" s="303">
        <v>1</v>
      </c>
      <c r="Q152" s="303">
        <v>1</v>
      </c>
      <c r="R152" s="303">
        <v>1</v>
      </c>
      <c r="S152" s="303">
        <v>1</v>
      </c>
      <c r="T152" s="303">
        <v>1</v>
      </c>
      <c r="U152" s="303">
        <v>1</v>
      </c>
      <c r="V152" s="303">
        <v>1</v>
      </c>
      <c r="W152" s="303">
        <v>1</v>
      </c>
      <c r="X152" s="303">
        <v>1</v>
      </c>
      <c r="Y152" s="303">
        <v>1</v>
      </c>
      <c r="Z152" s="303">
        <v>1</v>
      </c>
      <c r="AA152" s="303">
        <v>1</v>
      </c>
    </row>
    <row r="153" spans="1:27" outlineLevel="2" x14ac:dyDescent="0.3">
      <c r="A153" s="203" t="s">
        <v>338</v>
      </c>
      <c r="B153" s="131"/>
      <c r="C153" s="131">
        <f>+('[1]N EERR LOS NA'!C153*P153)+((('[1]N EERR LOS NA'!C153*(100%-P153))/(1+TASAS!$B$9)))</f>
        <v>0</v>
      </c>
      <c r="D153" s="131">
        <f>+('[1]N EERR LOS NA'!D153*Q153)+((('[1]N EERR LOS NA'!D153*(100%-Q153))/(1+TASAS!$C$9)))</f>
        <v>0</v>
      </c>
      <c r="E153" s="131">
        <f>+('[1]N EERR LOS NA'!E153*R153)+((('[1]N EERR LOS NA'!E153*(100%-R153))/(1+TASAS!$D$9)))</f>
        <v>0</v>
      </c>
      <c r="F153" s="131">
        <f>+('[1]N EERR LOS NA'!F153*S153)+((('[1]N EERR LOS NA'!F153*(100%-S153))/(1+TASAS!$E$9)))</f>
        <v>0</v>
      </c>
      <c r="G153" s="131">
        <f>+('[1]N EERR LOS NA'!G153*T153)+((('[1]N EERR LOS NA'!G153*(100%-T153))/(1+TASAS!$F$9)))</f>
        <v>0</v>
      </c>
      <c r="H153" s="131">
        <f>+('[1]N EERR LOS NA'!H153*U153)+((('[1]N EERR LOS NA'!H153*(100%-U153))/(1+TASAS!$G$9)))</f>
        <v>0</v>
      </c>
      <c r="I153" s="131">
        <f>+('[1]N EERR LOS NA'!I153*V153)+((('[1]N EERR LOS NA'!I153*(100%-V153))/(1+TASAS!$H$9)))</f>
        <v>0</v>
      </c>
      <c r="J153" s="131">
        <f>+('[1]N EERR LOS NA'!J153*W153)+((('[1]N EERR LOS NA'!J153*(100%-W153))/(1+TASAS!$I$9)))</f>
        <v>0</v>
      </c>
      <c r="K153" s="131">
        <f>+('[1]N EERR LOS NA'!K153*X153)+((('[1]N EERR LOS NA'!K153*(100%-X153))/(1+TASAS!$J$9)))</f>
        <v>0</v>
      </c>
      <c r="L153" s="131">
        <f>+('[1]N EERR LOS NA'!L153*Y153)+((('[1]N EERR LOS NA'!L153*(100%-Y153))/(1+TASAS!$K$9)))</f>
        <v>0</v>
      </c>
      <c r="M153" s="131">
        <f>+('[1]N EERR LOS NA'!M153*Z153)+((('[1]N EERR LOS NA'!M153*(100%-Z153))/(1+TASAS!$L$9)))</f>
        <v>0</v>
      </c>
      <c r="N153" s="131">
        <f>+('[1]N EERR LOS NA'!N153*AA153)+((('[1]N EERR LOS NA'!N153*(100%-AA153))/(1+TASAS!$M$9)))</f>
        <v>0</v>
      </c>
      <c r="O153" s="194">
        <f t="shared" si="19"/>
        <v>0</v>
      </c>
      <c r="P153" s="303">
        <v>0</v>
      </c>
      <c r="Q153" s="303">
        <v>0</v>
      </c>
      <c r="R153" s="303">
        <v>0</v>
      </c>
      <c r="S153" s="303">
        <v>0</v>
      </c>
      <c r="T153" s="303">
        <v>0</v>
      </c>
      <c r="U153" s="303">
        <v>0</v>
      </c>
      <c r="V153" s="303">
        <v>0</v>
      </c>
      <c r="W153" s="303">
        <v>0</v>
      </c>
      <c r="X153" s="303">
        <v>0</v>
      </c>
      <c r="Y153" s="303">
        <v>0</v>
      </c>
      <c r="Z153" s="303">
        <v>0</v>
      </c>
      <c r="AA153" s="303">
        <v>0</v>
      </c>
    </row>
    <row r="154" spans="1:27" outlineLevel="2" x14ac:dyDescent="0.3">
      <c r="A154" s="203" t="s">
        <v>339</v>
      </c>
      <c r="B154" s="131"/>
      <c r="C154" s="131">
        <f>+('[1]N EERR LOS NA'!C154*P154)+((('[1]N EERR LOS NA'!C154*(100%-P154))/(1+TASAS!$B$9)))</f>
        <v>99.6</v>
      </c>
      <c r="D154" s="131">
        <f>+('[1]N EERR LOS NA'!D154*Q154)+((('[1]N EERR LOS NA'!D154*(100%-Q154))/(1+TASAS!$C$9)))</f>
        <v>0</v>
      </c>
      <c r="E154" s="131">
        <f>+('[1]N EERR LOS NA'!E154*R154)+((('[1]N EERR LOS NA'!E154*(100%-R154))/(1+TASAS!$D$9)))</f>
        <v>128.12</v>
      </c>
      <c r="F154" s="131">
        <f>+('[1]N EERR LOS NA'!F154*S154)+((('[1]N EERR LOS NA'!F154*(100%-S154))/(1+TASAS!$E$9)))</f>
        <v>369.2</v>
      </c>
      <c r="G154" s="131">
        <f>+('[1]N EERR LOS NA'!G154*T154)+((('[1]N EERR LOS NA'!G154*(100%-T154))/(1+TASAS!$F$9)))</f>
        <v>232.39</v>
      </c>
      <c r="H154" s="131">
        <f>+('[1]N EERR LOS NA'!H154*U154)+((('[1]N EERR LOS NA'!H154*(100%-U154))/(1+TASAS!$G$9)))</f>
        <v>204.16</v>
      </c>
      <c r="I154" s="131">
        <f>+('[1]N EERR LOS NA'!I154*V154)+((('[1]N EERR LOS NA'!I154*(100%-V154))/(1+TASAS!$H$9)))</f>
        <v>0</v>
      </c>
      <c r="J154" s="131">
        <f>+('[1]N EERR LOS NA'!J154*W154)+((('[1]N EERR LOS NA'!J154*(100%-W154))/(1+TASAS!$I$9)))</f>
        <v>0</v>
      </c>
      <c r="K154" s="131">
        <f>+('[1]N EERR LOS NA'!K154*X154)+((('[1]N EERR LOS NA'!K154*(100%-X154))/(1+TASAS!$J$9)))</f>
        <v>0</v>
      </c>
      <c r="L154" s="131">
        <f>+('[1]N EERR LOS NA'!L154*Y154)+((('[1]N EERR LOS NA'!L154*(100%-Y154))/(1+TASAS!$K$9)))</f>
        <v>0</v>
      </c>
      <c r="M154" s="131">
        <f>+('[1]N EERR LOS NA'!M154*Z154)+((('[1]N EERR LOS NA'!M154*(100%-Z154))/(1+TASAS!$L$9)))</f>
        <v>0</v>
      </c>
      <c r="N154" s="131">
        <f>+('[1]N EERR LOS NA'!N154*AA154)+((('[1]N EERR LOS NA'!N154*(100%-AA154))/(1+TASAS!$M$9)))</f>
        <v>0</v>
      </c>
      <c r="O154" s="194">
        <f t="shared" si="19"/>
        <v>1033.47</v>
      </c>
      <c r="P154" s="303">
        <v>1</v>
      </c>
      <c r="Q154" s="303">
        <v>1</v>
      </c>
      <c r="R154" s="303">
        <v>1</v>
      </c>
      <c r="S154" s="303">
        <v>1</v>
      </c>
      <c r="T154" s="303">
        <v>1</v>
      </c>
      <c r="U154" s="303">
        <v>1</v>
      </c>
      <c r="V154" s="303">
        <v>1</v>
      </c>
      <c r="W154" s="303">
        <v>1</v>
      </c>
      <c r="X154" s="303">
        <v>1</v>
      </c>
      <c r="Y154" s="303">
        <v>1</v>
      </c>
      <c r="Z154" s="303">
        <v>1</v>
      </c>
      <c r="AA154" s="303">
        <v>1</v>
      </c>
    </row>
    <row r="155" spans="1:27" outlineLevel="2" x14ac:dyDescent="0.3">
      <c r="A155" s="203" t="s">
        <v>340</v>
      </c>
      <c r="B155" s="131"/>
      <c r="C155" s="131">
        <f>+('[1]N EERR LOS NA'!C155*P155)+((('[1]N EERR LOS NA'!C155*(100%-P155))/(1+TASAS!$B$9)))</f>
        <v>0</v>
      </c>
      <c r="D155" s="131">
        <f>+('[1]N EERR LOS NA'!D155*Q155)+((('[1]N EERR LOS NA'!D155*(100%-Q155))/(1+TASAS!$C$9)))</f>
        <v>0</v>
      </c>
      <c r="E155" s="131">
        <f>+('[1]N EERR LOS NA'!E155*R155)+((('[1]N EERR LOS NA'!E155*(100%-R155))/(1+TASAS!$D$9)))</f>
        <v>0</v>
      </c>
      <c r="F155" s="131">
        <f>+('[1]N EERR LOS NA'!F155*S155)+((('[1]N EERR LOS NA'!F155*(100%-S155))/(1+TASAS!$E$9)))</f>
        <v>0</v>
      </c>
      <c r="G155" s="131">
        <f>+('[1]N EERR LOS NA'!G155*T155)+((('[1]N EERR LOS NA'!G155*(100%-T155))/(1+TASAS!$F$9)))</f>
        <v>0</v>
      </c>
      <c r="H155" s="131">
        <f>+('[1]N EERR LOS NA'!H155*U155)+((('[1]N EERR LOS NA'!H155*(100%-U155))/(1+TASAS!$G$9)))</f>
        <v>0</v>
      </c>
      <c r="I155" s="131">
        <f>+('[1]N EERR LOS NA'!I155*V155)+((('[1]N EERR LOS NA'!I155*(100%-V155))/(1+TASAS!$H$9)))</f>
        <v>0</v>
      </c>
      <c r="J155" s="131">
        <f>+('[1]N EERR LOS NA'!J155*W155)+((('[1]N EERR LOS NA'!J155*(100%-W155))/(1+TASAS!$I$9)))</f>
        <v>0</v>
      </c>
      <c r="K155" s="131">
        <f>+('[1]N EERR LOS NA'!K155*X155)+((('[1]N EERR LOS NA'!K155*(100%-X155))/(1+TASAS!$J$9)))</f>
        <v>0</v>
      </c>
      <c r="L155" s="131">
        <f>+('[1]N EERR LOS NA'!L155*Y155)+((('[1]N EERR LOS NA'!L155*(100%-Y155))/(1+TASAS!$K$9)))</f>
        <v>0</v>
      </c>
      <c r="M155" s="131">
        <f>+('[1]N EERR LOS NA'!M155*Z155)+((('[1]N EERR LOS NA'!M155*(100%-Z155))/(1+TASAS!$L$9)))</f>
        <v>0</v>
      </c>
      <c r="N155" s="131">
        <f>+('[1]N EERR LOS NA'!N155*AA155)+((('[1]N EERR LOS NA'!N155*(100%-AA155))/(1+TASAS!$M$9)))</f>
        <v>0</v>
      </c>
      <c r="O155" s="194">
        <f t="shared" si="19"/>
        <v>0</v>
      </c>
      <c r="P155" s="303">
        <v>1</v>
      </c>
      <c r="Q155" s="303">
        <v>1</v>
      </c>
      <c r="R155" s="303">
        <v>1</v>
      </c>
      <c r="S155" s="303">
        <v>1</v>
      </c>
      <c r="T155" s="303">
        <v>1</v>
      </c>
      <c r="U155" s="303">
        <v>1</v>
      </c>
      <c r="V155" s="303">
        <v>1</v>
      </c>
      <c r="W155" s="303">
        <v>1</v>
      </c>
      <c r="X155" s="303">
        <v>1</v>
      </c>
      <c r="Y155" s="303">
        <v>1</v>
      </c>
      <c r="Z155" s="303">
        <v>1</v>
      </c>
      <c r="AA155" s="303">
        <v>1</v>
      </c>
    </row>
    <row r="156" spans="1:27" outlineLevel="2" x14ac:dyDescent="0.3">
      <c r="A156" s="203" t="s">
        <v>341</v>
      </c>
      <c r="B156" s="131"/>
      <c r="C156" s="131">
        <f>+('[1]N EERR LOS NA'!C156*P156)+((('[1]N EERR LOS NA'!C156*(100%-P156))/(1+TASAS!$B$9)))</f>
        <v>42.833510896332101</v>
      </c>
      <c r="D156" s="131">
        <f>+('[1]N EERR LOS NA'!D156*Q156)+((('[1]N EERR LOS NA'!D156*(100%-Q156))/(1+TASAS!$C$9)))</f>
        <v>0</v>
      </c>
      <c r="E156" s="131">
        <f>+('[1]N EERR LOS NA'!E156*R156)+((('[1]N EERR LOS NA'!E156*(100%-R156))/(1+TASAS!$D$9)))</f>
        <v>15.002358879713542</v>
      </c>
      <c r="F156" s="131">
        <f>+('[1]N EERR LOS NA'!F156*S156)+((('[1]N EERR LOS NA'!F156*(100%-S156))/(1+TASAS!$E$9)))</f>
        <v>16.123325807707278</v>
      </c>
      <c r="G156" s="131">
        <f>+('[1]N EERR LOS NA'!G156*T156)+((('[1]N EERR LOS NA'!G156*(100%-T156))/(1+TASAS!$F$9)))</f>
        <v>57.848777709539689</v>
      </c>
      <c r="H156" s="131">
        <f>+('[1]N EERR LOS NA'!H156*U156)+((('[1]N EERR LOS NA'!H156*(100%-U156))/(1+TASAS!$G$9)))</f>
        <v>37.147099352256276</v>
      </c>
      <c r="I156" s="131">
        <f>+('[1]N EERR LOS NA'!I156*V156)+((('[1]N EERR LOS NA'!I156*(100%-V156))/(1+TASAS!$H$9)))</f>
        <v>0</v>
      </c>
      <c r="J156" s="131">
        <f>+('[1]N EERR LOS NA'!J156*W156)+((('[1]N EERR LOS NA'!J156*(100%-W156))/(1+TASAS!$I$9)))</f>
        <v>0</v>
      </c>
      <c r="K156" s="131">
        <f>+('[1]N EERR LOS NA'!K156*X156)+((('[1]N EERR LOS NA'!K156*(100%-X156))/(1+TASAS!$J$9)))</f>
        <v>0</v>
      </c>
      <c r="L156" s="131">
        <f>+('[1]N EERR LOS NA'!L156*Y156)+((('[1]N EERR LOS NA'!L156*(100%-Y156))/(1+TASAS!$K$9)))</f>
        <v>0</v>
      </c>
      <c r="M156" s="131">
        <f>+('[1]N EERR LOS NA'!M156*Z156)+((('[1]N EERR LOS NA'!M156*(100%-Z156))/(1+TASAS!$L$9)))</f>
        <v>0</v>
      </c>
      <c r="N156" s="131">
        <f>+('[1]N EERR LOS NA'!N156*AA156)+((('[1]N EERR LOS NA'!N156*(100%-AA156))/(1+TASAS!$M$9)))</f>
        <v>0</v>
      </c>
      <c r="O156" s="194">
        <f t="shared" si="19"/>
        <v>168.95507264554888</v>
      </c>
      <c r="P156" s="303">
        <v>0</v>
      </c>
      <c r="Q156" s="303">
        <v>0</v>
      </c>
      <c r="R156" s="303">
        <v>0</v>
      </c>
      <c r="S156" s="303">
        <v>0</v>
      </c>
      <c r="T156" s="303">
        <v>0</v>
      </c>
      <c r="U156" s="303">
        <v>0</v>
      </c>
      <c r="V156" s="303">
        <v>0</v>
      </c>
      <c r="W156" s="303">
        <v>0</v>
      </c>
      <c r="X156" s="303">
        <v>0</v>
      </c>
      <c r="Y156" s="303">
        <v>0</v>
      </c>
      <c r="Z156" s="303">
        <v>0</v>
      </c>
      <c r="AA156" s="303">
        <v>0</v>
      </c>
    </row>
    <row r="157" spans="1:27" outlineLevel="2" x14ac:dyDescent="0.3">
      <c r="A157" s="203" t="s">
        <v>342</v>
      </c>
      <c r="B157" s="131"/>
      <c r="C157" s="131">
        <f>+('[1]N EERR LOS NA'!C157*P157)+((('[1]N EERR LOS NA'!C157*(100%-P157))/(1+TASAS!$B$9)))</f>
        <v>0</v>
      </c>
      <c r="D157" s="131">
        <f>+('[1]N EERR LOS NA'!D157*Q157)+((('[1]N EERR LOS NA'!D157*(100%-Q157))/(1+TASAS!$C$9)))</f>
        <v>0</v>
      </c>
      <c r="E157" s="131">
        <f>+('[1]N EERR LOS NA'!E157*R157)+((('[1]N EERR LOS NA'!E157*(100%-R157))/(1+TASAS!$D$9)))</f>
        <v>0</v>
      </c>
      <c r="F157" s="131">
        <f>+('[1]N EERR LOS NA'!F157*S157)+((('[1]N EERR LOS NA'!F157*(100%-S157))/(1+TASAS!$E$9)))</f>
        <v>0</v>
      </c>
      <c r="G157" s="131">
        <f>+('[1]N EERR LOS NA'!G157*T157)+((('[1]N EERR LOS NA'!G157*(100%-T157))/(1+TASAS!$F$9)))</f>
        <v>0</v>
      </c>
      <c r="H157" s="131">
        <f>+('[1]N EERR LOS NA'!H157*U157)+((('[1]N EERR LOS NA'!H157*(100%-U157))/(1+TASAS!$G$9)))</f>
        <v>0</v>
      </c>
      <c r="I157" s="131">
        <f>+('[1]N EERR LOS NA'!I157*V157)+((('[1]N EERR LOS NA'!I157*(100%-V157))/(1+TASAS!$H$9)))</f>
        <v>0</v>
      </c>
      <c r="J157" s="131">
        <f>+('[1]N EERR LOS NA'!J157*W157)+((('[1]N EERR LOS NA'!J157*(100%-W157))/(1+TASAS!$I$9)))</f>
        <v>0</v>
      </c>
      <c r="K157" s="131">
        <f>+('[1]N EERR LOS NA'!K157*X157)+((('[1]N EERR LOS NA'!K157*(100%-X157))/(1+TASAS!$J$9)))</f>
        <v>0</v>
      </c>
      <c r="L157" s="131">
        <f>+('[1]N EERR LOS NA'!L157*Y157)+((('[1]N EERR LOS NA'!L157*(100%-Y157))/(1+TASAS!$K$9)))</f>
        <v>0</v>
      </c>
      <c r="M157" s="131">
        <f>+('[1]N EERR LOS NA'!M157*Z157)+((('[1]N EERR LOS NA'!M157*(100%-Z157))/(1+TASAS!$L$9)))</f>
        <v>0</v>
      </c>
      <c r="N157" s="131">
        <f>+('[1]N EERR LOS NA'!N157*AA157)+((('[1]N EERR LOS NA'!N157*(100%-AA157))/(1+TASAS!$M$9)))</f>
        <v>0</v>
      </c>
      <c r="O157" s="194">
        <f t="shared" si="19"/>
        <v>0</v>
      </c>
      <c r="P157" s="303">
        <v>0</v>
      </c>
      <c r="Q157" s="303">
        <v>0</v>
      </c>
      <c r="R157" s="303">
        <v>0</v>
      </c>
      <c r="S157" s="303">
        <v>0</v>
      </c>
      <c r="T157" s="303">
        <v>0</v>
      </c>
      <c r="U157" s="303">
        <v>0</v>
      </c>
      <c r="V157" s="303">
        <v>0</v>
      </c>
      <c r="W157" s="303">
        <v>0</v>
      </c>
      <c r="X157" s="303">
        <v>0</v>
      </c>
      <c r="Y157" s="303">
        <v>0</v>
      </c>
      <c r="Z157" s="303">
        <v>0</v>
      </c>
      <c r="AA157" s="303">
        <v>0</v>
      </c>
    </row>
    <row r="158" spans="1:27" outlineLevel="2" x14ac:dyDescent="0.3">
      <c r="A158" s="203" t="s">
        <v>343</v>
      </c>
      <c r="B158" s="131"/>
      <c r="C158" s="131">
        <f>+('[1]N EERR LOS NA'!C158*P158)+((('[1]N EERR LOS NA'!C158*(100%-P158))/(1+TASAS!$B$9)))</f>
        <v>0</v>
      </c>
      <c r="D158" s="131">
        <f>+('[1]N EERR LOS NA'!D158*Q158)+((('[1]N EERR LOS NA'!D158*(100%-Q158))/(1+TASAS!$C$9)))</f>
        <v>0</v>
      </c>
      <c r="E158" s="131">
        <f>+('[1]N EERR LOS NA'!E158*R158)+((('[1]N EERR LOS NA'!E158*(100%-R158))/(1+TASAS!$D$9)))</f>
        <v>0</v>
      </c>
      <c r="F158" s="131">
        <f>+('[1]N EERR LOS NA'!F158*S158)+((('[1]N EERR LOS NA'!F158*(100%-S158))/(1+TASAS!$E$9)))</f>
        <v>0</v>
      </c>
      <c r="G158" s="131">
        <f>+('[1]N EERR LOS NA'!G158*T158)+((('[1]N EERR LOS NA'!G158*(100%-T158))/(1+TASAS!$F$9)))</f>
        <v>0</v>
      </c>
      <c r="H158" s="131">
        <f>+('[1]N EERR LOS NA'!H158*U158)+((('[1]N EERR LOS NA'!H158*(100%-U158))/(1+TASAS!$G$9)))</f>
        <v>0</v>
      </c>
      <c r="I158" s="131">
        <f>+('[1]N EERR LOS NA'!I158*V158)+((('[1]N EERR LOS NA'!I158*(100%-V158))/(1+TASAS!$H$9)))</f>
        <v>0</v>
      </c>
      <c r="J158" s="131">
        <f>+('[1]N EERR LOS NA'!J158*W158)+((('[1]N EERR LOS NA'!J158*(100%-W158))/(1+TASAS!$I$9)))</f>
        <v>0</v>
      </c>
      <c r="K158" s="131">
        <f>+('[1]N EERR LOS NA'!K158*X158)+((('[1]N EERR LOS NA'!K158*(100%-X158))/(1+TASAS!$J$9)))</f>
        <v>0</v>
      </c>
      <c r="L158" s="131">
        <f>+('[1]N EERR LOS NA'!L158*Y158)+((('[1]N EERR LOS NA'!L158*(100%-Y158))/(1+TASAS!$K$9)))</f>
        <v>0</v>
      </c>
      <c r="M158" s="131">
        <f>+('[1]N EERR LOS NA'!M158*Z158)+((('[1]N EERR LOS NA'!M158*(100%-Z158))/(1+TASAS!$L$9)))</f>
        <v>0</v>
      </c>
      <c r="N158" s="131">
        <f>+('[1]N EERR LOS NA'!N158*AA158)+((('[1]N EERR LOS NA'!N158*(100%-AA158))/(1+TASAS!$M$9)))</f>
        <v>0</v>
      </c>
      <c r="O158" s="194">
        <f t="shared" si="19"/>
        <v>0</v>
      </c>
      <c r="P158" s="303">
        <v>0</v>
      </c>
      <c r="Q158" s="303">
        <v>0</v>
      </c>
      <c r="R158" s="303">
        <v>0</v>
      </c>
      <c r="S158" s="303">
        <v>0</v>
      </c>
      <c r="T158" s="303">
        <v>0</v>
      </c>
      <c r="U158" s="303">
        <v>0</v>
      </c>
      <c r="V158" s="303">
        <v>0</v>
      </c>
      <c r="W158" s="303">
        <v>0</v>
      </c>
      <c r="X158" s="303">
        <v>0</v>
      </c>
      <c r="Y158" s="303">
        <v>0</v>
      </c>
      <c r="Z158" s="303">
        <v>0</v>
      </c>
      <c r="AA158" s="303">
        <v>0</v>
      </c>
    </row>
    <row r="159" spans="1:27" outlineLevel="2" x14ac:dyDescent="0.3">
      <c r="A159" s="203" t="s">
        <v>80</v>
      </c>
      <c r="B159" s="131"/>
      <c r="C159" s="131">
        <f>+('[1]N EERR LOS NA'!C159*P159)+((('[1]N EERR LOS NA'!C159*(100%-P159))/(1+TASAS!$B$9)))</f>
        <v>0</v>
      </c>
      <c r="D159" s="131">
        <f>+('[1]N EERR LOS NA'!D159*Q159)+((('[1]N EERR LOS NA'!D159*(100%-Q159))/(1+TASAS!$C$9)))</f>
        <v>0</v>
      </c>
      <c r="E159" s="131">
        <f>+('[1]N EERR LOS NA'!E159*R159)+((('[1]N EERR LOS NA'!E159*(100%-R159))/(1+TASAS!$D$9)))</f>
        <v>0</v>
      </c>
      <c r="F159" s="131">
        <f>+('[1]N EERR LOS NA'!F159*S159)+((('[1]N EERR LOS NA'!F159*(100%-S159))/(1+TASAS!$E$9)))</f>
        <v>0</v>
      </c>
      <c r="G159" s="131">
        <f>+('[1]N EERR LOS NA'!G159*T159)+((('[1]N EERR LOS NA'!G159*(100%-T159))/(1+TASAS!$F$9)))</f>
        <v>0</v>
      </c>
      <c r="H159" s="131">
        <f>+('[1]N EERR LOS NA'!H159*U159)+((('[1]N EERR LOS NA'!H159*(100%-U159))/(1+TASAS!$G$9)))</f>
        <v>0</v>
      </c>
      <c r="I159" s="131">
        <f>+('[1]N EERR LOS NA'!I159*V159)+((('[1]N EERR LOS NA'!I159*(100%-V159))/(1+TASAS!$H$9)))</f>
        <v>0</v>
      </c>
      <c r="J159" s="131">
        <f>+('[1]N EERR LOS NA'!J159*W159)+((('[1]N EERR LOS NA'!J159*(100%-W159))/(1+TASAS!$I$9)))</f>
        <v>0</v>
      </c>
      <c r="K159" s="131">
        <f>+('[1]N EERR LOS NA'!K159*X159)+((('[1]N EERR LOS NA'!K159*(100%-X159))/(1+TASAS!$J$9)))</f>
        <v>0</v>
      </c>
      <c r="L159" s="131">
        <f>+('[1]N EERR LOS NA'!L159*Y159)+((('[1]N EERR LOS NA'!L159*(100%-Y159))/(1+TASAS!$K$9)))</f>
        <v>0</v>
      </c>
      <c r="M159" s="131">
        <f>+('[1]N EERR LOS NA'!M159*Z159)+((('[1]N EERR LOS NA'!M159*(100%-Z159))/(1+TASAS!$L$9)))</f>
        <v>0</v>
      </c>
      <c r="N159" s="131">
        <f>+('[1]N EERR LOS NA'!N159*AA159)+((('[1]N EERR LOS NA'!N159*(100%-AA159))/(1+TASAS!$M$9)))</f>
        <v>0</v>
      </c>
      <c r="O159" s="194">
        <f t="shared" si="19"/>
        <v>0</v>
      </c>
      <c r="P159" s="303">
        <v>0</v>
      </c>
      <c r="Q159" s="303">
        <v>0</v>
      </c>
      <c r="R159" s="303">
        <v>0</v>
      </c>
      <c r="S159" s="303">
        <v>0</v>
      </c>
      <c r="T159" s="303">
        <v>0</v>
      </c>
      <c r="U159" s="303">
        <v>0</v>
      </c>
      <c r="V159" s="303">
        <v>0</v>
      </c>
      <c r="W159" s="303">
        <v>0</v>
      </c>
      <c r="X159" s="303">
        <v>0</v>
      </c>
      <c r="Y159" s="303">
        <v>0</v>
      </c>
      <c r="Z159" s="303">
        <v>0</v>
      </c>
      <c r="AA159" s="303">
        <v>0</v>
      </c>
    </row>
    <row r="160" spans="1:27" outlineLevel="2" x14ac:dyDescent="0.3">
      <c r="A160" s="203" t="s">
        <v>344</v>
      </c>
      <c r="B160" s="131"/>
      <c r="C160" s="131">
        <f>+('[1]N EERR LOS NA'!C160*P160)+((('[1]N EERR LOS NA'!C160*(100%-P160))/(1+TASAS!$B$9)))</f>
        <v>0</v>
      </c>
      <c r="D160" s="131">
        <f>+('[1]N EERR LOS NA'!D160*Q160)+((('[1]N EERR LOS NA'!D160*(100%-Q160))/(1+TASAS!$C$9)))</f>
        <v>0</v>
      </c>
      <c r="E160" s="131">
        <f>+('[1]N EERR LOS NA'!E160*R160)+((('[1]N EERR LOS NA'!E160*(100%-R160))/(1+TASAS!$D$9)))</f>
        <v>0</v>
      </c>
      <c r="F160" s="131">
        <f>+('[1]N EERR LOS NA'!F160*S160)+((('[1]N EERR LOS NA'!F160*(100%-S160))/(1+TASAS!$E$9)))</f>
        <v>0</v>
      </c>
      <c r="G160" s="131">
        <f>+('[1]N EERR LOS NA'!G160*T160)+((('[1]N EERR LOS NA'!G160*(100%-T160))/(1+TASAS!$F$9)))</f>
        <v>0</v>
      </c>
      <c r="H160" s="131">
        <f>+('[1]N EERR LOS NA'!H160*U160)+((('[1]N EERR LOS NA'!H160*(100%-U160))/(1+TASAS!$G$9)))</f>
        <v>0</v>
      </c>
      <c r="I160" s="131">
        <f>+('[1]N EERR LOS NA'!I160*V160)+((('[1]N EERR LOS NA'!I160*(100%-V160))/(1+TASAS!$H$9)))</f>
        <v>0</v>
      </c>
      <c r="J160" s="131">
        <f>+('[1]N EERR LOS NA'!J160*W160)+((('[1]N EERR LOS NA'!J160*(100%-W160))/(1+TASAS!$I$9)))</f>
        <v>0</v>
      </c>
      <c r="K160" s="131">
        <f>+('[1]N EERR LOS NA'!K160*X160)+((('[1]N EERR LOS NA'!K160*(100%-X160))/(1+TASAS!$J$9)))</f>
        <v>0</v>
      </c>
      <c r="L160" s="131">
        <f>+('[1]N EERR LOS NA'!L160*Y160)+((('[1]N EERR LOS NA'!L160*(100%-Y160))/(1+TASAS!$K$9)))</f>
        <v>0</v>
      </c>
      <c r="M160" s="131">
        <f>+('[1]N EERR LOS NA'!M160*Z160)+((('[1]N EERR LOS NA'!M160*(100%-Z160))/(1+TASAS!$L$9)))</f>
        <v>0</v>
      </c>
      <c r="N160" s="131">
        <f>+('[1]N EERR LOS NA'!N160*AA160)+((('[1]N EERR LOS NA'!N160*(100%-AA160))/(1+TASAS!$M$9)))</f>
        <v>0</v>
      </c>
      <c r="O160" s="194">
        <f t="shared" si="19"/>
        <v>0</v>
      </c>
      <c r="P160" s="303">
        <v>1</v>
      </c>
      <c r="Q160" s="303">
        <v>1</v>
      </c>
      <c r="R160" s="303">
        <v>1</v>
      </c>
      <c r="S160" s="303">
        <v>1</v>
      </c>
      <c r="T160" s="303">
        <v>1</v>
      </c>
      <c r="U160" s="303">
        <v>1</v>
      </c>
      <c r="V160" s="303">
        <v>1</v>
      </c>
      <c r="W160" s="303">
        <v>1</v>
      </c>
      <c r="X160" s="303">
        <v>1</v>
      </c>
      <c r="Y160" s="303">
        <v>1</v>
      </c>
      <c r="Z160" s="303">
        <v>1</v>
      </c>
      <c r="AA160" s="303">
        <v>1</v>
      </c>
    </row>
    <row r="161" spans="1:27" outlineLevel="2" x14ac:dyDescent="0.3">
      <c r="A161" s="203" t="s">
        <v>345</v>
      </c>
      <c r="B161" s="131"/>
      <c r="C161" s="131">
        <f>+('[1]N EERR LOS NA'!C161*P161)+((('[1]N EERR LOS NA'!C161*(100%-P161))/(1+TASAS!$B$9)))</f>
        <v>0</v>
      </c>
      <c r="D161" s="131">
        <f>+('[1]N EERR LOS NA'!D161*Q161)+((('[1]N EERR LOS NA'!D161*(100%-Q161))/(1+TASAS!$C$9)))</f>
        <v>0</v>
      </c>
      <c r="E161" s="131">
        <f>+('[1]N EERR LOS NA'!E161*R161)+((('[1]N EERR LOS NA'!E161*(100%-R161))/(1+TASAS!$D$9)))</f>
        <v>0</v>
      </c>
      <c r="F161" s="131">
        <f>+('[1]N EERR LOS NA'!F161*S161)+((('[1]N EERR LOS NA'!F161*(100%-S161))/(1+TASAS!$E$9)))</f>
        <v>0</v>
      </c>
      <c r="G161" s="131">
        <f>+('[1]N EERR LOS NA'!G161*T161)+((('[1]N EERR LOS NA'!G161*(100%-T161))/(1+TASAS!$F$9)))</f>
        <v>0</v>
      </c>
      <c r="H161" s="131">
        <f>+('[1]N EERR LOS NA'!H161*U161)+((('[1]N EERR LOS NA'!H161*(100%-U161))/(1+TASAS!$G$9)))</f>
        <v>0</v>
      </c>
      <c r="I161" s="131">
        <f>+('[1]N EERR LOS NA'!I161*V161)+((('[1]N EERR LOS NA'!I161*(100%-V161))/(1+TASAS!$H$9)))</f>
        <v>0</v>
      </c>
      <c r="J161" s="131">
        <f>+('[1]N EERR LOS NA'!J161*W161)+((('[1]N EERR LOS NA'!J161*(100%-W161))/(1+TASAS!$I$9)))</f>
        <v>0</v>
      </c>
      <c r="K161" s="131">
        <f>+('[1]N EERR LOS NA'!K161*X161)+((('[1]N EERR LOS NA'!K161*(100%-X161))/(1+TASAS!$J$9)))</f>
        <v>0</v>
      </c>
      <c r="L161" s="131">
        <f>+('[1]N EERR LOS NA'!L161*Y161)+((('[1]N EERR LOS NA'!L161*(100%-Y161))/(1+TASAS!$K$9)))</f>
        <v>0</v>
      </c>
      <c r="M161" s="131">
        <f>+('[1]N EERR LOS NA'!M161*Z161)+((('[1]N EERR LOS NA'!M161*(100%-Z161))/(1+TASAS!$L$9)))</f>
        <v>0</v>
      </c>
      <c r="N161" s="131">
        <f>+('[1]N EERR LOS NA'!N161*AA161)+((('[1]N EERR LOS NA'!N161*(100%-AA161))/(1+TASAS!$M$9)))</f>
        <v>0</v>
      </c>
      <c r="O161" s="194">
        <f t="shared" si="19"/>
        <v>0</v>
      </c>
      <c r="P161" s="303">
        <v>1</v>
      </c>
      <c r="Q161" s="303">
        <v>1</v>
      </c>
      <c r="R161" s="303">
        <v>1</v>
      </c>
      <c r="S161" s="303">
        <v>1</v>
      </c>
      <c r="T161" s="303">
        <v>1</v>
      </c>
      <c r="U161" s="303">
        <v>1</v>
      </c>
      <c r="V161" s="303">
        <v>1</v>
      </c>
      <c r="W161" s="303">
        <v>1</v>
      </c>
      <c r="X161" s="303">
        <v>1</v>
      </c>
      <c r="Y161" s="303">
        <v>1</v>
      </c>
      <c r="Z161" s="303">
        <v>1</v>
      </c>
      <c r="AA161" s="303">
        <v>1</v>
      </c>
    </row>
    <row r="162" spans="1:27" outlineLevel="2" x14ac:dyDescent="0.3">
      <c r="A162" s="203" t="s">
        <v>346</v>
      </c>
      <c r="B162" s="131"/>
      <c r="C162" s="131">
        <f>+('[1]N EERR LOS NA'!C162*P162)+((('[1]N EERR LOS NA'!C162*(100%-P162))/(1+TASAS!$B$9)))</f>
        <v>0</v>
      </c>
      <c r="D162" s="131">
        <f>+('[1]N EERR LOS NA'!D162*Q162)+((('[1]N EERR LOS NA'!D162*(100%-Q162))/(1+TASAS!$C$9)))</f>
        <v>0</v>
      </c>
      <c r="E162" s="131">
        <f>+('[1]N EERR LOS NA'!E162*R162)+((('[1]N EERR LOS NA'!E162*(100%-R162))/(1+TASAS!$D$9)))</f>
        <v>0</v>
      </c>
      <c r="F162" s="131">
        <f>+('[1]N EERR LOS NA'!F162*S162)+((('[1]N EERR LOS NA'!F162*(100%-S162))/(1+TASAS!$E$9)))</f>
        <v>0</v>
      </c>
      <c r="G162" s="131">
        <f>+('[1]N EERR LOS NA'!G162*T162)+((('[1]N EERR LOS NA'!G162*(100%-T162))/(1+TASAS!$F$9)))</f>
        <v>0</v>
      </c>
      <c r="H162" s="131">
        <f>+('[1]N EERR LOS NA'!H162*U162)+((('[1]N EERR LOS NA'!H162*(100%-U162))/(1+TASAS!$G$9)))</f>
        <v>0</v>
      </c>
      <c r="I162" s="131">
        <f>+('[1]N EERR LOS NA'!I162*V162)+((('[1]N EERR LOS NA'!I162*(100%-V162))/(1+TASAS!$H$9)))</f>
        <v>0</v>
      </c>
      <c r="J162" s="131">
        <f>+('[1]N EERR LOS NA'!J162*W162)+((('[1]N EERR LOS NA'!J162*(100%-W162))/(1+TASAS!$I$9)))</f>
        <v>0</v>
      </c>
      <c r="K162" s="131">
        <f>+('[1]N EERR LOS NA'!K162*X162)+((('[1]N EERR LOS NA'!K162*(100%-X162))/(1+TASAS!$J$9)))</f>
        <v>0</v>
      </c>
      <c r="L162" s="131">
        <f>+('[1]N EERR LOS NA'!L162*Y162)+((('[1]N EERR LOS NA'!L162*(100%-Y162))/(1+TASAS!$K$9)))</f>
        <v>0</v>
      </c>
      <c r="M162" s="131">
        <f>+('[1]N EERR LOS NA'!M162*Z162)+((('[1]N EERR LOS NA'!M162*(100%-Z162))/(1+TASAS!$L$9)))</f>
        <v>0</v>
      </c>
      <c r="N162" s="131">
        <f>+('[1]N EERR LOS NA'!N162*AA162)+((('[1]N EERR LOS NA'!N162*(100%-AA162))/(1+TASAS!$M$9)))</f>
        <v>0</v>
      </c>
      <c r="O162" s="194">
        <f t="shared" si="19"/>
        <v>0</v>
      </c>
      <c r="P162" s="303">
        <v>0</v>
      </c>
      <c r="Q162" s="303">
        <v>0</v>
      </c>
      <c r="R162" s="303">
        <v>0</v>
      </c>
      <c r="S162" s="303">
        <v>0</v>
      </c>
      <c r="T162" s="303">
        <v>0</v>
      </c>
      <c r="U162" s="303">
        <v>0</v>
      </c>
      <c r="V162" s="303">
        <v>0</v>
      </c>
      <c r="W162" s="303">
        <v>0</v>
      </c>
      <c r="X162" s="303">
        <v>0</v>
      </c>
      <c r="Y162" s="303">
        <v>0</v>
      </c>
      <c r="Z162" s="303">
        <v>0</v>
      </c>
      <c r="AA162" s="303">
        <v>0</v>
      </c>
    </row>
    <row r="163" spans="1:27" outlineLevel="2" x14ac:dyDescent="0.3">
      <c r="A163" s="203" t="s">
        <v>347</v>
      </c>
      <c r="B163" s="131"/>
      <c r="C163" s="131">
        <f>+('[1]N EERR LOS NA'!C163*P163)+((('[1]N EERR LOS NA'!C163*(100%-P163))/(1+TASAS!$B$9)))</f>
        <v>0</v>
      </c>
      <c r="D163" s="131">
        <f>+('[1]N EERR LOS NA'!D163*Q163)+((('[1]N EERR LOS NA'!D163*(100%-Q163))/(1+TASAS!$C$9)))</f>
        <v>0</v>
      </c>
      <c r="E163" s="131">
        <f>+('[1]N EERR LOS NA'!E163*R163)+((('[1]N EERR LOS NA'!E163*(100%-R163))/(1+TASAS!$D$9)))</f>
        <v>0</v>
      </c>
      <c r="F163" s="131">
        <f>+('[1]N EERR LOS NA'!F163*S163)+((('[1]N EERR LOS NA'!F163*(100%-S163))/(1+TASAS!$E$9)))</f>
        <v>0</v>
      </c>
      <c r="G163" s="131">
        <f>+('[1]N EERR LOS NA'!G163*T163)+((('[1]N EERR LOS NA'!G163*(100%-T163))/(1+TASAS!$F$9)))</f>
        <v>0</v>
      </c>
      <c r="H163" s="131">
        <f>+('[1]N EERR LOS NA'!H163*U163)+((('[1]N EERR LOS NA'!H163*(100%-U163))/(1+TASAS!$G$9)))</f>
        <v>0</v>
      </c>
      <c r="I163" s="131">
        <f>+('[1]N EERR LOS NA'!I163*V163)+((('[1]N EERR LOS NA'!I163*(100%-V163))/(1+TASAS!$H$9)))</f>
        <v>0</v>
      </c>
      <c r="J163" s="131">
        <f>+('[1]N EERR LOS NA'!J163*W163)+((('[1]N EERR LOS NA'!J163*(100%-W163))/(1+TASAS!$I$9)))</f>
        <v>0</v>
      </c>
      <c r="K163" s="131">
        <f>+('[1]N EERR LOS NA'!K163*X163)+((('[1]N EERR LOS NA'!K163*(100%-X163))/(1+TASAS!$J$9)))</f>
        <v>0</v>
      </c>
      <c r="L163" s="131">
        <f>+('[1]N EERR LOS NA'!L163*Y163)+((('[1]N EERR LOS NA'!L163*(100%-Y163))/(1+TASAS!$K$9)))</f>
        <v>0</v>
      </c>
      <c r="M163" s="131">
        <f>+('[1]N EERR LOS NA'!M163*Z163)+((('[1]N EERR LOS NA'!M163*(100%-Z163))/(1+TASAS!$L$9)))</f>
        <v>0</v>
      </c>
      <c r="N163" s="131">
        <f>+('[1]N EERR LOS NA'!N163*AA163)+((('[1]N EERR LOS NA'!N163*(100%-AA163))/(1+TASAS!$M$9)))</f>
        <v>0</v>
      </c>
      <c r="O163" s="194">
        <f t="shared" si="19"/>
        <v>0</v>
      </c>
      <c r="P163" s="303">
        <v>0</v>
      </c>
      <c r="Q163" s="303">
        <v>0</v>
      </c>
      <c r="R163" s="303">
        <v>0</v>
      </c>
      <c r="S163" s="303">
        <v>0</v>
      </c>
      <c r="T163" s="303">
        <v>0</v>
      </c>
      <c r="U163" s="303">
        <v>0</v>
      </c>
      <c r="V163" s="303">
        <v>0</v>
      </c>
      <c r="W163" s="303">
        <v>0</v>
      </c>
      <c r="X163" s="303">
        <v>0</v>
      </c>
      <c r="Y163" s="303">
        <v>0</v>
      </c>
      <c r="Z163" s="303">
        <v>0</v>
      </c>
      <c r="AA163" s="303">
        <v>0</v>
      </c>
    </row>
    <row r="164" spans="1:27" outlineLevel="2" x14ac:dyDescent="0.3">
      <c r="A164" s="203" t="s">
        <v>348</v>
      </c>
      <c r="B164" s="131"/>
      <c r="C164" s="131">
        <f>+('[1]N EERR LOS NA'!C164*P164)+((('[1]N EERR LOS NA'!C164*(100%-P164))/(1+TASAS!$B$9)))</f>
        <v>0</v>
      </c>
      <c r="D164" s="131">
        <f>+('[1]N EERR LOS NA'!D164*Q164)+((('[1]N EERR LOS NA'!D164*(100%-Q164))/(1+TASAS!$C$9)))</f>
        <v>0</v>
      </c>
      <c r="E164" s="131">
        <f>+('[1]N EERR LOS NA'!E164*R164)+((('[1]N EERR LOS NA'!E164*(100%-R164))/(1+TASAS!$D$9)))</f>
        <v>0</v>
      </c>
      <c r="F164" s="131">
        <f>+('[1]N EERR LOS NA'!F164*S164)+((('[1]N EERR LOS NA'!F164*(100%-S164))/(1+TASAS!$E$9)))</f>
        <v>0</v>
      </c>
      <c r="G164" s="131">
        <f>+('[1]N EERR LOS NA'!G164*T164)+((('[1]N EERR LOS NA'!G164*(100%-T164))/(1+TASAS!$F$9)))</f>
        <v>0</v>
      </c>
      <c r="H164" s="131">
        <f>+('[1]N EERR LOS NA'!H164*U164)+((('[1]N EERR LOS NA'!H164*(100%-U164))/(1+TASAS!$G$9)))</f>
        <v>0</v>
      </c>
      <c r="I164" s="131">
        <f>+('[1]N EERR LOS NA'!I164*V164)+((('[1]N EERR LOS NA'!I164*(100%-V164))/(1+TASAS!$H$9)))</f>
        <v>0</v>
      </c>
      <c r="J164" s="131">
        <f>+('[1]N EERR LOS NA'!J164*W164)+((('[1]N EERR LOS NA'!J164*(100%-W164))/(1+TASAS!$I$9)))</f>
        <v>0</v>
      </c>
      <c r="K164" s="131">
        <f>+('[1]N EERR LOS NA'!K164*X164)+((('[1]N EERR LOS NA'!K164*(100%-X164))/(1+TASAS!$J$9)))</f>
        <v>0</v>
      </c>
      <c r="L164" s="131">
        <f>+('[1]N EERR LOS NA'!L164*Y164)+((('[1]N EERR LOS NA'!L164*(100%-Y164))/(1+TASAS!$K$9)))</f>
        <v>0</v>
      </c>
      <c r="M164" s="131">
        <f>+('[1]N EERR LOS NA'!M164*Z164)+((('[1]N EERR LOS NA'!M164*(100%-Z164))/(1+TASAS!$L$9)))</f>
        <v>0</v>
      </c>
      <c r="N164" s="131">
        <f>+('[1]N EERR LOS NA'!N164*AA164)+((('[1]N EERR LOS NA'!N164*(100%-AA164))/(1+TASAS!$M$9)))</f>
        <v>0</v>
      </c>
      <c r="O164" s="194">
        <f t="shared" si="19"/>
        <v>0</v>
      </c>
      <c r="P164" s="303">
        <v>0</v>
      </c>
      <c r="Q164" s="303">
        <v>0</v>
      </c>
      <c r="R164" s="303">
        <v>0</v>
      </c>
      <c r="S164" s="303">
        <v>0</v>
      </c>
      <c r="T164" s="303">
        <v>0</v>
      </c>
      <c r="U164" s="303">
        <v>0</v>
      </c>
      <c r="V164" s="303">
        <v>0</v>
      </c>
      <c r="W164" s="303">
        <v>0</v>
      </c>
      <c r="X164" s="303">
        <v>0</v>
      </c>
      <c r="Y164" s="303">
        <v>0</v>
      </c>
      <c r="Z164" s="303">
        <v>0</v>
      </c>
      <c r="AA164" s="303">
        <v>0</v>
      </c>
    </row>
    <row r="165" spans="1:27" outlineLevel="2" x14ac:dyDescent="0.3">
      <c r="A165" s="203" t="s">
        <v>349</v>
      </c>
      <c r="B165" s="131"/>
      <c r="C165" s="131">
        <f>+('[1]N EERR LOS NA'!C165*P165)+((('[1]N EERR LOS NA'!C165*(100%-P165))/(1+TASAS!$B$9)))</f>
        <v>0</v>
      </c>
      <c r="D165" s="131">
        <f>+('[1]N EERR LOS NA'!D165*Q165)+((('[1]N EERR LOS NA'!D165*(100%-Q165))/(1+TASAS!$C$9)))</f>
        <v>0</v>
      </c>
      <c r="E165" s="131">
        <f>+('[1]N EERR LOS NA'!E165*R165)+((('[1]N EERR LOS NA'!E165*(100%-R165))/(1+TASAS!$D$9)))</f>
        <v>0</v>
      </c>
      <c r="F165" s="131">
        <f>+('[1]N EERR LOS NA'!F165*S165)+((('[1]N EERR LOS NA'!F165*(100%-S165))/(1+TASAS!$E$9)))</f>
        <v>0</v>
      </c>
      <c r="G165" s="131">
        <f>+('[1]N EERR LOS NA'!G165*T165)+((('[1]N EERR LOS NA'!G165*(100%-T165))/(1+TASAS!$F$9)))</f>
        <v>0</v>
      </c>
      <c r="H165" s="131">
        <f>+('[1]N EERR LOS NA'!H165*U165)+((('[1]N EERR LOS NA'!H165*(100%-U165))/(1+TASAS!$G$9)))</f>
        <v>0</v>
      </c>
      <c r="I165" s="131">
        <f>+('[1]N EERR LOS NA'!I165*V165)+((('[1]N EERR LOS NA'!I165*(100%-V165))/(1+TASAS!$H$9)))</f>
        <v>0</v>
      </c>
      <c r="J165" s="131">
        <f>+('[1]N EERR LOS NA'!J165*W165)+((('[1]N EERR LOS NA'!J165*(100%-W165))/(1+TASAS!$I$9)))</f>
        <v>0</v>
      </c>
      <c r="K165" s="131">
        <f>+('[1]N EERR LOS NA'!K165*X165)+((('[1]N EERR LOS NA'!K165*(100%-X165))/(1+TASAS!$J$9)))</f>
        <v>0</v>
      </c>
      <c r="L165" s="131">
        <f>+('[1]N EERR LOS NA'!L165*Y165)+((('[1]N EERR LOS NA'!L165*(100%-Y165))/(1+TASAS!$K$9)))</f>
        <v>0</v>
      </c>
      <c r="M165" s="131">
        <f>+('[1]N EERR LOS NA'!M165*Z165)+((('[1]N EERR LOS NA'!M165*(100%-Z165))/(1+TASAS!$L$9)))</f>
        <v>0</v>
      </c>
      <c r="N165" s="131">
        <f>+('[1]N EERR LOS NA'!N165*AA165)+((('[1]N EERR LOS NA'!N165*(100%-AA165))/(1+TASAS!$M$9)))</f>
        <v>0</v>
      </c>
      <c r="O165" s="194">
        <f t="shared" si="19"/>
        <v>0</v>
      </c>
      <c r="P165" s="303">
        <v>1</v>
      </c>
      <c r="Q165" s="303">
        <v>1</v>
      </c>
      <c r="R165" s="303">
        <v>1</v>
      </c>
      <c r="S165" s="303">
        <v>1</v>
      </c>
      <c r="T165" s="303">
        <v>1</v>
      </c>
      <c r="U165" s="303">
        <v>1</v>
      </c>
      <c r="V165" s="303">
        <v>1</v>
      </c>
      <c r="W165" s="303">
        <v>1</v>
      </c>
      <c r="X165" s="303">
        <v>1</v>
      </c>
      <c r="Y165" s="303">
        <v>1</v>
      </c>
      <c r="Z165" s="303">
        <v>1</v>
      </c>
      <c r="AA165" s="303">
        <v>1</v>
      </c>
    </row>
    <row r="166" spans="1:27" outlineLevel="2" x14ac:dyDescent="0.3">
      <c r="A166" s="203" t="s">
        <v>350</v>
      </c>
      <c r="B166" s="131"/>
      <c r="C166" s="131">
        <f>+('[1]N EERR LOS NA'!C166*P166)+((('[1]N EERR LOS NA'!C166*(100%-P166))/(1+TASAS!$B$9)))</f>
        <v>0</v>
      </c>
      <c r="D166" s="131">
        <f>+('[1]N EERR LOS NA'!D166*Q166)+((('[1]N EERR LOS NA'!D166*(100%-Q166))/(1+TASAS!$C$9)))</f>
        <v>0</v>
      </c>
      <c r="E166" s="131">
        <f>+('[1]N EERR LOS NA'!E166*R166)+((('[1]N EERR LOS NA'!E166*(100%-R166))/(1+TASAS!$D$9)))</f>
        <v>0</v>
      </c>
      <c r="F166" s="131">
        <f>+('[1]N EERR LOS NA'!F166*S166)+((('[1]N EERR LOS NA'!F166*(100%-S166))/(1+TASAS!$E$9)))</f>
        <v>0</v>
      </c>
      <c r="G166" s="131">
        <f>+('[1]N EERR LOS NA'!G166*T166)+((('[1]N EERR LOS NA'!G166*(100%-T166))/(1+TASAS!$F$9)))</f>
        <v>0</v>
      </c>
      <c r="H166" s="131">
        <f>+('[1]N EERR LOS NA'!H166*U166)+((('[1]N EERR LOS NA'!H166*(100%-U166))/(1+TASAS!$G$9)))</f>
        <v>0</v>
      </c>
      <c r="I166" s="131">
        <f>+('[1]N EERR LOS NA'!I166*V166)+((('[1]N EERR LOS NA'!I166*(100%-V166))/(1+TASAS!$H$9)))</f>
        <v>0</v>
      </c>
      <c r="J166" s="131">
        <f>+('[1]N EERR LOS NA'!J166*W166)+((('[1]N EERR LOS NA'!J166*(100%-W166))/(1+TASAS!$I$9)))</f>
        <v>0</v>
      </c>
      <c r="K166" s="131">
        <f>+('[1]N EERR LOS NA'!K166*X166)+((('[1]N EERR LOS NA'!K166*(100%-X166))/(1+TASAS!$J$9)))</f>
        <v>0</v>
      </c>
      <c r="L166" s="131">
        <f>+('[1]N EERR LOS NA'!L166*Y166)+((('[1]N EERR LOS NA'!L166*(100%-Y166))/(1+TASAS!$K$9)))</f>
        <v>0</v>
      </c>
      <c r="M166" s="131">
        <f>+('[1]N EERR LOS NA'!M166*Z166)+((('[1]N EERR LOS NA'!M166*(100%-Z166))/(1+TASAS!$L$9)))</f>
        <v>0</v>
      </c>
      <c r="N166" s="131">
        <f>+('[1]N EERR LOS NA'!N166*AA166)+((('[1]N EERR LOS NA'!N166*(100%-AA166))/(1+TASAS!$M$9)))</f>
        <v>0</v>
      </c>
      <c r="O166" s="194">
        <f t="shared" si="19"/>
        <v>0</v>
      </c>
      <c r="P166" s="303">
        <v>0</v>
      </c>
      <c r="Q166" s="303">
        <v>0</v>
      </c>
      <c r="R166" s="303">
        <v>0</v>
      </c>
      <c r="S166" s="303">
        <v>0</v>
      </c>
      <c r="T166" s="303">
        <v>0</v>
      </c>
      <c r="U166" s="303">
        <v>0</v>
      </c>
      <c r="V166" s="303">
        <v>0</v>
      </c>
      <c r="W166" s="303">
        <v>0</v>
      </c>
      <c r="X166" s="303">
        <v>0</v>
      </c>
      <c r="Y166" s="303">
        <v>0</v>
      </c>
      <c r="Z166" s="303">
        <v>0</v>
      </c>
      <c r="AA166" s="303">
        <v>0</v>
      </c>
    </row>
    <row r="167" spans="1:27" outlineLevel="2" x14ac:dyDescent="0.3">
      <c r="A167" s="203" t="s">
        <v>351</v>
      </c>
      <c r="B167" s="131"/>
      <c r="C167" s="131">
        <f>+('[1]N EERR LOS NA'!C167*P167)+((('[1]N EERR LOS NA'!C167*(100%-P167))/(1+TASAS!$B$9)))</f>
        <v>0</v>
      </c>
      <c r="D167" s="131">
        <f>+('[1]N EERR LOS NA'!D167*Q167)+((('[1]N EERR LOS NA'!D167*(100%-Q167))/(1+TASAS!$C$9)))</f>
        <v>0</v>
      </c>
      <c r="E167" s="131">
        <f>+('[1]N EERR LOS NA'!E167*R167)+((('[1]N EERR LOS NA'!E167*(100%-R167))/(1+TASAS!$D$9)))</f>
        <v>0</v>
      </c>
      <c r="F167" s="131">
        <f>+('[1]N EERR LOS NA'!F167*S167)+((('[1]N EERR LOS NA'!F167*(100%-S167))/(1+TASAS!$E$9)))</f>
        <v>0</v>
      </c>
      <c r="G167" s="131">
        <f>+('[1]N EERR LOS NA'!G167*T167)+((('[1]N EERR LOS NA'!G167*(100%-T167))/(1+TASAS!$F$9)))</f>
        <v>0</v>
      </c>
      <c r="H167" s="131">
        <f>+('[1]N EERR LOS NA'!H167*U167)+((('[1]N EERR LOS NA'!H167*(100%-U167))/(1+TASAS!$G$9)))</f>
        <v>0</v>
      </c>
      <c r="I167" s="131">
        <f>+('[1]N EERR LOS NA'!I167*V167)+((('[1]N EERR LOS NA'!I167*(100%-V167))/(1+TASAS!$H$9)))</f>
        <v>0</v>
      </c>
      <c r="J167" s="131">
        <f>+('[1]N EERR LOS NA'!J167*W167)+((('[1]N EERR LOS NA'!J167*(100%-W167))/(1+TASAS!$I$9)))</f>
        <v>0</v>
      </c>
      <c r="K167" s="131">
        <f>+('[1]N EERR LOS NA'!K167*X167)+((('[1]N EERR LOS NA'!K167*(100%-X167))/(1+TASAS!$J$9)))</f>
        <v>0</v>
      </c>
      <c r="L167" s="131">
        <f>+('[1]N EERR LOS NA'!L167*Y167)+((('[1]N EERR LOS NA'!L167*(100%-Y167))/(1+TASAS!$K$9)))</f>
        <v>0</v>
      </c>
      <c r="M167" s="131">
        <f>+('[1]N EERR LOS NA'!M167*Z167)+((('[1]N EERR LOS NA'!M167*(100%-Z167))/(1+TASAS!$L$9)))</f>
        <v>0</v>
      </c>
      <c r="N167" s="131">
        <f>+('[1]N EERR LOS NA'!N167*AA167)+((('[1]N EERR LOS NA'!N167*(100%-AA167))/(1+TASAS!$M$9)))</f>
        <v>0</v>
      </c>
      <c r="O167" s="194">
        <f t="shared" si="19"/>
        <v>0</v>
      </c>
      <c r="P167" s="303">
        <v>0</v>
      </c>
      <c r="Q167" s="303">
        <v>0</v>
      </c>
      <c r="R167" s="303">
        <v>0</v>
      </c>
      <c r="S167" s="303">
        <v>0</v>
      </c>
      <c r="T167" s="303">
        <v>0</v>
      </c>
      <c r="U167" s="303">
        <v>0</v>
      </c>
      <c r="V167" s="303">
        <v>0</v>
      </c>
      <c r="W167" s="303">
        <v>0</v>
      </c>
      <c r="X167" s="303">
        <v>0</v>
      </c>
      <c r="Y167" s="303">
        <v>0</v>
      </c>
      <c r="Z167" s="303">
        <v>0</v>
      </c>
      <c r="AA167" s="303">
        <v>0</v>
      </c>
    </row>
    <row r="168" spans="1:27" outlineLevel="2" x14ac:dyDescent="0.3">
      <c r="A168" s="203" t="s">
        <v>352</v>
      </c>
      <c r="B168" s="131"/>
      <c r="C168" s="131">
        <f>+('[1]N EERR LOS NA'!C168*P168)+((('[1]N EERR LOS NA'!C168*(100%-P168))/(1+TASAS!$B$9)))</f>
        <v>0</v>
      </c>
      <c r="D168" s="131">
        <f>+('[1]N EERR LOS NA'!D168*Q168)+((('[1]N EERR LOS NA'!D168*(100%-Q168))/(1+TASAS!$C$9)))</f>
        <v>0</v>
      </c>
      <c r="E168" s="131">
        <f>+('[1]N EERR LOS NA'!E168*R168)+((('[1]N EERR LOS NA'!E168*(100%-R168))/(1+TASAS!$D$9)))</f>
        <v>0</v>
      </c>
      <c r="F168" s="131">
        <f>+('[1]N EERR LOS NA'!F168*S168)+((('[1]N EERR LOS NA'!F168*(100%-S168))/(1+TASAS!$E$9)))</f>
        <v>0</v>
      </c>
      <c r="G168" s="131">
        <f>+('[1]N EERR LOS NA'!G168*T168)+((('[1]N EERR LOS NA'!G168*(100%-T168))/(1+TASAS!$F$9)))</f>
        <v>0</v>
      </c>
      <c r="H168" s="131">
        <f>+('[1]N EERR LOS NA'!H168*U168)+((('[1]N EERR LOS NA'!H168*(100%-U168))/(1+TASAS!$G$9)))</f>
        <v>0</v>
      </c>
      <c r="I168" s="131">
        <f>+('[1]N EERR LOS NA'!I168*V168)+((('[1]N EERR LOS NA'!I168*(100%-V168))/(1+TASAS!$H$9)))</f>
        <v>0</v>
      </c>
      <c r="J168" s="131">
        <f>+('[1]N EERR LOS NA'!J168*W168)+((('[1]N EERR LOS NA'!J168*(100%-W168))/(1+TASAS!$I$9)))</f>
        <v>0</v>
      </c>
      <c r="K168" s="131">
        <f>+('[1]N EERR LOS NA'!K168*X168)+((('[1]N EERR LOS NA'!K168*(100%-X168))/(1+TASAS!$J$9)))</f>
        <v>0</v>
      </c>
      <c r="L168" s="131">
        <f>+('[1]N EERR LOS NA'!L168*Y168)+((('[1]N EERR LOS NA'!L168*(100%-Y168))/(1+TASAS!$K$9)))</f>
        <v>0</v>
      </c>
      <c r="M168" s="131">
        <f>+('[1]N EERR LOS NA'!M168*Z168)+((('[1]N EERR LOS NA'!M168*(100%-Z168))/(1+TASAS!$L$9)))</f>
        <v>0</v>
      </c>
      <c r="N168" s="131">
        <f>+('[1]N EERR LOS NA'!N168*AA168)+((('[1]N EERR LOS NA'!N168*(100%-AA168))/(1+TASAS!$M$9)))</f>
        <v>0</v>
      </c>
      <c r="O168" s="194">
        <f t="shared" si="19"/>
        <v>0</v>
      </c>
      <c r="P168" s="303">
        <v>0</v>
      </c>
      <c r="Q168" s="303">
        <v>0</v>
      </c>
      <c r="R168" s="303">
        <v>0</v>
      </c>
      <c r="S168" s="303">
        <v>0</v>
      </c>
      <c r="T168" s="303">
        <v>0</v>
      </c>
      <c r="U168" s="303">
        <v>0</v>
      </c>
      <c r="V168" s="303">
        <v>0</v>
      </c>
      <c r="W168" s="303">
        <v>0</v>
      </c>
      <c r="X168" s="303">
        <v>0</v>
      </c>
      <c r="Y168" s="303">
        <v>0</v>
      </c>
      <c r="Z168" s="303">
        <v>0</v>
      </c>
      <c r="AA168" s="303">
        <v>0</v>
      </c>
    </row>
    <row r="169" spans="1:27" outlineLevel="2" x14ac:dyDescent="0.3">
      <c r="A169" s="203" t="s">
        <v>353</v>
      </c>
      <c r="B169" s="131"/>
      <c r="C169" s="131">
        <f>+('[1]N EERR LOS NA'!C169*P169)+((('[1]N EERR LOS NA'!C169*(100%-P169))/(1+TASAS!$B$9)))</f>
        <v>0</v>
      </c>
      <c r="D169" s="131">
        <f>+('[1]N EERR LOS NA'!D169*Q169)+((('[1]N EERR LOS NA'!D169*(100%-Q169))/(1+TASAS!$C$9)))</f>
        <v>0</v>
      </c>
      <c r="E169" s="131">
        <f>+('[1]N EERR LOS NA'!E169*R169)+((('[1]N EERR LOS NA'!E169*(100%-R169))/(1+TASAS!$D$9)))</f>
        <v>0</v>
      </c>
      <c r="F169" s="131">
        <f>+('[1]N EERR LOS NA'!F169*S169)+((('[1]N EERR LOS NA'!F169*(100%-S169))/(1+TASAS!$E$9)))</f>
        <v>0</v>
      </c>
      <c r="G169" s="131">
        <f>+('[1]N EERR LOS NA'!G169*T169)+((('[1]N EERR LOS NA'!G169*(100%-T169))/(1+TASAS!$F$9)))</f>
        <v>0</v>
      </c>
      <c r="H169" s="131">
        <f>+('[1]N EERR LOS NA'!H169*U169)+((('[1]N EERR LOS NA'!H169*(100%-U169))/(1+TASAS!$G$9)))</f>
        <v>0</v>
      </c>
      <c r="I169" s="131">
        <f>+('[1]N EERR LOS NA'!I169*V169)+((('[1]N EERR LOS NA'!I169*(100%-V169))/(1+TASAS!$H$9)))</f>
        <v>0</v>
      </c>
      <c r="J169" s="131">
        <f>+('[1]N EERR LOS NA'!J169*W169)+((('[1]N EERR LOS NA'!J169*(100%-W169))/(1+TASAS!$I$9)))</f>
        <v>0</v>
      </c>
      <c r="K169" s="131">
        <f>+('[1]N EERR LOS NA'!K169*X169)+((('[1]N EERR LOS NA'!K169*(100%-X169))/(1+TASAS!$J$9)))</f>
        <v>0</v>
      </c>
      <c r="L169" s="131">
        <f>+('[1]N EERR LOS NA'!L169*Y169)+((('[1]N EERR LOS NA'!L169*(100%-Y169))/(1+TASAS!$K$9)))</f>
        <v>0</v>
      </c>
      <c r="M169" s="131">
        <f>+('[1]N EERR LOS NA'!M169*Z169)+((('[1]N EERR LOS NA'!M169*(100%-Z169))/(1+TASAS!$L$9)))</f>
        <v>0</v>
      </c>
      <c r="N169" s="131">
        <f>+('[1]N EERR LOS NA'!N169*AA169)+((('[1]N EERR LOS NA'!N169*(100%-AA169))/(1+TASAS!$M$9)))</f>
        <v>0</v>
      </c>
      <c r="O169" s="194">
        <f t="shared" si="19"/>
        <v>0</v>
      </c>
      <c r="P169" s="303">
        <v>1</v>
      </c>
      <c r="Q169" s="303">
        <v>1</v>
      </c>
      <c r="R169" s="303">
        <v>1</v>
      </c>
      <c r="S169" s="303">
        <v>1</v>
      </c>
      <c r="T169" s="303">
        <v>1</v>
      </c>
      <c r="U169" s="303">
        <v>1</v>
      </c>
      <c r="V169" s="303">
        <v>1</v>
      </c>
      <c r="W169" s="303">
        <v>1</v>
      </c>
      <c r="X169" s="303">
        <v>1</v>
      </c>
      <c r="Y169" s="303">
        <v>1</v>
      </c>
      <c r="Z169" s="303">
        <v>1</v>
      </c>
      <c r="AA169" s="303">
        <v>1</v>
      </c>
    </row>
    <row r="170" spans="1:27" outlineLevel="2" x14ac:dyDescent="0.3">
      <c r="A170" s="203"/>
      <c r="B170" s="131"/>
      <c r="C170" s="131"/>
      <c r="D170" s="131"/>
      <c r="E170" s="131"/>
      <c r="F170" s="131"/>
      <c r="G170" s="131"/>
      <c r="H170" s="131"/>
      <c r="I170" s="131"/>
      <c r="J170" s="131"/>
      <c r="K170" s="131"/>
      <c r="L170" s="131"/>
      <c r="M170" s="131"/>
      <c r="N170" s="131"/>
      <c r="O170" s="194">
        <f t="shared" si="19"/>
        <v>0</v>
      </c>
      <c r="P170" s="303"/>
      <c r="Q170" s="303"/>
      <c r="R170" s="303"/>
      <c r="S170" s="303"/>
      <c r="T170" s="303"/>
      <c r="U170" s="303"/>
      <c r="V170" s="303"/>
      <c r="W170" s="303"/>
      <c r="X170" s="303"/>
      <c r="Y170" s="303"/>
      <c r="Z170" s="303"/>
      <c r="AA170" s="303"/>
    </row>
    <row r="171" spans="1:27" outlineLevel="2" x14ac:dyDescent="0.3">
      <c r="A171" s="203"/>
      <c r="B171" s="131"/>
      <c r="C171" s="131"/>
      <c r="D171" s="131"/>
      <c r="E171" s="131"/>
      <c r="F171" s="131"/>
      <c r="G171" s="131"/>
      <c r="H171" s="131"/>
      <c r="I171" s="131"/>
      <c r="J171" s="131"/>
      <c r="K171" s="131"/>
      <c r="L171" s="131"/>
      <c r="M171" s="131"/>
      <c r="N171" s="131"/>
      <c r="O171" s="194">
        <f t="shared" si="19"/>
        <v>0</v>
      </c>
      <c r="P171" s="303"/>
      <c r="Q171" s="303"/>
      <c r="R171" s="303"/>
      <c r="S171" s="303"/>
      <c r="T171" s="303"/>
      <c r="U171" s="303"/>
      <c r="V171" s="303"/>
      <c r="W171" s="303"/>
      <c r="X171" s="303"/>
      <c r="Y171" s="303"/>
      <c r="Z171" s="303"/>
      <c r="AA171" s="303"/>
    </row>
    <row r="172" spans="1:27" s="187" customFormat="1" ht="15.6" x14ac:dyDescent="0.3">
      <c r="A172" s="209" t="s">
        <v>82</v>
      </c>
      <c r="B172" s="186">
        <f>SUM(B173:B187)</f>
        <v>0</v>
      </c>
      <c r="C172" s="186">
        <f t="shared" ref="C172:N172" si="22">SUM(C173:C187)</f>
        <v>12.012533466644451</v>
      </c>
      <c r="D172" s="186">
        <f t="shared" si="22"/>
        <v>33.210214219628497</v>
      </c>
      <c r="E172" s="186">
        <f t="shared" si="22"/>
        <v>0</v>
      </c>
      <c r="F172" s="186">
        <f t="shared" si="22"/>
        <v>0</v>
      </c>
      <c r="G172" s="186">
        <f t="shared" si="22"/>
        <v>147.88613002281102</v>
      </c>
      <c r="H172" s="186">
        <f t="shared" si="22"/>
        <v>95.534760443007997</v>
      </c>
      <c r="I172" s="186">
        <f t="shared" si="22"/>
        <v>0</v>
      </c>
      <c r="J172" s="186">
        <f t="shared" si="22"/>
        <v>0</v>
      </c>
      <c r="K172" s="186">
        <f t="shared" si="22"/>
        <v>0</v>
      </c>
      <c r="L172" s="186">
        <f t="shared" si="22"/>
        <v>0</v>
      </c>
      <c r="M172" s="186">
        <f t="shared" si="22"/>
        <v>0</v>
      </c>
      <c r="N172" s="186">
        <f t="shared" si="22"/>
        <v>0</v>
      </c>
      <c r="O172" s="210">
        <f t="shared" ref="O172" si="23">SUM(O173:O187)</f>
        <v>288.64363815209197</v>
      </c>
      <c r="P172" s="305"/>
      <c r="Q172" s="305"/>
      <c r="R172" s="305"/>
      <c r="S172" s="305"/>
      <c r="T172" s="305"/>
      <c r="U172" s="305"/>
      <c r="V172" s="305"/>
      <c r="W172" s="305"/>
      <c r="X172" s="305"/>
      <c r="Y172" s="305"/>
      <c r="Z172" s="305"/>
      <c r="AA172" s="305"/>
    </row>
    <row r="173" spans="1:27" outlineLevel="1" x14ac:dyDescent="0.3">
      <c r="A173" s="203" t="s">
        <v>83</v>
      </c>
      <c r="B173" s="131"/>
      <c r="C173" s="131">
        <f>+('[1]N EERR LOS NA'!C173*P173)+((('[1]N EERR LOS NA'!C173*(100%-P173))/(1+TASAS!$B$9)))</f>
        <v>0</v>
      </c>
      <c r="D173" s="131">
        <f>+('[1]N EERR LOS NA'!D173*Q173)+((('[1]N EERR LOS NA'!D173*(100%-Q173))/(1+TASAS!$C$9)))</f>
        <v>0</v>
      </c>
      <c r="E173" s="131">
        <f>+('[1]N EERR LOS NA'!E173*R173)+((('[1]N EERR LOS NA'!E173*(100%-R173))/(1+TASAS!$D$9)))</f>
        <v>0</v>
      </c>
      <c r="F173" s="131">
        <f>+('[1]N EERR LOS NA'!F173*S173)+((('[1]N EERR LOS NA'!F173*(100%-S173))/(1+TASAS!$E$9)))</f>
        <v>0</v>
      </c>
      <c r="G173" s="131">
        <f>+('[1]N EERR LOS NA'!G173*T173)+((('[1]N EERR LOS NA'!G173*(100%-T173))/(1+TASAS!$F$9)))</f>
        <v>0</v>
      </c>
      <c r="H173" s="131">
        <f>+('[1]N EERR LOS NA'!H173*U173)+((('[1]N EERR LOS NA'!H173*(100%-U173))/(1+TASAS!$G$9)))</f>
        <v>0</v>
      </c>
      <c r="I173" s="131">
        <f>+('[1]N EERR LOS NA'!I173*V173)+((('[1]N EERR LOS NA'!I173*(100%-V173))/(1+TASAS!$H$9)))</f>
        <v>0</v>
      </c>
      <c r="J173" s="131">
        <f>+('[1]N EERR LOS NA'!J173*W173)+((('[1]N EERR LOS NA'!J173*(100%-W173))/(1+TASAS!$I$9)))</f>
        <v>0</v>
      </c>
      <c r="K173" s="131">
        <f>+('[1]N EERR LOS NA'!K173*X173)+((('[1]N EERR LOS NA'!K173*(100%-X173))/(1+TASAS!$J$9)))</f>
        <v>0</v>
      </c>
      <c r="L173" s="131">
        <f>+('[1]N EERR LOS NA'!L173*Y173)+((('[1]N EERR LOS NA'!L173*(100%-Y173))/(1+TASAS!$K$9)))</f>
        <v>0</v>
      </c>
      <c r="M173" s="131">
        <f>+('[1]N EERR LOS NA'!M173*Z173)+((('[1]N EERR LOS NA'!M173*(100%-Z173))/(1+TASAS!$L$9)))</f>
        <v>0</v>
      </c>
      <c r="N173" s="131">
        <f>+('[1]N EERR LOS NA'!N173*AA173)+((('[1]N EERR LOS NA'!N173*(100%-AA173))/(1+TASAS!$M$9)))</f>
        <v>0</v>
      </c>
      <c r="O173" s="194">
        <f t="shared" si="19"/>
        <v>0</v>
      </c>
      <c r="P173" s="303">
        <v>0</v>
      </c>
      <c r="Q173" s="303">
        <v>0</v>
      </c>
      <c r="R173" s="303">
        <v>0</v>
      </c>
      <c r="S173" s="303">
        <v>0</v>
      </c>
      <c r="T173" s="303">
        <v>0</v>
      </c>
      <c r="U173" s="303">
        <v>0</v>
      </c>
      <c r="V173" s="303">
        <v>0</v>
      </c>
      <c r="W173" s="303">
        <v>0</v>
      </c>
      <c r="X173" s="303">
        <v>0</v>
      </c>
      <c r="Y173" s="303">
        <v>0</v>
      </c>
      <c r="Z173" s="303">
        <v>0</v>
      </c>
      <c r="AA173" s="303">
        <v>0</v>
      </c>
    </row>
    <row r="174" spans="1:27" outlineLevel="1" x14ac:dyDescent="0.3">
      <c r="A174" s="203" t="s">
        <v>84</v>
      </c>
      <c r="B174" s="131"/>
      <c r="C174" s="131">
        <f>+('[1]N EERR LOS NA'!C174*P174)+((('[1]N EERR LOS NA'!C174*(100%-P174))/(1+TASAS!$B$9)))</f>
        <v>0</v>
      </c>
      <c r="D174" s="131">
        <f>+('[1]N EERR LOS NA'!D174*Q174)+((('[1]N EERR LOS NA'!D174*(100%-Q174))/(1+TASAS!$C$9)))</f>
        <v>0</v>
      </c>
      <c r="E174" s="131">
        <f>+('[1]N EERR LOS NA'!E174*R174)+((('[1]N EERR LOS NA'!E174*(100%-R174))/(1+TASAS!$D$9)))</f>
        <v>0</v>
      </c>
      <c r="F174" s="131">
        <f>+('[1]N EERR LOS NA'!F174*S174)+((('[1]N EERR LOS NA'!F174*(100%-S174))/(1+TASAS!$E$9)))</f>
        <v>0</v>
      </c>
      <c r="G174" s="131">
        <f>+('[1]N EERR LOS NA'!G174*T174)+((('[1]N EERR LOS NA'!G174*(100%-T174))/(1+TASAS!$F$9)))</f>
        <v>0</v>
      </c>
      <c r="H174" s="131">
        <f>+('[1]N EERR LOS NA'!H174*U174)+((('[1]N EERR LOS NA'!H174*(100%-U174))/(1+TASAS!$G$9)))</f>
        <v>0</v>
      </c>
      <c r="I174" s="131">
        <f>+('[1]N EERR LOS NA'!I174*V174)+((('[1]N EERR LOS NA'!I174*(100%-V174))/(1+TASAS!$H$9)))</f>
        <v>0</v>
      </c>
      <c r="J174" s="131">
        <f>+('[1]N EERR LOS NA'!J174*W174)+((('[1]N EERR LOS NA'!J174*(100%-W174))/(1+TASAS!$I$9)))</f>
        <v>0</v>
      </c>
      <c r="K174" s="131">
        <f>+('[1]N EERR LOS NA'!K174*X174)+((('[1]N EERR LOS NA'!K174*(100%-X174))/(1+TASAS!$J$9)))</f>
        <v>0</v>
      </c>
      <c r="L174" s="131">
        <f>+('[1]N EERR LOS NA'!L174*Y174)+((('[1]N EERR LOS NA'!L174*(100%-Y174))/(1+TASAS!$K$9)))</f>
        <v>0</v>
      </c>
      <c r="M174" s="131">
        <f>+('[1]N EERR LOS NA'!M174*Z174)+((('[1]N EERR LOS NA'!M174*(100%-Z174))/(1+TASAS!$L$9)))</f>
        <v>0</v>
      </c>
      <c r="N174" s="131">
        <f>+('[1]N EERR LOS NA'!N174*AA174)+((('[1]N EERR LOS NA'!N174*(100%-AA174))/(1+TASAS!$M$9)))</f>
        <v>0</v>
      </c>
      <c r="O174" s="194">
        <f t="shared" si="19"/>
        <v>0</v>
      </c>
      <c r="P174" s="303">
        <v>0</v>
      </c>
      <c r="Q174" s="303">
        <v>0</v>
      </c>
      <c r="R174" s="303">
        <v>0</v>
      </c>
      <c r="S174" s="303">
        <v>0</v>
      </c>
      <c r="T174" s="303">
        <v>0</v>
      </c>
      <c r="U174" s="303">
        <v>0</v>
      </c>
      <c r="V174" s="303">
        <v>0</v>
      </c>
      <c r="W174" s="303">
        <v>0</v>
      </c>
      <c r="X174" s="303">
        <v>0</v>
      </c>
      <c r="Y174" s="303">
        <v>0</v>
      </c>
      <c r="Z174" s="303">
        <v>0</v>
      </c>
      <c r="AA174" s="303">
        <v>0</v>
      </c>
    </row>
    <row r="175" spans="1:27" outlineLevel="1" x14ac:dyDescent="0.3">
      <c r="A175" s="203" t="s">
        <v>355</v>
      </c>
      <c r="B175" s="131"/>
      <c r="C175" s="131">
        <f>+('[1]N EERR LOS NA'!C175*P175)+((('[1]N EERR LOS NA'!C175*(100%-P175))/(1+TASAS!$B$9)))</f>
        <v>0</v>
      </c>
      <c r="D175" s="131">
        <f>+('[1]N EERR LOS NA'!D175*Q175)+((('[1]N EERR LOS NA'!D175*(100%-Q175))/(1+TASAS!$C$9)))</f>
        <v>0</v>
      </c>
      <c r="E175" s="131">
        <f>+('[1]N EERR LOS NA'!E175*R175)+((('[1]N EERR LOS NA'!E175*(100%-R175))/(1+TASAS!$D$9)))</f>
        <v>0</v>
      </c>
      <c r="F175" s="131">
        <f>+('[1]N EERR LOS NA'!F175*S175)+((('[1]N EERR LOS NA'!F175*(100%-S175))/(1+TASAS!$E$9)))</f>
        <v>0</v>
      </c>
      <c r="G175" s="131">
        <f>+('[1]N EERR LOS NA'!G175*T175)+((('[1]N EERR LOS NA'!G175*(100%-T175))/(1+TASAS!$F$9)))</f>
        <v>16.410459437328186</v>
      </c>
      <c r="H175" s="131">
        <f>+('[1]N EERR LOS NA'!H175*U175)+((('[1]N EERR LOS NA'!H175*(100%-U175))/(1+TASAS!$G$9)))</f>
        <v>0</v>
      </c>
      <c r="I175" s="131">
        <f>+('[1]N EERR LOS NA'!I175*V175)+((('[1]N EERR LOS NA'!I175*(100%-V175))/(1+TASAS!$H$9)))</f>
        <v>0</v>
      </c>
      <c r="J175" s="131">
        <f>+('[1]N EERR LOS NA'!J175*W175)+((('[1]N EERR LOS NA'!J175*(100%-W175))/(1+TASAS!$I$9)))</f>
        <v>0</v>
      </c>
      <c r="K175" s="131">
        <f>+('[1]N EERR LOS NA'!K175*X175)+((('[1]N EERR LOS NA'!K175*(100%-X175))/(1+TASAS!$J$9)))</f>
        <v>0</v>
      </c>
      <c r="L175" s="131">
        <f>+('[1]N EERR LOS NA'!L175*Y175)+((('[1]N EERR LOS NA'!L175*(100%-Y175))/(1+TASAS!$K$9)))</f>
        <v>0</v>
      </c>
      <c r="M175" s="131">
        <f>+('[1]N EERR LOS NA'!M175*Z175)+((('[1]N EERR LOS NA'!M175*(100%-Z175))/(1+TASAS!$L$9)))</f>
        <v>0</v>
      </c>
      <c r="N175" s="131">
        <f>+('[1]N EERR LOS NA'!N175*AA175)+((('[1]N EERR LOS NA'!N175*(100%-AA175))/(1+TASAS!$M$9)))</f>
        <v>0</v>
      </c>
      <c r="O175" s="194">
        <f t="shared" si="19"/>
        <v>16.410459437328186</v>
      </c>
      <c r="P175" s="303">
        <v>0</v>
      </c>
      <c r="Q175" s="303">
        <v>0</v>
      </c>
      <c r="R175" s="303">
        <v>0</v>
      </c>
      <c r="S175" s="303">
        <v>0</v>
      </c>
      <c r="T175" s="303">
        <v>0</v>
      </c>
      <c r="U175" s="303">
        <v>0</v>
      </c>
      <c r="V175" s="303">
        <v>0</v>
      </c>
      <c r="W175" s="303">
        <v>0</v>
      </c>
      <c r="X175" s="303">
        <v>0</v>
      </c>
      <c r="Y175" s="303">
        <v>0</v>
      </c>
      <c r="Z175" s="303">
        <v>0</v>
      </c>
      <c r="AA175" s="303">
        <v>0</v>
      </c>
    </row>
    <row r="176" spans="1:27" outlineLevel="1" x14ac:dyDescent="0.3">
      <c r="A176" s="203" t="s">
        <v>356</v>
      </c>
      <c r="B176" s="131"/>
      <c r="C176" s="131">
        <f>+('[1]N EERR LOS NA'!C176*P176)+((('[1]N EERR LOS NA'!C176*(100%-P176))/(1+TASAS!$B$9)))</f>
        <v>0</v>
      </c>
      <c r="D176" s="131">
        <f>+('[1]N EERR LOS NA'!D176*Q176)+((('[1]N EERR LOS NA'!D176*(100%-Q176))/(1+TASAS!$C$9)))</f>
        <v>0</v>
      </c>
      <c r="E176" s="131">
        <f>+('[1]N EERR LOS NA'!E176*R176)+((('[1]N EERR LOS NA'!E176*(100%-R176))/(1+TASAS!$D$9)))</f>
        <v>0</v>
      </c>
      <c r="F176" s="131">
        <f>+('[1]N EERR LOS NA'!F176*S176)+((('[1]N EERR LOS NA'!F176*(100%-S176))/(1+TASAS!$E$9)))</f>
        <v>0</v>
      </c>
      <c r="G176" s="131">
        <f>+('[1]N EERR LOS NA'!G176*T176)+((('[1]N EERR LOS NA'!G176*(100%-T176))/(1+TASAS!$F$9)))</f>
        <v>0</v>
      </c>
      <c r="H176" s="131">
        <f>+('[1]N EERR LOS NA'!H176*U176)+((('[1]N EERR LOS NA'!H176*(100%-U176))/(1+TASAS!$G$9)))</f>
        <v>0</v>
      </c>
      <c r="I176" s="131">
        <f>+('[1]N EERR LOS NA'!I176*V176)+((('[1]N EERR LOS NA'!I176*(100%-V176))/(1+TASAS!$H$9)))</f>
        <v>0</v>
      </c>
      <c r="J176" s="131">
        <f>+('[1]N EERR LOS NA'!J176*W176)+((('[1]N EERR LOS NA'!J176*(100%-W176))/(1+TASAS!$I$9)))</f>
        <v>0</v>
      </c>
      <c r="K176" s="131">
        <f>+('[1]N EERR LOS NA'!K176*X176)+((('[1]N EERR LOS NA'!K176*(100%-X176))/(1+TASAS!$J$9)))</f>
        <v>0</v>
      </c>
      <c r="L176" s="131">
        <f>+('[1]N EERR LOS NA'!L176*Y176)+((('[1]N EERR LOS NA'!L176*(100%-Y176))/(1+TASAS!$K$9)))</f>
        <v>0</v>
      </c>
      <c r="M176" s="131">
        <f>+('[1]N EERR LOS NA'!M176*Z176)+((('[1]N EERR LOS NA'!M176*(100%-Z176))/(1+TASAS!$L$9)))</f>
        <v>0</v>
      </c>
      <c r="N176" s="131">
        <f>+('[1]N EERR LOS NA'!N176*AA176)+((('[1]N EERR LOS NA'!N176*(100%-AA176))/(1+TASAS!$M$9)))</f>
        <v>0</v>
      </c>
      <c r="O176" s="194">
        <f t="shared" si="19"/>
        <v>0</v>
      </c>
      <c r="P176" s="303">
        <v>0</v>
      </c>
      <c r="Q176" s="303">
        <v>0</v>
      </c>
      <c r="R176" s="303">
        <v>0</v>
      </c>
      <c r="S176" s="303">
        <v>0</v>
      </c>
      <c r="T176" s="303">
        <v>0</v>
      </c>
      <c r="U176" s="303">
        <v>0</v>
      </c>
      <c r="V176" s="303">
        <v>0</v>
      </c>
      <c r="W176" s="303">
        <v>0</v>
      </c>
      <c r="X176" s="303">
        <v>0</v>
      </c>
      <c r="Y176" s="303">
        <v>0</v>
      </c>
      <c r="Z176" s="303">
        <v>0</v>
      </c>
      <c r="AA176" s="303">
        <v>0</v>
      </c>
    </row>
    <row r="177" spans="1:27" outlineLevel="1" x14ac:dyDescent="0.3">
      <c r="A177" s="203" t="s">
        <v>357</v>
      </c>
      <c r="B177" s="131"/>
      <c r="C177" s="131">
        <f>+('[1]N EERR LOS NA'!C177*P177)+((('[1]N EERR LOS NA'!C177*(100%-P177))/(1+TASAS!$B$9)))</f>
        <v>0</v>
      </c>
      <c r="D177" s="131">
        <f>+('[1]N EERR LOS NA'!D177*Q177)+((('[1]N EERR LOS NA'!D177*(100%-Q177))/(1+TASAS!$C$9)))</f>
        <v>0</v>
      </c>
      <c r="E177" s="131">
        <f>+('[1]N EERR LOS NA'!E177*R177)+((('[1]N EERR LOS NA'!E177*(100%-R177))/(1+TASAS!$D$9)))</f>
        <v>0</v>
      </c>
      <c r="F177" s="131">
        <f>+('[1]N EERR LOS NA'!F177*S177)+((('[1]N EERR LOS NA'!F177*(100%-S177))/(1+TASAS!$E$9)))</f>
        <v>0</v>
      </c>
      <c r="G177" s="131">
        <f>+('[1]N EERR LOS NA'!G177*T177)+((('[1]N EERR LOS NA'!G177*(100%-T177))/(1+TASAS!$F$9)))</f>
        <v>0</v>
      </c>
      <c r="H177" s="131">
        <f>+('[1]N EERR LOS NA'!H177*U177)+((('[1]N EERR LOS NA'!H177*(100%-U177))/(1+TASAS!$G$9)))</f>
        <v>0</v>
      </c>
      <c r="I177" s="131">
        <f>+('[1]N EERR LOS NA'!I177*V177)+((('[1]N EERR LOS NA'!I177*(100%-V177))/(1+TASAS!$H$9)))</f>
        <v>0</v>
      </c>
      <c r="J177" s="131">
        <f>+('[1]N EERR LOS NA'!J177*W177)+((('[1]N EERR LOS NA'!J177*(100%-W177))/(1+TASAS!$I$9)))</f>
        <v>0</v>
      </c>
      <c r="K177" s="131">
        <f>+('[1]N EERR LOS NA'!K177*X177)+((('[1]N EERR LOS NA'!K177*(100%-X177))/(1+TASAS!$J$9)))</f>
        <v>0</v>
      </c>
      <c r="L177" s="131">
        <f>+('[1]N EERR LOS NA'!L177*Y177)+((('[1]N EERR LOS NA'!L177*(100%-Y177))/(1+TASAS!$K$9)))</f>
        <v>0</v>
      </c>
      <c r="M177" s="131">
        <f>+('[1]N EERR LOS NA'!M177*Z177)+((('[1]N EERR LOS NA'!M177*(100%-Z177))/(1+TASAS!$L$9)))</f>
        <v>0</v>
      </c>
      <c r="N177" s="131">
        <f>+('[1]N EERR LOS NA'!N177*AA177)+((('[1]N EERR LOS NA'!N177*(100%-AA177))/(1+TASAS!$M$9)))</f>
        <v>0</v>
      </c>
      <c r="O177" s="194">
        <f t="shared" si="19"/>
        <v>0</v>
      </c>
      <c r="P177" s="303">
        <v>0</v>
      </c>
      <c r="Q177" s="303">
        <v>0</v>
      </c>
      <c r="R177" s="303">
        <v>0</v>
      </c>
      <c r="S177" s="303">
        <v>0</v>
      </c>
      <c r="T177" s="303">
        <v>0</v>
      </c>
      <c r="U177" s="303">
        <v>0</v>
      </c>
      <c r="V177" s="303">
        <v>0</v>
      </c>
      <c r="W177" s="303">
        <v>0</v>
      </c>
      <c r="X177" s="303">
        <v>0</v>
      </c>
      <c r="Y177" s="303">
        <v>0</v>
      </c>
      <c r="Z177" s="303">
        <v>0</v>
      </c>
      <c r="AA177" s="303">
        <v>0</v>
      </c>
    </row>
    <row r="178" spans="1:27" outlineLevel="1" x14ac:dyDescent="0.3">
      <c r="A178" s="203" t="s">
        <v>358</v>
      </c>
      <c r="B178" s="131"/>
      <c r="C178" s="131">
        <f>+('[1]N EERR LOS NA'!C178*P178)+((('[1]N EERR LOS NA'!C178*(100%-P178))/(1+TASAS!$B$9)))</f>
        <v>0</v>
      </c>
      <c r="D178" s="131">
        <f>+('[1]N EERR LOS NA'!D178*Q178)+((('[1]N EERR LOS NA'!D178*(100%-Q178))/(1+TASAS!$C$9)))</f>
        <v>0</v>
      </c>
      <c r="E178" s="131">
        <f>+('[1]N EERR LOS NA'!E178*R178)+((('[1]N EERR LOS NA'!E178*(100%-R178))/(1+TASAS!$D$9)))</f>
        <v>0</v>
      </c>
      <c r="F178" s="131">
        <f>+('[1]N EERR LOS NA'!F178*S178)+((('[1]N EERR LOS NA'!F178*(100%-S178))/(1+TASAS!$E$9)))</f>
        <v>0</v>
      </c>
      <c r="G178" s="131">
        <f>+('[1]N EERR LOS NA'!G178*T178)+((('[1]N EERR LOS NA'!G178*(100%-T178))/(1+TASAS!$F$9)))</f>
        <v>0</v>
      </c>
      <c r="H178" s="131">
        <f>+('[1]N EERR LOS NA'!H178*U178)+((('[1]N EERR LOS NA'!H178*(100%-U178))/(1+TASAS!$G$9)))</f>
        <v>0</v>
      </c>
      <c r="I178" s="131">
        <f>+('[1]N EERR LOS NA'!I178*V178)+((('[1]N EERR LOS NA'!I178*(100%-V178))/(1+TASAS!$H$9)))</f>
        <v>0</v>
      </c>
      <c r="J178" s="131">
        <f>+('[1]N EERR LOS NA'!J178*W178)+((('[1]N EERR LOS NA'!J178*(100%-W178))/(1+TASAS!$I$9)))</f>
        <v>0</v>
      </c>
      <c r="K178" s="131">
        <f>+('[1]N EERR LOS NA'!K178*X178)+((('[1]N EERR LOS NA'!K178*(100%-X178))/(1+TASAS!$J$9)))</f>
        <v>0</v>
      </c>
      <c r="L178" s="131">
        <f>+('[1]N EERR LOS NA'!L178*Y178)+((('[1]N EERR LOS NA'!L178*(100%-Y178))/(1+TASAS!$K$9)))</f>
        <v>0</v>
      </c>
      <c r="M178" s="131">
        <f>+('[1]N EERR LOS NA'!M178*Z178)+((('[1]N EERR LOS NA'!M178*(100%-Z178))/(1+TASAS!$L$9)))</f>
        <v>0</v>
      </c>
      <c r="N178" s="131">
        <f>+('[1]N EERR LOS NA'!N178*AA178)+((('[1]N EERR LOS NA'!N178*(100%-AA178))/(1+TASAS!$M$9)))</f>
        <v>0</v>
      </c>
      <c r="O178" s="194">
        <f t="shared" si="19"/>
        <v>0</v>
      </c>
      <c r="P178" s="303">
        <v>0</v>
      </c>
      <c r="Q178" s="303">
        <v>0</v>
      </c>
      <c r="R178" s="303">
        <v>0</v>
      </c>
      <c r="S178" s="303">
        <v>0</v>
      </c>
      <c r="T178" s="303">
        <v>0</v>
      </c>
      <c r="U178" s="303">
        <v>0</v>
      </c>
      <c r="V178" s="303">
        <v>0</v>
      </c>
      <c r="W178" s="303">
        <v>0</v>
      </c>
      <c r="X178" s="303">
        <v>0</v>
      </c>
      <c r="Y178" s="303">
        <v>0</v>
      </c>
      <c r="Z178" s="303">
        <v>0</v>
      </c>
      <c r="AA178" s="303">
        <v>0</v>
      </c>
    </row>
    <row r="179" spans="1:27" outlineLevel="1" x14ac:dyDescent="0.3">
      <c r="A179" s="203" t="s">
        <v>359</v>
      </c>
      <c r="B179" s="131"/>
      <c r="C179" s="131">
        <f>+('[1]N EERR LOS NA'!C179*P179)+((('[1]N EERR LOS NA'!C179*(100%-P179))/(1+TASAS!$B$9)))</f>
        <v>0</v>
      </c>
      <c r="D179" s="131">
        <f>+('[1]N EERR LOS NA'!D179*Q179)+((('[1]N EERR LOS NA'!D179*(100%-Q179))/(1+TASAS!$C$9)))</f>
        <v>0</v>
      </c>
      <c r="E179" s="131">
        <f>+('[1]N EERR LOS NA'!E179*R179)+((('[1]N EERR LOS NA'!E179*(100%-R179))/(1+TASAS!$D$9)))</f>
        <v>0</v>
      </c>
      <c r="F179" s="131">
        <f>+('[1]N EERR LOS NA'!F179*S179)+((('[1]N EERR LOS NA'!F179*(100%-S179))/(1+TASAS!$E$9)))</f>
        <v>0</v>
      </c>
      <c r="G179" s="131">
        <f>+('[1]N EERR LOS NA'!G179*T179)+((('[1]N EERR LOS NA'!G179*(100%-T179))/(1+TASAS!$F$9)))</f>
        <v>0</v>
      </c>
      <c r="H179" s="131">
        <f>+('[1]N EERR LOS NA'!H179*U179)+((('[1]N EERR LOS NA'!H179*(100%-U179))/(1+TASAS!$G$9)))</f>
        <v>0</v>
      </c>
      <c r="I179" s="131">
        <f>+('[1]N EERR LOS NA'!I179*V179)+((('[1]N EERR LOS NA'!I179*(100%-V179))/(1+TASAS!$H$9)))</f>
        <v>0</v>
      </c>
      <c r="J179" s="131">
        <f>+('[1]N EERR LOS NA'!J179*W179)+((('[1]N EERR LOS NA'!J179*(100%-W179))/(1+TASAS!$I$9)))</f>
        <v>0</v>
      </c>
      <c r="K179" s="131">
        <f>+('[1]N EERR LOS NA'!K179*X179)+((('[1]N EERR LOS NA'!K179*(100%-X179))/(1+TASAS!$J$9)))</f>
        <v>0</v>
      </c>
      <c r="L179" s="131">
        <f>+('[1]N EERR LOS NA'!L179*Y179)+((('[1]N EERR LOS NA'!L179*(100%-Y179))/(1+TASAS!$K$9)))</f>
        <v>0</v>
      </c>
      <c r="M179" s="131">
        <f>+('[1]N EERR LOS NA'!M179*Z179)+((('[1]N EERR LOS NA'!M179*(100%-Z179))/(1+TASAS!$L$9)))</f>
        <v>0</v>
      </c>
      <c r="N179" s="131">
        <f>+('[1]N EERR LOS NA'!N179*AA179)+((('[1]N EERR LOS NA'!N179*(100%-AA179))/(1+TASAS!$M$9)))</f>
        <v>0</v>
      </c>
      <c r="O179" s="194">
        <f t="shared" si="19"/>
        <v>0</v>
      </c>
      <c r="P179" s="303">
        <v>0</v>
      </c>
      <c r="Q179" s="303">
        <v>0</v>
      </c>
      <c r="R179" s="303">
        <v>0</v>
      </c>
      <c r="S179" s="303">
        <v>0</v>
      </c>
      <c r="T179" s="303">
        <v>0</v>
      </c>
      <c r="U179" s="303">
        <v>0</v>
      </c>
      <c r="V179" s="303">
        <v>0</v>
      </c>
      <c r="W179" s="303">
        <v>0</v>
      </c>
      <c r="X179" s="303">
        <v>0</v>
      </c>
      <c r="Y179" s="303">
        <v>0</v>
      </c>
      <c r="Z179" s="303">
        <v>0</v>
      </c>
      <c r="AA179" s="303">
        <v>0</v>
      </c>
    </row>
    <row r="180" spans="1:27" outlineLevel="1" x14ac:dyDescent="0.3">
      <c r="A180" s="203" t="s">
        <v>360</v>
      </c>
      <c r="B180" s="131"/>
      <c r="C180" s="131">
        <f>+('[1]N EERR LOS NA'!C180*P180)+((('[1]N EERR LOS NA'!C180*(100%-P180))/(1+TASAS!$B$9)))</f>
        <v>0</v>
      </c>
      <c r="D180" s="131">
        <f>+('[1]N EERR LOS NA'!D180*Q180)+((('[1]N EERR LOS NA'!D180*(100%-Q180))/(1+TASAS!$C$9)))</f>
        <v>0</v>
      </c>
      <c r="E180" s="131">
        <f>+('[1]N EERR LOS NA'!E180*R180)+((('[1]N EERR LOS NA'!E180*(100%-R180))/(1+TASAS!$D$9)))</f>
        <v>0</v>
      </c>
      <c r="F180" s="131">
        <f>+('[1]N EERR LOS NA'!F180*S180)+((('[1]N EERR LOS NA'!F180*(100%-S180))/(1+TASAS!$E$9)))</f>
        <v>0</v>
      </c>
      <c r="G180" s="131">
        <f>+('[1]N EERR LOS NA'!G180*T180)+((('[1]N EERR LOS NA'!G180*(100%-T180))/(1+TASAS!$F$9)))</f>
        <v>11</v>
      </c>
      <c r="H180" s="131">
        <f>+('[1]N EERR LOS NA'!H180*U180)+((('[1]N EERR LOS NA'!H180*(100%-U180))/(1+TASAS!$G$9)))</f>
        <v>0</v>
      </c>
      <c r="I180" s="131">
        <f>+('[1]N EERR LOS NA'!I180*V180)+((('[1]N EERR LOS NA'!I180*(100%-V180))/(1+TASAS!$H$9)))</f>
        <v>0</v>
      </c>
      <c r="J180" s="131">
        <f>+('[1]N EERR LOS NA'!J180*W180)+((('[1]N EERR LOS NA'!J180*(100%-W180))/(1+TASAS!$I$9)))</f>
        <v>0</v>
      </c>
      <c r="K180" s="131">
        <f>+('[1]N EERR LOS NA'!K180*X180)+((('[1]N EERR LOS NA'!K180*(100%-X180))/(1+TASAS!$J$9)))</f>
        <v>0</v>
      </c>
      <c r="L180" s="131">
        <f>+('[1]N EERR LOS NA'!L180*Y180)+((('[1]N EERR LOS NA'!L180*(100%-Y180))/(1+TASAS!$K$9)))</f>
        <v>0</v>
      </c>
      <c r="M180" s="131">
        <f>+('[1]N EERR LOS NA'!M180*Z180)+((('[1]N EERR LOS NA'!M180*(100%-Z180))/(1+TASAS!$L$9)))</f>
        <v>0</v>
      </c>
      <c r="N180" s="131">
        <f>+('[1]N EERR LOS NA'!N180*AA180)+((('[1]N EERR LOS NA'!N180*(100%-AA180))/(1+TASAS!$M$9)))</f>
        <v>0</v>
      </c>
      <c r="O180" s="194">
        <f t="shared" si="19"/>
        <v>11</v>
      </c>
      <c r="P180" s="303">
        <v>1</v>
      </c>
      <c r="Q180" s="303">
        <v>1</v>
      </c>
      <c r="R180" s="303">
        <v>1</v>
      </c>
      <c r="S180" s="303">
        <v>1</v>
      </c>
      <c r="T180" s="303">
        <v>1</v>
      </c>
      <c r="U180" s="303">
        <v>1</v>
      </c>
      <c r="V180" s="303">
        <v>1</v>
      </c>
      <c r="W180" s="303">
        <v>1</v>
      </c>
      <c r="X180" s="303">
        <v>1</v>
      </c>
      <c r="Y180" s="303">
        <v>1</v>
      </c>
      <c r="Z180" s="303">
        <v>1</v>
      </c>
      <c r="AA180" s="303">
        <v>1</v>
      </c>
    </row>
    <row r="181" spans="1:27" outlineLevel="1" x14ac:dyDescent="0.3">
      <c r="A181" s="203" t="s">
        <v>361</v>
      </c>
      <c r="B181" s="131"/>
      <c r="C181" s="131">
        <f>+('[1]N EERR LOS NA'!C181*P181)+((('[1]N EERR LOS NA'!C181*(100%-P181))/(1+TASAS!$B$9)))</f>
        <v>0</v>
      </c>
      <c r="D181" s="131">
        <f>+('[1]N EERR LOS NA'!D181*Q181)+((('[1]N EERR LOS NA'!D181*(100%-Q181))/(1+TASAS!$C$9)))</f>
        <v>0</v>
      </c>
      <c r="E181" s="131">
        <f>+('[1]N EERR LOS NA'!E181*R181)+((('[1]N EERR LOS NA'!E181*(100%-R181))/(1+TASAS!$D$9)))</f>
        <v>0</v>
      </c>
      <c r="F181" s="131">
        <f>+('[1]N EERR LOS NA'!F181*S181)+((('[1]N EERR LOS NA'!F181*(100%-S181))/(1+TASAS!$E$9)))</f>
        <v>0</v>
      </c>
      <c r="G181" s="131">
        <f>+('[1]N EERR LOS NA'!G181*T181)+((('[1]N EERR LOS NA'!G181*(100%-T181))/(1+TASAS!$F$9)))</f>
        <v>0</v>
      </c>
      <c r="H181" s="131">
        <f>+('[1]N EERR LOS NA'!H181*U181)+((('[1]N EERR LOS NA'!H181*(100%-U181))/(1+TASAS!$G$9)))</f>
        <v>0</v>
      </c>
      <c r="I181" s="131">
        <f>+('[1]N EERR LOS NA'!I181*V181)+((('[1]N EERR LOS NA'!I181*(100%-V181))/(1+TASAS!$H$9)))</f>
        <v>0</v>
      </c>
      <c r="J181" s="131">
        <f>+('[1]N EERR LOS NA'!J181*W181)+((('[1]N EERR LOS NA'!J181*(100%-W181))/(1+TASAS!$I$9)))</f>
        <v>0</v>
      </c>
      <c r="K181" s="131">
        <f>+('[1]N EERR LOS NA'!K181*X181)+((('[1]N EERR LOS NA'!K181*(100%-X181))/(1+TASAS!$J$9)))</f>
        <v>0</v>
      </c>
      <c r="L181" s="131">
        <f>+('[1]N EERR LOS NA'!L181*Y181)+((('[1]N EERR LOS NA'!L181*(100%-Y181))/(1+TASAS!$K$9)))</f>
        <v>0</v>
      </c>
      <c r="M181" s="131">
        <f>+('[1]N EERR LOS NA'!M181*Z181)+((('[1]N EERR LOS NA'!M181*(100%-Z181))/(1+TASAS!$L$9)))</f>
        <v>0</v>
      </c>
      <c r="N181" s="131">
        <f>+('[1]N EERR LOS NA'!N181*AA181)+((('[1]N EERR LOS NA'!N181*(100%-AA181))/(1+TASAS!$M$9)))</f>
        <v>0</v>
      </c>
      <c r="O181" s="194">
        <f t="shared" si="19"/>
        <v>0</v>
      </c>
      <c r="P181" s="303">
        <v>0</v>
      </c>
      <c r="Q181" s="303">
        <v>0</v>
      </c>
      <c r="R181" s="303">
        <v>0</v>
      </c>
      <c r="S181" s="303">
        <v>0</v>
      </c>
      <c r="T181" s="303">
        <v>0</v>
      </c>
      <c r="U181" s="303">
        <v>0</v>
      </c>
      <c r="V181" s="303">
        <v>0</v>
      </c>
      <c r="W181" s="303">
        <v>0</v>
      </c>
      <c r="X181" s="303">
        <v>0</v>
      </c>
      <c r="Y181" s="303">
        <v>0</v>
      </c>
      <c r="Z181" s="303">
        <v>0</v>
      </c>
      <c r="AA181" s="303">
        <v>0</v>
      </c>
    </row>
    <row r="182" spans="1:27" outlineLevel="1" x14ac:dyDescent="0.3">
      <c r="A182" s="203" t="s">
        <v>87</v>
      </c>
      <c r="B182" s="131"/>
      <c r="C182" s="131">
        <f>+('[1]N EERR LOS NA'!C182*P182)+((('[1]N EERR LOS NA'!C182*(100%-P182))/(1+TASAS!$B$9)))</f>
        <v>0</v>
      </c>
      <c r="D182" s="131">
        <f>+('[1]N EERR LOS NA'!D182*Q182)+((('[1]N EERR LOS NA'!D182*(100%-Q182))/(1+TASAS!$C$9)))</f>
        <v>0</v>
      </c>
      <c r="E182" s="131">
        <f>+('[1]N EERR LOS NA'!E182*R182)+((('[1]N EERR LOS NA'!E182*(100%-R182))/(1+TASAS!$D$9)))</f>
        <v>0</v>
      </c>
      <c r="F182" s="131">
        <f>+('[1]N EERR LOS NA'!F182*S182)+((('[1]N EERR LOS NA'!F182*(100%-S182))/(1+TASAS!$E$9)))</f>
        <v>0</v>
      </c>
      <c r="G182" s="131">
        <f>+('[1]N EERR LOS NA'!G182*T182)+((('[1]N EERR LOS NA'!G182*(100%-T182))/(1+TASAS!$F$9)))</f>
        <v>22.898315493946306</v>
      </c>
      <c r="H182" s="131">
        <f>+('[1]N EERR LOS NA'!H182*U182)+((('[1]N EERR LOS NA'!H182*(100%-U182))/(1+TASAS!$G$9)))</f>
        <v>0</v>
      </c>
      <c r="I182" s="131">
        <f>+('[1]N EERR LOS NA'!I182*V182)+((('[1]N EERR LOS NA'!I182*(100%-V182))/(1+TASAS!$H$9)))</f>
        <v>0</v>
      </c>
      <c r="J182" s="131">
        <f>+('[1]N EERR LOS NA'!J182*W182)+((('[1]N EERR LOS NA'!J182*(100%-W182))/(1+TASAS!$I$9)))</f>
        <v>0</v>
      </c>
      <c r="K182" s="131">
        <f>+('[1]N EERR LOS NA'!K182*X182)+((('[1]N EERR LOS NA'!K182*(100%-X182))/(1+TASAS!$J$9)))</f>
        <v>0</v>
      </c>
      <c r="L182" s="131">
        <f>+('[1]N EERR LOS NA'!L182*Y182)+((('[1]N EERR LOS NA'!L182*(100%-Y182))/(1+TASAS!$K$9)))</f>
        <v>0</v>
      </c>
      <c r="M182" s="131">
        <f>+('[1]N EERR LOS NA'!M182*Z182)+((('[1]N EERR LOS NA'!M182*(100%-Z182))/(1+TASAS!$L$9)))</f>
        <v>0</v>
      </c>
      <c r="N182" s="131">
        <f>+('[1]N EERR LOS NA'!N182*AA182)+((('[1]N EERR LOS NA'!N182*(100%-AA182))/(1+TASAS!$M$9)))</f>
        <v>0</v>
      </c>
      <c r="O182" s="194">
        <f t="shared" si="19"/>
        <v>22.898315493946306</v>
      </c>
      <c r="P182" s="303">
        <v>0</v>
      </c>
      <c r="Q182" s="303">
        <v>0</v>
      </c>
      <c r="R182" s="303">
        <v>0</v>
      </c>
      <c r="S182" s="303">
        <v>0</v>
      </c>
      <c r="T182" s="303">
        <v>0</v>
      </c>
      <c r="U182" s="303">
        <v>0</v>
      </c>
      <c r="V182" s="303">
        <v>0</v>
      </c>
      <c r="W182" s="303">
        <v>0</v>
      </c>
      <c r="X182" s="303">
        <v>0</v>
      </c>
      <c r="Y182" s="303">
        <v>0</v>
      </c>
      <c r="Z182" s="303">
        <v>0</v>
      </c>
      <c r="AA182" s="303">
        <v>0</v>
      </c>
    </row>
    <row r="183" spans="1:27" outlineLevel="1" x14ac:dyDescent="0.3">
      <c r="A183" s="203" t="s">
        <v>88</v>
      </c>
      <c r="B183" s="131"/>
      <c r="C183" s="131">
        <f>+('[1]N EERR LOS NA'!C183*P183)+((('[1]N EERR LOS NA'!C183*(100%-P183))/(1+TASAS!$B$9)))</f>
        <v>12.012533466644451</v>
      </c>
      <c r="D183" s="131">
        <f>+('[1]N EERR LOS NA'!D183*Q183)+((('[1]N EERR LOS NA'!D183*(100%-Q183))/(1+TASAS!$C$9)))</f>
        <v>13.525921286741157</v>
      </c>
      <c r="E183" s="131">
        <f>+('[1]N EERR LOS NA'!E183*R183)+((('[1]N EERR LOS NA'!E183*(100%-R183))/(1+TASAS!$D$9)))</f>
        <v>0</v>
      </c>
      <c r="F183" s="131">
        <f>+('[1]N EERR LOS NA'!F183*S183)+((('[1]N EERR LOS NA'!F183*(100%-S183))/(1+TASAS!$E$9)))</f>
        <v>0</v>
      </c>
      <c r="G183" s="131">
        <f>+('[1]N EERR LOS NA'!G183*T183)+((('[1]N EERR LOS NA'!G183*(100%-T183))/(1+TASAS!$F$9)))</f>
        <v>8.8387497806632744</v>
      </c>
      <c r="H183" s="131">
        <f>+('[1]N EERR LOS NA'!H183*U183)+((('[1]N EERR LOS NA'!H183*(100%-U183))/(1+TASAS!$G$9)))</f>
        <v>15.922460073834666</v>
      </c>
      <c r="I183" s="131">
        <f>+('[1]N EERR LOS NA'!I183*V183)+((('[1]N EERR LOS NA'!I183*(100%-V183))/(1+TASAS!$H$9)))</f>
        <v>0</v>
      </c>
      <c r="J183" s="131">
        <f>+('[1]N EERR LOS NA'!J183*W183)+((('[1]N EERR LOS NA'!J183*(100%-W183))/(1+TASAS!$I$9)))</f>
        <v>0</v>
      </c>
      <c r="K183" s="131">
        <f>+('[1]N EERR LOS NA'!K183*X183)+((('[1]N EERR LOS NA'!K183*(100%-X183))/(1+TASAS!$J$9)))</f>
        <v>0</v>
      </c>
      <c r="L183" s="131">
        <f>+('[1]N EERR LOS NA'!L183*Y183)+((('[1]N EERR LOS NA'!L183*(100%-Y183))/(1+TASAS!$K$9)))</f>
        <v>0</v>
      </c>
      <c r="M183" s="131">
        <f>+('[1]N EERR LOS NA'!M183*Z183)+((('[1]N EERR LOS NA'!M183*(100%-Z183))/(1+TASAS!$L$9)))</f>
        <v>0</v>
      </c>
      <c r="N183" s="131">
        <f>+('[1]N EERR LOS NA'!N183*AA183)+((('[1]N EERR LOS NA'!N183*(100%-AA183))/(1+TASAS!$M$9)))</f>
        <v>0</v>
      </c>
      <c r="O183" s="194">
        <f t="shared" si="19"/>
        <v>50.29966460788355</v>
      </c>
      <c r="P183" s="303">
        <v>0</v>
      </c>
      <c r="Q183" s="303">
        <v>0</v>
      </c>
      <c r="R183" s="303">
        <v>0</v>
      </c>
      <c r="S183" s="303">
        <v>0</v>
      </c>
      <c r="T183" s="303">
        <v>0</v>
      </c>
      <c r="U183" s="303">
        <v>0</v>
      </c>
      <c r="V183" s="303">
        <v>0</v>
      </c>
      <c r="W183" s="303">
        <v>0</v>
      </c>
      <c r="X183" s="303">
        <v>0</v>
      </c>
      <c r="Y183" s="303">
        <v>0</v>
      </c>
      <c r="Z183" s="303">
        <v>0</v>
      </c>
      <c r="AA183" s="303">
        <v>0</v>
      </c>
    </row>
    <row r="184" spans="1:27" outlineLevel="1" x14ac:dyDescent="0.3">
      <c r="A184" s="203" t="s">
        <v>89</v>
      </c>
      <c r="B184" s="131"/>
      <c r="C184" s="131">
        <f>+('[1]N EERR LOS NA'!C184*P184)+((('[1]N EERR LOS NA'!C184*(100%-P184))/(1+TASAS!$B$9)))</f>
        <v>0</v>
      </c>
      <c r="D184" s="131">
        <f>+('[1]N EERR LOS NA'!D184*Q184)+((('[1]N EERR LOS NA'!D184*(100%-Q184))/(1+TASAS!$C$9)))</f>
        <v>19.684292932887342</v>
      </c>
      <c r="E184" s="131">
        <f>+('[1]N EERR LOS NA'!E184*R184)+((('[1]N EERR LOS NA'!E184*(100%-R184))/(1+TASAS!$D$9)))</f>
        <v>0</v>
      </c>
      <c r="F184" s="131">
        <f>+('[1]N EERR LOS NA'!F184*S184)+((('[1]N EERR LOS NA'!F184*(100%-S184))/(1+TASAS!$E$9)))</f>
        <v>0</v>
      </c>
      <c r="G184" s="131">
        <f>+('[1]N EERR LOS NA'!G184*T184)+((('[1]N EERR LOS NA'!G184*(100%-T184))/(1+TASAS!$F$9)))</f>
        <v>88.738605310873254</v>
      </c>
      <c r="H184" s="131">
        <f>+('[1]N EERR LOS NA'!H184*U184)+((('[1]N EERR LOS NA'!H184*(100%-U184))/(1+TASAS!$G$9)))</f>
        <v>79.612300369173326</v>
      </c>
      <c r="I184" s="131">
        <f>+('[1]N EERR LOS NA'!I184*V184)+((('[1]N EERR LOS NA'!I184*(100%-V184))/(1+TASAS!$H$9)))</f>
        <v>0</v>
      </c>
      <c r="J184" s="131">
        <f>+('[1]N EERR LOS NA'!J184*W184)+((('[1]N EERR LOS NA'!J184*(100%-W184))/(1+TASAS!$I$9)))</f>
        <v>0</v>
      </c>
      <c r="K184" s="131">
        <f>+('[1]N EERR LOS NA'!K184*X184)+((('[1]N EERR LOS NA'!K184*(100%-X184))/(1+TASAS!$J$9)))</f>
        <v>0</v>
      </c>
      <c r="L184" s="131">
        <f>+('[1]N EERR LOS NA'!L184*Y184)+((('[1]N EERR LOS NA'!L184*(100%-Y184))/(1+TASAS!$K$9)))</f>
        <v>0</v>
      </c>
      <c r="M184" s="131">
        <f>+('[1]N EERR LOS NA'!M184*Z184)+((('[1]N EERR LOS NA'!M184*(100%-Z184))/(1+TASAS!$L$9)))</f>
        <v>0</v>
      </c>
      <c r="N184" s="131">
        <f>+('[1]N EERR LOS NA'!N184*AA184)+((('[1]N EERR LOS NA'!N184*(100%-AA184))/(1+TASAS!$M$9)))</f>
        <v>0</v>
      </c>
      <c r="O184" s="194">
        <f t="shared" si="19"/>
        <v>188.03519861293393</v>
      </c>
      <c r="P184" s="303">
        <v>0</v>
      </c>
      <c r="Q184" s="303">
        <v>0</v>
      </c>
      <c r="R184" s="303">
        <v>0</v>
      </c>
      <c r="S184" s="303">
        <v>0</v>
      </c>
      <c r="T184" s="303">
        <v>0</v>
      </c>
      <c r="U184" s="303">
        <v>0</v>
      </c>
      <c r="V184" s="303">
        <v>0</v>
      </c>
      <c r="W184" s="303">
        <v>0</v>
      </c>
      <c r="X184" s="303">
        <v>0</v>
      </c>
      <c r="Y184" s="303">
        <v>0</v>
      </c>
      <c r="Z184" s="303">
        <v>0</v>
      </c>
      <c r="AA184" s="303">
        <v>0</v>
      </c>
    </row>
    <row r="185" spans="1:27" outlineLevel="1" x14ac:dyDescent="0.3">
      <c r="A185" s="203" t="s">
        <v>362</v>
      </c>
      <c r="B185" s="131"/>
      <c r="C185" s="131">
        <f>+('[1]N EERR LOS NA'!C185*P185)+((('[1]N EERR LOS NA'!C185*(100%-P185))/(1+TASAS!$B$9)))</f>
        <v>0</v>
      </c>
      <c r="D185" s="131">
        <f>+('[1]N EERR LOS NA'!D185*Q185)+((('[1]N EERR LOS NA'!D185*(100%-Q185))/(1+TASAS!$C$9)))</f>
        <v>0</v>
      </c>
      <c r="E185" s="131">
        <f>+('[1]N EERR LOS NA'!E185*R185)+((('[1]N EERR LOS NA'!E185*(100%-R185))/(1+TASAS!$D$9)))</f>
        <v>0</v>
      </c>
      <c r="F185" s="131">
        <f>+('[1]N EERR LOS NA'!F185*S185)+((('[1]N EERR LOS NA'!F185*(100%-S185))/(1+TASAS!$E$9)))</f>
        <v>0</v>
      </c>
      <c r="G185" s="131">
        <f>+('[1]N EERR LOS NA'!G185*T185)+((('[1]N EERR LOS NA'!G185*(100%-T185))/(1+TASAS!$F$9)))</f>
        <v>0</v>
      </c>
      <c r="H185" s="131">
        <f>+('[1]N EERR LOS NA'!H185*U185)+((('[1]N EERR LOS NA'!H185*(100%-U185))/(1+TASAS!$G$9)))</f>
        <v>0</v>
      </c>
      <c r="I185" s="131">
        <f>+('[1]N EERR LOS NA'!I185*V185)+((('[1]N EERR LOS NA'!I185*(100%-V185))/(1+TASAS!$H$9)))</f>
        <v>0</v>
      </c>
      <c r="J185" s="131">
        <f>+('[1]N EERR LOS NA'!J185*W185)+((('[1]N EERR LOS NA'!J185*(100%-W185))/(1+TASAS!$I$9)))</f>
        <v>0</v>
      </c>
      <c r="K185" s="131">
        <f>+('[1]N EERR LOS NA'!K185*X185)+((('[1]N EERR LOS NA'!K185*(100%-X185))/(1+TASAS!$J$9)))</f>
        <v>0</v>
      </c>
      <c r="L185" s="131">
        <f>+('[1]N EERR LOS NA'!L185*Y185)+((('[1]N EERR LOS NA'!L185*(100%-Y185))/(1+TASAS!$K$9)))</f>
        <v>0</v>
      </c>
      <c r="M185" s="131">
        <f>+('[1]N EERR LOS NA'!M185*Z185)+((('[1]N EERR LOS NA'!M185*(100%-Z185))/(1+TASAS!$L$9)))</f>
        <v>0</v>
      </c>
      <c r="N185" s="131">
        <f>+('[1]N EERR LOS NA'!N185*AA185)+((('[1]N EERR LOS NA'!N185*(100%-AA185))/(1+TASAS!$M$9)))</f>
        <v>0</v>
      </c>
      <c r="O185" s="194">
        <f t="shared" si="19"/>
        <v>0</v>
      </c>
      <c r="P185" s="303">
        <v>1</v>
      </c>
      <c r="Q185" s="303">
        <v>1</v>
      </c>
      <c r="R185" s="303">
        <v>1</v>
      </c>
      <c r="S185" s="303">
        <v>1</v>
      </c>
      <c r="T185" s="303">
        <v>1</v>
      </c>
      <c r="U185" s="303">
        <v>1</v>
      </c>
      <c r="V185" s="303">
        <v>1</v>
      </c>
      <c r="W185" s="303">
        <v>1</v>
      </c>
      <c r="X185" s="303">
        <v>1</v>
      </c>
      <c r="Y185" s="303">
        <v>1</v>
      </c>
      <c r="Z185" s="303">
        <v>1</v>
      </c>
      <c r="AA185" s="303">
        <v>1</v>
      </c>
    </row>
    <row r="186" spans="1:27" outlineLevel="1" x14ac:dyDescent="0.3">
      <c r="A186" s="203"/>
      <c r="B186" s="131"/>
      <c r="C186" s="131">
        <f>+('[1]N EERR LOS NA'!C186*P186)+((('[1]N EERR LOS NA'!C186*(100%-P186))/(1+TASAS!$B$9)))</f>
        <v>0</v>
      </c>
      <c r="D186" s="131">
        <f>+('[1]N EERR LOS NA'!D186*Q186)+((('[1]N EERR LOS NA'!D186*(100%-Q186))/(1+TASAS!$C$9)))</f>
        <v>0</v>
      </c>
      <c r="E186" s="131">
        <f>+('[1]N EERR LOS NA'!E186*R186)+((('[1]N EERR LOS NA'!E186*(100%-R186))/(1+TASAS!$D$9)))</f>
        <v>0</v>
      </c>
      <c r="F186" s="131">
        <f>+('[1]N EERR LOS NA'!F186*S186)+((('[1]N EERR LOS NA'!F186*(100%-S186))/(1+TASAS!$E$9)))</f>
        <v>0</v>
      </c>
      <c r="G186" s="131">
        <f>+('[1]N EERR LOS NA'!G186*T186)+((('[1]N EERR LOS NA'!G186*(100%-T186))/(1+TASAS!$F$9)))</f>
        <v>0</v>
      </c>
      <c r="H186" s="131">
        <f>+('[1]N EERR LOS NA'!H186*U186)+((('[1]N EERR LOS NA'!H186*(100%-U186))/(1+TASAS!$G$9)))</f>
        <v>0</v>
      </c>
      <c r="I186" s="131">
        <f>+('[1]N EERR LOS NA'!I186*V186)+((('[1]N EERR LOS NA'!I186*(100%-V186))/(1+TASAS!$H$9)))</f>
        <v>0</v>
      </c>
      <c r="J186" s="131">
        <f>+('[1]N EERR LOS NA'!J186*W186)+((('[1]N EERR LOS NA'!J186*(100%-W186))/(1+TASAS!$I$9)))</f>
        <v>0</v>
      </c>
      <c r="K186" s="131">
        <f>+('[1]N EERR LOS NA'!K186*X186)+((('[1]N EERR LOS NA'!K186*(100%-X186))/(1+TASAS!$J$9)))</f>
        <v>0</v>
      </c>
      <c r="L186" s="131">
        <f>+('[1]N EERR LOS NA'!L186*Y186)+((('[1]N EERR LOS NA'!L186*(100%-Y186))/(1+TASAS!$K$9)))</f>
        <v>0</v>
      </c>
      <c r="M186" s="131">
        <f>+('[1]N EERR LOS NA'!M186*Z186)+((('[1]N EERR LOS NA'!M186*(100%-Z186))/(1+TASAS!$L$9)))</f>
        <v>0</v>
      </c>
      <c r="N186" s="131">
        <f>+('[1]N EERR LOS NA'!N186*AA186)+((('[1]N EERR LOS NA'!N186*(100%-AA186))/(1+TASAS!$M$9)))</f>
        <v>0</v>
      </c>
      <c r="O186" s="194">
        <f t="shared" si="19"/>
        <v>0</v>
      </c>
      <c r="P186" s="303"/>
      <c r="Q186" s="303"/>
      <c r="R186" s="303"/>
      <c r="S186" s="303"/>
      <c r="T186" s="303"/>
      <c r="U186" s="303"/>
      <c r="V186" s="303"/>
      <c r="W186" s="303"/>
      <c r="X186" s="303"/>
      <c r="Y186" s="303"/>
      <c r="Z186" s="303"/>
      <c r="AA186" s="303"/>
    </row>
    <row r="187" spans="1:27" outlineLevel="1" x14ac:dyDescent="0.3">
      <c r="A187" s="203"/>
      <c r="B187" s="131"/>
      <c r="C187" s="131"/>
      <c r="D187" s="131"/>
      <c r="E187" s="131"/>
      <c r="F187" s="131"/>
      <c r="G187" s="131"/>
      <c r="H187" s="131"/>
      <c r="I187" s="131"/>
      <c r="J187" s="131"/>
      <c r="K187" s="131"/>
      <c r="L187" s="131"/>
      <c r="M187" s="131"/>
      <c r="N187" s="131"/>
      <c r="O187" s="194">
        <f t="shared" si="19"/>
        <v>0</v>
      </c>
      <c r="P187" s="303"/>
      <c r="Q187" s="303"/>
      <c r="R187" s="303"/>
      <c r="S187" s="303"/>
      <c r="T187" s="303"/>
      <c r="U187" s="303"/>
      <c r="V187" s="303"/>
      <c r="W187" s="303"/>
      <c r="X187" s="303"/>
      <c r="Y187" s="303"/>
      <c r="Z187" s="303"/>
      <c r="AA187" s="303"/>
    </row>
    <row r="188" spans="1:27" s="187" customFormat="1" ht="15.6" x14ac:dyDescent="0.3">
      <c r="A188" s="209" t="s">
        <v>35</v>
      </c>
      <c r="B188" s="186">
        <f>SUM(B189:B192)</f>
        <v>0</v>
      </c>
      <c r="C188" s="186">
        <f t="shared" ref="C188:N188" si="24">SUM(C189:C192)</f>
        <v>0</v>
      </c>
      <c r="D188" s="186">
        <f t="shared" si="24"/>
        <v>0</v>
      </c>
      <c r="E188" s="186">
        <f t="shared" si="24"/>
        <v>0</v>
      </c>
      <c r="F188" s="186">
        <f t="shared" si="24"/>
        <v>0</v>
      </c>
      <c r="G188" s="186">
        <f t="shared" si="24"/>
        <v>0</v>
      </c>
      <c r="H188" s="186">
        <f t="shared" si="24"/>
        <v>0</v>
      </c>
      <c r="I188" s="186">
        <f t="shared" si="24"/>
        <v>0</v>
      </c>
      <c r="J188" s="186">
        <f t="shared" si="24"/>
        <v>0</v>
      </c>
      <c r="K188" s="186">
        <f t="shared" si="24"/>
        <v>0</v>
      </c>
      <c r="L188" s="186">
        <f t="shared" si="24"/>
        <v>0</v>
      </c>
      <c r="M188" s="186">
        <f t="shared" si="24"/>
        <v>0</v>
      </c>
      <c r="N188" s="186">
        <f t="shared" si="24"/>
        <v>0</v>
      </c>
      <c r="O188" s="210">
        <f t="shared" ref="O188" si="25">SUM(O189:O192)</f>
        <v>0</v>
      </c>
      <c r="P188" s="305"/>
      <c r="Q188" s="305"/>
      <c r="R188" s="305"/>
      <c r="S188" s="305"/>
      <c r="T188" s="305"/>
      <c r="U188" s="305"/>
      <c r="V188" s="305"/>
      <c r="W188" s="305"/>
      <c r="X188" s="305"/>
      <c r="Y188" s="305"/>
      <c r="Z188" s="305"/>
      <c r="AA188" s="305"/>
    </row>
    <row r="189" spans="1:27" outlineLevel="1" x14ac:dyDescent="0.3">
      <c r="A189" s="203" t="s">
        <v>363</v>
      </c>
      <c r="B189" s="131"/>
      <c r="C189" s="131">
        <v>0</v>
      </c>
      <c r="D189" s="131">
        <v>0</v>
      </c>
      <c r="E189" s="131">
        <v>0</v>
      </c>
      <c r="F189" s="131"/>
      <c r="G189" s="131"/>
      <c r="H189" s="131"/>
      <c r="I189" s="131"/>
      <c r="J189" s="131"/>
      <c r="K189" s="131"/>
      <c r="L189" s="131"/>
      <c r="M189" s="131"/>
      <c r="N189" s="131"/>
      <c r="O189" s="194">
        <f t="shared" si="19"/>
        <v>0</v>
      </c>
      <c r="P189" s="303">
        <v>1</v>
      </c>
      <c r="Q189" s="303">
        <v>1</v>
      </c>
      <c r="R189" s="303">
        <v>1</v>
      </c>
      <c r="S189" s="303">
        <v>1</v>
      </c>
      <c r="T189" s="303">
        <v>1</v>
      </c>
      <c r="U189" s="303">
        <v>1</v>
      </c>
      <c r="V189" s="303">
        <v>1</v>
      </c>
      <c r="W189" s="303">
        <v>1</v>
      </c>
      <c r="X189" s="303">
        <v>1</v>
      </c>
      <c r="Y189" s="303">
        <v>1</v>
      </c>
      <c r="Z189" s="303">
        <v>1</v>
      </c>
      <c r="AA189" s="303">
        <v>1</v>
      </c>
    </row>
    <row r="190" spans="1:27" outlineLevel="1" x14ac:dyDescent="0.3">
      <c r="A190" s="203" t="s">
        <v>364</v>
      </c>
      <c r="B190" s="131"/>
      <c r="C190" s="131">
        <v>0</v>
      </c>
      <c r="D190" s="131">
        <v>0</v>
      </c>
      <c r="E190" s="131">
        <v>0</v>
      </c>
      <c r="F190" s="131"/>
      <c r="G190" s="131"/>
      <c r="H190" s="131"/>
      <c r="I190" s="131"/>
      <c r="J190" s="131"/>
      <c r="K190" s="131"/>
      <c r="L190" s="131"/>
      <c r="M190" s="131"/>
      <c r="N190" s="131"/>
      <c r="O190" s="194">
        <f t="shared" si="19"/>
        <v>0</v>
      </c>
      <c r="P190" s="303">
        <v>1</v>
      </c>
      <c r="Q190" s="303">
        <v>1</v>
      </c>
      <c r="R190" s="303">
        <v>1</v>
      </c>
      <c r="S190" s="303">
        <v>1</v>
      </c>
      <c r="T190" s="303">
        <v>1</v>
      </c>
      <c r="U190" s="303">
        <v>1</v>
      </c>
      <c r="V190" s="303">
        <v>1</v>
      </c>
      <c r="W190" s="303">
        <v>1</v>
      </c>
      <c r="X190" s="303">
        <v>1</v>
      </c>
      <c r="Y190" s="303">
        <v>1</v>
      </c>
      <c r="Z190" s="303">
        <v>1</v>
      </c>
      <c r="AA190" s="303">
        <v>1</v>
      </c>
    </row>
    <row r="191" spans="1:27" outlineLevel="1" x14ac:dyDescent="0.3">
      <c r="A191" s="203" t="s">
        <v>365</v>
      </c>
      <c r="B191" s="131"/>
      <c r="C191" s="131">
        <v>0</v>
      </c>
      <c r="D191" s="131">
        <v>0</v>
      </c>
      <c r="E191" s="131">
        <v>0</v>
      </c>
      <c r="F191" s="131"/>
      <c r="G191" s="131"/>
      <c r="H191" s="131"/>
      <c r="I191" s="131"/>
      <c r="J191" s="131"/>
      <c r="K191" s="131"/>
      <c r="L191" s="131"/>
      <c r="M191" s="131"/>
      <c r="N191" s="131"/>
      <c r="O191" s="194">
        <f t="shared" si="19"/>
        <v>0</v>
      </c>
      <c r="P191" s="303">
        <v>1</v>
      </c>
      <c r="Q191" s="303">
        <v>1</v>
      </c>
      <c r="R191" s="303">
        <v>1</v>
      </c>
      <c r="S191" s="303">
        <v>1</v>
      </c>
      <c r="T191" s="303">
        <v>1</v>
      </c>
      <c r="U191" s="303">
        <v>1</v>
      </c>
      <c r="V191" s="303">
        <v>1</v>
      </c>
      <c r="W191" s="303">
        <v>1</v>
      </c>
      <c r="X191" s="303">
        <v>1</v>
      </c>
      <c r="Y191" s="303">
        <v>1</v>
      </c>
      <c r="Z191" s="303">
        <v>1</v>
      </c>
      <c r="AA191" s="303">
        <v>1</v>
      </c>
    </row>
    <row r="192" spans="1:27" s="3" customFormat="1" outlineLevel="1" x14ac:dyDescent="0.3">
      <c r="A192" s="211"/>
      <c r="B192" s="133"/>
      <c r="C192" s="133"/>
      <c r="D192" s="133"/>
      <c r="E192" s="133"/>
      <c r="F192" s="133"/>
      <c r="G192" s="133"/>
      <c r="H192" s="133"/>
      <c r="I192" s="133"/>
      <c r="J192" s="133"/>
      <c r="K192" s="133"/>
      <c r="L192" s="133"/>
      <c r="M192" s="133"/>
      <c r="N192" s="133"/>
      <c r="O192" s="206">
        <f t="shared" si="19"/>
        <v>0</v>
      </c>
      <c r="P192" s="304"/>
      <c r="Q192" s="304"/>
      <c r="R192" s="304"/>
      <c r="S192" s="304"/>
      <c r="T192" s="304"/>
      <c r="U192" s="304"/>
      <c r="V192" s="304"/>
      <c r="W192" s="304"/>
      <c r="X192" s="304"/>
      <c r="Y192" s="304"/>
      <c r="Z192" s="304"/>
      <c r="AA192" s="304"/>
    </row>
    <row r="193" spans="1:132" s="188" customFormat="1" ht="17.399999999999999" x14ac:dyDescent="0.35">
      <c r="A193" s="207" t="s">
        <v>102</v>
      </c>
      <c r="B193" s="189">
        <f>SUM(B194:B203)</f>
        <v>0</v>
      </c>
      <c r="C193" s="189">
        <f t="shared" ref="C193:N193" si="26">SUM(C194:C203)</f>
        <v>5.5959006832194645E-2</v>
      </c>
      <c r="D193" s="189">
        <f t="shared" si="26"/>
        <v>2.5589580812753545</v>
      </c>
      <c r="E193" s="189">
        <f t="shared" si="26"/>
        <v>9.16497487952425E-2</v>
      </c>
      <c r="F193" s="189">
        <f t="shared" si="26"/>
        <v>6.7336395484624362E-2</v>
      </c>
      <c r="G193" s="189">
        <f t="shared" si="26"/>
        <v>5.6482511551734227</v>
      </c>
      <c r="H193" s="189">
        <f t="shared" si="26"/>
        <v>3.0491511041393387</v>
      </c>
      <c r="I193" s="189">
        <f t="shared" si="26"/>
        <v>0</v>
      </c>
      <c r="J193" s="189">
        <f t="shared" si="26"/>
        <v>0</v>
      </c>
      <c r="K193" s="189">
        <f t="shared" si="26"/>
        <v>0</v>
      </c>
      <c r="L193" s="189">
        <f t="shared" si="26"/>
        <v>0</v>
      </c>
      <c r="M193" s="189">
        <f t="shared" si="26"/>
        <v>0</v>
      </c>
      <c r="N193" s="189">
        <f t="shared" si="26"/>
        <v>0</v>
      </c>
      <c r="O193" s="208">
        <f t="shared" ref="O193" si="27">SUM(O194:O203)</f>
        <v>11.471305491700177</v>
      </c>
      <c r="P193" s="310"/>
      <c r="Q193" s="310"/>
      <c r="R193" s="310"/>
      <c r="S193" s="310"/>
      <c r="T193" s="310"/>
      <c r="U193" s="310"/>
      <c r="V193" s="310"/>
      <c r="W193" s="310"/>
      <c r="X193" s="310"/>
      <c r="Y193" s="310"/>
      <c r="Z193" s="310"/>
      <c r="AA193" s="310"/>
    </row>
    <row r="194" spans="1:132" outlineLevel="1" x14ac:dyDescent="0.3">
      <c r="A194" s="202" t="s">
        <v>95</v>
      </c>
      <c r="B194" s="192"/>
      <c r="C194" s="131">
        <f>+('[1]N EERR LOS NA'!C194*P194)+((('[1]N EERR LOS NA'!C194*(100%-P194))/(1+TASAS!$B$9)))</f>
        <v>5.5959006832194645E-2</v>
      </c>
      <c r="D194" s="131">
        <f>+('[1]N EERR LOS NA'!D194*Q194)+((('[1]N EERR LOS NA'!D194*(100%-Q194))/(1+TASAS!$C$9)))</f>
        <v>0.46398690484663019</v>
      </c>
      <c r="E194" s="131">
        <f>+('[1]N EERR LOS NA'!E194*R194)+((('[1]N EERR LOS NA'!E194*(100%-R194))/(1+TASAS!$D$9)))</f>
        <v>9.16497487952425E-2</v>
      </c>
      <c r="F194" s="131">
        <f>+('[1]N EERR LOS NA'!F194*S194)+((('[1]N EERR LOS NA'!F194*(100%-S194))/(1+TASAS!$E$9)))</f>
        <v>6.7336395484624362E-2</v>
      </c>
      <c r="G194" s="131">
        <f>+('[1]N EERR LOS NA'!G194*T194)+((('[1]N EERR LOS NA'!G194*(100%-T194))/(1+TASAS!$F$9)))</f>
        <v>4.8849739720418794</v>
      </c>
      <c r="H194" s="131">
        <f>+('[1]N EERR LOS NA'!H194*U194)+((('[1]N EERR LOS NA'!H194*(100%-U194))/(1+TASAS!$G$9)))</f>
        <v>3.3118716953576106</v>
      </c>
      <c r="I194" s="131">
        <f>+('[1]N EERR LOS NA'!I194*V194)+((('[1]N EERR LOS NA'!I194*(100%-V194))/(1+TASAS!$H$9)))</f>
        <v>0</v>
      </c>
      <c r="J194" s="131">
        <f>+('[1]N EERR LOS NA'!J194*W194)+((('[1]N EERR LOS NA'!J194*(100%-W194))/(1+TASAS!$I$9)))</f>
        <v>0</v>
      </c>
      <c r="K194" s="131">
        <f>+('[1]N EERR LOS NA'!K194*X194)+((('[1]N EERR LOS NA'!K194*(100%-X194))/(1+TASAS!$J$9)))</f>
        <v>0</v>
      </c>
      <c r="L194" s="131">
        <f>+('[1]N EERR LOS NA'!L194*Y194)+((('[1]N EERR LOS NA'!L194*(100%-Y194))/(1+TASAS!$K$9)))</f>
        <v>0</v>
      </c>
      <c r="M194" s="131">
        <f>+('[1]N EERR LOS NA'!M194*Z194)+((('[1]N EERR LOS NA'!M194*(100%-Z194))/(1+TASAS!$L$9)))</f>
        <v>0</v>
      </c>
      <c r="N194" s="131">
        <f>+('[1]N EERR LOS NA'!N194*AA194)+((('[1]N EERR LOS NA'!N194*(100%-AA194))/(1+TASAS!$M$9)))</f>
        <v>0</v>
      </c>
      <c r="O194" s="194">
        <f t="shared" si="19"/>
        <v>8.8757777233581816</v>
      </c>
      <c r="P194" s="303">
        <v>0</v>
      </c>
      <c r="Q194" s="303">
        <v>0</v>
      </c>
      <c r="R194" s="303">
        <v>0</v>
      </c>
      <c r="S194" s="303">
        <v>0</v>
      </c>
      <c r="T194" s="303">
        <v>0</v>
      </c>
      <c r="U194" s="303">
        <v>0</v>
      </c>
      <c r="V194" s="303">
        <v>0</v>
      </c>
      <c r="W194" s="303">
        <v>0</v>
      </c>
      <c r="X194" s="303">
        <v>0</v>
      </c>
      <c r="Y194" s="303">
        <v>0</v>
      </c>
      <c r="Z194" s="303">
        <v>0</v>
      </c>
      <c r="AA194" s="303">
        <v>0</v>
      </c>
    </row>
    <row r="195" spans="1:132" outlineLevel="1" x14ac:dyDescent="0.3">
      <c r="A195" s="202" t="s">
        <v>96</v>
      </c>
      <c r="B195" s="131"/>
      <c r="C195" s="131">
        <f>+('[1]N EERR LOS NA'!C195*P195)+((('[1]N EERR LOS NA'!C195*(100%-P195))/(1+TASAS!$B$9)))</f>
        <v>0</v>
      </c>
      <c r="D195" s="131">
        <f>+('[1]N EERR LOS NA'!D195*Q195)+((('[1]N EERR LOS NA'!D195*(100%-Q195))/(1+TASAS!$C$9)))</f>
        <v>0</v>
      </c>
      <c r="E195" s="131">
        <f>+('[1]N EERR LOS NA'!E195*R195)+((('[1]N EERR LOS NA'!E195*(100%-R195))/(1+TASAS!$D$9)))</f>
        <v>0</v>
      </c>
      <c r="F195" s="131">
        <f>+('[1]N EERR LOS NA'!F195*S195)+((('[1]N EERR LOS NA'!F195*(100%-S195))/(1+TASAS!$E$9)))</f>
        <v>0</v>
      </c>
      <c r="G195" s="131">
        <f>+('[1]N EERR LOS NA'!G195*T195)+((('[1]N EERR LOS NA'!G195*(100%-T195))/(1+TASAS!$F$9)))</f>
        <v>0</v>
      </c>
      <c r="H195" s="131">
        <f>+('[1]N EERR LOS NA'!H195*U195)+((('[1]N EERR LOS NA'!H195*(100%-U195))/(1+TASAS!$G$9)))</f>
        <v>0</v>
      </c>
      <c r="I195" s="131">
        <f>+('[1]N EERR LOS NA'!I195*V195)+((('[1]N EERR LOS NA'!I195*(100%-V195))/(1+TASAS!$H$9)))</f>
        <v>0</v>
      </c>
      <c r="J195" s="131">
        <f>+('[1]N EERR LOS NA'!J195*W195)+((('[1]N EERR LOS NA'!J195*(100%-W195))/(1+TASAS!$I$9)))</f>
        <v>0</v>
      </c>
      <c r="K195" s="131">
        <f>+('[1]N EERR LOS NA'!K195*X195)+((('[1]N EERR LOS NA'!K195*(100%-X195))/(1+TASAS!$J$9)))</f>
        <v>0</v>
      </c>
      <c r="L195" s="131">
        <f>+('[1]N EERR LOS NA'!L195*Y195)+((('[1]N EERR LOS NA'!L195*(100%-Y195))/(1+TASAS!$K$9)))</f>
        <v>0</v>
      </c>
      <c r="M195" s="131">
        <f>+('[1]N EERR LOS NA'!M195*Z195)+((('[1]N EERR LOS NA'!M195*(100%-Z195))/(1+TASAS!$L$9)))</f>
        <v>0</v>
      </c>
      <c r="N195" s="131">
        <f>+('[1]N EERR LOS NA'!N195*AA195)+((('[1]N EERR LOS NA'!N195*(100%-AA195))/(1+TASAS!$M$9)))</f>
        <v>0</v>
      </c>
      <c r="O195" s="194">
        <f t="shared" si="19"/>
        <v>0</v>
      </c>
      <c r="P195" s="303">
        <v>1</v>
      </c>
      <c r="Q195" s="303">
        <v>1</v>
      </c>
      <c r="R195" s="303">
        <v>1</v>
      </c>
      <c r="S195" s="303">
        <v>1</v>
      </c>
      <c r="T195" s="303">
        <v>1</v>
      </c>
      <c r="U195" s="303">
        <v>1</v>
      </c>
      <c r="V195" s="303">
        <v>1</v>
      </c>
      <c r="W195" s="303">
        <v>1</v>
      </c>
      <c r="X195" s="303">
        <v>1</v>
      </c>
      <c r="Y195" s="303">
        <v>1</v>
      </c>
      <c r="Z195" s="303">
        <v>1</v>
      </c>
      <c r="AA195" s="303">
        <v>1</v>
      </c>
    </row>
    <row r="196" spans="1:132" outlineLevel="1" x14ac:dyDescent="0.3">
      <c r="A196" s="202" t="s">
        <v>97</v>
      </c>
      <c r="B196" s="131"/>
      <c r="C196" s="131">
        <f>+('[1]N EERR LOS NA'!C196*P196)+((('[1]N EERR LOS NA'!C196*(100%-P196))/(1+TASAS!$B$9)))</f>
        <v>0</v>
      </c>
      <c r="D196" s="131">
        <f>+('[1]N EERR LOS NA'!D196*Q196)+((('[1]N EERR LOS NA'!D196*(100%-Q196))/(1+TASAS!$C$9)))</f>
        <v>0</v>
      </c>
      <c r="E196" s="131">
        <f>+('[1]N EERR LOS NA'!E196*R196)+((('[1]N EERR LOS NA'!E196*(100%-R196))/(1+TASAS!$D$9)))</f>
        <v>0</v>
      </c>
      <c r="F196" s="131">
        <f>+('[1]N EERR LOS NA'!F196*S196)+((('[1]N EERR LOS NA'!F196*(100%-S196))/(1+TASAS!$E$9)))</f>
        <v>0</v>
      </c>
      <c r="G196" s="131">
        <f>+('[1]N EERR LOS NA'!G196*T196)+((('[1]N EERR LOS NA'!G196*(100%-T196))/(1+TASAS!$F$9)))</f>
        <v>0</v>
      </c>
      <c r="H196" s="131">
        <f>+('[1]N EERR LOS NA'!H196*U196)+((('[1]N EERR LOS NA'!H196*(100%-U196))/(1+TASAS!$G$9)))</f>
        <v>0</v>
      </c>
      <c r="I196" s="131">
        <f>+('[1]N EERR LOS NA'!I196*V196)+((('[1]N EERR LOS NA'!I196*(100%-V196))/(1+TASAS!$H$9)))</f>
        <v>0</v>
      </c>
      <c r="J196" s="131">
        <f>+('[1]N EERR LOS NA'!J196*W196)+((('[1]N EERR LOS NA'!J196*(100%-W196))/(1+TASAS!$I$9)))</f>
        <v>0</v>
      </c>
      <c r="K196" s="131">
        <f>+('[1]N EERR LOS NA'!K196*X196)+((('[1]N EERR LOS NA'!K196*(100%-X196))/(1+TASAS!$J$9)))</f>
        <v>0</v>
      </c>
      <c r="L196" s="131">
        <f>+('[1]N EERR LOS NA'!L196*Y196)+((('[1]N EERR LOS NA'!L196*(100%-Y196))/(1+TASAS!$K$9)))</f>
        <v>0</v>
      </c>
      <c r="M196" s="131">
        <f>+('[1]N EERR LOS NA'!M196*Z196)+((('[1]N EERR LOS NA'!M196*(100%-Z196))/(1+TASAS!$L$9)))</f>
        <v>0</v>
      </c>
      <c r="N196" s="131">
        <f>+('[1]N EERR LOS NA'!N196*AA196)+((('[1]N EERR LOS NA'!N196*(100%-AA196))/(1+TASAS!$M$9)))</f>
        <v>0</v>
      </c>
      <c r="O196" s="194">
        <f t="shared" si="19"/>
        <v>0</v>
      </c>
      <c r="P196" s="303">
        <v>1</v>
      </c>
      <c r="Q196" s="303">
        <v>1</v>
      </c>
      <c r="R196" s="303">
        <v>1</v>
      </c>
      <c r="S196" s="303">
        <v>1</v>
      </c>
      <c r="T196" s="303">
        <v>1</v>
      </c>
      <c r="U196" s="303">
        <v>1</v>
      </c>
      <c r="V196" s="303">
        <v>1</v>
      </c>
      <c r="W196" s="303">
        <v>1</v>
      </c>
      <c r="X196" s="303">
        <v>1</v>
      </c>
      <c r="Y196" s="303">
        <v>1</v>
      </c>
      <c r="Z196" s="303">
        <v>1</v>
      </c>
      <c r="AA196" s="303">
        <v>1</v>
      </c>
    </row>
    <row r="197" spans="1:132" outlineLevel="1" x14ac:dyDescent="0.3">
      <c r="A197" s="202" t="s">
        <v>31</v>
      </c>
      <c r="B197" s="131"/>
      <c r="C197" s="131"/>
      <c r="D197" s="131"/>
      <c r="E197" s="131"/>
      <c r="F197" s="131"/>
      <c r="G197" s="131"/>
      <c r="H197" s="131"/>
      <c r="I197" s="131">
        <f>+('[1]N EERR LOS NA'!I197*V197)+((('[1]N EERR LOS NA'!I197*(100%-V197))/(1+TASAS!$H$9)))</f>
        <v>0</v>
      </c>
      <c r="J197" s="131">
        <f>+('[1]N EERR LOS NA'!J197*W197)+((('[1]N EERR LOS NA'!J197*(100%-W197))/(1+TASAS!$I$9)))</f>
        <v>0</v>
      </c>
      <c r="K197" s="131">
        <f>+('[1]N EERR LOS NA'!K197*X197)+((('[1]N EERR LOS NA'!K197*(100%-X197))/(1+TASAS!$J$9)))</f>
        <v>0</v>
      </c>
      <c r="L197" s="131">
        <f>+('[1]N EERR LOS NA'!L197*Y197)+((('[1]N EERR LOS NA'!L197*(100%-Y197))/(1+TASAS!$K$9)))</f>
        <v>0</v>
      </c>
      <c r="M197" s="131">
        <f>+('[1]N EERR LOS NA'!M197*Z197)+((('[1]N EERR LOS NA'!M197*(100%-Z197))/(1+TASAS!$L$9)))</f>
        <v>0</v>
      </c>
      <c r="N197" s="131">
        <f>+('[1]N EERR LOS NA'!N197*AA197)+((('[1]N EERR LOS NA'!N197*(100%-AA197))/(1+TASAS!$M$9)))</f>
        <v>0</v>
      </c>
      <c r="O197" s="194">
        <f t="shared" si="19"/>
        <v>0</v>
      </c>
      <c r="P197" s="303">
        <v>0</v>
      </c>
      <c r="Q197" s="303">
        <v>0</v>
      </c>
      <c r="R197" s="303">
        <v>0</v>
      </c>
      <c r="S197" s="303">
        <v>0</v>
      </c>
      <c r="T197" s="303">
        <v>0</v>
      </c>
      <c r="U197" s="303">
        <v>0</v>
      </c>
      <c r="V197" s="303">
        <v>0</v>
      </c>
      <c r="W197" s="303">
        <v>0</v>
      </c>
      <c r="X197" s="303">
        <v>0</v>
      </c>
      <c r="Y197" s="303">
        <v>0</v>
      </c>
      <c r="Z197" s="303">
        <v>0</v>
      </c>
      <c r="AA197" s="303">
        <v>0</v>
      </c>
    </row>
    <row r="198" spans="1:132" outlineLevel="1" x14ac:dyDescent="0.3">
      <c r="A198" s="202" t="s">
        <v>98</v>
      </c>
      <c r="B198" s="131"/>
      <c r="C198" s="131">
        <f>+('[1]N EERR LOS NA'!C198*P198)+((('[1]N EERR LOS NA'!C198*(100%-P198))/(1+TASAS!$B$9)))</f>
        <v>0</v>
      </c>
      <c r="D198" s="131">
        <f>+('[1]N EERR LOS NA'!D198*Q198)+((('[1]N EERR LOS NA'!D198*(100%-Q198))/(1+TASAS!$C$9)))</f>
        <v>2.1090313856665009E-2</v>
      </c>
      <c r="E198" s="131">
        <f>+('[1]N EERR LOS NA'!E198*R198)+((('[1]N EERR LOS NA'!E198*(100%-R198))/(1+TASAS!$D$9)))</f>
        <v>0</v>
      </c>
      <c r="F198" s="131">
        <f>+('[1]N EERR LOS NA'!F198*S198)+((('[1]N EERR LOS NA'!F198*(100%-S198))/(1+TASAS!$E$9)))</f>
        <v>0</v>
      </c>
      <c r="G198" s="131">
        <f>+('[1]N EERR LOS NA'!G198*T198)+((('[1]N EERR LOS NA'!G198*(100%-T198))/(1+TASAS!$F$9)))</f>
        <v>0.76327718313154358</v>
      </c>
      <c r="H198" s="131">
        <f>+('[1]N EERR LOS NA'!H198*U198)+((('[1]N EERR LOS NA'!H198*(100%-U198))/(1+TASAS!$G$9)))</f>
        <v>-0.26272059121827201</v>
      </c>
      <c r="I198" s="131">
        <f>+('[1]N EERR LOS NA'!I198*V198)+((('[1]N EERR LOS NA'!I198*(100%-V198))/(1+TASAS!$H$9)))</f>
        <v>0</v>
      </c>
      <c r="J198" s="131">
        <f>+('[1]N EERR LOS NA'!J198*W198)+((('[1]N EERR LOS NA'!J198*(100%-W198))/(1+TASAS!$I$9)))</f>
        <v>0</v>
      </c>
      <c r="K198" s="131">
        <f>+('[1]N EERR LOS NA'!K198*X198)+((('[1]N EERR LOS NA'!K198*(100%-X198))/(1+TASAS!$J$9)))</f>
        <v>0</v>
      </c>
      <c r="L198" s="131">
        <f>+('[1]N EERR LOS NA'!L198*Y198)+((('[1]N EERR LOS NA'!L198*(100%-Y198))/(1+TASAS!$K$9)))</f>
        <v>0</v>
      </c>
      <c r="M198" s="131">
        <f>+('[1]N EERR LOS NA'!M198*Z198)+((('[1]N EERR LOS NA'!M198*(100%-Z198))/(1+TASAS!$L$9)))</f>
        <v>0</v>
      </c>
      <c r="N198" s="131">
        <f>+('[1]N EERR LOS NA'!N198*AA198)+((('[1]N EERR LOS NA'!N198*(100%-AA198))/(1+TASAS!$M$9)))</f>
        <v>0</v>
      </c>
      <c r="O198" s="194">
        <f t="shared" si="19"/>
        <v>0.52164690576993666</v>
      </c>
      <c r="P198" s="303">
        <v>0</v>
      </c>
      <c r="Q198" s="303">
        <v>0</v>
      </c>
      <c r="R198" s="303">
        <v>0</v>
      </c>
      <c r="S198" s="303">
        <v>0</v>
      </c>
      <c r="T198" s="303">
        <v>0</v>
      </c>
      <c r="U198" s="303">
        <v>0</v>
      </c>
      <c r="V198" s="303">
        <v>0</v>
      </c>
      <c r="W198" s="303">
        <v>0</v>
      </c>
      <c r="X198" s="303">
        <v>0</v>
      </c>
      <c r="Y198" s="303">
        <v>0</v>
      </c>
      <c r="Z198" s="303">
        <v>0</v>
      </c>
      <c r="AA198" s="303">
        <v>0</v>
      </c>
    </row>
    <row r="199" spans="1:132" outlineLevel="1" x14ac:dyDescent="0.3">
      <c r="A199" s="202" t="s">
        <v>32</v>
      </c>
      <c r="B199" s="131"/>
      <c r="C199" s="131">
        <f>+('[1]N EERR LOS NA'!C199*P199)+((('[1]N EERR LOS NA'!C199*(100%-P199))/(1+TASAS!$B$9)))</f>
        <v>0</v>
      </c>
      <c r="D199" s="131">
        <f>+('[1]N EERR LOS NA'!D199*Q199)+((('[1]N EERR LOS NA'!D199*(100%-Q199))/(1+TASAS!$C$9)))</f>
        <v>2.0738808625720595</v>
      </c>
      <c r="E199" s="131">
        <f>+('[1]N EERR LOS NA'!E199*R199)+((('[1]N EERR LOS NA'!E199*(100%-R199))/(1+TASAS!$D$9)))</f>
        <v>0</v>
      </c>
      <c r="F199" s="131">
        <f>+('[1]N EERR LOS NA'!F199*S199)+((('[1]N EERR LOS NA'!F199*(100%-S199))/(1+TASAS!$E$9)))</f>
        <v>0</v>
      </c>
      <c r="G199" s="131">
        <f>+('[1]N EERR LOS NA'!G199*T199)+((('[1]N EERR LOS NA'!G199*(100%-T199))/(1+TASAS!$F$9)))</f>
        <v>0</v>
      </c>
      <c r="H199" s="131">
        <f>+('[1]N EERR LOS NA'!H199*U199)+((('[1]N EERR LOS NA'!H199*(100%-U199))/(1+TASAS!$G$9)))</f>
        <v>0</v>
      </c>
      <c r="I199" s="131">
        <f>+('[1]N EERR LOS NA'!I199*V199)+((('[1]N EERR LOS NA'!I199*(100%-V199))/(1+TASAS!$H$9)))</f>
        <v>0</v>
      </c>
      <c r="J199" s="131">
        <f>+('[1]N EERR LOS NA'!J199*W199)+((('[1]N EERR LOS NA'!J199*(100%-W199))/(1+TASAS!$I$9)))</f>
        <v>0</v>
      </c>
      <c r="K199" s="131">
        <f>+('[1]N EERR LOS NA'!K199*X199)+((('[1]N EERR LOS NA'!K199*(100%-X199))/(1+TASAS!$J$9)))</f>
        <v>0</v>
      </c>
      <c r="L199" s="131">
        <f>+('[1]N EERR LOS NA'!L199*Y199)+((('[1]N EERR LOS NA'!L199*(100%-Y199))/(1+TASAS!$K$9)))</f>
        <v>0</v>
      </c>
      <c r="M199" s="131">
        <f>+('[1]N EERR LOS NA'!M199*Z199)+((('[1]N EERR LOS NA'!M199*(100%-Z199))/(1+TASAS!$L$9)))</f>
        <v>0</v>
      </c>
      <c r="N199" s="131">
        <f>+('[1]N EERR LOS NA'!N199*AA199)+((('[1]N EERR LOS NA'!N199*(100%-AA199))/(1+TASAS!$M$9)))</f>
        <v>0</v>
      </c>
      <c r="O199" s="194">
        <f t="shared" si="19"/>
        <v>2.0738808625720595</v>
      </c>
      <c r="P199" s="303">
        <v>0</v>
      </c>
      <c r="Q199" s="303">
        <v>0</v>
      </c>
      <c r="R199" s="303">
        <v>0</v>
      </c>
      <c r="S199" s="303">
        <v>0</v>
      </c>
      <c r="T199" s="303">
        <v>0</v>
      </c>
      <c r="U199" s="303">
        <v>0</v>
      </c>
      <c r="V199" s="303">
        <v>0</v>
      </c>
      <c r="W199" s="303">
        <v>0</v>
      </c>
      <c r="X199" s="303">
        <v>0</v>
      </c>
      <c r="Y199" s="303">
        <v>0</v>
      </c>
      <c r="Z199" s="303">
        <v>0</v>
      </c>
      <c r="AA199" s="303">
        <v>0</v>
      </c>
    </row>
    <row r="200" spans="1:132" outlineLevel="1" x14ac:dyDescent="0.3">
      <c r="A200" s="202" t="s">
        <v>99</v>
      </c>
      <c r="B200" s="131"/>
      <c r="C200" s="131">
        <f>+('[1]N EERR LOS NA'!C200*P200)+((('[1]N EERR LOS NA'!C200*(100%-P200))/(1+TASAS!$B$9)))</f>
        <v>0</v>
      </c>
      <c r="D200" s="131">
        <f>+('[1]N EERR LOS NA'!D200*Q200)+((('[1]N EERR LOS NA'!D200*(100%-Q200))/(1+TASAS!$C$9)))</f>
        <v>0</v>
      </c>
      <c r="E200" s="131">
        <f>+('[1]N EERR LOS NA'!E200*R200)+((('[1]N EERR LOS NA'!E200*(100%-R200))/(1+TASAS!$D$9)))</f>
        <v>0</v>
      </c>
      <c r="F200" s="131">
        <f>+('[1]N EERR LOS NA'!F200*S200)+((('[1]N EERR LOS NA'!F200*(100%-S200))/(1+TASAS!$E$9)))</f>
        <v>0</v>
      </c>
      <c r="G200" s="131">
        <f>+('[1]N EERR LOS NA'!G200*T200)+((('[1]N EERR LOS NA'!G200*(100%-T200))/(1+TASAS!$F$9)))</f>
        <v>0</v>
      </c>
      <c r="H200" s="131">
        <f>+('[1]N EERR LOS NA'!H200*U200)+((('[1]N EERR LOS NA'!H200*(100%-U200))/(1+TASAS!$G$9)))</f>
        <v>0</v>
      </c>
      <c r="I200" s="131">
        <f>+('[1]N EERR LOS NA'!I200*V200)+((('[1]N EERR LOS NA'!I200*(100%-V200))/(1+TASAS!$H$9)))</f>
        <v>0</v>
      </c>
      <c r="J200" s="131">
        <f>+('[1]N EERR LOS NA'!J200*W200)+((('[1]N EERR LOS NA'!J200*(100%-W200))/(1+TASAS!$I$9)))</f>
        <v>0</v>
      </c>
      <c r="K200" s="131">
        <f>+('[1]N EERR LOS NA'!K200*X200)+((('[1]N EERR LOS NA'!K200*(100%-X200))/(1+TASAS!$J$9)))</f>
        <v>0</v>
      </c>
      <c r="L200" s="131">
        <f>+('[1]N EERR LOS NA'!L200*Y200)+((('[1]N EERR LOS NA'!L200*(100%-Y200))/(1+TASAS!$K$9)))</f>
        <v>0</v>
      </c>
      <c r="M200" s="131">
        <f>+('[1]N EERR LOS NA'!M200*Z200)+((('[1]N EERR LOS NA'!M200*(100%-Z200))/(1+TASAS!$L$9)))</f>
        <v>0</v>
      </c>
      <c r="N200" s="131">
        <f>+('[1]N EERR LOS NA'!N200*AA200)+((('[1]N EERR LOS NA'!N200*(100%-AA200))/(1+TASAS!$M$9)))</f>
        <v>0</v>
      </c>
      <c r="O200" s="194">
        <f t="shared" si="19"/>
        <v>0</v>
      </c>
      <c r="P200" s="303">
        <v>1</v>
      </c>
      <c r="Q200" s="303">
        <v>1</v>
      </c>
      <c r="R200" s="303">
        <v>1</v>
      </c>
      <c r="S200" s="303">
        <v>1</v>
      </c>
      <c r="T200" s="303">
        <v>1</v>
      </c>
      <c r="U200" s="303">
        <v>1</v>
      </c>
      <c r="V200" s="303">
        <v>1</v>
      </c>
      <c r="W200" s="303">
        <v>1</v>
      </c>
      <c r="X200" s="303">
        <v>1</v>
      </c>
      <c r="Y200" s="303">
        <v>1</v>
      </c>
      <c r="Z200" s="303">
        <v>1</v>
      </c>
      <c r="AA200" s="303">
        <v>1</v>
      </c>
    </row>
    <row r="201" spans="1:132" outlineLevel="1" x14ac:dyDescent="0.3">
      <c r="A201" s="202" t="s">
        <v>367</v>
      </c>
      <c r="B201" s="131"/>
      <c r="C201" s="131">
        <f>+('[1]N EERR LOS NA'!C201*P201)+((('[1]N EERR LOS NA'!C201*(100%-P201))/(1+TASAS!$B$9)))</f>
        <v>0</v>
      </c>
      <c r="D201" s="131">
        <f>+('[1]N EERR LOS NA'!D201*Q201)+((('[1]N EERR LOS NA'!D201*(100%-Q201))/(1+TASAS!$C$9)))</f>
        <v>0</v>
      </c>
      <c r="E201" s="131">
        <f>+('[1]N EERR LOS NA'!E201*R201)+((('[1]N EERR LOS NA'!E201*(100%-R201))/(1+TASAS!$D$9)))</f>
        <v>0</v>
      </c>
      <c r="F201" s="131">
        <f>+('[1]N EERR LOS NA'!F201*S201)+((('[1]N EERR LOS NA'!F201*(100%-S201))/(1+TASAS!$E$9)))</f>
        <v>0</v>
      </c>
      <c r="G201" s="131">
        <f>+('[1]N EERR LOS NA'!G201*T201)+((('[1]N EERR LOS NA'!G201*(100%-T201))/(1+TASAS!$F$9)))</f>
        <v>0</v>
      </c>
      <c r="H201" s="131">
        <f>+('[1]N EERR LOS NA'!H201*U201)+((('[1]N EERR LOS NA'!H201*(100%-U201))/(1+TASAS!$G$9)))</f>
        <v>0</v>
      </c>
      <c r="I201" s="131">
        <f>+('[1]N EERR LOS NA'!I201*V201)+((('[1]N EERR LOS NA'!I201*(100%-V201))/(1+TASAS!$H$9)))</f>
        <v>0</v>
      </c>
      <c r="J201" s="131">
        <f>+('[1]N EERR LOS NA'!J201*W201)+((('[1]N EERR LOS NA'!J201*(100%-W201))/(1+TASAS!$I$9)))</f>
        <v>0</v>
      </c>
      <c r="K201" s="131">
        <f>+('[1]N EERR LOS NA'!K201*X201)+((('[1]N EERR LOS NA'!K201*(100%-X201))/(1+TASAS!$J$9)))</f>
        <v>0</v>
      </c>
      <c r="L201" s="131">
        <f>+('[1]N EERR LOS NA'!L201*Y201)+((('[1]N EERR LOS NA'!L201*(100%-Y201))/(1+TASAS!$K$9)))</f>
        <v>0</v>
      </c>
      <c r="M201" s="131">
        <f>+('[1]N EERR LOS NA'!M201*Z201)+((('[1]N EERR LOS NA'!M201*(100%-Z201))/(1+TASAS!$L$9)))</f>
        <v>0</v>
      </c>
      <c r="N201" s="131">
        <f>+('[1]N EERR LOS NA'!N201*AA201)+((('[1]N EERR LOS NA'!N201*(100%-AA201))/(1+TASAS!$M$9)))</f>
        <v>0</v>
      </c>
      <c r="O201" s="194">
        <f t="shared" si="19"/>
        <v>0</v>
      </c>
      <c r="P201" s="303">
        <v>1</v>
      </c>
      <c r="Q201" s="303">
        <v>1</v>
      </c>
      <c r="R201" s="303">
        <v>1</v>
      </c>
      <c r="S201" s="303">
        <v>1</v>
      </c>
      <c r="T201" s="303">
        <v>1</v>
      </c>
      <c r="U201" s="303">
        <v>1</v>
      </c>
      <c r="V201" s="303">
        <v>1</v>
      </c>
      <c r="W201" s="303">
        <v>1</v>
      </c>
      <c r="X201" s="303">
        <v>1</v>
      </c>
      <c r="Y201" s="303">
        <v>1</v>
      </c>
      <c r="Z201" s="303">
        <v>1</v>
      </c>
      <c r="AA201" s="303">
        <v>1</v>
      </c>
    </row>
    <row r="202" spans="1:132" outlineLevel="1" x14ac:dyDescent="0.3">
      <c r="A202" s="202"/>
      <c r="B202" s="131"/>
      <c r="C202" s="131">
        <f>+('[1]N EERR LOS NA'!C202*P202)+((('[1]N EERR LOS NA'!C202*(100%-P202))/(1+TASAS!$B$9)))</f>
        <v>0</v>
      </c>
      <c r="D202" s="131">
        <f>+('[1]N EERR LOS NA'!D202*Q202)+((('[1]N EERR LOS NA'!D202*(100%-Q202))/(1+TASAS!$C$9)))</f>
        <v>0</v>
      </c>
      <c r="E202" s="131">
        <f>+('[1]N EERR LOS NA'!E202*R202)+((('[1]N EERR LOS NA'!E202*(100%-R202))/(1+TASAS!$D$9)))</f>
        <v>0</v>
      </c>
      <c r="F202" s="131">
        <f>+('[1]N EERR LOS NA'!F202*S202)+((('[1]N EERR LOS NA'!F202*(100%-S202))/(1+TASAS!$E$9)))</f>
        <v>0</v>
      </c>
      <c r="G202" s="131">
        <f>+('[1]N EERR LOS NA'!G202*T202)+((('[1]N EERR LOS NA'!G202*(100%-T202))/(1+TASAS!$F$9)))</f>
        <v>0</v>
      </c>
      <c r="H202" s="131">
        <f>+('[1]N EERR LOS NA'!H202*U202)+((('[1]N EERR LOS NA'!H202*(100%-U202))/(1+TASAS!$G$9)))</f>
        <v>0</v>
      </c>
      <c r="I202" s="131">
        <f>+('[1]N EERR LOS NA'!I202*V202)+((('[1]N EERR LOS NA'!I202*(100%-V202))/(1+TASAS!$H$9)))</f>
        <v>0</v>
      </c>
      <c r="J202" s="131">
        <f>+('[1]N EERR LOS NA'!J202*W202)+((('[1]N EERR LOS NA'!J202*(100%-W202))/(1+TASAS!$I$9)))</f>
        <v>0</v>
      </c>
      <c r="K202" s="131">
        <f>+('[1]N EERR LOS NA'!K202*X202)+((('[1]N EERR LOS NA'!K202*(100%-X202))/(1+TASAS!$J$9)))</f>
        <v>0</v>
      </c>
      <c r="L202" s="131">
        <f>+('[1]N EERR LOS NA'!L202*Y202)+((('[1]N EERR LOS NA'!L202*(100%-Y202))/(1+TASAS!$K$9)))</f>
        <v>0</v>
      </c>
      <c r="M202" s="131">
        <f>+('[1]N EERR LOS NA'!M202*Z202)+((('[1]N EERR LOS NA'!M202*(100%-Z202))/(1+TASAS!$L$9)))</f>
        <v>0</v>
      </c>
      <c r="N202" s="131">
        <f>+('[1]N EERR LOS NA'!N202*AA202)+((('[1]N EERR LOS NA'!N202*(100%-AA202))/(1+TASAS!$M$9)))</f>
        <v>0</v>
      </c>
      <c r="O202" s="194">
        <f t="shared" si="19"/>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9"/>
        <v>0</v>
      </c>
    </row>
    <row r="204" spans="1:132" s="183" customFormat="1" ht="18.600000000000001" thickBot="1" x14ac:dyDescent="0.4">
      <c r="A204" s="218" t="s">
        <v>113</v>
      </c>
      <c r="B204" s="181">
        <f>+B34-B36</f>
        <v>0</v>
      </c>
      <c r="C204" s="181">
        <f>+C34-C36</f>
        <v>-3061.1217731400329</v>
      </c>
      <c r="D204" s="181">
        <f t="shared" ref="D204:O204" si="28">+D34-D36</f>
        <v>-1483.1928766692736</v>
      </c>
      <c r="E204" s="181">
        <f t="shared" si="28"/>
        <v>-2732.2999087640101</v>
      </c>
      <c r="F204" s="181">
        <f t="shared" si="28"/>
        <v>698.60141182501957</v>
      </c>
      <c r="G204" s="181">
        <f t="shared" si="28"/>
        <v>-1818.0353364028188</v>
      </c>
      <c r="H204" s="181">
        <f t="shared" si="28"/>
        <v>-3402.2689635747602</v>
      </c>
      <c r="I204" s="181">
        <f t="shared" si="28"/>
        <v>0</v>
      </c>
      <c r="J204" s="181">
        <f t="shared" si="28"/>
        <v>0</v>
      </c>
      <c r="K204" s="181">
        <f t="shared" si="28"/>
        <v>0</v>
      </c>
      <c r="L204" s="181">
        <f t="shared" si="28"/>
        <v>0</v>
      </c>
      <c r="M204" s="181">
        <f t="shared" si="28"/>
        <v>0</v>
      </c>
      <c r="N204" s="181">
        <f t="shared" si="28"/>
        <v>0</v>
      </c>
      <c r="O204" s="219">
        <f t="shared" si="28"/>
        <v>-11798.31744672588</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9">+C204-C205</f>
        <v>-3061.1217731400329</v>
      </c>
      <c r="D206" s="216">
        <f t="shared" si="29"/>
        <v>-1483.1928766692736</v>
      </c>
      <c r="E206" s="216">
        <f t="shared" si="29"/>
        <v>-2732.2999087640101</v>
      </c>
      <c r="F206" s="216">
        <f t="shared" si="29"/>
        <v>698.60141182501957</v>
      </c>
      <c r="G206" s="216">
        <f t="shared" si="29"/>
        <v>-1818.0353364028188</v>
      </c>
      <c r="H206" s="216">
        <f t="shared" si="29"/>
        <v>-3402.2689635747602</v>
      </c>
      <c r="I206" s="216">
        <f t="shared" si="29"/>
        <v>0</v>
      </c>
      <c r="J206" s="216">
        <f t="shared" si="29"/>
        <v>0</v>
      </c>
      <c r="K206" s="216">
        <f t="shared" si="29"/>
        <v>0</v>
      </c>
      <c r="L206" s="216">
        <f t="shared" si="29"/>
        <v>0</v>
      </c>
      <c r="M206" s="216">
        <f t="shared" si="29"/>
        <v>0</v>
      </c>
      <c r="N206" s="216">
        <f t="shared" si="29"/>
        <v>0</v>
      </c>
      <c r="O206" s="217">
        <f t="shared" si="29"/>
        <v>-11798.31744672588</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selection activeCell="D8" sqref="D8"/>
    </sheetView>
  </sheetViews>
  <sheetFormatPr baseColWidth="10" defaultRowHeight="14.4" x14ac:dyDescent="0.3"/>
  <cols>
    <col min="1" max="1" width="12.88671875" customWidth="1"/>
  </cols>
  <sheetData>
    <row r="1" spans="1:13" x14ac:dyDescent="0.3">
      <c r="A1" t="s">
        <v>831</v>
      </c>
      <c r="B1" s="121" t="s">
        <v>119</v>
      </c>
      <c r="C1" s="121" t="s">
        <v>120</v>
      </c>
      <c r="D1" s="121" t="s">
        <v>122</v>
      </c>
      <c r="E1" s="121" t="s">
        <v>210</v>
      </c>
      <c r="F1" s="121" t="s">
        <v>218</v>
      </c>
      <c r="G1" s="121" t="s">
        <v>219</v>
      </c>
      <c r="H1" s="121" t="s">
        <v>229</v>
      </c>
      <c r="I1" s="121" t="s">
        <v>230</v>
      </c>
      <c r="J1" s="121" t="s">
        <v>231</v>
      </c>
      <c r="K1" s="121" t="s">
        <v>232</v>
      </c>
      <c r="L1" s="121" t="s">
        <v>233</v>
      </c>
      <c r="M1" s="121" t="s">
        <v>234</v>
      </c>
    </row>
    <row r="2" spans="1:13" x14ac:dyDescent="0.3">
      <c r="A2" t="s">
        <v>832</v>
      </c>
      <c r="B2" s="300">
        <v>301.37</v>
      </c>
      <c r="C2" s="300">
        <v>370.25</v>
      </c>
      <c r="D2" s="300">
        <f>+C3</f>
        <v>419.99</v>
      </c>
      <c r="E2" s="300">
        <v>473.92</v>
      </c>
      <c r="F2" s="300">
        <v>489.55</v>
      </c>
      <c r="G2" s="300">
        <v>554.42999999999995</v>
      </c>
      <c r="H2" s="300">
        <v>633.36</v>
      </c>
      <c r="I2" s="300"/>
      <c r="J2" s="300"/>
      <c r="K2" s="300"/>
      <c r="L2" s="300"/>
      <c r="M2" s="300"/>
    </row>
    <row r="3" spans="1:13" x14ac:dyDescent="0.3">
      <c r="A3" t="s">
        <v>833</v>
      </c>
      <c r="B3" s="300">
        <v>370.25</v>
      </c>
      <c r="C3" s="300">
        <v>419.99</v>
      </c>
      <c r="D3" s="300">
        <v>473.87</v>
      </c>
      <c r="E3" s="300">
        <v>487.12</v>
      </c>
      <c r="F3" s="300">
        <v>554.42999999999995</v>
      </c>
      <c r="G3" s="300">
        <v>623.02</v>
      </c>
      <c r="H3" s="300"/>
      <c r="I3" s="300"/>
      <c r="J3" s="300"/>
      <c r="K3" s="300"/>
      <c r="L3" s="300"/>
      <c r="M3" s="300"/>
    </row>
    <row r="4" spans="1:13" x14ac:dyDescent="0.3">
      <c r="A4" t="s">
        <v>834</v>
      </c>
      <c r="B4" s="300">
        <v>566</v>
      </c>
      <c r="C4" s="300">
        <v>514.17999999999995</v>
      </c>
      <c r="D4" s="300">
        <v>609.9</v>
      </c>
      <c r="E4" s="300">
        <v>652</v>
      </c>
      <c r="F4" s="300">
        <v>632.5</v>
      </c>
      <c r="G4" s="300">
        <v>733.67</v>
      </c>
      <c r="H4" s="300">
        <v>740.5</v>
      </c>
      <c r="I4" s="300"/>
      <c r="J4" s="300"/>
      <c r="K4" s="300"/>
      <c r="L4" s="300"/>
      <c r="M4" s="300"/>
    </row>
    <row r="5" spans="1:13" x14ac:dyDescent="0.3">
      <c r="A5" t="s">
        <v>835</v>
      </c>
      <c r="B5" s="300">
        <v>514.17999999999995</v>
      </c>
      <c r="C5" s="300">
        <v>609.9</v>
      </c>
      <c r="D5" s="300">
        <v>657.99</v>
      </c>
      <c r="E5" s="300">
        <v>632.5</v>
      </c>
      <c r="F5" s="300">
        <v>735.26</v>
      </c>
      <c r="G5" s="300">
        <v>745.31</v>
      </c>
      <c r="H5" s="300"/>
      <c r="I5" s="300"/>
      <c r="J5" s="300"/>
      <c r="K5" s="300"/>
      <c r="L5" s="300"/>
      <c r="M5" s="300"/>
    </row>
    <row r="6" spans="1:13" x14ac:dyDescent="0.3">
      <c r="A6" t="s">
        <v>836</v>
      </c>
      <c r="B6" s="300">
        <f>+(B2+B3)/2</f>
        <v>335.81</v>
      </c>
      <c r="C6" s="300">
        <f t="shared" ref="C6:H6" si="0">+(C2+C3)/2</f>
        <v>395.12</v>
      </c>
      <c r="D6" s="300">
        <f t="shared" si="0"/>
        <v>446.93</v>
      </c>
      <c r="E6" s="300">
        <f t="shared" si="0"/>
        <v>480.52</v>
      </c>
      <c r="F6" s="300">
        <f t="shared" si="0"/>
        <v>521.99</v>
      </c>
      <c r="G6" s="300">
        <f>+(G2+G3)/2</f>
        <v>588.72499999999991</v>
      </c>
      <c r="H6" s="300">
        <f t="shared" si="0"/>
        <v>316.68</v>
      </c>
      <c r="I6" s="300"/>
      <c r="J6" s="300"/>
      <c r="K6" s="300"/>
      <c r="L6" s="300"/>
      <c r="M6" s="300"/>
    </row>
    <row r="7" spans="1:13" x14ac:dyDescent="0.3">
      <c r="A7" t="s">
        <v>837</v>
      </c>
      <c r="B7" s="300">
        <f>+(B4+B5)/2</f>
        <v>540.08999999999992</v>
      </c>
      <c r="C7" s="300">
        <f t="shared" ref="C7:H7" si="1">+(C4+C5)/2</f>
        <v>562.04</v>
      </c>
      <c r="D7" s="300">
        <f t="shared" si="1"/>
        <v>633.94499999999994</v>
      </c>
      <c r="E7" s="300">
        <f t="shared" si="1"/>
        <v>642.25</v>
      </c>
      <c r="F7" s="300">
        <f t="shared" si="1"/>
        <v>683.88</v>
      </c>
      <c r="G7" s="300">
        <f>+(G4+G5)/2</f>
        <v>739.49</v>
      </c>
      <c r="H7" s="300">
        <f t="shared" si="1"/>
        <v>370.25</v>
      </c>
      <c r="I7" s="300"/>
      <c r="J7" s="300"/>
      <c r="K7" s="300"/>
      <c r="L7" s="300"/>
      <c r="M7" s="300"/>
    </row>
    <row r="8" spans="1:13" x14ac:dyDescent="0.3">
      <c r="A8" t="s">
        <v>838</v>
      </c>
      <c r="B8" s="300">
        <f>+(B6+B7)/2</f>
        <v>437.94999999999993</v>
      </c>
      <c r="C8" s="300">
        <f t="shared" ref="C8:H8" si="2">+(C6+C7)/2</f>
        <v>478.58</v>
      </c>
      <c r="D8" s="300">
        <f t="shared" si="2"/>
        <v>540.4375</v>
      </c>
      <c r="E8" s="300">
        <f t="shared" si="2"/>
        <v>561.38499999999999</v>
      </c>
      <c r="F8" s="300">
        <f t="shared" si="2"/>
        <v>602.93499999999995</v>
      </c>
      <c r="G8" s="300">
        <f t="shared" si="2"/>
        <v>664.10749999999996</v>
      </c>
      <c r="H8" s="300">
        <f t="shared" si="2"/>
        <v>343.46500000000003</v>
      </c>
      <c r="I8" s="300"/>
      <c r="J8" s="300"/>
      <c r="K8" s="300"/>
      <c r="L8" s="300"/>
      <c r="M8" s="300"/>
    </row>
    <row r="9" spans="1:13" x14ac:dyDescent="0.3">
      <c r="A9" t="s">
        <v>839</v>
      </c>
      <c r="B9" s="302">
        <f>+(B7-B6)/B6</f>
        <v>0.60832018105476282</v>
      </c>
      <c r="C9" s="302">
        <f t="shared" ref="C9:H9" si="3">+(C7-C6)/C6</f>
        <v>0.42245393804413839</v>
      </c>
      <c r="D9" s="302">
        <f t="shared" si="3"/>
        <v>0.41844360414382548</v>
      </c>
      <c r="E9" s="302">
        <f t="shared" si="3"/>
        <v>0.33657287938067099</v>
      </c>
      <c r="F9" s="302">
        <f t="shared" si="3"/>
        <v>0.31014004099695391</v>
      </c>
      <c r="G9" s="302">
        <f t="shared" si="3"/>
        <v>0.25608730731665907</v>
      </c>
      <c r="H9" s="302">
        <f t="shared" si="3"/>
        <v>0.16916129847164327</v>
      </c>
    </row>
    <row r="11" spans="1:13" x14ac:dyDescent="0.3">
      <c r="B11" s="312">
        <f>B9/100</f>
        <v>6.083201810547628E-3</v>
      </c>
    </row>
    <row r="16" spans="1:13" x14ac:dyDescent="0.3">
      <c r="C16" s="301"/>
    </row>
    <row r="17" spans="3:3" x14ac:dyDescent="0.3">
      <c r="C17" s="301"/>
    </row>
    <row r="18" spans="3:3" x14ac:dyDescent="0.3">
      <c r="C18" s="30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HL220"/>
  <sheetViews>
    <sheetView showGridLines="0" zoomScale="70" zoomScaleNormal="70" workbookViewId="0">
      <pane xSplit="1" ySplit="4" topLeftCell="B5" activePane="bottomRight" state="frozen"/>
      <selection activeCell="L138" sqref="L138"/>
      <selection pane="topRight" activeCell="L138" sqref="L138"/>
      <selection pane="bottomLeft" activeCell="L138" sqref="L138"/>
      <selection pane="bottomRight" activeCell="AW54" sqref="AW54"/>
    </sheetView>
  </sheetViews>
  <sheetFormatPr baseColWidth="10" defaultRowHeight="14.4" outlineLevelRow="2" x14ac:dyDescent="0.3"/>
  <cols>
    <col min="1" max="1" width="50.44140625" style="4" customWidth="1"/>
    <col min="2" max="2" width="13.6640625" style="63" hidden="1" customWidth="1"/>
    <col min="3" max="3" width="10.109375" style="32" hidden="1" customWidth="1"/>
    <col min="4" max="4" width="9.109375" style="32" hidden="1" customWidth="1"/>
    <col min="5" max="5" width="11.109375" style="63" hidden="1" customWidth="1"/>
    <col min="6" max="6" width="10.109375" style="32" hidden="1" customWidth="1"/>
    <col min="7" max="7" width="9.109375" style="32" hidden="1" customWidth="1"/>
    <col min="8" max="8" width="12.88671875" style="63" hidden="1" customWidth="1"/>
    <col min="9" max="9" width="10" style="32" hidden="1" customWidth="1"/>
    <col min="10" max="10" width="9.21875" style="32" hidden="1" customWidth="1"/>
    <col min="11" max="11" width="12.77734375" style="32" hidden="1" customWidth="1"/>
    <col min="12" max="12" width="12" style="63" hidden="1" customWidth="1"/>
    <col min="13" max="13" width="10.109375" style="32" hidden="1" customWidth="1"/>
    <col min="14" max="14" width="9.21875" style="32" hidden="1" customWidth="1"/>
    <col min="15" max="15" width="11.109375" style="63" hidden="1" customWidth="1"/>
    <col min="16" max="16" width="10" style="32" hidden="1" customWidth="1"/>
    <col min="17" max="17" width="9.21875" style="32" hidden="1" customWidth="1"/>
    <col min="18" max="18" width="11.88671875" style="32" hidden="1" customWidth="1"/>
    <col min="19" max="19" width="12.109375" style="63" hidden="1" customWidth="1"/>
    <col min="20" max="20" width="11.21875" style="32" hidden="1" customWidth="1"/>
    <col min="21" max="21" width="9.21875" style="32" hidden="1" customWidth="1"/>
    <col min="22" max="22" width="11.88671875" style="63" hidden="1" customWidth="1"/>
    <col min="23" max="23" width="11.21875" style="32" hidden="1" customWidth="1"/>
    <col min="24" max="24" width="13.109375" style="32" hidden="1" customWidth="1"/>
    <col min="25" max="25" width="11.109375" style="63" hidden="1" customWidth="1"/>
    <col min="26" max="26" width="10" style="32" hidden="1" customWidth="1"/>
    <col min="27" max="27" width="9.21875" style="32" hidden="1" customWidth="1"/>
    <col min="28" max="28" width="13.6640625" style="32" hidden="1" customWidth="1"/>
    <col min="29" max="29" width="12.109375" style="63" hidden="1" customWidth="1"/>
    <col min="30" max="30" width="11.21875" style="32" hidden="1" customWidth="1"/>
    <col min="31" max="31" width="9.21875" style="32" hidden="1" customWidth="1"/>
    <col min="32" max="32" width="11.109375" style="63" hidden="1" customWidth="1"/>
    <col min="33" max="33" width="10" style="32" hidden="1" customWidth="1"/>
    <col min="34" max="34" width="9.21875" style="32" hidden="1" customWidth="1"/>
    <col min="35" max="35" width="13.6640625" style="32" hidden="1" customWidth="1"/>
    <col min="36" max="36" width="12.109375" style="63" hidden="1" customWidth="1"/>
    <col min="37" max="37" width="11.21875" style="32" hidden="1" customWidth="1"/>
    <col min="38" max="38" width="9.21875" style="32" hidden="1" customWidth="1"/>
    <col min="39" max="39" width="11.109375" style="63" hidden="1" customWidth="1"/>
    <col min="40" max="40" width="10" style="32" hidden="1" customWidth="1"/>
    <col min="41" max="41" width="9.21875" style="32" hidden="1" customWidth="1"/>
    <col min="42" max="42" width="13.6640625" style="32" hidden="1" customWidth="1"/>
    <col min="43" max="43" width="12.109375" style="63" hidden="1" customWidth="1"/>
    <col min="44" max="44" width="11.21875" style="32" hidden="1" customWidth="1"/>
    <col min="45" max="45" width="9.21875" style="32" hidden="1" customWidth="1"/>
    <col min="46" max="46" width="11.88671875" style="63" hidden="1" customWidth="1"/>
    <col min="47" max="47" width="11.21875" style="32" hidden="1" customWidth="1"/>
    <col min="48" max="48" width="13" style="32" hidden="1" customWidth="1"/>
    <col min="49" max="49" width="11.109375" style="63" bestFit="1" customWidth="1"/>
    <col min="50" max="50" width="11.21875" style="32" customWidth="1"/>
    <col min="51" max="51" width="9.21875" style="32" customWidth="1"/>
    <col min="52" max="52" width="11.88671875" style="63" customWidth="1"/>
    <col min="53" max="53" width="11.21875" style="32" customWidth="1"/>
    <col min="54" max="54" width="13" style="32" customWidth="1"/>
    <col min="55" max="57" width="11.5546875" style="4"/>
    <col min="58" max="58" width="12.109375" style="4" customWidth="1"/>
    <col min="59" max="59" width="11.6640625" style="4" customWidth="1"/>
    <col min="60" max="61" width="14.6640625" style="4" bestFit="1" customWidth="1"/>
    <col min="62" max="229" width="11.5546875" style="4"/>
    <col min="230" max="230" width="39.33203125" style="4" customWidth="1"/>
    <col min="231" max="485" width="11.5546875" style="4"/>
    <col min="486" max="486" width="39.33203125" style="4" customWidth="1"/>
    <col min="487" max="741" width="11.5546875" style="4"/>
    <col min="742" max="742" width="39.33203125" style="4" customWidth="1"/>
    <col min="743" max="997" width="11.5546875" style="4"/>
    <col min="998" max="998" width="39.33203125" style="4" customWidth="1"/>
    <col min="999" max="1253" width="11.5546875" style="4"/>
    <col min="1254" max="1254" width="39.33203125" style="4" customWidth="1"/>
    <col min="1255" max="1509" width="11.5546875" style="4"/>
    <col min="1510" max="1510" width="39.33203125" style="4" customWidth="1"/>
    <col min="1511" max="1765" width="11.5546875" style="4"/>
    <col min="1766" max="1766" width="39.33203125" style="4" customWidth="1"/>
    <col min="1767" max="2021" width="11.5546875" style="4"/>
    <col min="2022" max="2022" width="39.33203125" style="4" customWidth="1"/>
    <col min="2023" max="2277" width="11.5546875" style="4"/>
    <col min="2278" max="2278" width="39.33203125" style="4" customWidth="1"/>
    <col min="2279" max="2533" width="11.5546875" style="4"/>
    <col min="2534" max="2534" width="39.33203125" style="4" customWidth="1"/>
    <col min="2535" max="2789" width="11.5546875" style="4"/>
    <col min="2790" max="2790" width="39.33203125" style="4" customWidth="1"/>
    <col min="2791" max="3045" width="11.5546875" style="4"/>
    <col min="3046" max="3046" width="39.33203125" style="4" customWidth="1"/>
    <col min="3047" max="3301" width="11.5546875" style="4"/>
    <col min="3302" max="3302" width="39.33203125" style="4" customWidth="1"/>
    <col min="3303" max="3557" width="11.5546875" style="4"/>
    <col min="3558" max="3558" width="39.33203125" style="4" customWidth="1"/>
    <col min="3559" max="3813" width="11.5546875" style="4"/>
    <col min="3814" max="3814" width="39.33203125" style="4" customWidth="1"/>
    <col min="3815" max="4069" width="11.5546875" style="4"/>
    <col min="4070" max="4070" width="39.33203125" style="4" customWidth="1"/>
    <col min="4071" max="4325" width="11.5546875" style="4"/>
    <col min="4326" max="4326" width="39.33203125" style="4" customWidth="1"/>
    <col min="4327" max="4581" width="11.5546875" style="4"/>
    <col min="4582" max="4582" width="39.33203125" style="4" customWidth="1"/>
    <col min="4583" max="4837" width="11.5546875" style="4"/>
    <col min="4838" max="4838" width="39.33203125" style="4" customWidth="1"/>
    <col min="4839" max="5093" width="11.5546875" style="4"/>
    <col min="5094" max="5094" width="39.33203125" style="4" customWidth="1"/>
    <col min="5095" max="5349" width="11.5546875" style="4"/>
    <col min="5350" max="5350" width="39.33203125" style="4" customWidth="1"/>
    <col min="5351" max="5605" width="11.5546875" style="4"/>
    <col min="5606" max="5606" width="39.33203125" style="4" customWidth="1"/>
    <col min="5607" max="5861" width="11.5546875" style="4"/>
    <col min="5862" max="5862" width="39.33203125" style="4" customWidth="1"/>
    <col min="5863" max="6117" width="11.5546875" style="4"/>
    <col min="6118" max="6118" width="39.33203125" style="4" customWidth="1"/>
    <col min="6119" max="6373" width="11.5546875" style="4"/>
    <col min="6374" max="6374" width="39.33203125" style="4" customWidth="1"/>
    <col min="6375" max="6629" width="11.5546875" style="4"/>
    <col min="6630" max="6630" width="39.33203125" style="4" customWidth="1"/>
    <col min="6631" max="6885" width="11.5546875" style="4"/>
    <col min="6886" max="6886" width="39.33203125" style="4" customWidth="1"/>
    <col min="6887" max="7141" width="11.5546875" style="4"/>
    <col min="7142" max="7142" width="39.33203125" style="4" customWidth="1"/>
    <col min="7143" max="7397" width="11.5546875" style="4"/>
    <col min="7398" max="7398" width="39.33203125" style="4" customWidth="1"/>
    <col min="7399" max="7653" width="11.5546875" style="4"/>
    <col min="7654" max="7654" width="39.33203125" style="4" customWidth="1"/>
    <col min="7655" max="7909" width="11.5546875" style="4"/>
    <col min="7910" max="7910" width="39.33203125" style="4" customWidth="1"/>
    <col min="7911" max="8165" width="11.5546875" style="4"/>
    <col min="8166" max="8166" width="39.33203125" style="4" customWidth="1"/>
    <col min="8167" max="8421" width="11.5546875" style="4"/>
    <col min="8422" max="8422" width="39.33203125" style="4" customWidth="1"/>
    <col min="8423" max="8677" width="11.5546875" style="4"/>
    <col min="8678" max="8678" width="39.33203125" style="4" customWidth="1"/>
    <col min="8679" max="8933" width="11.5546875" style="4"/>
    <col min="8934" max="8934" width="39.33203125" style="4" customWidth="1"/>
    <col min="8935" max="9189" width="11.5546875" style="4"/>
    <col min="9190" max="9190" width="39.33203125" style="4" customWidth="1"/>
    <col min="9191" max="9445" width="11.5546875" style="4"/>
    <col min="9446" max="9446" width="39.33203125" style="4" customWidth="1"/>
    <col min="9447" max="9701" width="11.5546875" style="4"/>
    <col min="9702" max="9702" width="39.33203125" style="4" customWidth="1"/>
    <col min="9703" max="9957" width="11.5546875" style="4"/>
    <col min="9958" max="9958" width="39.33203125" style="4" customWidth="1"/>
    <col min="9959" max="10213" width="11.5546875" style="4"/>
    <col min="10214" max="10214" width="39.33203125" style="4" customWidth="1"/>
    <col min="10215" max="10469" width="11.5546875" style="4"/>
    <col min="10470" max="10470" width="39.33203125" style="4" customWidth="1"/>
    <col min="10471" max="10725" width="11.5546875" style="4"/>
    <col min="10726" max="10726" width="39.33203125" style="4" customWidth="1"/>
    <col min="10727" max="10981" width="11.5546875" style="4"/>
    <col min="10982" max="10982" width="39.33203125" style="4" customWidth="1"/>
    <col min="10983" max="11237" width="11.5546875" style="4"/>
    <col min="11238" max="11238" width="39.33203125" style="4" customWidth="1"/>
    <col min="11239" max="11493" width="11.5546875" style="4"/>
    <col min="11494" max="11494" width="39.33203125" style="4" customWidth="1"/>
    <col min="11495" max="11749" width="11.5546875" style="4"/>
    <col min="11750" max="11750" width="39.33203125" style="4" customWidth="1"/>
    <col min="11751" max="12005" width="11.5546875" style="4"/>
    <col min="12006" max="12006" width="39.33203125" style="4" customWidth="1"/>
    <col min="12007" max="12261" width="11.5546875" style="4"/>
    <col min="12262" max="12262" width="39.33203125" style="4" customWidth="1"/>
    <col min="12263" max="12517" width="11.5546875" style="4"/>
    <col min="12518" max="12518" width="39.33203125" style="4" customWidth="1"/>
    <col min="12519" max="12773" width="11.5546875" style="4"/>
    <col min="12774" max="12774" width="39.33203125" style="4" customWidth="1"/>
    <col min="12775" max="13029" width="11.5546875" style="4"/>
    <col min="13030" max="13030" width="39.33203125" style="4" customWidth="1"/>
    <col min="13031" max="13285" width="11.5546875" style="4"/>
    <col min="13286" max="13286" width="39.33203125" style="4" customWidth="1"/>
    <col min="13287" max="13541" width="11.5546875" style="4"/>
    <col min="13542" max="13542" width="39.33203125" style="4" customWidth="1"/>
    <col min="13543" max="13797" width="11.5546875" style="4"/>
    <col min="13798" max="13798" width="39.33203125" style="4" customWidth="1"/>
    <col min="13799" max="14053" width="11.5546875" style="4"/>
    <col min="14054" max="14054" width="39.33203125" style="4" customWidth="1"/>
    <col min="14055" max="14309" width="11.5546875" style="4"/>
    <col min="14310" max="14310" width="39.33203125" style="4" customWidth="1"/>
    <col min="14311" max="14565" width="11.5546875" style="4"/>
    <col min="14566" max="14566" width="39.33203125" style="4" customWidth="1"/>
    <col min="14567" max="14821" width="11.5546875" style="4"/>
    <col min="14822" max="14822" width="39.33203125" style="4" customWidth="1"/>
    <col min="14823" max="15077" width="11.5546875" style="4"/>
    <col min="15078" max="15078" width="39.33203125" style="4" customWidth="1"/>
    <col min="15079" max="15333" width="11.5546875" style="4"/>
    <col min="15334" max="15334" width="39.33203125" style="4" customWidth="1"/>
    <col min="15335" max="15559" width="11.5546875" style="4"/>
    <col min="15560" max="16384" width="11.44140625" style="4" customWidth="1"/>
  </cols>
  <sheetData>
    <row r="1" spans="1:54" s="3" customFormat="1" x14ac:dyDescent="0.3">
      <c r="B1" s="59"/>
      <c r="C1" s="15"/>
      <c r="D1" s="15"/>
      <c r="E1" s="59"/>
      <c r="F1" s="15"/>
      <c r="G1" s="15"/>
      <c r="H1" s="59"/>
      <c r="I1" s="15"/>
      <c r="J1" s="15"/>
      <c r="K1" s="15"/>
      <c r="L1" s="59"/>
      <c r="M1" s="15"/>
      <c r="N1" s="15"/>
      <c r="O1" s="59"/>
      <c r="P1" s="15"/>
      <c r="Q1" s="15"/>
      <c r="R1" s="15"/>
      <c r="S1" s="59"/>
      <c r="T1" s="15"/>
      <c r="U1" s="15"/>
      <c r="V1" s="59"/>
      <c r="W1" s="15"/>
      <c r="X1" s="15"/>
      <c r="Y1" s="59"/>
      <c r="Z1" s="15"/>
      <c r="AA1" s="15"/>
      <c r="AB1" s="15"/>
      <c r="AC1" s="59"/>
      <c r="AD1" s="15"/>
      <c r="AE1" s="15"/>
      <c r="AF1" s="59"/>
      <c r="AG1" s="15"/>
      <c r="AH1" s="15"/>
      <c r="AI1" s="15"/>
      <c r="AJ1" s="59"/>
      <c r="AK1" s="15"/>
      <c r="AL1" s="15"/>
      <c r="AM1" s="59"/>
      <c r="AN1" s="15"/>
      <c r="AO1" s="15"/>
      <c r="AP1" s="15"/>
      <c r="AQ1" s="59"/>
      <c r="AR1" s="15"/>
      <c r="AS1" s="15"/>
      <c r="AT1" s="59"/>
      <c r="AU1" s="15"/>
      <c r="AV1" s="15"/>
      <c r="AW1" s="59"/>
      <c r="AX1" s="15"/>
      <c r="AY1" s="15"/>
      <c r="AZ1" s="59"/>
      <c r="BA1" s="15"/>
      <c r="BB1" s="15"/>
    </row>
    <row r="2" spans="1:54" s="3" customFormat="1" ht="14.4" customHeight="1" x14ac:dyDescent="0.3">
      <c r="A2" s="318" t="s">
        <v>38</v>
      </c>
      <c r="B2" s="60"/>
      <c r="C2" s="60"/>
      <c r="D2" s="60"/>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row>
    <row r="3" spans="1:54" s="3" customFormat="1" ht="15" customHeight="1" x14ac:dyDescent="0.3">
      <c r="A3" s="318"/>
      <c r="B3" s="60"/>
      <c r="C3" s="60"/>
      <c r="D3" s="60"/>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c r="BB3" s="319"/>
    </row>
    <row r="4" spans="1:54" s="8" customFormat="1" ht="28.8" customHeight="1" x14ac:dyDescent="0.3">
      <c r="A4" s="81" t="s">
        <v>33</v>
      </c>
      <c r="B4" s="80">
        <v>2023</v>
      </c>
      <c r="C4" s="82" t="s">
        <v>29</v>
      </c>
      <c r="D4" s="84" t="s">
        <v>30</v>
      </c>
      <c r="E4" s="80" t="s">
        <v>119</v>
      </c>
      <c r="F4" s="82" t="s">
        <v>29</v>
      </c>
      <c r="G4" s="82" t="s">
        <v>30</v>
      </c>
      <c r="H4" s="40" t="s">
        <v>120</v>
      </c>
      <c r="I4" s="82" t="s">
        <v>29</v>
      </c>
      <c r="J4" s="82" t="s">
        <v>30</v>
      </c>
      <c r="K4" s="82" t="s">
        <v>121</v>
      </c>
      <c r="L4" s="83" t="s">
        <v>125</v>
      </c>
      <c r="M4" s="82" t="s">
        <v>29</v>
      </c>
      <c r="N4" s="84" t="s">
        <v>30</v>
      </c>
      <c r="O4" s="80" t="s">
        <v>122</v>
      </c>
      <c r="P4" s="82" t="s">
        <v>29</v>
      </c>
      <c r="Q4" s="82" t="s">
        <v>30</v>
      </c>
      <c r="R4" s="82" t="s">
        <v>121</v>
      </c>
      <c r="S4" s="83" t="s">
        <v>125</v>
      </c>
      <c r="T4" s="82" t="s">
        <v>29</v>
      </c>
      <c r="U4" s="84" t="s">
        <v>30</v>
      </c>
      <c r="V4" s="85" t="s">
        <v>123</v>
      </c>
      <c r="W4" s="82" t="s">
        <v>29</v>
      </c>
      <c r="X4" s="82" t="s">
        <v>124</v>
      </c>
      <c r="Y4" s="80" t="s">
        <v>210</v>
      </c>
      <c r="Z4" s="82" t="s">
        <v>29</v>
      </c>
      <c r="AA4" s="82" t="s">
        <v>30</v>
      </c>
      <c r="AB4" s="82" t="s">
        <v>121</v>
      </c>
      <c r="AC4" s="83" t="s">
        <v>125</v>
      </c>
      <c r="AD4" s="82" t="s">
        <v>29</v>
      </c>
      <c r="AE4" s="84" t="s">
        <v>30</v>
      </c>
      <c r="AF4" s="80" t="s">
        <v>218</v>
      </c>
      <c r="AG4" s="82" t="s">
        <v>29</v>
      </c>
      <c r="AH4" s="82" t="s">
        <v>30</v>
      </c>
      <c r="AI4" s="82" t="s">
        <v>121</v>
      </c>
      <c r="AJ4" s="83" t="s">
        <v>125</v>
      </c>
      <c r="AK4" s="82" t="s">
        <v>29</v>
      </c>
      <c r="AL4" s="84" t="s">
        <v>30</v>
      </c>
      <c r="AM4" s="80" t="s">
        <v>219</v>
      </c>
      <c r="AN4" s="82" t="s">
        <v>29</v>
      </c>
      <c r="AO4" s="82" t="s">
        <v>30</v>
      </c>
      <c r="AP4" s="82" t="s">
        <v>121</v>
      </c>
      <c r="AQ4" s="83" t="s">
        <v>125</v>
      </c>
      <c r="AR4" s="82" t="s">
        <v>29</v>
      </c>
      <c r="AS4" s="84" t="s">
        <v>30</v>
      </c>
      <c r="AT4" s="85" t="s">
        <v>123</v>
      </c>
      <c r="AU4" s="82" t="s">
        <v>29</v>
      </c>
      <c r="AV4" s="82" t="s">
        <v>124</v>
      </c>
      <c r="AW4" s="83" t="s">
        <v>220</v>
      </c>
      <c r="AX4" s="82" t="s">
        <v>29</v>
      </c>
      <c r="AY4" s="84" t="s">
        <v>30</v>
      </c>
      <c r="AZ4" s="85" t="s">
        <v>221</v>
      </c>
      <c r="BA4" s="82" t="s">
        <v>29</v>
      </c>
      <c r="BB4" s="82" t="s">
        <v>124</v>
      </c>
    </row>
    <row r="5" spans="1:54" s="28" customFormat="1" ht="18" customHeight="1" x14ac:dyDescent="0.3">
      <c r="A5" s="19" t="s">
        <v>37</v>
      </c>
      <c r="B5" s="70">
        <f>+B6+B11+B16+B19</f>
        <v>265501.55</v>
      </c>
      <c r="C5" s="36">
        <f>+C6+C11+C16+C19</f>
        <v>1</v>
      </c>
      <c r="D5" s="42"/>
      <c r="E5" s="70">
        <f>+E6+E11+E16+E19</f>
        <v>22820.54</v>
      </c>
      <c r="F5" s="36">
        <f>+F6+F11+F16+F19</f>
        <v>1</v>
      </c>
      <c r="G5" s="36"/>
      <c r="H5" s="61">
        <f>+H6+H11+H16+H19</f>
        <v>24029.919999999998</v>
      </c>
      <c r="I5" s="36">
        <f>+I6+I11+I16+I19</f>
        <v>1</v>
      </c>
      <c r="J5" s="36"/>
      <c r="K5" s="36">
        <f>IF(AND(E5=0,H5&gt;0),100%,IF(AND(E5&lt;0,H5=0),(E5-H5)/E5,IF(AND(E5&gt;0,H5&gt;0),(H5-E5)/E5,IF(AND(E5=0,H5=0),0,(H5-E5)/E5))))</f>
        <v>5.2995240252859808E-2</v>
      </c>
      <c r="L5" s="61">
        <f>+L6+L11+L16+L19</f>
        <v>46850.46</v>
      </c>
      <c r="M5" s="36">
        <f>+M6+M11+M16+M19</f>
        <v>1</v>
      </c>
      <c r="N5" s="42"/>
      <c r="O5" s="70">
        <f>+O6+O11+O16+O19</f>
        <v>24512.29</v>
      </c>
      <c r="P5" s="36">
        <f>+P6+P11+P16+P19</f>
        <v>1</v>
      </c>
      <c r="Q5" s="36"/>
      <c r="R5" s="36">
        <f>IF(AND(H5=0,O5&gt;0),100%,IF(AND(H5&lt;0,O5=0),(H5-O5)/H5,IF(AND(H5&gt;0,O5&gt;0),(O5-H5)/H5,IF(AND(H5=0,O5=0),0,(O5-H5)/H5))))</f>
        <v>2.0073724756470377E-2</v>
      </c>
      <c r="S5" s="61">
        <f>+S6+S11+S16+S19</f>
        <v>71362.75</v>
      </c>
      <c r="T5" s="36">
        <f>+T6+T11+T16+T19</f>
        <v>1</v>
      </c>
      <c r="U5" s="42"/>
      <c r="V5" s="70">
        <f>+V6+V11+V16+V19</f>
        <v>57000</v>
      </c>
      <c r="W5" s="36">
        <f>+W6+W11+W16+W19</f>
        <v>1</v>
      </c>
      <c r="X5" s="42">
        <f>IF(AND(V5=0,S5&gt;0),100%,IF(AND(V5&lt;0,S5=0),(V5-S5)/V5,IF(AND(V5&gt;0,S5&gt;0),(S5-V5)/V5,IF(AND(V5=0,S5=0),0,(S5-V5)/V5))))</f>
        <v>0.25197807017543861</v>
      </c>
      <c r="Y5" s="70">
        <f>+Y6+Y11+Y16+Y19</f>
        <v>23363.1</v>
      </c>
      <c r="Z5" s="36">
        <f>+Z6+Z11+Z16+Z19</f>
        <v>1</v>
      </c>
      <c r="AA5" s="36"/>
      <c r="AB5" s="36">
        <f t="shared" ref="AB5:AB68" si="0">IF(AND(O5=0,Y5&gt;0),100%,IF(AND(O5&lt;0,Y5=0),(O5-Y5)/O5,IF(AND(O5&gt;0,Y5&gt;0),(Y5-O5)/O5,IF(AND(O5=0,Y5=0),0,(Y5-O5)/O5))))</f>
        <v>-4.6882196645029996E-2</v>
      </c>
      <c r="AC5" s="61">
        <f>+AC6+AC11+AC16+AC19</f>
        <v>94725.85</v>
      </c>
      <c r="AD5" s="36">
        <f>+AD6+AD11+AD16+AD19</f>
        <v>1</v>
      </c>
      <c r="AE5" s="42"/>
      <c r="AF5" s="70">
        <f>+AF6+AF11+AF16+AF19</f>
        <v>32031.11</v>
      </c>
      <c r="AG5" s="36">
        <f>+AG6+AG11+AG16+AG19</f>
        <v>1</v>
      </c>
      <c r="AH5" s="36"/>
      <c r="AI5" s="36">
        <f>IF(AND(V5=0,AF5&gt;0),100%,IF(AND(V5&lt;0,AF5=0),(V5-AF5)/V5,IF(AND(V5&gt;0,AF5&gt;0),(AF5-V5)/V5,IF(AND(V5=0,AF5=0),0,(AF5-V5)/V5))))</f>
        <v>-0.43805070175438593</v>
      </c>
      <c r="AJ5" s="61">
        <f>+AJ6+AJ11+AJ16+AJ19</f>
        <v>126756.96</v>
      </c>
      <c r="AK5" s="36">
        <f>+AK6+AK11+AK16+AK19</f>
        <v>1</v>
      </c>
      <c r="AL5" s="42"/>
      <c r="AM5" s="70">
        <f>+AM6+AM11+AM16+AM19</f>
        <v>36857.660000000003</v>
      </c>
      <c r="AN5" s="36">
        <f>+AN6+AN11+AN16+AN19</f>
        <v>1</v>
      </c>
      <c r="AO5" s="36"/>
      <c r="AP5" s="36">
        <f>IF(AND(AC5=0,AM5&gt;0),100%,IF(AND(AC5&lt;0,AM5=0),(AC5-AM5)/AC5,IF(AND(AC5&gt;0,AM5&gt;0),(AM5-AC5)/AC5,IF(AND(AC5=0,AM5=0),0,(AM5-AC5)/AC5))))</f>
        <v>-0.61090177601995654</v>
      </c>
      <c r="AQ5" s="61">
        <f>+AQ6+AQ11+AQ16+AQ19</f>
        <v>163614.62</v>
      </c>
      <c r="AR5" s="36">
        <f>+AR6+AR11+AR16+AR19</f>
        <v>1</v>
      </c>
      <c r="AS5" s="42"/>
      <c r="AT5" s="70">
        <f>+AT6+AT11+AT16+AT19</f>
        <v>114000</v>
      </c>
      <c r="AU5" s="36">
        <f>+AU6+AU11+AU16+AU19</f>
        <v>1</v>
      </c>
      <c r="AV5" s="42">
        <f>IF(AND(AT5=0,AQ5&gt;0),100%,IF(AND(AT5&lt;0,AQ5=0),(AT5-AQ5)/AT5,IF(AND(AT5&gt;0,AQ5&gt;0),(AQ5-AT5)/AT5,IF(AND(AT5=0,AQ5=0),0,(AQ5-AT5)/AT5))))</f>
        <v>0.43521596491228065</v>
      </c>
      <c r="AW5" s="70">
        <f>+AW6+AW11+AW16+AW19</f>
        <v>29000</v>
      </c>
      <c r="AX5" s="36">
        <f>+AX6+AX11+AX16+AX19</f>
        <v>1</v>
      </c>
      <c r="AY5" s="42"/>
      <c r="AZ5" s="70">
        <f>+AZ6+AZ11+AZ16+AZ19</f>
        <v>19000</v>
      </c>
      <c r="BA5" s="36">
        <f>+BA6+BA11+BA16+BA19</f>
        <v>1</v>
      </c>
      <c r="BB5" s="42">
        <f>IF(AND(AZ5=0,AW5&gt;0),100%,IF(AND(AZ5&lt;0,AW5=0),(AZ5-AW5)/AZ5,IF(AND(AZ5&gt;0,AW5&gt;0),(AW5-AZ5)/AZ5,IF(AND(AZ5=0,AW5=0),0,(AW5-AZ5)/AZ5))))</f>
        <v>0.52631578947368418</v>
      </c>
    </row>
    <row r="6" spans="1:54" s="6" customFormat="1" hidden="1" outlineLevel="1" x14ac:dyDescent="0.3">
      <c r="A6" s="37" t="s">
        <v>39</v>
      </c>
      <c r="B6" s="71">
        <f>+B7-B8-B9</f>
        <v>265501.55</v>
      </c>
      <c r="C6" s="38">
        <f>IF(AND(B5=0,B6&gt;=0),,B6/B5)</f>
        <v>1</v>
      </c>
      <c r="D6" s="43"/>
      <c r="E6" s="71">
        <f>+E7-E8-E9</f>
        <v>22820.54</v>
      </c>
      <c r="F6" s="38">
        <f>IF(AND(E5=0,E6&gt;=0),,E6/E5)</f>
        <v>1</v>
      </c>
      <c r="G6" s="39"/>
      <c r="H6" s="62">
        <f>+H7-H8-H9</f>
        <v>24029.919999999998</v>
      </c>
      <c r="I6" s="38">
        <f>IF(AND(H5=0,H6&gt;=0),,H6/H5)</f>
        <v>1</v>
      </c>
      <c r="J6" s="39"/>
      <c r="K6" s="38">
        <f t="shared" ref="K6:K69" si="1">IF(AND(E6=0,H6&gt;0),100%,IF(AND(E6&lt;0,H6=0),(E6-H6)/E6,IF(AND(E6&gt;0,H6&gt;0),(H6-E6)/E6,IF(AND(E6=0,H6=0),0,(H6-E6)/E6))))</f>
        <v>5.2995240252859808E-2</v>
      </c>
      <c r="L6" s="62">
        <f>+L7-L8-L9</f>
        <v>46850.46</v>
      </c>
      <c r="M6" s="38">
        <f>IF(AND(L5=0,L6&gt;=0),,L6/L5)</f>
        <v>1</v>
      </c>
      <c r="N6" s="43"/>
      <c r="O6" s="71">
        <f>+O7-O8-O9</f>
        <v>24512.29</v>
      </c>
      <c r="P6" s="38">
        <f>IF(AND(O5=0,O6&gt;=0),,O6/O5)</f>
        <v>1</v>
      </c>
      <c r="Q6" s="39"/>
      <c r="R6" s="38">
        <f t="shared" ref="R6:R69" si="2">IF(AND(H6=0,O6&gt;0),100%,IF(AND(H6&lt;0,O6=0),(H6-O6)/H6,IF(AND(H6&gt;0,O6&gt;0),(O6-H6)/H6,IF(AND(H6=0,O6=0),0,(O6-H6)/H6))))</f>
        <v>2.0073724756470377E-2</v>
      </c>
      <c r="S6" s="62">
        <f>+S7-S8-S9</f>
        <v>71362.75</v>
      </c>
      <c r="T6" s="38">
        <f>IF(AND(S5=0,S6&gt;=0),,S6/S5)</f>
        <v>1</v>
      </c>
      <c r="U6" s="43"/>
      <c r="V6" s="71">
        <f>+V7-V8-V9</f>
        <v>57000</v>
      </c>
      <c r="W6" s="38">
        <f>IF(AND(V5=0,V6&gt;=0),,V6/V5)</f>
        <v>1</v>
      </c>
      <c r="X6" s="91">
        <f t="shared" ref="X6:X69" si="3">IF(AND(V6=0,S6&gt;0),100%,IF(AND(V6&lt;0,S6=0),(V6-S6)/V6,IF(AND(V6&gt;0,S6&gt;0),(S6-V6)/V6,IF(AND(V6=0,S6=0),0,(S6-V6)/V6))))</f>
        <v>0.25197807017543861</v>
      </c>
      <c r="Y6" s="71">
        <f>+Y7-Y8-Y9</f>
        <v>23363.1</v>
      </c>
      <c r="Z6" s="38">
        <f>IF(AND(Y5=0,Y6&gt;=0),,Y6/Y5)</f>
        <v>1</v>
      </c>
      <c r="AA6" s="39"/>
      <c r="AB6" s="38">
        <f t="shared" si="0"/>
        <v>-4.6882196645029996E-2</v>
      </c>
      <c r="AC6" s="62">
        <f>+AC7-AC8-AC9</f>
        <v>94725.85</v>
      </c>
      <c r="AD6" s="38">
        <f>IF(AND(AC5=0,AC6&gt;=0),,AC6/AC5)</f>
        <v>1</v>
      </c>
      <c r="AE6" s="43"/>
      <c r="AF6" s="71">
        <f>+AF7-AF8-AF9</f>
        <v>32031.11</v>
      </c>
      <c r="AG6" s="38">
        <f>IF(AND(AF5=0,AF6&gt;=0),,AF6/AF5)</f>
        <v>1</v>
      </c>
      <c r="AH6" s="39"/>
      <c r="AI6" s="38">
        <f>IF(AND(V6=0,AF6&gt;0),100%,IF(AND(V6&lt;0,AF6=0),(V6-AF6)/V6,IF(AND(V6&gt;0,AF6&gt;0),(AF6-V6)/V6,IF(AND(V6=0,AF6=0),0,(AF6-V6)/V6))))</f>
        <v>-0.43805070175438593</v>
      </c>
      <c r="AJ6" s="62">
        <f>+AJ7-AJ8-AJ9</f>
        <v>126756.96</v>
      </c>
      <c r="AK6" s="38">
        <f>IF(AND(AJ5=0,AJ6&gt;=0),,AJ6/AJ5)</f>
        <v>1</v>
      </c>
      <c r="AL6" s="43"/>
      <c r="AM6" s="71">
        <f>+AM7-AM8-AM9</f>
        <v>36857.660000000003</v>
      </c>
      <c r="AN6" s="38">
        <f>IF(AND(AM5=0,AM6&gt;=0),,AM6/AM5)</f>
        <v>1</v>
      </c>
      <c r="AO6" s="39"/>
      <c r="AP6" s="38">
        <f>IF(AND(AC6=0,AM6&gt;0),100%,IF(AND(AC6&lt;0,AM6=0),(AC6-AM6)/AC6,IF(AND(AC6&gt;0,AM6&gt;0),(AM6-AC6)/AC6,IF(AND(AC6=0,AM6=0),0,(AM6-AC6)/AC6))))</f>
        <v>-0.61090177601995654</v>
      </c>
      <c r="AQ6" s="62">
        <f>+AQ7-AQ8-AQ9</f>
        <v>163614.62</v>
      </c>
      <c r="AR6" s="38">
        <f>IF(AND(AQ5=0,AQ6&gt;=0),,AQ6/AQ5)</f>
        <v>1</v>
      </c>
      <c r="AS6" s="43"/>
      <c r="AT6" s="71">
        <f>+AT7-AT8-AT9</f>
        <v>114000</v>
      </c>
      <c r="AU6" s="38">
        <f>IF(AND(AT5=0,AT6&gt;=0),,AT6/AT5)</f>
        <v>1</v>
      </c>
      <c r="AV6" s="91">
        <f t="shared" ref="AV6:AV69" si="4">IF(AND(AT6=0,AQ6&gt;0),100%,IF(AND(AT6&lt;0,AQ6=0),(AT6-AQ6)/AT6,IF(AND(AT6&gt;0,AQ6&gt;0),(AQ6-AT6)/AT6,IF(AND(AT6=0,AQ6=0),0,(AQ6-AT6)/AT6))))</f>
        <v>0.43521596491228065</v>
      </c>
      <c r="AW6" s="71">
        <f>+AW7-AW8-AW9</f>
        <v>29000</v>
      </c>
      <c r="AX6" s="38">
        <f>IF(AND(AW5=0,AW6&gt;=0),,AW6/AW5)</f>
        <v>1</v>
      </c>
      <c r="AY6" s="43"/>
      <c r="AZ6" s="71">
        <f>+AZ7-AZ8-AZ9</f>
        <v>19000</v>
      </c>
      <c r="BA6" s="38">
        <f>IF(AND(AZ5=0,AZ6&gt;=0),,AZ6/AZ5)</f>
        <v>1</v>
      </c>
      <c r="BB6" s="91">
        <f t="shared" ref="BB6:BB69" si="5">IF(AND(AZ6=0,AW6&gt;0),100%,IF(AND(AZ6&lt;0,AW6=0),(AZ6-AW6)/AZ6,IF(AND(AZ6&gt;0,AW6&gt;0),(AW6-AZ6)/AZ6,IF(AND(AZ6=0,AW6=0),0,(AW6-AZ6)/AZ6))))</f>
        <v>0.52631578947368418</v>
      </c>
    </row>
    <row r="7" spans="1:54" hidden="1" outlineLevel="1" x14ac:dyDescent="0.3">
      <c r="A7" s="29" t="s">
        <v>34</v>
      </c>
      <c r="B7" s="72">
        <v>265501.55</v>
      </c>
      <c r="C7" s="30">
        <f>IF(AND(B5=0,B7&gt;=0),,B7/B5)</f>
        <v>1</v>
      </c>
      <c r="D7" s="44"/>
      <c r="E7" s="72">
        <v>22820.54</v>
      </c>
      <c r="F7" s="30">
        <f>IF(AND(E5=0,E7&gt;=0),,E7/E5)</f>
        <v>1</v>
      </c>
      <c r="G7" s="14"/>
      <c r="H7" s="63">
        <v>24029.919999999998</v>
      </c>
      <c r="I7" s="30">
        <f>IF(AND(H5=0,H7&gt;=0),,H7/H5)</f>
        <v>1</v>
      </c>
      <c r="J7" s="14"/>
      <c r="K7" s="30">
        <f t="shared" si="1"/>
        <v>5.2995240252859808E-2</v>
      </c>
      <c r="L7" s="63">
        <f>+E7+H7</f>
        <v>46850.46</v>
      </c>
      <c r="M7" s="30">
        <f>IF(AND(L5=0,L7&gt;=0),,L7/L5)</f>
        <v>1</v>
      </c>
      <c r="N7" s="44"/>
      <c r="O7" s="72">
        <v>24512.29</v>
      </c>
      <c r="P7" s="30">
        <f>IF(AND(O5=0,O7&gt;=0),,O7/O5)</f>
        <v>1</v>
      </c>
      <c r="Q7" s="14"/>
      <c r="R7" s="30">
        <f t="shared" si="2"/>
        <v>2.0073724756470377E-2</v>
      </c>
      <c r="S7" s="63">
        <f>+L7+O7</f>
        <v>71362.75</v>
      </c>
      <c r="T7" s="30">
        <f>IF(AND(S5=0,S7&gt;=0),,S7/S5)</f>
        <v>1</v>
      </c>
      <c r="U7" s="44"/>
      <c r="V7" s="72">
        <f>19000*3</f>
        <v>57000</v>
      </c>
      <c r="W7" s="30">
        <f>IF(AND(V5=0,V7&gt;=0),,V7/V5)</f>
        <v>1</v>
      </c>
      <c r="X7" s="47">
        <f t="shared" si="3"/>
        <v>0.25197807017543861</v>
      </c>
      <c r="Y7" s="72">
        <v>23363.1</v>
      </c>
      <c r="Z7" s="30">
        <f>IF(AND(Y5=0,Y7&gt;=0),,Y7/Y5)</f>
        <v>1</v>
      </c>
      <c r="AA7" s="14"/>
      <c r="AB7" s="30">
        <f>IF(AND(O7=0,Y7&gt;0),100%,IF(AND(O7&lt;0,Y7=0),(O7-Y7)/O7,IF(AND(O7&gt;0,Y7&gt;0),(Y7-O7)/O7,IF(AND(O7=0,Y7=0),0,(Y7-O7)/O7))))</f>
        <v>-4.6882196645029996E-2</v>
      </c>
      <c r="AC7" s="63">
        <f>+S7+Y7</f>
        <v>94725.85</v>
      </c>
      <c r="AD7" s="30">
        <f>IF(AND(AC5=0,AC7&gt;=0),,AC7/AC5)</f>
        <v>1</v>
      </c>
      <c r="AE7" s="44"/>
      <c r="AF7" s="72">
        <v>32031.11</v>
      </c>
      <c r="AG7" s="30">
        <f>IF(AND(AF5=0,AF7&gt;=0),,AF7/AF5)</f>
        <v>1</v>
      </c>
      <c r="AH7" s="14"/>
      <c r="AI7" s="30">
        <f>IF(AND(V7=0,AF7&gt;0),100%,IF(AND(V7&lt;0,AF7=0),(V7-AF7)/V7,IF(AND(V7&gt;0,AF7&gt;0),(AF7-V7)/V7,IF(AND(V7=0,AF7=0),0,(AF7-V7)/V7))))</f>
        <v>-0.43805070175438593</v>
      </c>
      <c r="AJ7" s="63">
        <f>+AC7+AF7</f>
        <v>126756.96</v>
      </c>
      <c r="AK7" s="30">
        <f>IF(AND(AJ5=0,AJ7&gt;=0),,AJ7/AJ5)</f>
        <v>1</v>
      </c>
      <c r="AL7" s="44"/>
      <c r="AM7" s="72">
        <v>36857.660000000003</v>
      </c>
      <c r="AN7" s="30">
        <f>IF(AND(AM5=0,AM7&gt;=0),,AM7/AM5)</f>
        <v>1</v>
      </c>
      <c r="AO7" s="14"/>
      <c r="AP7" s="30">
        <f>IF(AND(AC7=0,AM7&gt;0),100%,IF(AND(AC7&lt;0,AM7=0),(AC7-AM7)/AC7,IF(AND(AC7&gt;0,AM7&gt;0),(AM7-AC7)/AC7,IF(AND(AC7=0,AM7=0),0,(AM7-AC7)/AC7))))</f>
        <v>-0.61090177601995654</v>
      </c>
      <c r="AQ7" s="63">
        <f>+AJ7+AM7</f>
        <v>163614.62</v>
      </c>
      <c r="AR7" s="30">
        <f>IF(AND(AQ5=0,AQ7&gt;=0),,AQ7/AQ5)</f>
        <v>1</v>
      </c>
      <c r="AS7" s="44"/>
      <c r="AT7" s="72">
        <f>+V7*2</f>
        <v>114000</v>
      </c>
      <c r="AU7" s="30">
        <f>IF(AND(AT5=0,AT7&gt;=0),,AT7/AT5)</f>
        <v>1</v>
      </c>
      <c r="AV7" s="47">
        <f t="shared" si="4"/>
        <v>0.43521596491228065</v>
      </c>
      <c r="AW7" s="72">
        <f>+BD141</f>
        <v>29000</v>
      </c>
      <c r="AX7" s="30">
        <f>IF(AND(AW5=0,AW7&gt;=0),,AW7/AW5)</f>
        <v>1</v>
      </c>
      <c r="AY7" s="44"/>
      <c r="AZ7" s="72">
        <f>+AT7/6</f>
        <v>19000</v>
      </c>
      <c r="BA7" s="30">
        <f>IF(AND(AZ5=0,AZ7&gt;=0),,AZ7/AZ5)</f>
        <v>1</v>
      </c>
      <c r="BB7" s="47">
        <f t="shared" si="5"/>
        <v>0.52631578947368418</v>
      </c>
    </row>
    <row r="8" spans="1:54" hidden="1" outlineLevel="1" x14ac:dyDescent="0.3">
      <c r="A8" s="29" t="s">
        <v>36</v>
      </c>
      <c r="B8" s="72"/>
      <c r="C8" s="30">
        <f>IF(AND(B5=0,B8&gt;=0),,B8/B5)</f>
        <v>0</v>
      </c>
      <c r="D8" s="44"/>
      <c r="E8" s="72"/>
      <c r="F8" s="30">
        <f>IF(AND(E5=0,E8&gt;=0),,E8/E5)</f>
        <v>0</v>
      </c>
      <c r="G8" s="14"/>
      <c r="I8" s="30">
        <f>IF(AND(H5=0,H8&gt;=0),,H8/H5)</f>
        <v>0</v>
      </c>
      <c r="J8" s="14"/>
      <c r="K8" s="30">
        <f t="shared" si="1"/>
        <v>0</v>
      </c>
      <c r="L8" s="63">
        <f>+E8+H8</f>
        <v>0</v>
      </c>
      <c r="M8" s="30">
        <f>IF(AND(L5=0,L8&gt;=0),,L8/L5)</f>
        <v>0</v>
      </c>
      <c r="N8" s="44"/>
      <c r="O8" s="72"/>
      <c r="P8" s="30">
        <f>IF(AND(O5=0,O8&gt;=0),,O8/O5)</f>
        <v>0</v>
      </c>
      <c r="Q8" s="14"/>
      <c r="R8" s="30">
        <f t="shared" si="2"/>
        <v>0</v>
      </c>
      <c r="S8" s="63">
        <f>+L8+O8</f>
        <v>0</v>
      </c>
      <c r="T8" s="30">
        <f>IF(AND(S5=0,S8&gt;=0),,S8/S5)</f>
        <v>0</v>
      </c>
      <c r="U8" s="44"/>
      <c r="V8" s="72"/>
      <c r="W8" s="30">
        <f>IF(AND(V5=0,V8&gt;=0),,V8/V5)</f>
        <v>0</v>
      </c>
      <c r="X8" s="47">
        <f t="shared" si="3"/>
        <v>0</v>
      </c>
      <c r="Y8" s="72"/>
      <c r="Z8" s="30">
        <f>IF(AND(Y5=0,Y8&gt;=0),,Y8/Y5)</f>
        <v>0</v>
      </c>
      <c r="AA8" s="14"/>
      <c r="AB8" s="30">
        <f t="shared" si="0"/>
        <v>0</v>
      </c>
      <c r="AC8" s="63">
        <f>+S8+Y8</f>
        <v>0</v>
      </c>
      <c r="AD8" s="30">
        <f>IF(AND(AC5=0,AC8&gt;=0),,AC8/AC5)</f>
        <v>0</v>
      </c>
      <c r="AE8" s="44"/>
      <c r="AF8" s="72"/>
      <c r="AG8" s="30">
        <f>IF(AND(AF5=0,AF8&gt;=0),,AF8/AF5)</f>
        <v>0</v>
      </c>
      <c r="AH8" s="14"/>
      <c r="AI8" s="30">
        <f t="shared" ref="AI8:AI71" si="6">IF(AND(V8=0,AF8&gt;0),100%,IF(AND(V8&lt;0,AF8=0),(V8-AF8)/V8,IF(AND(V8&gt;0,AF8&gt;0),(AF8-V8)/V8,IF(AND(V8=0,AF8=0),0,(AF8-V8)/V8))))</f>
        <v>0</v>
      </c>
      <c r="AJ8" s="63">
        <f t="shared" ref="AJ8:AJ71" si="7">+AC8+AF8</f>
        <v>0</v>
      </c>
      <c r="AK8" s="30">
        <f>IF(AND(AJ5=0,AJ8&gt;=0),,AJ8/AJ5)</f>
        <v>0</v>
      </c>
      <c r="AL8" s="44"/>
      <c r="AM8" s="72"/>
      <c r="AN8" s="30">
        <f>IF(AND(AM5=0,AM8&gt;=0),,AM8/AM5)</f>
        <v>0</v>
      </c>
      <c r="AO8" s="14"/>
      <c r="AP8" s="30">
        <f t="shared" ref="AP8:AP71" si="8">IF(AND(AC8=0,AM8&gt;0),100%,IF(AND(AC8&lt;0,AM8=0),(AC8-AM8)/AC8,IF(AND(AC8&gt;0,AM8&gt;0),(AM8-AC8)/AC8,IF(AND(AC8=0,AM8=0),0,(AM8-AC8)/AC8))))</f>
        <v>0</v>
      </c>
      <c r="AQ8" s="63">
        <f t="shared" ref="AQ8:AQ71" si="9">+AJ8+AM8</f>
        <v>0</v>
      </c>
      <c r="AR8" s="30">
        <f>IF(AND(AQ5=0,AQ8&gt;=0),,AQ8/AQ5)</f>
        <v>0</v>
      </c>
      <c r="AS8" s="44"/>
      <c r="AT8" s="72">
        <f>+V8*2</f>
        <v>0</v>
      </c>
      <c r="AU8" s="30">
        <f>IF(AND(AT5=0,AT8&gt;=0),,AT8/AT5)</f>
        <v>0</v>
      </c>
      <c r="AV8" s="47">
        <f t="shared" si="4"/>
        <v>0</v>
      </c>
      <c r="AW8" s="72">
        <f>+AQ8/6</f>
        <v>0</v>
      </c>
      <c r="AX8" s="30">
        <f>IF(AND(AW5=0,AW8&gt;=0),,AW8/AW5)</f>
        <v>0</v>
      </c>
      <c r="AY8" s="44"/>
      <c r="AZ8" s="72">
        <f>+AT8/6</f>
        <v>0</v>
      </c>
      <c r="BA8" s="30">
        <f>IF(AND(AZ5=0,AZ8&gt;=0),,AZ8/AZ5)</f>
        <v>0</v>
      </c>
      <c r="BB8" s="47">
        <f t="shared" si="5"/>
        <v>0</v>
      </c>
    </row>
    <row r="9" spans="1:54" hidden="1" outlineLevel="1" x14ac:dyDescent="0.3">
      <c r="A9" s="29" t="s">
        <v>53</v>
      </c>
      <c r="B9" s="72"/>
      <c r="C9" s="30">
        <f>IF(AND(B5=0,B9&gt;=0),,B9/B5)</f>
        <v>0</v>
      </c>
      <c r="D9" s="44"/>
      <c r="E9" s="72"/>
      <c r="F9" s="30">
        <f>IF(AND(E5=0,E9&gt;=0),,E9/E5)</f>
        <v>0</v>
      </c>
      <c r="G9" s="14"/>
      <c r="I9" s="30">
        <f>IF(AND(H5=0,H9&gt;=0),,H9/H5)</f>
        <v>0</v>
      </c>
      <c r="J9" s="14"/>
      <c r="K9" s="30">
        <f t="shared" si="1"/>
        <v>0</v>
      </c>
      <c r="L9" s="63">
        <f>+E9+H9</f>
        <v>0</v>
      </c>
      <c r="M9" s="30">
        <f>IF(AND(L5=0,L9&gt;=0),,L9/L5)</f>
        <v>0</v>
      </c>
      <c r="N9" s="44"/>
      <c r="O9" s="72"/>
      <c r="P9" s="30">
        <f>IF(AND(O5=0,O9&gt;=0),,O9/O5)</f>
        <v>0</v>
      </c>
      <c r="Q9" s="14"/>
      <c r="R9" s="30">
        <f t="shared" si="2"/>
        <v>0</v>
      </c>
      <c r="S9" s="63">
        <f>+L9+O9</f>
        <v>0</v>
      </c>
      <c r="T9" s="30">
        <f>IF(AND(S5=0,S9&gt;=0),,S9/S5)</f>
        <v>0</v>
      </c>
      <c r="U9" s="44"/>
      <c r="V9" s="72"/>
      <c r="W9" s="30">
        <f>IF(AND(V5=0,V9&gt;=0),,V9/V5)</f>
        <v>0</v>
      </c>
      <c r="X9" s="47">
        <f t="shared" si="3"/>
        <v>0</v>
      </c>
      <c r="Y9" s="72"/>
      <c r="Z9" s="30">
        <f>IF(AND(Y5=0,Y9&gt;=0),,Y9/Y5)</f>
        <v>0</v>
      </c>
      <c r="AA9" s="14"/>
      <c r="AB9" s="30">
        <f t="shared" si="0"/>
        <v>0</v>
      </c>
      <c r="AC9" s="63">
        <f>+S9+Y9</f>
        <v>0</v>
      </c>
      <c r="AD9" s="30">
        <f>IF(AND(AC5=0,AC9&gt;=0),,AC9/AC5)</f>
        <v>0</v>
      </c>
      <c r="AE9" s="44"/>
      <c r="AF9" s="72"/>
      <c r="AG9" s="30">
        <f>IF(AND(AF5=0,AF9&gt;=0),,AF9/AF5)</f>
        <v>0</v>
      </c>
      <c r="AH9" s="14"/>
      <c r="AI9" s="30">
        <f t="shared" si="6"/>
        <v>0</v>
      </c>
      <c r="AJ9" s="63">
        <f t="shared" si="7"/>
        <v>0</v>
      </c>
      <c r="AK9" s="30">
        <f>IF(AND(AJ5=0,AJ9&gt;=0),,AJ9/AJ5)</f>
        <v>0</v>
      </c>
      <c r="AL9" s="44"/>
      <c r="AM9" s="72"/>
      <c r="AN9" s="30">
        <f>IF(AND(AM5=0,AM9&gt;=0),,AM9/AM5)</f>
        <v>0</v>
      </c>
      <c r="AO9" s="14"/>
      <c r="AP9" s="30">
        <f t="shared" si="8"/>
        <v>0</v>
      </c>
      <c r="AQ9" s="63">
        <f t="shared" si="9"/>
        <v>0</v>
      </c>
      <c r="AR9" s="30">
        <f>IF(AND(AQ5=0,AQ9&gt;=0),,AQ9/AQ5)</f>
        <v>0</v>
      </c>
      <c r="AS9" s="44"/>
      <c r="AT9" s="72">
        <f>+V9*2</f>
        <v>0</v>
      </c>
      <c r="AU9" s="30">
        <f>IF(AND(AT5=0,AT9&gt;=0),,AT9/AT5)</f>
        <v>0</v>
      </c>
      <c r="AV9" s="47">
        <f t="shared" si="4"/>
        <v>0</v>
      </c>
      <c r="AW9" s="72">
        <f>+AQ9/6</f>
        <v>0</v>
      </c>
      <c r="AX9" s="30">
        <f>IF(AND(AW5=0,AW9&gt;=0),,AW9/AW5)</f>
        <v>0</v>
      </c>
      <c r="AY9" s="44"/>
      <c r="AZ9" s="72">
        <f>+AT9/6</f>
        <v>0</v>
      </c>
      <c r="BA9" s="30">
        <f>IF(AND(AZ5=0,AZ9&gt;=0),,AZ9/AZ5)</f>
        <v>0</v>
      </c>
      <c r="BB9" s="47">
        <f t="shared" si="5"/>
        <v>0</v>
      </c>
    </row>
    <row r="10" spans="1:54" hidden="1" outlineLevel="1" x14ac:dyDescent="0.3">
      <c r="A10" s="29"/>
      <c r="B10" s="72"/>
      <c r="C10" s="30"/>
      <c r="D10" s="44"/>
      <c r="E10" s="72"/>
      <c r="F10" s="30"/>
      <c r="G10" s="14"/>
      <c r="I10" s="30"/>
      <c r="J10" s="14"/>
      <c r="K10" s="30">
        <f t="shared" si="1"/>
        <v>0</v>
      </c>
      <c r="M10" s="30"/>
      <c r="N10" s="44"/>
      <c r="O10" s="72"/>
      <c r="P10" s="30"/>
      <c r="Q10" s="14"/>
      <c r="R10" s="30">
        <f t="shared" si="2"/>
        <v>0</v>
      </c>
      <c r="T10" s="30"/>
      <c r="U10" s="44"/>
      <c r="V10" s="72"/>
      <c r="W10" s="30"/>
      <c r="X10" s="47">
        <f t="shared" si="3"/>
        <v>0</v>
      </c>
      <c r="Y10" s="72"/>
      <c r="Z10" s="30"/>
      <c r="AA10" s="14"/>
      <c r="AB10" s="30">
        <f t="shared" si="0"/>
        <v>0</v>
      </c>
      <c r="AD10" s="30"/>
      <c r="AE10" s="44"/>
      <c r="AF10" s="72"/>
      <c r="AG10" s="30"/>
      <c r="AH10" s="14"/>
      <c r="AI10" s="30">
        <f t="shared" si="6"/>
        <v>0</v>
      </c>
      <c r="AJ10" s="63">
        <f t="shared" si="7"/>
        <v>0</v>
      </c>
      <c r="AK10" s="30"/>
      <c r="AL10" s="44"/>
      <c r="AM10" s="72"/>
      <c r="AN10" s="30"/>
      <c r="AO10" s="14"/>
      <c r="AP10" s="30">
        <f t="shared" si="8"/>
        <v>0</v>
      </c>
      <c r="AQ10" s="63">
        <f t="shared" si="9"/>
        <v>0</v>
      </c>
      <c r="AR10" s="30"/>
      <c r="AS10" s="44"/>
      <c r="AT10" s="72">
        <f>+V10*2</f>
        <v>0</v>
      </c>
      <c r="AU10" s="30"/>
      <c r="AV10" s="47">
        <f t="shared" si="4"/>
        <v>0</v>
      </c>
      <c r="AW10" s="72"/>
      <c r="AX10" s="30"/>
      <c r="AY10" s="44"/>
      <c r="AZ10" s="72">
        <f>+AT10/6</f>
        <v>0</v>
      </c>
      <c r="BA10" s="30"/>
      <c r="BB10" s="47">
        <f t="shared" si="5"/>
        <v>0</v>
      </c>
    </row>
    <row r="11" spans="1:54" s="6" customFormat="1" hidden="1" outlineLevel="1" x14ac:dyDescent="0.3">
      <c r="A11" s="37" t="s">
        <v>43</v>
      </c>
      <c r="B11" s="71">
        <f>SUM(B12:B15)</f>
        <v>0</v>
      </c>
      <c r="C11" s="38">
        <f>IF(AND(B5=0,B11&gt;=0),,B11/B5)</f>
        <v>0</v>
      </c>
      <c r="D11" s="43"/>
      <c r="E11" s="71">
        <f>SUM(E12:E15)</f>
        <v>0</v>
      </c>
      <c r="F11" s="38">
        <f>IF(AND(E5=0,E11&gt;=0),,E11/E5)</f>
        <v>0</v>
      </c>
      <c r="G11" s="39"/>
      <c r="H11" s="62">
        <f>SUM(H12:H15)</f>
        <v>0</v>
      </c>
      <c r="I11" s="38">
        <f>IF(AND(H5=0,H11&gt;=0),,H11/H5)</f>
        <v>0</v>
      </c>
      <c r="J11" s="39"/>
      <c r="K11" s="38">
        <f t="shared" si="1"/>
        <v>0</v>
      </c>
      <c r="L11" s="62">
        <f>SUM(L12:L15)</f>
        <v>0</v>
      </c>
      <c r="M11" s="38">
        <f>IF(AND(L5=0,L11&gt;=0),,L11/L5)</f>
        <v>0</v>
      </c>
      <c r="N11" s="43"/>
      <c r="O11" s="71">
        <f>SUM(O12:O15)</f>
        <v>0</v>
      </c>
      <c r="P11" s="38">
        <f>IF(AND(O5=0,O11&gt;=0),,O11/O5)</f>
        <v>0</v>
      </c>
      <c r="Q11" s="39"/>
      <c r="R11" s="38">
        <f t="shared" si="2"/>
        <v>0</v>
      </c>
      <c r="S11" s="62">
        <f>SUM(S12:S15)</f>
        <v>0</v>
      </c>
      <c r="T11" s="38">
        <f>IF(AND(S5=0,S11&gt;=0),,S11/S5)</f>
        <v>0</v>
      </c>
      <c r="U11" s="43"/>
      <c r="V11" s="71">
        <f>SUM(V12:V15)</f>
        <v>0</v>
      </c>
      <c r="W11" s="38">
        <f>IF(AND(V5=0,V11&gt;=0),,V11/V5)</f>
        <v>0</v>
      </c>
      <c r="X11" s="91">
        <f t="shared" si="3"/>
        <v>0</v>
      </c>
      <c r="Y11" s="71">
        <f>SUM(Y12:Y15)</f>
        <v>0</v>
      </c>
      <c r="Z11" s="38">
        <f>IF(AND(Y5=0,Y11&gt;=0),,Y11/Y5)</f>
        <v>0</v>
      </c>
      <c r="AA11" s="39"/>
      <c r="AB11" s="38">
        <f t="shared" si="0"/>
        <v>0</v>
      </c>
      <c r="AC11" s="62">
        <f>SUM(AC12:AC15)</f>
        <v>0</v>
      </c>
      <c r="AD11" s="38">
        <f>IF(AND(AC5=0,AC11&gt;=0),,AC11/AC5)</f>
        <v>0</v>
      </c>
      <c r="AE11" s="43"/>
      <c r="AF11" s="71">
        <f>SUM(AF12:AF15)</f>
        <v>0</v>
      </c>
      <c r="AG11" s="38">
        <f>IF(AND(AF5=0,AF11&gt;=0),,AF11/AF5)</f>
        <v>0</v>
      </c>
      <c r="AH11" s="39"/>
      <c r="AI11" s="38">
        <f t="shared" si="6"/>
        <v>0</v>
      </c>
      <c r="AJ11" s="62">
        <f t="shared" si="7"/>
        <v>0</v>
      </c>
      <c r="AK11" s="38">
        <f>IF(AND(AJ5=0,AJ11&gt;=0),,AJ11/AJ5)</f>
        <v>0</v>
      </c>
      <c r="AL11" s="43"/>
      <c r="AM11" s="71">
        <f>SUM(AM12:AM15)</f>
        <v>0</v>
      </c>
      <c r="AN11" s="38">
        <f>IF(AND(AM5=0,AM11&gt;=0),,AM11/AM5)</f>
        <v>0</v>
      </c>
      <c r="AO11" s="39"/>
      <c r="AP11" s="38">
        <f t="shared" si="8"/>
        <v>0</v>
      </c>
      <c r="AQ11" s="62">
        <f t="shared" si="9"/>
        <v>0</v>
      </c>
      <c r="AR11" s="38">
        <f>IF(AND(AQ5=0,AQ11&gt;=0),,AQ11/AQ5)</f>
        <v>0</v>
      </c>
      <c r="AS11" s="43"/>
      <c r="AT11" s="71">
        <f>SUM(AT12:AT15)</f>
        <v>0</v>
      </c>
      <c r="AU11" s="38">
        <f>IF(AND(AT5=0,AT11&gt;=0),,AT11/AT5)</f>
        <v>0</v>
      </c>
      <c r="AV11" s="91">
        <f t="shared" si="4"/>
        <v>0</v>
      </c>
      <c r="AW11" s="71">
        <f>SUM(AW12:AW15)</f>
        <v>0</v>
      </c>
      <c r="AX11" s="38">
        <f>IF(AND(AW5=0,AW11&gt;=0),,AW11/AW5)</f>
        <v>0</v>
      </c>
      <c r="AY11" s="43"/>
      <c r="AZ11" s="71">
        <f>SUM(AZ12:AZ15)</f>
        <v>0</v>
      </c>
      <c r="BA11" s="38">
        <f>IF(AND(AZ5=0,AZ11&gt;=0),,AZ11/AZ5)</f>
        <v>0</v>
      </c>
      <c r="BB11" s="91">
        <f t="shared" si="5"/>
        <v>0</v>
      </c>
    </row>
    <row r="12" spans="1:54" hidden="1" outlineLevel="1" x14ac:dyDescent="0.3">
      <c r="A12" s="29" t="s">
        <v>40</v>
      </c>
      <c r="B12" s="72"/>
      <c r="C12" s="30">
        <f>IF(AND(B5=0,B12&gt;=0),,B12/B5)</f>
        <v>0</v>
      </c>
      <c r="D12" s="44"/>
      <c r="E12" s="72"/>
      <c r="F12" s="30">
        <f>IF(AND(E5=0,E12&gt;=0),,E12/E5)</f>
        <v>0</v>
      </c>
      <c r="G12" s="14"/>
      <c r="I12" s="30">
        <f>IF(AND(H5=0,H12&gt;=0),,H12/H5)</f>
        <v>0</v>
      </c>
      <c r="J12" s="14"/>
      <c r="K12" s="30">
        <f t="shared" si="1"/>
        <v>0</v>
      </c>
      <c r="L12" s="63">
        <f>+E12+H12</f>
        <v>0</v>
      </c>
      <c r="M12" s="30">
        <f>IF(AND(L5=0,L12&gt;=0),,L12/L5)</f>
        <v>0</v>
      </c>
      <c r="N12" s="44"/>
      <c r="O12" s="72"/>
      <c r="P12" s="30">
        <f>IF(AND(O5=0,O12&gt;=0),,O12/O5)</f>
        <v>0</v>
      </c>
      <c r="Q12" s="14"/>
      <c r="R12" s="30">
        <f t="shared" si="2"/>
        <v>0</v>
      </c>
      <c r="S12" s="63">
        <f>+L12+O12</f>
        <v>0</v>
      </c>
      <c r="T12" s="30">
        <f>IF(AND(S5=0,S12&gt;=0),,S12/S5)</f>
        <v>0</v>
      </c>
      <c r="U12" s="44"/>
      <c r="V12" s="72"/>
      <c r="W12" s="30">
        <f>IF(AND(V5=0,V12&gt;=0),,V12/V5)</f>
        <v>0</v>
      </c>
      <c r="X12" s="47">
        <f t="shared" si="3"/>
        <v>0</v>
      </c>
      <c r="Y12" s="72"/>
      <c r="Z12" s="30">
        <f>IF(AND(Y5=0,Y12&gt;=0),,Y12/Y5)</f>
        <v>0</v>
      </c>
      <c r="AA12" s="14"/>
      <c r="AB12" s="30">
        <f t="shared" si="0"/>
        <v>0</v>
      </c>
      <c r="AC12" s="63">
        <f>+S12+Y12</f>
        <v>0</v>
      </c>
      <c r="AD12" s="30">
        <f>IF(AND(AC5=0,AC12&gt;=0),,AC12/AC5)</f>
        <v>0</v>
      </c>
      <c r="AE12" s="44"/>
      <c r="AF12" s="72"/>
      <c r="AG12" s="30">
        <f>IF(AND(AF5=0,AF12&gt;=0),,AF12/AF5)</f>
        <v>0</v>
      </c>
      <c r="AH12" s="14"/>
      <c r="AI12" s="30">
        <f t="shared" si="6"/>
        <v>0</v>
      </c>
      <c r="AJ12" s="63">
        <f t="shared" si="7"/>
        <v>0</v>
      </c>
      <c r="AK12" s="30">
        <f>IF(AND(AJ5=0,AJ12&gt;=0),,AJ12/AJ5)</f>
        <v>0</v>
      </c>
      <c r="AL12" s="44"/>
      <c r="AM12" s="72"/>
      <c r="AN12" s="30">
        <f>IF(AND(AM5=0,AM12&gt;=0),,AM12/AM5)</f>
        <v>0</v>
      </c>
      <c r="AO12" s="14"/>
      <c r="AP12" s="30">
        <f t="shared" si="8"/>
        <v>0</v>
      </c>
      <c r="AQ12" s="63">
        <f t="shared" si="9"/>
        <v>0</v>
      </c>
      <c r="AR12" s="30">
        <f>IF(AND(AQ5=0,AQ12&gt;=0),,AQ12/AQ5)</f>
        <v>0</v>
      </c>
      <c r="AS12" s="44"/>
      <c r="AT12" s="72">
        <f>+V12*2</f>
        <v>0</v>
      </c>
      <c r="AU12" s="30">
        <f>IF(AND(AT5=0,AT12&gt;=0),,AT12/AT5)</f>
        <v>0</v>
      </c>
      <c r="AV12" s="47">
        <f t="shared" si="4"/>
        <v>0</v>
      </c>
      <c r="AW12" s="72">
        <f>+AQ12/6</f>
        <v>0</v>
      </c>
      <c r="AX12" s="30">
        <f>IF(AND(AW5=0,AW12&gt;=0),,AW12/AW5)</f>
        <v>0</v>
      </c>
      <c r="AY12" s="44"/>
      <c r="AZ12" s="72">
        <f>+AT12/6</f>
        <v>0</v>
      </c>
      <c r="BA12" s="30">
        <f>IF(AND(AZ5=0,AZ12&gt;=0),,AZ12/AZ5)</f>
        <v>0</v>
      </c>
      <c r="BB12" s="47">
        <f t="shared" si="5"/>
        <v>0</v>
      </c>
    </row>
    <row r="13" spans="1:54" hidden="1" outlineLevel="1" x14ac:dyDescent="0.3">
      <c r="A13" s="29" t="s">
        <v>41</v>
      </c>
      <c r="B13" s="72"/>
      <c r="C13" s="30">
        <f>IF(AND(B5=0,B13&gt;=0),,B13/B5)</f>
        <v>0</v>
      </c>
      <c r="D13" s="44"/>
      <c r="E13" s="72"/>
      <c r="F13" s="30">
        <f>IF(AND(E5=0,E13&gt;=0),,E13/E5)</f>
        <v>0</v>
      </c>
      <c r="G13" s="14"/>
      <c r="I13" s="30">
        <f>IF(AND(H5=0,H13&gt;=0),,H13/H5)</f>
        <v>0</v>
      </c>
      <c r="J13" s="14"/>
      <c r="K13" s="30">
        <f t="shared" si="1"/>
        <v>0</v>
      </c>
      <c r="L13" s="63">
        <f>+E13+H13</f>
        <v>0</v>
      </c>
      <c r="M13" s="30">
        <f>IF(AND(L5=0,L13&gt;=0),,L13/L5)</f>
        <v>0</v>
      </c>
      <c r="N13" s="44"/>
      <c r="O13" s="72"/>
      <c r="P13" s="30">
        <f>IF(AND(O5=0,O13&gt;=0),,O13/O5)</f>
        <v>0</v>
      </c>
      <c r="Q13" s="14"/>
      <c r="R13" s="30">
        <f t="shared" si="2"/>
        <v>0</v>
      </c>
      <c r="S13" s="63">
        <f>+L13+O13</f>
        <v>0</v>
      </c>
      <c r="T13" s="30">
        <f>IF(AND(S5=0,S13&gt;=0),,S13/S5)</f>
        <v>0</v>
      </c>
      <c r="U13" s="44"/>
      <c r="V13" s="72"/>
      <c r="W13" s="30">
        <f>IF(AND(V5=0,V13&gt;=0),,V13/V5)</f>
        <v>0</v>
      </c>
      <c r="X13" s="47">
        <f t="shared" si="3"/>
        <v>0</v>
      </c>
      <c r="Y13" s="72"/>
      <c r="Z13" s="30">
        <f>IF(AND(Y5=0,Y13&gt;=0),,Y13/Y5)</f>
        <v>0</v>
      </c>
      <c r="AA13" s="14"/>
      <c r="AB13" s="30">
        <f t="shared" si="0"/>
        <v>0</v>
      </c>
      <c r="AC13" s="63">
        <f>+S13+Y13</f>
        <v>0</v>
      </c>
      <c r="AD13" s="30">
        <f>IF(AND(AC5=0,AC13&gt;=0),,AC13/AC5)</f>
        <v>0</v>
      </c>
      <c r="AE13" s="44"/>
      <c r="AF13" s="72"/>
      <c r="AG13" s="30">
        <f>IF(AND(AF5=0,AF13&gt;=0),,AF13/AF5)</f>
        <v>0</v>
      </c>
      <c r="AH13" s="14"/>
      <c r="AI13" s="30">
        <f t="shared" si="6"/>
        <v>0</v>
      </c>
      <c r="AJ13" s="63">
        <f t="shared" si="7"/>
        <v>0</v>
      </c>
      <c r="AK13" s="30">
        <f>IF(AND(AJ5=0,AJ13&gt;=0),,AJ13/AJ5)</f>
        <v>0</v>
      </c>
      <c r="AL13" s="44"/>
      <c r="AM13" s="72"/>
      <c r="AN13" s="30">
        <f>IF(AND(AM5=0,AM13&gt;=0),,AM13/AM5)</f>
        <v>0</v>
      </c>
      <c r="AO13" s="14"/>
      <c r="AP13" s="30">
        <f t="shared" si="8"/>
        <v>0</v>
      </c>
      <c r="AQ13" s="63">
        <f t="shared" si="9"/>
        <v>0</v>
      </c>
      <c r="AR13" s="30">
        <f>IF(AND(AQ5=0,AQ13&gt;=0),,AQ13/AQ5)</f>
        <v>0</v>
      </c>
      <c r="AS13" s="44"/>
      <c r="AT13" s="72">
        <f>+V13*2</f>
        <v>0</v>
      </c>
      <c r="AU13" s="30">
        <f>IF(AND(AT5=0,AT13&gt;=0),,AT13/AT5)</f>
        <v>0</v>
      </c>
      <c r="AV13" s="47">
        <f t="shared" si="4"/>
        <v>0</v>
      </c>
      <c r="AW13" s="72">
        <f>+AQ13/6</f>
        <v>0</v>
      </c>
      <c r="AX13" s="30">
        <f>IF(AND(AW5=0,AW13&gt;=0),,AW13/AW5)</f>
        <v>0</v>
      </c>
      <c r="AY13" s="44"/>
      <c r="AZ13" s="72">
        <f>+AT13/6</f>
        <v>0</v>
      </c>
      <c r="BA13" s="30">
        <f>IF(AND(AZ5=0,AZ13&gt;=0),,AZ13/AZ5)</f>
        <v>0</v>
      </c>
      <c r="BB13" s="47">
        <f t="shared" si="5"/>
        <v>0</v>
      </c>
    </row>
    <row r="14" spans="1:54" hidden="1" outlineLevel="1" x14ac:dyDescent="0.3">
      <c r="A14" s="29" t="s">
        <v>42</v>
      </c>
      <c r="B14" s="72"/>
      <c r="C14" s="30">
        <f>IF(AND(B5=0,B14&gt;=0),,B14/B5)</f>
        <v>0</v>
      </c>
      <c r="D14" s="44"/>
      <c r="E14" s="72"/>
      <c r="F14" s="30">
        <f>IF(AND(E5=0,E14&gt;=0),,E14/E5)</f>
        <v>0</v>
      </c>
      <c r="G14" s="14"/>
      <c r="I14" s="30">
        <f>IF(AND(H5=0,H14&gt;=0),,H14/H5)</f>
        <v>0</v>
      </c>
      <c r="J14" s="14"/>
      <c r="K14" s="30">
        <f t="shared" si="1"/>
        <v>0</v>
      </c>
      <c r="L14" s="63">
        <f>+E14+H14</f>
        <v>0</v>
      </c>
      <c r="M14" s="30">
        <f>IF(AND(L5=0,L14&gt;=0),,L14/L5)</f>
        <v>0</v>
      </c>
      <c r="N14" s="44"/>
      <c r="O14" s="72"/>
      <c r="P14" s="30">
        <f>IF(AND(O5=0,O14&gt;=0),,O14/O5)</f>
        <v>0</v>
      </c>
      <c r="Q14" s="14"/>
      <c r="R14" s="30">
        <f t="shared" si="2"/>
        <v>0</v>
      </c>
      <c r="S14" s="63">
        <f>+L14+O14</f>
        <v>0</v>
      </c>
      <c r="T14" s="30">
        <f>IF(AND(S5=0,S14&gt;=0),,S14/S5)</f>
        <v>0</v>
      </c>
      <c r="U14" s="44"/>
      <c r="V14" s="72"/>
      <c r="W14" s="30">
        <f>IF(AND(V5=0,V14&gt;=0),,V14/V5)</f>
        <v>0</v>
      </c>
      <c r="X14" s="47">
        <f t="shared" si="3"/>
        <v>0</v>
      </c>
      <c r="Y14" s="72"/>
      <c r="Z14" s="30">
        <f>IF(AND(Y5=0,Y14&gt;=0),,Y14/Y5)</f>
        <v>0</v>
      </c>
      <c r="AA14" s="14"/>
      <c r="AB14" s="30">
        <f t="shared" si="0"/>
        <v>0</v>
      </c>
      <c r="AC14" s="63">
        <f>+S14+Y14</f>
        <v>0</v>
      </c>
      <c r="AD14" s="30">
        <f>IF(AND(AC5=0,AC14&gt;=0),,AC14/AC5)</f>
        <v>0</v>
      </c>
      <c r="AE14" s="44"/>
      <c r="AF14" s="72"/>
      <c r="AG14" s="30">
        <f>IF(AND(AF5=0,AF14&gt;=0),,AF14/AF5)</f>
        <v>0</v>
      </c>
      <c r="AH14" s="14"/>
      <c r="AI14" s="30">
        <f t="shared" si="6"/>
        <v>0</v>
      </c>
      <c r="AJ14" s="63">
        <f t="shared" si="7"/>
        <v>0</v>
      </c>
      <c r="AK14" s="30">
        <f>IF(AND(AJ5=0,AJ14&gt;=0),,AJ14/AJ5)</f>
        <v>0</v>
      </c>
      <c r="AL14" s="44"/>
      <c r="AM14" s="72"/>
      <c r="AN14" s="30">
        <f>IF(AND(AM5=0,AM14&gt;=0),,AM14/AM5)</f>
        <v>0</v>
      </c>
      <c r="AO14" s="14"/>
      <c r="AP14" s="30">
        <f t="shared" si="8"/>
        <v>0</v>
      </c>
      <c r="AQ14" s="63">
        <f t="shared" si="9"/>
        <v>0</v>
      </c>
      <c r="AR14" s="30">
        <f>IF(AND(AQ5=0,AQ14&gt;=0),,AQ14/AQ5)</f>
        <v>0</v>
      </c>
      <c r="AS14" s="44"/>
      <c r="AT14" s="72">
        <f>+V14*2</f>
        <v>0</v>
      </c>
      <c r="AU14" s="30">
        <f>IF(AND(AT5=0,AT14&gt;=0),,AT14/AT5)</f>
        <v>0</v>
      </c>
      <c r="AV14" s="47">
        <f t="shared" si="4"/>
        <v>0</v>
      </c>
      <c r="AW14" s="72">
        <f>+AQ14/6</f>
        <v>0</v>
      </c>
      <c r="AX14" s="30">
        <f>IF(AND(AW5=0,AW14&gt;=0),,AW14/AW5)</f>
        <v>0</v>
      </c>
      <c r="AY14" s="44"/>
      <c r="AZ14" s="72">
        <f>+AT14/6</f>
        <v>0</v>
      </c>
      <c r="BA14" s="30">
        <f>IF(AND(AZ5=0,AZ14&gt;=0),,AZ14/AZ5)</f>
        <v>0</v>
      </c>
      <c r="BB14" s="47">
        <f t="shared" si="5"/>
        <v>0</v>
      </c>
    </row>
    <row r="15" spans="1:54" hidden="1" outlineLevel="1" x14ac:dyDescent="0.3">
      <c r="A15" s="31"/>
      <c r="B15" s="72"/>
      <c r="C15" s="30"/>
      <c r="D15" s="44"/>
      <c r="E15" s="72"/>
      <c r="F15" s="30"/>
      <c r="G15" s="14"/>
      <c r="I15" s="30"/>
      <c r="J15" s="14"/>
      <c r="K15" s="30">
        <f t="shared" si="1"/>
        <v>0</v>
      </c>
      <c r="M15" s="30"/>
      <c r="N15" s="44"/>
      <c r="O15" s="72"/>
      <c r="P15" s="30"/>
      <c r="Q15" s="14"/>
      <c r="R15" s="30">
        <f t="shared" si="2"/>
        <v>0</v>
      </c>
      <c r="T15" s="30"/>
      <c r="U15" s="44"/>
      <c r="V15" s="72"/>
      <c r="W15" s="30"/>
      <c r="X15" s="47">
        <f t="shared" si="3"/>
        <v>0</v>
      </c>
      <c r="Y15" s="72"/>
      <c r="Z15" s="30"/>
      <c r="AA15" s="14"/>
      <c r="AB15" s="30">
        <f t="shared" si="0"/>
        <v>0</v>
      </c>
      <c r="AD15" s="30"/>
      <c r="AE15" s="44"/>
      <c r="AF15" s="72"/>
      <c r="AG15" s="30"/>
      <c r="AH15" s="14"/>
      <c r="AI15" s="30">
        <f t="shared" si="6"/>
        <v>0</v>
      </c>
      <c r="AJ15" s="63">
        <f t="shared" si="7"/>
        <v>0</v>
      </c>
      <c r="AK15" s="30"/>
      <c r="AL15" s="44"/>
      <c r="AM15" s="72"/>
      <c r="AN15" s="30"/>
      <c r="AO15" s="14"/>
      <c r="AP15" s="30">
        <f t="shared" si="8"/>
        <v>0</v>
      </c>
      <c r="AQ15" s="63">
        <f t="shared" si="9"/>
        <v>0</v>
      </c>
      <c r="AR15" s="30"/>
      <c r="AS15" s="44"/>
      <c r="AT15" s="72">
        <f>+V15*2</f>
        <v>0</v>
      </c>
      <c r="AU15" s="30"/>
      <c r="AV15" s="47">
        <f t="shared" si="4"/>
        <v>0</v>
      </c>
      <c r="AW15" s="72">
        <f>+AQ15/6</f>
        <v>0</v>
      </c>
      <c r="AX15" s="30"/>
      <c r="AY15" s="44"/>
      <c r="AZ15" s="72">
        <f>+AT15/6</f>
        <v>0</v>
      </c>
      <c r="BA15" s="30"/>
      <c r="BB15" s="47">
        <f t="shared" si="5"/>
        <v>0</v>
      </c>
    </row>
    <row r="16" spans="1:54" s="6" customFormat="1" hidden="1" outlineLevel="1" x14ac:dyDescent="0.3">
      <c r="A16" s="37" t="s">
        <v>44</v>
      </c>
      <c r="B16" s="71">
        <f>SUM(B17:B18)</f>
        <v>0</v>
      </c>
      <c r="C16" s="38">
        <f>IF(AND(B5=0,B16&gt;=0),,B16/B5)</f>
        <v>0</v>
      </c>
      <c r="D16" s="43"/>
      <c r="E16" s="71">
        <f>SUM(E17:E18)</f>
        <v>0</v>
      </c>
      <c r="F16" s="38">
        <f>IF(AND(E5=0,E16&gt;=0),,E16/E5)</f>
        <v>0</v>
      </c>
      <c r="G16" s="39"/>
      <c r="H16" s="62">
        <f>SUM(H17:H18)</f>
        <v>0</v>
      </c>
      <c r="I16" s="38">
        <f>IF(AND(H5=0,H16&gt;=0),,H16/H5)</f>
        <v>0</v>
      </c>
      <c r="J16" s="39"/>
      <c r="K16" s="38">
        <f t="shared" si="1"/>
        <v>0</v>
      </c>
      <c r="L16" s="62">
        <f>SUM(L17:L18)</f>
        <v>0</v>
      </c>
      <c r="M16" s="38">
        <f>IF(AND(L5=0,L16&gt;=0),,L16/L5)</f>
        <v>0</v>
      </c>
      <c r="N16" s="43"/>
      <c r="O16" s="71">
        <f>SUM(O17:O18)</f>
        <v>0</v>
      </c>
      <c r="P16" s="38">
        <f>IF(AND(O5=0,O16&gt;=0),,O16/O5)</f>
        <v>0</v>
      </c>
      <c r="Q16" s="39"/>
      <c r="R16" s="38">
        <f t="shared" si="2"/>
        <v>0</v>
      </c>
      <c r="S16" s="62">
        <f>SUM(S17:S18)</f>
        <v>0</v>
      </c>
      <c r="T16" s="38">
        <f>IF(AND(S5=0,S16&gt;=0),,S16/S5)</f>
        <v>0</v>
      </c>
      <c r="U16" s="43"/>
      <c r="V16" s="71">
        <f>SUM(V17:V18)</f>
        <v>0</v>
      </c>
      <c r="W16" s="38">
        <f>IF(AND(V5=0,V16&gt;=0),,V16/V5)</f>
        <v>0</v>
      </c>
      <c r="X16" s="91">
        <f t="shared" si="3"/>
        <v>0</v>
      </c>
      <c r="Y16" s="71">
        <f>SUM(Y17:Y18)</f>
        <v>0</v>
      </c>
      <c r="Z16" s="38">
        <f>IF(AND(Y5=0,Y16&gt;=0),,Y16/Y5)</f>
        <v>0</v>
      </c>
      <c r="AA16" s="39"/>
      <c r="AB16" s="38">
        <f t="shared" si="0"/>
        <v>0</v>
      </c>
      <c r="AC16" s="62">
        <f>SUM(AC17:AC18)</f>
        <v>0</v>
      </c>
      <c r="AD16" s="38">
        <f>IF(AND(AC5=0,AC16&gt;=0),,AC16/AC5)</f>
        <v>0</v>
      </c>
      <c r="AE16" s="43"/>
      <c r="AF16" s="71">
        <f>SUM(AF17:AF18)</f>
        <v>0</v>
      </c>
      <c r="AG16" s="38">
        <f>IF(AND(AF5=0,AF16&gt;=0),,AF16/AF5)</f>
        <v>0</v>
      </c>
      <c r="AH16" s="39"/>
      <c r="AI16" s="38">
        <f t="shared" si="6"/>
        <v>0</v>
      </c>
      <c r="AJ16" s="62">
        <f t="shared" si="7"/>
        <v>0</v>
      </c>
      <c r="AK16" s="38">
        <f>IF(AND(AJ5=0,AJ16&gt;=0),,AJ16/AJ5)</f>
        <v>0</v>
      </c>
      <c r="AL16" s="43"/>
      <c r="AM16" s="71">
        <f>SUM(AM17:AM18)</f>
        <v>0</v>
      </c>
      <c r="AN16" s="38">
        <f>IF(AND(AM5=0,AM16&gt;=0),,AM16/AM5)</f>
        <v>0</v>
      </c>
      <c r="AO16" s="39"/>
      <c r="AP16" s="38">
        <f t="shared" si="8"/>
        <v>0</v>
      </c>
      <c r="AQ16" s="62">
        <f t="shared" si="9"/>
        <v>0</v>
      </c>
      <c r="AR16" s="38">
        <f>IF(AND(AQ5=0,AQ16&gt;=0),,AQ16/AQ5)</f>
        <v>0</v>
      </c>
      <c r="AS16" s="43"/>
      <c r="AT16" s="71">
        <f>SUM(AT17:AT18)</f>
        <v>0</v>
      </c>
      <c r="AU16" s="38">
        <f>IF(AND(AT5=0,AT16&gt;=0),,AT16/AT5)</f>
        <v>0</v>
      </c>
      <c r="AV16" s="91">
        <f t="shared" si="4"/>
        <v>0</v>
      </c>
      <c r="AW16" s="71">
        <f>SUM(AW17:AW18)</f>
        <v>0</v>
      </c>
      <c r="AX16" s="38">
        <f>IF(AND(AW5=0,AW16&gt;=0),,AW16/AW5)</f>
        <v>0</v>
      </c>
      <c r="AY16" s="43"/>
      <c r="AZ16" s="71">
        <f>SUM(AZ17:AZ18)</f>
        <v>0</v>
      </c>
      <c r="BA16" s="38">
        <f>IF(AND(AZ5=0,AZ16&gt;=0),,AZ16/AZ5)</f>
        <v>0</v>
      </c>
      <c r="BB16" s="91">
        <f t="shared" si="5"/>
        <v>0</v>
      </c>
    </row>
    <row r="17" spans="1:54" hidden="1" outlineLevel="1" x14ac:dyDescent="0.3">
      <c r="A17" s="29" t="s">
        <v>45</v>
      </c>
      <c r="B17" s="72"/>
      <c r="C17" s="30">
        <f>IF(AND(B5=0,B17&gt;=0),,B17/B5)</f>
        <v>0</v>
      </c>
      <c r="D17" s="44"/>
      <c r="E17" s="72"/>
      <c r="F17" s="30">
        <f>IF(AND(E5=0,E17&gt;=0),,E17/E5)</f>
        <v>0</v>
      </c>
      <c r="G17" s="14"/>
      <c r="I17" s="30">
        <f>IF(AND(H5=0,H17&gt;=0),,H17/H5)</f>
        <v>0</v>
      </c>
      <c r="J17" s="14"/>
      <c r="K17" s="30">
        <f t="shared" si="1"/>
        <v>0</v>
      </c>
      <c r="L17" s="63">
        <f>+E17+H17</f>
        <v>0</v>
      </c>
      <c r="M17" s="30">
        <f>IF(AND(L5=0,L17&gt;=0),,L17/L5)</f>
        <v>0</v>
      </c>
      <c r="N17" s="44"/>
      <c r="O17" s="72"/>
      <c r="P17" s="30">
        <f>IF(AND(O5=0,O17&gt;=0),,O17/O5)</f>
        <v>0</v>
      </c>
      <c r="Q17" s="14"/>
      <c r="R17" s="30">
        <f t="shared" si="2"/>
        <v>0</v>
      </c>
      <c r="S17" s="63">
        <f>+L17+O17</f>
        <v>0</v>
      </c>
      <c r="T17" s="30">
        <f>IF(AND(S5=0,S17&gt;=0),,S17/S5)</f>
        <v>0</v>
      </c>
      <c r="U17" s="44"/>
      <c r="V17" s="72"/>
      <c r="W17" s="30">
        <f>IF(AND(V5=0,V17&gt;=0),,V17/V5)</f>
        <v>0</v>
      </c>
      <c r="X17" s="47">
        <f t="shared" si="3"/>
        <v>0</v>
      </c>
      <c r="Y17" s="72"/>
      <c r="Z17" s="30">
        <f>IF(AND(Y5=0,Y17&gt;=0),,Y17/Y5)</f>
        <v>0</v>
      </c>
      <c r="AA17" s="14"/>
      <c r="AB17" s="30">
        <f t="shared" si="0"/>
        <v>0</v>
      </c>
      <c r="AC17" s="63">
        <f>+S17+Y17</f>
        <v>0</v>
      </c>
      <c r="AD17" s="30">
        <f>IF(AND(AC5=0,AC17&gt;=0),,AC17/AC5)</f>
        <v>0</v>
      </c>
      <c r="AE17" s="44"/>
      <c r="AF17" s="72"/>
      <c r="AG17" s="30">
        <f>IF(AND(AF5=0,AF17&gt;=0),,AF17/AF5)</f>
        <v>0</v>
      </c>
      <c r="AH17" s="14"/>
      <c r="AI17" s="30">
        <f t="shared" si="6"/>
        <v>0</v>
      </c>
      <c r="AJ17" s="63">
        <f t="shared" si="7"/>
        <v>0</v>
      </c>
      <c r="AK17" s="30">
        <f>IF(AND(AJ5=0,AJ17&gt;=0),,AJ17/AJ5)</f>
        <v>0</v>
      </c>
      <c r="AL17" s="44"/>
      <c r="AM17" s="72"/>
      <c r="AN17" s="30">
        <f>IF(AND(AM5=0,AM17&gt;=0),,AM17/AM5)</f>
        <v>0</v>
      </c>
      <c r="AO17" s="14"/>
      <c r="AP17" s="30">
        <f t="shared" si="8"/>
        <v>0</v>
      </c>
      <c r="AQ17" s="63">
        <f t="shared" si="9"/>
        <v>0</v>
      </c>
      <c r="AR17" s="30">
        <f>IF(AND(AQ5=0,AQ17&gt;=0),,AQ17/AQ5)</f>
        <v>0</v>
      </c>
      <c r="AS17" s="44"/>
      <c r="AT17" s="72">
        <f>+V17*2</f>
        <v>0</v>
      </c>
      <c r="AU17" s="30">
        <f>IF(AND(AT5=0,AT17&gt;=0),,AT17/AT5)</f>
        <v>0</v>
      </c>
      <c r="AV17" s="47">
        <f t="shared" si="4"/>
        <v>0</v>
      </c>
      <c r="AW17" s="72">
        <f>+AQ17/6</f>
        <v>0</v>
      </c>
      <c r="AX17" s="30">
        <f>IF(AND(AW5=0,AW17&gt;=0),,AW17/AW5)</f>
        <v>0</v>
      </c>
      <c r="AY17" s="44"/>
      <c r="AZ17" s="72">
        <f>+AT17/6</f>
        <v>0</v>
      </c>
      <c r="BA17" s="30">
        <f>IF(AND(AZ5=0,AZ17&gt;=0),,AZ17/AZ5)</f>
        <v>0</v>
      </c>
      <c r="BB17" s="47">
        <f t="shared" si="5"/>
        <v>0</v>
      </c>
    </row>
    <row r="18" spans="1:54" s="3" customFormat="1" hidden="1" outlineLevel="1" x14ac:dyDescent="0.3">
      <c r="A18" s="29"/>
      <c r="B18" s="73"/>
      <c r="C18" s="30"/>
      <c r="D18" s="44"/>
      <c r="E18" s="73"/>
      <c r="F18" s="30"/>
      <c r="G18" s="14"/>
      <c r="H18" s="59"/>
      <c r="I18" s="30"/>
      <c r="J18" s="14"/>
      <c r="K18" s="15">
        <f t="shared" si="1"/>
        <v>0</v>
      </c>
      <c r="L18" s="59"/>
      <c r="M18" s="30"/>
      <c r="N18" s="44"/>
      <c r="O18" s="73"/>
      <c r="P18" s="30"/>
      <c r="Q18" s="14"/>
      <c r="R18" s="15">
        <f t="shared" si="2"/>
        <v>0</v>
      </c>
      <c r="S18" s="59"/>
      <c r="T18" s="30"/>
      <c r="U18" s="44"/>
      <c r="V18" s="73"/>
      <c r="W18" s="30"/>
      <c r="X18" s="46">
        <f t="shared" si="3"/>
        <v>0</v>
      </c>
      <c r="Y18" s="73"/>
      <c r="Z18" s="30"/>
      <c r="AA18" s="14"/>
      <c r="AB18" s="15">
        <f t="shared" si="0"/>
        <v>0</v>
      </c>
      <c r="AC18" s="59"/>
      <c r="AD18" s="30"/>
      <c r="AE18" s="44"/>
      <c r="AF18" s="73"/>
      <c r="AG18" s="30"/>
      <c r="AH18" s="14"/>
      <c r="AI18" s="15">
        <f t="shared" si="6"/>
        <v>0</v>
      </c>
      <c r="AJ18" s="59">
        <f t="shared" si="7"/>
        <v>0</v>
      </c>
      <c r="AK18" s="30"/>
      <c r="AL18" s="44"/>
      <c r="AM18" s="73"/>
      <c r="AN18" s="30"/>
      <c r="AO18" s="14"/>
      <c r="AP18" s="15">
        <f t="shared" si="8"/>
        <v>0</v>
      </c>
      <c r="AQ18" s="59">
        <f t="shared" si="9"/>
        <v>0</v>
      </c>
      <c r="AR18" s="30"/>
      <c r="AS18" s="44"/>
      <c r="AT18" s="72">
        <f>+V18*2</f>
        <v>0</v>
      </c>
      <c r="AU18" s="30"/>
      <c r="AV18" s="46">
        <f t="shared" si="4"/>
        <v>0</v>
      </c>
      <c r="AW18" s="72">
        <f>+AQ18/6</f>
        <v>0</v>
      </c>
      <c r="AX18" s="30"/>
      <c r="AY18" s="44"/>
      <c r="AZ18" s="72">
        <f>+AT18/6</f>
        <v>0</v>
      </c>
      <c r="BA18" s="30"/>
      <c r="BB18" s="46">
        <f t="shared" si="5"/>
        <v>0</v>
      </c>
    </row>
    <row r="19" spans="1:54" s="6" customFormat="1" hidden="1" outlineLevel="1" x14ac:dyDescent="0.3">
      <c r="A19" s="37" t="s">
        <v>46</v>
      </c>
      <c r="B19" s="71">
        <f>SUM(B20:B21)</f>
        <v>0</v>
      </c>
      <c r="C19" s="38">
        <f>IF(AND(B5=0,B19&gt;=0),,B19/B5)</f>
        <v>0</v>
      </c>
      <c r="D19" s="43"/>
      <c r="E19" s="71">
        <f>SUM(E20:E21)</f>
        <v>0</v>
      </c>
      <c r="F19" s="38">
        <f>IF(AND(E5=0,E19&gt;=0),,E19/E5)</f>
        <v>0</v>
      </c>
      <c r="G19" s="39"/>
      <c r="H19" s="62">
        <f>SUM(H20:H21)</f>
        <v>0</v>
      </c>
      <c r="I19" s="38">
        <f>IF(AND(H5=0,H19&gt;=0),,H19/H5)</f>
        <v>0</v>
      </c>
      <c r="J19" s="39"/>
      <c r="K19" s="38">
        <f t="shared" si="1"/>
        <v>0</v>
      </c>
      <c r="L19" s="62">
        <f>SUM(L20:L21)</f>
        <v>0</v>
      </c>
      <c r="M19" s="38">
        <f>IF(AND(L5=0,L19&gt;=0),,L19/L5)</f>
        <v>0</v>
      </c>
      <c r="N19" s="43"/>
      <c r="O19" s="71">
        <f>SUM(O20:O21)</f>
        <v>0</v>
      </c>
      <c r="P19" s="38">
        <f>IF(AND(O5=0,O19&gt;=0),,O19/O5)</f>
        <v>0</v>
      </c>
      <c r="Q19" s="39"/>
      <c r="R19" s="38">
        <f t="shared" si="2"/>
        <v>0</v>
      </c>
      <c r="S19" s="62">
        <f>SUM(S20:S21)</f>
        <v>0</v>
      </c>
      <c r="T19" s="38">
        <f>IF(AND(S5=0,S19&gt;=0),,S19/S5)</f>
        <v>0</v>
      </c>
      <c r="U19" s="43"/>
      <c r="V19" s="71">
        <f>SUM(V20:V21)</f>
        <v>0</v>
      </c>
      <c r="W19" s="38">
        <f>IF(AND(V5=0,V19&gt;=0),,V19/V5)</f>
        <v>0</v>
      </c>
      <c r="X19" s="91">
        <f t="shared" si="3"/>
        <v>0</v>
      </c>
      <c r="Y19" s="71">
        <f>SUM(Y20:Y21)</f>
        <v>0</v>
      </c>
      <c r="Z19" s="38">
        <f>IF(AND(Y5=0,Y19&gt;=0),,Y19/Y5)</f>
        <v>0</v>
      </c>
      <c r="AA19" s="39"/>
      <c r="AB19" s="38">
        <f t="shared" si="0"/>
        <v>0</v>
      </c>
      <c r="AC19" s="62">
        <f>SUM(AC20:AC21)</f>
        <v>0</v>
      </c>
      <c r="AD19" s="38">
        <f>IF(AND(AC5=0,AC19&gt;=0),,AC19/AC5)</f>
        <v>0</v>
      </c>
      <c r="AE19" s="43"/>
      <c r="AF19" s="71">
        <f>SUM(AF20:AF21)</f>
        <v>0</v>
      </c>
      <c r="AG19" s="38">
        <f>IF(AND(AF5=0,AF19&gt;=0),,AF19/AF5)</f>
        <v>0</v>
      </c>
      <c r="AH19" s="39"/>
      <c r="AI19" s="38">
        <f t="shared" si="6"/>
        <v>0</v>
      </c>
      <c r="AJ19" s="62">
        <f t="shared" si="7"/>
        <v>0</v>
      </c>
      <c r="AK19" s="38">
        <f>IF(AND(AJ5=0,AJ19&gt;=0),,AJ19/AJ5)</f>
        <v>0</v>
      </c>
      <c r="AL19" s="43"/>
      <c r="AM19" s="71">
        <f>SUM(AM20:AM21)</f>
        <v>0</v>
      </c>
      <c r="AN19" s="38">
        <f>IF(AND(AM5=0,AM19&gt;=0),,AM19/AM5)</f>
        <v>0</v>
      </c>
      <c r="AO19" s="39"/>
      <c r="AP19" s="38">
        <f t="shared" si="8"/>
        <v>0</v>
      </c>
      <c r="AQ19" s="62">
        <f t="shared" si="9"/>
        <v>0</v>
      </c>
      <c r="AR19" s="38">
        <f>IF(AND(AQ5=0,AQ19&gt;=0),,AQ19/AQ5)</f>
        <v>0</v>
      </c>
      <c r="AS19" s="43"/>
      <c r="AT19" s="71">
        <f>SUM(AT20:AT21)</f>
        <v>0</v>
      </c>
      <c r="AU19" s="38">
        <f>IF(AND(AT5=0,AT19&gt;=0),,AT19/AT5)</f>
        <v>0</v>
      </c>
      <c r="AV19" s="91">
        <f t="shared" si="4"/>
        <v>0</v>
      </c>
      <c r="AW19" s="71">
        <f>SUM(AW20:AW21)</f>
        <v>0</v>
      </c>
      <c r="AX19" s="38">
        <f>IF(AND(AW5=0,AW19&gt;=0),,AW19/AW5)</f>
        <v>0</v>
      </c>
      <c r="AY19" s="43"/>
      <c r="AZ19" s="71">
        <f>SUM(AZ20:AZ21)</f>
        <v>0</v>
      </c>
      <c r="BA19" s="38">
        <f>IF(AND(AZ5=0,AZ19&gt;=0),,AZ19/AZ5)</f>
        <v>0</v>
      </c>
      <c r="BB19" s="91">
        <f t="shared" si="5"/>
        <v>0</v>
      </c>
    </row>
    <row r="20" spans="1:54" s="3" customFormat="1" hidden="1" outlineLevel="1" x14ac:dyDescent="0.3">
      <c r="A20" s="29" t="s">
        <v>52</v>
      </c>
      <c r="B20" s="72"/>
      <c r="C20" s="30">
        <f>IF(AND(B5=0,B20&gt;=0),,B20/B5)</f>
        <v>0</v>
      </c>
      <c r="D20" s="44"/>
      <c r="E20" s="72"/>
      <c r="F20" s="30">
        <f>IF(AND(E5=0,E20&gt;=0),,E20/E5)</f>
        <v>0</v>
      </c>
      <c r="G20" s="14"/>
      <c r="H20" s="63"/>
      <c r="I20" s="30">
        <f>IF(AND(H5=0,H20&gt;=0),,H20/H5)</f>
        <v>0</v>
      </c>
      <c r="J20" s="14"/>
      <c r="K20" s="30">
        <f t="shared" si="1"/>
        <v>0</v>
      </c>
      <c r="L20" s="63">
        <f>+E20+H20</f>
        <v>0</v>
      </c>
      <c r="M20" s="30">
        <f>IF(AND(L5=0,L20&gt;=0),,L20/L5)</f>
        <v>0</v>
      </c>
      <c r="N20" s="44"/>
      <c r="O20" s="72"/>
      <c r="P20" s="30">
        <f>IF(AND(O5=0,O20&gt;=0),,O20/O5)</f>
        <v>0</v>
      </c>
      <c r="Q20" s="14"/>
      <c r="R20" s="30">
        <f t="shared" si="2"/>
        <v>0</v>
      </c>
      <c r="S20" s="63">
        <f>+L20+O20</f>
        <v>0</v>
      </c>
      <c r="T20" s="30">
        <f>IF(AND(S5=0,S20&gt;=0),,S20/S5)</f>
        <v>0</v>
      </c>
      <c r="U20" s="44"/>
      <c r="V20" s="72"/>
      <c r="W20" s="30">
        <f>IF(AND(V5=0,V20&gt;=0),,V20/V5)</f>
        <v>0</v>
      </c>
      <c r="X20" s="47">
        <f t="shared" si="3"/>
        <v>0</v>
      </c>
      <c r="Y20" s="72"/>
      <c r="Z20" s="30">
        <f>IF(AND(Y5=0,Y20&gt;=0),,Y20/Y5)</f>
        <v>0</v>
      </c>
      <c r="AA20" s="14"/>
      <c r="AB20" s="30">
        <f t="shared" si="0"/>
        <v>0</v>
      </c>
      <c r="AC20" s="63">
        <f>+S20+Y20</f>
        <v>0</v>
      </c>
      <c r="AD20" s="30">
        <f>IF(AND(AC5=0,AC20&gt;=0),,AC20/AC5)</f>
        <v>0</v>
      </c>
      <c r="AE20" s="44"/>
      <c r="AF20" s="72"/>
      <c r="AG20" s="30">
        <f>IF(AND(AF5=0,AF20&gt;=0),,AF20/AF5)</f>
        <v>0</v>
      </c>
      <c r="AH20" s="14"/>
      <c r="AI20" s="30">
        <f t="shared" si="6"/>
        <v>0</v>
      </c>
      <c r="AJ20" s="63">
        <f t="shared" si="7"/>
        <v>0</v>
      </c>
      <c r="AK20" s="30">
        <f>IF(AND(AJ5=0,AJ20&gt;=0),,AJ20/AJ5)</f>
        <v>0</v>
      </c>
      <c r="AL20" s="44"/>
      <c r="AM20" s="72"/>
      <c r="AN20" s="30">
        <f>IF(AND(AM5=0,AM20&gt;=0),,AM20/AM5)</f>
        <v>0</v>
      </c>
      <c r="AO20" s="14"/>
      <c r="AP20" s="30">
        <f t="shared" si="8"/>
        <v>0</v>
      </c>
      <c r="AQ20" s="63">
        <f t="shared" si="9"/>
        <v>0</v>
      </c>
      <c r="AR20" s="30">
        <f>IF(AND(AQ5=0,AQ20&gt;=0),,AQ20/AQ5)</f>
        <v>0</v>
      </c>
      <c r="AS20" s="44"/>
      <c r="AT20" s="72">
        <f>+V20*2</f>
        <v>0</v>
      </c>
      <c r="AU20" s="30">
        <f>IF(AND(AT5=0,AT20&gt;=0),,AT20/AT5)</f>
        <v>0</v>
      </c>
      <c r="AV20" s="47">
        <f t="shared" si="4"/>
        <v>0</v>
      </c>
      <c r="AW20" s="72">
        <f>+AQ20/6</f>
        <v>0</v>
      </c>
      <c r="AX20" s="30">
        <f>IF(AND(AW5=0,AW20&gt;=0),,AW20/AW5)</f>
        <v>0</v>
      </c>
      <c r="AY20" s="44"/>
      <c r="AZ20" s="72">
        <f>+AT20/6</f>
        <v>0</v>
      </c>
      <c r="BA20" s="30">
        <f>IF(AND(AZ5=0,AZ20&gt;=0),,AZ20/AZ5)</f>
        <v>0</v>
      </c>
      <c r="BB20" s="47">
        <f t="shared" si="5"/>
        <v>0</v>
      </c>
    </row>
    <row r="21" spans="1:54" s="3" customFormat="1" hidden="1" outlineLevel="1" x14ac:dyDescent="0.3">
      <c r="A21" s="29"/>
      <c r="B21" s="73"/>
      <c r="C21" s="30"/>
      <c r="D21" s="44"/>
      <c r="E21" s="73"/>
      <c r="F21" s="30"/>
      <c r="G21" s="14"/>
      <c r="H21" s="59"/>
      <c r="I21" s="30"/>
      <c r="J21" s="14"/>
      <c r="K21" s="15">
        <f t="shared" si="1"/>
        <v>0</v>
      </c>
      <c r="L21" s="59"/>
      <c r="M21" s="30"/>
      <c r="N21" s="44"/>
      <c r="O21" s="73"/>
      <c r="P21" s="30"/>
      <c r="Q21" s="14"/>
      <c r="R21" s="15">
        <f t="shared" si="2"/>
        <v>0</v>
      </c>
      <c r="S21" s="59"/>
      <c r="T21" s="30"/>
      <c r="U21" s="44"/>
      <c r="V21" s="73"/>
      <c r="W21" s="30"/>
      <c r="X21" s="46">
        <f t="shared" si="3"/>
        <v>0</v>
      </c>
      <c r="Y21" s="73"/>
      <c r="Z21" s="30"/>
      <c r="AA21" s="14"/>
      <c r="AB21" s="15">
        <f t="shared" si="0"/>
        <v>0</v>
      </c>
      <c r="AC21" s="59"/>
      <c r="AD21" s="30"/>
      <c r="AE21" s="44"/>
      <c r="AF21" s="73"/>
      <c r="AG21" s="30"/>
      <c r="AH21" s="14"/>
      <c r="AI21" s="15">
        <f t="shared" si="6"/>
        <v>0</v>
      </c>
      <c r="AJ21" s="59">
        <f t="shared" si="7"/>
        <v>0</v>
      </c>
      <c r="AK21" s="30"/>
      <c r="AL21" s="44"/>
      <c r="AM21" s="73"/>
      <c r="AN21" s="30"/>
      <c r="AO21" s="14"/>
      <c r="AP21" s="15">
        <f t="shared" si="8"/>
        <v>0</v>
      </c>
      <c r="AQ21" s="59">
        <f t="shared" si="9"/>
        <v>0</v>
      </c>
      <c r="AR21" s="30"/>
      <c r="AS21" s="44"/>
      <c r="AT21" s="72">
        <f>+V21*2</f>
        <v>0</v>
      </c>
      <c r="AU21" s="30"/>
      <c r="AV21" s="46">
        <f t="shared" si="4"/>
        <v>0</v>
      </c>
      <c r="AW21" s="72">
        <f>+AQ21/6</f>
        <v>0</v>
      </c>
      <c r="AX21" s="30"/>
      <c r="AY21" s="44"/>
      <c r="AZ21" s="72">
        <f>+AT21/6</f>
        <v>0</v>
      </c>
      <c r="BA21" s="30"/>
      <c r="BB21" s="46">
        <f t="shared" si="5"/>
        <v>0</v>
      </c>
    </row>
    <row r="22" spans="1:54" ht="15.6" customHeight="1" collapsed="1" x14ac:dyDescent="0.3">
      <c r="A22" s="9"/>
      <c r="B22" s="72"/>
      <c r="C22" s="14"/>
      <c r="D22" s="44"/>
      <c r="E22" s="72"/>
      <c r="F22" s="14"/>
      <c r="G22" s="14"/>
      <c r="I22" s="14"/>
      <c r="J22" s="14"/>
      <c r="K22" s="32">
        <f>IF(AND(E22=0,H22&gt;0),100%,IF(AND(E22&lt;0,H22=0),(E22-H22)/E22,IF(AND(E22&gt;0,H22&gt;0),(H22-E22)/E22,IF(AND(E22=0,H22=0),0,(H22-E22)/E22))))</f>
        <v>0</v>
      </c>
      <c r="M22" s="14"/>
      <c r="N22" s="44"/>
      <c r="O22" s="72"/>
      <c r="P22" s="14"/>
      <c r="Q22" s="14"/>
      <c r="R22" s="32">
        <f t="shared" si="2"/>
        <v>0</v>
      </c>
      <c r="T22" s="14"/>
      <c r="U22" s="44"/>
      <c r="V22" s="72"/>
      <c r="W22" s="14"/>
      <c r="X22" s="92">
        <f t="shared" si="3"/>
        <v>0</v>
      </c>
      <c r="Y22" s="72"/>
      <c r="Z22" s="14"/>
      <c r="AA22" s="14"/>
      <c r="AB22" s="32">
        <f t="shared" si="0"/>
        <v>0</v>
      </c>
      <c r="AD22" s="14"/>
      <c r="AE22" s="44"/>
      <c r="AF22" s="72"/>
      <c r="AG22" s="14"/>
      <c r="AH22" s="14"/>
      <c r="AI22" s="32">
        <f t="shared" si="6"/>
        <v>0</v>
      </c>
      <c r="AJ22" s="63">
        <f t="shared" si="7"/>
        <v>0</v>
      </c>
      <c r="AK22" s="14"/>
      <c r="AL22" s="44"/>
      <c r="AM22" s="72"/>
      <c r="AN22" s="14"/>
      <c r="AO22" s="14"/>
      <c r="AP22" s="32">
        <f t="shared" si="8"/>
        <v>0</v>
      </c>
      <c r="AQ22" s="63">
        <f t="shared" si="9"/>
        <v>0</v>
      </c>
      <c r="AR22" s="14"/>
      <c r="AS22" s="44"/>
      <c r="AT22" s="72">
        <f>+V22*2</f>
        <v>0</v>
      </c>
      <c r="AU22" s="14"/>
      <c r="AV22" s="92">
        <f t="shared" si="4"/>
        <v>0</v>
      </c>
      <c r="AW22" s="72">
        <f>+AQ22/6</f>
        <v>0</v>
      </c>
      <c r="AX22" s="14"/>
      <c r="AY22" s="44"/>
      <c r="AZ22" s="72">
        <f>+AT22/6</f>
        <v>0</v>
      </c>
      <c r="BA22" s="14"/>
      <c r="BB22" s="92">
        <f t="shared" si="5"/>
        <v>0</v>
      </c>
    </row>
    <row r="23" spans="1:54" s="28" customFormat="1" ht="18" customHeight="1" x14ac:dyDescent="0.3">
      <c r="A23" s="19" t="s">
        <v>47</v>
      </c>
      <c r="B23" s="70">
        <f>+B24+B27+B30</f>
        <v>177120.37</v>
      </c>
      <c r="C23" s="36">
        <f>IF(AND(B5=0,B23&gt;=0),,B23/B5)</f>
        <v>0.66711614301310107</v>
      </c>
      <c r="D23" s="42"/>
      <c r="E23" s="70">
        <f>+E24+E27+E30</f>
        <v>14656.37</v>
      </c>
      <c r="F23" s="36">
        <f>IF(AND(E5=0,E23&gt;=0),,E23/E5)</f>
        <v>0.64224466204568342</v>
      </c>
      <c r="G23" s="36"/>
      <c r="H23" s="61">
        <f>+H24+H27+H30</f>
        <v>16438.330000000002</v>
      </c>
      <c r="I23" s="36">
        <f>IF(AND(H5=0,H23&gt;=0),,H23/H5)</f>
        <v>0.68407759992542638</v>
      </c>
      <c r="J23" s="36"/>
      <c r="K23" s="36">
        <f t="shared" si="1"/>
        <v>0.1215826292594961</v>
      </c>
      <c r="L23" s="61">
        <f>+L24+L27+L30</f>
        <v>31094.700000000004</v>
      </c>
      <c r="M23" s="36">
        <f>IF(AND(L5=0,L23&gt;=0),,L23/L5)</f>
        <v>0.66370106077933932</v>
      </c>
      <c r="N23" s="42"/>
      <c r="O23" s="70">
        <f>+O24+O27+O30</f>
        <v>15759.97</v>
      </c>
      <c r="P23" s="36">
        <f>IF(AND(O5=0,O23&gt;=0),,O23/O5)</f>
        <v>0.6429415611515692</v>
      </c>
      <c r="Q23" s="36"/>
      <c r="R23" s="36">
        <f t="shared" si="2"/>
        <v>-4.1266965683253852E-2</v>
      </c>
      <c r="S23" s="61">
        <f>+S24+S27+S30</f>
        <v>46854.670000000006</v>
      </c>
      <c r="T23" s="36">
        <f>IF(AND(S5=0,S23&gt;=0),,S23/S5)</f>
        <v>0.65657040963247637</v>
      </c>
      <c r="U23" s="42"/>
      <c r="V23" s="70">
        <f>+V24+V27+V30</f>
        <v>38024.699999999997</v>
      </c>
      <c r="W23" s="36">
        <f>IF(AND(V5=0,V23&gt;=0),,V23/V5)</f>
        <v>0.66709999999999992</v>
      </c>
      <c r="X23" s="42">
        <f>IF(AND(V23=0,S23&gt;0),100%,IF(AND(V23&lt;0,S23=0),(V23-S23)/V23,IF(AND(V23&gt;0,S23&gt;0),(S23-V23)/V23,IF(AND(V23=0,S23=0),0,(S23-V23)/V23))))</f>
        <v>0.23221669072997311</v>
      </c>
      <c r="Y23" s="70">
        <f>+Y24+Y27+Y30</f>
        <v>14789.42</v>
      </c>
      <c r="Z23" s="36">
        <f>IF(AND(Y5=0,Y23&gt;=0),,Y23/Y5)</f>
        <v>0.63302472702680723</v>
      </c>
      <c r="AA23" s="36"/>
      <c r="AB23" s="36">
        <f t="shared" si="0"/>
        <v>-6.1583239054389019E-2</v>
      </c>
      <c r="AC23" s="61">
        <f>+AC24+AC27+AC30</f>
        <v>61644.090000000004</v>
      </c>
      <c r="AD23" s="36">
        <f>IF(AND(AC5=0,AC23&gt;=0),,AC23/AC5)</f>
        <v>0.65076312326571895</v>
      </c>
      <c r="AE23" s="42"/>
      <c r="AF23" s="70">
        <f>+AF24+AF27+AF30</f>
        <v>20249.38</v>
      </c>
      <c r="AG23" s="36">
        <f>IF(AND(AF5=0,AF23&gt;=0),,AF23/AF5)</f>
        <v>0.6321785289363997</v>
      </c>
      <c r="AH23" s="36"/>
      <c r="AI23" s="36">
        <f t="shared" si="6"/>
        <v>-0.46746772492616634</v>
      </c>
      <c r="AJ23" s="61">
        <f t="shared" si="7"/>
        <v>81893.47</v>
      </c>
      <c r="AK23" s="36">
        <f>IF(AND(AJ5=0,AJ23&gt;=0),,AJ23/AJ5)</f>
        <v>0.64606685108257567</v>
      </c>
      <c r="AL23" s="42"/>
      <c r="AM23" s="70">
        <f>+AM24+AM27+AM30</f>
        <v>24039.79</v>
      </c>
      <c r="AN23" s="36">
        <f>IF(AND(AM5=0,AM23&gt;=0),,AM23/AM5)</f>
        <v>0.65223321285181968</v>
      </c>
      <c r="AO23" s="36"/>
      <c r="AP23" s="36">
        <f t="shared" si="8"/>
        <v>-0.61002279375038226</v>
      </c>
      <c r="AQ23" s="61">
        <f t="shared" si="9"/>
        <v>105933.26000000001</v>
      </c>
      <c r="AR23" s="36">
        <f>IF(AND(AQ5=0,AQ23&gt;=0),,AQ23/AQ5)</f>
        <v>0.64745595473069595</v>
      </c>
      <c r="AS23" s="42"/>
      <c r="AT23" s="70">
        <f>+AT24+AT27+AT30</f>
        <v>76049.399999999994</v>
      </c>
      <c r="AU23" s="36">
        <f>IF(AND(AT5=0,AT23&gt;=0),,AT23/AT5)</f>
        <v>0.66709999999999992</v>
      </c>
      <c r="AV23" s="42">
        <f>IF(AND(AT23=0,AQ23&gt;0),100%,IF(AND(AT23&lt;0,AQ23=0),(AT23-AQ23)/AT23,IF(AND(AT23&gt;0,AQ23&gt;0),(AQ23-AT23)/AT23,IF(AND(AT23=0,AQ23=0),0,(AQ23-AT23)/AT23))))</f>
        <v>0.39295326458854402</v>
      </c>
      <c r="AW23" s="70">
        <f>+AW24+AW27+AW30</f>
        <v>19139.999999999996</v>
      </c>
      <c r="AX23" s="36">
        <f>IF(AND(AW5=0,AW23&gt;=0),,AW23/AW5)</f>
        <v>0.65999999999999992</v>
      </c>
      <c r="AY23" s="42"/>
      <c r="AZ23" s="70">
        <f>+AZ24+AZ27+AZ30</f>
        <v>12674.9</v>
      </c>
      <c r="BA23" s="36">
        <f>IF(AND(AZ5=0,AZ23&gt;=0),,AZ23/AZ5)</f>
        <v>0.66710000000000003</v>
      </c>
      <c r="BB23" s="42">
        <f>IF(AND(AZ23=0,AW23&gt;0),100%,IF(AND(AZ23&lt;0,AW23=0),(AZ23-AW23)/AZ23,IF(AND(AZ23&gt;0,AW23&gt;0),(AW23-AZ23)/AZ23,IF(AND(AZ23=0,AW23=0),0,(AW23-AZ23)/AZ23))))</f>
        <v>0.51007108537345436</v>
      </c>
    </row>
    <row r="24" spans="1:54" s="6" customFormat="1" hidden="1" outlineLevel="1" x14ac:dyDescent="0.3">
      <c r="A24" s="37" t="s">
        <v>48</v>
      </c>
      <c r="B24" s="71">
        <f>SUM(B25:B26)</f>
        <v>177120.37</v>
      </c>
      <c r="C24" s="38">
        <f>IF(AND(B6=0,B24&gt;=0),,B24/B6)</f>
        <v>0.66711614301310107</v>
      </c>
      <c r="D24" s="43"/>
      <c r="E24" s="71">
        <f>SUM(E25:E26)</f>
        <v>14656.37</v>
      </c>
      <c r="F24" s="38">
        <f>IF(AND(E6=0,E24&gt;=0),,E24/E6)</f>
        <v>0.64224466204568342</v>
      </c>
      <c r="G24" s="39"/>
      <c r="H24" s="62">
        <f>SUM(H25:H26)</f>
        <v>16438.330000000002</v>
      </c>
      <c r="I24" s="38">
        <f>IF(AND(H6=0,H24&gt;=0),,H24/H6)</f>
        <v>0.68407759992542638</v>
      </c>
      <c r="J24" s="39"/>
      <c r="K24" s="38">
        <f t="shared" si="1"/>
        <v>0.1215826292594961</v>
      </c>
      <c r="L24" s="62">
        <f>SUM(L25:L26)</f>
        <v>31094.700000000004</v>
      </c>
      <c r="M24" s="38">
        <f>IF(AND(L6=0,L24&gt;=0),,L24/L6)</f>
        <v>0.66370106077933932</v>
      </c>
      <c r="N24" s="43"/>
      <c r="O24" s="71">
        <f>SUM(O25:O26)</f>
        <v>15759.97</v>
      </c>
      <c r="P24" s="38">
        <f>IF(AND(O6=0,O24&gt;=0),,O24/O6)</f>
        <v>0.6429415611515692</v>
      </c>
      <c r="Q24" s="39"/>
      <c r="R24" s="38">
        <f t="shared" si="2"/>
        <v>-4.1266965683253852E-2</v>
      </c>
      <c r="S24" s="62">
        <f>SUM(S25:S26)</f>
        <v>46854.670000000006</v>
      </c>
      <c r="T24" s="38">
        <f>IF(AND(S6=0,S24&gt;=0),,S24/S6)</f>
        <v>0.65657040963247637</v>
      </c>
      <c r="U24" s="43"/>
      <c r="V24" s="71">
        <f>SUM(V25:V26)</f>
        <v>38024.699999999997</v>
      </c>
      <c r="W24" s="38">
        <f>IF(AND(V6=0,V24&gt;=0),,V24/V6)</f>
        <v>0.66709999999999992</v>
      </c>
      <c r="X24" s="91">
        <f t="shared" si="3"/>
        <v>0.23221669072997311</v>
      </c>
      <c r="Y24" s="71">
        <f>SUM(Y25:Y26)</f>
        <v>14789.42</v>
      </c>
      <c r="Z24" s="38">
        <f>IF(AND(Y6=0,Y24&gt;=0),,Y24/Y6)</f>
        <v>0.63302472702680723</v>
      </c>
      <c r="AA24" s="39"/>
      <c r="AB24" s="38">
        <f t="shared" si="0"/>
        <v>-6.1583239054389019E-2</v>
      </c>
      <c r="AC24" s="62">
        <f>SUM(AC25:AC26)</f>
        <v>61644.090000000004</v>
      </c>
      <c r="AD24" s="38">
        <f>IF(AND(AC6=0,AC24&gt;=0),,AC24/AC6)</f>
        <v>0.65076312326571895</v>
      </c>
      <c r="AE24" s="43"/>
      <c r="AF24" s="71">
        <f>SUM(AF25:AF26)</f>
        <v>20249.38</v>
      </c>
      <c r="AG24" s="38">
        <f>IF(AND(AF6=0,AF24&gt;=0),,AF24/AF6)</f>
        <v>0.6321785289363997</v>
      </c>
      <c r="AH24" s="39"/>
      <c r="AI24" s="38">
        <f t="shared" si="6"/>
        <v>-0.46746772492616634</v>
      </c>
      <c r="AJ24" s="62">
        <f t="shared" si="7"/>
        <v>81893.47</v>
      </c>
      <c r="AK24" s="38">
        <f>IF(AND(AJ6=0,AJ24&gt;=0),,AJ24/AJ6)</f>
        <v>0.64606685108257567</v>
      </c>
      <c r="AL24" s="43"/>
      <c r="AM24" s="71">
        <f>SUM(AM25:AM26)</f>
        <v>24039.79</v>
      </c>
      <c r="AN24" s="38">
        <f>IF(AND(AM6=0,AM24&gt;=0),,AM24/AM6)</f>
        <v>0.65223321285181968</v>
      </c>
      <c r="AO24" s="39"/>
      <c r="AP24" s="38">
        <f t="shared" si="8"/>
        <v>-0.61002279375038226</v>
      </c>
      <c r="AQ24" s="62">
        <f t="shared" si="9"/>
        <v>105933.26000000001</v>
      </c>
      <c r="AR24" s="38">
        <f>IF(AND(AQ6=0,AQ24&gt;=0),,AQ24/AQ6)</f>
        <v>0.64745595473069595</v>
      </c>
      <c r="AS24" s="43"/>
      <c r="AT24" s="71">
        <f>SUM(AT25:AT26)</f>
        <v>76049.399999999994</v>
      </c>
      <c r="AU24" s="38">
        <f>IF(AND(AT6=0,AT24&gt;=0),,AT24/AT6)</f>
        <v>0.66709999999999992</v>
      </c>
      <c r="AV24" s="91">
        <f t="shared" si="4"/>
        <v>0.39295326458854402</v>
      </c>
      <c r="AW24" s="71">
        <f>SUM(AW25:AW26)</f>
        <v>19139.999999999996</v>
      </c>
      <c r="AX24" s="38">
        <f>IF(AND(AW6=0,AW24&gt;=0),,AW24/AW6)</f>
        <v>0.65999999999999992</v>
      </c>
      <c r="AY24" s="43"/>
      <c r="AZ24" s="71">
        <f>SUM(AZ25:AZ26)</f>
        <v>12674.9</v>
      </c>
      <c r="BA24" s="38">
        <f>IF(AND(AZ6=0,AZ24&gt;=0),,AZ24/AZ6)</f>
        <v>0.66710000000000003</v>
      </c>
      <c r="BB24" s="91">
        <f t="shared" si="5"/>
        <v>0.51007108537345436</v>
      </c>
    </row>
    <row r="25" spans="1:54" hidden="1" outlineLevel="1" x14ac:dyDescent="0.3">
      <c r="A25" s="29" t="s">
        <v>49</v>
      </c>
      <c r="B25" s="72">
        <v>177120.37</v>
      </c>
      <c r="C25" s="30">
        <f>IF(AND(B6=0,B25&gt;=0),,B25/B6)</f>
        <v>0.66711614301310107</v>
      </c>
      <c r="D25" s="44"/>
      <c r="E25" s="72">
        <v>14656.37</v>
      </c>
      <c r="F25" s="30">
        <f>IF(AND(E6=0,E25&gt;=0),,E25/E6)</f>
        <v>0.64224466204568342</v>
      </c>
      <c r="G25" s="14"/>
      <c r="H25" s="63">
        <v>16438.330000000002</v>
      </c>
      <c r="I25" s="30">
        <f>IF(AND(H6=0,H25&gt;=0),,H25/H6)</f>
        <v>0.68407759992542638</v>
      </c>
      <c r="J25" s="14"/>
      <c r="K25" s="30">
        <f t="shared" si="1"/>
        <v>0.1215826292594961</v>
      </c>
      <c r="L25" s="63">
        <f>+E25+H25</f>
        <v>31094.700000000004</v>
      </c>
      <c r="M25" s="30">
        <f>IF(AND(L6=0,L25&gt;=0),,L25/L6)</f>
        <v>0.66370106077933932</v>
      </c>
      <c r="N25" s="44"/>
      <c r="O25" s="72">
        <v>15759.97</v>
      </c>
      <c r="P25" s="30">
        <f>IF(AND(O6=0,O25&gt;=0),,O25/O6)</f>
        <v>0.6429415611515692</v>
      </c>
      <c r="Q25" s="14"/>
      <c r="R25" s="30">
        <f t="shared" si="2"/>
        <v>-4.1266965683253852E-2</v>
      </c>
      <c r="S25" s="63">
        <f>+L25+O25</f>
        <v>46854.670000000006</v>
      </c>
      <c r="T25" s="30">
        <f>IF(AND(S6=0,S25&gt;=0),,S25/S6)</f>
        <v>0.65657040963247637</v>
      </c>
      <c r="U25" s="44"/>
      <c r="V25" s="72">
        <f>+V7*66.71%</f>
        <v>38024.699999999997</v>
      </c>
      <c r="W25" s="30">
        <f>IF(AND(V6=0,V25&gt;=0),,V25/V6)</f>
        <v>0.66709999999999992</v>
      </c>
      <c r="X25" s="47">
        <f t="shared" si="3"/>
        <v>0.23221669072997311</v>
      </c>
      <c r="Y25" s="72">
        <v>14789.42</v>
      </c>
      <c r="Z25" s="30">
        <f>IF(AND(Y6=0,Y25&gt;=0),,Y25/Y6)</f>
        <v>0.63302472702680723</v>
      </c>
      <c r="AA25" s="14"/>
      <c r="AB25" s="30">
        <f t="shared" si="0"/>
        <v>-6.1583239054389019E-2</v>
      </c>
      <c r="AC25" s="63">
        <f>+S25+Y25</f>
        <v>61644.090000000004</v>
      </c>
      <c r="AD25" s="30">
        <f>IF(AND(AC6=0,AC25&gt;=0),,AC25/AC6)</f>
        <v>0.65076312326571895</v>
      </c>
      <c r="AE25" s="44"/>
      <c r="AF25" s="72">
        <v>20249.38</v>
      </c>
      <c r="AG25" s="30">
        <f>IF(AND(AF6=0,AF25&gt;=0),,AF25/AF6)</f>
        <v>0.6321785289363997</v>
      </c>
      <c r="AH25" s="14"/>
      <c r="AI25" s="30">
        <f t="shared" si="6"/>
        <v>-0.46746772492616634</v>
      </c>
      <c r="AJ25" s="63">
        <f t="shared" si="7"/>
        <v>81893.47</v>
      </c>
      <c r="AK25" s="30">
        <f>IF(AND(AJ6=0,AJ25&gt;=0),,AJ25/AJ6)</f>
        <v>0.64606685108257567</v>
      </c>
      <c r="AL25" s="44"/>
      <c r="AM25" s="72">
        <v>24039.79</v>
      </c>
      <c r="AN25" s="30">
        <f>IF(AND(AM6=0,AM25&gt;=0),,AM25/AM6)</f>
        <v>0.65223321285181968</v>
      </c>
      <c r="AO25" s="14"/>
      <c r="AP25" s="30">
        <f t="shared" si="8"/>
        <v>-0.61002279375038226</v>
      </c>
      <c r="AQ25" s="63">
        <f t="shared" si="9"/>
        <v>105933.26000000001</v>
      </c>
      <c r="AR25" s="30">
        <f>IF(AND(AQ6=0,AQ25&gt;=0),,AQ25/AQ6)</f>
        <v>0.64745595473069595</v>
      </c>
      <c r="AS25" s="44"/>
      <c r="AT25" s="72">
        <f>+V25*2</f>
        <v>76049.399999999994</v>
      </c>
      <c r="AU25" s="30">
        <f>IF(AND(AT6=0,AT25&gt;=0),,AT25/AT6)</f>
        <v>0.66709999999999992</v>
      </c>
      <c r="AV25" s="47">
        <f t="shared" si="4"/>
        <v>0.39295326458854402</v>
      </c>
      <c r="AW25" s="72">
        <f>+AW7*(100%-BG141)</f>
        <v>19139.999999999996</v>
      </c>
      <c r="AX25" s="30">
        <f>IF(AND(AW6=0,AW25&gt;=0),,AW25/AW6)</f>
        <v>0.65999999999999992</v>
      </c>
      <c r="AY25" s="44"/>
      <c r="AZ25" s="72">
        <f>+AT25/6</f>
        <v>12674.9</v>
      </c>
      <c r="BA25" s="30">
        <f>IF(AND(AZ6=0,AZ25&gt;=0),,AZ25/AZ6)</f>
        <v>0.66710000000000003</v>
      </c>
      <c r="BB25" s="47">
        <f t="shared" si="5"/>
        <v>0.51007108537345436</v>
      </c>
    </row>
    <row r="26" spans="1:54" hidden="1" outlineLevel="1" x14ac:dyDescent="0.3">
      <c r="A26" s="29"/>
      <c r="B26" s="72"/>
      <c r="C26" s="30"/>
      <c r="D26" s="44"/>
      <c r="E26" s="72"/>
      <c r="F26" s="30"/>
      <c r="G26" s="14"/>
      <c r="I26" s="30"/>
      <c r="J26" s="14"/>
      <c r="K26" s="32">
        <f t="shared" si="1"/>
        <v>0</v>
      </c>
      <c r="M26" s="30"/>
      <c r="N26" s="44"/>
      <c r="O26" s="72"/>
      <c r="P26" s="30"/>
      <c r="Q26" s="14"/>
      <c r="R26" s="32">
        <f t="shared" si="2"/>
        <v>0</v>
      </c>
      <c r="T26" s="30"/>
      <c r="U26" s="44"/>
      <c r="V26" s="72"/>
      <c r="W26" s="30"/>
      <c r="X26" s="92">
        <f t="shared" si="3"/>
        <v>0</v>
      </c>
      <c r="Y26" s="72"/>
      <c r="Z26" s="30"/>
      <c r="AA26" s="14"/>
      <c r="AB26" s="32">
        <f t="shared" si="0"/>
        <v>0</v>
      </c>
      <c r="AD26" s="30"/>
      <c r="AE26" s="44"/>
      <c r="AF26" s="72"/>
      <c r="AG26" s="30"/>
      <c r="AH26" s="14"/>
      <c r="AI26" s="32">
        <f t="shared" si="6"/>
        <v>0</v>
      </c>
      <c r="AJ26" s="63">
        <f t="shared" si="7"/>
        <v>0</v>
      </c>
      <c r="AK26" s="30"/>
      <c r="AL26" s="44"/>
      <c r="AM26" s="72"/>
      <c r="AN26" s="30"/>
      <c r="AO26" s="14"/>
      <c r="AP26" s="32">
        <f t="shared" si="8"/>
        <v>0</v>
      </c>
      <c r="AQ26" s="63">
        <f t="shared" si="9"/>
        <v>0</v>
      </c>
      <c r="AR26" s="30"/>
      <c r="AS26" s="44"/>
      <c r="AT26" s="72">
        <f>+V26*2</f>
        <v>0</v>
      </c>
      <c r="AU26" s="30"/>
      <c r="AV26" s="92">
        <f t="shared" si="4"/>
        <v>0</v>
      </c>
      <c r="AW26" s="72">
        <f>+AQ26/6</f>
        <v>0</v>
      </c>
      <c r="AX26" s="30"/>
      <c r="AY26" s="44"/>
      <c r="AZ26" s="72">
        <f>+AT26/6</f>
        <v>0</v>
      </c>
      <c r="BA26" s="30"/>
      <c r="BB26" s="92">
        <f t="shared" si="5"/>
        <v>0</v>
      </c>
    </row>
    <row r="27" spans="1:54" s="6" customFormat="1" hidden="1" outlineLevel="1" x14ac:dyDescent="0.3">
      <c r="A27" s="37" t="s">
        <v>50</v>
      </c>
      <c r="B27" s="71">
        <f>SUM(B28:B29)</f>
        <v>0</v>
      </c>
      <c r="C27" s="38">
        <f>IF(AND(B11=0,B27&gt;=0),,B27/B11)</f>
        <v>0</v>
      </c>
      <c r="D27" s="43"/>
      <c r="E27" s="71">
        <f>SUM(E28:E29)</f>
        <v>0</v>
      </c>
      <c r="F27" s="38">
        <f>IF(AND(E11=0,E27&gt;=0),,E27/E11)</f>
        <v>0</v>
      </c>
      <c r="G27" s="39"/>
      <c r="H27" s="62">
        <f>SUM(H28:H29)</f>
        <v>0</v>
      </c>
      <c r="I27" s="38">
        <f>IF(AND(H11=0,H27&gt;=0),,H27/H11)</f>
        <v>0</v>
      </c>
      <c r="J27" s="39"/>
      <c r="K27" s="38">
        <f t="shared" si="1"/>
        <v>0</v>
      </c>
      <c r="L27" s="62">
        <f>SUM(L28:L29)</f>
        <v>0</v>
      </c>
      <c r="M27" s="38">
        <f>IF(AND(L11=0,L27&gt;=0),,L27/L11)</f>
        <v>0</v>
      </c>
      <c r="N27" s="43"/>
      <c r="O27" s="71">
        <f>SUM(O28:O29)</f>
        <v>0</v>
      </c>
      <c r="P27" s="38">
        <f>IF(AND(O11=0,O27&gt;=0),,O27/O11)</f>
        <v>0</v>
      </c>
      <c r="Q27" s="39"/>
      <c r="R27" s="38">
        <f t="shared" si="2"/>
        <v>0</v>
      </c>
      <c r="S27" s="62">
        <f>SUM(S28:S29)</f>
        <v>0</v>
      </c>
      <c r="T27" s="38">
        <f>IF(AND(S11=0,S27&gt;=0),,S27/S11)</f>
        <v>0</v>
      </c>
      <c r="U27" s="43"/>
      <c r="V27" s="71">
        <f>SUM(V28:V29)</f>
        <v>0</v>
      </c>
      <c r="W27" s="38">
        <f>IF(AND(V11=0,V27&gt;=0),,V27/V11)</f>
        <v>0</v>
      </c>
      <c r="X27" s="91">
        <f t="shared" si="3"/>
        <v>0</v>
      </c>
      <c r="Y27" s="71">
        <f>SUM(Y28:Y29)</f>
        <v>0</v>
      </c>
      <c r="Z27" s="38">
        <f>IF(AND(Y11=0,Y27&gt;=0),,Y27/Y11)</f>
        <v>0</v>
      </c>
      <c r="AA27" s="39"/>
      <c r="AB27" s="38">
        <f t="shared" si="0"/>
        <v>0</v>
      </c>
      <c r="AC27" s="62">
        <f>SUM(AC28:AC29)</f>
        <v>0</v>
      </c>
      <c r="AD27" s="38">
        <f>IF(AND(AC11=0,AC27&gt;=0),,AC27/AC11)</f>
        <v>0</v>
      </c>
      <c r="AE27" s="43"/>
      <c r="AF27" s="71">
        <f>SUM(AF28:AF29)</f>
        <v>0</v>
      </c>
      <c r="AG27" s="38">
        <f>IF(AND(AF11=0,AF27&gt;=0),,AF27/AF11)</f>
        <v>0</v>
      </c>
      <c r="AH27" s="39"/>
      <c r="AI27" s="38">
        <f t="shared" si="6"/>
        <v>0</v>
      </c>
      <c r="AJ27" s="62">
        <f t="shared" si="7"/>
        <v>0</v>
      </c>
      <c r="AK27" s="38">
        <f>IF(AND(AJ11=0,AJ27&gt;=0),,AJ27/AJ11)</f>
        <v>0</v>
      </c>
      <c r="AL27" s="43"/>
      <c r="AM27" s="71">
        <f>SUM(AM28:AM29)</f>
        <v>0</v>
      </c>
      <c r="AN27" s="38">
        <f>IF(AND(AM11=0,AM27&gt;=0),,AM27/AM11)</f>
        <v>0</v>
      </c>
      <c r="AO27" s="39"/>
      <c r="AP27" s="38">
        <f t="shared" si="8"/>
        <v>0</v>
      </c>
      <c r="AQ27" s="62">
        <f t="shared" si="9"/>
        <v>0</v>
      </c>
      <c r="AR27" s="38">
        <f>IF(AND(AQ11=0,AQ27&gt;=0),,AQ27/AQ11)</f>
        <v>0</v>
      </c>
      <c r="AS27" s="43"/>
      <c r="AT27" s="71">
        <f>SUM(AT28:AT29)</f>
        <v>0</v>
      </c>
      <c r="AU27" s="38">
        <f>IF(AND(AT11=0,AT27&gt;=0),,AT27/AT11)</f>
        <v>0</v>
      </c>
      <c r="AV27" s="91">
        <f t="shared" si="4"/>
        <v>0</v>
      </c>
      <c r="AW27" s="71">
        <f>SUM(AW28:AW29)</f>
        <v>0</v>
      </c>
      <c r="AX27" s="38">
        <f>IF(AND(AW11=0,AW27&gt;=0),,AW27/AW11)</f>
        <v>0</v>
      </c>
      <c r="AY27" s="43"/>
      <c r="AZ27" s="71">
        <f>SUM(AZ28:AZ29)</f>
        <v>0</v>
      </c>
      <c r="BA27" s="38">
        <f>IF(AND(AZ11=0,AZ27&gt;=0),,AZ27/AZ11)</f>
        <v>0</v>
      </c>
      <c r="BB27" s="91">
        <f t="shared" si="5"/>
        <v>0</v>
      </c>
    </row>
    <row r="28" spans="1:54" hidden="1" outlineLevel="1" x14ac:dyDescent="0.3">
      <c r="A28" s="29" t="s">
        <v>51</v>
      </c>
      <c r="B28" s="72"/>
      <c r="C28" s="30">
        <f>IF(AND(B11=0,B28&gt;=0),,B28/B11)</f>
        <v>0</v>
      </c>
      <c r="D28" s="44"/>
      <c r="E28" s="72"/>
      <c r="F28" s="30">
        <f>IF(AND(E11=0,E28&gt;=0),,E28/E11)</f>
        <v>0</v>
      </c>
      <c r="G28" s="14"/>
      <c r="I28" s="30">
        <f>IF(AND(H11=0,H28&gt;=0),,H28/H11)</f>
        <v>0</v>
      </c>
      <c r="J28" s="14"/>
      <c r="K28" s="30">
        <f t="shared" si="1"/>
        <v>0</v>
      </c>
      <c r="L28" s="63">
        <f>+E28+H28</f>
        <v>0</v>
      </c>
      <c r="M28" s="30">
        <f>IF(AND(L11=0,L28&gt;=0),,L28/L11)</f>
        <v>0</v>
      </c>
      <c r="N28" s="44"/>
      <c r="O28" s="72"/>
      <c r="P28" s="30">
        <f>IF(AND(O11=0,O28&gt;=0),,O28/O11)</f>
        <v>0</v>
      </c>
      <c r="Q28" s="14"/>
      <c r="R28" s="30">
        <f t="shared" si="2"/>
        <v>0</v>
      </c>
      <c r="S28" s="63">
        <f>+L28+O28</f>
        <v>0</v>
      </c>
      <c r="T28" s="30">
        <f>IF(AND(S11=0,S28&gt;=0),,S28/S11)</f>
        <v>0</v>
      </c>
      <c r="U28" s="44"/>
      <c r="V28" s="72"/>
      <c r="W28" s="30">
        <f>IF(AND(V11=0,V28&gt;=0),,V28/V11)</f>
        <v>0</v>
      </c>
      <c r="X28" s="47">
        <f t="shared" si="3"/>
        <v>0</v>
      </c>
      <c r="Y28" s="72"/>
      <c r="Z28" s="30">
        <f>IF(AND(Y11=0,Y28&gt;=0),,Y28/Y11)</f>
        <v>0</v>
      </c>
      <c r="AA28" s="14"/>
      <c r="AB28" s="30">
        <f t="shared" si="0"/>
        <v>0</v>
      </c>
      <c r="AC28" s="63">
        <f>+S28+Y28</f>
        <v>0</v>
      </c>
      <c r="AD28" s="30">
        <f>IF(AND(AC11=0,AC28&gt;=0),,AC28/AC11)</f>
        <v>0</v>
      </c>
      <c r="AE28" s="44"/>
      <c r="AF28" s="72"/>
      <c r="AG28" s="30">
        <f>IF(AND(AF11=0,AF28&gt;=0),,AF28/AF11)</f>
        <v>0</v>
      </c>
      <c r="AH28" s="14"/>
      <c r="AI28" s="30">
        <f t="shared" si="6"/>
        <v>0</v>
      </c>
      <c r="AJ28" s="63">
        <f t="shared" si="7"/>
        <v>0</v>
      </c>
      <c r="AK28" s="30">
        <f>IF(AND(AJ11=0,AJ28&gt;=0),,AJ28/AJ11)</f>
        <v>0</v>
      </c>
      <c r="AL28" s="44"/>
      <c r="AM28" s="72"/>
      <c r="AN28" s="30">
        <f>IF(AND(AM11=0,AM28&gt;=0),,AM28/AM11)</f>
        <v>0</v>
      </c>
      <c r="AO28" s="14"/>
      <c r="AP28" s="30">
        <f t="shared" si="8"/>
        <v>0</v>
      </c>
      <c r="AQ28" s="63">
        <f t="shared" si="9"/>
        <v>0</v>
      </c>
      <c r="AR28" s="30">
        <f>IF(AND(AQ11=0,AQ28&gt;=0),,AQ28/AQ11)</f>
        <v>0</v>
      </c>
      <c r="AS28" s="44"/>
      <c r="AT28" s="72">
        <f>+V28*2</f>
        <v>0</v>
      </c>
      <c r="AU28" s="30">
        <f>IF(AND(AT11=0,AT28&gt;=0),,AT28/AT11)</f>
        <v>0</v>
      </c>
      <c r="AV28" s="47">
        <f t="shared" si="4"/>
        <v>0</v>
      </c>
      <c r="AW28" s="72">
        <f>+AQ28/6</f>
        <v>0</v>
      </c>
      <c r="AX28" s="30">
        <f>IF(AND(AW11=0,AW28&gt;=0),,AW28/AW11)</f>
        <v>0</v>
      </c>
      <c r="AY28" s="44"/>
      <c r="AZ28" s="72">
        <f>+AT28/6</f>
        <v>0</v>
      </c>
      <c r="BA28" s="30">
        <f>IF(AND(AZ11=0,AZ28&gt;=0),,AZ28/AZ11)</f>
        <v>0</v>
      </c>
      <c r="BB28" s="47">
        <f t="shared" si="5"/>
        <v>0</v>
      </c>
    </row>
    <row r="29" spans="1:54" hidden="1" outlineLevel="1" x14ac:dyDescent="0.3">
      <c r="A29" s="29"/>
      <c r="B29" s="72"/>
      <c r="C29" s="30"/>
      <c r="D29" s="44"/>
      <c r="E29" s="72"/>
      <c r="F29" s="30"/>
      <c r="G29" s="14"/>
      <c r="I29" s="30"/>
      <c r="J29" s="14"/>
      <c r="K29" s="32">
        <f t="shared" si="1"/>
        <v>0</v>
      </c>
      <c r="M29" s="30"/>
      <c r="N29" s="44"/>
      <c r="O29" s="72"/>
      <c r="P29" s="30"/>
      <c r="Q29" s="14"/>
      <c r="R29" s="32">
        <f t="shared" si="2"/>
        <v>0</v>
      </c>
      <c r="T29" s="30"/>
      <c r="U29" s="44"/>
      <c r="V29" s="72"/>
      <c r="W29" s="30"/>
      <c r="X29" s="92">
        <f t="shared" si="3"/>
        <v>0</v>
      </c>
      <c r="Y29" s="72"/>
      <c r="Z29" s="30"/>
      <c r="AA29" s="14"/>
      <c r="AB29" s="32">
        <f t="shared" si="0"/>
        <v>0</v>
      </c>
      <c r="AD29" s="30"/>
      <c r="AE29" s="44"/>
      <c r="AF29" s="72"/>
      <c r="AG29" s="30"/>
      <c r="AH29" s="14"/>
      <c r="AI29" s="32">
        <f t="shared" si="6"/>
        <v>0</v>
      </c>
      <c r="AJ29" s="63">
        <f t="shared" si="7"/>
        <v>0</v>
      </c>
      <c r="AK29" s="30"/>
      <c r="AL29" s="44"/>
      <c r="AM29" s="72"/>
      <c r="AN29" s="30"/>
      <c r="AO29" s="14"/>
      <c r="AP29" s="32">
        <f t="shared" si="8"/>
        <v>0</v>
      </c>
      <c r="AQ29" s="63">
        <f t="shared" si="9"/>
        <v>0</v>
      </c>
      <c r="AR29" s="30"/>
      <c r="AS29" s="44"/>
      <c r="AT29" s="72">
        <f>+V29*2</f>
        <v>0</v>
      </c>
      <c r="AU29" s="30"/>
      <c r="AV29" s="92">
        <f t="shared" si="4"/>
        <v>0</v>
      </c>
      <c r="AW29" s="72">
        <f>+AQ29/6</f>
        <v>0</v>
      </c>
      <c r="AX29" s="30"/>
      <c r="AY29" s="44"/>
      <c r="AZ29" s="72">
        <f>+AT29/6</f>
        <v>0</v>
      </c>
      <c r="BA29" s="30"/>
      <c r="BB29" s="92">
        <f t="shared" si="5"/>
        <v>0</v>
      </c>
    </row>
    <row r="30" spans="1:54" s="6" customFormat="1" hidden="1" outlineLevel="1" x14ac:dyDescent="0.3">
      <c r="A30" s="37" t="s">
        <v>54</v>
      </c>
      <c r="B30" s="71">
        <f>SUM(B31:B32)</f>
        <v>0</v>
      </c>
      <c r="C30" s="38">
        <f>IF(AND(B16=0,B30&gt;=0),,B30/B16)</f>
        <v>0</v>
      </c>
      <c r="D30" s="43"/>
      <c r="E30" s="71">
        <f>SUM(E31:E32)</f>
        <v>0</v>
      </c>
      <c r="F30" s="38">
        <f>IF(AND(E16=0,E30&gt;=0),,E30/E16)</f>
        <v>0</v>
      </c>
      <c r="G30" s="39"/>
      <c r="H30" s="62">
        <f>SUM(H31:H32)</f>
        <v>0</v>
      </c>
      <c r="I30" s="38">
        <f>IF(AND(H16=0,H30&gt;=0),,H30/H16)</f>
        <v>0</v>
      </c>
      <c r="J30" s="39"/>
      <c r="K30" s="38">
        <f t="shared" si="1"/>
        <v>0</v>
      </c>
      <c r="L30" s="62">
        <f>SUM(L31:L32)</f>
        <v>0</v>
      </c>
      <c r="M30" s="38">
        <f>IF(AND(L16=0,L30&gt;=0),,L30/L16)</f>
        <v>0</v>
      </c>
      <c r="N30" s="43"/>
      <c r="O30" s="71">
        <f>SUM(O31:O32)</f>
        <v>0</v>
      </c>
      <c r="P30" s="38">
        <f>IF(AND(O16=0,O30&gt;=0),,O30/O16)</f>
        <v>0</v>
      </c>
      <c r="Q30" s="39"/>
      <c r="R30" s="38">
        <f t="shared" si="2"/>
        <v>0</v>
      </c>
      <c r="S30" s="62">
        <f>SUM(S31:S32)</f>
        <v>0</v>
      </c>
      <c r="T30" s="38">
        <f>IF(AND(S16=0,S30&gt;=0),,S30/S16)</f>
        <v>0</v>
      </c>
      <c r="U30" s="43"/>
      <c r="V30" s="71">
        <f>SUM(V31:V32)</f>
        <v>0</v>
      </c>
      <c r="W30" s="38">
        <f>IF(AND(V16=0,V30&gt;=0),,V30/V16)</f>
        <v>0</v>
      </c>
      <c r="X30" s="91">
        <f t="shared" si="3"/>
        <v>0</v>
      </c>
      <c r="Y30" s="71">
        <f>SUM(Y31:Y32)</f>
        <v>0</v>
      </c>
      <c r="Z30" s="38">
        <f>IF(AND(Y16=0,Y30&gt;=0),,Y30/Y16)</f>
        <v>0</v>
      </c>
      <c r="AA30" s="39"/>
      <c r="AB30" s="38">
        <f t="shared" si="0"/>
        <v>0</v>
      </c>
      <c r="AC30" s="62">
        <f>SUM(AC31:AC32)</f>
        <v>0</v>
      </c>
      <c r="AD30" s="38">
        <f>IF(AND(AC16=0,AC30&gt;=0),,AC30/AC16)</f>
        <v>0</v>
      </c>
      <c r="AE30" s="43"/>
      <c r="AF30" s="71">
        <f>SUM(AF31:AF32)</f>
        <v>0</v>
      </c>
      <c r="AG30" s="38">
        <f>IF(AND(AF16=0,AF30&gt;=0),,AF30/AF16)</f>
        <v>0</v>
      </c>
      <c r="AH30" s="39"/>
      <c r="AI30" s="38">
        <f t="shared" si="6"/>
        <v>0</v>
      </c>
      <c r="AJ30" s="62">
        <f t="shared" si="7"/>
        <v>0</v>
      </c>
      <c r="AK30" s="38">
        <f>IF(AND(AJ16=0,AJ30&gt;=0),,AJ30/AJ16)</f>
        <v>0</v>
      </c>
      <c r="AL30" s="43"/>
      <c r="AM30" s="71">
        <f>SUM(AM31:AM32)</f>
        <v>0</v>
      </c>
      <c r="AN30" s="38">
        <f>IF(AND(AM16=0,AM30&gt;=0),,AM30/AM16)</f>
        <v>0</v>
      </c>
      <c r="AO30" s="39"/>
      <c r="AP30" s="38">
        <f t="shared" si="8"/>
        <v>0</v>
      </c>
      <c r="AQ30" s="62">
        <f t="shared" si="9"/>
        <v>0</v>
      </c>
      <c r="AR30" s="38">
        <f>IF(AND(AQ16=0,AQ30&gt;=0),,AQ30/AQ16)</f>
        <v>0</v>
      </c>
      <c r="AS30" s="43"/>
      <c r="AT30" s="71">
        <f>SUM(AT31:AT32)</f>
        <v>0</v>
      </c>
      <c r="AU30" s="38">
        <f>IF(AND(AT16=0,AT30&gt;=0),,AT30/AT16)</f>
        <v>0</v>
      </c>
      <c r="AV30" s="91">
        <f t="shared" si="4"/>
        <v>0</v>
      </c>
      <c r="AW30" s="71">
        <f>SUM(AW31:AW32)</f>
        <v>0</v>
      </c>
      <c r="AX30" s="38">
        <f>IF(AND(AW16=0,AW30&gt;=0),,AW30/AW16)</f>
        <v>0</v>
      </c>
      <c r="AY30" s="43"/>
      <c r="AZ30" s="71">
        <f>SUM(AZ31:AZ32)</f>
        <v>0</v>
      </c>
      <c r="BA30" s="38">
        <f>IF(AND(AZ16=0,AZ30&gt;=0),,AZ30/AZ16)</f>
        <v>0</v>
      </c>
      <c r="BB30" s="91">
        <f t="shared" si="5"/>
        <v>0</v>
      </c>
    </row>
    <row r="31" spans="1:54" hidden="1" outlineLevel="1" x14ac:dyDescent="0.3">
      <c r="A31" s="29" t="s">
        <v>55</v>
      </c>
      <c r="B31" s="72"/>
      <c r="C31" s="30">
        <f>IF(AND(B16=0,B31&gt;=0),,B31/B16)</f>
        <v>0</v>
      </c>
      <c r="D31" s="44"/>
      <c r="E31" s="72"/>
      <c r="F31" s="30">
        <f>IF(AND(E16=0,E31&gt;=0),,E31/E16)</f>
        <v>0</v>
      </c>
      <c r="G31" s="14"/>
      <c r="I31" s="30">
        <f>IF(AND(H16=0,H31&gt;=0),,H31/H16)</f>
        <v>0</v>
      </c>
      <c r="J31" s="14"/>
      <c r="K31" s="30">
        <f t="shared" si="1"/>
        <v>0</v>
      </c>
      <c r="L31" s="63">
        <f>+E31+H31</f>
        <v>0</v>
      </c>
      <c r="M31" s="30">
        <f>IF(AND(L16=0,L31&gt;=0),,L31/L16)</f>
        <v>0</v>
      </c>
      <c r="N31" s="44"/>
      <c r="O31" s="72"/>
      <c r="P31" s="30">
        <f>IF(AND(O16=0,O31&gt;=0),,O31/O16)</f>
        <v>0</v>
      </c>
      <c r="Q31" s="14"/>
      <c r="R31" s="30">
        <f t="shared" si="2"/>
        <v>0</v>
      </c>
      <c r="S31" s="63">
        <f>+L31+O31</f>
        <v>0</v>
      </c>
      <c r="T31" s="30">
        <f>IF(AND(S16=0,S31&gt;=0),,S31/S16)</f>
        <v>0</v>
      </c>
      <c r="U31" s="44"/>
      <c r="V31" s="72"/>
      <c r="W31" s="30">
        <f>IF(AND(V16=0,V31&gt;=0),,V31/V16)</f>
        <v>0</v>
      </c>
      <c r="X31" s="47">
        <f t="shared" si="3"/>
        <v>0</v>
      </c>
      <c r="Y31" s="72"/>
      <c r="Z31" s="30">
        <f>IF(AND(Y16=0,Y31&gt;=0),,Y31/Y16)</f>
        <v>0</v>
      </c>
      <c r="AA31" s="14"/>
      <c r="AB31" s="30">
        <f t="shared" si="0"/>
        <v>0</v>
      </c>
      <c r="AC31" s="63">
        <f>+S31+Y31</f>
        <v>0</v>
      </c>
      <c r="AD31" s="30">
        <f>IF(AND(AC16=0,AC31&gt;=0),,AC31/AC16)</f>
        <v>0</v>
      </c>
      <c r="AE31" s="44"/>
      <c r="AF31" s="72"/>
      <c r="AG31" s="30">
        <f>IF(AND(AF16=0,AF31&gt;=0),,AF31/AF16)</f>
        <v>0</v>
      </c>
      <c r="AH31" s="14"/>
      <c r="AI31" s="30">
        <f t="shared" si="6"/>
        <v>0</v>
      </c>
      <c r="AJ31" s="63">
        <f t="shared" si="7"/>
        <v>0</v>
      </c>
      <c r="AK31" s="30">
        <f>IF(AND(AJ16=0,AJ31&gt;=0),,AJ31/AJ16)</f>
        <v>0</v>
      </c>
      <c r="AL31" s="44"/>
      <c r="AM31" s="72"/>
      <c r="AN31" s="30">
        <f>IF(AND(AM16=0,AM31&gt;=0),,AM31/AM16)</f>
        <v>0</v>
      </c>
      <c r="AO31" s="14"/>
      <c r="AP31" s="30">
        <f t="shared" si="8"/>
        <v>0</v>
      </c>
      <c r="AQ31" s="63">
        <f t="shared" si="9"/>
        <v>0</v>
      </c>
      <c r="AR31" s="30">
        <f>IF(AND(AQ16=0,AQ31&gt;=0),,AQ31/AQ16)</f>
        <v>0</v>
      </c>
      <c r="AS31" s="44"/>
      <c r="AT31" s="72">
        <f>+V31*2</f>
        <v>0</v>
      </c>
      <c r="AU31" s="30">
        <f>IF(AND(AT16=0,AT31&gt;=0),,AT31/AT16)</f>
        <v>0</v>
      </c>
      <c r="AV31" s="47">
        <f t="shared" si="4"/>
        <v>0</v>
      </c>
      <c r="AW31" s="72">
        <f>+AQ31/6</f>
        <v>0</v>
      </c>
      <c r="AX31" s="30">
        <f>IF(AND(AW16=0,AW31&gt;=0),,AW31/AW16)</f>
        <v>0</v>
      </c>
      <c r="AY31" s="44"/>
      <c r="AZ31" s="72">
        <f>+AT31/6</f>
        <v>0</v>
      </c>
      <c r="BA31" s="30">
        <f>IF(AND(AZ16=0,AZ31&gt;=0),,AZ31/AZ16)</f>
        <v>0</v>
      </c>
      <c r="BB31" s="47">
        <f t="shared" si="5"/>
        <v>0</v>
      </c>
    </row>
    <row r="32" spans="1:54" s="3" customFormat="1" hidden="1" outlineLevel="1" x14ac:dyDescent="0.3">
      <c r="A32" s="29"/>
      <c r="B32" s="73"/>
      <c r="C32" s="30"/>
      <c r="D32" s="44"/>
      <c r="E32" s="73"/>
      <c r="F32" s="30"/>
      <c r="G32" s="14"/>
      <c r="H32" s="59"/>
      <c r="I32" s="30"/>
      <c r="J32" s="14"/>
      <c r="K32" s="15">
        <f t="shared" si="1"/>
        <v>0</v>
      </c>
      <c r="L32" s="59"/>
      <c r="M32" s="30"/>
      <c r="N32" s="44"/>
      <c r="O32" s="73"/>
      <c r="P32" s="30"/>
      <c r="Q32" s="14"/>
      <c r="R32" s="15">
        <f t="shared" si="2"/>
        <v>0</v>
      </c>
      <c r="S32" s="59"/>
      <c r="T32" s="30"/>
      <c r="U32" s="44"/>
      <c r="V32" s="73"/>
      <c r="W32" s="30"/>
      <c r="X32" s="46">
        <f t="shared" si="3"/>
        <v>0</v>
      </c>
      <c r="Y32" s="73"/>
      <c r="Z32" s="30"/>
      <c r="AA32" s="14"/>
      <c r="AB32" s="15">
        <f t="shared" si="0"/>
        <v>0</v>
      </c>
      <c r="AC32" s="59"/>
      <c r="AD32" s="30"/>
      <c r="AE32" s="44"/>
      <c r="AF32" s="73"/>
      <c r="AG32" s="30"/>
      <c r="AH32" s="14"/>
      <c r="AI32" s="15">
        <f t="shared" si="6"/>
        <v>0</v>
      </c>
      <c r="AJ32" s="59">
        <f t="shared" si="7"/>
        <v>0</v>
      </c>
      <c r="AK32" s="30"/>
      <c r="AL32" s="44"/>
      <c r="AM32" s="73"/>
      <c r="AN32" s="30"/>
      <c r="AO32" s="14"/>
      <c r="AP32" s="15">
        <f t="shared" si="8"/>
        <v>0</v>
      </c>
      <c r="AQ32" s="59">
        <f t="shared" si="9"/>
        <v>0</v>
      </c>
      <c r="AR32" s="30"/>
      <c r="AS32" s="44"/>
      <c r="AT32" s="72">
        <f>+V32*2</f>
        <v>0</v>
      </c>
      <c r="AU32" s="30"/>
      <c r="AV32" s="46">
        <f t="shared" si="4"/>
        <v>0</v>
      </c>
      <c r="AW32" s="72">
        <f>+AQ32/6</f>
        <v>0</v>
      </c>
      <c r="AX32" s="30"/>
      <c r="AY32" s="44"/>
      <c r="AZ32" s="72">
        <f>+AT32/6</f>
        <v>0</v>
      </c>
      <c r="BA32" s="30"/>
      <c r="BB32" s="46">
        <f t="shared" si="5"/>
        <v>0</v>
      </c>
    </row>
    <row r="33" spans="1:54" s="6" customFormat="1" ht="14.4" customHeight="1" collapsed="1" x14ac:dyDescent="0.3">
      <c r="A33" s="2"/>
      <c r="B33" s="74"/>
      <c r="C33" s="5"/>
      <c r="D33" s="45"/>
      <c r="E33" s="74"/>
      <c r="F33" s="5"/>
      <c r="G33" s="5"/>
      <c r="H33" s="64"/>
      <c r="I33" s="5"/>
      <c r="J33" s="5"/>
      <c r="K33" s="33">
        <f t="shared" si="1"/>
        <v>0</v>
      </c>
      <c r="L33" s="64"/>
      <c r="M33" s="5"/>
      <c r="N33" s="45"/>
      <c r="O33" s="74"/>
      <c r="P33" s="5"/>
      <c r="Q33" s="5"/>
      <c r="R33" s="33"/>
      <c r="S33" s="64"/>
      <c r="T33" s="5"/>
      <c r="U33" s="45"/>
      <c r="V33" s="74"/>
      <c r="W33" s="5"/>
      <c r="X33" s="93">
        <f t="shared" si="3"/>
        <v>0</v>
      </c>
      <c r="Y33" s="74"/>
      <c r="Z33" s="5"/>
      <c r="AA33" s="5"/>
      <c r="AB33" s="33">
        <f t="shared" si="0"/>
        <v>0</v>
      </c>
      <c r="AC33" s="64"/>
      <c r="AD33" s="5"/>
      <c r="AE33" s="45"/>
      <c r="AF33" s="74"/>
      <c r="AG33" s="5"/>
      <c r="AH33" s="5"/>
      <c r="AI33" s="33">
        <f t="shared" si="6"/>
        <v>0</v>
      </c>
      <c r="AJ33" s="64">
        <f t="shared" si="7"/>
        <v>0</v>
      </c>
      <c r="AK33" s="5"/>
      <c r="AL33" s="45"/>
      <c r="AM33" s="74"/>
      <c r="AN33" s="5"/>
      <c r="AO33" s="5"/>
      <c r="AP33" s="33">
        <f t="shared" si="8"/>
        <v>0</v>
      </c>
      <c r="AQ33" s="64">
        <f t="shared" si="9"/>
        <v>0</v>
      </c>
      <c r="AR33" s="5"/>
      <c r="AS33" s="45"/>
      <c r="AT33" s="74"/>
      <c r="AU33" s="5"/>
      <c r="AV33" s="93">
        <f t="shared" si="4"/>
        <v>0</v>
      </c>
      <c r="AW33" s="74"/>
      <c r="AX33" s="5"/>
      <c r="AY33" s="45"/>
      <c r="AZ33" s="74"/>
      <c r="BA33" s="5"/>
      <c r="BB33" s="93">
        <f t="shared" si="5"/>
        <v>0</v>
      </c>
    </row>
    <row r="34" spans="1:54" s="34" customFormat="1" ht="15.6" x14ac:dyDescent="0.3">
      <c r="A34" s="50" t="s">
        <v>58</v>
      </c>
      <c r="B34" s="75">
        <f>+B6+B19-B24</f>
        <v>88381.18</v>
      </c>
      <c r="C34" s="51">
        <f>IF(AND((B6+B19)=0,B34&lt;=0),,B34/(B6+B19))</f>
        <v>0.33288385698689893</v>
      </c>
      <c r="D34" s="52"/>
      <c r="E34" s="75">
        <f>+E6+E19-E24</f>
        <v>8164.17</v>
      </c>
      <c r="F34" s="51">
        <f>IF(AND((E6+E19)=0,E34&lt;=0),,E34/(E6+E19))</f>
        <v>0.35775533795431658</v>
      </c>
      <c r="G34" s="51"/>
      <c r="H34" s="65">
        <f>+H6+H19-H24</f>
        <v>7591.5899999999965</v>
      </c>
      <c r="I34" s="51">
        <f>IF(AND((H6+H19)=0,H34&lt;=0),,H34/(H6+H19))</f>
        <v>0.31592240007457356</v>
      </c>
      <c r="J34" s="51"/>
      <c r="K34" s="51">
        <f t="shared" si="1"/>
        <v>-7.0133277479523762E-2</v>
      </c>
      <c r="L34" s="65">
        <f>+L6+L19-L24</f>
        <v>15755.759999999995</v>
      </c>
      <c r="M34" s="51">
        <f>IF(AND((L6+L19)=0,L34&lt;=0),,L34/(L6+L19))</f>
        <v>0.33629893922066068</v>
      </c>
      <c r="N34" s="52"/>
      <c r="O34" s="75">
        <f>+O6+O19-O24</f>
        <v>8752.3200000000015</v>
      </c>
      <c r="P34" s="51">
        <f>IF(AND((O6+O19)=0,O34&lt;=0),,O34/(O6+O19))</f>
        <v>0.35705843884843075</v>
      </c>
      <c r="Q34" s="51"/>
      <c r="R34" s="51">
        <f t="shared" si="2"/>
        <v>0.15289682398548993</v>
      </c>
      <c r="S34" s="65">
        <f>+S6+S19-S24</f>
        <v>24508.079999999994</v>
      </c>
      <c r="T34" s="51">
        <f>IF(AND((S6+S19)=0,S34&lt;=0),,S34/(S6+S19))</f>
        <v>0.34342959036752357</v>
      </c>
      <c r="U34" s="52"/>
      <c r="V34" s="75">
        <f>+V6+V19-V24</f>
        <v>18975.300000000003</v>
      </c>
      <c r="W34" s="51">
        <f>IF(AND((V6+V19)=0,V34&lt;=0),,V34/(V6+V19))</f>
        <v>0.33290000000000003</v>
      </c>
      <c r="X34" s="52">
        <f t="shared" si="3"/>
        <v>0.29157799876681745</v>
      </c>
      <c r="Y34" s="75">
        <f>+Y6+Y19-Y24</f>
        <v>8573.6799999999985</v>
      </c>
      <c r="Z34" s="51">
        <f>IF(AND((Y6+Y19)=0,Y34&lt;=0),,Y34/(Y6+Y19))</f>
        <v>0.36697527297319271</v>
      </c>
      <c r="AA34" s="51"/>
      <c r="AB34" s="51">
        <f t="shared" si="0"/>
        <v>-2.0410588278308269E-2</v>
      </c>
      <c r="AC34" s="65">
        <f>+AC6+AC19-AC24</f>
        <v>33081.760000000002</v>
      </c>
      <c r="AD34" s="51">
        <f>IF(AND((AC6+AC19)=0,AC34&lt;=0),,AC34/(AC6+AC19))</f>
        <v>0.34923687673428111</v>
      </c>
      <c r="AE34" s="52"/>
      <c r="AF34" s="75">
        <f>+AF6+AF19-AF24</f>
        <v>11781.73</v>
      </c>
      <c r="AG34" s="51">
        <f>IF(AND((AF6+AF19)=0,AF34&lt;=0),,AF34/(AF6+AF19))</f>
        <v>0.36782147106360036</v>
      </c>
      <c r="AH34" s="51"/>
      <c r="AI34" s="51">
        <f t="shared" si="6"/>
        <v>-0.37910177968200776</v>
      </c>
      <c r="AJ34" s="65">
        <f t="shared" si="7"/>
        <v>44863.490000000005</v>
      </c>
      <c r="AK34" s="51">
        <f>IF(AND((AJ6+AJ19)=0,AJ34&lt;=0),,AJ34/(AJ6+AJ19))</f>
        <v>0.35393314891742433</v>
      </c>
      <c r="AL34" s="52"/>
      <c r="AM34" s="75">
        <f>+AM6+AM19-AM24</f>
        <v>12817.870000000003</v>
      </c>
      <c r="AN34" s="51">
        <f>IF(AND((AM6+AM19)=0,AM34&lt;=0),,AM34/(AM6+AM19))</f>
        <v>0.34776678714818038</v>
      </c>
      <c r="AO34" s="51"/>
      <c r="AP34" s="51">
        <f t="shared" si="8"/>
        <v>-0.61253965931679566</v>
      </c>
      <c r="AQ34" s="65">
        <f t="shared" si="9"/>
        <v>57681.360000000008</v>
      </c>
      <c r="AR34" s="51">
        <f>IF(AND((AQ6+AQ19)=0,AQ34&lt;=0),,AQ34/(AQ6+AQ19))</f>
        <v>0.35254404526930422</v>
      </c>
      <c r="AS34" s="52"/>
      <c r="AT34" s="75">
        <f>+AT6+AT19-AT24</f>
        <v>37950.600000000006</v>
      </c>
      <c r="AU34" s="51">
        <f>IF(AND((AT6+AT19)=0,AT34&lt;=0),,AT34/(AT6+AT19))</f>
        <v>0.33290000000000003</v>
      </c>
      <c r="AV34" s="52">
        <f t="shared" si="4"/>
        <v>0.5199064046418238</v>
      </c>
      <c r="AW34" s="75">
        <f>+AW6+AW19-AW24</f>
        <v>9860.0000000000036</v>
      </c>
      <c r="AX34" s="51">
        <f>IF(AND((AW6+AW19)=0,AW34&lt;=0),,AW34/(AW6+AW19))</f>
        <v>0.34000000000000014</v>
      </c>
      <c r="AY34" s="52"/>
      <c r="AZ34" s="75">
        <f>+AZ6+AZ19-AZ24</f>
        <v>6325.1</v>
      </c>
      <c r="BA34" s="51">
        <f>IF(AND((AZ6+AZ19)=0,AZ34&lt;=0),,AZ34/(AZ6+AZ19))</f>
        <v>0.33290000000000003</v>
      </c>
      <c r="BB34" s="52">
        <f t="shared" si="5"/>
        <v>0.55886863448799273</v>
      </c>
    </row>
    <row r="35" spans="1:54" s="34" customFormat="1" ht="15.6" x14ac:dyDescent="0.3">
      <c r="A35" s="50" t="s">
        <v>56</v>
      </c>
      <c r="B35" s="75">
        <f>+B11-B27</f>
        <v>0</v>
      </c>
      <c r="C35" s="51">
        <f>IF(AND(B11=0,B35&lt;=0),,B35/B11)</f>
        <v>0</v>
      </c>
      <c r="D35" s="52"/>
      <c r="E35" s="75">
        <f>+E11-E27</f>
        <v>0</v>
      </c>
      <c r="F35" s="51">
        <f>IF(AND(E11=0,E35&lt;=0),,E35/E11)</f>
        <v>0</v>
      </c>
      <c r="G35" s="51"/>
      <c r="H35" s="65">
        <f>+H11-H27</f>
        <v>0</v>
      </c>
      <c r="I35" s="51">
        <f>IF(AND(H11=0,H35&lt;=0),,H35/H11)</f>
        <v>0</v>
      </c>
      <c r="J35" s="51"/>
      <c r="K35" s="51">
        <f t="shared" si="1"/>
        <v>0</v>
      </c>
      <c r="L35" s="65">
        <f>+L11-L27</f>
        <v>0</v>
      </c>
      <c r="M35" s="51">
        <f>IF(AND(L11=0,L35&lt;=0),,L35/L11)</f>
        <v>0</v>
      </c>
      <c r="N35" s="52"/>
      <c r="O35" s="75">
        <f>+O11-O27</f>
        <v>0</v>
      </c>
      <c r="P35" s="51">
        <f>IF(AND(O11=0,O35&lt;=0),,O35/O11)</f>
        <v>0</v>
      </c>
      <c r="Q35" s="51"/>
      <c r="R35" s="51">
        <f t="shared" si="2"/>
        <v>0</v>
      </c>
      <c r="S35" s="65">
        <f>+S11-S27</f>
        <v>0</v>
      </c>
      <c r="T35" s="51">
        <f>IF(AND(S11=0,S35&lt;=0),,S35/S11)</f>
        <v>0</v>
      </c>
      <c r="U35" s="52"/>
      <c r="V35" s="75">
        <f>+V11-V27</f>
        <v>0</v>
      </c>
      <c r="W35" s="51">
        <f>IF(AND(V11=0,V35&lt;=0),,V35/V11)</f>
        <v>0</v>
      </c>
      <c r="X35" s="52">
        <f t="shared" si="3"/>
        <v>0</v>
      </c>
      <c r="Y35" s="75">
        <f>+Y11-Y27</f>
        <v>0</v>
      </c>
      <c r="Z35" s="51">
        <f>IF(AND(Y11=0,Y35&lt;=0),,Y35/Y11)</f>
        <v>0</v>
      </c>
      <c r="AA35" s="51"/>
      <c r="AB35" s="51">
        <f t="shared" si="0"/>
        <v>0</v>
      </c>
      <c r="AC35" s="65">
        <f>+AC11-AC27</f>
        <v>0</v>
      </c>
      <c r="AD35" s="51">
        <f>IF(AND(AC11=0,AC35&lt;=0),,AC35/AC11)</f>
        <v>0</v>
      </c>
      <c r="AE35" s="52"/>
      <c r="AF35" s="75">
        <f>+AF11-AF27</f>
        <v>0</v>
      </c>
      <c r="AG35" s="51">
        <f>IF(AND(AF11=0,AF35&lt;=0),,AF35/AF11)</f>
        <v>0</v>
      </c>
      <c r="AH35" s="51"/>
      <c r="AI35" s="51">
        <f t="shared" si="6"/>
        <v>0</v>
      </c>
      <c r="AJ35" s="65">
        <f t="shared" si="7"/>
        <v>0</v>
      </c>
      <c r="AK35" s="51">
        <f>IF(AND(AJ11=0,AJ35&lt;=0),,AJ35/AJ11)</f>
        <v>0</v>
      </c>
      <c r="AL35" s="52"/>
      <c r="AM35" s="75">
        <f>+AM11-AM27</f>
        <v>0</v>
      </c>
      <c r="AN35" s="51">
        <f>IF(AND(AM11=0,AM35&lt;=0),,AM35/AM11)</f>
        <v>0</v>
      </c>
      <c r="AO35" s="51"/>
      <c r="AP35" s="51">
        <f t="shared" si="8"/>
        <v>0</v>
      </c>
      <c r="AQ35" s="65">
        <f t="shared" si="9"/>
        <v>0</v>
      </c>
      <c r="AR35" s="51">
        <f>IF(AND(AQ11=0,AQ35&lt;=0),,AQ35/AQ11)</f>
        <v>0</v>
      </c>
      <c r="AS35" s="52"/>
      <c r="AT35" s="75">
        <f>+AT11-AT27</f>
        <v>0</v>
      </c>
      <c r="AU35" s="51">
        <f>IF(AND(AT11=0,AT35&lt;=0),,AT35/AT11)</f>
        <v>0</v>
      </c>
      <c r="AV35" s="52">
        <f t="shared" si="4"/>
        <v>0</v>
      </c>
      <c r="AW35" s="75">
        <f>+AW11-AW27</f>
        <v>0</v>
      </c>
      <c r="AX35" s="51">
        <f>IF(AND(AW11=0,AW35&lt;=0),,AW35/AW11)</f>
        <v>0</v>
      </c>
      <c r="AY35" s="52"/>
      <c r="AZ35" s="75">
        <f>+AZ11-AZ27</f>
        <v>0</v>
      </c>
      <c r="BA35" s="51">
        <f>IF(AND(AZ11=0,AZ35&lt;=0),,AZ35/AZ11)</f>
        <v>0</v>
      </c>
      <c r="BB35" s="52">
        <f t="shared" si="5"/>
        <v>0</v>
      </c>
    </row>
    <row r="36" spans="1:54" s="34" customFormat="1" ht="15.6" x14ac:dyDescent="0.3">
      <c r="A36" s="50" t="s">
        <v>57</v>
      </c>
      <c r="B36" s="75">
        <f>+B16-B30</f>
        <v>0</v>
      </c>
      <c r="C36" s="51">
        <f>IF(AND(B16=0,B36&lt;=0),,B36/B16)</f>
        <v>0</v>
      </c>
      <c r="D36" s="52"/>
      <c r="E36" s="75">
        <f>+E16-E30</f>
        <v>0</v>
      </c>
      <c r="F36" s="51">
        <f>IF(AND(E16=0,E36&lt;=0),,E36/E16)</f>
        <v>0</v>
      </c>
      <c r="G36" s="51"/>
      <c r="H36" s="65">
        <f>+H16-H30</f>
        <v>0</v>
      </c>
      <c r="I36" s="51">
        <f>IF(AND(H16=0,H36&lt;=0),,H36/H16)</f>
        <v>0</v>
      </c>
      <c r="J36" s="51"/>
      <c r="K36" s="51">
        <f t="shared" si="1"/>
        <v>0</v>
      </c>
      <c r="L36" s="65">
        <f>+L16-L30</f>
        <v>0</v>
      </c>
      <c r="M36" s="51">
        <f>IF(AND(L16=0,L36&lt;=0),,L36/L16)</f>
        <v>0</v>
      </c>
      <c r="N36" s="52"/>
      <c r="O36" s="75">
        <f>+O16-O30</f>
        <v>0</v>
      </c>
      <c r="P36" s="51">
        <f>IF(AND(O16=0,O36&lt;=0),,O36/O16)</f>
        <v>0</v>
      </c>
      <c r="Q36" s="51"/>
      <c r="R36" s="51">
        <f t="shared" si="2"/>
        <v>0</v>
      </c>
      <c r="S36" s="65">
        <f>+S16-S30</f>
        <v>0</v>
      </c>
      <c r="T36" s="51">
        <f>IF(AND(S16=0,S36&lt;=0),,S36/S16)</f>
        <v>0</v>
      </c>
      <c r="U36" s="52"/>
      <c r="V36" s="75">
        <f>+V16-V30</f>
        <v>0</v>
      </c>
      <c r="W36" s="51">
        <f>IF(AND(V16=0,V36&lt;=0),,V36/V16)</f>
        <v>0</v>
      </c>
      <c r="X36" s="52">
        <f t="shared" si="3"/>
        <v>0</v>
      </c>
      <c r="Y36" s="75">
        <f>+Y16-Y30</f>
        <v>0</v>
      </c>
      <c r="Z36" s="51">
        <f>IF(AND(Y16=0,Y36&lt;=0),,Y36/Y16)</f>
        <v>0</v>
      </c>
      <c r="AA36" s="51"/>
      <c r="AB36" s="51">
        <f t="shared" si="0"/>
        <v>0</v>
      </c>
      <c r="AC36" s="65">
        <f>+AC16-AC30</f>
        <v>0</v>
      </c>
      <c r="AD36" s="51">
        <f>IF(AND(AC16=0,AC36&lt;=0),,AC36/AC16)</f>
        <v>0</v>
      </c>
      <c r="AE36" s="52"/>
      <c r="AF36" s="75">
        <f>+AF16-AF30</f>
        <v>0</v>
      </c>
      <c r="AG36" s="51">
        <f>IF(AND(AF16=0,AF36&lt;=0),,AF36/AF16)</f>
        <v>0</v>
      </c>
      <c r="AH36" s="51"/>
      <c r="AI36" s="51">
        <f t="shared" si="6"/>
        <v>0</v>
      </c>
      <c r="AJ36" s="65">
        <f t="shared" si="7"/>
        <v>0</v>
      </c>
      <c r="AK36" s="51">
        <f>IF(AND(AJ16=0,AJ36&lt;=0),,AJ36/AJ16)</f>
        <v>0</v>
      </c>
      <c r="AL36" s="52"/>
      <c r="AM36" s="75">
        <f>+AM16-AM30</f>
        <v>0</v>
      </c>
      <c r="AN36" s="51">
        <f>IF(AND(AM16=0,AM36&lt;=0),,AM36/AM16)</f>
        <v>0</v>
      </c>
      <c r="AO36" s="51"/>
      <c r="AP36" s="51">
        <f t="shared" si="8"/>
        <v>0</v>
      </c>
      <c r="AQ36" s="65">
        <f t="shared" si="9"/>
        <v>0</v>
      </c>
      <c r="AR36" s="51">
        <f>IF(AND(AQ16=0,AQ36&lt;=0),,AQ36/AQ16)</f>
        <v>0</v>
      </c>
      <c r="AS36" s="52"/>
      <c r="AT36" s="75">
        <f>+AT16-AT30</f>
        <v>0</v>
      </c>
      <c r="AU36" s="51">
        <f>IF(AND(AT16=0,AT36&lt;=0),,AT36/AT16)</f>
        <v>0</v>
      </c>
      <c r="AV36" s="52">
        <f t="shared" si="4"/>
        <v>0</v>
      </c>
      <c r="AW36" s="75">
        <f>+AW16-AW30</f>
        <v>0</v>
      </c>
      <c r="AX36" s="51">
        <f>IF(AND(AW16=0,AW36&lt;=0),,AW36/AW16)</f>
        <v>0</v>
      </c>
      <c r="AY36" s="52"/>
      <c r="AZ36" s="75">
        <f>+AZ16-AZ30</f>
        <v>0</v>
      </c>
      <c r="BA36" s="51">
        <f>IF(AND(AZ16=0,AZ36&lt;=0),,AZ36/AZ16)</f>
        <v>0</v>
      </c>
      <c r="BB36" s="52">
        <f t="shared" si="5"/>
        <v>0</v>
      </c>
    </row>
    <row r="37" spans="1:54" s="34" customFormat="1" ht="16.2" thickBot="1" x14ac:dyDescent="0.35">
      <c r="A37" s="53" t="s">
        <v>59</v>
      </c>
      <c r="B37" s="76">
        <f>+B5-B23</f>
        <v>88381.18</v>
      </c>
      <c r="C37" s="54">
        <f>IF(AND(B5=0,B37&lt;=0),,B37/B5)</f>
        <v>0.33288385698689893</v>
      </c>
      <c r="D37" s="55"/>
      <c r="E37" s="76">
        <f>+E5-E23</f>
        <v>8164.17</v>
      </c>
      <c r="F37" s="54">
        <f>IF(AND(E5=0,E37&lt;=0),,E37/E5)</f>
        <v>0.35775533795431658</v>
      </c>
      <c r="G37" s="54"/>
      <c r="H37" s="66">
        <f>+H5-H23</f>
        <v>7591.5899999999965</v>
      </c>
      <c r="I37" s="54">
        <f>IF(AND(H5=0,H37&lt;=0),,H37/H5)</f>
        <v>0.31592240007457356</v>
      </c>
      <c r="J37" s="54"/>
      <c r="K37" s="54">
        <f t="shared" si="1"/>
        <v>-7.0133277479523762E-2</v>
      </c>
      <c r="L37" s="66">
        <f>+L5-L23</f>
        <v>15755.759999999995</v>
      </c>
      <c r="M37" s="54">
        <f>IF(AND(L5=0,L37&lt;=0),,L37/L5)</f>
        <v>0.33629893922066068</v>
      </c>
      <c r="N37" s="55"/>
      <c r="O37" s="76">
        <f>+O5-O23</f>
        <v>8752.3200000000015</v>
      </c>
      <c r="P37" s="54">
        <f>IF(AND(O5=0,O37&lt;=0),,O37/O5)</f>
        <v>0.35705843884843075</v>
      </c>
      <c r="Q37" s="54"/>
      <c r="R37" s="54">
        <f t="shared" si="2"/>
        <v>0.15289682398548993</v>
      </c>
      <c r="S37" s="66">
        <f>+S5-S23</f>
        <v>24508.079999999994</v>
      </c>
      <c r="T37" s="54">
        <f>IF(AND(S5=0,S37&lt;=0),,S37/S5)</f>
        <v>0.34342959036752357</v>
      </c>
      <c r="U37" s="55"/>
      <c r="V37" s="76">
        <f>+V5-V23</f>
        <v>18975.300000000003</v>
      </c>
      <c r="W37" s="54">
        <f>IF(AND(V5=0,V37&lt;=0),,V37/V5)</f>
        <v>0.33290000000000003</v>
      </c>
      <c r="X37" s="55">
        <f t="shared" si="3"/>
        <v>0.29157799876681745</v>
      </c>
      <c r="Y37" s="76">
        <f>+Y5-Y23</f>
        <v>8573.6799999999985</v>
      </c>
      <c r="Z37" s="54">
        <f>IF(AND(Y5=0,Y37&lt;=0),,Y37/Y5)</f>
        <v>0.36697527297319271</v>
      </c>
      <c r="AA37" s="54"/>
      <c r="AB37" s="54">
        <f t="shared" si="0"/>
        <v>-2.0410588278308269E-2</v>
      </c>
      <c r="AC37" s="66">
        <f>+AC5-AC23</f>
        <v>33081.760000000002</v>
      </c>
      <c r="AD37" s="54">
        <f>IF(AND(AC5=0,AC37&lt;=0),,AC37/AC5)</f>
        <v>0.34923687673428111</v>
      </c>
      <c r="AE37" s="55"/>
      <c r="AF37" s="76">
        <f>+AF5-AF23</f>
        <v>11781.73</v>
      </c>
      <c r="AG37" s="54">
        <f>IF(AND(AF5=0,AF37&lt;=0),,AF37/AF5)</f>
        <v>0.36782147106360036</v>
      </c>
      <c r="AH37" s="54"/>
      <c r="AI37" s="54">
        <f t="shared" si="6"/>
        <v>-0.37910177968200776</v>
      </c>
      <c r="AJ37" s="66">
        <f t="shared" si="7"/>
        <v>44863.490000000005</v>
      </c>
      <c r="AK37" s="54">
        <f>IF(AND(AJ5=0,AJ37&lt;=0),,AJ37/AJ5)</f>
        <v>0.35393314891742433</v>
      </c>
      <c r="AL37" s="55"/>
      <c r="AM37" s="76">
        <f>+AM5-AM23</f>
        <v>12817.870000000003</v>
      </c>
      <c r="AN37" s="54">
        <f>IF(AND(AM5=0,AM37&lt;=0),,AM37/AM5)</f>
        <v>0.34776678714818038</v>
      </c>
      <c r="AO37" s="54"/>
      <c r="AP37" s="54">
        <f t="shared" si="8"/>
        <v>-0.61253965931679566</v>
      </c>
      <c r="AQ37" s="66">
        <f t="shared" si="9"/>
        <v>57681.360000000008</v>
      </c>
      <c r="AR37" s="54">
        <f>IF(AND(AQ5=0,AQ37&lt;=0),,AQ37/AQ5)</f>
        <v>0.35254404526930422</v>
      </c>
      <c r="AS37" s="55"/>
      <c r="AT37" s="76">
        <f>+AT5-AT23</f>
        <v>37950.600000000006</v>
      </c>
      <c r="AU37" s="54">
        <f>IF(AND(AT5=0,AT37&lt;=0),,AT37/AT5)</f>
        <v>0.33290000000000003</v>
      </c>
      <c r="AV37" s="55">
        <f t="shared" si="4"/>
        <v>0.5199064046418238</v>
      </c>
      <c r="AW37" s="76">
        <f>+AW5-AW23</f>
        <v>9860.0000000000036</v>
      </c>
      <c r="AX37" s="54">
        <f>IF(AND(AW5=0,AW37&lt;=0),,AW37/AW5)</f>
        <v>0.34000000000000014</v>
      </c>
      <c r="AY37" s="55"/>
      <c r="AZ37" s="76">
        <f>+AZ5-AZ23</f>
        <v>6325.1</v>
      </c>
      <c r="BA37" s="54">
        <f>IF(AND(AZ5=0,AZ37&lt;=0),,AZ37/AZ5)</f>
        <v>0.33290000000000003</v>
      </c>
      <c r="BB37" s="55">
        <f t="shared" si="5"/>
        <v>0.55886863448799273</v>
      </c>
    </row>
    <row r="38" spans="1:54" s="3" customFormat="1" ht="15" thickTop="1" x14ac:dyDescent="0.3">
      <c r="B38" s="73"/>
      <c r="C38" s="15"/>
      <c r="D38" s="46"/>
      <c r="E38" s="73"/>
      <c r="F38" s="15"/>
      <c r="G38" s="15"/>
      <c r="H38" s="59"/>
      <c r="I38" s="15"/>
      <c r="J38" s="15"/>
      <c r="K38" s="15"/>
      <c r="L38" s="59"/>
      <c r="M38" s="15"/>
      <c r="N38" s="46"/>
      <c r="O38" s="73"/>
      <c r="P38" s="15"/>
      <c r="Q38" s="15"/>
      <c r="R38" s="15"/>
      <c r="S38" s="59"/>
      <c r="T38" s="15"/>
      <c r="U38" s="46"/>
      <c r="V38" s="73"/>
      <c r="W38" s="15"/>
      <c r="X38" s="46">
        <f t="shared" si="3"/>
        <v>0</v>
      </c>
      <c r="Y38" s="73"/>
      <c r="Z38" s="15"/>
      <c r="AA38" s="15"/>
      <c r="AB38" s="15">
        <f t="shared" si="0"/>
        <v>0</v>
      </c>
      <c r="AC38" s="59"/>
      <c r="AD38" s="15"/>
      <c r="AE38" s="46"/>
      <c r="AF38" s="73"/>
      <c r="AG38" s="15"/>
      <c r="AH38" s="15"/>
      <c r="AI38" s="15">
        <f t="shared" si="6"/>
        <v>0</v>
      </c>
      <c r="AJ38" s="59">
        <f t="shared" si="7"/>
        <v>0</v>
      </c>
      <c r="AK38" s="15"/>
      <c r="AL38" s="46"/>
      <c r="AM38" s="73"/>
      <c r="AN38" s="15"/>
      <c r="AO38" s="15"/>
      <c r="AP38" s="15">
        <f t="shared" si="8"/>
        <v>0</v>
      </c>
      <c r="AQ38" s="59">
        <f t="shared" si="9"/>
        <v>0</v>
      </c>
      <c r="AR38" s="15"/>
      <c r="AS38" s="46"/>
      <c r="AT38" s="73"/>
      <c r="AU38" s="15"/>
      <c r="AV38" s="46">
        <f t="shared" si="4"/>
        <v>0</v>
      </c>
      <c r="AW38" s="73"/>
      <c r="AX38" s="15"/>
      <c r="AY38" s="46"/>
      <c r="AZ38" s="73"/>
      <c r="BA38" s="15"/>
      <c r="BB38" s="46">
        <f t="shared" si="5"/>
        <v>0</v>
      </c>
    </row>
    <row r="39" spans="1:54" s="28" customFormat="1" ht="18" customHeight="1" x14ac:dyDescent="0.3">
      <c r="A39" s="19" t="s">
        <v>101</v>
      </c>
      <c r="B39" s="70">
        <f>+B40+B69+B84+B93+B104</f>
        <v>71873.60000000002</v>
      </c>
      <c r="C39" s="36">
        <f>IF(AND(B5=0,B39&gt;=0),,B39/B5)</f>
        <v>0.27070877740638433</v>
      </c>
      <c r="D39" s="42">
        <f>IF(AND(B124=0,B39&gt;=0),"Validar",B39/B124)</f>
        <v>0.9911748895447664</v>
      </c>
      <c r="E39" s="70">
        <f>+E40+E69+E84+E93+E104</f>
        <v>8708.92</v>
      </c>
      <c r="F39" s="36">
        <f>IF(AND(E5=0,E39&gt;=0),,E39/E5)</f>
        <v>0.38162637693937129</v>
      </c>
      <c r="G39" s="36">
        <f>IF(AND(E124=0,E39&gt;=0),"Validar",E39/E124)</f>
        <v>0.99845913262007069</v>
      </c>
      <c r="H39" s="61">
        <f>+H40+H69+H84+H93+H104</f>
        <v>6305.76</v>
      </c>
      <c r="I39" s="36">
        <f>IF(AND(H5=0,H39&gt;=0),,H39/H5)</f>
        <v>0.26241285863623354</v>
      </c>
      <c r="J39" s="36">
        <f>IF(AND(H124=0,H39&gt;=0),,H39/H124)</f>
        <v>0.9873020545307083</v>
      </c>
      <c r="K39" s="36">
        <f t="shared" si="1"/>
        <v>-0.27594236713622355</v>
      </c>
      <c r="L39" s="61">
        <f>+L40+L69+L84+L93+L104</f>
        <v>15014.68</v>
      </c>
      <c r="M39" s="36">
        <f>IF(AND(L5=0,L39&gt;=0),,L39/L5)</f>
        <v>0.32048095152107364</v>
      </c>
      <c r="N39" s="42">
        <f>IF(AND(L124=0,L39&gt;=0),,L39/L124)</f>
        <v>0.99374289341210198</v>
      </c>
      <c r="O39" s="70">
        <f>+O40+O69+O84+O93+O104</f>
        <v>5398.1299999999992</v>
      </c>
      <c r="P39" s="36">
        <f>IF(AND(O5=0,O39&gt;=0),,O39/O5)</f>
        <v>0.22022136650635249</v>
      </c>
      <c r="Q39" s="36">
        <f>IF(AND(O124=0,O39&gt;=0),,O39/O124)</f>
        <v>0.9975662040544786</v>
      </c>
      <c r="R39" s="36">
        <f t="shared" si="2"/>
        <v>-0.14393665474106229</v>
      </c>
      <c r="S39" s="61">
        <f>+S40+S69+S84+S93+S104</f>
        <v>20412.809999999998</v>
      </c>
      <c r="T39" s="36">
        <f>IF(AND(S5=0,S39&gt;=0),,S39/S5)</f>
        <v>0.28604292855866675</v>
      </c>
      <c r="U39" s="42">
        <f>IF(AND(S124=0,S39&gt;=0),,S39/S124)</f>
        <v>0.99475110767173547</v>
      </c>
      <c r="V39" s="70">
        <f>+V40+V69+V84+V93+V104</f>
        <v>18045.39</v>
      </c>
      <c r="W39" s="36">
        <f>IF(AND(V5=0,V39&gt;=0),,V39/V5)</f>
        <v>0.31658578947368421</v>
      </c>
      <c r="X39" s="42">
        <f t="shared" si="3"/>
        <v>0.13119250955507186</v>
      </c>
      <c r="Y39" s="70">
        <f>+Y40+Y69+Y84+Y93+Y104</f>
        <v>6756.3200000000006</v>
      </c>
      <c r="Z39" s="36">
        <f>IF(AND(Y5=0,Y39&gt;=0),,Y39/Y5)</f>
        <v>0.28918765061143431</v>
      </c>
      <c r="AA39" s="36">
        <f>IF(AND(Y124=0,Y39&gt;=0),,Y39/Y124)</f>
        <v>0.99716038231526249</v>
      </c>
      <c r="AB39" s="36">
        <f t="shared" si="0"/>
        <v>0.25160379612940065</v>
      </c>
      <c r="AC39" s="61">
        <f>+AC40+AC69+AC84+AC93+AC104</f>
        <v>27169.13</v>
      </c>
      <c r="AD39" s="36">
        <f>IF(AND(AC5=0,AC39&gt;=0),,AC39/AC5)</f>
        <v>0.28681854002893614</v>
      </c>
      <c r="AE39" s="42">
        <f>IF(AND(AC124=0,AC39&gt;=0),,AC39/AC124)</f>
        <v>0.99534914903531935</v>
      </c>
      <c r="AF39" s="70">
        <f>+AF40+AF69+AF84+AF93+AF104</f>
        <v>6934.6699999999992</v>
      </c>
      <c r="AG39" s="36">
        <f>IF(AND(AF5=0,AF39&gt;=0),,AF39/AF5)</f>
        <v>0.21649796088864853</v>
      </c>
      <c r="AH39" s="36">
        <f>IF(AND(AF124=0,AF39&gt;=0),,AF39/AF124)</f>
        <v>0.99646371463714645</v>
      </c>
      <c r="AI39" s="36">
        <f t="shared" si="6"/>
        <v>-0.61570960782781647</v>
      </c>
      <c r="AJ39" s="61">
        <f t="shared" si="7"/>
        <v>34103.800000000003</v>
      </c>
      <c r="AK39" s="36">
        <f>IF(AND(AJ5=0,AJ39&gt;=0),,AJ39/AJ5)</f>
        <v>0.26904873704765403</v>
      </c>
      <c r="AL39" s="42">
        <f>IF(AND(AJ124=0,AJ39&gt;=0),,AJ39/AJ124)</f>
        <v>0.99557558291607506</v>
      </c>
      <c r="AM39" s="70">
        <f>+AM40+AM69+AM84+AM93+AM104</f>
        <v>8843.35</v>
      </c>
      <c r="AN39" s="36">
        <f>IF(AND(AM5=0,AM39&gt;=0),,AM39/AM5)</f>
        <v>0.23993248621860422</v>
      </c>
      <c r="AO39" s="36">
        <f>IF(AND(AM124=0,AM39&gt;=0),,AM39/AM124)</f>
        <v>0.99035331245121505</v>
      </c>
      <c r="AP39" s="36">
        <f t="shared" si="8"/>
        <v>-0.67450742809946429</v>
      </c>
      <c r="AQ39" s="61">
        <f t="shared" si="9"/>
        <v>42947.15</v>
      </c>
      <c r="AR39" s="36">
        <f>IF(AND(AQ5=0,AQ39&gt;=0),,AQ39/AQ5)</f>
        <v>0.26248968460153499</v>
      </c>
      <c r="AS39" s="42">
        <f>IF(AND(AQ124=0,AQ39&gt;=0),,AQ39/AQ124)</f>
        <v>0.9944957548769997</v>
      </c>
      <c r="AT39" s="70">
        <f>+AT40+AT69+AT84+AT93+AT104</f>
        <v>36090.78</v>
      </c>
      <c r="AU39" s="36">
        <f>IF(AND(AT5=0,AT39&gt;=0),,AT39/AT5)</f>
        <v>0.31658578947368421</v>
      </c>
      <c r="AV39" s="42">
        <f t="shared" si="4"/>
        <v>0.18997566691548376</v>
      </c>
      <c r="AW39" s="70">
        <f>+AW40+AW69+AW84+AW93+AW104</f>
        <v>7470.3906666666653</v>
      </c>
      <c r="AX39" s="36">
        <f>IF(AND(AW5=0,AW39&gt;=0),,AW39/AW5)</f>
        <v>0.2575996781609195</v>
      </c>
      <c r="AY39" s="42">
        <f>IF(AND(AW124=0,AW39&gt;=0),,AW39/AW124)</f>
        <v>0.99113202143386703</v>
      </c>
      <c r="AZ39" s="70">
        <f>+AZ40+AZ69+AZ84+AZ93+AZ104</f>
        <v>6015.13</v>
      </c>
      <c r="BA39" s="36">
        <f>IF(AND(AZ5=0,AZ39&gt;=0),,AZ39/AZ5)</f>
        <v>0.31658578947368421</v>
      </c>
      <c r="BB39" s="42">
        <f t="shared" si="5"/>
        <v>0.24193336913194979</v>
      </c>
    </row>
    <row r="40" spans="1:54" s="6" customFormat="1" x14ac:dyDescent="0.3">
      <c r="A40" s="37" t="s">
        <v>60</v>
      </c>
      <c r="B40" s="71">
        <f>SUM(B41:B68)</f>
        <v>45973.710000000006</v>
      </c>
      <c r="C40" s="38">
        <f>IF(AND(B5=0,B40&gt;=0),,B40/B5)</f>
        <v>0.17315797214743195</v>
      </c>
      <c r="D40" s="43">
        <f>IF(AND(B124=0,B40&gt;=0),"Validar",B40/B124)</f>
        <v>0.63400173264193127</v>
      </c>
      <c r="E40" s="71">
        <f>SUM(E41:E68)</f>
        <v>4419.43</v>
      </c>
      <c r="F40" s="38">
        <f>IF(AND(E5=0,E40&gt;=0),,E40/E5)</f>
        <v>0.19366018507888069</v>
      </c>
      <c r="G40" s="39">
        <f>IF(AND(E124=0,E40&gt;=0),"Validar",E40/E124)</f>
        <v>0.50667823845839888</v>
      </c>
      <c r="H40" s="62">
        <f>SUM(H41:H68)</f>
        <v>3681.18</v>
      </c>
      <c r="I40" s="38">
        <f>IF(AND(H5=0,H40&gt;=0),,H40/H5)</f>
        <v>0.15319152123685806</v>
      </c>
      <c r="J40" s="39">
        <f>IF(AND(H124=0,H40&gt;=0),,H40/H124)</f>
        <v>0.57636772999564723</v>
      </c>
      <c r="K40" s="38">
        <f t="shared" si="1"/>
        <v>-0.16704642906438169</v>
      </c>
      <c r="L40" s="62">
        <f>SUM(L41:L68)</f>
        <v>8100.6100000000015</v>
      </c>
      <c r="M40" s="38">
        <f>IF(AND(L5=0,L40&gt;=0),,L40/L5)</f>
        <v>0.17290353179029622</v>
      </c>
      <c r="N40" s="43">
        <f>IF(AND(L124=0,L40&gt;=0),,L40/L124)</f>
        <v>0.53613687536484356</v>
      </c>
      <c r="O40" s="71">
        <f>SUM(O41:O68)</f>
        <v>3028.1099999999997</v>
      </c>
      <c r="P40" s="38">
        <f>IF(AND(O5=0,O40&gt;=0),,O40/O5)</f>
        <v>0.1235343576630335</v>
      </c>
      <c r="Q40" s="39">
        <f>IF(AND(O124=0,O40&gt;=0),,O40/O124)</f>
        <v>0.5595901169774361</v>
      </c>
      <c r="R40" s="38">
        <f t="shared" si="2"/>
        <v>-0.17740778772024193</v>
      </c>
      <c r="S40" s="62">
        <f>SUM(S41:S68)</f>
        <v>11128.719999999998</v>
      </c>
      <c r="T40" s="38">
        <f>IF(AND(S5=0,S40&gt;=0),,S40/S5)</f>
        <v>0.15594578403999282</v>
      </c>
      <c r="U40" s="43">
        <f>IF(AND(S124=0,S40&gt;=0),,S40/S124)</f>
        <v>0.54232153961010732</v>
      </c>
      <c r="V40" s="71">
        <f>SUM(V41:V68)</f>
        <v>12019.74</v>
      </c>
      <c r="W40" s="38">
        <f>IF(AND(V5=0,V40&gt;=0),,V40/V5)</f>
        <v>0.21087263157894737</v>
      </c>
      <c r="X40" s="91">
        <f t="shared" si="3"/>
        <v>-7.4129723271884607E-2</v>
      </c>
      <c r="Y40" s="71">
        <f>SUM(Y41:Y68)</f>
        <v>4705.93</v>
      </c>
      <c r="Z40" s="38">
        <f>IF(AND(Y5=0,Y40&gt;=0),,Y40/Y5)</f>
        <v>0.20142575257564282</v>
      </c>
      <c r="AA40" s="39">
        <f>IF(AND(Y124=0,Y40&gt;=0),,Y40/Y124)</f>
        <v>0.69454480515263683</v>
      </c>
      <c r="AB40" s="38">
        <f t="shared" si="0"/>
        <v>0.55408158884584802</v>
      </c>
      <c r="AC40" s="62">
        <f>SUM(AC41:AC68)</f>
        <v>15834.65</v>
      </c>
      <c r="AD40" s="38">
        <f>IF(AND(AC5=0,AC40&gt;=0),,AC40/AC5)</f>
        <v>0.16716292332029745</v>
      </c>
      <c r="AE40" s="43">
        <f>IF(AND(AC124=0,AC40&gt;=0),,AC40/AC124)</f>
        <v>0.5801071069545517</v>
      </c>
      <c r="AF40" s="71">
        <f>SUM(AF41:AF68)</f>
        <v>5062.2</v>
      </c>
      <c r="AG40" s="38">
        <f>IF(AND(AF5=0,AF40&gt;=0),,AF40/AF5)</f>
        <v>0.15804010538504595</v>
      </c>
      <c r="AH40" s="39">
        <f>IF(AND(AF124=0,AF40&gt;=0),,AF40/AF124)</f>
        <v>0.72740283477601142</v>
      </c>
      <c r="AI40" s="38">
        <f t="shared" si="6"/>
        <v>-0.57884280358809759</v>
      </c>
      <c r="AJ40" s="62">
        <f t="shared" si="7"/>
        <v>20896.849999999999</v>
      </c>
      <c r="AK40" s="38">
        <f>IF(AND(AJ5=0,AJ40&gt;=0),,AJ40/AJ5)</f>
        <v>0.1648576141302221</v>
      </c>
      <c r="AL40" s="43">
        <f>IF(AND(AJ124=0,AJ40&gt;=0),,AJ40/AJ124)</f>
        <v>0.61003153958971668</v>
      </c>
      <c r="AM40" s="71">
        <f>SUM(AM41:AM68)</f>
        <v>6187.69</v>
      </c>
      <c r="AN40" s="38">
        <f>IF(AND(AM5=0,AM40&gt;=0),,AM40/AM5)</f>
        <v>0.16788070648000983</v>
      </c>
      <c r="AO40" s="39">
        <f>IF(AND(AM124=0,AM40&gt;=0),,AM40/AM124)</f>
        <v>0.69294998930510021</v>
      </c>
      <c r="AP40" s="38">
        <f t="shared" si="8"/>
        <v>-0.60923102184134159</v>
      </c>
      <c r="AQ40" s="62">
        <f t="shared" si="9"/>
        <v>27084.539999999997</v>
      </c>
      <c r="AR40" s="38">
        <f>IF(AND(AQ5=0,AQ40&gt;=0),,AQ40/AQ5)</f>
        <v>0.16553862973858938</v>
      </c>
      <c r="AS40" s="43">
        <f>IF(AND(AQ124=0,AQ40&gt;=0),,AQ40/AQ124)</f>
        <v>0.62717689189611625</v>
      </c>
      <c r="AT40" s="71">
        <f>SUM(AT41:AT68)</f>
        <v>24039.48</v>
      </c>
      <c r="AU40" s="38">
        <f>IF(AND(AT5=0,AT40&gt;=0),,AT40/AT5)</f>
        <v>0.21087263157894737</v>
      </c>
      <c r="AV40" s="91">
        <f t="shared" si="4"/>
        <v>0.12666912928233048</v>
      </c>
      <c r="AW40" s="71">
        <f>SUM(AW41:AW68)</f>
        <v>4615.9499999999989</v>
      </c>
      <c r="AX40" s="38">
        <f>IF(AND(AW5=0,AW40&gt;=0),,AW40/AW5)</f>
        <v>0.15917068965517236</v>
      </c>
      <c r="AY40" s="43">
        <f>IF(AND(AW124=0,AW40&gt;=0),,AW40/AW124)</f>
        <v>0.61241989321276791</v>
      </c>
      <c r="AZ40" s="71">
        <f>SUM(AZ41:AZ68)</f>
        <v>4006.58</v>
      </c>
      <c r="BA40" s="38">
        <f>IF(AND(AZ5=0,AZ40&gt;=0),,AZ40/AZ5)</f>
        <v>0.21087263157894737</v>
      </c>
      <c r="BB40" s="91">
        <f t="shared" si="5"/>
        <v>0.15209230815308791</v>
      </c>
    </row>
    <row r="41" spans="1:54" hidden="1" outlineLevel="1" x14ac:dyDescent="0.3">
      <c r="A41" s="29" t="s">
        <v>61</v>
      </c>
      <c r="B41" s="72">
        <v>878.68</v>
      </c>
      <c r="C41" s="30">
        <f>IF(AND(B5=0,B41&gt;=0),,B41/B5)</f>
        <v>3.3095098691514231E-3</v>
      </c>
      <c r="D41" s="47">
        <f>IF(AND(B124=0,B41&gt;=0),"Validar",B41/B124)</f>
        <v>1.211746109761018E-2</v>
      </c>
      <c r="E41" s="72"/>
      <c r="F41" s="30">
        <f>IF(AND(E5=0,E41&gt;=0),,E41/E5)</f>
        <v>0</v>
      </c>
      <c r="G41" s="30">
        <f>IF(AND(E124=0,E41&gt;=0),"Validar",E41/E124)</f>
        <v>0</v>
      </c>
      <c r="I41" s="30">
        <f>IF(AND(H5=0,H41&gt;=0),,H41/H5)</f>
        <v>0</v>
      </c>
      <c r="J41" s="30">
        <f>IF(AND(H124=0,H41&gt;=0),,H41/H124)</f>
        <v>0</v>
      </c>
      <c r="K41" s="30">
        <f t="shared" si="1"/>
        <v>0</v>
      </c>
      <c r="L41" s="63">
        <f>+E41+H41</f>
        <v>0</v>
      </c>
      <c r="M41" s="30">
        <f>IF(AND(L5=0,L41&gt;=0),,L41/L5)</f>
        <v>0</v>
      </c>
      <c r="N41" s="47">
        <f>IF(AND(L124=0,L41&gt;=0),,L41/L124)</f>
        <v>0</v>
      </c>
      <c r="O41" s="72">
        <v>345.83</v>
      </c>
      <c r="P41" s="30">
        <f>IF(AND(O5=0,O41&gt;=0),,O41/O5)</f>
        <v>1.4108432953428666E-2</v>
      </c>
      <c r="Q41" s="30">
        <f>IF(AND(O124=0,O41&gt;=0),,O41/O124)</f>
        <v>6.3908857391015109E-2</v>
      </c>
      <c r="R41" s="30">
        <f t="shared" si="2"/>
        <v>1</v>
      </c>
      <c r="S41" s="63">
        <f>+L41+O41</f>
        <v>345.83</v>
      </c>
      <c r="T41" s="30">
        <f>IF(AND(S5=0,S41&gt;=0),,S41/S5)</f>
        <v>4.846085667943009E-3</v>
      </c>
      <c r="U41" s="47">
        <f>IF(AND(S124=0,S41&gt;=0),,S41/S124)</f>
        <v>1.6852886768951275E-2</v>
      </c>
      <c r="V41" s="72">
        <f>85*3</f>
        <v>255</v>
      </c>
      <c r="W41" s="30">
        <f>IF(AND(V5=0,V41&gt;=0),,V41/V5)</f>
        <v>4.4736842105263155E-3</v>
      </c>
      <c r="X41" s="47">
        <f t="shared" si="3"/>
        <v>0.35619607843137246</v>
      </c>
      <c r="Y41" s="72"/>
      <c r="Z41" s="30">
        <f>IF(AND(Y5=0,Y41&gt;=0),,Y41/Y5)</f>
        <v>0</v>
      </c>
      <c r="AA41" s="30">
        <f>IF(AND(Y124=0,Y41&gt;=0),,Y41/Y124)</f>
        <v>0</v>
      </c>
      <c r="AB41" s="30">
        <f t="shared" si="0"/>
        <v>-1</v>
      </c>
      <c r="AC41" s="63">
        <f t="shared" ref="AC41:AC67" si="10">+S41+Y41</f>
        <v>345.83</v>
      </c>
      <c r="AD41" s="30">
        <f>IF(AND(AC5=0,AC41&gt;=0),,AC41/AC5)</f>
        <v>3.6508513779501578E-3</v>
      </c>
      <c r="AE41" s="47">
        <f>IF(AND(AC124=0,AC41&gt;=0),,AC41/AC124)</f>
        <v>1.266958479019698E-2</v>
      </c>
      <c r="AF41" s="72">
        <v>172.55</v>
      </c>
      <c r="AG41" s="30">
        <f>IF(AND(AF5=0,AF41&gt;=0),,AF41/AF5)</f>
        <v>5.3869503741830992E-3</v>
      </c>
      <c r="AH41" s="30">
        <f>IF(AND(AF124=0,AF41&gt;=0),,AF41/AF124)</f>
        <v>2.479423158717569E-2</v>
      </c>
      <c r="AI41" s="30">
        <f t="shared" si="6"/>
        <v>-0.32333333333333331</v>
      </c>
      <c r="AJ41" s="63">
        <f t="shared" si="7"/>
        <v>518.38</v>
      </c>
      <c r="AK41" s="30">
        <f>IF(AND(AJ5=0,AJ41&gt;=0),,AJ41/AJ5)</f>
        <v>4.0895584747377969E-3</v>
      </c>
      <c r="AL41" s="47">
        <f>IF(AND(AJ124=0,AJ41&gt;=0),,AJ41/AJ124)</f>
        <v>1.5132814251550705E-2</v>
      </c>
      <c r="AM41" s="72"/>
      <c r="AN41" s="30">
        <f>IF(AND(AM5=0,AM41&gt;=0),,AM41/AM5)</f>
        <v>0</v>
      </c>
      <c r="AO41" s="30">
        <f>IF(AND(AM124=0,AM41&gt;=0),,AM41/AM124)</f>
        <v>0</v>
      </c>
      <c r="AP41" s="30">
        <f t="shared" si="8"/>
        <v>-1</v>
      </c>
      <c r="AQ41" s="63">
        <f t="shared" si="9"/>
        <v>518.38</v>
      </c>
      <c r="AR41" s="30">
        <f>IF(AND(AQ5=0,AQ41&gt;=0),,AQ41/AQ5)</f>
        <v>3.16829877427824E-3</v>
      </c>
      <c r="AS41" s="47">
        <f>IF(AND(AQ124=0,AQ41&gt;=0),,AQ41/AQ124)</f>
        <v>1.2003746684311744E-2</v>
      </c>
      <c r="AT41" s="72">
        <f t="shared" ref="AT41:AT68" si="11">+V41*2</f>
        <v>510</v>
      </c>
      <c r="AU41" s="30">
        <f>IF(AND(AT5=0,AT41&gt;=0),,AT41/AT5)</f>
        <v>4.4736842105263155E-3</v>
      </c>
      <c r="AV41" s="47">
        <f t="shared" si="4"/>
        <v>1.64313725490196E-2</v>
      </c>
      <c r="AW41" s="72">
        <f>+AQ41/6</f>
        <v>86.396666666666661</v>
      </c>
      <c r="AX41" s="30">
        <f>IF(AND(AW5=0,AW41&gt;=0),,AW41/AW5)</f>
        <v>2.9791954022988505E-3</v>
      </c>
      <c r="AY41" s="47">
        <f>IF(AND(AW124=0,AW41&gt;=0),,AW41/AW124)</f>
        <v>1.1462653922581292E-2</v>
      </c>
      <c r="AZ41" s="72">
        <f t="shared" ref="AZ41:AZ68" si="12">+AT41/6</f>
        <v>85</v>
      </c>
      <c r="BA41" s="30">
        <f>IF(AND(AZ5=0,AZ41&gt;=0),,AZ41/AZ5)</f>
        <v>4.4736842105263155E-3</v>
      </c>
      <c r="BB41" s="47">
        <f t="shared" si="5"/>
        <v>1.6431372549019545E-2</v>
      </c>
    </row>
    <row r="42" spans="1:54" hidden="1" outlineLevel="1" x14ac:dyDescent="0.3">
      <c r="A42" s="29" t="s">
        <v>3</v>
      </c>
      <c r="B42" s="72">
        <v>198.41</v>
      </c>
      <c r="C42" s="30">
        <f>IF(AND(B5=0,B42&gt;=0),,B42/B5)</f>
        <v>7.4730260520136324E-4</v>
      </c>
      <c r="D42" s="47">
        <f>IF(AND(B124=0,B42&gt;=0),"Validar",B42/B124)</f>
        <v>2.7361786502217368E-3</v>
      </c>
      <c r="E42" s="72">
        <v>16.5</v>
      </c>
      <c r="F42" s="30">
        <f>IF(AND(E5=0,E42&gt;=0),,E42/E5)</f>
        <v>7.2303284672492409E-4</v>
      </c>
      <c r="G42" s="30">
        <f>IF(AND(E124=0,E42&gt;=0),"Validar",E42/E124)</f>
        <v>1.8916898637524706E-3</v>
      </c>
      <c r="H42" s="63">
        <v>16.5</v>
      </c>
      <c r="I42" s="30">
        <f>IF(AND(H5=0,H42&gt;=0),,H42/H5)</f>
        <v>6.8664398383348768E-4</v>
      </c>
      <c r="J42" s="30">
        <f>IF(AND(H124=0,H42&gt;=0),,H42/H124)</f>
        <v>2.5834291028768437E-3</v>
      </c>
      <c r="K42" s="30">
        <f t="shared" si="1"/>
        <v>0</v>
      </c>
      <c r="L42" s="63">
        <f t="shared" ref="L42:L67" si="13">+E42+H42</f>
        <v>33</v>
      </c>
      <c r="M42" s="30">
        <f>IF(AND(L5=0,L42&gt;=0),,L42/L5)</f>
        <v>7.0436875112859089E-4</v>
      </c>
      <c r="N42" s="47">
        <f>IF(AND(L124=0,L42&gt;=0),,L42/L124)</f>
        <v>2.1840968627103185E-3</v>
      </c>
      <c r="O42" s="72">
        <v>16.5</v>
      </c>
      <c r="P42" s="30">
        <f>IF(AND(O5=0,O42&gt;=0),,O42/O5)</f>
        <v>6.7313172290308244E-4</v>
      </c>
      <c r="Q42" s="30">
        <f>IF(AND(O124=0,O42&gt;=0),,O42/O124)</f>
        <v>3.0491748747990322E-3</v>
      </c>
      <c r="R42" s="30">
        <f t="shared" si="2"/>
        <v>0</v>
      </c>
      <c r="S42" s="63">
        <f t="shared" ref="S42:S67" si="14">+L42+O42</f>
        <v>49.5</v>
      </c>
      <c r="T42" s="30">
        <f>IF(AND(S5=0,S42&gt;=0),,S42/S5)</f>
        <v>6.9363918851221399E-4</v>
      </c>
      <c r="U42" s="47">
        <f>IF(AND(S124=0,S42&gt;=0),,S42/S124)</f>
        <v>2.4122195733831311E-3</v>
      </c>
      <c r="V42" s="72">
        <f>17*3</f>
        <v>51</v>
      </c>
      <c r="W42" s="30">
        <f>IF(AND(V5=0,V42&gt;=0),,V42/V5)</f>
        <v>8.9473684210526316E-4</v>
      </c>
      <c r="X42" s="47">
        <f t="shared" si="3"/>
        <v>-2.9411764705882353E-2</v>
      </c>
      <c r="Y42" s="72">
        <v>16.5</v>
      </c>
      <c r="Z42" s="30">
        <f>IF(AND(Y5=0,Y42&gt;=0),,Y42/Y5)</f>
        <v>7.0624189426916808E-4</v>
      </c>
      <c r="AA42" s="30">
        <f>IF(AND(Y124=0,Y42&gt;=0),,Y42/Y124)</f>
        <v>2.435223066432885E-3</v>
      </c>
      <c r="AB42" s="30">
        <f t="shared" si="0"/>
        <v>0</v>
      </c>
      <c r="AC42" s="63">
        <f t="shared" si="10"/>
        <v>66</v>
      </c>
      <c r="AD42" s="30">
        <f>IF(AND(AC5=0,AC42&gt;=0),,AC42/AC5)</f>
        <v>6.9674750873177692E-4</v>
      </c>
      <c r="AE42" s="47">
        <f>IF(AND(AC124=0,AC42&gt;=0),,AC42/AC124)</f>
        <v>2.4179296074747728E-3</v>
      </c>
      <c r="AF42" s="72">
        <v>16.5</v>
      </c>
      <c r="AG42" s="30">
        <f>IF(AND(AF5=0,AF42&gt;=0),,AF42/AF5)</f>
        <v>5.1512420268919805E-4</v>
      </c>
      <c r="AH42" s="30">
        <f>IF(AND(AF124=0,AF42&gt;=0),,AF42/AF124)</f>
        <v>2.3709349243025146E-3</v>
      </c>
      <c r="AI42" s="30">
        <f t="shared" si="6"/>
        <v>-0.67647058823529416</v>
      </c>
      <c r="AJ42" s="63">
        <f t="shared" si="7"/>
        <v>82.5</v>
      </c>
      <c r="AK42" s="30">
        <f>IF(AND(AJ5=0,AJ42&gt;=0),,AJ42/AJ5)</f>
        <v>6.5085183488149286E-4</v>
      </c>
      <c r="AL42" s="47">
        <f>IF(AND(AJ124=0,AJ42&gt;=0),,AJ42/AJ124)</f>
        <v>2.4083822210597115E-3</v>
      </c>
      <c r="AM42" s="72">
        <v>16.5</v>
      </c>
      <c r="AN42" s="30">
        <f>IF(AND(AM5=0,AM42&gt;=0),,AM42/AM5)</f>
        <v>4.476681373695454E-4</v>
      </c>
      <c r="AO42" s="30">
        <f>IF(AND(AM124=0,AM42&gt;=0),,AM42/AM124)</f>
        <v>1.8478098973177641E-3</v>
      </c>
      <c r="AP42" s="30">
        <f t="shared" si="8"/>
        <v>-0.75</v>
      </c>
      <c r="AQ42" s="63">
        <f t="shared" si="9"/>
        <v>99</v>
      </c>
      <c r="AR42" s="30">
        <f>IF(AND(AQ5=0,AQ42&gt;=0),,AQ42/AQ5)</f>
        <v>6.0508040173915998E-4</v>
      </c>
      <c r="AS42" s="47">
        <f>IF(AND(AQ124=0,AQ42&gt;=0),,AQ42/AQ124)</f>
        <v>2.2924706233783377E-3</v>
      </c>
      <c r="AT42" s="72">
        <f t="shared" si="11"/>
        <v>102</v>
      </c>
      <c r="AU42" s="30">
        <f>IF(AND(AT5=0,AT42&gt;=0),,AT42/AT5)</f>
        <v>8.9473684210526316E-4</v>
      </c>
      <c r="AV42" s="47">
        <f t="shared" si="4"/>
        <v>-2.9411764705882353E-2</v>
      </c>
      <c r="AW42" s="72">
        <f t="shared" ref="AW42:AW102" si="15">+AQ42/6</f>
        <v>16.5</v>
      </c>
      <c r="AX42" s="30">
        <f>IF(AND(AW5=0,AW42&gt;=0),,AW42/AW5)</f>
        <v>5.6896551724137934E-4</v>
      </c>
      <c r="AY42" s="47">
        <f>IF(AND(AW124=0,AW42&gt;=0),,AW42/AW124)</f>
        <v>2.1891329494493385E-3</v>
      </c>
      <c r="AZ42" s="72">
        <f t="shared" si="12"/>
        <v>17</v>
      </c>
      <c r="BA42" s="30">
        <f>IF(AND(AZ5=0,AZ42&gt;=0),,AZ42/AZ5)</f>
        <v>8.9473684210526316E-4</v>
      </c>
      <c r="BB42" s="47">
        <f t="shared" si="5"/>
        <v>-2.9411764705882353E-2</v>
      </c>
    </row>
    <row r="43" spans="1:54" hidden="1" outlineLevel="1" x14ac:dyDescent="0.3">
      <c r="A43" s="29" t="s">
        <v>4</v>
      </c>
      <c r="B43" s="72">
        <v>14289.31</v>
      </c>
      <c r="C43" s="30">
        <f>IF(AND(B5=0,B43&gt;=0),,B43/B5)</f>
        <v>5.3820062444079893E-2</v>
      </c>
      <c r="D43" s="47">
        <f>IF(AND(B124=0,B43&gt;=0),"Validar",B43/B124)</f>
        <v>0.19705712891688912</v>
      </c>
      <c r="E43" s="72">
        <v>1801.42</v>
      </c>
      <c r="F43" s="30">
        <f>IF(AND(E5=0,E43&gt;=0),,E43/E5)</f>
        <v>7.8938535196800774E-2</v>
      </c>
      <c r="G43" s="30">
        <f>IF(AND(E124=0,E43&gt;=0),"Validar",E43/E124)</f>
        <v>0.20652896693096823</v>
      </c>
      <c r="H43" s="63">
        <v>1303.8800000000001</v>
      </c>
      <c r="I43" s="30">
        <f>IF(AND(H5=0,H43&gt;=0),,H43/H5)</f>
        <v>5.4260688341867147E-2</v>
      </c>
      <c r="J43" s="30">
        <f>IF(AND(H124=0,H43&gt;=0),,H43/H124)</f>
        <v>0.20415039628236722</v>
      </c>
      <c r="K43" s="30">
        <f t="shared" si="1"/>
        <v>-0.27619322534445045</v>
      </c>
      <c r="L43" s="63">
        <f t="shared" si="13"/>
        <v>3105.3</v>
      </c>
      <c r="M43" s="30">
        <f>IF(AND(L5=0,L43&gt;=0),,L43/L5)</f>
        <v>6.6281099481200409E-2</v>
      </c>
      <c r="N43" s="47">
        <f>IF(AND(L124=0,L43&gt;=0),,L43/L124)</f>
        <v>0.20552351478104097</v>
      </c>
      <c r="O43" s="72">
        <v>1276.6099999999999</v>
      </c>
      <c r="P43" s="30">
        <f>IF(AND(O5=0,O43&gt;=0),,O43/O5)</f>
        <v>5.2080405380321458E-2</v>
      </c>
      <c r="Q43" s="30">
        <f>IF(AND(O124=0,O43&gt;=0),,O43/O124)</f>
        <v>0.23591558405558741</v>
      </c>
      <c r="R43" s="30">
        <f t="shared" si="2"/>
        <v>-2.091450133447879E-2</v>
      </c>
      <c r="S43" s="63">
        <f t="shared" si="14"/>
        <v>4381.91</v>
      </c>
      <c r="T43" s="30">
        <f>IF(AND(S5=0,S43&gt;=0),,S43/S5)</f>
        <v>6.1403323162294049E-2</v>
      </c>
      <c r="U43" s="47">
        <f>IF(AND(S124=0,S43&gt;=0),,S43/S124)</f>
        <v>0.2135379610263288</v>
      </c>
      <c r="V43" s="72">
        <f>1250*3</f>
        <v>3750</v>
      </c>
      <c r="W43" s="30">
        <f>IF(AND(V5=0,V43&gt;=0),,V43/V5)</f>
        <v>6.5789473684210523E-2</v>
      </c>
      <c r="X43" s="47">
        <f t="shared" si="3"/>
        <v>0.16850933333333329</v>
      </c>
      <c r="Y43" s="72">
        <v>900.25</v>
      </c>
      <c r="Z43" s="30">
        <f>IF(AND(Y5=0,Y43&gt;=0),,Y43/Y5)</f>
        <v>3.853298577671628E-2</v>
      </c>
      <c r="AA43" s="30">
        <f>IF(AND(Y124=0,Y43&gt;=0),,Y43/Y124)</f>
        <v>0.13286724639734573</v>
      </c>
      <c r="AB43" s="30">
        <f t="shared" si="0"/>
        <v>-0.29481204126553917</v>
      </c>
      <c r="AC43" s="63">
        <f t="shared" si="10"/>
        <v>5282.16</v>
      </c>
      <c r="AD43" s="30">
        <f>IF(AND(AC5=0,AC43&gt;=0),,AC43/AC5)</f>
        <v>5.5762603344282471E-2</v>
      </c>
      <c r="AE43" s="47">
        <f>IF(AND(AC124=0,AC43&gt;=0),,AC43/AC124)</f>
        <v>0.193513500839681</v>
      </c>
      <c r="AF43" s="72">
        <v>1831.73</v>
      </c>
      <c r="AG43" s="30">
        <f>IF(AND(AF5=0,AF43&gt;=0),,AF43/AF5)</f>
        <v>5.7185967017689986E-2</v>
      </c>
      <c r="AH43" s="30">
        <f>IF(AND(AF124=0,AF43&gt;=0),,AF43/AF124)</f>
        <v>0.26320682599349365</v>
      </c>
      <c r="AI43" s="30">
        <f t="shared" si="6"/>
        <v>-0.5115386666666667</v>
      </c>
      <c r="AJ43" s="63">
        <f t="shared" si="7"/>
        <v>7113.8899999999994</v>
      </c>
      <c r="AK43" s="30">
        <f>IF(AND(AJ5=0,AJ43&gt;=0),,AJ43/AJ5)</f>
        <v>5.6122283147213368E-2</v>
      </c>
      <c r="AL43" s="47">
        <f>IF(AND(AJ124=0,AJ43&gt;=0),,AJ43/AJ124)</f>
        <v>0.20767231755847843</v>
      </c>
      <c r="AM43" s="72">
        <v>1384.81</v>
      </c>
      <c r="AN43" s="30">
        <f>IF(AND(AM5=0,AM43&gt;=0),,AM43/AM5)</f>
        <v>3.7571837170346678E-2</v>
      </c>
      <c r="AO43" s="30">
        <f>IF(AND(AM124=0,AM43&gt;=0),,AM43/AM124)</f>
        <v>0.15508276508512803</v>
      </c>
      <c r="AP43" s="30">
        <f t="shared" si="8"/>
        <v>-0.73783262907598413</v>
      </c>
      <c r="AQ43" s="63">
        <f t="shared" si="9"/>
        <v>8498.6999999999989</v>
      </c>
      <c r="AR43" s="30">
        <f>IF(AND(AQ5=0,AQ43&gt;=0),,AQ43/AQ5)</f>
        <v>5.1943402123844427E-2</v>
      </c>
      <c r="AS43" s="47">
        <f>IF(AND(AQ124=0,AQ43&gt;=0),,AQ43/AQ124)</f>
        <v>0.1967981826960149</v>
      </c>
      <c r="AT43" s="72">
        <f t="shared" si="11"/>
        <v>7500</v>
      </c>
      <c r="AU43" s="30">
        <f>IF(AND(AT5=0,AT43&gt;=0),,AT43/AT5)</f>
        <v>6.5789473684210523E-2</v>
      </c>
      <c r="AV43" s="47">
        <f t="shared" si="4"/>
        <v>0.13315999999999986</v>
      </c>
      <c r="AW43" s="72">
        <f t="shared" si="15"/>
        <v>1416.4499999999998</v>
      </c>
      <c r="AX43" s="30">
        <f>IF(AND(AW5=0,AW43&gt;=0),,AW43/AW5)</f>
        <v>4.8843103448275853E-2</v>
      </c>
      <c r="AY43" s="47">
        <f>IF(AND(AW124=0,AW43&gt;=0),,AW43/AW124)</f>
        <v>0.18792711310590998</v>
      </c>
      <c r="AZ43" s="72">
        <f t="shared" si="12"/>
        <v>1250</v>
      </c>
      <c r="BA43" s="30">
        <f>IF(AND(AZ5=0,AZ43&gt;=0),,AZ43/AZ5)</f>
        <v>6.5789473684210523E-2</v>
      </c>
      <c r="BB43" s="47">
        <f t="shared" si="5"/>
        <v>0.13315999999999986</v>
      </c>
    </row>
    <row r="44" spans="1:54" hidden="1" outlineLevel="1" x14ac:dyDescent="0.3">
      <c r="A44" s="29" t="s">
        <v>5</v>
      </c>
      <c r="B44" s="72">
        <v>17427.54</v>
      </c>
      <c r="C44" s="30">
        <f>IF(AND(B5=0,B44&gt;=0),,B44/B5)</f>
        <v>6.5640068767960122E-2</v>
      </c>
      <c r="D44" s="47">
        <f>IF(AND(B124=0,B44&gt;=0),"Validar",B44/B124)</f>
        <v>0.24033497744007526</v>
      </c>
      <c r="E44" s="72">
        <v>1548</v>
      </c>
      <c r="F44" s="30">
        <f>IF(AND(E5=0,E44&gt;=0),,E44/E5)</f>
        <v>6.7833627074556521E-2</v>
      </c>
      <c r="G44" s="30">
        <f>IF(AND(E124=0,E44&gt;=0),"Validar",E44/E124)</f>
        <v>0.17747490358114087</v>
      </c>
      <c r="H44" s="63">
        <v>1546.67</v>
      </c>
      <c r="I44" s="30">
        <f>IF(AND(H5=0,H44&gt;=0),,H44/H5)</f>
        <v>6.436434245307518E-2</v>
      </c>
      <c r="J44" s="30">
        <f>IF(AND(H124=0,H44&gt;=0),,H44/H124)</f>
        <v>0.24216438124524414</v>
      </c>
      <c r="K44" s="30">
        <f t="shared" si="1"/>
        <v>-8.5917312661494007E-4</v>
      </c>
      <c r="L44" s="63">
        <f t="shared" si="13"/>
        <v>3094.67</v>
      </c>
      <c r="M44" s="30">
        <f>IF(AND(L5=0,L44&gt;=0),,L44/L5)</f>
        <v>6.6054207365306553E-2</v>
      </c>
      <c r="N44" s="47">
        <f>IF(AND(L124=0,L44&gt;=0),,L44/L124)</f>
        <v>0.20481997085223458</v>
      </c>
      <c r="O44" s="72">
        <v>691.65</v>
      </c>
      <c r="P44" s="30">
        <f>IF(AND(O5=0,O44&gt;=0),,O44/O5)</f>
        <v>2.8216457948237392E-2</v>
      </c>
      <c r="Q44" s="30">
        <f>IF(AND(O124=0,O44&gt;=0),,O44/O124)</f>
        <v>0.12781586679725759</v>
      </c>
      <c r="R44" s="30">
        <f t="shared" si="2"/>
        <v>-0.5528134637640868</v>
      </c>
      <c r="S44" s="63">
        <f t="shared" si="14"/>
        <v>3786.32</v>
      </c>
      <c r="T44" s="30">
        <f>IF(AND(S5=0,S44&gt;=0),,S44/S5)</f>
        <v>5.3057372368637702E-2</v>
      </c>
      <c r="U44" s="47">
        <f>IF(AND(S124=0,S44&gt;=0),,S44/S124)</f>
        <v>0.18451384272913166</v>
      </c>
      <c r="V44" s="72">
        <f>1500*3</f>
        <v>4500</v>
      </c>
      <c r="W44" s="30">
        <f>IF(AND(V5=0,V44&gt;=0),,V44/V5)</f>
        <v>7.8947368421052627E-2</v>
      </c>
      <c r="X44" s="47">
        <f t="shared" si="3"/>
        <v>-0.15859555555555552</v>
      </c>
      <c r="Y44" s="72">
        <v>2587.33</v>
      </c>
      <c r="Z44" s="30">
        <f>IF(AND(Y5=0,Y44&gt;=0),,Y44/Y5)</f>
        <v>0.11074429335148162</v>
      </c>
      <c r="AA44" s="30">
        <f>IF(AND(Y124=0,Y44&gt;=0),,Y44/Y124)</f>
        <v>0.38186216342265433</v>
      </c>
      <c r="AB44" s="30">
        <f t="shared" si="0"/>
        <v>2.740808212246078</v>
      </c>
      <c r="AC44" s="63">
        <f t="shared" si="10"/>
        <v>6373.65</v>
      </c>
      <c r="AD44" s="30">
        <f>IF(AND(AC5=0,AC44&gt;=0),,AC44/AC5)</f>
        <v>6.7285223621640758E-2</v>
      </c>
      <c r="AE44" s="47">
        <f>IF(AND(AC124=0,AC44&gt;=0),,AC44/AC124)</f>
        <v>0.23350056125275129</v>
      </c>
      <c r="AF44" s="72">
        <v>1775.62</v>
      </c>
      <c r="AG44" s="30">
        <f>IF(AND(AF5=0,AF44&gt;=0),,AF44/AF5)</f>
        <v>5.5434232532060236E-2</v>
      </c>
      <c r="AH44" s="30">
        <f>IF(AND(AF124=0,AF44&gt;=0),,AF44/AF124)</f>
        <v>0.25514421032060791</v>
      </c>
      <c r="AI44" s="30">
        <f t="shared" si="6"/>
        <v>-0.60541777777777783</v>
      </c>
      <c r="AJ44" s="63">
        <f t="shared" si="7"/>
        <v>8149.2699999999995</v>
      </c>
      <c r="AK44" s="30">
        <f>IF(AND(AJ5=0,AJ44&gt;=0),,AJ44/AJ5)</f>
        <v>6.4290513120541862E-2</v>
      </c>
      <c r="AL44" s="47">
        <f>IF(AND(AJ124=0,AJ44&gt;=0),,AJ44/AJ124)</f>
        <v>0.23789766039533666</v>
      </c>
      <c r="AM44" s="72">
        <v>2386.85</v>
      </c>
      <c r="AN44" s="30">
        <f>IF(AND(AM5=0,AM44&gt;=0),,AM44/AM5)</f>
        <v>6.4758587495787848E-2</v>
      </c>
      <c r="AO44" s="30">
        <f>IF(AND(AM124=0,AM44&gt;=0),,AM44/AM124)</f>
        <v>0.26729970020684274</v>
      </c>
      <c r="AP44" s="30">
        <f t="shared" si="8"/>
        <v>-0.62551285370235266</v>
      </c>
      <c r="AQ44" s="63">
        <f t="shared" si="9"/>
        <v>10536.119999999999</v>
      </c>
      <c r="AR44" s="30">
        <f>IF(AND(AQ5=0,AQ44&gt;=0),,AQ44/AQ5)</f>
        <v>6.4395956791636344E-2</v>
      </c>
      <c r="AS44" s="47">
        <f>IF(AND(AQ124=0,AQ44&gt;=0),,AQ44/AQ124)</f>
        <v>0.24397722812514108</v>
      </c>
      <c r="AT44" s="72">
        <f t="shared" si="11"/>
        <v>9000</v>
      </c>
      <c r="AU44" s="30">
        <f>IF(AND(AT5=0,AT44&gt;=0),,AT44/AT5)</f>
        <v>7.8947368421052627E-2</v>
      </c>
      <c r="AV44" s="47">
        <f t="shared" si="4"/>
        <v>0.17067999999999989</v>
      </c>
      <c r="AW44" s="72">
        <f t="shared" si="15"/>
        <v>1756.0199999999998</v>
      </c>
      <c r="AX44" s="30">
        <f>IF(AND(AW5=0,AW44&gt;=0),,AW44/AW5)</f>
        <v>6.0552413793103436E-2</v>
      </c>
      <c r="AY44" s="47">
        <f>IF(AND(AW124=0,AW44&gt;=0),,AW44/AW124)</f>
        <v>0.23297946920557736</v>
      </c>
      <c r="AZ44" s="72">
        <f t="shared" si="12"/>
        <v>1500</v>
      </c>
      <c r="BA44" s="30">
        <f>IF(AND(AZ5=0,AZ44&gt;=0),,AZ44/AZ5)</f>
        <v>7.8947368421052627E-2</v>
      </c>
      <c r="BB44" s="47">
        <f t="shared" si="5"/>
        <v>0.17067999999999983</v>
      </c>
    </row>
    <row r="45" spans="1:54" hidden="1" outlineLevel="1" x14ac:dyDescent="0.3">
      <c r="A45" s="29" t="s">
        <v>6</v>
      </c>
      <c r="B45" s="72">
        <v>4347.6099999999997</v>
      </c>
      <c r="C45" s="30">
        <f>IF(AND(B5=0,B45&gt;=0),,B45/B5)</f>
        <v>1.6375083309306478E-2</v>
      </c>
      <c r="D45" s="47">
        <f>IF(AND(B124=0,B45&gt;=0),"Validar",B45/B124)</f>
        <v>5.9955837213298349E-2</v>
      </c>
      <c r="E45" s="72">
        <v>286.91000000000003</v>
      </c>
      <c r="F45" s="30">
        <f>IF(AND(E5=0,E45&gt;=0),,E45/E5)</f>
        <v>1.2572445700233211E-2</v>
      </c>
      <c r="G45" s="30">
        <f>IF(AND(E124=0,E45&gt;=0),"Validar",E45/E124)</f>
        <v>3.2893620533892207E-2</v>
      </c>
      <c r="H45" s="63">
        <v>329.77</v>
      </c>
      <c r="I45" s="30">
        <f>IF(AND(H5=0,H45&gt;=0),,H45/H5)</f>
        <v>1.3723308275682982E-2</v>
      </c>
      <c r="J45" s="30">
        <f>IF(AND(H124=0,H45&gt;=0),,H45/H124)</f>
        <v>5.1632570621557378E-2</v>
      </c>
      <c r="K45" s="30">
        <f t="shared" si="1"/>
        <v>0.14938482450942789</v>
      </c>
      <c r="L45" s="63">
        <f t="shared" si="13"/>
        <v>616.68000000000006</v>
      </c>
      <c r="M45" s="30">
        <f>IF(AND(L5=0,L45&gt;=0),,L45/L5)</f>
        <v>1.3162730952908468E-2</v>
      </c>
      <c r="N45" s="47">
        <f>IF(AND(L124=0,L45&gt;=0),,L45/L124)</f>
        <v>4.0814813736248463E-2</v>
      </c>
      <c r="O45" s="72">
        <v>324.14</v>
      </c>
      <c r="P45" s="30">
        <f>IF(AND(O5=0,O45&gt;=0),,O45/O5)</f>
        <v>1.3223570706776069E-2</v>
      </c>
      <c r="Q45" s="30">
        <f>IF(AND(O124=0,O45&gt;=0),,O45/O124)</f>
        <v>5.9900578419233831E-2</v>
      </c>
      <c r="R45" s="30">
        <f t="shared" si="2"/>
        <v>-1.7072505079297678E-2</v>
      </c>
      <c r="S45" s="63">
        <f t="shared" si="14"/>
        <v>940.82</v>
      </c>
      <c r="T45" s="30">
        <f>IF(AND(S5=0,S45&gt;=0),,S45/S5)</f>
        <v>1.3183628713859823E-2</v>
      </c>
      <c r="U45" s="47">
        <f>IF(AND(S124=0,S45&gt;=0),,S45/S124)</f>
        <v>4.5847766041016515E-2</v>
      </c>
      <c r="V45" s="72">
        <f>357.58*3</f>
        <v>1072.74</v>
      </c>
      <c r="W45" s="30">
        <f>IF(AND(V5=0,V45&gt;=0),,V45/V5)</f>
        <v>1.882E-2</v>
      </c>
      <c r="X45" s="47">
        <f t="shared" si="3"/>
        <v>-0.12297481216324548</v>
      </c>
      <c r="Y45" s="72">
        <v>304.24</v>
      </c>
      <c r="Z45" s="30">
        <f>IF(AND(Y5=0,Y45&gt;=0),,Y45/Y5)</f>
        <v>1.3022244479542528E-2</v>
      </c>
      <c r="AA45" s="30">
        <f>IF(AND(Y124=0,Y45&gt;=0),,Y45/Y124)</f>
        <v>4.4902561559487332E-2</v>
      </c>
      <c r="AB45" s="30">
        <f t="shared" si="0"/>
        <v>-6.139322514962664E-2</v>
      </c>
      <c r="AC45" s="63">
        <f t="shared" si="10"/>
        <v>1245.06</v>
      </c>
      <c r="AD45" s="30">
        <f>IF(AND(AC5=0,AC45&gt;=0),,AC45/AC5)</f>
        <v>1.3143825048811912E-2</v>
      </c>
      <c r="AE45" s="47">
        <f>IF(AND(AC124=0,AC45&gt;=0),,AC45/AC124)</f>
        <v>4.5613142986099101E-2</v>
      </c>
      <c r="AF45" s="72">
        <v>297.7</v>
      </c>
      <c r="AG45" s="30">
        <f>IF(AND(AF5=0,AF45&gt;=0),,AF45/AF5)</f>
        <v>9.2940894024590472E-3</v>
      </c>
      <c r="AH45" s="30">
        <f>IF(AND(AF124=0,AF45&gt;=0),,AF45/AF124)</f>
        <v>4.277741375544597E-2</v>
      </c>
      <c r="AI45" s="30">
        <f t="shared" si="6"/>
        <v>-0.72248634338236661</v>
      </c>
      <c r="AJ45" s="63">
        <f t="shared" si="7"/>
        <v>1542.76</v>
      </c>
      <c r="AK45" s="30">
        <f>IF(AND(AJ5=0,AJ45&gt;=0),,AJ45/AJ5)</f>
        <v>1.2171008203415417E-2</v>
      </c>
      <c r="AL45" s="47">
        <f>IF(AND(AJ124=0,AJ45&gt;=0),,AJ45/AJ124)</f>
        <v>4.5037039458934308E-2</v>
      </c>
      <c r="AM45" s="72">
        <v>339.95</v>
      </c>
      <c r="AN45" s="30">
        <f>IF(AND(AM5=0,AM45&gt;=0),,AM45/AM5)</f>
        <v>9.2233201999258763E-3</v>
      </c>
      <c r="AO45" s="30">
        <f>IF(AND(AM124=0,AM45&gt;=0),,AM45/AM124)</f>
        <v>3.8070483308677204E-2</v>
      </c>
      <c r="AP45" s="30">
        <f t="shared" si="8"/>
        <v>-0.72696094967310809</v>
      </c>
      <c r="AQ45" s="63">
        <f t="shared" si="9"/>
        <v>1882.71</v>
      </c>
      <c r="AR45" s="30">
        <f>IF(AND(AQ5=0,AQ45&gt;=0),,AQ45/AQ5)</f>
        <v>1.1506979021801353E-2</v>
      </c>
      <c r="AS45" s="47">
        <f>IF(AND(AQ124=0,AQ45&gt;=0),,AQ45/AQ124)</f>
        <v>4.3596539064046771E-2</v>
      </c>
      <c r="AT45" s="72">
        <f t="shared" si="11"/>
        <v>2145.48</v>
      </c>
      <c r="AU45" s="30">
        <f>IF(AND(AT5=0,AT45&gt;=0),,AT45/AT5)</f>
        <v>1.882E-2</v>
      </c>
      <c r="AV45" s="47">
        <f t="shared" si="4"/>
        <v>-0.1224760892667375</v>
      </c>
      <c r="AW45" s="72">
        <f>+AZ45</f>
        <v>357.58</v>
      </c>
      <c r="AX45" s="30">
        <f>IF(AND(AW5=0,AW45&gt;=0),,AW45/AW5)</f>
        <v>1.2330344827586206E-2</v>
      </c>
      <c r="AY45" s="47">
        <f>IF(AND(AW124=0,AW45&gt;=0),,AW45/AW124)</f>
        <v>4.7441827882672385E-2</v>
      </c>
      <c r="AZ45" s="72">
        <f t="shared" si="12"/>
        <v>357.58</v>
      </c>
      <c r="BA45" s="30">
        <f>IF(AND(AZ5=0,AZ45&gt;=0),,AZ45/AZ5)</f>
        <v>1.882E-2</v>
      </c>
      <c r="BB45" s="47">
        <f t="shared" si="5"/>
        <v>0</v>
      </c>
    </row>
    <row r="46" spans="1:54" hidden="1" outlineLevel="1" x14ac:dyDescent="0.3">
      <c r="A46" s="29" t="s">
        <v>7</v>
      </c>
      <c r="B46" s="72">
        <v>1190.97</v>
      </c>
      <c r="C46" s="30">
        <f>IF(AND(B5=0,B46&gt;=0),,B46/B5)</f>
        <v>4.4857365239487305E-3</v>
      </c>
      <c r="D46" s="47">
        <f>IF(AND(B124=0,B46&gt;=0),"Validar",B46/B124)</f>
        <v>1.6424105070584054E-2</v>
      </c>
      <c r="E46" s="72">
        <v>102</v>
      </c>
      <c r="F46" s="30">
        <f>IF(AND(E5=0,E46&gt;=0),,E46/E5)</f>
        <v>4.4696575979358945E-3</v>
      </c>
      <c r="G46" s="30">
        <f>IF(AND(E124=0,E46&gt;=0),"Validar",E46/E124)</f>
        <v>1.1694082794106182E-2</v>
      </c>
      <c r="H46" s="63">
        <v>101.66</v>
      </c>
      <c r="I46" s="30">
        <f>IF(AND(H5=0,H46&gt;=0),,H46/H5)</f>
        <v>4.2305592361522636E-3</v>
      </c>
      <c r="J46" s="30">
        <f>IF(AND(H124=0,H46&gt;=0),,H46/H124)</f>
        <v>1.5917054702936966E-2</v>
      </c>
      <c r="K46" s="30">
        <f t="shared" si="1"/>
        <v>-3.3333333333333669E-3</v>
      </c>
      <c r="L46" s="63">
        <f t="shared" si="13"/>
        <v>203.66</v>
      </c>
      <c r="M46" s="30">
        <f>IF(AND(L5=0,L46&gt;=0),,L46/L5)</f>
        <v>4.3470224198439034E-3</v>
      </c>
      <c r="N46" s="47">
        <f>IF(AND(L124=0,L46&gt;=0),,L46/L124)</f>
        <v>1.3479186880593437E-2</v>
      </c>
      <c r="O46" s="72">
        <v>101.77</v>
      </c>
      <c r="P46" s="30">
        <f>IF(AND(O5=0,O46&gt;=0),,O46/O5)</f>
        <v>4.1517948751422246E-3</v>
      </c>
      <c r="Q46" s="30">
        <f>IF(AND(O124=0,O46&gt;=0),,O46/O124)</f>
        <v>1.8806941030805907E-2</v>
      </c>
      <c r="R46" s="30">
        <f t="shared" si="2"/>
        <v>1.082038166437138E-3</v>
      </c>
      <c r="S46" s="63">
        <f t="shared" si="14"/>
        <v>305.43</v>
      </c>
      <c r="T46" s="30">
        <f>IF(AND(S5=0,S46&gt;=0),,S46/S5)</f>
        <v>4.2799639868138489E-3</v>
      </c>
      <c r="U46" s="47">
        <f>IF(AND(S124=0,S46&gt;=0),,S46/S124)</f>
        <v>1.4884125743402216E-2</v>
      </c>
      <c r="V46" s="72">
        <f>105*3</f>
        <v>315</v>
      </c>
      <c r="W46" s="30">
        <f>IF(AND(V5=0,V46&gt;=0),,V46/V5)</f>
        <v>5.5263157894736839E-3</v>
      </c>
      <c r="X46" s="47">
        <f t="shared" si="3"/>
        <v>-3.0380952380952359E-2</v>
      </c>
      <c r="Y46" s="72">
        <v>102.17</v>
      </c>
      <c r="Z46" s="30">
        <f>IF(AND(Y5=0,Y46&gt;=0),,Y46/Y5)</f>
        <v>4.3731354143927825E-3</v>
      </c>
      <c r="AA46" s="30">
        <f>IF(AND(Y124=0,Y46&gt;=0),,Y46/Y124)</f>
        <v>1.5079196405905932E-2</v>
      </c>
      <c r="AB46" s="30">
        <f t="shared" si="0"/>
        <v>3.9304313648423472E-3</v>
      </c>
      <c r="AC46" s="63">
        <f t="shared" si="10"/>
        <v>407.6</v>
      </c>
      <c r="AD46" s="30">
        <f>IF(AND(AC5=0,AC46&gt;=0),,AC46/AC5)</f>
        <v>4.3029437054404899E-3</v>
      </c>
      <c r="AE46" s="47">
        <f>IF(AND(AC124=0,AC46&gt;=0),,AC46/AC124)</f>
        <v>1.493254709101087E-2</v>
      </c>
      <c r="AF46" s="72">
        <v>101.89</v>
      </c>
      <c r="AG46" s="30">
        <f>IF(AND(AF5=0,AF46&gt;=0),,AF46/AF5)</f>
        <v>3.1809700007274177E-3</v>
      </c>
      <c r="AH46" s="30">
        <f>IF(AND(AF124=0,AF46&gt;=0),,AF46/AF124)</f>
        <v>1.4640882390132315E-2</v>
      </c>
      <c r="AI46" s="30">
        <f t="shared" si="6"/>
        <v>-0.67653968253968255</v>
      </c>
      <c r="AJ46" s="63">
        <f t="shared" si="7"/>
        <v>509.49</v>
      </c>
      <c r="AK46" s="30">
        <f>IF(AND(AJ5=0,AJ46&gt;=0),,AJ46/AJ5)</f>
        <v>4.0194242588335975E-3</v>
      </c>
      <c r="AL46" s="47">
        <f>IF(AND(AJ124=0,AJ46&gt;=0),,AJ46/AJ124)</f>
        <v>1.4873292821911665E-2</v>
      </c>
      <c r="AM46" s="72">
        <v>101.92</v>
      </c>
      <c r="AN46" s="30">
        <f>IF(AND(AM5=0,AM46&gt;=0),,AM46/AM5)</f>
        <v>2.7652325188305495E-3</v>
      </c>
      <c r="AO46" s="30">
        <f>IF(AND(AM124=0,AM46&gt;=0),,AM46/AM124)</f>
        <v>1.1413865741492515E-2</v>
      </c>
      <c r="AP46" s="30">
        <f t="shared" si="8"/>
        <v>-0.74995093228655541</v>
      </c>
      <c r="AQ46" s="63">
        <f t="shared" si="9"/>
        <v>611.41</v>
      </c>
      <c r="AR46" s="30">
        <f>IF(AND(AQ5=0,AQ46&gt;=0),,AQ46/AQ5)</f>
        <v>3.7368909942155537E-3</v>
      </c>
      <c r="AS46" s="47">
        <f>IF(AND(AQ124=0,AQ46&gt;=0),,AQ46/AQ124)</f>
        <v>1.415797438221969E-2</v>
      </c>
      <c r="AT46" s="72">
        <f t="shared" si="11"/>
        <v>630</v>
      </c>
      <c r="AU46" s="30">
        <f>IF(AND(AT5=0,AT46&gt;=0),,AT46/AT5)</f>
        <v>5.5263157894736839E-3</v>
      </c>
      <c r="AV46" s="47">
        <f t="shared" si="4"/>
        <v>-2.9507936507936559E-2</v>
      </c>
      <c r="AW46" s="72">
        <f t="shared" si="15"/>
        <v>101.90166666666666</v>
      </c>
      <c r="AX46" s="30">
        <f>IF(AND(AW5=0,AW46&gt;=0),,AW46/AW5)</f>
        <v>3.5138505747126431E-3</v>
      </c>
      <c r="AY46" s="47">
        <f>IF(AND(AW124=0,AW46&gt;=0),,AW46/AW124)</f>
        <v>1.3519775521442625E-2</v>
      </c>
      <c r="AZ46" s="72">
        <f t="shared" si="12"/>
        <v>105</v>
      </c>
      <c r="BA46" s="30">
        <f>IF(AND(AZ5=0,AZ46&gt;=0),,AZ46/AZ5)</f>
        <v>5.5263157894736839E-3</v>
      </c>
      <c r="BB46" s="47">
        <f t="shared" si="5"/>
        <v>-2.9507936507936604E-2</v>
      </c>
    </row>
    <row r="47" spans="1:54" hidden="1" outlineLevel="1" x14ac:dyDescent="0.3">
      <c r="A47" s="29" t="s">
        <v>8</v>
      </c>
      <c r="B47" s="72">
        <v>97.69</v>
      </c>
      <c r="C47" s="30">
        <f>IF(AND(B5=0,B47&gt;=0),,B47/B5)</f>
        <v>3.6794512122433938E-4</v>
      </c>
      <c r="D47" s="47">
        <f>IF(AND(B124=0,B47&gt;=0),"Validar",B47/B124)</f>
        <v>1.3471966752691975E-3</v>
      </c>
      <c r="E47" s="72">
        <v>41.02</v>
      </c>
      <c r="F47" s="30">
        <f>IF(AND(E5=0,E47&gt;=0),,E47/E5)</f>
        <v>1.7975034771306902E-3</v>
      </c>
      <c r="G47" s="30">
        <f>IF(AND(E124=0,E47&gt;=0),"Validar",E47/E124)</f>
        <v>4.7028556491591723E-3</v>
      </c>
      <c r="I47" s="30">
        <f>IF(AND(H5=0,H47&gt;=0),,H47/H5)</f>
        <v>0</v>
      </c>
      <c r="J47" s="30">
        <f>IF(AND(H124=0,H47&gt;=0),,H47/H124)</f>
        <v>0</v>
      </c>
      <c r="K47" s="30">
        <f t="shared" si="1"/>
        <v>-1</v>
      </c>
      <c r="L47" s="63">
        <f t="shared" si="13"/>
        <v>41.02</v>
      </c>
      <c r="M47" s="30">
        <f>IF(AND(L5=0,L47&gt;=0),,L47/L5)</f>
        <v>8.755517021604484E-4</v>
      </c>
      <c r="N47" s="47">
        <f>IF(AND(L124=0,L47&gt;=0),,L47/L124)</f>
        <v>2.7148985851023415E-3</v>
      </c>
      <c r="O47" s="72">
        <v>0.55000000000000004</v>
      </c>
      <c r="P47" s="30">
        <f>IF(AND(O5=0,O47&gt;=0),,O47/O5)</f>
        <v>2.2437724096769417E-5</v>
      </c>
      <c r="Q47" s="30">
        <f>IF(AND(O124=0,O47&gt;=0),,O47/O124)</f>
        <v>1.0163916249330108E-4</v>
      </c>
      <c r="R47" s="30">
        <f t="shared" si="2"/>
        <v>1</v>
      </c>
      <c r="S47" s="63">
        <f t="shared" si="14"/>
        <v>41.57</v>
      </c>
      <c r="T47" s="30">
        <f>IF(AND(S5=0,S47&gt;=0),,S47/S5)</f>
        <v>5.8251678922126738E-4</v>
      </c>
      <c r="U47" s="47">
        <f>IF(AND(S124=0,S47&gt;=0),,S47/S124)</f>
        <v>2.0257771245562983E-3</v>
      </c>
      <c r="V47" s="72">
        <f>15*3</f>
        <v>45</v>
      </c>
      <c r="W47" s="30">
        <f>IF(AND(V5=0,V47&gt;=0),,V47/V5)</f>
        <v>7.894736842105263E-4</v>
      </c>
      <c r="X47" s="47">
        <f t="shared" si="3"/>
        <v>-7.6222222222222219E-2</v>
      </c>
      <c r="Y47" s="72">
        <v>40.75</v>
      </c>
      <c r="Z47" s="30">
        <f>IF(AND(Y5=0,Y47&gt;=0),,Y47/Y5)</f>
        <v>1.7442034661496121E-3</v>
      </c>
      <c r="AA47" s="30">
        <f>IF(AND(Y124=0,Y47&gt;=0),,Y47/Y124)</f>
        <v>6.0142630277054583E-3</v>
      </c>
      <c r="AB47" s="30">
        <f t="shared" si="0"/>
        <v>73.090909090909093</v>
      </c>
      <c r="AC47" s="63">
        <f t="shared" si="10"/>
        <v>82.32</v>
      </c>
      <c r="AD47" s="30">
        <f>IF(AND(AC5=0,AC47&gt;=0),,AC47/AC5)</f>
        <v>8.6903416543636174E-4</v>
      </c>
      <c r="AE47" s="47">
        <f>IF(AND(AC124=0,AC47&gt;=0),,AC47/AC124)</f>
        <v>3.0158176558685345E-3</v>
      </c>
      <c r="AF47" s="72"/>
      <c r="AG47" s="30">
        <f>IF(AND(AF5=0,AF47&gt;=0),,AF47/AF5)</f>
        <v>0</v>
      </c>
      <c r="AH47" s="30">
        <f>IF(AND(AF124=0,AF47&gt;=0),,AF47/AF124)</f>
        <v>0</v>
      </c>
      <c r="AI47" s="30">
        <f t="shared" si="6"/>
        <v>-1</v>
      </c>
      <c r="AJ47" s="63">
        <f t="shared" si="7"/>
        <v>82.32</v>
      </c>
      <c r="AK47" s="30">
        <f>IF(AND(AJ5=0,AJ47&gt;=0),,AJ47/AJ5)</f>
        <v>6.4943179451447863E-4</v>
      </c>
      <c r="AL47" s="47">
        <f>IF(AND(AJ124=0,AJ47&gt;=0),,AJ47/AJ124)</f>
        <v>2.4031275689410355E-3</v>
      </c>
      <c r="AM47" s="72">
        <v>8.76</v>
      </c>
      <c r="AN47" s="30">
        <f>IF(AND(AM5=0,AM47&gt;=0),,AM47/AM5)</f>
        <v>2.3767108383983135E-4</v>
      </c>
      <c r="AO47" s="30">
        <f>IF(AND(AM124=0,AM47&gt;=0),,AM47/AM124)</f>
        <v>9.8101907275779466E-4</v>
      </c>
      <c r="AP47" s="30">
        <f t="shared" si="8"/>
        <v>-0.89358600583090375</v>
      </c>
      <c r="AQ47" s="63">
        <f t="shared" si="9"/>
        <v>91.08</v>
      </c>
      <c r="AR47" s="30">
        <f>IF(AND(AQ5=0,AQ47&gt;=0),,AQ47/AQ5)</f>
        <v>5.5667396960002715E-4</v>
      </c>
      <c r="AS47" s="47">
        <f>IF(AND(AQ124=0,AQ47&gt;=0),,AQ47/AQ124)</f>
        <v>2.1090729735080706E-3</v>
      </c>
      <c r="AT47" s="72">
        <f t="shared" si="11"/>
        <v>90</v>
      </c>
      <c r="AU47" s="30">
        <f>IF(AND(AT5=0,AT47&gt;=0),,AT47/AT5)</f>
        <v>7.894736842105263E-4</v>
      </c>
      <c r="AV47" s="47">
        <f t="shared" si="4"/>
        <v>1.1999999999999981E-2</v>
      </c>
      <c r="AW47" s="72">
        <f t="shared" si="15"/>
        <v>15.18</v>
      </c>
      <c r="AX47" s="30">
        <f>IF(AND(AW5=0,AW47&gt;=0),,AW47/AW5)</f>
        <v>5.2344827586206901E-4</v>
      </c>
      <c r="AY47" s="47">
        <f>IF(AND(AW124=0,AW47&gt;=0),,AW47/AW124)</f>
        <v>2.0140023134933914E-3</v>
      </c>
      <c r="AZ47" s="72">
        <f t="shared" si="12"/>
        <v>15</v>
      </c>
      <c r="BA47" s="30">
        <f>IF(AND(AZ5=0,AZ47&gt;=0),,AZ47/AZ5)</f>
        <v>7.894736842105263E-4</v>
      </c>
      <c r="BB47" s="47">
        <f t="shared" si="5"/>
        <v>1.1999999999999981E-2</v>
      </c>
    </row>
    <row r="48" spans="1:54" hidden="1" outlineLevel="1" x14ac:dyDescent="0.3">
      <c r="A48" s="29" t="s">
        <v>9</v>
      </c>
      <c r="B48" s="72">
        <v>99.11</v>
      </c>
      <c r="C48" s="30">
        <f>IF(AND(B5=0,B48&gt;=0),,B48/B5)</f>
        <v>3.7329348924704963E-4</v>
      </c>
      <c r="D48" s="47">
        <f>IF(AND(B124=0,B48&gt;=0),"Validar",B48/B124)</f>
        <v>1.3667792249557802E-3</v>
      </c>
      <c r="E48" s="72">
        <v>21.77</v>
      </c>
      <c r="F48" s="30">
        <f>IF(AND(E5=0,E48&gt;=0),,E48/E5)</f>
        <v>9.5396515595161195E-4</v>
      </c>
      <c r="G48" s="30">
        <f>IF(AND(E124=0,E48&gt;=0),"Validar",E48/E124)</f>
        <v>2.4958841414479565E-3</v>
      </c>
      <c r="I48" s="30">
        <f>IF(AND(H5=0,H48&gt;=0),,H48/H5)</f>
        <v>0</v>
      </c>
      <c r="J48" s="30">
        <f>IF(AND(H124=0,H48&gt;=0),,H48/H124)</f>
        <v>0</v>
      </c>
      <c r="K48" s="30">
        <f t="shared" si="1"/>
        <v>-1</v>
      </c>
      <c r="L48" s="63">
        <f t="shared" si="13"/>
        <v>21.77</v>
      </c>
      <c r="M48" s="30">
        <f>IF(AND(L5=0,L48&gt;=0),,L48/L5)</f>
        <v>4.6466993066877037E-4</v>
      </c>
      <c r="N48" s="47">
        <f>IF(AND(L124=0,L48&gt;=0),,L48/L124)</f>
        <v>1.4408420818546556E-3</v>
      </c>
      <c r="O48" s="72"/>
      <c r="P48" s="30">
        <f>IF(AND(O5=0,O48&gt;=0),,O48/O5)</f>
        <v>0</v>
      </c>
      <c r="Q48" s="30">
        <f>IF(AND(O124=0,O48&gt;=0),,O48/O124)</f>
        <v>0</v>
      </c>
      <c r="R48" s="30">
        <f t="shared" si="2"/>
        <v>0</v>
      </c>
      <c r="S48" s="63">
        <f t="shared" si="14"/>
        <v>21.77</v>
      </c>
      <c r="T48" s="30">
        <f>IF(AND(S5=0,S48&gt;=0),,S48/S5)</f>
        <v>3.050611138163818E-4</v>
      </c>
      <c r="U48" s="47">
        <f>IF(AND(S124=0,S48&gt;=0),,S48/S124)</f>
        <v>1.0608892952030456E-3</v>
      </c>
      <c r="V48" s="72">
        <f>10*3</f>
        <v>30</v>
      </c>
      <c r="W48" s="30">
        <f>IF(AND(V5=0,V48&gt;=0),,V48/V5)</f>
        <v>5.263157894736842E-4</v>
      </c>
      <c r="X48" s="47">
        <f t="shared" si="3"/>
        <v>-0.27433333333333337</v>
      </c>
      <c r="Y48" s="72">
        <v>19.84</v>
      </c>
      <c r="Z48" s="30">
        <f>IF(AND(Y5=0,Y48&gt;=0),,Y48/Y5)</f>
        <v>8.4920237468486632E-4</v>
      </c>
      <c r="AA48" s="30">
        <f>IF(AND(Y124=0,Y48&gt;=0),,Y48/Y124)</f>
        <v>2.9281712507896024E-3</v>
      </c>
      <c r="AB48" s="30">
        <f t="shared" si="0"/>
        <v>1</v>
      </c>
      <c r="AC48" s="63">
        <f t="shared" si="10"/>
        <v>41.61</v>
      </c>
      <c r="AD48" s="30">
        <f>IF(AND(AC5=0,AC48&gt;=0),,AC48/AC5)</f>
        <v>4.392676339140794E-4</v>
      </c>
      <c r="AE48" s="47">
        <f>IF(AND(AC124=0,AC48&gt;=0),,AC48/AC124)</f>
        <v>1.5243947116215953E-3</v>
      </c>
      <c r="AF48" s="72"/>
      <c r="AG48" s="30">
        <f>IF(AND(AF5=0,AF48&gt;=0),,AF48/AF5)</f>
        <v>0</v>
      </c>
      <c r="AH48" s="30">
        <f>IF(AND(AF124=0,AF48&gt;=0),,AF48/AF124)</f>
        <v>0</v>
      </c>
      <c r="AI48" s="30">
        <f t="shared" si="6"/>
        <v>-1</v>
      </c>
      <c r="AJ48" s="63">
        <f t="shared" si="7"/>
        <v>41.61</v>
      </c>
      <c r="AK48" s="30">
        <f>IF(AND(AJ5=0,AJ48&gt;=0),,AJ48/AJ5)</f>
        <v>3.2826599817477477E-4</v>
      </c>
      <c r="AL48" s="47">
        <f>IF(AND(AJ124=0,AJ48&gt;=0),,AJ48/AJ124)</f>
        <v>1.2147004147672071E-3</v>
      </c>
      <c r="AM48" s="72"/>
      <c r="AN48" s="30">
        <f>IF(AND(AM5=0,AM48&gt;=0),,AM48/AM5)</f>
        <v>0</v>
      </c>
      <c r="AO48" s="30">
        <f>IF(AND(AM124=0,AM48&gt;=0),,AM48/AM124)</f>
        <v>0</v>
      </c>
      <c r="AP48" s="30">
        <f t="shared" si="8"/>
        <v>-1</v>
      </c>
      <c r="AQ48" s="63">
        <f t="shared" si="9"/>
        <v>41.61</v>
      </c>
      <c r="AR48" s="30">
        <f>IF(AND(AQ5=0,AQ48&gt;=0),,AQ48/AQ5)</f>
        <v>2.543171264279439E-4</v>
      </c>
      <c r="AS48" s="47">
        <f>IF(AND(AQ124=0,AQ48&gt;=0),,AQ48/AQ124)</f>
        <v>9.6353234988659216E-4</v>
      </c>
      <c r="AT48" s="72">
        <f t="shared" si="11"/>
        <v>60</v>
      </c>
      <c r="AU48" s="30">
        <f>IF(AND(AT5=0,AT48&gt;=0),,AT48/AT5)</f>
        <v>5.263157894736842E-4</v>
      </c>
      <c r="AV48" s="47">
        <f t="shared" si="4"/>
        <v>-0.30649999999999999</v>
      </c>
      <c r="AW48" s="72">
        <f>+AZ48</f>
        <v>10</v>
      </c>
      <c r="AX48" s="30">
        <f>IF(AND(AW5=0,AW48&gt;=0),,AW48/AW5)</f>
        <v>3.4482758620689653E-4</v>
      </c>
      <c r="AY48" s="47">
        <f>IF(AND(AW124=0,AW48&gt;=0),,AW48/AW124)</f>
        <v>1.3267472420905081E-3</v>
      </c>
      <c r="AZ48" s="72">
        <f t="shared" si="12"/>
        <v>10</v>
      </c>
      <c r="BA48" s="30">
        <f>IF(AND(AZ5=0,AZ48&gt;=0),,AZ48/AZ5)</f>
        <v>5.263157894736842E-4</v>
      </c>
      <c r="BB48" s="47">
        <f t="shared" si="5"/>
        <v>0</v>
      </c>
    </row>
    <row r="49" spans="1:54" hidden="1" outlineLevel="1" x14ac:dyDescent="0.3">
      <c r="A49" s="29" t="s">
        <v>10</v>
      </c>
      <c r="B49" s="72">
        <v>454.68</v>
      </c>
      <c r="C49" s="30">
        <f>IF(AND(B5=0,B49&gt;=0),,B49/B5)</f>
        <v>1.7125323750463981E-3</v>
      </c>
      <c r="D49" s="47">
        <f>IF(AND(B124=0,B49&gt;=0),"Validar",B49/B124)</f>
        <v>6.2702772475319761E-3</v>
      </c>
      <c r="E49" s="72">
        <v>39.909999999999997</v>
      </c>
      <c r="F49" s="30">
        <f>IF(AND(E5=0,E49&gt;=0),,E49/E5)</f>
        <v>1.7488630856237405E-3</v>
      </c>
      <c r="G49" s="30">
        <f>IF(AND(E124=0,E49&gt;=0),"Validar",E49/E124)</f>
        <v>4.5755965128703689E-3</v>
      </c>
      <c r="H49" s="63">
        <v>7</v>
      </c>
      <c r="I49" s="30">
        <f>IF(AND(H5=0,H49&gt;=0),,H49/H5)</f>
        <v>2.9130350829299474E-4</v>
      </c>
      <c r="J49" s="30">
        <f>IF(AND(H124=0,H49&gt;=0),,H49/H124)</f>
        <v>1.0960002254629035E-3</v>
      </c>
      <c r="K49" s="30">
        <f t="shared" si="1"/>
        <v>-0.82460536206464541</v>
      </c>
      <c r="L49" s="63">
        <f t="shared" si="13"/>
        <v>46.91</v>
      </c>
      <c r="M49" s="30">
        <f>IF(AND(L5=0,L49&gt;=0),,L49/L5)</f>
        <v>1.0012708519830968E-3</v>
      </c>
      <c r="N49" s="47">
        <f>IF(AND(L124=0,L49&gt;=0),,L49/L124)</f>
        <v>3.1047267827194252E-3</v>
      </c>
      <c r="O49" s="72">
        <v>24.48</v>
      </c>
      <c r="P49" s="30">
        <f>IF(AND(O5=0,O49&gt;=0),,O49/O5)</f>
        <v>9.9868270161620966E-4</v>
      </c>
      <c r="Q49" s="30">
        <f>IF(AND(O124=0,O49&gt;=0),,O49/O124)</f>
        <v>4.5238667233382006E-3</v>
      </c>
      <c r="R49" s="30">
        <f t="shared" si="2"/>
        <v>2.4971428571428573</v>
      </c>
      <c r="S49" s="63">
        <f t="shared" si="14"/>
        <v>71.39</v>
      </c>
      <c r="T49" s="30">
        <f>IF(AND(S5=0,S49&gt;=0),,S49/S5)</f>
        <v>1.0003818518765043E-3</v>
      </c>
      <c r="U49" s="47">
        <f>IF(AND(S124=0,S49&gt;=0),,S49/S124)</f>
        <v>3.4789566736125599E-3</v>
      </c>
      <c r="V49" s="72">
        <f>20*3</f>
        <v>60</v>
      </c>
      <c r="W49" s="30">
        <f>IF(AND(V5=0,V49&gt;=0),,V49/V5)</f>
        <v>1.0526315789473684E-3</v>
      </c>
      <c r="X49" s="47">
        <f t="shared" si="3"/>
        <v>0.18983333333333335</v>
      </c>
      <c r="Y49" s="72">
        <v>44.4</v>
      </c>
      <c r="Z49" s="30">
        <f>IF(AND(Y5=0,Y49&gt;=0),,Y49/Y5)</f>
        <v>1.9004327336697613E-3</v>
      </c>
      <c r="AA49" s="30">
        <f>IF(AND(Y124=0,Y49&gt;=0),,Y49/Y124)</f>
        <v>6.5529638878557631E-3</v>
      </c>
      <c r="AB49" s="30">
        <f t="shared" si="0"/>
        <v>0.81372549019607832</v>
      </c>
      <c r="AC49" s="63">
        <f t="shared" si="10"/>
        <v>115.78999999999999</v>
      </c>
      <c r="AD49" s="30">
        <f>IF(AND(AC5=0,AC49&gt;=0),,AC49/AC5)</f>
        <v>1.2223696066068553E-3</v>
      </c>
      <c r="AE49" s="47">
        <f>IF(AND(AC124=0,AC49&gt;=0),,AC49/AC124)</f>
        <v>4.2420010492349083E-3</v>
      </c>
      <c r="AF49" s="72">
        <v>15.28</v>
      </c>
      <c r="AG49" s="30">
        <f>IF(AND(AF5=0,AF49&gt;=0),,AF49/AF5)</f>
        <v>4.7703623133884523E-4</v>
      </c>
      <c r="AH49" s="30">
        <f>IF(AND(AF124=0,AF49&gt;=0),,AF49/AF124)</f>
        <v>2.1956294329298436E-3</v>
      </c>
      <c r="AI49" s="30">
        <f t="shared" si="6"/>
        <v>-0.74533333333333329</v>
      </c>
      <c r="AJ49" s="63">
        <f t="shared" si="7"/>
        <v>131.07</v>
      </c>
      <c r="AK49" s="30">
        <f>IF(AND(AJ5=0,AJ49&gt;=0),,AJ49/AJ5)</f>
        <v>1.0340260605808153E-3</v>
      </c>
      <c r="AL49" s="47">
        <f>IF(AND(AJ124=0,AJ49&gt;=0),,AJ49/AJ124)</f>
        <v>3.8262625177490467E-3</v>
      </c>
      <c r="AM49" s="72">
        <v>49.37</v>
      </c>
      <c r="AN49" s="30">
        <f>IF(AND(AM5=0,AM49&gt;=0),,AM49/AM5)</f>
        <v>1.3394773298142093E-3</v>
      </c>
      <c r="AO49" s="30">
        <f>IF(AND(AM124=0,AM49&gt;=0),,AM49/AM124)</f>
        <v>5.5288711897320004E-3</v>
      </c>
      <c r="AP49" s="30">
        <f t="shared" si="8"/>
        <v>-0.57362466534243017</v>
      </c>
      <c r="AQ49" s="63">
        <f t="shared" si="9"/>
        <v>180.44</v>
      </c>
      <c r="AR49" s="30">
        <f>IF(AND(AQ5=0,AQ49&gt;=0),,AQ49/AQ5)</f>
        <v>1.1028354312102428E-3</v>
      </c>
      <c r="AS49" s="47">
        <f>IF(AND(AQ124=0,AQ49&gt;=0),,AQ49/AQ124)</f>
        <v>4.1783171644685577E-3</v>
      </c>
      <c r="AT49" s="72">
        <f t="shared" si="11"/>
        <v>120</v>
      </c>
      <c r="AU49" s="30">
        <f>IF(AND(AT5=0,AT49&gt;=0),,AT49/AT5)</f>
        <v>1.0526315789473684E-3</v>
      </c>
      <c r="AV49" s="47">
        <f t="shared" si="4"/>
        <v>0.5036666666666666</v>
      </c>
      <c r="AW49" s="72">
        <f t="shared" si="15"/>
        <v>30.073333333333334</v>
      </c>
      <c r="AX49" s="30">
        <f>IF(AND(AW5=0,AW49&gt;=0),,AW49/AW5)</f>
        <v>1.0370114942528737E-3</v>
      </c>
      <c r="AY49" s="47">
        <f>IF(AND(AW124=0,AW49&gt;=0),,AW49/AW124)</f>
        <v>3.9899712060468551E-3</v>
      </c>
      <c r="AZ49" s="72">
        <f t="shared" si="12"/>
        <v>20</v>
      </c>
      <c r="BA49" s="30">
        <f>IF(AND(AZ5=0,AZ49&gt;=0),,AZ49/AZ5)</f>
        <v>1.0526315789473684E-3</v>
      </c>
      <c r="BB49" s="47">
        <f t="shared" si="5"/>
        <v>0.50366666666666671</v>
      </c>
    </row>
    <row r="50" spans="1:54" hidden="1" outlineLevel="1" x14ac:dyDescent="0.3">
      <c r="A50" s="29" t="s">
        <v>11</v>
      </c>
      <c r="B50" s="72"/>
      <c r="C50" s="30">
        <f>IF(AND(B5=0,B50&gt;=0),,B50/B5)</f>
        <v>0</v>
      </c>
      <c r="D50" s="47">
        <f>IF(AND(B124=0,B50&gt;=0),"Validar",B50/B124)</f>
        <v>0</v>
      </c>
      <c r="E50" s="72"/>
      <c r="F50" s="30">
        <f>IF(AND(E5=0,E50&gt;=0),,E50/E5)</f>
        <v>0</v>
      </c>
      <c r="G50" s="30">
        <f>IF(AND(E124=0,E50&gt;=0),"Validar",E50/E124)</f>
        <v>0</v>
      </c>
      <c r="I50" s="30">
        <f>IF(AND(H5=0,H50&gt;=0),,H50/H5)</f>
        <v>0</v>
      </c>
      <c r="J50" s="30">
        <f>IF(AND(H124=0,H50&gt;=0),,H50/H124)</f>
        <v>0</v>
      </c>
      <c r="K50" s="30">
        <f t="shared" si="1"/>
        <v>0</v>
      </c>
      <c r="L50" s="63">
        <f t="shared" si="13"/>
        <v>0</v>
      </c>
      <c r="M50" s="30">
        <f>IF(AND(L5=0,L50&gt;=0),,L50/L5)</f>
        <v>0</v>
      </c>
      <c r="N50" s="47">
        <f>IF(AND(L124=0,L50&gt;=0),,L50/L124)</f>
        <v>0</v>
      </c>
      <c r="O50" s="72"/>
      <c r="P50" s="30">
        <f>IF(AND(O5=0,O50&gt;=0),,O50/O5)</f>
        <v>0</v>
      </c>
      <c r="Q50" s="30">
        <f>IF(AND(O124=0,O50&gt;=0),,O50/O124)</f>
        <v>0</v>
      </c>
      <c r="R50" s="30">
        <f t="shared" si="2"/>
        <v>0</v>
      </c>
      <c r="S50" s="63">
        <f t="shared" si="14"/>
        <v>0</v>
      </c>
      <c r="T50" s="30">
        <f>IF(AND(S5=0,S50&gt;=0),,S50/S5)</f>
        <v>0</v>
      </c>
      <c r="U50" s="47">
        <f>IF(AND(S124=0,S50&gt;=0),,S50/S124)</f>
        <v>0</v>
      </c>
      <c r="V50" s="72"/>
      <c r="W50" s="30">
        <f>IF(AND(V5=0,V50&gt;=0),,V50/V5)</f>
        <v>0</v>
      </c>
      <c r="X50" s="47">
        <f t="shared" si="3"/>
        <v>0</v>
      </c>
      <c r="Y50" s="72"/>
      <c r="Z50" s="30">
        <f>IF(AND(Y5=0,Y50&gt;=0),,Y50/Y5)</f>
        <v>0</v>
      </c>
      <c r="AA50" s="30">
        <f>IF(AND(Y124=0,Y50&gt;=0),,Y50/Y124)</f>
        <v>0</v>
      </c>
      <c r="AB50" s="30">
        <f t="shared" si="0"/>
        <v>0</v>
      </c>
      <c r="AC50" s="63">
        <f t="shared" si="10"/>
        <v>0</v>
      </c>
      <c r="AD50" s="30">
        <f>IF(AND(AC5=0,AC50&gt;=0),,AC50/AC5)</f>
        <v>0</v>
      </c>
      <c r="AE50" s="47">
        <f>IF(AND(AC124=0,AC50&gt;=0),,AC50/AC124)</f>
        <v>0</v>
      </c>
      <c r="AF50" s="72"/>
      <c r="AG50" s="30">
        <f>IF(AND(AF5=0,AF50&gt;=0),,AF50/AF5)</f>
        <v>0</v>
      </c>
      <c r="AH50" s="30">
        <f>IF(AND(AF124=0,AF50&gt;=0),,AF50/AF124)</f>
        <v>0</v>
      </c>
      <c r="AI50" s="30">
        <f t="shared" si="6"/>
        <v>0</v>
      </c>
      <c r="AJ50" s="63">
        <f t="shared" si="7"/>
        <v>0</v>
      </c>
      <c r="AK50" s="30">
        <f>IF(AND(AJ5=0,AJ50&gt;=0),,AJ50/AJ5)</f>
        <v>0</v>
      </c>
      <c r="AL50" s="47">
        <f>IF(AND(AJ124=0,AJ50&gt;=0),,AJ50/AJ124)</f>
        <v>0</v>
      </c>
      <c r="AM50" s="72"/>
      <c r="AN50" s="30">
        <f>IF(AND(AM5=0,AM50&gt;=0),,AM50/AM5)</f>
        <v>0</v>
      </c>
      <c r="AO50" s="30">
        <f>IF(AND(AM124=0,AM50&gt;=0),,AM50/AM124)</f>
        <v>0</v>
      </c>
      <c r="AP50" s="30">
        <f t="shared" si="8"/>
        <v>0</v>
      </c>
      <c r="AQ50" s="63">
        <f t="shared" si="9"/>
        <v>0</v>
      </c>
      <c r="AR50" s="30">
        <f>IF(AND(AQ5=0,AQ50&gt;=0),,AQ50/AQ5)</f>
        <v>0</v>
      </c>
      <c r="AS50" s="47">
        <f>IF(AND(AQ124=0,AQ50&gt;=0),,AQ50/AQ124)</f>
        <v>0</v>
      </c>
      <c r="AT50" s="72">
        <f t="shared" si="11"/>
        <v>0</v>
      </c>
      <c r="AU50" s="30">
        <f>IF(AND(AT5=0,AT50&gt;=0),,AT50/AT5)</f>
        <v>0</v>
      </c>
      <c r="AV50" s="47">
        <f t="shared" si="4"/>
        <v>0</v>
      </c>
      <c r="AW50" s="72">
        <f>+AZ50</f>
        <v>0</v>
      </c>
      <c r="AX50" s="30">
        <f>IF(AND(AW5=0,AW50&gt;=0),,AW50/AW5)</f>
        <v>0</v>
      </c>
      <c r="AY50" s="47">
        <f>IF(AND(AW124=0,AW50&gt;=0),,AW50/AW124)</f>
        <v>0</v>
      </c>
      <c r="AZ50" s="72">
        <f t="shared" si="12"/>
        <v>0</v>
      </c>
      <c r="BA50" s="30">
        <f>IF(AND(AZ5=0,AZ50&gt;=0),,AZ50/AZ5)</f>
        <v>0</v>
      </c>
      <c r="BB50" s="47">
        <f t="shared" si="5"/>
        <v>0</v>
      </c>
    </row>
    <row r="51" spans="1:54" hidden="1" outlineLevel="1" x14ac:dyDescent="0.3">
      <c r="A51" s="29" t="s">
        <v>12</v>
      </c>
      <c r="B51" s="72"/>
      <c r="C51" s="30">
        <f>IF(AND(B5=0,B51&gt;=0),,B51/B5)</f>
        <v>0</v>
      </c>
      <c r="D51" s="47">
        <f>IF(AND(B124=0,B51&gt;=0),"Validar",B51/B124)</f>
        <v>0</v>
      </c>
      <c r="E51" s="72"/>
      <c r="F51" s="30">
        <f>IF(AND(E5=0,E51&gt;=0),,E51/E5)</f>
        <v>0</v>
      </c>
      <c r="G51" s="30">
        <f>IF(AND(E124=0,E51&gt;=0),"Validar",E51/E124)</f>
        <v>0</v>
      </c>
      <c r="I51" s="30">
        <f>IF(AND(H5=0,H51&gt;=0),,H51/H5)</f>
        <v>0</v>
      </c>
      <c r="J51" s="30">
        <f>IF(AND(H124=0,H51&gt;=0),,H51/H124)</f>
        <v>0</v>
      </c>
      <c r="K51" s="30">
        <f t="shared" si="1"/>
        <v>0</v>
      </c>
      <c r="L51" s="63">
        <f t="shared" si="13"/>
        <v>0</v>
      </c>
      <c r="M51" s="30">
        <f>IF(AND(L5=0,L51&gt;=0),,L51/L5)</f>
        <v>0</v>
      </c>
      <c r="N51" s="47">
        <f>IF(AND(L124=0,L51&gt;=0),,L51/L124)</f>
        <v>0</v>
      </c>
      <c r="O51" s="72"/>
      <c r="P51" s="30">
        <f>IF(AND(O5=0,O51&gt;=0),,O51/O5)</f>
        <v>0</v>
      </c>
      <c r="Q51" s="30">
        <f>IF(AND(O124=0,O51&gt;=0),,O51/O124)</f>
        <v>0</v>
      </c>
      <c r="R51" s="30">
        <f t="shared" si="2"/>
        <v>0</v>
      </c>
      <c r="S51" s="63">
        <f t="shared" si="14"/>
        <v>0</v>
      </c>
      <c r="T51" s="30">
        <f>IF(AND(S5=0,S51&gt;=0),,S51/S5)</f>
        <v>0</v>
      </c>
      <c r="U51" s="47">
        <f>IF(AND(S124=0,S51&gt;=0),,S51/S124)</f>
        <v>0</v>
      </c>
      <c r="V51" s="72"/>
      <c r="W51" s="30">
        <f>IF(AND(V5=0,V51&gt;=0),,V51/V5)</f>
        <v>0</v>
      </c>
      <c r="X51" s="47">
        <f t="shared" si="3"/>
        <v>0</v>
      </c>
      <c r="Y51" s="72"/>
      <c r="Z51" s="30">
        <f>IF(AND(Y5=0,Y51&gt;=0),,Y51/Y5)</f>
        <v>0</v>
      </c>
      <c r="AA51" s="30">
        <f>IF(AND(Y124=0,Y51&gt;=0),,Y51/Y124)</f>
        <v>0</v>
      </c>
      <c r="AB51" s="30">
        <f t="shared" si="0"/>
        <v>0</v>
      </c>
      <c r="AC51" s="63">
        <f t="shared" si="10"/>
        <v>0</v>
      </c>
      <c r="AD51" s="30">
        <f>IF(AND(AC5=0,AC51&gt;=0),,AC51/AC5)</f>
        <v>0</v>
      </c>
      <c r="AE51" s="47">
        <f>IF(AND(AC124=0,AC51&gt;=0),,AC51/AC124)</f>
        <v>0</v>
      </c>
      <c r="AF51" s="72"/>
      <c r="AG51" s="30">
        <f>IF(AND(AF5=0,AF51&gt;=0),,AF51/AF5)</f>
        <v>0</v>
      </c>
      <c r="AH51" s="30">
        <f>IF(AND(AF124=0,AF51&gt;=0),,AF51/AF124)</f>
        <v>0</v>
      </c>
      <c r="AI51" s="30">
        <f t="shared" si="6"/>
        <v>0</v>
      </c>
      <c r="AJ51" s="63">
        <f t="shared" si="7"/>
        <v>0</v>
      </c>
      <c r="AK51" s="30">
        <f>IF(AND(AJ5=0,AJ51&gt;=0),,AJ51/AJ5)</f>
        <v>0</v>
      </c>
      <c r="AL51" s="47">
        <f>IF(AND(AJ124=0,AJ51&gt;=0),,AJ51/AJ124)</f>
        <v>0</v>
      </c>
      <c r="AM51" s="72"/>
      <c r="AN51" s="30">
        <f>IF(AND(AM5=0,AM51&gt;=0),,AM51/AM5)</f>
        <v>0</v>
      </c>
      <c r="AO51" s="30">
        <f>IF(AND(AM124=0,AM51&gt;=0),,AM51/AM124)</f>
        <v>0</v>
      </c>
      <c r="AP51" s="30">
        <f t="shared" si="8"/>
        <v>0</v>
      </c>
      <c r="AQ51" s="63">
        <f t="shared" si="9"/>
        <v>0</v>
      </c>
      <c r="AR51" s="30">
        <f>IF(AND(AQ5=0,AQ51&gt;=0),,AQ51/AQ5)</f>
        <v>0</v>
      </c>
      <c r="AS51" s="47">
        <f>IF(AND(AQ124=0,AQ51&gt;=0),,AQ51/AQ124)</f>
        <v>0</v>
      </c>
      <c r="AT51" s="72">
        <f t="shared" si="11"/>
        <v>0</v>
      </c>
      <c r="AU51" s="30">
        <f>IF(AND(AT5=0,AT51&gt;=0),,AT51/AT5)</f>
        <v>0</v>
      </c>
      <c r="AV51" s="47">
        <f t="shared" si="4"/>
        <v>0</v>
      </c>
      <c r="AW51" s="72">
        <f t="shared" ref="AW51:AW59" si="16">+AZ51</f>
        <v>0</v>
      </c>
      <c r="AX51" s="30">
        <f>IF(AND(AW5=0,AW51&gt;=0),,AW51/AW5)</f>
        <v>0</v>
      </c>
      <c r="AY51" s="47">
        <f>IF(AND(AW124=0,AW51&gt;=0),,AW51/AW124)</f>
        <v>0</v>
      </c>
      <c r="AZ51" s="72">
        <f t="shared" si="12"/>
        <v>0</v>
      </c>
      <c r="BA51" s="30">
        <f>IF(AND(AZ5=0,AZ51&gt;=0),,AZ51/AZ5)</f>
        <v>0</v>
      </c>
      <c r="BB51" s="47">
        <f t="shared" si="5"/>
        <v>0</v>
      </c>
    </row>
    <row r="52" spans="1:54" hidden="1" outlineLevel="1" x14ac:dyDescent="0.3">
      <c r="A52" s="29" t="s">
        <v>13</v>
      </c>
      <c r="B52" s="72">
        <v>69.83</v>
      </c>
      <c r="C52" s="30">
        <f>IF(AND(B5=0,B52&gt;=0),,B52/B5)</f>
        <v>2.6301164720130639E-4</v>
      </c>
      <c r="D52" s="47">
        <f>IF(AND(B124=0,B52&gt;=0),"Validar",B52/B124)</f>
        <v>9.6299256662962503E-4</v>
      </c>
      <c r="E52" s="72"/>
      <c r="F52" s="30">
        <f>IF(AND(E5=0,E52&gt;=0),,E52/E5)</f>
        <v>0</v>
      </c>
      <c r="G52" s="30">
        <f>IF(AND(E124=0,E52&gt;=0),"Validar",E52/E124)</f>
        <v>0</v>
      </c>
      <c r="I52" s="30">
        <f>IF(AND(H5=0,H52&gt;=0),,H52/H5)</f>
        <v>0</v>
      </c>
      <c r="J52" s="30">
        <f>IF(AND(H124=0,H52&gt;=0),,H52/H124)</f>
        <v>0</v>
      </c>
      <c r="K52" s="30">
        <f t="shared" si="1"/>
        <v>0</v>
      </c>
      <c r="L52" s="63">
        <f t="shared" si="13"/>
        <v>0</v>
      </c>
      <c r="M52" s="30">
        <f>IF(AND(L5=0,L52&gt;=0),,L52/L5)</f>
        <v>0</v>
      </c>
      <c r="N52" s="47">
        <f>IF(AND(L124=0,L52&gt;=0),,L52/L124)</f>
        <v>0</v>
      </c>
      <c r="O52" s="72"/>
      <c r="P52" s="30">
        <f>IF(AND(O5=0,O52&gt;=0),,O52/O5)</f>
        <v>0</v>
      </c>
      <c r="Q52" s="30">
        <f>IF(AND(O124=0,O52&gt;=0),,O52/O124)</f>
        <v>0</v>
      </c>
      <c r="R52" s="30">
        <f t="shared" si="2"/>
        <v>0</v>
      </c>
      <c r="S52" s="63">
        <f t="shared" si="14"/>
        <v>0</v>
      </c>
      <c r="T52" s="30">
        <f>IF(AND(S5=0,S52&gt;=0),,S52/S5)</f>
        <v>0</v>
      </c>
      <c r="U52" s="47">
        <f>IF(AND(S124=0,S52&gt;=0),,S52/S124)</f>
        <v>0</v>
      </c>
      <c r="V52" s="72">
        <f>5*3</f>
        <v>15</v>
      </c>
      <c r="W52" s="30">
        <f>IF(AND(V5=0,V52&gt;=0),,V52/V5)</f>
        <v>2.631578947368421E-4</v>
      </c>
      <c r="X52" s="47">
        <f t="shared" si="3"/>
        <v>-1</v>
      </c>
      <c r="Y52" s="72"/>
      <c r="Z52" s="30">
        <f>IF(AND(Y5=0,Y52&gt;=0),,Y52/Y5)</f>
        <v>0</v>
      </c>
      <c r="AA52" s="30">
        <f>IF(AND(Y124=0,Y52&gt;=0),,Y52/Y124)</f>
        <v>0</v>
      </c>
      <c r="AB52" s="30">
        <f t="shared" si="0"/>
        <v>0</v>
      </c>
      <c r="AC52" s="63">
        <f t="shared" si="10"/>
        <v>0</v>
      </c>
      <c r="AD52" s="30">
        <f>IF(AND(AC5=0,AC52&gt;=0),,AC52/AC5)</f>
        <v>0</v>
      </c>
      <c r="AE52" s="47">
        <f>IF(AND(AC124=0,AC52&gt;=0),,AC52/AC124)</f>
        <v>0</v>
      </c>
      <c r="AF52" s="72"/>
      <c r="AG52" s="30">
        <f>IF(AND(AF5=0,AF52&gt;=0),,AF52/AF5)</f>
        <v>0</v>
      </c>
      <c r="AH52" s="30">
        <f>IF(AND(AF124=0,AF52&gt;=0),,AF52/AF124)</f>
        <v>0</v>
      </c>
      <c r="AI52" s="30">
        <f t="shared" si="6"/>
        <v>-1</v>
      </c>
      <c r="AJ52" s="63">
        <f t="shared" si="7"/>
        <v>0</v>
      </c>
      <c r="AK52" s="30">
        <f>IF(AND(AJ5=0,AJ52&gt;=0),,AJ52/AJ5)</f>
        <v>0</v>
      </c>
      <c r="AL52" s="47">
        <f>IF(AND(AJ124=0,AJ52&gt;=0),,AJ52/AJ124)</f>
        <v>0</v>
      </c>
      <c r="AM52" s="72"/>
      <c r="AN52" s="30">
        <f>IF(AND(AM5=0,AM52&gt;=0),,AM52/AM5)</f>
        <v>0</v>
      </c>
      <c r="AO52" s="30">
        <f>IF(AND(AM124=0,AM52&gt;=0),,AM52/AM124)</f>
        <v>0</v>
      </c>
      <c r="AP52" s="30">
        <f t="shared" si="8"/>
        <v>0</v>
      </c>
      <c r="AQ52" s="63">
        <f t="shared" si="9"/>
        <v>0</v>
      </c>
      <c r="AR52" s="30">
        <f>IF(AND(AQ5=0,AQ52&gt;=0),,AQ52/AQ5)</f>
        <v>0</v>
      </c>
      <c r="AS52" s="47">
        <f>IF(AND(AQ124=0,AQ52&gt;=0),,AQ52/AQ124)</f>
        <v>0</v>
      </c>
      <c r="AT52" s="72">
        <f t="shared" si="11"/>
        <v>30</v>
      </c>
      <c r="AU52" s="30">
        <f>IF(AND(AT5=0,AT52&gt;=0),,AT52/AT5)</f>
        <v>2.631578947368421E-4</v>
      </c>
      <c r="AV52" s="47">
        <f t="shared" si="4"/>
        <v>-1</v>
      </c>
      <c r="AW52" s="72">
        <f t="shared" si="16"/>
        <v>5</v>
      </c>
      <c r="AX52" s="30">
        <f>IF(AND(AW5=0,AW52&gt;=0),,AW52/AW5)</f>
        <v>1.7241379310344826E-4</v>
      </c>
      <c r="AY52" s="47">
        <f>IF(AND(AW124=0,AW52&gt;=0),,AW52/AW124)</f>
        <v>6.6337362104525405E-4</v>
      </c>
      <c r="AZ52" s="72">
        <f t="shared" si="12"/>
        <v>5</v>
      </c>
      <c r="BA52" s="30">
        <f>IF(AND(AZ5=0,AZ52&gt;=0),,AZ52/AZ5)</f>
        <v>2.631578947368421E-4</v>
      </c>
      <c r="BB52" s="47">
        <f t="shared" si="5"/>
        <v>0</v>
      </c>
    </row>
    <row r="53" spans="1:54" hidden="1" outlineLevel="1" x14ac:dyDescent="0.3">
      <c r="A53" s="29" t="s">
        <v>14</v>
      </c>
      <c r="B53" s="72"/>
      <c r="C53" s="30">
        <f>IF(AND(B5=0,B53&gt;=0),,B53/B5)</f>
        <v>0</v>
      </c>
      <c r="D53" s="47">
        <f>IF(AND(B124=0,B53&gt;=0),"Validar",B53/B124)</f>
        <v>0</v>
      </c>
      <c r="E53" s="72"/>
      <c r="F53" s="30">
        <f>IF(AND(E5=0,E53&gt;=0),,E53/E5)</f>
        <v>0</v>
      </c>
      <c r="G53" s="30">
        <f>IF(AND(E124=0,E53&gt;=0),"Validar",E53/E124)</f>
        <v>0</v>
      </c>
      <c r="I53" s="30">
        <f>IF(AND(H5=0,H53&gt;=0),,H53/H5)</f>
        <v>0</v>
      </c>
      <c r="J53" s="30">
        <f>IF(AND(H124=0,H53&gt;=0),,H53/H124)</f>
        <v>0</v>
      </c>
      <c r="K53" s="30">
        <f t="shared" si="1"/>
        <v>0</v>
      </c>
      <c r="L53" s="63">
        <f t="shared" si="13"/>
        <v>0</v>
      </c>
      <c r="M53" s="30">
        <f>IF(AND(L5=0,L53&gt;=0),,L53/L5)</f>
        <v>0</v>
      </c>
      <c r="N53" s="47">
        <f>IF(AND(L124=0,L53&gt;=0),,L53/L124)</f>
        <v>0</v>
      </c>
      <c r="O53" s="72"/>
      <c r="P53" s="30">
        <f>IF(AND(O5=0,O53&gt;=0),,O53/O5)</f>
        <v>0</v>
      </c>
      <c r="Q53" s="30">
        <f>IF(AND(O124=0,O53&gt;=0),,O53/O124)</f>
        <v>0</v>
      </c>
      <c r="R53" s="30">
        <f t="shared" si="2"/>
        <v>0</v>
      </c>
      <c r="S53" s="63">
        <f t="shared" si="14"/>
        <v>0</v>
      </c>
      <c r="T53" s="30">
        <f>IF(AND(S5=0,S53&gt;=0),,S53/S5)</f>
        <v>0</v>
      </c>
      <c r="U53" s="47">
        <f>IF(AND(S124=0,S53&gt;=0),,S53/S124)</f>
        <v>0</v>
      </c>
      <c r="V53" s="72"/>
      <c r="W53" s="30">
        <f>IF(AND(V5=0,V53&gt;=0),,V53/V5)</f>
        <v>0</v>
      </c>
      <c r="X53" s="47">
        <f t="shared" si="3"/>
        <v>0</v>
      </c>
      <c r="Y53" s="72"/>
      <c r="Z53" s="30">
        <f>IF(AND(Y5=0,Y53&gt;=0),,Y53/Y5)</f>
        <v>0</v>
      </c>
      <c r="AA53" s="30">
        <f>IF(AND(Y124=0,Y53&gt;=0),,Y53/Y124)</f>
        <v>0</v>
      </c>
      <c r="AB53" s="30">
        <f t="shared" si="0"/>
        <v>0</v>
      </c>
      <c r="AC53" s="63">
        <f t="shared" si="10"/>
        <v>0</v>
      </c>
      <c r="AD53" s="30">
        <f>IF(AND(AC5=0,AC53&gt;=0),,AC53/AC5)</f>
        <v>0</v>
      </c>
      <c r="AE53" s="47">
        <f>IF(AND(AC124=0,AC53&gt;=0),,AC53/AC124)</f>
        <v>0</v>
      </c>
      <c r="AF53" s="72"/>
      <c r="AG53" s="30">
        <f>IF(AND(AF5=0,AF53&gt;=0),,AF53/AF5)</f>
        <v>0</v>
      </c>
      <c r="AH53" s="30">
        <f>IF(AND(AF124=0,AF53&gt;=0),,AF53/AF124)</f>
        <v>0</v>
      </c>
      <c r="AI53" s="30">
        <f t="shared" si="6"/>
        <v>0</v>
      </c>
      <c r="AJ53" s="63">
        <f t="shared" si="7"/>
        <v>0</v>
      </c>
      <c r="AK53" s="30">
        <f>IF(AND(AJ5=0,AJ53&gt;=0),,AJ53/AJ5)</f>
        <v>0</v>
      </c>
      <c r="AL53" s="47">
        <f>IF(AND(AJ124=0,AJ53&gt;=0),,AJ53/AJ124)</f>
        <v>0</v>
      </c>
      <c r="AM53" s="72"/>
      <c r="AN53" s="30">
        <f>IF(AND(AM5=0,AM53&gt;=0),,AM53/AM5)</f>
        <v>0</v>
      </c>
      <c r="AO53" s="30">
        <f>IF(AND(AM124=0,AM53&gt;=0),,AM53/AM124)</f>
        <v>0</v>
      </c>
      <c r="AP53" s="30">
        <f t="shared" si="8"/>
        <v>0</v>
      </c>
      <c r="AQ53" s="63">
        <f t="shared" si="9"/>
        <v>0</v>
      </c>
      <c r="AR53" s="30">
        <f>IF(AND(AQ5=0,AQ53&gt;=0),,AQ53/AQ5)</f>
        <v>0</v>
      </c>
      <c r="AS53" s="47">
        <f>IF(AND(AQ124=0,AQ53&gt;=0),,AQ53/AQ124)</f>
        <v>0</v>
      </c>
      <c r="AT53" s="72">
        <f t="shared" si="11"/>
        <v>0</v>
      </c>
      <c r="AU53" s="30">
        <f>IF(AND(AT5=0,AT53&gt;=0),,AT53/AT5)</f>
        <v>0</v>
      </c>
      <c r="AV53" s="47">
        <f t="shared" si="4"/>
        <v>0</v>
      </c>
      <c r="AW53" s="72">
        <f t="shared" si="16"/>
        <v>0</v>
      </c>
      <c r="AX53" s="30">
        <f>IF(AND(AW5=0,AW53&gt;=0),,AW53/AW5)</f>
        <v>0</v>
      </c>
      <c r="AY53" s="47">
        <f>IF(AND(AW124=0,AW53&gt;=0),,AW53/AW124)</f>
        <v>0</v>
      </c>
      <c r="AZ53" s="72">
        <f t="shared" si="12"/>
        <v>0</v>
      </c>
      <c r="BA53" s="30">
        <f>IF(AND(AZ5=0,AZ53&gt;=0),,AZ53/AZ5)</f>
        <v>0</v>
      </c>
      <c r="BB53" s="47">
        <f t="shared" si="5"/>
        <v>0</v>
      </c>
    </row>
    <row r="54" spans="1:54" hidden="1" outlineLevel="1" x14ac:dyDescent="0.3">
      <c r="A54" s="29" t="s">
        <v>15</v>
      </c>
      <c r="B54" s="72">
        <v>977.2</v>
      </c>
      <c r="C54" s="30">
        <f>IF(AND(B5=0,B54&gt;=0),,B54/B5)</f>
        <v>3.6805811491496003E-3</v>
      </c>
      <c r="D54" s="47">
        <f>IF(AND(B124=0,B54&gt;=0),"Validar",B54/B124)</f>
        <v>1.3476103911076466E-2</v>
      </c>
      <c r="E54" s="72"/>
      <c r="F54" s="30">
        <f>IF(AND(E5=0,E54&gt;=0),,E54/E5)</f>
        <v>0</v>
      </c>
      <c r="G54" s="30">
        <f>IF(AND(E124=0,E54&gt;=0),"Validar",E54/E124)</f>
        <v>0</v>
      </c>
      <c r="I54" s="30">
        <f>IF(AND(H5=0,H54&gt;=0),,H54/H5)</f>
        <v>0</v>
      </c>
      <c r="J54" s="30">
        <f>IF(AND(H124=0,H54&gt;=0),,H54/H124)</f>
        <v>0</v>
      </c>
      <c r="K54" s="30">
        <f t="shared" si="1"/>
        <v>0</v>
      </c>
      <c r="L54" s="63">
        <f t="shared" si="13"/>
        <v>0</v>
      </c>
      <c r="M54" s="30">
        <f>IF(AND(L5=0,L54&gt;=0),,L54/L5)</f>
        <v>0</v>
      </c>
      <c r="N54" s="47">
        <f>IF(AND(L124=0,L54&gt;=0),,L54/L124)</f>
        <v>0</v>
      </c>
      <c r="O54" s="72"/>
      <c r="P54" s="30">
        <f>IF(AND(O5=0,O54&gt;=0),,O54/O5)</f>
        <v>0</v>
      </c>
      <c r="Q54" s="30">
        <f>IF(AND(O124=0,O54&gt;=0),,O54/O124)</f>
        <v>0</v>
      </c>
      <c r="R54" s="30">
        <f t="shared" si="2"/>
        <v>0</v>
      </c>
      <c r="S54" s="63">
        <f t="shared" si="14"/>
        <v>0</v>
      </c>
      <c r="T54" s="30">
        <f>IF(AND(S5=0,S54&gt;=0),,S54/S5)</f>
        <v>0</v>
      </c>
      <c r="U54" s="47">
        <f>IF(AND(S124=0,S54&gt;=0),,S54/S124)</f>
        <v>0</v>
      </c>
      <c r="V54" s="72">
        <f>50*3</f>
        <v>150</v>
      </c>
      <c r="W54" s="30">
        <f>IF(AND(V5=0,V54&gt;=0),,V54/V5)</f>
        <v>2.631578947368421E-3</v>
      </c>
      <c r="X54" s="47">
        <f t="shared" si="3"/>
        <v>-1</v>
      </c>
      <c r="Y54" s="72"/>
      <c r="Z54" s="30">
        <f>IF(AND(Y5=0,Y54&gt;=0),,Y54/Y5)</f>
        <v>0</v>
      </c>
      <c r="AA54" s="30">
        <f>IF(AND(Y124=0,Y54&gt;=0),,Y54/Y124)</f>
        <v>0</v>
      </c>
      <c r="AB54" s="30">
        <f t="shared" si="0"/>
        <v>0</v>
      </c>
      <c r="AC54" s="63">
        <f t="shared" si="10"/>
        <v>0</v>
      </c>
      <c r="AD54" s="30">
        <f>IF(AND(AC5=0,AC54&gt;=0),,AC54/AC5)</f>
        <v>0</v>
      </c>
      <c r="AE54" s="47">
        <f>IF(AND(AC124=0,AC54&gt;=0),,AC54/AC124)</f>
        <v>0</v>
      </c>
      <c r="AF54" s="72"/>
      <c r="AG54" s="30">
        <f>IF(AND(AF5=0,AF54&gt;=0),,AF54/AF5)</f>
        <v>0</v>
      </c>
      <c r="AH54" s="30">
        <f>IF(AND(AF124=0,AF54&gt;=0),,AF54/AF124)</f>
        <v>0</v>
      </c>
      <c r="AI54" s="30">
        <f t="shared" si="6"/>
        <v>-1</v>
      </c>
      <c r="AJ54" s="63">
        <f t="shared" si="7"/>
        <v>0</v>
      </c>
      <c r="AK54" s="30">
        <f>IF(AND(AJ5=0,AJ54&gt;=0),,AJ54/AJ5)</f>
        <v>0</v>
      </c>
      <c r="AL54" s="47">
        <f>IF(AND(AJ124=0,AJ54&gt;=0),,AJ54/AJ124)</f>
        <v>0</v>
      </c>
      <c r="AM54" s="72"/>
      <c r="AN54" s="30">
        <f>IF(AND(AM5=0,AM54&gt;=0),,AM54/AM5)</f>
        <v>0</v>
      </c>
      <c r="AO54" s="30">
        <f>IF(AND(AM124=0,AM54&gt;=0),,AM54/AM124)</f>
        <v>0</v>
      </c>
      <c r="AP54" s="30">
        <f t="shared" si="8"/>
        <v>0</v>
      </c>
      <c r="AQ54" s="63">
        <f t="shared" si="9"/>
        <v>0</v>
      </c>
      <c r="AR54" s="30">
        <f>IF(AND(AQ5=0,AQ54&gt;=0),,AQ54/AQ5)</f>
        <v>0</v>
      </c>
      <c r="AS54" s="47">
        <f>IF(AND(AQ124=0,AQ54&gt;=0),,AQ54/AQ124)</f>
        <v>0</v>
      </c>
      <c r="AT54" s="72">
        <f t="shared" si="11"/>
        <v>300</v>
      </c>
      <c r="AU54" s="30">
        <f>IF(AND(AT5=0,AT54&gt;=0),,AT54/AT5)</f>
        <v>2.631578947368421E-3</v>
      </c>
      <c r="AV54" s="47">
        <f t="shared" si="4"/>
        <v>-1</v>
      </c>
      <c r="AW54" s="72">
        <f t="shared" si="16"/>
        <v>50</v>
      </c>
      <c r="AX54" s="30">
        <f>IF(AND(AW5=0,AW54&gt;=0),,AW54/AW5)</f>
        <v>1.7241379310344827E-3</v>
      </c>
      <c r="AY54" s="47">
        <f>IF(AND(AW124=0,AW54&gt;=0),,AW54/AW124)</f>
        <v>6.6337362104525403E-3</v>
      </c>
      <c r="AZ54" s="72">
        <f t="shared" si="12"/>
        <v>50</v>
      </c>
      <c r="BA54" s="30">
        <f>IF(AND(AZ5=0,AZ54&gt;=0),,AZ54/AZ5)</f>
        <v>2.631578947368421E-3</v>
      </c>
      <c r="BB54" s="47">
        <f t="shared" si="5"/>
        <v>0</v>
      </c>
    </row>
    <row r="55" spans="1:54" hidden="1" outlineLevel="1" x14ac:dyDescent="0.3">
      <c r="A55" s="29" t="s">
        <v>16</v>
      </c>
      <c r="B55" s="72">
        <v>0.41</v>
      </c>
      <c r="C55" s="30">
        <f>IF(AND(B5=0,B55&gt;=0),,B55/B5)</f>
        <v>1.544247105148727E-6</v>
      </c>
      <c r="D55" s="47">
        <f>IF(AND(B124=0,B55&gt;=0),"Validar",B55/B124)</f>
        <v>5.6541164588020368E-6</v>
      </c>
      <c r="E55" s="72"/>
      <c r="F55" s="30">
        <f>IF(AND(E5=0,E55&gt;=0),,E55/E5)</f>
        <v>0</v>
      </c>
      <c r="G55" s="30">
        <f>IF(AND(E124=0,E55&gt;=0),"Validar",E55/E124)</f>
        <v>0</v>
      </c>
      <c r="I55" s="30">
        <f>IF(AND(H5=0,H55&gt;=0),,H55/H5)</f>
        <v>0</v>
      </c>
      <c r="J55" s="30">
        <f>IF(AND(H124=0,H55&gt;=0),,H55/H124)</f>
        <v>0</v>
      </c>
      <c r="K55" s="30">
        <f t="shared" si="1"/>
        <v>0</v>
      </c>
      <c r="L55" s="63">
        <f t="shared" si="13"/>
        <v>0</v>
      </c>
      <c r="M55" s="30">
        <f>IF(AND(L5=0,L55&gt;=0),,L55/L5)</f>
        <v>0</v>
      </c>
      <c r="N55" s="47">
        <f>IF(AND(L124=0,L55&gt;=0),,L55/L124)</f>
        <v>0</v>
      </c>
      <c r="O55" s="72"/>
      <c r="P55" s="30">
        <f>IF(AND(O5=0,O55&gt;=0),,O55/O5)</f>
        <v>0</v>
      </c>
      <c r="Q55" s="30">
        <f>IF(AND(O124=0,O55&gt;=0),,O55/O124)</f>
        <v>0</v>
      </c>
      <c r="R55" s="30">
        <f t="shared" si="2"/>
        <v>0</v>
      </c>
      <c r="S55" s="63">
        <f t="shared" si="14"/>
        <v>0</v>
      </c>
      <c r="T55" s="30">
        <f>IF(AND(S5=0,S55&gt;=0),,S55/S5)</f>
        <v>0</v>
      </c>
      <c r="U55" s="47">
        <f>IF(AND(S124=0,S55&gt;=0),,S55/S124)</f>
        <v>0</v>
      </c>
      <c r="V55" s="72"/>
      <c r="W55" s="30">
        <f>IF(AND(V5=0,V55&gt;=0),,V55/V5)</f>
        <v>0</v>
      </c>
      <c r="X55" s="47">
        <f t="shared" si="3"/>
        <v>0</v>
      </c>
      <c r="Y55" s="72"/>
      <c r="Z55" s="30">
        <f>IF(AND(Y5=0,Y55&gt;=0),,Y55/Y5)</f>
        <v>0</v>
      </c>
      <c r="AA55" s="30">
        <f>IF(AND(Y124=0,Y55&gt;=0),,Y55/Y124)</f>
        <v>0</v>
      </c>
      <c r="AB55" s="30">
        <f t="shared" si="0"/>
        <v>0</v>
      </c>
      <c r="AC55" s="63">
        <f t="shared" si="10"/>
        <v>0</v>
      </c>
      <c r="AD55" s="30">
        <f>IF(AND(AC5=0,AC55&gt;=0),,AC55/AC5)</f>
        <v>0</v>
      </c>
      <c r="AE55" s="47">
        <f>IF(AND(AC124=0,AC55&gt;=0),,AC55/AC124)</f>
        <v>0</v>
      </c>
      <c r="AF55" s="72"/>
      <c r="AG55" s="30">
        <f>IF(AND(AF5=0,AF55&gt;=0),,AF55/AF5)</f>
        <v>0</v>
      </c>
      <c r="AH55" s="30">
        <f>IF(AND(AF124=0,AF55&gt;=0),,AF55/AF124)</f>
        <v>0</v>
      </c>
      <c r="AI55" s="30">
        <f t="shared" si="6"/>
        <v>0</v>
      </c>
      <c r="AJ55" s="63">
        <f t="shared" si="7"/>
        <v>0</v>
      </c>
      <c r="AK55" s="30">
        <f>IF(AND(AJ5=0,AJ55&gt;=0),,AJ55/AJ5)</f>
        <v>0</v>
      </c>
      <c r="AL55" s="47">
        <f>IF(AND(AJ124=0,AJ55&gt;=0),,AJ55/AJ124)</f>
        <v>0</v>
      </c>
      <c r="AM55" s="72"/>
      <c r="AN55" s="30">
        <f>IF(AND(AM5=0,AM55&gt;=0),,AM55/AM5)</f>
        <v>0</v>
      </c>
      <c r="AO55" s="30">
        <f>IF(AND(AM124=0,AM55&gt;=0),,AM55/AM124)</f>
        <v>0</v>
      </c>
      <c r="AP55" s="30">
        <f t="shared" si="8"/>
        <v>0</v>
      </c>
      <c r="AQ55" s="63">
        <f t="shared" si="9"/>
        <v>0</v>
      </c>
      <c r="AR55" s="30">
        <f>IF(AND(AQ5=0,AQ55&gt;=0),,AQ55/AQ5)</f>
        <v>0</v>
      </c>
      <c r="AS55" s="47">
        <f>IF(AND(AQ124=0,AQ55&gt;=0),,AQ55/AQ124)</f>
        <v>0</v>
      </c>
      <c r="AT55" s="72">
        <f t="shared" si="11"/>
        <v>0</v>
      </c>
      <c r="AU55" s="30">
        <f>IF(AND(AT5=0,AT55&gt;=0),,AT55/AT5)</f>
        <v>0</v>
      </c>
      <c r="AV55" s="47">
        <f t="shared" si="4"/>
        <v>0</v>
      </c>
      <c r="AW55" s="72">
        <f t="shared" si="16"/>
        <v>0</v>
      </c>
      <c r="AX55" s="30">
        <f>IF(AND(AW5=0,AW55&gt;=0),,AW55/AW5)</f>
        <v>0</v>
      </c>
      <c r="AY55" s="47">
        <f>IF(AND(AW124=0,AW55&gt;=0),,AW55/AW124)</f>
        <v>0</v>
      </c>
      <c r="AZ55" s="72">
        <f t="shared" si="12"/>
        <v>0</v>
      </c>
      <c r="BA55" s="30">
        <f>IF(AND(AZ5=0,AZ55&gt;=0),,AZ55/AZ5)</f>
        <v>0</v>
      </c>
      <c r="BB55" s="47">
        <f t="shared" si="5"/>
        <v>0</v>
      </c>
    </row>
    <row r="56" spans="1:54" hidden="1" outlineLevel="1" x14ac:dyDescent="0.3">
      <c r="A56" s="29" t="s">
        <v>17</v>
      </c>
      <c r="B56" s="72"/>
      <c r="C56" s="30">
        <f>IF(AND(B5=0,B56&gt;=0),,B56/B5)</f>
        <v>0</v>
      </c>
      <c r="D56" s="47">
        <f>IF(AND(B124=0,B56&gt;=0),"Validar",B56/B124)</f>
        <v>0</v>
      </c>
      <c r="E56" s="72"/>
      <c r="F56" s="30">
        <f>IF(AND(E5=0,E56&gt;=0),,E56/E5)</f>
        <v>0</v>
      </c>
      <c r="G56" s="30">
        <f>IF(AND(E124=0,E56&gt;=0),"Validar",E56/E124)</f>
        <v>0</v>
      </c>
      <c r="I56" s="30">
        <f>IF(AND(H5=0,H56&gt;=0),,H56/H5)</f>
        <v>0</v>
      </c>
      <c r="J56" s="30">
        <f>IF(AND(H124=0,H56&gt;=0),,H56/H124)</f>
        <v>0</v>
      </c>
      <c r="K56" s="30">
        <f t="shared" si="1"/>
        <v>0</v>
      </c>
      <c r="L56" s="63">
        <f t="shared" si="13"/>
        <v>0</v>
      </c>
      <c r="M56" s="30">
        <f>IF(AND(L5=0,L56&gt;=0),,L56/L5)</f>
        <v>0</v>
      </c>
      <c r="N56" s="47">
        <f>IF(AND(L124=0,L56&gt;=0),,L56/L124)</f>
        <v>0</v>
      </c>
      <c r="O56" s="72"/>
      <c r="P56" s="30">
        <f>IF(AND(O5=0,O56&gt;=0),,O56/O5)</f>
        <v>0</v>
      </c>
      <c r="Q56" s="30">
        <f>IF(AND(O124=0,O56&gt;=0),,O56/O124)</f>
        <v>0</v>
      </c>
      <c r="R56" s="30">
        <f t="shared" si="2"/>
        <v>0</v>
      </c>
      <c r="S56" s="63">
        <f t="shared" si="14"/>
        <v>0</v>
      </c>
      <c r="T56" s="30">
        <f>IF(AND(S5=0,S56&gt;=0),,S56/S5)</f>
        <v>0</v>
      </c>
      <c r="U56" s="47">
        <f>IF(AND(S124=0,S56&gt;=0),,S56/S124)</f>
        <v>0</v>
      </c>
      <c r="V56" s="72"/>
      <c r="W56" s="30">
        <f>IF(AND(V5=0,V56&gt;=0),,V56/V5)</f>
        <v>0</v>
      </c>
      <c r="X56" s="47">
        <f t="shared" si="3"/>
        <v>0</v>
      </c>
      <c r="Y56" s="72"/>
      <c r="Z56" s="30">
        <f>IF(AND(Y5=0,Y56&gt;=0),,Y56/Y5)</f>
        <v>0</v>
      </c>
      <c r="AA56" s="30">
        <f>IF(AND(Y124=0,Y56&gt;=0),,Y56/Y124)</f>
        <v>0</v>
      </c>
      <c r="AB56" s="30">
        <f t="shared" si="0"/>
        <v>0</v>
      </c>
      <c r="AC56" s="63">
        <f t="shared" si="10"/>
        <v>0</v>
      </c>
      <c r="AD56" s="30">
        <f>IF(AND(AC5=0,AC56&gt;=0),,AC56/AC5)</f>
        <v>0</v>
      </c>
      <c r="AE56" s="47">
        <f>IF(AND(AC124=0,AC56&gt;=0),,AC56/AC124)</f>
        <v>0</v>
      </c>
      <c r="AF56" s="72"/>
      <c r="AG56" s="30">
        <f>IF(AND(AF5=0,AF56&gt;=0),,AF56/AF5)</f>
        <v>0</v>
      </c>
      <c r="AH56" s="30">
        <f>IF(AND(AF124=0,AF56&gt;=0),,AF56/AF124)</f>
        <v>0</v>
      </c>
      <c r="AI56" s="30">
        <f t="shared" si="6"/>
        <v>0</v>
      </c>
      <c r="AJ56" s="63">
        <f t="shared" si="7"/>
        <v>0</v>
      </c>
      <c r="AK56" s="30">
        <f>IF(AND(AJ5=0,AJ56&gt;=0),,AJ56/AJ5)</f>
        <v>0</v>
      </c>
      <c r="AL56" s="47">
        <f>IF(AND(AJ124=0,AJ56&gt;=0),,AJ56/AJ124)</f>
        <v>0</v>
      </c>
      <c r="AM56" s="72"/>
      <c r="AN56" s="30">
        <f>IF(AND(AM5=0,AM56&gt;=0),,AM56/AM5)</f>
        <v>0</v>
      </c>
      <c r="AO56" s="30">
        <f>IF(AND(AM124=0,AM56&gt;=0),,AM56/AM124)</f>
        <v>0</v>
      </c>
      <c r="AP56" s="30">
        <f t="shared" si="8"/>
        <v>0</v>
      </c>
      <c r="AQ56" s="63">
        <f t="shared" si="9"/>
        <v>0</v>
      </c>
      <c r="AR56" s="30">
        <f>IF(AND(AQ5=0,AQ56&gt;=0),,AQ56/AQ5)</f>
        <v>0</v>
      </c>
      <c r="AS56" s="47">
        <f>IF(AND(AQ124=0,AQ56&gt;=0),,AQ56/AQ124)</f>
        <v>0</v>
      </c>
      <c r="AT56" s="72">
        <f t="shared" si="11"/>
        <v>0</v>
      </c>
      <c r="AU56" s="30">
        <f>IF(AND(AT5=0,AT56&gt;=0),,AT56/AT5)</f>
        <v>0</v>
      </c>
      <c r="AV56" s="47">
        <f t="shared" si="4"/>
        <v>0</v>
      </c>
      <c r="AW56" s="72">
        <f t="shared" si="16"/>
        <v>0</v>
      </c>
      <c r="AX56" s="30">
        <f>IF(AND(AW5=0,AW56&gt;=0),,AW56/AW5)</f>
        <v>0</v>
      </c>
      <c r="AY56" s="47">
        <f>IF(AND(AW124=0,AW56&gt;=0),,AW56/AW124)</f>
        <v>0</v>
      </c>
      <c r="AZ56" s="72">
        <f t="shared" si="12"/>
        <v>0</v>
      </c>
      <c r="BA56" s="30">
        <f>IF(AND(AZ5=0,AZ56&gt;=0),,AZ56/AZ5)</f>
        <v>0</v>
      </c>
      <c r="BB56" s="47">
        <f t="shared" si="5"/>
        <v>0</v>
      </c>
    </row>
    <row r="57" spans="1:54" hidden="1" outlineLevel="1" x14ac:dyDescent="0.3">
      <c r="A57" s="29" t="s">
        <v>18</v>
      </c>
      <c r="B57" s="72"/>
      <c r="C57" s="30">
        <f>IF(AND(B5=0,B57&gt;=0),,B57/B5)</f>
        <v>0</v>
      </c>
      <c r="D57" s="47">
        <f>IF(AND(B124=0,B57&gt;=0),"Validar",B57/B124)</f>
        <v>0</v>
      </c>
      <c r="E57" s="72"/>
      <c r="F57" s="30">
        <f>IF(AND(E5=0,E57&gt;=0),,E57/E5)</f>
        <v>0</v>
      </c>
      <c r="G57" s="30">
        <f>IF(AND(E124=0,E57&gt;=0),"Validar",E57/E124)</f>
        <v>0</v>
      </c>
      <c r="I57" s="30">
        <f>IF(AND(H5=0,H57&gt;=0),,H57/H5)</f>
        <v>0</v>
      </c>
      <c r="J57" s="30">
        <f>IF(AND(H124=0,H57&gt;=0),,H57/H124)</f>
        <v>0</v>
      </c>
      <c r="K57" s="30">
        <f t="shared" si="1"/>
        <v>0</v>
      </c>
      <c r="L57" s="63">
        <f t="shared" si="13"/>
        <v>0</v>
      </c>
      <c r="M57" s="30">
        <f>IF(AND(L5=0,L57&gt;=0),,L57/L5)</f>
        <v>0</v>
      </c>
      <c r="N57" s="47">
        <f>IF(AND(L124=0,L57&gt;=0),,L57/L124)</f>
        <v>0</v>
      </c>
      <c r="O57" s="72"/>
      <c r="P57" s="30">
        <f>IF(AND(O5=0,O57&gt;=0),,O57/O5)</f>
        <v>0</v>
      </c>
      <c r="Q57" s="30">
        <f>IF(AND(O124=0,O57&gt;=0),,O57/O124)</f>
        <v>0</v>
      </c>
      <c r="R57" s="30">
        <f t="shared" si="2"/>
        <v>0</v>
      </c>
      <c r="S57" s="63">
        <f t="shared" si="14"/>
        <v>0</v>
      </c>
      <c r="T57" s="30">
        <f>IF(AND(S5=0,S57&gt;=0),,S57/S5)</f>
        <v>0</v>
      </c>
      <c r="U57" s="47">
        <f>IF(AND(S124=0,S57&gt;=0),,S57/S124)</f>
        <v>0</v>
      </c>
      <c r="V57" s="72"/>
      <c r="W57" s="30">
        <f>IF(AND(V5=0,V57&gt;=0),,V57/V5)</f>
        <v>0</v>
      </c>
      <c r="X57" s="47">
        <f t="shared" si="3"/>
        <v>0</v>
      </c>
      <c r="Y57" s="72"/>
      <c r="Z57" s="30">
        <f>IF(AND(Y5=0,Y57&gt;=0),,Y57/Y5)</f>
        <v>0</v>
      </c>
      <c r="AA57" s="30">
        <f>IF(AND(Y124=0,Y57&gt;=0),,Y57/Y124)</f>
        <v>0</v>
      </c>
      <c r="AB57" s="30">
        <f t="shared" si="0"/>
        <v>0</v>
      </c>
      <c r="AC57" s="63">
        <f t="shared" si="10"/>
        <v>0</v>
      </c>
      <c r="AD57" s="30">
        <f>IF(AND(AC5=0,AC57&gt;=0),,AC57/AC5)</f>
        <v>0</v>
      </c>
      <c r="AE57" s="47">
        <f>IF(AND(AC124=0,AC57&gt;=0),,AC57/AC124)</f>
        <v>0</v>
      </c>
      <c r="AF57" s="72"/>
      <c r="AG57" s="30">
        <f>IF(AND(AF5=0,AF57&gt;=0),,AF57/AF5)</f>
        <v>0</v>
      </c>
      <c r="AH57" s="30">
        <f>IF(AND(AF124=0,AF57&gt;=0),,AF57/AF124)</f>
        <v>0</v>
      </c>
      <c r="AI57" s="30">
        <f t="shared" si="6"/>
        <v>0</v>
      </c>
      <c r="AJ57" s="63">
        <f t="shared" si="7"/>
        <v>0</v>
      </c>
      <c r="AK57" s="30">
        <f>IF(AND(AJ5=0,AJ57&gt;=0),,AJ57/AJ5)</f>
        <v>0</v>
      </c>
      <c r="AL57" s="47">
        <f>IF(AND(AJ124=0,AJ57&gt;=0),,AJ57/AJ124)</f>
        <v>0</v>
      </c>
      <c r="AM57" s="72"/>
      <c r="AN57" s="30">
        <f>IF(AND(AM5=0,AM57&gt;=0),,AM57/AM5)</f>
        <v>0</v>
      </c>
      <c r="AO57" s="30">
        <f>IF(AND(AM124=0,AM57&gt;=0),,AM57/AM124)</f>
        <v>0</v>
      </c>
      <c r="AP57" s="30">
        <f t="shared" si="8"/>
        <v>0</v>
      </c>
      <c r="AQ57" s="63">
        <f t="shared" si="9"/>
        <v>0</v>
      </c>
      <c r="AR57" s="30">
        <f>IF(AND(AQ5=0,AQ57&gt;=0),,AQ57/AQ5)</f>
        <v>0</v>
      </c>
      <c r="AS57" s="47">
        <f>IF(AND(AQ124=0,AQ57&gt;=0),,AQ57/AQ124)</f>
        <v>0</v>
      </c>
      <c r="AT57" s="72">
        <f t="shared" si="11"/>
        <v>0</v>
      </c>
      <c r="AU57" s="30">
        <f>IF(AND(AT5=0,AT57&gt;=0),,AT57/AT5)</f>
        <v>0</v>
      </c>
      <c r="AV57" s="47">
        <f t="shared" si="4"/>
        <v>0</v>
      </c>
      <c r="AW57" s="72">
        <f t="shared" si="16"/>
        <v>0</v>
      </c>
      <c r="AX57" s="30">
        <f>IF(AND(AW5=0,AW57&gt;=0),,AW57/AW5)</f>
        <v>0</v>
      </c>
      <c r="AY57" s="47">
        <f>IF(AND(AW124=0,AW57&gt;=0),,AW57/AW124)</f>
        <v>0</v>
      </c>
      <c r="AZ57" s="72">
        <f t="shared" si="12"/>
        <v>0</v>
      </c>
      <c r="BA57" s="30">
        <f>IF(AND(AZ5=0,AZ57&gt;=0),,AZ57/AZ5)</f>
        <v>0</v>
      </c>
      <c r="BB57" s="47">
        <f t="shared" si="5"/>
        <v>0</v>
      </c>
    </row>
    <row r="58" spans="1:54" hidden="1" outlineLevel="1" x14ac:dyDescent="0.3">
      <c r="A58" s="29" t="s">
        <v>19</v>
      </c>
      <c r="B58" s="72"/>
      <c r="C58" s="30">
        <f>IF(AND(B5=0,B58&gt;=0),,B58/B5)</f>
        <v>0</v>
      </c>
      <c r="D58" s="47">
        <f>IF(AND(B124=0,B58&gt;=0),"Validar",B58/B124)</f>
        <v>0</v>
      </c>
      <c r="E58" s="72"/>
      <c r="F58" s="30">
        <f>IF(AND(E5=0,E58&gt;=0),,E58/E5)</f>
        <v>0</v>
      </c>
      <c r="G58" s="30">
        <f>IF(AND(E124=0,E58&gt;=0),"Validar",E58/E124)</f>
        <v>0</v>
      </c>
      <c r="I58" s="30">
        <f>IF(AND(H5=0,H58&gt;=0),,H58/H5)</f>
        <v>0</v>
      </c>
      <c r="J58" s="30">
        <f>IF(AND(H124=0,H58&gt;=0),,H58/H124)</f>
        <v>0</v>
      </c>
      <c r="K58" s="30">
        <f t="shared" si="1"/>
        <v>0</v>
      </c>
      <c r="L58" s="63">
        <f t="shared" si="13"/>
        <v>0</v>
      </c>
      <c r="M58" s="30">
        <f>IF(AND(L5=0,L58&gt;=0),,L58/L5)</f>
        <v>0</v>
      </c>
      <c r="N58" s="47">
        <f>IF(AND(L124=0,L58&gt;=0),,L58/L124)</f>
        <v>0</v>
      </c>
      <c r="O58" s="72"/>
      <c r="P58" s="30">
        <f>IF(AND(O5=0,O58&gt;=0),,O58/O5)</f>
        <v>0</v>
      </c>
      <c r="Q58" s="30">
        <f>IF(AND(O124=0,O58&gt;=0),,O58/O124)</f>
        <v>0</v>
      </c>
      <c r="R58" s="30">
        <f t="shared" si="2"/>
        <v>0</v>
      </c>
      <c r="S58" s="63">
        <f t="shared" si="14"/>
        <v>0</v>
      </c>
      <c r="T58" s="30">
        <f>IF(AND(S5=0,S58&gt;=0),,S58/S5)</f>
        <v>0</v>
      </c>
      <c r="U58" s="47">
        <f>IF(AND(S124=0,S58&gt;=0),,S58/S124)</f>
        <v>0</v>
      </c>
      <c r="V58" s="72"/>
      <c r="W58" s="30">
        <f>IF(AND(V5=0,V58&gt;=0),,V58/V5)</f>
        <v>0</v>
      </c>
      <c r="X58" s="47">
        <f t="shared" si="3"/>
        <v>0</v>
      </c>
      <c r="Y58" s="72"/>
      <c r="Z58" s="30">
        <f>IF(AND(Y5=0,Y58&gt;=0),,Y58/Y5)</f>
        <v>0</v>
      </c>
      <c r="AA58" s="30">
        <f>IF(AND(Y124=0,Y58&gt;=0),,Y58/Y124)</f>
        <v>0</v>
      </c>
      <c r="AB58" s="30">
        <f t="shared" si="0"/>
        <v>0</v>
      </c>
      <c r="AC58" s="63">
        <f t="shared" si="10"/>
        <v>0</v>
      </c>
      <c r="AD58" s="30">
        <f>IF(AND(AC5=0,AC58&gt;=0),,AC58/AC5)</f>
        <v>0</v>
      </c>
      <c r="AE58" s="47">
        <f>IF(AND(AC124=0,AC58&gt;=0),,AC58/AC124)</f>
        <v>0</v>
      </c>
      <c r="AF58" s="72"/>
      <c r="AG58" s="30">
        <f>IF(AND(AF5=0,AF58&gt;=0),,AF58/AF5)</f>
        <v>0</v>
      </c>
      <c r="AH58" s="30">
        <f>IF(AND(AF124=0,AF58&gt;=0),,AF58/AF124)</f>
        <v>0</v>
      </c>
      <c r="AI58" s="30">
        <f t="shared" si="6"/>
        <v>0</v>
      </c>
      <c r="AJ58" s="63">
        <f t="shared" si="7"/>
        <v>0</v>
      </c>
      <c r="AK58" s="30">
        <f>IF(AND(AJ5=0,AJ58&gt;=0),,AJ58/AJ5)</f>
        <v>0</v>
      </c>
      <c r="AL58" s="47">
        <f>IF(AND(AJ124=0,AJ58&gt;=0),,AJ58/AJ124)</f>
        <v>0</v>
      </c>
      <c r="AM58" s="72"/>
      <c r="AN58" s="30">
        <f>IF(AND(AM5=0,AM58&gt;=0),,AM58/AM5)</f>
        <v>0</v>
      </c>
      <c r="AO58" s="30">
        <f>IF(AND(AM124=0,AM58&gt;=0),,AM58/AM124)</f>
        <v>0</v>
      </c>
      <c r="AP58" s="30">
        <f t="shared" si="8"/>
        <v>0</v>
      </c>
      <c r="AQ58" s="63">
        <f t="shared" si="9"/>
        <v>0</v>
      </c>
      <c r="AR58" s="30">
        <f>IF(AND(AQ5=0,AQ58&gt;=0),,AQ58/AQ5)</f>
        <v>0</v>
      </c>
      <c r="AS58" s="47">
        <f>IF(AND(AQ124=0,AQ58&gt;=0),,AQ58/AQ124)</f>
        <v>0</v>
      </c>
      <c r="AT58" s="72">
        <f t="shared" si="11"/>
        <v>0</v>
      </c>
      <c r="AU58" s="30">
        <f>IF(AND(AT5=0,AT58&gt;=0),,AT58/AT5)</f>
        <v>0</v>
      </c>
      <c r="AV58" s="47">
        <f t="shared" si="4"/>
        <v>0</v>
      </c>
      <c r="AW58" s="72">
        <f t="shared" si="16"/>
        <v>0</v>
      </c>
      <c r="AX58" s="30">
        <f>IF(AND(AW5=0,AW58&gt;=0),,AW58/AW5)</f>
        <v>0</v>
      </c>
      <c r="AY58" s="47">
        <f>IF(AND(AW124=0,AW58&gt;=0),,AW58/AW124)</f>
        <v>0</v>
      </c>
      <c r="AZ58" s="72">
        <f t="shared" si="12"/>
        <v>0</v>
      </c>
      <c r="BA58" s="30">
        <f>IF(AND(AZ5=0,AZ58&gt;=0),,AZ58/AZ5)</f>
        <v>0</v>
      </c>
      <c r="BB58" s="47">
        <f t="shared" si="5"/>
        <v>0</v>
      </c>
    </row>
    <row r="59" spans="1:54" hidden="1" outlineLevel="1" x14ac:dyDescent="0.3">
      <c r="A59" s="29" t="s">
        <v>20</v>
      </c>
      <c r="B59" s="72"/>
      <c r="C59" s="30">
        <f>IF(AND(B5=0,B59&gt;=0),,B59/B5)</f>
        <v>0</v>
      </c>
      <c r="D59" s="47">
        <f>IF(AND(B124=0,B59&gt;=0),"Validar",B59/B124)</f>
        <v>0</v>
      </c>
      <c r="E59" s="72"/>
      <c r="F59" s="30">
        <f>IF(AND(E5=0,E59&gt;=0),,E59/E5)</f>
        <v>0</v>
      </c>
      <c r="G59" s="30">
        <f>IF(AND(E124=0,E59&gt;=0),"Validar",E59/E124)</f>
        <v>0</v>
      </c>
      <c r="I59" s="30">
        <f>IF(AND(H5=0,H59&gt;=0),,H59/H5)</f>
        <v>0</v>
      </c>
      <c r="J59" s="30">
        <f>IF(AND(H124=0,H59&gt;=0),,H59/H124)</f>
        <v>0</v>
      </c>
      <c r="K59" s="30">
        <f t="shared" si="1"/>
        <v>0</v>
      </c>
      <c r="L59" s="63">
        <f t="shared" si="13"/>
        <v>0</v>
      </c>
      <c r="M59" s="30">
        <f>IF(AND(L5=0,L59&gt;=0),,L59/L5)</f>
        <v>0</v>
      </c>
      <c r="N59" s="47">
        <f>IF(AND(L124=0,L59&gt;=0),,L59/L124)</f>
        <v>0</v>
      </c>
      <c r="O59" s="72"/>
      <c r="P59" s="30">
        <f>IF(AND(O5=0,O59&gt;=0),,O59/O5)</f>
        <v>0</v>
      </c>
      <c r="Q59" s="30">
        <f>IF(AND(O124=0,O59&gt;=0),,O59/O124)</f>
        <v>0</v>
      </c>
      <c r="R59" s="30">
        <f t="shared" si="2"/>
        <v>0</v>
      </c>
      <c r="S59" s="63">
        <f t="shared" si="14"/>
        <v>0</v>
      </c>
      <c r="T59" s="30">
        <f>IF(AND(S5=0,S59&gt;=0),,S59/S5)</f>
        <v>0</v>
      </c>
      <c r="U59" s="47">
        <f>IF(AND(S124=0,S59&gt;=0),,S59/S124)</f>
        <v>0</v>
      </c>
      <c r="V59" s="72"/>
      <c r="W59" s="30">
        <f>IF(AND(V5=0,V59&gt;=0),,V59/V5)</f>
        <v>0</v>
      </c>
      <c r="X59" s="47">
        <f t="shared" si="3"/>
        <v>0</v>
      </c>
      <c r="Y59" s="72"/>
      <c r="Z59" s="30">
        <f>IF(AND(Y5=0,Y59&gt;=0),,Y59/Y5)</f>
        <v>0</v>
      </c>
      <c r="AA59" s="30">
        <f>IF(AND(Y124=0,Y59&gt;=0),,Y59/Y124)</f>
        <v>0</v>
      </c>
      <c r="AB59" s="30">
        <f t="shared" si="0"/>
        <v>0</v>
      </c>
      <c r="AC59" s="63">
        <f t="shared" si="10"/>
        <v>0</v>
      </c>
      <c r="AD59" s="30">
        <f>IF(AND(AC5=0,AC59&gt;=0),,AC59/AC5)</f>
        <v>0</v>
      </c>
      <c r="AE59" s="47">
        <f>IF(AND(AC124=0,AC59&gt;=0),,AC59/AC124)</f>
        <v>0</v>
      </c>
      <c r="AF59" s="72"/>
      <c r="AG59" s="30">
        <f>IF(AND(AF5=0,AF59&gt;=0),,AF59/AF5)</f>
        <v>0</v>
      </c>
      <c r="AH59" s="30">
        <f>IF(AND(AF124=0,AF59&gt;=0),,AF59/AF124)</f>
        <v>0</v>
      </c>
      <c r="AI59" s="30">
        <f t="shared" si="6"/>
        <v>0</v>
      </c>
      <c r="AJ59" s="63">
        <f t="shared" si="7"/>
        <v>0</v>
      </c>
      <c r="AK59" s="30">
        <f>IF(AND(AJ5=0,AJ59&gt;=0),,AJ59/AJ5)</f>
        <v>0</v>
      </c>
      <c r="AL59" s="47">
        <f>IF(AND(AJ124=0,AJ59&gt;=0),,AJ59/AJ124)</f>
        <v>0</v>
      </c>
      <c r="AM59" s="72"/>
      <c r="AN59" s="30">
        <f>IF(AND(AM5=0,AM59&gt;=0),,AM59/AM5)</f>
        <v>0</v>
      </c>
      <c r="AO59" s="30">
        <f>IF(AND(AM124=0,AM59&gt;=0),,AM59/AM124)</f>
        <v>0</v>
      </c>
      <c r="AP59" s="30">
        <f t="shared" si="8"/>
        <v>0</v>
      </c>
      <c r="AQ59" s="63">
        <f t="shared" si="9"/>
        <v>0</v>
      </c>
      <c r="AR59" s="30">
        <f>IF(AND(AQ5=0,AQ59&gt;=0),,AQ59/AQ5)</f>
        <v>0</v>
      </c>
      <c r="AS59" s="47">
        <f>IF(AND(AQ124=0,AQ59&gt;=0),,AQ59/AQ124)</f>
        <v>0</v>
      </c>
      <c r="AT59" s="72">
        <f t="shared" si="11"/>
        <v>0</v>
      </c>
      <c r="AU59" s="30">
        <f>IF(AND(AT5=0,AT59&gt;=0),,AT59/AT5)</f>
        <v>0</v>
      </c>
      <c r="AV59" s="47">
        <f t="shared" si="4"/>
        <v>0</v>
      </c>
      <c r="AW59" s="72">
        <f t="shared" si="16"/>
        <v>0</v>
      </c>
      <c r="AX59" s="30">
        <f>IF(AND(AW5=0,AW59&gt;=0),,AW59/AW5)</f>
        <v>0</v>
      </c>
      <c r="AY59" s="47">
        <f>IF(AND(AW124=0,AW59&gt;=0),,AW59/AW124)</f>
        <v>0</v>
      </c>
      <c r="AZ59" s="72">
        <f t="shared" si="12"/>
        <v>0</v>
      </c>
      <c r="BA59" s="30">
        <f>IF(AND(AZ5=0,AZ59&gt;=0),,AZ59/AZ5)</f>
        <v>0</v>
      </c>
      <c r="BB59" s="47">
        <f t="shared" si="5"/>
        <v>0</v>
      </c>
    </row>
    <row r="60" spans="1:54" hidden="1" outlineLevel="1" x14ac:dyDescent="0.3">
      <c r="A60" s="29" t="s">
        <v>21</v>
      </c>
      <c r="B60" s="72">
        <v>13.11</v>
      </c>
      <c r="C60" s="30">
        <f>IF(AND(B5=0,B60&gt;=0),,B60/B5)</f>
        <v>4.9378242801219052E-5</v>
      </c>
      <c r="D60" s="47">
        <f>IF(AND(B124=0,B60&gt;=0),"Validar",B60/B124)</f>
        <v>1.8079382140218219E-4</v>
      </c>
      <c r="E60" s="72">
        <v>4.88</v>
      </c>
      <c r="F60" s="30">
        <f>IF(AND(E5=0,E60&gt;=0),,E60/E5)</f>
        <v>2.1384244194046239E-4</v>
      </c>
      <c r="G60" s="30">
        <f>IF(AND(E124=0,E60&gt;=0),"Validar",E60/E124)</f>
        <v>5.5948160818860941E-4</v>
      </c>
      <c r="I60" s="30">
        <f>IF(AND(H5=0,H60&gt;=0),,H60/H5)</f>
        <v>0</v>
      </c>
      <c r="J60" s="30">
        <f>IF(AND(H124=0,H60&gt;=0),,H60/H124)</f>
        <v>0</v>
      </c>
      <c r="K60" s="30">
        <f t="shared" si="1"/>
        <v>-1</v>
      </c>
      <c r="L60" s="63">
        <f t="shared" si="13"/>
        <v>4.88</v>
      </c>
      <c r="M60" s="30">
        <f>IF(AND(L5=0,L60&gt;=0),,L60/L5)</f>
        <v>1.0416119713659162E-4</v>
      </c>
      <c r="N60" s="47">
        <f>IF(AND(L124=0,L60&gt;=0),,L60/L124)</f>
        <v>3.2298159666746529E-4</v>
      </c>
      <c r="O60" s="72"/>
      <c r="P60" s="30">
        <f>IF(AND(O5=0,O60&gt;=0),,O60/O5)</f>
        <v>0</v>
      </c>
      <c r="Q60" s="30">
        <f>IF(AND(O124=0,O60&gt;=0),,O60/O124)</f>
        <v>0</v>
      </c>
      <c r="R60" s="30">
        <f t="shared" si="2"/>
        <v>0</v>
      </c>
      <c r="S60" s="63">
        <f t="shared" si="14"/>
        <v>4.88</v>
      </c>
      <c r="T60" s="30">
        <f>IF(AND(S5=0,S60&gt;=0),,S60/S5)</f>
        <v>6.8383014948274835E-5</v>
      </c>
      <c r="U60" s="47">
        <f>IF(AND(S124=0,S60&gt;=0),,S60/S124)</f>
        <v>2.3781073773958947E-4</v>
      </c>
      <c r="V60" s="72">
        <f>2*3</f>
        <v>6</v>
      </c>
      <c r="W60" s="30">
        <f>IF(AND(V5=0,V60&gt;=0),,V60/V5)</f>
        <v>1.0526315789473685E-4</v>
      </c>
      <c r="X60" s="47">
        <f t="shared" si="3"/>
        <v>-0.18666666666666668</v>
      </c>
      <c r="Y60" s="72">
        <v>4.33</v>
      </c>
      <c r="Z60" s="30">
        <f>IF(AND(Y5=0,Y60&gt;=0),,Y60/Y5)</f>
        <v>1.8533499407184835E-4</v>
      </c>
      <c r="AA60" s="30">
        <f>IF(AND(Y124=0,Y60&gt;=0),,Y60/Y124)</f>
        <v>6.3906156834269041E-4</v>
      </c>
      <c r="AB60" s="30">
        <f t="shared" si="0"/>
        <v>1</v>
      </c>
      <c r="AC60" s="63">
        <f t="shared" si="10"/>
        <v>9.2100000000000009</v>
      </c>
      <c r="AD60" s="30">
        <f>IF(AND(AC5=0,AC60&gt;=0),,AC60/AC5)</f>
        <v>9.7227947809388885E-5</v>
      </c>
      <c r="AE60" s="47">
        <f>IF(AND(AC124=0,AC60&gt;=0),,AC60/AC124)</f>
        <v>3.3741108613397969E-4</v>
      </c>
      <c r="AF60" s="72"/>
      <c r="AG60" s="30">
        <f>IF(AND(AF5=0,AF60&gt;=0),,AF60/AF5)</f>
        <v>0</v>
      </c>
      <c r="AH60" s="30">
        <f>IF(AND(AF124=0,AF60&gt;=0),,AF60/AF124)</f>
        <v>0</v>
      </c>
      <c r="AI60" s="30">
        <f t="shared" si="6"/>
        <v>-1</v>
      </c>
      <c r="AJ60" s="63">
        <f t="shared" si="7"/>
        <v>9.2100000000000009</v>
      </c>
      <c r="AK60" s="30">
        <f>IF(AND(AJ5=0,AJ60&gt;=0),,AJ60/AJ5)</f>
        <v>7.2658732112224842E-5</v>
      </c>
      <c r="AL60" s="47">
        <f>IF(AND(AJ124=0,AJ60&gt;=0),,AJ60/AJ124)</f>
        <v>2.6886303340557506E-4</v>
      </c>
      <c r="AM60" s="72">
        <v>4.29</v>
      </c>
      <c r="AN60" s="30">
        <f>IF(AND(AM5=0,AM60&gt;=0),,AM60/AM5)</f>
        <v>1.163937157160818E-4</v>
      </c>
      <c r="AO60" s="30">
        <f>IF(AND(AM124=0,AM60&gt;=0),,AM60/AM124)</f>
        <v>4.8043057330261866E-4</v>
      </c>
      <c r="AP60" s="30">
        <f t="shared" si="8"/>
        <v>-0.53420195439739415</v>
      </c>
      <c r="AQ60" s="63">
        <f t="shared" si="9"/>
        <v>13.5</v>
      </c>
      <c r="AR60" s="30">
        <f>IF(AND(AQ5=0,AQ60&gt;=0),,AQ60/AQ5)</f>
        <v>8.2510963873521818E-5</v>
      </c>
      <c r="AS60" s="47">
        <f>IF(AND(AQ124=0,AQ60&gt;=0),,AQ60/AQ124)</f>
        <v>3.126096304606824E-4</v>
      </c>
      <c r="AT60" s="72">
        <f t="shared" si="11"/>
        <v>12</v>
      </c>
      <c r="AU60" s="30">
        <f>IF(AND(AT5=0,AT60&gt;=0),,AT60/AT5)</f>
        <v>1.0526315789473685E-4</v>
      </c>
      <c r="AV60" s="47">
        <f t="shared" si="4"/>
        <v>0.125</v>
      </c>
      <c r="AW60" s="72">
        <f t="shared" si="15"/>
        <v>2.25</v>
      </c>
      <c r="AX60" s="30">
        <f>IF(AND(AW5=0,AW60&gt;=0),,AW60/AW5)</f>
        <v>7.7586206896551729E-5</v>
      </c>
      <c r="AY60" s="47">
        <f>IF(AND(AW124=0,AW60&gt;=0),,AW60/AW124)</f>
        <v>2.9851812947036434E-4</v>
      </c>
      <c r="AZ60" s="72">
        <f t="shared" si="12"/>
        <v>2</v>
      </c>
      <c r="BA60" s="30">
        <f>IF(AND(AZ5=0,AZ60&gt;=0),,AZ60/AZ5)</f>
        <v>1.0526315789473685E-4</v>
      </c>
      <c r="BB60" s="47">
        <f t="shared" si="5"/>
        <v>0.125</v>
      </c>
    </row>
    <row r="61" spans="1:54" hidden="1" outlineLevel="1" x14ac:dyDescent="0.3">
      <c r="A61" s="29" t="s">
        <v>0</v>
      </c>
      <c r="B61" s="72">
        <v>756.43</v>
      </c>
      <c r="C61" s="30">
        <f>IF(AND(B5=0,B61&gt;=0),,B61/B5)</f>
        <v>2.8490605798723208E-3</v>
      </c>
      <c r="D61" s="47">
        <f>IF(AND(B124=0,B61&gt;=0),"Validar",B61/B124)</f>
        <v>1.0431569055930791E-2</v>
      </c>
      <c r="E61" s="72">
        <v>22.34</v>
      </c>
      <c r="F61" s="30">
        <f>IF(AND(E5=0,E61&gt;=0),,E61/E5)</f>
        <v>9.7894265429301843E-4</v>
      </c>
      <c r="G61" s="30">
        <f>IF(AND(E124=0,E61&gt;=0),"Validar",E61/E124)</f>
        <v>2.5612334276503145E-3</v>
      </c>
      <c r="I61" s="30">
        <f>IF(AND(H5=0,H61&gt;=0),,H61/H5)</f>
        <v>0</v>
      </c>
      <c r="J61" s="30">
        <f>IF(AND(H124=0,H61&gt;=0),,H61/H124)</f>
        <v>0</v>
      </c>
      <c r="K61" s="30">
        <f t="shared" si="1"/>
        <v>-1</v>
      </c>
      <c r="L61" s="63">
        <f t="shared" si="13"/>
        <v>22.34</v>
      </c>
      <c r="M61" s="30">
        <f>IF(AND(L5=0,L61&gt;=0),,L61/L5)</f>
        <v>4.7683630000644602E-4</v>
      </c>
      <c r="N61" s="47">
        <f>IF(AND(L124=0,L61&gt;=0),,L61/L124)</f>
        <v>1.47856739130147E-3</v>
      </c>
      <c r="O61" s="72"/>
      <c r="P61" s="30">
        <f>IF(AND(O5=0,O61&gt;=0),,O61/O5)</f>
        <v>0</v>
      </c>
      <c r="Q61" s="30">
        <f>IF(AND(O124=0,O61&gt;=0),,O61/O124)</f>
        <v>0</v>
      </c>
      <c r="R61" s="30">
        <f t="shared" si="2"/>
        <v>0</v>
      </c>
      <c r="S61" s="63">
        <f t="shared" si="14"/>
        <v>22.34</v>
      </c>
      <c r="T61" s="30">
        <f>IF(AND(S5=0,S61&gt;=0),,S61/S5)</f>
        <v>3.1304847416894669E-4</v>
      </c>
      <c r="U61" s="47">
        <f>IF(AND(S124=0,S61&gt;=0),,S61/S124)</f>
        <v>1.0886663690783667E-3</v>
      </c>
      <c r="V61" s="72">
        <f>60*3</f>
        <v>180</v>
      </c>
      <c r="W61" s="30">
        <f>IF(AND(V5=0,V61&gt;=0),,V61/V5)</f>
        <v>3.1578947368421052E-3</v>
      </c>
      <c r="X61" s="47">
        <f t="shared" si="3"/>
        <v>-0.87588888888888883</v>
      </c>
      <c r="Y61" s="72">
        <v>19.100000000000001</v>
      </c>
      <c r="Z61" s="30">
        <f>IF(AND(Y5=0,Y61&gt;=0),,Y61/Y5)</f>
        <v>8.1752849579037044E-4</v>
      </c>
      <c r="AA61" s="30">
        <f>IF(AND(Y124=0,Y61&gt;=0),,Y61/Y124)</f>
        <v>2.8189551859920067E-3</v>
      </c>
      <c r="AB61" s="30">
        <f t="shared" si="0"/>
        <v>1</v>
      </c>
      <c r="AC61" s="63">
        <f t="shared" si="10"/>
        <v>41.44</v>
      </c>
      <c r="AD61" s="30">
        <f>IF(AND(AC5=0,AC61&gt;=0),,AC61/AC5)</f>
        <v>4.374729812400733E-4</v>
      </c>
      <c r="AE61" s="47">
        <f>IF(AND(AC124=0,AC61&gt;=0),,AC61/AC124)</f>
        <v>1.5181667111174937E-3</v>
      </c>
      <c r="AF61" s="72">
        <v>262.98</v>
      </c>
      <c r="AG61" s="30">
        <f>IF(AND(AF5=0,AF61&gt;=0),,AF61/AF5)</f>
        <v>8.2101432014063825E-3</v>
      </c>
      <c r="AH61" s="30">
        <f>IF(AND(AF124=0,AF61&gt;=0),,AF61/AF124)</f>
        <v>3.7788391902610623E-2</v>
      </c>
      <c r="AI61" s="30">
        <f t="shared" si="6"/>
        <v>0.46100000000000008</v>
      </c>
      <c r="AJ61" s="63">
        <f t="shared" si="7"/>
        <v>304.42</v>
      </c>
      <c r="AK61" s="30">
        <f>IF(AND(AJ5=0,AJ61&gt;=0),,AJ61/AJ5)</f>
        <v>2.4016038251469586E-3</v>
      </c>
      <c r="AL61" s="47">
        <f>IF(AND(AJ124=0,AJ61&gt;=0),,AJ61/AJ124)</f>
        <v>8.8867844331514834E-3</v>
      </c>
      <c r="AM61" s="72">
        <v>153.04</v>
      </c>
      <c r="AN61" s="30">
        <f>IF(AND(AM5=0,AM61&gt;=0),,AM61/AM5)</f>
        <v>4.1521898026081958E-3</v>
      </c>
      <c r="AO61" s="30">
        <f>IF(AND(AM124=0,AM61&gt;=0),,AM61/AM124)</f>
        <v>1.7138716768818823E-2</v>
      </c>
      <c r="AP61" s="30">
        <f t="shared" si="8"/>
        <v>2.6930501930501931</v>
      </c>
      <c r="AQ61" s="63">
        <f t="shared" si="9"/>
        <v>457.46000000000004</v>
      </c>
      <c r="AR61" s="30">
        <f>IF(AND(AQ5=0,AQ61&gt;=0),,AQ61/AQ5)</f>
        <v>2.7959604098949107E-3</v>
      </c>
      <c r="AS61" s="47">
        <f>IF(AND(AQ124=0,AQ61&gt;=0),,AQ61/AQ124)</f>
        <v>1.0593066781521762E-2</v>
      </c>
      <c r="AT61" s="72">
        <f t="shared" si="11"/>
        <v>360</v>
      </c>
      <c r="AU61" s="30">
        <f>IF(AND(AT5=0,AT61&gt;=0),,AT61/AT5)</f>
        <v>3.1578947368421052E-3</v>
      </c>
      <c r="AV61" s="47">
        <f t="shared" si="4"/>
        <v>0.27072222222222231</v>
      </c>
      <c r="AW61" s="72">
        <f t="shared" si="15"/>
        <v>76.243333333333339</v>
      </c>
      <c r="AX61" s="30">
        <f>IF(AND(AW5=0,AW61&gt;=0),,AW61/AW5)</f>
        <v>2.629080459770115E-3</v>
      </c>
      <c r="AY61" s="47">
        <f>IF(AND(AW124=0,AW61&gt;=0),,AW61/AW124)</f>
        <v>1.0115563222778731E-2</v>
      </c>
      <c r="AZ61" s="72">
        <f t="shared" si="12"/>
        <v>60</v>
      </c>
      <c r="BA61" s="30">
        <f>IF(AND(AZ5=0,AZ61&gt;=0),,AZ61/AZ5)</f>
        <v>3.1578947368421052E-3</v>
      </c>
      <c r="BB61" s="47">
        <f t="shared" si="5"/>
        <v>0.27072222222222231</v>
      </c>
    </row>
    <row r="62" spans="1:54" hidden="1" outlineLevel="1" x14ac:dyDescent="0.3">
      <c r="A62" s="29" t="s">
        <v>22</v>
      </c>
      <c r="B62" s="72"/>
      <c r="C62" s="30">
        <f>IF(AND(B5=0,B62&gt;=0),,B62/B5)</f>
        <v>0</v>
      </c>
      <c r="D62" s="47">
        <f>IF(AND(B124=0,B62&gt;=0),"Validar",B62/B124)</f>
        <v>0</v>
      </c>
      <c r="E62" s="72"/>
      <c r="F62" s="30">
        <f>IF(AND(E5=0,E62&gt;=0),,E62/E5)</f>
        <v>0</v>
      </c>
      <c r="G62" s="30">
        <f>IF(AND(E124=0,E62&gt;=0),"Validar",E62/E124)</f>
        <v>0</v>
      </c>
      <c r="I62" s="30">
        <f>IF(AND(H5=0,H62&gt;=0),,H62/H5)</f>
        <v>0</v>
      </c>
      <c r="J62" s="30">
        <f>IF(AND(H124=0,H62&gt;=0),,H62/H124)</f>
        <v>0</v>
      </c>
      <c r="K62" s="30">
        <f t="shared" si="1"/>
        <v>0</v>
      </c>
      <c r="L62" s="63">
        <f t="shared" si="13"/>
        <v>0</v>
      </c>
      <c r="M62" s="30">
        <f>IF(AND(L5=0,L62&gt;=0),,L62/L5)</f>
        <v>0</v>
      </c>
      <c r="N62" s="47">
        <f>IF(AND(L124=0,L62&gt;=0),,L62/L124)</f>
        <v>0</v>
      </c>
      <c r="O62" s="72"/>
      <c r="P62" s="30">
        <f>IF(AND(O5=0,O62&gt;=0),,O62/O5)</f>
        <v>0</v>
      </c>
      <c r="Q62" s="30">
        <f>IF(AND(O124=0,O62&gt;=0),,O62/O124)</f>
        <v>0</v>
      </c>
      <c r="R62" s="30">
        <f t="shared" si="2"/>
        <v>0</v>
      </c>
      <c r="S62" s="63">
        <f t="shared" si="14"/>
        <v>0</v>
      </c>
      <c r="T62" s="30">
        <f>IF(AND(S5=0,S62&gt;=0),,S62/S5)</f>
        <v>0</v>
      </c>
      <c r="U62" s="47">
        <f>IF(AND(S124=0,S62&gt;=0),,S62/S124)</f>
        <v>0</v>
      </c>
      <c r="V62" s="72"/>
      <c r="W62" s="30">
        <f>IF(AND(V5=0,V62&gt;=0),,V62/V5)</f>
        <v>0</v>
      </c>
      <c r="X62" s="47">
        <f t="shared" si="3"/>
        <v>0</v>
      </c>
      <c r="Y62" s="72"/>
      <c r="Z62" s="30">
        <f>IF(AND(Y5=0,Y62&gt;=0),,Y62/Y5)</f>
        <v>0</v>
      </c>
      <c r="AA62" s="30">
        <f>IF(AND(Y124=0,Y62&gt;=0),,Y62/Y124)</f>
        <v>0</v>
      </c>
      <c r="AB62" s="30">
        <f t="shared" si="0"/>
        <v>0</v>
      </c>
      <c r="AC62" s="63">
        <f t="shared" si="10"/>
        <v>0</v>
      </c>
      <c r="AD62" s="30">
        <f>IF(AND(AC5=0,AC62&gt;=0),,AC62/AC5)</f>
        <v>0</v>
      </c>
      <c r="AE62" s="47">
        <f>IF(AND(AC124=0,AC62&gt;=0),,AC62/AC124)</f>
        <v>0</v>
      </c>
      <c r="AF62" s="72"/>
      <c r="AG62" s="30">
        <f>IF(AND(AF5=0,AF62&gt;=0),,AF62/AF5)</f>
        <v>0</v>
      </c>
      <c r="AH62" s="30">
        <f>IF(AND(AF124=0,AF62&gt;=0),,AF62/AF124)</f>
        <v>0</v>
      </c>
      <c r="AI62" s="30">
        <f t="shared" si="6"/>
        <v>0</v>
      </c>
      <c r="AJ62" s="63">
        <f t="shared" si="7"/>
        <v>0</v>
      </c>
      <c r="AK62" s="30">
        <f>IF(AND(AJ5=0,AJ62&gt;=0),,AJ62/AJ5)</f>
        <v>0</v>
      </c>
      <c r="AL62" s="47">
        <f>IF(AND(AJ124=0,AJ62&gt;=0),,AJ62/AJ124)</f>
        <v>0</v>
      </c>
      <c r="AM62" s="72"/>
      <c r="AN62" s="30">
        <f>IF(AND(AM5=0,AM62&gt;=0),,AM62/AM5)</f>
        <v>0</v>
      </c>
      <c r="AO62" s="30">
        <f>IF(AND(AM124=0,AM62&gt;=0),,AM62/AM124)</f>
        <v>0</v>
      </c>
      <c r="AP62" s="30">
        <f t="shared" si="8"/>
        <v>0</v>
      </c>
      <c r="AQ62" s="63">
        <f t="shared" si="9"/>
        <v>0</v>
      </c>
      <c r="AR62" s="30">
        <f>IF(AND(AQ5=0,AQ62&gt;=0),,AQ62/AQ5)</f>
        <v>0</v>
      </c>
      <c r="AS62" s="47">
        <f>IF(AND(AQ124=0,AQ62&gt;=0),,AQ62/AQ124)</f>
        <v>0</v>
      </c>
      <c r="AT62" s="72">
        <f t="shared" si="11"/>
        <v>0</v>
      </c>
      <c r="AU62" s="30">
        <f>IF(AND(AT5=0,AT62&gt;=0),,AT62/AT5)</f>
        <v>0</v>
      </c>
      <c r="AV62" s="47">
        <f t="shared" si="4"/>
        <v>0</v>
      </c>
      <c r="AW62" s="72">
        <f t="shared" si="15"/>
        <v>0</v>
      </c>
      <c r="AX62" s="30">
        <f>IF(AND(AW5=0,AW62&gt;=0),,AW62/AW5)</f>
        <v>0</v>
      </c>
      <c r="AY62" s="47">
        <f>IF(AND(AW124=0,AW62&gt;=0),,AW62/AW124)</f>
        <v>0</v>
      </c>
      <c r="AZ62" s="72">
        <f t="shared" si="12"/>
        <v>0</v>
      </c>
      <c r="BA62" s="30">
        <f>IF(AND(AZ5=0,AZ62&gt;=0),,AZ62/AZ5)</f>
        <v>0</v>
      </c>
      <c r="BB62" s="47">
        <f t="shared" si="5"/>
        <v>0</v>
      </c>
    </row>
    <row r="63" spans="1:54" hidden="1" outlineLevel="1" x14ac:dyDescent="0.3">
      <c r="A63" s="29" t="s">
        <v>23</v>
      </c>
      <c r="B63" s="72"/>
      <c r="C63" s="30">
        <f>IF(AND(B5=0,B63&gt;=0),,B63/B5)</f>
        <v>0</v>
      </c>
      <c r="D63" s="47">
        <f>IF(AND(B124=0,B63&gt;=0),"Validar",B63/B124)</f>
        <v>0</v>
      </c>
      <c r="E63" s="72"/>
      <c r="F63" s="30">
        <f>IF(AND(E5=0,E63&gt;=0),,E63/E5)</f>
        <v>0</v>
      </c>
      <c r="G63" s="30">
        <f>IF(AND(E124=0,E63&gt;=0),"Validar",E63/E124)</f>
        <v>0</v>
      </c>
      <c r="I63" s="30">
        <f>IF(AND(H5=0,H63&gt;=0),,H63/H5)</f>
        <v>0</v>
      </c>
      <c r="J63" s="30">
        <f>IF(AND(H124=0,H63&gt;=0),,H63/H124)</f>
        <v>0</v>
      </c>
      <c r="K63" s="30">
        <f t="shared" si="1"/>
        <v>0</v>
      </c>
      <c r="L63" s="63">
        <f t="shared" si="13"/>
        <v>0</v>
      </c>
      <c r="M63" s="30">
        <f>IF(AND(L5=0,L63&gt;=0),,L63/L5)</f>
        <v>0</v>
      </c>
      <c r="N63" s="47">
        <f>IF(AND(L124=0,L63&gt;=0),,L63/L124)</f>
        <v>0</v>
      </c>
      <c r="O63" s="72"/>
      <c r="P63" s="30">
        <f>IF(AND(O5=0,O63&gt;=0),,O63/O5)</f>
        <v>0</v>
      </c>
      <c r="Q63" s="30">
        <f>IF(AND(O124=0,O63&gt;=0),,O63/O124)</f>
        <v>0</v>
      </c>
      <c r="R63" s="30">
        <f t="shared" si="2"/>
        <v>0</v>
      </c>
      <c r="S63" s="63">
        <f t="shared" si="14"/>
        <v>0</v>
      </c>
      <c r="T63" s="30">
        <f>IF(AND(S5=0,S63&gt;=0),,S63/S5)</f>
        <v>0</v>
      </c>
      <c r="U63" s="47">
        <f>IF(AND(S124=0,S63&gt;=0),,S63/S124)</f>
        <v>0</v>
      </c>
      <c r="V63" s="72"/>
      <c r="W63" s="30">
        <f>IF(AND(V5=0,V63&gt;=0),,V63/V5)</f>
        <v>0</v>
      </c>
      <c r="X63" s="47">
        <f t="shared" si="3"/>
        <v>0</v>
      </c>
      <c r="Y63" s="72"/>
      <c r="Z63" s="30">
        <f>IF(AND(Y5=0,Y63&gt;=0),,Y63/Y5)</f>
        <v>0</v>
      </c>
      <c r="AA63" s="30">
        <f>IF(AND(Y124=0,Y63&gt;=0),,Y63/Y124)</f>
        <v>0</v>
      </c>
      <c r="AB63" s="30">
        <f t="shared" si="0"/>
        <v>0</v>
      </c>
      <c r="AC63" s="63">
        <f t="shared" si="10"/>
        <v>0</v>
      </c>
      <c r="AD63" s="30">
        <f>IF(AND(AC5=0,AC63&gt;=0),,AC63/AC5)</f>
        <v>0</v>
      </c>
      <c r="AE63" s="47">
        <f>IF(AND(AC124=0,AC63&gt;=0),,AC63/AC124)</f>
        <v>0</v>
      </c>
      <c r="AF63" s="72"/>
      <c r="AG63" s="30">
        <f>IF(AND(AF5=0,AF63&gt;=0),,AF63/AF5)</f>
        <v>0</v>
      </c>
      <c r="AH63" s="30">
        <f>IF(AND(AF124=0,AF63&gt;=0),,AF63/AF124)</f>
        <v>0</v>
      </c>
      <c r="AI63" s="30">
        <f t="shared" si="6"/>
        <v>0</v>
      </c>
      <c r="AJ63" s="63">
        <f t="shared" si="7"/>
        <v>0</v>
      </c>
      <c r="AK63" s="30">
        <f>IF(AND(AJ5=0,AJ63&gt;=0),,AJ63/AJ5)</f>
        <v>0</v>
      </c>
      <c r="AL63" s="47">
        <f>IF(AND(AJ124=0,AJ63&gt;=0),,AJ63/AJ124)</f>
        <v>0</v>
      </c>
      <c r="AM63" s="72"/>
      <c r="AN63" s="30">
        <f>IF(AND(AM5=0,AM63&gt;=0),,AM63/AM5)</f>
        <v>0</v>
      </c>
      <c r="AO63" s="30">
        <f>IF(AND(AM124=0,AM63&gt;=0),,AM63/AM124)</f>
        <v>0</v>
      </c>
      <c r="AP63" s="30">
        <f t="shared" si="8"/>
        <v>0</v>
      </c>
      <c r="AQ63" s="63">
        <f t="shared" si="9"/>
        <v>0</v>
      </c>
      <c r="AR63" s="30">
        <f>IF(AND(AQ5=0,AQ63&gt;=0),,AQ63/AQ5)</f>
        <v>0</v>
      </c>
      <c r="AS63" s="47">
        <f>IF(AND(AQ124=0,AQ63&gt;=0),,AQ63/AQ124)</f>
        <v>0</v>
      </c>
      <c r="AT63" s="72">
        <f t="shared" si="11"/>
        <v>0</v>
      </c>
      <c r="AU63" s="30">
        <f>IF(AND(AT5=0,AT63&gt;=0),,AT63/AT5)</f>
        <v>0</v>
      </c>
      <c r="AV63" s="47">
        <f t="shared" si="4"/>
        <v>0</v>
      </c>
      <c r="AW63" s="72">
        <f t="shared" si="15"/>
        <v>0</v>
      </c>
      <c r="AX63" s="30">
        <f>IF(AND(AW5=0,AW63&gt;=0),,AW63/AW5)</f>
        <v>0</v>
      </c>
      <c r="AY63" s="47">
        <f>IF(AND(AW124=0,AW63&gt;=0),,AW63/AW124)</f>
        <v>0</v>
      </c>
      <c r="AZ63" s="72">
        <f t="shared" si="12"/>
        <v>0</v>
      </c>
      <c r="BA63" s="30">
        <f>IF(AND(AZ5=0,AZ63&gt;=0),,AZ63/AZ5)</f>
        <v>0</v>
      </c>
      <c r="BB63" s="47">
        <f t="shared" si="5"/>
        <v>0</v>
      </c>
    </row>
    <row r="64" spans="1:54" hidden="1" outlineLevel="1" x14ac:dyDescent="0.3">
      <c r="A64" s="29" t="s">
        <v>24</v>
      </c>
      <c r="B64" s="72">
        <v>1382.99</v>
      </c>
      <c r="C64" s="30">
        <f>IF(AND(B5=0,B64&gt;=0),,B64/B5)</f>
        <v>5.2089714730478975E-3</v>
      </c>
      <c r="D64" s="47">
        <f>IF(AND(B124=0,B64&gt;=0),"Validar",B64/B124)</f>
        <v>1.9072162247216168E-2</v>
      </c>
      <c r="E64" s="72"/>
      <c r="F64" s="30">
        <f>IF(AND(E5=0,E64&gt;=0),,E64/E5)</f>
        <v>0</v>
      </c>
      <c r="G64" s="30">
        <f>IF(AND(E124=0,E64&gt;=0),"Validar",E64/E124)</f>
        <v>0</v>
      </c>
      <c r="I64" s="30">
        <f>IF(AND(H5=0,H64&gt;=0),,H64/H5)</f>
        <v>0</v>
      </c>
      <c r="J64" s="30">
        <f>IF(AND(H124=0,H64&gt;=0),,H64/H124)</f>
        <v>0</v>
      </c>
      <c r="K64" s="30">
        <f t="shared" si="1"/>
        <v>0</v>
      </c>
      <c r="L64" s="63">
        <f t="shared" si="13"/>
        <v>0</v>
      </c>
      <c r="M64" s="30">
        <f>IF(AND(L5=0,L64&gt;=0),,L64/L5)</f>
        <v>0</v>
      </c>
      <c r="N64" s="47">
        <f>IF(AND(L124=0,L64&gt;=0),,L64/L124)</f>
        <v>0</v>
      </c>
      <c r="O64" s="72"/>
      <c r="P64" s="30">
        <f>IF(AND(O5=0,O64&gt;=0),,O64/O5)</f>
        <v>0</v>
      </c>
      <c r="Q64" s="30">
        <f>IF(AND(O124=0,O64&gt;=0),,O64/O124)</f>
        <v>0</v>
      </c>
      <c r="R64" s="30">
        <f t="shared" si="2"/>
        <v>0</v>
      </c>
      <c r="S64" s="63">
        <f t="shared" si="14"/>
        <v>0</v>
      </c>
      <c r="T64" s="30">
        <f>IF(AND(S5=0,S64&gt;=0),,S64/S5)</f>
        <v>0</v>
      </c>
      <c r="U64" s="47">
        <f>IF(AND(S124=0,S64&gt;=0),,S64/S124)</f>
        <v>0</v>
      </c>
      <c r="V64" s="72">
        <f>130*3</f>
        <v>390</v>
      </c>
      <c r="W64" s="30">
        <f>IF(AND(V5=0,V64&gt;=0),,V64/V5)</f>
        <v>6.842105263157895E-3</v>
      </c>
      <c r="X64" s="47">
        <f t="shared" si="3"/>
        <v>-1</v>
      </c>
      <c r="Y64" s="72"/>
      <c r="Z64" s="30">
        <f>IF(AND(Y5=0,Y64&gt;=0),,Y64/Y5)</f>
        <v>0</v>
      </c>
      <c r="AA64" s="30">
        <f>IF(AND(Y124=0,Y64&gt;=0),,Y64/Y124)</f>
        <v>0</v>
      </c>
      <c r="AB64" s="30">
        <f t="shared" si="0"/>
        <v>0</v>
      </c>
      <c r="AC64" s="63">
        <f t="shared" si="10"/>
        <v>0</v>
      </c>
      <c r="AD64" s="30">
        <f>IF(AND(AC5=0,AC64&gt;=0),,AC64/AC5)</f>
        <v>0</v>
      </c>
      <c r="AE64" s="47">
        <f>IF(AND(AC124=0,AC64&gt;=0),,AC64/AC124)</f>
        <v>0</v>
      </c>
      <c r="AF64" s="72"/>
      <c r="AG64" s="30">
        <f>IF(AND(AF5=0,AF64&gt;=0),,AF64/AF5)</f>
        <v>0</v>
      </c>
      <c r="AH64" s="30">
        <f>IF(AND(AF124=0,AF64&gt;=0),,AF64/AF124)</f>
        <v>0</v>
      </c>
      <c r="AI64" s="30">
        <f t="shared" si="6"/>
        <v>-1</v>
      </c>
      <c r="AJ64" s="63">
        <f t="shared" si="7"/>
        <v>0</v>
      </c>
      <c r="AK64" s="30">
        <f>IF(AND(AJ5=0,AJ64&gt;=0),,AJ64/AJ5)</f>
        <v>0</v>
      </c>
      <c r="AL64" s="47">
        <f>IF(AND(AJ124=0,AJ64&gt;=0),,AJ64/AJ124)</f>
        <v>0</v>
      </c>
      <c r="AM64" s="72">
        <v>1155.55</v>
      </c>
      <c r="AN64" s="30">
        <f>IF(AND(AM5=0,AM64&gt;=0),,AM64/AM5)</f>
        <v>3.1351691887113828E-2</v>
      </c>
      <c r="AO64" s="30">
        <f>IF(AND(AM124=0,AM64&gt;=0),,AM64/AM124)</f>
        <v>0.12940828647548741</v>
      </c>
      <c r="AP64" s="30">
        <f t="shared" si="8"/>
        <v>1</v>
      </c>
      <c r="AQ64" s="63">
        <f t="shared" si="9"/>
        <v>1155.55</v>
      </c>
      <c r="AR64" s="30">
        <f>IF(AND(AQ5=0,AQ64&gt;=0),,AQ64/AQ5)</f>
        <v>7.0626329114109728E-3</v>
      </c>
      <c r="AS64" s="47">
        <f>IF(AND(AQ124=0,AQ64&gt;=0),,AQ64/AQ124)</f>
        <v>2.6758226553988261E-2</v>
      </c>
      <c r="AT64" s="72">
        <f t="shared" si="11"/>
        <v>780</v>
      </c>
      <c r="AU64" s="30">
        <f>IF(AND(AT5=0,AT64&gt;=0),,AT64/AT5)</f>
        <v>6.842105263157895E-3</v>
      </c>
      <c r="AV64" s="47">
        <f t="shared" si="4"/>
        <v>0.48147435897435892</v>
      </c>
      <c r="AW64" s="72">
        <f t="shared" si="15"/>
        <v>192.59166666666667</v>
      </c>
      <c r="AX64" s="30">
        <f>IF(AND(AW5=0,AW64&gt;=0),,AW64/AW5)</f>
        <v>6.6410919540229882E-3</v>
      </c>
      <c r="AY64" s="47">
        <f>IF(AND(AW124=0,AW64&gt;=0),,AW64/AW124)</f>
        <v>2.5552046259961443E-2</v>
      </c>
      <c r="AZ64" s="72">
        <f t="shared" si="12"/>
        <v>130</v>
      </c>
      <c r="BA64" s="30">
        <f>IF(AND(AZ5=0,AZ64&gt;=0),,AZ64/AZ5)</f>
        <v>6.842105263157895E-3</v>
      </c>
      <c r="BB64" s="47">
        <f t="shared" si="5"/>
        <v>0.48147435897435897</v>
      </c>
    </row>
    <row r="65" spans="1:54" hidden="1" outlineLevel="1" x14ac:dyDescent="0.3">
      <c r="A65" s="29" t="s">
        <v>25</v>
      </c>
      <c r="B65" s="72"/>
      <c r="C65" s="30">
        <f>IF(AND(B5=0,B65&gt;=0),,B65/B5)</f>
        <v>0</v>
      </c>
      <c r="D65" s="47">
        <f>IF(AND(B124=0,B65&gt;=0),"Validar",B65/B124)</f>
        <v>0</v>
      </c>
      <c r="E65" s="72"/>
      <c r="F65" s="30">
        <f>IF(AND(E5=0,E65&gt;=0),,E65/E5)</f>
        <v>0</v>
      </c>
      <c r="G65" s="30">
        <f>IF(AND(E124=0,E65&gt;=0),"Validar",E65/E124)</f>
        <v>0</v>
      </c>
      <c r="I65" s="30">
        <f>IF(AND(H5=0,H65&gt;=0),,H65/H5)</f>
        <v>0</v>
      </c>
      <c r="J65" s="30">
        <f>IF(AND(H124=0,H65&gt;=0),,H65/H124)</f>
        <v>0</v>
      </c>
      <c r="K65" s="30">
        <f t="shared" si="1"/>
        <v>0</v>
      </c>
      <c r="L65" s="63">
        <f t="shared" si="13"/>
        <v>0</v>
      </c>
      <c r="M65" s="30">
        <f>IF(AND(L5=0,L65&gt;=0),,L65/L5)</f>
        <v>0</v>
      </c>
      <c r="N65" s="47">
        <f>IF(AND(L124=0,L65&gt;=0),,L65/L124)</f>
        <v>0</v>
      </c>
      <c r="O65" s="72"/>
      <c r="P65" s="30">
        <f>IF(AND(O5=0,O65&gt;=0),,O65/O5)</f>
        <v>0</v>
      </c>
      <c r="Q65" s="30">
        <f>IF(AND(O124=0,O65&gt;=0),,O65/O124)</f>
        <v>0</v>
      </c>
      <c r="R65" s="30">
        <f t="shared" si="2"/>
        <v>0</v>
      </c>
      <c r="S65" s="63">
        <f t="shared" si="14"/>
        <v>0</v>
      </c>
      <c r="T65" s="30">
        <f>IF(AND(S5=0,S65&gt;=0),,S65/S5)</f>
        <v>0</v>
      </c>
      <c r="U65" s="47">
        <f>IF(AND(S124=0,S65&gt;=0),,S65/S124)</f>
        <v>0</v>
      </c>
      <c r="V65" s="72"/>
      <c r="W65" s="30">
        <f>IF(AND(V5=0,V65&gt;=0),,V65/V5)</f>
        <v>0</v>
      </c>
      <c r="X65" s="47">
        <f t="shared" si="3"/>
        <v>0</v>
      </c>
      <c r="Y65" s="72"/>
      <c r="Z65" s="30">
        <f>IF(AND(Y5=0,Y65&gt;=0),,Y65/Y5)</f>
        <v>0</v>
      </c>
      <c r="AA65" s="30">
        <f>IF(AND(Y124=0,Y65&gt;=0),,Y65/Y124)</f>
        <v>0</v>
      </c>
      <c r="AB65" s="30">
        <f t="shared" si="0"/>
        <v>0</v>
      </c>
      <c r="AC65" s="63">
        <f t="shared" si="10"/>
        <v>0</v>
      </c>
      <c r="AD65" s="30">
        <f>IF(AND(AC5=0,AC65&gt;=0),,AC65/AC5)</f>
        <v>0</v>
      </c>
      <c r="AE65" s="47">
        <f>IF(AND(AC124=0,AC65&gt;=0),,AC65/AC124)</f>
        <v>0</v>
      </c>
      <c r="AF65" s="72"/>
      <c r="AG65" s="30">
        <f>IF(AND(AF5=0,AF65&gt;=0),,AF65/AF5)</f>
        <v>0</v>
      </c>
      <c r="AH65" s="30">
        <f>IF(AND(AF124=0,AF65&gt;=0),,AF65/AF124)</f>
        <v>0</v>
      </c>
      <c r="AI65" s="30">
        <f t="shared" si="6"/>
        <v>0</v>
      </c>
      <c r="AJ65" s="63">
        <f t="shared" si="7"/>
        <v>0</v>
      </c>
      <c r="AK65" s="30">
        <f>IF(AND(AJ5=0,AJ65&gt;=0),,AJ65/AJ5)</f>
        <v>0</v>
      </c>
      <c r="AL65" s="47">
        <f>IF(AND(AJ124=0,AJ65&gt;=0),,AJ65/AJ124)</f>
        <v>0</v>
      </c>
      <c r="AM65" s="72"/>
      <c r="AN65" s="30">
        <f>IF(AND(AM5=0,AM65&gt;=0),,AM65/AM5)</f>
        <v>0</v>
      </c>
      <c r="AO65" s="30">
        <f>IF(AND(AM124=0,AM65&gt;=0),,AM65/AM124)</f>
        <v>0</v>
      </c>
      <c r="AP65" s="30">
        <f t="shared" si="8"/>
        <v>0</v>
      </c>
      <c r="AQ65" s="63">
        <f t="shared" si="9"/>
        <v>0</v>
      </c>
      <c r="AR65" s="30">
        <f>IF(AND(AQ5=0,AQ65&gt;=0),,AQ65/AQ5)</f>
        <v>0</v>
      </c>
      <c r="AS65" s="47">
        <f>IF(AND(AQ124=0,AQ65&gt;=0),,AQ65/AQ124)</f>
        <v>0</v>
      </c>
      <c r="AT65" s="72">
        <f t="shared" si="11"/>
        <v>0</v>
      </c>
      <c r="AU65" s="30">
        <f>IF(AND(AT5=0,AT65&gt;=0),,AT65/AT5)</f>
        <v>0</v>
      </c>
      <c r="AV65" s="47">
        <f t="shared" si="4"/>
        <v>0</v>
      </c>
      <c r="AW65" s="72">
        <f t="shared" si="15"/>
        <v>0</v>
      </c>
      <c r="AX65" s="30">
        <f>IF(AND(AW5=0,AW65&gt;=0),,AW65/AW5)</f>
        <v>0</v>
      </c>
      <c r="AY65" s="47">
        <f>IF(AND(AW124=0,AW65&gt;=0),,AW65/AW124)</f>
        <v>0</v>
      </c>
      <c r="AZ65" s="72">
        <f t="shared" si="12"/>
        <v>0</v>
      </c>
      <c r="BA65" s="30">
        <f>IF(AND(AZ5=0,AZ65&gt;=0),,AZ65/AZ5)</f>
        <v>0</v>
      </c>
      <c r="BB65" s="47">
        <f t="shared" si="5"/>
        <v>0</v>
      </c>
    </row>
    <row r="66" spans="1:54" hidden="1" outlineLevel="1" x14ac:dyDescent="0.3">
      <c r="A66" s="29" t="s">
        <v>26</v>
      </c>
      <c r="B66" s="72">
        <v>3789.74</v>
      </c>
      <c r="C66" s="30">
        <f>IF(AND(B5=0,B66&gt;=0),,B66/B5)</f>
        <v>1.4273890303088626E-2</v>
      </c>
      <c r="D66" s="47">
        <f>IF(AND(B124=0,B66&gt;=0),"Validar",B66/B124)</f>
        <v>5.226251538678154E-2</v>
      </c>
      <c r="E66" s="72">
        <v>534.67999999999995</v>
      </c>
      <c r="F66" s="30">
        <f>IF(AND(E5=0,E66&gt;=0),,E66/E5)</f>
        <v>2.3429769847689842E-2</v>
      </c>
      <c r="G66" s="30">
        <f>IF(AND(E124=0,E66&gt;=0),"Validar",E66/E124)</f>
        <v>6.1299923415222474E-2</v>
      </c>
      <c r="H66" s="63">
        <v>375.7</v>
      </c>
      <c r="I66" s="30">
        <f>IF(AND(H5=0,H66&gt;=0),,H66/H5)</f>
        <v>1.5634675437954017E-2</v>
      </c>
      <c r="J66" s="30">
        <f>IF(AND(H124=0,H66&gt;=0),,H66/H124)</f>
        <v>5.882389781520183E-2</v>
      </c>
      <c r="K66" s="30">
        <f t="shared" si="1"/>
        <v>-0.29733672476995582</v>
      </c>
      <c r="L66" s="63">
        <f t="shared" si="13"/>
        <v>910.37999999999988</v>
      </c>
      <c r="M66" s="30">
        <f>IF(AND(L5=0,L66&gt;=0),,L66/L5)</f>
        <v>1.9431612837952923E-2</v>
      </c>
      <c r="N66" s="47">
        <f>IF(AND(L124=0,L66&gt;=0),,L66/L124)</f>
        <v>6.0253275814370288E-2</v>
      </c>
      <c r="O66" s="72">
        <v>246.58</v>
      </c>
      <c r="P66" s="30">
        <f>IF(AND(O5=0,O66&gt;=0),,O66/O5)</f>
        <v>1.0059443650511641E-2</v>
      </c>
      <c r="Q66" s="30">
        <f>IF(AND(O124=0,O66&gt;=0),,O66/O124)</f>
        <v>4.5567608522905777E-2</v>
      </c>
      <c r="R66" s="30">
        <f t="shared" si="2"/>
        <v>-0.34367846686185782</v>
      </c>
      <c r="S66" s="63">
        <f t="shared" si="14"/>
        <v>1156.9599999999998</v>
      </c>
      <c r="T66" s="30">
        <f>IF(AND(S5=0,S66&gt;=0),,S66/S5)</f>
        <v>1.6212379707900827E-2</v>
      </c>
      <c r="U66" s="47">
        <f>IF(AND(S124=0,S66&gt;=0),,S66/S124)</f>
        <v>5.6380637527703975E-2</v>
      </c>
      <c r="V66" s="72">
        <f>400*3</f>
        <v>1200</v>
      </c>
      <c r="W66" s="30">
        <f>IF(AND(V5=0,V66&gt;=0),,V66/V5)</f>
        <v>2.1052631578947368E-2</v>
      </c>
      <c r="X66" s="47">
        <f t="shared" si="3"/>
        <v>-3.5866666666666824E-2</v>
      </c>
      <c r="Y66" s="72">
        <v>667.02</v>
      </c>
      <c r="Z66" s="30">
        <f>IF(AND(Y5=0,Y66&gt;=0),,Y66/Y5)</f>
        <v>2.855014959487397E-2</v>
      </c>
      <c r="AA66" s="30">
        <f>IF(AND(Y124=0,Y66&gt;=0),,Y66/Y124)</f>
        <v>9.8444999380125034E-2</v>
      </c>
      <c r="AB66" s="30">
        <f t="shared" si="0"/>
        <v>1.7050855706058883</v>
      </c>
      <c r="AC66" s="63">
        <f t="shared" si="10"/>
        <v>1823.9799999999998</v>
      </c>
      <c r="AD66" s="30">
        <f>IF(AND(AC5=0,AC66&gt;=0),,AC66/AC5)</f>
        <v>1.9255356378433126E-2</v>
      </c>
      <c r="AE66" s="47">
        <f>IF(AND(AC124=0,AC66&gt;=0),,AC66/AC124)</f>
        <v>6.6822049173361139E-2</v>
      </c>
      <c r="AF66" s="72">
        <v>587.95000000000005</v>
      </c>
      <c r="AG66" s="30">
        <f>IF(AND(AF5=0,AF66&gt;=0),,AF66/AF5)</f>
        <v>1.8355592422491761E-2</v>
      </c>
      <c r="AH66" s="30">
        <f>IF(AND(AF124=0,AF66&gt;=0),,AF66/AF124)</f>
        <v>8.4484314469312941E-2</v>
      </c>
      <c r="AI66" s="30">
        <f t="shared" si="6"/>
        <v>-0.51004166666666662</v>
      </c>
      <c r="AJ66" s="63">
        <f t="shared" si="7"/>
        <v>2411.9299999999998</v>
      </c>
      <c r="AK66" s="30">
        <f>IF(AND(AJ5=0,AJ66&gt;=0),,AJ66/AJ5)</f>
        <v>1.9027988680069319E-2</v>
      </c>
      <c r="AL66" s="47">
        <f>IF(AND(AJ124=0,AJ66&gt;=0),,AJ66/AJ124)</f>
        <v>7.0410294914430904E-2</v>
      </c>
      <c r="AM66" s="72">
        <v>586.65</v>
      </c>
      <c r="AN66" s="30">
        <f>IF(AND(AM5=0,AM66&gt;=0),,AM66/AM5)</f>
        <v>1.5916637138657201E-2</v>
      </c>
      <c r="AO66" s="30">
        <f>IF(AND(AM124=0,AM66&gt;=0),,AM66/AM124)</f>
        <v>6.569804098554341E-2</v>
      </c>
      <c r="AP66" s="30">
        <f t="shared" si="8"/>
        <v>-0.6783681838616652</v>
      </c>
      <c r="AQ66" s="63">
        <f t="shared" si="9"/>
        <v>2998.58</v>
      </c>
      <c r="AR66" s="30">
        <f>IF(AND(AQ5=0,AQ66&gt;=0),,AQ66/AQ5)</f>
        <v>1.8327090818656671E-2</v>
      </c>
      <c r="AS66" s="47">
        <f>IF(AND(AQ124=0,AQ66&gt;=0),,AQ66/AQ124)</f>
        <v>6.943592486716986E-2</v>
      </c>
      <c r="AT66" s="72">
        <f t="shared" si="11"/>
        <v>2400</v>
      </c>
      <c r="AU66" s="30">
        <f>IF(AND(AT5=0,AT66&gt;=0),,AT66/AT5)</f>
        <v>2.1052631578947368E-2</v>
      </c>
      <c r="AV66" s="47">
        <f t="shared" si="4"/>
        <v>0.24940833333333332</v>
      </c>
      <c r="AW66" s="72">
        <f t="shared" si="15"/>
        <v>499.76333333333332</v>
      </c>
      <c r="AX66" s="30">
        <f>IF(AND(AW5=0,AW66&gt;=0),,AW66/AW5)</f>
        <v>1.7233218390804599E-2</v>
      </c>
      <c r="AY66" s="47">
        <f>IF(AND(AW124=0,AW66&gt;=0),,AW66/AW124)</f>
        <v>6.630596241979593E-2</v>
      </c>
      <c r="AZ66" s="72">
        <f t="shared" si="12"/>
        <v>400</v>
      </c>
      <c r="BA66" s="30">
        <f>IF(AND(AZ5=0,AZ66&gt;=0),,AZ66/AZ5)</f>
        <v>2.1052631578947368E-2</v>
      </c>
      <c r="BB66" s="47">
        <f t="shared" si="5"/>
        <v>0.24940833333333332</v>
      </c>
    </row>
    <row r="67" spans="1:54" hidden="1" outlineLevel="1" x14ac:dyDescent="0.3">
      <c r="A67" s="29" t="s">
        <v>116</v>
      </c>
      <c r="B67" s="72"/>
      <c r="C67" s="30">
        <f>IF(AND(B5=0,B67&gt;=0),,B67/B5)</f>
        <v>0</v>
      </c>
      <c r="D67" s="47">
        <f>IF(AND(B124=0,B67&gt;=0),"Validar",B67/B124)</f>
        <v>0</v>
      </c>
      <c r="E67" s="72"/>
      <c r="F67" s="30">
        <f>IF(AND(E5=0,E67&gt;=0),,E67/E5)</f>
        <v>0</v>
      </c>
      <c r="G67" s="30">
        <f>IF(AND(E124=0,E67&gt;=0),"Validar",E67/E124)</f>
        <v>0</v>
      </c>
      <c r="I67" s="30">
        <f>IF(AND(H5=0,H67&gt;=0),,H67/H5)</f>
        <v>0</v>
      </c>
      <c r="J67" s="30">
        <f>IF(AND(H124=0,H67&gt;=0),,H67/H124)</f>
        <v>0</v>
      </c>
      <c r="K67" s="30">
        <f t="shared" si="1"/>
        <v>0</v>
      </c>
      <c r="L67" s="63">
        <f t="shared" si="13"/>
        <v>0</v>
      </c>
      <c r="M67" s="30">
        <f>IF(AND(L5=0,L67&gt;=0),,L67/L5)</f>
        <v>0</v>
      </c>
      <c r="N67" s="47">
        <f>IF(AND(L124=0,L67&gt;=0),,L67/L124)</f>
        <v>0</v>
      </c>
      <c r="O67" s="72"/>
      <c r="P67" s="30">
        <f>IF(AND(O5=0,O67&gt;=0),,O67/O5)</f>
        <v>0</v>
      </c>
      <c r="Q67" s="30">
        <f>IF(AND(O124=0,O67&gt;=0),,O67/O124)</f>
        <v>0</v>
      </c>
      <c r="R67" s="30">
        <f t="shared" si="2"/>
        <v>0</v>
      </c>
      <c r="S67" s="63">
        <f t="shared" si="14"/>
        <v>0</v>
      </c>
      <c r="T67" s="30">
        <f>IF(AND(S5=0,S67&gt;=0),,S67/S5)</f>
        <v>0</v>
      </c>
      <c r="U67" s="47">
        <f>IF(AND(S124=0,S67&gt;=0),,S67/S124)</f>
        <v>0</v>
      </c>
      <c r="V67" s="72"/>
      <c r="W67" s="30">
        <f>IF(AND(V5=0,V67&gt;=0),,V67/V5)</f>
        <v>0</v>
      </c>
      <c r="X67" s="47">
        <f t="shared" si="3"/>
        <v>0</v>
      </c>
      <c r="Y67" s="72"/>
      <c r="Z67" s="30">
        <f>IF(AND(Y5=0,Y67&gt;=0),,Y67/Y5)</f>
        <v>0</v>
      </c>
      <c r="AA67" s="30">
        <f>IF(AND(Y124=0,Y67&gt;=0),,Y67/Y124)</f>
        <v>0</v>
      </c>
      <c r="AB67" s="30">
        <f t="shared" si="0"/>
        <v>0</v>
      </c>
      <c r="AC67" s="63">
        <f t="shared" si="10"/>
        <v>0</v>
      </c>
      <c r="AD67" s="30">
        <f>IF(AND(AC5=0,AC67&gt;=0),,AC67/AC5)</f>
        <v>0</v>
      </c>
      <c r="AE67" s="47">
        <f>IF(AND(AC124=0,AC67&gt;=0),,AC67/AC124)</f>
        <v>0</v>
      </c>
      <c r="AF67" s="72"/>
      <c r="AG67" s="30">
        <f>IF(AND(AF5=0,AF67&gt;=0),,AF67/AF5)</f>
        <v>0</v>
      </c>
      <c r="AH67" s="30">
        <f>IF(AND(AF124=0,AF67&gt;=0),,AF67/AF124)</f>
        <v>0</v>
      </c>
      <c r="AI67" s="30">
        <f t="shared" si="6"/>
        <v>0</v>
      </c>
      <c r="AJ67" s="63">
        <f t="shared" si="7"/>
        <v>0</v>
      </c>
      <c r="AK67" s="30">
        <f>IF(AND(AJ5=0,AJ67&gt;=0),,AJ67/AJ5)</f>
        <v>0</v>
      </c>
      <c r="AL67" s="47">
        <f>IF(AND(AJ124=0,AJ67&gt;=0),,AJ67/AJ124)</f>
        <v>0</v>
      </c>
      <c r="AM67" s="72"/>
      <c r="AN67" s="30">
        <f>IF(AND(AM5=0,AM67&gt;=0),,AM67/AM5)</f>
        <v>0</v>
      </c>
      <c r="AO67" s="30">
        <f>IF(AND(AM124=0,AM67&gt;=0),,AM67/AM124)</f>
        <v>0</v>
      </c>
      <c r="AP67" s="30">
        <f t="shared" si="8"/>
        <v>0</v>
      </c>
      <c r="AQ67" s="63">
        <f t="shared" si="9"/>
        <v>0</v>
      </c>
      <c r="AR67" s="30">
        <f>IF(AND(AQ5=0,AQ67&gt;=0),,AQ67/AQ5)</f>
        <v>0</v>
      </c>
      <c r="AS67" s="47">
        <f>IF(AND(AQ124=0,AQ67&gt;=0),,AQ67/AQ124)</f>
        <v>0</v>
      </c>
      <c r="AT67" s="72">
        <f t="shared" si="11"/>
        <v>0</v>
      </c>
      <c r="AU67" s="30">
        <f>IF(AND(AT5=0,AT67&gt;=0),,AT67/AT5)</f>
        <v>0</v>
      </c>
      <c r="AV67" s="47">
        <f t="shared" si="4"/>
        <v>0</v>
      </c>
      <c r="AW67" s="72">
        <f t="shared" si="15"/>
        <v>0</v>
      </c>
      <c r="AX67" s="30">
        <f>IF(AND(AW5=0,AW67&gt;=0),,AW67/AW5)</f>
        <v>0</v>
      </c>
      <c r="AY67" s="47">
        <f>IF(AND(AW124=0,AW67&gt;=0),,AW67/AW124)</f>
        <v>0</v>
      </c>
      <c r="AZ67" s="72">
        <f t="shared" si="12"/>
        <v>0</v>
      </c>
      <c r="BA67" s="30">
        <f>IF(AND(AZ5=0,AZ67&gt;=0),,AZ67/AZ5)</f>
        <v>0</v>
      </c>
      <c r="BB67" s="47">
        <f t="shared" si="5"/>
        <v>0</v>
      </c>
    </row>
    <row r="68" spans="1:54" hidden="1" outlineLevel="1" x14ac:dyDescent="0.3">
      <c r="A68" s="29"/>
      <c r="B68" s="72"/>
      <c r="C68" s="30"/>
      <c r="D68" s="46"/>
      <c r="E68" s="72"/>
      <c r="F68" s="30"/>
      <c r="G68" s="15"/>
      <c r="I68" s="30"/>
      <c r="J68" s="15"/>
      <c r="K68" s="32">
        <f t="shared" si="1"/>
        <v>0</v>
      </c>
      <c r="M68" s="30"/>
      <c r="N68" s="46"/>
      <c r="O68" s="72"/>
      <c r="P68" s="30"/>
      <c r="Q68" s="15"/>
      <c r="R68" s="32">
        <f t="shared" si="2"/>
        <v>0</v>
      </c>
      <c r="T68" s="30"/>
      <c r="U68" s="46"/>
      <c r="V68" s="72"/>
      <c r="W68" s="30"/>
      <c r="X68" s="92">
        <f t="shared" si="3"/>
        <v>0</v>
      </c>
      <c r="Y68" s="72"/>
      <c r="Z68" s="30"/>
      <c r="AA68" s="15"/>
      <c r="AB68" s="32">
        <f t="shared" si="0"/>
        <v>0</v>
      </c>
      <c r="AD68" s="30"/>
      <c r="AE68" s="46"/>
      <c r="AF68" s="72"/>
      <c r="AG68" s="30"/>
      <c r="AH68" s="15"/>
      <c r="AI68" s="32">
        <f t="shared" si="6"/>
        <v>0</v>
      </c>
      <c r="AJ68" s="63">
        <f t="shared" si="7"/>
        <v>0</v>
      </c>
      <c r="AK68" s="30"/>
      <c r="AL68" s="46"/>
      <c r="AM68" s="72"/>
      <c r="AN68" s="30"/>
      <c r="AO68" s="15"/>
      <c r="AP68" s="32">
        <f t="shared" si="8"/>
        <v>0</v>
      </c>
      <c r="AQ68" s="63">
        <f t="shared" si="9"/>
        <v>0</v>
      </c>
      <c r="AR68" s="30"/>
      <c r="AS68" s="46"/>
      <c r="AT68" s="72">
        <f t="shared" si="11"/>
        <v>0</v>
      </c>
      <c r="AU68" s="30"/>
      <c r="AV68" s="92">
        <f t="shared" si="4"/>
        <v>0</v>
      </c>
      <c r="AW68" s="72">
        <f t="shared" si="15"/>
        <v>0</v>
      </c>
      <c r="AX68" s="30"/>
      <c r="AY68" s="46"/>
      <c r="AZ68" s="72">
        <f t="shared" si="12"/>
        <v>0</v>
      </c>
      <c r="BA68" s="30"/>
      <c r="BB68" s="92">
        <f t="shared" si="5"/>
        <v>0</v>
      </c>
    </row>
    <row r="69" spans="1:54" s="6" customFormat="1" collapsed="1" x14ac:dyDescent="0.3">
      <c r="A69" s="37" t="s">
        <v>62</v>
      </c>
      <c r="B69" s="71">
        <f>SUM(B70:B83)</f>
        <v>17587.600000000002</v>
      </c>
      <c r="C69" s="38">
        <f>IF(AND(B5=0,B69&gt;=0),,B69/B5)</f>
        <v>6.6242927771984775E-2</v>
      </c>
      <c r="D69" s="43">
        <f>IF(AND(B124=0,B69&gt;=0),"Validar",B69/B124)</f>
        <v>0.24254228934347979</v>
      </c>
      <c r="E69" s="71">
        <f>SUM(E70:E83)</f>
        <v>1605.4499999999998</v>
      </c>
      <c r="F69" s="38">
        <f>IF(AND(E5=0,E69&gt;=0),,E69/E5)</f>
        <v>7.0351095986335113E-2</v>
      </c>
      <c r="G69" s="39">
        <f>IF(AND(E124=0,E69&gt;=0),"Validar",E69/E124)</f>
        <v>0.18406142374311535</v>
      </c>
      <c r="H69" s="62">
        <f>SUM(H70:H83)</f>
        <v>1845.4800000000002</v>
      </c>
      <c r="I69" s="38">
        <f>IF(AND(H5=0,H69&gt;=0),,H69/H5)</f>
        <v>7.6799256926365148E-2</v>
      </c>
      <c r="J69" s="39">
        <f>IF(AND(H124=0,H69&gt;=0),,H69/H124)</f>
        <v>0.28894949944103987</v>
      </c>
      <c r="K69" s="38">
        <f t="shared" si="1"/>
        <v>0.14950948332243325</v>
      </c>
      <c r="L69" s="62">
        <f>SUM(L70:L83)</f>
        <v>3450.93</v>
      </c>
      <c r="M69" s="38">
        <f>IF(AND(L5=0,L69&gt;=0),,L69/L5)</f>
        <v>7.3658401646429936E-2</v>
      </c>
      <c r="N69" s="43">
        <f>IF(AND(L124=0,L69&gt;=0),,L69/L124)</f>
        <v>0.22839895110402783</v>
      </c>
      <c r="O69" s="71">
        <f>SUM(O70:O83)</f>
        <v>959.25</v>
      </c>
      <c r="P69" s="38">
        <f>IF(AND(O5=0,O69&gt;=0),,O69/O5)</f>
        <v>3.9133430617865568E-2</v>
      </c>
      <c r="Q69" s="39">
        <f>IF(AND(O124=0,O69&gt;=0),,O69/O124)</f>
        <v>0.1772679393121801</v>
      </c>
      <c r="R69" s="38">
        <f t="shared" si="2"/>
        <v>-0.48021652903309714</v>
      </c>
      <c r="S69" s="62">
        <f>SUM(S70:S83)</f>
        <v>4410.1799999999994</v>
      </c>
      <c r="T69" s="38">
        <f>IF(AND(S5=0,S69&gt;=0),,S69/S5)</f>
        <v>6.1799468209955466E-2</v>
      </c>
      <c r="U69" s="43">
        <f>IF(AND(S124=0,S69&gt;=0),,S69/S124)</f>
        <v>0.21491560642712759</v>
      </c>
      <c r="V69" s="71">
        <f>SUM(V70:V83)</f>
        <v>4162.6500000000005</v>
      </c>
      <c r="W69" s="38">
        <f>IF(AND(V5=0,V69&gt;=0),,V69/V5)</f>
        <v>7.3028947368421068E-2</v>
      </c>
      <c r="X69" s="91">
        <f t="shared" si="3"/>
        <v>5.9464523800943823E-2</v>
      </c>
      <c r="Y69" s="71">
        <f>SUM(Y70:Y83)</f>
        <v>1225.96</v>
      </c>
      <c r="Z69" s="38">
        <f>IF(AND(Y5=0,Y69&gt;=0),,Y69/Y5)</f>
        <v>5.2474200769589655E-2</v>
      </c>
      <c r="AA69" s="39">
        <f>IF(AND(Y124=0,Y69&gt;=0),,Y69/Y124)</f>
        <v>0.18093854972873091</v>
      </c>
      <c r="AB69" s="38">
        <f t="shared" ref="AB69:AB132" si="17">IF(AND(O69=0,Y69&gt;0),100%,IF(AND(O69&lt;0,Y69=0),(O69-Y69)/O69,IF(AND(O69&gt;0,Y69&gt;0),(Y69-O69)/O69,IF(AND(O69=0,Y69=0),0,(Y69-O69)/O69))))</f>
        <v>0.2780401355225437</v>
      </c>
      <c r="AC69" s="62">
        <f>SUM(AC70:AC83)</f>
        <v>5636.14</v>
      </c>
      <c r="AD69" s="38">
        <f>IF(AND(AC5=0,AC69&gt;=0),,AC69/AC5)</f>
        <v>5.9499492482780574E-2</v>
      </c>
      <c r="AE69" s="43">
        <f>IF(AND(AC124=0,AC69&gt;=0),,AC69/AC124)</f>
        <v>0.20648166330110404</v>
      </c>
      <c r="AF69" s="71">
        <f>SUM(AF70:AF83)</f>
        <v>1018.24</v>
      </c>
      <c r="AG69" s="38">
        <f>IF(AND(AF5=0,AF69&gt;=0),,AF69/AF5)</f>
        <v>3.1789095039166611E-2</v>
      </c>
      <c r="AH69" s="39">
        <f>IF(AND(AF124=0,AF69&gt;=0),,AF69/AF124)</f>
        <v>0.14631398650435104</v>
      </c>
      <c r="AI69" s="38">
        <f t="shared" si="6"/>
        <v>-0.75538659267533914</v>
      </c>
      <c r="AJ69" s="62">
        <f t="shared" si="7"/>
        <v>6654.38</v>
      </c>
      <c r="AK69" s="38">
        <f>IF(AND(AJ5=0,AJ69&gt;=0),,AJ69/AJ5)</f>
        <v>5.2497156763620711E-2</v>
      </c>
      <c r="AL69" s="43">
        <f>IF(AND(AJ124=0,AJ69&gt;=0),,AJ69/AJ124)</f>
        <v>0.19425806647485241</v>
      </c>
      <c r="AM69" s="71">
        <f>SUM(AM70:AM83)</f>
        <v>1015.47</v>
      </c>
      <c r="AN69" s="38">
        <f>IF(AND(AM5=0,AM69&gt;=0),,AM69/AM5)</f>
        <v>2.7551125057857714E-2</v>
      </c>
      <c r="AO69" s="39">
        <f>IF(AND(AM124=0,AM69&gt;=0),,AM69/AM124)</f>
        <v>0.11372094038965272</v>
      </c>
      <c r="AP69" s="38">
        <f t="shared" si="8"/>
        <v>-0.81982881901443183</v>
      </c>
      <c r="AQ69" s="62">
        <f t="shared" si="9"/>
        <v>7669.85</v>
      </c>
      <c r="AR69" s="38">
        <f>IF(AND(AQ5=0,AQ69&gt;=0),,AQ69/AQ5)</f>
        <v>4.6877534538172692E-2</v>
      </c>
      <c r="AS69" s="43">
        <f>IF(AND(AQ124=0,AQ69&gt;=0),,AQ69/AQ124)</f>
        <v>0.17760510919917519</v>
      </c>
      <c r="AT69" s="71">
        <f>SUM(AT70:AT83)</f>
        <v>8325.3000000000011</v>
      </c>
      <c r="AU69" s="38">
        <f>IF(AND(AT5=0,AT69&gt;=0),,AT69/AT5)</f>
        <v>7.3028947368421068E-2</v>
      </c>
      <c r="AV69" s="91">
        <f t="shared" si="4"/>
        <v>-7.8729895619377155E-2</v>
      </c>
      <c r="AW69" s="71">
        <f>SUM(AW70:AW83)</f>
        <v>1488.9806666666666</v>
      </c>
      <c r="AX69" s="38">
        <f>IF(AND(AW5=0,AW69&gt;=0),,AW69/AW5)</f>
        <v>5.1344160919540228E-2</v>
      </c>
      <c r="AY69" s="43">
        <f>IF(AND(AW124=0,AW69&gt;=0),,AW69/AW124)</f>
        <v>0.19755009930260861</v>
      </c>
      <c r="AZ69" s="71">
        <f>SUM(AZ70:AZ83)</f>
        <v>1387.55</v>
      </c>
      <c r="BA69" s="38">
        <f>IF(AND(AZ5=0,AZ69&gt;=0),,AZ69/AZ5)</f>
        <v>7.3028947368421054E-2</v>
      </c>
      <c r="BB69" s="91">
        <f t="shared" si="5"/>
        <v>7.3100548929167702E-2</v>
      </c>
    </row>
    <row r="70" spans="1:54" hidden="1" outlineLevel="1" x14ac:dyDescent="0.3">
      <c r="A70" s="29" t="s">
        <v>63</v>
      </c>
      <c r="B70" s="72">
        <v>2659.33</v>
      </c>
      <c r="C70" s="30">
        <f>IF(AND(B5=0,B70&gt;=0),,B70/B5)</f>
        <v>1.0016250375939425E-2</v>
      </c>
      <c r="D70" s="47">
        <f>IF(AND(B124=0,B70&gt;=0),"Validar",B70/B124)</f>
        <v>3.6673564688746392E-2</v>
      </c>
      <c r="E70" s="72">
        <v>281.62</v>
      </c>
      <c r="F70" s="30">
        <f>IF(AND(E5=0,E70&gt;=0),,E70/E5)</f>
        <v>1.2340636987555947E-2</v>
      </c>
      <c r="G70" s="30">
        <f>IF(AND(E124=0,E70&gt;=0),"Validar",E70/E124)</f>
        <v>3.228713329878611E-2</v>
      </c>
      <c r="H70" s="63">
        <v>249.42</v>
      </c>
      <c r="I70" s="30">
        <f>IF(AND(H5=0,H70&gt;=0),,H70/H5)</f>
        <v>1.0379560148348392E-2</v>
      </c>
      <c r="J70" s="30">
        <f>IF(AND(H124=0,H70&gt;=0),,H70/H124)</f>
        <v>3.9052053747851048E-2</v>
      </c>
      <c r="K70" s="30">
        <f t="shared" ref="K70:K134" si="18">IF(AND(E70=0,H70&gt;0),100%,IF(AND(E70&lt;0,H70=0),(E70-H70)/E70,IF(AND(E70&gt;0,H70&gt;0),(H70-E70)/E70,IF(AND(E70=0,H70=0),0,(H70-E70)/E70))))</f>
        <v>-0.11433847027909956</v>
      </c>
      <c r="L70" s="63">
        <f t="shared" ref="L70:L82" si="19">+E70+H70</f>
        <v>531.04</v>
      </c>
      <c r="M70" s="30">
        <f>IF(AND(L5=0,L70&gt;=0),,L70/L5)</f>
        <v>1.1334787321191723E-2</v>
      </c>
      <c r="N70" s="47">
        <f>IF(AND(L124=0,L70&gt;=0),,L70/L124)</f>
        <v>3.5146751453748105E-2</v>
      </c>
      <c r="O70" s="72">
        <v>248.45</v>
      </c>
      <c r="P70" s="30">
        <f>IF(AND(O5=0,O70&gt;=0),,O70/O5)</f>
        <v>1.0135731912440656E-2</v>
      </c>
      <c r="Q70" s="30">
        <f>IF(AND(O124=0,O70&gt;=0),,O70/O124)</f>
        <v>4.5913181675382997E-2</v>
      </c>
      <c r="R70" s="30">
        <f t="shared" ref="R70:R134" si="20">IF(AND(H70=0,O70&gt;0),100%,IF(AND(H70&lt;0,O70=0),(H70-O70)/H70,IF(AND(H70&gt;0,O70&gt;0),(O70-H70)/H70,IF(AND(H70=0,O70=0),0,(O70-H70)/H70))))</f>
        <v>-3.8890225322748733E-3</v>
      </c>
      <c r="S70" s="63">
        <f t="shared" ref="S70:S82" si="21">+L70+O70</f>
        <v>779.49</v>
      </c>
      <c r="T70" s="30">
        <f>IF(AND(S5=0,S70&gt;=0),,S70/S5)</f>
        <v>1.0922925475825974E-2</v>
      </c>
      <c r="U70" s="47">
        <f>IF(AND(S124=0,S70&gt;=0),,S70/S124)</f>
        <v>3.7985879500129632E-2</v>
      </c>
      <c r="V70" s="72">
        <f>880*3*29.02%</f>
        <v>766.12800000000004</v>
      </c>
      <c r="W70" s="30">
        <f>IF(AND(V5=0,V70&gt;=0),,V70/V5)</f>
        <v>1.3440842105263159E-2</v>
      </c>
      <c r="X70" s="47">
        <f t="shared" ref="X70:X133" si="22">IF(AND(V70=0,S70&gt;0),100%,IF(AND(V70&lt;0,S70=0),(V70-S70)/V70,IF(AND(V70&gt;0,S70&gt;0),(S70-V70)/V70,IF(AND(V70=0,S70=0),0,(S70-V70)/V70))))</f>
        <v>1.7440949815174443E-2</v>
      </c>
      <c r="Y70" s="72">
        <v>235.09</v>
      </c>
      <c r="Z70" s="30">
        <f>IF(AND(Y5=0,Y70&gt;=0),,Y70/Y5)</f>
        <v>1.0062448904469013E-2</v>
      </c>
      <c r="AA70" s="30">
        <f>IF(AND(Y124=0,Y70&gt;=0),,Y70/Y124)</f>
        <v>3.4696763071982238E-2</v>
      </c>
      <c r="AB70" s="30">
        <f t="shared" si="17"/>
        <v>-5.3773395049305638E-2</v>
      </c>
      <c r="AC70" s="63">
        <f t="shared" ref="AC70:AC82" si="23">+S70+Y70</f>
        <v>1014.58</v>
      </c>
      <c r="AD70" s="30">
        <f>IF(AND(AC5=0,AC70&gt;=0),,AC70/AC5)</f>
        <v>1.0710698294077066E-2</v>
      </c>
      <c r="AE70" s="47">
        <f>IF(AND(AC124=0,AC70&gt;=0),,AC70/AC124)</f>
        <v>3.7169439714420528E-2</v>
      </c>
      <c r="AF70" s="72">
        <v>313.81</v>
      </c>
      <c r="AG70" s="30">
        <f>IF(AND(AF5=0,AF70&gt;=0),,AF70/AF5)</f>
        <v>9.7970379421755908E-3</v>
      </c>
      <c r="AH70" s="30">
        <f>IF(AND(AF124=0,AF70&gt;=0),,AF70/AF124)</f>
        <v>4.5092308399719519E-2</v>
      </c>
      <c r="AI70" s="30">
        <f t="shared" si="6"/>
        <v>-0.59039481653196335</v>
      </c>
      <c r="AJ70" s="63">
        <f t="shared" si="7"/>
        <v>1328.39</v>
      </c>
      <c r="AK70" s="30">
        <f>IF(AND(AJ5=0,AJ70&gt;=0),,AJ70/AJ5)</f>
        <v>1.0479819017433048E-2</v>
      </c>
      <c r="AL70" s="47">
        <f>IF(AND(AJ124=0,AJ70&gt;=0),,AJ70/AJ124)</f>
        <v>3.8779040710709214E-2</v>
      </c>
      <c r="AM70" s="72">
        <v>302.17</v>
      </c>
      <c r="AN70" s="30">
        <f>IF(AND(AM5=0,AM70&gt;=0),,AM70/AM5)</f>
        <v>8.198295822360941E-3</v>
      </c>
      <c r="AO70" s="30">
        <f>IF(AND(AM124=0,AM70&gt;=0),,AM70/AM124)</f>
        <v>3.3839558586212654E-2</v>
      </c>
      <c r="AP70" s="30">
        <f t="shared" si="8"/>
        <v>-0.70217232746555225</v>
      </c>
      <c r="AQ70" s="63">
        <f t="shared" si="9"/>
        <v>1630.5600000000002</v>
      </c>
      <c r="AR70" s="30">
        <f>IF(AND(AQ5=0,AQ70&gt;=0),,AQ70/AQ5)</f>
        <v>9.9658575743414631E-3</v>
      </c>
      <c r="AS70" s="47">
        <f>IF(AND(AQ124=0,AQ70&gt;=0),,AQ70/AQ124)</f>
        <v>3.7757685855108913E-2</v>
      </c>
      <c r="AT70" s="72">
        <f t="shared" ref="AT70:AT83" si="24">+V70*2</f>
        <v>1532.2560000000001</v>
      </c>
      <c r="AU70" s="30">
        <f>IF(AND(AT5=0,AT70&gt;=0),,AT70/AT5)</f>
        <v>1.3440842105263159E-2</v>
      </c>
      <c r="AV70" s="47">
        <f t="shared" ref="AV70:AV133" si="25">IF(AND(AT70=0,AQ70&gt;0),100%,IF(AND(AT70&lt;0,AQ70=0),(AT70-AQ70)/AT70,IF(AND(AT70&gt;0,AQ70&gt;0),(AQ70-AT70)/AT70,IF(AND(AT70=0,AQ70=0),0,(AQ70-AT70)/AT70))))</f>
        <v>6.4156381179124172E-2</v>
      </c>
      <c r="AW70" s="72">
        <f t="shared" si="15"/>
        <v>271.76000000000005</v>
      </c>
      <c r="AX70" s="30">
        <f>IF(AND(AW5=0,AW70&gt;=0),,AW70/AW5)</f>
        <v>9.3710344827586216E-3</v>
      </c>
      <c r="AY70" s="47">
        <f>IF(AND(AW124=0,AW70&gt;=0),,AW70/AW124)</f>
        <v>3.6055683051051654E-2</v>
      </c>
      <c r="AZ70" s="72">
        <f t="shared" ref="AZ70:AZ83" si="26">+AT70/6</f>
        <v>255.376</v>
      </c>
      <c r="BA70" s="30">
        <f>IF(AND(AZ5=0,AZ70&gt;=0),,AZ70/AZ5)</f>
        <v>1.3440842105263157E-2</v>
      </c>
      <c r="BB70" s="47">
        <f t="shared" ref="BB70:BB133" si="27">IF(AND(AZ70=0,AW70&gt;0),100%,IF(AND(AZ70&lt;0,AW70=0),(AZ70-AW70)/AZ70,IF(AND(AZ70&gt;0,AW70&gt;0),(AW70-AZ70)/AZ70,IF(AND(AZ70=0,AW70=0),0,(AW70-AZ70)/AZ70))))</f>
        <v>6.4156381179124283E-2</v>
      </c>
    </row>
    <row r="71" spans="1:54" hidden="1" outlineLevel="1" x14ac:dyDescent="0.3">
      <c r="A71" s="29" t="s">
        <v>69</v>
      </c>
      <c r="B71" s="72">
        <v>8412.83</v>
      </c>
      <c r="C71" s="30">
        <f>IF(AND(B5=0,B71&gt;=0),,B71/B5)</f>
        <v>3.1686557008800895E-2</v>
      </c>
      <c r="D71" s="47">
        <f>IF(AND(B124=0,B71&gt;=0),"Validar",B71/B124)</f>
        <v>0.11601736723927693</v>
      </c>
      <c r="E71" s="72">
        <v>598.38</v>
      </c>
      <c r="F71" s="30">
        <f>IF(AND(E5=0,E71&gt;=0),,E71/E5)</f>
        <v>2.6221114837773337E-2</v>
      </c>
      <c r="G71" s="30">
        <f>IF(AND(E124=0,E71&gt;=0),"Validar",E71/E124)</f>
        <v>6.8602992768012322E-2</v>
      </c>
      <c r="H71" s="63">
        <v>835.83</v>
      </c>
      <c r="I71" s="30">
        <f>IF(AND(H5=0,H71&gt;=0),,H71/H5)</f>
        <v>3.4782887333790542E-2</v>
      </c>
      <c r="J71" s="30">
        <f>IF(AND(H124=0,H71&gt;=0),,H71/H124)</f>
        <v>0.13086712406409409</v>
      </c>
      <c r="K71" s="30">
        <f t="shared" si="18"/>
        <v>0.39682141782813607</v>
      </c>
      <c r="L71" s="63">
        <f t="shared" si="19"/>
        <v>1434.21</v>
      </c>
      <c r="M71" s="30">
        <f>IF(AND(L5=0,L71&gt;=0),,L71/L5)</f>
        <v>3.0612506259276858E-2</v>
      </c>
      <c r="N71" s="47">
        <f>IF(AND(L124=0,L71&gt;=0),,L71/L124)</f>
        <v>9.49228351959929E-2</v>
      </c>
      <c r="O71" s="72">
        <v>607.54999999999995</v>
      </c>
      <c r="P71" s="30">
        <f>IF(AND(O5=0,O71&gt;=0),,O71/O5)</f>
        <v>2.4785525954531377E-2</v>
      </c>
      <c r="Q71" s="30">
        <f>IF(AND(O124=0,O71&gt;=0),,O71/O124)</f>
        <v>0.11227431485964556</v>
      </c>
      <c r="R71" s="30">
        <f t="shared" si="20"/>
        <v>-0.27311773925319749</v>
      </c>
      <c r="S71" s="63">
        <f t="shared" si="21"/>
        <v>2041.76</v>
      </c>
      <c r="T71" s="30">
        <f>IF(AND(S5=0,S71&gt;=0),,S71/S5)</f>
        <v>2.8611005041145415E-2</v>
      </c>
      <c r="U71" s="47">
        <f>IF(AND(S124=0,S71&gt;=0),,S71/S124)</f>
        <v>9.9498453255570538E-2</v>
      </c>
      <c r="V71" s="72">
        <f>+(880*3)-V70</f>
        <v>1873.8719999999998</v>
      </c>
      <c r="W71" s="30">
        <f>IF(AND(V5=0,V71&gt;=0),,V71/V5)</f>
        <v>3.2874947368421052E-2</v>
      </c>
      <c r="X71" s="47">
        <f t="shared" si="22"/>
        <v>8.9594166517243529E-2</v>
      </c>
      <c r="Y71" s="72">
        <v>522.89</v>
      </c>
      <c r="Z71" s="30">
        <f>IF(AND(Y5=0,Y71&gt;=0),,Y71/Y5)</f>
        <v>2.2381019642085168E-2</v>
      </c>
      <c r="AA71" s="30">
        <f>IF(AND(Y124=0,Y71&gt;=0),,Y71/Y124)</f>
        <v>7.7172956921641889E-2</v>
      </c>
      <c r="AB71" s="30">
        <f t="shared" si="17"/>
        <v>-0.13934655583902555</v>
      </c>
      <c r="AC71" s="63">
        <f t="shared" si="23"/>
        <v>2564.65</v>
      </c>
      <c r="AD71" s="30">
        <f>IF(AND(AC5=0,AC71&gt;=0),,AC71/AC5)</f>
        <v>2.7074446943468968E-2</v>
      </c>
      <c r="AE71" s="47">
        <f>IF(AND(AC124=0,AC71&gt;=0),,AC71/AC124)</f>
        <v>9.3956714663790547E-2</v>
      </c>
      <c r="AF71" s="72">
        <v>492.19</v>
      </c>
      <c r="AG71" s="30">
        <f>IF(AND(AF5=0,AF71&gt;=0),,AF71/AF5)</f>
        <v>1.5365998867975539E-2</v>
      </c>
      <c r="AH71" s="30">
        <f>IF(AND(AF124=0,AF71&gt;=0),,AF71/AF124)</f>
        <v>7.0724270326815428E-2</v>
      </c>
      <c r="AI71" s="30">
        <f t="shared" si="6"/>
        <v>-0.73734065080218925</v>
      </c>
      <c r="AJ71" s="63">
        <f t="shared" si="7"/>
        <v>3056.84</v>
      </c>
      <c r="AK71" s="30">
        <f>IF(AND(AJ5=0,AJ71&gt;=0),,AJ71/AJ5)</f>
        <v>2.4115756641686577E-2</v>
      </c>
      <c r="AL71" s="47">
        <f>IF(AND(AJ124=0,AJ71&gt;=0),,AJ71/AJ124)</f>
        <v>8.923683768029296E-2</v>
      </c>
      <c r="AM71" s="72">
        <v>493.94</v>
      </c>
      <c r="AN71" s="30">
        <f>IF(AND(AM5=0,AM71&gt;=0),,AM71/AM5)</f>
        <v>1.3401284834685652E-2</v>
      </c>
      <c r="AO71" s="30">
        <f>IF(AND(AM124=0,AM71&gt;=0),,AM71/AM124)</f>
        <v>5.5315589132190084E-2</v>
      </c>
      <c r="AP71" s="30">
        <f t="shared" si="8"/>
        <v>-0.80740451913516464</v>
      </c>
      <c r="AQ71" s="63">
        <f t="shared" si="9"/>
        <v>3550.78</v>
      </c>
      <c r="AR71" s="30">
        <f>IF(AND(AQ5=0,AQ71&gt;=0),,AQ71/AQ5)</f>
        <v>2.1702094837246208E-2</v>
      </c>
      <c r="AS71" s="47">
        <f>IF(AND(AQ124=0,AQ71&gt;=0),,AQ71/AQ124)</f>
        <v>8.2222816566457926E-2</v>
      </c>
      <c r="AT71" s="72">
        <f t="shared" si="24"/>
        <v>3747.7439999999997</v>
      </c>
      <c r="AU71" s="30">
        <f>IF(AND(AT5=0,AT71&gt;=0),,AT71/AT5)</f>
        <v>3.2874947368421052E-2</v>
      </c>
      <c r="AV71" s="47">
        <f t="shared" si="25"/>
        <v>-5.2555350632273574E-2</v>
      </c>
      <c r="AW71" s="72">
        <f>+AZ71</f>
        <v>624.62399999999991</v>
      </c>
      <c r="AX71" s="30">
        <f>IF(AND(AW5=0,AW71&gt;=0),,AW71/AW5)</f>
        <v>2.1538758620689651E-2</v>
      </c>
      <c r="AY71" s="47">
        <f>IF(AND(AW124=0,AW71&gt;=0),,AW71/AW124)</f>
        <v>8.2871816934354137E-2</v>
      </c>
      <c r="AZ71" s="72">
        <f t="shared" si="26"/>
        <v>624.62399999999991</v>
      </c>
      <c r="BA71" s="30">
        <f>IF(AND(AZ5=0,AZ71&gt;=0),,AZ71/AZ5)</f>
        <v>3.2874947368421045E-2</v>
      </c>
      <c r="BB71" s="47">
        <f t="shared" si="27"/>
        <v>0</v>
      </c>
    </row>
    <row r="72" spans="1:54" hidden="1" outlineLevel="1" x14ac:dyDescent="0.3">
      <c r="A72" s="29" t="s">
        <v>64</v>
      </c>
      <c r="B72" s="72">
        <v>725.78</v>
      </c>
      <c r="C72" s="30">
        <f>IF(AND(B5=0,B72&gt;=0),,B72/B5)</f>
        <v>2.7336186926215683E-3</v>
      </c>
      <c r="D72" s="47">
        <f>IF(AND(B124=0,B72&gt;=0),"Validar",B72/B124)</f>
        <v>1.0008889374315469E-2</v>
      </c>
      <c r="E72" s="72"/>
      <c r="F72" s="30">
        <f>IF(AND(E5=0,E72&gt;=0),,E72/E5)</f>
        <v>0</v>
      </c>
      <c r="G72" s="30">
        <f>IF(AND(E124=0,E72&gt;=0),"Validar",E72/E124)</f>
        <v>0</v>
      </c>
      <c r="H72" s="63">
        <v>5</v>
      </c>
      <c r="I72" s="30">
        <f>IF(AND(H5=0,H72&gt;=0),,H72/H5)</f>
        <v>2.0807393449499625E-4</v>
      </c>
      <c r="J72" s="30">
        <f>IF(AND(H124=0,H72&gt;=0),,H72/H124)</f>
        <v>7.8285730390207384E-4</v>
      </c>
      <c r="K72" s="30">
        <f t="shared" si="18"/>
        <v>1</v>
      </c>
      <c r="L72" s="63">
        <f t="shared" si="19"/>
        <v>5</v>
      </c>
      <c r="M72" s="30">
        <f>IF(AND(L5=0,L72&gt;=0),,L72/L5)</f>
        <v>1.0672253804978649E-4</v>
      </c>
      <c r="N72" s="47">
        <f>IF(AND(L124=0,L72&gt;=0),,L72/L124)</f>
        <v>3.3092376707732099E-4</v>
      </c>
      <c r="O72" s="72">
        <v>10</v>
      </c>
      <c r="P72" s="30">
        <f>IF(AND(O5=0,O72&gt;=0),,O72/O5)</f>
        <v>4.079586199412621E-4</v>
      </c>
      <c r="Q72" s="30">
        <f>IF(AND(O124=0,O72&gt;=0),,O72/O124)</f>
        <v>1.847984772605474E-3</v>
      </c>
      <c r="R72" s="30">
        <f t="shared" si="20"/>
        <v>1</v>
      </c>
      <c r="S72" s="63">
        <f t="shared" si="21"/>
        <v>15</v>
      </c>
      <c r="T72" s="30">
        <f>IF(AND(S5=0,S72&gt;=0),,S72/S5)</f>
        <v>2.1019369348854969E-4</v>
      </c>
      <c r="U72" s="47">
        <f>IF(AND(S124=0,S72&gt;=0),,S72/S124)</f>
        <v>7.3097562829791849E-4</v>
      </c>
      <c r="V72" s="72">
        <f>5*3</f>
        <v>15</v>
      </c>
      <c r="W72" s="30">
        <f>IF(AND(V5=0,V72&gt;=0),,V72/V5)</f>
        <v>2.631578947368421E-4</v>
      </c>
      <c r="X72" s="47">
        <f t="shared" si="22"/>
        <v>0</v>
      </c>
      <c r="Y72" s="72"/>
      <c r="Z72" s="30">
        <f>IF(AND(Y5=0,Y72&gt;=0),,Y72/Y5)</f>
        <v>0</v>
      </c>
      <c r="AA72" s="30">
        <f>IF(AND(Y124=0,Y72&gt;=0),,Y72/Y124)</f>
        <v>0</v>
      </c>
      <c r="AB72" s="30">
        <f t="shared" si="17"/>
        <v>-1</v>
      </c>
      <c r="AC72" s="63">
        <f t="shared" si="23"/>
        <v>15</v>
      </c>
      <c r="AD72" s="30">
        <f>IF(AND(AC5=0,AC72&gt;=0),,AC72/AC5)</f>
        <v>1.5835170652994931E-4</v>
      </c>
      <c r="AE72" s="47">
        <f>IF(AND(AC124=0,AC72&gt;=0),,AC72/AC124)</f>
        <v>5.4952945624426653E-4</v>
      </c>
      <c r="AF72" s="72"/>
      <c r="AG72" s="30">
        <f>IF(AND(AF5=0,AF72&gt;=0),,AF72/AF5)</f>
        <v>0</v>
      </c>
      <c r="AH72" s="30">
        <f>IF(AND(AF124=0,AF72&gt;=0),,AF72/AF124)</f>
        <v>0</v>
      </c>
      <c r="AI72" s="30">
        <f t="shared" ref="AI72:AI115" si="28">IF(AND(V72=0,AF72&gt;0),100%,IF(AND(V72&lt;0,AF72=0),(V72-AF72)/V72,IF(AND(V72&gt;0,AF72&gt;0),(AF72-V72)/V72,IF(AND(V72=0,AF72=0),0,(AF72-V72)/V72))))</f>
        <v>-1</v>
      </c>
      <c r="AJ72" s="63">
        <f t="shared" ref="AJ72:AJ135" si="29">+AC72+AF72</f>
        <v>15</v>
      </c>
      <c r="AK72" s="30">
        <f>IF(AND(AJ5=0,AJ72&gt;=0),,AJ72/AJ5)</f>
        <v>1.1833669725118053E-4</v>
      </c>
      <c r="AL72" s="47">
        <f>IF(AND(AJ124=0,AJ72&gt;=0),,AJ72/AJ124)</f>
        <v>4.3788767655631117E-4</v>
      </c>
      <c r="AM72" s="72"/>
      <c r="AN72" s="30">
        <f>IF(AND(AM5=0,AM72&gt;=0),,AM72/AM5)</f>
        <v>0</v>
      </c>
      <c r="AO72" s="30">
        <f>IF(AND(AM124=0,AM72&gt;=0),,AM72/AM124)</f>
        <v>0</v>
      </c>
      <c r="AP72" s="30">
        <f t="shared" ref="AP72:AP115" si="30">IF(AND(AC72=0,AM72&gt;0),100%,IF(AND(AC72&lt;0,AM72=0),(AC72-AM72)/AC72,IF(AND(AC72&gt;0,AM72&gt;0),(AM72-AC72)/AC72,IF(AND(AC72=0,AM72=0),0,(AM72-AC72)/AC72))))</f>
        <v>-1</v>
      </c>
      <c r="AQ72" s="63">
        <f t="shared" ref="AQ72:AQ135" si="31">+AJ72+AM72</f>
        <v>15</v>
      </c>
      <c r="AR72" s="30">
        <f>IF(AND(AQ5=0,AQ72&gt;=0),,AQ72/AQ5)</f>
        <v>9.1678848748357578E-5</v>
      </c>
      <c r="AS72" s="47">
        <f>IF(AND(AQ124=0,AQ72&gt;=0),,AQ72/AQ124)</f>
        <v>3.4734403384520266E-4</v>
      </c>
      <c r="AT72" s="72">
        <f t="shared" si="24"/>
        <v>30</v>
      </c>
      <c r="AU72" s="30">
        <f>IF(AND(AT5=0,AT72&gt;=0),,AT72/AT5)</f>
        <v>2.631578947368421E-4</v>
      </c>
      <c r="AV72" s="47">
        <f t="shared" si="25"/>
        <v>-0.5</v>
      </c>
      <c r="AW72" s="72">
        <f>+AZ72</f>
        <v>5</v>
      </c>
      <c r="AX72" s="30">
        <f>IF(AND(AW5=0,AW72&gt;=0),,AW72/AW5)</f>
        <v>1.7241379310344826E-4</v>
      </c>
      <c r="AY72" s="47">
        <f>IF(AND(AW124=0,AW72&gt;=0),,AW72/AW124)</f>
        <v>6.6337362104525405E-4</v>
      </c>
      <c r="AZ72" s="72">
        <f t="shared" si="26"/>
        <v>5</v>
      </c>
      <c r="BA72" s="30">
        <f>IF(AND(AZ5=0,AZ72&gt;=0),,AZ72/AZ5)</f>
        <v>2.631578947368421E-4</v>
      </c>
      <c r="BB72" s="47">
        <f t="shared" si="27"/>
        <v>0</v>
      </c>
    </row>
    <row r="73" spans="1:54" hidden="1" outlineLevel="1" x14ac:dyDescent="0.3">
      <c r="A73" s="29" t="s">
        <v>65</v>
      </c>
      <c r="B73" s="72">
        <v>228.83</v>
      </c>
      <c r="C73" s="30">
        <f>IF(AND(B5=0,B73&gt;=0),,B73/B5)</f>
        <v>8.6187820749069081E-4</v>
      </c>
      <c r="D73" s="47">
        <f>IF(AND(B124=0,B73&gt;=0),"Validar",B73/B124)</f>
        <v>3.1556865104089516E-3</v>
      </c>
      <c r="E73" s="72"/>
      <c r="F73" s="30">
        <f>IF(AND(E5=0,E73&gt;=0),,E73/E5)</f>
        <v>0</v>
      </c>
      <c r="G73" s="30">
        <f>IF(AND(E124=0,E73&gt;=0),"Validar",E73/E124)</f>
        <v>0</v>
      </c>
      <c r="H73" s="63">
        <v>49.59</v>
      </c>
      <c r="I73" s="30">
        <f>IF(AND(H5=0,H73&gt;=0),,H73/H5)</f>
        <v>2.0636772823213732E-3</v>
      </c>
      <c r="J73" s="30">
        <f>IF(AND(H124=0,H73&gt;=0),,H73/H124)</f>
        <v>7.7643787401007695E-3</v>
      </c>
      <c r="K73" s="30">
        <f t="shared" si="18"/>
        <v>1</v>
      </c>
      <c r="L73" s="63">
        <f t="shared" si="19"/>
        <v>49.59</v>
      </c>
      <c r="M73" s="30">
        <f>IF(AND(L5=0,L73&gt;=0),,L73/L5)</f>
        <v>1.0584741323777826E-3</v>
      </c>
      <c r="N73" s="47">
        <f>IF(AND(L124=0,L73&gt;=0),,L73/L124)</f>
        <v>3.2821019218728697E-3</v>
      </c>
      <c r="O73" s="72"/>
      <c r="P73" s="30">
        <f>IF(AND(O5=0,O73&gt;=0),,O73/O5)</f>
        <v>0</v>
      </c>
      <c r="Q73" s="30">
        <f>IF(AND(O124=0,O73&gt;=0),,O73/O124)</f>
        <v>0</v>
      </c>
      <c r="R73" s="30">
        <f t="shared" si="20"/>
        <v>-1</v>
      </c>
      <c r="S73" s="63">
        <f t="shared" si="21"/>
        <v>49.59</v>
      </c>
      <c r="T73" s="30">
        <f>IF(AND(S5=0,S73&gt;=0),,S73/S5)</f>
        <v>6.9490035067314539E-4</v>
      </c>
      <c r="U73" s="47">
        <f>IF(AND(S124=0,S73&gt;=0),,S73/S124)</f>
        <v>2.4166054271529186E-3</v>
      </c>
      <c r="V73" s="72">
        <f>21.92*3</f>
        <v>65.760000000000005</v>
      </c>
      <c r="W73" s="30">
        <f>IF(AND(V5=0,V73&gt;=0),,V73/V5)</f>
        <v>1.1536842105263159E-3</v>
      </c>
      <c r="X73" s="47">
        <f t="shared" si="22"/>
        <v>-0.24589416058394162</v>
      </c>
      <c r="Y73" s="72"/>
      <c r="Z73" s="30">
        <f>IF(AND(Y5=0,Y73&gt;=0),,Y73/Y5)</f>
        <v>0</v>
      </c>
      <c r="AA73" s="30">
        <f>IF(AND(Y124=0,Y73&gt;=0),,Y73/Y124)</f>
        <v>0</v>
      </c>
      <c r="AB73" s="30">
        <f t="shared" si="17"/>
        <v>0</v>
      </c>
      <c r="AC73" s="63">
        <f t="shared" si="23"/>
        <v>49.59</v>
      </c>
      <c r="AD73" s="30">
        <f>IF(AND(AC5=0,AC73&gt;=0),,AC73/AC5)</f>
        <v>5.2351074178801245E-4</v>
      </c>
      <c r="AE73" s="47">
        <f>IF(AND(AC124=0,AC73&gt;=0),,AC73/AC124)</f>
        <v>1.8167443823435454E-3</v>
      </c>
      <c r="AF73" s="72"/>
      <c r="AG73" s="30">
        <f>IF(AND(AF5=0,AF73&gt;=0),,AF73/AF5)</f>
        <v>0</v>
      </c>
      <c r="AH73" s="30">
        <f>IF(AND(AF124=0,AF73&gt;=0),,AF73/AF124)</f>
        <v>0</v>
      </c>
      <c r="AI73" s="30">
        <f t="shared" si="28"/>
        <v>-1</v>
      </c>
      <c r="AJ73" s="63">
        <f t="shared" si="29"/>
        <v>49.59</v>
      </c>
      <c r="AK73" s="30">
        <f>IF(AND(AJ5=0,AJ73&gt;=0),,AJ73/AJ5)</f>
        <v>3.9122112111240285E-4</v>
      </c>
      <c r="AL73" s="47">
        <f>IF(AND(AJ124=0,AJ73&gt;=0),,AJ73/AJ124)</f>
        <v>1.4476566586951649E-3</v>
      </c>
      <c r="AM73" s="72"/>
      <c r="AN73" s="30">
        <f>IF(AND(AM5=0,AM73&gt;=0),,AM73/AM5)</f>
        <v>0</v>
      </c>
      <c r="AO73" s="30">
        <f>IF(AND(AM124=0,AM73&gt;=0),,AM73/AM124)</f>
        <v>0</v>
      </c>
      <c r="AP73" s="30">
        <f t="shared" si="30"/>
        <v>-1</v>
      </c>
      <c r="AQ73" s="63">
        <f t="shared" si="31"/>
        <v>49.59</v>
      </c>
      <c r="AR73" s="30">
        <f>IF(AND(AQ5=0,AQ73&gt;=0),,AQ73/AQ5)</f>
        <v>3.0309027396207015E-4</v>
      </c>
      <c r="AS73" s="47">
        <f>IF(AND(AQ124=0,AQ73&gt;=0),,AQ73/AQ124)</f>
        <v>1.1483193758922402E-3</v>
      </c>
      <c r="AT73" s="72">
        <f t="shared" si="24"/>
        <v>131.52000000000001</v>
      </c>
      <c r="AU73" s="30">
        <f>IF(AND(AT5=0,AT73&gt;=0),,AT73/AT5)</f>
        <v>1.1536842105263159E-3</v>
      </c>
      <c r="AV73" s="47">
        <f t="shared" si="25"/>
        <v>-0.62294708029197077</v>
      </c>
      <c r="AW73" s="72">
        <f>+AZ73</f>
        <v>21.92</v>
      </c>
      <c r="AX73" s="30">
        <f>IF(AND(AW5=0,AW73&gt;=0),,AW73/AW5)</f>
        <v>7.5586206896551726E-4</v>
      </c>
      <c r="AY73" s="47">
        <f>IF(AND(AW124=0,AW73&gt;=0),,AW73/AW124)</f>
        <v>2.9082299546623939E-3</v>
      </c>
      <c r="AZ73" s="72">
        <f t="shared" si="26"/>
        <v>21.92</v>
      </c>
      <c r="BA73" s="30">
        <f>IF(AND(AZ5=0,AZ73&gt;=0),,AZ73/AZ5)</f>
        <v>1.1536842105263159E-3</v>
      </c>
      <c r="BB73" s="47">
        <f t="shared" si="27"/>
        <v>0</v>
      </c>
    </row>
    <row r="74" spans="1:54" hidden="1" outlineLevel="1" x14ac:dyDescent="0.3">
      <c r="A74" s="29" t="s">
        <v>66</v>
      </c>
      <c r="B74" s="72">
        <v>928.33</v>
      </c>
      <c r="C74" s="30">
        <f>IF(AND(B5=0,B74&gt;=0),,B74/B5)</f>
        <v>3.4965144271285799E-3</v>
      </c>
      <c r="D74" s="47">
        <f>IF(AND(B124=0,B74&gt;=0),"Validar",B74/B124)</f>
        <v>1.2802160810243159E-2</v>
      </c>
      <c r="E74" s="72"/>
      <c r="F74" s="30">
        <f>IF(AND(E5=0,E74&gt;=0),,E74/E5)</f>
        <v>0</v>
      </c>
      <c r="G74" s="30">
        <f>IF(AND(E124=0,E74&gt;=0),"Validar",E74/E124)</f>
        <v>0</v>
      </c>
      <c r="H74" s="63">
        <v>11.67</v>
      </c>
      <c r="I74" s="30">
        <f>IF(AND(H5=0,H74&gt;=0),,H74/H5)</f>
        <v>4.8564456311132127E-4</v>
      </c>
      <c r="J74" s="30">
        <f>IF(AND(H124=0,H74&gt;=0),,H74/H124)</f>
        <v>1.8271889473074404E-3</v>
      </c>
      <c r="K74" s="30">
        <f t="shared" si="18"/>
        <v>1</v>
      </c>
      <c r="L74" s="63">
        <f t="shared" si="19"/>
        <v>11.67</v>
      </c>
      <c r="M74" s="30">
        <f>IF(AND(L5=0,L74&gt;=0),,L74/L5)</f>
        <v>2.4909040380820165E-4</v>
      </c>
      <c r="N74" s="47">
        <f>IF(AND(L124=0,L74&gt;=0),,L74/L124)</f>
        <v>7.7237607235846717E-4</v>
      </c>
      <c r="O74" s="72"/>
      <c r="P74" s="30">
        <f>IF(AND(O5=0,O74&gt;=0),,O74/O5)</f>
        <v>0</v>
      </c>
      <c r="Q74" s="30">
        <f>IF(AND(O124=0,O74&gt;=0),,O74/O124)</f>
        <v>0</v>
      </c>
      <c r="R74" s="30">
        <f t="shared" si="20"/>
        <v>-1</v>
      </c>
      <c r="S74" s="63">
        <f t="shared" si="21"/>
        <v>11.67</v>
      </c>
      <c r="T74" s="30">
        <f>IF(AND(S5=0,S74&gt;=0),,S74/S5)</f>
        <v>1.6353069353409168E-4</v>
      </c>
      <c r="U74" s="47">
        <f>IF(AND(S124=0,S74&gt;=0),,S74/S124)</f>
        <v>5.6869903881578054E-4</v>
      </c>
      <c r="V74" s="72">
        <f>76*3</f>
        <v>228</v>
      </c>
      <c r="W74" s="30">
        <f>IF(AND(V5=0,V74&gt;=0),,V74/V5)</f>
        <v>4.0000000000000001E-3</v>
      </c>
      <c r="X74" s="47">
        <f t="shared" si="22"/>
        <v>-0.94881578947368428</v>
      </c>
      <c r="Y74" s="72"/>
      <c r="Z74" s="30">
        <f>IF(AND(Y5=0,Y74&gt;=0),,Y74/Y5)</f>
        <v>0</v>
      </c>
      <c r="AA74" s="30">
        <f>IF(AND(Y124=0,Y74&gt;=0),,Y74/Y124)</f>
        <v>0</v>
      </c>
      <c r="AB74" s="30">
        <f t="shared" si="17"/>
        <v>0</v>
      </c>
      <c r="AC74" s="63">
        <f t="shared" si="23"/>
        <v>11.67</v>
      </c>
      <c r="AD74" s="30">
        <f>IF(AND(AC5=0,AC74&gt;=0),,AC74/AC5)</f>
        <v>1.2319762768030055E-4</v>
      </c>
      <c r="AE74" s="47">
        <f>IF(AND(AC124=0,AC74&gt;=0),,AC74/AC124)</f>
        <v>4.2753391695803935E-4</v>
      </c>
      <c r="AF74" s="72"/>
      <c r="AG74" s="30">
        <f>IF(AND(AF5=0,AF74&gt;=0),,AF74/AF5)</f>
        <v>0</v>
      </c>
      <c r="AH74" s="30">
        <f>IF(AND(AF124=0,AF74&gt;=0),,AF74/AF124)</f>
        <v>0</v>
      </c>
      <c r="AI74" s="30">
        <f t="shared" si="28"/>
        <v>-1</v>
      </c>
      <c r="AJ74" s="63">
        <f t="shared" si="29"/>
        <v>11.67</v>
      </c>
      <c r="AK74" s="30">
        <f>IF(AND(AJ5=0,AJ74&gt;=0),,AJ74/AJ5)</f>
        <v>9.2065950461418439E-5</v>
      </c>
      <c r="AL74" s="47">
        <f>IF(AND(AJ124=0,AJ74&gt;=0),,AJ74/AJ124)</f>
        <v>3.4067661236081011E-4</v>
      </c>
      <c r="AM74" s="72"/>
      <c r="AN74" s="30">
        <f>IF(AND(AM5=0,AM74&gt;=0),,AM74/AM5)</f>
        <v>0</v>
      </c>
      <c r="AO74" s="30">
        <f>IF(AND(AM124=0,AM74&gt;=0),,AM74/AM124)</f>
        <v>0</v>
      </c>
      <c r="AP74" s="30">
        <f t="shared" si="30"/>
        <v>-1</v>
      </c>
      <c r="AQ74" s="63">
        <f t="shared" si="31"/>
        <v>11.67</v>
      </c>
      <c r="AR74" s="30">
        <f>IF(AND(AQ5=0,AQ74&gt;=0),,AQ74/AQ5)</f>
        <v>7.1326144326222199E-5</v>
      </c>
      <c r="AS74" s="47">
        <f>IF(AND(AQ124=0,AQ74&gt;=0),,AQ74/AQ124)</f>
        <v>2.7023365833156769E-4</v>
      </c>
      <c r="AT74" s="72">
        <f t="shared" si="24"/>
        <v>456</v>
      </c>
      <c r="AU74" s="30">
        <f>IF(AND(AT5=0,AT74&gt;=0),,AT74/AT5)</f>
        <v>4.0000000000000001E-3</v>
      </c>
      <c r="AV74" s="47">
        <f t="shared" si="25"/>
        <v>-0.97440789473684208</v>
      </c>
      <c r="AW74" s="72">
        <f>+AZ74</f>
        <v>76</v>
      </c>
      <c r="AX74" s="30">
        <f>IF(AND(AW5=0,AW74&gt;=0),,AW74/AW5)</f>
        <v>2.620689655172414E-3</v>
      </c>
      <c r="AY74" s="47">
        <f>IF(AND(AW124=0,AW74&gt;=0),,AW74/AW124)</f>
        <v>1.0083279039887861E-2</v>
      </c>
      <c r="AZ74" s="72">
        <f t="shared" si="26"/>
        <v>76</v>
      </c>
      <c r="BA74" s="30">
        <f>IF(AND(AZ5=0,AZ74&gt;=0),,AZ74/AZ5)</f>
        <v>4.0000000000000001E-3</v>
      </c>
      <c r="BB74" s="47">
        <f t="shared" si="27"/>
        <v>0</v>
      </c>
    </row>
    <row r="75" spans="1:54" hidden="1" outlineLevel="1" x14ac:dyDescent="0.3">
      <c r="A75" s="29" t="s">
        <v>67</v>
      </c>
      <c r="B75" s="72">
        <v>511.76</v>
      </c>
      <c r="C75" s="30">
        <f>IF(AND(B5=0,B75&gt;=0),,B75/B5)</f>
        <v>1.9275217037339331E-3</v>
      </c>
      <c r="D75" s="47">
        <f>IF(AND(B124=0,B75&gt;=0),"Validar",B75/B124)</f>
        <v>7.0574405828208063E-3</v>
      </c>
      <c r="E75" s="72">
        <v>169.14</v>
      </c>
      <c r="F75" s="30">
        <f>IF(AND(E5=0,E75&gt;=0),,E75/E5)</f>
        <v>7.4117439815184032E-3</v>
      </c>
      <c r="G75" s="30">
        <f>IF(AND(E124=0,E75&gt;=0),"Validar",E75/E124)</f>
        <v>1.9391540821520777E-2</v>
      </c>
      <c r="H75" s="63">
        <v>368.35</v>
      </c>
      <c r="I75" s="30">
        <f>IF(AND(H5=0,H75&gt;=0),,H75/H5)</f>
        <v>1.5328806754246374E-2</v>
      </c>
      <c r="J75" s="30">
        <f>IF(AND(H124=0,H75&gt;=0),,H75/H124)</f>
        <v>5.7673097578465789E-2</v>
      </c>
      <c r="K75" s="30">
        <f t="shared" si="18"/>
        <v>1.1777817192857991</v>
      </c>
      <c r="L75" s="63">
        <f t="shared" si="19"/>
        <v>537.49</v>
      </c>
      <c r="M75" s="30">
        <f>IF(AND(L5=0,L75&gt;=0),,L75/L5)</f>
        <v>1.1472459395275948E-2</v>
      </c>
      <c r="N75" s="47">
        <f>IF(AND(L124=0,L75&gt;=0),,L75/L124)</f>
        <v>3.5573643113277847E-2</v>
      </c>
      <c r="O75" s="72"/>
      <c r="P75" s="30">
        <f>IF(AND(O5=0,O75&gt;=0),,O75/O5)</f>
        <v>0</v>
      </c>
      <c r="Q75" s="30">
        <f>IF(AND(O124=0,O75&gt;=0),,O75/O124)</f>
        <v>0</v>
      </c>
      <c r="R75" s="30">
        <f t="shared" si="20"/>
        <v>-1</v>
      </c>
      <c r="S75" s="63">
        <f t="shared" si="21"/>
        <v>537.49</v>
      </c>
      <c r="T75" s="30">
        <f>IF(AND(S5=0,S75&gt;=0),,S75/S5)</f>
        <v>7.5318005542107051E-3</v>
      </c>
      <c r="U75" s="47">
        <f>IF(AND(S124=0,S75&gt;=0),,S75/S124)</f>
        <v>2.6192806030256546E-2</v>
      </c>
      <c r="V75" s="72">
        <f>36.2*3</f>
        <v>108.60000000000001</v>
      </c>
      <c r="W75" s="30">
        <f>IF(AND(V5=0,V75&gt;=0),,V75/V5)</f>
        <v>1.9052631578947369E-3</v>
      </c>
      <c r="X75" s="47">
        <f t="shared" si="22"/>
        <v>3.949263351749539</v>
      </c>
      <c r="Y75" s="72"/>
      <c r="Z75" s="30">
        <f>IF(AND(Y5=0,Y75&gt;=0),,Y75/Y5)</f>
        <v>0</v>
      </c>
      <c r="AA75" s="30">
        <f>IF(AND(Y124=0,Y75&gt;=0),,Y75/Y124)</f>
        <v>0</v>
      </c>
      <c r="AB75" s="30">
        <f t="shared" si="17"/>
        <v>0</v>
      </c>
      <c r="AC75" s="63">
        <f t="shared" si="23"/>
        <v>537.49</v>
      </c>
      <c r="AD75" s="30">
        <f>IF(AND(AC5=0,AC75&gt;=0),,AC75/AC5)</f>
        <v>5.6741639161854976E-3</v>
      </c>
      <c r="AE75" s="47">
        <f>IF(AND(AC124=0,AC75&gt;=0),,AC75/AC124)</f>
        <v>1.9691105829115388E-2</v>
      </c>
      <c r="AF75" s="72"/>
      <c r="AG75" s="30">
        <f>IF(AND(AF5=0,AF75&gt;=0),,AF75/AF5)</f>
        <v>0</v>
      </c>
      <c r="AH75" s="30">
        <f>IF(AND(AF124=0,AF75&gt;=0),,AF75/AF124)</f>
        <v>0</v>
      </c>
      <c r="AI75" s="30">
        <f t="shared" si="28"/>
        <v>-1</v>
      </c>
      <c r="AJ75" s="63">
        <f t="shared" si="29"/>
        <v>537.49</v>
      </c>
      <c r="AK75" s="30">
        <f>IF(AND(AJ5=0,AJ75&gt;=0),,AJ75/AJ5)</f>
        <v>4.240319427035801E-3</v>
      </c>
      <c r="AL75" s="47">
        <f>IF(AND(AJ124=0,AJ75&gt;=0),,AJ75/AJ124)</f>
        <v>1.5690683151483448E-2</v>
      </c>
      <c r="AM75" s="72"/>
      <c r="AN75" s="30">
        <f>IF(AND(AM5=0,AM75&gt;=0),,AM75/AM5)</f>
        <v>0</v>
      </c>
      <c r="AO75" s="30">
        <f>IF(AND(AM124=0,AM75&gt;=0),,AM75/AM124)</f>
        <v>0</v>
      </c>
      <c r="AP75" s="30">
        <f t="shared" si="30"/>
        <v>-1</v>
      </c>
      <c r="AQ75" s="63">
        <f t="shared" si="31"/>
        <v>537.49</v>
      </c>
      <c r="AR75" s="30">
        <f>IF(AND(AQ5=0,AQ75&gt;=0),,AQ75/AQ5)</f>
        <v>3.2850976275836477E-3</v>
      </c>
      <c r="AS75" s="47">
        <f>IF(AND(AQ124=0,AQ75&gt;=0),,AQ75/AQ124)</f>
        <v>1.2446262983430533E-2</v>
      </c>
      <c r="AT75" s="72">
        <f t="shared" si="24"/>
        <v>217.20000000000002</v>
      </c>
      <c r="AU75" s="30">
        <f>IF(AND(AT5=0,AT75&gt;=0),,AT75/AT5)</f>
        <v>1.9052631578947369E-3</v>
      </c>
      <c r="AV75" s="47">
        <f t="shared" si="25"/>
        <v>1.4746316758747695</v>
      </c>
      <c r="AW75" s="72">
        <f t="shared" si="15"/>
        <v>89.581666666666663</v>
      </c>
      <c r="AX75" s="30">
        <f>IF(AND(AW5=0,AW75&gt;=0),,AW75/AW5)</f>
        <v>3.0890229885057472E-3</v>
      </c>
      <c r="AY75" s="47">
        <f>IF(AND(AW124=0,AW75&gt;=0),,AW75/AW124)</f>
        <v>1.188522291918712E-2</v>
      </c>
      <c r="AZ75" s="72">
        <f t="shared" si="26"/>
        <v>36.200000000000003</v>
      </c>
      <c r="BA75" s="30">
        <f>IF(AND(AZ5=0,AZ75&gt;=0),,AZ75/AZ5)</f>
        <v>1.9052631578947369E-3</v>
      </c>
      <c r="BB75" s="47">
        <f t="shared" si="27"/>
        <v>1.4746316758747695</v>
      </c>
    </row>
    <row r="76" spans="1:54" hidden="1" outlineLevel="1" x14ac:dyDescent="0.3">
      <c r="A76" s="29" t="s">
        <v>68</v>
      </c>
      <c r="B76" s="72">
        <v>94.25</v>
      </c>
      <c r="C76" s="30">
        <f>IF(AND(B5=0,B76&gt;=0),,B76/B5)</f>
        <v>3.5498851136650614E-4</v>
      </c>
      <c r="D76" s="47">
        <f>IF(AND(B124=0,B76&gt;=0),"Validar",B76/B124)</f>
        <v>1.2997572591270537E-3</v>
      </c>
      <c r="E76" s="72">
        <v>11.38</v>
      </c>
      <c r="F76" s="30">
        <f>IF(AND(E5=0,E76&gt;=0),,E76/E5)</f>
        <v>4.9867356337755374E-4</v>
      </c>
      <c r="G76" s="30">
        <f>IF(AND(E124=0,E76&gt;=0),"Validar",E76/E124)</f>
        <v>1.3046927666365525E-3</v>
      </c>
      <c r="H76" s="63">
        <v>5.0199999999999996</v>
      </c>
      <c r="I76" s="30">
        <f>IF(AND(H5=0,H76&gt;=0),,H76/H5)</f>
        <v>2.0890623023297623E-4</v>
      </c>
      <c r="J76" s="30">
        <f>IF(AND(H124=0,H76&gt;=0),,H76/H124)</f>
        <v>7.8598873311768206E-4</v>
      </c>
      <c r="K76" s="30">
        <f t="shared" si="18"/>
        <v>-0.55887521968365561</v>
      </c>
      <c r="L76" s="63">
        <f t="shared" si="19"/>
        <v>16.399999999999999</v>
      </c>
      <c r="M76" s="30">
        <f>IF(AND(L5=0,L76&gt;=0),,L76/L5)</f>
        <v>3.5004992480329965E-4</v>
      </c>
      <c r="N76" s="47">
        <f>IF(AND(L124=0,L76&gt;=0),,L76/L124)</f>
        <v>1.0854299560136126E-3</v>
      </c>
      <c r="O76" s="72">
        <v>4.34</v>
      </c>
      <c r="P76" s="30">
        <f>IF(AND(O5=0,O76&gt;=0),,O76/O5)</f>
        <v>1.7705404105450775E-4</v>
      </c>
      <c r="Q76" s="30">
        <f>IF(AND(O124=0,O76&gt;=0),,O76/O124)</f>
        <v>8.0202539131077571E-4</v>
      </c>
      <c r="R76" s="30">
        <f t="shared" si="20"/>
        <v>-0.13545816733067725</v>
      </c>
      <c r="S76" s="63">
        <f t="shared" si="21"/>
        <v>20.74</v>
      </c>
      <c r="T76" s="30">
        <f>IF(AND(S5=0,S76&gt;=0),,S76/S5)</f>
        <v>2.9062781353016804E-4</v>
      </c>
      <c r="U76" s="47">
        <f>IF(AND(S124=0,S76&gt;=0),,S76/S124)</f>
        <v>1.0106956353932552E-3</v>
      </c>
      <c r="V76" s="72">
        <f>9.37*3</f>
        <v>28.11</v>
      </c>
      <c r="W76" s="30">
        <f>IF(AND(V5=0,V76&gt;=0),,V76/V5)</f>
        <v>4.9315789473684205E-4</v>
      </c>
      <c r="X76" s="47">
        <f t="shared" si="22"/>
        <v>-0.26218427605834227</v>
      </c>
      <c r="Y76" s="72">
        <v>3.31</v>
      </c>
      <c r="Z76" s="30">
        <f>IF(AND(Y5=0,Y76&gt;=0),,Y76/Y5)</f>
        <v>1.4167640424429979E-4</v>
      </c>
      <c r="AA76" s="30">
        <f>IF(AND(Y124=0,Y76&gt;=0),,Y76/Y124)</f>
        <v>4.8852050605411213E-4</v>
      </c>
      <c r="AB76" s="30">
        <f t="shared" si="17"/>
        <v>-0.23732718894009214</v>
      </c>
      <c r="AC76" s="63">
        <f t="shared" si="23"/>
        <v>24.049999999999997</v>
      </c>
      <c r="AD76" s="30">
        <f>IF(AND(AC5=0,AC76&gt;=0),,AC76/AC5)</f>
        <v>2.5389056946968538E-4</v>
      </c>
      <c r="AE76" s="47">
        <f>IF(AND(AC124=0,AC76&gt;=0),,AC76/AC124)</f>
        <v>8.8107889484497393E-4</v>
      </c>
      <c r="AF76" s="72">
        <v>9.07</v>
      </c>
      <c r="AG76" s="30">
        <f>IF(AND(AF5=0,AF76&gt;=0),,AF76/AF5)</f>
        <v>2.8316221323581979E-4</v>
      </c>
      <c r="AH76" s="30">
        <f>IF(AND(AF124=0,AF76&gt;=0),,AF76/AF124)</f>
        <v>1.3032957432378065E-3</v>
      </c>
      <c r="AI76" s="30">
        <f t="shared" si="28"/>
        <v>-0.67733902525791534</v>
      </c>
      <c r="AJ76" s="63">
        <f t="shared" si="29"/>
        <v>33.119999999999997</v>
      </c>
      <c r="AK76" s="30">
        <f>IF(AND(AJ5=0,AJ76&gt;=0),,AJ76/AJ5)</f>
        <v>2.6128742753060659E-4</v>
      </c>
      <c r="AL76" s="47">
        <f>IF(AND(AJ124=0,AJ76&gt;=0),,AJ76/AJ124)</f>
        <v>9.6685598983633505E-4</v>
      </c>
      <c r="AM76" s="72">
        <v>3.55</v>
      </c>
      <c r="AN76" s="30">
        <f>IF(AND(AM5=0,AM76&gt;=0),,AM76/AM5)</f>
        <v>9.6316478040114306E-5</v>
      </c>
      <c r="AO76" s="30">
        <f>IF(AND(AM124=0,AM76&gt;=0),,AM76/AM124)</f>
        <v>3.9755909911988251E-4</v>
      </c>
      <c r="AP76" s="30">
        <f t="shared" si="30"/>
        <v>-0.85239085239085233</v>
      </c>
      <c r="AQ76" s="63">
        <f t="shared" si="31"/>
        <v>36.669999999999995</v>
      </c>
      <c r="AR76" s="30">
        <f>IF(AND(AQ5=0,AQ76&gt;=0),,AQ76/AQ5)</f>
        <v>2.2412422557348477E-4</v>
      </c>
      <c r="AS76" s="47">
        <f>IF(AND(AQ124=0,AQ76&gt;=0),,AQ76/AQ124)</f>
        <v>8.4914038140690537E-4</v>
      </c>
      <c r="AT76" s="72">
        <f t="shared" si="24"/>
        <v>56.22</v>
      </c>
      <c r="AU76" s="30">
        <f>IF(AND(AT5=0,AT76&gt;=0),,AT76/AT5)</f>
        <v>4.9315789473684205E-4</v>
      </c>
      <c r="AV76" s="47">
        <f t="shared" si="25"/>
        <v>-0.34774101743151914</v>
      </c>
      <c r="AW76" s="72">
        <f t="shared" ref="AW76:AW81" si="32">+AZ76</f>
        <v>9.3699999999999992</v>
      </c>
      <c r="AX76" s="30">
        <f>IF(AND(AW5=0,AW76&gt;=0),,AW76/AW5)</f>
        <v>3.2310344827586205E-4</v>
      </c>
      <c r="AY76" s="47">
        <f>IF(AND(AW124=0,AW76&gt;=0),,AW76/AW124)</f>
        <v>1.2431621658388059E-3</v>
      </c>
      <c r="AZ76" s="72">
        <f t="shared" si="26"/>
        <v>9.3699999999999992</v>
      </c>
      <c r="BA76" s="30">
        <f>IF(AND(AZ5=0,AZ76&gt;=0),,AZ76/AZ5)</f>
        <v>4.9315789473684205E-4</v>
      </c>
      <c r="BB76" s="47">
        <f t="shared" si="27"/>
        <v>0</v>
      </c>
    </row>
    <row r="77" spans="1:54" hidden="1" outlineLevel="1" x14ac:dyDescent="0.3">
      <c r="A77" s="29" t="s">
        <v>70</v>
      </c>
      <c r="B77" s="72"/>
      <c r="C77" s="30">
        <f>IF(AND(B5=0,B77&gt;=0),,B77/B5)</f>
        <v>0</v>
      </c>
      <c r="D77" s="47">
        <f>IF(AND(B124=0,B77&gt;=0),"Validar",B77/B124)</f>
        <v>0</v>
      </c>
      <c r="E77" s="72"/>
      <c r="F77" s="30">
        <f>IF(AND(E5=0,E77&gt;=0),,E77/E5)</f>
        <v>0</v>
      </c>
      <c r="G77" s="30">
        <f>IF(AND(E124=0,E77&gt;=0),"Validar",E77/E124)</f>
        <v>0</v>
      </c>
      <c r="I77" s="30">
        <f>IF(AND(H5=0,H77&gt;=0),,H77/H5)</f>
        <v>0</v>
      </c>
      <c r="J77" s="30">
        <f>IF(AND(H124=0,H77&gt;=0),,H77/H124)</f>
        <v>0</v>
      </c>
      <c r="K77" s="30">
        <f t="shared" si="18"/>
        <v>0</v>
      </c>
      <c r="L77" s="63">
        <f t="shared" si="19"/>
        <v>0</v>
      </c>
      <c r="M77" s="30">
        <f>IF(AND(L5=0,L77&gt;=0),,L77/L5)</f>
        <v>0</v>
      </c>
      <c r="N77" s="47">
        <f>IF(AND(L124=0,L77&gt;=0),,L77/L124)</f>
        <v>0</v>
      </c>
      <c r="O77" s="72"/>
      <c r="P77" s="30">
        <f>IF(AND(O5=0,O77&gt;=0),,O77/O5)</f>
        <v>0</v>
      </c>
      <c r="Q77" s="30">
        <f>IF(AND(O124=0,O77&gt;=0),,O77/O124)</f>
        <v>0</v>
      </c>
      <c r="R77" s="30">
        <f t="shared" si="20"/>
        <v>0</v>
      </c>
      <c r="S77" s="63">
        <f t="shared" si="21"/>
        <v>0</v>
      </c>
      <c r="T77" s="30">
        <f>IF(AND(S5=0,S77&gt;=0),,S77/S5)</f>
        <v>0</v>
      </c>
      <c r="U77" s="47">
        <f>IF(AND(S124=0,S77&gt;=0),,S77/S124)</f>
        <v>0</v>
      </c>
      <c r="V77" s="72"/>
      <c r="W77" s="30">
        <f>IF(AND(V5=0,V77&gt;=0),,V77/V5)</f>
        <v>0</v>
      </c>
      <c r="X77" s="47">
        <f t="shared" si="22"/>
        <v>0</v>
      </c>
      <c r="Y77" s="72"/>
      <c r="Z77" s="30">
        <f>IF(AND(Y5=0,Y77&gt;=0),,Y77/Y5)</f>
        <v>0</v>
      </c>
      <c r="AA77" s="30">
        <f>IF(AND(Y124=0,Y77&gt;=0),,Y77/Y124)</f>
        <v>0</v>
      </c>
      <c r="AB77" s="30">
        <f t="shared" si="17"/>
        <v>0</v>
      </c>
      <c r="AC77" s="63">
        <f t="shared" si="23"/>
        <v>0</v>
      </c>
      <c r="AD77" s="30">
        <f>IF(AND(AC5=0,AC77&gt;=0),,AC77/AC5)</f>
        <v>0</v>
      </c>
      <c r="AE77" s="47">
        <f>IF(AND(AC124=0,AC77&gt;=0),,AC77/AC124)</f>
        <v>0</v>
      </c>
      <c r="AF77" s="72"/>
      <c r="AG77" s="30">
        <f>IF(AND(AF5=0,AF77&gt;=0),,AF77/AF5)</f>
        <v>0</v>
      </c>
      <c r="AH77" s="30">
        <f>IF(AND(AF124=0,AF77&gt;=0),,AF77/AF124)</f>
        <v>0</v>
      </c>
      <c r="AI77" s="30">
        <f t="shared" si="28"/>
        <v>0</v>
      </c>
      <c r="AJ77" s="63">
        <f t="shared" si="29"/>
        <v>0</v>
      </c>
      <c r="AK77" s="30">
        <f>IF(AND(AJ5=0,AJ77&gt;=0),,AJ77/AJ5)</f>
        <v>0</v>
      </c>
      <c r="AL77" s="47">
        <f>IF(AND(AJ124=0,AJ77&gt;=0),,AJ77/AJ124)</f>
        <v>0</v>
      </c>
      <c r="AM77" s="72"/>
      <c r="AN77" s="30">
        <f>IF(AND(AM5=0,AM77&gt;=0),,AM77/AM5)</f>
        <v>0</v>
      </c>
      <c r="AO77" s="30">
        <f>IF(AND(AM124=0,AM77&gt;=0),,AM77/AM124)</f>
        <v>0</v>
      </c>
      <c r="AP77" s="30">
        <f t="shared" si="30"/>
        <v>0</v>
      </c>
      <c r="AQ77" s="63">
        <f t="shared" si="31"/>
        <v>0</v>
      </c>
      <c r="AR77" s="30">
        <f>IF(AND(AQ5=0,AQ77&gt;=0),,AQ77/AQ5)</f>
        <v>0</v>
      </c>
      <c r="AS77" s="47">
        <f>IF(AND(AQ124=0,AQ77&gt;=0),,AQ77/AQ124)</f>
        <v>0</v>
      </c>
      <c r="AT77" s="72">
        <f t="shared" si="24"/>
        <v>0</v>
      </c>
      <c r="AU77" s="30">
        <f>IF(AND(AT5=0,AT77&gt;=0),,AT77/AT5)</f>
        <v>0</v>
      </c>
      <c r="AV77" s="47">
        <f t="shared" si="25"/>
        <v>0</v>
      </c>
      <c r="AW77" s="72">
        <f t="shared" si="32"/>
        <v>0</v>
      </c>
      <c r="AX77" s="30">
        <f>IF(AND(AW5=0,AW77&gt;=0),,AW77/AW5)</f>
        <v>0</v>
      </c>
      <c r="AY77" s="47">
        <f>IF(AND(AW124=0,AW77&gt;=0),,AW77/AW124)</f>
        <v>0</v>
      </c>
      <c r="AZ77" s="72">
        <f t="shared" si="26"/>
        <v>0</v>
      </c>
      <c r="BA77" s="30">
        <f>IF(AND(AZ5=0,AZ77&gt;=0),,AZ77/AZ5)</f>
        <v>0</v>
      </c>
      <c r="BB77" s="47">
        <f t="shared" si="27"/>
        <v>0</v>
      </c>
    </row>
    <row r="78" spans="1:54" hidden="1" outlineLevel="1" x14ac:dyDescent="0.3">
      <c r="A78" s="29" t="s">
        <v>71</v>
      </c>
      <c r="B78" s="72">
        <v>580.91999999999996</v>
      </c>
      <c r="C78" s="30">
        <f>IF(AND(B5=0,B78&gt;=0),,B78/B5)</f>
        <v>2.1880098251780451E-3</v>
      </c>
      <c r="D78" s="47">
        <f>IF(AND(B124=0,B78&gt;=0),"Validar",B78/B124)</f>
        <v>8.0111934957250719E-3</v>
      </c>
      <c r="E78" s="72"/>
      <c r="F78" s="30">
        <f>IF(AND(E5=0,E78&gt;=0),,E78/E5)</f>
        <v>0</v>
      </c>
      <c r="G78" s="30">
        <f>IF(AND(E124=0,E78&gt;=0),"Validar",E78/E124)</f>
        <v>0</v>
      </c>
      <c r="I78" s="30">
        <f>IF(AND(H5=0,H78&gt;=0),,H78/H5)</f>
        <v>0</v>
      </c>
      <c r="J78" s="30">
        <f>IF(AND(H124=0,H78&gt;=0),,H78/H124)</f>
        <v>0</v>
      </c>
      <c r="K78" s="30">
        <f t="shared" si="18"/>
        <v>0</v>
      </c>
      <c r="L78" s="63">
        <f t="shared" si="19"/>
        <v>0</v>
      </c>
      <c r="M78" s="30">
        <f>IF(AND(L5=0,L78&gt;=0),,L78/L5)</f>
        <v>0</v>
      </c>
      <c r="N78" s="47">
        <f>IF(AND(L124=0,L78&gt;=0),,L78/L124)</f>
        <v>0</v>
      </c>
      <c r="O78" s="72"/>
      <c r="P78" s="30">
        <f>IF(AND(O5=0,O78&gt;=0),,O78/O5)</f>
        <v>0</v>
      </c>
      <c r="Q78" s="30">
        <f>IF(AND(O124=0,O78&gt;=0),,O78/O124)</f>
        <v>0</v>
      </c>
      <c r="R78" s="30">
        <f t="shared" si="20"/>
        <v>0</v>
      </c>
      <c r="S78" s="63">
        <f t="shared" si="21"/>
        <v>0</v>
      </c>
      <c r="T78" s="30">
        <f>IF(AND(S5=0,S78&gt;=0),,S78/S5)</f>
        <v>0</v>
      </c>
      <c r="U78" s="47">
        <f>IF(AND(S124=0,S78&gt;=0),,S78/S124)</f>
        <v>0</v>
      </c>
      <c r="V78" s="72">
        <f>48.49*3</f>
        <v>145.47</v>
      </c>
      <c r="W78" s="30">
        <f>IF(AND(V5=0,V78&gt;=0),,V78/V5)</f>
        <v>2.5521052631578946E-3</v>
      </c>
      <c r="X78" s="47">
        <f t="shared" si="22"/>
        <v>-1</v>
      </c>
      <c r="Y78" s="72"/>
      <c r="Z78" s="30">
        <f>IF(AND(Y5=0,Y78&gt;=0),,Y78/Y5)</f>
        <v>0</v>
      </c>
      <c r="AA78" s="30">
        <f>IF(AND(Y124=0,Y78&gt;=0),,Y78/Y124)</f>
        <v>0</v>
      </c>
      <c r="AB78" s="30">
        <f t="shared" si="17"/>
        <v>0</v>
      </c>
      <c r="AC78" s="63">
        <f t="shared" si="23"/>
        <v>0</v>
      </c>
      <c r="AD78" s="30">
        <f>IF(AND(AC5=0,AC78&gt;=0),,AC78/AC5)</f>
        <v>0</v>
      </c>
      <c r="AE78" s="47">
        <f>IF(AND(AC124=0,AC78&gt;=0),,AC78/AC124)</f>
        <v>0</v>
      </c>
      <c r="AF78" s="72"/>
      <c r="AG78" s="30">
        <f>IF(AND(AF5=0,AF78&gt;=0),,AF78/AF5)</f>
        <v>0</v>
      </c>
      <c r="AH78" s="30">
        <f>IF(AND(AF124=0,AF78&gt;=0),,AF78/AF124)</f>
        <v>0</v>
      </c>
      <c r="AI78" s="30">
        <f t="shared" si="28"/>
        <v>-1</v>
      </c>
      <c r="AJ78" s="63">
        <f t="shared" si="29"/>
        <v>0</v>
      </c>
      <c r="AK78" s="30">
        <f>IF(AND(AJ5=0,AJ78&gt;=0),,AJ78/AJ5)</f>
        <v>0</v>
      </c>
      <c r="AL78" s="47">
        <f>IF(AND(AJ124=0,AJ78&gt;=0),,AJ78/AJ124)</f>
        <v>0</v>
      </c>
      <c r="AM78" s="72"/>
      <c r="AN78" s="30">
        <f>IF(AND(AM5=0,AM78&gt;=0),,AM78/AM5)</f>
        <v>0</v>
      </c>
      <c r="AO78" s="30">
        <f>IF(AND(AM124=0,AM78&gt;=0),,AM78/AM124)</f>
        <v>0</v>
      </c>
      <c r="AP78" s="30">
        <f t="shared" si="30"/>
        <v>0</v>
      </c>
      <c r="AQ78" s="63">
        <f t="shared" si="31"/>
        <v>0</v>
      </c>
      <c r="AR78" s="30">
        <f>IF(AND(AQ5=0,AQ78&gt;=0),,AQ78/AQ5)</f>
        <v>0</v>
      </c>
      <c r="AS78" s="47">
        <f>IF(AND(AQ124=0,AQ78&gt;=0),,AQ78/AQ124)</f>
        <v>0</v>
      </c>
      <c r="AT78" s="72">
        <f t="shared" si="24"/>
        <v>290.94</v>
      </c>
      <c r="AU78" s="30">
        <f>IF(AND(AT5=0,AT78&gt;=0),,AT78/AT5)</f>
        <v>2.5521052631578946E-3</v>
      </c>
      <c r="AV78" s="47">
        <f t="shared" si="25"/>
        <v>-1</v>
      </c>
      <c r="AW78" s="72">
        <f t="shared" si="32"/>
        <v>48.49</v>
      </c>
      <c r="AX78" s="30">
        <f>IF(AND(AW5=0,AW78&gt;=0),,AW78/AW5)</f>
        <v>1.6720689655172415E-3</v>
      </c>
      <c r="AY78" s="47">
        <f>IF(AND(AW124=0,AW78&gt;=0),,AW78/AW124)</f>
        <v>6.4333973768968744E-3</v>
      </c>
      <c r="AZ78" s="72">
        <f t="shared" si="26"/>
        <v>48.49</v>
      </c>
      <c r="BA78" s="30">
        <f>IF(AND(AZ5=0,AZ78&gt;=0),,AZ78/AZ5)</f>
        <v>2.552105263157895E-3</v>
      </c>
      <c r="BB78" s="47">
        <f t="shared" si="27"/>
        <v>0</v>
      </c>
    </row>
    <row r="79" spans="1:54" hidden="1" outlineLevel="1" x14ac:dyDescent="0.3">
      <c r="A79" s="29" t="s">
        <v>72</v>
      </c>
      <c r="B79" s="72">
        <v>772.2</v>
      </c>
      <c r="C79" s="30">
        <f>IF(AND(B5=0,B79&gt;=0),,B79/B5)</f>
        <v>2.9084575965752368E-3</v>
      </c>
      <c r="D79" s="47">
        <f>IF(AND(B124=0,B79&gt;=0),"Validar",B79/B124)</f>
        <v>1.0649045681675446E-2</v>
      </c>
      <c r="E79" s="72">
        <v>32.53</v>
      </c>
      <c r="F79" s="30">
        <f>IF(AND(E5=0,E79&gt;=0),,E79/E5)</f>
        <v>1.42547021236132E-3</v>
      </c>
      <c r="G79" s="30">
        <f>IF(AND(E124=0,E79&gt;=0),"Validar",E79/E124)</f>
        <v>3.7294952283556284E-3</v>
      </c>
      <c r="H79" s="63">
        <v>76.38</v>
      </c>
      <c r="I79" s="30">
        <f>IF(AND(H5=0,H79&gt;=0),,H79/H5)</f>
        <v>3.1785374233455625E-3</v>
      </c>
      <c r="J79" s="30">
        <f>IF(AND(H124=0,H79&gt;=0),,H79/H124)</f>
        <v>1.1958928174408081E-2</v>
      </c>
      <c r="K79" s="30">
        <f t="shared" si="18"/>
        <v>1.3479864740239778</v>
      </c>
      <c r="L79" s="63">
        <f t="shared" si="19"/>
        <v>108.91</v>
      </c>
      <c r="M79" s="30">
        <f>IF(AND(L5=0,L79&gt;=0),,L79/L5)</f>
        <v>2.3246303238004494E-3</v>
      </c>
      <c r="N79" s="47">
        <f>IF(AND(L124=0,L79&gt;=0),,L79/L124)</f>
        <v>7.208181494478205E-3</v>
      </c>
      <c r="O79" s="72">
        <v>25.13</v>
      </c>
      <c r="P79" s="30">
        <f>IF(AND(O5=0,O79&gt;=0),,O79/O5)</f>
        <v>1.0252000119123916E-3</v>
      </c>
      <c r="Q79" s="30">
        <f>IF(AND(O124=0,O79&gt;=0),,O79/O124)</f>
        <v>4.6439857335575556E-3</v>
      </c>
      <c r="R79" s="30">
        <f t="shared" si="20"/>
        <v>-0.6709871694160775</v>
      </c>
      <c r="S79" s="63">
        <f t="shared" si="21"/>
        <v>134.04</v>
      </c>
      <c r="T79" s="30">
        <f>IF(AND(S5=0,S79&gt;=0),,S79/S5)</f>
        <v>1.87829084501368E-3</v>
      </c>
      <c r="U79" s="47">
        <f>IF(AND(S124=0,S79&gt;=0),,S79/S124)</f>
        <v>6.5319982144701992E-3</v>
      </c>
      <c r="V79" s="72">
        <f>60*3</f>
        <v>180</v>
      </c>
      <c r="W79" s="30">
        <f>IF(AND(V5=0,V79&gt;=0),,V79/V5)</f>
        <v>3.1578947368421052E-3</v>
      </c>
      <c r="X79" s="47">
        <f t="shared" si="22"/>
        <v>-0.25533333333333336</v>
      </c>
      <c r="Y79" s="72">
        <v>99.9</v>
      </c>
      <c r="Z79" s="30">
        <f>IF(AND(Y5=0,Y79&gt;=0),,Y79/Y5)</f>
        <v>4.2759736507569637E-3</v>
      </c>
      <c r="AA79" s="30">
        <f>IF(AND(Y124=0,Y79&gt;=0),,Y79/Y124)</f>
        <v>1.4744168747675469E-2</v>
      </c>
      <c r="AB79" s="30">
        <f t="shared" si="17"/>
        <v>2.9753282928770397</v>
      </c>
      <c r="AC79" s="63">
        <f t="shared" si="23"/>
        <v>233.94</v>
      </c>
      <c r="AD79" s="30">
        <f>IF(AND(AC5=0,AC79&gt;=0),,AC79/AC5)</f>
        <v>2.4696532150410896E-3</v>
      </c>
      <c r="AE79" s="47">
        <f>IF(AND(AC124=0,AC79&gt;=0),,AC79/AC124)</f>
        <v>8.5704613995855813E-3</v>
      </c>
      <c r="AF79" s="72">
        <v>50.43</v>
      </c>
      <c r="AG79" s="30">
        <f>IF(AND(AF5=0,AF79&gt;=0),,AF79/AF5)</f>
        <v>1.5744068813100763E-3</v>
      </c>
      <c r="AH79" s="30">
        <f>IF(AND(AF124=0,AF79&gt;=0),,AF79/AF124)</f>
        <v>7.246439286822776E-3</v>
      </c>
      <c r="AI79" s="30">
        <f t="shared" si="28"/>
        <v>-0.71983333333333333</v>
      </c>
      <c r="AJ79" s="63">
        <f t="shared" si="29"/>
        <v>284.37</v>
      </c>
      <c r="AK79" s="30">
        <f>IF(AND(AJ5=0,AJ79&gt;=0),,AJ79/AJ5)</f>
        <v>2.2434271064878802E-3</v>
      </c>
      <c r="AL79" s="47">
        <f>IF(AND(AJ124=0,AJ79&gt;=0),,AJ79/AJ124)</f>
        <v>8.3014745721545474E-3</v>
      </c>
      <c r="AM79" s="72">
        <v>50.33</v>
      </c>
      <c r="AN79" s="30">
        <f>IF(AND(AM5=0,AM79&gt;=0),,AM79/AM5)</f>
        <v>1.3655234759884375E-3</v>
      </c>
      <c r="AO79" s="30">
        <f>IF(AND(AM124=0,AM79&gt;=0),,AM79/AM124)</f>
        <v>5.6363801292123065E-3</v>
      </c>
      <c r="AP79" s="30">
        <f t="shared" si="30"/>
        <v>-0.7848593656493118</v>
      </c>
      <c r="AQ79" s="63">
        <f t="shared" si="31"/>
        <v>334.7</v>
      </c>
      <c r="AR79" s="30">
        <f>IF(AND(AQ5=0,AQ79&gt;=0),,AQ79/AQ5)</f>
        <v>2.0456607117383518E-3</v>
      </c>
      <c r="AS79" s="47">
        <f>IF(AND(AQ124=0,AQ79&gt;=0),,AQ79/AQ124)</f>
        <v>7.7504032085326221E-3</v>
      </c>
      <c r="AT79" s="72">
        <f t="shared" si="24"/>
        <v>360</v>
      </c>
      <c r="AU79" s="30">
        <f>IF(AND(AT5=0,AT79&gt;=0),,AT79/AT5)</f>
        <v>3.1578947368421052E-3</v>
      </c>
      <c r="AV79" s="47">
        <f t="shared" si="25"/>
        <v>-7.0277777777777814E-2</v>
      </c>
      <c r="AW79" s="72">
        <f t="shared" si="32"/>
        <v>60</v>
      </c>
      <c r="AX79" s="30">
        <f>IF(AND(AW5=0,AW79&gt;=0),,AW79/AW5)</f>
        <v>2.0689655172413794E-3</v>
      </c>
      <c r="AY79" s="47">
        <f>IF(AND(AW124=0,AW79&gt;=0),,AW79/AW124)</f>
        <v>7.960483452543049E-3</v>
      </c>
      <c r="AZ79" s="72">
        <f t="shared" si="26"/>
        <v>60</v>
      </c>
      <c r="BA79" s="30">
        <f>IF(AND(AZ5=0,AZ79&gt;=0),,AZ79/AZ5)</f>
        <v>3.1578947368421052E-3</v>
      </c>
      <c r="BB79" s="47">
        <f t="shared" si="27"/>
        <v>0</v>
      </c>
    </row>
    <row r="80" spans="1:54" hidden="1" outlineLevel="1" x14ac:dyDescent="0.3">
      <c r="A80" s="29" t="s">
        <v>73</v>
      </c>
      <c r="B80" s="72">
        <v>92.5</v>
      </c>
      <c r="C80" s="30">
        <f>IF(AND(B5=0,B80&gt;=0),,B80/B5)</f>
        <v>3.4839721274696893E-4</v>
      </c>
      <c r="D80" s="47">
        <f>IF(AND(B124=0,B80&gt;=0),"Validar",B80/B124)</f>
        <v>1.2756238352175328E-3</v>
      </c>
      <c r="E80" s="72"/>
      <c r="F80" s="30">
        <f>IF(AND(E5=0,E80&gt;=0),,E80/E5)</f>
        <v>0</v>
      </c>
      <c r="G80" s="30">
        <f>IF(AND(E124=0,E80&gt;=0),"Validar",E80/E124)</f>
        <v>0</v>
      </c>
      <c r="I80" s="30">
        <f>IF(AND(H5=0,H80&gt;=0),,H80/H5)</f>
        <v>0</v>
      </c>
      <c r="J80" s="30">
        <f>IF(AND(H124=0,H80&gt;=0),,H80/H124)</f>
        <v>0</v>
      </c>
      <c r="K80" s="30">
        <f t="shared" si="18"/>
        <v>0</v>
      </c>
      <c r="L80" s="63">
        <f t="shared" si="19"/>
        <v>0</v>
      </c>
      <c r="M80" s="30">
        <f>IF(AND(L5=0,L80&gt;=0),,L80/L5)</f>
        <v>0</v>
      </c>
      <c r="N80" s="47">
        <f>IF(AND(L124=0,L80&gt;=0),,L80/L124)</f>
        <v>0</v>
      </c>
      <c r="O80" s="72"/>
      <c r="P80" s="30">
        <f>IF(AND(O5=0,O80&gt;=0),,O80/O5)</f>
        <v>0</v>
      </c>
      <c r="Q80" s="30">
        <f>IF(AND(O124=0,O80&gt;=0),,O80/O124)</f>
        <v>0</v>
      </c>
      <c r="R80" s="30">
        <f t="shared" si="20"/>
        <v>0</v>
      </c>
      <c r="S80" s="63">
        <f t="shared" si="21"/>
        <v>0</v>
      </c>
      <c r="T80" s="30">
        <f>IF(AND(S5=0,S80&gt;=0),,S80/S5)</f>
        <v>0</v>
      </c>
      <c r="U80" s="47">
        <f>IF(AND(S124=0,S80&gt;=0),,S80/S124)</f>
        <v>0</v>
      </c>
      <c r="V80" s="72">
        <f>15*3</f>
        <v>45</v>
      </c>
      <c r="W80" s="30">
        <f>IF(AND(V5=0,V80&gt;=0),,V80/V5)</f>
        <v>7.894736842105263E-4</v>
      </c>
      <c r="X80" s="47">
        <f t="shared" si="22"/>
        <v>-1</v>
      </c>
      <c r="Y80" s="72"/>
      <c r="Z80" s="30">
        <f>IF(AND(Y5=0,Y80&gt;=0),,Y80/Y5)</f>
        <v>0</v>
      </c>
      <c r="AA80" s="30">
        <f>IF(AND(Y124=0,Y80&gt;=0),,Y80/Y124)</f>
        <v>0</v>
      </c>
      <c r="AB80" s="30">
        <f t="shared" si="17"/>
        <v>0</v>
      </c>
      <c r="AC80" s="63">
        <f t="shared" si="23"/>
        <v>0</v>
      </c>
      <c r="AD80" s="30">
        <f>IF(AND(AC5=0,AC80&gt;=0),,AC80/AC5)</f>
        <v>0</v>
      </c>
      <c r="AE80" s="47">
        <f>IF(AND(AC124=0,AC80&gt;=0),,AC80/AC124)</f>
        <v>0</v>
      </c>
      <c r="AF80" s="72"/>
      <c r="AG80" s="30">
        <f>IF(AND(AF5=0,AF80&gt;=0),,AF80/AF5)</f>
        <v>0</v>
      </c>
      <c r="AH80" s="30">
        <f>IF(AND(AF124=0,AF80&gt;=0),,AF80/AF124)</f>
        <v>0</v>
      </c>
      <c r="AI80" s="30">
        <f t="shared" si="28"/>
        <v>-1</v>
      </c>
      <c r="AJ80" s="63">
        <f t="shared" si="29"/>
        <v>0</v>
      </c>
      <c r="AK80" s="30">
        <f>IF(AND(AJ5=0,AJ80&gt;=0),,AJ80/AJ5)</f>
        <v>0</v>
      </c>
      <c r="AL80" s="47">
        <f>IF(AND(AJ124=0,AJ80&gt;=0),,AJ80/AJ124)</f>
        <v>0</v>
      </c>
      <c r="AM80" s="72"/>
      <c r="AN80" s="30">
        <f>IF(AND(AM5=0,AM80&gt;=0),,AM80/AM5)</f>
        <v>0</v>
      </c>
      <c r="AO80" s="30">
        <f>IF(AND(AM124=0,AM80&gt;=0),,AM80/AM124)</f>
        <v>0</v>
      </c>
      <c r="AP80" s="30">
        <f t="shared" si="30"/>
        <v>0</v>
      </c>
      <c r="AQ80" s="63">
        <f t="shared" si="31"/>
        <v>0</v>
      </c>
      <c r="AR80" s="30">
        <f>IF(AND(AQ5=0,AQ80&gt;=0),,AQ80/AQ5)</f>
        <v>0</v>
      </c>
      <c r="AS80" s="47">
        <f>IF(AND(AQ124=0,AQ80&gt;=0),,AQ80/AQ124)</f>
        <v>0</v>
      </c>
      <c r="AT80" s="72">
        <f t="shared" si="24"/>
        <v>90</v>
      </c>
      <c r="AU80" s="30">
        <f>IF(AND(AT5=0,AT80&gt;=0),,AT80/AT5)</f>
        <v>7.894736842105263E-4</v>
      </c>
      <c r="AV80" s="47">
        <f t="shared" si="25"/>
        <v>-1</v>
      </c>
      <c r="AW80" s="72">
        <f t="shared" si="32"/>
        <v>15</v>
      </c>
      <c r="AX80" s="30">
        <f>IF(AND(AW5=0,AW80&gt;=0),,AW80/AW5)</f>
        <v>5.1724137931034484E-4</v>
      </c>
      <c r="AY80" s="47">
        <f>IF(AND(AW124=0,AW80&gt;=0),,AW80/AW124)</f>
        <v>1.9901208631357623E-3</v>
      </c>
      <c r="AZ80" s="72">
        <f t="shared" si="26"/>
        <v>15</v>
      </c>
      <c r="BA80" s="30">
        <f>IF(AND(AZ5=0,AZ80&gt;=0),,AZ80/AZ5)</f>
        <v>7.894736842105263E-4</v>
      </c>
      <c r="BB80" s="47">
        <f t="shared" si="27"/>
        <v>0</v>
      </c>
    </row>
    <row r="81" spans="1:54" hidden="1" outlineLevel="1" x14ac:dyDescent="0.3">
      <c r="A81" s="29" t="s">
        <v>74</v>
      </c>
      <c r="B81" s="72">
        <v>116.44</v>
      </c>
      <c r="C81" s="30">
        <f>IF(AND(B5=0,B81&gt;=0),,B81/B5)</f>
        <v>4.3856617786223849E-4</v>
      </c>
      <c r="D81" s="47">
        <f>IF(AND(B124=0,B81&gt;=0),"Validar",B81/B124)</f>
        <v>1.6057690742997785E-3</v>
      </c>
      <c r="E81" s="72">
        <v>15</v>
      </c>
      <c r="F81" s="30">
        <f>IF(AND(E5=0,E81&gt;=0),,E81/E5)</f>
        <v>6.573025879317492E-4</v>
      </c>
      <c r="G81" s="30">
        <f>IF(AND(E124=0,E81&gt;=0),"Validar",E81/E124)</f>
        <v>1.7197180579567913E-3</v>
      </c>
      <c r="H81" s="63">
        <v>15</v>
      </c>
      <c r="I81" s="30">
        <f>IF(AND(H5=0,H81&gt;=0),,H81/H5)</f>
        <v>6.2422180348498872E-4</v>
      </c>
      <c r="J81" s="30">
        <f>IF(AND(H124=0,H81&gt;=0),,H81/H124)</f>
        <v>2.3485719117062216E-3</v>
      </c>
      <c r="K81" s="30">
        <f t="shared" si="18"/>
        <v>0</v>
      </c>
      <c r="L81" s="63">
        <f t="shared" si="19"/>
        <v>30</v>
      </c>
      <c r="M81" s="30">
        <f>IF(AND(L5=0,L81&gt;=0),,L81/L5)</f>
        <v>6.4033522829871892E-4</v>
      </c>
      <c r="N81" s="47">
        <f>IF(AND(L124=0,L81&gt;=0),,L81/L124)</f>
        <v>1.9855426024639258E-3</v>
      </c>
      <c r="O81" s="72"/>
      <c r="P81" s="30">
        <f>IF(AND(O5=0,O81&gt;=0),,O81/O5)</f>
        <v>0</v>
      </c>
      <c r="Q81" s="30">
        <f>IF(AND(O124=0,O81&gt;=0),,O81/O124)</f>
        <v>0</v>
      </c>
      <c r="R81" s="30">
        <f t="shared" si="20"/>
        <v>-1</v>
      </c>
      <c r="S81" s="63">
        <f t="shared" si="21"/>
        <v>30</v>
      </c>
      <c r="T81" s="30">
        <f>IF(AND(S5=0,S81&gt;=0),,S81/S5)</f>
        <v>4.2038738697709938E-4</v>
      </c>
      <c r="U81" s="47">
        <f>IF(AND(S124=0,S81&gt;=0),,S81/S124)</f>
        <v>1.461951256595837E-3</v>
      </c>
      <c r="V81" s="72">
        <f>24.17*3</f>
        <v>72.510000000000005</v>
      </c>
      <c r="W81" s="30">
        <f>IF(AND(V5=0,V81&gt;=0),,V81/V5)</f>
        <v>1.2721052631578947E-3</v>
      </c>
      <c r="X81" s="47">
        <f t="shared" si="22"/>
        <v>-0.58626396359122879</v>
      </c>
      <c r="Y81" s="72"/>
      <c r="Z81" s="30">
        <f>IF(AND(Y5=0,Y81&gt;=0),,Y81/Y5)</f>
        <v>0</v>
      </c>
      <c r="AA81" s="30">
        <f>IF(AND(Y124=0,Y81&gt;=0),,Y81/Y124)</f>
        <v>0</v>
      </c>
      <c r="AB81" s="30">
        <f t="shared" si="17"/>
        <v>0</v>
      </c>
      <c r="AC81" s="63">
        <f t="shared" si="23"/>
        <v>30</v>
      </c>
      <c r="AD81" s="30">
        <f>IF(AND(AC5=0,AC81&gt;=0),,AC81/AC5)</f>
        <v>3.1670341305989862E-4</v>
      </c>
      <c r="AE81" s="47">
        <f>IF(AND(AC124=0,AC81&gt;=0),,AC81/AC124)</f>
        <v>1.0990589124885331E-3</v>
      </c>
      <c r="AF81" s="72">
        <v>15</v>
      </c>
      <c r="AG81" s="30">
        <f>IF(AND(AF5=0,AF81&gt;=0),,AF81/AF5)</f>
        <v>4.6829472971745282E-4</v>
      </c>
      <c r="AH81" s="30">
        <f>IF(AND(AF124=0,AF81&gt;=0),,AF81/AF124)</f>
        <v>2.1553953857295586E-3</v>
      </c>
      <c r="AI81" s="30">
        <f t="shared" si="28"/>
        <v>-0.79313198179561439</v>
      </c>
      <c r="AJ81" s="63">
        <f t="shared" si="29"/>
        <v>45</v>
      </c>
      <c r="AK81" s="30">
        <f>IF(AND(AJ5=0,AJ81&gt;=0),,AJ81/AJ5)</f>
        <v>3.5501009175354156E-4</v>
      </c>
      <c r="AL81" s="47">
        <f>IF(AND(AJ124=0,AJ81&gt;=0),,AJ81/AJ124)</f>
        <v>1.3136630296689336E-3</v>
      </c>
      <c r="AM81" s="72"/>
      <c r="AN81" s="30">
        <f>IF(AND(AM5=0,AM81&gt;=0),,AM81/AM5)</f>
        <v>0</v>
      </c>
      <c r="AO81" s="30">
        <f>IF(AND(AM124=0,AM81&gt;=0),,AM81/AM124)</f>
        <v>0</v>
      </c>
      <c r="AP81" s="30">
        <f t="shared" si="30"/>
        <v>-1</v>
      </c>
      <c r="AQ81" s="63">
        <f t="shared" si="31"/>
        <v>45</v>
      </c>
      <c r="AR81" s="30">
        <f>IF(AND(AQ5=0,AQ81&gt;=0),,AQ81/AQ5)</f>
        <v>2.7503654624507271E-4</v>
      </c>
      <c r="AS81" s="47">
        <f>IF(AND(AQ124=0,AQ81&gt;=0),,AQ81/AQ124)</f>
        <v>1.0420321015356081E-3</v>
      </c>
      <c r="AT81" s="72">
        <f t="shared" si="24"/>
        <v>145.02000000000001</v>
      </c>
      <c r="AU81" s="30">
        <f>IF(AND(AT5=0,AT81&gt;=0),,AT81/AT5)</f>
        <v>1.2721052631578947E-3</v>
      </c>
      <c r="AV81" s="47">
        <f t="shared" si="25"/>
        <v>-0.68969797269342159</v>
      </c>
      <c r="AW81" s="72">
        <f t="shared" si="32"/>
        <v>24.17</v>
      </c>
      <c r="AX81" s="30">
        <f>IF(AND(AW5=0,AW81&gt;=0),,AW81/AW5)</f>
        <v>8.3344827586206906E-4</v>
      </c>
      <c r="AY81" s="47">
        <f>IF(AND(AW124=0,AW81&gt;=0),,AW81/AW124)</f>
        <v>3.2067480841327582E-3</v>
      </c>
      <c r="AZ81" s="72">
        <f t="shared" si="26"/>
        <v>24.17</v>
      </c>
      <c r="BA81" s="30">
        <f>IF(AND(AZ5=0,AZ81&gt;=0),,AZ81/AZ5)</f>
        <v>1.2721052631578947E-3</v>
      </c>
      <c r="BB81" s="47">
        <f t="shared" si="27"/>
        <v>0</v>
      </c>
    </row>
    <row r="82" spans="1:54" hidden="1" outlineLevel="1" x14ac:dyDescent="0.3">
      <c r="A82" s="29" t="s">
        <v>27</v>
      </c>
      <c r="B82" s="72">
        <f>2364.43+100</f>
        <v>2464.4299999999998</v>
      </c>
      <c r="C82" s="30">
        <f>IF(AND(B5=0,B82&gt;=0),,B82/B5)</f>
        <v>9.2821680325406754E-3</v>
      </c>
      <c r="D82" s="47">
        <f>IF(AND(B124=0,B82&gt;=0),"Validar",B82/B124)</f>
        <v>3.3985790791623179E-2</v>
      </c>
      <c r="E82" s="72">
        <f>447.4+50</f>
        <v>497.4</v>
      </c>
      <c r="F82" s="30">
        <f>IF(AND(E5=0,E82&gt;=0),,E82/E5)</f>
        <v>2.1796153815816802E-2</v>
      </c>
      <c r="G82" s="30">
        <f>IF(AND(E124=0,E82&gt;=0),"Validar",E82/E124)</f>
        <v>5.7025850801847203E-2</v>
      </c>
      <c r="H82" s="63">
        <v>229.22</v>
      </c>
      <c r="I82" s="30">
        <f>IF(AND(H5=0,H82&gt;=0),,H82/H5)</f>
        <v>9.5389414529886089E-3</v>
      </c>
      <c r="J82" s="30">
        <f>IF(AND(H124=0,H82&gt;=0),,H82/H124)</f>
        <v>3.5889310240086673E-2</v>
      </c>
      <c r="K82" s="30">
        <f t="shared" si="18"/>
        <v>-0.53916365098512253</v>
      </c>
      <c r="L82" s="63">
        <f t="shared" si="19"/>
        <v>726.62</v>
      </c>
      <c r="M82" s="30">
        <f>IF(AND(L5=0,L82&gt;=0),,L82/L5)</f>
        <v>1.5509346119547173E-2</v>
      </c>
      <c r="N82" s="47">
        <f>IF(AND(L124=0,L82&gt;=0),,L82/L124)</f>
        <v>4.8091165526744591E-2</v>
      </c>
      <c r="O82" s="72">
        <v>63.78</v>
      </c>
      <c r="P82" s="30">
        <f>IF(AND(O5=0,O82&gt;=0),,O82/O5)</f>
        <v>2.6019600779853698E-3</v>
      </c>
      <c r="Q82" s="30">
        <f>IF(AND(O124=0,O82&gt;=0),,O82/O124)</f>
        <v>1.1786446879677713E-2</v>
      </c>
      <c r="R82" s="30">
        <f t="shared" si="20"/>
        <v>-0.72175202861879417</v>
      </c>
      <c r="S82" s="63">
        <f t="shared" si="21"/>
        <v>790.4</v>
      </c>
      <c r="T82" s="30">
        <f>IF(AND(S5=0,S82&gt;=0),,S82/S5)</f>
        <v>1.1075806355556645E-2</v>
      </c>
      <c r="U82" s="47">
        <f>IF(AND(S124=0,S82&gt;=0),,S82/S124)</f>
        <v>3.8517542440444981E-2</v>
      </c>
      <c r="V82" s="72">
        <f>211.4*3</f>
        <v>634.20000000000005</v>
      </c>
      <c r="W82" s="30">
        <f>IF(AND(V5=0,V82&gt;=0),,V82/V5)</f>
        <v>1.1126315789473686E-2</v>
      </c>
      <c r="X82" s="47">
        <f t="shared" si="22"/>
        <v>0.24629454430778921</v>
      </c>
      <c r="Y82" s="72">
        <v>364.77</v>
      </c>
      <c r="Z82" s="30">
        <f>IF(AND(Y5=0,Y82&gt;=0),,Y82/Y5)</f>
        <v>1.5613082168034208E-2</v>
      </c>
      <c r="AA82" s="30">
        <f>IF(AND(Y124=0,Y82&gt;=0),,Y82/Y124)</f>
        <v>5.3836140481377179E-2</v>
      </c>
      <c r="AB82" s="30">
        <f t="shared" si="17"/>
        <v>4.7191909689557852</v>
      </c>
      <c r="AC82" s="63">
        <f t="shared" si="23"/>
        <v>1155.17</v>
      </c>
      <c r="AD82" s="30">
        <f>IF(AND(AC5=0,AC82&gt;=0),,AC82/AC5)</f>
        <v>1.2194876055480103E-2</v>
      </c>
      <c r="AE82" s="47">
        <f>IF(AND(AC124=0,AC82&gt;=0),,AC82/AC124)</f>
        <v>4.2319996131312626E-2</v>
      </c>
      <c r="AF82" s="72">
        <v>137.74</v>
      </c>
      <c r="AG82" s="30">
        <f>IF(AND(AF5=0,AF82&gt;=0),,AF82/AF5)</f>
        <v>4.3001944047521305E-3</v>
      </c>
      <c r="AH82" s="30">
        <f>IF(AND(AF124=0,AF82&gt;=0),,AF82/AF124)</f>
        <v>1.9792277362025962E-2</v>
      </c>
      <c r="AI82" s="30">
        <f t="shared" si="28"/>
        <v>-0.78281299274676763</v>
      </c>
      <c r="AJ82" s="63">
        <f t="shared" si="29"/>
        <v>1292.9100000000001</v>
      </c>
      <c r="AK82" s="30">
        <f>IF(AND(AJ5=0,AJ82&gt;=0),,AJ82/AJ5)</f>
        <v>1.0199913282868255E-2</v>
      </c>
      <c r="AL82" s="47">
        <f>IF(AND(AJ124=0,AJ82&gt;=0),,AJ82/AJ124)</f>
        <v>3.7743290393094688E-2</v>
      </c>
      <c r="AM82" s="72">
        <v>165.48</v>
      </c>
      <c r="AN82" s="30">
        <f>IF(AND(AM5=0,AM82&gt;=0),,AM82/AM5)</f>
        <v>4.4897044467825673E-3</v>
      </c>
      <c r="AO82" s="30">
        <f>IF(AND(AM124=0,AM82&gt;=0),,AM82/AM124)</f>
        <v>1.8531853442917794E-2</v>
      </c>
      <c r="AP82" s="30">
        <f t="shared" si="30"/>
        <v>-0.8567483573846274</v>
      </c>
      <c r="AQ82" s="63">
        <f t="shared" si="31"/>
        <v>1458.39</v>
      </c>
      <c r="AR82" s="30">
        <f>IF(AND(AQ5=0,AQ82&gt;=0),,AQ82/AQ5)</f>
        <v>8.9135677484078139E-3</v>
      </c>
      <c r="AS82" s="47">
        <f>IF(AND(AQ124=0,AQ82&gt;=0),,AQ82/AQ124)</f>
        <v>3.3770871034633679E-2</v>
      </c>
      <c r="AT82" s="72">
        <f t="shared" si="24"/>
        <v>1268.4000000000001</v>
      </c>
      <c r="AU82" s="30">
        <f>IF(AND(AT5=0,AT82&gt;=0),,AT82/AT5)</f>
        <v>1.1126315789473686E-2</v>
      </c>
      <c r="AV82" s="47">
        <f t="shared" si="25"/>
        <v>0.14978713339640493</v>
      </c>
      <c r="AW82" s="72">
        <f t="shared" si="15"/>
        <v>243.06500000000003</v>
      </c>
      <c r="AX82" s="30">
        <f>IF(AND(AW5=0,AW82&gt;=0),,AW82/AW5)</f>
        <v>8.3815517241379311E-3</v>
      </c>
      <c r="AY82" s="47">
        <f>IF(AND(AW124=0,AW82&gt;=0),,AW82/AW124)</f>
        <v>3.224858183987294E-2</v>
      </c>
      <c r="AZ82" s="72">
        <f t="shared" si="26"/>
        <v>211.4</v>
      </c>
      <c r="BA82" s="30">
        <f>IF(AND(AZ5=0,AZ82&gt;=0),,AZ82/AZ5)</f>
        <v>1.1126315789473684E-2</v>
      </c>
      <c r="BB82" s="47">
        <f t="shared" si="27"/>
        <v>0.14978713339640501</v>
      </c>
    </row>
    <row r="83" spans="1:54" hidden="1" outlineLevel="1" x14ac:dyDescent="0.3">
      <c r="A83" s="29"/>
      <c r="B83" s="72"/>
      <c r="C83" s="15"/>
      <c r="D83" s="46"/>
      <c r="E83" s="72"/>
      <c r="F83" s="15"/>
      <c r="G83" s="15"/>
      <c r="I83" s="15"/>
      <c r="J83" s="15"/>
      <c r="K83" s="32">
        <f t="shared" si="18"/>
        <v>0</v>
      </c>
      <c r="M83" s="15"/>
      <c r="N83" s="46"/>
      <c r="O83" s="72"/>
      <c r="P83" s="15"/>
      <c r="Q83" s="15"/>
      <c r="R83" s="32">
        <f t="shared" si="20"/>
        <v>0</v>
      </c>
      <c r="T83" s="15"/>
      <c r="U83" s="46"/>
      <c r="V83" s="72"/>
      <c r="W83" s="15"/>
      <c r="X83" s="92">
        <f t="shared" si="22"/>
        <v>0</v>
      </c>
      <c r="Y83" s="72"/>
      <c r="Z83" s="15"/>
      <c r="AA83" s="15"/>
      <c r="AB83" s="32">
        <f t="shared" si="17"/>
        <v>0</v>
      </c>
      <c r="AD83" s="15"/>
      <c r="AE83" s="46"/>
      <c r="AF83" s="72"/>
      <c r="AG83" s="15"/>
      <c r="AH83" s="15"/>
      <c r="AI83" s="32">
        <f t="shared" si="28"/>
        <v>0</v>
      </c>
      <c r="AJ83" s="63">
        <f t="shared" si="29"/>
        <v>0</v>
      </c>
      <c r="AK83" s="15"/>
      <c r="AL83" s="46"/>
      <c r="AM83" s="72"/>
      <c r="AN83" s="15"/>
      <c r="AO83" s="15"/>
      <c r="AP83" s="32">
        <f t="shared" si="30"/>
        <v>0</v>
      </c>
      <c r="AQ83" s="63">
        <f t="shared" si="31"/>
        <v>0</v>
      </c>
      <c r="AR83" s="15"/>
      <c r="AS83" s="46"/>
      <c r="AT83" s="72">
        <f t="shared" si="24"/>
        <v>0</v>
      </c>
      <c r="AU83" s="15"/>
      <c r="AV83" s="92">
        <f t="shared" si="25"/>
        <v>0</v>
      </c>
      <c r="AW83" s="72">
        <f t="shared" si="15"/>
        <v>0</v>
      </c>
      <c r="AX83" s="15"/>
      <c r="AY83" s="46"/>
      <c r="AZ83" s="72">
        <f t="shared" si="26"/>
        <v>0</v>
      </c>
      <c r="BA83" s="15"/>
      <c r="BB83" s="92">
        <f t="shared" si="27"/>
        <v>0</v>
      </c>
    </row>
    <row r="84" spans="1:54" s="6" customFormat="1" collapsed="1" x14ac:dyDescent="0.3">
      <c r="A84" s="37" t="s">
        <v>75</v>
      </c>
      <c r="B84" s="71">
        <f>SUM(B85:B92)+B110+B111</f>
        <v>8140.19</v>
      </c>
      <c r="C84" s="38">
        <f>IF(AND(B5=0,B84&gt;=0),,B84/B5)</f>
        <v>3.0659670348440526E-2</v>
      </c>
      <c r="D84" s="43">
        <f>IF(AND(B124=0,B84&gt;=0),"Validar",B84/B124)</f>
        <v>0.11225751769945305</v>
      </c>
      <c r="E84" s="71">
        <f>SUM(E85:E92)+E110+E111</f>
        <v>2684.04</v>
      </c>
      <c r="F84" s="38">
        <f>IF(AND(E5=0,E84&gt;=0),,E84/E5)</f>
        <v>0.11761509587415547</v>
      </c>
      <c r="G84" s="39">
        <f>IF(AND(E124=0,E84&gt;=0),"Validar",E84/E124)</f>
        <v>0.30771947041855641</v>
      </c>
      <c r="H84" s="62">
        <f>SUM(H85:H92)+H110+H111</f>
        <v>704.1</v>
      </c>
      <c r="I84" s="38">
        <f>IF(AND(H5=0,H84&gt;=0),,H84/H5)</f>
        <v>2.9300971455585374E-2</v>
      </c>
      <c r="J84" s="39">
        <f>IF(AND(H124=0,H84&gt;=0),,H84/H124)</f>
        <v>0.11024196553549005</v>
      </c>
      <c r="K84" s="38">
        <f>IF(AND(E84=0,H84&gt;0),100%,IF(AND(E84&lt;0,H84&gt;=0),(E84-H84)/E84,IF(AND(E84&gt;0,H84&gt;0),(H84-E84)/E84,IF(AND(E84=0,H84&lt;=0),0,(H84-E84)/E84))))</f>
        <v>-0.73767156972325298</v>
      </c>
      <c r="L84" s="62">
        <f>SUM(L85:L92)+L110+L111</f>
        <v>3388.14</v>
      </c>
      <c r="M84" s="38">
        <f>IF(AND(L5=0,L84&gt;=0),,L84/L5)</f>
        <v>7.2318180013600714E-2</v>
      </c>
      <c r="N84" s="43">
        <f>IF(AND(L124=0,L84&gt;=0),,L84/L124)</f>
        <v>0.22424321043707085</v>
      </c>
      <c r="O84" s="71">
        <f>SUM(O85:O92)+O110+O111</f>
        <v>1335.77</v>
      </c>
      <c r="P84" s="38">
        <f>IF(AND(O5=0,O84&gt;=0),,O84/O5)</f>
        <v>5.4493888575893969E-2</v>
      </c>
      <c r="Q84" s="39">
        <f>IF(AND(O124=0,O84&gt;=0),,O84/O124)</f>
        <v>0.24684826197032139</v>
      </c>
      <c r="R84" s="38">
        <f>IF(AND(H84=0,O84&gt;0),100%,IF(AND(H84&lt;0,O84&gt;=0),(H84-O84)/H84,IF(AND(H84&gt;0,O84&gt;0),(O84-H84)/H84,IF(AND(H84=0,O84&lt;=0),0,(O84-H84)/H84))))</f>
        <v>0.8971310893339014</v>
      </c>
      <c r="S84" s="62">
        <f>SUM(S85:S92)+S110+S111</f>
        <v>4723.91</v>
      </c>
      <c r="T84" s="38">
        <f>IF(AND(S5=0,S84&gt;=0),,S84/S5)</f>
        <v>6.6195739373832982E-2</v>
      </c>
      <c r="U84" s="43">
        <f>IF(AND(S124=0,S84&gt;=0),,S84/S124)</f>
        <v>0.23020420535152133</v>
      </c>
      <c r="V84" s="71">
        <f>SUM(V85:V92)+V110+V111</f>
        <v>1803</v>
      </c>
      <c r="W84" s="38">
        <f>IF(AND(V5=0,V84&gt;=0),,V84/V5)</f>
        <v>3.163157894736842E-2</v>
      </c>
      <c r="X84" s="91">
        <f t="shared" si="22"/>
        <v>1.6200277315585134</v>
      </c>
      <c r="Y84" s="71">
        <f>SUM(Y85:Y92)+Y110+Y111</f>
        <v>749.43</v>
      </c>
      <c r="Z84" s="38">
        <f>IF(AND(Y5=0,Y84&gt;=0),,Y84/Y5)</f>
        <v>3.2077506837705612E-2</v>
      </c>
      <c r="AA84" s="39">
        <f>IF(AND(Y124=0,Y84&gt;=0),,Y84/Y124)</f>
        <v>0.11060783167738164</v>
      </c>
      <c r="AB84" s="38">
        <f t="shared" si="17"/>
        <v>-0.43895281373290312</v>
      </c>
      <c r="AC84" s="62">
        <f>SUM(AC85:AC92)+AC110+AC111</f>
        <v>5473.34</v>
      </c>
      <c r="AD84" s="38">
        <f>IF(AND(AC5=0,AC84&gt;=0),,AC84/AC5)</f>
        <v>5.7780848627908853E-2</v>
      </c>
      <c r="AE84" s="43">
        <f>IF(AND(AC124=0,AC84&gt;=0),,AC84/AC124)</f>
        <v>0.2005174369359996</v>
      </c>
      <c r="AF84" s="71">
        <f>SUM(AF85:AF92)+AF110+AF111</f>
        <v>734.93999999999994</v>
      </c>
      <c r="AG84" s="38">
        <f>IF(AND(AF5=0,AF84&gt;=0),,AF84/AF5)</f>
        <v>2.2944568577236316E-2</v>
      </c>
      <c r="AH84" s="39">
        <f>IF(AND(AF124=0,AF84&gt;=0),,AF84/AF124)</f>
        <v>0.10560575231920545</v>
      </c>
      <c r="AI84" s="38">
        <f t="shared" si="28"/>
        <v>-0.59237936772046584</v>
      </c>
      <c r="AJ84" s="62">
        <f t="shared" si="29"/>
        <v>6208.28</v>
      </c>
      <c r="AK84" s="38">
        <f>IF(AND(AJ5=0,AJ84&gt;=0),,AJ84/AJ5)</f>
        <v>4.8977823387370598E-2</v>
      </c>
      <c r="AL84" s="43">
        <f>IF(AND(AJ124=0,AJ84&gt;=0),,AJ84/AJ124)</f>
        <v>0.18123528697406771</v>
      </c>
      <c r="AM84" s="71">
        <f>SUM(AM85:AM92)+AM110+AM111</f>
        <v>1490.17</v>
      </c>
      <c r="AN84" s="38">
        <f>IF(AND(AM5=0,AM84&gt;=0),,AM84/AM5)</f>
        <v>4.043040171296821E-2</v>
      </c>
      <c r="AO84" s="39">
        <f>IF(AND(AM124=0,AM84&gt;=0),,AM84/AM124)</f>
        <v>0.16688187119309167</v>
      </c>
      <c r="AP84" s="38">
        <f t="shared" si="30"/>
        <v>-0.72774028289855919</v>
      </c>
      <c r="AQ84" s="62">
        <f t="shared" si="31"/>
        <v>7698.45</v>
      </c>
      <c r="AR84" s="38">
        <f>IF(AND(AQ5=0,AQ84&gt;=0),,AQ84/AQ5)</f>
        <v>4.7052335543119557E-2</v>
      </c>
      <c r="AS84" s="43">
        <f>IF(AND(AQ124=0,AQ84&gt;=0),,AQ84/AQ124)</f>
        <v>0.17826737849037336</v>
      </c>
      <c r="AT84" s="71">
        <f>SUM(AT85:AT92)+AT110+AT111</f>
        <v>3606</v>
      </c>
      <c r="AU84" s="38">
        <f>IF(AND(AT5=0,AT84&gt;=0),,AT84/AT5)</f>
        <v>3.163157894736842E-2</v>
      </c>
      <c r="AV84" s="91">
        <f t="shared" si="25"/>
        <v>1.134900166389351</v>
      </c>
      <c r="AW84" s="71">
        <f>SUM(AW85:AW92)+AW110+AW111</f>
        <v>1283.075</v>
      </c>
      <c r="AX84" s="38">
        <f>IF(AND(AW5=0,AW84&gt;=0),,AW84/AW5)</f>
        <v>4.4243965517241378E-2</v>
      </c>
      <c r="AY84" s="43">
        <f>IF(AND(AW124=0,AW84&gt;=0),,AW84/AW124)</f>
        <v>0.17023162176452789</v>
      </c>
      <c r="AZ84" s="71">
        <f>SUM(AZ85:AZ92)+AZ110+AZ111</f>
        <v>601</v>
      </c>
      <c r="BA84" s="38">
        <f>IF(AND(AZ5=0,AZ84&gt;=0),,AZ84/AZ5)</f>
        <v>3.163157894736842E-2</v>
      </c>
      <c r="BB84" s="91">
        <f t="shared" si="27"/>
        <v>1.1349001663893512</v>
      </c>
    </row>
    <row r="85" spans="1:54" hidden="1" outlineLevel="2" x14ac:dyDescent="0.3">
      <c r="A85" s="29" t="s">
        <v>76</v>
      </c>
      <c r="B85" s="72"/>
      <c r="C85" s="30">
        <f>IF(AND(B5=0,B85&gt;=0),,B85/B5)</f>
        <v>0</v>
      </c>
      <c r="D85" s="47">
        <f>IF(AND(B124=0,B85&gt;=0),"Validar",B85/B124)</f>
        <v>0</v>
      </c>
      <c r="E85" s="72"/>
      <c r="F85" s="30">
        <f>IF(AND(E5=0,E85&gt;=0),,E85/E5)</f>
        <v>0</v>
      </c>
      <c r="G85" s="30">
        <f>IF(AND(E124=0,E85&gt;=0),"Validar",E85/E124)</f>
        <v>0</v>
      </c>
      <c r="I85" s="30">
        <f>IF(AND(H5=0,H85&gt;=0),,H85/H5)</f>
        <v>0</v>
      </c>
      <c r="J85" s="30">
        <f>IF(AND(H124=0,H85&gt;=0),,H85/H124)</f>
        <v>0</v>
      </c>
      <c r="K85" s="30">
        <f t="shared" si="18"/>
        <v>0</v>
      </c>
      <c r="L85" s="63">
        <f t="shared" ref="L85:L91" si="33">+E85+H85</f>
        <v>0</v>
      </c>
      <c r="M85" s="30">
        <f>IF(AND(L5=0,L85&gt;=0),,L85/L5)</f>
        <v>0</v>
      </c>
      <c r="N85" s="47">
        <f>IF(AND(L124=0,L85&gt;=0),,L85/L124)</f>
        <v>0</v>
      </c>
      <c r="O85" s="72"/>
      <c r="P85" s="30">
        <f>IF(AND(O5=0,O85&gt;=0),,O85/O5)</f>
        <v>0</v>
      </c>
      <c r="Q85" s="30">
        <f>IF(AND(O124=0,O85&gt;=0),,O85/O124)</f>
        <v>0</v>
      </c>
      <c r="R85" s="30">
        <f t="shared" si="20"/>
        <v>0</v>
      </c>
      <c r="S85" s="63">
        <f t="shared" ref="S85:S91" si="34">+L85+O85</f>
        <v>0</v>
      </c>
      <c r="T85" s="30">
        <f>IF(AND(S5=0,S85&gt;=0),,S85/S5)</f>
        <v>0</v>
      </c>
      <c r="U85" s="47">
        <f>IF(AND(S124=0,S85&gt;=0),,S85/S124)</f>
        <v>0</v>
      </c>
      <c r="V85" s="72"/>
      <c r="W85" s="30">
        <f>IF(AND(V5=0,V85&gt;=0),,V85/V5)</f>
        <v>0</v>
      </c>
      <c r="X85" s="47">
        <f t="shared" si="22"/>
        <v>0</v>
      </c>
      <c r="Y85" s="72"/>
      <c r="Z85" s="30">
        <f>IF(AND(Y5=0,Y85&gt;=0),,Y85/Y5)</f>
        <v>0</v>
      </c>
      <c r="AA85" s="30">
        <f>IF(AND(Y124=0,Y85&gt;=0),,Y85/Y124)</f>
        <v>0</v>
      </c>
      <c r="AB85" s="30">
        <f t="shared" si="17"/>
        <v>0</v>
      </c>
      <c r="AC85" s="63">
        <f t="shared" ref="AC85:AC91" si="35">+S85+Y85</f>
        <v>0</v>
      </c>
      <c r="AD85" s="30">
        <f>IF(AND(AC5=0,AC85&gt;=0),,AC85/AC5)</f>
        <v>0</v>
      </c>
      <c r="AE85" s="47">
        <f>IF(AND(AC124=0,AC85&gt;=0),,AC85/AC124)</f>
        <v>0</v>
      </c>
      <c r="AF85" s="72"/>
      <c r="AG85" s="30">
        <f>IF(AND(AF5=0,AF85&gt;=0),,AF85/AF5)</f>
        <v>0</v>
      </c>
      <c r="AH85" s="30">
        <f>IF(AND(AF124=0,AF85&gt;=0),,AF85/AF124)</f>
        <v>0</v>
      </c>
      <c r="AI85" s="30">
        <f t="shared" si="28"/>
        <v>0</v>
      </c>
      <c r="AJ85" s="63">
        <f t="shared" si="29"/>
        <v>0</v>
      </c>
      <c r="AK85" s="30">
        <f>IF(AND(AJ5=0,AJ85&gt;=0),,AJ85/AJ5)</f>
        <v>0</v>
      </c>
      <c r="AL85" s="47">
        <f>IF(AND(AJ124=0,AJ85&gt;=0),,AJ85/AJ124)</f>
        <v>0</v>
      </c>
      <c r="AM85" s="72"/>
      <c r="AN85" s="30">
        <f>IF(AND(AM5=0,AM85&gt;=0),,AM85/AM5)</f>
        <v>0</v>
      </c>
      <c r="AO85" s="30">
        <f>IF(AND(AM124=0,AM85&gt;=0),,AM85/AM124)</f>
        <v>0</v>
      </c>
      <c r="AP85" s="30">
        <f t="shared" si="30"/>
        <v>0</v>
      </c>
      <c r="AQ85" s="63">
        <f t="shared" si="31"/>
        <v>0</v>
      </c>
      <c r="AR85" s="30">
        <f>IF(AND(AQ5=0,AQ85&gt;=0),,AQ85/AQ5)</f>
        <v>0</v>
      </c>
      <c r="AS85" s="47">
        <f>IF(AND(AQ124=0,AQ85&gt;=0),,AQ85/AQ124)</f>
        <v>0</v>
      </c>
      <c r="AT85" s="72">
        <f t="shared" ref="AT85:AT92" si="36">+V85*2</f>
        <v>0</v>
      </c>
      <c r="AU85" s="30">
        <f>IF(AND(AT5=0,AT85&gt;=0),,AT85/AT5)</f>
        <v>0</v>
      </c>
      <c r="AV85" s="47">
        <f t="shared" si="25"/>
        <v>0</v>
      </c>
      <c r="AW85" s="72">
        <f t="shared" si="15"/>
        <v>0</v>
      </c>
      <c r="AX85" s="30">
        <f>IF(AND(AW5=0,AW85&gt;=0),,AW85/AW5)</f>
        <v>0</v>
      </c>
      <c r="AY85" s="47">
        <f>IF(AND(AW124=0,AW85&gt;=0),,AW85/AW124)</f>
        <v>0</v>
      </c>
      <c r="AZ85" s="72">
        <f t="shared" ref="AZ85:AZ102" si="37">+AT85/6</f>
        <v>0</v>
      </c>
      <c r="BA85" s="30">
        <f>IF(AND(AZ5=0,AZ85&gt;=0),,AZ85/AZ5)</f>
        <v>0</v>
      </c>
      <c r="BB85" s="47">
        <f t="shared" si="27"/>
        <v>0</v>
      </c>
    </row>
    <row r="86" spans="1:54" hidden="1" outlineLevel="2" x14ac:dyDescent="0.3">
      <c r="A86" s="29" t="s">
        <v>77</v>
      </c>
      <c r="B86" s="72">
        <v>364.62</v>
      </c>
      <c r="C86" s="30">
        <f>IF(AND(B5=0,B86&gt;=0),,B86/B5)</f>
        <v>1.3733253158032411E-3</v>
      </c>
      <c r="D86" s="47">
        <f>IF(AND(B124=0,B86&gt;=0),"Validar",B86/B124)</f>
        <v>5.0283023005082894E-3</v>
      </c>
      <c r="E86" s="72"/>
      <c r="F86" s="30">
        <f>IF(AND(E5=0,E86&gt;=0),,E86/E5)</f>
        <v>0</v>
      </c>
      <c r="G86" s="30">
        <f>IF(AND(E124=0,E86&gt;=0),"Validar",E86/E124)</f>
        <v>0</v>
      </c>
      <c r="I86" s="30">
        <f>IF(AND(H5=0,H86&gt;=0),,H86/H5)</f>
        <v>0</v>
      </c>
      <c r="J86" s="30">
        <f>IF(AND(H124=0,H86&gt;=0),,H86/H124)</f>
        <v>0</v>
      </c>
      <c r="K86" s="30">
        <f t="shared" si="18"/>
        <v>0</v>
      </c>
      <c r="L86" s="63">
        <f t="shared" si="33"/>
        <v>0</v>
      </c>
      <c r="M86" s="30">
        <f>IF(AND(L5=0,L86&gt;=0),,L86/L5)</f>
        <v>0</v>
      </c>
      <c r="N86" s="47">
        <f>IF(AND(L124=0,L86&gt;=0),,L86/L124)</f>
        <v>0</v>
      </c>
      <c r="O86" s="72"/>
      <c r="P86" s="30">
        <f>IF(AND(O5=0,O86&gt;=0),,O86/O5)</f>
        <v>0</v>
      </c>
      <c r="Q86" s="30">
        <f>IF(AND(O124=0,O86&gt;=0),,O86/O124)</f>
        <v>0</v>
      </c>
      <c r="R86" s="30">
        <f t="shared" si="20"/>
        <v>0</v>
      </c>
      <c r="S86" s="63">
        <f t="shared" si="34"/>
        <v>0</v>
      </c>
      <c r="T86" s="30">
        <f>IF(AND(S5=0,S86&gt;=0),,S86/S5)</f>
        <v>0</v>
      </c>
      <c r="U86" s="47">
        <f>IF(AND(S124=0,S86&gt;=0),,S86/S124)</f>
        <v>0</v>
      </c>
      <c r="V86" s="72"/>
      <c r="W86" s="30">
        <f>IF(AND(V5=0,V86&gt;=0),,V86/V5)</f>
        <v>0</v>
      </c>
      <c r="X86" s="47">
        <f t="shared" si="22"/>
        <v>0</v>
      </c>
      <c r="Y86" s="72"/>
      <c r="Z86" s="30">
        <f>IF(AND(Y5=0,Y86&gt;=0),,Y86/Y5)</f>
        <v>0</v>
      </c>
      <c r="AA86" s="30">
        <f>IF(AND(Y124=0,Y86&gt;=0),,Y86/Y124)</f>
        <v>0</v>
      </c>
      <c r="AB86" s="30">
        <f t="shared" si="17"/>
        <v>0</v>
      </c>
      <c r="AC86" s="63">
        <f t="shared" si="35"/>
        <v>0</v>
      </c>
      <c r="AD86" s="30">
        <f>IF(AND(AC5=0,AC86&gt;=0),,AC86/AC5)</f>
        <v>0</v>
      </c>
      <c r="AE86" s="47">
        <f>IF(AND(AC124=0,AC86&gt;=0),,AC86/AC124)</f>
        <v>0</v>
      </c>
      <c r="AF86" s="72">
        <v>48.76</v>
      </c>
      <c r="AG86" s="30">
        <f>IF(AND(AF5=0,AF86&gt;=0),,AF86/AF5)</f>
        <v>1.5222700680681998E-3</v>
      </c>
      <c r="AH86" s="30">
        <f>IF(AND(AF124=0,AF86&gt;=0),,AF86/AF124)</f>
        <v>7.006471933878218E-3</v>
      </c>
      <c r="AI86" s="30">
        <f t="shared" si="28"/>
        <v>1</v>
      </c>
      <c r="AJ86" s="63">
        <f t="shared" si="29"/>
        <v>48.76</v>
      </c>
      <c r="AK86" s="30">
        <f>IF(AND(AJ5=0,AJ86&gt;=0),,AJ86/AJ5)</f>
        <v>3.8467315719783746E-4</v>
      </c>
      <c r="AL86" s="47">
        <f>IF(AND(AJ124=0,AJ86&gt;=0),,AJ86/AJ124)</f>
        <v>1.4234268739257154E-3</v>
      </c>
      <c r="AM86" s="72"/>
      <c r="AN86" s="30">
        <f>IF(AND(AM5=0,AM86&gt;=0),,AM86/AM5)</f>
        <v>0</v>
      </c>
      <c r="AO86" s="30">
        <f>IF(AND(AM124=0,AM86&gt;=0),,AM86/AM124)</f>
        <v>0</v>
      </c>
      <c r="AP86" s="30">
        <f t="shared" si="30"/>
        <v>0</v>
      </c>
      <c r="AQ86" s="63">
        <f t="shared" si="31"/>
        <v>48.76</v>
      </c>
      <c r="AR86" s="30">
        <f>IF(AND(AQ5=0,AQ86&gt;=0),,AQ86/AQ5)</f>
        <v>2.9801737766466102E-4</v>
      </c>
      <c r="AS86" s="47">
        <f>IF(AND(AQ124=0,AQ86&gt;=0),,AQ86/AQ124)</f>
        <v>1.1290996726861387E-3</v>
      </c>
      <c r="AT86" s="72">
        <f t="shared" si="36"/>
        <v>0</v>
      </c>
      <c r="AU86" s="30">
        <f>IF(AND(AT5=0,AT86&gt;=0),,AT86/AT5)</f>
        <v>0</v>
      </c>
      <c r="AV86" s="47">
        <f t="shared" si="25"/>
        <v>1</v>
      </c>
      <c r="AW86" s="72">
        <f t="shared" si="15"/>
        <v>8.1266666666666669</v>
      </c>
      <c r="AX86" s="30">
        <f>IF(AND(AW5=0,AW86&gt;=0),,AW86/AW5)</f>
        <v>2.8022988505747127E-4</v>
      </c>
      <c r="AY86" s="47">
        <f>IF(AND(AW124=0,AW86&gt;=0),,AW86/AW124)</f>
        <v>1.0782032587388862E-3</v>
      </c>
      <c r="AZ86" s="72">
        <f t="shared" si="37"/>
        <v>0</v>
      </c>
      <c r="BA86" s="30">
        <f>IF(AND(AZ5=0,AZ86&gt;=0),,AZ86/AZ5)</f>
        <v>0</v>
      </c>
      <c r="BB86" s="47">
        <f t="shared" si="27"/>
        <v>1</v>
      </c>
    </row>
    <row r="87" spans="1:54" hidden="1" outlineLevel="2" x14ac:dyDescent="0.3">
      <c r="A87" s="29" t="s">
        <v>1</v>
      </c>
      <c r="B87" s="72">
        <v>90</v>
      </c>
      <c r="C87" s="30">
        <f>IF(AND(B5=0,B87&gt;=0),,B87/B5)</f>
        <v>3.389810718619157E-4</v>
      </c>
      <c r="D87" s="47">
        <f>IF(AND(B124=0,B87&gt;=0),"Validar",B87/B124)</f>
        <v>1.2411475153467886E-3</v>
      </c>
      <c r="E87" s="72"/>
      <c r="F87" s="30">
        <f>IF(AND(E5=0,E87&gt;=0),,E87/E5)</f>
        <v>0</v>
      </c>
      <c r="G87" s="30">
        <f>IF(AND(E124=0,E87&gt;=0),"Validar",E87/E124)</f>
        <v>0</v>
      </c>
      <c r="I87" s="30">
        <f>IF(AND(H5=0,H87&gt;=0),,H87/H5)</f>
        <v>0</v>
      </c>
      <c r="J87" s="30">
        <f>IF(AND(H124=0,H87&gt;=0),,H87/H124)</f>
        <v>0</v>
      </c>
      <c r="K87" s="30">
        <f t="shared" si="18"/>
        <v>0</v>
      </c>
      <c r="L87" s="63">
        <f t="shared" si="33"/>
        <v>0</v>
      </c>
      <c r="M87" s="30">
        <f>IF(AND(L5=0,L87&gt;=0),,L87/L5)</f>
        <v>0</v>
      </c>
      <c r="N87" s="47">
        <f>IF(AND(L124=0,L87&gt;=0),,L87/L124)</f>
        <v>0</v>
      </c>
      <c r="O87" s="72">
        <v>650.14</v>
      </c>
      <c r="P87" s="30">
        <f>IF(AND(O5=0,O87&gt;=0),,O87/O5)</f>
        <v>2.6523021716861214E-2</v>
      </c>
      <c r="Q87" s="30">
        <f>IF(AND(O124=0,O87&gt;=0),,O87/O124)</f>
        <v>0.12014488200617228</v>
      </c>
      <c r="R87" s="30">
        <f t="shared" si="20"/>
        <v>1</v>
      </c>
      <c r="S87" s="63">
        <f t="shared" si="34"/>
        <v>650.14</v>
      </c>
      <c r="T87" s="30">
        <f>IF(AND(S5=0,S87&gt;=0),,S87/S5)</f>
        <v>9.1103551923097138E-3</v>
      </c>
      <c r="U87" s="47">
        <f>IF(AND(S124=0,S87&gt;=0),,S87/S124)</f>
        <v>3.1682432998773914E-2</v>
      </c>
      <c r="V87" s="72">
        <f>10*3</f>
        <v>30</v>
      </c>
      <c r="W87" s="30">
        <f>IF(AND(V5=0,V87&gt;=0),,V87/V5)</f>
        <v>5.263157894736842E-4</v>
      </c>
      <c r="X87" s="47">
        <f t="shared" si="22"/>
        <v>20.671333333333333</v>
      </c>
      <c r="Y87" s="72"/>
      <c r="Z87" s="30">
        <f>IF(AND(Y5=0,Y87&gt;=0),,Y87/Y5)</f>
        <v>0</v>
      </c>
      <c r="AA87" s="30">
        <f>IF(AND(Y124=0,Y87&gt;=0),,Y87/Y124)</f>
        <v>0</v>
      </c>
      <c r="AB87" s="30">
        <f t="shared" si="17"/>
        <v>-1</v>
      </c>
      <c r="AC87" s="63">
        <f t="shared" si="35"/>
        <v>650.14</v>
      </c>
      <c r="AD87" s="30">
        <f>IF(AND(AC5=0,AC87&gt;=0),,AC87/AC5)</f>
        <v>6.8633852322254165E-3</v>
      </c>
      <c r="AE87" s="47">
        <f>IF(AND(AC124=0,AC87&gt;=0),,AC87/AC124)</f>
        <v>2.3818072045509828E-2</v>
      </c>
      <c r="AF87" s="72"/>
      <c r="AG87" s="30">
        <f>IF(AND(AF5=0,AF87&gt;=0),,AF87/AF5)</f>
        <v>0</v>
      </c>
      <c r="AH87" s="30">
        <f>IF(AND(AF124=0,AF87&gt;=0),,AF87/AF124)</f>
        <v>0</v>
      </c>
      <c r="AI87" s="30">
        <f t="shared" si="28"/>
        <v>-1</v>
      </c>
      <c r="AJ87" s="63">
        <f t="shared" si="29"/>
        <v>650.14</v>
      </c>
      <c r="AK87" s="30">
        <f>IF(AND(AJ5=0,AJ87&gt;=0),,AJ87/AJ5)</f>
        <v>5.1290280233921666E-3</v>
      </c>
      <c r="AL87" s="47">
        <f>IF(AND(AJ124=0,AJ87&gt;=0),,AJ87/AJ124)</f>
        <v>1.8979219602421344E-2</v>
      </c>
      <c r="AM87" s="72"/>
      <c r="AN87" s="30">
        <f>IF(AND(AM5=0,AM87&gt;=0),,AM87/AM5)</f>
        <v>0</v>
      </c>
      <c r="AO87" s="30">
        <f>IF(AND(AM124=0,AM87&gt;=0),,AM87/AM124)</f>
        <v>0</v>
      </c>
      <c r="AP87" s="30">
        <f t="shared" si="30"/>
        <v>-1</v>
      </c>
      <c r="AQ87" s="63">
        <f t="shared" si="31"/>
        <v>650.14</v>
      </c>
      <c r="AR87" s="30">
        <f>IF(AND(AQ5=0,AQ87&gt;=0),,AQ87/AQ5)</f>
        <v>3.973605781683813E-3</v>
      </c>
      <c r="AS87" s="47">
        <f>IF(AND(AQ124=0,AQ87&gt;=0),,AQ87/AQ124)</f>
        <v>1.5054816677608003E-2</v>
      </c>
      <c r="AT87" s="72">
        <f t="shared" si="36"/>
        <v>60</v>
      </c>
      <c r="AU87" s="30">
        <f>IF(AND(AT5=0,AT87&gt;=0),,AT87/AT5)</f>
        <v>5.263157894736842E-4</v>
      </c>
      <c r="AV87" s="47">
        <f t="shared" si="25"/>
        <v>9.8356666666666666</v>
      </c>
      <c r="AW87" s="72">
        <f t="shared" si="15"/>
        <v>108.35666666666667</v>
      </c>
      <c r="AX87" s="30">
        <f>IF(AND(AW5=0,AW87&gt;=0),,AW87/AW5)</f>
        <v>3.7364367816091954E-3</v>
      </c>
      <c r="AY87" s="47">
        <f>IF(AND(AW124=0,AW87&gt;=0),,AW87/AW124)</f>
        <v>1.4376190866212049E-2</v>
      </c>
      <c r="AZ87" s="72">
        <f t="shared" si="37"/>
        <v>10</v>
      </c>
      <c r="BA87" s="30">
        <f>IF(AND(AZ5=0,AZ87&gt;=0),,AZ87/AZ5)</f>
        <v>5.263157894736842E-4</v>
      </c>
      <c r="BB87" s="47">
        <f t="shared" si="27"/>
        <v>9.8356666666666666</v>
      </c>
    </row>
    <row r="88" spans="1:54" hidden="1" outlineLevel="2" x14ac:dyDescent="0.3">
      <c r="A88" s="29" t="s">
        <v>78</v>
      </c>
      <c r="B88" s="72"/>
      <c r="C88" s="30">
        <f>IF(AND(B5=0,B88&gt;=0),,B88/B5)</f>
        <v>0</v>
      </c>
      <c r="D88" s="47">
        <f>IF(AND(B124=0,B88&gt;=0),"Validar",B88/B124)</f>
        <v>0</v>
      </c>
      <c r="E88" s="72"/>
      <c r="F88" s="30">
        <f>IF(AND(E5=0,E88&gt;=0),,E88/E5)</f>
        <v>0</v>
      </c>
      <c r="G88" s="30">
        <f>IF(AND(E124=0,E88&gt;=0),"Validar",E88/E124)</f>
        <v>0</v>
      </c>
      <c r="I88" s="30">
        <f>IF(AND(H5=0,H88&gt;=0),,H88/H5)</f>
        <v>0</v>
      </c>
      <c r="J88" s="30">
        <f>IF(AND(H124=0,H88&gt;=0),,H88/H124)</f>
        <v>0</v>
      </c>
      <c r="K88" s="30">
        <f t="shared" si="18"/>
        <v>0</v>
      </c>
      <c r="L88" s="63">
        <f t="shared" si="33"/>
        <v>0</v>
      </c>
      <c r="M88" s="30">
        <f>IF(AND(L5=0,L88&gt;=0),,L88/L5)</f>
        <v>0</v>
      </c>
      <c r="N88" s="47">
        <f>IF(AND(L124=0,L88&gt;=0),,L88/L124)</f>
        <v>0</v>
      </c>
      <c r="O88" s="72"/>
      <c r="P88" s="30">
        <f>IF(AND(O5=0,O88&gt;=0),,O88/O5)</f>
        <v>0</v>
      </c>
      <c r="Q88" s="30">
        <f>IF(AND(O124=0,O88&gt;=0),,O88/O124)</f>
        <v>0</v>
      </c>
      <c r="R88" s="30">
        <f t="shared" si="20"/>
        <v>0</v>
      </c>
      <c r="S88" s="63">
        <f t="shared" si="34"/>
        <v>0</v>
      </c>
      <c r="T88" s="30">
        <f>IF(AND(S5=0,S88&gt;=0),,S88/S5)</f>
        <v>0</v>
      </c>
      <c r="U88" s="47">
        <f>IF(AND(S124=0,S88&gt;=0),,S88/S124)</f>
        <v>0</v>
      </c>
      <c r="V88" s="72"/>
      <c r="W88" s="30">
        <f>IF(AND(V5=0,V88&gt;=0),,V88/V5)</f>
        <v>0</v>
      </c>
      <c r="X88" s="47">
        <f t="shared" si="22"/>
        <v>0</v>
      </c>
      <c r="Y88" s="72"/>
      <c r="Z88" s="30">
        <f>IF(AND(Y5=0,Y88&gt;=0),,Y88/Y5)</f>
        <v>0</v>
      </c>
      <c r="AA88" s="30">
        <f>IF(AND(Y124=0,Y88&gt;=0),,Y88/Y124)</f>
        <v>0</v>
      </c>
      <c r="AB88" s="30">
        <f t="shared" si="17"/>
        <v>0</v>
      </c>
      <c r="AC88" s="63">
        <f t="shared" si="35"/>
        <v>0</v>
      </c>
      <c r="AD88" s="30">
        <f>IF(AND(AC5=0,AC88&gt;=0),,AC88/AC5)</f>
        <v>0</v>
      </c>
      <c r="AE88" s="47">
        <f>IF(AND(AC124=0,AC88&gt;=0),,AC88/AC124)</f>
        <v>0</v>
      </c>
      <c r="AF88" s="72"/>
      <c r="AG88" s="30">
        <f>IF(AND(AF5=0,AF88&gt;=0),,AF88/AF5)</f>
        <v>0</v>
      </c>
      <c r="AH88" s="30">
        <f>IF(AND(AF124=0,AF88&gt;=0),,AF88/AF124)</f>
        <v>0</v>
      </c>
      <c r="AI88" s="30">
        <f t="shared" si="28"/>
        <v>0</v>
      </c>
      <c r="AJ88" s="63">
        <f t="shared" si="29"/>
        <v>0</v>
      </c>
      <c r="AK88" s="30">
        <f>IF(AND(AJ5=0,AJ88&gt;=0),,AJ88/AJ5)</f>
        <v>0</v>
      </c>
      <c r="AL88" s="47">
        <f>IF(AND(AJ124=0,AJ88&gt;=0),,AJ88/AJ124)</f>
        <v>0</v>
      </c>
      <c r="AM88" s="72"/>
      <c r="AN88" s="30">
        <f>IF(AND(AM5=0,AM88&gt;=0),,AM88/AM5)</f>
        <v>0</v>
      </c>
      <c r="AO88" s="30">
        <f>IF(AND(AM124=0,AM88&gt;=0),,AM88/AM124)</f>
        <v>0</v>
      </c>
      <c r="AP88" s="30">
        <f t="shared" si="30"/>
        <v>0</v>
      </c>
      <c r="AQ88" s="63">
        <f t="shared" si="31"/>
        <v>0</v>
      </c>
      <c r="AR88" s="30">
        <f>IF(AND(AQ5=0,AQ88&gt;=0),,AQ88/AQ5)</f>
        <v>0</v>
      </c>
      <c r="AS88" s="47">
        <f>IF(AND(AQ124=0,AQ88&gt;=0),,AQ88/AQ124)</f>
        <v>0</v>
      </c>
      <c r="AT88" s="72">
        <f t="shared" si="36"/>
        <v>0</v>
      </c>
      <c r="AU88" s="30">
        <f>IF(AND(AT5=0,AT88&gt;=0),,AT88/AT5)</f>
        <v>0</v>
      </c>
      <c r="AV88" s="47">
        <f t="shared" si="25"/>
        <v>0</v>
      </c>
      <c r="AW88" s="72">
        <f t="shared" si="15"/>
        <v>0</v>
      </c>
      <c r="AX88" s="30">
        <f>IF(AND(AW5=0,AW88&gt;=0),,AW88/AW5)</f>
        <v>0</v>
      </c>
      <c r="AY88" s="47">
        <f>IF(AND(AW124=0,AW88&gt;=0),,AW88/AW124)</f>
        <v>0</v>
      </c>
      <c r="AZ88" s="72">
        <f t="shared" si="37"/>
        <v>0</v>
      </c>
      <c r="BA88" s="30">
        <f>IF(AND(AZ5=0,AZ88&gt;=0),,AZ88/AZ5)</f>
        <v>0</v>
      </c>
      <c r="BB88" s="47">
        <f t="shared" si="27"/>
        <v>0</v>
      </c>
    </row>
    <row r="89" spans="1:54" hidden="1" outlineLevel="2" x14ac:dyDescent="0.3">
      <c r="A89" s="29" t="s">
        <v>80</v>
      </c>
      <c r="B89" s="72"/>
      <c r="C89" s="30">
        <f>IF(AND(B5=0,B89&gt;=0),,B89/B5)</f>
        <v>0</v>
      </c>
      <c r="D89" s="47">
        <f>IF(AND(B124=0,B89&gt;=0),"Validar",B89/B124)</f>
        <v>0</v>
      </c>
      <c r="E89" s="72"/>
      <c r="F89" s="30">
        <f>IF(AND(E5=0,E89&gt;=0),,E89/E5)</f>
        <v>0</v>
      </c>
      <c r="G89" s="30">
        <f>IF(AND(E124=0,E89&gt;=0),"Validar",E89/E124)</f>
        <v>0</v>
      </c>
      <c r="I89" s="30">
        <f>IF(AND(H5=0,H89&gt;=0),,H89/H5)</f>
        <v>0</v>
      </c>
      <c r="J89" s="30">
        <f>IF(AND(H124=0,H89&gt;=0),,H89/H124)</f>
        <v>0</v>
      </c>
      <c r="K89" s="30">
        <f t="shared" si="18"/>
        <v>0</v>
      </c>
      <c r="L89" s="63">
        <f t="shared" si="33"/>
        <v>0</v>
      </c>
      <c r="M89" s="30">
        <f>IF(AND(L5=0,L89&gt;=0),,L89/L5)</f>
        <v>0</v>
      </c>
      <c r="N89" s="47">
        <f>IF(AND(L124=0,L89&gt;=0),,L89/L124)</f>
        <v>0</v>
      </c>
      <c r="O89" s="72"/>
      <c r="P89" s="30">
        <f>IF(AND(O5=0,O89&gt;=0),,O89/O5)</f>
        <v>0</v>
      </c>
      <c r="Q89" s="30">
        <f>IF(AND(O124=0,O89&gt;=0),,O89/O124)</f>
        <v>0</v>
      </c>
      <c r="R89" s="30">
        <f t="shared" si="20"/>
        <v>0</v>
      </c>
      <c r="S89" s="63">
        <f t="shared" si="34"/>
        <v>0</v>
      </c>
      <c r="T89" s="30">
        <f>IF(AND(S5=0,S89&gt;=0),,S89/S5)</f>
        <v>0</v>
      </c>
      <c r="U89" s="47">
        <f>IF(AND(S124=0,S89&gt;=0),,S89/S124)</f>
        <v>0</v>
      </c>
      <c r="V89" s="72"/>
      <c r="W89" s="30">
        <f>IF(AND(V5=0,V89&gt;=0),,V89/V5)</f>
        <v>0</v>
      </c>
      <c r="X89" s="47">
        <f t="shared" si="22"/>
        <v>0</v>
      </c>
      <c r="Y89" s="72"/>
      <c r="Z89" s="30">
        <f>IF(AND(Y5=0,Y89&gt;=0),,Y89/Y5)</f>
        <v>0</v>
      </c>
      <c r="AA89" s="30">
        <f>IF(AND(Y124=0,Y89&gt;=0),,Y89/Y124)</f>
        <v>0</v>
      </c>
      <c r="AB89" s="30">
        <f t="shared" si="17"/>
        <v>0</v>
      </c>
      <c r="AC89" s="63">
        <f t="shared" si="35"/>
        <v>0</v>
      </c>
      <c r="AD89" s="30">
        <f>IF(AND(AC5=0,AC89&gt;=0),,AC89/AC5)</f>
        <v>0</v>
      </c>
      <c r="AE89" s="47">
        <f>IF(AND(AC124=0,AC89&gt;=0),,AC89/AC124)</f>
        <v>0</v>
      </c>
      <c r="AF89" s="72"/>
      <c r="AG89" s="30">
        <f>IF(AND(AF5=0,AF89&gt;=0),,AF89/AF5)</f>
        <v>0</v>
      </c>
      <c r="AH89" s="30">
        <f>IF(AND(AF124=0,AF89&gt;=0),,AF89/AF124)</f>
        <v>0</v>
      </c>
      <c r="AI89" s="30">
        <f t="shared" si="28"/>
        <v>0</v>
      </c>
      <c r="AJ89" s="63">
        <f t="shared" si="29"/>
        <v>0</v>
      </c>
      <c r="AK89" s="30">
        <f>IF(AND(AJ5=0,AJ89&gt;=0),,AJ89/AJ5)</f>
        <v>0</v>
      </c>
      <c r="AL89" s="47">
        <f>IF(AND(AJ124=0,AJ89&gt;=0),,AJ89/AJ124)</f>
        <v>0</v>
      </c>
      <c r="AM89" s="72"/>
      <c r="AN89" s="30">
        <f>IF(AND(AM5=0,AM89&gt;=0),,AM89/AM5)</f>
        <v>0</v>
      </c>
      <c r="AO89" s="30">
        <f>IF(AND(AM124=0,AM89&gt;=0),,AM89/AM124)</f>
        <v>0</v>
      </c>
      <c r="AP89" s="30">
        <f t="shared" si="30"/>
        <v>0</v>
      </c>
      <c r="AQ89" s="63">
        <f t="shared" si="31"/>
        <v>0</v>
      </c>
      <c r="AR89" s="30">
        <f>IF(AND(AQ5=0,AQ89&gt;=0),,AQ89/AQ5)</f>
        <v>0</v>
      </c>
      <c r="AS89" s="47">
        <f>IF(AND(AQ124=0,AQ89&gt;=0),,AQ89/AQ124)</f>
        <v>0</v>
      </c>
      <c r="AT89" s="72">
        <f t="shared" si="36"/>
        <v>0</v>
      </c>
      <c r="AU89" s="30">
        <f>IF(AND(AT5=0,AT89&gt;=0),,AT89/AT5)</f>
        <v>0</v>
      </c>
      <c r="AV89" s="47">
        <f t="shared" si="25"/>
        <v>0</v>
      </c>
      <c r="AW89" s="72">
        <f t="shared" si="15"/>
        <v>0</v>
      </c>
      <c r="AX89" s="30">
        <f>IF(AND(AW5=0,AW89&gt;=0),,AW89/AW5)</f>
        <v>0</v>
      </c>
      <c r="AY89" s="47">
        <f>IF(AND(AW124=0,AW89&gt;=0),,AW89/AW124)</f>
        <v>0</v>
      </c>
      <c r="AZ89" s="72">
        <f t="shared" si="37"/>
        <v>0</v>
      </c>
      <c r="BA89" s="30">
        <f>IF(AND(AZ5=0,AZ89&gt;=0),,AZ89/AZ5)</f>
        <v>0</v>
      </c>
      <c r="BB89" s="47">
        <f t="shared" si="27"/>
        <v>0</v>
      </c>
    </row>
    <row r="90" spans="1:54" hidden="1" outlineLevel="2" x14ac:dyDescent="0.3">
      <c r="A90" s="29" t="s">
        <v>79</v>
      </c>
      <c r="B90" s="72"/>
      <c r="C90" s="30">
        <f>IF(AND(B5=0,B90&gt;=0),,B90/B5)</f>
        <v>0</v>
      </c>
      <c r="D90" s="47">
        <f>IF(AND(B124=0,B90&gt;=0),"Validar",B90/B124)</f>
        <v>0</v>
      </c>
      <c r="E90" s="72"/>
      <c r="F90" s="30">
        <f>IF(AND(E5=0,E90&gt;=0),,E90/E5)</f>
        <v>0</v>
      </c>
      <c r="G90" s="30">
        <f>IF(AND(E124=0,E90&gt;=0),"Validar",E90/E124)</f>
        <v>0</v>
      </c>
      <c r="I90" s="30">
        <f>IF(AND(H5=0,H90&gt;=0),,H90/H5)</f>
        <v>0</v>
      </c>
      <c r="J90" s="30">
        <f>IF(AND(H124=0,H90&gt;=0),,H90/H124)</f>
        <v>0</v>
      </c>
      <c r="K90" s="30">
        <f t="shared" si="18"/>
        <v>0</v>
      </c>
      <c r="L90" s="63">
        <f t="shared" si="33"/>
        <v>0</v>
      </c>
      <c r="M90" s="30">
        <f>IF(AND(L5=0,L90&gt;=0),,L90/L5)</f>
        <v>0</v>
      </c>
      <c r="N90" s="47">
        <f>IF(AND(L124=0,L90&gt;=0),,L90/L124)</f>
        <v>0</v>
      </c>
      <c r="O90" s="72"/>
      <c r="P90" s="30">
        <f>IF(AND(O5=0,O90&gt;=0),,O90/O5)</f>
        <v>0</v>
      </c>
      <c r="Q90" s="30">
        <f>IF(AND(O124=0,O90&gt;=0),,O90/O124)</f>
        <v>0</v>
      </c>
      <c r="R90" s="30">
        <f t="shared" si="20"/>
        <v>0</v>
      </c>
      <c r="S90" s="63">
        <f t="shared" si="34"/>
        <v>0</v>
      </c>
      <c r="T90" s="30">
        <f>IF(AND(S5=0,S90&gt;=0),,S90/S5)</f>
        <v>0</v>
      </c>
      <c r="U90" s="47">
        <f>IF(AND(S124=0,S90&gt;=0),,S90/S124)</f>
        <v>0</v>
      </c>
      <c r="V90" s="72"/>
      <c r="W90" s="30">
        <f>IF(AND(V5=0,V90&gt;=0),,V90/V5)</f>
        <v>0</v>
      </c>
      <c r="X90" s="47">
        <f t="shared" si="22"/>
        <v>0</v>
      </c>
      <c r="Y90" s="72"/>
      <c r="Z90" s="30">
        <f>IF(AND(Y5=0,Y90&gt;=0),,Y90/Y5)</f>
        <v>0</v>
      </c>
      <c r="AA90" s="30">
        <f>IF(AND(Y124=0,Y90&gt;=0),,Y90/Y124)</f>
        <v>0</v>
      </c>
      <c r="AB90" s="30">
        <f t="shared" si="17"/>
        <v>0</v>
      </c>
      <c r="AC90" s="63">
        <f t="shared" si="35"/>
        <v>0</v>
      </c>
      <c r="AD90" s="30">
        <f>IF(AND(AC5=0,AC90&gt;=0),,AC90/AC5)</f>
        <v>0</v>
      </c>
      <c r="AE90" s="47">
        <f>IF(AND(AC124=0,AC90&gt;=0),,AC90/AC124)</f>
        <v>0</v>
      </c>
      <c r="AF90" s="72"/>
      <c r="AG90" s="30">
        <f>IF(AND(AF5=0,AF90&gt;=0),,AF90/AF5)</f>
        <v>0</v>
      </c>
      <c r="AH90" s="30">
        <f>IF(AND(AF124=0,AF90&gt;=0),,AF90/AF124)</f>
        <v>0</v>
      </c>
      <c r="AI90" s="30">
        <f t="shared" si="28"/>
        <v>0</v>
      </c>
      <c r="AJ90" s="63">
        <f t="shared" si="29"/>
        <v>0</v>
      </c>
      <c r="AK90" s="30">
        <f>IF(AND(AJ5=0,AJ90&gt;=0),,AJ90/AJ5)</f>
        <v>0</v>
      </c>
      <c r="AL90" s="47">
        <f>IF(AND(AJ124=0,AJ90&gt;=0),,AJ90/AJ124)</f>
        <v>0</v>
      </c>
      <c r="AM90" s="72"/>
      <c r="AN90" s="30">
        <f>IF(AND(AM5=0,AM90&gt;=0),,AM90/AM5)</f>
        <v>0</v>
      </c>
      <c r="AO90" s="30">
        <f>IF(AND(AM124=0,AM90&gt;=0),,AM90/AM124)</f>
        <v>0</v>
      </c>
      <c r="AP90" s="30">
        <f t="shared" si="30"/>
        <v>0</v>
      </c>
      <c r="AQ90" s="63">
        <f t="shared" si="31"/>
        <v>0</v>
      </c>
      <c r="AR90" s="30">
        <f>IF(AND(AQ5=0,AQ90&gt;=0),,AQ90/AQ5)</f>
        <v>0</v>
      </c>
      <c r="AS90" s="47">
        <f>IF(AND(AQ124=0,AQ90&gt;=0),,AQ90/AQ124)</f>
        <v>0</v>
      </c>
      <c r="AT90" s="72">
        <f t="shared" si="36"/>
        <v>0</v>
      </c>
      <c r="AU90" s="30">
        <f>IF(AND(AT5=0,AT90&gt;=0),,AT90/AT5)</f>
        <v>0</v>
      </c>
      <c r="AV90" s="47">
        <f t="shared" si="25"/>
        <v>0</v>
      </c>
      <c r="AW90" s="72">
        <f t="shared" si="15"/>
        <v>0</v>
      </c>
      <c r="AX90" s="30">
        <f>IF(AND(AW5=0,AW90&gt;=0),,AW90/AW5)</f>
        <v>0</v>
      </c>
      <c r="AY90" s="47">
        <f>IF(AND(AW124=0,AW90&gt;=0),,AW90/AW124)</f>
        <v>0</v>
      </c>
      <c r="AZ90" s="72">
        <f t="shared" si="37"/>
        <v>0</v>
      </c>
      <c r="BA90" s="30">
        <f>IF(AND(AZ5=0,AZ90&gt;=0),,AZ90/AZ5)</f>
        <v>0</v>
      </c>
      <c r="BB90" s="47">
        <f t="shared" si="27"/>
        <v>0</v>
      </c>
    </row>
    <row r="91" spans="1:54" hidden="1" outlineLevel="2" x14ac:dyDescent="0.3">
      <c r="A91" s="29" t="s">
        <v>81</v>
      </c>
      <c r="B91" s="72"/>
      <c r="C91" s="30">
        <f>IF(AND(B5=0,B91&gt;=0),,B91/B5)</f>
        <v>0</v>
      </c>
      <c r="D91" s="47">
        <f>IF(AND(B124=0,B91&gt;=0),"Validar",B91/B124)</f>
        <v>0</v>
      </c>
      <c r="E91" s="72"/>
      <c r="F91" s="30">
        <f>IF(AND(E5=0,E91&gt;=0),,E91/E5)</f>
        <v>0</v>
      </c>
      <c r="G91" s="30">
        <f>IF(AND(E124=0,E91&gt;=0),"Validar",E91/E124)</f>
        <v>0</v>
      </c>
      <c r="I91" s="30">
        <f>IF(AND(H5=0,H91&gt;=0),,H91/H5)</f>
        <v>0</v>
      </c>
      <c r="J91" s="30">
        <f>IF(AND(H124=0,H91&gt;=0),,H91/H124)</f>
        <v>0</v>
      </c>
      <c r="K91" s="30">
        <f t="shared" si="18"/>
        <v>0</v>
      </c>
      <c r="L91" s="63">
        <f t="shared" si="33"/>
        <v>0</v>
      </c>
      <c r="M91" s="30">
        <f>IF(AND(L5=0,L91&gt;=0),,L91/L5)</f>
        <v>0</v>
      </c>
      <c r="N91" s="47">
        <f>IF(AND(L124=0,L91&gt;=0),,L91/L124)</f>
        <v>0</v>
      </c>
      <c r="O91" s="72"/>
      <c r="P91" s="30">
        <f>IF(AND(O5=0,O91&gt;=0),,O91/O5)</f>
        <v>0</v>
      </c>
      <c r="Q91" s="30">
        <f>IF(AND(O124=0,O91&gt;=0),,O91/O124)</f>
        <v>0</v>
      </c>
      <c r="R91" s="30">
        <f t="shared" si="20"/>
        <v>0</v>
      </c>
      <c r="S91" s="63">
        <f t="shared" si="34"/>
        <v>0</v>
      </c>
      <c r="T91" s="30">
        <f>IF(AND(S5=0,S91&gt;=0),,S91/S5)</f>
        <v>0</v>
      </c>
      <c r="U91" s="47">
        <f>IF(AND(S124=0,S91&gt;=0),,S91/S124)</f>
        <v>0</v>
      </c>
      <c r="V91" s="72"/>
      <c r="W91" s="30">
        <f>IF(AND(V5=0,V91&gt;=0),,V91/V5)</f>
        <v>0</v>
      </c>
      <c r="X91" s="47">
        <f t="shared" si="22"/>
        <v>0</v>
      </c>
      <c r="Y91" s="72"/>
      <c r="Z91" s="30">
        <f>IF(AND(Y5=0,Y91&gt;=0),,Y91/Y5)</f>
        <v>0</v>
      </c>
      <c r="AA91" s="30">
        <f>IF(AND(Y124=0,Y91&gt;=0),,Y91/Y124)</f>
        <v>0</v>
      </c>
      <c r="AB91" s="30">
        <f t="shared" si="17"/>
        <v>0</v>
      </c>
      <c r="AC91" s="63">
        <f t="shared" si="35"/>
        <v>0</v>
      </c>
      <c r="AD91" s="30">
        <f>IF(AND(AC5=0,AC91&gt;=0),,AC91/AC5)</f>
        <v>0</v>
      </c>
      <c r="AE91" s="47">
        <f>IF(AND(AC124=0,AC91&gt;=0),,AC91/AC124)</f>
        <v>0</v>
      </c>
      <c r="AF91" s="72"/>
      <c r="AG91" s="30">
        <f>IF(AND(AF5=0,AF91&gt;=0),,AF91/AF5)</f>
        <v>0</v>
      </c>
      <c r="AH91" s="30">
        <f>IF(AND(AF124=0,AF91&gt;=0),,AF91/AF124)</f>
        <v>0</v>
      </c>
      <c r="AI91" s="30">
        <f t="shared" si="28"/>
        <v>0</v>
      </c>
      <c r="AJ91" s="63">
        <f t="shared" si="29"/>
        <v>0</v>
      </c>
      <c r="AK91" s="30">
        <f>IF(AND(AJ5=0,AJ91&gt;=0),,AJ91/AJ5)</f>
        <v>0</v>
      </c>
      <c r="AL91" s="47">
        <f>IF(AND(AJ124=0,AJ91&gt;=0),,AJ91/AJ124)</f>
        <v>0</v>
      </c>
      <c r="AM91" s="72"/>
      <c r="AN91" s="30">
        <f>IF(AND(AM5=0,AM91&gt;=0),,AM91/AM5)</f>
        <v>0</v>
      </c>
      <c r="AO91" s="30">
        <f>IF(AND(AM124=0,AM91&gt;=0),,AM91/AM124)</f>
        <v>0</v>
      </c>
      <c r="AP91" s="30">
        <f t="shared" si="30"/>
        <v>0</v>
      </c>
      <c r="AQ91" s="63">
        <f t="shared" si="31"/>
        <v>0</v>
      </c>
      <c r="AR91" s="30">
        <f>IF(AND(AQ5=0,AQ91&gt;=0),,AQ91/AQ5)</f>
        <v>0</v>
      </c>
      <c r="AS91" s="47">
        <f>IF(AND(AQ124=0,AQ91&gt;=0),,AQ91/AQ124)</f>
        <v>0</v>
      </c>
      <c r="AT91" s="72">
        <f t="shared" si="36"/>
        <v>0</v>
      </c>
      <c r="AU91" s="30">
        <f>IF(AND(AT5=0,AT91&gt;=0),,AT91/AT5)</f>
        <v>0</v>
      </c>
      <c r="AV91" s="47">
        <f t="shared" si="25"/>
        <v>0</v>
      </c>
      <c r="AW91" s="72">
        <f t="shared" si="15"/>
        <v>0</v>
      </c>
      <c r="AX91" s="30">
        <f>IF(AND(AW5=0,AW91&gt;=0),,AW91/AW5)</f>
        <v>0</v>
      </c>
      <c r="AY91" s="47">
        <f>IF(AND(AW124=0,AW91&gt;=0),,AW91/AW124)</f>
        <v>0</v>
      </c>
      <c r="AZ91" s="72">
        <f t="shared" si="37"/>
        <v>0</v>
      </c>
      <c r="BA91" s="30">
        <f>IF(AND(AZ5=0,AZ91&gt;=0),,AZ91/AZ5)</f>
        <v>0</v>
      </c>
      <c r="BB91" s="47">
        <f t="shared" si="27"/>
        <v>0</v>
      </c>
    </row>
    <row r="92" spans="1:54" hidden="1" outlineLevel="2" x14ac:dyDescent="0.3">
      <c r="A92" s="29"/>
      <c r="B92" s="72"/>
      <c r="C92" s="15"/>
      <c r="D92" s="46"/>
      <c r="E92" s="72"/>
      <c r="F92" s="15"/>
      <c r="G92" s="15"/>
      <c r="I92" s="15"/>
      <c r="J92" s="15"/>
      <c r="K92" s="32">
        <f t="shared" si="18"/>
        <v>0</v>
      </c>
      <c r="M92" s="15"/>
      <c r="N92" s="46"/>
      <c r="O92" s="72"/>
      <c r="P92" s="15"/>
      <c r="Q92" s="15"/>
      <c r="R92" s="32">
        <f t="shared" si="20"/>
        <v>0</v>
      </c>
      <c r="T92" s="15"/>
      <c r="U92" s="46"/>
      <c r="V92" s="72"/>
      <c r="W92" s="15"/>
      <c r="X92" s="92">
        <f t="shared" si="22"/>
        <v>0</v>
      </c>
      <c r="Y92" s="72"/>
      <c r="Z92" s="15"/>
      <c r="AA92" s="15"/>
      <c r="AB92" s="32">
        <f t="shared" si="17"/>
        <v>0</v>
      </c>
      <c r="AD92" s="15"/>
      <c r="AE92" s="46"/>
      <c r="AF92" s="72"/>
      <c r="AG92" s="15"/>
      <c r="AH92" s="15"/>
      <c r="AI92" s="32">
        <f t="shared" si="28"/>
        <v>0</v>
      </c>
      <c r="AJ92" s="63">
        <f t="shared" si="29"/>
        <v>0</v>
      </c>
      <c r="AK92" s="15"/>
      <c r="AL92" s="46"/>
      <c r="AM92" s="72"/>
      <c r="AN92" s="15"/>
      <c r="AO92" s="15"/>
      <c r="AP92" s="32">
        <f t="shared" si="30"/>
        <v>0</v>
      </c>
      <c r="AQ92" s="63">
        <f t="shared" si="31"/>
        <v>0</v>
      </c>
      <c r="AR92" s="15"/>
      <c r="AS92" s="46"/>
      <c r="AT92" s="72">
        <f t="shared" si="36"/>
        <v>0</v>
      </c>
      <c r="AU92" s="15"/>
      <c r="AV92" s="92">
        <f t="shared" si="25"/>
        <v>0</v>
      </c>
      <c r="AW92" s="72">
        <f t="shared" si="15"/>
        <v>0</v>
      </c>
      <c r="AX92" s="15"/>
      <c r="AY92" s="46"/>
      <c r="AZ92" s="72">
        <f t="shared" si="37"/>
        <v>0</v>
      </c>
      <c r="BA92" s="15"/>
      <c r="BB92" s="92">
        <f t="shared" si="27"/>
        <v>0</v>
      </c>
    </row>
    <row r="93" spans="1:54" s="6" customFormat="1" collapsed="1" x14ac:dyDescent="0.3">
      <c r="A93" s="37" t="s">
        <v>82</v>
      </c>
      <c r="B93" s="71">
        <f>SUM(B94:B103)</f>
        <v>172.10000000000002</v>
      </c>
      <c r="C93" s="38">
        <f>IF(AND(B5=0,B93&gt;=0),,B93/B5)</f>
        <v>6.4820713852706334E-4</v>
      </c>
      <c r="D93" s="43">
        <f>IF(AND(B124=0,B93&gt;=0),"Validar",B93/B124)</f>
        <v>2.3733498599020262E-3</v>
      </c>
      <c r="E93" s="71">
        <f>SUM(E94:E103)</f>
        <v>0</v>
      </c>
      <c r="F93" s="38">
        <f>IF(AND(E5=0,E93&gt;=0),,E93/E5)</f>
        <v>0</v>
      </c>
      <c r="G93" s="39">
        <f>IF(AND(E124=0,E93&gt;=0),"Validar",E93/E124)</f>
        <v>0</v>
      </c>
      <c r="H93" s="62">
        <f>SUM(H94:H103)</f>
        <v>75</v>
      </c>
      <c r="I93" s="38">
        <f>IF(AND(H5=0,H93&gt;=0),,H93/H5)</f>
        <v>3.1211090174249438E-3</v>
      </c>
      <c r="J93" s="39">
        <f>IF(AND(H124=0,H93&gt;=0),,H93/H124)</f>
        <v>1.1742859558531108E-2</v>
      </c>
      <c r="K93" s="38">
        <f t="shared" si="18"/>
        <v>1</v>
      </c>
      <c r="L93" s="62">
        <f>SUM(L94:L103)</f>
        <v>75</v>
      </c>
      <c r="M93" s="38">
        <f>IF(AND(L5=0,L93&gt;=0),,L93/L5)</f>
        <v>1.6008380707467974E-3</v>
      </c>
      <c r="N93" s="43">
        <f>IF(AND(L124=0,L93&gt;=0),,L93/L124)</f>
        <v>4.9638565061598146E-3</v>
      </c>
      <c r="O93" s="71">
        <f>SUM(O94:O103)</f>
        <v>75</v>
      </c>
      <c r="P93" s="38">
        <f>IF(AND(O5=0,O93&gt;=0),,O93/O5)</f>
        <v>3.0596896495594657E-3</v>
      </c>
      <c r="Q93" s="39">
        <f>IF(AND(O124=0,O93&gt;=0),,O93/O124)</f>
        <v>1.3859885794541055E-2</v>
      </c>
      <c r="R93" s="38">
        <f t="shared" si="20"/>
        <v>0</v>
      </c>
      <c r="S93" s="62">
        <f>SUM(S94:S103)</f>
        <v>150</v>
      </c>
      <c r="T93" s="38">
        <f>IF(AND(S5=0,S93&gt;=0),,S93/S5)</f>
        <v>2.1019369348854971E-3</v>
      </c>
      <c r="U93" s="43">
        <f>IF(AND(S124=0,S93&gt;=0),,S93/S124)</f>
        <v>7.3097562829791849E-3</v>
      </c>
      <c r="V93" s="71">
        <f>SUM(V94:V103)</f>
        <v>60</v>
      </c>
      <c r="W93" s="38">
        <f>IF(AND(V5=0,V93&gt;=0),,V93/V5)</f>
        <v>1.0526315789473684E-3</v>
      </c>
      <c r="X93" s="91">
        <f t="shared" si="22"/>
        <v>1.5</v>
      </c>
      <c r="Y93" s="71">
        <f>SUM(Y94:Y103)</f>
        <v>75</v>
      </c>
      <c r="Z93" s="38">
        <f>IF(AND(Y5=0,Y93&gt;=0),,Y93/Y5)</f>
        <v>3.2101904284962185E-3</v>
      </c>
      <c r="AA93" s="39">
        <f>IF(AND(Y124=0,Y93&gt;=0),,Y93/Y124)</f>
        <v>1.1069195756513115E-2</v>
      </c>
      <c r="AB93" s="38">
        <f t="shared" si="17"/>
        <v>0</v>
      </c>
      <c r="AC93" s="62">
        <f>SUM(AC94:AC103)</f>
        <v>225</v>
      </c>
      <c r="AD93" s="38">
        <f>IF(AND(AC5=0,AC93&gt;=0),,AC93/AC5)</f>
        <v>2.3752755979492396E-3</v>
      </c>
      <c r="AE93" s="43">
        <f>IF(AND(AC124=0,AC93&gt;=0),,AC93/AC124)</f>
        <v>8.2429418436639982E-3</v>
      </c>
      <c r="AF93" s="71">
        <f>SUM(AF94:AF103)</f>
        <v>119.29</v>
      </c>
      <c r="AG93" s="38">
        <f>IF(AND(AF5=0,AF93&gt;=0),,AF93/AF5)</f>
        <v>3.7241918871996631E-3</v>
      </c>
      <c r="AH93" s="39">
        <f>IF(AND(AF124=0,AF93&gt;=0),,AF93/AF124)</f>
        <v>1.7141141037578606E-2</v>
      </c>
      <c r="AI93" s="38">
        <f t="shared" si="28"/>
        <v>0.98816666666666675</v>
      </c>
      <c r="AJ93" s="62">
        <f t="shared" si="29"/>
        <v>344.29</v>
      </c>
      <c r="AK93" s="38">
        <f>IF(AND(AJ5=0,AJ93&gt;=0),,AJ93/AJ5)</f>
        <v>2.7161427664405963E-3</v>
      </c>
      <c r="AL93" s="43">
        <f>IF(AND(AJ124=0,AJ93&gt;=0),,AJ93/AJ124)</f>
        <v>1.0050689877438158E-2</v>
      </c>
      <c r="AM93" s="71">
        <f>SUM(AM94:AM103)</f>
        <v>150.02000000000001</v>
      </c>
      <c r="AN93" s="38">
        <f>IF(AND(AM5=0,AM93&gt;=0),,AM93/AM5)</f>
        <v>4.0702529677684365E-3</v>
      </c>
      <c r="AO93" s="39">
        <f>IF(AND(AM124=0,AM93&gt;=0),,AM93/AM124)</f>
        <v>1.6800511563370361E-2</v>
      </c>
      <c r="AP93" s="38">
        <f t="shared" si="30"/>
        <v>-0.3332444444444444</v>
      </c>
      <c r="AQ93" s="62">
        <f t="shared" si="31"/>
        <v>494.31000000000006</v>
      </c>
      <c r="AR93" s="38">
        <f>IF(AND(AQ5=0,AQ93&gt;=0),,AQ93/AQ5)</f>
        <v>3.0211847816533758E-3</v>
      </c>
      <c r="AS93" s="43">
        <f>IF(AND(AQ124=0,AQ93&gt;=0),,AQ93/AQ124)</f>
        <v>1.144637529133481E-2</v>
      </c>
      <c r="AT93" s="71">
        <f>SUM(AT94:AT103)</f>
        <v>120</v>
      </c>
      <c r="AU93" s="38">
        <f>IF(AND(AT5=0,AT93&gt;=0),,AT93/AT5)</f>
        <v>1.0526315789473684E-3</v>
      </c>
      <c r="AV93" s="91">
        <f t="shared" si="25"/>
        <v>3.1192500000000005</v>
      </c>
      <c r="AW93" s="71">
        <f>SUM(AW94:AW103)</f>
        <v>82.385000000000005</v>
      </c>
      <c r="AX93" s="38">
        <f>IF(AND(AW5=0,AW93&gt;=0),,AW93/AW5)</f>
        <v>2.8408620689655173E-3</v>
      </c>
      <c r="AY93" s="43">
        <f>IF(AND(AW124=0,AW93&gt;=0),,AW93/AW124)</f>
        <v>1.0930407153962651E-2</v>
      </c>
      <c r="AZ93" s="71">
        <f>SUM(AZ94:AZ103)</f>
        <v>20</v>
      </c>
      <c r="BA93" s="38">
        <f>IF(AND(AZ5=0,AZ93&gt;=0),,AZ93/AZ5)</f>
        <v>1.0526315789473684E-3</v>
      </c>
      <c r="BB93" s="91">
        <f t="shared" si="27"/>
        <v>3.1192500000000001</v>
      </c>
    </row>
    <row r="94" spans="1:54" hidden="1" outlineLevel="1" x14ac:dyDescent="0.3">
      <c r="A94" s="29" t="s">
        <v>83</v>
      </c>
      <c r="B94" s="72"/>
      <c r="C94" s="30">
        <f>IF(AND(B5=0,B94&gt;=0),,B94/B5)</f>
        <v>0</v>
      </c>
      <c r="D94" s="47">
        <f>IF(AND(B124=0,B94&gt;=0),"Validar",B94/B124)</f>
        <v>0</v>
      </c>
      <c r="E94" s="72"/>
      <c r="F94" s="30">
        <f>IF(AND(E5=0,E94&gt;=0),,E94/E5)</f>
        <v>0</v>
      </c>
      <c r="G94" s="30">
        <f>IF(AND(E124=0,E94&gt;=0),"Validar",E94/E124)</f>
        <v>0</v>
      </c>
      <c r="I94" s="30">
        <f>IF(AND(H5=0,H94&gt;=0),,H94/H5)</f>
        <v>0</v>
      </c>
      <c r="J94" s="30">
        <f>IF(AND(H124=0,H94&gt;=0),,H94/H124)</f>
        <v>0</v>
      </c>
      <c r="K94" s="30">
        <f t="shared" si="18"/>
        <v>0</v>
      </c>
      <c r="L94" s="63">
        <f t="shared" ref="L94:L102" si="38">+E94+H94</f>
        <v>0</v>
      </c>
      <c r="M94" s="30">
        <f>IF(AND(L5=0,L94&gt;=0),,L94/L5)</f>
        <v>0</v>
      </c>
      <c r="N94" s="47">
        <f>IF(AND(L124=0,L94&gt;=0),,L94/L124)</f>
        <v>0</v>
      </c>
      <c r="O94" s="72"/>
      <c r="P94" s="30">
        <f>IF(AND(O5=0,O94&gt;=0),,O94/O5)</f>
        <v>0</v>
      </c>
      <c r="Q94" s="30">
        <f>IF(AND(O124=0,O94&gt;=0),,O94/O124)</f>
        <v>0</v>
      </c>
      <c r="R94" s="30">
        <f t="shared" si="20"/>
        <v>0</v>
      </c>
      <c r="S94" s="63">
        <f t="shared" ref="S94:S102" si="39">+L94+O94</f>
        <v>0</v>
      </c>
      <c r="T94" s="30">
        <f>IF(AND(S5=0,S94&gt;=0),,S94/S5)</f>
        <v>0</v>
      </c>
      <c r="U94" s="47">
        <f>IF(AND(S124=0,S94&gt;=0),,S94/S124)</f>
        <v>0</v>
      </c>
      <c r="V94" s="72"/>
      <c r="W94" s="30">
        <f>IF(AND(V5=0,V94&gt;=0),,V94/V5)</f>
        <v>0</v>
      </c>
      <c r="X94" s="47">
        <f t="shared" si="22"/>
        <v>0</v>
      </c>
      <c r="Y94" s="72"/>
      <c r="Z94" s="30">
        <f>IF(AND(Y5=0,Y94&gt;=0),,Y94/Y5)</f>
        <v>0</v>
      </c>
      <c r="AA94" s="30">
        <f>IF(AND(Y124=0,Y94&gt;=0),,Y94/Y124)</f>
        <v>0</v>
      </c>
      <c r="AB94" s="30">
        <f t="shared" si="17"/>
        <v>0</v>
      </c>
      <c r="AC94" s="63">
        <f t="shared" ref="AC94:AC103" si="40">+S94+Y94</f>
        <v>0</v>
      </c>
      <c r="AD94" s="30">
        <f>IF(AND(AC5=0,AC94&gt;=0),,AC94/AC5)</f>
        <v>0</v>
      </c>
      <c r="AE94" s="47">
        <f>IF(AND(AC124=0,AC94&gt;=0),,AC94/AC124)</f>
        <v>0</v>
      </c>
      <c r="AF94" s="72"/>
      <c r="AG94" s="30">
        <f>IF(AND(AF5=0,AF94&gt;=0),,AF94/AF5)</f>
        <v>0</v>
      </c>
      <c r="AH94" s="30">
        <f>IF(AND(AF124=0,AF94&gt;=0),,AF94/AF124)</f>
        <v>0</v>
      </c>
      <c r="AI94" s="30">
        <f t="shared" si="28"/>
        <v>0</v>
      </c>
      <c r="AJ94" s="63">
        <f t="shared" si="29"/>
        <v>0</v>
      </c>
      <c r="AK94" s="30">
        <f>IF(AND(AJ5=0,AJ94&gt;=0),,AJ94/AJ5)</f>
        <v>0</v>
      </c>
      <c r="AL94" s="47">
        <f>IF(AND(AJ124=0,AJ94&gt;=0),,AJ94/AJ124)</f>
        <v>0</v>
      </c>
      <c r="AM94" s="72"/>
      <c r="AN94" s="30">
        <f>IF(AND(AM5=0,AM94&gt;=0),,AM94/AM5)</f>
        <v>0</v>
      </c>
      <c r="AO94" s="30">
        <f>IF(AND(AM124=0,AM94&gt;=0),,AM94/AM124)</f>
        <v>0</v>
      </c>
      <c r="AP94" s="30">
        <f t="shared" si="30"/>
        <v>0</v>
      </c>
      <c r="AQ94" s="63">
        <f t="shared" si="31"/>
        <v>0</v>
      </c>
      <c r="AR94" s="30">
        <f>IF(AND(AQ5=0,AQ94&gt;=0),,AQ94/AQ5)</f>
        <v>0</v>
      </c>
      <c r="AS94" s="47">
        <f>IF(AND(AQ124=0,AQ94&gt;=0),,AQ94/AQ124)</f>
        <v>0</v>
      </c>
      <c r="AT94" s="72">
        <f t="shared" ref="AT94:AT102" si="41">+V94*2</f>
        <v>0</v>
      </c>
      <c r="AU94" s="30">
        <f>IF(AND(AT5=0,AT94&gt;=0),,AT94/AT5)</f>
        <v>0</v>
      </c>
      <c r="AV94" s="47">
        <f t="shared" si="25"/>
        <v>0</v>
      </c>
      <c r="AW94" s="72">
        <f t="shared" si="15"/>
        <v>0</v>
      </c>
      <c r="AX94" s="30">
        <f>IF(AND(AW5=0,AW94&gt;=0),,AW94/AW5)</f>
        <v>0</v>
      </c>
      <c r="AY94" s="47">
        <f>IF(AND(AW124=0,AW94&gt;=0),,AW94/AW124)</f>
        <v>0</v>
      </c>
      <c r="AZ94" s="72">
        <f t="shared" si="37"/>
        <v>0</v>
      </c>
      <c r="BA94" s="30">
        <f>IF(AND(AZ5=0,AZ94&gt;=0),,AZ94/AZ5)</f>
        <v>0</v>
      </c>
      <c r="BB94" s="47">
        <f t="shared" si="27"/>
        <v>0</v>
      </c>
    </row>
    <row r="95" spans="1:54" hidden="1" outlineLevel="1" x14ac:dyDescent="0.3">
      <c r="A95" s="29" t="s">
        <v>84</v>
      </c>
      <c r="B95" s="72">
        <v>77.48</v>
      </c>
      <c r="C95" s="30">
        <f>IF(AND(B5=0,B95&gt;=0),,B95/B5)</f>
        <v>2.9182503830956923E-4</v>
      </c>
      <c r="D95" s="47">
        <f>IF(AND(B124=0,B95&gt;=0),"Validar",B95/B124)</f>
        <v>1.0684901054341021E-3</v>
      </c>
      <c r="E95" s="72"/>
      <c r="F95" s="30">
        <f>IF(AND(E5=0,E95&gt;=0),,E95/E5)</f>
        <v>0</v>
      </c>
      <c r="G95" s="30">
        <f>IF(AND(E124=0,E95&gt;=0),"Validar",E95/E124)</f>
        <v>0</v>
      </c>
      <c r="H95" s="63">
        <v>75</v>
      </c>
      <c r="I95" s="30">
        <f>IF(AND(H5=0,H95&gt;=0),,H95/H5)</f>
        <v>3.1211090174249438E-3</v>
      </c>
      <c r="J95" s="30">
        <f>IF(AND(H124=0,H95&gt;=0),,H95/H124)</f>
        <v>1.1742859558531108E-2</v>
      </c>
      <c r="K95" s="30">
        <f t="shared" si="18"/>
        <v>1</v>
      </c>
      <c r="L95" s="63">
        <f t="shared" si="38"/>
        <v>75</v>
      </c>
      <c r="M95" s="30">
        <f>IF(AND(L5=0,L95&gt;=0),,L95/L5)</f>
        <v>1.6008380707467974E-3</v>
      </c>
      <c r="N95" s="47">
        <f>IF(AND(L124=0,L95&gt;=0),,L95/L124)</f>
        <v>4.9638565061598146E-3</v>
      </c>
      <c r="O95" s="72">
        <v>75</v>
      </c>
      <c r="P95" s="30">
        <f>IF(AND(O5=0,O95&gt;=0),,O95/O5)</f>
        <v>3.0596896495594657E-3</v>
      </c>
      <c r="Q95" s="30">
        <f>IF(AND(O124=0,O95&gt;=0),,O95/O124)</f>
        <v>1.3859885794541055E-2</v>
      </c>
      <c r="R95" s="30">
        <f t="shared" si="20"/>
        <v>0</v>
      </c>
      <c r="S95" s="63">
        <f t="shared" si="39"/>
        <v>150</v>
      </c>
      <c r="T95" s="30">
        <f>IF(AND(S5=0,S95&gt;=0),,S95/S5)</f>
        <v>2.1019369348854971E-3</v>
      </c>
      <c r="U95" s="47">
        <f>IF(AND(S124=0,S95&gt;=0),,S95/S124)</f>
        <v>7.3097562829791849E-3</v>
      </c>
      <c r="V95" s="72">
        <f>20*3</f>
        <v>60</v>
      </c>
      <c r="W95" s="30">
        <f>IF(AND(V5=0,V95&gt;=0),,V95/V5)</f>
        <v>1.0526315789473684E-3</v>
      </c>
      <c r="X95" s="47">
        <f t="shared" si="22"/>
        <v>1.5</v>
      </c>
      <c r="Y95" s="72">
        <v>75</v>
      </c>
      <c r="Z95" s="30">
        <f>IF(AND(Y5=0,Y95&gt;=0),,Y95/Y5)</f>
        <v>3.2101904284962185E-3</v>
      </c>
      <c r="AA95" s="30">
        <f>IF(AND(Y124=0,Y95&gt;=0),,Y95/Y124)</f>
        <v>1.1069195756513115E-2</v>
      </c>
      <c r="AB95" s="30">
        <f t="shared" si="17"/>
        <v>0</v>
      </c>
      <c r="AC95" s="63">
        <f t="shared" si="40"/>
        <v>225</v>
      </c>
      <c r="AD95" s="30">
        <f>IF(AND(AC5=0,AC95&gt;=0),,AC95/AC5)</f>
        <v>2.3752755979492396E-3</v>
      </c>
      <c r="AE95" s="47">
        <f>IF(AND(AC124=0,AC95&gt;=0),,AC95/AC124)</f>
        <v>8.2429418436639982E-3</v>
      </c>
      <c r="AF95" s="72"/>
      <c r="AG95" s="30">
        <f>IF(AND(AF5=0,AF95&gt;=0),,AF95/AF5)</f>
        <v>0</v>
      </c>
      <c r="AH95" s="30">
        <f>IF(AND(AF124=0,AF95&gt;=0),,AF95/AF124)</f>
        <v>0</v>
      </c>
      <c r="AI95" s="30">
        <f t="shared" si="28"/>
        <v>-1</v>
      </c>
      <c r="AJ95" s="63">
        <f t="shared" si="29"/>
        <v>225</v>
      </c>
      <c r="AK95" s="30">
        <f>IF(AND(AJ5=0,AJ95&gt;=0),,AJ95/AJ5)</f>
        <v>1.7750504587677079E-3</v>
      </c>
      <c r="AL95" s="47">
        <f>IF(AND(AJ124=0,AJ95&gt;=0),,AJ95/AJ124)</f>
        <v>6.5683151483446681E-3</v>
      </c>
      <c r="AM95" s="72">
        <v>150.02000000000001</v>
      </c>
      <c r="AN95" s="30">
        <f>IF(AND(AM5=0,AM95&gt;=0),,AM95/AM5)</f>
        <v>4.0702529677684365E-3</v>
      </c>
      <c r="AO95" s="30">
        <f>IF(AND(AM124=0,AM95&gt;=0),,AM95/AM124)</f>
        <v>1.6800511563370361E-2</v>
      </c>
      <c r="AP95" s="30">
        <f t="shared" si="30"/>
        <v>-0.3332444444444444</v>
      </c>
      <c r="AQ95" s="63">
        <f t="shared" si="31"/>
        <v>375.02</v>
      </c>
      <c r="AR95" s="30">
        <f>IF(AND(AQ5=0,AQ95&gt;=0),,AQ95/AQ5)</f>
        <v>2.292093457173937E-3</v>
      </c>
      <c r="AS95" s="47">
        <f>IF(AND(AQ124=0,AQ95&gt;=0),,AQ95/AQ124)</f>
        <v>8.6840639715085269E-3</v>
      </c>
      <c r="AT95" s="72">
        <f t="shared" si="41"/>
        <v>120</v>
      </c>
      <c r="AU95" s="30">
        <f>IF(AND(AT5=0,AT95&gt;=0),,AT95/AT5)</f>
        <v>1.0526315789473684E-3</v>
      </c>
      <c r="AV95" s="47">
        <f t="shared" si="25"/>
        <v>2.1251666666666664</v>
      </c>
      <c r="AW95" s="72">
        <f t="shared" si="15"/>
        <v>62.50333333333333</v>
      </c>
      <c r="AX95" s="30">
        <f>IF(AND(AW5=0,AW95&gt;=0),,AW95/AW5)</f>
        <v>2.1552873563218389E-3</v>
      </c>
      <c r="AY95" s="47">
        <f>IF(AND(AW124=0,AW95&gt;=0),,AW95/AW124)</f>
        <v>8.2926125121463717E-3</v>
      </c>
      <c r="AZ95" s="72">
        <f t="shared" si="37"/>
        <v>20</v>
      </c>
      <c r="BA95" s="30">
        <f>IF(AND(AZ5=0,AZ95&gt;=0),,AZ95/AZ5)</f>
        <v>1.0526315789473684E-3</v>
      </c>
      <c r="BB95" s="47">
        <f t="shared" si="27"/>
        <v>2.1251666666666664</v>
      </c>
    </row>
    <row r="96" spans="1:54" hidden="1" outlineLevel="1" x14ac:dyDescent="0.3">
      <c r="A96" s="29" t="s">
        <v>2</v>
      </c>
      <c r="B96" s="72">
        <f>90+4.62</f>
        <v>94.62</v>
      </c>
      <c r="C96" s="30">
        <f>IF(AND(B5=0,B96&gt;=0),,B96/B5)</f>
        <v>3.5638210021749406E-4</v>
      </c>
      <c r="D96" s="47">
        <f>IF(AND(B124=0,B96&gt;=0),"Validar",B96/B124)</f>
        <v>1.3048597544679239E-3</v>
      </c>
      <c r="E96" s="72"/>
      <c r="F96" s="30">
        <f>IF(AND(E5=0,E96&gt;=0),,E96/E5)</f>
        <v>0</v>
      </c>
      <c r="G96" s="30">
        <f>IF(AND(E124=0,E96&gt;=0),"Validar",E96/E124)</f>
        <v>0</v>
      </c>
      <c r="I96" s="30">
        <f>IF(AND(H5=0,H96&gt;=0),,H96/H5)</f>
        <v>0</v>
      </c>
      <c r="J96" s="30">
        <f>IF(AND(H124=0,H96&gt;=0),,H96/H124)</f>
        <v>0</v>
      </c>
      <c r="K96" s="30">
        <f t="shared" si="18"/>
        <v>0</v>
      </c>
      <c r="L96" s="63">
        <f t="shared" si="38"/>
        <v>0</v>
      </c>
      <c r="M96" s="30">
        <f>IF(AND(L5=0,L96&gt;=0),,L96/L5)</f>
        <v>0</v>
      </c>
      <c r="N96" s="47">
        <f>IF(AND(L124=0,L96&gt;=0),,L96/L124)</f>
        <v>0</v>
      </c>
      <c r="O96" s="72"/>
      <c r="P96" s="30">
        <f>IF(AND(O5=0,O96&gt;=0),,O96/O5)</f>
        <v>0</v>
      </c>
      <c r="Q96" s="30">
        <f>IF(AND(O124=0,O96&gt;=0),,O96/O124)</f>
        <v>0</v>
      </c>
      <c r="R96" s="30">
        <f t="shared" si="20"/>
        <v>0</v>
      </c>
      <c r="S96" s="63">
        <f t="shared" si="39"/>
        <v>0</v>
      </c>
      <c r="T96" s="30">
        <f>IF(AND(S5=0,S96&gt;=0),,S96/S5)</f>
        <v>0</v>
      </c>
      <c r="U96" s="47">
        <f>IF(AND(S124=0,S96&gt;=0),,S96/S124)</f>
        <v>0</v>
      </c>
      <c r="V96" s="72"/>
      <c r="W96" s="30">
        <f>IF(AND(V5=0,V96&gt;=0),,V96/V5)</f>
        <v>0</v>
      </c>
      <c r="X96" s="47">
        <f t="shared" si="22"/>
        <v>0</v>
      </c>
      <c r="Y96" s="72"/>
      <c r="Z96" s="30">
        <f>IF(AND(Y5=0,Y96&gt;=0),,Y96/Y5)</f>
        <v>0</v>
      </c>
      <c r="AA96" s="30">
        <f>IF(AND(Y124=0,Y96&gt;=0),,Y96/Y124)</f>
        <v>0</v>
      </c>
      <c r="AB96" s="30">
        <f t="shared" si="17"/>
        <v>0</v>
      </c>
      <c r="AC96" s="63">
        <f t="shared" si="40"/>
        <v>0</v>
      </c>
      <c r="AD96" s="30">
        <f>IF(AND(AC5=0,AC96&gt;=0),,AC96/AC5)</f>
        <v>0</v>
      </c>
      <c r="AE96" s="47">
        <f>IF(AND(AC124=0,AC96&gt;=0),,AC96/AC124)</f>
        <v>0</v>
      </c>
      <c r="AF96" s="72">
        <v>19.95</v>
      </c>
      <c r="AG96" s="30">
        <f>IF(AND(AF5=0,AF96&gt;=0),,AF96/AF5)</f>
        <v>6.2283199052421225E-4</v>
      </c>
      <c r="AH96" s="30">
        <f>IF(AND(AF124=0,AF96&gt;=0),,AF96/AF124)</f>
        <v>2.8666758630203127E-3</v>
      </c>
      <c r="AI96" s="30">
        <f t="shared" si="28"/>
        <v>1</v>
      </c>
      <c r="AJ96" s="63">
        <f t="shared" si="29"/>
        <v>19.95</v>
      </c>
      <c r="AK96" s="30">
        <f>IF(AND(AJ5=0,AJ96&gt;=0),,AJ96/AJ5)</f>
        <v>1.5738780734407009E-4</v>
      </c>
      <c r="AL96" s="47">
        <f>IF(AND(AJ124=0,AJ96&gt;=0),,AJ96/AJ124)</f>
        <v>5.8239060981989381E-4</v>
      </c>
      <c r="AM96" s="72"/>
      <c r="AN96" s="30">
        <f>IF(AND(AM5=0,AM96&gt;=0),,AM96/AM5)</f>
        <v>0</v>
      </c>
      <c r="AO96" s="30">
        <f>IF(AND(AM124=0,AM96&gt;=0),,AM96/AM124)</f>
        <v>0</v>
      </c>
      <c r="AP96" s="30">
        <f t="shared" si="30"/>
        <v>0</v>
      </c>
      <c r="AQ96" s="63">
        <f t="shared" si="31"/>
        <v>19.95</v>
      </c>
      <c r="AR96" s="30">
        <f>IF(AND(AQ5=0,AQ96&gt;=0),,AQ96/AQ5)</f>
        <v>1.2193286883531557E-4</v>
      </c>
      <c r="AS96" s="47">
        <f>IF(AND(AQ124=0,AQ96&gt;=0),,AQ96/AQ124)</f>
        <v>4.6196756501411956E-4</v>
      </c>
      <c r="AT96" s="72">
        <f t="shared" si="41"/>
        <v>0</v>
      </c>
      <c r="AU96" s="30">
        <f>IF(AND(AT5=0,AT96&gt;=0),,AT96/AT5)</f>
        <v>0</v>
      </c>
      <c r="AV96" s="47">
        <f t="shared" si="25"/>
        <v>1</v>
      </c>
      <c r="AW96" s="72">
        <f t="shared" si="15"/>
        <v>3.3249999999999997</v>
      </c>
      <c r="AX96" s="30">
        <f>IF(AND(AW5=0,AW96&gt;=0),,AW96/AW5)</f>
        <v>1.146551724137931E-4</v>
      </c>
      <c r="AY96" s="47">
        <f>IF(AND(AW124=0,AW96&gt;=0),,AW96/AW124)</f>
        <v>4.411434579950939E-4</v>
      </c>
      <c r="AZ96" s="72">
        <f t="shared" si="37"/>
        <v>0</v>
      </c>
      <c r="BA96" s="30">
        <f>IF(AND(AZ5=0,AZ96&gt;=0),,AZ96/AZ5)</f>
        <v>0</v>
      </c>
      <c r="BB96" s="47">
        <f t="shared" si="27"/>
        <v>1</v>
      </c>
    </row>
    <row r="97" spans="1:220" hidden="1" outlineLevel="1" x14ac:dyDescent="0.3">
      <c r="A97" s="29" t="s">
        <v>85</v>
      </c>
      <c r="B97" s="72"/>
      <c r="C97" s="30">
        <f>IF(AND(B5=0,B97&gt;=0),,B97/B5)</f>
        <v>0</v>
      </c>
      <c r="D97" s="47">
        <f>IF(AND(B124=0,B97&gt;=0),"Validar",B97/B124)</f>
        <v>0</v>
      </c>
      <c r="E97" s="72"/>
      <c r="F97" s="30">
        <f>IF(AND(E5=0,E97&gt;=0),,E97/E5)</f>
        <v>0</v>
      </c>
      <c r="G97" s="30">
        <f>IF(AND(E124=0,E97&gt;=0),"Validar",E97/E124)</f>
        <v>0</v>
      </c>
      <c r="I97" s="30">
        <f>IF(AND(H5=0,H97&gt;=0),,H97/H5)</f>
        <v>0</v>
      </c>
      <c r="J97" s="30">
        <f>IF(AND(H124=0,H97&gt;=0),,H97/H124)</f>
        <v>0</v>
      </c>
      <c r="K97" s="30">
        <f t="shared" si="18"/>
        <v>0</v>
      </c>
      <c r="L97" s="63">
        <f t="shared" si="38"/>
        <v>0</v>
      </c>
      <c r="M97" s="30">
        <f>IF(AND(L5=0,L97&gt;=0),,L97/L5)</f>
        <v>0</v>
      </c>
      <c r="N97" s="47">
        <f>IF(AND(L124=0,L97&gt;=0),,L97/L124)</f>
        <v>0</v>
      </c>
      <c r="O97" s="72"/>
      <c r="P97" s="30">
        <f>IF(AND(O5=0,O97&gt;=0),,O97/O5)</f>
        <v>0</v>
      </c>
      <c r="Q97" s="30">
        <f>IF(AND(O124=0,O97&gt;=0),,O97/O124)</f>
        <v>0</v>
      </c>
      <c r="R97" s="30">
        <f t="shared" si="20"/>
        <v>0</v>
      </c>
      <c r="S97" s="63">
        <f t="shared" si="39"/>
        <v>0</v>
      </c>
      <c r="T97" s="30">
        <f>IF(AND(S5=0,S97&gt;=0),,S97/S5)</f>
        <v>0</v>
      </c>
      <c r="U97" s="47">
        <f>IF(AND(S124=0,S97&gt;=0),,S97/S124)</f>
        <v>0</v>
      </c>
      <c r="V97" s="72"/>
      <c r="W97" s="30">
        <f>IF(AND(V5=0,V97&gt;=0),,V97/V5)</f>
        <v>0</v>
      </c>
      <c r="X97" s="47">
        <f t="shared" si="22"/>
        <v>0</v>
      </c>
      <c r="Y97" s="72"/>
      <c r="Z97" s="30">
        <f>IF(AND(Y5=0,Y97&gt;=0),,Y97/Y5)</f>
        <v>0</v>
      </c>
      <c r="AA97" s="30">
        <f>IF(AND(Y124=0,Y97&gt;=0),,Y97/Y124)</f>
        <v>0</v>
      </c>
      <c r="AB97" s="30">
        <f t="shared" si="17"/>
        <v>0</v>
      </c>
      <c r="AC97" s="63">
        <f t="shared" si="40"/>
        <v>0</v>
      </c>
      <c r="AD97" s="30">
        <f>IF(AND(AC5=0,AC97&gt;=0),,AC97/AC5)</f>
        <v>0</v>
      </c>
      <c r="AE97" s="47">
        <f>IF(AND(AC124=0,AC97&gt;=0),,AC97/AC124)</f>
        <v>0</v>
      </c>
      <c r="AF97" s="72">
        <v>50</v>
      </c>
      <c r="AG97" s="30">
        <f>IF(AND(AF5=0,AF97&gt;=0),,AF97/AF5)</f>
        <v>1.5609824323915094E-3</v>
      </c>
      <c r="AH97" s="30">
        <f>IF(AND(AF124=0,AF97&gt;=0),,AF97/AF124)</f>
        <v>7.1846512857651956E-3</v>
      </c>
      <c r="AI97" s="30">
        <f t="shared" si="28"/>
        <v>1</v>
      </c>
      <c r="AJ97" s="63">
        <f t="shared" si="29"/>
        <v>50</v>
      </c>
      <c r="AK97" s="30">
        <f>IF(AND(AJ5=0,AJ97&gt;=0),,AJ97/AJ5)</f>
        <v>3.9445565750393508E-4</v>
      </c>
      <c r="AL97" s="47">
        <f>IF(AND(AJ124=0,AJ97&gt;=0),,AJ97/AJ124)</f>
        <v>1.4596255885210372E-3</v>
      </c>
      <c r="AM97" s="72"/>
      <c r="AN97" s="30">
        <f>IF(AND(AM5=0,AM97&gt;=0),,AM97/AM5)</f>
        <v>0</v>
      </c>
      <c r="AO97" s="30">
        <f>IF(AND(AM124=0,AM97&gt;=0),,AM97/AM124)</f>
        <v>0</v>
      </c>
      <c r="AP97" s="30">
        <f t="shared" si="30"/>
        <v>0</v>
      </c>
      <c r="AQ97" s="63">
        <f t="shared" si="31"/>
        <v>50</v>
      </c>
      <c r="AR97" s="30">
        <f>IF(AND(AQ5=0,AQ97&gt;=0),,AQ97/AQ5)</f>
        <v>3.0559616249452526E-4</v>
      </c>
      <c r="AS97" s="47">
        <f>IF(AND(AQ124=0,AQ97&gt;=0),,AQ97/AQ124)</f>
        <v>1.1578134461506756E-3</v>
      </c>
      <c r="AT97" s="72">
        <f t="shared" si="41"/>
        <v>0</v>
      </c>
      <c r="AU97" s="30">
        <f>IF(AND(AT5=0,AT97&gt;=0),,AT97/AT5)</f>
        <v>0</v>
      </c>
      <c r="AV97" s="47">
        <f t="shared" si="25"/>
        <v>1</v>
      </c>
      <c r="AW97" s="72">
        <f t="shared" si="15"/>
        <v>8.3333333333333339</v>
      </c>
      <c r="AX97" s="30">
        <f>IF(AND(AW5=0,AW97&gt;=0),,AW97/AW5)</f>
        <v>2.8735632183908046E-4</v>
      </c>
      <c r="AY97" s="47">
        <f>IF(AND(AW124=0,AW97&gt;=0),,AW97/AW124)</f>
        <v>1.1056227017420901E-3</v>
      </c>
      <c r="AZ97" s="72">
        <f t="shared" si="37"/>
        <v>0</v>
      </c>
      <c r="BA97" s="30">
        <f>IF(AND(AZ5=0,AZ97&gt;=0),,AZ97/AZ5)</f>
        <v>0</v>
      </c>
      <c r="BB97" s="47">
        <f t="shared" si="27"/>
        <v>1</v>
      </c>
    </row>
    <row r="98" spans="1:220" hidden="1" outlineLevel="1" x14ac:dyDescent="0.3">
      <c r="A98" s="29" t="s">
        <v>86</v>
      </c>
      <c r="B98" s="72"/>
      <c r="C98" s="30">
        <f>IF(AND(B5=0,B98&gt;=0),,B98/B5)</f>
        <v>0</v>
      </c>
      <c r="D98" s="47">
        <f>IF(AND(B124=0,B98&gt;=0),"Validar",B98/B124)</f>
        <v>0</v>
      </c>
      <c r="E98" s="72"/>
      <c r="F98" s="30">
        <f>IF(AND(E5=0,E98&gt;=0),,E98/E5)</f>
        <v>0</v>
      </c>
      <c r="G98" s="30">
        <f>IF(AND(E124=0,E98&gt;=0),"Validar",E98/E124)</f>
        <v>0</v>
      </c>
      <c r="I98" s="30">
        <f>IF(AND(H5=0,H98&gt;=0),,H98/H5)</f>
        <v>0</v>
      </c>
      <c r="J98" s="30">
        <f>IF(AND(H124=0,H98&gt;=0),,H98/H124)</f>
        <v>0</v>
      </c>
      <c r="K98" s="30">
        <f t="shared" si="18"/>
        <v>0</v>
      </c>
      <c r="L98" s="63">
        <f t="shared" si="38"/>
        <v>0</v>
      </c>
      <c r="M98" s="30">
        <f>IF(AND(L5=0,L98&gt;=0),,L98/L5)</f>
        <v>0</v>
      </c>
      <c r="N98" s="47">
        <f>IF(AND(L124=0,L98&gt;=0),,L98/L124)</f>
        <v>0</v>
      </c>
      <c r="O98" s="72"/>
      <c r="P98" s="30">
        <f>IF(AND(O5=0,O98&gt;=0),,O98/O5)</f>
        <v>0</v>
      </c>
      <c r="Q98" s="30">
        <f>IF(AND(O124=0,O98&gt;=0),,O98/O124)</f>
        <v>0</v>
      </c>
      <c r="R98" s="30">
        <f t="shared" si="20"/>
        <v>0</v>
      </c>
      <c r="S98" s="63">
        <f t="shared" si="39"/>
        <v>0</v>
      </c>
      <c r="T98" s="30">
        <f>IF(AND(S5=0,S98&gt;=0),,S98/S5)</f>
        <v>0</v>
      </c>
      <c r="U98" s="47">
        <f>IF(AND(S124=0,S98&gt;=0),,S98/S124)</f>
        <v>0</v>
      </c>
      <c r="V98" s="72"/>
      <c r="W98" s="30">
        <f>IF(AND(V5=0,V98&gt;=0),,V98/V5)</f>
        <v>0</v>
      </c>
      <c r="X98" s="47">
        <f t="shared" si="22"/>
        <v>0</v>
      </c>
      <c r="Y98" s="72"/>
      <c r="Z98" s="30">
        <f>IF(AND(Y5=0,Y98&gt;=0),,Y98/Y5)</f>
        <v>0</v>
      </c>
      <c r="AA98" s="30">
        <f>IF(AND(Y124=0,Y98&gt;=0),,Y98/Y124)</f>
        <v>0</v>
      </c>
      <c r="AB98" s="30">
        <f t="shared" si="17"/>
        <v>0</v>
      </c>
      <c r="AC98" s="63">
        <f t="shared" si="40"/>
        <v>0</v>
      </c>
      <c r="AD98" s="30">
        <f>IF(AND(AC5=0,AC98&gt;=0),,AC98/AC5)</f>
        <v>0</v>
      </c>
      <c r="AE98" s="47">
        <f>IF(AND(AC124=0,AC98&gt;=0),,AC98/AC124)</f>
        <v>0</v>
      </c>
      <c r="AF98" s="72"/>
      <c r="AG98" s="30">
        <f>IF(AND(AF5=0,AF98&gt;=0),,AF98/AF5)</f>
        <v>0</v>
      </c>
      <c r="AH98" s="30">
        <f>IF(AND(AF124=0,AF98&gt;=0),,AF98/AF124)</f>
        <v>0</v>
      </c>
      <c r="AI98" s="30">
        <f t="shared" si="28"/>
        <v>0</v>
      </c>
      <c r="AJ98" s="63">
        <f t="shared" si="29"/>
        <v>0</v>
      </c>
      <c r="AK98" s="30">
        <f>IF(AND(AJ5=0,AJ98&gt;=0),,AJ98/AJ5)</f>
        <v>0</v>
      </c>
      <c r="AL98" s="47">
        <f>IF(AND(AJ124=0,AJ98&gt;=0),,AJ98/AJ124)</f>
        <v>0</v>
      </c>
      <c r="AM98" s="72"/>
      <c r="AN98" s="30">
        <f>IF(AND(AM5=0,AM98&gt;=0),,AM98/AM5)</f>
        <v>0</v>
      </c>
      <c r="AO98" s="30">
        <f>IF(AND(AM124=0,AM98&gt;=0),,AM98/AM124)</f>
        <v>0</v>
      </c>
      <c r="AP98" s="30">
        <f t="shared" si="30"/>
        <v>0</v>
      </c>
      <c r="AQ98" s="63">
        <f t="shared" si="31"/>
        <v>0</v>
      </c>
      <c r="AR98" s="30">
        <f>IF(AND(AQ5=0,AQ98&gt;=0),,AQ98/AQ5)</f>
        <v>0</v>
      </c>
      <c r="AS98" s="47">
        <f>IF(AND(AQ124=0,AQ98&gt;=0),,AQ98/AQ124)</f>
        <v>0</v>
      </c>
      <c r="AT98" s="72">
        <f t="shared" si="41"/>
        <v>0</v>
      </c>
      <c r="AU98" s="30">
        <f>IF(AND(AT5=0,AT98&gt;=0),,AT98/AT5)</f>
        <v>0</v>
      </c>
      <c r="AV98" s="47">
        <f t="shared" si="25"/>
        <v>0</v>
      </c>
      <c r="AW98" s="72">
        <f t="shared" si="15"/>
        <v>0</v>
      </c>
      <c r="AX98" s="30">
        <f>IF(AND(AW5=0,AW98&gt;=0),,AW98/AW5)</f>
        <v>0</v>
      </c>
      <c r="AY98" s="47">
        <f>IF(AND(AW124=0,AW98&gt;=0),,AW98/AW124)</f>
        <v>0</v>
      </c>
      <c r="AZ98" s="72">
        <f t="shared" si="37"/>
        <v>0</v>
      </c>
      <c r="BA98" s="30">
        <f>IF(AND(AZ5=0,AZ98&gt;=0),,AZ98/AZ5)</f>
        <v>0</v>
      </c>
      <c r="BB98" s="47">
        <f t="shared" si="27"/>
        <v>0</v>
      </c>
    </row>
    <row r="99" spans="1:220" hidden="1" outlineLevel="1" x14ac:dyDescent="0.3">
      <c r="A99" s="29" t="s">
        <v>87</v>
      </c>
      <c r="B99" s="72"/>
      <c r="C99" s="30">
        <f>IF(AND(B5=0,B99&gt;=0),,B99/B5)</f>
        <v>0</v>
      </c>
      <c r="D99" s="47">
        <f>IF(AND(B124=0,B99&gt;=0),"Validar",B99/B124)</f>
        <v>0</v>
      </c>
      <c r="E99" s="72"/>
      <c r="F99" s="30">
        <f>IF(AND(E5=0,E99&gt;=0),,E99/E5)</f>
        <v>0</v>
      </c>
      <c r="G99" s="30">
        <f>IF(AND(E124=0,E99&gt;=0),"Validar",E99/E124)</f>
        <v>0</v>
      </c>
      <c r="I99" s="30">
        <f>IF(AND(H5=0,H99&gt;=0),,H99/H5)</f>
        <v>0</v>
      </c>
      <c r="J99" s="30">
        <f>IF(AND(H124=0,H99&gt;=0),,H99/H124)</f>
        <v>0</v>
      </c>
      <c r="K99" s="30">
        <f t="shared" si="18"/>
        <v>0</v>
      </c>
      <c r="L99" s="63">
        <f t="shared" si="38"/>
        <v>0</v>
      </c>
      <c r="M99" s="30">
        <f>IF(AND(L5=0,L99&gt;=0),,L99/L5)</f>
        <v>0</v>
      </c>
      <c r="N99" s="47">
        <f>IF(AND(L124=0,L99&gt;=0),,L99/L124)</f>
        <v>0</v>
      </c>
      <c r="O99" s="72"/>
      <c r="P99" s="30">
        <f>IF(AND(O5=0,O99&gt;=0),,O99/O5)</f>
        <v>0</v>
      </c>
      <c r="Q99" s="30">
        <f>IF(AND(O124=0,O99&gt;=0),,O99/O124)</f>
        <v>0</v>
      </c>
      <c r="R99" s="30">
        <f t="shared" si="20"/>
        <v>0</v>
      </c>
      <c r="S99" s="63">
        <f t="shared" si="39"/>
        <v>0</v>
      </c>
      <c r="T99" s="30">
        <f>IF(AND(S5=0,S99&gt;=0),,S99/S5)</f>
        <v>0</v>
      </c>
      <c r="U99" s="47">
        <f>IF(AND(S124=0,S99&gt;=0),,S99/S124)</f>
        <v>0</v>
      </c>
      <c r="V99" s="72"/>
      <c r="W99" s="30">
        <f>IF(AND(V5=0,V99&gt;=0),,V99/V5)</f>
        <v>0</v>
      </c>
      <c r="X99" s="47">
        <f t="shared" si="22"/>
        <v>0</v>
      </c>
      <c r="Y99" s="72"/>
      <c r="Z99" s="30">
        <f>IF(AND(Y5=0,Y99&gt;=0),,Y99/Y5)</f>
        <v>0</v>
      </c>
      <c r="AA99" s="30">
        <f>IF(AND(Y124=0,Y99&gt;=0),,Y99/Y124)</f>
        <v>0</v>
      </c>
      <c r="AB99" s="30">
        <f t="shared" si="17"/>
        <v>0</v>
      </c>
      <c r="AC99" s="63">
        <f t="shared" si="40"/>
        <v>0</v>
      </c>
      <c r="AD99" s="30">
        <f>IF(AND(AC5=0,AC99&gt;=0),,AC99/AC5)</f>
        <v>0</v>
      </c>
      <c r="AE99" s="47">
        <f>IF(AND(AC124=0,AC99&gt;=0),,AC99/AC124)</f>
        <v>0</v>
      </c>
      <c r="AF99" s="72">
        <v>24.34</v>
      </c>
      <c r="AG99" s="30">
        <f>IF(AND(AF5=0,AF99&gt;=0),,AF99/AF5)</f>
        <v>7.5988624808818669E-4</v>
      </c>
      <c r="AH99" s="30">
        <f>IF(AND(AF124=0,AF99&gt;=0),,AF99/AF124)</f>
        <v>3.4974882459104972E-3</v>
      </c>
      <c r="AI99" s="30">
        <f t="shared" si="28"/>
        <v>1</v>
      </c>
      <c r="AJ99" s="63">
        <f t="shared" si="29"/>
        <v>24.34</v>
      </c>
      <c r="AK99" s="30">
        <f>IF(AND(AJ5=0,AJ99&gt;=0),,AJ99/AJ5)</f>
        <v>1.9202101407291559E-4</v>
      </c>
      <c r="AL99" s="47">
        <f>IF(AND(AJ124=0,AJ99&gt;=0),,AJ99/AJ124)</f>
        <v>7.1054573649204089E-4</v>
      </c>
      <c r="AM99" s="72"/>
      <c r="AN99" s="30">
        <f>IF(AND(AM5=0,AM99&gt;=0),,AM99/AM5)</f>
        <v>0</v>
      </c>
      <c r="AO99" s="30">
        <f>IF(AND(AM124=0,AM99&gt;=0),,AM99/AM124)</f>
        <v>0</v>
      </c>
      <c r="AP99" s="30">
        <f t="shared" si="30"/>
        <v>0</v>
      </c>
      <c r="AQ99" s="63">
        <f t="shared" si="31"/>
        <v>24.34</v>
      </c>
      <c r="AR99" s="30">
        <f>IF(AND(AQ5=0,AQ99&gt;=0),,AQ99/AQ5)</f>
        <v>1.4876421190233489E-4</v>
      </c>
      <c r="AS99" s="47">
        <f>IF(AND(AQ124=0,AQ99&gt;=0),,AQ99/AQ124)</f>
        <v>5.6362358558614887E-4</v>
      </c>
      <c r="AT99" s="72">
        <f t="shared" si="41"/>
        <v>0</v>
      </c>
      <c r="AU99" s="30">
        <f>IF(AND(AT5=0,AT99&gt;=0),,AT99/AT5)</f>
        <v>0</v>
      </c>
      <c r="AV99" s="47">
        <f t="shared" si="25"/>
        <v>1</v>
      </c>
      <c r="AW99" s="72">
        <f t="shared" si="15"/>
        <v>4.0566666666666666</v>
      </c>
      <c r="AX99" s="30">
        <f>IF(AND(AW5=0,AW99&gt;=0),,AW99/AW5)</f>
        <v>1.3988505747126437E-4</v>
      </c>
      <c r="AY99" s="47">
        <f>IF(AND(AW124=0,AW99&gt;=0),,AW99/AW124)</f>
        <v>5.3821713120804943E-4</v>
      </c>
      <c r="AZ99" s="72">
        <f t="shared" si="37"/>
        <v>0</v>
      </c>
      <c r="BA99" s="30">
        <f>IF(AND(AZ5=0,AZ99&gt;=0),,AZ99/AZ5)</f>
        <v>0</v>
      </c>
      <c r="BB99" s="47">
        <f t="shared" si="27"/>
        <v>1</v>
      </c>
    </row>
    <row r="100" spans="1:220" hidden="1" outlineLevel="1" x14ac:dyDescent="0.3">
      <c r="A100" s="29" t="s">
        <v>88</v>
      </c>
      <c r="B100" s="72"/>
      <c r="C100" s="30">
        <f>IF(AND(B5=0,B100&gt;=0),,B100/B5)</f>
        <v>0</v>
      </c>
      <c r="D100" s="47">
        <f>IF(AND(B124=0,B100&gt;=0),"Validar",B100/B124)</f>
        <v>0</v>
      </c>
      <c r="E100" s="72"/>
      <c r="F100" s="30">
        <f>IF(AND(E5=0,E100&gt;=0),,E100/E5)</f>
        <v>0</v>
      </c>
      <c r="G100" s="30">
        <f>IF(AND(E124=0,E100&gt;=0),"Validar",E100/E124)</f>
        <v>0</v>
      </c>
      <c r="I100" s="30">
        <f>IF(AND(H5=0,H100&gt;=0),,H100/H5)</f>
        <v>0</v>
      </c>
      <c r="J100" s="30">
        <f>IF(AND(H124=0,H100&gt;=0),,H100/H124)</f>
        <v>0</v>
      </c>
      <c r="K100" s="30">
        <f t="shared" si="18"/>
        <v>0</v>
      </c>
      <c r="L100" s="63">
        <f t="shared" si="38"/>
        <v>0</v>
      </c>
      <c r="M100" s="30">
        <f>IF(AND(L5=0,L100&gt;=0),,L100/L5)</f>
        <v>0</v>
      </c>
      <c r="N100" s="47">
        <f>IF(AND(L124=0,L100&gt;=0),,L100/L124)</f>
        <v>0</v>
      </c>
      <c r="O100" s="72"/>
      <c r="P100" s="30">
        <f>IF(AND(O5=0,O100&gt;=0),,O100/O5)</f>
        <v>0</v>
      </c>
      <c r="Q100" s="30">
        <f>IF(AND(O124=0,O100&gt;=0),,O100/O124)</f>
        <v>0</v>
      </c>
      <c r="R100" s="30">
        <f t="shared" si="20"/>
        <v>0</v>
      </c>
      <c r="S100" s="63">
        <f t="shared" si="39"/>
        <v>0</v>
      </c>
      <c r="T100" s="30">
        <f>IF(AND(S5=0,S100&gt;=0),,S100/S5)</f>
        <v>0</v>
      </c>
      <c r="U100" s="47">
        <f>IF(AND(S124=0,S100&gt;=0),,S100/S124)</f>
        <v>0</v>
      </c>
      <c r="V100" s="72"/>
      <c r="W100" s="30">
        <f>IF(AND(V5=0,V100&gt;=0),,V100/V5)</f>
        <v>0</v>
      </c>
      <c r="X100" s="47">
        <f t="shared" si="22"/>
        <v>0</v>
      </c>
      <c r="Y100" s="72"/>
      <c r="Z100" s="30">
        <f>IF(AND(Y5=0,Y100&gt;=0),,Y100/Y5)</f>
        <v>0</v>
      </c>
      <c r="AA100" s="30">
        <f>IF(AND(Y124=0,Y100&gt;=0),,Y100/Y124)</f>
        <v>0</v>
      </c>
      <c r="AB100" s="30">
        <f t="shared" si="17"/>
        <v>0</v>
      </c>
      <c r="AC100" s="63">
        <f t="shared" si="40"/>
        <v>0</v>
      </c>
      <c r="AD100" s="30">
        <f>IF(AND(AC5=0,AC100&gt;=0),,AC100/AC5)</f>
        <v>0</v>
      </c>
      <c r="AE100" s="47">
        <f>IF(AND(AC124=0,AC100&gt;=0),,AC100/AC124)</f>
        <v>0</v>
      </c>
      <c r="AF100" s="72"/>
      <c r="AG100" s="30">
        <f>IF(AND(AF5=0,AF100&gt;=0),,AF100/AF5)</f>
        <v>0</v>
      </c>
      <c r="AH100" s="30">
        <f>IF(AND(AF124=0,AF100&gt;=0),,AF100/AF124)</f>
        <v>0</v>
      </c>
      <c r="AI100" s="30">
        <f t="shared" si="28"/>
        <v>0</v>
      </c>
      <c r="AJ100" s="63">
        <f t="shared" si="29"/>
        <v>0</v>
      </c>
      <c r="AK100" s="30">
        <f>IF(AND(AJ5=0,AJ100&gt;=0),,AJ100/AJ5)</f>
        <v>0</v>
      </c>
      <c r="AL100" s="47">
        <f>IF(AND(AJ124=0,AJ100&gt;=0),,AJ100/AJ124)</f>
        <v>0</v>
      </c>
      <c r="AM100" s="72"/>
      <c r="AN100" s="30">
        <f>IF(AND(AM5=0,AM100&gt;=0),,AM100/AM5)</f>
        <v>0</v>
      </c>
      <c r="AO100" s="30">
        <f>IF(AND(AM124=0,AM100&gt;=0),,AM100/AM124)</f>
        <v>0</v>
      </c>
      <c r="AP100" s="30">
        <f t="shared" si="30"/>
        <v>0</v>
      </c>
      <c r="AQ100" s="63">
        <f t="shared" si="31"/>
        <v>0</v>
      </c>
      <c r="AR100" s="30">
        <f>IF(AND(AQ5=0,AQ100&gt;=0),,AQ100/AQ5)</f>
        <v>0</v>
      </c>
      <c r="AS100" s="47">
        <f>IF(AND(AQ124=0,AQ100&gt;=0),,AQ100/AQ124)</f>
        <v>0</v>
      </c>
      <c r="AT100" s="72">
        <f t="shared" si="41"/>
        <v>0</v>
      </c>
      <c r="AU100" s="30">
        <f>IF(AND(AT5=0,AT100&gt;=0),,AT100/AT5)</f>
        <v>0</v>
      </c>
      <c r="AV100" s="47">
        <f t="shared" si="25"/>
        <v>0</v>
      </c>
      <c r="AW100" s="72">
        <f t="shared" si="15"/>
        <v>0</v>
      </c>
      <c r="AX100" s="30">
        <f>IF(AND(AW5=0,AW100&gt;=0),,AW100/AW5)</f>
        <v>0</v>
      </c>
      <c r="AY100" s="47">
        <f>IF(AND(AW124=0,AW100&gt;=0),,AW100/AW124)</f>
        <v>0</v>
      </c>
      <c r="AZ100" s="72">
        <f t="shared" si="37"/>
        <v>0</v>
      </c>
      <c r="BA100" s="30">
        <f>IF(AND(AZ5=0,AZ100&gt;=0),,AZ100/AZ5)</f>
        <v>0</v>
      </c>
      <c r="BB100" s="47">
        <f t="shared" si="27"/>
        <v>0</v>
      </c>
    </row>
    <row r="101" spans="1:220" hidden="1" outlineLevel="1" x14ac:dyDescent="0.3">
      <c r="A101" s="29" t="s">
        <v>89</v>
      </c>
      <c r="B101" s="72"/>
      <c r="C101" s="30">
        <f>IF(AND(B5=0,B101&gt;=0),,B101/B5)</f>
        <v>0</v>
      </c>
      <c r="D101" s="47">
        <f>IF(AND(B124=0,B101&gt;=0),"Validar",B101/B124)</f>
        <v>0</v>
      </c>
      <c r="E101" s="72"/>
      <c r="F101" s="30">
        <f>IF(AND(E5=0,E101&gt;=0),,E101/E5)</f>
        <v>0</v>
      </c>
      <c r="G101" s="30">
        <f>IF(AND(E124=0,E101&gt;=0),"Validar",E101/E124)</f>
        <v>0</v>
      </c>
      <c r="I101" s="30">
        <f>IF(AND(H5=0,H101&gt;=0),,H101/H5)</f>
        <v>0</v>
      </c>
      <c r="J101" s="30">
        <f>IF(AND(H124=0,H101&gt;=0),,H101/H124)</f>
        <v>0</v>
      </c>
      <c r="K101" s="30">
        <f t="shared" si="18"/>
        <v>0</v>
      </c>
      <c r="L101" s="63">
        <f t="shared" si="38"/>
        <v>0</v>
      </c>
      <c r="M101" s="30">
        <f>IF(AND(L5=0,L101&gt;=0),,L101/L5)</f>
        <v>0</v>
      </c>
      <c r="N101" s="47">
        <f>IF(AND(L124=0,L101&gt;=0),,L101/L124)</f>
        <v>0</v>
      </c>
      <c r="O101" s="72"/>
      <c r="P101" s="30">
        <f>IF(AND(O5=0,O101&gt;=0),,O101/O5)</f>
        <v>0</v>
      </c>
      <c r="Q101" s="30">
        <f>IF(AND(O124=0,O101&gt;=0),,O101/O124)</f>
        <v>0</v>
      </c>
      <c r="R101" s="30">
        <f t="shared" si="20"/>
        <v>0</v>
      </c>
      <c r="S101" s="63">
        <f t="shared" si="39"/>
        <v>0</v>
      </c>
      <c r="T101" s="30">
        <f>IF(AND(S5=0,S101&gt;=0),,S101/S5)</f>
        <v>0</v>
      </c>
      <c r="U101" s="47">
        <f>IF(AND(S124=0,S101&gt;=0),,S101/S124)</f>
        <v>0</v>
      </c>
      <c r="V101" s="72"/>
      <c r="W101" s="30">
        <f>IF(AND(V5=0,V101&gt;=0),,V101/V5)</f>
        <v>0</v>
      </c>
      <c r="X101" s="47">
        <f t="shared" si="22"/>
        <v>0</v>
      </c>
      <c r="Y101" s="72"/>
      <c r="Z101" s="30">
        <f>IF(AND(Y5=0,Y101&gt;=0),,Y101/Y5)</f>
        <v>0</v>
      </c>
      <c r="AA101" s="30">
        <f>IF(AND(Y124=0,Y101&gt;=0),,Y101/Y124)</f>
        <v>0</v>
      </c>
      <c r="AB101" s="30">
        <f t="shared" si="17"/>
        <v>0</v>
      </c>
      <c r="AC101" s="63">
        <f t="shared" si="40"/>
        <v>0</v>
      </c>
      <c r="AD101" s="30">
        <f>IF(AND(AC5=0,AC101&gt;=0),,AC101/AC5)</f>
        <v>0</v>
      </c>
      <c r="AE101" s="47">
        <f>IF(AND(AC124=0,AC101&gt;=0),,AC101/AC124)</f>
        <v>0</v>
      </c>
      <c r="AF101" s="72">
        <v>25</v>
      </c>
      <c r="AG101" s="30">
        <f>IF(AND(AF5=0,AF101&gt;=0),,AF101/AF5)</f>
        <v>7.8049121619575468E-4</v>
      </c>
      <c r="AH101" s="30">
        <f>IF(AND(AF124=0,AF101&gt;=0),,AF101/AF124)</f>
        <v>3.5923256428825978E-3</v>
      </c>
      <c r="AI101" s="30">
        <f t="shared" si="28"/>
        <v>1</v>
      </c>
      <c r="AJ101" s="63">
        <f t="shared" si="29"/>
        <v>25</v>
      </c>
      <c r="AK101" s="30">
        <f>IF(AND(AJ5=0,AJ101&gt;=0),,AJ101/AJ5)</f>
        <v>1.9722782875196754E-4</v>
      </c>
      <c r="AL101" s="47">
        <f>IF(AND(AJ124=0,AJ101&gt;=0),,AJ101/AJ124)</f>
        <v>7.2981279426051861E-4</v>
      </c>
      <c r="AM101" s="72"/>
      <c r="AN101" s="30">
        <f>IF(AND(AM5=0,AM101&gt;=0),,AM101/AM5)</f>
        <v>0</v>
      </c>
      <c r="AO101" s="30">
        <f>IF(AND(AM124=0,AM101&gt;=0),,AM101/AM124)</f>
        <v>0</v>
      </c>
      <c r="AP101" s="30">
        <f t="shared" si="30"/>
        <v>0</v>
      </c>
      <c r="AQ101" s="63">
        <f t="shared" si="31"/>
        <v>25</v>
      </c>
      <c r="AR101" s="30">
        <f>IF(AND(AQ5=0,AQ101&gt;=0),,AQ101/AQ5)</f>
        <v>1.5279808124726263E-4</v>
      </c>
      <c r="AS101" s="47">
        <f>IF(AND(AQ124=0,AQ101&gt;=0),,AQ101/AQ124)</f>
        <v>5.7890672307533779E-4</v>
      </c>
      <c r="AT101" s="72">
        <f t="shared" si="41"/>
        <v>0</v>
      </c>
      <c r="AU101" s="30">
        <f>IF(AND(AT5=0,AT101&gt;=0),,AT101/AT5)</f>
        <v>0</v>
      </c>
      <c r="AV101" s="47">
        <f t="shared" si="25"/>
        <v>1</v>
      </c>
      <c r="AW101" s="72">
        <f t="shared" si="15"/>
        <v>4.166666666666667</v>
      </c>
      <c r="AX101" s="30">
        <f>IF(AND(AW5=0,AW101&gt;=0),,AW101/AW5)</f>
        <v>1.4367816091954023E-4</v>
      </c>
      <c r="AY101" s="47">
        <f>IF(AND(AW124=0,AW101&gt;=0),,AW101/AW124)</f>
        <v>5.5281135087104506E-4</v>
      </c>
      <c r="AZ101" s="72">
        <f t="shared" si="37"/>
        <v>0</v>
      </c>
      <c r="BA101" s="30">
        <f>IF(AND(AZ5=0,AZ101&gt;=0),,AZ101/AZ5)</f>
        <v>0</v>
      </c>
      <c r="BB101" s="47">
        <f t="shared" si="27"/>
        <v>1</v>
      </c>
    </row>
    <row r="102" spans="1:220" hidden="1" outlineLevel="1" x14ac:dyDescent="0.3">
      <c r="A102" s="29" t="s">
        <v>90</v>
      </c>
      <c r="B102" s="72"/>
      <c r="C102" s="30">
        <f>IF(AND(B5=0,B102&gt;=0),,B102/B5)</f>
        <v>0</v>
      </c>
      <c r="D102" s="47">
        <f>IF(AND(B124=0,B102&gt;=0),"Validar",B102/B124)</f>
        <v>0</v>
      </c>
      <c r="E102" s="72"/>
      <c r="F102" s="30">
        <f>IF(AND(E5=0,E102&gt;=0),,E102/E5)</f>
        <v>0</v>
      </c>
      <c r="G102" s="30">
        <f>IF(AND(E124=0,E102&gt;=0),"Validar",E102/E124)</f>
        <v>0</v>
      </c>
      <c r="I102" s="30">
        <f>IF(AND(H5=0,H102&gt;=0),,H102/H5)</f>
        <v>0</v>
      </c>
      <c r="J102" s="30">
        <f>IF(AND(H124=0,H102&gt;=0),,H102/H124)</f>
        <v>0</v>
      </c>
      <c r="K102" s="30">
        <f t="shared" si="18"/>
        <v>0</v>
      </c>
      <c r="L102" s="63">
        <f t="shared" si="38"/>
        <v>0</v>
      </c>
      <c r="M102" s="30">
        <f>IF(AND(L5=0,L102&gt;=0),,L102/L5)</f>
        <v>0</v>
      </c>
      <c r="N102" s="47">
        <f>IF(AND(L124=0,L102&gt;=0),,L102/L124)</f>
        <v>0</v>
      </c>
      <c r="O102" s="72"/>
      <c r="P102" s="30">
        <f>IF(AND(O5=0,O102&gt;=0),,O102/O5)</f>
        <v>0</v>
      </c>
      <c r="Q102" s="30">
        <f>IF(AND(O124=0,O102&gt;=0),,O102/O124)</f>
        <v>0</v>
      </c>
      <c r="R102" s="30">
        <f t="shared" si="20"/>
        <v>0</v>
      </c>
      <c r="S102" s="63">
        <f t="shared" si="39"/>
        <v>0</v>
      </c>
      <c r="T102" s="30">
        <f>IF(AND(S5=0,S102&gt;=0),,S102/S5)</f>
        <v>0</v>
      </c>
      <c r="U102" s="47">
        <f>IF(AND(S124=0,S102&gt;=0),,S102/S124)</f>
        <v>0</v>
      </c>
      <c r="V102" s="72"/>
      <c r="W102" s="30">
        <f>IF(AND(V5=0,V102&gt;=0),,V102/V5)</f>
        <v>0</v>
      </c>
      <c r="X102" s="47">
        <f t="shared" si="22"/>
        <v>0</v>
      </c>
      <c r="Y102" s="72"/>
      <c r="Z102" s="30">
        <f>IF(AND(Y5=0,Y102&gt;=0),,Y102/Y5)</f>
        <v>0</v>
      </c>
      <c r="AA102" s="30">
        <f>IF(AND(Y124=0,Y102&gt;=0),,Y102/Y124)</f>
        <v>0</v>
      </c>
      <c r="AB102" s="30">
        <f t="shared" si="17"/>
        <v>0</v>
      </c>
      <c r="AC102" s="63">
        <f t="shared" si="40"/>
        <v>0</v>
      </c>
      <c r="AD102" s="30">
        <f>IF(AND(AC5=0,AC102&gt;=0),,AC102/AC5)</f>
        <v>0</v>
      </c>
      <c r="AE102" s="47">
        <f>IF(AND(AC124=0,AC102&gt;=0),,AC102/AC124)</f>
        <v>0</v>
      </c>
      <c r="AF102" s="72"/>
      <c r="AG102" s="30">
        <f>IF(AND(AF5=0,AF102&gt;=0),,AF102/AF5)</f>
        <v>0</v>
      </c>
      <c r="AH102" s="30">
        <f>IF(AND(AF124=0,AF102&gt;=0),,AF102/AF124)</f>
        <v>0</v>
      </c>
      <c r="AI102" s="30">
        <f t="shared" si="28"/>
        <v>0</v>
      </c>
      <c r="AJ102" s="63">
        <f t="shared" si="29"/>
        <v>0</v>
      </c>
      <c r="AK102" s="30">
        <f>IF(AND(AJ5=0,AJ102&gt;=0),,AJ102/AJ5)</f>
        <v>0</v>
      </c>
      <c r="AL102" s="47">
        <f>IF(AND(AJ124=0,AJ102&gt;=0),,AJ102/AJ124)</f>
        <v>0</v>
      </c>
      <c r="AM102" s="72"/>
      <c r="AN102" s="30">
        <f>IF(AND(AM5=0,AM102&gt;=0),,AM102/AM5)</f>
        <v>0</v>
      </c>
      <c r="AO102" s="30">
        <f>IF(AND(AM124=0,AM102&gt;=0),,AM102/AM124)</f>
        <v>0</v>
      </c>
      <c r="AP102" s="30">
        <f t="shared" si="30"/>
        <v>0</v>
      </c>
      <c r="AQ102" s="63">
        <f t="shared" si="31"/>
        <v>0</v>
      </c>
      <c r="AR102" s="30">
        <f>IF(AND(AQ5=0,AQ102&gt;=0),,AQ102/AQ5)</f>
        <v>0</v>
      </c>
      <c r="AS102" s="47">
        <f>IF(AND(AQ124=0,AQ102&gt;=0),,AQ102/AQ124)</f>
        <v>0</v>
      </c>
      <c r="AT102" s="72">
        <f t="shared" si="41"/>
        <v>0</v>
      </c>
      <c r="AU102" s="30">
        <f>IF(AND(AT5=0,AT102&gt;=0),,AT102/AT5)</f>
        <v>0</v>
      </c>
      <c r="AV102" s="47">
        <f t="shared" si="25"/>
        <v>0</v>
      </c>
      <c r="AW102" s="72">
        <f t="shared" si="15"/>
        <v>0</v>
      </c>
      <c r="AX102" s="30">
        <f>IF(AND(AW5=0,AW102&gt;=0),,AW102/AW5)</f>
        <v>0</v>
      </c>
      <c r="AY102" s="47">
        <f>IF(AND(AW124=0,AW102&gt;=0),,AW102/AW124)</f>
        <v>0</v>
      </c>
      <c r="AZ102" s="72">
        <f t="shared" si="37"/>
        <v>0</v>
      </c>
      <c r="BA102" s="30">
        <f>IF(AND(AZ5=0,AZ102&gt;=0),,AZ102/AZ5)</f>
        <v>0</v>
      </c>
      <c r="BB102" s="47">
        <f t="shared" si="27"/>
        <v>0</v>
      </c>
    </row>
    <row r="103" spans="1:220" hidden="1" outlineLevel="1" x14ac:dyDescent="0.3">
      <c r="A103" s="29"/>
      <c r="B103" s="72"/>
      <c r="C103" s="15"/>
      <c r="D103" s="46"/>
      <c r="E103" s="72"/>
      <c r="F103" s="15"/>
      <c r="G103" s="15"/>
      <c r="I103" s="15"/>
      <c r="J103" s="15"/>
      <c r="K103" s="32">
        <f t="shared" si="18"/>
        <v>0</v>
      </c>
      <c r="M103" s="15"/>
      <c r="N103" s="46"/>
      <c r="O103" s="72"/>
      <c r="P103" s="15"/>
      <c r="Q103" s="15"/>
      <c r="R103" s="32">
        <f t="shared" si="20"/>
        <v>0</v>
      </c>
      <c r="T103" s="15"/>
      <c r="U103" s="46"/>
      <c r="V103" s="72"/>
      <c r="W103" s="15"/>
      <c r="X103" s="92">
        <f t="shared" si="22"/>
        <v>0</v>
      </c>
      <c r="Y103" s="72"/>
      <c r="Z103" s="15"/>
      <c r="AA103" s="15"/>
      <c r="AB103" s="32">
        <f t="shared" si="17"/>
        <v>0</v>
      </c>
      <c r="AC103" s="63">
        <f t="shared" si="40"/>
        <v>0</v>
      </c>
      <c r="AD103" s="15"/>
      <c r="AE103" s="46"/>
      <c r="AF103" s="72"/>
      <c r="AG103" s="15"/>
      <c r="AH103" s="15"/>
      <c r="AI103" s="32">
        <f t="shared" si="28"/>
        <v>0</v>
      </c>
      <c r="AJ103" s="63">
        <f t="shared" si="29"/>
        <v>0</v>
      </c>
      <c r="AK103" s="15"/>
      <c r="AL103" s="46"/>
      <c r="AM103" s="72"/>
      <c r="AN103" s="15"/>
      <c r="AO103" s="15"/>
      <c r="AP103" s="32">
        <f t="shared" si="30"/>
        <v>0</v>
      </c>
      <c r="AQ103" s="63">
        <f t="shared" si="31"/>
        <v>0</v>
      </c>
      <c r="AR103" s="15"/>
      <c r="AS103" s="46"/>
      <c r="AT103" s="72"/>
      <c r="AU103" s="15"/>
      <c r="AV103" s="92">
        <f t="shared" si="25"/>
        <v>0</v>
      </c>
      <c r="AW103" s="72"/>
      <c r="AX103" s="15"/>
      <c r="AY103" s="46"/>
      <c r="AZ103" s="72"/>
      <c r="BA103" s="15"/>
      <c r="BB103" s="92">
        <f t="shared" si="27"/>
        <v>0</v>
      </c>
    </row>
    <row r="104" spans="1:220" s="6" customFormat="1" collapsed="1" x14ac:dyDescent="0.3">
      <c r="A104" s="37" t="s">
        <v>35</v>
      </c>
      <c r="B104" s="71">
        <f>SUM(B105:B107)</f>
        <v>0</v>
      </c>
      <c r="C104" s="38">
        <f>IF(AND(B5=0,B104&gt;=0),,B104/B5)</f>
        <v>0</v>
      </c>
      <c r="D104" s="43">
        <f>IF(AND(B124=0,B104&gt;=0),"Validar",B104/B124)</f>
        <v>0</v>
      </c>
      <c r="E104" s="71">
        <f>SUM(E105:E107)</f>
        <v>0</v>
      </c>
      <c r="F104" s="38">
        <f>IF(AND(E5=0,E104&gt;=0),,E104/E5)</f>
        <v>0</v>
      </c>
      <c r="G104" s="39">
        <f>IF(AND(E124=0,E104&gt;=0),"Validar",E104/E124)</f>
        <v>0</v>
      </c>
      <c r="H104" s="62">
        <f>SUM(H105:H107)</f>
        <v>0</v>
      </c>
      <c r="I104" s="38">
        <f>IF(AND(H5=0,H104&gt;=0),,H104/H5)</f>
        <v>0</v>
      </c>
      <c r="J104" s="39">
        <f>IF(AND(H124=0,H104&gt;=0),,H104/H124)</f>
        <v>0</v>
      </c>
      <c r="K104" s="38">
        <f t="shared" si="18"/>
        <v>0</v>
      </c>
      <c r="L104" s="62">
        <f>SUM(L105:L107)</f>
        <v>0</v>
      </c>
      <c r="M104" s="38">
        <f>IF(AND(L5=0,L104&gt;=0),,L104/L5)</f>
        <v>0</v>
      </c>
      <c r="N104" s="43">
        <f>IF(AND(L124=0,L104&gt;=0),,L104/L124)</f>
        <v>0</v>
      </c>
      <c r="O104" s="71">
        <f>SUM(O105:O107)</f>
        <v>0</v>
      </c>
      <c r="P104" s="38">
        <f>IF(AND(O5=0,O104&gt;=0),,O104/O5)</f>
        <v>0</v>
      </c>
      <c r="Q104" s="39">
        <f>IF(AND(O124=0,O104&gt;=0),,O104/O124)</f>
        <v>0</v>
      </c>
      <c r="R104" s="38">
        <f t="shared" si="20"/>
        <v>0</v>
      </c>
      <c r="S104" s="62">
        <f>SUM(S105:S107)</f>
        <v>0</v>
      </c>
      <c r="T104" s="38">
        <f>IF(AND(S5=0,S104&gt;=0),,S104/S5)</f>
        <v>0</v>
      </c>
      <c r="U104" s="43">
        <f>IF(AND(S124=0,S104&gt;=0),,S104/S124)</f>
        <v>0</v>
      </c>
      <c r="V104" s="71">
        <f>SUM(V105:V107)</f>
        <v>0</v>
      </c>
      <c r="W104" s="38">
        <f>IF(AND(V5=0,V104&gt;=0),,V104/V5)</f>
        <v>0</v>
      </c>
      <c r="X104" s="91">
        <f t="shared" si="22"/>
        <v>0</v>
      </c>
      <c r="Y104" s="71">
        <f>SUM(Y105:Y107)</f>
        <v>0</v>
      </c>
      <c r="Z104" s="38">
        <f>IF(AND(Y5=0,Y104&gt;=0),,Y104/Y5)</f>
        <v>0</v>
      </c>
      <c r="AA104" s="39">
        <f>IF(AND(Y124=0,Y104&gt;=0),,Y104/Y124)</f>
        <v>0</v>
      </c>
      <c r="AB104" s="38">
        <f t="shared" si="17"/>
        <v>0</v>
      </c>
      <c r="AC104" s="62">
        <f>SUM(AC105:AC107)</f>
        <v>0</v>
      </c>
      <c r="AD104" s="38">
        <f>IF(AND(AC5=0,AC104&gt;=0),,AC104/AC5)</f>
        <v>0</v>
      </c>
      <c r="AE104" s="43">
        <f>IF(AND(AC124=0,AC104&gt;=0),,AC104/AC124)</f>
        <v>0</v>
      </c>
      <c r="AF104" s="71">
        <f>SUM(AF105:AF107)</f>
        <v>0</v>
      </c>
      <c r="AG104" s="38">
        <f>IF(AND(AF5=0,AF104&gt;=0),,AF104/AF5)</f>
        <v>0</v>
      </c>
      <c r="AH104" s="39">
        <f>IF(AND(AF124=0,AF104&gt;=0),,AF104/AF124)</f>
        <v>0</v>
      </c>
      <c r="AI104" s="38">
        <f t="shared" si="28"/>
        <v>0</v>
      </c>
      <c r="AJ104" s="62">
        <f t="shared" si="29"/>
        <v>0</v>
      </c>
      <c r="AK104" s="38">
        <f>IF(AND(AJ5=0,AJ104&gt;=0),,AJ104/AJ5)</f>
        <v>0</v>
      </c>
      <c r="AL104" s="43">
        <f>IF(AND(AJ124=0,AJ104&gt;=0),,AJ104/AJ124)</f>
        <v>0</v>
      </c>
      <c r="AM104" s="71">
        <f>SUM(AM105:AM107)</f>
        <v>0</v>
      </c>
      <c r="AN104" s="38">
        <f>IF(AND(AM5=0,AM104&gt;=0),,AM104/AM5)</f>
        <v>0</v>
      </c>
      <c r="AO104" s="39">
        <f>IF(AND(AM124=0,AM104&gt;=0),,AM104/AM124)</f>
        <v>0</v>
      </c>
      <c r="AP104" s="38">
        <f t="shared" si="30"/>
        <v>0</v>
      </c>
      <c r="AQ104" s="62">
        <f t="shared" si="31"/>
        <v>0</v>
      </c>
      <c r="AR104" s="38">
        <f>IF(AND(AQ5=0,AQ104&gt;=0),,AQ104/AQ5)</f>
        <v>0</v>
      </c>
      <c r="AS104" s="43">
        <f>IF(AND(AQ124=0,AQ104&gt;=0),,AQ104/AQ124)</f>
        <v>0</v>
      </c>
      <c r="AT104" s="71">
        <f>SUM(AT105:AT107)</f>
        <v>0</v>
      </c>
      <c r="AU104" s="38">
        <f>IF(AND(AT5=0,AT104&gt;=0),,AT104/AT5)</f>
        <v>0</v>
      </c>
      <c r="AV104" s="91">
        <f t="shared" si="25"/>
        <v>0</v>
      </c>
      <c r="AW104" s="71">
        <f>SUM(AW105:AW107)</f>
        <v>0</v>
      </c>
      <c r="AX104" s="38">
        <f>IF(AND(AW5=0,AW104&gt;=0),,AW104/AW5)</f>
        <v>0</v>
      </c>
      <c r="AY104" s="43">
        <f>IF(AND(AW124=0,AW104&gt;=0),,AW104/AW124)</f>
        <v>0</v>
      </c>
      <c r="AZ104" s="71">
        <f>SUM(AZ105:AZ107)</f>
        <v>0</v>
      </c>
      <c r="BA104" s="38">
        <f>IF(AND(AZ5=0,AZ104&gt;=0),,AZ104/AZ5)</f>
        <v>0</v>
      </c>
      <c r="BB104" s="91">
        <f t="shared" si="27"/>
        <v>0</v>
      </c>
    </row>
    <row r="105" spans="1:220" hidden="1" outlineLevel="1" x14ac:dyDescent="0.3">
      <c r="A105" s="29" t="s">
        <v>91</v>
      </c>
      <c r="B105" s="72"/>
      <c r="C105" s="30">
        <f>IF(AND(B5=0,B105&gt;=0),,B105/B5)</f>
        <v>0</v>
      </c>
      <c r="D105" s="47">
        <f>IF(AND(B124=0,B105&gt;=0),"Validar",B105/B124)</f>
        <v>0</v>
      </c>
      <c r="E105" s="72"/>
      <c r="F105" s="30">
        <f>IF(AND(E5=0,E105&gt;=0),,E105/E5)</f>
        <v>0</v>
      </c>
      <c r="G105" s="30">
        <f>IF(AND(E124=0,E105&gt;=0),"Validar",E105/E124)</f>
        <v>0</v>
      </c>
      <c r="I105" s="30">
        <f>IF(AND(H5=0,H105&gt;=0),,H105/H5)</f>
        <v>0</v>
      </c>
      <c r="J105" s="30">
        <f>IF(AND(H124=0,H105&gt;=0),,H105/H124)</f>
        <v>0</v>
      </c>
      <c r="K105" s="30">
        <f t="shared" si="18"/>
        <v>0</v>
      </c>
      <c r="L105" s="63">
        <f>+E105+H105</f>
        <v>0</v>
      </c>
      <c r="M105" s="30">
        <f>IF(AND(L5=0,L105&gt;=0),,L105/L5)</f>
        <v>0</v>
      </c>
      <c r="N105" s="47">
        <f>IF(AND(L124=0,L105&gt;=0),,L105/L124)</f>
        <v>0</v>
      </c>
      <c r="O105" s="72"/>
      <c r="P105" s="30">
        <f>IF(AND(O5=0,O105&gt;=0),,O105/O5)</f>
        <v>0</v>
      </c>
      <c r="Q105" s="30">
        <f>IF(AND(O124=0,O105&gt;=0),,O105/O124)</f>
        <v>0</v>
      </c>
      <c r="R105" s="30">
        <f t="shared" si="20"/>
        <v>0</v>
      </c>
      <c r="S105" s="63">
        <f>+L105+O105</f>
        <v>0</v>
      </c>
      <c r="T105" s="30">
        <f>IF(AND(S5=0,S105&gt;=0),,S105/S5)</f>
        <v>0</v>
      </c>
      <c r="U105" s="47">
        <f>IF(AND(S124=0,S105&gt;=0),,S105/S124)</f>
        <v>0</v>
      </c>
      <c r="V105" s="72"/>
      <c r="W105" s="30">
        <f>IF(AND(V5=0,V105&gt;=0),,V105/V5)</f>
        <v>0</v>
      </c>
      <c r="X105" s="47">
        <f t="shared" si="22"/>
        <v>0</v>
      </c>
      <c r="Y105" s="72"/>
      <c r="Z105" s="30">
        <f>IF(AND(Y5=0,Y105&gt;=0),,Y105/Y5)</f>
        <v>0</v>
      </c>
      <c r="AA105" s="30">
        <f>IF(AND(Y124=0,Y105&gt;=0),,Y105/Y124)</f>
        <v>0</v>
      </c>
      <c r="AB105" s="30">
        <f t="shared" si="17"/>
        <v>0</v>
      </c>
      <c r="AC105" s="63">
        <f>+S105+Y105</f>
        <v>0</v>
      </c>
      <c r="AD105" s="30">
        <f>IF(AND(AC5=0,AC105&gt;=0),,AC105/AC5)</f>
        <v>0</v>
      </c>
      <c r="AE105" s="47">
        <f>IF(AND(AC124=0,AC105&gt;=0),,AC105/AC124)</f>
        <v>0</v>
      </c>
      <c r="AF105" s="72"/>
      <c r="AG105" s="30">
        <f>IF(AND(AF5=0,AF105&gt;=0),,AF105/AF5)</f>
        <v>0</v>
      </c>
      <c r="AH105" s="30">
        <f>IF(AND(AF124=0,AF105&gt;=0),,AF105/AF124)</f>
        <v>0</v>
      </c>
      <c r="AI105" s="30">
        <f t="shared" si="28"/>
        <v>0</v>
      </c>
      <c r="AJ105" s="63">
        <f t="shared" si="29"/>
        <v>0</v>
      </c>
      <c r="AK105" s="30">
        <f>IF(AND(AJ5=0,AJ105&gt;=0),,AJ105/AJ5)</f>
        <v>0</v>
      </c>
      <c r="AL105" s="47">
        <f>IF(AND(AJ124=0,AJ105&gt;=0),,AJ105/AJ124)</f>
        <v>0</v>
      </c>
      <c r="AM105" s="72"/>
      <c r="AN105" s="30">
        <f>IF(AND(AM5=0,AM105&gt;=0),,AM105/AM5)</f>
        <v>0</v>
      </c>
      <c r="AO105" s="30">
        <f>IF(AND(AM124=0,AM105&gt;=0),,AM105/AM124)</f>
        <v>0</v>
      </c>
      <c r="AP105" s="30">
        <f t="shared" si="30"/>
        <v>0</v>
      </c>
      <c r="AQ105" s="63">
        <f t="shared" si="31"/>
        <v>0</v>
      </c>
      <c r="AR105" s="30">
        <f>IF(AND(AQ5=0,AQ105&gt;=0),,AQ105/AQ5)</f>
        <v>0</v>
      </c>
      <c r="AS105" s="47">
        <f>IF(AND(AQ124=0,AQ105&gt;=0),,AQ105/AQ124)</f>
        <v>0</v>
      </c>
      <c r="AT105" s="72">
        <f>+V105*2</f>
        <v>0</v>
      </c>
      <c r="AU105" s="30">
        <f>IF(AND(AT5=0,AT105&gt;=0),,AT105/AT5)</f>
        <v>0</v>
      </c>
      <c r="AV105" s="47">
        <f t="shared" si="25"/>
        <v>0</v>
      </c>
      <c r="AW105" s="72">
        <f>+AQ105/6</f>
        <v>0</v>
      </c>
      <c r="AX105" s="30">
        <f>IF(AND(AW5=0,AW105&gt;=0),,AW105/AW5)</f>
        <v>0</v>
      </c>
      <c r="AY105" s="47">
        <f>IF(AND(AW124=0,AW105&gt;=0),,AW105/AW124)</f>
        <v>0</v>
      </c>
      <c r="AZ105" s="72">
        <f>+AT105/6</f>
        <v>0</v>
      </c>
      <c r="BA105" s="30">
        <f>IF(AND(AZ5=0,AZ105&gt;=0),,AZ105/AZ5)</f>
        <v>0</v>
      </c>
      <c r="BB105" s="47">
        <f t="shared" si="27"/>
        <v>0</v>
      </c>
    </row>
    <row r="106" spans="1:220" hidden="1" outlineLevel="1" x14ac:dyDescent="0.3">
      <c r="A106" s="29" t="s">
        <v>92</v>
      </c>
      <c r="B106" s="72"/>
      <c r="C106" s="30">
        <f>IF(AND(B5=0,B106&gt;=0),,B106/B5)</f>
        <v>0</v>
      </c>
      <c r="D106" s="47">
        <f>IF(AND(B124=0,B106&gt;=0),"Validar",B106/B124)</f>
        <v>0</v>
      </c>
      <c r="E106" s="72"/>
      <c r="F106" s="30">
        <f>IF(AND(E5=0,E106&gt;=0),,E106/E5)</f>
        <v>0</v>
      </c>
      <c r="G106" s="30">
        <f>IF(AND(E124=0,E106&gt;=0),"Validar",E106/E124)</f>
        <v>0</v>
      </c>
      <c r="I106" s="30">
        <f>IF(AND(H5=0,H106&gt;=0),,H106/H5)</f>
        <v>0</v>
      </c>
      <c r="J106" s="30">
        <f>IF(AND(H124=0,H106&gt;=0),,H106/H124)</f>
        <v>0</v>
      </c>
      <c r="K106" s="30">
        <f t="shared" si="18"/>
        <v>0</v>
      </c>
      <c r="L106" s="63">
        <f>+E106+H106</f>
        <v>0</v>
      </c>
      <c r="M106" s="30">
        <f>IF(AND(L5=0,L106&gt;=0),,L106/L5)</f>
        <v>0</v>
      </c>
      <c r="N106" s="47">
        <f>IF(AND(L124=0,L106&gt;=0),,L106/L124)</f>
        <v>0</v>
      </c>
      <c r="O106" s="72"/>
      <c r="P106" s="30">
        <f>IF(AND(O5=0,O106&gt;=0),,O106/O5)</f>
        <v>0</v>
      </c>
      <c r="Q106" s="30">
        <f>IF(AND(O124=0,O106&gt;=0),,O106/O124)</f>
        <v>0</v>
      </c>
      <c r="R106" s="30">
        <f t="shared" si="20"/>
        <v>0</v>
      </c>
      <c r="S106" s="63">
        <f>+L106+O106</f>
        <v>0</v>
      </c>
      <c r="T106" s="30">
        <f>IF(AND(S5=0,S106&gt;=0),,S106/S5)</f>
        <v>0</v>
      </c>
      <c r="U106" s="47">
        <f>IF(AND(S124=0,S106&gt;=0),,S106/S124)</f>
        <v>0</v>
      </c>
      <c r="V106" s="72"/>
      <c r="W106" s="30">
        <f>IF(AND(V5=0,V106&gt;=0),,V106/V5)</f>
        <v>0</v>
      </c>
      <c r="X106" s="47">
        <f t="shared" si="22"/>
        <v>0</v>
      </c>
      <c r="Y106" s="72"/>
      <c r="Z106" s="30">
        <f>IF(AND(Y5=0,Y106&gt;=0),,Y106/Y5)</f>
        <v>0</v>
      </c>
      <c r="AA106" s="30">
        <f>IF(AND(Y124=0,Y106&gt;=0),,Y106/Y124)</f>
        <v>0</v>
      </c>
      <c r="AB106" s="30">
        <f t="shared" si="17"/>
        <v>0</v>
      </c>
      <c r="AC106" s="63">
        <f>+S106+Y106</f>
        <v>0</v>
      </c>
      <c r="AD106" s="30">
        <f>IF(AND(AC5=0,AC106&gt;=0),,AC106/AC5)</f>
        <v>0</v>
      </c>
      <c r="AE106" s="47">
        <f>IF(AND(AC124=0,AC106&gt;=0),,AC106/AC124)</f>
        <v>0</v>
      </c>
      <c r="AF106" s="72"/>
      <c r="AG106" s="30">
        <f>IF(AND(AF5=0,AF106&gt;=0),,AF106/AF5)</f>
        <v>0</v>
      </c>
      <c r="AH106" s="30">
        <f>IF(AND(AF124=0,AF106&gt;=0),,AF106/AF124)</f>
        <v>0</v>
      </c>
      <c r="AI106" s="30">
        <f t="shared" si="28"/>
        <v>0</v>
      </c>
      <c r="AJ106" s="63">
        <f t="shared" si="29"/>
        <v>0</v>
      </c>
      <c r="AK106" s="30">
        <f>IF(AND(AJ5=0,AJ106&gt;=0),,AJ106/AJ5)</f>
        <v>0</v>
      </c>
      <c r="AL106" s="47">
        <f>IF(AND(AJ124=0,AJ106&gt;=0),,AJ106/AJ124)</f>
        <v>0</v>
      </c>
      <c r="AM106" s="72"/>
      <c r="AN106" s="30">
        <f>IF(AND(AM5=0,AM106&gt;=0),,AM106/AM5)</f>
        <v>0</v>
      </c>
      <c r="AO106" s="30">
        <f>IF(AND(AM124=0,AM106&gt;=0),,AM106/AM124)</f>
        <v>0</v>
      </c>
      <c r="AP106" s="30">
        <f t="shared" si="30"/>
        <v>0</v>
      </c>
      <c r="AQ106" s="63">
        <f t="shared" si="31"/>
        <v>0</v>
      </c>
      <c r="AR106" s="30">
        <f>IF(AND(AQ5=0,AQ106&gt;=0),,AQ106/AQ5)</f>
        <v>0</v>
      </c>
      <c r="AS106" s="47">
        <f>IF(AND(AQ124=0,AQ106&gt;=0),,AQ106/AQ124)</f>
        <v>0</v>
      </c>
      <c r="AT106" s="72">
        <f>+V106*2</f>
        <v>0</v>
      </c>
      <c r="AU106" s="30">
        <f>IF(AND(AT5=0,AT106&gt;=0),,AT106/AT5)</f>
        <v>0</v>
      </c>
      <c r="AV106" s="47">
        <f t="shared" si="25"/>
        <v>0</v>
      </c>
      <c r="AW106" s="72">
        <f>+AQ106/6</f>
        <v>0</v>
      </c>
      <c r="AX106" s="30">
        <f>IF(AND(AW5=0,AW106&gt;=0),,AW106/AW5)</f>
        <v>0</v>
      </c>
      <c r="AY106" s="47">
        <f>IF(AND(AW124=0,AW106&gt;=0),,AW106/AW124)</f>
        <v>0</v>
      </c>
      <c r="AZ106" s="72">
        <f>+AT106/6</f>
        <v>0</v>
      </c>
      <c r="BA106" s="30">
        <f>IF(AND(AZ5=0,AZ106&gt;=0),,AZ106/AZ5)</f>
        <v>0</v>
      </c>
      <c r="BB106" s="47">
        <f t="shared" si="27"/>
        <v>0</v>
      </c>
    </row>
    <row r="107" spans="1:220" hidden="1" outlineLevel="1" x14ac:dyDescent="0.3">
      <c r="A107" s="29"/>
      <c r="B107" s="72"/>
      <c r="C107" s="15"/>
      <c r="D107" s="46"/>
      <c r="E107" s="72"/>
      <c r="F107" s="15"/>
      <c r="G107" s="15"/>
      <c r="I107" s="15"/>
      <c r="J107" s="15"/>
      <c r="K107" s="32">
        <f t="shared" si="18"/>
        <v>0</v>
      </c>
      <c r="M107" s="15"/>
      <c r="N107" s="46"/>
      <c r="O107" s="72"/>
      <c r="P107" s="15"/>
      <c r="Q107" s="15"/>
      <c r="R107" s="32">
        <f t="shared" si="20"/>
        <v>0</v>
      </c>
      <c r="T107" s="15"/>
      <c r="U107" s="46"/>
      <c r="V107" s="72"/>
      <c r="W107" s="15"/>
      <c r="X107" s="92">
        <f t="shared" si="22"/>
        <v>0</v>
      </c>
      <c r="Y107" s="72"/>
      <c r="Z107" s="15"/>
      <c r="AA107" s="15"/>
      <c r="AB107" s="32">
        <f t="shared" si="17"/>
        <v>0</v>
      </c>
      <c r="AD107" s="15"/>
      <c r="AE107" s="46"/>
      <c r="AF107" s="72"/>
      <c r="AG107" s="15"/>
      <c r="AH107" s="15"/>
      <c r="AI107" s="32">
        <f t="shared" si="28"/>
        <v>0</v>
      </c>
      <c r="AJ107" s="63">
        <f t="shared" si="29"/>
        <v>0</v>
      </c>
      <c r="AK107" s="15"/>
      <c r="AL107" s="46"/>
      <c r="AM107" s="72"/>
      <c r="AN107" s="15"/>
      <c r="AO107" s="15"/>
      <c r="AP107" s="32">
        <f t="shared" si="30"/>
        <v>0</v>
      </c>
      <c r="AQ107" s="63">
        <f t="shared" si="31"/>
        <v>0</v>
      </c>
      <c r="AR107" s="15"/>
      <c r="AS107" s="46"/>
      <c r="AT107" s="72">
        <f>+V107*2</f>
        <v>0</v>
      </c>
      <c r="AU107" s="15"/>
      <c r="AV107" s="92">
        <f t="shared" si="25"/>
        <v>0</v>
      </c>
      <c r="AW107" s="72">
        <f>+AQ107/6</f>
        <v>0</v>
      </c>
      <c r="AX107" s="15"/>
      <c r="AY107" s="46"/>
      <c r="AZ107" s="72">
        <f>+AT107/6</f>
        <v>0</v>
      </c>
      <c r="BA107" s="15"/>
      <c r="BB107" s="92">
        <f t="shared" si="27"/>
        <v>0</v>
      </c>
    </row>
    <row r="108" spans="1:220" s="3" customFormat="1" hidden="1" outlineLevel="1" x14ac:dyDescent="0.3">
      <c r="B108" s="73"/>
      <c r="C108" s="15"/>
      <c r="D108" s="46"/>
      <c r="E108" s="73"/>
      <c r="F108" s="15"/>
      <c r="G108" s="15"/>
      <c r="H108" s="59"/>
      <c r="I108" s="15"/>
      <c r="J108" s="15"/>
      <c r="K108" s="15">
        <f t="shared" si="18"/>
        <v>0</v>
      </c>
      <c r="L108" s="59"/>
      <c r="M108" s="15"/>
      <c r="N108" s="46"/>
      <c r="O108" s="73"/>
      <c r="P108" s="15"/>
      <c r="Q108" s="15"/>
      <c r="R108" s="15">
        <f t="shared" si="20"/>
        <v>0</v>
      </c>
      <c r="S108" s="59"/>
      <c r="T108" s="15"/>
      <c r="U108" s="46"/>
      <c r="V108" s="73"/>
      <c r="W108" s="15"/>
      <c r="X108" s="46">
        <f t="shared" si="22"/>
        <v>0</v>
      </c>
      <c r="Y108" s="73"/>
      <c r="Z108" s="15"/>
      <c r="AA108" s="15"/>
      <c r="AB108" s="15">
        <f t="shared" si="17"/>
        <v>0</v>
      </c>
      <c r="AC108" s="59"/>
      <c r="AD108" s="15"/>
      <c r="AE108" s="46"/>
      <c r="AF108" s="73"/>
      <c r="AG108" s="15"/>
      <c r="AH108" s="15"/>
      <c r="AI108" s="15">
        <f t="shared" si="28"/>
        <v>0</v>
      </c>
      <c r="AJ108" s="59">
        <f t="shared" si="29"/>
        <v>0</v>
      </c>
      <c r="AK108" s="15"/>
      <c r="AL108" s="46"/>
      <c r="AM108" s="73"/>
      <c r="AN108" s="15"/>
      <c r="AO108" s="15"/>
      <c r="AP108" s="15">
        <f t="shared" si="30"/>
        <v>0</v>
      </c>
      <c r="AQ108" s="59">
        <f t="shared" si="31"/>
        <v>0</v>
      </c>
      <c r="AR108" s="15"/>
      <c r="AS108" s="46"/>
      <c r="AT108" s="72">
        <f>+V108*2</f>
        <v>0</v>
      </c>
      <c r="AU108" s="15"/>
      <c r="AV108" s="46">
        <f t="shared" si="25"/>
        <v>0</v>
      </c>
      <c r="AW108" s="73"/>
      <c r="AX108" s="15"/>
      <c r="AY108" s="46"/>
      <c r="AZ108" s="72">
        <f>+AT108/6</f>
        <v>0</v>
      </c>
      <c r="BA108" s="15"/>
      <c r="BB108" s="46">
        <f t="shared" si="27"/>
        <v>0</v>
      </c>
    </row>
    <row r="109" spans="1:220" s="41" customFormat="1" ht="16.2" collapsed="1" thickBot="1" x14ac:dyDescent="0.35">
      <c r="A109" s="56" t="s">
        <v>117</v>
      </c>
      <c r="B109" s="77">
        <f>+B37-B39+B110+B111</f>
        <v>24193.149999999972</v>
      </c>
      <c r="C109" s="57">
        <f>IF(AND(B5=0,B109&lt;=0),,B109/B5)</f>
        <v>9.1122443541289955E-2</v>
      </c>
      <c r="D109" s="58"/>
      <c r="E109" s="77">
        <f>+E37-E39+E110+E111</f>
        <v>2139.29</v>
      </c>
      <c r="F109" s="57">
        <f>IF(AND(E5=0,E109&lt;=0),,E109/E5)</f>
        <v>9.3744056889100785E-2</v>
      </c>
      <c r="G109" s="57"/>
      <c r="H109" s="67">
        <f>+H37-H39+H110+H111</f>
        <v>1989.9299999999962</v>
      </c>
      <c r="I109" s="57">
        <f>IF(AND(H5=0,H109&lt;=0),,H109/H5)</f>
        <v>8.2810512893925423E-2</v>
      </c>
      <c r="J109" s="57"/>
      <c r="K109" s="57">
        <f>IF(AND(E109=0,H109&gt;0),100%,IF(AND(E109&lt;0,H109&gt;=0),(E109-H109)/E109,IF(AND(E109&gt;0,H109&gt;0),(H109-E109)/E109,IF(AND(E109=0,H109&lt;=0),0,(H109-E109)/E109))))</f>
        <v>-6.9817556292042574E-2</v>
      </c>
      <c r="L109" s="67">
        <f>+L37-L39+L110+L111</f>
        <v>4129.2199999999939</v>
      </c>
      <c r="M109" s="57">
        <f>IF(AND(L5=0,L109&lt;=0),,L109/L5)</f>
        <v>8.8136167713187746E-2</v>
      </c>
      <c r="N109" s="58"/>
      <c r="O109" s="77">
        <f>+O37-O39+O110+O111</f>
        <v>4039.8200000000024</v>
      </c>
      <c r="P109" s="57">
        <f>IF(AND(O5=0,O109&lt;=0),,O109/O5)</f>
        <v>0.16480793920111106</v>
      </c>
      <c r="Q109" s="57"/>
      <c r="R109" s="57">
        <f>IF(AND(H109=0,O109&gt;0),100%,IF(AND(H109&lt;0,O109&gt;=0),(H109-O109)/H109,IF(AND(H109&gt;0,O109&gt;0),(O109-H109)/H109,IF(AND(H109=0,O109&lt;=0),0,(O109-H109)/H109))))</f>
        <v>1.0301317131758454</v>
      </c>
      <c r="S109" s="67">
        <f>+S37-S39+S110+S111</f>
        <v>8169.0399999999972</v>
      </c>
      <c r="T109" s="57">
        <f>IF(AND(S5=0,S109&lt;=0),,S109/S5)</f>
        <v>0.11447204599038009</v>
      </c>
      <c r="U109" s="58"/>
      <c r="V109" s="77">
        <f>+V37-V39+V110+V111</f>
        <v>2702.9100000000035</v>
      </c>
      <c r="W109" s="57">
        <f>IF(AND(V5=0,V109&lt;=0),,V109/V5)</f>
        <v>4.7419473684210588E-2</v>
      </c>
      <c r="X109" s="58">
        <f t="shared" si="22"/>
        <v>2.0223129885937698</v>
      </c>
      <c r="Y109" s="77">
        <f>+Y37-Y39+Y110+Y111</f>
        <v>2566.7899999999977</v>
      </c>
      <c r="Z109" s="57">
        <f>IF(AND(Y5=0,Y109&lt;=0),,Y109/Y5)</f>
        <v>0.10986512919946402</v>
      </c>
      <c r="AA109" s="57"/>
      <c r="AB109" s="57">
        <f t="shared" si="17"/>
        <v>-0.36462763192419562</v>
      </c>
      <c r="AC109" s="67">
        <f>+AC37-AC39+AC110+AC111</f>
        <v>10735.830000000002</v>
      </c>
      <c r="AD109" s="57">
        <f>IF(AND(AC5=0,AC109&lt;=0),,AC109/AC5)</f>
        <v>0.11333580010102839</v>
      </c>
      <c r="AE109" s="58"/>
      <c r="AF109" s="77">
        <f>+AF37-AF39+AF110+AF111</f>
        <v>5533.2400000000007</v>
      </c>
      <c r="AG109" s="57">
        <f>IF(AND(AF5=0,AF109&lt;=0),,AF109/AF5)</f>
        <v>0.17274580868411993</v>
      </c>
      <c r="AH109" s="57"/>
      <c r="AI109" s="57">
        <f t="shared" si="28"/>
        <v>1.0471417842251476</v>
      </c>
      <c r="AJ109" s="67">
        <f t="shared" si="29"/>
        <v>16269.070000000003</v>
      </c>
      <c r="AK109" s="57">
        <f>IF(AND(AJ5=0,AJ109&lt;=0),,AJ109/AJ5)</f>
        <v>0.12834853407655092</v>
      </c>
      <c r="AL109" s="58"/>
      <c r="AM109" s="77">
        <f>+AM37-AM39+AM110+AM111</f>
        <v>5464.6900000000023</v>
      </c>
      <c r="AN109" s="57">
        <f>IF(AND(AM5=0,AM109&lt;=0),,AM109/AM5)</f>
        <v>0.14826470264254438</v>
      </c>
      <c r="AO109" s="57"/>
      <c r="AP109" s="57">
        <f t="shared" si="30"/>
        <v>-0.49098579243523777</v>
      </c>
      <c r="AQ109" s="67">
        <f t="shared" si="31"/>
        <v>21733.760000000006</v>
      </c>
      <c r="AR109" s="57">
        <f>IF(AND(AQ5=0,AQ109&lt;=0),,AQ109/AQ5)</f>
        <v>0.1328350730515403</v>
      </c>
      <c r="AS109" s="58"/>
      <c r="AT109" s="77">
        <f>+AT37-AT39+AT110+AT111</f>
        <v>5405.820000000007</v>
      </c>
      <c r="AU109" s="57">
        <f>IF(AND(AT5=0,AT109&lt;=0),,AT109/AT5)</f>
        <v>4.7419473684210588E-2</v>
      </c>
      <c r="AV109" s="58">
        <f t="shared" si="25"/>
        <v>3.0204372324642659</v>
      </c>
      <c r="AW109" s="77">
        <f>+AW37-AW39+AW110+AW111</f>
        <v>3556.201000000005</v>
      </c>
      <c r="AX109" s="57">
        <f>IF(AND(AW5=0,AW109&lt;=0),,AW109/AW5)</f>
        <v>0.12262762068965534</v>
      </c>
      <c r="AY109" s="58"/>
      <c r="AZ109" s="77">
        <f>+AZ37-AZ39+AZ110+AZ111</f>
        <v>900.97000000000025</v>
      </c>
      <c r="BA109" s="57">
        <f>IF(AND(AZ5=0,AZ109&lt;=0),,AZ109/AZ5)</f>
        <v>4.7419473684210539E-2</v>
      </c>
      <c r="BB109" s="58">
        <f t="shared" si="27"/>
        <v>2.947080368935707</v>
      </c>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c r="HL109" s="34"/>
    </row>
    <row r="110" spans="1:220" s="3" customFormat="1" ht="15" thickTop="1" x14ac:dyDescent="0.3">
      <c r="A110" s="29" t="s">
        <v>115</v>
      </c>
      <c r="B110" s="72">
        <v>7685.57</v>
      </c>
      <c r="C110" s="30">
        <f>IF(AND(B5=0,B110&gt;=0),,B110/B5)</f>
        <v>2.8947363960775369E-2</v>
      </c>
      <c r="D110" s="47">
        <f>IF(AND(B124=0,B110&gt;=0),"Validar",B110/B124)</f>
        <v>0.10598806788359798</v>
      </c>
      <c r="E110" s="72">
        <v>2684.04</v>
      </c>
      <c r="F110" s="30">
        <f>IF(AND(E5=0,E110&gt;=0),,E110/E5)</f>
        <v>0.11761509587415547</v>
      </c>
      <c r="G110" s="30">
        <f>IF(AND(E124=0,E110&gt;=0),"Validar",E110/E124)</f>
        <v>0.30771947041855641</v>
      </c>
      <c r="H110" s="63">
        <v>704.1</v>
      </c>
      <c r="I110" s="30">
        <f>IF(AND(H5=0,H110&gt;=0),,H110/H5)</f>
        <v>2.9300971455585374E-2</v>
      </c>
      <c r="J110" s="30">
        <f>IF(AND(H124=0,H110&gt;=0),,H110/H124)</f>
        <v>0.11024196553549005</v>
      </c>
      <c r="K110" s="30">
        <f t="shared" si="18"/>
        <v>-0.73767156972325298</v>
      </c>
      <c r="L110" s="63">
        <f>+E110+H110</f>
        <v>3388.14</v>
      </c>
      <c r="M110" s="30">
        <f>IF(AND(L5=0,L110&gt;=0),,L110/L5)</f>
        <v>7.2318180013600714E-2</v>
      </c>
      <c r="N110" s="47">
        <f>IF(AND(L124=0,L110&gt;=0),,L110/L124)</f>
        <v>0.22424321043707085</v>
      </c>
      <c r="O110" s="72">
        <v>685.63</v>
      </c>
      <c r="P110" s="30">
        <f>IF(AND(O5=0,O110&gt;=0),,O110/O5)</f>
        <v>2.7970866859032755E-2</v>
      </c>
      <c r="Q110" s="30">
        <f>IF(AND(O124=0,O110&gt;=0),,O110/O124)</f>
        <v>0.1267033799641491</v>
      </c>
      <c r="R110" s="30">
        <f t="shared" si="20"/>
        <v>-2.6232069308336922E-2</v>
      </c>
      <c r="S110" s="63">
        <f>+L110+O110</f>
        <v>4073.77</v>
      </c>
      <c r="T110" s="30">
        <f>IF(AND(S5=0,S110&gt;=0),,S110/S5)</f>
        <v>5.7085384181523272E-2</v>
      </c>
      <c r="U110" s="47">
        <f>IF(AND(S124=0,S110&gt;=0),,S110/S124)</f>
        <v>0.19852177235274743</v>
      </c>
      <c r="V110" s="72">
        <f>591*3</f>
        <v>1773</v>
      </c>
      <c r="W110" s="30">
        <f>IF(AND(V5=0,V110&gt;=0),,V110/V5)</f>
        <v>3.1105263157894737E-2</v>
      </c>
      <c r="X110" s="47">
        <f t="shared" si="22"/>
        <v>1.2976706147772137</v>
      </c>
      <c r="Y110" s="72">
        <v>749.43</v>
      </c>
      <c r="Z110" s="30">
        <f>IF(AND(Y5=0,Y110&gt;=0),,Y110/Y5)</f>
        <v>3.2077506837705612E-2</v>
      </c>
      <c r="AA110" s="30">
        <f>IF(AND(Y124=0,Y110&gt;=0),,Y110/Y124)</f>
        <v>0.11060783167738164</v>
      </c>
      <c r="AB110" s="30">
        <f t="shared" si="17"/>
        <v>9.3053104444087847E-2</v>
      </c>
      <c r="AC110" s="63">
        <f>+S110+Y110</f>
        <v>4823.2</v>
      </c>
      <c r="AD110" s="30">
        <f>IF(AND(AC5=0,AC110&gt;=0),,AC110/AC5)</f>
        <v>5.0917463395683434E-2</v>
      </c>
      <c r="AE110" s="47">
        <f>IF(AND(AC124=0,AC110&gt;=0),,AC110/AC124)</f>
        <v>0.17669936489048976</v>
      </c>
      <c r="AF110" s="72">
        <v>686.18</v>
      </c>
      <c r="AG110" s="30">
        <f>IF(AND(AF5=0,AF110&gt;=0),,AF110/AF5)</f>
        <v>2.1422298509168117E-2</v>
      </c>
      <c r="AH110" s="30">
        <f>IF(AND(AF124=0,AF110&gt;=0),,AF110/AF124)</f>
        <v>9.8599280385327226E-2</v>
      </c>
      <c r="AI110" s="30">
        <f t="shared" si="28"/>
        <v>-0.61298364354201929</v>
      </c>
      <c r="AJ110" s="63">
        <f t="shared" si="29"/>
        <v>5509.38</v>
      </c>
      <c r="AK110" s="30">
        <f>IF(AND(AJ5=0,AJ110&gt;=0),,AJ110/AJ5)</f>
        <v>4.3464122206780594E-2</v>
      </c>
      <c r="AL110" s="47">
        <f>IF(AND(AJ124=0,AJ110&gt;=0),,AJ110/AJ124)</f>
        <v>0.16083264049772064</v>
      </c>
      <c r="AM110" s="72">
        <v>1490.17</v>
      </c>
      <c r="AN110" s="30">
        <f>IF(AND(AM5=0,AM110&gt;=0),,AM110/AM5)</f>
        <v>4.043040171296821E-2</v>
      </c>
      <c r="AO110" s="30">
        <f>IF(AND(AM124=0,AM110&gt;=0),,AM110/AM124)</f>
        <v>0.16688187119309167</v>
      </c>
      <c r="AP110" s="30">
        <f t="shared" si="30"/>
        <v>-0.69104121744899649</v>
      </c>
      <c r="AQ110" s="63">
        <f t="shared" si="31"/>
        <v>6999.55</v>
      </c>
      <c r="AR110" s="30">
        <f>IF(AND(AQ5=0,AQ110&gt;=0),,AQ110/AQ5)</f>
        <v>4.2780712383771083E-2</v>
      </c>
      <c r="AS110" s="47">
        <f>IF(AND(AQ124=0,AQ110&gt;=0),,AQ110/AQ124)</f>
        <v>0.16208346214007924</v>
      </c>
      <c r="AT110" s="72">
        <f>+V110*2</f>
        <v>3546</v>
      </c>
      <c r="AU110" s="30">
        <f>IF(AND(AT5=0,AT110&gt;=0),,AT110/AT5)</f>
        <v>3.1105263157894737E-2</v>
      </c>
      <c r="AV110" s="47">
        <f t="shared" si="25"/>
        <v>0.97392836999435994</v>
      </c>
      <c r="AW110" s="72">
        <f>+AQ110/6</f>
        <v>1166.5916666666667</v>
      </c>
      <c r="AX110" s="30">
        <f>IF(AND(AW5=0,AW110&gt;=0),,AW110/AW5)</f>
        <v>4.0227298850574716E-2</v>
      </c>
      <c r="AY110" s="47">
        <f>IF(AND(AW124=0,AW110&gt;=0),,AW110/AW124)</f>
        <v>0.15477722763957694</v>
      </c>
      <c r="AZ110" s="72">
        <f>+AT110/6</f>
        <v>591</v>
      </c>
      <c r="BA110" s="30">
        <f>IF(AND(AZ5=0,AZ110&gt;=0),,AZ110/AZ5)</f>
        <v>3.1105263157894737E-2</v>
      </c>
      <c r="BB110" s="47">
        <f t="shared" si="27"/>
        <v>0.97392836999435994</v>
      </c>
    </row>
    <row r="111" spans="1:220" s="3" customFormat="1" x14ac:dyDescent="0.3">
      <c r="A111" s="29" t="s">
        <v>200</v>
      </c>
      <c r="B111" s="72"/>
      <c r="C111" s="30">
        <f>IF(AND(B5=0,B111&gt;=0),,B111/B5)</f>
        <v>0</v>
      </c>
      <c r="D111" s="47">
        <f>IF(AND(B124=0,B111&gt;=0),"Validar",B111/B124)</f>
        <v>0</v>
      </c>
      <c r="E111" s="72"/>
      <c r="F111" s="30">
        <f>IF(AND(E5=0,E111&gt;=0),,E111/E5)</f>
        <v>0</v>
      </c>
      <c r="G111" s="30">
        <f>IF(AND(E124=0,E111&gt;=0),"Validar",E111/E124)</f>
        <v>0</v>
      </c>
      <c r="H111" s="63"/>
      <c r="I111" s="30">
        <f>IF(AND(H5=0,H111&gt;=0),,H111/H5)</f>
        <v>0</v>
      </c>
      <c r="J111" s="30">
        <f>IF(AND(H124=0,H111&gt;=0),"Validar",H111/H124)</f>
        <v>0</v>
      </c>
      <c r="K111" s="30">
        <f>IF(AND(E111=0,H111&gt;0),100%,IF(AND(E111&lt;0,H111&gt;=0),(E111-H111)/E111,IF(AND(E111&gt;0,H111&gt;0),(H111-E111)/E111,IF(AND(E111=0,H111&lt;=0),0,(H111-E111)/E111))))</f>
        <v>0</v>
      </c>
      <c r="L111" s="63">
        <f>+E111+H111</f>
        <v>0</v>
      </c>
      <c r="M111" s="30">
        <f>IF(AND(L5=0,L111&gt;=0),,L111/L5)</f>
        <v>0</v>
      </c>
      <c r="N111" s="47">
        <f>IF(AND(L124=0,L111&gt;=0),"Validar",L111/L124)</f>
        <v>0</v>
      </c>
      <c r="O111" s="72"/>
      <c r="P111" s="30">
        <f>IF(AND(O5=0,O111&gt;=0),,O111/O5)</f>
        <v>0</v>
      </c>
      <c r="Q111" s="30">
        <f>IF(AND(O124=0,O111&gt;=0),"Validar",O111/O124)</f>
        <v>0</v>
      </c>
      <c r="R111" s="30">
        <f>IF(AND(H111=0,O111&gt;0),100%,IF(AND(H111&lt;0,O111&gt;=0),(H111-O111)/H111,IF(AND(H111&gt;0,O111&gt;0),(O111-H111)/H111,IF(AND(H111=0,O111&lt;=0),0,(O111-H111)/H111))))</f>
        <v>0</v>
      </c>
      <c r="S111" s="63">
        <f>+L111+O111</f>
        <v>0</v>
      </c>
      <c r="T111" s="30">
        <f>IF(AND(S5=0,S111&gt;=0),,S111/S5)</f>
        <v>0</v>
      </c>
      <c r="U111" s="47">
        <f>IF(AND(S124=0,S111&gt;=0),"Validar",S111/S124)</f>
        <v>0</v>
      </c>
      <c r="V111" s="72"/>
      <c r="W111" s="30">
        <f>IF(AND(V5=0,V111&gt;=0),,V111/V5)</f>
        <v>0</v>
      </c>
      <c r="X111" s="47">
        <f t="shared" si="22"/>
        <v>0</v>
      </c>
      <c r="Y111" s="72"/>
      <c r="Z111" s="30">
        <f>IF(AND(Y5=0,Y111&gt;=0),,Y111/Y5)</f>
        <v>0</v>
      </c>
      <c r="AA111" s="30">
        <f>IF(AND(Y124=0,Y111&gt;=0),"Validar",Y111/Y124)</f>
        <v>0</v>
      </c>
      <c r="AB111" s="30">
        <f t="shared" si="17"/>
        <v>0</v>
      </c>
      <c r="AC111" s="63">
        <f>+S111+Y111</f>
        <v>0</v>
      </c>
      <c r="AD111" s="30">
        <f>IF(AND(AC5=0,AC111&gt;=0),,AC111/AC5)</f>
        <v>0</v>
      </c>
      <c r="AE111" s="47">
        <f>IF(AND(AC124=0,AC111&gt;=0),"Validar",AC111/AC124)</f>
        <v>0</v>
      </c>
      <c r="AF111" s="72"/>
      <c r="AG111" s="30">
        <f>IF(AND(AF5=0,AF111&gt;=0),,AF111/AF5)</f>
        <v>0</v>
      </c>
      <c r="AH111" s="30">
        <f>IF(AND(AF124=0,AF111&gt;=0),"Validar",AF111/AF124)</f>
        <v>0</v>
      </c>
      <c r="AI111" s="30">
        <f t="shared" si="28"/>
        <v>0</v>
      </c>
      <c r="AJ111" s="63">
        <f t="shared" si="29"/>
        <v>0</v>
      </c>
      <c r="AK111" s="30">
        <f>IF(AND(AJ5=0,AJ111&gt;=0),,AJ111/AJ5)</f>
        <v>0</v>
      </c>
      <c r="AL111" s="47">
        <f>IF(AND(AJ124=0,AJ111&gt;=0),"Validar",AJ111/AJ124)</f>
        <v>0</v>
      </c>
      <c r="AM111" s="72"/>
      <c r="AN111" s="30">
        <f>IF(AND(AM5=0,AM111&gt;=0),,AM111/AM5)</f>
        <v>0</v>
      </c>
      <c r="AO111" s="30">
        <f>IF(AND(AM124=0,AM111&gt;=0),"Validar",AM111/AM124)</f>
        <v>0</v>
      </c>
      <c r="AP111" s="30">
        <f t="shared" si="30"/>
        <v>0</v>
      </c>
      <c r="AQ111" s="63">
        <f t="shared" si="31"/>
        <v>0</v>
      </c>
      <c r="AR111" s="30">
        <f>IF(AND(AQ5=0,AQ111&gt;=0),,AQ111/AQ5)</f>
        <v>0</v>
      </c>
      <c r="AS111" s="47">
        <f>IF(AND(AQ124=0,AQ111&gt;=0),"Validar",AQ111/AQ124)</f>
        <v>0</v>
      </c>
      <c r="AT111" s="72">
        <f>+V111*2</f>
        <v>0</v>
      </c>
      <c r="AU111" s="30">
        <f>IF(AND(AT5=0,AT111&gt;=0),,AT111/AT5)</f>
        <v>0</v>
      </c>
      <c r="AV111" s="47">
        <f t="shared" si="25"/>
        <v>0</v>
      </c>
      <c r="AW111" s="72">
        <f>+AQ111/6</f>
        <v>0</v>
      </c>
      <c r="AX111" s="30">
        <f>IF(AND(AW5=0,AW111&gt;=0),,AW111/AW5)</f>
        <v>0</v>
      </c>
      <c r="AY111" s="47">
        <f>IF(AND(AW124=0,AW111&gt;=0),"Validar",AW111/AW124)</f>
        <v>0</v>
      </c>
      <c r="AZ111" s="72">
        <f>+AT111/6</f>
        <v>0</v>
      </c>
      <c r="BA111" s="30">
        <f>IF(AND(AZ5=0,AZ111&gt;=0),,AZ111/AZ5)</f>
        <v>0</v>
      </c>
      <c r="BB111" s="47">
        <f t="shared" si="27"/>
        <v>0</v>
      </c>
    </row>
    <row r="112" spans="1:220" s="34" customFormat="1" ht="15.6" x14ac:dyDescent="0.3">
      <c r="A112" s="50" t="s">
        <v>118</v>
      </c>
      <c r="B112" s="75">
        <f>+B109-B110-B111</f>
        <v>16507.579999999973</v>
      </c>
      <c r="C112" s="51">
        <f>IF(AND(B5=0,B112&lt;=0),,B112/B5)</f>
        <v>6.2175079580514589E-2</v>
      </c>
      <c r="D112" s="52"/>
      <c r="E112" s="75">
        <f>+E109-E110-E111</f>
        <v>-544.75</v>
      </c>
      <c r="F112" s="51">
        <f>IF(AND(E5=0,E112&lt;=0),,E112/E5)</f>
        <v>-2.3871038985054691E-2</v>
      </c>
      <c r="G112" s="51"/>
      <c r="H112" s="65">
        <f>+H109-H110-H111</f>
        <v>1285.8299999999963</v>
      </c>
      <c r="I112" s="51">
        <f>IF(AND(H5=0,H112&lt;=0),,H112/H5)</f>
        <v>5.3509541438340052E-2</v>
      </c>
      <c r="J112" s="51"/>
      <c r="K112" s="51">
        <f>IF(AND(E112=0,H112&gt;0),100%,IF(AND(E112&lt;0,H112&gt;=0),(E112-H112)/E112,IF(AND(E112&gt;0,H112&gt;0),(H112-E112)/E112,IF(AND(E112=0,H112&lt;=0),0,(H112-E112)/E112))))</f>
        <v>3.3604038549793414</v>
      </c>
      <c r="L112" s="65">
        <f>+L109-L110-L111</f>
        <v>741.07999999999402</v>
      </c>
      <c r="M112" s="51">
        <f>IF(AND(L5=0,L112&lt;=0),,L112/L5)</f>
        <v>1.5817987699587026E-2</v>
      </c>
      <c r="N112" s="52"/>
      <c r="O112" s="75">
        <f>+O109-O110-O111</f>
        <v>3354.1900000000023</v>
      </c>
      <c r="P112" s="51">
        <f>IF(AND(O5=0,O112&lt;=0),,O112/O5)</f>
        <v>0.13683707234207829</v>
      </c>
      <c r="Q112" s="51"/>
      <c r="R112" s="51">
        <f>IF(AND(H112=0,O112&gt;0),100%,IF(AND(H112&lt;0,O112&gt;=0),(H112-O112)/H112,IF(AND(H112&gt;0,O112&gt;0),(O112-H112)/H112,IF(AND(H112=0,O112&lt;=0),0,(O112-H112)/H112))))</f>
        <v>1.6085796722739492</v>
      </c>
      <c r="S112" s="65">
        <f>+S109-S110-S111</f>
        <v>4095.2699999999973</v>
      </c>
      <c r="T112" s="51">
        <f>IF(AND(S5=0,S112&lt;=0),,S112/S5)</f>
        <v>5.738666180885682E-2</v>
      </c>
      <c r="U112" s="52"/>
      <c r="V112" s="75">
        <f>+V109-V110-V111</f>
        <v>929.91000000000349</v>
      </c>
      <c r="W112" s="51">
        <f>IF(AND(V5=0,V112&lt;=0),,V112/V5)</f>
        <v>1.6314210526315851E-2</v>
      </c>
      <c r="X112" s="52">
        <f t="shared" si="22"/>
        <v>3.4039423169983998</v>
      </c>
      <c r="Y112" s="75">
        <f>+Y109-Y110-Y111</f>
        <v>1817.3599999999979</v>
      </c>
      <c r="Z112" s="51">
        <f>IF(AND(Y5=0,Y112&lt;=0),,Y112/Y5)</f>
        <v>7.7787622361758416E-2</v>
      </c>
      <c r="AA112" s="51"/>
      <c r="AB112" s="51">
        <f t="shared" si="17"/>
        <v>-0.45818215426079123</v>
      </c>
      <c r="AC112" s="65">
        <f>+AC109-AC110-AC111</f>
        <v>5912.6300000000019</v>
      </c>
      <c r="AD112" s="51">
        <f>IF(AND(AC5=0,AC112&lt;=0),,AC112/AC5)</f>
        <v>6.2418336705344968E-2</v>
      </c>
      <c r="AE112" s="52"/>
      <c r="AF112" s="75">
        <f>+AF109-AF110-AF111</f>
        <v>4847.0600000000004</v>
      </c>
      <c r="AG112" s="51">
        <f>IF(AND(AF5=0,AF112&lt;=0),,AF112/AF5)</f>
        <v>0.1513235101749518</v>
      </c>
      <c r="AH112" s="51"/>
      <c r="AI112" s="51">
        <f t="shared" si="28"/>
        <v>4.2123968986245792</v>
      </c>
      <c r="AJ112" s="65">
        <f t="shared" si="29"/>
        <v>10759.690000000002</v>
      </c>
      <c r="AK112" s="51">
        <f>IF(AND(AJ5=0,AJ112&lt;=0),,AJ112/AJ5)</f>
        <v>8.4884411869770318E-2</v>
      </c>
      <c r="AL112" s="52"/>
      <c r="AM112" s="75">
        <f>+AM109-AM110-AM111</f>
        <v>3974.5200000000023</v>
      </c>
      <c r="AN112" s="51">
        <f>IF(AND(AM5=0,AM112&lt;=0),,AM112/AM5)</f>
        <v>0.10783430092957616</v>
      </c>
      <c r="AO112" s="51"/>
      <c r="AP112" s="51">
        <f t="shared" si="30"/>
        <v>-0.32779152424555552</v>
      </c>
      <c r="AQ112" s="65">
        <f t="shared" si="31"/>
        <v>14734.210000000005</v>
      </c>
      <c r="AR112" s="51">
        <f>IF(AND(AQ5=0,AQ112&lt;=0),,AQ112/AQ5)</f>
        <v>9.0054360667769201E-2</v>
      </c>
      <c r="AS112" s="52"/>
      <c r="AT112" s="75">
        <f>+AT109-AT110-AT111</f>
        <v>1859.820000000007</v>
      </c>
      <c r="AU112" s="51">
        <f>IF(AND(AT5=0,AT112&lt;=0),,AT112/AT5)</f>
        <v>1.6314210526315851E-2</v>
      </c>
      <c r="AV112" s="52">
        <f t="shared" si="25"/>
        <v>6.9223849619855411</v>
      </c>
      <c r="AW112" s="75">
        <f>+AW109-AW110-AW111</f>
        <v>2389.6093333333383</v>
      </c>
      <c r="AX112" s="51">
        <f>IF(AND(AW5=0,AW112&lt;=0),,AW112/AW5)</f>
        <v>8.2400321839080637E-2</v>
      </c>
      <c r="AY112" s="52"/>
      <c r="AZ112" s="75">
        <f>+AZ109-AZ110-AZ111</f>
        <v>309.97000000000025</v>
      </c>
      <c r="BA112" s="51">
        <f>IF(AND(AZ5=0,AZ112&lt;=0),,AZ112/AZ5)</f>
        <v>1.6314210526315803E-2</v>
      </c>
      <c r="BB112" s="52">
        <f t="shared" si="27"/>
        <v>6.7091632523577651</v>
      </c>
    </row>
    <row r="113" spans="1:54" s="34" customFormat="1" ht="31.2" x14ac:dyDescent="0.3">
      <c r="A113" s="50" t="s">
        <v>93</v>
      </c>
      <c r="B113" s="75">
        <f>+B37-B39+B67+B64+B65</f>
        <v>17890.569999999974</v>
      </c>
      <c r="C113" s="51">
        <f>IF(AND(B5=0,B113&lt;=0),,B113/B5)</f>
        <v>6.7384051053562488E-2</v>
      </c>
      <c r="D113" s="52"/>
      <c r="E113" s="75">
        <f>+E37-E39+E67+E64+E65</f>
        <v>-544.75</v>
      </c>
      <c r="F113" s="51">
        <f>IF(AND(E5=0,E113&lt;=0),,E113/E5)</f>
        <v>-2.3871038985054691E-2</v>
      </c>
      <c r="G113" s="51"/>
      <c r="H113" s="65">
        <f>+H37-H39+H67+H64+H65</f>
        <v>1285.8299999999963</v>
      </c>
      <c r="I113" s="51">
        <f>IF(AND(H5=0,H113&lt;=0),,H113/H5)</f>
        <v>5.3509541438340052E-2</v>
      </c>
      <c r="J113" s="51"/>
      <c r="K113" s="51">
        <f t="shared" si="18"/>
        <v>-3.3604038549793414</v>
      </c>
      <c r="L113" s="65">
        <f>+L37-L39+L67+L64+L65</f>
        <v>741.07999999999447</v>
      </c>
      <c r="M113" s="51">
        <f>IF(AND(L5=0,L113&lt;=0),,L113/L5)</f>
        <v>1.5817987699587036E-2</v>
      </c>
      <c r="N113" s="52"/>
      <c r="O113" s="75">
        <f>+O37-O39+O67+O64+O65</f>
        <v>3354.1900000000023</v>
      </c>
      <c r="P113" s="51">
        <f>IF(AND(O5=0,O113&lt;=0),,O113/O5)</f>
        <v>0.13683707234207829</v>
      </c>
      <c r="Q113" s="51"/>
      <c r="R113" s="51">
        <f t="shared" si="20"/>
        <v>1.6085796722739492</v>
      </c>
      <c r="S113" s="65">
        <f>+S37-S39+S67+S64+S65</f>
        <v>4095.2699999999968</v>
      </c>
      <c r="T113" s="51">
        <f>IF(AND(S5=0,S113&lt;=0),,S113/S5)</f>
        <v>5.7386661808856813E-2</v>
      </c>
      <c r="U113" s="52"/>
      <c r="V113" s="75">
        <f>+V37-V39+V67+V64+V65</f>
        <v>1319.9100000000035</v>
      </c>
      <c r="W113" s="51">
        <f>IF(AND(V5=0,V113&lt;=0),,V113/V5)</f>
        <v>2.3156315789473747E-2</v>
      </c>
      <c r="X113" s="52">
        <f t="shared" si="22"/>
        <v>2.1026888196922413</v>
      </c>
      <c r="Y113" s="75">
        <f>+Y37-Y39+Y67+Y64+Y65</f>
        <v>1817.3599999999979</v>
      </c>
      <c r="Z113" s="51">
        <f>IF(AND(Y5=0,Y113&lt;=0),,Y113/Y5)</f>
        <v>7.7787622361758416E-2</v>
      </c>
      <c r="AA113" s="51"/>
      <c r="AB113" s="51">
        <f t="shared" si="17"/>
        <v>-0.45818215426079123</v>
      </c>
      <c r="AC113" s="65">
        <f>+AC37-AC39+AC67+AC64+AC65</f>
        <v>5912.630000000001</v>
      </c>
      <c r="AD113" s="51">
        <f>IF(AND(AC5=0,AC113&lt;=0),,AC113/AC5)</f>
        <v>6.2418336705344961E-2</v>
      </c>
      <c r="AE113" s="52"/>
      <c r="AF113" s="75">
        <f>+AF37-AF39+AF67+AF64+AF65</f>
        <v>4847.0600000000004</v>
      </c>
      <c r="AG113" s="51">
        <f>IF(AND(AF5=0,AF113&lt;=0),,AF113/AF5)</f>
        <v>0.1513235101749518</v>
      </c>
      <c r="AH113" s="51"/>
      <c r="AI113" s="51">
        <f t="shared" si="28"/>
        <v>2.6722655332560459</v>
      </c>
      <c r="AJ113" s="65">
        <f t="shared" si="29"/>
        <v>10759.690000000002</v>
      </c>
      <c r="AK113" s="51">
        <f>IF(AND(AJ5=0,AJ113&lt;=0),,AJ113/AJ5)</f>
        <v>8.4884411869770318E-2</v>
      </c>
      <c r="AL113" s="52"/>
      <c r="AM113" s="75">
        <f>+AM37-AM39+AM67+AM64+AM65</f>
        <v>5130.0700000000024</v>
      </c>
      <c r="AN113" s="51">
        <f>IF(AND(AM5=0,AM113&lt;=0),,AM113/AM5)</f>
        <v>0.13918599281669</v>
      </c>
      <c r="AO113" s="51"/>
      <c r="AP113" s="51">
        <f t="shared" si="30"/>
        <v>-0.13235396092770874</v>
      </c>
      <c r="AQ113" s="65">
        <f t="shared" si="31"/>
        <v>15889.760000000006</v>
      </c>
      <c r="AR113" s="51">
        <f>IF(AND(AQ5=0,AQ113&lt;=0),,AQ113/AQ5)</f>
        <v>9.7116993579180189E-2</v>
      </c>
      <c r="AS113" s="52"/>
      <c r="AT113" s="75">
        <f>+AT37-AT39+AT67+AT64+AT65</f>
        <v>2639.820000000007</v>
      </c>
      <c r="AU113" s="51">
        <f>IF(AND(AT5=0,AT113&lt;=0),,AT113/AT5)</f>
        <v>2.3156315789473747E-2</v>
      </c>
      <c r="AV113" s="52">
        <f t="shared" si="25"/>
        <v>5.0192588888636207</v>
      </c>
      <c r="AW113" s="75">
        <f>+AW37-AW39+AW67+AW64+AW65</f>
        <v>2582.201000000005</v>
      </c>
      <c r="AX113" s="51">
        <f>IF(AND(AW5=0,AW113&lt;=0),,AW113/AW5)</f>
        <v>8.9041413793103624E-2</v>
      </c>
      <c r="AY113" s="52"/>
      <c r="AZ113" s="75">
        <f>+AZ37-AZ39+AZ67+AZ64+AZ65</f>
        <v>439.97000000000025</v>
      </c>
      <c r="BA113" s="51">
        <f>IF(AND(AZ5=0,AZ113&lt;=0),,AZ113/AZ5)</f>
        <v>2.3156315789473698E-2</v>
      </c>
      <c r="BB113" s="52">
        <f t="shared" si="27"/>
        <v>4.8690387980998784</v>
      </c>
    </row>
    <row r="114" spans="1:54" s="34" customFormat="1" ht="16.2" thickBot="1" x14ac:dyDescent="0.35">
      <c r="A114" s="56" t="s">
        <v>94</v>
      </c>
      <c r="B114" s="77">
        <f>+B37-B39+B67+B64</f>
        <v>17890.569999999974</v>
      </c>
      <c r="C114" s="57">
        <f>IF(AND(B5=0,B114&lt;=0),,B114/B5)</f>
        <v>6.7384051053562488E-2</v>
      </c>
      <c r="D114" s="58"/>
      <c r="E114" s="77">
        <f>+E37-E39+E67+E64</f>
        <v>-544.75</v>
      </c>
      <c r="F114" s="57">
        <f>IF(AND(E5=0,E114&lt;=0),,E114/E5)</f>
        <v>-2.3871038985054691E-2</v>
      </c>
      <c r="G114" s="57"/>
      <c r="H114" s="67">
        <f>+H37-H39+H67+H64</f>
        <v>1285.8299999999963</v>
      </c>
      <c r="I114" s="57">
        <f>IF(AND(H5=0,H114&lt;=0),,H114/H5)</f>
        <v>5.3509541438340052E-2</v>
      </c>
      <c r="J114" s="57"/>
      <c r="K114" s="57">
        <f t="shared" si="18"/>
        <v>-3.3604038549793414</v>
      </c>
      <c r="L114" s="67">
        <f>+L37-L39+L67+L64</f>
        <v>741.07999999999447</v>
      </c>
      <c r="M114" s="57">
        <f>IF(AND(L5=0,L114&lt;=0),,L114/L5)</f>
        <v>1.5817987699587036E-2</v>
      </c>
      <c r="N114" s="58"/>
      <c r="O114" s="77">
        <f>+O37-O39+O67+O64</f>
        <v>3354.1900000000023</v>
      </c>
      <c r="P114" s="57">
        <f>IF(AND(O5=0,O114&lt;=0),,O114/O5)</f>
        <v>0.13683707234207829</v>
      </c>
      <c r="Q114" s="57"/>
      <c r="R114" s="57">
        <f t="shared" si="20"/>
        <v>1.6085796722739492</v>
      </c>
      <c r="S114" s="67">
        <f>+S37-S39+S67+S64</f>
        <v>4095.2699999999968</v>
      </c>
      <c r="T114" s="57">
        <f>IF(AND(S5=0,S114&lt;=0),,S114/S5)</f>
        <v>5.7386661808856813E-2</v>
      </c>
      <c r="U114" s="58"/>
      <c r="V114" s="77">
        <f>+V37-V39+V67+V64</f>
        <v>1319.9100000000035</v>
      </c>
      <c r="W114" s="57">
        <f>IF(AND(V5=0,V114&lt;=0),,V114/V5)</f>
        <v>2.3156315789473747E-2</v>
      </c>
      <c r="X114" s="58">
        <f t="shared" si="22"/>
        <v>2.1026888196922413</v>
      </c>
      <c r="Y114" s="77">
        <f>+Y37-Y39+Y67+Y64</f>
        <v>1817.3599999999979</v>
      </c>
      <c r="Z114" s="57">
        <f>IF(AND(Y5=0,Y114&lt;=0),,Y114/Y5)</f>
        <v>7.7787622361758416E-2</v>
      </c>
      <c r="AA114" s="57"/>
      <c r="AB114" s="57">
        <f t="shared" si="17"/>
        <v>-0.45818215426079123</v>
      </c>
      <c r="AC114" s="67">
        <f>+AC37-AC39+AC67+AC64</f>
        <v>5912.630000000001</v>
      </c>
      <c r="AD114" s="57">
        <f>IF(AND(AC5=0,AC114&lt;=0),,AC114/AC5)</f>
        <v>6.2418336705344961E-2</v>
      </c>
      <c r="AE114" s="58"/>
      <c r="AF114" s="77">
        <f>+AF37-AF39+AF67+AF64</f>
        <v>4847.0600000000004</v>
      </c>
      <c r="AG114" s="57">
        <f>IF(AND(AF5=0,AF114&lt;=0),,AF114/AF5)</f>
        <v>0.1513235101749518</v>
      </c>
      <c r="AH114" s="57"/>
      <c r="AI114" s="57">
        <f t="shared" si="28"/>
        <v>2.6722655332560459</v>
      </c>
      <c r="AJ114" s="67">
        <f t="shared" si="29"/>
        <v>10759.690000000002</v>
      </c>
      <c r="AK114" s="57">
        <f>IF(AND(AJ5=0,AJ114&lt;=0),,AJ114/AJ5)</f>
        <v>8.4884411869770318E-2</v>
      </c>
      <c r="AL114" s="58"/>
      <c r="AM114" s="77">
        <f>+AM37-AM39+AM67+AM64</f>
        <v>5130.0700000000024</v>
      </c>
      <c r="AN114" s="57">
        <f>IF(AND(AM5=0,AM114&lt;=0),,AM114/AM5)</f>
        <v>0.13918599281669</v>
      </c>
      <c r="AO114" s="57"/>
      <c r="AP114" s="57">
        <f t="shared" si="30"/>
        <v>-0.13235396092770874</v>
      </c>
      <c r="AQ114" s="67">
        <f t="shared" si="31"/>
        <v>15889.760000000006</v>
      </c>
      <c r="AR114" s="57">
        <f>IF(AND(AQ5=0,AQ114&lt;=0),,AQ114/AQ5)</f>
        <v>9.7116993579180189E-2</v>
      </c>
      <c r="AS114" s="58"/>
      <c r="AT114" s="77">
        <f>+AT37-AT39+AT67+AT64</f>
        <v>2639.820000000007</v>
      </c>
      <c r="AU114" s="57">
        <f>IF(AND(AT5=0,AT114&lt;=0),,AT114/AT5)</f>
        <v>2.3156315789473747E-2</v>
      </c>
      <c r="AV114" s="58">
        <f t="shared" si="25"/>
        <v>5.0192588888636207</v>
      </c>
      <c r="AW114" s="77">
        <f>+AW37-AW39+AW67+AW64</f>
        <v>2582.201000000005</v>
      </c>
      <c r="AX114" s="57">
        <f>IF(AND(AW5=0,AW114&lt;=0),,AW114/AW5)</f>
        <v>8.9041413793103624E-2</v>
      </c>
      <c r="AY114" s="58"/>
      <c r="AZ114" s="77">
        <f>+AZ37-AZ39+AZ67+AZ64</f>
        <v>439.97000000000025</v>
      </c>
      <c r="BA114" s="57">
        <f>IF(AND(AZ5=0,AZ114&lt;=0),,AZ114/AZ5)</f>
        <v>2.3156315789473698E-2</v>
      </c>
      <c r="BB114" s="58">
        <f t="shared" si="27"/>
        <v>4.8690387980998784</v>
      </c>
    </row>
    <row r="115" spans="1:54" s="3" customFormat="1" ht="16.2" thickTop="1" x14ac:dyDescent="0.3">
      <c r="A115" s="10"/>
      <c r="B115" s="78"/>
      <c r="C115" s="7"/>
      <c r="D115" s="48"/>
      <c r="E115" s="78"/>
      <c r="F115" s="7"/>
      <c r="G115" s="11"/>
      <c r="H115" s="68"/>
      <c r="I115" s="7"/>
      <c r="J115" s="11"/>
      <c r="K115" s="35"/>
      <c r="L115" s="68"/>
      <c r="M115" s="7"/>
      <c r="N115" s="48"/>
      <c r="O115" s="78"/>
      <c r="P115" s="7"/>
      <c r="Q115" s="11"/>
      <c r="R115" s="35"/>
      <c r="S115" s="68"/>
      <c r="T115" s="7"/>
      <c r="U115" s="48"/>
      <c r="V115" s="78"/>
      <c r="W115" s="7"/>
      <c r="X115" s="94">
        <f t="shared" si="22"/>
        <v>0</v>
      </c>
      <c r="Y115" s="78"/>
      <c r="Z115" s="7"/>
      <c r="AA115" s="11"/>
      <c r="AB115" s="35">
        <f t="shared" si="17"/>
        <v>0</v>
      </c>
      <c r="AC115" s="68"/>
      <c r="AD115" s="7"/>
      <c r="AE115" s="48"/>
      <c r="AF115" s="78"/>
      <c r="AG115" s="7"/>
      <c r="AH115" s="11"/>
      <c r="AI115" s="35">
        <f t="shared" si="28"/>
        <v>0</v>
      </c>
      <c r="AJ115" s="68">
        <f t="shared" si="29"/>
        <v>0</v>
      </c>
      <c r="AK115" s="7"/>
      <c r="AL115" s="48"/>
      <c r="AM115" s="78"/>
      <c r="AN115" s="7"/>
      <c r="AO115" s="11"/>
      <c r="AP115" s="35">
        <f t="shared" si="30"/>
        <v>0</v>
      </c>
      <c r="AQ115" s="68">
        <f t="shared" si="31"/>
        <v>0</v>
      </c>
      <c r="AR115" s="7"/>
      <c r="AS115" s="48"/>
      <c r="AT115" s="78"/>
      <c r="AU115" s="7"/>
      <c r="AV115" s="94">
        <f t="shared" si="25"/>
        <v>0</v>
      </c>
      <c r="AW115" s="78"/>
      <c r="AX115" s="7"/>
      <c r="AY115" s="48"/>
      <c r="AZ115" s="78"/>
      <c r="BA115" s="7"/>
      <c r="BB115" s="94">
        <f t="shared" si="27"/>
        <v>0</v>
      </c>
    </row>
    <row r="116" spans="1:54" s="28" customFormat="1" ht="18" customHeight="1" x14ac:dyDescent="0.3">
      <c r="A116" s="19" t="s">
        <v>102</v>
      </c>
      <c r="B116" s="70">
        <f>SUM(B117:B123)</f>
        <v>639.94000000000005</v>
      </c>
      <c r="C116" s="36">
        <f>IF(AND(B5=0,B116&gt;=0),,B116/B5)</f>
        <v>2.4103060791923815E-3</v>
      </c>
      <c r="D116" s="42">
        <f>IF(AND(B124=0,B116&gt;=0),"Validar",B116/B124)</f>
        <v>8.8251104552335997E-3</v>
      </c>
      <c r="E116" s="70">
        <f>SUM(E117:E123)</f>
        <v>13.440000000000001</v>
      </c>
      <c r="F116" s="36">
        <f>IF(AND(E5=0,E116&gt;=0),,E116/E5)</f>
        <v>5.889431187868473E-4</v>
      </c>
      <c r="G116" s="36">
        <f>IF(AND(E124=0,E116&gt;=0),"Validar",E116/E124)</f>
        <v>1.5408673799292853E-3</v>
      </c>
      <c r="H116" s="61">
        <f>SUM(H117:H123)</f>
        <v>81.100000000000009</v>
      </c>
      <c r="I116" s="36">
        <f>IF(AND(H5=0,H116&gt;=0),,H116/H5)</f>
        <v>3.3749592175088398E-3</v>
      </c>
      <c r="J116" s="36">
        <f>IF(AND(H124=0,H116&gt;=0),,H116/H124)</f>
        <v>1.2697945469291639E-2</v>
      </c>
      <c r="K116" s="36">
        <f t="shared" si="18"/>
        <v>5.0342261904761907</v>
      </c>
      <c r="L116" s="61">
        <f>SUM(L117:L123)</f>
        <v>94.539999999999992</v>
      </c>
      <c r="M116" s="36">
        <f>IF(AND(L5=0,L116&gt;=0),,L116/L5)</f>
        <v>2.017909749445363E-3</v>
      </c>
      <c r="N116" s="42">
        <f>IF(AND(L124=0,L116&gt;=0),,L116/L124)</f>
        <v>6.2571065878979848E-3</v>
      </c>
      <c r="O116" s="70">
        <f>SUM(O117:O123)</f>
        <v>13.17</v>
      </c>
      <c r="P116" s="36">
        <f>IF(AND(O5=0,O116&gt;=0),,O116/O5)</f>
        <v>5.3728150246264215E-4</v>
      </c>
      <c r="Q116" s="36">
        <f>IF(AND(O124=0,O116&gt;=0),,O116/O124)</f>
        <v>2.4337959455214093E-3</v>
      </c>
      <c r="R116" s="36">
        <f t="shared" si="20"/>
        <v>-0.83760789149198522</v>
      </c>
      <c r="S116" s="61">
        <f>SUM(S117:S123)</f>
        <v>107.71000000000001</v>
      </c>
      <c r="T116" s="36">
        <f>IF(AND(S5=0,S116&gt;=0),,S116/S5)</f>
        <v>1.5093308483767793E-3</v>
      </c>
      <c r="U116" s="42">
        <f>IF(AND(S124=0,S116&gt;=0),,S116/S124)</f>
        <v>5.2488923282645872E-3</v>
      </c>
      <c r="V116" s="70">
        <f>SUM(V117:V123)</f>
        <v>165</v>
      </c>
      <c r="W116" s="36">
        <f>IF(AND(V5=0,V116&gt;=0),,V116/V5)</f>
        <v>2.8947368421052633E-3</v>
      </c>
      <c r="X116" s="42">
        <f t="shared" si="22"/>
        <v>-0.34721212121212114</v>
      </c>
      <c r="Y116" s="70">
        <f>SUM(Y117:Y123)</f>
        <v>19.239999999999998</v>
      </c>
      <c r="Z116" s="36">
        <f>IF(AND(Y5=0,Y116&gt;=0),,Y116/Y5)</f>
        <v>8.2352085125689657E-4</v>
      </c>
      <c r="AA116" s="36">
        <f>IF(AND(Y124=0,Y116&gt;=0),,Y116/Y124)</f>
        <v>2.8396176847374972E-3</v>
      </c>
      <c r="AB116" s="36">
        <f>IF(AND(O116=0,Y116&gt;0),100%,IF(AND(O116&lt;0,Y116=0),(O116-Y116)/O116,IF(AND(O116&gt;0,Y116&gt;0),(Y116-O116)/O116,IF(AND(O116=0,Y116=0),0,(Y116-O116)/O116))))</f>
        <v>0.46089597570235374</v>
      </c>
      <c r="AC116" s="61">
        <f>SUM(AC117:AC123)</f>
        <v>126.95</v>
      </c>
      <c r="AD116" s="36">
        <f>IF(AND(AC5=0,AC116&gt;=0),,AC116/AC5)</f>
        <v>1.3401832762651377E-3</v>
      </c>
      <c r="AE116" s="42">
        <f>IF(AND(AC124=0,AC116&gt;=0),,AC116/AC124)</f>
        <v>4.6508509646806424E-3</v>
      </c>
      <c r="AF116" s="70">
        <f>SUM(AF117:AF123)</f>
        <v>24.609999999999996</v>
      </c>
      <c r="AG116" s="36">
        <f>IF(AND(AF5=0,AF116&gt;=0),,AF116/AF5)</f>
        <v>7.6831555322310079E-4</v>
      </c>
      <c r="AH116" s="36">
        <f>IF(AND(AF124=0,AF116&gt;=0),,AF116/AF124)</f>
        <v>3.5362853628536283E-3</v>
      </c>
      <c r="AI116" s="36">
        <f>IF(AND(V116=0,AF116&gt;0),100%,IF(AND(V116&lt;0,AF116=0),(V116-AF116)/V116,IF(AND(V116&gt;0,AF116&gt;0),(AF116-V116)/V116,IF(AND(V116=0,AF116=0),0,(AF116-V116)/V116))))</f>
        <v>-0.85084848484848496</v>
      </c>
      <c r="AJ116" s="61">
        <f t="shared" si="29"/>
        <v>151.56</v>
      </c>
      <c r="AK116" s="36">
        <f>IF(AND(AJ5=0,AJ116&gt;=0),,AJ116/AJ5)</f>
        <v>1.195673989025928E-3</v>
      </c>
      <c r="AL116" s="42">
        <f>IF(AND(AJ124=0,AJ116&gt;=0),,AJ116/AJ124)</f>
        <v>4.4244170839249685E-3</v>
      </c>
      <c r="AM116" s="70">
        <f>SUM(AM117:AM123)</f>
        <v>86.14</v>
      </c>
      <c r="AN116" s="36">
        <f>IF(AND(AM5=0,AM116&gt;=0),,AM116/AM5)</f>
        <v>2.337098991091675E-3</v>
      </c>
      <c r="AO116" s="36">
        <f>IF(AND(AM124=0,AM116&gt;=0),,AM116/AM124)</f>
        <v>9.646687548784982E-3</v>
      </c>
      <c r="AP116" s="36">
        <f>IF(AND(AC116=0,AM116&gt;0),100%,IF(AND(AC116&lt;0,AM116=0),(AC116-AM116)/AC116,IF(AND(AC116&gt;0,AM116&gt;0),(AM116-AC116)/AC116,IF(AND(AC116=0,AM116=0),0,(AM116-AC116)/AC116))))</f>
        <v>-0.32146514375738483</v>
      </c>
      <c r="AQ116" s="61">
        <f t="shared" si="31"/>
        <v>237.7</v>
      </c>
      <c r="AR116" s="36">
        <f>IF(AND(AQ5=0,AQ116&gt;=0),,AQ116/AQ5)</f>
        <v>1.4528041564989729E-3</v>
      </c>
      <c r="AS116" s="42">
        <f>IF(AND(AQ124=0,AQ116&gt;=0),,AQ116/AQ124)</f>
        <v>5.5042451230003109E-3</v>
      </c>
      <c r="AT116" s="70">
        <f>SUM(AT117:AT123)</f>
        <v>330</v>
      </c>
      <c r="AU116" s="36">
        <f>IF(AND(AT5=0,AT116&gt;=0),,AT116/AT5)</f>
        <v>2.8947368421052633E-3</v>
      </c>
      <c r="AV116" s="42">
        <f t="shared" si="25"/>
        <v>-0.27969696969696972</v>
      </c>
      <c r="AW116" s="70">
        <f>SUM(AW117:AW123)</f>
        <v>66.839999999999989</v>
      </c>
      <c r="AX116" s="36">
        <f>IF(AND(AW5=0,AW116&gt;=0),,AW116/AW5)</f>
        <v>2.3048275862068961E-3</v>
      </c>
      <c r="AY116" s="42">
        <f>IF(AND(AW124=0,AW116&gt;=0),,AW116/AW124)</f>
        <v>8.8679785661329551E-3</v>
      </c>
      <c r="AZ116" s="70">
        <f>SUM(AZ117:AZ123)</f>
        <v>55</v>
      </c>
      <c r="BA116" s="36">
        <f>IF(AND(AZ5=0,AZ116&gt;=0),,AZ116/AZ5)</f>
        <v>2.8947368421052633E-3</v>
      </c>
      <c r="BB116" s="42">
        <f t="shared" si="27"/>
        <v>0.21527272727272709</v>
      </c>
    </row>
    <row r="117" spans="1:54" hidden="1" outlineLevel="1" x14ac:dyDescent="0.3">
      <c r="A117" s="29" t="s">
        <v>95</v>
      </c>
      <c r="B117" s="72">
        <v>55.51</v>
      </c>
      <c r="C117" s="30">
        <f>IF(AND(B5=0,B117&gt;=0),,B117/B5)</f>
        <v>2.0907599221172156E-4</v>
      </c>
      <c r="D117" s="47">
        <f>IF(AND(B124=0,B117&gt;=0),"Validar",B117/B124)</f>
        <v>7.6551220641000257E-4</v>
      </c>
      <c r="E117" s="72">
        <v>1.23</v>
      </c>
      <c r="F117" s="30">
        <f>IF(AND(E5=0,E117&gt;=0),,E117/E5)</f>
        <v>5.3898812210403431E-5</v>
      </c>
      <c r="G117" s="30">
        <f>IF(AND(E124=0,E117&gt;=0),"Validar",E117/E124)</f>
        <v>1.4101688075245688E-4</v>
      </c>
      <c r="H117" s="63">
        <v>69.75</v>
      </c>
      <c r="I117" s="30">
        <f>IF(AND(H5=0,H117&gt;=0),,H117/H5)</f>
        <v>2.9026313862051977E-3</v>
      </c>
      <c r="J117" s="30">
        <f>IF(AND(H124=0,H117&gt;=0),,H117/H124)</f>
        <v>1.0920859389433931E-2</v>
      </c>
      <c r="K117" s="30">
        <f t="shared" si="18"/>
        <v>55.707317073170728</v>
      </c>
      <c r="L117" s="63">
        <f t="shared" ref="L117:L123" si="42">+E117+H117</f>
        <v>70.98</v>
      </c>
      <c r="M117" s="30">
        <f>IF(AND(L5=0,L117&gt;=0),,L117/L5)</f>
        <v>1.5150331501547691E-3</v>
      </c>
      <c r="N117" s="47">
        <f>IF(AND(L124=0,L117&gt;=0),,L117/L124)</f>
        <v>4.6977937974296488E-3</v>
      </c>
      <c r="O117" s="72">
        <v>0.09</v>
      </c>
      <c r="P117" s="30">
        <f>IF(AND(O5=0,O117&gt;=0),,O117/O5)</f>
        <v>3.6716275794713589E-6</v>
      </c>
      <c r="Q117" s="30">
        <f>IF(AND(O124=0,O117&gt;=0),,O117/O124)</f>
        <v>1.6631862953449266E-5</v>
      </c>
      <c r="R117" s="30">
        <f t="shared" si="20"/>
        <v>-0.99870967741935479</v>
      </c>
      <c r="S117" s="63">
        <f t="shared" ref="S117:S123" si="43">+L117+O117</f>
        <v>71.070000000000007</v>
      </c>
      <c r="T117" s="30">
        <f>IF(AND(S5=0,S117&gt;=0),,S117/S5)</f>
        <v>9.9589771974874859E-4</v>
      </c>
      <c r="U117" s="47">
        <f>IF(AND(S124=0,S117&gt;=0),,S117/S124)</f>
        <v>3.4633625268755382E-3</v>
      </c>
      <c r="V117" s="72">
        <f>5*3</f>
        <v>15</v>
      </c>
      <c r="W117" s="30">
        <f>IF(AND(V5=0,V117&gt;=0),,V117/V5)</f>
        <v>2.631578947368421E-4</v>
      </c>
      <c r="X117" s="47">
        <f t="shared" si="22"/>
        <v>3.7380000000000004</v>
      </c>
      <c r="Y117" s="72">
        <f>2.74+0.08</f>
        <v>2.8200000000000003</v>
      </c>
      <c r="Z117" s="30">
        <f>IF(AND(Y5=0,Y117&gt;=0),,Y117/Y5)</f>
        <v>1.2070316011145784E-4</v>
      </c>
      <c r="AA117" s="30">
        <f>IF(AND(Y124=0,Y117&gt;=0),,Y117/Y124)</f>
        <v>4.1620176044489314E-4</v>
      </c>
      <c r="AB117" s="30">
        <f t="shared" si="17"/>
        <v>30.333333333333339</v>
      </c>
      <c r="AC117" s="63">
        <f t="shared" ref="AC117:AC123" si="44">+S117+Y117</f>
        <v>73.890000000000015</v>
      </c>
      <c r="AD117" s="30">
        <f>IF(AND(AC5=0,AC117&gt;=0),,AC117/AC5)</f>
        <v>7.8004050636653049E-4</v>
      </c>
      <c r="AE117" s="47">
        <f>IF(AND(AC124=0,AC117&gt;=0),,AC117/AC124)</f>
        <v>2.7069821014592574E-3</v>
      </c>
      <c r="AF117" s="72">
        <v>2.2200000000000002</v>
      </c>
      <c r="AG117" s="30">
        <f>IF(AND(AF5=0,AF117&gt;=0),,AF117/AF5)</f>
        <v>6.9307619998183021E-5</v>
      </c>
      <c r="AH117" s="30">
        <f>IF(AND(AF124=0,AF117&gt;=0),,AF117/AF124)</f>
        <v>3.1899851708797468E-4</v>
      </c>
      <c r="AI117" s="30">
        <f t="shared" ref="AI117:AI139" si="45">IF(AND(V117=0,AF117&gt;0),100%,IF(AND(V117&lt;0,AF117=0),(V117-AF117)/V117,IF(AND(V117&gt;0,AF117&gt;0),(AF117-V117)/V117,IF(AND(V117=0,AF117=0),0,(AF117-V117)/V117))))</f>
        <v>-0.85199999999999998</v>
      </c>
      <c r="AJ117" s="63">
        <f t="shared" si="29"/>
        <v>76.110000000000014</v>
      </c>
      <c r="AK117" s="30">
        <f>IF(AND(AJ5=0,AJ117&gt;=0),,AJ117/AJ5)</f>
        <v>6.0044040185249002E-4</v>
      </c>
      <c r="AL117" s="47">
        <f>IF(AND(AJ124=0,AJ117&gt;=0),,AJ117/AJ124)</f>
        <v>2.2218420708467234E-3</v>
      </c>
      <c r="AM117" s="72">
        <v>6.63</v>
      </c>
      <c r="AN117" s="30">
        <f>IF(AND(AM5=0,AM117&gt;=0),,AM117/AM5)</f>
        <v>1.7988119701576279E-4</v>
      </c>
      <c r="AO117" s="30">
        <f>IF(AND(AM124=0,AM117&gt;=0),,AM117/AM124)</f>
        <v>7.4248361328586518E-4</v>
      </c>
      <c r="AP117" s="30">
        <f t="shared" ref="AP117:AP139" si="46">IF(AND(AC117=0,AM117&gt;0),100%,IF(AND(AC117&lt;0,AM117=0),(AC117-AM117)/AC117,IF(AND(AC117&gt;0,AM117&gt;0),(AM117-AC117)/AC117,IF(AND(AC117=0,AM117=0),0,(AM117-AC117)/AC117))))</f>
        <v>-0.91027202598457169</v>
      </c>
      <c r="AQ117" s="63">
        <f t="shared" si="31"/>
        <v>82.740000000000009</v>
      </c>
      <c r="AR117" s="30">
        <f>IF(AND(AQ5=0,AQ117&gt;=0),,AQ117/AQ5)</f>
        <v>5.0570052969594042E-4</v>
      </c>
      <c r="AS117" s="47">
        <f>IF(AND(AQ124=0,AQ117&gt;=0),,AQ117/AQ124)</f>
        <v>1.9159496906901382E-3</v>
      </c>
      <c r="AT117" s="72">
        <f t="shared" ref="AT117:AT123" si="47">+V117*2</f>
        <v>30</v>
      </c>
      <c r="AU117" s="30">
        <f>IF(AND(AT5=0,AT117&gt;=0),,AT117/AT5)</f>
        <v>2.631578947368421E-4</v>
      </c>
      <c r="AV117" s="47">
        <f t="shared" si="25"/>
        <v>1.7580000000000002</v>
      </c>
      <c r="AW117" s="72">
        <f>+AQ117/6</f>
        <v>13.790000000000001</v>
      </c>
      <c r="AX117" s="30">
        <f>IF(AND(AW5=0,AW117&gt;=0),,AW117/AW5)</f>
        <v>4.7551724137931037E-4</v>
      </c>
      <c r="AY117" s="47">
        <f>IF(AND(AW124=0,AW117&gt;=0),,AW117/AW124)</f>
        <v>1.8295844468428108E-3</v>
      </c>
      <c r="AZ117" s="72">
        <f t="shared" ref="AZ117:AZ123" si="48">+AT117/6</f>
        <v>5</v>
      </c>
      <c r="BA117" s="30">
        <f>IF(AND(AZ5=0,AZ117&gt;=0),,AZ117/AZ5)</f>
        <v>2.631578947368421E-4</v>
      </c>
      <c r="BB117" s="47">
        <f t="shared" si="27"/>
        <v>1.7580000000000002</v>
      </c>
    </row>
    <row r="118" spans="1:54" hidden="1" outlineLevel="1" x14ac:dyDescent="0.3">
      <c r="A118" s="29" t="s">
        <v>96</v>
      </c>
      <c r="B118" s="72"/>
      <c r="C118" s="30">
        <f>IF(AND(B5=0,B118&gt;=0),,B118/B5)</f>
        <v>0</v>
      </c>
      <c r="D118" s="47">
        <f>IF(AND(B124=0,B118&gt;=0),"Validar",B118/B124)</f>
        <v>0</v>
      </c>
      <c r="E118" s="72"/>
      <c r="F118" s="30">
        <f>IF(AND(E5=0,E118&gt;=0),,E118/E5)</f>
        <v>0</v>
      </c>
      <c r="G118" s="30">
        <f>IF(AND(E124=0,E118&gt;=0),"Validar",E118/E124)</f>
        <v>0</v>
      </c>
      <c r="I118" s="30">
        <f>IF(AND(H5=0,H118&gt;=0),,H118/H5)</f>
        <v>0</v>
      </c>
      <c r="J118" s="30">
        <f>IF(AND(H124=0,H118&gt;=0),,H118/H124)</f>
        <v>0</v>
      </c>
      <c r="K118" s="30">
        <f t="shared" si="18"/>
        <v>0</v>
      </c>
      <c r="L118" s="63">
        <f t="shared" si="42"/>
        <v>0</v>
      </c>
      <c r="M118" s="30">
        <f>IF(AND(L5=0,L118&gt;=0),,L118/L5)</f>
        <v>0</v>
      </c>
      <c r="N118" s="47">
        <f>IF(AND(L124=0,L118&gt;=0),,L118/L124)</f>
        <v>0</v>
      </c>
      <c r="O118" s="72"/>
      <c r="P118" s="30">
        <f>IF(AND(O5=0,O118&gt;=0),,O118/O5)</f>
        <v>0</v>
      </c>
      <c r="Q118" s="30">
        <f>IF(AND(O124=0,O118&gt;=0),,O118/O124)</f>
        <v>0</v>
      </c>
      <c r="R118" s="30">
        <f t="shared" si="20"/>
        <v>0</v>
      </c>
      <c r="S118" s="63">
        <f t="shared" si="43"/>
        <v>0</v>
      </c>
      <c r="T118" s="30">
        <f>IF(AND(S5=0,S118&gt;=0),,S118/S5)</f>
        <v>0</v>
      </c>
      <c r="U118" s="47">
        <f>IF(AND(S124=0,S118&gt;=0),,S118/S124)</f>
        <v>0</v>
      </c>
      <c r="V118" s="72"/>
      <c r="W118" s="30">
        <f>IF(AND(V5=0,V118&gt;=0),,V118/V5)</f>
        <v>0</v>
      </c>
      <c r="X118" s="47">
        <f t="shared" si="22"/>
        <v>0</v>
      </c>
      <c r="Y118" s="72"/>
      <c r="Z118" s="30">
        <f>IF(AND(Y5=0,Y118&gt;=0),,Y118/Y5)</f>
        <v>0</v>
      </c>
      <c r="AA118" s="30">
        <f>IF(AND(Y124=0,Y118&gt;=0),,Y118/Y124)</f>
        <v>0</v>
      </c>
      <c r="AB118" s="30">
        <f t="shared" si="17"/>
        <v>0</v>
      </c>
      <c r="AC118" s="63">
        <f t="shared" si="44"/>
        <v>0</v>
      </c>
      <c r="AD118" s="30">
        <f>IF(AND(AC5=0,AC118&gt;=0),,AC118/AC5)</f>
        <v>0</v>
      </c>
      <c r="AE118" s="47">
        <f>IF(AND(AC124=0,AC118&gt;=0),,AC118/AC124)</f>
        <v>0</v>
      </c>
      <c r="AF118" s="72"/>
      <c r="AG118" s="30">
        <f>IF(AND(AF5=0,AF118&gt;=0),,AF118/AF5)</f>
        <v>0</v>
      </c>
      <c r="AH118" s="30">
        <f>IF(AND(AF124=0,AF118&gt;=0),,AF118/AF124)</f>
        <v>0</v>
      </c>
      <c r="AI118" s="30">
        <f t="shared" si="45"/>
        <v>0</v>
      </c>
      <c r="AJ118" s="63">
        <f t="shared" si="29"/>
        <v>0</v>
      </c>
      <c r="AK118" s="30">
        <f>IF(AND(AJ5=0,AJ118&gt;=0),,AJ118/AJ5)</f>
        <v>0</v>
      </c>
      <c r="AL118" s="47">
        <f>IF(AND(AJ124=0,AJ118&gt;=0),,AJ118/AJ124)</f>
        <v>0</v>
      </c>
      <c r="AM118" s="72"/>
      <c r="AN118" s="30">
        <f>IF(AND(AM5=0,AM118&gt;=0),,AM118/AM5)</f>
        <v>0</v>
      </c>
      <c r="AO118" s="30">
        <f>IF(AND(AM124=0,AM118&gt;=0),,AM118/AM124)</f>
        <v>0</v>
      </c>
      <c r="AP118" s="30">
        <f t="shared" si="46"/>
        <v>0</v>
      </c>
      <c r="AQ118" s="63">
        <f t="shared" si="31"/>
        <v>0</v>
      </c>
      <c r="AR118" s="30">
        <f>IF(AND(AQ5=0,AQ118&gt;=0),,AQ118/AQ5)</f>
        <v>0</v>
      </c>
      <c r="AS118" s="47">
        <f>IF(AND(AQ124=0,AQ118&gt;=0),,AQ118/AQ124)</f>
        <v>0</v>
      </c>
      <c r="AT118" s="72">
        <f t="shared" si="47"/>
        <v>0</v>
      </c>
      <c r="AU118" s="30">
        <f>IF(AND(AT5=0,AT118&gt;=0),,AT118/AT5)</f>
        <v>0</v>
      </c>
      <c r="AV118" s="47">
        <f t="shared" si="25"/>
        <v>0</v>
      </c>
      <c r="AW118" s="72">
        <f t="shared" ref="AW118:AW123" si="49">+AQ118/6</f>
        <v>0</v>
      </c>
      <c r="AX118" s="30">
        <f>IF(AND(AW5=0,AW118&gt;=0),,AW118/AW5)</f>
        <v>0</v>
      </c>
      <c r="AY118" s="47">
        <f>IF(AND(AW124=0,AW118&gt;=0),,AW118/AW124)</f>
        <v>0</v>
      </c>
      <c r="AZ118" s="72">
        <f t="shared" si="48"/>
        <v>0</v>
      </c>
      <c r="BA118" s="30">
        <f>IF(AND(AZ5=0,AZ118&gt;=0),,AZ118/AZ5)</f>
        <v>0</v>
      </c>
      <c r="BB118" s="47">
        <f t="shared" si="27"/>
        <v>0</v>
      </c>
    </row>
    <row r="119" spans="1:54" hidden="1" outlineLevel="1" x14ac:dyDescent="0.3">
      <c r="A119" s="29" t="s">
        <v>97</v>
      </c>
      <c r="B119" s="72"/>
      <c r="C119" s="30">
        <f>IF(AND(B5=0,B119&gt;=0),,B119/B5)</f>
        <v>0</v>
      </c>
      <c r="D119" s="47">
        <f>IF(AND(B124=0,B119&gt;=0),"Validar",B119/B124)</f>
        <v>0</v>
      </c>
      <c r="E119" s="72"/>
      <c r="F119" s="30">
        <f>IF(AND(E5=0,E119&gt;=0),,E119/E5)</f>
        <v>0</v>
      </c>
      <c r="G119" s="30">
        <f>IF(AND(E124=0,E119&gt;=0),"Validar",E119/E124)</f>
        <v>0</v>
      </c>
      <c r="I119" s="30">
        <f>IF(AND(H5=0,H119&gt;=0),,H119/H5)</f>
        <v>0</v>
      </c>
      <c r="J119" s="30">
        <f>IF(AND(H124=0,H119&gt;=0),,H119/H124)</f>
        <v>0</v>
      </c>
      <c r="K119" s="30">
        <f t="shared" si="18"/>
        <v>0</v>
      </c>
      <c r="L119" s="63">
        <f t="shared" si="42"/>
        <v>0</v>
      </c>
      <c r="M119" s="30">
        <f>IF(AND(L5=0,L119&gt;=0),,L119/L5)</f>
        <v>0</v>
      </c>
      <c r="N119" s="47">
        <f>IF(AND(L124=0,L119&gt;=0),,L119/L124)</f>
        <v>0</v>
      </c>
      <c r="O119" s="72"/>
      <c r="P119" s="30">
        <f>IF(AND(O5=0,O119&gt;=0),,O119/O5)</f>
        <v>0</v>
      </c>
      <c r="Q119" s="30">
        <f>IF(AND(O124=0,O119&gt;=0),,O119/O124)</f>
        <v>0</v>
      </c>
      <c r="R119" s="30">
        <f t="shared" si="20"/>
        <v>0</v>
      </c>
      <c r="S119" s="63">
        <f t="shared" si="43"/>
        <v>0</v>
      </c>
      <c r="T119" s="30">
        <f>IF(AND(S5=0,S119&gt;=0),,S119/S5)</f>
        <v>0</v>
      </c>
      <c r="U119" s="47">
        <f>IF(AND(S124=0,S119&gt;=0),,S119/S124)</f>
        <v>0</v>
      </c>
      <c r="V119" s="72"/>
      <c r="W119" s="30">
        <f>IF(AND(V5=0,V119&gt;=0),,V119/V5)</f>
        <v>0</v>
      </c>
      <c r="X119" s="47">
        <f t="shared" si="22"/>
        <v>0</v>
      </c>
      <c r="Y119" s="72"/>
      <c r="Z119" s="30">
        <f>IF(AND(Y5=0,Y119&gt;=0),,Y119/Y5)</f>
        <v>0</v>
      </c>
      <c r="AA119" s="30">
        <f>IF(AND(Y124=0,Y119&gt;=0),,Y119/Y124)</f>
        <v>0</v>
      </c>
      <c r="AB119" s="30">
        <f t="shared" si="17"/>
        <v>0</v>
      </c>
      <c r="AC119" s="63">
        <f t="shared" si="44"/>
        <v>0</v>
      </c>
      <c r="AD119" s="30">
        <f>IF(AND(AC5=0,AC119&gt;=0),,AC119/AC5)</f>
        <v>0</v>
      </c>
      <c r="AE119" s="47">
        <f>IF(AND(AC124=0,AC119&gt;=0),,AC119/AC124)</f>
        <v>0</v>
      </c>
      <c r="AF119" s="72"/>
      <c r="AG119" s="30">
        <f>IF(AND(AF5=0,AF119&gt;=0),,AF119/AF5)</f>
        <v>0</v>
      </c>
      <c r="AH119" s="30">
        <f>IF(AND(AF124=0,AF119&gt;=0),,AF119/AF124)</f>
        <v>0</v>
      </c>
      <c r="AI119" s="30">
        <f t="shared" si="45"/>
        <v>0</v>
      </c>
      <c r="AJ119" s="63">
        <f t="shared" si="29"/>
        <v>0</v>
      </c>
      <c r="AK119" s="30">
        <f>IF(AND(AJ5=0,AJ119&gt;=0),,AJ119/AJ5)</f>
        <v>0</v>
      </c>
      <c r="AL119" s="47">
        <f>IF(AND(AJ124=0,AJ119&gt;=0),,AJ119/AJ124)</f>
        <v>0</v>
      </c>
      <c r="AM119" s="72"/>
      <c r="AN119" s="30">
        <f>IF(AND(AM5=0,AM119&gt;=0),,AM119/AM5)</f>
        <v>0</v>
      </c>
      <c r="AO119" s="30">
        <f>IF(AND(AM124=0,AM119&gt;=0),,AM119/AM124)</f>
        <v>0</v>
      </c>
      <c r="AP119" s="30">
        <f t="shared" si="46"/>
        <v>0</v>
      </c>
      <c r="AQ119" s="63">
        <f t="shared" si="31"/>
        <v>0</v>
      </c>
      <c r="AR119" s="30">
        <f>IF(AND(AQ5=0,AQ119&gt;=0),,AQ119/AQ5)</f>
        <v>0</v>
      </c>
      <c r="AS119" s="47">
        <f>IF(AND(AQ124=0,AQ119&gt;=0),,AQ119/AQ124)</f>
        <v>0</v>
      </c>
      <c r="AT119" s="72">
        <f t="shared" si="47"/>
        <v>0</v>
      </c>
      <c r="AU119" s="30">
        <f>IF(AND(AT5=0,AT119&gt;=0),,AT119/AT5)</f>
        <v>0</v>
      </c>
      <c r="AV119" s="47">
        <f t="shared" si="25"/>
        <v>0</v>
      </c>
      <c r="AW119" s="72">
        <f t="shared" si="49"/>
        <v>0</v>
      </c>
      <c r="AX119" s="30">
        <f>IF(AND(AW5=0,AW119&gt;=0),,AW119/AW5)</f>
        <v>0</v>
      </c>
      <c r="AY119" s="47">
        <f>IF(AND(AW124=0,AW119&gt;=0),,AW119/AW124)</f>
        <v>0</v>
      </c>
      <c r="AZ119" s="72">
        <f t="shared" si="48"/>
        <v>0</v>
      </c>
      <c r="BA119" s="30">
        <f>IF(AND(AZ5=0,AZ119&gt;=0),,AZ119/AZ5)</f>
        <v>0</v>
      </c>
      <c r="BB119" s="47">
        <f t="shared" si="27"/>
        <v>0</v>
      </c>
    </row>
    <row r="120" spans="1:54" hidden="1" outlineLevel="1" x14ac:dyDescent="0.3">
      <c r="A120" s="29" t="s">
        <v>31</v>
      </c>
      <c r="B120" s="72">
        <v>569.02</v>
      </c>
      <c r="C120" s="30">
        <f>IF(AND(B5=0,B120&gt;=0),,B120/B5)</f>
        <v>2.1431889945651918E-3</v>
      </c>
      <c r="D120" s="47">
        <f>IF(AND(B124=0,B120&gt;=0),"Validar",B120/B124)</f>
        <v>7.8470862131403297E-3</v>
      </c>
      <c r="E120" s="72">
        <v>10.68</v>
      </c>
      <c r="F120" s="30">
        <f>IF(AND(E5=0,E120&gt;=0),,E120/E5)</f>
        <v>4.679994426074054E-4</v>
      </c>
      <c r="G120" s="30">
        <f>IF(AND(E124=0,E120&gt;=0),"Validar",E120/E124)</f>
        <v>1.2244392572652355E-3</v>
      </c>
      <c r="H120" s="63">
        <v>10.65</v>
      </c>
      <c r="I120" s="30">
        <f>IF(AND(H5=0,H120&gt;=0),,H120/H5)</f>
        <v>4.4319748047434205E-4</v>
      </c>
      <c r="J120" s="30">
        <f>IF(AND(H124=0,H120&gt;=0),,H120/H124)</f>
        <v>1.6674860573114175E-3</v>
      </c>
      <c r="K120" s="30">
        <f t="shared" si="18"/>
        <v>-2.8089887640448839E-3</v>
      </c>
      <c r="L120" s="63">
        <f t="shared" si="42"/>
        <v>21.33</v>
      </c>
      <c r="M120" s="30">
        <f>IF(AND(L5=0,L120&gt;=0),,L120/L5)</f>
        <v>4.5527834732038912E-4</v>
      </c>
      <c r="N120" s="47">
        <f>IF(AND(L124=0,L120&gt;=0),,L120/L124)</f>
        <v>1.4117207903518512E-3</v>
      </c>
      <c r="O120" s="72">
        <v>11.97</v>
      </c>
      <c r="P120" s="30">
        <f>IF(AND(O5=0,O120&gt;=0),,O120/O5)</f>
        <v>4.8832646806969073E-4</v>
      </c>
      <c r="Q120" s="30">
        <f>IF(AND(O124=0,O120&gt;=0),,O120/O124)</f>
        <v>2.2120377728087524E-3</v>
      </c>
      <c r="R120" s="30">
        <f t="shared" si="20"/>
        <v>0.12394366197183102</v>
      </c>
      <c r="S120" s="63">
        <f t="shared" si="43"/>
        <v>33.299999999999997</v>
      </c>
      <c r="T120" s="30">
        <f>IF(AND(S5=0,S120&gt;=0),,S120/S5)</f>
        <v>4.6662999954458028E-4</v>
      </c>
      <c r="U120" s="47">
        <f>IF(AND(S124=0,S120&gt;=0),,S120/S124)</f>
        <v>1.6227658948213789E-3</v>
      </c>
      <c r="V120" s="72">
        <f>50*3</f>
        <v>150</v>
      </c>
      <c r="W120" s="30">
        <f>IF(AND(V5=0,V120&gt;=0),,V120/V5)</f>
        <v>2.631578947368421E-3</v>
      </c>
      <c r="X120" s="47">
        <f t="shared" si="22"/>
        <v>-0.77800000000000002</v>
      </c>
      <c r="Y120" s="72">
        <v>13.69</v>
      </c>
      <c r="Z120" s="30">
        <f>IF(AND(Y5=0,Y120&gt;=0),,Y120/Y5)</f>
        <v>5.8596675954817646E-4</v>
      </c>
      <c r="AA120" s="30">
        <f>IF(AND(Y124=0,Y120&gt;=0),,Y120/Y124)</f>
        <v>2.0204971987555272E-3</v>
      </c>
      <c r="AB120" s="30">
        <f t="shared" si="17"/>
        <v>0.14369256474519623</v>
      </c>
      <c r="AC120" s="63">
        <f t="shared" si="44"/>
        <v>46.989999999999995</v>
      </c>
      <c r="AD120" s="30">
        <f>IF(AND(AC5=0,AC120&gt;=0),,AC120/AC5)</f>
        <v>4.9606311265615452E-4</v>
      </c>
      <c r="AE120" s="47">
        <f>IF(AND(AC124=0,AC120&gt;=0),,AC120/AC124)</f>
        <v>1.7214926099278721E-3</v>
      </c>
      <c r="AF120" s="72">
        <v>20.239999999999998</v>
      </c>
      <c r="AG120" s="30">
        <f>IF(AND(AF5=0,AF120&gt;=0),,AF120/AF5)</f>
        <v>6.3188568863208289E-4</v>
      </c>
      <c r="AH120" s="30">
        <f>IF(AND(AF124=0,AF120&gt;=0),,AF120/AF124)</f>
        <v>2.9083468404777508E-3</v>
      </c>
      <c r="AI120" s="30">
        <f t="shared" si="45"/>
        <v>-0.86506666666666665</v>
      </c>
      <c r="AJ120" s="63">
        <f t="shared" si="29"/>
        <v>67.22999999999999</v>
      </c>
      <c r="AK120" s="30">
        <f>IF(AND(AJ5=0,AJ120&gt;=0),,AJ120/AJ5)</f>
        <v>5.3038507707979098E-4</v>
      </c>
      <c r="AL120" s="47">
        <f>IF(AND(AJ124=0,AJ120&gt;=0),,AJ120/AJ124)</f>
        <v>1.9626125663253866E-3</v>
      </c>
      <c r="AM120" s="72">
        <v>69.430000000000007</v>
      </c>
      <c r="AN120" s="30">
        <f>IF(AND(AM5=0,AM120&gt;=0),,AM120/AM5)</f>
        <v>1.8837332592465175E-3</v>
      </c>
      <c r="AO120" s="30">
        <f>IF(AND(AM124=0,AM120&gt;=0),,AM120/AM124)</f>
        <v>7.7753600709559011E-3</v>
      </c>
      <c r="AP120" s="30">
        <f t="shared" si="46"/>
        <v>0.47754841455628888</v>
      </c>
      <c r="AQ120" s="63">
        <f t="shared" si="31"/>
        <v>136.66</v>
      </c>
      <c r="AR120" s="30">
        <f>IF(AND(AQ5=0,AQ120&gt;=0),,AQ120/AQ5)</f>
        <v>8.3525543133003638E-4</v>
      </c>
      <c r="AS120" s="47">
        <f>IF(AND(AQ124=0,AQ120&gt;=0),,AQ120/AQ124)</f>
        <v>3.1645357110190262E-3</v>
      </c>
      <c r="AT120" s="72">
        <f t="shared" si="47"/>
        <v>300</v>
      </c>
      <c r="AU120" s="30">
        <f>IF(AND(AT5=0,AT120&gt;=0),,AT120/AT5)</f>
        <v>2.631578947368421E-3</v>
      </c>
      <c r="AV120" s="47">
        <f t="shared" si="25"/>
        <v>-0.54446666666666665</v>
      </c>
      <c r="AW120" s="72">
        <f>+AZ120</f>
        <v>50</v>
      </c>
      <c r="AX120" s="30">
        <f>IF(AND(AW5=0,AW120&gt;=0),,AW120/AW5)</f>
        <v>1.7241379310344827E-3</v>
      </c>
      <c r="AY120" s="47">
        <f>IF(AND(AW124=0,AW120&gt;=0),,AW120/AW124)</f>
        <v>6.6337362104525403E-3</v>
      </c>
      <c r="AZ120" s="72">
        <f t="shared" si="48"/>
        <v>50</v>
      </c>
      <c r="BA120" s="30">
        <f>IF(AND(AZ5=0,AZ120&gt;=0),,AZ120/AZ5)</f>
        <v>2.631578947368421E-3</v>
      </c>
      <c r="BB120" s="47">
        <f t="shared" si="27"/>
        <v>0</v>
      </c>
    </row>
    <row r="121" spans="1:54" hidden="1" outlineLevel="1" x14ac:dyDescent="0.3">
      <c r="A121" s="29" t="s">
        <v>98</v>
      </c>
      <c r="B121" s="72">
        <v>14.34</v>
      </c>
      <c r="C121" s="30">
        <f>IF(AND(B5=0,B121&gt;=0),,B121/B5)</f>
        <v>5.4010984116665234E-5</v>
      </c>
      <c r="D121" s="47">
        <f>IF(AND(B124=0,B121&gt;=0),"Validar",B121/B124)</f>
        <v>1.9775617077858831E-4</v>
      </c>
      <c r="E121" s="72">
        <v>1.1200000000000001</v>
      </c>
      <c r="F121" s="30">
        <f>IF(AND(E5=0,E121&gt;=0),,E121/E5)</f>
        <v>4.907859323223728E-5</v>
      </c>
      <c r="G121" s="30">
        <f>IF(AND(E124=0,E121&gt;=0),"Validar",E121/E124)</f>
        <v>1.284056149941071E-4</v>
      </c>
      <c r="H121" s="63">
        <v>0.7</v>
      </c>
      <c r="I121" s="30">
        <f>IF(AND(H5=0,H121&gt;=0),,H121/H5)</f>
        <v>2.9130350829299474E-5</v>
      </c>
      <c r="J121" s="30">
        <f>IF(AND(H124=0,H121&gt;=0),,H121/H124)</f>
        <v>1.0960002254629034E-4</v>
      </c>
      <c r="K121" s="30">
        <f t="shared" si="18"/>
        <v>-0.37500000000000011</v>
      </c>
      <c r="L121" s="63">
        <f t="shared" si="42"/>
        <v>1.82</v>
      </c>
      <c r="M121" s="30">
        <f>IF(AND(L5=0,L121&gt;=0),,L121/L5)</f>
        <v>3.8847003850122284E-5</v>
      </c>
      <c r="N121" s="47">
        <f>IF(AND(L124=0,L121&gt;=0),,L121/L124)</f>
        <v>1.2045625121614484E-4</v>
      </c>
      <c r="O121" s="72">
        <v>1.1100000000000001</v>
      </c>
      <c r="P121" s="30">
        <f>IF(AND(O5=0,O121&gt;=0),,O121/O5)</f>
        <v>4.5283406813480099E-5</v>
      </c>
      <c r="Q121" s="30">
        <f>IF(AND(O124=0,O121&gt;=0),,O121/O124)</f>
        <v>2.0512630975920762E-4</v>
      </c>
      <c r="R121" s="30">
        <f t="shared" si="20"/>
        <v>0.58571428571428596</v>
      </c>
      <c r="S121" s="63">
        <f t="shared" si="43"/>
        <v>2.93</v>
      </c>
      <c r="T121" s="30">
        <f>IF(AND(S5=0,S121&gt;=0),,S121/S5)</f>
        <v>4.1057834794763376E-5</v>
      </c>
      <c r="U121" s="47">
        <f>IF(AND(S124=0,S121&gt;=0),,S121/S124)</f>
        <v>1.4278390606086008E-4</v>
      </c>
      <c r="V121" s="72"/>
      <c r="W121" s="30">
        <f>IF(AND(V5=0,V121&gt;=0),,V121/V5)</f>
        <v>0</v>
      </c>
      <c r="X121" s="47">
        <f t="shared" si="22"/>
        <v>1</v>
      </c>
      <c r="Y121" s="72">
        <v>2.73</v>
      </c>
      <c r="Z121" s="30">
        <f>IF(AND(Y5=0,Y121&gt;=0),,Y121/Y5)</f>
        <v>1.1685093159726235E-4</v>
      </c>
      <c r="AA121" s="30">
        <f>IF(AND(Y124=0,Y121&gt;=0),,Y121/Y124)</f>
        <v>4.0291872553707735E-4</v>
      </c>
      <c r="AB121" s="30">
        <f t="shared" si="17"/>
        <v>1.4594594594594592</v>
      </c>
      <c r="AC121" s="63">
        <f t="shared" si="44"/>
        <v>5.66</v>
      </c>
      <c r="AD121" s="30">
        <f>IF(AND(AC5=0,AC121&gt;=0),,AC121/AC5)</f>
        <v>5.9751377263967541E-5</v>
      </c>
      <c r="AE121" s="47">
        <f>IF(AND(AC124=0,AC121&gt;=0),,AC121/AC124)</f>
        <v>2.0735578148950326E-4</v>
      </c>
      <c r="AF121" s="72">
        <v>1.77</v>
      </c>
      <c r="AG121" s="30">
        <f>IF(AND(AF5=0,AF121&gt;=0),,AF121/AF5)</f>
        <v>5.5258778106659432E-5</v>
      </c>
      <c r="AH121" s="30">
        <f>IF(AND(AF124=0,AF121&gt;=0),,AF121/AF124)</f>
        <v>2.5433665551608794E-4</v>
      </c>
      <c r="AI121" s="30">
        <f t="shared" si="45"/>
        <v>1</v>
      </c>
      <c r="AJ121" s="63">
        <f t="shared" si="29"/>
        <v>7.43</v>
      </c>
      <c r="AK121" s="30">
        <f>IF(AND(AJ5=0,AJ121&gt;=0),,AJ121/AJ5)</f>
        <v>5.861611070508475E-5</v>
      </c>
      <c r="AL121" s="47">
        <f>IF(AND(AJ124=0,AJ121&gt;=0),,AJ121/AJ124)</f>
        <v>2.1690036245422612E-4</v>
      </c>
      <c r="AM121" s="72">
        <v>10.08</v>
      </c>
      <c r="AN121" s="30">
        <f>IF(AND(AM5=0,AM121&gt;=0),,AM121/AM5)</f>
        <v>2.7348453482939502E-4</v>
      </c>
      <c r="AO121" s="30">
        <f>IF(AND(AM124=0,AM121&gt;=0),,AM121/AM124)</f>
        <v>1.1288438645432159E-3</v>
      </c>
      <c r="AP121" s="30">
        <f t="shared" si="46"/>
        <v>0.78091872791519434</v>
      </c>
      <c r="AQ121" s="63">
        <f t="shared" si="31"/>
        <v>17.509999999999998</v>
      </c>
      <c r="AR121" s="30">
        <f>IF(AND(AQ5=0,AQ121&gt;=0),,AQ121/AQ5)</f>
        <v>1.0701977610558273E-4</v>
      </c>
      <c r="AS121" s="47">
        <f>IF(AND(AQ124=0,AQ121&gt;=0),,AQ121/AQ124)</f>
        <v>4.0546626884196654E-4</v>
      </c>
      <c r="AT121" s="72">
        <f t="shared" si="47"/>
        <v>0</v>
      </c>
      <c r="AU121" s="30">
        <f>IF(AND(AT5=0,AT121&gt;=0),,AT121/AT5)</f>
        <v>0</v>
      </c>
      <c r="AV121" s="47">
        <f t="shared" si="25"/>
        <v>1</v>
      </c>
      <c r="AW121" s="72">
        <f t="shared" si="49"/>
        <v>2.918333333333333</v>
      </c>
      <c r="AX121" s="30">
        <f>IF(AND(AW5=0,AW121&gt;=0),,AW121/AW5)</f>
        <v>1.0063218390804596E-4</v>
      </c>
      <c r="AY121" s="47">
        <f>IF(AND(AW124=0,AW121&gt;=0),,AW121/AW124)</f>
        <v>3.8718907015007989E-4</v>
      </c>
      <c r="AZ121" s="72">
        <f t="shared" si="48"/>
        <v>0</v>
      </c>
      <c r="BA121" s="30">
        <f>IF(AND(AZ5=0,AZ121&gt;=0),,AZ121/AZ5)</f>
        <v>0</v>
      </c>
      <c r="BB121" s="47">
        <f t="shared" si="27"/>
        <v>1</v>
      </c>
    </row>
    <row r="122" spans="1:54" hidden="1" outlineLevel="1" x14ac:dyDescent="0.3">
      <c r="A122" s="29" t="s">
        <v>32</v>
      </c>
      <c r="B122" s="72">
        <v>1.07</v>
      </c>
      <c r="C122" s="30">
        <f>IF(AND(B5=0,B122&gt;=0),,B122/B5)</f>
        <v>4.0301082988027755E-6</v>
      </c>
      <c r="D122" s="47">
        <f>IF(AND(B124=0,B122&gt;=0),"Validar",B122/B124)</f>
        <v>1.4755864904678488E-5</v>
      </c>
      <c r="E122" s="72">
        <v>0.41</v>
      </c>
      <c r="F122" s="30">
        <f>IF(AND(E5=0,E122&gt;=0),,E122/E5)</f>
        <v>1.7966270736801142E-5</v>
      </c>
      <c r="G122" s="30">
        <f>IF(AND(E124=0,E122&gt;=0),"Validar",E122/E124)</f>
        <v>4.7005626917485631E-5</v>
      </c>
      <c r="I122" s="30">
        <f>IF(AND(H5=0,H122&gt;=0),,H122/H5)</f>
        <v>0</v>
      </c>
      <c r="J122" s="30">
        <f>IF(AND(H124=0,H122&gt;=0),,H122/H124)</f>
        <v>0</v>
      </c>
      <c r="K122" s="30">
        <f t="shared" si="18"/>
        <v>-1</v>
      </c>
      <c r="L122" s="63">
        <f t="shared" si="42"/>
        <v>0.41</v>
      </c>
      <c r="M122" s="30">
        <f>IF(AND(L5=0,L122&gt;=0),,L122/L5)</f>
        <v>8.7512481200824919E-6</v>
      </c>
      <c r="N122" s="47">
        <f>IF(AND(L124=0,L122&gt;=0),,L122/L124)</f>
        <v>2.7135748900340318E-5</v>
      </c>
      <c r="O122" s="72"/>
      <c r="P122" s="30">
        <f>IF(AND(O5=0,O122&gt;=0),,O122/O5)</f>
        <v>0</v>
      </c>
      <c r="Q122" s="30">
        <f>IF(AND(O124=0,O122&gt;=0),,O122/O124)</f>
        <v>0</v>
      </c>
      <c r="R122" s="30">
        <f t="shared" si="20"/>
        <v>0</v>
      </c>
      <c r="S122" s="63">
        <f t="shared" si="43"/>
        <v>0.41</v>
      </c>
      <c r="T122" s="30">
        <f>IF(AND(S5=0,S122&gt;=0),,S122/S5)</f>
        <v>5.7452942886870245E-6</v>
      </c>
      <c r="U122" s="47">
        <f>IF(AND(S124=0,S122&gt;=0),,S122/S124)</f>
        <v>1.9980000506809772E-5</v>
      </c>
      <c r="V122" s="72"/>
      <c r="W122" s="30">
        <f>IF(AND(V5=0,V122&gt;=0),,V122/V5)</f>
        <v>0</v>
      </c>
      <c r="X122" s="47">
        <f t="shared" si="22"/>
        <v>1</v>
      </c>
      <c r="Y122" s="72"/>
      <c r="Z122" s="30">
        <f>IF(AND(Y5=0,Y122&gt;=0),,Y122/Y5)</f>
        <v>0</v>
      </c>
      <c r="AA122" s="30">
        <f>IF(AND(Y124=0,Y122&gt;=0),,Y122/Y124)</f>
        <v>0</v>
      </c>
      <c r="AB122" s="30">
        <f t="shared" si="17"/>
        <v>0</v>
      </c>
      <c r="AC122" s="63">
        <f t="shared" si="44"/>
        <v>0.41</v>
      </c>
      <c r="AD122" s="30">
        <f>IF(AND(AC5=0,AC122&gt;=0),,AC122/AC5)</f>
        <v>4.328279978485281E-6</v>
      </c>
      <c r="AE122" s="47">
        <f>IF(AND(AC124=0,AC122&gt;=0),,AC122/AC124)</f>
        <v>1.5020471804009952E-5</v>
      </c>
      <c r="AF122" s="72">
        <v>0.38</v>
      </c>
      <c r="AG122" s="30">
        <f>IF(AND(AF5=0,AF122&gt;=0),,AF122/AF5)</f>
        <v>1.1863466486175471E-5</v>
      </c>
      <c r="AH122" s="30">
        <f>IF(AND(AF124=0,AF122&gt;=0),,AF122/AF124)</f>
        <v>5.4603349771815487E-5</v>
      </c>
      <c r="AI122" s="30">
        <f t="shared" si="45"/>
        <v>1</v>
      </c>
      <c r="AJ122" s="63">
        <f t="shared" si="29"/>
        <v>0.79</v>
      </c>
      <c r="AK122" s="30">
        <f>IF(AND(AJ5=0,AJ122&gt;=0),,AJ122/AJ5)</f>
        <v>6.2323993885621746E-6</v>
      </c>
      <c r="AL122" s="47">
        <f>IF(AND(AJ124=0,AJ122&gt;=0),,AJ122/AJ124)</f>
        <v>2.3062084298632389E-5</v>
      </c>
      <c r="AM122" s="72"/>
      <c r="AN122" s="30">
        <f>IF(AND(AM5=0,AM122&gt;=0),,AM122/AM5)</f>
        <v>0</v>
      </c>
      <c r="AO122" s="30">
        <f>IF(AND(AM124=0,AM122&gt;=0),,AM122/AM124)</f>
        <v>0</v>
      </c>
      <c r="AP122" s="30">
        <f t="shared" si="46"/>
        <v>-1</v>
      </c>
      <c r="AQ122" s="63">
        <f t="shared" si="31"/>
        <v>0.79</v>
      </c>
      <c r="AR122" s="30">
        <f>IF(AND(AQ5=0,AQ122&gt;=0),,AQ122/AQ5)</f>
        <v>4.8284193674134993E-6</v>
      </c>
      <c r="AS122" s="47">
        <f>IF(AND(AQ124=0,AQ122&gt;=0),,AQ122/AQ124)</f>
        <v>1.8293452449180676E-5</v>
      </c>
      <c r="AT122" s="72">
        <f t="shared" si="47"/>
        <v>0</v>
      </c>
      <c r="AU122" s="30">
        <f>IF(AND(AT5=0,AT122&gt;=0),,AT122/AT5)</f>
        <v>0</v>
      </c>
      <c r="AV122" s="47">
        <f t="shared" si="25"/>
        <v>1</v>
      </c>
      <c r="AW122" s="72">
        <f t="shared" si="49"/>
        <v>0.13166666666666668</v>
      </c>
      <c r="AX122" s="30">
        <f>IF(AND(AW5=0,AW122&gt;=0),,AW122/AW5)</f>
        <v>4.5402298850574721E-6</v>
      </c>
      <c r="AY122" s="47">
        <f>IF(AND(AW124=0,AW122&gt;=0),,AW122/AW124)</f>
        <v>1.7468838687525024E-5</v>
      </c>
      <c r="AZ122" s="72">
        <f t="shared" si="48"/>
        <v>0</v>
      </c>
      <c r="BA122" s="30">
        <f>IF(AND(AZ5=0,AZ122&gt;=0),,AZ122/AZ5)</f>
        <v>0</v>
      </c>
      <c r="BB122" s="47">
        <f t="shared" si="27"/>
        <v>1</v>
      </c>
    </row>
    <row r="123" spans="1:54" hidden="1" outlineLevel="1" x14ac:dyDescent="0.3">
      <c r="A123" s="29" t="s">
        <v>99</v>
      </c>
      <c r="B123" s="72"/>
      <c r="C123" s="30">
        <f>IF(AND(B5=0,B123&gt;=0),,B123/B5)</f>
        <v>0</v>
      </c>
      <c r="D123" s="47">
        <f>IF(AND(B124=0,B123&gt;=0),"Validar",B123/B124)</f>
        <v>0</v>
      </c>
      <c r="E123" s="72"/>
      <c r="F123" s="30">
        <f>IF(AND(E5=0,E123&gt;=0),,E123/E5)</f>
        <v>0</v>
      </c>
      <c r="G123" s="30">
        <f>IF(AND(E124=0,E123&gt;=0),"Validar",E123/E124)</f>
        <v>0</v>
      </c>
      <c r="I123" s="30">
        <f>IF(AND(H5=0,H123&gt;=0),,H123/H5)</f>
        <v>0</v>
      </c>
      <c r="J123" s="30">
        <f>IF(AND(H124=0,H123&gt;=0),,H123/H124)</f>
        <v>0</v>
      </c>
      <c r="K123" s="30">
        <f t="shared" si="18"/>
        <v>0</v>
      </c>
      <c r="L123" s="63">
        <f t="shared" si="42"/>
        <v>0</v>
      </c>
      <c r="M123" s="30">
        <f>IF(AND(L5=0,L123&gt;=0),,L123/L5)</f>
        <v>0</v>
      </c>
      <c r="N123" s="47">
        <f>IF(AND(L124=0,L123&gt;=0),,L123/L124)</f>
        <v>0</v>
      </c>
      <c r="O123" s="72"/>
      <c r="P123" s="30">
        <f>IF(AND(O5=0,O123&gt;=0),,O123/O5)</f>
        <v>0</v>
      </c>
      <c r="Q123" s="30">
        <f>IF(AND(O124=0,O123&gt;=0),,O123/O124)</f>
        <v>0</v>
      </c>
      <c r="R123" s="30">
        <f t="shared" si="20"/>
        <v>0</v>
      </c>
      <c r="S123" s="63">
        <f t="shared" si="43"/>
        <v>0</v>
      </c>
      <c r="T123" s="30">
        <f>IF(AND(S5=0,S123&gt;=0),,S123/S5)</f>
        <v>0</v>
      </c>
      <c r="U123" s="47">
        <f>IF(AND(S124=0,S123&gt;=0),,S123/S124)</f>
        <v>0</v>
      </c>
      <c r="V123" s="72"/>
      <c r="W123" s="30">
        <f>IF(AND(V5=0,V123&gt;=0),,V123/V5)</f>
        <v>0</v>
      </c>
      <c r="X123" s="47">
        <f t="shared" si="22"/>
        <v>0</v>
      </c>
      <c r="Y123" s="72"/>
      <c r="Z123" s="30">
        <f>IF(AND(Y5=0,Y123&gt;=0),,Y123/Y5)</f>
        <v>0</v>
      </c>
      <c r="AA123" s="30">
        <f>IF(AND(Y124=0,Y123&gt;=0),,Y123/Y124)</f>
        <v>0</v>
      </c>
      <c r="AB123" s="30">
        <f t="shared" si="17"/>
        <v>0</v>
      </c>
      <c r="AC123" s="63">
        <f t="shared" si="44"/>
        <v>0</v>
      </c>
      <c r="AD123" s="30">
        <f>IF(AND(AC5=0,AC123&gt;=0),,AC123/AC5)</f>
        <v>0</v>
      </c>
      <c r="AE123" s="47">
        <f>IF(AND(AC124=0,AC123&gt;=0),,AC123/AC124)</f>
        <v>0</v>
      </c>
      <c r="AF123" s="72"/>
      <c r="AG123" s="30">
        <f>IF(AND(AF5=0,AF123&gt;=0),,AF123/AF5)</f>
        <v>0</v>
      </c>
      <c r="AH123" s="30">
        <f>IF(AND(AF124=0,AF123&gt;=0),,AF123/AF124)</f>
        <v>0</v>
      </c>
      <c r="AI123" s="30">
        <f t="shared" si="45"/>
        <v>0</v>
      </c>
      <c r="AJ123" s="63">
        <f t="shared" si="29"/>
        <v>0</v>
      </c>
      <c r="AK123" s="30">
        <f>IF(AND(AJ5=0,AJ123&gt;=0),,AJ123/AJ5)</f>
        <v>0</v>
      </c>
      <c r="AL123" s="47">
        <f>IF(AND(AJ124=0,AJ123&gt;=0),,AJ123/AJ124)</f>
        <v>0</v>
      </c>
      <c r="AM123" s="72"/>
      <c r="AN123" s="30">
        <f>IF(AND(AM5=0,AM123&gt;=0),,AM123/AM5)</f>
        <v>0</v>
      </c>
      <c r="AO123" s="30">
        <f>IF(AND(AM124=0,AM123&gt;=0),,AM123/AM124)</f>
        <v>0</v>
      </c>
      <c r="AP123" s="30">
        <f t="shared" si="46"/>
        <v>0</v>
      </c>
      <c r="AQ123" s="63">
        <f t="shared" si="31"/>
        <v>0</v>
      </c>
      <c r="AR123" s="30">
        <f>IF(AND(AQ5=0,AQ123&gt;=0),,AQ123/AQ5)</f>
        <v>0</v>
      </c>
      <c r="AS123" s="47">
        <f>IF(AND(AQ124=0,AQ123&gt;=0),,AQ123/AQ124)</f>
        <v>0</v>
      </c>
      <c r="AT123" s="72">
        <f t="shared" si="47"/>
        <v>0</v>
      </c>
      <c r="AU123" s="30">
        <f>IF(AND(AT5=0,AT123&gt;=0),,AT123/AT5)</f>
        <v>0</v>
      </c>
      <c r="AV123" s="47">
        <f t="shared" si="25"/>
        <v>0</v>
      </c>
      <c r="AW123" s="72">
        <f t="shared" si="49"/>
        <v>0</v>
      </c>
      <c r="AX123" s="30">
        <f>IF(AND(AW5=0,AW123&gt;=0),,AW123/AW5)</f>
        <v>0</v>
      </c>
      <c r="AY123" s="47">
        <f>IF(AND(AW124=0,AW123&gt;=0),,AW123/AW124)</f>
        <v>0</v>
      </c>
      <c r="AZ123" s="72">
        <f t="shared" si="48"/>
        <v>0</v>
      </c>
      <c r="BA123" s="30">
        <f>IF(AND(AZ5=0,AZ123&gt;=0),,AZ123/AZ5)</f>
        <v>0</v>
      </c>
      <c r="BB123" s="47">
        <f t="shared" si="27"/>
        <v>0</v>
      </c>
    </row>
    <row r="124" spans="1:54" s="28" customFormat="1" ht="18" customHeight="1" collapsed="1" x14ac:dyDescent="0.3">
      <c r="A124" s="19" t="s">
        <v>103</v>
      </c>
      <c r="B124" s="70">
        <f>+B39+B116</f>
        <v>72513.540000000023</v>
      </c>
      <c r="C124" s="36">
        <f>IF(AND(B5=0,B124&gt;=0),,B124/B5)</f>
        <v>0.27311908348557673</v>
      </c>
      <c r="D124" s="42">
        <f>IF(AND(B124=0,B124&gt;=0),"Validar",B124/B124)</f>
        <v>1</v>
      </c>
      <c r="E124" s="70">
        <f>+E39+E116</f>
        <v>8722.36</v>
      </c>
      <c r="F124" s="36">
        <f>IF(AND(E5=0,E124&gt;=0),,E124/E5)</f>
        <v>0.38221532005815817</v>
      </c>
      <c r="G124" s="36">
        <f>IF(AND(E124=0,E124&gt;=0),"Validar",E124/E124)</f>
        <v>1</v>
      </c>
      <c r="H124" s="61">
        <f>+H39+H116</f>
        <v>6386.8600000000006</v>
      </c>
      <c r="I124" s="36">
        <f>IF(AND(H5=0,H124&gt;=0),,H124/H5)</f>
        <v>0.26578781785374239</v>
      </c>
      <c r="J124" s="36">
        <f>IF(AND(H124=0,H124&gt;=0),,H124/H124)</f>
        <v>1</v>
      </c>
      <c r="K124" s="36">
        <f t="shared" si="18"/>
        <v>-0.26776010162387243</v>
      </c>
      <c r="L124" s="61">
        <f>+L39+L116</f>
        <v>15109.220000000001</v>
      </c>
      <c r="M124" s="36">
        <f>IF(AND(L5=0,L124&gt;=0),,L124/L5)</f>
        <v>0.32249886127051902</v>
      </c>
      <c r="N124" s="42">
        <f>IF(AND(L124=0,L124&gt;=0),,L124/L124)</f>
        <v>1</v>
      </c>
      <c r="O124" s="70">
        <f>+O39+O116</f>
        <v>5411.2999999999993</v>
      </c>
      <c r="P124" s="36">
        <f>IF(AND(O5=0,O124&gt;=0),,O124/O5)</f>
        <v>0.22075864800881514</v>
      </c>
      <c r="Q124" s="36">
        <f>IF(AND(O124=0,O124&gt;=0),,O124/O124)</f>
        <v>1</v>
      </c>
      <c r="R124" s="36">
        <f t="shared" si="20"/>
        <v>-0.15274485427894163</v>
      </c>
      <c r="S124" s="61">
        <f>+S39+S116</f>
        <v>20520.519999999997</v>
      </c>
      <c r="T124" s="36">
        <f>IF(AND(S5=0,S124&gt;=0),,S124/S5)</f>
        <v>0.28755225940704354</v>
      </c>
      <c r="U124" s="42">
        <f>IF(AND(S124=0,S124&gt;=0),,S124/S124)</f>
        <v>1</v>
      </c>
      <c r="V124" s="70">
        <f>+V39+V116</f>
        <v>18210.39</v>
      </c>
      <c r="W124" s="36">
        <f>IF(AND(V5=0,V124&gt;=0),,V124/V5)</f>
        <v>0.31948052631578944</v>
      </c>
      <c r="X124" s="42">
        <f t="shared" si="22"/>
        <v>0.12685779931127217</v>
      </c>
      <c r="Y124" s="70">
        <f>+Y39+Y116</f>
        <v>6775.56</v>
      </c>
      <c r="Z124" s="36">
        <f>IF(AND(Y5=0,Y124&gt;=0),,Y124/Y5)</f>
        <v>0.29001117146269118</v>
      </c>
      <c r="AA124" s="36">
        <f>IF(AND(Y124=0,Y124&gt;=0),,Y124/Y124)</f>
        <v>1</v>
      </c>
      <c r="AB124" s="36">
        <f t="shared" si="17"/>
        <v>0.25211317058747462</v>
      </c>
      <c r="AC124" s="61">
        <f>+AC39+AC116</f>
        <v>27296.080000000002</v>
      </c>
      <c r="AD124" s="36">
        <f>IF(AND(AC5=0,AC124&gt;=0),,AC124/AC5)</f>
        <v>0.28815872330520126</v>
      </c>
      <c r="AE124" s="42">
        <f>IF(AND(AC124=0,AC124&gt;=0),,AC124/AC124)</f>
        <v>1</v>
      </c>
      <c r="AF124" s="70">
        <f>+AF39+AF116</f>
        <v>6959.2799999999988</v>
      </c>
      <c r="AG124" s="36">
        <f>IF(AND(AF5=0,AF124&gt;=0),,AF124/AF5)</f>
        <v>0.21726627644187163</v>
      </c>
      <c r="AH124" s="36">
        <f>IF(AND(AF124=0,AF124&gt;=0),,AF124/AF124)</f>
        <v>1</v>
      </c>
      <c r="AI124" s="36">
        <f t="shared" si="45"/>
        <v>-0.61784014510397645</v>
      </c>
      <c r="AJ124" s="61">
        <f t="shared" si="29"/>
        <v>34255.360000000001</v>
      </c>
      <c r="AK124" s="36">
        <f>IF(AND(AJ5=0,AJ124&gt;=0),,AJ124/AJ5)</f>
        <v>0.27024441103667995</v>
      </c>
      <c r="AL124" s="42">
        <f>IF(AND(AJ124=0,AJ124&gt;=0),,AJ124/AJ124)</f>
        <v>1</v>
      </c>
      <c r="AM124" s="70">
        <f>+AM39+AM116</f>
        <v>8929.49</v>
      </c>
      <c r="AN124" s="36">
        <f>IF(AND(AM5=0,AM124&gt;=0),,AM124/AM5)</f>
        <v>0.24226958520969585</v>
      </c>
      <c r="AO124" s="36">
        <f>IF(AND(AM124=0,AM124&gt;=0),,AM124/AM124)</f>
        <v>1</v>
      </c>
      <c r="AP124" s="36">
        <f t="shared" si="46"/>
        <v>-0.67286548105075905</v>
      </c>
      <c r="AQ124" s="61">
        <f t="shared" si="31"/>
        <v>43184.85</v>
      </c>
      <c r="AR124" s="36">
        <f>IF(AND(AQ5=0,AQ124&gt;=0),,AQ124/AQ5)</f>
        <v>0.26394248875803394</v>
      </c>
      <c r="AS124" s="42">
        <f>IF(AND(AQ124=0,AQ124&gt;=0),,AQ124/AQ124)</f>
        <v>1</v>
      </c>
      <c r="AT124" s="70">
        <f>+AT39+AT116</f>
        <v>36420.78</v>
      </c>
      <c r="AU124" s="36">
        <f>IF(AND(AT5=0,AT124&gt;=0),,AT124/AT5)</f>
        <v>0.31948052631578944</v>
      </c>
      <c r="AV124" s="42">
        <f t="shared" si="25"/>
        <v>0.18572007518784606</v>
      </c>
      <c r="AW124" s="70">
        <f>+AW39+AW116</f>
        <v>7537.2306666666655</v>
      </c>
      <c r="AX124" s="36">
        <f>IF(AND(AW5=0,AW124&gt;=0),,AW124/AW5)</f>
        <v>0.25990450574712637</v>
      </c>
      <c r="AY124" s="42">
        <f>IF(AND(AW124=0,AW124&gt;=0),,AW124/AW124)</f>
        <v>1</v>
      </c>
      <c r="AZ124" s="70">
        <f>+AZ39+AZ116</f>
        <v>6070.13</v>
      </c>
      <c r="BA124" s="36">
        <f>IF(AND(AZ5=0,AZ124&gt;=0),,AZ124/AZ5)</f>
        <v>0.31948052631578949</v>
      </c>
      <c r="BB124" s="42">
        <f t="shared" si="27"/>
        <v>0.24169180341552246</v>
      </c>
    </row>
    <row r="125" spans="1:54" s="6" customFormat="1" x14ac:dyDescent="0.3">
      <c r="A125" s="37" t="s">
        <v>100</v>
      </c>
      <c r="B125" s="71">
        <f>SUM(B126:B135)</f>
        <v>1146.5899999999999</v>
      </c>
      <c r="C125" s="38">
        <f>IF(AND(B5=0,B125&gt;=0),,B125/B5)</f>
        <v>4.3185811909572658E-3</v>
      </c>
      <c r="D125" s="43"/>
      <c r="E125" s="71">
        <f>SUM(E126:E135)</f>
        <v>37.950000000000003</v>
      </c>
      <c r="F125" s="38">
        <f>IF(AND(E5=0,E125&gt;=0),,E125/E5)</f>
        <v>1.6629755474673255E-3</v>
      </c>
      <c r="G125" s="39"/>
      <c r="H125" s="62">
        <f>SUM(H126:H135)</f>
        <v>3.9000000000000004</v>
      </c>
      <c r="I125" s="38">
        <f>IF(AND(H5=0,H125&gt;=0),,H125/H5)</f>
        <v>1.6229766890609709E-4</v>
      </c>
      <c r="J125" s="39"/>
      <c r="K125" s="38">
        <f t="shared" si="18"/>
        <v>-0.89723320158102771</v>
      </c>
      <c r="L125" s="62">
        <f>SUM(L126:L135)</f>
        <v>41.850000000000009</v>
      </c>
      <c r="M125" s="38">
        <f>IF(AND(L5=0,L125&gt;=0),,L125/L5)</f>
        <v>8.932676434767131E-4</v>
      </c>
      <c r="N125" s="43"/>
      <c r="O125" s="71">
        <f>SUM(O126:O135)</f>
        <v>14.459999999999999</v>
      </c>
      <c r="P125" s="38">
        <f>IF(AND(O5=0,O125&gt;=0),,O125/O5)</f>
        <v>5.8990816443506495E-4</v>
      </c>
      <c r="Q125" s="39"/>
      <c r="R125" s="38">
        <f t="shared" si="20"/>
        <v>2.707692307692307</v>
      </c>
      <c r="S125" s="62">
        <f>SUM(S126:S135)</f>
        <v>56.31</v>
      </c>
      <c r="T125" s="38">
        <f>IF(AND(S5=0,S125&gt;=0),,S125/S5)</f>
        <v>7.8906712535601557E-4</v>
      </c>
      <c r="U125" s="43"/>
      <c r="V125" s="71">
        <f>SUM(V126:V135)</f>
        <v>0</v>
      </c>
      <c r="W125" s="38">
        <f>IF(AND(V5=0,V125&gt;=0),,V125/V5)</f>
        <v>0</v>
      </c>
      <c r="X125" s="91">
        <f t="shared" si="22"/>
        <v>1</v>
      </c>
      <c r="Y125" s="71">
        <f>SUM(Y126:Y135)</f>
        <v>12.709999999999999</v>
      </c>
      <c r="Z125" s="38">
        <f>IF(AND(Y5=0,Y125&gt;=0),,Y125/Y5)</f>
        <v>5.4402027128249244E-4</v>
      </c>
      <c r="AA125" s="39"/>
      <c r="AB125" s="38">
        <f t="shared" si="17"/>
        <v>-0.12102351313969573</v>
      </c>
      <c r="AC125" s="62">
        <f>SUM(AC126:AC135)</f>
        <v>69.02000000000001</v>
      </c>
      <c r="AD125" s="38">
        <f>IF(AND(AC5=0,AC125&gt;=0),,AC125/AC5)</f>
        <v>7.2862898564647356E-4</v>
      </c>
      <c r="AE125" s="43"/>
      <c r="AF125" s="71">
        <f>SUM(AF126:AF135)</f>
        <v>49.44</v>
      </c>
      <c r="AG125" s="38">
        <f>IF(AND(AF5=0,AF125&gt;=0),,AF125/AF5)</f>
        <v>1.5434994291487244E-3</v>
      </c>
      <c r="AH125" s="39"/>
      <c r="AI125" s="38">
        <f t="shared" si="45"/>
        <v>1</v>
      </c>
      <c r="AJ125" s="62">
        <f t="shared" si="29"/>
        <v>118.46000000000001</v>
      </c>
      <c r="AK125" s="38">
        <f>IF(AND(AJ5=0,AJ125&gt;=0),,AJ125/AJ5)</f>
        <v>9.3454434375832307E-4</v>
      </c>
      <c r="AL125" s="43"/>
      <c r="AM125" s="71">
        <f>SUM(AM126:AM135)</f>
        <v>46.050000000000004</v>
      </c>
      <c r="AN125" s="38">
        <f>IF(AND(AM5=0,AM125&gt;=0),,AM125/AM5)</f>
        <v>1.249401074295004E-3</v>
      </c>
      <c r="AO125" s="39"/>
      <c r="AP125" s="38">
        <f t="shared" si="46"/>
        <v>-0.33280208635178216</v>
      </c>
      <c r="AQ125" s="62">
        <f t="shared" si="31"/>
        <v>164.51000000000002</v>
      </c>
      <c r="AR125" s="38">
        <f>IF(AND(AQ5=0,AQ125&gt;=0),,AQ125/AQ5)</f>
        <v>1.0054724938394872E-3</v>
      </c>
      <c r="AS125" s="43"/>
      <c r="AT125" s="71">
        <f>SUM(AT126:AT135)</f>
        <v>0</v>
      </c>
      <c r="AU125" s="38">
        <f>IF(AND(AT5=0,AT125&gt;=0),,AT125/AT5)</f>
        <v>0</v>
      </c>
      <c r="AV125" s="91">
        <f t="shared" si="25"/>
        <v>1</v>
      </c>
      <c r="AW125" s="71">
        <f>SUM(AW126:AW135)</f>
        <v>27.418333333333329</v>
      </c>
      <c r="AX125" s="38">
        <f>IF(AND(AW5=0,AW125&gt;=0),,AW125/AW5)</f>
        <v>9.4545977011494236E-4</v>
      </c>
      <c r="AY125" s="43"/>
      <c r="AZ125" s="71">
        <f>SUM(AZ126:AZ135)</f>
        <v>0</v>
      </c>
      <c r="BA125" s="38">
        <f>IF(AND(AZ5=0,AZ125&gt;=0),,AZ125/AZ5)</f>
        <v>0</v>
      </c>
      <c r="BB125" s="91">
        <f t="shared" si="27"/>
        <v>1</v>
      </c>
    </row>
    <row r="126" spans="1:54" s="6" customFormat="1" hidden="1" outlineLevel="1" x14ac:dyDescent="0.3">
      <c r="A126" s="29" t="s">
        <v>104</v>
      </c>
      <c r="B126" s="72"/>
      <c r="C126" s="30">
        <f>IF(AND(B5=0,B126&gt;=0),,B126/B5)</f>
        <v>0</v>
      </c>
      <c r="D126" s="46"/>
      <c r="E126" s="72"/>
      <c r="F126" s="30">
        <f>IF(AND(E5=0,E126&gt;=0),,E126/E5)</f>
        <v>0</v>
      </c>
      <c r="G126" s="15"/>
      <c r="H126" s="63"/>
      <c r="I126" s="30">
        <f>IF(AND(H5=0,H126&gt;=0),,H126/H5)</f>
        <v>0</v>
      </c>
      <c r="J126" s="15"/>
      <c r="K126" s="30">
        <f t="shared" si="18"/>
        <v>0</v>
      </c>
      <c r="L126" s="63">
        <f t="shared" ref="L126:L134" si="50">+E126+H126</f>
        <v>0</v>
      </c>
      <c r="M126" s="30">
        <f>IF(AND(L5=0,L126&gt;=0),,L126/L5)</f>
        <v>0</v>
      </c>
      <c r="N126" s="46"/>
      <c r="O126" s="72"/>
      <c r="P126" s="30">
        <f>IF(AND(O5=0,O126&gt;=0),,O126/O5)</f>
        <v>0</v>
      </c>
      <c r="Q126" s="15"/>
      <c r="R126" s="30">
        <f t="shared" si="20"/>
        <v>0</v>
      </c>
      <c r="S126" s="63">
        <f t="shared" ref="S126:S134" si="51">+L126+O126</f>
        <v>0</v>
      </c>
      <c r="T126" s="30">
        <f>IF(AND(S5=0,S126&gt;=0),,S126/S5)</f>
        <v>0</v>
      </c>
      <c r="U126" s="46"/>
      <c r="V126" s="72"/>
      <c r="W126" s="30">
        <f>IF(AND(V5=0,V126&gt;=0),,V126/V5)</f>
        <v>0</v>
      </c>
      <c r="X126" s="47">
        <f t="shared" si="22"/>
        <v>0</v>
      </c>
      <c r="Y126" s="72"/>
      <c r="Z126" s="30">
        <f>IF(AND(Y5=0,Y126&gt;=0),,Y126/Y5)</f>
        <v>0</v>
      </c>
      <c r="AA126" s="15"/>
      <c r="AB126" s="30">
        <f t="shared" si="17"/>
        <v>0</v>
      </c>
      <c r="AC126" s="63">
        <f t="shared" ref="AC126:AC134" si="52">+S126+Y126</f>
        <v>0</v>
      </c>
      <c r="AD126" s="30">
        <f>IF(AND(AC5=0,AC126&gt;=0),,AC126/AC5)</f>
        <v>0</v>
      </c>
      <c r="AE126" s="46"/>
      <c r="AF126" s="72"/>
      <c r="AG126" s="30">
        <f>IF(AND(AF5=0,AF126&gt;=0),,AF126/AF5)</f>
        <v>0</v>
      </c>
      <c r="AH126" s="15"/>
      <c r="AI126" s="30">
        <f t="shared" si="45"/>
        <v>0</v>
      </c>
      <c r="AJ126" s="63">
        <f t="shared" si="29"/>
        <v>0</v>
      </c>
      <c r="AK126" s="30">
        <f>IF(AND(AJ5=0,AJ126&gt;=0),,AJ126/AJ5)</f>
        <v>0</v>
      </c>
      <c r="AL126" s="46"/>
      <c r="AM126" s="72"/>
      <c r="AN126" s="30">
        <f>IF(AND(AM5=0,AM126&gt;=0),,AM126/AM5)</f>
        <v>0</v>
      </c>
      <c r="AO126" s="15"/>
      <c r="AP126" s="30">
        <f t="shared" si="46"/>
        <v>0</v>
      </c>
      <c r="AQ126" s="63">
        <f>+AJ126+AM126</f>
        <v>0</v>
      </c>
      <c r="AR126" s="30">
        <f>IF(AND(AQ5=0,AQ126&gt;=0),,AQ126/AQ5)</f>
        <v>0</v>
      </c>
      <c r="AS126" s="46"/>
      <c r="AT126" s="72">
        <f t="shared" ref="AT126:AT136" si="53">+V126*2</f>
        <v>0</v>
      </c>
      <c r="AU126" s="30">
        <f>IF(AND(AT5=0,AT126&gt;=0),,AT126/AT5)</f>
        <v>0</v>
      </c>
      <c r="AV126" s="47">
        <f t="shared" si="25"/>
        <v>0</v>
      </c>
      <c r="AW126" s="72">
        <f>+AQ126/6</f>
        <v>0</v>
      </c>
      <c r="AX126" s="30">
        <f>IF(AND(AW5=0,AW126&gt;=0),,AW126/AW5)</f>
        <v>0</v>
      </c>
      <c r="AY126" s="46"/>
      <c r="AZ126" s="72">
        <f t="shared" ref="AZ126:AZ136" si="54">+AT126/6</f>
        <v>0</v>
      </c>
      <c r="BA126" s="30">
        <f>IF(AND(AZ5=0,AZ126&gt;=0),,AZ126/AZ5)</f>
        <v>0</v>
      </c>
      <c r="BB126" s="47">
        <f t="shared" si="27"/>
        <v>0</v>
      </c>
    </row>
    <row r="127" spans="1:54" s="6" customFormat="1" hidden="1" outlineLevel="1" x14ac:dyDescent="0.3">
      <c r="A127" s="29" t="s">
        <v>105</v>
      </c>
      <c r="B127" s="72">
        <v>0.03</v>
      </c>
      <c r="C127" s="30">
        <f>IF(AND(B5=0,B127&gt;=0),,B127/B5)</f>
        <v>1.1299369062063856E-7</v>
      </c>
      <c r="D127" s="46"/>
      <c r="E127" s="72">
        <v>0.01</v>
      </c>
      <c r="F127" s="30">
        <f>IF(AND(E5=0,E127&gt;=0),,E127/E5)</f>
        <v>4.3820172528783281E-7</v>
      </c>
      <c r="G127" s="15"/>
      <c r="H127" s="63">
        <v>0.01</v>
      </c>
      <c r="I127" s="30">
        <f>IF(AND(H5=0,H127&gt;=0),,H127/H5)</f>
        <v>4.1614786898999249E-7</v>
      </c>
      <c r="J127" s="15"/>
      <c r="K127" s="30">
        <f t="shared" si="18"/>
        <v>0</v>
      </c>
      <c r="L127" s="63">
        <f t="shared" si="50"/>
        <v>0.02</v>
      </c>
      <c r="M127" s="30">
        <f>IF(AND(L5=0,L127&gt;=0),,L127/L5)</f>
        <v>4.2689015219914597E-7</v>
      </c>
      <c r="N127" s="46"/>
      <c r="O127" s="72">
        <v>0.01</v>
      </c>
      <c r="P127" s="30">
        <f>IF(AND(O5=0,O127&gt;=0),,O127/O5)</f>
        <v>4.0795861994126211E-7</v>
      </c>
      <c r="Q127" s="15"/>
      <c r="R127" s="30">
        <f t="shared" si="20"/>
        <v>0</v>
      </c>
      <c r="S127" s="63">
        <f t="shared" si="51"/>
        <v>0.03</v>
      </c>
      <c r="T127" s="30">
        <f>IF(AND(S5=0,S127&gt;=0),,S127/S5)</f>
        <v>4.2038738697709937E-7</v>
      </c>
      <c r="U127" s="46"/>
      <c r="V127" s="72"/>
      <c r="W127" s="30">
        <f>IF(AND(V5=0,V127&gt;=0),,V127/V5)</f>
        <v>0</v>
      </c>
      <c r="X127" s="47">
        <f t="shared" si="22"/>
        <v>1</v>
      </c>
      <c r="Y127" s="72">
        <v>0.02</v>
      </c>
      <c r="Z127" s="30">
        <f>IF(AND(Y5=0,Y127&gt;=0),,Y127/Y5)</f>
        <v>8.5605078093232495E-7</v>
      </c>
      <c r="AA127" s="15"/>
      <c r="AB127" s="30">
        <f t="shared" si="17"/>
        <v>1</v>
      </c>
      <c r="AC127" s="63">
        <f t="shared" si="52"/>
        <v>0.05</v>
      </c>
      <c r="AD127" s="30">
        <f>IF(AND(AC5=0,AC127&gt;=0),,AC127/AC5)</f>
        <v>5.2783902176649773E-7</v>
      </c>
      <c r="AE127" s="46"/>
      <c r="AF127" s="72">
        <v>0.01</v>
      </c>
      <c r="AG127" s="30">
        <f>IF(AND(AF5=0,AF127&gt;=0),,AF127/AF5)</f>
        <v>3.1219648647830189E-7</v>
      </c>
      <c r="AH127" s="15"/>
      <c r="AI127" s="30">
        <f t="shared" si="45"/>
        <v>1</v>
      </c>
      <c r="AJ127" s="63">
        <f t="shared" si="29"/>
        <v>6.0000000000000005E-2</v>
      </c>
      <c r="AK127" s="30">
        <f>IF(AND(AJ5=0,AJ127&gt;=0),,AJ127/AJ5)</f>
        <v>4.7334678900472214E-7</v>
      </c>
      <c r="AL127" s="46"/>
      <c r="AM127" s="72">
        <v>0.02</v>
      </c>
      <c r="AN127" s="30">
        <f>IF(AND(AM5=0,AM127&gt;=0),,AM127/AM5)</f>
        <v>5.4262804529641864E-7</v>
      </c>
      <c r="AO127" s="15"/>
      <c r="AP127" s="30">
        <f t="shared" si="46"/>
        <v>-0.6</v>
      </c>
      <c r="AQ127" s="63">
        <f t="shared" si="31"/>
        <v>0.08</v>
      </c>
      <c r="AR127" s="30">
        <f>IF(AND(AQ5=0,AQ127&gt;=0),,AQ127/AQ5)</f>
        <v>4.8895385999124043E-7</v>
      </c>
      <c r="AS127" s="46"/>
      <c r="AT127" s="72">
        <f t="shared" si="53"/>
        <v>0</v>
      </c>
      <c r="AU127" s="30">
        <f>IF(AND(AT5=0,AT127&gt;=0),,AT127/AT5)</f>
        <v>0</v>
      </c>
      <c r="AV127" s="47">
        <f t="shared" si="25"/>
        <v>1</v>
      </c>
      <c r="AW127" s="72">
        <f t="shared" ref="AW127:AW134" si="55">+AQ127/6</f>
        <v>1.3333333333333334E-2</v>
      </c>
      <c r="AX127" s="30">
        <f>IF(AND(AW5=0,AW127&gt;=0),,AW127/AW5)</f>
        <v>4.5977011494252875E-7</v>
      </c>
      <c r="AY127" s="46"/>
      <c r="AZ127" s="72">
        <f t="shared" si="54"/>
        <v>0</v>
      </c>
      <c r="BA127" s="30">
        <f>IF(AND(AZ5=0,AZ127&gt;=0),,AZ127/AZ5)</f>
        <v>0</v>
      </c>
      <c r="BB127" s="47">
        <f t="shared" si="27"/>
        <v>1</v>
      </c>
    </row>
    <row r="128" spans="1:54" s="6" customFormat="1" hidden="1" outlineLevel="1" x14ac:dyDescent="0.3">
      <c r="A128" s="29" t="s">
        <v>106</v>
      </c>
      <c r="B128" s="72"/>
      <c r="C128" s="30">
        <f>IF(AND(B5=0,B128&gt;=0),,B128/B5)</f>
        <v>0</v>
      </c>
      <c r="D128" s="46"/>
      <c r="E128" s="72"/>
      <c r="F128" s="30">
        <f>IF(AND(E5=0,E128&gt;=0),,E128/E5)</f>
        <v>0</v>
      </c>
      <c r="G128" s="15"/>
      <c r="H128" s="63"/>
      <c r="I128" s="30">
        <f>IF(AND(H5=0,H128&gt;=0),,H128/H5)</f>
        <v>0</v>
      </c>
      <c r="J128" s="15"/>
      <c r="K128" s="30">
        <f t="shared" si="18"/>
        <v>0</v>
      </c>
      <c r="L128" s="63">
        <f t="shared" si="50"/>
        <v>0</v>
      </c>
      <c r="M128" s="30">
        <f>IF(AND(L5=0,L128&gt;=0),,L128/L5)</f>
        <v>0</v>
      </c>
      <c r="N128" s="46"/>
      <c r="O128" s="72"/>
      <c r="P128" s="30">
        <f>IF(AND(O5=0,O128&gt;=0),,O128/O5)</f>
        <v>0</v>
      </c>
      <c r="Q128" s="15"/>
      <c r="R128" s="30">
        <f t="shared" si="20"/>
        <v>0</v>
      </c>
      <c r="S128" s="63">
        <f t="shared" si="51"/>
        <v>0</v>
      </c>
      <c r="T128" s="30">
        <f>IF(AND(S5=0,S128&gt;=0),,S128/S5)</f>
        <v>0</v>
      </c>
      <c r="U128" s="46"/>
      <c r="V128" s="72"/>
      <c r="W128" s="30">
        <f>IF(AND(V5=0,V128&gt;=0),,V128/V5)</f>
        <v>0</v>
      </c>
      <c r="X128" s="47">
        <f t="shared" si="22"/>
        <v>0</v>
      </c>
      <c r="Y128" s="72"/>
      <c r="Z128" s="30">
        <f>IF(AND(Y5=0,Y128&gt;=0),,Y128/Y5)</f>
        <v>0</v>
      </c>
      <c r="AA128" s="15"/>
      <c r="AB128" s="30">
        <f t="shared" si="17"/>
        <v>0</v>
      </c>
      <c r="AC128" s="63">
        <f t="shared" si="52"/>
        <v>0</v>
      </c>
      <c r="AD128" s="30">
        <f>IF(AND(AC5=0,AC128&gt;=0),,AC128/AC5)</f>
        <v>0</v>
      </c>
      <c r="AE128" s="46"/>
      <c r="AF128" s="72"/>
      <c r="AG128" s="30">
        <f>IF(AND(AF5=0,AF128&gt;=0),,AF128/AF5)</f>
        <v>0</v>
      </c>
      <c r="AH128" s="15"/>
      <c r="AI128" s="30">
        <f t="shared" si="45"/>
        <v>0</v>
      </c>
      <c r="AJ128" s="63">
        <f t="shared" si="29"/>
        <v>0</v>
      </c>
      <c r="AK128" s="30">
        <f>IF(AND(AJ5=0,AJ128&gt;=0),,AJ128/AJ5)</f>
        <v>0</v>
      </c>
      <c r="AL128" s="46"/>
      <c r="AM128" s="72"/>
      <c r="AN128" s="30">
        <f>IF(AND(AM5=0,AM128&gt;=0),,AM128/AM5)</f>
        <v>0</v>
      </c>
      <c r="AO128" s="15"/>
      <c r="AP128" s="30">
        <f t="shared" si="46"/>
        <v>0</v>
      </c>
      <c r="AQ128" s="63">
        <f t="shared" si="31"/>
        <v>0</v>
      </c>
      <c r="AR128" s="30">
        <f>IF(AND(AQ5=0,AQ128&gt;=0),,AQ128/AQ5)</f>
        <v>0</v>
      </c>
      <c r="AS128" s="46"/>
      <c r="AT128" s="72">
        <f t="shared" si="53"/>
        <v>0</v>
      </c>
      <c r="AU128" s="30">
        <f>IF(AND(AT5=0,AT128&gt;=0),,AT128/AT5)</f>
        <v>0</v>
      </c>
      <c r="AV128" s="47">
        <f t="shared" si="25"/>
        <v>0</v>
      </c>
      <c r="AW128" s="72">
        <f t="shared" si="55"/>
        <v>0</v>
      </c>
      <c r="AX128" s="30">
        <f>IF(AND(AW5=0,AW128&gt;=0),,AW128/AW5)</f>
        <v>0</v>
      </c>
      <c r="AY128" s="46"/>
      <c r="AZ128" s="72">
        <f t="shared" si="54"/>
        <v>0</v>
      </c>
      <c r="BA128" s="30">
        <f>IF(AND(AZ5=0,AZ128&gt;=0),,AZ128/AZ5)</f>
        <v>0</v>
      </c>
      <c r="BB128" s="47">
        <f t="shared" si="27"/>
        <v>0</v>
      </c>
    </row>
    <row r="129" spans="1:220" s="6" customFormat="1" hidden="1" outlineLevel="1" x14ac:dyDescent="0.3">
      <c r="A129" s="29" t="s">
        <v>107</v>
      </c>
      <c r="B129" s="72"/>
      <c r="C129" s="30">
        <f>IF(AND(B5=0,B129&gt;=0),,B129/B5)</f>
        <v>0</v>
      </c>
      <c r="D129" s="46"/>
      <c r="E129" s="72"/>
      <c r="F129" s="30">
        <f>IF(AND(E5=0,E129&gt;=0),,E129/E5)</f>
        <v>0</v>
      </c>
      <c r="G129" s="15"/>
      <c r="H129" s="63"/>
      <c r="I129" s="30">
        <f>IF(AND(H5=0,H129&gt;=0),,H129/H5)</f>
        <v>0</v>
      </c>
      <c r="J129" s="15"/>
      <c r="K129" s="30">
        <f t="shared" si="18"/>
        <v>0</v>
      </c>
      <c r="L129" s="63">
        <f t="shared" si="50"/>
        <v>0</v>
      </c>
      <c r="M129" s="30">
        <f>IF(AND(L5=0,L129&gt;=0),,L129/L5)</f>
        <v>0</v>
      </c>
      <c r="N129" s="46"/>
      <c r="O129" s="72"/>
      <c r="P129" s="30">
        <f>IF(AND(O5=0,O129&gt;=0),,O129/O5)</f>
        <v>0</v>
      </c>
      <c r="Q129" s="15"/>
      <c r="R129" s="30">
        <f t="shared" si="20"/>
        <v>0</v>
      </c>
      <c r="S129" s="63">
        <f t="shared" si="51"/>
        <v>0</v>
      </c>
      <c r="T129" s="30">
        <f>IF(AND(S5=0,S129&gt;=0),,S129/S5)</f>
        <v>0</v>
      </c>
      <c r="U129" s="46"/>
      <c r="V129" s="72"/>
      <c r="W129" s="30">
        <f>IF(AND(V5=0,V129&gt;=0),,V129/V5)</f>
        <v>0</v>
      </c>
      <c r="X129" s="47">
        <f t="shared" si="22"/>
        <v>0</v>
      </c>
      <c r="Y129" s="72"/>
      <c r="Z129" s="30">
        <f>IF(AND(Y5=0,Y129&gt;=0),,Y129/Y5)</f>
        <v>0</v>
      </c>
      <c r="AA129" s="15"/>
      <c r="AB129" s="30">
        <f t="shared" si="17"/>
        <v>0</v>
      </c>
      <c r="AC129" s="63">
        <f t="shared" si="52"/>
        <v>0</v>
      </c>
      <c r="AD129" s="30">
        <f>IF(AND(AC5=0,AC129&gt;=0),,AC129/AC5)</f>
        <v>0</v>
      </c>
      <c r="AE129" s="46"/>
      <c r="AF129" s="72"/>
      <c r="AG129" s="30">
        <f>IF(AND(AF5=0,AF129&gt;=0),,AF129/AF5)</f>
        <v>0</v>
      </c>
      <c r="AH129" s="15"/>
      <c r="AI129" s="30">
        <f t="shared" si="45"/>
        <v>0</v>
      </c>
      <c r="AJ129" s="63">
        <f t="shared" si="29"/>
        <v>0</v>
      </c>
      <c r="AK129" s="30">
        <f>IF(AND(AJ5=0,AJ129&gt;=0),,AJ129/AJ5)</f>
        <v>0</v>
      </c>
      <c r="AL129" s="46"/>
      <c r="AM129" s="72"/>
      <c r="AN129" s="30">
        <f>IF(AND(AM5=0,AM129&gt;=0),,AM129/AM5)</f>
        <v>0</v>
      </c>
      <c r="AO129" s="15"/>
      <c r="AP129" s="30">
        <f t="shared" si="46"/>
        <v>0</v>
      </c>
      <c r="AQ129" s="63">
        <f t="shared" si="31"/>
        <v>0</v>
      </c>
      <c r="AR129" s="30">
        <f>IF(AND(AQ5=0,AQ129&gt;=0),,AQ129/AQ5)</f>
        <v>0</v>
      </c>
      <c r="AS129" s="46"/>
      <c r="AT129" s="72">
        <f t="shared" si="53"/>
        <v>0</v>
      </c>
      <c r="AU129" s="30">
        <f>IF(AND(AT5=0,AT129&gt;=0),,AT129/AT5)</f>
        <v>0</v>
      </c>
      <c r="AV129" s="47">
        <f t="shared" si="25"/>
        <v>0</v>
      </c>
      <c r="AW129" s="72">
        <f t="shared" si="55"/>
        <v>0</v>
      </c>
      <c r="AX129" s="30">
        <f>IF(AND(AW5=0,AW129&gt;=0),,AW129/AW5)</f>
        <v>0</v>
      </c>
      <c r="AY129" s="46"/>
      <c r="AZ129" s="72">
        <f t="shared" si="54"/>
        <v>0</v>
      </c>
      <c r="BA129" s="30">
        <f>IF(AND(AZ5=0,AZ129&gt;=0),,AZ129/AZ5)</f>
        <v>0</v>
      </c>
      <c r="BB129" s="47">
        <f t="shared" si="27"/>
        <v>0</v>
      </c>
    </row>
    <row r="130" spans="1:220" s="6" customFormat="1" hidden="1" outlineLevel="1" x14ac:dyDescent="0.3">
      <c r="A130" s="29" t="s">
        <v>108</v>
      </c>
      <c r="B130" s="72">
        <v>34.56</v>
      </c>
      <c r="C130" s="30">
        <f>IF(AND(B5=0,B130&gt;=0),,B130/B5)</f>
        <v>1.3016873159497563E-4</v>
      </c>
      <c r="D130" s="46"/>
      <c r="E130" s="72">
        <v>2.48</v>
      </c>
      <c r="F130" s="30">
        <f>IF(AND(E5=0,E130&gt;=0),,E130/E5)</f>
        <v>1.0867402787138253E-4</v>
      </c>
      <c r="G130" s="15"/>
      <c r="H130" s="63">
        <v>0.28000000000000003</v>
      </c>
      <c r="I130" s="30">
        <f>IF(AND(H5=0,H130&gt;=0),,H130/H5)</f>
        <v>1.165214033171979E-5</v>
      </c>
      <c r="J130" s="15"/>
      <c r="K130" s="30">
        <f t="shared" si="18"/>
        <v>-0.88709677419354849</v>
      </c>
      <c r="L130" s="63">
        <f t="shared" si="50"/>
        <v>2.76</v>
      </c>
      <c r="M130" s="30">
        <f>IF(AND(L5=0,L130&gt;=0),,L130/L5)</f>
        <v>5.8910841003482136E-5</v>
      </c>
      <c r="N130" s="46"/>
      <c r="O130" s="72">
        <v>1.51</v>
      </c>
      <c r="P130" s="30">
        <f>IF(AND(O5=0,O130&gt;=0),,O130/O5)</f>
        <v>6.1601751611130575E-5</v>
      </c>
      <c r="Q130" s="15"/>
      <c r="R130" s="30">
        <f t="shared" si="20"/>
        <v>4.3928571428571423</v>
      </c>
      <c r="S130" s="63">
        <f t="shared" si="51"/>
        <v>4.2699999999999996</v>
      </c>
      <c r="T130" s="30">
        <f>IF(AND(S5=0,S130&gt;=0),,S130/S5)</f>
        <v>5.9835138079740478E-5</v>
      </c>
      <c r="U130" s="46"/>
      <c r="V130" s="72"/>
      <c r="W130" s="30">
        <f>IF(AND(V5=0,V130&gt;=0),,V130/V5)</f>
        <v>0</v>
      </c>
      <c r="X130" s="47">
        <f t="shared" si="22"/>
        <v>1</v>
      </c>
      <c r="Y130" s="72">
        <v>11.86</v>
      </c>
      <c r="Z130" s="30">
        <f>IF(AND(Y5=0,Y130&gt;=0),,Y130/Y5)</f>
        <v>5.0763811309286865E-4</v>
      </c>
      <c r="AA130" s="15"/>
      <c r="AB130" s="30">
        <f t="shared" si="17"/>
        <v>6.8543046357615891</v>
      </c>
      <c r="AC130" s="63">
        <f t="shared" si="52"/>
        <v>16.13</v>
      </c>
      <c r="AD130" s="30">
        <f>IF(AND(AC5=0,AC130&gt;=0),,AC130/AC5)</f>
        <v>1.7028086842187215E-4</v>
      </c>
      <c r="AE130" s="46"/>
      <c r="AF130" s="72">
        <v>11.16</v>
      </c>
      <c r="AG130" s="30">
        <f>IF(AND(AF5=0,AF130&gt;=0),,AF130/AF5)</f>
        <v>3.4841127890978488E-4</v>
      </c>
      <c r="AH130" s="15"/>
      <c r="AI130" s="30">
        <f t="shared" si="45"/>
        <v>1</v>
      </c>
      <c r="AJ130" s="63">
        <f t="shared" si="29"/>
        <v>27.29</v>
      </c>
      <c r="AK130" s="30">
        <f>IF(AND(AJ5=0,AJ130&gt;=0),,AJ130/AJ5)</f>
        <v>2.1529389786564774E-4</v>
      </c>
      <c r="AL130" s="46"/>
      <c r="AM130" s="72">
        <v>5.53</v>
      </c>
      <c r="AN130" s="30">
        <f>IF(AND(AM5=0,AM130&gt;=0),,AM130/AM5)</f>
        <v>1.5003665452445976E-4</v>
      </c>
      <c r="AO130" s="15"/>
      <c r="AP130" s="30">
        <f t="shared" si="46"/>
        <v>-0.65716057036577791</v>
      </c>
      <c r="AQ130" s="63">
        <f t="shared" si="31"/>
        <v>32.82</v>
      </c>
      <c r="AR130" s="30">
        <f>IF(AND(AQ5=0,AQ130&gt;=0),,AQ130/AQ5)</f>
        <v>2.0059332106140638E-4</v>
      </c>
      <c r="AS130" s="46"/>
      <c r="AT130" s="72">
        <f t="shared" si="53"/>
        <v>0</v>
      </c>
      <c r="AU130" s="30">
        <f>IF(AND(AT5=0,AT130&gt;=0),,AT130/AT5)</f>
        <v>0</v>
      </c>
      <c r="AV130" s="47">
        <f t="shared" si="25"/>
        <v>1</v>
      </c>
      <c r="AW130" s="72">
        <f t="shared" si="55"/>
        <v>5.47</v>
      </c>
      <c r="AX130" s="30">
        <f>IF(AND(AW5=0,AW130&gt;=0),,AW130/AW5)</f>
        <v>1.886206896551724E-4</v>
      </c>
      <c r="AY130" s="46"/>
      <c r="AZ130" s="72">
        <f t="shared" si="54"/>
        <v>0</v>
      </c>
      <c r="BA130" s="30">
        <f>IF(AND(AZ5=0,AZ130&gt;=0),,AZ130/AZ5)</f>
        <v>0</v>
      </c>
      <c r="BB130" s="47">
        <f t="shared" si="27"/>
        <v>1</v>
      </c>
    </row>
    <row r="131" spans="1:220" s="6" customFormat="1" hidden="1" outlineLevel="1" x14ac:dyDescent="0.3">
      <c r="A131" s="29" t="s">
        <v>109</v>
      </c>
      <c r="B131" s="72">
        <v>53.5</v>
      </c>
      <c r="C131" s="30">
        <f>IF(AND(B5=0,B131&gt;=0),,B131/B5)</f>
        <v>2.0150541494013877E-4</v>
      </c>
      <c r="D131" s="46"/>
      <c r="E131" s="72">
        <v>28.8</v>
      </c>
      <c r="F131" s="30">
        <f>IF(AND(E5=0,E131&gt;=0),,E131/E5)</f>
        <v>1.2620209688289584E-3</v>
      </c>
      <c r="G131" s="15"/>
      <c r="H131" s="63"/>
      <c r="I131" s="30">
        <f>IF(AND(H5=0,H131&gt;=0),,H131/H5)</f>
        <v>0</v>
      </c>
      <c r="J131" s="15"/>
      <c r="K131" s="30">
        <f t="shared" si="18"/>
        <v>-1</v>
      </c>
      <c r="L131" s="63">
        <f t="shared" si="50"/>
        <v>28.8</v>
      </c>
      <c r="M131" s="30">
        <f>IF(AND(L5=0,L131&gt;=0),,L131/L5)</f>
        <v>6.1472181916677026E-4</v>
      </c>
      <c r="N131" s="46"/>
      <c r="O131" s="72"/>
      <c r="P131" s="30">
        <f>IF(AND(O5=0,O131&gt;=0),,O131/O5)</f>
        <v>0</v>
      </c>
      <c r="Q131" s="15"/>
      <c r="R131" s="30">
        <f t="shared" si="20"/>
        <v>0</v>
      </c>
      <c r="S131" s="63">
        <f t="shared" si="51"/>
        <v>28.8</v>
      </c>
      <c r="T131" s="30">
        <f>IF(AND(S5=0,S131&gt;=0),,S131/S5)</f>
        <v>4.0357189149801541E-4</v>
      </c>
      <c r="U131" s="46"/>
      <c r="V131" s="72"/>
      <c r="W131" s="30">
        <f>IF(AND(V5=0,V131&gt;=0),,V131/V5)</f>
        <v>0</v>
      </c>
      <c r="X131" s="47">
        <f t="shared" si="22"/>
        <v>1</v>
      </c>
      <c r="Y131" s="72"/>
      <c r="Z131" s="30">
        <f>IF(AND(Y5=0,Y131&gt;=0),,Y131/Y5)</f>
        <v>0</v>
      </c>
      <c r="AA131" s="15"/>
      <c r="AB131" s="30">
        <f t="shared" si="17"/>
        <v>0</v>
      </c>
      <c r="AC131" s="63">
        <f t="shared" si="52"/>
        <v>28.8</v>
      </c>
      <c r="AD131" s="30">
        <f>IF(AND(AC5=0,AC131&gt;=0),,AC131/AC5)</f>
        <v>3.0403527653750267E-4</v>
      </c>
      <c r="AE131" s="46"/>
      <c r="AF131" s="72"/>
      <c r="AG131" s="30">
        <f>IF(AND(AF5=0,AF131&gt;=0),,AF131/AF5)</f>
        <v>0</v>
      </c>
      <c r="AH131" s="15"/>
      <c r="AI131" s="30">
        <f t="shared" si="45"/>
        <v>0</v>
      </c>
      <c r="AJ131" s="63">
        <f t="shared" si="29"/>
        <v>28.8</v>
      </c>
      <c r="AK131" s="30">
        <f>IF(AND(AJ5=0,AJ131&gt;=0),,AJ131/AJ5)</f>
        <v>2.2720645872226661E-4</v>
      </c>
      <c r="AL131" s="46"/>
      <c r="AM131" s="72">
        <v>36.200000000000003</v>
      </c>
      <c r="AN131" s="30">
        <f>IF(AND(AM5=0,AM131&gt;=0),,AM131/AM5)</f>
        <v>9.8215676198651781E-4</v>
      </c>
      <c r="AO131" s="15"/>
      <c r="AP131" s="30">
        <f t="shared" si="46"/>
        <v>0.25694444444444453</v>
      </c>
      <c r="AQ131" s="63">
        <f t="shared" si="31"/>
        <v>65</v>
      </c>
      <c r="AR131" s="30">
        <f>IF(AND(AQ5=0,AQ131&gt;=0),,AQ131/AQ5)</f>
        <v>3.9727501124288281E-4</v>
      </c>
      <c r="AS131" s="46"/>
      <c r="AT131" s="72">
        <f t="shared" si="53"/>
        <v>0</v>
      </c>
      <c r="AU131" s="30">
        <f>IF(AND(AT5=0,AT131&gt;=0),,AT131/AT5)</f>
        <v>0</v>
      </c>
      <c r="AV131" s="47">
        <f t="shared" si="25"/>
        <v>1</v>
      </c>
      <c r="AW131" s="72">
        <f t="shared" si="55"/>
        <v>10.833333333333334</v>
      </c>
      <c r="AX131" s="30">
        <f>IF(AND(AW5=0,AW131&gt;=0),,AW131/AW5)</f>
        <v>3.7356321839080461E-4</v>
      </c>
      <c r="AY131" s="46"/>
      <c r="AZ131" s="72">
        <f t="shared" si="54"/>
        <v>0</v>
      </c>
      <c r="BA131" s="30">
        <f>IF(AND(AZ5=0,AZ131&gt;=0),,AZ131/AZ5)</f>
        <v>0</v>
      </c>
      <c r="BB131" s="47">
        <f t="shared" si="27"/>
        <v>1</v>
      </c>
    </row>
    <row r="132" spans="1:220" s="6" customFormat="1" hidden="1" outlineLevel="1" x14ac:dyDescent="0.3">
      <c r="A132" s="29" t="s">
        <v>110</v>
      </c>
      <c r="B132" s="72"/>
      <c r="C132" s="30">
        <f>IF(AND(B5=0,B132&gt;=0),,B132/B5)</f>
        <v>0</v>
      </c>
      <c r="D132" s="46"/>
      <c r="E132" s="72"/>
      <c r="F132" s="30">
        <f>IF(AND(E5=0,E132&gt;=0),,E132/E5)</f>
        <v>0</v>
      </c>
      <c r="G132" s="15"/>
      <c r="H132" s="63"/>
      <c r="I132" s="30">
        <f>IF(AND(H5=0,H132&gt;=0),,H132/H5)</f>
        <v>0</v>
      </c>
      <c r="J132" s="15"/>
      <c r="K132" s="30">
        <f t="shared" si="18"/>
        <v>0</v>
      </c>
      <c r="L132" s="63">
        <f t="shared" si="50"/>
        <v>0</v>
      </c>
      <c r="M132" s="30">
        <f>IF(AND(L5=0,L132&gt;=0),,L132/L5)</f>
        <v>0</v>
      </c>
      <c r="N132" s="46"/>
      <c r="O132" s="72"/>
      <c r="P132" s="30">
        <f>IF(AND(O5=0,O132&gt;=0),,O132/O5)</f>
        <v>0</v>
      </c>
      <c r="Q132" s="15"/>
      <c r="R132" s="30">
        <f t="shared" si="20"/>
        <v>0</v>
      </c>
      <c r="S132" s="63">
        <f>+L132+O132</f>
        <v>0</v>
      </c>
      <c r="T132" s="30">
        <f>IF(AND(S5=0,S132&gt;=0),,S132/S5)</f>
        <v>0</v>
      </c>
      <c r="U132" s="46"/>
      <c r="V132" s="72"/>
      <c r="W132" s="30">
        <f>IF(AND(V5=0,V132&gt;=0),,V132/V5)</f>
        <v>0</v>
      </c>
      <c r="X132" s="47">
        <f t="shared" si="22"/>
        <v>0</v>
      </c>
      <c r="Y132" s="72"/>
      <c r="Z132" s="30">
        <f>IF(AND(Y5=0,Y132&gt;=0),,Y132/Y5)</f>
        <v>0</v>
      </c>
      <c r="AA132" s="15"/>
      <c r="AB132" s="30">
        <f t="shared" si="17"/>
        <v>0</v>
      </c>
      <c r="AC132" s="63">
        <f t="shared" si="52"/>
        <v>0</v>
      </c>
      <c r="AD132" s="30">
        <f>IF(AND(AC5=0,AC132&gt;=0),,AC132/AC5)</f>
        <v>0</v>
      </c>
      <c r="AE132" s="46"/>
      <c r="AF132" s="72"/>
      <c r="AG132" s="30">
        <f>IF(AND(AF5=0,AF132&gt;=0),,AF132/AF5)</f>
        <v>0</v>
      </c>
      <c r="AH132" s="15"/>
      <c r="AI132" s="30">
        <f t="shared" si="45"/>
        <v>0</v>
      </c>
      <c r="AJ132" s="63">
        <f t="shared" si="29"/>
        <v>0</v>
      </c>
      <c r="AK132" s="30">
        <f>IF(AND(AJ5=0,AJ132&gt;=0),,AJ132/AJ5)</f>
        <v>0</v>
      </c>
      <c r="AL132" s="46"/>
      <c r="AM132" s="72"/>
      <c r="AN132" s="30">
        <f>IF(AND(AM5=0,AM132&gt;=0),,AM132/AM5)</f>
        <v>0</v>
      </c>
      <c r="AO132" s="15"/>
      <c r="AP132" s="30">
        <f t="shared" si="46"/>
        <v>0</v>
      </c>
      <c r="AQ132" s="63">
        <f t="shared" si="31"/>
        <v>0</v>
      </c>
      <c r="AR132" s="30">
        <f>IF(AND(AQ5=0,AQ132&gt;=0),,AQ132/AQ5)</f>
        <v>0</v>
      </c>
      <c r="AS132" s="46"/>
      <c r="AT132" s="72">
        <f t="shared" si="53"/>
        <v>0</v>
      </c>
      <c r="AU132" s="30">
        <f>IF(AND(AT5=0,AT132&gt;=0),,AT132/AT5)</f>
        <v>0</v>
      </c>
      <c r="AV132" s="47">
        <f t="shared" si="25"/>
        <v>0</v>
      </c>
      <c r="AW132" s="72">
        <f t="shared" si="55"/>
        <v>0</v>
      </c>
      <c r="AX132" s="30">
        <f>IF(AND(AW5=0,AW132&gt;=0),,AW132/AW5)</f>
        <v>0</v>
      </c>
      <c r="AY132" s="46"/>
      <c r="AZ132" s="72">
        <f t="shared" si="54"/>
        <v>0</v>
      </c>
      <c r="BA132" s="30">
        <f>IF(AND(AZ5=0,AZ132&gt;=0),,AZ132/AZ5)</f>
        <v>0</v>
      </c>
      <c r="BB132" s="47">
        <f t="shared" si="27"/>
        <v>0</v>
      </c>
    </row>
    <row r="133" spans="1:220" s="6" customFormat="1" hidden="1" outlineLevel="1" x14ac:dyDescent="0.3">
      <c r="A133" s="29" t="s">
        <v>111</v>
      </c>
      <c r="B133" s="72">
        <v>1011.05</v>
      </c>
      <c r="C133" s="30">
        <f>IF(AND(B5=0,B133&gt;=0),,B133/B5)</f>
        <v>3.8080756967332208E-3</v>
      </c>
      <c r="D133" s="46"/>
      <c r="E133" s="72">
        <v>6.52</v>
      </c>
      <c r="F133" s="30">
        <f>IF(AND(E5=0,E133&gt;=0),,E133/E5)</f>
        <v>2.8570752488766698E-4</v>
      </c>
      <c r="G133" s="15"/>
      <c r="H133" s="63">
        <v>3.41</v>
      </c>
      <c r="I133" s="30">
        <f>IF(AND(H5=0,H133&gt;=0),,H133/H5)</f>
        <v>1.4190642332558744E-4</v>
      </c>
      <c r="J133" s="15"/>
      <c r="K133" s="30">
        <f t="shared" si="18"/>
        <v>-0.47699386503067481</v>
      </c>
      <c r="L133" s="63">
        <f t="shared" si="50"/>
        <v>9.93</v>
      </c>
      <c r="M133" s="30">
        <f>IF(AND(L5=0,L133&gt;=0),,L133/L5)</f>
        <v>2.1195096056687596E-4</v>
      </c>
      <c r="N133" s="46"/>
      <c r="O133" s="72">
        <v>12.93</v>
      </c>
      <c r="P133" s="30">
        <f>IF(AND(O5=0,O133&gt;=0),,O133/O5)</f>
        <v>5.2749049558405191E-4</v>
      </c>
      <c r="Q133" s="15"/>
      <c r="R133" s="30">
        <f t="shared" si="20"/>
        <v>2.7917888563049851</v>
      </c>
      <c r="S133" s="63">
        <f t="shared" si="51"/>
        <v>22.86</v>
      </c>
      <c r="T133" s="30">
        <f>IF(AND(S5=0,S133&gt;=0),,S133/S5)</f>
        <v>3.2033518887654975E-4</v>
      </c>
      <c r="U133" s="46"/>
      <c r="V133" s="72"/>
      <c r="W133" s="30">
        <f>IF(AND(V5=0,V133&gt;=0),,V133/V5)</f>
        <v>0</v>
      </c>
      <c r="X133" s="47">
        <f t="shared" si="22"/>
        <v>1</v>
      </c>
      <c r="Y133" s="72">
        <v>0.43</v>
      </c>
      <c r="Z133" s="30">
        <f>IF(AND(Y5=0,Y133&gt;=0),,Y133/Y5)</f>
        <v>1.8405091790044987E-5</v>
      </c>
      <c r="AA133" s="15"/>
      <c r="AB133" s="30">
        <f t="shared" ref="AB133:AB139" si="56">IF(AND(O133=0,Y133&gt;0),100%,IF(AND(O133&lt;0,Y133=0),(O133-Y133)/O133,IF(AND(O133&gt;0,Y133&gt;0),(Y133-O133)/O133,IF(AND(O133=0,Y133=0),0,(Y133-O133)/O133))))</f>
        <v>-0.96674400618716161</v>
      </c>
      <c r="AC133" s="63">
        <f t="shared" si="52"/>
        <v>23.29</v>
      </c>
      <c r="AD133" s="30">
        <f>IF(AND(AC5=0,AC133&gt;=0),,AC133/AC5)</f>
        <v>2.4586741633883465E-4</v>
      </c>
      <c r="AE133" s="46"/>
      <c r="AF133" s="72">
        <v>7.32</v>
      </c>
      <c r="AG133" s="30">
        <f>IF(AND(AF5=0,AF133&gt;=0),,AF133/AF5)</f>
        <v>2.2852782810211698E-4</v>
      </c>
      <c r="AH133" s="15"/>
      <c r="AI133" s="30">
        <f t="shared" si="45"/>
        <v>1</v>
      </c>
      <c r="AJ133" s="63">
        <f t="shared" si="29"/>
        <v>30.61</v>
      </c>
      <c r="AK133" s="30">
        <f>IF(AND(AJ5=0,AJ133&gt;=0),,AJ133/AJ5)</f>
        <v>2.4148575352390904E-4</v>
      </c>
      <c r="AL133" s="46"/>
      <c r="AM133" s="72">
        <v>0.13</v>
      </c>
      <c r="AN133" s="30">
        <f>IF(AND(AM5=0,AM133&gt;=0),,AM133/AM5)</f>
        <v>3.5270822944267212E-6</v>
      </c>
      <c r="AO133" s="15"/>
      <c r="AP133" s="30">
        <f t="shared" si="46"/>
        <v>-0.99441820523829971</v>
      </c>
      <c r="AQ133" s="63">
        <f t="shared" si="31"/>
        <v>30.74</v>
      </c>
      <c r="AR133" s="30">
        <f>IF(AND(AQ5=0,AQ133&gt;=0),,AQ133/AQ5)</f>
        <v>1.8788052070163412E-4</v>
      </c>
      <c r="AS133" s="46"/>
      <c r="AT133" s="72">
        <f t="shared" si="53"/>
        <v>0</v>
      </c>
      <c r="AU133" s="30">
        <f>IF(AND(AT5=0,AT133&gt;=0),,AT133/AT5)</f>
        <v>0</v>
      </c>
      <c r="AV133" s="47">
        <f t="shared" si="25"/>
        <v>1</v>
      </c>
      <c r="AW133" s="72">
        <f t="shared" si="55"/>
        <v>5.1233333333333331</v>
      </c>
      <c r="AX133" s="30">
        <f>IF(AND(AW5=0,AW133&gt;=0),,AW133/AW5)</f>
        <v>1.7666666666666666E-4</v>
      </c>
      <c r="AY133" s="46"/>
      <c r="AZ133" s="72">
        <f t="shared" si="54"/>
        <v>0</v>
      </c>
      <c r="BA133" s="30">
        <f>IF(AND(AZ5=0,AZ133&gt;=0),,AZ133/AZ5)</f>
        <v>0</v>
      </c>
      <c r="BB133" s="47">
        <f t="shared" si="27"/>
        <v>1</v>
      </c>
    </row>
    <row r="134" spans="1:220" s="6" customFormat="1" hidden="1" outlineLevel="1" x14ac:dyDescent="0.3">
      <c r="A134" s="29" t="s">
        <v>112</v>
      </c>
      <c r="B134" s="72">
        <v>47.45</v>
      </c>
      <c r="C134" s="30">
        <f>IF(AND(B5=0,B134&gt;=0),,B134/B5)</f>
        <v>1.7871835399831001E-4</v>
      </c>
      <c r="D134" s="46"/>
      <c r="E134" s="72">
        <v>0.14000000000000001</v>
      </c>
      <c r="F134" s="30">
        <f>IF(AND(E5=0,E134&gt;=0),,E134/E5)</f>
        <v>6.13482415402966E-6</v>
      </c>
      <c r="G134" s="15"/>
      <c r="H134" s="63">
        <v>0.2</v>
      </c>
      <c r="I134" s="30">
        <f>IF(AND(H5=0,H134&gt;=0),,H134/H5)</f>
        <v>8.3229573797998501E-6</v>
      </c>
      <c r="J134" s="15"/>
      <c r="K134" s="30">
        <f t="shared" si="18"/>
        <v>0.42857142857142849</v>
      </c>
      <c r="L134" s="63">
        <f t="shared" si="50"/>
        <v>0.34</v>
      </c>
      <c r="M134" s="30">
        <f>IF(AND(L5=0,L134&gt;=0),,L134/L5)</f>
        <v>7.2571325873854822E-6</v>
      </c>
      <c r="N134" s="46"/>
      <c r="O134" s="72">
        <v>0.01</v>
      </c>
      <c r="P134" s="30">
        <f>IF(AND(O5=0,O134&gt;=0),,O134/O5)</f>
        <v>4.0795861994126211E-7</v>
      </c>
      <c r="Q134" s="15"/>
      <c r="R134" s="30">
        <f t="shared" si="20"/>
        <v>-0.95</v>
      </c>
      <c r="S134" s="63">
        <f t="shared" si="51"/>
        <v>0.35000000000000003</v>
      </c>
      <c r="T134" s="30">
        <f>IF(AND(S5=0,S134&gt;=0),,S134/S5)</f>
        <v>4.9045195147328271E-6</v>
      </c>
      <c r="U134" s="46"/>
      <c r="V134" s="72"/>
      <c r="W134" s="30">
        <f>IF(AND(V5=0,V134&gt;=0),,V134/V5)</f>
        <v>0</v>
      </c>
      <c r="X134" s="47">
        <f t="shared" ref="X134:X139" si="57">IF(AND(V134=0,S134&gt;0),100%,IF(AND(V134&lt;0,S134=0),(V134-S134)/V134,IF(AND(V134&gt;0,S134&gt;0),(S134-V134)/V134,IF(AND(V134=0,S134=0),0,(S134-V134)/V134))))</f>
        <v>1</v>
      </c>
      <c r="Y134" s="72">
        <v>0.4</v>
      </c>
      <c r="Z134" s="30">
        <f>IF(AND(Y5=0,Y134&gt;=0),,Y134/Y5)</f>
        <v>1.71210156186465E-5</v>
      </c>
      <c r="AA134" s="15"/>
      <c r="AB134" s="30">
        <f t="shared" si="56"/>
        <v>39</v>
      </c>
      <c r="AC134" s="63">
        <f t="shared" si="52"/>
        <v>0.75</v>
      </c>
      <c r="AD134" s="30">
        <f>IF(AND(AC5=0,AC134&gt;=0),,AC134/AC5)</f>
        <v>7.9175853264974664E-6</v>
      </c>
      <c r="AE134" s="46"/>
      <c r="AF134" s="72">
        <v>30.95</v>
      </c>
      <c r="AG134" s="30">
        <f>IF(AND(AF5=0,AF134&gt;=0),,AF134/AF5)</f>
        <v>9.6624812565034425E-4</v>
      </c>
      <c r="AH134" s="15"/>
      <c r="AI134" s="30">
        <f t="shared" si="45"/>
        <v>1</v>
      </c>
      <c r="AJ134" s="63">
        <f t="shared" si="29"/>
        <v>31.7</v>
      </c>
      <c r="AK134" s="30">
        <f>IF(AND(AJ5=0,AJ134&gt;=0),,AJ134/AJ5)</f>
        <v>2.500848868574948E-4</v>
      </c>
      <c r="AL134" s="46"/>
      <c r="AM134" s="72">
        <v>4.17</v>
      </c>
      <c r="AN134" s="30">
        <f>IF(AND(AM5=0,AM134&gt;=0),,AM134/AM5)</f>
        <v>1.1313794744430329E-4</v>
      </c>
      <c r="AO134" s="15"/>
      <c r="AP134" s="30">
        <f t="shared" si="46"/>
        <v>4.5599999999999996</v>
      </c>
      <c r="AQ134" s="63">
        <f t="shared" si="31"/>
        <v>35.869999999999997</v>
      </c>
      <c r="AR134" s="30">
        <f>IF(AND(AQ5=0,AQ134&gt;=0),,AQ134/AQ5)</f>
        <v>2.1923468697357241E-4</v>
      </c>
      <c r="AS134" s="46"/>
      <c r="AT134" s="72">
        <f t="shared" si="53"/>
        <v>0</v>
      </c>
      <c r="AU134" s="30">
        <f>IF(AND(AT5=0,AT134&gt;=0),,AT134/AT5)</f>
        <v>0</v>
      </c>
      <c r="AV134" s="47">
        <f t="shared" ref="AV134:AV139" si="58">IF(AND(AT134=0,AQ134&gt;0),100%,IF(AND(AT134&lt;0,AQ134=0),(AT134-AQ134)/AT134,IF(AND(AT134&gt;0,AQ134&gt;0),(AQ134-AT134)/AT134,IF(AND(AT134=0,AQ134=0),0,(AQ134-AT134)/AT134))))</f>
        <v>1</v>
      </c>
      <c r="AW134" s="72">
        <f t="shared" si="55"/>
        <v>5.9783333333333326</v>
      </c>
      <c r="AX134" s="30">
        <f>IF(AND(AW5=0,AW134&gt;=0),,AW134/AW5)</f>
        <v>2.0614942528735631E-4</v>
      </c>
      <c r="AY134" s="46"/>
      <c r="AZ134" s="72">
        <f t="shared" si="54"/>
        <v>0</v>
      </c>
      <c r="BA134" s="30">
        <f>IF(AND(AZ5=0,AZ134&gt;=0),,AZ134/AZ5)</f>
        <v>0</v>
      </c>
      <c r="BB134" s="47">
        <f t="shared" ref="BB134:BB139" si="59">IF(AND(AZ134=0,AW134&gt;0),100%,IF(AND(AZ134&lt;0,AW134=0),(AZ134-AW134)/AZ134,IF(AND(AZ134&gt;0,AW134&gt;0),(AW134-AZ134)/AZ134,IF(AND(AZ134=0,AW134=0),0,(AW134-AZ134)/AZ134))))</f>
        <v>1</v>
      </c>
    </row>
    <row r="135" spans="1:220" s="6" customFormat="1" hidden="1" outlineLevel="1" x14ac:dyDescent="0.3">
      <c r="A135" s="29"/>
      <c r="B135" s="72"/>
      <c r="C135" s="15"/>
      <c r="D135" s="46"/>
      <c r="E135" s="72"/>
      <c r="F135" s="15"/>
      <c r="G135" s="15"/>
      <c r="H135" s="63"/>
      <c r="I135" s="15"/>
      <c r="J135" s="15"/>
      <c r="K135" s="32">
        <f>IF(AND(E135=0,H135&gt;0),100%,IF(AND(E135&lt;0,H135=0),(E135-H135)/E135,IF(AND(E135&gt;0,H135&gt;0),(H135-E135)/E135,IF(AND(E135=0,H135=0),0,(H135-E135)/E135))))</f>
        <v>0</v>
      </c>
      <c r="L135" s="63"/>
      <c r="M135" s="15"/>
      <c r="N135" s="46"/>
      <c r="O135" s="72"/>
      <c r="P135" s="15"/>
      <c r="Q135" s="15"/>
      <c r="R135" s="32">
        <f>IF(AND(H135=0,O135&gt;0),100%,IF(AND(H135&lt;0,O135=0),(H135-O135)/H135,IF(AND(H135&gt;0,O135&gt;0),(O135-H135)/H135,IF(AND(H135=0,O135=0),0,(O135-H135)/H135))))</f>
        <v>0</v>
      </c>
      <c r="S135" s="63"/>
      <c r="T135" s="15"/>
      <c r="U135" s="46"/>
      <c r="V135" s="72"/>
      <c r="W135" s="15"/>
      <c r="X135" s="92">
        <f t="shared" si="57"/>
        <v>0</v>
      </c>
      <c r="Y135" s="72"/>
      <c r="Z135" s="15"/>
      <c r="AA135" s="15"/>
      <c r="AB135" s="32">
        <f t="shared" si="56"/>
        <v>0</v>
      </c>
      <c r="AC135" s="63"/>
      <c r="AD135" s="15"/>
      <c r="AE135" s="46"/>
      <c r="AF135" s="72"/>
      <c r="AG135" s="15"/>
      <c r="AH135" s="15"/>
      <c r="AI135" s="32">
        <f t="shared" si="45"/>
        <v>0</v>
      </c>
      <c r="AJ135" s="63">
        <f t="shared" si="29"/>
        <v>0</v>
      </c>
      <c r="AK135" s="15"/>
      <c r="AL135" s="46"/>
      <c r="AM135" s="72"/>
      <c r="AN135" s="15"/>
      <c r="AO135" s="15"/>
      <c r="AP135" s="32">
        <f t="shared" si="46"/>
        <v>0</v>
      </c>
      <c r="AQ135" s="63">
        <f t="shared" si="31"/>
        <v>0</v>
      </c>
      <c r="AR135" s="15"/>
      <c r="AS135" s="46"/>
      <c r="AT135" s="72">
        <f t="shared" si="53"/>
        <v>0</v>
      </c>
      <c r="AU135" s="15"/>
      <c r="AV135" s="92">
        <f t="shared" si="58"/>
        <v>0</v>
      </c>
      <c r="AW135" s="72"/>
      <c r="AX135" s="15"/>
      <c r="AY135" s="46"/>
      <c r="AZ135" s="72">
        <f t="shared" si="54"/>
        <v>0</v>
      </c>
      <c r="BA135" s="15"/>
      <c r="BB135" s="92">
        <f t="shared" si="59"/>
        <v>0</v>
      </c>
    </row>
    <row r="136" spans="1:220" s="3" customFormat="1" hidden="1" outlineLevel="1" x14ac:dyDescent="0.3">
      <c r="B136" s="73"/>
      <c r="C136" s="15"/>
      <c r="D136" s="46"/>
      <c r="E136" s="73"/>
      <c r="F136" s="15"/>
      <c r="G136" s="15"/>
      <c r="H136" s="59"/>
      <c r="I136" s="15"/>
      <c r="J136" s="15"/>
      <c r="K136" s="15">
        <f>IF(AND(E136=0,H136&gt;0),100%,IF(AND(E136&lt;0,H136=0),(E136-H136)/E136,IF(AND(E136&gt;0,H136&gt;0),(H136-E136)/E136,IF(AND(E136=0,H136=0),0,(H136-E136)/E136))))</f>
        <v>0</v>
      </c>
      <c r="L136" s="59"/>
      <c r="M136" s="15"/>
      <c r="N136" s="46"/>
      <c r="O136" s="73"/>
      <c r="P136" s="15"/>
      <c r="Q136" s="15"/>
      <c r="R136" s="15">
        <f>IF(AND(H136=0,O136&gt;0),100%,IF(AND(H136&lt;0,O136=0),(H136-O136)/H136,IF(AND(H136&gt;0,O136&gt;0),(O136-H136)/H136,IF(AND(H136=0,O136=0),0,(O136-H136)/H136))))</f>
        <v>0</v>
      </c>
      <c r="S136" s="59"/>
      <c r="T136" s="15"/>
      <c r="U136" s="46"/>
      <c r="V136" s="73"/>
      <c r="W136" s="15"/>
      <c r="X136" s="46">
        <f t="shared" si="57"/>
        <v>0</v>
      </c>
      <c r="Y136" s="73"/>
      <c r="Z136" s="15"/>
      <c r="AA136" s="15"/>
      <c r="AB136" s="15">
        <f t="shared" si="56"/>
        <v>0</v>
      </c>
      <c r="AC136" s="59"/>
      <c r="AD136" s="15"/>
      <c r="AE136" s="46"/>
      <c r="AF136" s="73"/>
      <c r="AG136" s="15"/>
      <c r="AH136" s="15"/>
      <c r="AI136" s="15">
        <f t="shared" si="45"/>
        <v>0</v>
      </c>
      <c r="AJ136" s="59">
        <f>+AC136+AF136</f>
        <v>0</v>
      </c>
      <c r="AK136" s="15"/>
      <c r="AL136" s="46"/>
      <c r="AM136" s="73"/>
      <c r="AN136" s="15"/>
      <c r="AO136" s="15"/>
      <c r="AP136" s="15">
        <f t="shared" si="46"/>
        <v>0</v>
      </c>
      <c r="AQ136" s="59">
        <f>+AJ136+AM136</f>
        <v>0</v>
      </c>
      <c r="AR136" s="15"/>
      <c r="AS136" s="46"/>
      <c r="AT136" s="72">
        <f t="shared" si="53"/>
        <v>0</v>
      </c>
      <c r="AU136" s="15"/>
      <c r="AV136" s="46">
        <f t="shared" si="58"/>
        <v>0</v>
      </c>
      <c r="AW136" s="72"/>
      <c r="AX136" s="15"/>
      <c r="AY136" s="46"/>
      <c r="AZ136" s="72">
        <f t="shared" si="54"/>
        <v>0</v>
      </c>
      <c r="BA136" s="15"/>
      <c r="BB136" s="46">
        <f t="shared" si="59"/>
        <v>0</v>
      </c>
    </row>
    <row r="137" spans="1:220" s="41" customFormat="1" ht="16.2" collapsed="1" thickBot="1" x14ac:dyDescent="0.35">
      <c r="A137" s="56" t="s">
        <v>113</v>
      </c>
      <c r="B137" s="77">
        <f>+B112-B116+B125</f>
        <v>17014.22999999997</v>
      </c>
      <c r="C137" s="57">
        <f>IF(AND(B5=0,B137&lt;=0),,B137/B5)</f>
        <v>6.4083354692279465E-2</v>
      </c>
      <c r="D137" s="58"/>
      <c r="E137" s="77">
        <f>+E112-E116+E125</f>
        <v>-520.24</v>
      </c>
      <c r="F137" s="57">
        <f>IF(AND(E5=0,E137&lt;=0),,E137/E5)</f>
        <v>-2.2797006556374212E-2</v>
      </c>
      <c r="G137" s="57"/>
      <c r="H137" s="67">
        <f>+H112-H116+H125</f>
        <v>1208.6299999999965</v>
      </c>
      <c r="I137" s="57">
        <f>IF(AND(H5=0,H137&lt;=0),,H137/H5)</f>
        <v>5.0296879889737314E-2</v>
      </c>
      <c r="J137" s="57"/>
      <c r="K137" s="57">
        <f>IF(AND(E137=0,H137&gt;0),100%,IF(AND(E137&lt;0,H137=0),(E137-H137)/E137,IF(AND(E137&gt;0,H137&gt;0),(H137-E137)/E137,IF(AND(E137=0,H137=0),0,(H137-E137)/E137))))</f>
        <v>-3.3232162079040375</v>
      </c>
      <c r="L137" s="67">
        <f>+L112-L116+L125</f>
        <v>688.38999999999407</v>
      </c>
      <c r="M137" s="57">
        <f>IF(AND(L5=0,L137&lt;=0),,L137/L5)</f>
        <v>1.4693345593618378E-2</v>
      </c>
      <c r="N137" s="58"/>
      <c r="O137" s="77">
        <f>+O112-O116+O125</f>
        <v>3355.4800000000023</v>
      </c>
      <c r="P137" s="57">
        <f>IF(AND(O5=0,O137&lt;=0),,O137/O5)</f>
        <v>0.13688969900405071</v>
      </c>
      <c r="Q137" s="57"/>
      <c r="R137" s="57">
        <f>IF(AND(H137=0,O137&gt;0),100%,IF(AND(H137&lt;0,O137=0),(H137-O137)/H137,IF(AND(H137&gt;0,O137&gt;0),(O137-H137)/H137,IF(AND(H137=0,O137=0),0,(O137-H137)/H137))))</f>
        <v>1.7762673440176167</v>
      </c>
      <c r="S137" s="67">
        <f>+S112-S116+S125</f>
        <v>4043.8699999999972</v>
      </c>
      <c r="T137" s="57">
        <f>IF(AND(S5=0,S137&lt;=0),,S137/S5)</f>
        <v>5.666639808583606E-2</v>
      </c>
      <c r="U137" s="58"/>
      <c r="V137" s="77">
        <f>+V112-V116+V125</f>
        <v>764.91000000000349</v>
      </c>
      <c r="W137" s="57">
        <f>IF(AND(V5=0,V137&lt;=0),,V137/V5)</f>
        <v>1.3419473684210587E-2</v>
      </c>
      <c r="X137" s="58">
        <f t="shared" si="57"/>
        <v>4.2867265429919579</v>
      </c>
      <c r="Y137" s="77">
        <f>+Y112-Y116+Y125</f>
        <v>1810.8299999999979</v>
      </c>
      <c r="Z137" s="57">
        <f>IF(AND(Y5=0,Y137&lt;=0),,Y137/Y5)</f>
        <v>7.7508121781784012E-2</v>
      </c>
      <c r="AA137" s="57"/>
      <c r="AB137" s="57">
        <f t="shared" si="56"/>
        <v>-0.460336524133657</v>
      </c>
      <c r="AC137" s="67">
        <f>+AC112-AC116+AC125</f>
        <v>5854.7000000000025</v>
      </c>
      <c r="AD137" s="57">
        <f>IF(AND(AC5=0,AC137&lt;=0),,AC137/AC5)</f>
        <v>6.1806782414726306E-2</v>
      </c>
      <c r="AE137" s="58"/>
      <c r="AF137" s="77">
        <f>+AF112-AF116+AF125</f>
        <v>4871.8900000000003</v>
      </c>
      <c r="AG137" s="57">
        <f>IF(AND(AF5=0,AF137&lt;=0),,AF137/AF5)</f>
        <v>0.15209869405087742</v>
      </c>
      <c r="AH137" s="57"/>
      <c r="AI137" s="57">
        <f t="shared" si="45"/>
        <v>5.3692329816579445</v>
      </c>
      <c r="AJ137" s="67">
        <f>+AC137+AF137</f>
        <v>10726.590000000004</v>
      </c>
      <c r="AK137" s="57">
        <f>IF(AND(AJ5=0,AJ137&lt;=0),,AJ137/AJ5)</f>
        <v>8.462328222450273E-2</v>
      </c>
      <c r="AL137" s="58"/>
      <c r="AM137" s="77">
        <f>+AM112-AM116+AM125</f>
        <v>3934.4300000000026</v>
      </c>
      <c r="AN137" s="57">
        <f>IF(AND(AM5=0,AM137&lt;=0),,AM137/AM5)</f>
        <v>0.1067466030127795</v>
      </c>
      <c r="AO137" s="57"/>
      <c r="AP137" s="57">
        <f t="shared" si="46"/>
        <v>-0.32798777050916345</v>
      </c>
      <c r="AQ137" s="67">
        <f>+AJ137+AM137</f>
        <v>14661.020000000006</v>
      </c>
      <c r="AR137" s="57">
        <f>IF(AND(AQ5=0,AQ137&lt;=0),,AQ137/AQ5)</f>
        <v>8.9607029005109723E-2</v>
      </c>
      <c r="AS137" s="58"/>
      <c r="AT137" s="77">
        <f>+AT112-AT116+AT125</f>
        <v>1529.820000000007</v>
      </c>
      <c r="AU137" s="57">
        <f>IF(AND(AT5=0,AT137&lt;=0),,AT137/AT5)</f>
        <v>1.3419473684210587E-2</v>
      </c>
      <c r="AV137" s="58">
        <f t="shared" si="58"/>
        <v>8.5834934828933722</v>
      </c>
      <c r="AW137" s="77">
        <f>+AW112-AW116+AW125</f>
        <v>2350.1876666666717</v>
      </c>
      <c r="AX137" s="57">
        <f>IF(AND(AW5=0,AW137&lt;=0),,AW137/AW5)</f>
        <v>8.1040954022988679E-2</v>
      </c>
      <c r="AY137" s="58"/>
      <c r="AZ137" s="77">
        <f>+AZ112-AZ116+AZ125</f>
        <v>254.97000000000025</v>
      </c>
      <c r="BA137" s="57">
        <f>IF(AND(AZ5=0,AZ137&lt;=0),,AZ137/AZ5)</f>
        <v>1.341947368421054E-2</v>
      </c>
      <c r="BB137" s="58">
        <f t="shared" si="59"/>
        <v>8.2175066347674992</v>
      </c>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c r="HL137" s="34"/>
    </row>
    <row r="138" spans="1:220" s="8" customFormat="1" ht="18" customHeight="1" collapsed="1" thickTop="1" x14ac:dyDescent="0.3">
      <c r="A138" s="26" t="s">
        <v>28</v>
      </c>
      <c r="B138" s="79">
        <v>2262.08</v>
      </c>
      <c r="C138" s="27">
        <f>IF(AND(B5=0,B138&gt;=0),,B138/B5)</f>
        <v>8.5200255893044686E-3</v>
      </c>
      <c r="D138" s="49">
        <f>IF(AND(B124=0,B138&gt;=0),"Validar",B138/B124)</f>
        <v>3.1195277461285149E-2</v>
      </c>
      <c r="E138" s="79"/>
      <c r="F138" s="27">
        <f>IF(AND(E5=0,E138&gt;=0),,E138/E5)</f>
        <v>0</v>
      </c>
      <c r="G138" s="36">
        <f>IF(AND(E124=0,E138&gt;=0),"Validar",E138/E124)</f>
        <v>0</v>
      </c>
      <c r="H138" s="61"/>
      <c r="I138" s="27">
        <f>IF(AND(H5=0,H138&gt;=0),,H138/H5)</f>
        <v>0</v>
      </c>
      <c r="J138" s="27">
        <f>IF(AND(H124=0,H138&gt;=0),,H138/H124)</f>
        <v>0</v>
      </c>
      <c r="K138" s="27">
        <f>IF(AND(E138=0,H138&gt;0),100%,IF(AND(E138&lt;0,H138=0),(E138-H138)/E138,IF(AND(E138&gt;0,H138&gt;0),(H138-E138)/E138,IF(AND(E138=0,H138=0),0,(H138-E138)/E138))))</f>
        <v>0</v>
      </c>
      <c r="L138" s="69">
        <f>+E138+H138</f>
        <v>0</v>
      </c>
      <c r="M138" s="27">
        <f>IF(AND(L5=0,L138&gt;=0),,L138/L5)</f>
        <v>0</v>
      </c>
      <c r="N138" s="49">
        <f>IF(AND(L124=0,L138&gt;=0),,L138/L124)</f>
        <v>0</v>
      </c>
      <c r="O138" s="79"/>
      <c r="P138" s="27">
        <f>IF(AND(O5=0,O138&gt;=0),,O138/O5)</f>
        <v>0</v>
      </c>
      <c r="Q138" s="27">
        <f>IF(AND(O124=0,O138&gt;=0),,O138/O124)</f>
        <v>0</v>
      </c>
      <c r="R138" s="27">
        <f>IF(AND(H138=0,O138&gt;0),100%,IF(AND(H138&lt;0,O138=0),(H138-O138)/H138,IF(AND(H138&gt;0,O138&gt;0),(O138-H138)/H138,IF(AND(H138=0,O138=0),0,(O138-H138)/H138))))</f>
        <v>0</v>
      </c>
      <c r="S138" s="69">
        <f>+L138+O138</f>
        <v>0</v>
      </c>
      <c r="T138" s="27">
        <f>IF(AND(S5=0,S138&gt;=0),,S138/S5)</f>
        <v>0</v>
      </c>
      <c r="U138" s="49">
        <f>IF(AND(S124=0,S138&gt;=0),,S138/S124)</f>
        <v>0</v>
      </c>
      <c r="V138" s="79">
        <f>166.67*3</f>
        <v>500.01</v>
      </c>
      <c r="W138" s="27">
        <f>IF(AND(V5=0,V138&gt;=0),,V138/V5)</f>
        <v>8.7721052631578953E-3</v>
      </c>
      <c r="X138" s="49">
        <f t="shared" si="57"/>
        <v>-1</v>
      </c>
      <c r="Y138" s="79"/>
      <c r="Z138" s="27">
        <f>IF(AND(Y5=0,Y138&gt;=0),,Y138/Y5)</f>
        <v>0</v>
      </c>
      <c r="AA138" s="27">
        <f>IF(AND(Y124=0,Y138&gt;=0),,Y138/Y124)</f>
        <v>0</v>
      </c>
      <c r="AB138" s="27">
        <f t="shared" si="56"/>
        <v>0</v>
      </c>
      <c r="AC138" s="69">
        <f>+S138+Y138</f>
        <v>0</v>
      </c>
      <c r="AD138" s="27">
        <f>IF(AND(AC5=0,AC138&gt;=0),,AC138/AC5)</f>
        <v>0</v>
      </c>
      <c r="AE138" s="49">
        <f>IF(AND(AC124=0,AC138&gt;=0),,AC138/AC124)</f>
        <v>0</v>
      </c>
      <c r="AF138" s="79"/>
      <c r="AG138" s="27">
        <f>IF(AND(AF5=0,AF138&gt;=0),,AF138/AF5)</f>
        <v>0</v>
      </c>
      <c r="AH138" s="27">
        <f>IF(AND(AF124=0,AF138&gt;=0),,AF138/AF124)</f>
        <v>0</v>
      </c>
      <c r="AI138" s="27">
        <f t="shared" si="45"/>
        <v>-1</v>
      </c>
      <c r="AJ138" s="69">
        <f>+AC138+AF138</f>
        <v>0</v>
      </c>
      <c r="AK138" s="27">
        <f>IF(AND(AJ5=0,AJ138&gt;=0),,AJ138/AJ5)</f>
        <v>0</v>
      </c>
      <c r="AL138" s="49">
        <f>IF(AND(AJ124=0,AJ138&gt;=0),,AJ138/AJ124)</f>
        <v>0</v>
      </c>
      <c r="AM138" s="79"/>
      <c r="AN138" s="27">
        <f>IF(AND(AM5=0,AM138&gt;=0),,AM138/AM5)</f>
        <v>0</v>
      </c>
      <c r="AO138" s="27">
        <f>IF(AND(AM124=0,AM138&gt;=0),,AM138/AM124)</f>
        <v>0</v>
      </c>
      <c r="AP138" s="27">
        <f t="shared" si="46"/>
        <v>0</v>
      </c>
      <c r="AQ138" s="69">
        <f>+AJ138+AM138</f>
        <v>0</v>
      </c>
      <c r="AR138" s="27">
        <f>IF(AND(AQ5=0,AQ138&gt;=0),,AQ138/AQ5)</f>
        <v>0</v>
      </c>
      <c r="AS138" s="49">
        <f>IF(AND(AQ124=0,AQ138&gt;=0),,AQ138/AQ124)</f>
        <v>0</v>
      </c>
      <c r="AT138" s="79">
        <f>+V138*2</f>
        <v>1000.02</v>
      </c>
      <c r="AU138" s="27">
        <f>IF(AND(AT5=0,AT138&gt;=0),,AT138/AT5)</f>
        <v>8.7721052631578953E-3</v>
      </c>
      <c r="AV138" s="49">
        <f t="shared" si="58"/>
        <v>-1</v>
      </c>
      <c r="AW138" s="79">
        <v>250</v>
      </c>
      <c r="AX138" s="27">
        <f>IF(AND(AW5=0,AW138&gt;=0),,AW138/AW5)</f>
        <v>8.6206896551724137E-3</v>
      </c>
      <c r="AY138" s="49">
        <f>IF(AND(AW124=0,AW138&gt;=0),,AW138/AW124)</f>
        <v>3.31686810522627E-2</v>
      </c>
      <c r="AZ138" s="79">
        <f>+AT138/6</f>
        <v>166.67</v>
      </c>
      <c r="BA138" s="27">
        <f>IF(AND(AZ5=0,AZ138&gt;=0),,AZ138/AZ5)</f>
        <v>8.7721052631578936E-3</v>
      </c>
      <c r="BB138" s="49">
        <f t="shared" si="59"/>
        <v>0.49997000059998814</v>
      </c>
    </row>
    <row r="139" spans="1:220" s="41" customFormat="1" ht="16.2" thickBot="1" x14ac:dyDescent="0.35">
      <c r="A139" s="56" t="s">
        <v>114</v>
      </c>
      <c r="B139" s="77">
        <f>+B137-B138</f>
        <v>14752.149999999971</v>
      </c>
      <c r="C139" s="57">
        <f>IF(AND(B5=0,B139&lt;=0),,B139/B5)</f>
        <v>5.5563329102974998E-2</v>
      </c>
      <c r="D139" s="58"/>
      <c r="E139" s="77">
        <f>+E137-E138</f>
        <v>-520.24</v>
      </c>
      <c r="F139" s="57">
        <f>IF(AND(E5=0,E139&lt;=0),,E139/E5)</f>
        <v>-2.2797006556374212E-2</v>
      </c>
      <c r="G139" s="57"/>
      <c r="H139" s="67">
        <f>+H137-H138</f>
        <v>1208.6299999999965</v>
      </c>
      <c r="I139" s="57">
        <f>IF(AND(H5=0,H139&lt;=0),,H139/H5)</f>
        <v>5.0296879889737314E-2</v>
      </c>
      <c r="J139" s="57"/>
      <c r="K139" s="57">
        <f>IF(AND(E139=0,H139&gt;0),100%,IF(AND(E139&lt;0,H139=0),(E139-H139)/E139,IF(AND(E139&gt;0,H139&gt;0),(H139-E139)/E139,IF(AND(E139=0,H139=0),0,(H139-E139)/E139))))</f>
        <v>-3.3232162079040375</v>
      </c>
      <c r="L139" s="67">
        <f>+L137-L138</f>
        <v>688.38999999999407</v>
      </c>
      <c r="M139" s="57">
        <f>IF(AND(L5=0,L139&lt;=0),,L139/L5)</f>
        <v>1.4693345593618378E-2</v>
      </c>
      <c r="N139" s="58"/>
      <c r="O139" s="77">
        <f>+O137-O138</f>
        <v>3355.4800000000023</v>
      </c>
      <c r="P139" s="57">
        <f>IF(AND(O5=0,O139&lt;=0),,O139/O5)</f>
        <v>0.13688969900405071</v>
      </c>
      <c r="Q139" s="57"/>
      <c r="R139" s="57">
        <f>IF(AND(H139=0,O139&gt;0),100%,IF(AND(H139&lt;0,O139=0),(H139-O139)/H139,IF(AND(H139&gt;0,O139&gt;0),(O139-H139)/H139,IF(AND(H139=0,O139=0),0,(O139-H139)/H139))))</f>
        <v>1.7762673440176167</v>
      </c>
      <c r="S139" s="67">
        <f>+S137-S138</f>
        <v>4043.8699999999972</v>
      </c>
      <c r="T139" s="57">
        <f>IF(AND(S5=0,S139&lt;=0),,S139/S5)</f>
        <v>5.666639808583606E-2</v>
      </c>
      <c r="U139" s="58"/>
      <c r="V139" s="77">
        <f>+V137-V138</f>
        <v>264.9000000000035</v>
      </c>
      <c r="W139" s="57">
        <f>IF(AND(V5=0,V139&lt;=0),,V139/V5)</f>
        <v>4.6473684210526934E-3</v>
      </c>
      <c r="X139" s="58">
        <f t="shared" si="57"/>
        <v>14.265647414118323</v>
      </c>
      <c r="Y139" s="77">
        <f>+Y137-Y138</f>
        <v>1810.8299999999979</v>
      </c>
      <c r="Z139" s="57">
        <f>IF(AND(Y5=0,Y139&lt;=0),,Y139/Y5)</f>
        <v>7.7508121781784012E-2</v>
      </c>
      <c r="AA139" s="57"/>
      <c r="AB139" s="57">
        <f t="shared" si="56"/>
        <v>-0.460336524133657</v>
      </c>
      <c r="AC139" s="67">
        <f>+AC137-AC138</f>
        <v>5854.7000000000025</v>
      </c>
      <c r="AD139" s="57">
        <f>IF(AND(AC5=0,AC139&lt;=0),,AC139/AC5)</f>
        <v>6.1806782414726306E-2</v>
      </c>
      <c r="AE139" s="58"/>
      <c r="AF139" s="77">
        <f>+AF137-AF138</f>
        <v>4871.8900000000003</v>
      </c>
      <c r="AG139" s="57">
        <f>IF(AND(AF5=0,AF139&lt;=0),,AF139/AF5)</f>
        <v>0.15209869405087742</v>
      </c>
      <c r="AH139" s="57"/>
      <c r="AI139" s="57">
        <f t="shared" si="45"/>
        <v>17.39143072857658</v>
      </c>
      <c r="AJ139" s="67">
        <f>+AC139+AF139</f>
        <v>10726.590000000004</v>
      </c>
      <c r="AK139" s="57">
        <f>IF(AND(AJ5=0,AJ139&lt;=0),,AJ139/AJ5)</f>
        <v>8.462328222450273E-2</v>
      </c>
      <c r="AL139" s="58"/>
      <c r="AM139" s="77">
        <f>+AM137-AM138</f>
        <v>3934.4300000000026</v>
      </c>
      <c r="AN139" s="57">
        <f>IF(AND(AM5=0,AM139&lt;=0),,AM139/AM5)</f>
        <v>0.1067466030127795</v>
      </c>
      <c r="AO139" s="57"/>
      <c r="AP139" s="57">
        <f t="shared" si="46"/>
        <v>-0.32798777050916345</v>
      </c>
      <c r="AQ139" s="67">
        <f>+AJ139+AM139</f>
        <v>14661.020000000006</v>
      </c>
      <c r="AR139" s="57">
        <f>IF(AND(AQ5=0,AQ139&lt;=0),,AQ139/AQ5)</f>
        <v>8.9607029005109723E-2</v>
      </c>
      <c r="AS139" s="58"/>
      <c r="AT139" s="77">
        <f>+AT137-AT138</f>
        <v>529.800000000007</v>
      </c>
      <c r="AU139" s="57">
        <f>IF(AND(AT5=0,AT139&lt;=0),,AT139/AT5)</f>
        <v>4.6473684210526934E-3</v>
      </c>
      <c r="AV139" s="58">
        <f t="shared" si="58"/>
        <v>26.672744431860725</v>
      </c>
      <c r="AW139" s="77">
        <f>+AW137-AW138</f>
        <v>2100.1876666666717</v>
      </c>
      <c r="AX139" s="57">
        <f>IF(AND(AW5=0,AW139&lt;=0),,AW139/AW5)</f>
        <v>7.2420264367816262E-2</v>
      </c>
      <c r="AY139" s="58"/>
      <c r="AZ139" s="77">
        <f>+AZ137-AZ138</f>
        <v>88.300000000000267</v>
      </c>
      <c r="BA139" s="57">
        <f>IF(AND(AZ5=0,AZ139&lt;=0),,AZ139/AZ5)</f>
        <v>4.6473684210526457E-3</v>
      </c>
      <c r="BB139" s="58">
        <f t="shared" si="59"/>
        <v>22.784684786711953</v>
      </c>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34"/>
      <c r="FI139" s="34"/>
      <c r="FJ139" s="34"/>
      <c r="FK139" s="34"/>
      <c r="FL139" s="34"/>
      <c r="FM139" s="34"/>
      <c r="FN139" s="34"/>
      <c r="FO139" s="34"/>
      <c r="FP139" s="34"/>
      <c r="FQ139" s="34"/>
      <c r="FR139" s="34"/>
      <c r="FS139" s="34"/>
      <c r="FT139" s="34"/>
      <c r="FU139" s="34"/>
      <c r="FV139" s="34"/>
      <c r="FW139" s="34"/>
      <c r="FX139" s="34"/>
      <c r="FY139" s="34"/>
      <c r="FZ139" s="34"/>
      <c r="GA139" s="34"/>
      <c r="GB139" s="34"/>
      <c r="GC139" s="34"/>
      <c r="GD139" s="34"/>
      <c r="GE139" s="34"/>
      <c r="GF139" s="34"/>
      <c r="GG139" s="34"/>
      <c r="GH139" s="34"/>
      <c r="GI139" s="34"/>
      <c r="GJ139" s="34"/>
      <c r="GK139" s="34"/>
      <c r="GL139" s="34"/>
      <c r="GM139" s="34"/>
      <c r="GN139" s="34"/>
      <c r="GO139" s="34"/>
      <c r="GP139" s="34"/>
      <c r="GQ139" s="34"/>
      <c r="GR139" s="34"/>
      <c r="GS139" s="34"/>
      <c r="GT139" s="34"/>
      <c r="GU139" s="34"/>
      <c r="GV139" s="34"/>
      <c r="GW139" s="34"/>
      <c r="GX139" s="34"/>
      <c r="GY139" s="34"/>
      <c r="GZ139" s="34"/>
      <c r="HA139" s="34"/>
      <c r="HB139" s="34"/>
      <c r="HC139" s="34"/>
      <c r="HD139" s="34"/>
      <c r="HE139" s="34"/>
      <c r="HF139" s="34"/>
      <c r="HG139" s="34"/>
      <c r="HH139" s="34"/>
      <c r="HI139" s="34"/>
      <c r="HJ139" s="34"/>
      <c r="HK139" s="34"/>
      <c r="HL139" s="34"/>
    </row>
    <row r="140" spans="1:220" s="3" customFormat="1" ht="31.2" customHeight="1" thickTop="1" x14ac:dyDescent="0.3">
      <c r="B140" s="59"/>
      <c r="C140" s="15"/>
      <c r="D140" s="15"/>
      <c r="E140" s="59"/>
      <c r="F140" s="15"/>
      <c r="G140" s="15"/>
      <c r="H140" s="59"/>
      <c r="I140" s="15"/>
      <c r="J140" s="15"/>
      <c r="K140" s="15"/>
      <c r="L140" s="59"/>
      <c r="M140" s="15"/>
      <c r="N140" s="15"/>
      <c r="O140" s="59"/>
      <c r="P140" s="15"/>
      <c r="Q140" s="15"/>
      <c r="R140" s="15"/>
      <c r="S140" s="59"/>
      <c r="T140" s="15"/>
      <c r="U140" s="15"/>
      <c r="V140" s="59">
        <f>+V124+V138</f>
        <v>18710.399999999998</v>
      </c>
      <c r="W140" s="15"/>
      <c r="X140" s="15"/>
      <c r="Y140" s="59"/>
      <c r="Z140" s="15"/>
      <c r="AA140" s="15"/>
      <c r="AB140" s="15"/>
      <c r="AC140" s="59"/>
      <c r="AD140" s="15"/>
      <c r="AE140" s="15"/>
      <c r="AF140" s="59"/>
      <c r="AG140" s="15"/>
      <c r="AH140" s="15"/>
      <c r="AI140" s="15"/>
      <c r="AJ140" s="59"/>
      <c r="AK140" s="15"/>
      <c r="AL140" s="15"/>
      <c r="AM140" s="59"/>
      <c r="AN140" s="15"/>
      <c r="AO140" s="15"/>
      <c r="AP140" s="15"/>
      <c r="AQ140" s="59">
        <f>+AQ139/6</f>
        <v>2443.5033333333345</v>
      </c>
      <c r="AR140" s="15"/>
      <c r="AS140" s="15"/>
      <c r="AT140" s="59"/>
      <c r="AU140" s="15"/>
      <c r="AV140" s="15"/>
      <c r="AW140" s="59"/>
      <c r="AX140" s="15"/>
      <c r="AY140" s="15"/>
      <c r="AZ140" s="59"/>
      <c r="BA140" s="15"/>
      <c r="BB140" s="15"/>
      <c r="BC140" s="320" t="s">
        <v>223</v>
      </c>
      <c r="BD140" s="116" t="s">
        <v>224</v>
      </c>
      <c r="BE140" s="116" t="s">
        <v>225</v>
      </c>
      <c r="BF140" s="116" t="s">
        <v>226</v>
      </c>
      <c r="BG140" s="116" t="s">
        <v>227</v>
      </c>
      <c r="BH140" s="116" t="s">
        <v>228</v>
      </c>
    </row>
    <row r="141" spans="1:220" s="3" customFormat="1" ht="15.6" x14ac:dyDescent="0.3">
      <c r="A141" s="111" t="s">
        <v>222</v>
      </c>
      <c r="B141" s="112"/>
      <c r="C141" s="113">
        <f>+C5-C23-C39-C116+C125-C138</f>
        <v>5.5563329102975026E-2</v>
      </c>
      <c r="D141" s="113">
        <f>+D41+D42+D43+D44+D45+D46+D47+D48+D49+D50+D51+D52+D53+D54+D55+D56+D57+D58+D59+D60+D61+D62+D63+D64+D65+D66+D67+D68+D70+D71+D72+D73+D74+D75+D76+D77+D78+D79+D80+D81+D82+D83+D85+D86+D87+D88+D89+D90+D91+D92+D94+D95+D96+D97+D98+D99+D100+D101+D102+D103+D105+D106+D107+D110+D117+D118+D119+D120+D121+D122+D123</f>
        <v>0.99999999999999933</v>
      </c>
      <c r="E141" s="112"/>
      <c r="F141" s="113">
        <f>+F5-F23-F39-F116+F125-F138</f>
        <v>-2.2797006556374236E-2</v>
      </c>
      <c r="G141" s="113">
        <f>+G41+G42+G43+G44+G45+G46+G47+G48+G49+G50+G51+G52+G53+G54+G55+G56+G57+G58+G59+G60+G61+G62+G63+G64+G65+G66+G67+G68+G70+G71+G72+G73+G74+G75+G76+G77+G78+G79+G80+G81+G82+G83+G85+G86+G87+G88+G89+G90+G91+G92+G94+G95+G96+G97+G98+G99+G100+G101+G102+G103+G105+G106+G107+G110+G117+G118+G119+G120+G121+G122+G123</f>
        <v>0.99999999999999978</v>
      </c>
      <c r="H141" s="112"/>
      <c r="I141" s="113">
        <f>+I5-I23-I39-I116+I125-I138</f>
        <v>5.0296879889737335E-2</v>
      </c>
      <c r="J141" s="113">
        <f>+J41+J42+J43+J44+J45+J46+J47+J48+J49+J50+J51+J52+J53+J54+J55+J56+J57+J58+J59+J60+J61+J62+J63+J64+J65+J66+J67+J68+J70+J71+J72+J73+J74+J75+J76+J77+J78+J79+J80+J81+J82+J83+J85+J86+J87+J88+J89+J90+J91+J92+J94+J95+J96+J97+J98+J99+J100+J101+J102+J103+J105+J106+J107+J110+J117+J118+J119+J120+J121+J122+J123</f>
        <v>0.99999999999999978</v>
      </c>
      <c r="K141" s="113"/>
      <c r="L141" s="112"/>
      <c r="M141" s="113">
        <f>+M5-M23-M39-M116+M125-M138</f>
        <v>1.4693345593618382E-2</v>
      </c>
      <c r="N141" s="113">
        <f>+N41+N42+N43+N44+N45+N46+N47+N48+N49+N50+N51+N52+N53+N54+N55+N56+N57+N58+N59+N60+N61+N62+N63+N64+N65+N66+N67+N68+N70+N71+N72+N73+N74+N75+N76+N77+N78+N79+N80+N81+N82+N83+N85+N86+N87+N88+N89+N90+N91+N92+N94+N95+N96+N97+N98+N99+N100+N101+N102+N103+N105+N106+N107+N110+N117+N118+N119+N120+N121+N122+N123</f>
        <v>1</v>
      </c>
      <c r="O141" s="112"/>
      <c r="P141" s="113">
        <f>+P5-P23-P39-P116+P125-P138</f>
        <v>0.13688969900405074</v>
      </c>
      <c r="Q141" s="113">
        <f>+Q41+Q42+Q43+Q44+Q45+Q46+Q47+Q48+Q49+Q50+Q51+Q52+Q53+Q54+Q55+Q56+Q57+Q58+Q59+Q60+Q61+Q62+Q63+Q64+Q65+Q66+Q67+Q68+Q70+Q71+Q72+Q73+Q74+Q75+Q76+Q77+Q78+Q79+Q80+Q81+Q82+Q83+Q85+Q86+Q87+Q88+Q89+Q90+Q91+Q92+Q94+Q95+Q96+Q97+Q98+Q99+Q100+Q101+Q102+Q103+Q105+Q106+Q107+Q110+Q117+Q118+Q119+Q120+Q121+Q122+Q123</f>
        <v>0.99999999999999978</v>
      </c>
      <c r="R141" s="113"/>
      <c r="S141" s="112"/>
      <c r="T141" s="113">
        <f>+T5-T23-T39-T116+T125-T138</f>
        <v>5.6666398085836109E-2</v>
      </c>
      <c r="U141" s="113">
        <f>+U41+U42+U43+U44+U45+U46+U47+U48+U49+U50+U51+U52+U53+U54+U55+U56+U57+U58+U59+U60+U61+U62+U63+U64+U65+U66+U67+U68+U70+U71+U72+U73+U74+U75+U76+U77+U78+U79+U80+U81+U82+U83+U85+U86+U87+U88+U89+U90+U91+U92+U94+U95+U96+U97+U98+U99+U100+U101+U102+U103+U105+U106+U107+U110+U117+U118+U119+U120+U121+U122+U123</f>
        <v>1</v>
      </c>
      <c r="V141" s="112"/>
      <c r="W141" s="113">
        <f>+W5-W23-W39-W116+W125-W138</f>
        <v>4.6473684210527177E-3</v>
      </c>
      <c r="X141" s="113"/>
      <c r="Y141" s="112"/>
      <c r="Z141" s="113">
        <f>+Z5-Z23-Z39-Z116+Z125-Z138</f>
        <v>7.7508121781784053E-2</v>
      </c>
      <c r="AA141" s="113">
        <f>+AA41+AA42+AA43+AA44+AA45+AA46+AA47+AA48+AA49+AA50+AA51+AA52+AA53+AA54+AA55+AA56+AA57+AA58+AA59+AA60+AA61+AA62+AA63+AA64+AA65+AA66+AA67+AA68+AA70+AA71+AA72+AA73+AA74+AA75+AA76+AA77+AA78+AA79+AA80+AA81+AA82+AA83+AA85+AA86+AA87+AA88+AA89+AA90+AA91+AA92+AA94+AA95+AA96+AA97+AA98+AA99+AA100+AA101+AA102+AA103+AA105+AA106+AA107+AA110+AA117+AA118+AA119+AA120+AA121+AA122+AA123</f>
        <v>0.99999999999999989</v>
      </c>
      <c r="AB141" s="113"/>
      <c r="AC141" s="112"/>
      <c r="AD141" s="113">
        <f>+AD5-AD23-AD39-AD116+AD125-AD138</f>
        <v>6.1806782414726251E-2</v>
      </c>
      <c r="AE141" s="113">
        <f>+AE41+AE42+AE43+AE44+AE45+AE46+AE47+AE48+AE49+AE50+AE51+AE52+AE53+AE54+AE55+AE56+AE57+AE58+AE59+AE60+AE61+AE62+AE63+AE64+AE65+AE66+AE67+AE68+AE70+AE71+AE72+AE73+AE74+AE75+AE76+AE77+AE78+AE79+AE80+AE81+AE82+AE83+AE85+AE86+AE87+AE88+AE89+AE90+AE91+AE92+AE94+AE95+AE96+AE97+AE98+AE99+AE100+AE101+AE102+AE103+AE105+AE106+AE107+AE110+AE117+AE118+AE119+AE120+AE121+AE122+AE123</f>
        <v>0.99999999999999989</v>
      </c>
      <c r="AF141" s="112"/>
      <c r="AG141" s="113">
        <f>+AG5-AG23-AG39-AG116+AG125-AG138</f>
        <v>0.15209869405087739</v>
      </c>
      <c r="AH141" s="113">
        <f>+AH41+AH42+AH43+AH44+AH45+AH46+AH47+AH48+AH49+AH50+AH51+AH52+AH53+AH54+AH55+AH56+AH57+AH58+AH59+AH60+AH61+AH62+AH63+AH64+AH65+AH66+AH67+AH68+AH70+AH71+AH72+AH73+AH74+AH75+AH76+AH77+AH78+AH79+AH80+AH81+AH82+AH83+AH85+AH86+AH87+AH88+AH89+AH90+AH91+AH92+AH94+AH95+AH96+AH97+AH98+AH99+AH100+AH101+AH102+AH103+AH105+AH106+AH107+AH110+AH117+AH118+AH119+AH120+AH121+AH122+AH123</f>
        <v>1.0000000000000002</v>
      </c>
      <c r="AI141" s="113"/>
      <c r="AJ141" s="112"/>
      <c r="AK141" s="113">
        <f>+AK5-AK23-AK39-AK116+AK125-AK138</f>
        <v>8.4623282224502702E-2</v>
      </c>
      <c r="AL141" s="113">
        <f>+AL41+AL42+AL43+AL44+AL45+AL46+AL47+AL48+AL49+AL50+AL51+AL52+AL53+AL54+AL55+AL56+AL57+AL58+AL59+AL60+AL61+AL62+AL63+AL64+AL65+AL66+AL67+AL68+AL70+AL71+AL72+AL73+AL74+AL75+AL76+AL77+AL78+AL79+AL80+AL81+AL82+AL83+AL85+AL86+AL87+AL88+AL89+AL90+AL91+AL92+AL94+AL95+AL96+AL97+AL98+AL99+AL100+AL101+AL102+AL103+AL105+AL106+AL107+AL110+AL117+AL118+AL119+AL120+AL121+AL122+AL123</f>
        <v>1.0000000000000002</v>
      </c>
      <c r="AM141" s="112"/>
      <c r="AN141" s="113">
        <f>+AN5-AN23-AN39-AN116+AN125-AN138</f>
        <v>0.10674660301277943</v>
      </c>
      <c r="AO141" s="113">
        <f>+AO41+AO42+AO43+AO44+AO45+AO46+AO47+AO48+AO49+AO50+AO51+AO52+AO53+AO54+AO55+AO56+AO57+AO58+AO59+AO60+AO61+AO62+AO63+AO64+AO65+AO66+AO67+AO68+AO70+AO71+AO72+AO73+AO74+AO75+AO76+AO77+AO78+AO79+AO80+AO81+AO82+AO83+AO85+AO86+AO87+AO88+AO89+AO90+AO91+AO92+AO94+AO95+AO96+AO97+AO98+AO99+AO100+AO101+AO102+AO103+AO105+AO106+AO107+AO110+AO117+AO118+AO119+AO120+AO121+AO122+AO123</f>
        <v>1</v>
      </c>
      <c r="AP141" s="113"/>
      <c r="AQ141" s="112"/>
      <c r="AR141" s="113">
        <f>+AR5-AR23-AR39-AR116+AR125-AR138</f>
        <v>8.9607029005109584E-2</v>
      </c>
      <c r="AS141" s="113">
        <f>+AS41+AS42+AS43+AS44+AS45+AS46+AS47+AS48+AS49+AS50+AS51+AS52+AS53+AS54+AS55+AS56+AS57+AS58+AS59+AS60+AS61+AS62+AS63+AS64+AS65+AS66+AS67+AS68+AS70+AS71+AS72+AS73+AS74+AS75+AS76+AS77+AS78+AS79+AS80+AS81+AS82+AS83+AS85+AS86+AS87+AS88+AS89+AS90+AS91+AS92+AS94+AS95+AS96+AS97+AS98+AS99+AS100+AS101+AS102+AS103+AS105+AS106+AS107+AS110+AS117+AS118+AS119+AS120+AS121+AS122+AS123</f>
        <v>1</v>
      </c>
      <c r="AT141" s="112">
        <f>+AT139/6</f>
        <v>88.300000000001162</v>
      </c>
      <c r="AU141" s="113">
        <f>+AU5-AU23-AU39-AU116+AU125-AU138</f>
        <v>4.6473684210527177E-3</v>
      </c>
      <c r="AV141" s="113"/>
      <c r="AW141" s="112">
        <f>+BF141</f>
        <v>72.5</v>
      </c>
      <c r="AX141" s="113">
        <f>IF(AND(AW5=0,AW141&gt;=0),,AW141/AW5)</f>
        <v>2.5000000000000001E-3</v>
      </c>
      <c r="AY141" s="15"/>
      <c r="AZ141" s="59"/>
      <c r="BA141" s="15"/>
      <c r="BB141" s="15"/>
      <c r="BC141" s="321"/>
      <c r="BD141" s="117">
        <v>29000</v>
      </c>
      <c r="BE141" s="115">
        <v>2.5000000000000001E-3</v>
      </c>
      <c r="BF141" s="114">
        <f>+BD141*BE141</f>
        <v>72.5</v>
      </c>
      <c r="BG141" s="115">
        <v>0.34</v>
      </c>
      <c r="BH141" s="117">
        <f>+BD141*BG141</f>
        <v>9860</v>
      </c>
    </row>
    <row r="142" spans="1:220" s="3" customFormat="1" ht="16.2" thickBot="1" x14ac:dyDescent="0.35">
      <c r="A142" s="56" t="s">
        <v>114</v>
      </c>
      <c r="B142" s="77">
        <f>+B140-B141</f>
        <v>0</v>
      </c>
      <c r="C142" s="57">
        <f>IF(AND(B8=0,B142&lt;=0),,B142/B8)</f>
        <v>0</v>
      </c>
      <c r="D142" s="58"/>
      <c r="E142" s="77">
        <f>+E140-E141</f>
        <v>0</v>
      </c>
      <c r="F142" s="57">
        <f>IF(AND(E8=0,E142&lt;=0),,E142/E8)</f>
        <v>0</v>
      </c>
      <c r="G142" s="57"/>
      <c r="H142" s="67">
        <f>+H140-H141</f>
        <v>0</v>
      </c>
      <c r="I142" s="57">
        <f>IF(AND(H8=0,H142&lt;=0),,H142/H8)</f>
        <v>0</v>
      </c>
      <c r="J142" s="57"/>
      <c r="K142" s="57">
        <f>IF(AND(E142=0,H142&gt;0),100%,IF(AND(E142&lt;0,H142=0),(E142-H142)/E142,IF(AND(E142&gt;0,H142&gt;0),(H142-E142)/E142,IF(AND(E142=0,H142=0),0,(H142-E142)/E142))))</f>
        <v>0</v>
      </c>
      <c r="L142" s="67">
        <f>+L140-L141</f>
        <v>0</v>
      </c>
      <c r="M142" s="57">
        <f>IF(AND(L8=0,L142&lt;=0),,L142/L8)</f>
        <v>0</v>
      </c>
      <c r="N142" s="58"/>
      <c r="O142" s="77">
        <f>+O140-O141</f>
        <v>0</v>
      </c>
      <c r="P142" s="57">
        <f>IF(AND(O8=0,O142&lt;=0),,O142/O8)</f>
        <v>0</v>
      </c>
      <c r="Q142" s="57"/>
      <c r="R142" s="57">
        <f>IF(AND(H142=0,O142&gt;0),100%,IF(AND(H142&lt;0,O142=0),(H142-O142)/H142,IF(AND(H142&gt;0,O142&gt;0),(O142-H142)/H142,IF(AND(H142=0,O142=0),0,(O142-H142)/H142))))</f>
        <v>0</v>
      </c>
      <c r="S142" s="67">
        <f>+S140-S141</f>
        <v>0</v>
      </c>
      <c r="T142" s="57">
        <f>IF(AND(S8=0,S142&lt;=0),,S142/S8)</f>
        <v>0</v>
      </c>
      <c r="U142" s="58"/>
      <c r="V142" s="77">
        <f>+V140-V141</f>
        <v>18710.399999999998</v>
      </c>
      <c r="W142" s="57" t="e">
        <f>IF(AND(V8=0,V142&lt;=0),,V142/V8)</f>
        <v>#DIV/0!</v>
      </c>
      <c r="X142" s="58">
        <f>IF(AND(V142=0,S142&gt;0),100%,IF(AND(V142&lt;0,S142=0),(V142-S142)/V142,IF(AND(V142&gt;0,S142&gt;0),(S142-V142)/V142,IF(AND(V142=0,S142=0),0,(S142-V142)/V142))))</f>
        <v>-1</v>
      </c>
      <c r="Y142" s="77">
        <f>+Y140-Y141</f>
        <v>0</v>
      </c>
      <c r="Z142" s="57">
        <f>IF(AND(Y8=0,Y142&lt;=0),,Y142/Y8)</f>
        <v>0</v>
      </c>
      <c r="AA142" s="57"/>
      <c r="AB142" s="57">
        <f>IF(AND(O142=0,Y142&gt;0),100%,IF(AND(O142&lt;0,Y142=0),(O142-Y142)/O142,IF(AND(O142&gt;0,Y142&gt;0),(Y142-O142)/O142,IF(AND(O142=0,Y142=0),0,(Y142-O142)/O142))))</f>
        <v>0</v>
      </c>
      <c r="AC142" s="67">
        <f>+AC140-AC141</f>
        <v>0</v>
      </c>
      <c r="AD142" s="57">
        <f>IF(AND(AC8=0,AC142&lt;=0),,AC142/AC8)</f>
        <v>0</v>
      </c>
      <c r="AE142" s="58"/>
      <c r="AF142" s="77">
        <f>+AF140-AF141</f>
        <v>0</v>
      </c>
      <c r="AG142" s="57">
        <f>IF(AND(AF8=0,AF142&lt;=0),,AF142/AF8)</f>
        <v>0</v>
      </c>
      <c r="AH142" s="57"/>
      <c r="AI142" s="57">
        <f>IF(AND(V142=0,AF142&gt;0),100%,IF(AND(V142&lt;0,AF142=0),(V142-AF142)/V142,IF(AND(V142&gt;0,AF142&gt;0),(AF142-V142)/V142,IF(AND(V142=0,AF142=0),0,(AF142-V142)/V142))))</f>
        <v>-1</v>
      </c>
      <c r="AJ142" s="67">
        <f>+AC142+AF142</f>
        <v>0</v>
      </c>
      <c r="AK142" s="57">
        <f>IF(AND(AJ8=0,AJ142&lt;=0),,AJ142/AJ8)</f>
        <v>0</v>
      </c>
      <c r="AL142" s="58"/>
      <c r="AM142" s="77">
        <f>+AM140-AM141</f>
        <v>0</v>
      </c>
      <c r="AN142" s="57">
        <f>IF(AND(AM8=0,AM142&lt;=0),,AM142/AM8)</f>
        <v>0</v>
      </c>
      <c r="AO142" s="57"/>
      <c r="AP142" s="57">
        <f>IF(AND(AC142=0,AM142&gt;0),100%,IF(AND(AC142&lt;0,AM142=0),(AC142-AM142)/AC142,IF(AND(AC142&gt;0,AM142&gt;0),(AM142-AC142)/AC142,IF(AND(AC142=0,AM142=0),0,(AM142-AC142)/AC142))))</f>
        <v>0</v>
      </c>
      <c r="AQ142" s="67">
        <f>+AJ142+AM142</f>
        <v>0</v>
      </c>
      <c r="AR142" s="57">
        <f>IF(AND(AQ8=0,AQ142&lt;=0),,AQ142/AQ8)</f>
        <v>0</v>
      </c>
      <c r="AS142" s="58"/>
      <c r="AT142" s="77">
        <f>+AT140-AT141</f>
        <v>-88.300000000001162</v>
      </c>
      <c r="AU142" s="57">
        <f>IF(AND(AT8=0,AT142&lt;=0),,AT142/AT8)</f>
        <v>0</v>
      </c>
      <c r="AV142" s="58">
        <f>IF(AND(AT142=0,AQ142&gt;0),100%,IF(AND(AT142&lt;0,AQ142=0),(AT142-AQ142)/AT142,IF(AND(AT142&gt;0,AQ142&gt;0),(AQ142-AT142)/AT142,IF(AND(AT142=0,AQ142=0),0,(AQ142-AT142)/AT142))))</f>
        <v>1</v>
      </c>
      <c r="AW142" s="77">
        <f>+AW139-AW141</f>
        <v>2027.6876666666717</v>
      </c>
      <c r="AX142" s="57">
        <f>IF(AND(AW5=0,AW142&lt;=0),,AW142/AW5)</f>
        <v>6.9920264367816259E-2</v>
      </c>
      <c r="AY142" s="15"/>
      <c r="AZ142" s="59"/>
      <c r="BA142" s="15"/>
      <c r="BB142" s="15"/>
    </row>
    <row r="143" spans="1:220" s="3" customFormat="1" ht="15" thickTop="1" x14ac:dyDescent="0.3">
      <c r="B143" s="59"/>
      <c r="C143" s="15"/>
      <c r="D143" s="15"/>
      <c r="E143" s="59"/>
      <c r="F143" s="15"/>
      <c r="G143" s="15"/>
      <c r="H143" s="59"/>
      <c r="I143" s="15"/>
      <c r="J143" s="15"/>
      <c r="K143" s="15"/>
      <c r="L143" s="59"/>
      <c r="M143" s="15"/>
      <c r="N143" s="15"/>
      <c r="O143" s="59"/>
      <c r="P143" s="15"/>
      <c r="Q143" s="15"/>
      <c r="R143" s="15"/>
      <c r="S143" s="59"/>
      <c r="T143" s="15"/>
      <c r="U143" s="15"/>
      <c r="V143" s="59"/>
      <c r="W143" s="15"/>
      <c r="X143" s="15"/>
      <c r="Y143" s="59"/>
      <c r="Z143" s="15"/>
      <c r="AA143" s="15"/>
      <c r="AB143" s="15"/>
      <c r="AC143" s="59"/>
      <c r="AD143" s="15"/>
      <c r="AE143" s="15"/>
      <c r="AF143" s="59"/>
      <c r="AG143" s="15"/>
      <c r="AH143" s="15"/>
      <c r="AI143" s="15"/>
      <c r="AJ143" s="59"/>
      <c r="AK143" s="15"/>
      <c r="AL143" s="15"/>
      <c r="AM143" s="59"/>
      <c r="AN143" s="15"/>
      <c r="AO143" s="15"/>
      <c r="AP143" s="15"/>
      <c r="AQ143" s="59"/>
      <c r="AR143" s="15"/>
      <c r="AS143" s="15"/>
      <c r="AT143" s="59"/>
      <c r="AU143" s="15"/>
      <c r="AV143" s="15"/>
      <c r="AW143" s="59"/>
      <c r="AX143" s="15"/>
      <c r="AY143" s="15"/>
      <c r="AZ143" s="59"/>
      <c r="BA143" s="15"/>
      <c r="BB143" s="15"/>
    </row>
    <row r="144" spans="1:220" s="3" customFormat="1" x14ac:dyDescent="0.3">
      <c r="B144" s="59"/>
      <c r="C144" s="15"/>
      <c r="D144" s="15"/>
      <c r="E144" s="59"/>
      <c r="F144" s="15"/>
      <c r="G144" s="15"/>
      <c r="H144" s="59"/>
      <c r="I144" s="15"/>
      <c r="J144" s="15"/>
      <c r="K144" s="15"/>
      <c r="L144" s="59"/>
      <c r="M144" s="15"/>
      <c r="N144" s="15"/>
      <c r="O144" s="59"/>
      <c r="P144" s="15"/>
      <c r="Q144" s="15"/>
      <c r="R144" s="15"/>
      <c r="S144" s="59"/>
      <c r="T144" s="15"/>
      <c r="U144" s="15"/>
      <c r="V144" s="59"/>
      <c r="W144" s="15"/>
      <c r="X144" s="15"/>
      <c r="Y144" s="59"/>
      <c r="Z144" s="15"/>
      <c r="AA144" s="15"/>
      <c r="AB144" s="15"/>
      <c r="AC144" s="59"/>
      <c r="AD144" s="15"/>
      <c r="AE144" s="15"/>
      <c r="AF144" s="59"/>
      <c r="AG144" s="15"/>
      <c r="AH144" s="15"/>
      <c r="AI144" s="15"/>
      <c r="AJ144" s="59"/>
      <c r="AK144" s="15"/>
      <c r="AL144" s="15"/>
      <c r="AM144" s="59"/>
      <c r="AN144" s="15"/>
      <c r="AO144" s="15"/>
      <c r="AP144" s="15"/>
      <c r="AQ144" s="59"/>
      <c r="AR144" s="15"/>
      <c r="AS144" s="15"/>
      <c r="AT144" s="59"/>
      <c r="AU144" s="15"/>
      <c r="AV144" s="15"/>
      <c r="AW144" s="59"/>
      <c r="AX144" s="15"/>
      <c r="AY144" s="15"/>
      <c r="AZ144" s="59"/>
      <c r="BA144" s="15"/>
      <c r="BB144" s="15"/>
    </row>
    <row r="145" spans="2:54" s="3" customFormat="1" x14ac:dyDescent="0.3">
      <c r="B145" s="59"/>
      <c r="C145" s="15"/>
      <c r="D145" s="15"/>
      <c r="E145" s="89"/>
      <c r="F145" s="90"/>
      <c r="G145" s="90"/>
      <c r="H145" s="89"/>
      <c r="I145" s="15"/>
      <c r="J145" s="15"/>
      <c r="K145" s="15"/>
      <c r="L145" s="59"/>
      <c r="M145" s="15"/>
      <c r="N145" s="15"/>
      <c r="O145" s="59"/>
      <c r="P145" s="15"/>
      <c r="Q145" s="15"/>
      <c r="R145" s="15"/>
      <c r="S145" s="59"/>
      <c r="T145" s="15"/>
      <c r="U145" s="15"/>
      <c r="V145" s="59"/>
      <c r="W145" s="15"/>
      <c r="X145" s="15"/>
      <c r="Y145" s="59"/>
      <c r="Z145" s="15"/>
      <c r="AA145" s="15"/>
      <c r="AB145" s="15"/>
      <c r="AC145" s="59"/>
      <c r="AD145" s="15"/>
      <c r="AE145" s="15"/>
      <c r="AF145" s="59"/>
      <c r="AG145" s="15"/>
      <c r="AH145" s="15"/>
      <c r="AI145" s="15"/>
      <c r="AJ145" s="59"/>
      <c r="AK145" s="15"/>
      <c r="AL145" s="15"/>
      <c r="AM145" s="59"/>
      <c r="AN145" s="15"/>
      <c r="AO145" s="15"/>
      <c r="AP145" s="15"/>
      <c r="AQ145" s="59"/>
      <c r="AR145" s="15"/>
      <c r="AS145" s="15"/>
      <c r="AT145" s="59"/>
      <c r="AU145" s="15"/>
      <c r="AV145" s="15"/>
      <c r="AW145" s="59"/>
      <c r="AX145" s="15"/>
      <c r="AY145" s="15"/>
      <c r="AZ145" s="59"/>
      <c r="BA145" s="15"/>
      <c r="BB145" s="15"/>
    </row>
    <row r="146" spans="2:54" s="3" customFormat="1" x14ac:dyDescent="0.3">
      <c r="B146" s="59"/>
      <c r="C146" s="15"/>
      <c r="D146" s="15"/>
      <c r="E146" s="59"/>
      <c r="F146" s="15"/>
      <c r="G146" s="15"/>
      <c r="H146" s="59"/>
      <c r="I146" s="15"/>
      <c r="J146" s="15"/>
      <c r="K146" s="99"/>
      <c r="L146" s="59"/>
      <c r="M146" s="15"/>
      <c r="N146" s="15"/>
      <c r="O146" s="59"/>
      <c r="P146" s="15"/>
      <c r="Q146" s="15"/>
      <c r="R146" s="15"/>
      <c r="S146" s="59"/>
      <c r="T146" s="15"/>
      <c r="U146" s="15"/>
      <c r="V146" s="59"/>
      <c r="W146" s="15"/>
      <c r="X146" s="15"/>
      <c r="Y146" s="59"/>
      <c r="Z146" s="15"/>
      <c r="AA146" s="15"/>
      <c r="AB146" s="15"/>
      <c r="AC146" s="59"/>
      <c r="AD146" s="15"/>
      <c r="AE146" s="15"/>
      <c r="AF146" s="59"/>
      <c r="AG146" s="15"/>
      <c r="AH146" s="15"/>
      <c r="AI146" s="15"/>
      <c r="AJ146" s="59"/>
      <c r="AK146" s="15"/>
      <c r="AL146" s="15"/>
      <c r="AM146" s="59"/>
      <c r="AN146" s="15"/>
      <c r="AO146" s="15"/>
      <c r="AP146" s="15"/>
      <c r="AQ146" s="59"/>
      <c r="AR146" s="15"/>
      <c r="AS146" s="15"/>
      <c r="AT146" s="59"/>
      <c r="AU146" s="15"/>
      <c r="AV146" s="15"/>
      <c r="AW146" s="59"/>
      <c r="AX146" s="15"/>
      <c r="AY146" s="15"/>
      <c r="AZ146" s="59"/>
      <c r="BA146" s="15"/>
      <c r="BB146" s="15"/>
    </row>
    <row r="147" spans="2:54" s="3" customFormat="1" x14ac:dyDescent="0.3">
      <c r="B147" s="59"/>
      <c r="C147" s="15"/>
      <c r="D147" s="15"/>
      <c r="E147" s="59"/>
      <c r="F147" s="15"/>
      <c r="G147" s="15"/>
      <c r="H147" s="59"/>
      <c r="I147" s="15"/>
      <c r="J147" s="15"/>
      <c r="K147" s="15"/>
      <c r="L147" s="59"/>
      <c r="M147" s="15"/>
      <c r="N147" s="15"/>
      <c r="O147" s="59"/>
      <c r="P147" s="15"/>
      <c r="Q147" s="15"/>
      <c r="R147" s="15"/>
      <c r="S147" s="59"/>
      <c r="T147" s="15"/>
      <c r="U147" s="15"/>
      <c r="V147" s="59"/>
      <c r="W147" s="15"/>
      <c r="X147" s="15"/>
      <c r="Y147" s="59"/>
      <c r="Z147" s="15"/>
      <c r="AA147" s="15"/>
      <c r="AB147" s="15"/>
      <c r="AC147" s="59"/>
      <c r="AD147" s="15"/>
      <c r="AE147" s="15"/>
      <c r="AF147" s="59"/>
      <c r="AG147" s="15"/>
      <c r="AH147" s="15"/>
      <c r="AI147" s="15"/>
      <c r="AJ147" s="59"/>
      <c r="AK147" s="15"/>
      <c r="AL147" s="15"/>
      <c r="AM147" s="59"/>
      <c r="AN147" s="15"/>
      <c r="AO147" s="15"/>
      <c r="AP147" s="15"/>
      <c r="AQ147" s="59"/>
      <c r="AR147" s="15"/>
      <c r="AS147" s="15"/>
      <c r="AT147" s="59"/>
      <c r="AU147" s="15"/>
      <c r="AV147" s="15"/>
      <c r="AW147" s="59"/>
      <c r="AX147" s="15"/>
      <c r="AY147" s="15"/>
      <c r="AZ147" s="59"/>
      <c r="BA147" s="15"/>
      <c r="BB147" s="15"/>
    </row>
    <row r="148" spans="2:54" s="3" customFormat="1" x14ac:dyDescent="0.3">
      <c r="B148" s="59"/>
      <c r="C148" s="15"/>
      <c r="D148" s="15"/>
      <c r="E148" s="59"/>
      <c r="F148" s="15"/>
      <c r="G148" s="15"/>
      <c r="H148" s="59"/>
      <c r="I148" s="15"/>
      <c r="J148" s="15"/>
      <c r="K148" s="15"/>
      <c r="L148" s="59"/>
      <c r="M148" s="15"/>
      <c r="N148" s="15"/>
      <c r="O148" s="59"/>
      <c r="P148" s="15"/>
      <c r="Q148" s="15"/>
      <c r="R148" s="15"/>
      <c r="S148" s="59"/>
      <c r="T148" s="15"/>
      <c r="U148" s="15"/>
      <c r="V148" s="59"/>
      <c r="W148" s="15"/>
      <c r="X148" s="15"/>
      <c r="Y148" s="59"/>
      <c r="Z148" s="15"/>
      <c r="AA148" s="15"/>
      <c r="AB148" s="15"/>
      <c r="AC148" s="59"/>
      <c r="AD148" s="15"/>
      <c r="AE148" s="15"/>
      <c r="AF148" s="59"/>
      <c r="AG148" s="15"/>
      <c r="AH148" s="15"/>
      <c r="AI148" s="15"/>
      <c r="AJ148" s="59"/>
      <c r="AK148" s="15"/>
      <c r="AL148" s="15"/>
      <c r="AM148" s="59"/>
      <c r="AN148" s="15"/>
      <c r="AO148" s="15"/>
      <c r="AP148" s="15"/>
      <c r="AQ148" s="59"/>
      <c r="AR148" s="15"/>
      <c r="AS148" s="15"/>
      <c r="AT148" s="59"/>
      <c r="AU148" s="15"/>
      <c r="AV148" s="15"/>
      <c r="AW148" s="59"/>
      <c r="AX148" s="15"/>
      <c r="AY148" s="15"/>
      <c r="AZ148" s="59"/>
      <c r="BA148" s="15"/>
      <c r="BB148" s="15"/>
    </row>
    <row r="149" spans="2:54" s="3" customFormat="1" x14ac:dyDescent="0.3">
      <c r="B149" s="59"/>
      <c r="C149" s="15"/>
      <c r="D149" s="15"/>
      <c r="E149" s="59"/>
      <c r="F149" s="15"/>
      <c r="G149" s="15"/>
      <c r="H149" s="59"/>
      <c r="I149" s="15"/>
      <c r="J149" s="15"/>
      <c r="K149" s="15"/>
      <c r="L149" s="59"/>
      <c r="M149" s="15"/>
      <c r="N149" s="15"/>
      <c r="O149" s="59"/>
      <c r="P149" s="15"/>
      <c r="Q149" s="15"/>
      <c r="R149" s="15"/>
      <c r="S149" s="59"/>
      <c r="T149" s="15"/>
      <c r="U149" s="15"/>
      <c r="V149" s="59"/>
      <c r="W149" s="15"/>
      <c r="X149" s="15"/>
      <c r="Y149" s="59"/>
      <c r="Z149" s="15"/>
      <c r="AA149" s="15"/>
      <c r="AB149" s="15"/>
      <c r="AC149" s="59"/>
      <c r="AD149" s="15"/>
      <c r="AE149" s="15"/>
      <c r="AF149" s="59"/>
      <c r="AG149" s="15"/>
      <c r="AH149" s="15"/>
      <c r="AI149" s="15"/>
      <c r="AJ149" s="59"/>
      <c r="AK149" s="15"/>
      <c r="AL149" s="15"/>
      <c r="AM149" s="59"/>
      <c r="AN149" s="15"/>
      <c r="AO149" s="15"/>
      <c r="AP149" s="15"/>
      <c r="AQ149" s="59"/>
      <c r="AR149" s="15"/>
      <c r="AS149" s="15"/>
      <c r="AT149" s="59"/>
      <c r="AU149" s="15"/>
      <c r="AV149" s="15"/>
      <c r="AW149" s="59"/>
      <c r="AX149" s="15"/>
      <c r="AY149" s="15"/>
      <c r="AZ149" s="59"/>
      <c r="BA149" s="15"/>
      <c r="BB149" s="15"/>
    </row>
    <row r="150" spans="2:54" s="3" customFormat="1" x14ac:dyDescent="0.3">
      <c r="B150" s="59"/>
      <c r="C150" s="15"/>
      <c r="D150" s="15"/>
      <c r="E150" s="59"/>
      <c r="F150" s="15"/>
      <c r="G150" s="15"/>
      <c r="H150" s="59"/>
      <c r="I150" s="15"/>
      <c r="J150" s="15"/>
      <c r="K150" s="15"/>
      <c r="L150" s="59"/>
      <c r="M150" s="15"/>
      <c r="N150" s="15"/>
      <c r="O150" s="59"/>
      <c r="P150" s="15"/>
      <c r="Q150" s="15"/>
      <c r="R150" s="15"/>
      <c r="S150" s="59"/>
      <c r="T150" s="15"/>
      <c r="U150" s="15"/>
      <c r="V150" s="59"/>
      <c r="W150" s="15"/>
      <c r="X150" s="15"/>
      <c r="Y150" s="59"/>
      <c r="Z150" s="15"/>
      <c r="AA150" s="15"/>
      <c r="AB150" s="15"/>
      <c r="AC150" s="59"/>
      <c r="AD150" s="15"/>
      <c r="AE150" s="15"/>
      <c r="AF150" s="59"/>
      <c r="AG150" s="15"/>
      <c r="AH150" s="15"/>
      <c r="AI150" s="15"/>
      <c r="AJ150" s="59"/>
      <c r="AK150" s="15"/>
      <c r="AL150" s="15"/>
      <c r="AM150" s="59"/>
      <c r="AN150" s="15"/>
      <c r="AO150" s="15"/>
      <c r="AP150" s="15"/>
      <c r="AQ150" s="59"/>
      <c r="AR150" s="15"/>
      <c r="AS150" s="15"/>
      <c r="AT150" s="59"/>
      <c r="AU150" s="15"/>
      <c r="AV150" s="15"/>
      <c r="AW150" s="59"/>
      <c r="AX150" s="15"/>
      <c r="AY150" s="15"/>
      <c r="AZ150" s="59"/>
      <c r="BA150" s="15"/>
      <c r="BB150" s="15"/>
    </row>
    <row r="151" spans="2:54" s="3" customFormat="1" x14ac:dyDescent="0.3">
      <c r="B151" s="59"/>
      <c r="C151" s="15"/>
      <c r="D151" s="15"/>
      <c r="E151" s="59"/>
      <c r="F151" s="15"/>
      <c r="G151" s="15"/>
      <c r="H151" s="59"/>
      <c r="I151" s="15"/>
      <c r="J151" s="15"/>
      <c r="K151" s="15"/>
      <c r="L151" s="59"/>
      <c r="M151" s="15"/>
      <c r="N151" s="15"/>
      <c r="O151" s="59"/>
      <c r="P151" s="15"/>
      <c r="Q151" s="15"/>
      <c r="R151" s="15"/>
      <c r="S151" s="59"/>
      <c r="T151" s="15"/>
      <c r="U151" s="15"/>
      <c r="V151" s="59"/>
      <c r="W151" s="15"/>
      <c r="X151" s="15"/>
      <c r="Y151" s="59"/>
      <c r="Z151" s="15"/>
      <c r="AA151" s="15"/>
      <c r="AB151" s="15"/>
      <c r="AC151" s="59"/>
      <c r="AD151" s="15"/>
      <c r="AE151" s="15"/>
      <c r="AF151" s="59"/>
      <c r="AG151" s="15"/>
      <c r="AH151" s="15"/>
      <c r="AI151" s="15"/>
      <c r="AJ151" s="59"/>
      <c r="AK151" s="15"/>
      <c r="AL151" s="15"/>
      <c r="AM151" s="59"/>
      <c r="AN151" s="15"/>
      <c r="AO151" s="15"/>
      <c r="AP151" s="15"/>
      <c r="AQ151" s="59"/>
      <c r="AR151" s="15"/>
      <c r="AS151" s="15"/>
      <c r="AT151" s="59"/>
      <c r="AU151" s="15"/>
      <c r="AV151" s="15"/>
      <c r="AW151" s="59"/>
      <c r="AX151" s="15"/>
      <c r="AY151" s="15"/>
      <c r="AZ151" s="59"/>
      <c r="BA151" s="15"/>
      <c r="BB151" s="15"/>
    </row>
    <row r="152" spans="2:54" s="3" customFormat="1" x14ac:dyDescent="0.3">
      <c r="B152" s="59"/>
      <c r="C152" s="15"/>
      <c r="D152" s="15"/>
      <c r="E152" s="59"/>
      <c r="F152" s="15"/>
      <c r="G152" s="15"/>
      <c r="H152" s="59"/>
      <c r="I152" s="15"/>
      <c r="J152" s="15"/>
      <c r="K152" s="15"/>
      <c r="L152" s="59"/>
      <c r="M152" s="15"/>
      <c r="N152" s="15"/>
      <c r="O152" s="59"/>
      <c r="P152" s="15"/>
      <c r="Q152" s="15"/>
      <c r="R152" s="15"/>
      <c r="S152" s="59"/>
      <c r="T152" s="15"/>
      <c r="U152" s="15"/>
      <c r="V152" s="59"/>
      <c r="W152" s="15"/>
      <c r="X152" s="15"/>
      <c r="Y152" s="59"/>
      <c r="Z152" s="15"/>
      <c r="AA152" s="15"/>
      <c r="AB152" s="15"/>
      <c r="AC152" s="59"/>
      <c r="AD152" s="15"/>
      <c r="AE152" s="15"/>
      <c r="AF152" s="59"/>
      <c r="AG152" s="15"/>
      <c r="AH152" s="15"/>
      <c r="AI152" s="15"/>
      <c r="AJ152" s="59"/>
      <c r="AK152" s="15"/>
      <c r="AL152" s="15"/>
      <c r="AM152" s="59"/>
      <c r="AN152" s="15"/>
      <c r="AO152" s="15"/>
      <c r="AP152" s="15"/>
      <c r="AQ152" s="59"/>
      <c r="AR152" s="15"/>
      <c r="AS152" s="15"/>
      <c r="AT152" s="59"/>
      <c r="AU152" s="15"/>
      <c r="AV152" s="15"/>
      <c r="AW152" s="59"/>
      <c r="AX152" s="15"/>
      <c r="AY152" s="15"/>
      <c r="AZ152" s="59"/>
      <c r="BA152" s="15"/>
      <c r="BB152" s="15"/>
    </row>
    <row r="153" spans="2:54" s="3" customFormat="1" x14ac:dyDescent="0.3">
      <c r="B153" s="59"/>
      <c r="C153" s="15"/>
      <c r="D153" s="15"/>
      <c r="E153" s="59"/>
      <c r="F153" s="15"/>
      <c r="G153" s="15"/>
      <c r="H153" s="59"/>
      <c r="I153" s="15"/>
      <c r="J153" s="15"/>
      <c r="K153" s="15"/>
      <c r="L153" s="59"/>
      <c r="M153" s="15"/>
      <c r="N153" s="15"/>
      <c r="O153" s="59"/>
      <c r="P153" s="15"/>
      <c r="Q153" s="15"/>
      <c r="R153" s="15"/>
      <c r="S153" s="59"/>
      <c r="T153" s="15"/>
      <c r="U153" s="15"/>
      <c r="V153" s="59"/>
      <c r="W153" s="15"/>
      <c r="X153" s="15"/>
      <c r="Y153" s="59"/>
      <c r="Z153" s="15"/>
      <c r="AA153" s="15"/>
      <c r="AB153" s="15"/>
      <c r="AC153" s="59"/>
      <c r="AD153" s="15"/>
      <c r="AE153" s="15"/>
      <c r="AF153" s="59"/>
      <c r="AG153" s="15"/>
      <c r="AH153" s="15"/>
      <c r="AI153" s="15"/>
      <c r="AJ153" s="59"/>
      <c r="AK153" s="15"/>
      <c r="AL153" s="15"/>
      <c r="AM153" s="59"/>
      <c r="AN153" s="15"/>
      <c r="AO153" s="15"/>
      <c r="AP153" s="15"/>
      <c r="AQ153" s="59"/>
      <c r="AR153" s="15"/>
      <c r="AS153" s="15"/>
      <c r="AT153" s="59"/>
      <c r="AU153" s="15"/>
      <c r="AV153" s="15"/>
      <c r="AW153" s="59"/>
      <c r="AX153" s="15"/>
      <c r="AY153" s="15"/>
      <c r="AZ153" s="59"/>
      <c r="BA153" s="15"/>
      <c r="BB153" s="15"/>
    </row>
    <row r="154" spans="2:54" s="3" customFormat="1" x14ac:dyDescent="0.3">
      <c r="B154" s="59"/>
      <c r="C154" s="15"/>
      <c r="D154" s="15"/>
      <c r="E154" s="59"/>
      <c r="F154" s="15"/>
      <c r="G154" s="15"/>
      <c r="H154" s="59"/>
      <c r="I154" s="15"/>
      <c r="J154" s="15"/>
      <c r="K154" s="15"/>
      <c r="L154" s="59"/>
      <c r="M154" s="15"/>
      <c r="N154" s="15"/>
      <c r="O154" s="59"/>
      <c r="P154" s="15"/>
      <c r="Q154" s="15"/>
      <c r="R154" s="15"/>
      <c r="S154" s="59"/>
      <c r="T154" s="15"/>
      <c r="U154" s="15"/>
      <c r="V154" s="59"/>
      <c r="W154" s="15"/>
      <c r="X154" s="15"/>
      <c r="Y154" s="59"/>
      <c r="Z154" s="15"/>
      <c r="AA154" s="15"/>
      <c r="AB154" s="15"/>
      <c r="AC154" s="59"/>
      <c r="AD154" s="15"/>
      <c r="AE154" s="15"/>
      <c r="AF154" s="59"/>
      <c r="AG154" s="15"/>
      <c r="AH154" s="15"/>
      <c r="AI154" s="15"/>
      <c r="AJ154" s="59"/>
      <c r="AK154" s="15"/>
      <c r="AL154" s="15"/>
      <c r="AM154" s="59"/>
      <c r="AN154" s="15"/>
      <c r="AO154" s="15"/>
      <c r="AP154" s="15"/>
      <c r="AQ154" s="59"/>
      <c r="AR154" s="15"/>
      <c r="AS154" s="15"/>
      <c r="AT154" s="59"/>
      <c r="AU154" s="15"/>
      <c r="AV154" s="15"/>
      <c r="AW154" s="59"/>
      <c r="AX154" s="15"/>
      <c r="AY154" s="15"/>
      <c r="AZ154" s="59"/>
      <c r="BA154" s="15"/>
      <c r="BB154" s="15"/>
    </row>
    <row r="155" spans="2:54" s="3" customFormat="1" x14ac:dyDescent="0.3">
      <c r="B155" s="59"/>
      <c r="C155" s="15"/>
      <c r="D155" s="15"/>
      <c r="E155" s="59"/>
      <c r="F155" s="15"/>
      <c r="G155" s="15"/>
      <c r="H155" s="59"/>
      <c r="I155" s="15"/>
      <c r="J155" s="15"/>
      <c r="K155" s="15"/>
      <c r="L155" s="59"/>
      <c r="M155" s="15"/>
      <c r="N155" s="15"/>
      <c r="O155" s="59"/>
      <c r="P155" s="15"/>
      <c r="Q155" s="15"/>
      <c r="R155" s="15"/>
      <c r="S155" s="59"/>
      <c r="T155" s="15"/>
      <c r="U155" s="15"/>
      <c r="V155" s="59"/>
      <c r="W155" s="15"/>
      <c r="X155" s="15"/>
      <c r="Y155" s="59"/>
      <c r="Z155" s="15"/>
      <c r="AA155" s="15"/>
      <c r="AB155" s="15"/>
      <c r="AC155" s="59"/>
      <c r="AD155" s="15"/>
      <c r="AE155" s="15"/>
      <c r="AF155" s="59"/>
      <c r="AG155" s="15"/>
      <c r="AH155" s="15"/>
      <c r="AI155" s="15"/>
      <c r="AJ155" s="59"/>
      <c r="AK155" s="15"/>
      <c r="AL155" s="15"/>
      <c r="AM155" s="59"/>
      <c r="AN155" s="15"/>
      <c r="AO155" s="15"/>
      <c r="AP155" s="15"/>
      <c r="AQ155" s="59"/>
      <c r="AR155" s="15"/>
      <c r="AS155" s="15"/>
      <c r="AT155" s="59"/>
      <c r="AU155" s="15"/>
      <c r="AV155" s="15"/>
      <c r="AW155" s="59"/>
      <c r="AX155" s="15"/>
      <c r="AY155" s="15"/>
      <c r="AZ155" s="59"/>
      <c r="BA155" s="15"/>
      <c r="BB155" s="15"/>
    </row>
    <row r="156" spans="2:54" s="3" customFormat="1" x14ac:dyDescent="0.3">
      <c r="B156" s="59"/>
      <c r="C156" s="15"/>
      <c r="D156" s="15"/>
      <c r="E156" s="59"/>
      <c r="F156" s="15"/>
      <c r="G156" s="15"/>
      <c r="H156" s="59"/>
      <c r="I156" s="15"/>
      <c r="J156" s="15"/>
      <c r="K156" s="15"/>
      <c r="L156" s="59"/>
      <c r="M156" s="15"/>
      <c r="N156" s="15"/>
      <c r="O156" s="59"/>
      <c r="P156" s="15"/>
      <c r="Q156" s="15"/>
      <c r="R156" s="15"/>
      <c r="S156" s="59"/>
      <c r="T156" s="15"/>
      <c r="U156" s="15"/>
      <c r="V156" s="59"/>
      <c r="W156" s="15"/>
      <c r="X156" s="15"/>
      <c r="Y156" s="59"/>
      <c r="Z156" s="15"/>
      <c r="AA156" s="15"/>
      <c r="AB156" s="15"/>
      <c r="AC156" s="59"/>
      <c r="AD156" s="15"/>
      <c r="AE156" s="15"/>
      <c r="AF156" s="59"/>
      <c r="AG156" s="15"/>
      <c r="AH156" s="15"/>
      <c r="AI156" s="15"/>
      <c r="AJ156" s="59"/>
      <c r="AK156" s="15"/>
      <c r="AL156" s="15"/>
      <c r="AM156" s="59"/>
      <c r="AN156" s="15"/>
      <c r="AO156" s="15"/>
      <c r="AP156" s="15"/>
      <c r="AQ156" s="59"/>
      <c r="AR156" s="15"/>
      <c r="AS156" s="15"/>
      <c r="AT156" s="59"/>
      <c r="AU156" s="15"/>
      <c r="AV156" s="15"/>
      <c r="AW156" s="59"/>
      <c r="AX156" s="15"/>
      <c r="AY156" s="15"/>
      <c r="AZ156" s="59"/>
      <c r="BA156" s="15"/>
      <c r="BB156" s="15"/>
    </row>
    <row r="157" spans="2:54" s="3" customFormat="1" x14ac:dyDescent="0.3">
      <c r="B157" s="59"/>
      <c r="C157" s="15"/>
      <c r="D157" s="15"/>
      <c r="E157" s="59"/>
      <c r="F157" s="15"/>
      <c r="G157" s="15"/>
      <c r="H157" s="59"/>
      <c r="I157" s="15"/>
      <c r="J157" s="15"/>
      <c r="K157" s="15"/>
      <c r="L157" s="59"/>
      <c r="M157" s="15"/>
      <c r="N157" s="15"/>
      <c r="O157" s="59"/>
      <c r="P157" s="15"/>
      <c r="Q157" s="15"/>
      <c r="R157" s="15"/>
      <c r="S157" s="59"/>
      <c r="T157" s="15"/>
      <c r="U157" s="15"/>
      <c r="V157" s="59"/>
      <c r="W157" s="15"/>
      <c r="X157" s="15"/>
      <c r="Y157" s="59"/>
      <c r="Z157" s="15"/>
      <c r="AA157" s="15"/>
      <c r="AB157" s="15"/>
      <c r="AC157" s="59"/>
      <c r="AD157" s="15"/>
      <c r="AE157" s="15"/>
      <c r="AF157" s="59"/>
      <c r="AG157" s="15"/>
      <c r="AH157" s="15"/>
      <c r="AI157" s="15"/>
      <c r="AJ157" s="59"/>
      <c r="AK157" s="15"/>
      <c r="AL157" s="15"/>
      <c r="AM157" s="59"/>
      <c r="AN157" s="15"/>
      <c r="AO157" s="15"/>
      <c r="AP157" s="15"/>
      <c r="AQ157" s="59"/>
      <c r="AR157" s="15"/>
      <c r="AS157" s="15"/>
      <c r="AT157" s="59"/>
      <c r="AU157" s="15"/>
      <c r="AV157" s="15"/>
      <c r="AW157" s="59"/>
      <c r="AX157" s="15"/>
      <c r="AY157" s="15"/>
      <c r="AZ157" s="59"/>
      <c r="BA157" s="15"/>
      <c r="BB157" s="15"/>
    </row>
    <row r="158" spans="2:54" s="3" customFormat="1" x14ac:dyDescent="0.3">
      <c r="B158" s="59"/>
      <c r="C158" s="15"/>
      <c r="D158" s="15"/>
      <c r="E158" s="59"/>
      <c r="F158" s="15"/>
      <c r="G158" s="15"/>
      <c r="H158" s="59"/>
      <c r="I158" s="15"/>
      <c r="J158" s="15"/>
      <c r="K158" s="15"/>
      <c r="L158" s="59"/>
      <c r="M158" s="15"/>
      <c r="N158" s="15"/>
      <c r="O158" s="59"/>
      <c r="P158" s="15"/>
      <c r="Q158" s="15"/>
      <c r="R158" s="15"/>
      <c r="S158" s="59"/>
      <c r="T158" s="15"/>
      <c r="U158" s="15"/>
      <c r="V158" s="59"/>
      <c r="W158" s="15"/>
      <c r="X158" s="15"/>
      <c r="Y158" s="59"/>
      <c r="Z158" s="15"/>
      <c r="AA158" s="15"/>
      <c r="AB158" s="15"/>
      <c r="AC158" s="59"/>
      <c r="AD158" s="15"/>
      <c r="AE158" s="15"/>
      <c r="AF158" s="59"/>
      <c r="AG158" s="15"/>
      <c r="AH158" s="15"/>
      <c r="AI158" s="15"/>
      <c r="AJ158" s="59"/>
      <c r="AK158" s="15"/>
      <c r="AL158" s="15"/>
      <c r="AM158" s="59"/>
      <c r="AN158" s="15"/>
      <c r="AO158" s="15"/>
      <c r="AP158" s="15"/>
      <c r="AQ158" s="59"/>
      <c r="AR158" s="15"/>
      <c r="AS158" s="15"/>
      <c r="AT158" s="59"/>
      <c r="AU158" s="15"/>
      <c r="AV158" s="15"/>
      <c r="AW158" s="59"/>
      <c r="AX158" s="15"/>
      <c r="AY158" s="15"/>
      <c r="AZ158" s="59"/>
      <c r="BA158" s="15"/>
      <c r="BB158" s="15"/>
    </row>
    <row r="159" spans="2:54" s="3" customFormat="1" x14ac:dyDescent="0.3">
      <c r="B159" s="59"/>
      <c r="C159" s="15"/>
      <c r="D159" s="15"/>
      <c r="E159" s="59"/>
      <c r="F159" s="15"/>
      <c r="G159" s="15"/>
      <c r="H159" s="59"/>
      <c r="I159" s="15"/>
      <c r="J159" s="15"/>
      <c r="K159" s="15"/>
      <c r="L159" s="59"/>
      <c r="M159" s="15"/>
      <c r="N159" s="15"/>
      <c r="O159" s="59"/>
      <c r="P159" s="15"/>
      <c r="Q159" s="15"/>
      <c r="R159" s="15"/>
      <c r="S159" s="59"/>
      <c r="T159" s="15"/>
      <c r="U159" s="15"/>
      <c r="V159" s="59"/>
      <c r="W159" s="15"/>
      <c r="X159" s="15"/>
      <c r="Y159" s="59"/>
      <c r="Z159" s="15"/>
      <c r="AA159" s="15"/>
      <c r="AB159" s="15"/>
      <c r="AC159" s="59"/>
      <c r="AD159" s="15"/>
      <c r="AE159" s="15"/>
      <c r="AF159" s="59"/>
      <c r="AG159" s="15"/>
      <c r="AH159" s="15"/>
      <c r="AI159" s="15"/>
      <c r="AJ159" s="59"/>
      <c r="AK159" s="15"/>
      <c r="AL159" s="15"/>
      <c r="AM159" s="59"/>
      <c r="AN159" s="15"/>
      <c r="AO159" s="15"/>
      <c r="AP159" s="15"/>
      <c r="AQ159" s="59"/>
      <c r="AR159" s="15"/>
      <c r="AS159" s="15"/>
      <c r="AT159" s="59"/>
      <c r="AU159" s="15"/>
      <c r="AV159" s="15"/>
      <c r="AW159" s="59"/>
      <c r="AX159" s="15"/>
      <c r="AY159" s="15"/>
      <c r="AZ159" s="59"/>
      <c r="BA159" s="15"/>
      <c r="BB159" s="15"/>
    </row>
    <row r="160" spans="2:54" s="3" customFormat="1" x14ac:dyDescent="0.3">
      <c r="B160" s="59"/>
      <c r="C160" s="15"/>
      <c r="D160" s="15"/>
      <c r="E160" s="59"/>
      <c r="F160" s="15"/>
      <c r="G160" s="15"/>
      <c r="H160" s="59"/>
      <c r="I160" s="15"/>
      <c r="J160" s="15"/>
      <c r="K160" s="15"/>
      <c r="L160" s="59"/>
      <c r="M160" s="15"/>
      <c r="N160" s="15"/>
      <c r="O160" s="59"/>
      <c r="P160" s="15"/>
      <c r="Q160" s="15"/>
      <c r="R160" s="15"/>
      <c r="S160" s="59"/>
      <c r="T160" s="15"/>
      <c r="U160" s="15"/>
      <c r="V160" s="59"/>
      <c r="W160" s="15"/>
      <c r="X160" s="15"/>
      <c r="Y160" s="59"/>
      <c r="Z160" s="15"/>
      <c r="AA160" s="15"/>
      <c r="AB160" s="15"/>
      <c r="AC160" s="59"/>
      <c r="AD160" s="15"/>
      <c r="AE160" s="15"/>
      <c r="AF160" s="59"/>
      <c r="AG160" s="15"/>
      <c r="AH160" s="15"/>
      <c r="AI160" s="15"/>
      <c r="AJ160" s="59"/>
      <c r="AK160" s="15"/>
      <c r="AL160" s="15"/>
      <c r="AM160" s="59"/>
      <c r="AN160" s="15"/>
      <c r="AO160" s="15"/>
      <c r="AP160" s="15"/>
      <c r="AQ160" s="59"/>
      <c r="AR160" s="15"/>
      <c r="AS160" s="15"/>
      <c r="AT160" s="59"/>
      <c r="AU160" s="15"/>
      <c r="AV160" s="15"/>
      <c r="AW160" s="59"/>
      <c r="AX160" s="15"/>
      <c r="AY160" s="15"/>
      <c r="AZ160" s="59"/>
      <c r="BA160" s="15"/>
      <c r="BB160" s="15"/>
    </row>
    <row r="161" spans="2:54" s="3" customFormat="1" x14ac:dyDescent="0.3">
      <c r="B161" s="59"/>
      <c r="C161" s="15"/>
      <c r="D161" s="15"/>
      <c r="E161" s="59"/>
      <c r="F161" s="15"/>
      <c r="G161" s="15"/>
      <c r="H161" s="59"/>
      <c r="I161" s="15"/>
      <c r="J161" s="15"/>
      <c r="K161" s="15"/>
      <c r="L161" s="59"/>
      <c r="M161" s="15"/>
      <c r="N161" s="15"/>
      <c r="O161" s="59"/>
      <c r="P161" s="15"/>
      <c r="Q161" s="15"/>
      <c r="R161" s="15"/>
      <c r="S161" s="59"/>
      <c r="T161" s="15"/>
      <c r="U161" s="15"/>
      <c r="V161" s="59"/>
      <c r="W161" s="15"/>
      <c r="X161" s="15"/>
      <c r="Y161" s="59"/>
      <c r="Z161" s="15"/>
      <c r="AA161" s="15"/>
      <c r="AB161" s="15"/>
      <c r="AC161" s="59"/>
      <c r="AD161" s="15"/>
      <c r="AE161" s="15"/>
      <c r="AF161" s="59"/>
      <c r="AG161" s="15"/>
      <c r="AH161" s="15"/>
      <c r="AI161" s="15"/>
      <c r="AJ161" s="59"/>
      <c r="AK161" s="15"/>
      <c r="AL161" s="15"/>
      <c r="AM161" s="59"/>
      <c r="AN161" s="15"/>
      <c r="AO161" s="15"/>
      <c r="AP161" s="15"/>
      <c r="AQ161" s="59"/>
      <c r="AR161" s="15"/>
      <c r="AS161" s="15"/>
      <c r="AT161" s="59"/>
      <c r="AU161" s="15"/>
      <c r="AV161" s="15"/>
      <c r="AW161" s="59"/>
      <c r="AX161" s="15"/>
      <c r="AY161" s="15"/>
      <c r="AZ161" s="59"/>
      <c r="BA161" s="15"/>
      <c r="BB161" s="15"/>
    </row>
    <row r="162" spans="2:54" s="3" customFormat="1" x14ac:dyDescent="0.3">
      <c r="B162" s="59"/>
      <c r="C162" s="15"/>
      <c r="D162" s="15"/>
      <c r="E162" s="59"/>
      <c r="F162" s="15"/>
      <c r="G162" s="15"/>
      <c r="H162" s="59"/>
      <c r="I162" s="15"/>
      <c r="J162" s="15"/>
      <c r="K162" s="15"/>
      <c r="L162" s="59"/>
      <c r="M162" s="15"/>
      <c r="N162" s="15"/>
      <c r="O162" s="59"/>
      <c r="P162" s="15"/>
      <c r="Q162" s="15"/>
      <c r="R162" s="15"/>
      <c r="S162" s="59"/>
      <c r="T162" s="15"/>
      <c r="U162" s="15"/>
      <c r="V162" s="59"/>
      <c r="W162" s="15"/>
      <c r="X162" s="15"/>
      <c r="Y162" s="59"/>
      <c r="Z162" s="15"/>
      <c r="AA162" s="15"/>
      <c r="AB162" s="15"/>
      <c r="AC162" s="59"/>
      <c r="AD162" s="15"/>
      <c r="AE162" s="15"/>
      <c r="AF162" s="59"/>
      <c r="AG162" s="15"/>
      <c r="AH162" s="15"/>
      <c r="AI162" s="15"/>
      <c r="AJ162" s="59"/>
      <c r="AK162" s="15"/>
      <c r="AL162" s="15"/>
      <c r="AM162" s="59"/>
      <c r="AN162" s="15"/>
      <c r="AO162" s="15"/>
      <c r="AP162" s="15"/>
      <c r="AQ162" s="59"/>
      <c r="AR162" s="15"/>
      <c r="AS162" s="15"/>
      <c r="AT162" s="59"/>
      <c r="AU162" s="15"/>
      <c r="AV162" s="15"/>
      <c r="AW162" s="59"/>
      <c r="AX162" s="15"/>
      <c r="AY162" s="15"/>
      <c r="AZ162" s="59"/>
      <c r="BA162" s="15"/>
      <c r="BB162" s="15"/>
    </row>
    <row r="163" spans="2:54" s="3" customFormat="1" x14ac:dyDescent="0.3">
      <c r="B163" s="59"/>
      <c r="C163" s="15"/>
      <c r="D163" s="15"/>
      <c r="E163" s="59"/>
      <c r="F163" s="15"/>
      <c r="G163" s="15"/>
      <c r="H163" s="59"/>
      <c r="I163" s="15"/>
      <c r="J163" s="15"/>
      <c r="K163" s="15"/>
      <c r="L163" s="59"/>
      <c r="M163" s="15"/>
      <c r="N163" s="15"/>
      <c r="O163" s="59"/>
      <c r="P163" s="15"/>
      <c r="Q163" s="15"/>
      <c r="R163" s="15"/>
      <c r="S163" s="59"/>
      <c r="T163" s="15"/>
      <c r="U163" s="15"/>
      <c r="V163" s="59"/>
      <c r="W163" s="15"/>
      <c r="X163" s="15"/>
      <c r="Y163" s="59"/>
      <c r="Z163" s="15"/>
      <c r="AA163" s="15"/>
      <c r="AB163" s="15"/>
      <c r="AC163" s="59"/>
      <c r="AD163" s="15"/>
      <c r="AE163" s="15"/>
      <c r="AF163" s="59"/>
      <c r="AG163" s="15"/>
      <c r="AH163" s="15"/>
      <c r="AI163" s="15"/>
      <c r="AJ163" s="59"/>
      <c r="AK163" s="15"/>
      <c r="AL163" s="15"/>
      <c r="AM163" s="59"/>
      <c r="AN163" s="15"/>
      <c r="AO163" s="15"/>
      <c r="AP163" s="15"/>
      <c r="AQ163" s="59"/>
      <c r="AR163" s="15"/>
      <c r="AS163" s="15"/>
      <c r="AT163" s="59"/>
      <c r="AU163" s="15"/>
      <c r="AV163" s="15"/>
      <c r="AW163" s="59"/>
      <c r="AX163" s="15"/>
      <c r="AY163" s="15"/>
      <c r="AZ163" s="59"/>
      <c r="BA163" s="15"/>
      <c r="BB163" s="15"/>
    </row>
    <row r="164" spans="2:54" s="3" customFormat="1" x14ac:dyDescent="0.3">
      <c r="B164" s="59"/>
      <c r="C164" s="15"/>
      <c r="D164" s="15"/>
      <c r="E164" s="59"/>
      <c r="F164" s="15"/>
      <c r="G164" s="15"/>
      <c r="H164" s="59"/>
      <c r="I164" s="15"/>
      <c r="J164" s="15"/>
      <c r="K164" s="15"/>
      <c r="L164" s="59"/>
      <c r="M164" s="15"/>
      <c r="N164" s="15"/>
      <c r="O164" s="59"/>
      <c r="P164" s="15"/>
      <c r="Q164" s="15"/>
      <c r="R164" s="15"/>
      <c r="S164" s="59"/>
      <c r="T164" s="15"/>
      <c r="U164" s="15"/>
      <c r="V164" s="59"/>
      <c r="W164" s="15"/>
      <c r="X164" s="15"/>
      <c r="Y164" s="59"/>
      <c r="Z164" s="15"/>
      <c r="AA164" s="15"/>
      <c r="AB164" s="15"/>
      <c r="AC164" s="59"/>
      <c r="AD164" s="15"/>
      <c r="AE164" s="15"/>
      <c r="AF164" s="59"/>
      <c r="AG164" s="15"/>
      <c r="AH164" s="15"/>
      <c r="AI164" s="15"/>
      <c r="AJ164" s="59"/>
      <c r="AK164" s="15"/>
      <c r="AL164" s="15"/>
      <c r="AM164" s="59"/>
      <c r="AN164" s="15"/>
      <c r="AO164" s="15"/>
      <c r="AP164" s="15"/>
      <c r="AQ164" s="59"/>
      <c r="AR164" s="15"/>
      <c r="AS164" s="15"/>
      <c r="AT164" s="59"/>
      <c r="AU164" s="15"/>
      <c r="AV164" s="15"/>
      <c r="AW164" s="59"/>
      <c r="AX164" s="15"/>
      <c r="AY164" s="15"/>
      <c r="AZ164" s="59"/>
      <c r="BA164" s="15"/>
      <c r="BB164" s="15"/>
    </row>
    <row r="165" spans="2:54" s="3" customFormat="1" x14ac:dyDescent="0.3">
      <c r="B165" s="59"/>
      <c r="C165" s="15"/>
      <c r="D165" s="15"/>
      <c r="E165" s="59"/>
      <c r="F165" s="15"/>
      <c r="G165" s="15"/>
      <c r="H165" s="59"/>
      <c r="I165" s="15"/>
      <c r="J165" s="15"/>
      <c r="K165" s="15"/>
      <c r="L165" s="59"/>
      <c r="M165" s="15"/>
      <c r="N165" s="15"/>
      <c r="O165" s="59"/>
      <c r="P165" s="15"/>
      <c r="Q165" s="15"/>
      <c r="R165" s="15"/>
      <c r="S165" s="59"/>
      <c r="T165" s="15"/>
      <c r="U165" s="15"/>
      <c r="V165" s="59"/>
      <c r="W165" s="15"/>
      <c r="X165" s="15"/>
      <c r="Y165" s="59"/>
      <c r="Z165" s="15"/>
      <c r="AA165" s="15"/>
      <c r="AB165" s="15"/>
      <c r="AC165" s="59"/>
      <c r="AD165" s="15"/>
      <c r="AE165" s="15"/>
      <c r="AF165" s="59"/>
      <c r="AG165" s="15"/>
      <c r="AH165" s="15"/>
      <c r="AI165" s="15"/>
      <c r="AJ165" s="59"/>
      <c r="AK165" s="15"/>
      <c r="AL165" s="15"/>
      <c r="AM165" s="59"/>
      <c r="AN165" s="15"/>
      <c r="AO165" s="15"/>
      <c r="AP165" s="15"/>
      <c r="AQ165" s="59"/>
      <c r="AR165" s="15"/>
      <c r="AS165" s="15"/>
      <c r="AT165" s="59"/>
      <c r="AU165" s="15"/>
      <c r="AV165" s="15"/>
      <c r="AW165" s="59"/>
      <c r="AX165" s="15"/>
      <c r="AY165" s="15"/>
      <c r="AZ165" s="59"/>
      <c r="BA165" s="15"/>
      <c r="BB165" s="15"/>
    </row>
    <row r="166" spans="2:54" s="3" customFormat="1" x14ac:dyDescent="0.3">
      <c r="B166" s="59"/>
      <c r="C166" s="15"/>
      <c r="D166" s="15"/>
      <c r="E166" s="59"/>
      <c r="F166" s="15"/>
      <c r="G166" s="15"/>
      <c r="H166" s="59"/>
      <c r="I166" s="15"/>
      <c r="J166" s="15"/>
      <c r="K166" s="15"/>
      <c r="L166" s="59"/>
      <c r="M166" s="15"/>
      <c r="N166" s="15"/>
      <c r="O166" s="59"/>
      <c r="P166" s="15"/>
      <c r="Q166" s="15"/>
      <c r="R166" s="15"/>
      <c r="S166" s="59"/>
      <c r="T166" s="15"/>
      <c r="U166" s="15"/>
      <c r="V166" s="59"/>
      <c r="W166" s="15"/>
      <c r="X166" s="15"/>
      <c r="Y166" s="59"/>
      <c r="Z166" s="15"/>
      <c r="AA166" s="15"/>
      <c r="AB166" s="15"/>
      <c r="AC166" s="59"/>
      <c r="AD166" s="15"/>
      <c r="AE166" s="15"/>
      <c r="AF166" s="59"/>
      <c r="AG166" s="15"/>
      <c r="AH166" s="15"/>
      <c r="AI166" s="15"/>
      <c r="AJ166" s="59"/>
      <c r="AK166" s="15"/>
      <c r="AL166" s="15"/>
      <c r="AM166" s="59"/>
      <c r="AN166" s="15"/>
      <c r="AO166" s="15"/>
      <c r="AP166" s="15"/>
      <c r="AQ166" s="59"/>
      <c r="AR166" s="15"/>
      <c r="AS166" s="15"/>
      <c r="AT166" s="59"/>
      <c r="AU166" s="15"/>
      <c r="AV166" s="15"/>
      <c r="AW166" s="59"/>
      <c r="AX166" s="15"/>
      <c r="AY166" s="15"/>
      <c r="AZ166" s="59"/>
      <c r="BA166" s="15"/>
      <c r="BB166" s="15"/>
    </row>
    <row r="167" spans="2:54" s="3" customFormat="1" x14ac:dyDescent="0.3">
      <c r="B167" s="59"/>
      <c r="C167" s="15"/>
      <c r="D167" s="15"/>
      <c r="E167" s="59"/>
      <c r="F167" s="15"/>
      <c r="G167" s="15"/>
      <c r="H167" s="59"/>
      <c r="I167" s="15"/>
      <c r="J167" s="15"/>
      <c r="K167" s="15"/>
      <c r="L167" s="59"/>
      <c r="M167" s="15"/>
      <c r="N167" s="15"/>
      <c r="O167" s="59"/>
      <c r="P167" s="15"/>
      <c r="Q167" s="15"/>
      <c r="R167" s="15"/>
      <c r="S167" s="59"/>
      <c r="T167" s="15"/>
      <c r="U167" s="15"/>
      <c r="V167" s="59"/>
      <c r="W167" s="15"/>
      <c r="X167" s="15"/>
      <c r="Y167" s="59"/>
      <c r="Z167" s="15"/>
      <c r="AA167" s="15"/>
      <c r="AB167" s="15"/>
      <c r="AC167" s="59"/>
      <c r="AD167" s="15"/>
      <c r="AE167" s="15"/>
      <c r="AF167" s="59"/>
      <c r="AG167" s="15"/>
      <c r="AH167" s="15"/>
      <c r="AI167" s="15"/>
      <c r="AJ167" s="59"/>
      <c r="AK167" s="15"/>
      <c r="AL167" s="15"/>
      <c r="AM167" s="59"/>
      <c r="AN167" s="15"/>
      <c r="AO167" s="15"/>
      <c r="AP167" s="15"/>
      <c r="AQ167" s="59"/>
      <c r="AR167" s="15"/>
      <c r="AS167" s="15"/>
      <c r="AT167" s="59"/>
      <c r="AU167" s="15"/>
      <c r="AV167" s="15"/>
      <c r="AW167" s="59"/>
      <c r="AX167" s="15"/>
      <c r="AY167" s="15"/>
      <c r="AZ167" s="59"/>
      <c r="BA167" s="15"/>
      <c r="BB167" s="15"/>
    </row>
    <row r="168" spans="2:54" s="3" customFormat="1" x14ac:dyDescent="0.3">
      <c r="B168" s="59"/>
      <c r="C168" s="15"/>
      <c r="D168" s="15"/>
      <c r="E168" s="59"/>
      <c r="F168" s="15"/>
      <c r="G168" s="15"/>
      <c r="H168" s="59"/>
      <c r="I168" s="15"/>
      <c r="J168" s="15"/>
      <c r="K168" s="15"/>
      <c r="L168" s="59"/>
      <c r="M168" s="15"/>
      <c r="N168" s="15"/>
      <c r="O168" s="59"/>
      <c r="P168" s="15"/>
      <c r="Q168" s="15"/>
      <c r="R168" s="15"/>
      <c r="S168" s="59"/>
      <c r="T168" s="15"/>
      <c r="U168" s="15"/>
      <c r="V168" s="59"/>
      <c r="W168" s="15"/>
      <c r="X168" s="15"/>
      <c r="Y168" s="59"/>
      <c r="Z168" s="15"/>
      <c r="AA168" s="15"/>
      <c r="AB168" s="15"/>
      <c r="AC168" s="59"/>
      <c r="AD168" s="15"/>
      <c r="AE168" s="15"/>
      <c r="AF168" s="59"/>
      <c r="AG168" s="15"/>
      <c r="AH168" s="15"/>
      <c r="AI168" s="15"/>
      <c r="AJ168" s="59"/>
      <c r="AK168" s="15"/>
      <c r="AL168" s="15"/>
      <c r="AM168" s="59"/>
      <c r="AN168" s="15"/>
      <c r="AO168" s="15"/>
      <c r="AP168" s="15"/>
      <c r="AQ168" s="59"/>
      <c r="AR168" s="15"/>
      <c r="AS168" s="15"/>
      <c r="AT168" s="59"/>
      <c r="AU168" s="15"/>
      <c r="AV168" s="15"/>
      <c r="AW168" s="59"/>
      <c r="AX168" s="15"/>
      <c r="AY168" s="15"/>
      <c r="AZ168" s="59"/>
      <c r="BA168" s="15"/>
      <c r="BB168" s="15"/>
    </row>
    <row r="169" spans="2:54" s="3" customFormat="1" x14ac:dyDescent="0.3">
      <c r="B169" s="59"/>
      <c r="C169" s="15"/>
      <c r="D169" s="15"/>
      <c r="E169" s="59"/>
      <c r="F169" s="15"/>
      <c r="G169" s="15"/>
      <c r="H169" s="59"/>
      <c r="I169" s="15"/>
      <c r="J169" s="15"/>
      <c r="K169" s="15"/>
      <c r="L169" s="59"/>
      <c r="M169" s="15"/>
      <c r="N169" s="15"/>
      <c r="O169" s="59"/>
      <c r="P169" s="15"/>
      <c r="Q169" s="15"/>
      <c r="R169" s="15"/>
      <c r="S169" s="59"/>
      <c r="T169" s="15"/>
      <c r="U169" s="15"/>
      <c r="V169" s="59"/>
      <c r="W169" s="15"/>
      <c r="X169" s="15"/>
      <c r="Y169" s="59"/>
      <c r="Z169" s="15"/>
      <c r="AA169" s="15"/>
      <c r="AB169" s="15"/>
      <c r="AC169" s="59"/>
      <c r="AD169" s="15"/>
      <c r="AE169" s="15"/>
      <c r="AF169" s="59"/>
      <c r="AG169" s="15"/>
      <c r="AH169" s="15"/>
      <c r="AI169" s="15"/>
      <c r="AJ169" s="59"/>
      <c r="AK169" s="15"/>
      <c r="AL169" s="15"/>
      <c r="AM169" s="59"/>
      <c r="AN169" s="15"/>
      <c r="AO169" s="15"/>
      <c r="AP169" s="15"/>
      <c r="AQ169" s="59"/>
      <c r="AR169" s="15"/>
      <c r="AS169" s="15"/>
      <c r="AT169" s="59"/>
      <c r="AU169" s="15"/>
      <c r="AV169" s="15"/>
      <c r="AW169" s="59"/>
      <c r="AX169" s="15"/>
      <c r="AY169" s="15"/>
      <c r="AZ169" s="59"/>
      <c r="BA169" s="15"/>
      <c r="BB169" s="15"/>
    </row>
    <row r="170" spans="2:54" s="3" customFormat="1" x14ac:dyDescent="0.3">
      <c r="B170" s="59"/>
      <c r="C170" s="15"/>
      <c r="D170" s="15"/>
      <c r="E170" s="59"/>
      <c r="F170" s="15"/>
      <c r="G170" s="15"/>
      <c r="H170" s="59"/>
      <c r="I170" s="15"/>
      <c r="J170" s="15"/>
      <c r="K170" s="15"/>
      <c r="L170" s="59"/>
      <c r="M170" s="15"/>
      <c r="N170" s="15"/>
      <c r="O170" s="59"/>
      <c r="P170" s="15"/>
      <c r="Q170" s="15"/>
      <c r="R170" s="15"/>
      <c r="S170" s="59"/>
      <c r="T170" s="15"/>
      <c r="U170" s="15"/>
      <c r="V170" s="59"/>
      <c r="W170" s="15"/>
      <c r="X170" s="15"/>
      <c r="Y170" s="59"/>
      <c r="Z170" s="15"/>
      <c r="AA170" s="15"/>
      <c r="AB170" s="15"/>
      <c r="AC170" s="59"/>
      <c r="AD170" s="15"/>
      <c r="AE170" s="15"/>
      <c r="AF170" s="59"/>
      <c r="AG170" s="15"/>
      <c r="AH170" s="15"/>
      <c r="AI170" s="15"/>
      <c r="AJ170" s="59"/>
      <c r="AK170" s="15"/>
      <c r="AL170" s="15"/>
      <c r="AM170" s="59"/>
      <c r="AN170" s="15"/>
      <c r="AO170" s="15"/>
      <c r="AP170" s="15"/>
      <c r="AQ170" s="59"/>
      <c r="AR170" s="15"/>
      <c r="AS170" s="15"/>
      <c r="AT170" s="59"/>
      <c r="AU170" s="15"/>
      <c r="AV170" s="15"/>
      <c r="AW170" s="59"/>
      <c r="AX170" s="15"/>
      <c r="AY170" s="15"/>
      <c r="AZ170" s="59"/>
      <c r="BA170" s="15"/>
      <c r="BB170" s="15"/>
    </row>
    <row r="171" spans="2:54" s="3" customFormat="1" x14ac:dyDescent="0.3">
      <c r="B171" s="59"/>
      <c r="C171" s="15"/>
      <c r="D171" s="15"/>
      <c r="E171" s="59"/>
      <c r="F171" s="15"/>
      <c r="G171" s="15"/>
      <c r="H171" s="59"/>
      <c r="I171" s="15"/>
      <c r="J171" s="15"/>
      <c r="K171" s="15"/>
      <c r="L171" s="59"/>
      <c r="M171" s="15"/>
      <c r="N171" s="15"/>
      <c r="O171" s="59"/>
      <c r="P171" s="15"/>
      <c r="Q171" s="15"/>
      <c r="R171" s="15"/>
      <c r="S171" s="59"/>
      <c r="T171" s="15"/>
      <c r="U171" s="15"/>
      <c r="V171" s="59"/>
      <c r="W171" s="15"/>
      <c r="X171" s="15"/>
      <c r="Y171" s="59"/>
      <c r="Z171" s="15"/>
      <c r="AA171" s="15"/>
      <c r="AB171" s="15"/>
      <c r="AC171" s="59"/>
      <c r="AD171" s="15"/>
      <c r="AE171" s="15"/>
      <c r="AF171" s="59"/>
      <c r="AG171" s="15"/>
      <c r="AH171" s="15"/>
      <c r="AI171" s="15"/>
      <c r="AJ171" s="59"/>
      <c r="AK171" s="15"/>
      <c r="AL171" s="15"/>
      <c r="AM171" s="59"/>
      <c r="AN171" s="15"/>
      <c r="AO171" s="15"/>
      <c r="AP171" s="15"/>
      <c r="AQ171" s="59"/>
      <c r="AR171" s="15"/>
      <c r="AS171" s="15"/>
      <c r="AT171" s="59"/>
      <c r="AU171" s="15"/>
      <c r="AV171" s="15"/>
      <c r="AW171" s="59"/>
      <c r="AX171" s="15"/>
      <c r="AY171" s="15"/>
      <c r="AZ171" s="59"/>
      <c r="BA171" s="15"/>
      <c r="BB171" s="15"/>
    </row>
    <row r="172" spans="2:54" s="3" customFormat="1" x14ac:dyDescent="0.3">
      <c r="B172" s="59"/>
      <c r="C172" s="15"/>
      <c r="D172" s="15"/>
      <c r="E172" s="59"/>
      <c r="F172" s="15"/>
      <c r="G172" s="15"/>
      <c r="H172" s="59"/>
      <c r="I172" s="15"/>
      <c r="J172" s="15"/>
      <c r="K172" s="15"/>
      <c r="L172" s="59"/>
      <c r="M172" s="15"/>
      <c r="N172" s="15"/>
      <c r="O172" s="59"/>
      <c r="P172" s="15"/>
      <c r="Q172" s="15"/>
      <c r="R172" s="15"/>
      <c r="S172" s="59"/>
      <c r="T172" s="15"/>
      <c r="U172" s="15"/>
      <c r="V172" s="59"/>
      <c r="W172" s="15"/>
      <c r="X172" s="15"/>
      <c r="Y172" s="59"/>
      <c r="Z172" s="15"/>
      <c r="AA172" s="15"/>
      <c r="AB172" s="15"/>
      <c r="AC172" s="59"/>
      <c r="AD172" s="15"/>
      <c r="AE172" s="15"/>
      <c r="AF172" s="59"/>
      <c r="AG172" s="15"/>
      <c r="AH172" s="15"/>
      <c r="AI172" s="15"/>
      <c r="AJ172" s="59"/>
      <c r="AK172" s="15"/>
      <c r="AL172" s="15"/>
      <c r="AM172" s="59"/>
      <c r="AN172" s="15"/>
      <c r="AO172" s="15"/>
      <c r="AP172" s="15"/>
      <c r="AQ172" s="59"/>
      <c r="AR172" s="15"/>
      <c r="AS172" s="15"/>
      <c r="AT172" s="59"/>
      <c r="AU172" s="15"/>
      <c r="AV172" s="15"/>
      <c r="AW172" s="59"/>
      <c r="AX172" s="15"/>
      <c r="AY172" s="15"/>
      <c r="AZ172" s="59"/>
      <c r="BA172" s="15"/>
      <c r="BB172" s="15"/>
    </row>
    <row r="173" spans="2:54" s="3" customFormat="1" x14ac:dyDescent="0.3">
      <c r="B173" s="59"/>
      <c r="C173" s="15"/>
      <c r="D173" s="15"/>
      <c r="E173" s="59"/>
      <c r="F173" s="15"/>
      <c r="G173" s="15"/>
      <c r="H173" s="59"/>
      <c r="I173" s="15"/>
      <c r="J173" s="15"/>
      <c r="K173" s="15"/>
      <c r="L173" s="59"/>
      <c r="M173" s="15"/>
      <c r="N173" s="15"/>
      <c r="O173" s="59"/>
      <c r="P173" s="15"/>
      <c r="Q173" s="15"/>
      <c r="R173" s="15"/>
      <c r="S173" s="59"/>
      <c r="T173" s="15"/>
      <c r="U173" s="15"/>
      <c r="V173" s="59"/>
      <c r="W173" s="15"/>
      <c r="X173" s="15"/>
      <c r="Y173" s="59"/>
      <c r="Z173" s="15"/>
      <c r="AA173" s="15"/>
      <c r="AB173" s="15"/>
      <c r="AC173" s="59"/>
      <c r="AD173" s="15"/>
      <c r="AE173" s="15"/>
      <c r="AF173" s="59"/>
      <c r="AG173" s="15"/>
      <c r="AH173" s="15"/>
      <c r="AI173" s="15"/>
      <c r="AJ173" s="59"/>
      <c r="AK173" s="15"/>
      <c r="AL173" s="15"/>
      <c r="AM173" s="59"/>
      <c r="AN173" s="15"/>
      <c r="AO173" s="15"/>
      <c r="AP173" s="15"/>
      <c r="AQ173" s="59"/>
      <c r="AR173" s="15"/>
      <c r="AS173" s="15"/>
      <c r="AT173" s="59"/>
      <c r="AU173" s="15"/>
      <c r="AV173" s="15"/>
      <c r="AW173" s="59"/>
      <c r="AX173" s="15"/>
      <c r="AY173" s="15"/>
      <c r="AZ173" s="59"/>
      <c r="BA173" s="15"/>
      <c r="BB173" s="15"/>
    </row>
    <row r="174" spans="2:54" s="3" customFormat="1" x14ac:dyDescent="0.3">
      <c r="B174" s="59"/>
      <c r="C174" s="15"/>
      <c r="D174" s="15"/>
      <c r="E174" s="59"/>
      <c r="F174" s="15"/>
      <c r="G174" s="15"/>
      <c r="H174" s="59"/>
      <c r="I174" s="15"/>
      <c r="J174" s="15"/>
      <c r="K174" s="15"/>
      <c r="L174" s="59"/>
      <c r="M174" s="15"/>
      <c r="N174" s="15"/>
      <c r="O174" s="59"/>
      <c r="P174" s="15"/>
      <c r="Q174" s="15"/>
      <c r="R174" s="15"/>
      <c r="S174" s="59"/>
      <c r="T174" s="15"/>
      <c r="U174" s="15"/>
      <c r="V174" s="59"/>
      <c r="W174" s="15"/>
      <c r="X174" s="15"/>
      <c r="Y174" s="59"/>
      <c r="Z174" s="15"/>
      <c r="AA174" s="15"/>
      <c r="AB174" s="15"/>
      <c r="AC174" s="59"/>
      <c r="AD174" s="15"/>
      <c r="AE174" s="15"/>
      <c r="AF174" s="59"/>
      <c r="AG174" s="15"/>
      <c r="AH174" s="15"/>
      <c r="AI174" s="15"/>
      <c r="AJ174" s="59"/>
      <c r="AK174" s="15"/>
      <c r="AL174" s="15"/>
      <c r="AM174" s="59"/>
      <c r="AN174" s="15"/>
      <c r="AO174" s="15"/>
      <c r="AP174" s="15"/>
      <c r="AQ174" s="59"/>
      <c r="AR174" s="15"/>
      <c r="AS174" s="15"/>
      <c r="AT174" s="59"/>
      <c r="AU174" s="15"/>
      <c r="AV174" s="15"/>
      <c r="AW174" s="59"/>
      <c r="AX174" s="15"/>
      <c r="AY174" s="15"/>
      <c r="AZ174" s="59"/>
      <c r="BA174" s="15"/>
      <c r="BB174" s="15"/>
    </row>
    <row r="175" spans="2:54" s="3" customFormat="1" x14ac:dyDescent="0.3">
      <c r="B175" s="59"/>
      <c r="C175" s="15"/>
      <c r="D175" s="15"/>
      <c r="E175" s="59"/>
      <c r="F175" s="15"/>
      <c r="G175" s="15"/>
      <c r="H175" s="59"/>
      <c r="I175" s="15"/>
      <c r="J175" s="15"/>
      <c r="K175" s="15"/>
      <c r="L175" s="59"/>
      <c r="M175" s="15"/>
      <c r="N175" s="15"/>
      <c r="O175" s="59"/>
      <c r="P175" s="15"/>
      <c r="Q175" s="15"/>
      <c r="R175" s="15"/>
      <c r="S175" s="59"/>
      <c r="T175" s="15"/>
      <c r="U175" s="15"/>
      <c r="V175" s="59"/>
      <c r="W175" s="15"/>
      <c r="X175" s="15"/>
      <c r="Y175" s="59"/>
      <c r="Z175" s="15"/>
      <c r="AA175" s="15"/>
      <c r="AB175" s="15"/>
      <c r="AC175" s="59"/>
      <c r="AD175" s="15"/>
      <c r="AE175" s="15"/>
      <c r="AF175" s="59"/>
      <c r="AG175" s="15"/>
      <c r="AH175" s="15"/>
      <c r="AI175" s="15"/>
      <c r="AJ175" s="59"/>
      <c r="AK175" s="15"/>
      <c r="AL175" s="15"/>
      <c r="AM175" s="59"/>
      <c r="AN175" s="15"/>
      <c r="AO175" s="15"/>
      <c r="AP175" s="15"/>
      <c r="AQ175" s="59"/>
      <c r="AR175" s="15"/>
      <c r="AS175" s="15"/>
      <c r="AT175" s="59"/>
      <c r="AU175" s="15"/>
      <c r="AV175" s="15"/>
      <c r="AW175" s="59"/>
      <c r="AX175" s="15"/>
      <c r="AY175" s="15"/>
      <c r="AZ175" s="59"/>
      <c r="BA175" s="15"/>
      <c r="BB175" s="15"/>
    </row>
    <row r="176" spans="2:54" s="3" customFormat="1" x14ac:dyDescent="0.3">
      <c r="B176" s="59"/>
      <c r="C176" s="15"/>
      <c r="D176" s="15"/>
      <c r="E176" s="59"/>
      <c r="F176" s="15"/>
      <c r="G176" s="15"/>
      <c r="H176" s="59"/>
      <c r="I176" s="15"/>
      <c r="J176" s="15"/>
      <c r="K176" s="15"/>
      <c r="L176" s="59"/>
      <c r="M176" s="15"/>
      <c r="N176" s="15"/>
      <c r="O176" s="59"/>
      <c r="P176" s="15"/>
      <c r="Q176" s="15"/>
      <c r="R176" s="15"/>
      <c r="S176" s="59"/>
      <c r="T176" s="15"/>
      <c r="U176" s="15"/>
      <c r="V176" s="59"/>
      <c r="W176" s="15"/>
      <c r="X176" s="15"/>
      <c r="Y176" s="59"/>
      <c r="Z176" s="15"/>
      <c r="AA176" s="15"/>
      <c r="AB176" s="15"/>
      <c r="AC176" s="59"/>
      <c r="AD176" s="15"/>
      <c r="AE176" s="15"/>
      <c r="AF176" s="59"/>
      <c r="AG176" s="15"/>
      <c r="AH176" s="15"/>
      <c r="AI176" s="15"/>
      <c r="AJ176" s="59"/>
      <c r="AK176" s="15"/>
      <c r="AL176" s="15"/>
      <c r="AM176" s="59"/>
      <c r="AN176" s="15"/>
      <c r="AO176" s="15"/>
      <c r="AP176" s="15"/>
      <c r="AQ176" s="59"/>
      <c r="AR176" s="15"/>
      <c r="AS176" s="15"/>
      <c r="AT176" s="59"/>
      <c r="AU176" s="15"/>
      <c r="AV176" s="15"/>
      <c r="AW176" s="59"/>
      <c r="AX176" s="15"/>
      <c r="AY176" s="15"/>
      <c r="AZ176" s="59"/>
      <c r="BA176" s="15"/>
      <c r="BB176" s="15"/>
    </row>
    <row r="177" spans="2:54" s="3" customFormat="1" x14ac:dyDescent="0.3">
      <c r="B177" s="59"/>
      <c r="C177" s="15"/>
      <c r="D177" s="15"/>
      <c r="E177" s="59"/>
      <c r="F177" s="15"/>
      <c r="G177" s="15"/>
      <c r="H177" s="59"/>
      <c r="I177" s="15"/>
      <c r="J177" s="15"/>
      <c r="K177" s="15"/>
      <c r="L177" s="59"/>
      <c r="M177" s="15"/>
      <c r="N177" s="15"/>
      <c r="O177" s="59"/>
      <c r="P177" s="15"/>
      <c r="Q177" s="15"/>
      <c r="R177" s="15"/>
      <c r="S177" s="59"/>
      <c r="T177" s="15"/>
      <c r="U177" s="15"/>
      <c r="V177" s="59"/>
      <c r="W177" s="15"/>
      <c r="X177" s="15"/>
      <c r="Y177" s="59"/>
      <c r="Z177" s="15"/>
      <c r="AA177" s="15"/>
      <c r="AB177" s="15"/>
      <c r="AC177" s="59"/>
      <c r="AD177" s="15"/>
      <c r="AE177" s="15"/>
      <c r="AF177" s="59"/>
      <c r="AG177" s="15"/>
      <c r="AH177" s="15"/>
      <c r="AI177" s="15"/>
      <c r="AJ177" s="59"/>
      <c r="AK177" s="15"/>
      <c r="AL177" s="15"/>
      <c r="AM177" s="59"/>
      <c r="AN177" s="15"/>
      <c r="AO177" s="15"/>
      <c r="AP177" s="15"/>
      <c r="AQ177" s="59"/>
      <c r="AR177" s="15"/>
      <c r="AS177" s="15"/>
      <c r="AT177" s="59"/>
      <c r="AU177" s="15"/>
      <c r="AV177" s="15"/>
      <c r="AW177" s="59"/>
      <c r="AX177" s="15"/>
      <c r="AY177" s="15"/>
      <c r="AZ177" s="59"/>
      <c r="BA177" s="15"/>
      <c r="BB177" s="15"/>
    </row>
    <row r="178" spans="2:54" s="3" customFormat="1" x14ac:dyDescent="0.3">
      <c r="B178" s="59"/>
      <c r="C178" s="15"/>
      <c r="D178" s="15"/>
      <c r="E178" s="59"/>
      <c r="F178" s="15"/>
      <c r="G178" s="15"/>
      <c r="H178" s="59"/>
      <c r="I178" s="15"/>
      <c r="J178" s="15"/>
      <c r="K178" s="15"/>
      <c r="L178" s="59"/>
      <c r="M178" s="15"/>
      <c r="N178" s="15"/>
      <c r="O178" s="59"/>
      <c r="P178" s="15"/>
      <c r="Q178" s="15"/>
      <c r="R178" s="15"/>
      <c r="S178" s="59"/>
      <c r="T178" s="15"/>
      <c r="U178" s="15"/>
      <c r="V178" s="59"/>
      <c r="W178" s="15"/>
      <c r="X178" s="15"/>
      <c r="Y178" s="59"/>
      <c r="Z178" s="15"/>
      <c r="AA178" s="15"/>
      <c r="AB178" s="15"/>
      <c r="AC178" s="59"/>
      <c r="AD178" s="15"/>
      <c r="AE178" s="15"/>
      <c r="AF178" s="59"/>
      <c r="AG178" s="15"/>
      <c r="AH178" s="15"/>
      <c r="AI178" s="15"/>
      <c r="AJ178" s="59"/>
      <c r="AK178" s="15"/>
      <c r="AL178" s="15"/>
      <c r="AM178" s="59"/>
      <c r="AN178" s="15"/>
      <c r="AO178" s="15"/>
      <c r="AP178" s="15"/>
      <c r="AQ178" s="59"/>
      <c r="AR178" s="15"/>
      <c r="AS178" s="15"/>
      <c r="AT178" s="59"/>
      <c r="AU178" s="15"/>
      <c r="AV178" s="15"/>
      <c r="AW178" s="59"/>
      <c r="AX178" s="15"/>
      <c r="AY178" s="15"/>
      <c r="AZ178" s="59"/>
      <c r="BA178" s="15"/>
      <c r="BB178" s="15"/>
    </row>
    <row r="179" spans="2:54" s="3" customFormat="1" x14ac:dyDescent="0.3">
      <c r="B179" s="59"/>
      <c r="C179" s="15"/>
      <c r="D179" s="15"/>
      <c r="E179" s="59"/>
      <c r="F179" s="15"/>
      <c r="G179" s="15"/>
      <c r="H179" s="59"/>
      <c r="I179" s="15"/>
      <c r="J179" s="15"/>
      <c r="K179" s="15"/>
      <c r="L179" s="59"/>
      <c r="M179" s="15"/>
      <c r="N179" s="15"/>
      <c r="O179" s="59"/>
      <c r="P179" s="15"/>
      <c r="Q179" s="15"/>
      <c r="R179" s="15"/>
      <c r="S179" s="59"/>
      <c r="T179" s="15"/>
      <c r="U179" s="15"/>
      <c r="V179" s="59"/>
      <c r="W179" s="15"/>
      <c r="X179" s="15"/>
      <c r="Y179" s="59"/>
      <c r="Z179" s="15"/>
      <c r="AA179" s="15"/>
      <c r="AB179" s="15"/>
      <c r="AC179" s="59"/>
      <c r="AD179" s="15"/>
      <c r="AE179" s="15"/>
      <c r="AF179" s="59"/>
      <c r="AG179" s="15"/>
      <c r="AH179" s="15"/>
      <c r="AI179" s="15"/>
      <c r="AJ179" s="59"/>
      <c r="AK179" s="15"/>
      <c r="AL179" s="15"/>
      <c r="AM179" s="59"/>
      <c r="AN179" s="15"/>
      <c r="AO179" s="15"/>
      <c r="AP179" s="15"/>
      <c r="AQ179" s="59"/>
      <c r="AR179" s="15"/>
      <c r="AS179" s="15"/>
      <c r="AT179" s="59"/>
      <c r="AU179" s="15"/>
      <c r="AV179" s="15"/>
      <c r="AW179" s="59"/>
      <c r="AX179" s="15"/>
      <c r="AY179" s="15"/>
      <c r="AZ179" s="59"/>
      <c r="BA179" s="15"/>
      <c r="BB179" s="15"/>
    </row>
    <row r="180" spans="2:54" s="3" customFormat="1" x14ac:dyDescent="0.3">
      <c r="B180" s="59"/>
      <c r="C180" s="15"/>
      <c r="D180" s="15"/>
      <c r="E180" s="59"/>
      <c r="F180" s="15"/>
      <c r="G180" s="15"/>
      <c r="H180" s="59"/>
      <c r="I180" s="15"/>
      <c r="J180" s="15"/>
      <c r="K180" s="15"/>
      <c r="L180" s="59"/>
      <c r="M180" s="15"/>
      <c r="N180" s="15"/>
      <c r="O180" s="59"/>
      <c r="P180" s="15"/>
      <c r="Q180" s="15"/>
      <c r="R180" s="15"/>
      <c r="S180" s="59"/>
      <c r="T180" s="15"/>
      <c r="U180" s="15"/>
      <c r="V180" s="59"/>
      <c r="W180" s="15"/>
      <c r="X180" s="15"/>
      <c r="Y180" s="59"/>
      <c r="Z180" s="15"/>
      <c r="AA180" s="15"/>
      <c r="AB180" s="15"/>
      <c r="AC180" s="59"/>
      <c r="AD180" s="15"/>
      <c r="AE180" s="15"/>
      <c r="AF180" s="59"/>
      <c r="AG180" s="15"/>
      <c r="AH180" s="15"/>
      <c r="AI180" s="15"/>
      <c r="AJ180" s="59"/>
      <c r="AK180" s="15"/>
      <c r="AL180" s="15"/>
      <c r="AM180" s="59"/>
      <c r="AN180" s="15"/>
      <c r="AO180" s="15"/>
      <c r="AP180" s="15"/>
      <c r="AQ180" s="59"/>
      <c r="AR180" s="15"/>
      <c r="AS180" s="15"/>
      <c r="AT180" s="59"/>
      <c r="AU180" s="15"/>
      <c r="AV180" s="15"/>
      <c r="AW180" s="59"/>
      <c r="AX180" s="15"/>
      <c r="AY180" s="15"/>
      <c r="AZ180" s="59"/>
      <c r="BA180" s="15"/>
      <c r="BB180" s="15"/>
    </row>
    <row r="181" spans="2:54" s="3" customFormat="1" x14ac:dyDescent="0.3">
      <c r="B181" s="59"/>
      <c r="C181" s="15"/>
      <c r="D181" s="15"/>
      <c r="E181" s="59"/>
      <c r="F181" s="15"/>
      <c r="G181" s="15"/>
      <c r="H181" s="59"/>
      <c r="I181" s="15"/>
      <c r="J181" s="15"/>
      <c r="K181" s="15"/>
      <c r="L181" s="59"/>
      <c r="M181" s="15"/>
      <c r="N181" s="15"/>
      <c r="O181" s="59"/>
      <c r="P181" s="15"/>
      <c r="Q181" s="15"/>
      <c r="R181" s="15"/>
      <c r="S181" s="59"/>
      <c r="T181" s="15"/>
      <c r="U181" s="15"/>
      <c r="V181" s="59"/>
      <c r="W181" s="15"/>
      <c r="X181" s="15"/>
      <c r="Y181" s="59"/>
      <c r="Z181" s="15"/>
      <c r="AA181" s="15"/>
      <c r="AB181" s="15"/>
      <c r="AC181" s="59"/>
      <c r="AD181" s="15"/>
      <c r="AE181" s="15"/>
      <c r="AF181" s="59"/>
      <c r="AG181" s="15"/>
      <c r="AH181" s="15"/>
      <c r="AI181" s="15"/>
      <c r="AJ181" s="59"/>
      <c r="AK181" s="15"/>
      <c r="AL181" s="15"/>
      <c r="AM181" s="59"/>
      <c r="AN181" s="15"/>
      <c r="AO181" s="15"/>
      <c r="AP181" s="15"/>
      <c r="AQ181" s="59"/>
      <c r="AR181" s="15"/>
      <c r="AS181" s="15"/>
      <c r="AT181" s="59"/>
      <c r="AU181" s="15"/>
      <c r="AV181" s="15"/>
      <c r="AW181" s="59"/>
      <c r="AX181" s="15"/>
      <c r="AY181" s="15"/>
      <c r="AZ181" s="59"/>
      <c r="BA181" s="15"/>
      <c r="BB181" s="15"/>
    </row>
    <row r="182" spans="2:54" s="3" customFormat="1" x14ac:dyDescent="0.3">
      <c r="B182" s="59"/>
      <c r="C182" s="15"/>
      <c r="D182" s="15"/>
      <c r="E182" s="59"/>
      <c r="F182" s="15"/>
      <c r="G182" s="15"/>
      <c r="H182" s="59"/>
      <c r="I182" s="15"/>
      <c r="J182" s="15"/>
      <c r="K182" s="15"/>
      <c r="L182" s="59"/>
      <c r="M182" s="15"/>
      <c r="N182" s="15"/>
      <c r="O182" s="59"/>
      <c r="P182" s="15"/>
      <c r="Q182" s="15"/>
      <c r="R182" s="15"/>
      <c r="S182" s="59"/>
      <c r="T182" s="15"/>
      <c r="U182" s="15"/>
      <c r="V182" s="59"/>
      <c r="W182" s="15"/>
      <c r="X182" s="15"/>
      <c r="Y182" s="59"/>
      <c r="Z182" s="15"/>
      <c r="AA182" s="15"/>
      <c r="AB182" s="15"/>
      <c r="AC182" s="59"/>
      <c r="AD182" s="15"/>
      <c r="AE182" s="15"/>
      <c r="AF182" s="59"/>
      <c r="AG182" s="15"/>
      <c r="AH182" s="15"/>
      <c r="AI182" s="15"/>
      <c r="AJ182" s="59"/>
      <c r="AK182" s="15"/>
      <c r="AL182" s="15"/>
      <c r="AM182" s="59"/>
      <c r="AN182" s="15"/>
      <c r="AO182" s="15"/>
      <c r="AP182" s="15"/>
      <c r="AQ182" s="59"/>
      <c r="AR182" s="15"/>
      <c r="AS182" s="15"/>
      <c r="AT182" s="59"/>
      <c r="AU182" s="15"/>
      <c r="AV182" s="15"/>
      <c r="AW182" s="59"/>
      <c r="AX182" s="15"/>
      <c r="AY182" s="15"/>
      <c r="AZ182" s="59"/>
      <c r="BA182" s="15"/>
      <c r="BB182" s="15"/>
    </row>
    <row r="183" spans="2:54" s="3" customFormat="1" x14ac:dyDescent="0.3">
      <c r="B183" s="59"/>
      <c r="C183" s="15"/>
      <c r="D183" s="15"/>
      <c r="E183" s="59"/>
      <c r="F183" s="15"/>
      <c r="G183" s="15"/>
      <c r="H183" s="59"/>
      <c r="I183" s="15"/>
      <c r="J183" s="15"/>
      <c r="K183" s="15"/>
      <c r="L183" s="59"/>
      <c r="M183" s="15"/>
      <c r="N183" s="15"/>
      <c r="O183" s="59"/>
      <c r="P183" s="15"/>
      <c r="Q183" s="15"/>
      <c r="R183" s="15"/>
      <c r="S183" s="59"/>
      <c r="T183" s="15"/>
      <c r="U183" s="15"/>
      <c r="V183" s="59"/>
      <c r="W183" s="15"/>
      <c r="X183" s="15"/>
      <c r="Y183" s="59"/>
      <c r="Z183" s="15"/>
      <c r="AA183" s="15"/>
      <c r="AB183" s="15"/>
      <c r="AC183" s="59"/>
      <c r="AD183" s="15"/>
      <c r="AE183" s="15"/>
      <c r="AF183" s="59"/>
      <c r="AG183" s="15"/>
      <c r="AH183" s="15"/>
      <c r="AI183" s="15"/>
      <c r="AJ183" s="59"/>
      <c r="AK183" s="15"/>
      <c r="AL183" s="15"/>
      <c r="AM183" s="59"/>
      <c r="AN183" s="15"/>
      <c r="AO183" s="15"/>
      <c r="AP183" s="15"/>
      <c r="AQ183" s="59"/>
      <c r="AR183" s="15"/>
      <c r="AS183" s="15"/>
      <c r="AT183" s="59"/>
      <c r="AU183" s="15"/>
      <c r="AV183" s="15"/>
      <c r="AW183" s="59"/>
      <c r="AX183" s="15"/>
      <c r="AY183" s="15"/>
      <c r="AZ183" s="59"/>
      <c r="BA183" s="15"/>
      <c r="BB183" s="15"/>
    </row>
    <row r="184" spans="2:54" s="3" customFormat="1" x14ac:dyDescent="0.3">
      <c r="B184" s="59"/>
      <c r="C184" s="15"/>
      <c r="D184" s="15"/>
      <c r="E184" s="59"/>
      <c r="F184" s="15"/>
      <c r="G184" s="15"/>
      <c r="H184" s="59"/>
      <c r="I184" s="15"/>
      <c r="J184" s="15"/>
      <c r="K184" s="15"/>
      <c r="L184" s="59"/>
      <c r="M184" s="15"/>
      <c r="N184" s="15"/>
      <c r="O184" s="59"/>
      <c r="P184" s="15"/>
      <c r="Q184" s="15"/>
      <c r="R184" s="15"/>
      <c r="S184" s="59"/>
      <c r="T184" s="15"/>
      <c r="U184" s="15"/>
      <c r="V184" s="59"/>
      <c r="W184" s="15"/>
      <c r="X184" s="15"/>
      <c r="Y184" s="59"/>
      <c r="Z184" s="15"/>
      <c r="AA184" s="15"/>
      <c r="AB184" s="15"/>
      <c r="AC184" s="59"/>
      <c r="AD184" s="15"/>
      <c r="AE184" s="15"/>
      <c r="AF184" s="59"/>
      <c r="AG184" s="15"/>
      <c r="AH184" s="15"/>
      <c r="AI184" s="15"/>
      <c r="AJ184" s="59"/>
      <c r="AK184" s="15"/>
      <c r="AL184" s="15"/>
      <c r="AM184" s="59"/>
      <c r="AN184" s="15"/>
      <c r="AO184" s="15"/>
      <c r="AP184" s="15"/>
      <c r="AQ184" s="59"/>
      <c r="AR184" s="15"/>
      <c r="AS184" s="15"/>
      <c r="AT184" s="59"/>
      <c r="AU184" s="15"/>
      <c r="AV184" s="15"/>
      <c r="AW184" s="59"/>
      <c r="AX184" s="15"/>
      <c r="AY184" s="15"/>
      <c r="AZ184" s="59"/>
      <c r="BA184" s="15"/>
      <c r="BB184" s="15"/>
    </row>
    <row r="185" spans="2:54" s="3" customFormat="1" x14ac:dyDescent="0.3">
      <c r="B185" s="59"/>
      <c r="C185" s="15"/>
      <c r="D185" s="15"/>
      <c r="E185" s="59"/>
      <c r="F185" s="15"/>
      <c r="G185" s="15"/>
      <c r="H185" s="59"/>
      <c r="I185" s="15"/>
      <c r="J185" s="15"/>
      <c r="K185" s="15"/>
      <c r="L185" s="59"/>
      <c r="M185" s="15"/>
      <c r="N185" s="15"/>
      <c r="O185" s="59"/>
      <c r="P185" s="15"/>
      <c r="Q185" s="15"/>
      <c r="R185" s="15"/>
      <c r="S185" s="59"/>
      <c r="T185" s="15"/>
      <c r="U185" s="15"/>
      <c r="V185" s="59"/>
      <c r="W185" s="15"/>
      <c r="X185" s="15"/>
      <c r="Y185" s="59"/>
      <c r="Z185" s="15"/>
      <c r="AA185" s="15"/>
      <c r="AB185" s="15"/>
      <c r="AC185" s="59"/>
      <c r="AD185" s="15"/>
      <c r="AE185" s="15"/>
      <c r="AF185" s="59"/>
      <c r="AG185" s="15"/>
      <c r="AH185" s="15"/>
      <c r="AI185" s="15"/>
      <c r="AJ185" s="59"/>
      <c r="AK185" s="15"/>
      <c r="AL185" s="15"/>
      <c r="AM185" s="59"/>
      <c r="AN185" s="15"/>
      <c r="AO185" s="15"/>
      <c r="AP185" s="15"/>
      <c r="AQ185" s="59"/>
      <c r="AR185" s="15"/>
      <c r="AS185" s="15"/>
      <c r="AT185" s="59"/>
      <c r="AU185" s="15"/>
      <c r="AV185" s="15"/>
      <c r="AW185" s="59"/>
      <c r="AX185" s="15"/>
      <c r="AY185" s="15"/>
      <c r="AZ185" s="59"/>
      <c r="BA185" s="15"/>
      <c r="BB185" s="15"/>
    </row>
    <row r="186" spans="2:54" s="3" customFormat="1" x14ac:dyDescent="0.3">
      <c r="B186" s="59"/>
      <c r="C186" s="15"/>
      <c r="D186" s="15"/>
      <c r="E186" s="59"/>
      <c r="F186" s="15"/>
      <c r="G186" s="15"/>
      <c r="H186" s="59"/>
      <c r="I186" s="15"/>
      <c r="J186" s="15"/>
      <c r="K186" s="15"/>
      <c r="L186" s="59"/>
      <c r="M186" s="15"/>
      <c r="N186" s="15"/>
      <c r="O186" s="59"/>
      <c r="P186" s="15"/>
      <c r="Q186" s="15"/>
      <c r="R186" s="15"/>
      <c r="S186" s="59"/>
      <c r="T186" s="15"/>
      <c r="U186" s="15"/>
      <c r="V186" s="59"/>
      <c r="W186" s="15"/>
      <c r="X186" s="15"/>
      <c r="Y186" s="59"/>
      <c r="Z186" s="15"/>
      <c r="AA186" s="15"/>
      <c r="AB186" s="15"/>
      <c r="AC186" s="59"/>
      <c r="AD186" s="15"/>
      <c r="AE186" s="15"/>
      <c r="AF186" s="59"/>
      <c r="AG186" s="15"/>
      <c r="AH186" s="15"/>
      <c r="AI186" s="15"/>
      <c r="AJ186" s="59"/>
      <c r="AK186" s="15"/>
      <c r="AL186" s="15"/>
      <c r="AM186" s="59"/>
      <c r="AN186" s="15"/>
      <c r="AO186" s="15"/>
      <c r="AP186" s="15"/>
      <c r="AQ186" s="59"/>
      <c r="AR186" s="15"/>
      <c r="AS186" s="15"/>
      <c r="AT186" s="59"/>
      <c r="AU186" s="15"/>
      <c r="AV186" s="15"/>
      <c r="AW186" s="59"/>
      <c r="AX186" s="15"/>
      <c r="AY186" s="15"/>
      <c r="AZ186" s="59"/>
      <c r="BA186" s="15"/>
      <c r="BB186" s="15"/>
    </row>
    <row r="187" spans="2:54" s="3" customFormat="1" x14ac:dyDescent="0.3">
      <c r="B187" s="59"/>
      <c r="C187" s="15"/>
      <c r="D187" s="15"/>
      <c r="E187" s="59"/>
      <c r="F187" s="15"/>
      <c r="G187" s="15"/>
      <c r="H187" s="59"/>
      <c r="I187" s="15"/>
      <c r="J187" s="15"/>
      <c r="K187" s="15"/>
      <c r="L187" s="59"/>
      <c r="M187" s="15"/>
      <c r="N187" s="15"/>
      <c r="O187" s="59"/>
      <c r="P187" s="15"/>
      <c r="Q187" s="15"/>
      <c r="R187" s="15"/>
      <c r="S187" s="59"/>
      <c r="T187" s="15"/>
      <c r="U187" s="15"/>
      <c r="V187" s="59"/>
      <c r="W187" s="15"/>
      <c r="X187" s="15"/>
      <c r="Y187" s="59"/>
      <c r="Z187" s="15"/>
      <c r="AA187" s="15"/>
      <c r="AB187" s="15"/>
      <c r="AC187" s="59"/>
      <c r="AD187" s="15"/>
      <c r="AE187" s="15"/>
      <c r="AF187" s="59"/>
      <c r="AG187" s="15"/>
      <c r="AH187" s="15"/>
      <c r="AI187" s="15"/>
      <c r="AJ187" s="59"/>
      <c r="AK187" s="15"/>
      <c r="AL187" s="15"/>
      <c r="AM187" s="59"/>
      <c r="AN187" s="15"/>
      <c r="AO187" s="15"/>
      <c r="AP187" s="15"/>
      <c r="AQ187" s="59"/>
      <c r="AR187" s="15"/>
      <c r="AS187" s="15"/>
      <c r="AT187" s="59"/>
      <c r="AU187" s="15"/>
      <c r="AV187" s="15"/>
      <c r="AW187" s="59"/>
      <c r="AX187" s="15"/>
      <c r="AY187" s="15"/>
      <c r="AZ187" s="59"/>
      <c r="BA187" s="15"/>
      <c r="BB187" s="15"/>
    </row>
    <row r="188" spans="2:54" s="3" customFormat="1" x14ac:dyDescent="0.3">
      <c r="B188" s="59"/>
      <c r="C188" s="15"/>
      <c r="D188" s="15"/>
      <c r="E188" s="59"/>
      <c r="F188" s="15"/>
      <c r="G188" s="15"/>
      <c r="H188" s="59"/>
      <c r="I188" s="15"/>
      <c r="J188" s="15"/>
      <c r="K188" s="15"/>
      <c r="L188" s="59"/>
      <c r="M188" s="15"/>
      <c r="N188" s="15"/>
      <c r="O188" s="59"/>
      <c r="P188" s="15"/>
      <c r="Q188" s="15"/>
      <c r="R188" s="15"/>
      <c r="S188" s="59"/>
      <c r="T188" s="15"/>
      <c r="U188" s="15"/>
      <c r="V188" s="59"/>
      <c r="W188" s="15"/>
      <c r="X188" s="15"/>
      <c r="Y188" s="59"/>
      <c r="Z188" s="15"/>
      <c r="AA188" s="15"/>
      <c r="AB188" s="15"/>
      <c r="AC188" s="59"/>
      <c r="AD188" s="15"/>
      <c r="AE188" s="15"/>
      <c r="AF188" s="59"/>
      <c r="AG188" s="15"/>
      <c r="AH188" s="15"/>
      <c r="AI188" s="15"/>
      <c r="AJ188" s="59"/>
      <c r="AK188" s="15"/>
      <c r="AL188" s="15"/>
      <c r="AM188" s="59"/>
      <c r="AN188" s="15"/>
      <c r="AO188" s="15"/>
      <c r="AP188" s="15"/>
      <c r="AQ188" s="59"/>
      <c r="AR188" s="15"/>
      <c r="AS188" s="15"/>
      <c r="AT188" s="59"/>
      <c r="AU188" s="15"/>
      <c r="AV188" s="15"/>
      <c r="AW188" s="59"/>
      <c r="AX188" s="15"/>
      <c r="AY188" s="15"/>
      <c r="AZ188" s="59"/>
      <c r="BA188" s="15"/>
      <c r="BB188" s="15"/>
    </row>
    <row r="189" spans="2:54" s="3" customFormat="1" x14ac:dyDescent="0.3">
      <c r="B189" s="59"/>
      <c r="C189" s="15"/>
      <c r="D189" s="15"/>
      <c r="E189" s="59"/>
      <c r="F189" s="15"/>
      <c r="G189" s="15"/>
      <c r="H189" s="59"/>
      <c r="I189" s="15"/>
      <c r="J189" s="15"/>
      <c r="K189" s="15"/>
      <c r="L189" s="59"/>
      <c r="M189" s="15"/>
      <c r="N189" s="15"/>
      <c r="O189" s="59"/>
      <c r="P189" s="15"/>
      <c r="Q189" s="15"/>
      <c r="R189" s="15"/>
      <c r="S189" s="59"/>
      <c r="T189" s="15"/>
      <c r="U189" s="15"/>
      <c r="V189" s="59"/>
      <c r="W189" s="15"/>
      <c r="X189" s="15"/>
      <c r="Y189" s="59"/>
      <c r="Z189" s="15"/>
      <c r="AA189" s="15"/>
      <c r="AB189" s="15"/>
      <c r="AC189" s="59"/>
      <c r="AD189" s="15"/>
      <c r="AE189" s="15"/>
      <c r="AF189" s="59"/>
      <c r="AG189" s="15"/>
      <c r="AH189" s="15"/>
      <c r="AI189" s="15"/>
      <c r="AJ189" s="59"/>
      <c r="AK189" s="15"/>
      <c r="AL189" s="15"/>
      <c r="AM189" s="59"/>
      <c r="AN189" s="15"/>
      <c r="AO189" s="15"/>
      <c r="AP189" s="15"/>
      <c r="AQ189" s="59"/>
      <c r="AR189" s="15"/>
      <c r="AS189" s="15"/>
      <c r="AT189" s="59"/>
      <c r="AU189" s="15"/>
      <c r="AV189" s="15"/>
      <c r="AW189" s="59"/>
      <c r="AX189" s="15"/>
      <c r="AY189" s="15"/>
      <c r="AZ189" s="59"/>
      <c r="BA189" s="15"/>
      <c r="BB189" s="15"/>
    </row>
    <row r="190" spans="2:54" s="3" customFormat="1" x14ac:dyDescent="0.3">
      <c r="B190" s="59"/>
      <c r="C190" s="15"/>
      <c r="D190" s="15"/>
      <c r="E190" s="59"/>
      <c r="F190" s="15"/>
      <c r="G190" s="15"/>
      <c r="H190" s="59"/>
      <c r="I190" s="15"/>
      <c r="J190" s="15"/>
      <c r="K190" s="15"/>
      <c r="L190" s="59"/>
      <c r="M190" s="15"/>
      <c r="N190" s="15"/>
      <c r="O190" s="59"/>
      <c r="P190" s="15"/>
      <c r="Q190" s="15"/>
      <c r="R190" s="15"/>
      <c r="S190" s="59"/>
      <c r="T190" s="15"/>
      <c r="U190" s="15"/>
      <c r="V190" s="59"/>
      <c r="W190" s="15"/>
      <c r="X190" s="15"/>
      <c r="Y190" s="59"/>
      <c r="Z190" s="15"/>
      <c r="AA190" s="15"/>
      <c r="AB190" s="15"/>
      <c r="AC190" s="59"/>
      <c r="AD190" s="15"/>
      <c r="AE190" s="15"/>
      <c r="AF190" s="59"/>
      <c r="AG190" s="15"/>
      <c r="AH190" s="15"/>
      <c r="AI190" s="15"/>
      <c r="AJ190" s="59"/>
      <c r="AK190" s="15"/>
      <c r="AL190" s="15"/>
      <c r="AM190" s="59"/>
      <c r="AN190" s="15"/>
      <c r="AO190" s="15"/>
      <c r="AP190" s="15"/>
      <c r="AQ190" s="59"/>
      <c r="AR190" s="15"/>
      <c r="AS190" s="15"/>
      <c r="AT190" s="59"/>
      <c r="AU190" s="15"/>
      <c r="AV190" s="15"/>
      <c r="AW190" s="59"/>
      <c r="AX190" s="15"/>
      <c r="AY190" s="15"/>
      <c r="AZ190" s="59"/>
      <c r="BA190" s="15"/>
      <c r="BB190" s="15"/>
    </row>
    <row r="191" spans="2:54" s="3" customFormat="1" x14ac:dyDescent="0.3">
      <c r="B191" s="59"/>
      <c r="C191" s="15"/>
      <c r="D191" s="15"/>
      <c r="E191" s="59"/>
      <c r="F191" s="15"/>
      <c r="G191" s="15"/>
      <c r="H191" s="59"/>
      <c r="I191" s="15"/>
      <c r="J191" s="15"/>
      <c r="K191" s="15"/>
      <c r="L191" s="59"/>
      <c r="M191" s="15"/>
      <c r="N191" s="15"/>
      <c r="O191" s="59"/>
      <c r="P191" s="15"/>
      <c r="Q191" s="15"/>
      <c r="R191" s="15"/>
      <c r="S191" s="59"/>
      <c r="T191" s="15"/>
      <c r="U191" s="15"/>
      <c r="V191" s="59"/>
      <c r="W191" s="15"/>
      <c r="X191" s="15"/>
      <c r="Y191" s="59"/>
      <c r="Z191" s="15"/>
      <c r="AA191" s="15"/>
      <c r="AB191" s="15"/>
      <c r="AC191" s="59"/>
      <c r="AD191" s="15"/>
      <c r="AE191" s="15"/>
      <c r="AF191" s="59"/>
      <c r="AG191" s="15"/>
      <c r="AH191" s="15"/>
      <c r="AI191" s="15"/>
      <c r="AJ191" s="59"/>
      <c r="AK191" s="15"/>
      <c r="AL191" s="15"/>
      <c r="AM191" s="59"/>
      <c r="AN191" s="15"/>
      <c r="AO191" s="15"/>
      <c r="AP191" s="15"/>
      <c r="AQ191" s="59"/>
      <c r="AR191" s="15"/>
      <c r="AS191" s="15"/>
      <c r="AT191" s="59"/>
      <c r="AU191" s="15"/>
      <c r="AV191" s="15"/>
      <c r="AW191" s="59"/>
      <c r="AX191" s="15"/>
      <c r="AY191" s="15"/>
      <c r="AZ191" s="59"/>
      <c r="BA191" s="15"/>
      <c r="BB191" s="15"/>
    </row>
    <row r="192" spans="2:54" s="3" customFormat="1" x14ac:dyDescent="0.3">
      <c r="B192" s="59"/>
      <c r="C192" s="15"/>
      <c r="D192" s="15"/>
      <c r="E192" s="59"/>
      <c r="F192" s="15"/>
      <c r="G192" s="15"/>
      <c r="H192" s="59"/>
      <c r="I192" s="15"/>
      <c r="J192" s="15"/>
      <c r="K192" s="15"/>
      <c r="L192" s="59"/>
      <c r="M192" s="15"/>
      <c r="N192" s="15"/>
      <c r="O192" s="59"/>
      <c r="P192" s="15"/>
      <c r="Q192" s="15"/>
      <c r="R192" s="15"/>
      <c r="S192" s="59"/>
      <c r="T192" s="15"/>
      <c r="U192" s="15"/>
      <c r="V192" s="59"/>
      <c r="W192" s="15"/>
      <c r="X192" s="15"/>
      <c r="Y192" s="59"/>
      <c r="Z192" s="15"/>
      <c r="AA192" s="15"/>
      <c r="AB192" s="15"/>
      <c r="AC192" s="59"/>
      <c r="AD192" s="15"/>
      <c r="AE192" s="15"/>
      <c r="AF192" s="59"/>
      <c r="AG192" s="15"/>
      <c r="AH192" s="15"/>
      <c r="AI192" s="15"/>
      <c r="AJ192" s="59"/>
      <c r="AK192" s="15"/>
      <c r="AL192" s="15"/>
      <c r="AM192" s="59"/>
      <c r="AN192" s="15"/>
      <c r="AO192" s="15"/>
      <c r="AP192" s="15"/>
      <c r="AQ192" s="59"/>
      <c r="AR192" s="15"/>
      <c r="AS192" s="15"/>
      <c r="AT192" s="59"/>
      <c r="AU192" s="15"/>
      <c r="AV192" s="15"/>
      <c r="AW192" s="59"/>
      <c r="AX192" s="15"/>
      <c r="AY192" s="15"/>
      <c r="AZ192" s="59"/>
      <c r="BA192" s="15"/>
      <c r="BB192" s="15"/>
    </row>
    <row r="193" spans="2:54" s="3" customFormat="1" x14ac:dyDescent="0.3">
      <c r="B193" s="59"/>
      <c r="C193" s="15"/>
      <c r="D193" s="15"/>
      <c r="E193" s="59"/>
      <c r="F193" s="15"/>
      <c r="G193" s="15"/>
      <c r="H193" s="59"/>
      <c r="I193" s="15"/>
      <c r="J193" s="15"/>
      <c r="K193" s="15"/>
      <c r="L193" s="59"/>
      <c r="M193" s="15"/>
      <c r="N193" s="15"/>
      <c r="O193" s="59"/>
      <c r="P193" s="15"/>
      <c r="Q193" s="15"/>
      <c r="R193" s="15"/>
      <c r="S193" s="59"/>
      <c r="T193" s="15"/>
      <c r="U193" s="15"/>
      <c r="V193" s="59"/>
      <c r="W193" s="15"/>
      <c r="X193" s="15"/>
      <c r="Y193" s="59"/>
      <c r="Z193" s="15"/>
      <c r="AA193" s="15"/>
      <c r="AB193" s="15"/>
      <c r="AC193" s="59"/>
      <c r="AD193" s="15"/>
      <c r="AE193" s="15"/>
      <c r="AF193" s="59"/>
      <c r="AG193" s="15"/>
      <c r="AH193" s="15"/>
      <c r="AI193" s="15"/>
      <c r="AJ193" s="59"/>
      <c r="AK193" s="15"/>
      <c r="AL193" s="15"/>
      <c r="AM193" s="59"/>
      <c r="AN193" s="15"/>
      <c r="AO193" s="15"/>
      <c r="AP193" s="15"/>
      <c r="AQ193" s="59"/>
      <c r="AR193" s="15"/>
      <c r="AS193" s="15"/>
      <c r="AT193" s="59"/>
      <c r="AU193" s="15"/>
      <c r="AV193" s="15"/>
      <c r="AW193" s="59"/>
      <c r="AX193" s="15"/>
      <c r="AY193" s="15"/>
      <c r="AZ193" s="59"/>
      <c r="BA193" s="15"/>
      <c r="BB193" s="15"/>
    </row>
    <row r="194" spans="2:54" s="3" customFormat="1" x14ac:dyDescent="0.3">
      <c r="B194" s="59"/>
      <c r="C194" s="15"/>
      <c r="D194" s="15"/>
      <c r="E194" s="59"/>
      <c r="F194" s="15"/>
      <c r="G194" s="15"/>
      <c r="H194" s="59"/>
      <c r="I194" s="15"/>
      <c r="J194" s="15"/>
      <c r="K194" s="15"/>
      <c r="L194" s="59"/>
      <c r="M194" s="15"/>
      <c r="N194" s="15"/>
      <c r="O194" s="59"/>
      <c r="P194" s="15"/>
      <c r="Q194" s="15"/>
      <c r="R194" s="15"/>
      <c r="S194" s="59"/>
      <c r="T194" s="15"/>
      <c r="U194" s="15"/>
      <c r="V194" s="59"/>
      <c r="W194" s="15"/>
      <c r="X194" s="15"/>
      <c r="Y194" s="59"/>
      <c r="Z194" s="15"/>
      <c r="AA194" s="15"/>
      <c r="AB194" s="15"/>
      <c r="AC194" s="59"/>
      <c r="AD194" s="15"/>
      <c r="AE194" s="15"/>
      <c r="AF194" s="59"/>
      <c r="AG194" s="15"/>
      <c r="AH194" s="15"/>
      <c r="AI194" s="15"/>
      <c r="AJ194" s="59"/>
      <c r="AK194" s="15"/>
      <c r="AL194" s="15"/>
      <c r="AM194" s="59"/>
      <c r="AN194" s="15"/>
      <c r="AO194" s="15"/>
      <c r="AP194" s="15"/>
      <c r="AQ194" s="59"/>
      <c r="AR194" s="15"/>
      <c r="AS194" s="15"/>
      <c r="AT194" s="59"/>
      <c r="AU194" s="15"/>
      <c r="AV194" s="15"/>
      <c r="AW194" s="59"/>
      <c r="AX194" s="15"/>
      <c r="AY194" s="15"/>
      <c r="AZ194" s="59"/>
      <c r="BA194" s="15"/>
      <c r="BB194" s="15"/>
    </row>
    <row r="195" spans="2:54" s="3" customFormat="1" x14ac:dyDescent="0.3">
      <c r="B195" s="59"/>
      <c r="C195" s="15"/>
      <c r="D195" s="15"/>
      <c r="E195" s="59"/>
      <c r="F195" s="15"/>
      <c r="G195" s="15"/>
      <c r="H195" s="59"/>
      <c r="I195" s="15"/>
      <c r="J195" s="15"/>
      <c r="K195" s="15"/>
      <c r="L195" s="59"/>
      <c r="M195" s="15"/>
      <c r="N195" s="15"/>
      <c r="O195" s="59"/>
      <c r="P195" s="15"/>
      <c r="Q195" s="15"/>
      <c r="R195" s="15"/>
      <c r="S195" s="59"/>
      <c r="T195" s="15"/>
      <c r="U195" s="15"/>
      <c r="V195" s="59"/>
      <c r="W195" s="15"/>
      <c r="X195" s="15"/>
      <c r="Y195" s="59"/>
      <c r="Z195" s="15"/>
      <c r="AA195" s="15"/>
      <c r="AB195" s="15"/>
      <c r="AC195" s="59"/>
      <c r="AD195" s="15"/>
      <c r="AE195" s="15"/>
      <c r="AF195" s="59"/>
      <c r="AG195" s="15"/>
      <c r="AH195" s="15"/>
      <c r="AI195" s="15"/>
      <c r="AJ195" s="59"/>
      <c r="AK195" s="15"/>
      <c r="AL195" s="15"/>
      <c r="AM195" s="59"/>
      <c r="AN195" s="15"/>
      <c r="AO195" s="15"/>
      <c r="AP195" s="15"/>
      <c r="AQ195" s="59"/>
      <c r="AR195" s="15"/>
      <c r="AS195" s="15"/>
      <c r="AT195" s="59"/>
      <c r="AU195" s="15"/>
      <c r="AV195" s="15"/>
      <c r="AW195" s="59"/>
      <c r="AX195" s="15"/>
      <c r="AY195" s="15"/>
      <c r="AZ195" s="59"/>
      <c r="BA195" s="15"/>
      <c r="BB195" s="15"/>
    </row>
    <row r="196" spans="2:54" s="3" customFormat="1" x14ac:dyDescent="0.3">
      <c r="B196" s="59"/>
      <c r="C196" s="15"/>
      <c r="D196" s="15"/>
      <c r="E196" s="59"/>
      <c r="F196" s="15"/>
      <c r="G196" s="15"/>
      <c r="H196" s="59"/>
      <c r="I196" s="15"/>
      <c r="J196" s="15"/>
      <c r="K196" s="15"/>
      <c r="L196" s="59"/>
      <c r="M196" s="15"/>
      <c r="N196" s="15"/>
      <c r="O196" s="59"/>
      <c r="P196" s="15"/>
      <c r="Q196" s="15"/>
      <c r="R196" s="15"/>
      <c r="S196" s="59"/>
      <c r="T196" s="15"/>
      <c r="U196" s="15"/>
      <c r="V196" s="59"/>
      <c r="W196" s="15"/>
      <c r="X196" s="15"/>
      <c r="Y196" s="59"/>
      <c r="Z196" s="15"/>
      <c r="AA196" s="15"/>
      <c r="AB196" s="15"/>
      <c r="AC196" s="59"/>
      <c r="AD196" s="15"/>
      <c r="AE196" s="15"/>
      <c r="AF196" s="59"/>
      <c r="AG196" s="15"/>
      <c r="AH196" s="15"/>
      <c r="AI196" s="15"/>
      <c r="AJ196" s="59"/>
      <c r="AK196" s="15"/>
      <c r="AL196" s="15"/>
      <c r="AM196" s="59"/>
      <c r="AN196" s="15"/>
      <c r="AO196" s="15"/>
      <c r="AP196" s="15"/>
      <c r="AQ196" s="59"/>
      <c r="AR196" s="15"/>
      <c r="AS196" s="15"/>
      <c r="AT196" s="59"/>
      <c r="AU196" s="15"/>
      <c r="AV196" s="15"/>
      <c r="AW196" s="59"/>
      <c r="AX196" s="15"/>
      <c r="AY196" s="15"/>
      <c r="AZ196" s="59"/>
      <c r="BA196" s="15"/>
      <c r="BB196" s="15"/>
    </row>
    <row r="197" spans="2:54" s="3" customFormat="1" x14ac:dyDescent="0.3">
      <c r="B197" s="59"/>
      <c r="C197" s="15"/>
      <c r="D197" s="15"/>
      <c r="E197" s="59"/>
      <c r="F197" s="15"/>
      <c r="G197" s="15"/>
      <c r="H197" s="59"/>
      <c r="I197" s="15"/>
      <c r="J197" s="15"/>
      <c r="K197" s="15"/>
      <c r="L197" s="59"/>
      <c r="M197" s="15"/>
      <c r="N197" s="15"/>
      <c r="O197" s="59"/>
      <c r="P197" s="15"/>
      <c r="Q197" s="15"/>
      <c r="R197" s="15"/>
      <c r="S197" s="59"/>
      <c r="T197" s="15"/>
      <c r="U197" s="15"/>
      <c r="V197" s="59"/>
      <c r="W197" s="15"/>
      <c r="X197" s="15"/>
      <c r="Y197" s="59"/>
      <c r="Z197" s="15"/>
      <c r="AA197" s="15"/>
      <c r="AB197" s="15"/>
      <c r="AC197" s="59"/>
      <c r="AD197" s="15"/>
      <c r="AE197" s="15"/>
      <c r="AF197" s="59"/>
      <c r="AG197" s="15"/>
      <c r="AH197" s="15"/>
      <c r="AI197" s="15"/>
      <c r="AJ197" s="59"/>
      <c r="AK197" s="15"/>
      <c r="AL197" s="15"/>
      <c r="AM197" s="59"/>
      <c r="AN197" s="15"/>
      <c r="AO197" s="15"/>
      <c r="AP197" s="15"/>
      <c r="AQ197" s="59"/>
      <c r="AR197" s="15"/>
      <c r="AS197" s="15"/>
      <c r="AT197" s="59"/>
      <c r="AU197" s="15"/>
      <c r="AV197" s="15"/>
      <c r="AW197" s="59"/>
      <c r="AX197" s="15"/>
      <c r="AY197" s="15"/>
      <c r="AZ197" s="59"/>
      <c r="BA197" s="15"/>
      <c r="BB197" s="15"/>
    </row>
    <row r="198" spans="2:54" s="3" customFormat="1" x14ac:dyDescent="0.3">
      <c r="B198" s="59"/>
      <c r="C198" s="15"/>
      <c r="D198" s="15"/>
      <c r="E198" s="59"/>
      <c r="F198" s="15"/>
      <c r="G198" s="15"/>
      <c r="H198" s="59"/>
      <c r="I198" s="15"/>
      <c r="J198" s="15"/>
      <c r="K198" s="15"/>
      <c r="L198" s="59"/>
      <c r="M198" s="15"/>
      <c r="N198" s="15"/>
      <c r="O198" s="59"/>
      <c r="P198" s="15"/>
      <c r="Q198" s="15"/>
      <c r="R198" s="15"/>
      <c r="S198" s="59"/>
      <c r="T198" s="15"/>
      <c r="U198" s="15"/>
      <c r="V198" s="59"/>
      <c r="W198" s="15"/>
      <c r="X198" s="15"/>
      <c r="Y198" s="59"/>
      <c r="Z198" s="15"/>
      <c r="AA198" s="15"/>
      <c r="AB198" s="15"/>
      <c r="AC198" s="59"/>
      <c r="AD198" s="15"/>
      <c r="AE198" s="15"/>
      <c r="AF198" s="59"/>
      <c r="AG198" s="15"/>
      <c r="AH198" s="15"/>
      <c r="AI198" s="15"/>
      <c r="AJ198" s="59"/>
      <c r="AK198" s="15"/>
      <c r="AL198" s="15"/>
      <c r="AM198" s="59"/>
      <c r="AN198" s="15"/>
      <c r="AO198" s="15"/>
      <c r="AP198" s="15"/>
      <c r="AQ198" s="59"/>
      <c r="AR198" s="15"/>
      <c r="AS198" s="15"/>
      <c r="AT198" s="59"/>
      <c r="AU198" s="15"/>
      <c r="AV198" s="15"/>
      <c r="AW198" s="59"/>
      <c r="AX198" s="15"/>
      <c r="AY198" s="15"/>
      <c r="AZ198" s="59"/>
      <c r="BA198" s="15"/>
      <c r="BB198" s="15"/>
    </row>
    <row r="199" spans="2:54" s="3" customFormat="1" x14ac:dyDescent="0.3">
      <c r="B199" s="59"/>
      <c r="C199" s="15"/>
      <c r="D199" s="15"/>
      <c r="E199" s="59"/>
      <c r="F199" s="15"/>
      <c r="G199" s="15"/>
      <c r="H199" s="59"/>
      <c r="I199" s="15"/>
      <c r="J199" s="15"/>
      <c r="K199" s="15"/>
      <c r="L199" s="59"/>
      <c r="M199" s="15"/>
      <c r="N199" s="15"/>
      <c r="O199" s="59"/>
      <c r="P199" s="15"/>
      <c r="Q199" s="15"/>
      <c r="R199" s="15"/>
      <c r="S199" s="59"/>
      <c r="T199" s="15"/>
      <c r="U199" s="15"/>
      <c r="V199" s="59"/>
      <c r="W199" s="15"/>
      <c r="X199" s="15"/>
      <c r="Y199" s="59"/>
      <c r="Z199" s="15"/>
      <c r="AA199" s="15"/>
      <c r="AB199" s="15"/>
      <c r="AC199" s="59"/>
      <c r="AD199" s="15"/>
      <c r="AE199" s="15"/>
      <c r="AF199" s="59"/>
      <c r="AG199" s="15"/>
      <c r="AH199" s="15"/>
      <c r="AI199" s="15"/>
      <c r="AJ199" s="59"/>
      <c r="AK199" s="15"/>
      <c r="AL199" s="15"/>
      <c r="AM199" s="59"/>
      <c r="AN199" s="15"/>
      <c r="AO199" s="15"/>
      <c r="AP199" s="15"/>
      <c r="AQ199" s="59"/>
      <c r="AR199" s="15"/>
      <c r="AS199" s="15"/>
      <c r="AT199" s="59"/>
      <c r="AU199" s="15"/>
      <c r="AV199" s="15"/>
      <c r="AW199" s="59"/>
      <c r="AX199" s="15"/>
      <c r="AY199" s="15"/>
      <c r="AZ199" s="59"/>
      <c r="BA199" s="15"/>
      <c r="BB199" s="15"/>
    </row>
    <row r="200" spans="2:54" s="3" customFormat="1" x14ac:dyDescent="0.3">
      <c r="B200" s="59"/>
      <c r="C200" s="15"/>
      <c r="D200" s="15"/>
      <c r="E200" s="59"/>
      <c r="F200" s="15"/>
      <c r="G200" s="15"/>
      <c r="H200" s="59"/>
      <c r="I200" s="15"/>
      <c r="J200" s="15"/>
      <c r="K200" s="15"/>
      <c r="L200" s="59"/>
      <c r="M200" s="15"/>
      <c r="N200" s="15"/>
      <c r="O200" s="59"/>
      <c r="P200" s="15"/>
      <c r="Q200" s="15"/>
      <c r="R200" s="15"/>
      <c r="S200" s="59"/>
      <c r="T200" s="15"/>
      <c r="U200" s="15"/>
      <c r="V200" s="59"/>
      <c r="W200" s="15"/>
      <c r="X200" s="15"/>
      <c r="Y200" s="59"/>
      <c r="Z200" s="15"/>
      <c r="AA200" s="15"/>
      <c r="AB200" s="15"/>
      <c r="AC200" s="59"/>
      <c r="AD200" s="15"/>
      <c r="AE200" s="15"/>
      <c r="AF200" s="59"/>
      <c r="AG200" s="15"/>
      <c r="AH200" s="15"/>
      <c r="AI200" s="15"/>
      <c r="AJ200" s="59"/>
      <c r="AK200" s="15"/>
      <c r="AL200" s="15"/>
      <c r="AM200" s="59"/>
      <c r="AN200" s="15"/>
      <c r="AO200" s="15"/>
      <c r="AP200" s="15"/>
      <c r="AQ200" s="59"/>
      <c r="AR200" s="15"/>
      <c r="AS200" s="15"/>
      <c r="AT200" s="59"/>
      <c r="AU200" s="15"/>
      <c r="AV200" s="15"/>
      <c r="AW200" s="59"/>
      <c r="AX200" s="15"/>
      <c r="AY200" s="15"/>
      <c r="AZ200" s="59"/>
      <c r="BA200" s="15"/>
      <c r="BB200" s="15"/>
    </row>
    <row r="201" spans="2:54" s="3" customFormat="1" x14ac:dyDescent="0.3">
      <c r="B201" s="59"/>
      <c r="C201" s="15"/>
      <c r="D201" s="15"/>
      <c r="E201" s="59"/>
      <c r="F201" s="15"/>
      <c r="G201" s="15"/>
      <c r="H201" s="59"/>
      <c r="I201" s="15"/>
      <c r="J201" s="15"/>
      <c r="K201" s="15"/>
      <c r="L201" s="59"/>
      <c r="M201" s="15"/>
      <c r="N201" s="15"/>
      <c r="O201" s="59"/>
      <c r="P201" s="15"/>
      <c r="Q201" s="15"/>
      <c r="R201" s="15"/>
      <c r="S201" s="59"/>
      <c r="T201" s="15"/>
      <c r="U201" s="15"/>
      <c r="V201" s="59"/>
      <c r="W201" s="15"/>
      <c r="X201" s="15"/>
      <c r="Y201" s="59"/>
      <c r="Z201" s="15"/>
      <c r="AA201" s="15"/>
      <c r="AB201" s="15"/>
      <c r="AC201" s="59"/>
      <c r="AD201" s="15"/>
      <c r="AE201" s="15"/>
      <c r="AF201" s="59"/>
      <c r="AG201" s="15"/>
      <c r="AH201" s="15"/>
      <c r="AI201" s="15"/>
      <c r="AJ201" s="59"/>
      <c r="AK201" s="15"/>
      <c r="AL201" s="15"/>
      <c r="AM201" s="59"/>
      <c r="AN201" s="15"/>
      <c r="AO201" s="15"/>
      <c r="AP201" s="15"/>
      <c r="AQ201" s="59"/>
      <c r="AR201" s="15"/>
      <c r="AS201" s="15"/>
      <c r="AT201" s="59"/>
      <c r="AU201" s="15"/>
      <c r="AV201" s="15"/>
      <c r="AW201" s="59"/>
      <c r="AX201" s="15"/>
      <c r="AY201" s="15"/>
      <c r="AZ201" s="59"/>
      <c r="BA201" s="15"/>
      <c r="BB201" s="15"/>
    </row>
    <row r="202" spans="2:54" s="3" customFormat="1" x14ac:dyDescent="0.3">
      <c r="B202" s="59"/>
      <c r="C202" s="15"/>
      <c r="D202" s="15"/>
      <c r="E202" s="59"/>
      <c r="F202" s="15"/>
      <c r="G202" s="15"/>
      <c r="H202" s="59"/>
      <c r="I202" s="15"/>
      <c r="J202" s="15"/>
      <c r="K202" s="15"/>
      <c r="L202" s="59"/>
      <c r="M202" s="15"/>
      <c r="N202" s="15"/>
      <c r="O202" s="59"/>
      <c r="P202" s="15"/>
      <c r="Q202" s="15"/>
      <c r="R202" s="15"/>
      <c r="S202" s="59"/>
      <c r="T202" s="15"/>
      <c r="U202" s="15"/>
      <c r="V202" s="59"/>
      <c r="W202" s="15"/>
      <c r="X202" s="15"/>
      <c r="Y202" s="59"/>
      <c r="Z202" s="15"/>
      <c r="AA202" s="15"/>
      <c r="AB202" s="15"/>
      <c r="AC202" s="59"/>
      <c r="AD202" s="15"/>
      <c r="AE202" s="15"/>
      <c r="AF202" s="59"/>
      <c r="AG202" s="15"/>
      <c r="AH202" s="15"/>
      <c r="AI202" s="15"/>
      <c r="AJ202" s="59"/>
      <c r="AK202" s="15"/>
      <c r="AL202" s="15"/>
      <c r="AM202" s="59"/>
      <c r="AN202" s="15"/>
      <c r="AO202" s="15"/>
      <c r="AP202" s="15"/>
      <c r="AQ202" s="59"/>
      <c r="AR202" s="15"/>
      <c r="AS202" s="15"/>
      <c r="AT202" s="59"/>
      <c r="AU202" s="15"/>
      <c r="AV202" s="15"/>
      <c r="AW202" s="59"/>
      <c r="AX202" s="15"/>
      <c r="AY202" s="15"/>
      <c r="AZ202" s="59"/>
      <c r="BA202" s="15"/>
      <c r="BB202" s="15"/>
    </row>
    <row r="203" spans="2:54" s="3" customFormat="1" x14ac:dyDescent="0.3">
      <c r="B203" s="59"/>
      <c r="C203" s="15"/>
      <c r="D203" s="15"/>
      <c r="E203" s="59"/>
      <c r="F203" s="15"/>
      <c r="G203" s="15"/>
      <c r="H203" s="59"/>
      <c r="I203" s="15"/>
      <c r="J203" s="15"/>
      <c r="K203" s="15"/>
      <c r="L203" s="59"/>
      <c r="M203" s="15"/>
      <c r="N203" s="15"/>
      <c r="O203" s="59"/>
      <c r="P203" s="15"/>
      <c r="Q203" s="15"/>
      <c r="R203" s="15"/>
      <c r="S203" s="59"/>
      <c r="T203" s="15"/>
      <c r="U203" s="15"/>
      <c r="V203" s="59"/>
      <c r="W203" s="15"/>
      <c r="X203" s="15"/>
      <c r="Y203" s="59"/>
      <c r="Z203" s="15"/>
      <c r="AA203" s="15"/>
      <c r="AB203" s="15"/>
      <c r="AC203" s="59"/>
      <c r="AD203" s="15"/>
      <c r="AE203" s="15"/>
      <c r="AF203" s="59"/>
      <c r="AG203" s="15"/>
      <c r="AH203" s="15"/>
      <c r="AI203" s="15"/>
      <c r="AJ203" s="59"/>
      <c r="AK203" s="15"/>
      <c r="AL203" s="15"/>
      <c r="AM203" s="59"/>
      <c r="AN203" s="15"/>
      <c r="AO203" s="15"/>
      <c r="AP203" s="15"/>
      <c r="AQ203" s="59"/>
      <c r="AR203" s="15"/>
      <c r="AS203" s="15"/>
      <c r="AT203" s="59"/>
      <c r="AU203" s="15"/>
      <c r="AV203" s="15"/>
      <c r="AW203" s="59"/>
      <c r="AX203" s="15"/>
      <c r="AY203" s="15"/>
      <c r="AZ203" s="59"/>
      <c r="BA203" s="15"/>
      <c r="BB203" s="15"/>
    </row>
    <row r="204" spans="2:54" s="3" customFormat="1" x14ac:dyDescent="0.3">
      <c r="B204" s="59"/>
      <c r="C204" s="15"/>
      <c r="D204" s="15"/>
      <c r="E204" s="59"/>
      <c r="F204" s="15"/>
      <c r="G204" s="15"/>
      <c r="H204" s="59"/>
      <c r="I204" s="15"/>
      <c r="J204" s="15"/>
      <c r="K204" s="15"/>
      <c r="L204" s="59"/>
      <c r="M204" s="15"/>
      <c r="N204" s="15"/>
      <c r="O204" s="59"/>
      <c r="P204" s="15"/>
      <c r="Q204" s="15"/>
      <c r="R204" s="15"/>
      <c r="S204" s="59"/>
      <c r="T204" s="15"/>
      <c r="U204" s="15"/>
      <c r="V204" s="59"/>
      <c r="W204" s="15"/>
      <c r="X204" s="15"/>
      <c r="Y204" s="59"/>
      <c r="Z204" s="15"/>
      <c r="AA204" s="15"/>
      <c r="AB204" s="15"/>
      <c r="AC204" s="59"/>
      <c r="AD204" s="15"/>
      <c r="AE204" s="15"/>
      <c r="AF204" s="59"/>
      <c r="AG204" s="15"/>
      <c r="AH204" s="15"/>
      <c r="AI204" s="15"/>
      <c r="AJ204" s="59"/>
      <c r="AK204" s="15"/>
      <c r="AL204" s="15"/>
      <c r="AM204" s="59"/>
      <c r="AN204" s="15"/>
      <c r="AO204" s="15"/>
      <c r="AP204" s="15"/>
      <c r="AQ204" s="59"/>
      <c r="AR204" s="15"/>
      <c r="AS204" s="15"/>
      <c r="AT204" s="59"/>
      <c r="AU204" s="15"/>
      <c r="AV204" s="15"/>
      <c r="AW204" s="59"/>
      <c r="AX204" s="15"/>
      <c r="AY204" s="15"/>
      <c r="AZ204" s="59"/>
      <c r="BA204" s="15"/>
      <c r="BB204" s="15"/>
    </row>
    <row r="205" spans="2:54" s="3" customFormat="1" x14ac:dyDescent="0.3">
      <c r="B205" s="59"/>
      <c r="C205" s="15"/>
      <c r="D205" s="15"/>
      <c r="E205" s="59"/>
      <c r="F205" s="15"/>
      <c r="G205" s="15"/>
      <c r="H205" s="59"/>
      <c r="I205" s="15"/>
      <c r="J205" s="15"/>
      <c r="K205" s="15"/>
      <c r="L205" s="59"/>
      <c r="M205" s="15"/>
      <c r="N205" s="15"/>
      <c r="O205" s="59"/>
      <c r="P205" s="15"/>
      <c r="Q205" s="15"/>
      <c r="R205" s="15"/>
      <c r="S205" s="59"/>
      <c r="T205" s="15"/>
      <c r="U205" s="15"/>
      <c r="V205" s="59"/>
      <c r="W205" s="15"/>
      <c r="X205" s="15"/>
      <c r="Y205" s="59"/>
      <c r="Z205" s="15"/>
      <c r="AA205" s="15"/>
      <c r="AB205" s="15"/>
      <c r="AC205" s="59"/>
      <c r="AD205" s="15"/>
      <c r="AE205" s="15"/>
      <c r="AF205" s="59"/>
      <c r="AG205" s="15"/>
      <c r="AH205" s="15"/>
      <c r="AI205" s="15"/>
      <c r="AJ205" s="59"/>
      <c r="AK205" s="15"/>
      <c r="AL205" s="15"/>
      <c r="AM205" s="59"/>
      <c r="AN205" s="15"/>
      <c r="AO205" s="15"/>
      <c r="AP205" s="15"/>
      <c r="AQ205" s="59"/>
      <c r="AR205" s="15"/>
      <c r="AS205" s="15"/>
      <c r="AT205" s="59"/>
      <c r="AU205" s="15"/>
      <c r="AV205" s="15"/>
      <c r="AW205" s="59"/>
      <c r="AX205" s="15"/>
      <c r="AY205" s="15"/>
      <c r="AZ205" s="59"/>
      <c r="BA205" s="15"/>
      <c r="BB205" s="15"/>
    </row>
    <row r="206" spans="2:54" s="3" customFormat="1" x14ac:dyDescent="0.3">
      <c r="B206" s="59"/>
      <c r="C206" s="15"/>
      <c r="D206" s="15"/>
      <c r="E206" s="59"/>
      <c r="F206" s="15"/>
      <c r="G206" s="15"/>
      <c r="H206" s="59"/>
      <c r="I206" s="15"/>
      <c r="J206" s="15"/>
      <c r="K206" s="15"/>
      <c r="L206" s="59"/>
      <c r="M206" s="15"/>
      <c r="N206" s="15"/>
      <c r="O206" s="59"/>
      <c r="P206" s="15"/>
      <c r="Q206" s="15"/>
      <c r="R206" s="15"/>
      <c r="S206" s="59"/>
      <c r="T206" s="15"/>
      <c r="U206" s="15"/>
      <c r="V206" s="59"/>
      <c r="W206" s="15"/>
      <c r="X206" s="15"/>
      <c r="Y206" s="59"/>
      <c r="Z206" s="15"/>
      <c r="AA206" s="15"/>
      <c r="AB206" s="15"/>
      <c r="AC206" s="59"/>
      <c r="AD206" s="15"/>
      <c r="AE206" s="15"/>
      <c r="AF206" s="59"/>
      <c r="AG206" s="15"/>
      <c r="AH206" s="15"/>
      <c r="AI206" s="15"/>
      <c r="AJ206" s="59"/>
      <c r="AK206" s="15"/>
      <c r="AL206" s="15"/>
      <c r="AM206" s="59"/>
      <c r="AN206" s="15"/>
      <c r="AO206" s="15"/>
      <c r="AP206" s="15"/>
      <c r="AQ206" s="59"/>
      <c r="AR206" s="15"/>
      <c r="AS206" s="15"/>
      <c r="AT206" s="59"/>
      <c r="AU206" s="15"/>
      <c r="AV206" s="15"/>
      <c r="AW206" s="59"/>
      <c r="AX206" s="15"/>
      <c r="AY206" s="15"/>
      <c r="AZ206" s="59"/>
      <c r="BA206" s="15"/>
      <c r="BB206" s="15"/>
    </row>
    <row r="207" spans="2:54" s="3" customFormat="1" x14ac:dyDescent="0.3">
      <c r="B207" s="59"/>
      <c r="C207" s="15"/>
      <c r="D207" s="15"/>
      <c r="E207" s="59"/>
      <c r="F207" s="15"/>
      <c r="G207" s="15"/>
      <c r="H207" s="59"/>
      <c r="I207" s="15"/>
      <c r="J207" s="15"/>
      <c r="K207" s="15"/>
      <c r="L207" s="59"/>
      <c r="M207" s="15"/>
      <c r="N207" s="15"/>
      <c r="O207" s="59"/>
      <c r="P207" s="15"/>
      <c r="Q207" s="15"/>
      <c r="R207" s="15"/>
      <c r="S207" s="59"/>
      <c r="T207" s="15"/>
      <c r="U207" s="15"/>
      <c r="V207" s="59"/>
      <c r="W207" s="15"/>
      <c r="X207" s="15"/>
      <c r="Y207" s="59"/>
      <c r="Z207" s="15"/>
      <c r="AA207" s="15"/>
      <c r="AB207" s="15"/>
      <c r="AC207" s="59"/>
      <c r="AD207" s="15"/>
      <c r="AE207" s="15"/>
      <c r="AF207" s="59"/>
      <c r="AG207" s="15"/>
      <c r="AH207" s="15"/>
      <c r="AI207" s="15"/>
      <c r="AJ207" s="59"/>
      <c r="AK207" s="15"/>
      <c r="AL207" s="15"/>
      <c r="AM207" s="59"/>
      <c r="AN207" s="15"/>
      <c r="AO207" s="15"/>
      <c r="AP207" s="15"/>
      <c r="AQ207" s="59"/>
      <c r="AR207" s="15"/>
      <c r="AS207" s="15"/>
      <c r="AT207" s="59"/>
      <c r="AU207" s="15"/>
      <c r="AV207" s="15"/>
      <c r="AW207" s="59"/>
      <c r="AX207" s="15"/>
      <c r="AY207" s="15"/>
      <c r="AZ207" s="59"/>
      <c r="BA207" s="15"/>
      <c r="BB207" s="15"/>
    </row>
    <row r="208" spans="2:54" s="3" customFormat="1" x14ac:dyDescent="0.3">
      <c r="B208" s="59"/>
      <c r="C208" s="15"/>
      <c r="D208" s="15"/>
      <c r="E208" s="59"/>
      <c r="F208" s="15"/>
      <c r="G208" s="15"/>
      <c r="H208" s="59"/>
      <c r="I208" s="15"/>
      <c r="J208" s="15"/>
      <c r="K208" s="15"/>
      <c r="L208" s="59"/>
      <c r="M208" s="15"/>
      <c r="N208" s="15"/>
      <c r="O208" s="59"/>
      <c r="P208" s="15"/>
      <c r="Q208" s="15"/>
      <c r="R208" s="15"/>
      <c r="S208" s="59"/>
      <c r="T208" s="15"/>
      <c r="U208" s="15"/>
      <c r="V208" s="59"/>
      <c r="W208" s="15"/>
      <c r="X208" s="15"/>
      <c r="Y208" s="59"/>
      <c r="Z208" s="15"/>
      <c r="AA208" s="15"/>
      <c r="AB208" s="15"/>
      <c r="AC208" s="59"/>
      <c r="AD208" s="15"/>
      <c r="AE208" s="15"/>
      <c r="AF208" s="59"/>
      <c r="AG208" s="15"/>
      <c r="AH208" s="15"/>
      <c r="AI208" s="15"/>
      <c r="AJ208" s="59"/>
      <c r="AK208" s="15"/>
      <c r="AL208" s="15"/>
      <c r="AM208" s="59"/>
      <c r="AN208" s="15"/>
      <c r="AO208" s="15"/>
      <c r="AP208" s="15"/>
      <c r="AQ208" s="59"/>
      <c r="AR208" s="15"/>
      <c r="AS208" s="15"/>
      <c r="AT208" s="59"/>
      <c r="AU208" s="15"/>
      <c r="AV208" s="15"/>
      <c r="AW208" s="59"/>
      <c r="AX208" s="15"/>
      <c r="AY208" s="15"/>
      <c r="AZ208" s="59"/>
      <c r="BA208" s="15"/>
      <c r="BB208" s="15"/>
    </row>
    <row r="209" spans="2:54" s="3" customFormat="1" x14ac:dyDescent="0.3">
      <c r="B209" s="59"/>
      <c r="C209" s="15"/>
      <c r="D209" s="15"/>
      <c r="E209" s="59"/>
      <c r="F209" s="15"/>
      <c r="G209" s="15"/>
      <c r="H209" s="59"/>
      <c r="I209" s="15"/>
      <c r="J209" s="15"/>
      <c r="K209" s="15"/>
      <c r="L209" s="59"/>
      <c r="M209" s="15"/>
      <c r="N209" s="15"/>
      <c r="O209" s="59"/>
      <c r="P209" s="15"/>
      <c r="Q209" s="15"/>
      <c r="R209" s="15"/>
      <c r="S209" s="59"/>
      <c r="T209" s="15"/>
      <c r="U209" s="15"/>
      <c r="V209" s="59"/>
      <c r="W209" s="15"/>
      <c r="X209" s="15"/>
      <c r="Y209" s="59"/>
      <c r="Z209" s="15"/>
      <c r="AA209" s="15"/>
      <c r="AB209" s="15"/>
      <c r="AC209" s="59"/>
      <c r="AD209" s="15"/>
      <c r="AE209" s="15"/>
      <c r="AF209" s="59"/>
      <c r="AG209" s="15"/>
      <c r="AH209" s="15"/>
      <c r="AI209" s="15"/>
      <c r="AJ209" s="59"/>
      <c r="AK209" s="15"/>
      <c r="AL209" s="15"/>
      <c r="AM209" s="59"/>
      <c r="AN209" s="15"/>
      <c r="AO209" s="15"/>
      <c r="AP209" s="15"/>
      <c r="AQ209" s="59"/>
      <c r="AR209" s="15"/>
      <c r="AS209" s="15"/>
      <c r="AT209" s="59"/>
      <c r="AU209" s="15"/>
      <c r="AV209" s="15"/>
      <c r="AW209" s="59"/>
      <c r="AX209" s="15"/>
      <c r="AY209" s="15"/>
      <c r="AZ209" s="59"/>
      <c r="BA209" s="15"/>
      <c r="BB209" s="15"/>
    </row>
    <row r="210" spans="2:54" s="3" customFormat="1" x14ac:dyDescent="0.3">
      <c r="B210" s="59"/>
      <c r="C210" s="15"/>
      <c r="D210" s="15"/>
      <c r="E210" s="59"/>
      <c r="F210" s="15"/>
      <c r="G210" s="15"/>
      <c r="H210" s="59"/>
      <c r="I210" s="15"/>
      <c r="J210" s="15"/>
      <c r="K210" s="15"/>
      <c r="L210" s="59"/>
      <c r="M210" s="15"/>
      <c r="N210" s="15"/>
      <c r="O210" s="59"/>
      <c r="P210" s="15"/>
      <c r="Q210" s="15"/>
      <c r="R210" s="15"/>
      <c r="S210" s="59"/>
      <c r="T210" s="15"/>
      <c r="U210" s="15"/>
      <c r="V210" s="59"/>
      <c r="W210" s="15"/>
      <c r="X210" s="15"/>
      <c r="Y210" s="59"/>
      <c r="Z210" s="15"/>
      <c r="AA210" s="15"/>
      <c r="AB210" s="15"/>
      <c r="AC210" s="59"/>
      <c r="AD210" s="15"/>
      <c r="AE210" s="15"/>
      <c r="AF210" s="59"/>
      <c r="AG210" s="15"/>
      <c r="AH210" s="15"/>
      <c r="AI210" s="15"/>
      <c r="AJ210" s="59"/>
      <c r="AK210" s="15"/>
      <c r="AL210" s="15"/>
      <c r="AM210" s="59"/>
      <c r="AN210" s="15"/>
      <c r="AO210" s="15"/>
      <c r="AP210" s="15"/>
      <c r="AQ210" s="59"/>
      <c r="AR210" s="15"/>
      <c r="AS210" s="15"/>
      <c r="AT210" s="59"/>
      <c r="AU210" s="15"/>
      <c r="AV210" s="15"/>
      <c r="AW210" s="59"/>
      <c r="AX210" s="15"/>
      <c r="AY210" s="15"/>
      <c r="AZ210" s="59"/>
      <c r="BA210" s="15"/>
      <c r="BB210" s="15"/>
    </row>
    <row r="211" spans="2:54" s="3" customFormat="1" x14ac:dyDescent="0.3">
      <c r="B211" s="59"/>
      <c r="C211" s="15"/>
      <c r="D211" s="15"/>
      <c r="E211" s="59"/>
      <c r="F211" s="15"/>
      <c r="G211" s="15"/>
      <c r="H211" s="59"/>
      <c r="I211" s="15"/>
      <c r="J211" s="15"/>
      <c r="K211" s="15"/>
      <c r="L211" s="59"/>
      <c r="M211" s="15"/>
      <c r="N211" s="15"/>
      <c r="O211" s="59"/>
      <c r="P211" s="15"/>
      <c r="Q211" s="15"/>
      <c r="R211" s="15"/>
      <c r="S211" s="59"/>
      <c r="T211" s="15"/>
      <c r="U211" s="15"/>
      <c r="V211" s="59"/>
      <c r="W211" s="15"/>
      <c r="X211" s="15"/>
      <c r="Y211" s="59"/>
      <c r="Z211" s="15"/>
      <c r="AA211" s="15"/>
      <c r="AB211" s="15"/>
      <c r="AC211" s="59"/>
      <c r="AD211" s="15"/>
      <c r="AE211" s="15"/>
      <c r="AF211" s="59"/>
      <c r="AG211" s="15"/>
      <c r="AH211" s="15"/>
      <c r="AI211" s="15"/>
      <c r="AJ211" s="59"/>
      <c r="AK211" s="15"/>
      <c r="AL211" s="15"/>
      <c r="AM211" s="59"/>
      <c r="AN211" s="15"/>
      <c r="AO211" s="15"/>
      <c r="AP211" s="15"/>
      <c r="AQ211" s="59"/>
      <c r="AR211" s="15"/>
      <c r="AS211" s="15"/>
      <c r="AT211" s="59"/>
      <c r="AU211" s="15"/>
      <c r="AV211" s="15"/>
      <c r="AW211" s="59"/>
      <c r="AX211" s="15"/>
      <c r="AY211" s="15"/>
      <c r="AZ211" s="59"/>
      <c r="BA211" s="15"/>
      <c r="BB211" s="15"/>
    </row>
    <row r="212" spans="2:54" s="3" customFormat="1" x14ac:dyDescent="0.3">
      <c r="B212" s="59"/>
      <c r="C212" s="15"/>
      <c r="D212" s="15"/>
      <c r="E212" s="59"/>
      <c r="F212" s="15"/>
      <c r="G212" s="15"/>
      <c r="H212" s="59"/>
      <c r="I212" s="15"/>
      <c r="J212" s="15"/>
      <c r="K212" s="15"/>
      <c r="L212" s="59"/>
      <c r="M212" s="15"/>
      <c r="N212" s="15"/>
      <c r="O212" s="59"/>
      <c r="P212" s="15"/>
      <c r="Q212" s="15"/>
      <c r="R212" s="15"/>
      <c r="S212" s="59"/>
      <c r="T212" s="15"/>
      <c r="U212" s="15"/>
      <c r="V212" s="59"/>
      <c r="W212" s="15"/>
      <c r="X212" s="15"/>
      <c r="Y212" s="59"/>
      <c r="Z212" s="15"/>
      <c r="AA212" s="15"/>
      <c r="AB212" s="15"/>
      <c r="AC212" s="59"/>
      <c r="AD212" s="15"/>
      <c r="AE212" s="15"/>
      <c r="AF212" s="59"/>
      <c r="AG212" s="15"/>
      <c r="AH212" s="15"/>
      <c r="AI212" s="15"/>
      <c r="AJ212" s="59"/>
      <c r="AK212" s="15"/>
      <c r="AL212" s="15"/>
      <c r="AM212" s="59"/>
      <c r="AN212" s="15"/>
      <c r="AO212" s="15"/>
      <c r="AP212" s="15"/>
      <c r="AQ212" s="59"/>
      <c r="AR212" s="15"/>
      <c r="AS212" s="15"/>
      <c r="AT212" s="59"/>
      <c r="AU212" s="15"/>
      <c r="AV212" s="15"/>
      <c r="AW212" s="59"/>
      <c r="AX212" s="15"/>
      <c r="AY212" s="15"/>
      <c r="AZ212" s="59"/>
      <c r="BA212" s="15"/>
      <c r="BB212" s="15"/>
    </row>
    <row r="213" spans="2:54" s="3" customFormat="1" x14ac:dyDescent="0.3">
      <c r="B213" s="59"/>
      <c r="C213" s="15"/>
      <c r="D213" s="15"/>
      <c r="E213" s="59"/>
      <c r="F213" s="15"/>
      <c r="G213" s="15"/>
      <c r="H213" s="59"/>
      <c r="I213" s="15"/>
      <c r="J213" s="15"/>
      <c r="K213" s="15"/>
      <c r="L213" s="59"/>
      <c r="M213" s="15"/>
      <c r="N213" s="15"/>
      <c r="O213" s="59"/>
      <c r="P213" s="15"/>
      <c r="Q213" s="15"/>
      <c r="R213" s="15"/>
      <c r="S213" s="59"/>
      <c r="T213" s="15"/>
      <c r="U213" s="15"/>
      <c r="V213" s="59"/>
      <c r="W213" s="15"/>
      <c r="X213" s="15"/>
      <c r="Y213" s="59"/>
      <c r="Z213" s="15"/>
      <c r="AA213" s="15"/>
      <c r="AB213" s="15"/>
      <c r="AC213" s="59"/>
      <c r="AD213" s="15"/>
      <c r="AE213" s="15"/>
      <c r="AF213" s="59"/>
      <c r="AG213" s="15"/>
      <c r="AH213" s="15"/>
      <c r="AI213" s="15"/>
      <c r="AJ213" s="59"/>
      <c r="AK213" s="15"/>
      <c r="AL213" s="15"/>
      <c r="AM213" s="59"/>
      <c r="AN213" s="15"/>
      <c r="AO213" s="15"/>
      <c r="AP213" s="15"/>
      <c r="AQ213" s="59"/>
      <c r="AR213" s="15"/>
      <c r="AS213" s="15"/>
      <c r="AT213" s="59"/>
      <c r="AU213" s="15"/>
      <c r="AV213" s="15"/>
      <c r="AW213" s="59"/>
      <c r="AX213" s="15"/>
      <c r="AY213" s="15"/>
      <c r="AZ213" s="59"/>
      <c r="BA213" s="15"/>
      <c r="BB213" s="15"/>
    </row>
    <row r="214" spans="2:54" s="3" customFormat="1" x14ac:dyDescent="0.3">
      <c r="B214" s="59"/>
      <c r="C214" s="15"/>
      <c r="D214" s="15"/>
      <c r="E214" s="59"/>
      <c r="F214" s="15"/>
      <c r="G214" s="15"/>
      <c r="H214" s="59"/>
      <c r="I214" s="15"/>
      <c r="J214" s="15"/>
      <c r="K214" s="15"/>
      <c r="L214" s="59"/>
      <c r="M214" s="15"/>
      <c r="N214" s="15"/>
      <c r="O214" s="59"/>
      <c r="P214" s="15"/>
      <c r="Q214" s="15"/>
      <c r="R214" s="15"/>
      <c r="S214" s="59"/>
      <c r="T214" s="15"/>
      <c r="U214" s="15"/>
      <c r="V214" s="59"/>
      <c r="W214" s="15"/>
      <c r="X214" s="15"/>
      <c r="Y214" s="59"/>
      <c r="Z214" s="15"/>
      <c r="AA214" s="15"/>
      <c r="AB214" s="15"/>
      <c r="AC214" s="59"/>
      <c r="AD214" s="15"/>
      <c r="AE214" s="15"/>
      <c r="AF214" s="59"/>
      <c r="AG214" s="15"/>
      <c r="AH214" s="15"/>
      <c r="AI214" s="15"/>
      <c r="AJ214" s="59"/>
      <c r="AK214" s="15"/>
      <c r="AL214" s="15"/>
      <c r="AM214" s="59"/>
      <c r="AN214" s="15"/>
      <c r="AO214" s="15"/>
      <c r="AP214" s="15"/>
      <c r="AQ214" s="59"/>
      <c r="AR214" s="15"/>
      <c r="AS214" s="15"/>
      <c r="AT214" s="59"/>
      <c r="AU214" s="15"/>
      <c r="AV214" s="15"/>
      <c r="AW214" s="59"/>
      <c r="AX214" s="15"/>
      <c r="AY214" s="15"/>
      <c r="AZ214" s="59"/>
      <c r="BA214" s="15"/>
      <c r="BB214" s="15"/>
    </row>
    <row r="215" spans="2:54" s="3" customFormat="1" x14ac:dyDescent="0.3">
      <c r="B215" s="59"/>
      <c r="C215" s="15"/>
      <c r="D215" s="15"/>
      <c r="E215" s="59"/>
      <c r="F215" s="15"/>
      <c r="G215" s="15"/>
      <c r="H215" s="59"/>
      <c r="I215" s="15"/>
      <c r="J215" s="15"/>
      <c r="K215" s="15"/>
      <c r="L215" s="59"/>
      <c r="M215" s="15"/>
      <c r="N215" s="15"/>
      <c r="O215" s="59"/>
      <c r="P215" s="15"/>
      <c r="Q215" s="15"/>
      <c r="R215" s="15"/>
      <c r="S215" s="59"/>
      <c r="T215" s="15"/>
      <c r="U215" s="15"/>
      <c r="V215" s="59"/>
      <c r="W215" s="15"/>
      <c r="X215" s="15"/>
      <c r="Y215" s="59"/>
      <c r="Z215" s="15"/>
      <c r="AA215" s="15"/>
      <c r="AB215" s="15"/>
      <c r="AC215" s="59"/>
      <c r="AD215" s="15"/>
      <c r="AE215" s="15"/>
      <c r="AF215" s="59"/>
      <c r="AG215" s="15"/>
      <c r="AH215" s="15"/>
      <c r="AI215" s="15"/>
      <c r="AJ215" s="59"/>
      <c r="AK215" s="15"/>
      <c r="AL215" s="15"/>
      <c r="AM215" s="59"/>
      <c r="AN215" s="15"/>
      <c r="AO215" s="15"/>
      <c r="AP215" s="15"/>
      <c r="AQ215" s="59"/>
      <c r="AR215" s="15"/>
      <c r="AS215" s="15"/>
      <c r="AT215" s="59"/>
      <c r="AU215" s="15"/>
      <c r="AV215" s="15"/>
      <c r="AW215" s="59"/>
      <c r="AX215" s="15"/>
      <c r="AY215" s="15"/>
      <c r="AZ215" s="59"/>
      <c r="BA215" s="15"/>
      <c r="BB215" s="15"/>
    </row>
    <row r="216" spans="2:54" s="3" customFormat="1" x14ac:dyDescent="0.3">
      <c r="B216" s="59"/>
      <c r="C216" s="15"/>
      <c r="D216" s="15"/>
      <c r="E216" s="59"/>
      <c r="F216" s="15"/>
      <c r="G216" s="15"/>
      <c r="H216" s="59"/>
      <c r="I216" s="15"/>
      <c r="J216" s="15"/>
      <c r="K216" s="15"/>
      <c r="L216" s="59"/>
      <c r="M216" s="15"/>
      <c r="N216" s="15"/>
      <c r="O216" s="59"/>
      <c r="P216" s="15"/>
      <c r="Q216" s="15"/>
      <c r="R216" s="15"/>
      <c r="S216" s="59"/>
      <c r="T216" s="15"/>
      <c r="U216" s="15"/>
      <c r="V216" s="59"/>
      <c r="W216" s="15"/>
      <c r="X216" s="15"/>
      <c r="Y216" s="59"/>
      <c r="Z216" s="15"/>
      <c r="AA216" s="15"/>
      <c r="AB216" s="15"/>
      <c r="AC216" s="59"/>
      <c r="AD216" s="15"/>
      <c r="AE216" s="15"/>
      <c r="AF216" s="59"/>
      <c r="AG216" s="15"/>
      <c r="AH216" s="15"/>
      <c r="AI216" s="15"/>
      <c r="AJ216" s="59"/>
      <c r="AK216" s="15"/>
      <c r="AL216" s="15"/>
      <c r="AM216" s="59"/>
      <c r="AN216" s="15"/>
      <c r="AO216" s="15"/>
      <c r="AP216" s="15"/>
      <c r="AQ216" s="59"/>
      <c r="AR216" s="15"/>
      <c r="AS216" s="15"/>
      <c r="AT216" s="59"/>
      <c r="AU216" s="15"/>
      <c r="AV216" s="15"/>
      <c r="AW216" s="59"/>
      <c r="AX216" s="15"/>
      <c r="AY216" s="15"/>
      <c r="AZ216" s="59"/>
      <c r="BA216" s="15"/>
      <c r="BB216" s="15"/>
    </row>
    <row r="217" spans="2:54" s="3" customFormat="1" x14ac:dyDescent="0.3">
      <c r="B217" s="59"/>
      <c r="C217" s="15"/>
      <c r="D217" s="15"/>
      <c r="E217" s="59"/>
      <c r="F217" s="15"/>
      <c r="G217" s="15"/>
      <c r="H217" s="59"/>
      <c r="I217" s="15"/>
      <c r="J217" s="15"/>
      <c r="K217" s="15"/>
      <c r="L217" s="59"/>
      <c r="M217" s="15"/>
      <c r="N217" s="15"/>
      <c r="O217" s="59"/>
      <c r="P217" s="15"/>
      <c r="Q217" s="15"/>
      <c r="R217" s="15"/>
      <c r="S217" s="59"/>
      <c r="T217" s="15"/>
      <c r="U217" s="15"/>
      <c r="V217" s="59"/>
      <c r="W217" s="15"/>
      <c r="X217" s="15"/>
      <c r="Y217" s="59"/>
      <c r="Z217" s="15"/>
      <c r="AA217" s="15"/>
      <c r="AB217" s="15"/>
      <c r="AC217" s="59"/>
      <c r="AD217" s="15"/>
      <c r="AE217" s="15"/>
      <c r="AF217" s="59"/>
      <c r="AG217" s="15"/>
      <c r="AH217" s="15"/>
      <c r="AI217" s="15"/>
      <c r="AJ217" s="59"/>
      <c r="AK217" s="15"/>
      <c r="AL217" s="15"/>
      <c r="AM217" s="59"/>
      <c r="AN217" s="15"/>
      <c r="AO217" s="15"/>
      <c r="AP217" s="15"/>
      <c r="AQ217" s="59"/>
      <c r="AR217" s="15"/>
      <c r="AS217" s="15"/>
      <c r="AT217" s="59"/>
      <c r="AU217" s="15"/>
      <c r="AV217" s="15"/>
      <c r="AW217" s="59"/>
      <c r="AX217" s="15"/>
      <c r="AY217" s="15"/>
      <c r="AZ217" s="59"/>
      <c r="BA217" s="15"/>
      <c r="BB217" s="15"/>
    </row>
    <row r="218" spans="2:54" s="3" customFormat="1" x14ac:dyDescent="0.3">
      <c r="B218" s="59"/>
      <c r="C218" s="15"/>
      <c r="D218" s="15"/>
      <c r="E218" s="59"/>
      <c r="F218" s="15"/>
      <c r="G218" s="15"/>
      <c r="H218" s="59"/>
      <c r="I218" s="15"/>
      <c r="J218" s="15"/>
      <c r="K218" s="15"/>
      <c r="L218" s="59"/>
      <c r="M218" s="15"/>
      <c r="N218" s="15"/>
      <c r="O218" s="59"/>
      <c r="P218" s="15"/>
      <c r="Q218" s="15"/>
      <c r="R218" s="15"/>
      <c r="S218" s="59"/>
      <c r="T218" s="15"/>
      <c r="U218" s="15"/>
      <c r="V218" s="59"/>
      <c r="W218" s="15"/>
      <c r="X218" s="15"/>
      <c r="Y218" s="59"/>
      <c r="Z218" s="15"/>
      <c r="AA218" s="15"/>
      <c r="AB218" s="15"/>
      <c r="AC218" s="59"/>
      <c r="AD218" s="15"/>
      <c r="AE218" s="15"/>
      <c r="AF218" s="59"/>
      <c r="AG218" s="15"/>
      <c r="AH218" s="15"/>
      <c r="AI218" s="15"/>
      <c r="AJ218" s="59"/>
      <c r="AK218" s="15"/>
      <c r="AL218" s="15"/>
      <c r="AM218" s="59"/>
      <c r="AN218" s="15"/>
      <c r="AO218" s="15"/>
      <c r="AP218" s="15"/>
      <c r="AQ218" s="59"/>
      <c r="AR218" s="15"/>
      <c r="AS218" s="15"/>
      <c r="AT218" s="59"/>
      <c r="AU218" s="15"/>
      <c r="AV218" s="15"/>
      <c r="AW218" s="59"/>
      <c r="AX218" s="15"/>
      <c r="AY218" s="15"/>
      <c r="AZ218" s="59"/>
      <c r="BA218" s="15"/>
      <c r="BB218" s="15"/>
    </row>
    <row r="219" spans="2:54" s="3" customFormat="1" x14ac:dyDescent="0.3">
      <c r="B219" s="59"/>
      <c r="C219" s="15"/>
      <c r="D219" s="15"/>
      <c r="E219" s="59"/>
      <c r="F219" s="15"/>
      <c r="G219" s="15"/>
      <c r="H219" s="59"/>
      <c r="I219" s="15"/>
      <c r="J219" s="15"/>
      <c r="K219" s="15"/>
      <c r="L219" s="59"/>
      <c r="M219" s="15"/>
      <c r="N219" s="15"/>
      <c r="O219" s="59"/>
      <c r="P219" s="15"/>
      <c r="Q219" s="15"/>
      <c r="R219" s="15"/>
      <c r="S219" s="59"/>
      <c r="T219" s="15"/>
      <c r="U219" s="15"/>
      <c r="V219" s="59"/>
      <c r="W219" s="15"/>
      <c r="X219" s="15"/>
      <c r="Y219" s="59"/>
      <c r="Z219" s="15"/>
      <c r="AA219" s="15"/>
      <c r="AB219" s="15"/>
      <c r="AC219" s="59"/>
      <c r="AD219" s="15"/>
      <c r="AE219" s="15"/>
      <c r="AF219" s="59"/>
      <c r="AG219" s="15"/>
      <c r="AH219" s="15"/>
      <c r="AI219" s="15"/>
      <c r="AJ219" s="59"/>
      <c r="AK219" s="15"/>
      <c r="AL219" s="15"/>
      <c r="AM219" s="59"/>
      <c r="AN219" s="15"/>
      <c r="AO219" s="15"/>
      <c r="AP219" s="15"/>
      <c r="AQ219" s="59"/>
      <c r="AR219" s="15"/>
      <c r="AS219" s="15"/>
      <c r="AT219" s="59"/>
      <c r="AU219" s="15"/>
      <c r="AV219" s="15"/>
      <c r="AW219" s="59"/>
      <c r="AX219" s="15"/>
      <c r="AY219" s="15"/>
      <c r="AZ219" s="59"/>
      <c r="BA219" s="15"/>
      <c r="BB219" s="15"/>
    </row>
    <row r="220" spans="2:54" s="3" customFormat="1" x14ac:dyDescent="0.3">
      <c r="B220" s="59"/>
      <c r="C220" s="15"/>
      <c r="D220" s="15"/>
      <c r="E220" s="59"/>
      <c r="F220" s="15"/>
      <c r="G220" s="15"/>
      <c r="H220" s="59"/>
      <c r="I220" s="15"/>
      <c r="J220" s="15"/>
      <c r="K220" s="15"/>
      <c r="L220" s="59"/>
      <c r="M220" s="15"/>
      <c r="N220" s="15"/>
      <c r="O220" s="59"/>
      <c r="P220" s="15"/>
      <c r="Q220" s="15"/>
      <c r="R220" s="15"/>
      <c r="S220" s="59"/>
      <c r="T220" s="15"/>
      <c r="U220" s="15"/>
      <c r="V220" s="59"/>
      <c r="W220" s="15"/>
      <c r="X220" s="15"/>
      <c r="Y220" s="59"/>
      <c r="Z220" s="15"/>
      <c r="AA220" s="15"/>
      <c r="AB220" s="15"/>
      <c r="AC220" s="59"/>
      <c r="AD220" s="15"/>
      <c r="AE220" s="15"/>
      <c r="AF220" s="59"/>
      <c r="AG220" s="15"/>
      <c r="AH220" s="15"/>
      <c r="AI220" s="15"/>
      <c r="AJ220" s="59"/>
      <c r="AK220" s="15"/>
      <c r="AL220" s="15"/>
      <c r="AM220" s="59"/>
      <c r="AN220" s="15"/>
      <c r="AO220" s="15"/>
      <c r="AP220" s="15"/>
      <c r="AQ220" s="59"/>
      <c r="AR220" s="15"/>
      <c r="AS220" s="15"/>
      <c r="AT220" s="59"/>
      <c r="AU220" s="15"/>
      <c r="AV220" s="15"/>
      <c r="AW220" s="59"/>
      <c r="AX220" s="15"/>
      <c r="AY220" s="15"/>
      <c r="AZ220" s="59"/>
      <c r="BA220" s="15"/>
      <c r="BB220" s="15"/>
    </row>
  </sheetData>
  <mergeCells count="3">
    <mergeCell ref="A2:A3"/>
    <mergeCell ref="E2:BB3"/>
    <mergeCell ref="BC140:BC141"/>
  </mergeCells>
  <conditionalFormatting sqref="C6:C10">
    <cfRule type="colorScale" priority="2846">
      <colorScale>
        <cfvo type="min"/>
        <cfvo type="max"/>
        <color theme="0"/>
        <color theme="0"/>
      </colorScale>
    </cfRule>
    <cfRule type="expression" dxfId="1243" priority="2848">
      <formula>B6&lt;0</formula>
    </cfRule>
  </conditionalFormatting>
  <conditionalFormatting sqref="C6:C21">
    <cfRule type="expression" dxfId="1242" priority="2793">
      <formula>IF(C6="Validar","Rojo","Verde")</formula>
    </cfRule>
    <cfRule type="expression" priority="2795">
      <formula>#REF!</formula>
    </cfRule>
  </conditionalFormatting>
  <conditionalFormatting sqref="C11">
    <cfRule type="colorScale" priority="2802">
      <colorScale>
        <cfvo type="min"/>
        <cfvo type="max"/>
        <color theme="0"/>
        <color theme="0"/>
      </colorScale>
    </cfRule>
    <cfRule type="expression" dxfId="1241" priority="2804">
      <formula>B11&lt;0</formula>
    </cfRule>
  </conditionalFormatting>
  <conditionalFormatting sqref="C12:C15">
    <cfRule type="colorScale" priority="2842">
      <colorScale>
        <cfvo type="min"/>
        <cfvo type="max"/>
        <color theme="0"/>
        <color theme="0"/>
      </colorScale>
    </cfRule>
    <cfRule type="expression" dxfId="1240" priority="2844">
      <formula>B12&lt;0</formula>
    </cfRule>
  </conditionalFormatting>
  <conditionalFormatting sqref="C16">
    <cfRule type="colorScale" priority="2798">
      <colorScale>
        <cfvo type="min"/>
        <cfvo type="max"/>
        <color theme="0"/>
        <color theme="0"/>
      </colorScale>
    </cfRule>
    <cfRule type="expression" dxfId="1239" priority="2800">
      <formula>B16&lt;0</formula>
    </cfRule>
  </conditionalFormatting>
  <conditionalFormatting sqref="C17:C18">
    <cfRule type="colorScale" priority="2838">
      <colorScale>
        <cfvo type="min"/>
        <cfvo type="max"/>
        <color theme="0"/>
        <color theme="0"/>
      </colorScale>
    </cfRule>
    <cfRule type="expression" dxfId="1238" priority="2840">
      <formula>B17&lt;0</formula>
    </cfRule>
  </conditionalFormatting>
  <conditionalFormatting sqref="C19">
    <cfRule type="colorScale" priority="2794">
      <colorScale>
        <cfvo type="min"/>
        <cfvo type="max"/>
        <color theme="0"/>
        <color theme="0"/>
      </colorScale>
    </cfRule>
    <cfRule type="expression" dxfId="1237" priority="2796">
      <formula>B19&lt;0</formula>
    </cfRule>
  </conditionalFormatting>
  <conditionalFormatting sqref="C20:C21">
    <cfRule type="colorScale" priority="2834">
      <colorScale>
        <cfvo type="min"/>
        <cfvo type="max"/>
        <color theme="0"/>
        <color theme="0"/>
      </colorScale>
    </cfRule>
    <cfRule type="expression" dxfId="1236" priority="2836">
      <formula>B20&lt;0</formula>
    </cfRule>
  </conditionalFormatting>
  <conditionalFormatting sqref="C24">
    <cfRule type="colorScale" priority="2790">
      <colorScale>
        <cfvo type="min"/>
        <cfvo type="max"/>
        <color theme="0"/>
        <color theme="0"/>
      </colorScale>
    </cfRule>
    <cfRule type="expression" dxfId="1235" priority="2792">
      <formula>B24&lt;0</formula>
    </cfRule>
  </conditionalFormatting>
  <conditionalFormatting sqref="C24:C32">
    <cfRule type="expression" dxfId="1234" priority="2781">
      <formula>IF(C24="Validar","Rojo","Verde")</formula>
    </cfRule>
    <cfRule type="expression" priority="2783">
      <formula>#REF!</formula>
    </cfRule>
  </conditionalFormatting>
  <conditionalFormatting sqref="C25">
    <cfRule type="colorScale" priority="2830">
      <colorScale>
        <cfvo type="min"/>
        <cfvo type="max"/>
        <color theme="0"/>
        <color theme="0"/>
      </colorScale>
    </cfRule>
    <cfRule type="expression" dxfId="1233" priority="2832">
      <formula>B25&lt;0</formula>
    </cfRule>
  </conditionalFormatting>
  <conditionalFormatting sqref="C26">
    <cfRule type="colorScale" priority="2826">
      <colorScale>
        <cfvo type="min"/>
        <cfvo type="max"/>
        <color theme="0"/>
        <color theme="0"/>
      </colorScale>
    </cfRule>
    <cfRule type="expression" dxfId="1232" priority="2828">
      <formula>B26&lt;0</formula>
    </cfRule>
  </conditionalFormatting>
  <conditionalFormatting sqref="C27">
    <cfRule type="colorScale" priority="2786">
      <colorScale>
        <cfvo type="min"/>
        <cfvo type="max"/>
        <color theme="0"/>
        <color theme="0"/>
      </colorScale>
    </cfRule>
    <cfRule type="expression" dxfId="1231" priority="2788">
      <formula>B27&lt;0</formula>
    </cfRule>
  </conditionalFormatting>
  <conditionalFormatting sqref="C28">
    <cfRule type="colorScale" priority="2822">
      <colorScale>
        <cfvo type="min"/>
        <cfvo type="max"/>
        <color theme="0"/>
        <color theme="0"/>
      </colorScale>
    </cfRule>
    <cfRule type="expression" dxfId="1230" priority="2824">
      <formula>B28&lt;0</formula>
    </cfRule>
  </conditionalFormatting>
  <conditionalFormatting sqref="C29">
    <cfRule type="colorScale" priority="2818">
      <colorScale>
        <cfvo type="min"/>
        <cfvo type="max"/>
        <color theme="0"/>
        <color theme="0"/>
      </colorScale>
    </cfRule>
    <cfRule type="expression" dxfId="1229" priority="2820">
      <formula>B29&lt;0</formula>
    </cfRule>
  </conditionalFormatting>
  <conditionalFormatting sqref="C30">
    <cfRule type="colorScale" priority="2782">
      <colorScale>
        <cfvo type="min"/>
        <cfvo type="max"/>
        <color theme="0"/>
        <color theme="0"/>
      </colorScale>
    </cfRule>
    <cfRule type="expression" dxfId="1228" priority="2784">
      <formula>B30&lt;0</formula>
    </cfRule>
  </conditionalFormatting>
  <conditionalFormatting sqref="C31">
    <cfRule type="colorScale" priority="2814">
      <colorScale>
        <cfvo type="min"/>
        <cfvo type="max"/>
        <color theme="0"/>
        <color theme="0"/>
      </colorScale>
    </cfRule>
    <cfRule type="expression" dxfId="1227" priority="2816">
      <formula>B31&lt;0</formula>
    </cfRule>
  </conditionalFormatting>
  <conditionalFormatting sqref="C32">
    <cfRule type="colorScale" priority="2810">
      <colorScale>
        <cfvo type="min"/>
        <cfvo type="max"/>
        <color theme="0"/>
        <color theme="0"/>
      </colorScale>
    </cfRule>
    <cfRule type="expression" dxfId="1226" priority="2812">
      <formula>B32&lt;0</formula>
    </cfRule>
  </conditionalFormatting>
  <conditionalFormatting sqref="C40">
    <cfRule type="colorScale" priority="2778">
      <colorScale>
        <cfvo type="min"/>
        <cfvo type="max"/>
        <color theme="0"/>
        <color theme="0"/>
      </colorScale>
    </cfRule>
    <cfRule type="expression" priority="2779">
      <formula>#REF!</formula>
    </cfRule>
    <cfRule type="expression" dxfId="1225" priority="2780">
      <formula>B40&lt;0</formula>
    </cfRule>
  </conditionalFormatting>
  <conditionalFormatting sqref="C40:C107">
    <cfRule type="expression" dxfId="1224" priority="2554">
      <formula>IF(C40="Validar","Rojo","Verde")</formula>
    </cfRule>
  </conditionalFormatting>
  <conditionalFormatting sqref="C41:C68">
    <cfRule type="colorScale" priority="2806">
      <colorScale>
        <cfvo type="min"/>
        <cfvo type="max"/>
        <color theme="0"/>
        <color theme="0"/>
      </colorScale>
    </cfRule>
    <cfRule type="expression" priority="2807">
      <formula>$F$20</formula>
    </cfRule>
    <cfRule type="expression" dxfId="1223" priority="2808">
      <formula>B41&lt;0</formula>
    </cfRule>
  </conditionalFormatting>
  <conditionalFormatting sqref="C69">
    <cfRule type="colorScale" priority="2774">
      <colorScale>
        <cfvo type="min"/>
        <cfvo type="max"/>
        <color theme="0"/>
        <color theme="0"/>
      </colorScale>
    </cfRule>
    <cfRule type="expression" priority="2775">
      <formula>#REF!</formula>
    </cfRule>
    <cfRule type="expression" dxfId="1222" priority="2776">
      <formula>B69&lt;0</formula>
    </cfRule>
  </conditionalFormatting>
  <conditionalFormatting sqref="C70:C82">
    <cfRule type="colorScale" priority="2854">
      <colorScale>
        <cfvo type="min"/>
        <cfvo type="max"/>
        <color theme="0"/>
        <color theme="0"/>
      </colorScale>
    </cfRule>
    <cfRule type="expression" priority="2855">
      <formula>$F$20</formula>
    </cfRule>
    <cfRule type="expression" dxfId="1221" priority="2856">
      <formula>B70&lt;0</formula>
    </cfRule>
  </conditionalFormatting>
  <conditionalFormatting sqref="C83 C92 C103 C107">
    <cfRule type="expression" dxfId="1220" priority="2852">
      <formula>B83&lt;0</formula>
    </cfRule>
  </conditionalFormatting>
  <conditionalFormatting sqref="C84">
    <cfRule type="colorScale" priority="2555">
      <colorScale>
        <cfvo type="min"/>
        <cfvo type="max"/>
        <color theme="0"/>
        <color theme="0"/>
      </colorScale>
    </cfRule>
    <cfRule type="expression" priority="2556">
      <formula>#REF!</formula>
    </cfRule>
    <cfRule type="expression" dxfId="1219" priority="2557">
      <formula>B84&lt;0</formula>
    </cfRule>
  </conditionalFormatting>
  <conditionalFormatting sqref="C85:C91">
    <cfRule type="colorScale" priority="2858">
      <colorScale>
        <cfvo type="min"/>
        <cfvo type="max"/>
        <color theme="0"/>
        <color theme="0"/>
      </colorScale>
    </cfRule>
    <cfRule type="expression" priority="2859">
      <formula>$F$20</formula>
    </cfRule>
    <cfRule type="expression" dxfId="1218" priority="2860">
      <formula>B85&lt;0</formula>
    </cfRule>
  </conditionalFormatting>
  <conditionalFormatting sqref="C83 C92 C103 C107">
    <cfRule type="colorScale" priority="2850">
      <colorScale>
        <cfvo type="min"/>
        <cfvo type="max"/>
        <color theme="0"/>
        <color theme="0"/>
      </colorScale>
    </cfRule>
  </conditionalFormatting>
  <conditionalFormatting sqref="C93">
    <cfRule type="colorScale" priority="2770">
      <colorScale>
        <cfvo type="min"/>
        <cfvo type="max"/>
        <color theme="0"/>
        <color theme="0"/>
      </colorScale>
    </cfRule>
    <cfRule type="expression" priority="2771">
      <formula>#REF!</formula>
    </cfRule>
    <cfRule type="expression" dxfId="1217" priority="2772">
      <formula>B93&lt;0</formula>
    </cfRule>
  </conditionalFormatting>
  <conditionalFormatting sqref="C94:C102">
    <cfRule type="colorScale" priority="2862">
      <colorScale>
        <cfvo type="min"/>
        <cfvo type="max"/>
        <color theme="0"/>
        <color theme="0"/>
      </colorScale>
    </cfRule>
    <cfRule type="expression" priority="2863">
      <formula>$F$20</formula>
    </cfRule>
    <cfRule type="expression" dxfId="1216" priority="2864">
      <formula>B94&lt;0</formula>
    </cfRule>
  </conditionalFormatting>
  <conditionalFormatting sqref="C104">
    <cfRule type="colorScale" priority="2766">
      <colorScale>
        <cfvo type="min"/>
        <cfvo type="max"/>
        <color theme="0"/>
        <color theme="0"/>
      </colorScale>
    </cfRule>
    <cfRule type="expression" priority="2767">
      <formula>#REF!</formula>
    </cfRule>
    <cfRule type="expression" dxfId="1215" priority="2768">
      <formula>B104&lt;0</formula>
    </cfRule>
  </conditionalFormatting>
  <conditionalFormatting sqref="C105:C106">
    <cfRule type="colorScale" priority="2866">
      <colorScale>
        <cfvo type="min"/>
        <cfvo type="max"/>
        <color theme="0"/>
        <color theme="0"/>
      </colorScale>
    </cfRule>
    <cfRule type="expression" priority="2867">
      <formula>$F$20</formula>
    </cfRule>
    <cfRule type="expression" dxfId="1214" priority="2868">
      <formula>B105&lt;0</formula>
    </cfRule>
  </conditionalFormatting>
  <conditionalFormatting sqref="C110">
    <cfRule type="colorScale" priority="2870">
      <colorScale>
        <cfvo type="min"/>
        <cfvo type="max"/>
        <color theme="0"/>
        <color theme="0"/>
      </colorScale>
    </cfRule>
    <cfRule type="expression" dxfId="1213" priority="2872">
      <formula>B110&lt;0</formula>
    </cfRule>
  </conditionalFormatting>
  <conditionalFormatting sqref="C110:C111">
    <cfRule type="expression" priority="2538">
      <formula>$F$20</formula>
    </cfRule>
  </conditionalFormatting>
  <conditionalFormatting sqref="C111">
    <cfRule type="colorScale" priority="2537">
      <colorScale>
        <cfvo type="min"/>
        <cfvo type="max"/>
        <color theme="0"/>
        <color theme="0"/>
      </colorScale>
    </cfRule>
    <cfRule type="expression" dxfId="1212" priority="2539">
      <formula>B111&lt;0</formula>
    </cfRule>
  </conditionalFormatting>
  <conditionalFormatting sqref="C117:C123">
    <cfRule type="colorScale" priority="3990">
      <colorScale>
        <cfvo type="min"/>
        <cfvo type="max"/>
        <color theme="0"/>
        <color theme="0"/>
      </colorScale>
    </cfRule>
    <cfRule type="expression" priority="3991">
      <formula>$F$20</formula>
    </cfRule>
    <cfRule type="expression" dxfId="1211" priority="3992">
      <formula>B117&lt;0</formula>
    </cfRule>
  </conditionalFormatting>
  <conditionalFormatting sqref="C125">
    <cfRule type="colorScale" priority="2762">
      <colorScale>
        <cfvo type="min"/>
        <cfvo type="max"/>
        <color theme="0"/>
        <color theme="0"/>
      </colorScale>
    </cfRule>
    <cfRule type="expression" priority="2763">
      <formula>#REF!</formula>
    </cfRule>
    <cfRule type="expression" dxfId="1210" priority="2764">
      <formula>B125&lt;0</formula>
    </cfRule>
  </conditionalFormatting>
  <conditionalFormatting sqref="C125:C135">
    <cfRule type="expression" dxfId="1209" priority="2761">
      <formula>IF(C125="Validar","Rojo","Verde")</formula>
    </cfRule>
  </conditionalFormatting>
  <conditionalFormatting sqref="C126:C132">
    <cfRule type="colorScale" priority="3994">
      <colorScale>
        <cfvo type="min"/>
        <cfvo type="max"/>
        <color theme="0"/>
        <color theme="0"/>
      </colorScale>
    </cfRule>
    <cfRule type="expression" dxfId="1208" priority="3996">
      <formula>B126&lt;0</formula>
    </cfRule>
  </conditionalFormatting>
  <conditionalFormatting sqref="C126:C134">
    <cfRule type="expression" priority="3995">
      <formula>$F$20</formula>
    </cfRule>
  </conditionalFormatting>
  <conditionalFormatting sqref="C133:C134">
    <cfRule type="colorScale" priority="3998">
      <colorScale>
        <cfvo type="min"/>
        <cfvo type="max"/>
        <color theme="0"/>
        <color theme="0"/>
      </colorScale>
    </cfRule>
    <cfRule type="expression" dxfId="1207" priority="4000">
      <formula>B133&lt;0</formula>
    </cfRule>
  </conditionalFormatting>
  <conditionalFormatting sqref="C135">
    <cfRule type="colorScale" priority="3986">
      <colorScale>
        <cfvo type="min"/>
        <cfvo type="max"/>
        <color theme="0"/>
        <color theme="0"/>
      </colorScale>
    </cfRule>
    <cfRule type="expression" priority="3987">
      <formula>$F$24</formula>
    </cfRule>
    <cfRule type="expression" dxfId="1206" priority="3988">
      <formula>B135&lt;0</formula>
    </cfRule>
  </conditionalFormatting>
  <conditionalFormatting sqref="C110:D111">
    <cfRule type="expression" dxfId="1205" priority="2532">
      <formula>IF(C110="Validar","Rojo","Verde")</formula>
    </cfRule>
  </conditionalFormatting>
  <conditionalFormatting sqref="C117:D123">
    <cfRule type="expression" dxfId="1204" priority="2701">
      <formula>IF(C117="Validar","Rojo","Verde")</formula>
    </cfRule>
  </conditionalFormatting>
  <conditionalFormatting sqref="D41:D67">
    <cfRule type="colorScale" priority="2750">
      <colorScale>
        <cfvo type="min"/>
        <cfvo type="max"/>
        <color theme="0"/>
        <color theme="0"/>
      </colorScale>
    </cfRule>
    <cfRule type="expression" priority="2751">
      <formula>#REF!</formula>
    </cfRule>
    <cfRule type="expression" dxfId="1203" priority="2752">
      <formula>C41&lt;0</formula>
    </cfRule>
  </conditionalFormatting>
  <conditionalFormatting sqref="D41:D68">
    <cfRule type="expression" dxfId="1202" priority="2749">
      <formula>IF(D41="Validar","Rojo","Verde")</formula>
    </cfRule>
  </conditionalFormatting>
  <conditionalFormatting sqref="D68 C83:D83 C92:D92 C103:D103 C107:D107">
    <cfRule type="expression" priority="2755">
      <formula>$F$24</formula>
    </cfRule>
  </conditionalFormatting>
  <conditionalFormatting sqref="D68 D83 D92 D103 D107">
    <cfRule type="expression" dxfId="1201" priority="2756">
      <formula>C68&lt;0</formula>
    </cfRule>
  </conditionalFormatting>
  <conditionalFormatting sqref="D70">
    <cfRule type="colorScale" priority="2746">
      <colorScale>
        <cfvo type="min"/>
        <cfvo type="max"/>
        <color theme="0"/>
        <color theme="0"/>
      </colorScale>
    </cfRule>
    <cfRule type="expression" dxfId="1200" priority="2748">
      <formula>C70&lt;0</formula>
    </cfRule>
  </conditionalFormatting>
  <conditionalFormatting sqref="D70:D82">
    <cfRule type="expression" priority="2743">
      <formula>#REF!</formula>
    </cfRule>
  </conditionalFormatting>
  <conditionalFormatting sqref="D70:D83">
    <cfRule type="expression" dxfId="1199" priority="2741">
      <formula>IF(D70="Validar","Rojo","Verde")</formula>
    </cfRule>
  </conditionalFormatting>
  <conditionalFormatting sqref="D71:D79">
    <cfRule type="colorScale" priority="2742">
      <colorScale>
        <cfvo type="min"/>
        <cfvo type="max"/>
        <color theme="0"/>
        <color theme="0"/>
      </colorScale>
    </cfRule>
    <cfRule type="expression" dxfId="1198" priority="2744">
      <formula>C71&lt;0</formula>
    </cfRule>
  </conditionalFormatting>
  <conditionalFormatting sqref="D80:D82">
    <cfRule type="colorScale" priority="2758">
      <colorScale>
        <cfvo type="min"/>
        <cfvo type="max"/>
        <color theme="0"/>
        <color theme="0"/>
      </colorScale>
    </cfRule>
    <cfRule type="expression" dxfId="1197" priority="2760">
      <formula>C80&lt;0</formula>
    </cfRule>
  </conditionalFormatting>
  <conditionalFormatting sqref="D68 D83 D92 D103 D107">
    <cfRule type="colorScale" priority="2754">
      <colorScale>
        <cfvo type="min"/>
        <cfvo type="max"/>
        <color theme="0"/>
        <color theme="0"/>
      </colorScale>
    </cfRule>
  </conditionalFormatting>
  <conditionalFormatting sqref="D85">
    <cfRule type="colorScale" priority="2738">
      <colorScale>
        <cfvo type="min"/>
        <cfvo type="max"/>
        <color theme="0"/>
        <color theme="0"/>
      </colorScale>
    </cfRule>
    <cfRule type="expression" dxfId="1196" priority="2740">
      <formula>C85&lt;0</formula>
    </cfRule>
  </conditionalFormatting>
  <conditionalFormatting sqref="D85:D91">
    <cfRule type="expression" priority="2735">
      <formula>#REF!</formula>
    </cfRule>
  </conditionalFormatting>
  <conditionalFormatting sqref="D85:D92">
    <cfRule type="expression" dxfId="1195" priority="2733">
      <formula>IF(D85="Validar","Rojo","Verde")</formula>
    </cfRule>
  </conditionalFormatting>
  <conditionalFormatting sqref="D86:D91">
    <cfRule type="colorScale" priority="2734">
      <colorScale>
        <cfvo type="min"/>
        <cfvo type="max"/>
        <color theme="0"/>
        <color theme="0"/>
      </colorScale>
    </cfRule>
    <cfRule type="expression" dxfId="1194" priority="2736">
      <formula>C86&lt;0</formula>
    </cfRule>
  </conditionalFormatting>
  <conditionalFormatting sqref="D94">
    <cfRule type="colorScale" priority="2730">
      <colorScale>
        <cfvo type="min"/>
        <cfvo type="max"/>
        <color theme="0"/>
        <color theme="0"/>
      </colorScale>
    </cfRule>
    <cfRule type="expression" dxfId="1193" priority="2732">
      <formula>C94&lt;0</formula>
    </cfRule>
  </conditionalFormatting>
  <conditionalFormatting sqref="D94:D102">
    <cfRule type="expression" priority="2719">
      <formula>#REF!</formula>
    </cfRule>
  </conditionalFormatting>
  <conditionalFormatting sqref="D94:D103">
    <cfRule type="expression" dxfId="1192" priority="2717">
      <formula>IF(D94="Validar","Rojo","Verde")</formula>
    </cfRule>
  </conditionalFormatting>
  <conditionalFormatting sqref="D95:D100">
    <cfRule type="colorScale" priority="2726">
      <colorScale>
        <cfvo type="min"/>
        <cfvo type="max"/>
        <color theme="0"/>
        <color theme="0"/>
      </colorScale>
    </cfRule>
    <cfRule type="expression" dxfId="1191" priority="2728">
      <formula>C95&lt;0</formula>
    </cfRule>
  </conditionalFormatting>
  <conditionalFormatting sqref="D101">
    <cfRule type="colorScale" priority="2722">
      <colorScale>
        <cfvo type="min"/>
        <cfvo type="max"/>
        <color theme="0"/>
        <color theme="0"/>
      </colorScale>
    </cfRule>
    <cfRule type="expression" dxfId="1190" priority="2724">
      <formula>C101&lt;0</formula>
    </cfRule>
  </conditionalFormatting>
  <conditionalFormatting sqref="D102">
    <cfRule type="colorScale" priority="2718">
      <colorScale>
        <cfvo type="min"/>
        <cfvo type="max"/>
        <color theme="0"/>
        <color theme="0"/>
      </colorScale>
    </cfRule>
    <cfRule type="expression" dxfId="1189" priority="2720">
      <formula>C102&lt;0</formula>
    </cfRule>
  </conditionalFormatting>
  <conditionalFormatting sqref="D105">
    <cfRule type="colorScale" priority="2714">
      <colorScale>
        <cfvo type="min"/>
        <cfvo type="max"/>
        <color theme="0"/>
        <color theme="0"/>
      </colorScale>
    </cfRule>
    <cfRule type="expression" dxfId="1188" priority="2716">
      <formula>C105&lt;0</formula>
    </cfRule>
  </conditionalFormatting>
  <conditionalFormatting sqref="D105:D106">
    <cfRule type="expression" priority="2711">
      <formula>#REF!</formula>
    </cfRule>
  </conditionalFormatting>
  <conditionalFormatting sqref="D105:D107">
    <cfRule type="expression" dxfId="1187" priority="2709">
      <formula>IF(D105="Validar","Rojo","Verde")</formula>
    </cfRule>
  </conditionalFormatting>
  <conditionalFormatting sqref="D106">
    <cfRule type="colorScale" priority="2710">
      <colorScale>
        <cfvo type="min"/>
        <cfvo type="max"/>
        <color theme="0"/>
        <color theme="0"/>
      </colorScale>
    </cfRule>
    <cfRule type="expression" dxfId="1186" priority="2712">
      <formula>C106&lt;0</formula>
    </cfRule>
  </conditionalFormatting>
  <conditionalFormatting sqref="D110">
    <cfRule type="colorScale" priority="2698">
      <colorScale>
        <cfvo type="min"/>
        <cfvo type="max"/>
        <color theme="0"/>
        <color theme="0"/>
      </colorScale>
    </cfRule>
    <cfRule type="expression" dxfId="1185" priority="2700">
      <formula>C110&lt;0</formula>
    </cfRule>
  </conditionalFormatting>
  <conditionalFormatting sqref="D110:D111">
    <cfRule type="expression" priority="2534">
      <formula>#REF!</formula>
    </cfRule>
  </conditionalFormatting>
  <conditionalFormatting sqref="D111">
    <cfRule type="colorScale" priority="2533">
      <colorScale>
        <cfvo type="min"/>
        <cfvo type="max"/>
        <color theme="0"/>
        <color theme="0"/>
      </colorScale>
    </cfRule>
    <cfRule type="expression" dxfId="1184" priority="2535">
      <formula>C111&lt;0</formula>
    </cfRule>
  </conditionalFormatting>
  <conditionalFormatting sqref="D117">
    <cfRule type="colorScale" priority="2706">
      <colorScale>
        <cfvo type="min"/>
        <cfvo type="max"/>
        <color theme="0"/>
        <color theme="0"/>
      </colorScale>
    </cfRule>
    <cfRule type="expression" dxfId="1183" priority="2708">
      <formula>C117&lt;0</formula>
    </cfRule>
  </conditionalFormatting>
  <conditionalFormatting sqref="D117:D123">
    <cfRule type="expression" priority="2703">
      <formula>#REF!</formula>
    </cfRule>
  </conditionalFormatting>
  <conditionalFormatting sqref="D118:D123">
    <cfRule type="colorScale" priority="2702">
      <colorScale>
        <cfvo type="min"/>
        <cfvo type="max"/>
        <color theme="0"/>
        <color theme="0"/>
      </colorScale>
    </cfRule>
    <cfRule type="expression" dxfId="1182" priority="2704">
      <formula>C118&lt;0</formula>
    </cfRule>
  </conditionalFormatting>
  <conditionalFormatting sqref="D126:D135">
    <cfRule type="expression" dxfId="1181" priority="4001">
      <formula>IF(D126="Validar","Rojo","Verde")</formula>
    </cfRule>
    <cfRule type="colorScale" priority="4002">
      <colorScale>
        <cfvo type="min"/>
        <cfvo type="max"/>
        <color theme="0"/>
        <color theme="0"/>
      </colorScale>
    </cfRule>
    <cfRule type="expression" priority="4003">
      <formula>$F$24</formula>
    </cfRule>
    <cfRule type="expression" dxfId="1180" priority="4004">
      <formula>C126&lt;0</formula>
    </cfRule>
  </conditionalFormatting>
  <conditionalFormatting sqref="F6:F10">
    <cfRule type="colorScale" priority="3706">
      <colorScale>
        <cfvo type="min"/>
        <cfvo type="max"/>
        <color theme="0"/>
        <color theme="0"/>
      </colorScale>
    </cfRule>
    <cfRule type="expression" dxfId="1179" priority="3708">
      <formula>E6&lt;0</formula>
    </cfRule>
  </conditionalFormatting>
  <conditionalFormatting sqref="F6:F21">
    <cfRule type="expression" dxfId="1178" priority="3085">
      <formula>IF(F6="Validar","Rojo","Verde")</formula>
    </cfRule>
    <cfRule type="expression" priority="3087">
      <formula>#REF!</formula>
    </cfRule>
  </conditionalFormatting>
  <conditionalFormatting sqref="F11">
    <cfRule type="colorScale" priority="3134">
      <colorScale>
        <cfvo type="min"/>
        <cfvo type="max"/>
        <color theme="0"/>
        <color theme="0"/>
      </colorScale>
    </cfRule>
    <cfRule type="expression" dxfId="1177" priority="3136">
      <formula>E11&lt;0</formula>
    </cfRule>
  </conditionalFormatting>
  <conditionalFormatting sqref="F12:F15">
    <cfRule type="colorScale" priority="3702">
      <colorScale>
        <cfvo type="min"/>
        <cfvo type="max"/>
        <color theme="0"/>
        <color theme="0"/>
      </colorScale>
    </cfRule>
    <cfRule type="expression" dxfId="1176" priority="3704">
      <formula>E12&lt;0</formula>
    </cfRule>
  </conditionalFormatting>
  <conditionalFormatting sqref="F16">
    <cfRule type="colorScale" priority="3110">
      <colorScale>
        <cfvo type="min"/>
        <cfvo type="max"/>
        <color theme="0"/>
        <color theme="0"/>
      </colorScale>
    </cfRule>
    <cfRule type="expression" dxfId="1175" priority="3112">
      <formula>E16&lt;0</formula>
    </cfRule>
  </conditionalFormatting>
  <conditionalFormatting sqref="F17:F18">
    <cfRule type="colorScale" priority="3698">
      <colorScale>
        <cfvo type="min"/>
        <cfvo type="max"/>
        <color theme="0"/>
        <color theme="0"/>
      </colorScale>
    </cfRule>
    <cfRule type="expression" dxfId="1174" priority="3700">
      <formula>E17&lt;0</formula>
    </cfRule>
  </conditionalFormatting>
  <conditionalFormatting sqref="F19">
    <cfRule type="colorScale" priority="3086">
      <colorScale>
        <cfvo type="min"/>
        <cfvo type="max"/>
        <color theme="0"/>
        <color theme="0"/>
      </colorScale>
    </cfRule>
    <cfRule type="expression" dxfId="1173" priority="3088">
      <formula>E19&lt;0</formula>
    </cfRule>
  </conditionalFormatting>
  <conditionalFormatting sqref="F20:F21">
    <cfRule type="colorScale" priority="3694">
      <colorScale>
        <cfvo type="min"/>
        <cfvo type="max"/>
        <color theme="0"/>
        <color theme="0"/>
      </colorScale>
    </cfRule>
    <cfRule type="expression" dxfId="1172" priority="3696">
      <formula>E20&lt;0</formula>
    </cfRule>
  </conditionalFormatting>
  <conditionalFormatting sqref="F24">
    <cfRule type="colorScale" priority="3062">
      <colorScale>
        <cfvo type="min"/>
        <cfvo type="max"/>
        <color theme="0"/>
        <color theme="0"/>
      </colorScale>
    </cfRule>
    <cfRule type="expression" dxfId="1171" priority="3064">
      <formula>E24&lt;0</formula>
    </cfRule>
  </conditionalFormatting>
  <conditionalFormatting sqref="F24:F32">
    <cfRule type="expression" dxfId="1170" priority="3013">
      <formula>IF(F24="Validar","Rojo","Verde")</formula>
    </cfRule>
    <cfRule type="expression" priority="3015">
      <formula>#REF!</formula>
    </cfRule>
  </conditionalFormatting>
  <conditionalFormatting sqref="F25">
    <cfRule type="colorScale" priority="3690">
      <colorScale>
        <cfvo type="min"/>
        <cfvo type="max"/>
        <color theme="0"/>
        <color theme="0"/>
      </colorScale>
    </cfRule>
    <cfRule type="expression" dxfId="1169" priority="3692">
      <formula>E25&lt;0</formula>
    </cfRule>
  </conditionalFormatting>
  <conditionalFormatting sqref="F26">
    <cfRule type="colorScale" priority="3686">
      <colorScale>
        <cfvo type="min"/>
        <cfvo type="max"/>
        <color theme="0"/>
        <color theme="0"/>
      </colorScale>
    </cfRule>
    <cfRule type="expression" dxfId="1168" priority="3688">
      <formula>E26&lt;0</formula>
    </cfRule>
  </conditionalFormatting>
  <conditionalFormatting sqref="F27">
    <cfRule type="colorScale" priority="3038">
      <colorScale>
        <cfvo type="min"/>
        <cfvo type="max"/>
        <color theme="0"/>
        <color theme="0"/>
      </colorScale>
    </cfRule>
    <cfRule type="expression" dxfId="1167" priority="3040">
      <formula>E27&lt;0</formula>
    </cfRule>
  </conditionalFormatting>
  <conditionalFormatting sqref="F28">
    <cfRule type="colorScale" priority="3682">
      <colorScale>
        <cfvo type="min"/>
        <cfvo type="max"/>
        <color theme="0"/>
        <color theme="0"/>
      </colorScale>
    </cfRule>
    <cfRule type="expression" dxfId="1166" priority="3684">
      <formula>E28&lt;0</formula>
    </cfRule>
  </conditionalFormatting>
  <conditionalFormatting sqref="F29">
    <cfRule type="colorScale" priority="3678">
      <colorScale>
        <cfvo type="min"/>
        <cfvo type="max"/>
        <color theme="0"/>
        <color theme="0"/>
      </colorScale>
    </cfRule>
    <cfRule type="expression" dxfId="1165" priority="3680">
      <formula>E29&lt;0</formula>
    </cfRule>
  </conditionalFormatting>
  <conditionalFormatting sqref="F30">
    <cfRule type="colorScale" priority="3014">
      <colorScale>
        <cfvo type="min"/>
        <cfvo type="max"/>
        <color theme="0"/>
        <color theme="0"/>
      </colorScale>
    </cfRule>
    <cfRule type="expression" dxfId="1164" priority="3016">
      <formula>E30&lt;0</formula>
    </cfRule>
  </conditionalFormatting>
  <conditionalFormatting sqref="F31">
    <cfRule type="colorScale" priority="3674">
      <colorScale>
        <cfvo type="min"/>
        <cfvo type="max"/>
        <color theme="0"/>
        <color theme="0"/>
      </colorScale>
    </cfRule>
    <cfRule type="expression" dxfId="1163" priority="3676">
      <formula>E31&lt;0</formula>
    </cfRule>
  </conditionalFormatting>
  <conditionalFormatting sqref="F32">
    <cfRule type="colorScale" priority="3670">
      <colorScale>
        <cfvo type="min"/>
        <cfvo type="max"/>
        <color theme="0"/>
        <color theme="0"/>
      </colorScale>
    </cfRule>
    <cfRule type="expression" dxfId="1162" priority="3672">
      <formula>E32&lt;0</formula>
    </cfRule>
  </conditionalFormatting>
  <conditionalFormatting sqref="F40">
    <cfRule type="colorScale" priority="2990">
      <colorScale>
        <cfvo type="min"/>
        <cfvo type="max"/>
        <color theme="0"/>
        <color theme="0"/>
      </colorScale>
    </cfRule>
    <cfRule type="expression" priority="2991">
      <formula>#REF!</formula>
    </cfRule>
    <cfRule type="expression" dxfId="1161" priority="2992">
      <formula>E40&lt;0</formula>
    </cfRule>
  </conditionalFormatting>
  <conditionalFormatting sqref="F40:F107">
    <cfRule type="expression" dxfId="1160" priority="2578">
      <formula>IF(F40="Validar","Rojo","Verde")</formula>
    </cfRule>
  </conditionalFormatting>
  <conditionalFormatting sqref="F41:F68">
    <cfRule type="colorScale" priority="3666">
      <colorScale>
        <cfvo type="min"/>
        <cfvo type="max"/>
        <color theme="0"/>
        <color theme="0"/>
      </colorScale>
    </cfRule>
    <cfRule type="expression" priority="3667">
      <formula>$F$20</formula>
    </cfRule>
    <cfRule type="expression" dxfId="1159" priority="3668">
      <formula>E41&lt;0</formula>
    </cfRule>
  </conditionalFormatting>
  <conditionalFormatting sqref="F69">
    <cfRule type="colorScale" priority="2966">
      <colorScale>
        <cfvo type="min"/>
        <cfvo type="max"/>
        <color theme="0"/>
        <color theme="0"/>
      </colorScale>
    </cfRule>
    <cfRule type="expression" priority="2967">
      <formula>#REF!</formula>
    </cfRule>
    <cfRule type="expression" dxfId="1158" priority="2968">
      <formula>E69&lt;0</formula>
    </cfRule>
  </conditionalFormatting>
  <conditionalFormatting sqref="F70:F82">
    <cfRule type="colorScale" priority="3718">
      <colorScale>
        <cfvo type="min"/>
        <cfvo type="max"/>
        <color theme="0"/>
        <color theme="0"/>
      </colorScale>
    </cfRule>
    <cfRule type="expression" priority="3719">
      <formula>$F$20</formula>
    </cfRule>
    <cfRule type="expression" dxfId="1157" priority="3720">
      <formula>E70&lt;0</formula>
    </cfRule>
  </conditionalFormatting>
  <conditionalFormatting sqref="F83 F92 F103 F107">
    <cfRule type="expression" dxfId="1156" priority="3712">
      <formula>E83&lt;0</formula>
    </cfRule>
  </conditionalFormatting>
  <conditionalFormatting sqref="F84">
    <cfRule type="colorScale" priority="2579">
      <colorScale>
        <cfvo type="min"/>
        <cfvo type="max"/>
        <color theme="0"/>
        <color theme="0"/>
      </colorScale>
    </cfRule>
    <cfRule type="expression" priority="2580">
      <formula>#REF!</formula>
    </cfRule>
    <cfRule type="expression" dxfId="1155" priority="2581">
      <formula>E84&lt;0</formula>
    </cfRule>
  </conditionalFormatting>
  <conditionalFormatting sqref="F85:F91">
    <cfRule type="colorScale" priority="3726">
      <colorScale>
        <cfvo type="min"/>
        <cfvo type="max"/>
        <color theme="0"/>
        <color theme="0"/>
      </colorScale>
    </cfRule>
    <cfRule type="expression" priority="3727">
      <formula>$F$20</formula>
    </cfRule>
    <cfRule type="expression" dxfId="1154" priority="3728">
      <formula>E85&lt;0</formula>
    </cfRule>
  </conditionalFormatting>
  <conditionalFormatting sqref="F83 F92 F103 F107">
    <cfRule type="colorScale" priority="3710">
      <colorScale>
        <cfvo type="min"/>
        <cfvo type="max"/>
        <color theme="0"/>
        <color theme="0"/>
      </colorScale>
    </cfRule>
  </conditionalFormatting>
  <conditionalFormatting sqref="F93">
    <cfRule type="colorScale" priority="2942">
      <colorScale>
        <cfvo type="min"/>
        <cfvo type="max"/>
        <color theme="0"/>
        <color theme="0"/>
      </colorScale>
    </cfRule>
    <cfRule type="expression" priority="2943">
      <formula>#REF!</formula>
    </cfRule>
    <cfRule type="expression" dxfId="1153" priority="2944">
      <formula>E93&lt;0</formula>
    </cfRule>
  </conditionalFormatting>
  <conditionalFormatting sqref="F94:F102">
    <cfRule type="colorScale" priority="3730">
      <colorScale>
        <cfvo type="min"/>
        <cfvo type="max"/>
        <color theme="0"/>
        <color theme="0"/>
      </colorScale>
    </cfRule>
    <cfRule type="expression" priority="3731">
      <formula>$F$20</formula>
    </cfRule>
    <cfRule type="expression" dxfId="1152" priority="3732">
      <formula>E94&lt;0</formula>
    </cfRule>
  </conditionalFormatting>
  <conditionalFormatting sqref="F104">
    <cfRule type="colorScale" priority="2918">
      <colorScale>
        <cfvo type="min"/>
        <cfvo type="max"/>
        <color theme="0"/>
        <color theme="0"/>
      </colorScale>
    </cfRule>
    <cfRule type="expression" priority="2919">
      <formula>#REF!</formula>
    </cfRule>
    <cfRule type="expression" dxfId="1151" priority="2920">
      <formula>E104&lt;0</formula>
    </cfRule>
  </conditionalFormatting>
  <conditionalFormatting sqref="F105:F106">
    <cfRule type="colorScale" priority="3734">
      <colorScale>
        <cfvo type="min"/>
        <cfvo type="max"/>
        <color theme="0"/>
        <color theme="0"/>
      </colorScale>
    </cfRule>
    <cfRule type="expression" priority="3735">
      <formula>$F$20</formula>
    </cfRule>
    <cfRule type="expression" dxfId="1150" priority="3736">
      <formula>E105&lt;0</formula>
    </cfRule>
  </conditionalFormatting>
  <conditionalFormatting sqref="F110">
    <cfRule type="colorScale" priority="3738">
      <colorScale>
        <cfvo type="min"/>
        <cfvo type="max"/>
        <color theme="0"/>
        <color theme="0"/>
      </colorScale>
    </cfRule>
    <cfRule type="expression" dxfId="1149" priority="3740">
      <formula>E110&lt;0</formula>
    </cfRule>
  </conditionalFormatting>
  <conditionalFormatting sqref="F110:F111">
    <cfRule type="expression" priority="2530">
      <formula>$F$20</formula>
    </cfRule>
  </conditionalFormatting>
  <conditionalFormatting sqref="F111">
    <cfRule type="colorScale" priority="2529">
      <colorScale>
        <cfvo type="min"/>
        <cfvo type="max"/>
        <color theme="0"/>
        <color theme="0"/>
      </colorScale>
    </cfRule>
    <cfRule type="expression" dxfId="1148" priority="2531">
      <formula>E111&lt;0</formula>
    </cfRule>
  </conditionalFormatting>
  <conditionalFormatting sqref="F117:F123">
    <cfRule type="colorScale" priority="3878">
      <colorScale>
        <cfvo type="min"/>
        <cfvo type="max"/>
        <color theme="0"/>
        <color theme="0"/>
      </colorScale>
    </cfRule>
    <cfRule type="expression" priority="3879">
      <formula>$F$20</formula>
    </cfRule>
    <cfRule type="expression" dxfId="1147" priority="3880">
      <formula>E117&lt;0</formula>
    </cfRule>
  </conditionalFormatting>
  <conditionalFormatting sqref="F125">
    <cfRule type="colorScale" priority="2894">
      <colorScale>
        <cfvo type="min"/>
        <cfvo type="max"/>
        <color theme="0"/>
        <color theme="0"/>
      </colorScale>
    </cfRule>
    <cfRule type="expression" priority="2895">
      <formula>#REF!</formula>
    </cfRule>
    <cfRule type="expression" dxfId="1146" priority="2896">
      <formula>E125&lt;0</formula>
    </cfRule>
  </conditionalFormatting>
  <conditionalFormatting sqref="F125:F135">
    <cfRule type="expression" dxfId="1145" priority="2893">
      <formula>IF(F125="Validar","Rojo","Verde")</formula>
    </cfRule>
  </conditionalFormatting>
  <conditionalFormatting sqref="F126:F132">
    <cfRule type="colorScale" priority="3882">
      <colorScale>
        <cfvo type="min"/>
        <cfvo type="max"/>
        <color theme="0"/>
        <color theme="0"/>
      </colorScale>
    </cfRule>
    <cfRule type="expression" dxfId="1144" priority="3884">
      <formula>E126&lt;0</formula>
    </cfRule>
  </conditionalFormatting>
  <conditionalFormatting sqref="F126:F134">
    <cfRule type="expression" priority="3883">
      <formula>$F$20</formula>
    </cfRule>
  </conditionalFormatting>
  <conditionalFormatting sqref="F133:F134">
    <cfRule type="colorScale" priority="3886">
      <colorScale>
        <cfvo type="min"/>
        <cfvo type="max"/>
        <color theme="0"/>
        <color theme="0"/>
      </colorScale>
    </cfRule>
    <cfRule type="expression" dxfId="1143" priority="3888">
      <formula>E133&lt;0</formula>
    </cfRule>
  </conditionalFormatting>
  <conditionalFormatting sqref="F135">
    <cfRule type="colorScale" priority="3870">
      <colorScale>
        <cfvo type="min"/>
        <cfvo type="max"/>
        <color theme="0"/>
        <color theme="0"/>
      </colorScale>
    </cfRule>
    <cfRule type="expression" priority="3871">
      <formula>$F$24</formula>
    </cfRule>
    <cfRule type="expression" dxfId="1142" priority="3872">
      <formula>E135&lt;0</formula>
    </cfRule>
  </conditionalFormatting>
  <conditionalFormatting sqref="F83:G83 F92:G92 F103:G103 F107:G107">
    <cfRule type="expression" priority="3711">
      <formula>$F$24</formula>
    </cfRule>
  </conditionalFormatting>
  <conditionalFormatting sqref="F110:G111">
    <cfRule type="expression" dxfId="1141" priority="2524">
      <formula>IF(F110="Validar","Rojo","Verde")</formula>
    </cfRule>
  </conditionalFormatting>
  <conditionalFormatting sqref="F117:G123">
    <cfRule type="expression" dxfId="1140" priority="3613">
      <formula>IF(F117="Validar","Rojo","Verde")</formula>
    </cfRule>
  </conditionalFormatting>
  <conditionalFormatting sqref="G41:G67">
    <cfRule type="colorScale" priority="3662">
      <colorScale>
        <cfvo type="min"/>
        <cfvo type="max"/>
        <color theme="0"/>
        <color theme="0"/>
      </colorScale>
    </cfRule>
    <cfRule type="expression" priority="3663">
      <formula>#REF!</formula>
    </cfRule>
    <cfRule type="expression" dxfId="1139" priority="3664">
      <formula>F41&lt;0</formula>
    </cfRule>
  </conditionalFormatting>
  <conditionalFormatting sqref="G41:G68">
    <cfRule type="expression" dxfId="1138" priority="3661">
      <formula>IF(G41="Validar","Rojo","Verde")</formula>
    </cfRule>
  </conditionalFormatting>
  <conditionalFormatting sqref="G68 G83 G92 G103 G107">
    <cfRule type="expression" dxfId="1137" priority="3716">
      <formula>F68&lt;0</formula>
    </cfRule>
  </conditionalFormatting>
  <conditionalFormatting sqref="G68">
    <cfRule type="expression" priority="3715">
      <formula>$F$24</formula>
    </cfRule>
  </conditionalFormatting>
  <conditionalFormatting sqref="G70">
    <cfRule type="colorScale" priority="3658">
      <colorScale>
        <cfvo type="min"/>
        <cfvo type="max"/>
        <color theme="0"/>
        <color theme="0"/>
      </colorScale>
    </cfRule>
    <cfRule type="expression" dxfId="1136" priority="3660">
      <formula>F70&lt;0</formula>
    </cfRule>
  </conditionalFormatting>
  <conditionalFormatting sqref="G70:G82">
    <cfRule type="expression" priority="3655">
      <formula>#REF!</formula>
    </cfRule>
  </conditionalFormatting>
  <conditionalFormatting sqref="G70:G83">
    <cfRule type="expression" dxfId="1135" priority="3653">
      <formula>IF(G70="Validar","Rojo","Verde")</formula>
    </cfRule>
  </conditionalFormatting>
  <conditionalFormatting sqref="G71:G79">
    <cfRule type="colorScale" priority="3654">
      <colorScale>
        <cfvo type="min"/>
        <cfvo type="max"/>
        <color theme="0"/>
        <color theme="0"/>
      </colorScale>
    </cfRule>
    <cfRule type="expression" dxfId="1134" priority="3656">
      <formula>F71&lt;0</formula>
    </cfRule>
  </conditionalFormatting>
  <conditionalFormatting sqref="G80:G82">
    <cfRule type="colorScale" priority="3722">
      <colorScale>
        <cfvo type="min"/>
        <cfvo type="max"/>
        <color theme="0"/>
        <color theme="0"/>
      </colorScale>
    </cfRule>
    <cfRule type="expression" dxfId="1133" priority="3724">
      <formula>F80&lt;0</formula>
    </cfRule>
  </conditionalFormatting>
  <conditionalFormatting sqref="G68 G83 G92 G103 G107">
    <cfRule type="colorScale" priority="3714">
      <colorScale>
        <cfvo type="min"/>
        <cfvo type="max"/>
        <color theme="0"/>
        <color theme="0"/>
      </colorScale>
    </cfRule>
  </conditionalFormatting>
  <conditionalFormatting sqref="G85">
    <cfRule type="colorScale" priority="3650">
      <colorScale>
        <cfvo type="min"/>
        <cfvo type="max"/>
        <color theme="0"/>
        <color theme="0"/>
      </colorScale>
    </cfRule>
    <cfRule type="expression" dxfId="1132" priority="3652">
      <formula>F85&lt;0</formula>
    </cfRule>
  </conditionalFormatting>
  <conditionalFormatting sqref="G85:G91">
    <cfRule type="expression" priority="3647">
      <formula>#REF!</formula>
    </cfRule>
  </conditionalFormatting>
  <conditionalFormatting sqref="G85:G92">
    <cfRule type="expression" dxfId="1131" priority="3645">
      <formula>IF(G85="Validar","Rojo","Verde")</formula>
    </cfRule>
  </conditionalFormatting>
  <conditionalFormatting sqref="G86:G91">
    <cfRule type="colorScale" priority="3646">
      <colorScale>
        <cfvo type="min"/>
        <cfvo type="max"/>
        <color theme="0"/>
        <color theme="0"/>
      </colorScale>
    </cfRule>
    <cfRule type="expression" dxfId="1130" priority="3648">
      <formula>F86&lt;0</formula>
    </cfRule>
  </conditionalFormatting>
  <conditionalFormatting sqref="G94">
    <cfRule type="colorScale" priority="3642">
      <colorScale>
        <cfvo type="min"/>
        <cfvo type="max"/>
        <color theme="0"/>
        <color theme="0"/>
      </colorScale>
    </cfRule>
    <cfRule type="expression" dxfId="1129" priority="3644">
      <formula>F94&lt;0</formula>
    </cfRule>
  </conditionalFormatting>
  <conditionalFormatting sqref="G94:G102">
    <cfRule type="expression" priority="3631">
      <formula>#REF!</formula>
    </cfRule>
  </conditionalFormatting>
  <conditionalFormatting sqref="G94:G103">
    <cfRule type="expression" dxfId="1128" priority="3629">
      <formula>IF(G94="Validar","Rojo","Verde")</formula>
    </cfRule>
  </conditionalFormatting>
  <conditionalFormatting sqref="G95:G100">
    <cfRule type="colorScale" priority="3638">
      <colorScale>
        <cfvo type="min"/>
        <cfvo type="max"/>
        <color theme="0"/>
        <color theme="0"/>
      </colorScale>
    </cfRule>
    <cfRule type="expression" dxfId="1127" priority="3640">
      <formula>F95&lt;0</formula>
    </cfRule>
  </conditionalFormatting>
  <conditionalFormatting sqref="G101">
    <cfRule type="colorScale" priority="3634">
      <colorScale>
        <cfvo type="min"/>
        <cfvo type="max"/>
        <color theme="0"/>
        <color theme="0"/>
      </colorScale>
    </cfRule>
    <cfRule type="expression" dxfId="1126" priority="3636">
      <formula>F101&lt;0</formula>
    </cfRule>
  </conditionalFormatting>
  <conditionalFormatting sqref="G102">
    <cfRule type="colorScale" priority="3630">
      <colorScale>
        <cfvo type="min"/>
        <cfvo type="max"/>
        <color theme="0"/>
        <color theme="0"/>
      </colorScale>
    </cfRule>
    <cfRule type="expression" dxfId="1125" priority="3632">
      <formula>F102&lt;0</formula>
    </cfRule>
  </conditionalFormatting>
  <conditionalFormatting sqref="G105">
    <cfRule type="colorScale" priority="3626">
      <colorScale>
        <cfvo type="min"/>
        <cfvo type="max"/>
        <color theme="0"/>
        <color theme="0"/>
      </colorScale>
    </cfRule>
    <cfRule type="expression" dxfId="1124" priority="3628">
      <formula>F105&lt;0</formula>
    </cfRule>
  </conditionalFormatting>
  <conditionalFormatting sqref="G105:G106">
    <cfRule type="expression" priority="3623">
      <formula>#REF!</formula>
    </cfRule>
  </conditionalFormatting>
  <conditionalFormatting sqref="G105:G107">
    <cfRule type="expression" dxfId="1123" priority="3621">
      <formula>IF(G105="Validar","Rojo","Verde")</formula>
    </cfRule>
  </conditionalFormatting>
  <conditionalFormatting sqref="G106">
    <cfRule type="colorScale" priority="3622">
      <colorScale>
        <cfvo type="min"/>
        <cfvo type="max"/>
        <color theme="0"/>
        <color theme="0"/>
      </colorScale>
    </cfRule>
    <cfRule type="expression" dxfId="1122" priority="3624">
      <formula>F106&lt;0</formula>
    </cfRule>
  </conditionalFormatting>
  <conditionalFormatting sqref="G110">
    <cfRule type="colorScale" priority="3610">
      <colorScale>
        <cfvo type="min"/>
        <cfvo type="max"/>
        <color theme="0"/>
        <color theme="0"/>
      </colorScale>
    </cfRule>
    <cfRule type="expression" priority="3611">
      <formula>#REF!</formula>
    </cfRule>
    <cfRule type="expression" dxfId="1121" priority="3612">
      <formula>F110&lt;0</formula>
    </cfRule>
  </conditionalFormatting>
  <conditionalFormatting sqref="G111">
    <cfRule type="colorScale" priority="2525">
      <colorScale>
        <cfvo type="min"/>
        <cfvo type="max"/>
        <color theme="0"/>
        <color theme="0"/>
      </colorScale>
    </cfRule>
    <cfRule type="expression" priority="2526">
      <formula>$F$20</formula>
    </cfRule>
    <cfRule type="expression" dxfId="1120" priority="2527">
      <formula>F111&lt;0</formula>
    </cfRule>
  </conditionalFormatting>
  <conditionalFormatting sqref="G117">
    <cfRule type="colorScale" priority="3618">
      <colorScale>
        <cfvo type="min"/>
        <cfvo type="max"/>
        <color theme="0"/>
        <color theme="0"/>
      </colorScale>
    </cfRule>
    <cfRule type="expression" dxfId="1119" priority="3620">
      <formula>F117&lt;0</formula>
    </cfRule>
  </conditionalFormatting>
  <conditionalFormatting sqref="G117:G123">
    <cfRule type="expression" priority="3615">
      <formula>#REF!</formula>
    </cfRule>
  </conditionalFormatting>
  <conditionalFormatting sqref="G118:G123">
    <cfRule type="colorScale" priority="3614">
      <colorScale>
        <cfvo type="min"/>
        <cfvo type="max"/>
        <color theme="0"/>
        <color theme="0"/>
      </colorScale>
    </cfRule>
    <cfRule type="expression" dxfId="1118" priority="3616">
      <formula>F118&lt;0</formula>
    </cfRule>
  </conditionalFormatting>
  <conditionalFormatting sqref="G126:G135">
    <cfRule type="expression" dxfId="1117" priority="3873">
      <formula>IF(G126="Validar","Rojo","Verde")</formula>
    </cfRule>
    <cfRule type="colorScale" priority="3874">
      <colorScale>
        <cfvo type="min"/>
        <cfvo type="max"/>
        <color theme="0"/>
        <color theme="0"/>
      </colorScale>
    </cfRule>
    <cfRule type="expression" priority="3875">
      <formula>$F$24</formula>
    </cfRule>
    <cfRule type="expression" dxfId="1116" priority="3876">
      <formula>F126&lt;0</formula>
    </cfRule>
  </conditionalFormatting>
  <conditionalFormatting sqref="I6:I10">
    <cfRule type="colorScale" priority="3606">
      <colorScale>
        <cfvo type="min"/>
        <cfvo type="max"/>
        <color theme="0"/>
        <color theme="0"/>
      </colorScale>
    </cfRule>
    <cfRule type="expression" dxfId="1115" priority="3608">
      <formula>H6&lt;0</formula>
    </cfRule>
  </conditionalFormatting>
  <conditionalFormatting sqref="I6:I21">
    <cfRule type="expression" dxfId="1114" priority="3081">
      <formula>IF(I6="Validar","Rojo","Verde")</formula>
    </cfRule>
    <cfRule type="expression" priority="3083">
      <formula>#REF!</formula>
    </cfRule>
  </conditionalFormatting>
  <conditionalFormatting sqref="I11">
    <cfRule type="colorScale" priority="3130">
      <colorScale>
        <cfvo type="min"/>
        <cfvo type="max"/>
        <color theme="0"/>
        <color theme="0"/>
      </colorScale>
    </cfRule>
    <cfRule type="expression" dxfId="1113" priority="3132">
      <formula>H11&lt;0</formula>
    </cfRule>
  </conditionalFormatting>
  <conditionalFormatting sqref="I12:I15">
    <cfRule type="colorScale" priority="3602">
      <colorScale>
        <cfvo type="min"/>
        <cfvo type="max"/>
        <color theme="0"/>
        <color theme="0"/>
      </colorScale>
    </cfRule>
    <cfRule type="expression" dxfId="1112" priority="3604">
      <formula>H12&lt;0</formula>
    </cfRule>
  </conditionalFormatting>
  <conditionalFormatting sqref="I16">
    <cfRule type="colorScale" priority="3106">
      <colorScale>
        <cfvo type="min"/>
        <cfvo type="max"/>
        <color theme="0"/>
        <color theme="0"/>
      </colorScale>
    </cfRule>
    <cfRule type="expression" dxfId="1111" priority="3108">
      <formula>H16&lt;0</formula>
    </cfRule>
  </conditionalFormatting>
  <conditionalFormatting sqref="I17:I18">
    <cfRule type="colorScale" priority="3598">
      <colorScale>
        <cfvo type="min"/>
        <cfvo type="max"/>
        <color theme="0"/>
        <color theme="0"/>
      </colorScale>
    </cfRule>
    <cfRule type="expression" dxfId="1110" priority="3600">
      <formula>H17&lt;0</formula>
    </cfRule>
  </conditionalFormatting>
  <conditionalFormatting sqref="I19">
    <cfRule type="colorScale" priority="3082">
      <colorScale>
        <cfvo type="min"/>
        <cfvo type="max"/>
        <color theme="0"/>
        <color theme="0"/>
      </colorScale>
    </cfRule>
    <cfRule type="expression" dxfId="1109" priority="3084">
      <formula>H19&lt;0</formula>
    </cfRule>
  </conditionalFormatting>
  <conditionalFormatting sqref="I20:I21">
    <cfRule type="colorScale" priority="3594">
      <colorScale>
        <cfvo type="min"/>
        <cfvo type="max"/>
        <color theme="0"/>
        <color theme="0"/>
      </colorScale>
    </cfRule>
    <cfRule type="expression" dxfId="1108" priority="3596">
      <formula>H20&lt;0</formula>
    </cfRule>
  </conditionalFormatting>
  <conditionalFormatting sqref="I24">
    <cfRule type="colorScale" priority="3058">
      <colorScale>
        <cfvo type="min"/>
        <cfvo type="max"/>
        <color theme="0"/>
        <color theme="0"/>
      </colorScale>
    </cfRule>
    <cfRule type="expression" dxfId="1107" priority="3060">
      <formula>H24&lt;0</formula>
    </cfRule>
  </conditionalFormatting>
  <conditionalFormatting sqref="I24:I32">
    <cfRule type="expression" dxfId="1106" priority="3009">
      <formula>IF(I24="Validar","Rojo","Verde")</formula>
    </cfRule>
    <cfRule type="expression" priority="3011">
      <formula>#REF!</formula>
    </cfRule>
  </conditionalFormatting>
  <conditionalFormatting sqref="I25">
    <cfRule type="colorScale" priority="3590">
      <colorScale>
        <cfvo type="min"/>
        <cfvo type="max"/>
        <color theme="0"/>
        <color theme="0"/>
      </colorScale>
    </cfRule>
    <cfRule type="expression" dxfId="1105" priority="3592">
      <formula>H25&lt;0</formula>
    </cfRule>
  </conditionalFormatting>
  <conditionalFormatting sqref="I26">
    <cfRule type="colorScale" priority="3586">
      <colorScale>
        <cfvo type="min"/>
        <cfvo type="max"/>
        <color theme="0"/>
        <color theme="0"/>
      </colorScale>
    </cfRule>
    <cfRule type="expression" dxfId="1104" priority="3588">
      <formula>H26&lt;0</formula>
    </cfRule>
  </conditionalFormatting>
  <conditionalFormatting sqref="I27">
    <cfRule type="colorScale" priority="3034">
      <colorScale>
        <cfvo type="min"/>
        <cfvo type="max"/>
        <color theme="0"/>
        <color theme="0"/>
      </colorScale>
    </cfRule>
    <cfRule type="expression" dxfId="1103" priority="3036">
      <formula>H27&lt;0</formula>
    </cfRule>
  </conditionalFormatting>
  <conditionalFormatting sqref="I28">
    <cfRule type="colorScale" priority="3582">
      <colorScale>
        <cfvo type="min"/>
        <cfvo type="max"/>
        <color theme="0"/>
        <color theme="0"/>
      </colorScale>
    </cfRule>
    <cfRule type="expression" dxfId="1102" priority="3584">
      <formula>H28&lt;0</formula>
    </cfRule>
  </conditionalFormatting>
  <conditionalFormatting sqref="I29">
    <cfRule type="colorScale" priority="3578">
      <colorScale>
        <cfvo type="min"/>
        <cfvo type="max"/>
        <color theme="0"/>
        <color theme="0"/>
      </colorScale>
    </cfRule>
    <cfRule type="expression" dxfId="1101" priority="3580">
      <formula>H29&lt;0</formula>
    </cfRule>
  </conditionalFormatting>
  <conditionalFormatting sqref="I30">
    <cfRule type="colorScale" priority="3010">
      <colorScale>
        <cfvo type="min"/>
        <cfvo type="max"/>
        <color theme="0"/>
        <color theme="0"/>
      </colorScale>
    </cfRule>
    <cfRule type="expression" dxfId="1100" priority="3012">
      <formula>H30&lt;0</formula>
    </cfRule>
  </conditionalFormatting>
  <conditionalFormatting sqref="I31">
    <cfRule type="colorScale" priority="3574">
      <colorScale>
        <cfvo type="min"/>
        <cfvo type="max"/>
        <color theme="0"/>
        <color theme="0"/>
      </colorScale>
    </cfRule>
    <cfRule type="expression" dxfId="1099" priority="3576">
      <formula>H31&lt;0</formula>
    </cfRule>
  </conditionalFormatting>
  <conditionalFormatting sqref="I32">
    <cfRule type="colorScale" priority="3570">
      <colorScale>
        <cfvo type="min"/>
        <cfvo type="max"/>
        <color theme="0"/>
        <color theme="0"/>
      </colorScale>
    </cfRule>
    <cfRule type="expression" dxfId="1098" priority="3572">
      <formula>H32&lt;0</formula>
    </cfRule>
  </conditionalFormatting>
  <conditionalFormatting sqref="I40">
    <cfRule type="colorScale" priority="2986">
      <colorScale>
        <cfvo type="min"/>
        <cfvo type="max"/>
        <color theme="0"/>
        <color theme="0"/>
      </colorScale>
    </cfRule>
    <cfRule type="expression" priority="2987">
      <formula>#REF!</formula>
    </cfRule>
    <cfRule type="expression" dxfId="1097" priority="2988">
      <formula>H40&lt;0</formula>
    </cfRule>
  </conditionalFormatting>
  <conditionalFormatting sqref="I40:I107">
    <cfRule type="expression" dxfId="1096" priority="2574">
      <formula>IF(I40="Validar","Rojo","Verde")</formula>
    </cfRule>
  </conditionalFormatting>
  <conditionalFormatting sqref="I41:I68">
    <cfRule type="colorScale" priority="3566">
      <colorScale>
        <cfvo type="min"/>
        <cfvo type="max"/>
        <color theme="0"/>
        <color theme="0"/>
      </colorScale>
    </cfRule>
    <cfRule type="expression" priority="3567">
      <formula>$F$20</formula>
    </cfRule>
    <cfRule type="expression" dxfId="1095" priority="3568">
      <formula>H41&lt;0</formula>
    </cfRule>
  </conditionalFormatting>
  <conditionalFormatting sqref="I69">
    <cfRule type="colorScale" priority="2962">
      <colorScale>
        <cfvo type="min"/>
        <cfvo type="max"/>
        <color theme="0"/>
        <color theme="0"/>
      </colorScale>
    </cfRule>
    <cfRule type="expression" priority="2963">
      <formula>#REF!</formula>
    </cfRule>
    <cfRule type="expression" dxfId="1094" priority="2964">
      <formula>H69&lt;0</formula>
    </cfRule>
  </conditionalFormatting>
  <conditionalFormatting sqref="I70:I82">
    <cfRule type="colorScale" priority="3750">
      <colorScale>
        <cfvo type="min"/>
        <cfvo type="max"/>
        <color theme="0"/>
        <color theme="0"/>
      </colorScale>
    </cfRule>
    <cfRule type="expression" priority="3751">
      <formula>$F$20</formula>
    </cfRule>
    <cfRule type="expression" dxfId="1093" priority="3752">
      <formula>H70&lt;0</formula>
    </cfRule>
  </conditionalFormatting>
  <conditionalFormatting sqref="I83 I92 I103 I107">
    <cfRule type="colorScale" priority="3742">
      <colorScale>
        <cfvo type="min"/>
        <cfvo type="max"/>
        <color theme="0"/>
        <color theme="0"/>
      </colorScale>
    </cfRule>
    <cfRule type="expression" dxfId="1092" priority="3744">
      <formula>H83&lt;0</formula>
    </cfRule>
  </conditionalFormatting>
  <conditionalFormatting sqref="I84">
    <cfRule type="colorScale" priority="2575">
      <colorScale>
        <cfvo type="min"/>
        <cfvo type="max"/>
        <color theme="0"/>
        <color theme="0"/>
      </colorScale>
    </cfRule>
    <cfRule type="expression" priority="2576">
      <formula>#REF!</formula>
    </cfRule>
    <cfRule type="expression" dxfId="1091" priority="2577">
      <formula>H84&lt;0</formula>
    </cfRule>
  </conditionalFormatting>
  <conditionalFormatting sqref="I85:I91">
    <cfRule type="colorScale" priority="3758">
      <colorScale>
        <cfvo type="min"/>
        <cfvo type="max"/>
        <color theme="0"/>
        <color theme="0"/>
      </colorScale>
    </cfRule>
    <cfRule type="expression" priority="3759">
      <formula>$F$20</formula>
    </cfRule>
    <cfRule type="expression" dxfId="1090" priority="3760">
      <formula>H85&lt;0</formula>
    </cfRule>
  </conditionalFormatting>
  <conditionalFormatting sqref="I93">
    <cfRule type="colorScale" priority="2938">
      <colorScale>
        <cfvo type="min"/>
        <cfvo type="max"/>
        <color theme="0"/>
        <color theme="0"/>
      </colorScale>
    </cfRule>
    <cfRule type="expression" priority="2939">
      <formula>#REF!</formula>
    </cfRule>
    <cfRule type="expression" dxfId="1089" priority="2940">
      <formula>H93&lt;0</formula>
    </cfRule>
  </conditionalFormatting>
  <conditionalFormatting sqref="I94:I102">
    <cfRule type="colorScale" priority="3762">
      <colorScale>
        <cfvo type="min"/>
        <cfvo type="max"/>
        <color theme="0"/>
        <color theme="0"/>
      </colorScale>
    </cfRule>
    <cfRule type="expression" priority="3763">
      <formula>$F$20</formula>
    </cfRule>
    <cfRule type="expression" dxfId="1088" priority="3764">
      <formula>H94&lt;0</formula>
    </cfRule>
  </conditionalFormatting>
  <conditionalFormatting sqref="I104">
    <cfRule type="colorScale" priority="2914">
      <colorScale>
        <cfvo type="min"/>
        <cfvo type="max"/>
        <color theme="0"/>
        <color theme="0"/>
      </colorScale>
    </cfRule>
    <cfRule type="expression" priority="2915">
      <formula>#REF!</formula>
    </cfRule>
    <cfRule type="expression" dxfId="1087" priority="2916">
      <formula>H104&lt;0</formula>
    </cfRule>
  </conditionalFormatting>
  <conditionalFormatting sqref="I105:I106">
    <cfRule type="colorScale" priority="3766">
      <colorScale>
        <cfvo type="min"/>
        <cfvo type="max"/>
        <color theme="0"/>
        <color theme="0"/>
      </colorScale>
    </cfRule>
    <cfRule type="expression" priority="3767">
      <formula>$F$20</formula>
    </cfRule>
    <cfRule type="expression" dxfId="1086" priority="3768">
      <formula>H105&lt;0</formula>
    </cfRule>
  </conditionalFormatting>
  <conditionalFormatting sqref="I110">
    <cfRule type="colorScale" priority="3770">
      <colorScale>
        <cfvo type="min"/>
        <cfvo type="max"/>
        <color theme="0"/>
        <color theme="0"/>
      </colorScale>
    </cfRule>
    <cfRule type="expression" dxfId="1085" priority="3772">
      <formula>H110&lt;0</formula>
    </cfRule>
  </conditionalFormatting>
  <conditionalFormatting sqref="I110:I111">
    <cfRule type="expression" priority="2522">
      <formula>$F$20</formula>
    </cfRule>
  </conditionalFormatting>
  <conditionalFormatting sqref="I111">
    <cfRule type="colorScale" priority="2521">
      <colorScale>
        <cfvo type="min"/>
        <cfvo type="max"/>
        <color theme="0"/>
        <color theme="0"/>
      </colorScale>
    </cfRule>
    <cfRule type="expression" dxfId="1084" priority="2523">
      <formula>H111&lt;0</formula>
    </cfRule>
  </conditionalFormatting>
  <conditionalFormatting sqref="I117:I123">
    <cfRule type="colorScale" priority="3898">
      <colorScale>
        <cfvo type="min"/>
        <cfvo type="max"/>
        <color theme="0"/>
        <color theme="0"/>
      </colorScale>
    </cfRule>
    <cfRule type="expression" priority="3899">
      <formula>$F$20</formula>
    </cfRule>
    <cfRule type="expression" dxfId="1083" priority="3900">
      <formula>H117&lt;0</formula>
    </cfRule>
  </conditionalFormatting>
  <conditionalFormatting sqref="I125">
    <cfRule type="colorScale" priority="2890">
      <colorScale>
        <cfvo type="min"/>
        <cfvo type="max"/>
        <color theme="0"/>
        <color theme="0"/>
      </colorScale>
    </cfRule>
    <cfRule type="expression" priority="2891">
      <formula>#REF!</formula>
    </cfRule>
    <cfRule type="expression" dxfId="1082" priority="2892">
      <formula>H125&lt;0</formula>
    </cfRule>
  </conditionalFormatting>
  <conditionalFormatting sqref="I125:I135">
    <cfRule type="expression" dxfId="1081" priority="2889">
      <formula>IF(I125="Validar","Rojo","Verde")</formula>
    </cfRule>
  </conditionalFormatting>
  <conditionalFormatting sqref="I126:I132">
    <cfRule type="colorScale" priority="3902">
      <colorScale>
        <cfvo type="min"/>
        <cfvo type="max"/>
        <color theme="0"/>
        <color theme="0"/>
      </colorScale>
    </cfRule>
    <cfRule type="expression" dxfId="1080" priority="3904">
      <formula>H126&lt;0</formula>
    </cfRule>
  </conditionalFormatting>
  <conditionalFormatting sqref="I126:I134">
    <cfRule type="expression" priority="3903">
      <formula>$F$20</formula>
    </cfRule>
  </conditionalFormatting>
  <conditionalFormatting sqref="I133:I134">
    <cfRule type="colorScale" priority="3906">
      <colorScale>
        <cfvo type="min"/>
        <cfvo type="max"/>
        <color theme="0"/>
        <color theme="0"/>
      </colorScale>
    </cfRule>
    <cfRule type="expression" dxfId="1079" priority="3908">
      <formula>H133&lt;0</formula>
    </cfRule>
  </conditionalFormatting>
  <conditionalFormatting sqref="I135">
    <cfRule type="colorScale" priority="3890">
      <colorScale>
        <cfvo type="min"/>
        <cfvo type="max"/>
        <color theme="0"/>
        <color theme="0"/>
      </colorScale>
    </cfRule>
    <cfRule type="expression" priority="3891">
      <formula>$F$24</formula>
    </cfRule>
    <cfRule type="expression" dxfId="1078" priority="3892">
      <formula>H135&lt;0</formula>
    </cfRule>
  </conditionalFormatting>
  <conditionalFormatting sqref="I83:J83 I92:J92 I103:J103 I107:J107">
    <cfRule type="expression" priority="3743">
      <formula>$F$24</formula>
    </cfRule>
  </conditionalFormatting>
  <conditionalFormatting sqref="I110:J111">
    <cfRule type="expression" dxfId="1077" priority="2516">
      <formula>IF(I110="Validar","Rojo","Verde")</formula>
    </cfRule>
  </conditionalFormatting>
  <conditionalFormatting sqref="I117:J123">
    <cfRule type="expression" dxfId="1076" priority="3513">
      <formula>IF(I117="Validar","Rojo","Verde")</formula>
    </cfRule>
  </conditionalFormatting>
  <conditionalFormatting sqref="J41:J67">
    <cfRule type="colorScale" priority="3562">
      <colorScale>
        <cfvo type="min"/>
        <cfvo type="max"/>
        <color theme="0"/>
        <color theme="0"/>
      </colorScale>
    </cfRule>
    <cfRule type="expression" priority="3563">
      <formula>#REF!</formula>
    </cfRule>
    <cfRule type="expression" dxfId="1075" priority="3564">
      <formula>I41&lt;0</formula>
    </cfRule>
  </conditionalFormatting>
  <conditionalFormatting sqref="J41:J68">
    <cfRule type="expression" dxfId="1074" priority="3561">
      <formula>IF(J41="Validar","Rojo","Verde")</formula>
    </cfRule>
  </conditionalFormatting>
  <conditionalFormatting sqref="J68 J83 J92 J103 J107">
    <cfRule type="expression" dxfId="1073" priority="3748">
      <formula>I68&lt;0</formula>
    </cfRule>
  </conditionalFormatting>
  <conditionalFormatting sqref="J68">
    <cfRule type="expression" priority="3747">
      <formula>$F$24</formula>
    </cfRule>
  </conditionalFormatting>
  <conditionalFormatting sqref="J70">
    <cfRule type="colorScale" priority="3558">
      <colorScale>
        <cfvo type="min"/>
        <cfvo type="max"/>
        <color theme="0"/>
        <color theme="0"/>
      </colorScale>
    </cfRule>
    <cfRule type="expression" dxfId="1072" priority="3560">
      <formula>I70&lt;0</formula>
    </cfRule>
  </conditionalFormatting>
  <conditionalFormatting sqref="J70:J82">
    <cfRule type="expression" priority="3555">
      <formula>#REF!</formula>
    </cfRule>
  </conditionalFormatting>
  <conditionalFormatting sqref="J70:J83">
    <cfRule type="expression" dxfId="1071" priority="3553">
      <formula>IF(J70="Validar","Rojo","Verde")</formula>
    </cfRule>
  </conditionalFormatting>
  <conditionalFormatting sqref="J71:J79">
    <cfRule type="colorScale" priority="3554">
      <colorScale>
        <cfvo type="min"/>
        <cfvo type="max"/>
        <color theme="0"/>
        <color theme="0"/>
      </colorScale>
    </cfRule>
    <cfRule type="expression" dxfId="1070" priority="3556">
      <formula>I71&lt;0</formula>
    </cfRule>
  </conditionalFormatting>
  <conditionalFormatting sqref="J80:J82">
    <cfRule type="colorScale" priority="3754">
      <colorScale>
        <cfvo type="min"/>
        <cfvo type="max"/>
        <color theme="0"/>
        <color theme="0"/>
      </colorScale>
    </cfRule>
    <cfRule type="expression" dxfId="1069" priority="3756">
      <formula>I80&lt;0</formula>
    </cfRule>
  </conditionalFormatting>
  <conditionalFormatting sqref="J68 J83 J92 J103 J107">
    <cfRule type="colorScale" priority="3746">
      <colorScale>
        <cfvo type="min"/>
        <cfvo type="max"/>
        <color theme="0"/>
        <color theme="0"/>
      </colorScale>
    </cfRule>
  </conditionalFormatting>
  <conditionalFormatting sqref="J85">
    <cfRule type="colorScale" priority="3550">
      <colorScale>
        <cfvo type="min"/>
        <cfvo type="max"/>
        <color theme="0"/>
        <color theme="0"/>
      </colorScale>
    </cfRule>
    <cfRule type="expression" dxfId="1068" priority="3552">
      <formula>I85&lt;0</formula>
    </cfRule>
  </conditionalFormatting>
  <conditionalFormatting sqref="J85:J91">
    <cfRule type="expression" priority="3547">
      <formula>#REF!</formula>
    </cfRule>
  </conditionalFormatting>
  <conditionalFormatting sqref="J85:J92">
    <cfRule type="expression" dxfId="1067" priority="3545">
      <formula>IF(J85="Validar","Rojo","Verde")</formula>
    </cfRule>
  </conditionalFormatting>
  <conditionalFormatting sqref="J86:J91">
    <cfRule type="colorScale" priority="3546">
      <colorScale>
        <cfvo type="min"/>
        <cfvo type="max"/>
        <color theme="0"/>
        <color theme="0"/>
      </colorScale>
    </cfRule>
    <cfRule type="expression" dxfId="1066" priority="3548">
      <formula>I86&lt;0</formula>
    </cfRule>
  </conditionalFormatting>
  <conditionalFormatting sqref="J94">
    <cfRule type="colorScale" priority="3542">
      <colorScale>
        <cfvo type="min"/>
        <cfvo type="max"/>
        <color theme="0"/>
        <color theme="0"/>
      </colorScale>
    </cfRule>
    <cfRule type="expression" dxfId="1065" priority="3544">
      <formula>I94&lt;0</formula>
    </cfRule>
  </conditionalFormatting>
  <conditionalFormatting sqref="J94:J102">
    <cfRule type="expression" priority="3531">
      <formula>#REF!</formula>
    </cfRule>
  </conditionalFormatting>
  <conditionalFormatting sqref="J94:J103">
    <cfRule type="expression" dxfId="1064" priority="3529">
      <formula>IF(J94="Validar","Rojo","Verde")</formula>
    </cfRule>
  </conditionalFormatting>
  <conditionalFormatting sqref="J95:J100">
    <cfRule type="colorScale" priority="3538">
      <colorScale>
        <cfvo type="min"/>
        <cfvo type="max"/>
        <color theme="0"/>
        <color theme="0"/>
      </colorScale>
    </cfRule>
    <cfRule type="expression" dxfId="1063" priority="3540">
      <formula>I95&lt;0</formula>
    </cfRule>
  </conditionalFormatting>
  <conditionalFormatting sqref="J101">
    <cfRule type="colorScale" priority="3534">
      <colorScale>
        <cfvo type="min"/>
        <cfvo type="max"/>
        <color theme="0"/>
        <color theme="0"/>
      </colorScale>
    </cfRule>
    <cfRule type="expression" dxfId="1062" priority="3536">
      <formula>I101&lt;0</formula>
    </cfRule>
  </conditionalFormatting>
  <conditionalFormatting sqref="J102">
    <cfRule type="colorScale" priority="3530">
      <colorScale>
        <cfvo type="min"/>
        <cfvo type="max"/>
        <color theme="0"/>
        <color theme="0"/>
      </colorScale>
    </cfRule>
    <cfRule type="expression" dxfId="1061" priority="3532">
      <formula>I102&lt;0</formula>
    </cfRule>
  </conditionalFormatting>
  <conditionalFormatting sqref="J105">
    <cfRule type="colorScale" priority="3526">
      <colorScale>
        <cfvo type="min"/>
        <cfvo type="max"/>
        <color theme="0"/>
        <color theme="0"/>
      </colorScale>
    </cfRule>
    <cfRule type="expression" dxfId="1060" priority="3528">
      <formula>I105&lt;0</formula>
    </cfRule>
  </conditionalFormatting>
  <conditionalFormatting sqref="J105:J106">
    <cfRule type="expression" priority="3523">
      <formula>#REF!</formula>
    </cfRule>
  </conditionalFormatting>
  <conditionalFormatting sqref="J105:J107">
    <cfRule type="expression" dxfId="1059" priority="3521">
      <formula>IF(J105="Validar","Rojo","Verde")</formula>
    </cfRule>
  </conditionalFormatting>
  <conditionalFormatting sqref="J106">
    <cfRule type="colorScale" priority="3522">
      <colorScale>
        <cfvo type="min"/>
        <cfvo type="max"/>
        <color theme="0"/>
        <color theme="0"/>
      </colorScale>
    </cfRule>
    <cfRule type="expression" dxfId="1058" priority="3524">
      <formula>I106&lt;0</formula>
    </cfRule>
  </conditionalFormatting>
  <conditionalFormatting sqref="J110">
    <cfRule type="colorScale" priority="3510">
      <colorScale>
        <cfvo type="min"/>
        <cfvo type="max"/>
        <color theme="0"/>
        <color theme="0"/>
      </colorScale>
    </cfRule>
    <cfRule type="expression" priority="3511">
      <formula>#REF!</formula>
    </cfRule>
    <cfRule type="expression" dxfId="1057" priority="3512">
      <formula>I110&lt;0</formula>
    </cfRule>
  </conditionalFormatting>
  <conditionalFormatting sqref="J111">
    <cfRule type="colorScale" priority="2517">
      <colorScale>
        <cfvo type="min"/>
        <cfvo type="max"/>
        <color theme="0"/>
        <color theme="0"/>
      </colorScale>
    </cfRule>
    <cfRule type="expression" priority="2518">
      <formula>$F$20</formula>
    </cfRule>
    <cfRule type="expression" dxfId="1056" priority="2519">
      <formula>I111&lt;0</formula>
    </cfRule>
  </conditionalFormatting>
  <conditionalFormatting sqref="J117">
    <cfRule type="colorScale" priority="3518">
      <colorScale>
        <cfvo type="min"/>
        <cfvo type="max"/>
        <color theme="0"/>
        <color theme="0"/>
      </colorScale>
    </cfRule>
    <cfRule type="expression" dxfId="1055" priority="3520">
      <formula>I117&lt;0</formula>
    </cfRule>
  </conditionalFormatting>
  <conditionalFormatting sqref="J117:J123">
    <cfRule type="expression" priority="3515">
      <formula>#REF!</formula>
    </cfRule>
  </conditionalFormatting>
  <conditionalFormatting sqref="J118:J123">
    <cfRule type="colorScale" priority="3514">
      <colorScale>
        <cfvo type="min"/>
        <cfvo type="max"/>
        <color theme="0"/>
        <color theme="0"/>
      </colorScale>
    </cfRule>
    <cfRule type="expression" dxfId="1054" priority="3516">
      <formula>I118&lt;0</formula>
    </cfRule>
  </conditionalFormatting>
  <conditionalFormatting sqref="J126:J135">
    <cfRule type="expression" dxfId="1053" priority="3893">
      <formula>IF(J126="Validar","Rojo","Verde")</formula>
    </cfRule>
    <cfRule type="colorScale" priority="3894">
      <colorScale>
        <cfvo type="min"/>
        <cfvo type="max"/>
        <color theme="0"/>
        <color theme="0"/>
      </colorScale>
    </cfRule>
    <cfRule type="expression" priority="3895">
      <formula>$F$24</formula>
    </cfRule>
    <cfRule type="expression" dxfId="1052" priority="3896">
      <formula>I126&lt;0</formula>
    </cfRule>
  </conditionalFormatting>
  <conditionalFormatting sqref="K84">
    <cfRule type="expression" dxfId="1051" priority="2550">
      <formula>IF(K84="Validar","Rojo","Verde")</formula>
    </cfRule>
    <cfRule type="colorScale" priority="2551">
      <colorScale>
        <cfvo type="min"/>
        <cfvo type="max"/>
        <color theme="0"/>
        <color theme="0"/>
      </colorScale>
    </cfRule>
    <cfRule type="expression" priority="2552">
      <formula>#REF!</formula>
    </cfRule>
    <cfRule type="expression" dxfId="1050" priority="2553">
      <formula>J84&lt;0</formula>
    </cfRule>
  </conditionalFormatting>
  <conditionalFormatting sqref="K111">
    <cfRule type="expression" dxfId="1049" priority="2484">
      <formula>IF(K111="Validar","Rojo","Verde")</formula>
    </cfRule>
    <cfRule type="colorScale" priority="2485">
      <colorScale>
        <cfvo type="min"/>
        <cfvo type="max"/>
        <color theme="0"/>
        <color theme="0"/>
      </colorScale>
    </cfRule>
    <cfRule type="expression" priority="2486">
      <formula>#REF!</formula>
    </cfRule>
    <cfRule type="expression" dxfId="1048" priority="2487">
      <formula>J111&lt;0</formula>
    </cfRule>
  </conditionalFormatting>
  <conditionalFormatting sqref="K146">
    <cfRule type="expression" dxfId="1047" priority="2693">
      <formula>IF(K146="Validar","Rojo","Verde")</formula>
    </cfRule>
    <cfRule type="colorScale" priority="2694">
      <colorScale>
        <cfvo type="min"/>
        <cfvo type="max"/>
        <color theme="0"/>
        <color theme="0"/>
      </colorScale>
    </cfRule>
    <cfRule type="expression" priority="2695">
      <formula>#REF!</formula>
    </cfRule>
    <cfRule type="expression" dxfId="1046" priority="2696">
      <formula>J146&lt;0</formula>
    </cfRule>
  </conditionalFormatting>
  <conditionalFormatting sqref="M6:M10">
    <cfRule type="colorScale" priority="3506">
      <colorScale>
        <cfvo type="min"/>
        <cfvo type="max"/>
        <color theme="0"/>
        <color theme="0"/>
      </colorScale>
    </cfRule>
    <cfRule type="expression" dxfId="1045" priority="3508">
      <formula>L6&lt;0</formula>
    </cfRule>
  </conditionalFormatting>
  <conditionalFormatting sqref="M6:M21">
    <cfRule type="expression" dxfId="1044" priority="3077">
      <formula>IF(M6="Validar","Rojo","Verde")</formula>
    </cfRule>
    <cfRule type="expression" priority="3079">
      <formula>#REF!</formula>
    </cfRule>
  </conditionalFormatting>
  <conditionalFormatting sqref="M11">
    <cfRule type="colorScale" priority="3126">
      <colorScale>
        <cfvo type="min"/>
        <cfvo type="max"/>
        <color theme="0"/>
        <color theme="0"/>
      </colorScale>
    </cfRule>
    <cfRule type="expression" dxfId="1043" priority="3128">
      <formula>L11&lt;0</formula>
    </cfRule>
  </conditionalFormatting>
  <conditionalFormatting sqref="M12:M15">
    <cfRule type="colorScale" priority="3502">
      <colorScale>
        <cfvo type="min"/>
        <cfvo type="max"/>
        <color theme="0"/>
        <color theme="0"/>
      </colorScale>
    </cfRule>
    <cfRule type="expression" dxfId="1042" priority="3504">
      <formula>L12&lt;0</formula>
    </cfRule>
  </conditionalFormatting>
  <conditionalFormatting sqref="M16">
    <cfRule type="colorScale" priority="3102">
      <colorScale>
        <cfvo type="min"/>
        <cfvo type="max"/>
        <color theme="0"/>
        <color theme="0"/>
      </colorScale>
    </cfRule>
    <cfRule type="expression" dxfId="1041" priority="3104">
      <formula>L16&lt;0</formula>
    </cfRule>
  </conditionalFormatting>
  <conditionalFormatting sqref="M17:M18">
    <cfRule type="colorScale" priority="3498">
      <colorScale>
        <cfvo type="min"/>
        <cfvo type="max"/>
        <color theme="0"/>
        <color theme="0"/>
      </colorScale>
    </cfRule>
    <cfRule type="expression" dxfId="1040" priority="3500">
      <formula>L17&lt;0</formula>
    </cfRule>
  </conditionalFormatting>
  <conditionalFormatting sqref="M19">
    <cfRule type="colorScale" priority="3078">
      <colorScale>
        <cfvo type="min"/>
        <cfvo type="max"/>
        <color theme="0"/>
        <color theme="0"/>
      </colorScale>
    </cfRule>
    <cfRule type="expression" dxfId="1039" priority="3080">
      <formula>L19&lt;0</formula>
    </cfRule>
  </conditionalFormatting>
  <conditionalFormatting sqref="M20:M21">
    <cfRule type="colorScale" priority="3494">
      <colorScale>
        <cfvo type="min"/>
        <cfvo type="max"/>
        <color theme="0"/>
        <color theme="0"/>
      </colorScale>
    </cfRule>
    <cfRule type="expression" dxfId="1038" priority="3496">
      <formula>L20&lt;0</formula>
    </cfRule>
  </conditionalFormatting>
  <conditionalFormatting sqref="M24">
    <cfRule type="colorScale" priority="3054">
      <colorScale>
        <cfvo type="min"/>
        <cfvo type="max"/>
        <color theme="0"/>
        <color theme="0"/>
      </colorScale>
    </cfRule>
    <cfRule type="expression" dxfId="1037" priority="3056">
      <formula>L24&lt;0</formula>
    </cfRule>
  </conditionalFormatting>
  <conditionalFormatting sqref="M24:M32">
    <cfRule type="expression" dxfId="1036" priority="3005">
      <formula>IF(M24="Validar","Rojo","Verde")</formula>
    </cfRule>
    <cfRule type="expression" priority="3007">
      <formula>#REF!</formula>
    </cfRule>
  </conditionalFormatting>
  <conditionalFormatting sqref="M25">
    <cfRule type="colorScale" priority="3490">
      <colorScale>
        <cfvo type="min"/>
        <cfvo type="max"/>
        <color theme="0"/>
        <color theme="0"/>
      </colorScale>
    </cfRule>
    <cfRule type="expression" dxfId="1035" priority="3492">
      <formula>L25&lt;0</formula>
    </cfRule>
  </conditionalFormatting>
  <conditionalFormatting sqref="M26">
    <cfRule type="colorScale" priority="3486">
      <colorScale>
        <cfvo type="min"/>
        <cfvo type="max"/>
        <color theme="0"/>
        <color theme="0"/>
      </colorScale>
    </cfRule>
    <cfRule type="expression" dxfId="1034" priority="3488">
      <formula>L26&lt;0</formula>
    </cfRule>
  </conditionalFormatting>
  <conditionalFormatting sqref="M27">
    <cfRule type="colorScale" priority="3030">
      <colorScale>
        <cfvo type="min"/>
        <cfvo type="max"/>
        <color theme="0"/>
        <color theme="0"/>
      </colorScale>
    </cfRule>
    <cfRule type="expression" dxfId="1033" priority="3032">
      <formula>L27&lt;0</formula>
    </cfRule>
  </conditionalFormatting>
  <conditionalFormatting sqref="M28">
    <cfRule type="colorScale" priority="3482">
      <colorScale>
        <cfvo type="min"/>
        <cfvo type="max"/>
        <color theme="0"/>
        <color theme="0"/>
      </colorScale>
    </cfRule>
    <cfRule type="expression" dxfId="1032" priority="3484">
      <formula>L28&lt;0</formula>
    </cfRule>
  </conditionalFormatting>
  <conditionalFormatting sqref="M29">
    <cfRule type="colorScale" priority="3478">
      <colorScale>
        <cfvo type="min"/>
        <cfvo type="max"/>
        <color theme="0"/>
        <color theme="0"/>
      </colorScale>
    </cfRule>
    <cfRule type="expression" dxfId="1031" priority="3480">
      <formula>L29&lt;0</formula>
    </cfRule>
  </conditionalFormatting>
  <conditionalFormatting sqref="M30">
    <cfRule type="colorScale" priority="3006">
      <colorScale>
        <cfvo type="min"/>
        <cfvo type="max"/>
        <color theme="0"/>
        <color theme="0"/>
      </colorScale>
    </cfRule>
    <cfRule type="expression" dxfId="1030" priority="3008">
      <formula>L30&lt;0</formula>
    </cfRule>
  </conditionalFormatting>
  <conditionalFormatting sqref="M31">
    <cfRule type="colorScale" priority="3474">
      <colorScale>
        <cfvo type="min"/>
        <cfvo type="max"/>
        <color theme="0"/>
        <color theme="0"/>
      </colorScale>
    </cfRule>
    <cfRule type="expression" dxfId="1029" priority="3476">
      <formula>L31&lt;0</formula>
    </cfRule>
  </conditionalFormatting>
  <conditionalFormatting sqref="M32">
    <cfRule type="colorScale" priority="3470">
      <colorScale>
        <cfvo type="min"/>
        <cfvo type="max"/>
        <color theme="0"/>
        <color theme="0"/>
      </colorScale>
    </cfRule>
    <cfRule type="expression" dxfId="1028" priority="3472">
      <formula>L32&lt;0</formula>
    </cfRule>
  </conditionalFormatting>
  <conditionalFormatting sqref="M40">
    <cfRule type="colorScale" priority="2982">
      <colorScale>
        <cfvo type="min"/>
        <cfvo type="max"/>
        <color theme="0"/>
        <color theme="0"/>
      </colorScale>
    </cfRule>
    <cfRule type="expression" priority="2983">
      <formula>#REF!</formula>
    </cfRule>
    <cfRule type="expression" dxfId="1027" priority="2984">
      <formula>L40&lt;0</formula>
    </cfRule>
  </conditionalFormatting>
  <conditionalFormatting sqref="M40:M107">
    <cfRule type="expression" dxfId="1026" priority="2570">
      <formula>IF(M40="Validar","Rojo","Verde")</formula>
    </cfRule>
  </conditionalFormatting>
  <conditionalFormatting sqref="M41:M68">
    <cfRule type="colorScale" priority="3466">
      <colorScale>
        <cfvo type="min"/>
        <cfvo type="max"/>
        <color theme="0"/>
        <color theme="0"/>
      </colorScale>
    </cfRule>
    <cfRule type="expression" priority="3467">
      <formula>$F$20</formula>
    </cfRule>
    <cfRule type="expression" dxfId="1025" priority="3468">
      <formula>L41&lt;0</formula>
    </cfRule>
  </conditionalFormatting>
  <conditionalFormatting sqref="M69">
    <cfRule type="colorScale" priority="2958">
      <colorScale>
        <cfvo type="min"/>
        <cfvo type="max"/>
        <color theme="0"/>
        <color theme="0"/>
      </colorScale>
    </cfRule>
    <cfRule type="expression" priority="2959">
      <formula>#REF!</formula>
    </cfRule>
    <cfRule type="expression" dxfId="1024" priority="2960">
      <formula>L69&lt;0</formula>
    </cfRule>
  </conditionalFormatting>
  <conditionalFormatting sqref="M70:M82">
    <cfRule type="colorScale" priority="3782">
      <colorScale>
        <cfvo type="min"/>
        <cfvo type="max"/>
        <color theme="0"/>
        <color theme="0"/>
      </colorScale>
    </cfRule>
    <cfRule type="expression" priority="3783">
      <formula>$F$20</formula>
    </cfRule>
    <cfRule type="expression" dxfId="1023" priority="3784">
      <formula>L70&lt;0</formula>
    </cfRule>
  </conditionalFormatting>
  <conditionalFormatting sqref="M83 M92 M103 M107">
    <cfRule type="expression" dxfId="1022" priority="3776">
      <formula>L83&lt;0</formula>
    </cfRule>
  </conditionalFormatting>
  <conditionalFormatting sqref="M84">
    <cfRule type="colorScale" priority="2571">
      <colorScale>
        <cfvo type="min"/>
        <cfvo type="max"/>
        <color theme="0"/>
        <color theme="0"/>
      </colorScale>
    </cfRule>
    <cfRule type="expression" priority="2572">
      <formula>#REF!</formula>
    </cfRule>
    <cfRule type="expression" dxfId="1021" priority="2573">
      <formula>L84&lt;0</formula>
    </cfRule>
  </conditionalFormatting>
  <conditionalFormatting sqref="M85:M91">
    <cfRule type="colorScale" priority="3790">
      <colorScale>
        <cfvo type="min"/>
        <cfvo type="max"/>
        <color theme="0"/>
        <color theme="0"/>
      </colorScale>
    </cfRule>
    <cfRule type="expression" priority="3791">
      <formula>$F$20</formula>
    </cfRule>
    <cfRule type="expression" dxfId="1020" priority="3792">
      <formula>L85&lt;0</formula>
    </cfRule>
  </conditionalFormatting>
  <conditionalFormatting sqref="M92 M83 M103 M107">
    <cfRule type="colorScale" priority="3774">
      <colorScale>
        <cfvo type="min"/>
        <cfvo type="max"/>
        <color theme="0"/>
        <color theme="0"/>
      </colorScale>
    </cfRule>
  </conditionalFormatting>
  <conditionalFormatting sqref="M93">
    <cfRule type="colorScale" priority="2934">
      <colorScale>
        <cfvo type="min"/>
        <cfvo type="max"/>
        <color theme="0"/>
        <color theme="0"/>
      </colorScale>
    </cfRule>
    <cfRule type="expression" priority="2935">
      <formula>#REF!</formula>
    </cfRule>
    <cfRule type="expression" dxfId="1019" priority="2936">
      <formula>L93&lt;0</formula>
    </cfRule>
  </conditionalFormatting>
  <conditionalFormatting sqref="M94:M102">
    <cfRule type="colorScale" priority="3794">
      <colorScale>
        <cfvo type="min"/>
        <cfvo type="max"/>
        <color theme="0"/>
        <color theme="0"/>
      </colorScale>
    </cfRule>
    <cfRule type="expression" priority="3795">
      <formula>$F$20</formula>
    </cfRule>
    <cfRule type="expression" dxfId="1018" priority="3796">
      <formula>L94&lt;0</formula>
    </cfRule>
  </conditionalFormatting>
  <conditionalFormatting sqref="M104">
    <cfRule type="colorScale" priority="2910">
      <colorScale>
        <cfvo type="min"/>
        <cfvo type="max"/>
        <color theme="0"/>
        <color theme="0"/>
      </colorScale>
    </cfRule>
    <cfRule type="expression" priority="2911">
      <formula>#REF!</formula>
    </cfRule>
    <cfRule type="expression" dxfId="1017" priority="2912">
      <formula>L104&lt;0</formula>
    </cfRule>
  </conditionalFormatting>
  <conditionalFormatting sqref="M105:M106">
    <cfRule type="colorScale" priority="3798">
      <colorScale>
        <cfvo type="min"/>
        <cfvo type="max"/>
        <color theme="0"/>
        <color theme="0"/>
      </colorScale>
    </cfRule>
    <cfRule type="expression" priority="3799">
      <formula>$F$20</formula>
    </cfRule>
    <cfRule type="expression" dxfId="1016" priority="3800">
      <formula>L105&lt;0</formula>
    </cfRule>
  </conditionalFormatting>
  <conditionalFormatting sqref="M110">
    <cfRule type="colorScale" priority="3802">
      <colorScale>
        <cfvo type="min"/>
        <cfvo type="max"/>
        <color theme="0"/>
        <color theme="0"/>
      </colorScale>
    </cfRule>
    <cfRule type="expression" dxfId="1015" priority="3804">
      <formula>L110&lt;0</formula>
    </cfRule>
  </conditionalFormatting>
  <conditionalFormatting sqref="M110:M111">
    <cfRule type="expression" priority="2514">
      <formula>$F$20</formula>
    </cfRule>
  </conditionalFormatting>
  <conditionalFormatting sqref="M111">
    <cfRule type="colorScale" priority="2513">
      <colorScale>
        <cfvo type="min"/>
        <cfvo type="max"/>
        <color theme="0"/>
        <color theme="0"/>
      </colorScale>
    </cfRule>
    <cfRule type="expression" dxfId="1014" priority="2515">
      <formula>L111&lt;0</formula>
    </cfRule>
  </conditionalFormatting>
  <conditionalFormatting sqref="M117:M123">
    <cfRule type="colorScale" priority="3918">
      <colorScale>
        <cfvo type="min"/>
        <cfvo type="max"/>
        <color theme="0"/>
        <color theme="0"/>
      </colorScale>
    </cfRule>
    <cfRule type="expression" priority="3919">
      <formula>$F$20</formula>
    </cfRule>
    <cfRule type="expression" dxfId="1013" priority="3920">
      <formula>L117&lt;0</formula>
    </cfRule>
  </conditionalFormatting>
  <conditionalFormatting sqref="M125">
    <cfRule type="colorScale" priority="2886">
      <colorScale>
        <cfvo type="min"/>
        <cfvo type="max"/>
        <color theme="0"/>
        <color theme="0"/>
      </colorScale>
    </cfRule>
    <cfRule type="expression" priority="2887">
      <formula>#REF!</formula>
    </cfRule>
    <cfRule type="expression" dxfId="1012" priority="2888">
      <formula>L125&lt;0</formula>
    </cfRule>
  </conditionalFormatting>
  <conditionalFormatting sqref="M125:M135">
    <cfRule type="expression" dxfId="1011" priority="2885">
      <formula>IF(M125="Validar","Rojo","Verde")</formula>
    </cfRule>
  </conditionalFormatting>
  <conditionalFormatting sqref="M126:M132">
    <cfRule type="colorScale" priority="3922">
      <colorScale>
        <cfvo type="min"/>
        <cfvo type="max"/>
        <color theme="0"/>
        <color theme="0"/>
      </colorScale>
    </cfRule>
    <cfRule type="expression" dxfId="1010" priority="3924">
      <formula>L126&lt;0</formula>
    </cfRule>
  </conditionalFormatting>
  <conditionalFormatting sqref="M126:M134">
    <cfRule type="expression" priority="3923">
      <formula>$F$20</formula>
    </cfRule>
  </conditionalFormatting>
  <conditionalFormatting sqref="M133:M134">
    <cfRule type="colorScale" priority="3926">
      <colorScale>
        <cfvo type="min"/>
        <cfvo type="max"/>
        <color theme="0"/>
        <color theme="0"/>
      </colorScale>
    </cfRule>
    <cfRule type="expression" dxfId="1009" priority="3928">
      <formula>L133&lt;0</formula>
    </cfRule>
  </conditionalFormatting>
  <conditionalFormatting sqref="M135">
    <cfRule type="colorScale" priority="3910">
      <colorScale>
        <cfvo type="min"/>
        <cfvo type="max"/>
        <color theme="0"/>
        <color theme="0"/>
      </colorScale>
    </cfRule>
    <cfRule type="expression" priority="3911">
      <formula>$F$24</formula>
    </cfRule>
    <cfRule type="expression" dxfId="1008" priority="3912">
      <formula>L135&lt;0</formula>
    </cfRule>
  </conditionalFormatting>
  <conditionalFormatting sqref="M83:N83 M92:N92 M103:N103 M107:N107">
    <cfRule type="expression" priority="3775">
      <formula>$F$24</formula>
    </cfRule>
  </conditionalFormatting>
  <conditionalFormatting sqref="M110:N111">
    <cfRule type="expression" dxfId="1007" priority="2508">
      <formula>IF(M110="Validar","Rojo","Verde")</formula>
    </cfRule>
  </conditionalFormatting>
  <conditionalFormatting sqref="M117:N123">
    <cfRule type="expression" dxfId="1006" priority="3413">
      <formula>IF(M117="Validar","Rojo","Verde")</formula>
    </cfRule>
  </conditionalFormatting>
  <conditionalFormatting sqref="N41:N67">
    <cfRule type="colorScale" priority="3462">
      <colorScale>
        <cfvo type="min"/>
        <cfvo type="max"/>
        <color theme="0"/>
        <color theme="0"/>
      </colorScale>
    </cfRule>
    <cfRule type="expression" priority="3463">
      <formula>#REF!</formula>
    </cfRule>
    <cfRule type="expression" dxfId="1005" priority="3464">
      <formula>M41&lt;0</formula>
    </cfRule>
  </conditionalFormatting>
  <conditionalFormatting sqref="N41:N68">
    <cfRule type="expression" dxfId="1004" priority="3461">
      <formula>IF(N41="Validar","Rojo","Verde")</formula>
    </cfRule>
  </conditionalFormatting>
  <conditionalFormatting sqref="N68 N83 N92 N103 N107">
    <cfRule type="expression" dxfId="1003" priority="3780">
      <formula>M68&lt;0</formula>
    </cfRule>
  </conditionalFormatting>
  <conditionalFormatting sqref="N68">
    <cfRule type="expression" priority="3779">
      <formula>$F$24</formula>
    </cfRule>
  </conditionalFormatting>
  <conditionalFormatting sqref="N70">
    <cfRule type="colorScale" priority="3458">
      <colorScale>
        <cfvo type="min"/>
        <cfvo type="max"/>
        <color theme="0"/>
        <color theme="0"/>
      </colorScale>
    </cfRule>
    <cfRule type="expression" dxfId="1002" priority="3460">
      <formula>M70&lt;0</formula>
    </cfRule>
  </conditionalFormatting>
  <conditionalFormatting sqref="N70:N82">
    <cfRule type="expression" priority="3455">
      <formula>#REF!</formula>
    </cfRule>
  </conditionalFormatting>
  <conditionalFormatting sqref="N70:N83">
    <cfRule type="expression" dxfId="1001" priority="3453">
      <formula>IF(N70="Validar","Rojo","Verde")</formula>
    </cfRule>
  </conditionalFormatting>
  <conditionalFormatting sqref="N71:N79">
    <cfRule type="colorScale" priority="3454">
      <colorScale>
        <cfvo type="min"/>
        <cfvo type="max"/>
        <color theme="0"/>
        <color theme="0"/>
      </colorScale>
    </cfRule>
    <cfRule type="expression" dxfId="1000" priority="3456">
      <formula>M71&lt;0</formula>
    </cfRule>
  </conditionalFormatting>
  <conditionalFormatting sqref="N80:N82">
    <cfRule type="colorScale" priority="3786">
      <colorScale>
        <cfvo type="min"/>
        <cfvo type="max"/>
        <color theme="0"/>
        <color theme="0"/>
      </colorScale>
    </cfRule>
    <cfRule type="expression" dxfId="999" priority="3788">
      <formula>M80&lt;0</formula>
    </cfRule>
  </conditionalFormatting>
  <conditionalFormatting sqref="N68 N83 N92 N103 N107">
    <cfRule type="colorScale" priority="3778">
      <colorScale>
        <cfvo type="min"/>
        <cfvo type="max"/>
        <color theme="0"/>
        <color theme="0"/>
      </colorScale>
    </cfRule>
  </conditionalFormatting>
  <conditionalFormatting sqref="N85">
    <cfRule type="colorScale" priority="3450">
      <colorScale>
        <cfvo type="min"/>
        <cfvo type="max"/>
        <color theme="0"/>
        <color theme="0"/>
      </colorScale>
    </cfRule>
    <cfRule type="expression" dxfId="998" priority="3452">
      <formula>M85&lt;0</formula>
    </cfRule>
  </conditionalFormatting>
  <conditionalFormatting sqref="N85:N91">
    <cfRule type="expression" priority="3447">
      <formula>#REF!</formula>
    </cfRule>
  </conditionalFormatting>
  <conditionalFormatting sqref="N85:N92">
    <cfRule type="expression" dxfId="997" priority="3445">
      <formula>IF(N85="Validar","Rojo","Verde")</formula>
    </cfRule>
  </conditionalFormatting>
  <conditionalFormatting sqref="N86:N91">
    <cfRule type="colorScale" priority="3446">
      <colorScale>
        <cfvo type="min"/>
        <cfvo type="max"/>
        <color theme="0"/>
        <color theme="0"/>
      </colorScale>
    </cfRule>
    <cfRule type="expression" dxfId="996" priority="3448">
      <formula>M86&lt;0</formula>
    </cfRule>
  </conditionalFormatting>
  <conditionalFormatting sqref="N94">
    <cfRule type="colorScale" priority="3442">
      <colorScale>
        <cfvo type="min"/>
        <cfvo type="max"/>
        <color theme="0"/>
        <color theme="0"/>
      </colorScale>
    </cfRule>
    <cfRule type="expression" dxfId="995" priority="3444">
      <formula>M94&lt;0</formula>
    </cfRule>
  </conditionalFormatting>
  <conditionalFormatting sqref="N94:N102">
    <cfRule type="expression" priority="3431">
      <formula>#REF!</formula>
    </cfRule>
  </conditionalFormatting>
  <conditionalFormatting sqref="N94:N103">
    <cfRule type="expression" dxfId="994" priority="3429">
      <formula>IF(N94="Validar","Rojo","Verde")</formula>
    </cfRule>
  </conditionalFormatting>
  <conditionalFormatting sqref="N95:N100">
    <cfRule type="colorScale" priority="3438">
      <colorScale>
        <cfvo type="min"/>
        <cfvo type="max"/>
        <color theme="0"/>
        <color theme="0"/>
      </colorScale>
    </cfRule>
    <cfRule type="expression" dxfId="993" priority="3440">
      <formula>M95&lt;0</formula>
    </cfRule>
  </conditionalFormatting>
  <conditionalFormatting sqref="N101">
    <cfRule type="colorScale" priority="3434">
      <colorScale>
        <cfvo type="min"/>
        <cfvo type="max"/>
        <color theme="0"/>
        <color theme="0"/>
      </colorScale>
    </cfRule>
    <cfRule type="expression" dxfId="992" priority="3436">
      <formula>M101&lt;0</formula>
    </cfRule>
  </conditionalFormatting>
  <conditionalFormatting sqref="N102">
    <cfRule type="colorScale" priority="3430">
      <colorScale>
        <cfvo type="min"/>
        <cfvo type="max"/>
        <color theme="0"/>
        <color theme="0"/>
      </colorScale>
    </cfRule>
    <cfRule type="expression" dxfId="991" priority="3432">
      <formula>M102&lt;0</formula>
    </cfRule>
  </conditionalFormatting>
  <conditionalFormatting sqref="N105">
    <cfRule type="colorScale" priority="3426">
      <colorScale>
        <cfvo type="min"/>
        <cfvo type="max"/>
        <color theme="0"/>
        <color theme="0"/>
      </colorScale>
    </cfRule>
    <cfRule type="expression" dxfId="990" priority="3428">
      <formula>M105&lt;0</formula>
    </cfRule>
  </conditionalFormatting>
  <conditionalFormatting sqref="N105:N106">
    <cfRule type="expression" priority="3423">
      <formula>#REF!</formula>
    </cfRule>
  </conditionalFormatting>
  <conditionalFormatting sqref="N105:N107">
    <cfRule type="expression" dxfId="989" priority="3421">
      <formula>IF(N105="Validar","Rojo","Verde")</formula>
    </cfRule>
  </conditionalFormatting>
  <conditionalFormatting sqref="N106">
    <cfRule type="colorScale" priority="3422">
      <colorScale>
        <cfvo type="min"/>
        <cfvo type="max"/>
        <color theme="0"/>
        <color theme="0"/>
      </colorScale>
    </cfRule>
    <cfRule type="expression" dxfId="988" priority="3424">
      <formula>M106&lt;0</formula>
    </cfRule>
  </conditionalFormatting>
  <conditionalFormatting sqref="N110">
    <cfRule type="colorScale" priority="3410">
      <colorScale>
        <cfvo type="min"/>
        <cfvo type="max"/>
        <color theme="0"/>
        <color theme="0"/>
      </colorScale>
    </cfRule>
    <cfRule type="expression" dxfId="987" priority="3412">
      <formula>M110&lt;0</formula>
    </cfRule>
  </conditionalFormatting>
  <conditionalFormatting sqref="N110:N111">
    <cfRule type="expression" priority="2510">
      <formula>#REF!</formula>
    </cfRule>
  </conditionalFormatting>
  <conditionalFormatting sqref="N111">
    <cfRule type="colorScale" priority="2509">
      <colorScale>
        <cfvo type="min"/>
        <cfvo type="max"/>
        <color theme="0"/>
        <color theme="0"/>
      </colorScale>
    </cfRule>
    <cfRule type="expression" dxfId="986" priority="2511">
      <formula>M111&lt;0</formula>
    </cfRule>
  </conditionalFormatting>
  <conditionalFormatting sqref="N117">
    <cfRule type="colorScale" priority="3418">
      <colorScale>
        <cfvo type="min"/>
        <cfvo type="max"/>
        <color theme="0"/>
        <color theme="0"/>
      </colorScale>
    </cfRule>
    <cfRule type="expression" dxfId="985" priority="3420">
      <formula>M117&lt;0</formula>
    </cfRule>
  </conditionalFormatting>
  <conditionalFormatting sqref="N117:N123">
    <cfRule type="expression" priority="3415">
      <formula>#REF!</formula>
    </cfRule>
  </conditionalFormatting>
  <conditionalFormatting sqref="N118:N123">
    <cfRule type="colorScale" priority="3414">
      <colorScale>
        <cfvo type="min"/>
        <cfvo type="max"/>
        <color theme="0"/>
        <color theme="0"/>
      </colorScale>
    </cfRule>
    <cfRule type="expression" dxfId="984" priority="3416">
      <formula>M118&lt;0</formula>
    </cfRule>
  </conditionalFormatting>
  <conditionalFormatting sqref="N126:N135">
    <cfRule type="expression" dxfId="983" priority="3913">
      <formula>IF(N126="Validar","Rojo","Verde")</formula>
    </cfRule>
    <cfRule type="colorScale" priority="3914">
      <colorScale>
        <cfvo type="min"/>
        <cfvo type="max"/>
        <color theme="0"/>
        <color theme="0"/>
      </colorScale>
    </cfRule>
    <cfRule type="expression" priority="3915">
      <formula>$F$24</formula>
    </cfRule>
    <cfRule type="expression" dxfId="982" priority="3916">
      <formula>M126&lt;0</formula>
    </cfRule>
  </conditionalFormatting>
  <conditionalFormatting sqref="P6:P10">
    <cfRule type="colorScale" priority="3406">
      <colorScale>
        <cfvo type="min"/>
        <cfvo type="max"/>
        <color theme="0"/>
        <color theme="0"/>
      </colorScale>
    </cfRule>
    <cfRule type="expression" dxfId="981" priority="3408">
      <formula>O6&lt;0</formula>
    </cfRule>
  </conditionalFormatting>
  <conditionalFormatting sqref="P6:P21">
    <cfRule type="expression" dxfId="980" priority="3073">
      <formula>IF(P6="Validar","Rojo","Verde")</formula>
    </cfRule>
    <cfRule type="expression" priority="3075">
      <formula>#REF!</formula>
    </cfRule>
  </conditionalFormatting>
  <conditionalFormatting sqref="P11">
    <cfRule type="colorScale" priority="3122">
      <colorScale>
        <cfvo type="min"/>
        <cfvo type="max"/>
        <color theme="0"/>
        <color theme="0"/>
      </colorScale>
    </cfRule>
    <cfRule type="expression" dxfId="979" priority="3124">
      <formula>O11&lt;0</formula>
    </cfRule>
  </conditionalFormatting>
  <conditionalFormatting sqref="P12:P15">
    <cfRule type="colorScale" priority="3402">
      <colorScale>
        <cfvo type="min"/>
        <cfvo type="max"/>
        <color theme="0"/>
        <color theme="0"/>
      </colorScale>
    </cfRule>
    <cfRule type="expression" dxfId="978" priority="3404">
      <formula>O12&lt;0</formula>
    </cfRule>
  </conditionalFormatting>
  <conditionalFormatting sqref="P16">
    <cfRule type="colorScale" priority="3098">
      <colorScale>
        <cfvo type="min"/>
        <cfvo type="max"/>
        <color theme="0"/>
        <color theme="0"/>
      </colorScale>
    </cfRule>
    <cfRule type="expression" dxfId="977" priority="3100">
      <formula>O16&lt;0</formula>
    </cfRule>
  </conditionalFormatting>
  <conditionalFormatting sqref="P17:P18">
    <cfRule type="colorScale" priority="3398">
      <colorScale>
        <cfvo type="min"/>
        <cfvo type="max"/>
        <color theme="0"/>
        <color theme="0"/>
      </colorScale>
    </cfRule>
    <cfRule type="expression" dxfId="976" priority="3400">
      <formula>O17&lt;0</formula>
    </cfRule>
  </conditionalFormatting>
  <conditionalFormatting sqref="P19">
    <cfRule type="colorScale" priority="3074">
      <colorScale>
        <cfvo type="min"/>
        <cfvo type="max"/>
        <color theme="0"/>
        <color theme="0"/>
      </colorScale>
    </cfRule>
    <cfRule type="expression" dxfId="975" priority="3076">
      <formula>O19&lt;0</formula>
    </cfRule>
  </conditionalFormatting>
  <conditionalFormatting sqref="P20:P21">
    <cfRule type="colorScale" priority="3394">
      <colorScale>
        <cfvo type="min"/>
        <cfvo type="max"/>
        <color theme="0"/>
        <color theme="0"/>
      </colorScale>
    </cfRule>
    <cfRule type="expression" dxfId="974" priority="3396">
      <formula>O20&lt;0</formula>
    </cfRule>
  </conditionalFormatting>
  <conditionalFormatting sqref="P24">
    <cfRule type="colorScale" priority="3050">
      <colorScale>
        <cfvo type="min"/>
        <cfvo type="max"/>
        <color theme="0"/>
        <color theme="0"/>
      </colorScale>
    </cfRule>
    <cfRule type="expression" dxfId="973" priority="3052">
      <formula>O24&lt;0</formula>
    </cfRule>
  </conditionalFormatting>
  <conditionalFormatting sqref="P24:P32">
    <cfRule type="expression" dxfId="972" priority="3001">
      <formula>IF(P24="Validar","Rojo","Verde")</formula>
    </cfRule>
    <cfRule type="expression" priority="3003">
      <formula>#REF!</formula>
    </cfRule>
  </conditionalFormatting>
  <conditionalFormatting sqref="P25">
    <cfRule type="colorScale" priority="3390">
      <colorScale>
        <cfvo type="min"/>
        <cfvo type="max"/>
        <color theme="0"/>
        <color theme="0"/>
      </colorScale>
    </cfRule>
    <cfRule type="expression" dxfId="971" priority="3392">
      <formula>O25&lt;0</formula>
    </cfRule>
  </conditionalFormatting>
  <conditionalFormatting sqref="P26">
    <cfRule type="colorScale" priority="3386">
      <colorScale>
        <cfvo type="min"/>
        <cfvo type="max"/>
        <color theme="0"/>
        <color theme="0"/>
      </colorScale>
    </cfRule>
    <cfRule type="expression" dxfId="970" priority="3388">
      <formula>O26&lt;0</formula>
    </cfRule>
  </conditionalFormatting>
  <conditionalFormatting sqref="P27">
    <cfRule type="colorScale" priority="3026">
      <colorScale>
        <cfvo type="min"/>
        <cfvo type="max"/>
        <color theme="0"/>
        <color theme="0"/>
      </colorScale>
    </cfRule>
    <cfRule type="expression" dxfId="969" priority="3028">
      <formula>O27&lt;0</formula>
    </cfRule>
  </conditionalFormatting>
  <conditionalFormatting sqref="P28">
    <cfRule type="colorScale" priority="3382">
      <colorScale>
        <cfvo type="min"/>
        <cfvo type="max"/>
        <color theme="0"/>
        <color theme="0"/>
      </colorScale>
    </cfRule>
    <cfRule type="expression" dxfId="968" priority="3384">
      <formula>O28&lt;0</formula>
    </cfRule>
  </conditionalFormatting>
  <conditionalFormatting sqref="P29">
    <cfRule type="colorScale" priority="3378">
      <colorScale>
        <cfvo type="min"/>
        <cfvo type="max"/>
        <color theme="0"/>
        <color theme="0"/>
      </colorScale>
    </cfRule>
    <cfRule type="expression" dxfId="967" priority="3380">
      <formula>O29&lt;0</formula>
    </cfRule>
  </conditionalFormatting>
  <conditionalFormatting sqref="P30">
    <cfRule type="colorScale" priority="3002">
      <colorScale>
        <cfvo type="min"/>
        <cfvo type="max"/>
        <color theme="0"/>
        <color theme="0"/>
      </colorScale>
    </cfRule>
    <cfRule type="expression" dxfId="966" priority="3004">
      <formula>O30&lt;0</formula>
    </cfRule>
  </conditionalFormatting>
  <conditionalFormatting sqref="P31">
    <cfRule type="colorScale" priority="3374">
      <colorScale>
        <cfvo type="min"/>
        <cfvo type="max"/>
        <color theme="0"/>
        <color theme="0"/>
      </colorScale>
    </cfRule>
    <cfRule type="expression" dxfId="965" priority="3376">
      <formula>O31&lt;0</formula>
    </cfRule>
  </conditionalFormatting>
  <conditionalFormatting sqref="P32">
    <cfRule type="colorScale" priority="3370">
      <colorScale>
        <cfvo type="min"/>
        <cfvo type="max"/>
        <color theme="0"/>
        <color theme="0"/>
      </colorScale>
    </cfRule>
    <cfRule type="expression" dxfId="964" priority="3372">
      <formula>O32&lt;0</formula>
    </cfRule>
  </conditionalFormatting>
  <conditionalFormatting sqref="P40">
    <cfRule type="colorScale" priority="2978">
      <colorScale>
        <cfvo type="min"/>
        <cfvo type="max"/>
        <color theme="0"/>
        <color theme="0"/>
      </colorScale>
    </cfRule>
    <cfRule type="expression" priority="2979">
      <formula>#REF!</formula>
    </cfRule>
    <cfRule type="expression" dxfId="963" priority="2980">
      <formula>O40&lt;0</formula>
    </cfRule>
  </conditionalFormatting>
  <conditionalFormatting sqref="P40:P107">
    <cfRule type="expression" dxfId="962" priority="2566">
      <formula>IF(P40="Validar","Rojo","Verde")</formula>
    </cfRule>
  </conditionalFormatting>
  <conditionalFormatting sqref="P41:P68">
    <cfRule type="colorScale" priority="3366">
      <colorScale>
        <cfvo type="min"/>
        <cfvo type="max"/>
        <color theme="0"/>
        <color theme="0"/>
      </colorScale>
    </cfRule>
    <cfRule type="expression" priority="3367">
      <formula>$F$20</formula>
    </cfRule>
    <cfRule type="expression" dxfId="961" priority="3368">
      <formula>O41&lt;0</formula>
    </cfRule>
  </conditionalFormatting>
  <conditionalFormatting sqref="P69">
    <cfRule type="colorScale" priority="2954">
      <colorScale>
        <cfvo type="min"/>
        <cfvo type="max"/>
        <color theme="0"/>
        <color theme="0"/>
      </colorScale>
    </cfRule>
    <cfRule type="expression" priority="2955">
      <formula>#REF!</formula>
    </cfRule>
    <cfRule type="expression" dxfId="960" priority="2956">
      <formula>O69&lt;0</formula>
    </cfRule>
  </conditionalFormatting>
  <conditionalFormatting sqref="P70:P82">
    <cfRule type="colorScale" priority="3814">
      <colorScale>
        <cfvo type="min"/>
        <cfvo type="max"/>
        <color theme="0"/>
        <color theme="0"/>
      </colorScale>
    </cfRule>
    <cfRule type="expression" priority="3815">
      <formula>$F$20</formula>
    </cfRule>
    <cfRule type="expression" dxfId="959" priority="3816">
      <formula>O70&lt;0</formula>
    </cfRule>
  </conditionalFormatting>
  <conditionalFormatting sqref="P83 P92 P103 P107">
    <cfRule type="expression" dxfId="958" priority="3808">
      <formula>O83&lt;0</formula>
    </cfRule>
  </conditionalFormatting>
  <conditionalFormatting sqref="P84">
    <cfRule type="colorScale" priority="2567">
      <colorScale>
        <cfvo type="min"/>
        <cfvo type="max"/>
        <color theme="0"/>
        <color theme="0"/>
      </colorScale>
    </cfRule>
    <cfRule type="expression" priority="2568">
      <formula>#REF!</formula>
    </cfRule>
    <cfRule type="expression" dxfId="957" priority="2569">
      <formula>O84&lt;0</formula>
    </cfRule>
  </conditionalFormatting>
  <conditionalFormatting sqref="P85:P91">
    <cfRule type="colorScale" priority="3822">
      <colorScale>
        <cfvo type="min"/>
        <cfvo type="max"/>
        <color theme="0"/>
        <color theme="0"/>
      </colorScale>
    </cfRule>
    <cfRule type="expression" priority="3823">
      <formula>$F$20</formula>
    </cfRule>
    <cfRule type="expression" dxfId="956" priority="3824">
      <formula>O85&lt;0</formula>
    </cfRule>
  </conditionalFormatting>
  <conditionalFormatting sqref="P83 P92 P103 P107">
    <cfRule type="colorScale" priority="3806">
      <colorScale>
        <cfvo type="min"/>
        <cfvo type="max"/>
        <color theme="0"/>
        <color theme="0"/>
      </colorScale>
    </cfRule>
  </conditionalFormatting>
  <conditionalFormatting sqref="P93">
    <cfRule type="colorScale" priority="2930">
      <colorScale>
        <cfvo type="min"/>
        <cfvo type="max"/>
        <color theme="0"/>
        <color theme="0"/>
      </colorScale>
    </cfRule>
    <cfRule type="expression" priority="2931">
      <formula>#REF!</formula>
    </cfRule>
    <cfRule type="expression" dxfId="955" priority="2932">
      <formula>O93&lt;0</formula>
    </cfRule>
  </conditionalFormatting>
  <conditionalFormatting sqref="P94:P102">
    <cfRule type="colorScale" priority="3826">
      <colorScale>
        <cfvo type="min"/>
        <cfvo type="max"/>
        <color theme="0"/>
        <color theme="0"/>
      </colorScale>
    </cfRule>
    <cfRule type="expression" priority="3827">
      <formula>$F$20</formula>
    </cfRule>
    <cfRule type="expression" dxfId="954" priority="3828">
      <formula>O94&lt;0</formula>
    </cfRule>
  </conditionalFormatting>
  <conditionalFormatting sqref="P104">
    <cfRule type="colorScale" priority="2906">
      <colorScale>
        <cfvo type="min"/>
        <cfvo type="max"/>
        <color theme="0"/>
        <color theme="0"/>
      </colorScale>
    </cfRule>
    <cfRule type="expression" priority="2907">
      <formula>#REF!</formula>
    </cfRule>
    <cfRule type="expression" dxfId="953" priority="2908">
      <formula>O104&lt;0</formula>
    </cfRule>
  </conditionalFormatting>
  <conditionalFormatting sqref="P105:P106">
    <cfRule type="colorScale" priority="3830">
      <colorScale>
        <cfvo type="min"/>
        <cfvo type="max"/>
        <color theme="0"/>
        <color theme="0"/>
      </colorScale>
    </cfRule>
    <cfRule type="expression" priority="3831">
      <formula>$F$20</formula>
    </cfRule>
    <cfRule type="expression" dxfId="952" priority="3832">
      <formula>O105&lt;0</formula>
    </cfRule>
  </conditionalFormatting>
  <conditionalFormatting sqref="P110">
    <cfRule type="colorScale" priority="3834">
      <colorScale>
        <cfvo type="min"/>
        <cfvo type="max"/>
        <color theme="0"/>
        <color theme="0"/>
      </colorScale>
    </cfRule>
    <cfRule type="expression" dxfId="951" priority="3836">
      <formula>O110&lt;0</formula>
    </cfRule>
  </conditionalFormatting>
  <conditionalFormatting sqref="P110:P111">
    <cfRule type="expression" priority="2506">
      <formula>$F$20</formula>
    </cfRule>
  </conditionalFormatting>
  <conditionalFormatting sqref="P111">
    <cfRule type="colorScale" priority="2505">
      <colorScale>
        <cfvo type="min"/>
        <cfvo type="max"/>
        <color theme="0"/>
        <color theme="0"/>
      </colorScale>
    </cfRule>
    <cfRule type="expression" dxfId="950" priority="2507">
      <formula>O111&lt;0</formula>
    </cfRule>
  </conditionalFormatting>
  <conditionalFormatting sqref="P117:P123">
    <cfRule type="colorScale" priority="3938">
      <colorScale>
        <cfvo type="min"/>
        <cfvo type="max"/>
        <color theme="0"/>
        <color theme="0"/>
      </colorScale>
    </cfRule>
    <cfRule type="expression" priority="3939">
      <formula>$F$20</formula>
    </cfRule>
    <cfRule type="expression" dxfId="949" priority="3940">
      <formula>O117&lt;0</formula>
    </cfRule>
  </conditionalFormatting>
  <conditionalFormatting sqref="P125">
    <cfRule type="colorScale" priority="2882">
      <colorScale>
        <cfvo type="min"/>
        <cfvo type="max"/>
        <color theme="0"/>
        <color theme="0"/>
      </colorScale>
    </cfRule>
    <cfRule type="expression" priority="2883">
      <formula>#REF!</formula>
    </cfRule>
    <cfRule type="expression" dxfId="948" priority="2884">
      <formula>O125&lt;0</formula>
    </cfRule>
  </conditionalFormatting>
  <conditionalFormatting sqref="P125:P135">
    <cfRule type="expression" dxfId="947" priority="2881">
      <formula>IF(P125="Validar","Rojo","Verde")</formula>
    </cfRule>
  </conditionalFormatting>
  <conditionalFormatting sqref="P126:P132">
    <cfRule type="colorScale" priority="3942">
      <colorScale>
        <cfvo type="min"/>
        <cfvo type="max"/>
        <color theme="0"/>
        <color theme="0"/>
      </colorScale>
    </cfRule>
    <cfRule type="expression" dxfId="946" priority="3944">
      <formula>O126&lt;0</formula>
    </cfRule>
  </conditionalFormatting>
  <conditionalFormatting sqref="P126:P134">
    <cfRule type="expression" priority="3943">
      <formula>$F$20</formula>
    </cfRule>
  </conditionalFormatting>
  <conditionalFormatting sqref="P133:P134">
    <cfRule type="colorScale" priority="3946">
      <colorScale>
        <cfvo type="min"/>
        <cfvo type="max"/>
        <color theme="0"/>
        <color theme="0"/>
      </colorScale>
    </cfRule>
    <cfRule type="expression" dxfId="945" priority="3948">
      <formula>O133&lt;0</formula>
    </cfRule>
  </conditionalFormatting>
  <conditionalFormatting sqref="P135">
    <cfRule type="colorScale" priority="3930">
      <colorScale>
        <cfvo type="min"/>
        <cfvo type="max"/>
        <color theme="0"/>
        <color theme="0"/>
      </colorScale>
    </cfRule>
    <cfRule type="expression" priority="3931">
      <formula>$F$24</formula>
    </cfRule>
    <cfRule type="expression" dxfId="944" priority="3932">
      <formula>O135&lt;0</formula>
    </cfRule>
  </conditionalFormatting>
  <conditionalFormatting sqref="P83:Q83 P92:Q92 P103:Q103 P107:Q107">
    <cfRule type="expression" priority="3807">
      <formula>$F$24</formula>
    </cfRule>
  </conditionalFormatting>
  <conditionalFormatting sqref="P110:R111">
    <cfRule type="expression" dxfId="943" priority="2479">
      <formula>IF(P110="Validar","Rojo","Verde")</formula>
    </cfRule>
  </conditionalFormatting>
  <conditionalFormatting sqref="P117:R123">
    <cfRule type="expression" dxfId="942" priority="2633">
      <formula>IF(P117="Validar","Rojo","Verde")</formula>
    </cfRule>
  </conditionalFormatting>
  <conditionalFormatting sqref="Q41:Q66">
    <cfRule type="colorScale" priority="3362">
      <colorScale>
        <cfvo type="min"/>
        <cfvo type="max"/>
        <color theme="0"/>
        <color theme="0"/>
      </colorScale>
    </cfRule>
    <cfRule type="expression" dxfId="941" priority="3364">
      <formula>P41&lt;0</formula>
    </cfRule>
  </conditionalFormatting>
  <conditionalFormatting sqref="Q41:Q67">
    <cfRule type="expression" priority="3207">
      <formula>#REF!</formula>
    </cfRule>
  </conditionalFormatting>
  <conditionalFormatting sqref="Q41:Q68">
    <cfRule type="expression" dxfId="940" priority="3205">
      <formula>IF(Q41="Validar","Rojo","Verde")</formula>
    </cfRule>
  </conditionalFormatting>
  <conditionalFormatting sqref="Q67">
    <cfRule type="colorScale" priority="3206">
      <colorScale>
        <cfvo type="min"/>
        <cfvo type="max"/>
        <color theme="0"/>
        <color theme="0"/>
      </colorScale>
    </cfRule>
    <cfRule type="expression" dxfId="939" priority="3208">
      <formula>P67&lt;0</formula>
    </cfRule>
  </conditionalFormatting>
  <conditionalFormatting sqref="Q68 Q83 Q92 Q103 Q107">
    <cfRule type="expression" dxfId="938" priority="3812">
      <formula>P68&lt;0</formula>
    </cfRule>
  </conditionalFormatting>
  <conditionalFormatting sqref="Q68">
    <cfRule type="expression" priority="3811">
      <formula>$F$24</formula>
    </cfRule>
  </conditionalFormatting>
  <conditionalFormatting sqref="Q70">
    <cfRule type="colorScale" priority="3358">
      <colorScale>
        <cfvo type="min"/>
        <cfvo type="max"/>
        <color theme="0"/>
        <color theme="0"/>
      </colorScale>
    </cfRule>
    <cfRule type="expression" dxfId="937" priority="3360">
      <formula>P70&lt;0</formula>
    </cfRule>
  </conditionalFormatting>
  <conditionalFormatting sqref="Q70:Q82">
    <cfRule type="expression" priority="3355">
      <formula>#REF!</formula>
    </cfRule>
  </conditionalFormatting>
  <conditionalFormatting sqref="Q70:Q83">
    <cfRule type="expression" dxfId="936" priority="3353">
      <formula>IF(Q70="Validar","Rojo","Verde")</formula>
    </cfRule>
  </conditionalFormatting>
  <conditionalFormatting sqref="Q71:Q79">
    <cfRule type="colorScale" priority="3354">
      <colorScale>
        <cfvo type="min"/>
        <cfvo type="max"/>
        <color theme="0"/>
        <color theme="0"/>
      </colorScale>
    </cfRule>
    <cfRule type="expression" dxfId="935" priority="3356">
      <formula>P71&lt;0</formula>
    </cfRule>
  </conditionalFormatting>
  <conditionalFormatting sqref="Q80:Q82">
    <cfRule type="colorScale" priority="3818">
      <colorScale>
        <cfvo type="min"/>
        <cfvo type="max"/>
        <color theme="0"/>
        <color theme="0"/>
      </colorScale>
    </cfRule>
    <cfRule type="expression" dxfId="934" priority="3820">
      <formula>P80&lt;0</formula>
    </cfRule>
  </conditionalFormatting>
  <conditionalFormatting sqref="Q68 Q83 Q92 Q103 Q107">
    <cfRule type="colorScale" priority="3810">
      <colorScale>
        <cfvo type="min"/>
        <cfvo type="max"/>
        <color theme="0"/>
        <color theme="0"/>
      </colorScale>
    </cfRule>
  </conditionalFormatting>
  <conditionalFormatting sqref="Q85">
    <cfRule type="colorScale" priority="3350">
      <colorScale>
        <cfvo type="min"/>
        <cfvo type="max"/>
        <color theme="0"/>
        <color theme="0"/>
      </colorScale>
    </cfRule>
    <cfRule type="expression" dxfId="933" priority="3352">
      <formula>P85&lt;0</formula>
    </cfRule>
  </conditionalFormatting>
  <conditionalFormatting sqref="Q85:Q91">
    <cfRule type="expression" priority="3347">
      <formula>#REF!</formula>
    </cfRule>
  </conditionalFormatting>
  <conditionalFormatting sqref="Q85:Q92">
    <cfRule type="expression" dxfId="932" priority="3345">
      <formula>IF(Q85="Validar","Rojo","Verde")</formula>
    </cfRule>
  </conditionalFormatting>
  <conditionalFormatting sqref="Q86:Q91">
    <cfRule type="colorScale" priority="3346">
      <colorScale>
        <cfvo type="min"/>
        <cfvo type="max"/>
        <color theme="0"/>
        <color theme="0"/>
      </colorScale>
    </cfRule>
    <cfRule type="expression" dxfId="931" priority="3348">
      <formula>P86&lt;0</formula>
    </cfRule>
  </conditionalFormatting>
  <conditionalFormatting sqref="Q94">
    <cfRule type="colorScale" priority="3342">
      <colorScale>
        <cfvo type="min"/>
        <cfvo type="max"/>
        <color theme="0"/>
        <color theme="0"/>
      </colorScale>
    </cfRule>
    <cfRule type="expression" dxfId="930" priority="3344">
      <formula>P94&lt;0</formula>
    </cfRule>
  </conditionalFormatting>
  <conditionalFormatting sqref="Q94:Q102">
    <cfRule type="expression" priority="3331">
      <formula>#REF!</formula>
    </cfRule>
  </conditionalFormatting>
  <conditionalFormatting sqref="Q94:Q103">
    <cfRule type="expression" dxfId="929" priority="3329">
      <formula>IF(Q94="Validar","Rojo","Verde")</formula>
    </cfRule>
  </conditionalFormatting>
  <conditionalFormatting sqref="Q95:Q100">
    <cfRule type="colorScale" priority="3338">
      <colorScale>
        <cfvo type="min"/>
        <cfvo type="max"/>
        <color theme="0"/>
        <color theme="0"/>
      </colorScale>
    </cfRule>
    <cfRule type="expression" dxfId="928" priority="3340">
      <formula>P95&lt;0</formula>
    </cfRule>
  </conditionalFormatting>
  <conditionalFormatting sqref="Q101">
    <cfRule type="colorScale" priority="3334">
      <colorScale>
        <cfvo type="min"/>
        <cfvo type="max"/>
        <color theme="0"/>
        <color theme="0"/>
      </colorScale>
    </cfRule>
    <cfRule type="expression" dxfId="927" priority="3336">
      <formula>P101&lt;0</formula>
    </cfRule>
  </conditionalFormatting>
  <conditionalFormatting sqref="Q102">
    <cfRule type="colorScale" priority="3330">
      <colorScale>
        <cfvo type="min"/>
        <cfvo type="max"/>
        <color theme="0"/>
        <color theme="0"/>
      </colorScale>
    </cfRule>
    <cfRule type="expression" dxfId="926" priority="3332">
      <formula>P102&lt;0</formula>
    </cfRule>
  </conditionalFormatting>
  <conditionalFormatting sqref="Q105">
    <cfRule type="colorScale" priority="3326">
      <colorScale>
        <cfvo type="min"/>
        <cfvo type="max"/>
        <color theme="0"/>
        <color theme="0"/>
      </colorScale>
    </cfRule>
    <cfRule type="expression" dxfId="925" priority="3328">
      <formula>P105&lt;0</formula>
    </cfRule>
  </conditionalFormatting>
  <conditionalFormatting sqref="Q105:Q106">
    <cfRule type="expression" priority="3323">
      <formula>#REF!</formula>
    </cfRule>
  </conditionalFormatting>
  <conditionalFormatting sqref="Q105:Q107">
    <cfRule type="expression" dxfId="924" priority="3321">
      <formula>IF(Q105="Validar","Rojo","Verde")</formula>
    </cfRule>
  </conditionalFormatting>
  <conditionalFormatting sqref="Q106">
    <cfRule type="colorScale" priority="3322">
      <colorScale>
        <cfvo type="min"/>
        <cfvo type="max"/>
        <color theme="0"/>
        <color theme="0"/>
      </colorScale>
    </cfRule>
    <cfRule type="expression" dxfId="923" priority="3324">
      <formula>P106&lt;0</formula>
    </cfRule>
  </conditionalFormatting>
  <conditionalFormatting sqref="Q110">
    <cfRule type="colorScale" priority="3310">
      <colorScale>
        <cfvo type="min"/>
        <cfvo type="max"/>
        <color theme="0"/>
        <color theme="0"/>
      </colorScale>
    </cfRule>
    <cfRule type="expression" priority="3311">
      <formula>#REF!</formula>
    </cfRule>
    <cfRule type="expression" dxfId="922" priority="3312">
      <formula>P110&lt;0</formula>
    </cfRule>
  </conditionalFormatting>
  <conditionalFormatting sqref="Q111">
    <cfRule type="colorScale" priority="2501">
      <colorScale>
        <cfvo type="min"/>
        <cfvo type="max"/>
        <color theme="0"/>
        <color theme="0"/>
      </colorScale>
    </cfRule>
    <cfRule type="expression" priority="2502">
      <formula>$F$20</formula>
    </cfRule>
    <cfRule type="expression" dxfId="921" priority="2503">
      <formula>P111&lt;0</formula>
    </cfRule>
  </conditionalFormatting>
  <conditionalFormatting sqref="Q117">
    <cfRule type="colorScale" priority="3318">
      <colorScale>
        <cfvo type="min"/>
        <cfvo type="max"/>
        <color theme="0"/>
        <color theme="0"/>
      </colorScale>
    </cfRule>
    <cfRule type="expression" dxfId="920" priority="3320">
      <formula>P117&lt;0</formula>
    </cfRule>
  </conditionalFormatting>
  <conditionalFormatting sqref="Q118:Q123">
    <cfRule type="colorScale" priority="3314">
      <colorScale>
        <cfvo type="min"/>
        <cfvo type="max"/>
        <color theme="0"/>
        <color theme="0"/>
      </colorScale>
    </cfRule>
    <cfRule type="expression" dxfId="919" priority="3316">
      <formula>P118&lt;0</formula>
    </cfRule>
  </conditionalFormatting>
  <conditionalFormatting sqref="Q126:Q135">
    <cfRule type="expression" dxfId="918" priority="3933">
      <formula>IF(Q126="Validar","Rojo","Verde")</formula>
    </cfRule>
    <cfRule type="colorScale" priority="3934">
      <colorScale>
        <cfvo type="min"/>
        <cfvo type="max"/>
        <color theme="0"/>
        <color theme="0"/>
      </colorScale>
    </cfRule>
    <cfRule type="expression" priority="3935">
      <formula>$F$24</formula>
    </cfRule>
    <cfRule type="expression" dxfId="917" priority="3936">
      <formula>P126&lt;0</formula>
    </cfRule>
  </conditionalFormatting>
  <conditionalFormatting sqref="Q117:R123">
    <cfRule type="expression" priority="2635">
      <formula>#REF!</formula>
    </cfRule>
  </conditionalFormatting>
  <conditionalFormatting sqref="R6">
    <cfRule type="colorScale" priority="2670">
      <colorScale>
        <cfvo type="min"/>
        <cfvo type="max"/>
        <color theme="0"/>
        <color theme="0"/>
      </colorScale>
    </cfRule>
    <cfRule type="expression" dxfId="916" priority="2672">
      <formula>Q6&lt;0</formula>
    </cfRule>
  </conditionalFormatting>
  <conditionalFormatting sqref="R6:R17">
    <cfRule type="expression" dxfId="915" priority="2621">
      <formula>IF(R6="Validar","Rojo","Verde")</formula>
    </cfRule>
    <cfRule type="expression" priority="2623">
      <formula>#REF!</formula>
    </cfRule>
  </conditionalFormatting>
  <conditionalFormatting sqref="R7:R10">
    <cfRule type="colorScale" priority="2686">
      <colorScale>
        <cfvo type="min"/>
        <cfvo type="max"/>
        <color theme="0"/>
        <color theme="0"/>
      </colorScale>
    </cfRule>
    <cfRule type="expression" dxfId="914" priority="2688">
      <formula>Q7&lt;0</formula>
    </cfRule>
  </conditionalFormatting>
  <conditionalFormatting sqref="R11">
    <cfRule type="colorScale" priority="2626">
      <colorScale>
        <cfvo type="min"/>
        <cfvo type="max"/>
        <color theme="0"/>
        <color theme="0"/>
      </colorScale>
    </cfRule>
    <cfRule type="expression" dxfId="913" priority="2628">
      <formula>Q11&lt;0</formula>
    </cfRule>
  </conditionalFormatting>
  <conditionalFormatting sqref="R12:R15">
    <cfRule type="colorScale" priority="2682">
      <colorScale>
        <cfvo type="min"/>
        <cfvo type="max"/>
        <color theme="0"/>
        <color theme="0"/>
      </colorScale>
    </cfRule>
    <cfRule type="expression" dxfId="912" priority="2684">
      <formula>Q12&lt;0</formula>
    </cfRule>
  </conditionalFormatting>
  <conditionalFormatting sqref="R16">
    <cfRule type="colorScale" priority="2622">
      <colorScale>
        <cfvo type="min"/>
        <cfvo type="max"/>
        <color theme="0"/>
        <color theme="0"/>
      </colorScale>
    </cfRule>
    <cfRule type="expression" dxfId="911" priority="2624">
      <formula>Q16&lt;0</formula>
    </cfRule>
  </conditionalFormatting>
  <conditionalFormatting sqref="R17">
    <cfRule type="colorScale" priority="2678">
      <colorScale>
        <cfvo type="min"/>
        <cfvo type="max"/>
        <color theme="0"/>
        <color theme="0"/>
      </colorScale>
    </cfRule>
    <cfRule type="expression" dxfId="910" priority="2680">
      <formula>Q17&lt;0</formula>
    </cfRule>
  </conditionalFormatting>
  <conditionalFormatting sqref="R19">
    <cfRule type="colorScale" priority="2618">
      <colorScale>
        <cfvo type="min"/>
        <cfvo type="max"/>
        <color theme="0"/>
        <color theme="0"/>
      </colorScale>
    </cfRule>
    <cfRule type="expression" dxfId="909" priority="2620">
      <formula>Q19&lt;0</formula>
    </cfRule>
  </conditionalFormatting>
  <conditionalFormatting sqref="R19:R20">
    <cfRule type="expression" dxfId="908" priority="2617">
      <formula>IF(R19="Validar","Rojo","Verde")</formula>
    </cfRule>
    <cfRule type="expression" priority="2619">
      <formula>#REF!</formula>
    </cfRule>
  </conditionalFormatting>
  <conditionalFormatting sqref="R20">
    <cfRule type="colorScale" priority="2674">
      <colorScale>
        <cfvo type="min"/>
        <cfvo type="max"/>
        <color theme="0"/>
        <color theme="0"/>
      </colorScale>
    </cfRule>
    <cfRule type="expression" dxfId="907" priority="2676">
      <formula>Q20&lt;0</formula>
    </cfRule>
  </conditionalFormatting>
  <conditionalFormatting sqref="R24">
    <cfRule type="colorScale" priority="2614">
      <colorScale>
        <cfvo type="min"/>
        <cfvo type="max"/>
        <color theme="0"/>
        <color theme="0"/>
      </colorScale>
    </cfRule>
    <cfRule type="expression" dxfId="906" priority="2616">
      <formula>Q24&lt;0</formula>
    </cfRule>
  </conditionalFormatting>
  <conditionalFormatting sqref="R24:R25">
    <cfRule type="expression" dxfId="905" priority="2613">
      <formula>IF(R24="Validar","Rojo","Verde")</formula>
    </cfRule>
    <cfRule type="expression" priority="2615">
      <formula>#REF!</formula>
    </cfRule>
  </conditionalFormatting>
  <conditionalFormatting sqref="R25">
    <cfRule type="colorScale" priority="2666">
      <colorScale>
        <cfvo type="min"/>
        <cfvo type="max"/>
        <color theme="0"/>
        <color theme="0"/>
      </colorScale>
    </cfRule>
    <cfRule type="expression" dxfId="904" priority="2668">
      <formula>Q25&lt;0</formula>
    </cfRule>
  </conditionalFormatting>
  <conditionalFormatting sqref="R27">
    <cfRule type="colorScale" priority="2610">
      <colorScale>
        <cfvo type="min"/>
        <cfvo type="max"/>
        <color theme="0"/>
        <color theme="0"/>
      </colorScale>
    </cfRule>
    <cfRule type="expression" dxfId="903" priority="2612">
      <formula>Q27&lt;0</formula>
    </cfRule>
  </conditionalFormatting>
  <conditionalFormatting sqref="R27:R28">
    <cfRule type="expression" dxfId="902" priority="2609">
      <formula>IF(R27="Validar","Rojo","Verde")</formula>
    </cfRule>
    <cfRule type="expression" priority="2611">
      <formula>#REF!</formula>
    </cfRule>
  </conditionalFormatting>
  <conditionalFormatting sqref="R28">
    <cfRule type="colorScale" priority="2662">
      <colorScale>
        <cfvo type="min"/>
        <cfvo type="max"/>
        <color theme="0"/>
        <color theme="0"/>
      </colorScale>
    </cfRule>
    <cfRule type="expression" dxfId="901" priority="2664">
      <formula>Q28&lt;0</formula>
    </cfRule>
  </conditionalFormatting>
  <conditionalFormatting sqref="R30">
    <cfRule type="colorScale" priority="2606">
      <colorScale>
        <cfvo type="min"/>
        <cfvo type="max"/>
        <color theme="0"/>
        <color theme="0"/>
      </colorScale>
    </cfRule>
    <cfRule type="expression" dxfId="900" priority="2608">
      <formula>Q30&lt;0</formula>
    </cfRule>
  </conditionalFormatting>
  <conditionalFormatting sqref="R30:R31">
    <cfRule type="expression" dxfId="899" priority="2605">
      <formula>IF(R30="Validar","Rojo","Verde")</formula>
    </cfRule>
    <cfRule type="expression" priority="2607">
      <formula>#REF!</formula>
    </cfRule>
  </conditionalFormatting>
  <conditionalFormatting sqref="R31">
    <cfRule type="colorScale" priority="2658">
      <colorScale>
        <cfvo type="min"/>
        <cfvo type="max"/>
        <color theme="0"/>
        <color theme="0"/>
      </colorScale>
    </cfRule>
    <cfRule type="expression" dxfId="898" priority="2660">
      <formula>Q31&lt;0</formula>
    </cfRule>
  </conditionalFormatting>
  <conditionalFormatting sqref="R40">
    <cfRule type="colorScale" priority="2602">
      <colorScale>
        <cfvo type="min"/>
        <cfvo type="max"/>
        <color theme="0"/>
        <color theme="0"/>
      </colorScale>
    </cfRule>
    <cfRule type="expression" dxfId="897" priority="2604">
      <formula>Q40&lt;0</formula>
    </cfRule>
  </conditionalFormatting>
  <conditionalFormatting sqref="R40:R67">
    <cfRule type="expression" dxfId="896" priority="2601">
      <formula>IF(R40="Validar","Rojo","Verde")</formula>
    </cfRule>
    <cfRule type="expression" priority="2603">
      <formula>#REF!</formula>
    </cfRule>
  </conditionalFormatting>
  <conditionalFormatting sqref="R41:R67">
    <cfRule type="colorScale" priority="2654">
      <colorScale>
        <cfvo type="min"/>
        <cfvo type="max"/>
        <color theme="0"/>
        <color theme="0"/>
      </colorScale>
    </cfRule>
    <cfRule type="expression" dxfId="895" priority="2656">
      <formula>Q41&lt;0</formula>
    </cfRule>
  </conditionalFormatting>
  <conditionalFormatting sqref="R69">
    <cfRule type="colorScale" priority="2598">
      <colorScale>
        <cfvo type="min"/>
        <cfvo type="max"/>
        <color theme="0"/>
        <color theme="0"/>
      </colorScale>
    </cfRule>
    <cfRule type="expression" dxfId="894" priority="2600">
      <formula>Q69&lt;0</formula>
    </cfRule>
  </conditionalFormatting>
  <conditionalFormatting sqref="R69:R82">
    <cfRule type="expression" dxfId="893" priority="2597">
      <formula>IF(R69="Validar","Rojo","Verde")</formula>
    </cfRule>
    <cfRule type="expression" priority="2599">
      <formula>#REF!</formula>
    </cfRule>
  </conditionalFormatting>
  <conditionalFormatting sqref="R70:R82">
    <cfRule type="colorScale" priority="2690">
      <colorScale>
        <cfvo type="min"/>
        <cfvo type="max"/>
        <color theme="0"/>
        <color theme="0"/>
      </colorScale>
    </cfRule>
    <cfRule type="expression" dxfId="892" priority="2692">
      <formula>Q70&lt;0</formula>
    </cfRule>
  </conditionalFormatting>
  <conditionalFormatting sqref="R84">
    <cfRule type="colorScale" priority="2546">
      <colorScale>
        <cfvo type="min"/>
        <cfvo type="max"/>
        <color theme="0"/>
        <color theme="0"/>
      </colorScale>
    </cfRule>
    <cfRule type="expression" dxfId="891" priority="2548">
      <formula>Q84&lt;0</formula>
    </cfRule>
  </conditionalFormatting>
  <conditionalFormatting sqref="R84:R91">
    <cfRule type="expression" dxfId="890" priority="2545">
      <formula>IF(R84="Validar","Rojo","Verde")</formula>
    </cfRule>
    <cfRule type="expression" priority="2547">
      <formula>#REF!</formula>
    </cfRule>
  </conditionalFormatting>
  <conditionalFormatting sqref="R85:R91">
    <cfRule type="colorScale" priority="2650">
      <colorScale>
        <cfvo type="min"/>
        <cfvo type="max"/>
        <color theme="0"/>
        <color theme="0"/>
      </colorScale>
    </cfRule>
    <cfRule type="expression" dxfId="889" priority="2652">
      <formula>Q85&lt;0</formula>
    </cfRule>
  </conditionalFormatting>
  <conditionalFormatting sqref="R93">
    <cfRule type="colorScale" priority="2594">
      <colorScale>
        <cfvo type="min"/>
        <cfvo type="max"/>
        <color theme="0"/>
        <color theme="0"/>
      </colorScale>
    </cfRule>
    <cfRule type="expression" dxfId="888" priority="2596">
      <formula>Q93&lt;0</formula>
    </cfRule>
  </conditionalFormatting>
  <conditionalFormatting sqref="R93:R102">
    <cfRule type="expression" dxfId="887" priority="2593">
      <formula>IF(R93="Validar","Rojo","Verde")</formula>
    </cfRule>
    <cfRule type="expression" priority="2595">
      <formula>#REF!</formula>
    </cfRule>
  </conditionalFormatting>
  <conditionalFormatting sqref="R94:R102">
    <cfRule type="colorScale" priority="2646">
      <colorScale>
        <cfvo type="min"/>
        <cfvo type="max"/>
        <color theme="0"/>
        <color theme="0"/>
      </colorScale>
    </cfRule>
    <cfRule type="expression" dxfId="886" priority="2648">
      <formula>Q94&lt;0</formula>
    </cfRule>
  </conditionalFormatting>
  <conditionalFormatting sqref="R104">
    <cfRule type="colorScale" priority="2590">
      <colorScale>
        <cfvo type="min"/>
        <cfvo type="max"/>
        <color theme="0"/>
        <color theme="0"/>
      </colorScale>
    </cfRule>
    <cfRule type="expression" dxfId="885" priority="2592">
      <formula>Q104&lt;0</formula>
    </cfRule>
  </conditionalFormatting>
  <conditionalFormatting sqref="R104:R106">
    <cfRule type="expression" dxfId="884" priority="2589">
      <formula>IF(R104="Validar","Rojo","Verde")</formula>
    </cfRule>
    <cfRule type="expression" priority="2591">
      <formula>#REF!</formula>
    </cfRule>
  </conditionalFormatting>
  <conditionalFormatting sqref="R105:R106">
    <cfRule type="colorScale" priority="2642">
      <colorScale>
        <cfvo type="min"/>
        <cfvo type="max"/>
        <color theme="0"/>
        <color theme="0"/>
      </colorScale>
    </cfRule>
    <cfRule type="expression" dxfId="883" priority="2644">
      <formula>Q105&lt;0</formula>
    </cfRule>
  </conditionalFormatting>
  <conditionalFormatting sqref="R110">
    <cfRule type="colorScale" priority="2638">
      <colorScale>
        <cfvo type="min"/>
        <cfvo type="max"/>
        <color theme="0"/>
        <color theme="0"/>
      </colorScale>
    </cfRule>
    <cfRule type="expression" dxfId="882" priority="2640">
      <formula>Q110&lt;0</formula>
    </cfRule>
  </conditionalFormatting>
  <conditionalFormatting sqref="R110:R111">
    <cfRule type="expression" priority="2481">
      <formula>#REF!</formula>
    </cfRule>
  </conditionalFormatting>
  <conditionalFormatting sqref="R111">
    <cfRule type="colorScale" priority="2480">
      <colorScale>
        <cfvo type="min"/>
        <cfvo type="max"/>
        <color theme="0"/>
        <color theme="0"/>
      </colorScale>
    </cfRule>
    <cfRule type="expression" dxfId="881" priority="2482">
      <formula>Q111&lt;0</formula>
    </cfRule>
  </conditionalFormatting>
  <conditionalFormatting sqref="R117:R123">
    <cfRule type="colorScale" priority="2634">
      <colorScale>
        <cfvo type="min"/>
        <cfvo type="max"/>
        <color theme="0"/>
        <color theme="0"/>
      </colorScale>
    </cfRule>
    <cfRule type="expression" dxfId="880" priority="2636">
      <formula>Q117&lt;0</formula>
    </cfRule>
  </conditionalFormatting>
  <conditionalFormatting sqref="R125">
    <cfRule type="colorScale" priority="2586">
      <colorScale>
        <cfvo type="min"/>
        <cfvo type="max"/>
        <color theme="0"/>
        <color theme="0"/>
      </colorScale>
    </cfRule>
    <cfRule type="expression" dxfId="879" priority="2588">
      <formula>Q125&lt;0</formula>
    </cfRule>
  </conditionalFormatting>
  <conditionalFormatting sqref="R125:R134">
    <cfRule type="expression" dxfId="878" priority="2585">
      <formula>IF(R125="Validar","Rojo","Verde")</formula>
    </cfRule>
    <cfRule type="expression" priority="2587">
      <formula>#REF!</formula>
    </cfRule>
  </conditionalFormatting>
  <conditionalFormatting sqref="R126:R134">
    <cfRule type="colorScale" priority="2630">
      <colorScale>
        <cfvo type="min"/>
        <cfvo type="max"/>
        <color theme="0"/>
        <color theme="0"/>
      </colorScale>
    </cfRule>
    <cfRule type="expression" dxfId="877" priority="2632">
      <formula>Q126&lt;0</formula>
    </cfRule>
  </conditionalFormatting>
  <conditionalFormatting sqref="T6:T10">
    <cfRule type="colorScale" priority="3306">
      <colorScale>
        <cfvo type="min"/>
        <cfvo type="max"/>
        <color theme="0"/>
        <color theme="0"/>
      </colorScale>
    </cfRule>
    <cfRule type="expression" dxfId="876" priority="3308">
      <formula>S6&lt;0</formula>
    </cfRule>
  </conditionalFormatting>
  <conditionalFormatting sqref="T6:T21">
    <cfRule type="expression" dxfId="875" priority="3069">
      <formula>IF(T6="Validar","Rojo","Verde")</formula>
    </cfRule>
    <cfRule type="expression" priority="3071">
      <formula>#REF!</formula>
    </cfRule>
  </conditionalFormatting>
  <conditionalFormatting sqref="T11">
    <cfRule type="colorScale" priority="3118">
      <colorScale>
        <cfvo type="min"/>
        <cfvo type="max"/>
        <color theme="0"/>
        <color theme="0"/>
      </colorScale>
    </cfRule>
    <cfRule type="expression" dxfId="874" priority="3120">
      <formula>S11&lt;0</formula>
    </cfRule>
  </conditionalFormatting>
  <conditionalFormatting sqref="T12:T15">
    <cfRule type="colorScale" priority="3302">
      <colorScale>
        <cfvo type="min"/>
        <cfvo type="max"/>
        <color theme="0"/>
        <color theme="0"/>
      </colorScale>
    </cfRule>
    <cfRule type="expression" dxfId="873" priority="3304">
      <formula>S12&lt;0</formula>
    </cfRule>
  </conditionalFormatting>
  <conditionalFormatting sqref="T16">
    <cfRule type="colorScale" priority="3094">
      <colorScale>
        <cfvo type="min"/>
        <cfvo type="max"/>
        <color theme="0"/>
        <color theme="0"/>
      </colorScale>
    </cfRule>
    <cfRule type="expression" dxfId="872" priority="3096">
      <formula>S16&lt;0</formula>
    </cfRule>
  </conditionalFormatting>
  <conditionalFormatting sqref="T17:T18">
    <cfRule type="colorScale" priority="3298">
      <colorScale>
        <cfvo type="min"/>
        <cfvo type="max"/>
        <color theme="0"/>
        <color theme="0"/>
      </colorScale>
    </cfRule>
    <cfRule type="expression" dxfId="871" priority="3300">
      <formula>S17&lt;0</formula>
    </cfRule>
  </conditionalFormatting>
  <conditionalFormatting sqref="T19">
    <cfRule type="colorScale" priority="3070">
      <colorScale>
        <cfvo type="min"/>
        <cfvo type="max"/>
        <color theme="0"/>
        <color theme="0"/>
      </colorScale>
    </cfRule>
    <cfRule type="expression" dxfId="870" priority="3072">
      <formula>S19&lt;0</formula>
    </cfRule>
  </conditionalFormatting>
  <conditionalFormatting sqref="T20:T21">
    <cfRule type="colorScale" priority="3294">
      <colorScale>
        <cfvo type="min"/>
        <cfvo type="max"/>
        <color theme="0"/>
        <color theme="0"/>
      </colorScale>
    </cfRule>
    <cfRule type="expression" dxfId="869" priority="3296">
      <formula>S20&lt;0</formula>
    </cfRule>
  </conditionalFormatting>
  <conditionalFormatting sqref="T24">
    <cfRule type="colorScale" priority="3046">
      <colorScale>
        <cfvo type="min"/>
        <cfvo type="max"/>
        <color theme="0"/>
        <color theme="0"/>
      </colorScale>
    </cfRule>
    <cfRule type="expression" dxfId="868" priority="3048">
      <formula>S24&lt;0</formula>
    </cfRule>
  </conditionalFormatting>
  <conditionalFormatting sqref="T24:T32">
    <cfRule type="expression" dxfId="867" priority="2997">
      <formula>IF(T24="Validar","Rojo","Verde")</formula>
    </cfRule>
    <cfRule type="expression" priority="2999">
      <formula>#REF!</formula>
    </cfRule>
  </conditionalFormatting>
  <conditionalFormatting sqref="T25">
    <cfRule type="colorScale" priority="3290">
      <colorScale>
        <cfvo type="min"/>
        <cfvo type="max"/>
        <color theme="0"/>
        <color theme="0"/>
      </colorScale>
    </cfRule>
    <cfRule type="expression" dxfId="866" priority="3292">
      <formula>S25&lt;0</formula>
    </cfRule>
  </conditionalFormatting>
  <conditionalFormatting sqref="T26">
    <cfRule type="colorScale" priority="3286">
      <colorScale>
        <cfvo type="min"/>
        <cfvo type="max"/>
        <color theme="0"/>
        <color theme="0"/>
      </colorScale>
    </cfRule>
    <cfRule type="expression" dxfId="865" priority="3288">
      <formula>S26&lt;0</formula>
    </cfRule>
  </conditionalFormatting>
  <conditionalFormatting sqref="T27">
    <cfRule type="colorScale" priority="3022">
      <colorScale>
        <cfvo type="min"/>
        <cfvo type="max"/>
        <color theme="0"/>
        <color theme="0"/>
      </colorScale>
    </cfRule>
    <cfRule type="expression" dxfId="864" priority="3024">
      <formula>S27&lt;0</formula>
    </cfRule>
  </conditionalFormatting>
  <conditionalFormatting sqref="T28">
    <cfRule type="colorScale" priority="3282">
      <colorScale>
        <cfvo type="min"/>
        <cfvo type="max"/>
        <color theme="0"/>
        <color theme="0"/>
      </colorScale>
    </cfRule>
    <cfRule type="expression" dxfId="863" priority="3284">
      <formula>S28&lt;0</formula>
    </cfRule>
  </conditionalFormatting>
  <conditionalFormatting sqref="T29">
    <cfRule type="colorScale" priority="3278">
      <colorScale>
        <cfvo type="min"/>
        <cfvo type="max"/>
        <color theme="0"/>
        <color theme="0"/>
      </colorScale>
    </cfRule>
    <cfRule type="expression" dxfId="862" priority="3280">
      <formula>S29&lt;0</formula>
    </cfRule>
  </conditionalFormatting>
  <conditionalFormatting sqref="T30">
    <cfRule type="colorScale" priority="2998">
      <colorScale>
        <cfvo type="min"/>
        <cfvo type="max"/>
        <color theme="0"/>
        <color theme="0"/>
      </colorScale>
    </cfRule>
    <cfRule type="expression" dxfId="861" priority="3000">
      <formula>S30&lt;0</formula>
    </cfRule>
  </conditionalFormatting>
  <conditionalFormatting sqref="T31">
    <cfRule type="colorScale" priority="3274">
      <colorScale>
        <cfvo type="min"/>
        <cfvo type="max"/>
        <color theme="0"/>
        <color theme="0"/>
      </colorScale>
    </cfRule>
    <cfRule type="expression" dxfId="860" priority="3276">
      <formula>S31&lt;0</formula>
    </cfRule>
  </conditionalFormatting>
  <conditionalFormatting sqref="T32">
    <cfRule type="colorScale" priority="3270">
      <colorScale>
        <cfvo type="min"/>
        <cfvo type="max"/>
        <color theme="0"/>
        <color theme="0"/>
      </colorScale>
    </cfRule>
    <cfRule type="expression" dxfId="859" priority="3272">
      <formula>S32&lt;0</formula>
    </cfRule>
  </conditionalFormatting>
  <conditionalFormatting sqref="T40">
    <cfRule type="colorScale" priority="2974">
      <colorScale>
        <cfvo type="min"/>
        <cfvo type="max"/>
        <color theme="0"/>
        <color theme="0"/>
      </colorScale>
    </cfRule>
    <cfRule type="expression" priority="2975">
      <formula>#REF!</formula>
    </cfRule>
    <cfRule type="expression" dxfId="858" priority="2976">
      <formula>S40&lt;0</formula>
    </cfRule>
  </conditionalFormatting>
  <conditionalFormatting sqref="T40:T107">
    <cfRule type="expression" dxfId="857" priority="2562">
      <formula>IF(T40="Validar","Rojo","Verde")</formula>
    </cfRule>
  </conditionalFormatting>
  <conditionalFormatting sqref="T41:T68">
    <cfRule type="colorScale" priority="3266">
      <colorScale>
        <cfvo type="min"/>
        <cfvo type="max"/>
        <color theme="0"/>
        <color theme="0"/>
      </colorScale>
    </cfRule>
    <cfRule type="expression" priority="3267">
      <formula>$F$20</formula>
    </cfRule>
    <cfRule type="expression" dxfId="856" priority="3268">
      <formula>S41&lt;0</formula>
    </cfRule>
  </conditionalFormatting>
  <conditionalFormatting sqref="T69">
    <cfRule type="colorScale" priority="2950">
      <colorScale>
        <cfvo type="min"/>
        <cfvo type="max"/>
        <color theme="0"/>
        <color theme="0"/>
      </colorScale>
    </cfRule>
    <cfRule type="expression" priority="2951">
      <formula>#REF!</formula>
    </cfRule>
    <cfRule type="expression" dxfId="855" priority="2952">
      <formula>S69&lt;0</formula>
    </cfRule>
  </conditionalFormatting>
  <conditionalFormatting sqref="T70:T82">
    <cfRule type="colorScale" priority="3846">
      <colorScale>
        <cfvo type="min"/>
        <cfvo type="max"/>
        <color theme="0"/>
        <color theme="0"/>
      </colorScale>
    </cfRule>
    <cfRule type="expression" priority="3847">
      <formula>$F$20</formula>
    </cfRule>
    <cfRule type="expression" dxfId="854" priority="3848">
      <formula>S70&lt;0</formula>
    </cfRule>
  </conditionalFormatting>
  <conditionalFormatting sqref="T83 T92 T103 T107">
    <cfRule type="expression" dxfId="853" priority="3840">
      <formula>S83&lt;0</formula>
    </cfRule>
  </conditionalFormatting>
  <conditionalFormatting sqref="T84">
    <cfRule type="colorScale" priority="2563">
      <colorScale>
        <cfvo type="min"/>
        <cfvo type="max"/>
        <color theme="0"/>
        <color theme="0"/>
      </colorScale>
    </cfRule>
    <cfRule type="expression" priority="2564">
      <formula>#REF!</formula>
    </cfRule>
    <cfRule type="expression" dxfId="852" priority="2565">
      <formula>S84&lt;0</formula>
    </cfRule>
  </conditionalFormatting>
  <conditionalFormatting sqref="T85:T91">
    <cfRule type="colorScale" priority="3854">
      <colorScale>
        <cfvo type="min"/>
        <cfvo type="max"/>
        <color theme="0"/>
        <color theme="0"/>
      </colorScale>
    </cfRule>
    <cfRule type="expression" priority="3855">
      <formula>$F$20</formula>
    </cfRule>
    <cfRule type="expression" dxfId="851" priority="3856">
      <formula>S85&lt;0</formula>
    </cfRule>
  </conditionalFormatting>
  <conditionalFormatting sqref="T83 T92 T103 T107">
    <cfRule type="colorScale" priority="3838">
      <colorScale>
        <cfvo type="min"/>
        <cfvo type="max"/>
        <color theme="0"/>
        <color theme="0"/>
      </colorScale>
    </cfRule>
  </conditionalFormatting>
  <conditionalFormatting sqref="T93">
    <cfRule type="colorScale" priority="2926">
      <colorScale>
        <cfvo type="min"/>
        <cfvo type="max"/>
        <color theme="0"/>
        <color theme="0"/>
      </colorScale>
    </cfRule>
    <cfRule type="expression" priority="2927">
      <formula>#REF!</formula>
    </cfRule>
    <cfRule type="expression" dxfId="850" priority="2928">
      <formula>S93&lt;0</formula>
    </cfRule>
  </conditionalFormatting>
  <conditionalFormatting sqref="T94:T102">
    <cfRule type="colorScale" priority="3858">
      <colorScale>
        <cfvo type="min"/>
        <cfvo type="max"/>
        <color theme="0"/>
        <color theme="0"/>
      </colorScale>
    </cfRule>
    <cfRule type="expression" priority="3859">
      <formula>$F$20</formula>
    </cfRule>
    <cfRule type="expression" dxfId="849" priority="3860">
      <formula>S94&lt;0</formula>
    </cfRule>
  </conditionalFormatting>
  <conditionalFormatting sqref="T104">
    <cfRule type="colorScale" priority="2902">
      <colorScale>
        <cfvo type="min"/>
        <cfvo type="max"/>
        <color theme="0"/>
        <color theme="0"/>
      </colorScale>
    </cfRule>
    <cfRule type="expression" priority="2903">
      <formula>#REF!</formula>
    </cfRule>
    <cfRule type="expression" dxfId="848" priority="2904">
      <formula>S104&lt;0</formula>
    </cfRule>
  </conditionalFormatting>
  <conditionalFormatting sqref="T105:T106">
    <cfRule type="colorScale" priority="3862">
      <colorScale>
        <cfvo type="min"/>
        <cfvo type="max"/>
        <color theme="0"/>
        <color theme="0"/>
      </colorScale>
    </cfRule>
    <cfRule type="expression" priority="3863">
      <formula>$F$20</formula>
    </cfRule>
    <cfRule type="expression" dxfId="847" priority="3864">
      <formula>S105&lt;0</formula>
    </cfRule>
  </conditionalFormatting>
  <conditionalFormatting sqref="T110">
    <cfRule type="colorScale" priority="3866">
      <colorScale>
        <cfvo type="min"/>
        <cfvo type="max"/>
        <color theme="0"/>
        <color theme="0"/>
      </colorScale>
    </cfRule>
    <cfRule type="expression" dxfId="846" priority="3868">
      <formula>S110&lt;0</formula>
    </cfRule>
  </conditionalFormatting>
  <conditionalFormatting sqref="T110:T111">
    <cfRule type="expression" priority="2498">
      <formula>$F$20</formula>
    </cfRule>
  </conditionalFormatting>
  <conditionalFormatting sqref="T111">
    <cfRule type="colorScale" priority="2497">
      <colorScale>
        <cfvo type="min"/>
        <cfvo type="max"/>
        <color theme="0"/>
        <color theme="0"/>
      </colorScale>
    </cfRule>
    <cfRule type="expression" dxfId="845" priority="2499">
      <formula>S111&lt;0</formula>
    </cfRule>
  </conditionalFormatting>
  <conditionalFormatting sqref="T117:T123">
    <cfRule type="colorScale" priority="3958">
      <colorScale>
        <cfvo type="min"/>
        <cfvo type="max"/>
        <color theme="0"/>
        <color theme="0"/>
      </colorScale>
    </cfRule>
    <cfRule type="expression" priority="3959">
      <formula>$F$20</formula>
    </cfRule>
    <cfRule type="expression" dxfId="844" priority="3960">
      <formula>S117&lt;0</formula>
    </cfRule>
  </conditionalFormatting>
  <conditionalFormatting sqref="T125">
    <cfRule type="colorScale" priority="2878">
      <colorScale>
        <cfvo type="min"/>
        <cfvo type="max"/>
        <color theme="0"/>
        <color theme="0"/>
      </colorScale>
    </cfRule>
    <cfRule type="expression" priority="2879">
      <formula>#REF!</formula>
    </cfRule>
    <cfRule type="expression" dxfId="843" priority="2880">
      <formula>S125&lt;0</formula>
    </cfRule>
  </conditionalFormatting>
  <conditionalFormatting sqref="T125:T135">
    <cfRule type="expression" dxfId="842" priority="2877">
      <formula>IF(T125="Validar","Rojo","Verde")</formula>
    </cfRule>
  </conditionalFormatting>
  <conditionalFormatting sqref="T126:T132">
    <cfRule type="colorScale" priority="3962">
      <colorScale>
        <cfvo type="min"/>
        <cfvo type="max"/>
        <color theme="0"/>
        <color theme="0"/>
      </colorScale>
    </cfRule>
    <cfRule type="expression" dxfId="841" priority="3964">
      <formula>S126&lt;0</formula>
    </cfRule>
  </conditionalFormatting>
  <conditionalFormatting sqref="T126:T134">
    <cfRule type="expression" priority="3963">
      <formula>$F$20</formula>
    </cfRule>
  </conditionalFormatting>
  <conditionalFormatting sqref="T133:T134">
    <cfRule type="colorScale" priority="3966">
      <colorScale>
        <cfvo type="min"/>
        <cfvo type="max"/>
        <color theme="0"/>
        <color theme="0"/>
      </colorScale>
    </cfRule>
    <cfRule type="expression" dxfId="840" priority="3968">
      <formula>S133&lt;0</formula>
    </cfRule>
  </conditionalFormatting>
  <conditionalFormatting sqref="T135">
    <cfRule type="colorScale" priority="3950">
      <colorScale>
        <cfvo type="min"/>
        <cfvo type="max"/>
        <color theme="0"/>
        <color theme="0"/>
      </colorScale>
    </cfRule>
    <cfRule type="expression" priority="3951">
      <formula>$F$24</formula>
    </cfRule>
    <cfRule type="expression" dxfId="839" priority="3952">
      <formula>S135&lt;0</formula>
    </cfRule>
  </conditionalFormatting>
  <conditionalFormatting sqref="T83:U83 T92:U92 T103:U103 T107:U107">
    <cfRule type="expression" priority="3839">
      <formula>$F$24</formula>
    </cfRule>
  </conditionalFormatting>
  <conditionalFormatting sqref="T110:U111">
    <cfRule type="expression" dxfId="838" priority="2492">
      <formula>IF(T110="Validar","Rojo","Verde")</formula>
    </cfRule>
  </conditionalFormatting>
  <conditionalFormatting sqref="T117:U123">
    <cfRule type="expression" dxfId="837" priority="3213">
      <formula>IF(T117="Validar","Rojo","Verde")</formula>
    </cfRule>
  </conditionalFormatting>
  <conditionalFormatting sqref="U41:U67">
    <cfRule type="colorScale" priority="3262">
      <colorScale>
        <cfvo type="min"/>
        <cfvo type="max"/>
        <color theme="0"/>
        <color theme="0"/>
      </colorScale>
    </cfRule>
    <cfRule type="expression" priority="3263">
      <formula>#REF!</formula>
    </cfRule>
    <cfRule type="expression" dxfId="836" priority="3264">
      <formula>T41&lt;0</formula>
    </cfRule>
  </conditionalFormatting>
  <conditionalFormatting sqref="U41:U68">
    <cfRule type="expression" dxfId="835" priority="3261">
      <formula>IF(U41="Validar","Rojo","Verde")</formula>
    </cfRule>
  </conditionalFormatting>
  <conditionalFormatting sqref="U68 U83 U92 U103 U107">
    <cfRule type="expression" dxfId="834" priority="3844">
      <formula>T68&lt;0</formula>
    </cfRule>
  </conditionalFormatting>
  <conditionalFormatting sqref="U68">
    <cfRule type="expression" priority="3843">
      <formula>$F$24</formula>
    </cfRule>
  </conditionalFormatting>
  <conditionalFormatting sqref="U70">
    <cfRule type="colorScale" priority="3258">
      <colorScale>
        <cfvo type="min"/>
        <cfvo type="max"/>
        <color theme="0"/>
        <color theme="0"/>
      </colorScale>
    </cfRule>
    <cfRule type="expression" dxfId="833" priority="3260">
      <formula>T70&lt;0</formula>
    </cfRule>
  </conditionalFormatting>
  <conditionalFormatting sqref="U70:U82">
    <cfRule type="expression" priority="3255">
      <formula>#REF!</formula>
    </cfRule>
  </conditionalFormatting>
  <conditionalFormatting sqref="U70:U83">
    <cfRule type="expression" dxfId="832" priority="3253">
      <formula>IF(U70="Validar","Rojo","Verde")</formula>
    </cfRule>
  </conditionalFormatting>
  <conditionalFormatting sqref="U71:U79">
    <cfRule type="colorScale" priority="3254">
      <colorScale>
        <cfvo type="min"/>
        <cfvo type="max"/>
        <color theme="0"/>
        <color theme="0"/>
      </colorScale>
    </cfRule>
    <cfRule type="expression" dxfId="831" priority="3256">
      <formula>T71&lt;0</formula>
    </cfRule>
  </conditionalFormatting>
  <conditionalFormatting sqref="U80:U82">
    <cfRule type="colorScale" priority="3850">
      <colorScale>
        <cfvo type="min"/>
        <cfvo type="max"/>
        <color theme="0"/>
        <color theme="0"/>
      </colorScale>
    </cfRule>
    <cfRule type="expression" dxfId="830" priority="3852">
      <formula>T80&lt;0</formula>
    </cfRule>
  </conditionalFormatting>
  <conditionalFormatting sqref="U68 U83 U92 U103 U107">
    <cfRule type="colorScale" priority="3842">
      <colorScale>
        <cfvo type="min"/>
        <cfvo type="max"/>
        <color theme="0"/>
        <color theme="0"/>
      </colorScale>
    </cfRule>
  </conditionalFormatting>
  <conditionalFormatting sqref="U85">
    <cfRule type="colorScale" priority="3250">
      <colorScale>
        <cfvo type="min"/>
        <cfvo type="max"/>
        <color theme="0"/>
        <color theme="0"/>
      </colorScale>
    </cfRule>
    <cfRule type="expression" dxfId="829" priority="3252">
      <formula>T85&lt;0</formula>
    </cfRule>
  </conditionalFormatting>
  <conditionalFormatting sqref="U85:U91">
    <cfRule type="expression" priority="3247">
      <formula>#REF!</formula>
    </cfRule>
  </conditionalFormatting>
  <conditionalFormatting sqref="U85:U92">
    <cfRule type="expression" dxfId="828" priority="3245">
      <formula>IF(U85="Validar","Rojo","Verde")</formula>
    </cfRule>
  </conditionalFormatting>
  <conditionalFormatting sqref="U86:U91">
    <cfRule type="colorScale" priority="3246">
      <colorScale>
        <cfvo type="min"/>
        <cfvo type="max"/>
        <color theme="0"/>
        <color theme="0"/>
      </colorScale>
    </cfRule>
    <cfRule type="expression" dxfId="827" priority="3248">
      <formula>T86&lt;0</formula>
    </cfRule>
  </conditionalFormatting>
  <conditionalFormatting sqref="U94">
    <cfRule type="colorScale" priority="3242">
      <colorScale>
        <cfvo type="min"/>
        <cfvo type="max"/>
        <color theme="0"/>
        <color theme="0"/>
      </colorScale>
    </cfRule>
    <cfRule type="expression" dxfId="826" priority="3244">
      <formula>T94&lt;0</formula>
    </cfRule>
  </conditionalFormatting>
  <conditionalFormatting sqref="U94:U102">
    <cfRule type="expression" priority="3231">
      <formula>#REF!</formula>
    </cfRule>
  </conditionalFormatting>
  <conditionalFormatting sqref="U94:U103">
    <cfRule type="expression" dxfId="825" priority="3229">
      <formula>IF(U94="Validar","Rojo","Verde")</formula>
    </cfRule>
  </conditionalFormatting>
  <conditionalFormatting sqref="U95:U100">
    <cfRule type="colorScale" priority="3238">
      <colorScale>
        <cfvo type="min"/>
        <cfvo type="max"/>
        <color theme="0"/>
        <color theme="0"/>
      </colorScale>
    </cfRule>
    <cfRule type="expression" dxfId="824" priority="3240">
      <formula>T95&lt;0</formula>
    </cfRule>
  </conditionalFormatting>
  <conditionalFormatting sqref="U101">
    <cfRule type="colorScale" priority="3234">
      <colorScale>
        <cfvo type="min"/>
        <cfvo type="max"/>
        <color theme="0"/>
        <color theme="0"/>
      </colorScale>
    </cfRule>
    <cfRule type="expression" dxfId="823" priority="3236">
      <formula>T101&lt;0</formula>
    </cfRule>
  </conditionalFormatting>
  <conditionalFormatting sqref="U102">
    <cfRule type="colorScale" priority="3230">
      <colorScale>
        <cfvo type="min"/>
        <cfvo type="max"/>
        <color theme="0"/>
        <color theme="0"/>
      </colorScale>
    </cfRule>
    <cfRule type="expression" dxfId="822" priority="3232">
      <formula>T102&lt;0</formula>
    </cfRule>
  </conditionalFormatting>
  <conditionalFormatting sqref="U105">
    <cfRule type="colorScale" priority="3226">
      <colorScale>
        <cfvo type="min"/>
        <cfvo type="max"/>
        <color theme="0"/>
        <color theme="0"/>
      </colorScale>
    </cfRule>
    <cfRule type="expression" dxfId="821" priority="3228">
      <formula>T105&lt;0</formula>
    </cfRule>
  </conditionalFormatting>
  <conditionalFormatting sqref="U105:U106">
    <cfRule type="expression" priority="3223">
      <formula>#REF!</formula>
    </cfRule>
  </conditionalFormatting>
  <conditionalFormatting sqref="U105:U107">
    <cfRule type="expression" dxfId="820" priority="3221">
      <formula>IF(U105="Validar","Rojo","Verde")</formula>
    </cfRule>
  </conditionalFormatting>
  <conditionalFormatting sqref="U106">
    <cfRule type="colorScale" priority="3222">
      <colorScale>
        <cfvo type="min"/>
        <cfvo type="max"/>
        <color theme="0"/>
        <color theme="0"/>
      </colorScale>
    </cfRule>
    <cfRule type="expression" dxfId="819" priority="3224">
      <formula>T106&lt;0</formula>
    </cfRule>
  </conditionalFormatting>
  <conditionalFormatting sqref="U110">
    <cfRule type="colorScale" priority="3210">
      <colorScale>
        <cfvo type="min"/>
        <cfvo type="max"/>
        <color theme="0"/>
        <color theme="0"/>
      </colorScale>
    </cfRule>
    <cfRule type="expression" dxfId="818" priority="3212">
      <formula>T110&lt;0</formula>
    </cfRule>
  </conditionalFormatting>
  <conditionalFormatting sqref="U110:U111">
    <cfRule type="expression" priority="2494">
      <formula>#REF!</formula>
    </cfRule>
  </conditionalFormatting>
  <conditionalFormatting sqref="U111">
    <cfRule type="colorScale" priority="2493">
      <colorScale>
        <cfvo type="min"/>
        <cfvo type="max"/>
        <color theme="0"/>
        <color theme="0"/>
      </colorScale>
    </cfRule>
    <cfRule type="expression" dxfId="817" priority="2495">
      <formula>T111&lt;0</formula>
    </cfRule>
  </conditionalFormatting>
  <conditionalFormatting sqref="U117">
    <cfRule type="colorScale" priority="3218">
      <colorScale>
        <cfvo type="min"/>
        <cfvo type="max"/>
        <color theme="0"/>
        <color theme="0"/>
      </colorScale>
    </cfRule>
    <cfRule type="expression" dxfId="816" priority="3220">
      <formula>T117&lt;0</formula>
    </cfRule>
  </conditionalFormatting>
  <conditionalFormatting sqref="U117:U123">
    <cfRule type="expression" priority="3215">
      <formula>#REF!</formula>
    </cfRule>
  </conditionalFormatting>
  <conditionalFormatting sqref="U118:U123">
    <cfRule type="colorScale" priority="3214">
      <colorScale>
        <cfvo type="min"/>
        <cfvo type="max"/>
        <color theme="0"/>
        <color theme="0"/>
      </colorScale>
    </cfRule>
    <cfRule type="expression" dxfId="815" priority="3216">
      <formula>T118&lt;0</formula>
    </cfRule>
  </conditionalFormatting>
  <conditionalFormatting sqref="U126:U135">
    <cfRule type="expression" dxfId="814" priority="3953">
      <formula>IF(U126="Validar","Rojo","Verde")</formula>
    </cfRule>
    <cfRule type="colorScale" priority="3954">
      <colorScale>
        <cfvo type="min"/>
        <cfvo type="max"/>
        <color theme="0"/>
        <color theme="0"/>
      </colorScale>
    </cfRule>
    <cfRule type="expression" priority="3955">
      <formula>$F$24</formula>
    </cfRule>
    <cfRule type="expression" dxfId="813" priority="3956">
      <formula>T126&lt;0</formula>
    </cfRule>
  </conditionalFormatting>
  <conditionalFormatting sqref="W6:W10">
    <cfRule type="colorScale" priority="3178">
      <colorScale>
        <cfvo type="min"/>
        <cfvo type="max"/>
        <color theme="0"/>
        <color theme="0"/>
      </colorScale>
    </cfRule>
    <cfRule type="expression" dxfId="812" priority="3180">
      <formula>V6&lt;0</formula>
    </cfRule>
  </conditionalFormatting>
  <conditionalFormatting sqref="W6:W21">
    <cfRule type="expression" dxfId="811" priority="3065">
      <formula>IF(W6="Validar","Rojo","Verde")</formula>
    </cfRule>
    <cfRule type="expression" priority="3067">
      <formula>#REF!</formula>
    </cfRule>
  </conditionalFormatting>
  <conditionalFormatting sqref="W11">
    <cfRule type="colorScale" priority="3114">
      <colorScale>
        <cfvo type="min"/>
        <cfvo type="max"/>
        <color theme="0"/>
        <color theme="0"/>
      </colorScale>
    </cfRule>
    <cfRule type="expression" dxfId="810" priority="3116">
      <formula>V11&lt;0</formula>
    </cfRule>
  </conditionalFormatting>
  <conditionalFormatting sqref="W12:W15">
    <cfRule type="colorScale" priority="3174">
      <colorScale>
        <cfvo type="min"/>
        <cfvo type="max"/>
        <color theme="0"/>
        <color theme="0"/>
      </colorScale>
    </cfRule>
    <cfRule type="expression" dxfId="809" priority="3176">
      <formula>V12&lt;0</formula>
    </cfRule>
  </conditionalFormatting>
  <conditionalFormatting sqref="W16">
    <cfRule type="colorScale" priority="3090">
      <colorScale>
        <cfvo type="min"/>
        <cfvo type="max"/>
        <color theme="0"/>
        <color theme="0"/>
      </colorScale>
    </cfRule>
    <cfRule type="expression" dxfId="808" priority="3092">
      <formula>V16&lt;0</formula>
    </cfRule>
  </conditionalFormatting>
  <conditionalFormatting sqref="W17:W18">
    <cfRule type="colorScale" priority="3170">
      <colorScale>
        <cfvo type="min"/>
        <cfvo type="max"/>
        <color theme="0"/>
        <color theme="0"/>
      </colorScale>
    </cfRule>
    <cfRule type="expression" dxfId="807" priority="3172">
      <formula>V17&lt;0</formula>
    </cfRule>
  </conditionalFormatting>
  <conditionalFormatting sqref="W19">
    <cfRule type="colorScale" priority="3066">
      <colorScale>
        <cfvo type="min"/>
        <cfvo type="max"/>
        <color theme="0"/>
        <color theme="0"/>
      </colorScale>
    </cfRule>
    <cfRule type="expression" dxfId="806" priority="3068">
      <formula>V19&lt;0</formula>
    </cfRule>
  </conditionalFormatting>
  <conditionalFormatting sqref="W20:W21">
    <cfRule type="colorScale" priority="3166">
      <colorScale>
        <cfvo type="min"/>
        <cfvo type="max"/>
        <color theme="0"/>
        <color theme="0"/>
      </colorScale>
    </cfRule>
    <cfRule type="expression" dxfId="805" priority="3168">
      <formula>V20&lt;0</formula>
    </cfRule>
  </conditionalFormatting>
  <conditionalFormatting sqref="W24">
    <cfRule type="colorScale" priority="3042">
      <colorScale>
        <cfvo type="min"/>
        <cfvo type="max"/>
        <color theme="0"/>
        <color theme="0"/>
      </colorScale>
    </cfRule>
    <cfRule type="expression" dxfId="804" priority="3044">
      <formula>V24&lt;0</formula>
    </cfRule>
  </conditionalFormatting>
  <conditionalFormatting sqref="W24:W32">
    <cfRule type="expression" dxfId="803" priority="2993">
      <formula>IF(W24="Validar","Rojo","Verde")</formula>
    </cfRule>
    <cfRule type="expression" priority="2995">
      <formula>#REF!</formula>
    </cfRule>
  </conditionalFormatting>
  <conditionalFormatting sqref="W25">
    <cfRule type="colorScale" priority="3162">
      <colorScale>
        <cfvo type="min"/>
        <cfvo type="max"/>
        <color theme="0"/>
        <color theme="0"/>
      </colorScale>
    </cfRule>
    <cfRule type="expression" dxfId="802" priority="3164">
      <formula>V25&lt;0</formula>
    </cfRule>
  </conditionalFormatting>
  <conditionalFormatting sqref="W26">
    <cfRule type="colorScale" priority="3158">
      <colorScale>
        <cfvo type="min"/>
        <cfvo type="max"/>
        <color theme="0"/>
        <color theme="0"/>
      </colorScale>
    </cfRule>
    <cfRule type="expression" dxfId="801" priority="3160">
      <formula>V26&lt;0</formula>
    </cfRule>
  </conditionalFormatting>
  <conditionalFormatting sqref="W27">
    <cfRule type="colorScale" priority="3018">
      <colorScale>
        <cfvo type="min"/>
        <cfvo type="max"/>
        <color theme="0"/>
        <color theme="0"/>
      </colorScale>
    </cfRule>
    <cfRule type="expression" dxfId="800" priority="3020">
      <formula>V27&lt;0</formula>
    </cfRule>
  </conditionalFormatting>
  <conditionalFormatting sqref="W28">
    <cfRule type="colorScale" priority="3154">
      <colorScale>
        <cfvo type="min"/>
        <cfvo type="max"/>
        <color theme="0"/>
        <color theme="0"/>
      </colorScale>
    </cfRule>
    <cfRule type="expression" dxfId="799" priority="3156">
      <formula>V28&lt;0</formula>
    </cfRule>
  </conditionalFormatting>
  <conditionalFormatting sqref="W29">
    <cfRule type="colorScale" priority="3150">
      <colorScale>
        <cfvo type="min"/>
        <cfvo type="max"/>
        <color theme="0"/>
        <color theme="0"/>
      </colorScale>
    </cfRule>
    <cfRule type="expression" dxfId="798" priority="3152">
      <formula>V29&lt;0</formula>
    </cfRule>
  </conditionalFormatting>
  <conditionalFormatting sqref="W30">
    <cfRule type="colorScale" priority="2994">
      <colorScale>
        <cfvo type="min"/>
        <cfvo type="max"/>
        <color theme="0"/>
        <color theme="0"/>
      </colorScale>
    </cfRule>
    <cfRule type="expression" dxfId="797" priority="2996">
      <formula>V30&lt;0</formula>
    </cfRule>
  </conditionalFormatting>
  <conditionalFormatting sqref="W31">
    <cfRule type="colorScale" priority="3146">
      <colorScale>
        <cfvo type="min"/>
        <cfvo type="max"/>
        <color theme="0"/>
        <color theme="0"/>
      </colorScale>
    </cfRule>
    <cfRule type="expression" dxfId="796" priority="3148">
      <formula>V31&lt;0</formula>
    </cfRule>
  </conditionalFormatting>
  <conditionalFormatting sqref="W32">
    <cfRule type="colorScale" priority="3142">
      <colorScale>
        <cfvo type="min"/>
        <cfvo type="max"/>
        <color theme="0"/>
        <color theme="0"/>
      </colorScale>
    </cfRule>
    <cfRule type="expression" dxfId="795" priority="3144">
      <formula>V32&lt;0</formula>
    </cfRule>
  </conditionalFormatting>
  <conditionalFormatting sqref="W40">
    <cfRule type="colorScale" priority="2970">
      <colorScale>
        <cfvo type="min"/>
        <cfvo type="max"/>
        <color theme="0"/>
        <color theme="0"/>
      </colorScale>
    </cfRule>
    <cfRule type="expression" priority="2971">
      <formula>#REF!</formula>
    </cfRule>
    <cfRule type="expression" dxfId="794" priority="2972">
      <formula>V40&lt;0</formula>
    </cfRule>
  </conditionalFormatting>
  <conditionalFormatting sqref="W40:W107">
    <cfRule type="expression" dxfId="793" priority="2558">
      <formula>IF(W40="Validar","Rojo","Verde")</formula>
    </cfRule>
  </conditionalFormatting>
  <conditionalFormatting sqref="W41:W68">
    <cfRule type="colorScale" priority="3138">
      <colorScale>
        <cfvo type="min"/>
        <cfvo type="max"/>
        <color theme="0"/>
        <color theme="0"/>
      </colorScale>
    </cfRule>
    <cfRule type="expression" priority="3139">
      <formula>$F$20</formula>
    </cfRule>
    <cfRule type="expression" dxfId="792" priority="3140">
      <formula>V41&lt;0</formula>
    </cfRule>
  </conditionalFormatting>
  <conditionalFormatting sqref="W69">
    <cfRule type="colorScale" priority="2946">
      <colorScale>
        <cfvo type="min"/>
        <cfvo type="max"/>
        <color theme="0"/>
        <color theme="0"/>
      </colorScale>
    </cfRule>
    <cfRule type="expression" priority="2947">
      <formula>#REF!</formula>
    </cfRule>
    <cfRule type="expression" dxfId="791" priority="2948">
      <formula>V69&lt;0</formula>
    </cfRule>
  </conditionalFormatting>
  <conditionalFormatting sqref="W70:W82">
    <cfRule type="colorScale" priority="3186">
      <colorScale>
        <cfvo type="min"/>
        <cfvo type="max"/>
        <color theme="0"/>
        <color theme="0"/>
      </colorScale>
    </cfRule>
    <cfRule type="expression" priority="3187">
      <formula>$F$20</formula>
    </cfRule>
    <cfRule type="expression" dxfId="790" priority="3188">
      <formula>V70&lt;0</formula>
    </cfRule>
  </conditionalFormatting>
  <conditionalFormatting sqref="W83 W92 W103 W107">
    <cfRule type="colorScale" priority="3182">
      <colorScale>
        <cfvo type="min"/>
        <cfvo type="max"/>
        <color theme="0"/>
        <color theme="0"/>
      </colorScale>
    </cfRule>
    <cfRule type="expression" priority="3183">
      <formula>$F$24</formula>
    </cfRule>
    <cfRule type="expression" dxfId="789" priority="3184">
      <formula>V83&lt;0</formula>
    </cfRule>
  </conditionalFormatting>
  <conditionalFormatting sqref="W84">
    <cfRule type="colorScale" priority="2559">
      <colorScale>
        <cfvo type="min"/>
        <cfvo type="max"/>
        <color theme="0"/>
        <color theme="0"/>
      </colorScale>
    </cfRule>
    <cfRule type="expression" priority="2560">
      <formula>#REF!</formula>
    </cfRule>
    <cfRule type="expression" dxfId="788" priority="2561">
      <formula>V84&lt;0</formula>
    </cfRule>
  </conditionalFormatting>
  <conditionalFormatting sqref="W85:W91">
    <cfRule type="colorScale" priority="3190">
      <colorScale>
        <cfvo type="min"/>
        <cfvo type="max"/>
        <color theme="0"/>
        <color theme="0"/>
      </colorScale>
    </cfRule>
    <cfRule type="expression" priority="3191">
      <formula>$F$20</formula>
    </cfRule>
    <cfRule type="expression" dxfId="787" priority="3192">
      <formula>V85&lt;0</formula>
    </cfRule>
  </conditionalFormatting>
  <conditionalFormatting sqref="W93">
    <cfRule type="colorScale" priority="2922">
      <colorScale>
        <cfvo type="min"/>
        <cfvo type="max"/>
        <color theme="0"/>
        <color theme="0"/>
      </colorScale>
    </cfRule>
    <cfRule type="expression" priority="2923">
      <formula>#REF!</formula>
    </cfRule>
    <cfRule type="expression" dxfId="786" priority="2924">
      <formula>V93&lt;0</formula>
    </cfRule>
  </conditionalFormatting>
  <conditionalFormatting sqref="W94:W102">
    <cfRule type="colorScale" priority="3194">
      <colorScale>
        <cfvo type="min"/>
        <cfvo type="max"/>
        <color theme="0"/>
        <color theme="0"/>
      </colorScale>
    </cfRule>
    <cfRule type="expression" priority="3195">
      <formula>$F$20</formula>
    </cfRule>
    <cfRule type="expression" dxfId="785" priority="3196">
      <formula>V94&lt;0</formula>
    </cfRule>
  </conditionalFormatting>
  <conditionalFormatting sqref="W104">
    <cfRule type="colorScale" priority="2898">
      <colorScale>
        <cfvo type="min"/>
        <cfvo type="max"/>
        <color theme="0"/>
        <color theme="0"/>
      </colorScale>
    </cfRule>
    <cfRule type="expression" priority="2899">
      <formula>#REF!</formula>
    </cfRule>
    <cfRule type="expression" dxfId="784" priority="2900">
      <formula>V104&lt;0</formula>
    </cfRule>
  </conditionalFormatting>
  <conditionalFormatting sqref="W105:W106">
    <cfRule type="colorScale" priority="3198">
      <colorScale>
        <cfvo type="min"/>
        <cfvo type="max"/>
        <color theme="0"/>
        <color theme="0"/>
      </colorScale>
    </cfRule>
    <cfRule type="expression" priority="3199">
      <formula>$F$20</formula>
    </cfRule>
    <cfRule type="expression" dxfId="783" priority="3200">
      <formula>V105&lt;0</formula>
    </cfRule>
  </conditionalFormatting>
  <conditionalFormatting sqref="W110">
    <cfRule type="colorScale" priority="3202">
      <colorScale>
        <cfvo type="min"/>
        <cfvo type="max"/>
        <color theme="0"/>
        <color theme="0"/>
      </colorScale>
    </cfRule>
    <cfRule type="expression" dxfId="782" priority="3204">
      <formula>V110&lt;0</formula>
    </cfRule>
  </conditionalFormatting>
  <conditionalFormatting sqref="W110:W111">
    <cfRule type="expression" priority="2490">
      <formula>$F$20</formula>
    </cfRule>
  </conditionalFormatting>
  <conditionalFormatting sqref="W111">
    <cfRule type="colorScale" priority="2489">
      <colorScale>
        <cfvo type="min"/>
        <cfvo type="max"/>
        <color theme="0"/>
        <color theme="0"/>
      </colorScale>
    </cfRule>
    <cfRule type="expression" dxfId="781" priority="2491">
      <formula>V111&lt;0</formula>
    </cfRule>
  </conditionalFormatting>
  <conditionalFormatting sqref="W117:W123">
    <cfRule type="colorScale" priority="3974">
      <colorScale>
        <cfvo type="min"/>
        <cfvo type="max"/>
        <color theme="0"/>
        <color theme="0"/>
      </colorScale>
    </cfRule>
    <cfRule type="expression" priority="3975">
      <formula>$F$20</formula>
    </cfRule>
    <cfRule type="expression" dxfId="780" priority="3976">
      <formula>V117&lt;0</formula>
    </cfRule>
  </conditionalFormatting>
  <conditionalFormatting sqref="W125">
    <cfRule type="colorScale" priority="2874">
      <colorScale>
        <cfvo type="min"/>
        <cfvo type="max"/>
        <color theme="0"/>
        <color theme="0"/>
      </colorScale>
    </cfRule>
    <cfRule type="expression" priority="2875">
      <formula>#REF!</formula>
    </cfRule>
    <cfRule type="expression" dxfId="779" priority="2876">
      <formula>V125&lt;0</formula>
    </cfRule>
  </conditionalFormatting>
  <conditionalFormatting sqref="W125:W135">
    <cfRule type="expression" dxfId="778" priority="2873">
      <formula>IF(W125="Validar","Rojo","Verde")</formula>
    </cfRule>
  </conditionalFormatting>
  <conditionalFormatting sqref="W126:W132">
    <cfRule type="colorScale" priority="3978">
      <colorScale>
        <cfvo type="min"/>
        <cfvo type="max"/>
        <color theme="0"/>
        <color theme="0"/>
      </colorScale>
    </cfRule>
    <cfRule type="expression" dxfId="777" priority="3980">
      <formula>V126&lt;0</formula>
    </cfRule>
  </conditionalFormatting>
  <conditionalFormatting sqref="W126:W134">
    <cfRule type="expression" priority="3979">
      <formula>$F$20</formula>
    </cfRule>
  </conditionalFormatting>
  <conditionalFormatting sqref="W133:W134">
    <cfRule type="colorScale" priority="3982">
      <colorScale>
        <cfvo type="min"/>
        <cfvo type="max"/>
        <color theme="0"/>
        <color theme="0"/>
      </colorScale>
    </cfRule>
    <cfRule type="expression" dxfId="776" priority="3984">
      <formula>V133&lt;0</formula>
    </cfRule>
  </conditionalFormatting>
  <conditionalFormatting sqref="W135">
    <cfRule type="colorScale" priority="3970">
      <colorScale>
        <cfvo type="min"/>
        <cfvo type="max"/>
        <color theme="0"/>
        <color theme="0"/>
      </colorScale>
    </cfRule>
    <cfRule type="expression" priority="3971">
      <formula>$F$24</formula>
    </cfRule>
    <cfRule type="expression" dxfId="775" priority="3972">
      <formula>V135&lt;0</formula>
    </cfRule>
  </conditionalFormatting>
  <conditionalFormatting sqref="W110:X111">
    <cfRule type="expression" dxfId="774" priority="599">
      <formula>IF(W110="Validar","Rojo","Verde")</formula>
    </cfRule>
  </conditionalFormatting>
  <conditionalFormatting sqref="W117:X123">
    <cfRule type="expression" dxfId="773" priority="659">
      <formula>IF(W117="Validar","Rojo","Verde")</formula>
    </cfRule>
  </conditionalFormatting>
  <conditionalFormatting sqref="X6">
    <cfRule type="colorScale" priority="696">
      <colorScale>
        <cfvo type="min"/>
        <cfvo type="max"/>
        <color theme="0"/>
        <color theme="0"/>
      </colorScale>
    </cfRule>
    <cfRule type="expression" dxfId="772" priority="698">
      <formula>W6&lt;0</formula>
    </cfRule>
  </conditionalFormatting>
  <conditionalFormatting sqref="X6:X17">
    <cfRule type="expression" dxfId="771" priority="647">
      <formula>IF(X6="Validar","Rojo","Verde")</formula>
    </cfRule>
    <cfRule type="expression" priority="649">
      <formula>#REF!</formula>
    </cfRule>
  </conditionalFormatting>
  <conditionalFormatting sqref="X7:X10">
    <cfRule type="colorScale" priority="712">
      <colorScale>
        <cfvo type="min"/>
        <cfvo type="max"/>
        <color theme="0"/>
        <color theme="0"/>
      </colorScale>
    </cfRule>
    <cfRule type="expression" dxfId="770" priority="714">
      <formula>W7&lt;0</formula>
    </cfRule>
  </conditionalFormatting>
  <conditionalFormatting sqref="X11">
    <cfRule type="colorScale" priority="652">
      <colorScale>
        <cfvo type="min"/>
        <cfvo type="max"/>
        <color theme="0"/>
        <color theme="0"/>
      </colorScale>
    </cfRule>
    <cfRule type="expression" dxfId="769" priority="654">
      <formula>W11&lt;0</formula>
    </cfRule>
  </conditionalFormatting>
  <conditionalFormatting sqref="X12:X15">
    <cfRule type="colorScale" priority="708">
      <colorScale>
        <cfvo type="min"/>
        <cfvo type="max"/>
        <color theme="0"/>
        <color theme="0"/>
      </colorScale>
    </cfRule>
    <cfRule type="expression" dxfId="768" priority="710">
      <formula>W12&lt;0</formula>
    </cfRule>
  </conditionalFormatting>
  <conditionalFormatting sqref="X16">
    <cfRule type="colorScale" priority="648">
      <colorScale>
        <cfvo type="min"/>
        <cfvo type="max"/>
        <color theme="0"/>
        <color theme="0"/>
      </colorScale>
    </cfRule>
    <cfRule type="expression" dxfId="767" priority="650">
      <formula>W16&lt;0</formula>
    </cfRule>
  </conditionalFormatting>
  <conditionalFormatting sqref="X17">
    <cfRule type="colorScale" priority="704">
      <colorScale>
        <cfvo type="min"/>
        <cfvo type="max"/>
        <color theme="0"/>
        <color theme="0"/>
      </colorScale>
    </cfRule>
    <cfRule type="expression" dxfId="766" priority="706">
      <formula>W17&lt;0</formula>
    </cfRule>
  </conditionalFormatting>
  <conditionalFormatting sqref="X19">
    <cfRule type="colorScale" priority="644">
      <colorScale>
        <cfvo type="min"/>
        <cfvo type="max"/>
        <color theme="0"/>
        <color theme="0"/>
      </colorScale>
    </cfRule>
    <cfRule type="expression" dxfId="765" priority="646">
      <formula>W19&lt;0</formula>
    </cfRule>
  </conditionalFormatting>
  <conditionalFormatting sqref="X19:X20">
    <cfRule type="expression" dxfId="764" priority="643">
      <formula>IF(X19="Validar","Rojo","Verde")</formula>
    </cfRule>
    <cfRule type="expression" priority="645">
      <formula>#REF!</formula>
    </cfRule>
  </conditionalFormatting>
  <conditionalFormatting sqref="X20">
    <cfRule type="colorScale" priority="700">
      <colorScale>
        <cfvo type="min"/>
        <cfvo type="max"/>
        <color theme="0"/>
        <color theme="0"/>
      </colorScale>
    </cfRule>
    <cfRule type="expression" dxfId="763" priority="702">
      <formula>W20&lt;0</formula>
    </cfRule>
  </conditionalFormatting>
  <conditionalFormatting sqref="X24">
    <cfRule type="colorScale" priority="640">
      <colorScale>
        <cfvo type="min"/>
        <cfvo type="max"/>
        <color theme="0"/>
        <color theme="0"/>
      </colorScale>
    </cfRule>
    <cfRule type="expression" dxfId="762" priority="642">
      <formula>W24&lt;0</formula>
    </cfRule>
  </conditionalFormatting>
  <conditionalFormatting sqref="X24:X25">
    <cfRule type="expression" dxfId="761" priority="639">
      <formula>IF(X24="Validar","Rojo","Verde")</formula>
    </cfRule>
    <cfRule type="expression" priority="641">
      <formula>#REF!</formula>
    </cfRule>
  </conditionalFormatting>
  <conditionalFormatting sqref="X25">
    <cfRule type="colorScale" priority="692">
      <colorScale>
        <cfvo type="min"/>
        <cfvo type="max"/>
        <color theme="0"/>
        <color theme="0"/>
      </colorScale>
    </cfRule>
    <cfRule type="expression" dxfId="760" priority="694">
      <formula>W25&lt;0</formula>
    </cfRule>
  </conditionalFormatting>
  <conditionalFormatting sqref="X27">
    <cfRule type="colorScale" priority="636">
      <colorScale>
        <cfvo type="min"/>
        <cfvo type="max"/>
        <color theme="0"/>
        <color theme="0"/>
      </colorScale>
    </cfRule>
    <cfRule type="expression" dxfId="759" priority="638">
      <formula>W27&lt;0</formula>
    </cfRule>
  </conditionalFormatting>
  <conditionalFormatting sqref="X27:X28">
    <cfRule type="expression" dxfId="758" priority="635">
      <formula>IF(X27="Validar","Rojo","Verde")</formula>
    </cfRule>
    <cfRule type="expression" priority="637">
      <formula>#REF!</formula>
    </cfRule>
  </conditionalFormatting>
  <conditionalFormatting sqref="X28">
    <cfRule type="colorScale" priority="688">
      <colorScale>
        <cfvo type="min"/>
        <cfvo type="max"/>
        <color theme="0"/>
        <color theme="0"/>
      </colorScale>
    </cfRule>
    <cfRule type="expression" dxfId="757" priority="690">
      <formula>W28&lt;0</formula>
    </cfRule>
  </conditionalFormatting>
  <conditionalFormatting sqref="X30">
    <cfRule type="colorScale" priority="632">
      <colorScale>
        <cfvo type="min"/>
        <cfvo type="max"/>
        <color theme="0"/>
        <color theme="0"/>
      </colorScale>
    </cfRule>
    <cfRule type="expression" dxfId="756" priority="634">
      <formula>W30&lt;0</formula>
    </cfRule>
  </conditionalFormatting>
  <conditionalFormatting sqref="X30:X31">
    <cfRule type="expression" dxfId="755" priority="631">
      <formula>IF(X30="Validar","Rojo","Verde")</formula>
    </cfRule>
    <cfRule type="expression" priority="633">
      <formula>#REF!</formula>
    </cfRule>
  </conditionalFormatting>
  <conditionalFormatting sqref="X31">
    <cfRule type="colorScale" priority="684">
      <colorScale>
        <cfvo type="min"/>
        <cfvo type="max"/>
        <color theme="0"/>
        <color theme="0"/>
      </colorScale>
    </cfRule>
    <cfRule type="expression" dxfId="754" priority="686">
      <formula>W31&lt;0</formula>
    </cfRule>
  </conditionalFormatting>
  <conditionalFormatting sqref="X40">
    <cfRule type="colorScale" priority="628">
      <colorScale>
        <cfvo type="min"/>
        <cfvo type="max"/>
        <color theme="0"/>
        <color theme="0"/>
      </colorScale>
    </cfRule>
    <cfRule type="expression" dxfId="753" priority="630">
      <formula>W40&lt;0</formula>
    </cfRule>
  </conditionalFormatting>
  <conditionalFormatting sqref="X40:X67">
    <cfRule type="expression" dxfId="752" priority="627">
      <formula>IF(X40="Validar","Rojo","Verde")</formula>
    </cfRule>
    <cfRule type="expression" priority="629">
      <formula>#REF!</formula>
    </cfRule>
  </conditionalFormatting>
  <conditionalFormatting sqref="X41:X67">
    <cfRule type="colorScale" priority="680">
      <colorScale>
        <cfvo type="min"/>
        <cfvo type="max"/>
        <color theme="0"/>
        <color theme="0"/>
      </colorScale>
    </cfRule>
    <cfRule type="expression" dxfId="751" priority="682">
      <formula>W41&lt;0</formula>
    </cfRule>
  </conditionalFormatting>
  <conditionalFormatting sqref="X69">
    <cfRule type="colorScale" priority="624">
      <colorScale>
        <cfvo type="min"/>
        <cfvo type="max"/>
        <color theme="0"/>
        <color theme="0"/>
      </colorScale>
    </cfRule>
    <cfRule type="expression" dxfId="750" priority="626">
      <formula>W69&lt;0</formula>
    </cfRule>
  </conditionalFormatting>
  <conditionalFormatting sqref="X69:X82">
    <cfRule type="expression" dxfId="749" priority="623">
      <formula>IF(X69="Validar","Rojo","Verde")</formula>
    </cfRule>
    <cfRule type="expression" priority="625">
      <formula>#REF!</formula>
    </cfRule>
  </conditionalFormatting>
  <conditionalFormatting sqref="X70:X82">
    <cfRule type="colorScale" priority="716">
      <colorScale>
        <cfvo type="min"/>
        <cfvo type="max"/>
        <color theme="0"/>
        <color theme="0"/>
      </colorScale>
    </cfRule>
    <cfRule type="expression" dxfId="748" priority="718">
      <formula>W70&lt;0</formula>
    </cfRule>
  </conditionalFormatting>
  <conditionalFormatting sqref="X84">
    <cfRule type="colorScale" priority="607">
      <colorScale>
        <cfvo type="min"/>
        <cfvo type="max"/>
        <color theme="0"/>
        <color theme="0"/>
      </colorScale>
    </cfRule>
    <cfRule type="expression" dxfId="747" priority="609">
      <formula>W84&lt;0</formula>
    </cfRule>
  </conditionalFormatting>
  <conditionalFormatting sqref="X84:X91">
    <cfRule type="expression" dxfId="746" priority="606">
      <formula>IF(X84="Validar","Rojo","Verde")</formula>
    </cfRule>
    <cfRule type="expression" priority="608">
      <formula>#REF!</formula>
    </cfRule>
  </conditionalFormatting>
  <conditionalFormatting sqref="X85:X91">
    <cfRule type="colorScale" priority="676">
      <colorScale>
        <cfvo type="min"/>
        <cfvo type="max"/>
        <color theme="0"/>
        <color theme="0"/>
      </colorScale>
    </cfRule>
    <cfRule type="expression" dxfId="745" priority="678">
      <formula>W85&lt;0</formula>
    </cfRule>
  </conditionalFormatting>
  <conditionalFormatting sqref="X93">
    <cfRule type="colorScale" priority="620">
      <colorScale>
        <cfvo type="min"/>
        <cfvo type="max"/>
        <color theme="0"/>
        <color theme="0"/>
      </colorScale>
    </cfRule>
    <cfRule type="expression" dxfId="744" priority="622">
      <formula>W93&lt;0</formula>
    </cfRule>
  </conditionalFormatting>
  <conditionalFormatting sqref="X93:X102">
    <cfRule type="expression" dxfId="743" priority="619">
      <formula>IF(X93="Validar","Rojo","Verde")</formula>
    </cfRule>
    <cfRule type="expression" priority="621">
      <formula>#REF!</formula>
    </cfRule>
  </conditionalFormatting>
  <conditionalFormatting sqref="X94:X102">
    <cfRule type="colorScale" priority="672">
      <colorScale>
        <cfvo type="min"/>
        <cfvo type="max"/>
        <color theme="0"/>
        <color theme="0"/>
      </colorScale>
    </cfRule>
    <cfRule type="expression" dxfId="742" priority="674">
      <formula>W94&lt;0</formula>
    </cfRule>
  </conditionalFormatting>
  <conditionalFormatting sqref="X104">
    <cfRule type="colorScale" priority="616">
      <colorScale>
        <cfvo type="min"/>
        <cfvo type="max"/>
        <color theme="0"/>
        <color theme="0"/>
      </colorScale>
    </cfRule>
    <cfRule type="expression" dxfId="741" priority="618">
      <formula>W104&lt;0</formula>
    </cfRule>
  </conditionalFormatting>
  <conditionalFormatting sqref="X104:X106">
    <cfRule type="expression" dxfId="740" priority="615">
      <formula>IF(X104="Validar","Rojo","Verde")</formula>
    </cfRule>
    <cfRule type="expression" priority="617">
      <formula>#REF!</formula>
    </cfRule>
  </conditionalFormatting>
  <conditionalFormatting sqref="X105:X106">
    <cfRule type="colorScale" priority="668">
      <colorScale>
        <cfvo type="min"/>
        <cfvo type="max"/>
        <color theme="0"/>
        <color theme="0"/>
      </colorScale>
    </cfRule>
    <cfRule type="expression" dxfId="739" priority="670">
      <formula>W105&lt;0</formula>
    </cfRule>
  </conditionalFormatting>
  <conditionalFormatting sqref="X110">
    <cfRule type="colorScale" priority="664">
      <colorScale>
        <cfvo type="min"/>
        <cfvo type="max"/>
        <color theme="0"/>
        <color theme="0"/>
      </colorScale>
    </cfRule>
    <cfRule type="expression" dxfId="738" priority="666">
      <formula>W110&lt;0</formula>
    </cfRule>
  </conditionalFormatting>
  <conditionalFormatting sqref="X110:X111">
    <cfRule type="expression" priority="601">
      <formula>#REF!</formula>
    </cfRule>
  </conditionalFormatting>
  <conditionalFormatting sqref="X111">
    <cfRule type="colorScale" priority="600">
      <colorScale>
        <cfvo type="min"/>
        <cfvo type="max"/>
        <color theme="0"/>
        <color theme="0"/>
      </colorScale>
    </cfRule>
    <cfRule type="expression" dxfId="737" priority="602">
      <formula>W111&lt;0</formula>
    </cfRule>
  </conditionalFormatting>
  <conditionalFormatting sqref="X117:X123">
    <cfRule type="colorScale" priority="660">
      <colorScale>
        <cfvo type="min"/>
        <cfvo type="max"/>
        <color theme="0"/>
        <color theme="0"/>
      </colorScale>
    </cfRule>
    <cfRule type="expression" priority="661">
      <formula>#REF!</formula>
    </cfRule>
    <cfRule type="expression" dxfId="736" priority="662">
      <formula>W117&lt;0</formula>
    </cfRule>
  </conditionalFormatting>
  <conditionalFormatting sqref="X125">
    <cfRule type="colorScale" priority="612">
      <colorScale>
        <cfvo type="min"/>
        <cfvo type="max"/>
        <color theme="0"/>
        <color theme="0"/>
      </colorScale>
    </cfRule>
    <cfRule type="expression" dxfId="735" priority="614">
      <formula>W125&lt;0</formula>
    </cfRule>
  </conditionalFormatting>
  <conditionalFormatting sqref="X125:X134">
    <cfRule type="expression" dxfId="734" priority="611">
      <formula>IF(X125="Validar","Rojo","Verde")</formula>
    </cfRule>
    <cfRule type="expression" priority="613">
      <formula>#REF!</formula>
    </cfRule>
  </conditionalFormatting>
  <conditionalFormatting sqref="X126:X134">
    <cfRule type="colorScale" priority="656">
      <colorScale>
        <cfvo type="min"/>
        <cfvo type="max"/>
        <color theme="0"/>
        <color theme="0"/>
      </colorScale>
    </cfRule>
    <cfRule type="expression" dxfId="733" priority="658">
      <formula>W126&lt;0</formula>
    </cfRule>
  </conditionalFormatting>
  <conditionalFormatting sqref="Z6:Z10">
    <cfRule type="colorScale" priority="2371">
      <colorScale>
        <cfvo type="min"/>
        <cfvo type="max"/>
        <color theme="0"/>
        <color theme="0"/>
      </colorScale>
    </cfRule>
    <cfRule type="expression" dxfId="732" priority="2373">
      <formula>Y6&lt;0</formula>
    </cfRule>
  </conditionalFormatting>
  <conditionalFormatting sqref="Z6:Z21">
    <cfRule type="expression" dxfId="731" priority="2150">
      <formula>IF(Z6="Validar","Rojo","Verde")</formula>
    </cfRule>
    <cfRule type="expression" priority="2152">
      <formula>#REF!</formula>
    </cfRule>
  </conditionalFormatting>
  <conditionalFormatting sqref="Z11">
    <cfRule type="colorScale" priority="2167">
      <colorScale>
        <cfvo type="min"/>
        <cfvo type="max"/>
        <color theme="0"/>
        <color theme="0"/>
      </colorScale>
    </cfRule>
    <cfRule type="expression" dxfId="730" priority="2169">
      <formula>Y11&lt;0</formula>
    </cfRule>
  </conditionalFormatting>
  <conditionalFormatting sqref="Z12:Z15">
    <cfRule type="colorScale" priority="2367">
      <colorScale>
        <cfvo type="min"/>
        <cfvo type="max"/>
        <color theme="0"/>
        <color theme="0"/>
      </colorScale>
    </cfRule>
    <cfRule type="expression" dxfId="729" priority="2369">
      <formula>Y12&lt;0</formula>
    </cfRule>
  </conditionalFormatting>
  <conditionalFormatting sqref="Z16">
    <cfRule type="colorScale" priority="2159">
      <colorScale>
        <cfvo type="min"/>
        <cfvo type="max"/>
        <color theme="0"/>
        <color theme="0"/>
      </colorScale>
    </cfRule>
    <cfRule type="expression" dxfId="728" priority="2161">
      <formula>Y16&lt;0</formula>
    </cfRule>
  </conditionalFormatting>
  <conditionalFormatting sqref="Z17:Z18">
    <cfRule type="colorScale" priority="2363">
      <colorScale>
        <cfvo type="min"/>
        <cfvo type="max"/>
        <color theme="0"/>
        <color theme="0"/>
      </colorScale>
    </cfRule>
    <cfRule type="expression" dxfId="727" priority="2365">
      <formula>Y17&lt;0</formula>
    </cfRule>
  </conditionalFormatting>
  <conditionalFormatting sqref="Z19">
    <cfRule type="colorScale" priority="2151">
      <colorScale>
        <cfvo type="min"/>
        <cfvo type="max"/>
        <color theme="0"/>
        <color theme="0"/>
      </colorScale>
    </cfRule>
    <cfRule type="expression" dxfId="726" priority="2153">
      <formula>Y19&lt;0</formula>
    </cfRule>
  </conditionalFormatting>
  <conditionalFormatting sqref="Z20:Z21">
    <cfRule type="colorScale" priority="2359">
      <colorScale>
        <cfvo type="min"/>
        <cfvo type="max"/>
        <color theme="0"/>
        <color theme="0"/>
      </colorScale>
    </cfRule>
    <cfRule type="expression" dxfId="725" priority="2361">
      <formula>Y20&lt;0</formula>
    </cfRule>
  </conditionalFormatting>
  <conditionalFormatting sqref="Z24">
    <cfRule type="colorScale" priority="2143">
      <colorScale>
        <cfvo type="min"/>
        <cfvo type="max"/>
        <color theme="0"/>
        <color theme="0"/>
      </colorScale>
    </cfRule>
    <cfRule type="expression" dxfId="724" priority="2145">
      <formula>Y24&lt;0</formula>
    </cfRule>
  </conditionalFormatting>
  <conditionalFormatting sqref="Z24:Z32">
    <cfRule type="expression" dxfId="723" priority="2126">
      <formula>IF(Z24="Validar","Rojo","Verde")</formula>
    </cfRule>
    <cfRule type="expression" priority="2128">
      <formula>#REF!</formula>
    </cfRule>
  </conditionalFormatting>
  <conditionalFormatting sqref="Z25">
    <cfRule type="colorScale" priority="2355">
      <colorScale>
        <cfvo type="min"/>
        <cfvo type="max"/>
        <color theme="0"/>
        <color theme="0"/>
      </colorScale>
    </cfRule>
    <cfRule type="expression" dxfId="722" priority="2357">
      <formula>Y25&lt;0</formula>
    </cfRule>
  </conditionalFormatting>
  <conditionalFormatting sqref="Z26">
    <cfRule type="colorScale" priority="2351">
      <colorScale>
        <cfvo type="min"/>
        <cfvo type="max"/>
        <color theme="0"/>
        <color theme="0"/>
      </colorScale>
    </cfRule>
    <cfRule type="expression" dxfId="721" priority="2353">
      <formula>Y26&lt;0</formula>
    </cfRule>
  </conditionalFormatting>
  <conditionalFormatting sqref="Z27">
    <cfRule type="colorScale" priority="2135">
      <colorScale>
        <cfvo type="min"/>
        <cfvo type="max"/>
        <color theme="0"/>
        <color theme="0"/>
      </colorScale>
    </cfRule>
    <cfRule type="expression" dxfId="720" priority="2137">
      <formula>Y27&lt;0</formula>
    </cfRule>
  </conditionalFormatting>
  <conditionalFormatting sqref="Z28">
    <cfRule type="colorScale" priority="2347">
      <colorScale>
        <cfvo type="min"/>
        <cfvo type="max"/>
        <color theme="0"/>
        <color theme="0"/>
      </colorScale>
    </cfRule>
    <cfRule type="expression" dxfId="719" priority="2349">
      <formula>Y28&lt;0</formula>
    </cfRule>
  </conditionalFormatting>
  <conditionalFormatting sqref="Z29">
    <cfRule type="colorScale" priority="2343">
      <colorScale>
        <cfvo type="min"/>
        <cfvo type="max"/>
        <color theme="0"/>
        <color theme="0"/>
      </colorScale>
    </cfRule>
    <cfRule type="expression" dxfId="718" priority="2345">
      <formula>Y29&lt;0</formula>
    </cfRule>
  </conditionalFormatting>
  <conditionalFormatting sqref="Z30">
    <cfRule type="colorScale" priority="2127">
      <colorScale>
        <cfvo type="min"/>
        <cfvo type="max"/>
        <color theme="0"/>
        <color theme="0"/>
      </colorScale>
    </cfRule>
    <cfRule type="expression" dxfId="717" priority="2129">
      <formula>Y30&lt;0</formula>
    </cfRule>
  </conditionalFormatting>
  <conditionalFormatting sqref="Z31">
    <cfRule type="colorScale" priority="2339">
      <colorScale>
        <cfvo type="min"/>
        <cfvo type="max"/>
        <color theme="0"/>
        <color theme="0"/>
      </colorScale>
    </cfRule>
    <cfRule type="expression" dxfId="716" priority="2341">
      <formula>Y31&lt;0</formula>
    </cfRule>
  </conditionalFormatting>
  <conditionalFormatting sqref="Z32">
    <cfRule type="colorScale" priority="2335">
      <colorScale>
        <cfvo type="min"/>
        <cfvo type="max"/>
        <color theme="0"/>
        <color theme="0"/>
      </colorScale>
    </cfRule>
    <cfRule type="expression" dxfId="715" priority="2337">
      <formula>Y32&lt;0</formula>
    </cfRule>
  </conditionalFormatting>
  <conditionalFormatting sqref="Z40">
    <cfRule type="colorScale" priority="2119">
      <colorScale>
        <cfvo type="min"/>
        <cfvo type="max"/>
        <color theme="0"/>
        <color theme="0"/>
      </colorScale>
    </cfRule>
    <cfRule type="expression" priority="2120">
      <formula>#REF!</formula>
    </cfRule>
    <cfRule type="expression" dxfId="714" priority="2121">
      <formula>Y40&lt;0</formula>
    </cfRule>
  </conditionalFormatting>
  <conditionalFormatting sqref="Z40:Z107">
    <cfRule type="expression" dxfId="713" priority="2078">
      <formula>IF(Z40="Validar","Rojo","Verde")</formula>
    </cfRule>
  </conditionalFormatting>
  <conditionalFormatting sqref="Z41:Z68">
    <cfRule type="colorScale" priority="2331">
      <colorScale>
        <cfvo type="min"/>
        <cfvo type="max"/>
        <color theme="0"/>
        <color theme="0"/>
      </colorScale>
    </cfRule>
    <cfRule type="expression" priority="2332">
      <formula>$F$20</formula>
    </cfRule>
    <cfRule type="expression" dxfId="712" priority="2333">
      <formula>Y41&lt;0</formula>
    </cfRule>
  </conditionalFormatting>
  <conditionalFormatting sqref="Z69">
    <cfRule type="colorScale" priority="2111">
      <colorScale>
        <cfvo type="min"/>
        <cfvo type="max"/>
        <color theme="0"/>
        <color theme="0"/>
      </colorScale>
    </cfRule>
    <cfRule type="expression" priority="2112">
      <formula>#REF!</formula>
    </cfRule>
    <cfRule type="expression" dxfId="711" priority="2113">
      <formula>Y69&lt;0</formula>
    </cfRule>
  </conditionalFormatting>
  <conditionalFormatting sqref="Z70:Z82">
    <cfRule type="colorScale" priority="2383">
      <colorScale>
        <cfvo type="min"/>
        <cfvo type="max"/>
        <color theme="0"/>
        <color theme="0"/>
      </colorScale>
    </cfRule>
    <cfRule type="expression" priority="2384">
      <formula>$F$20</formula>
    </cfRule>
    <cfRule type="expression" dxfId="710" priority="2385">
      <formula>Y70&lt;0</formula>
    </cfRule>
  </conditionalFormatting>
  <conditionalFormatting sqref="Z83 Z92 Z103 Z107">
    <cfRule type="colorScale" priority="2375">
      <colorScale>
        <cfvo type="min"/>
        <cfvo type="max"/>
        <color theme="0"/>
        <color theme="0"/>
      </colorScale>
    </cfRule>
    <cfRule type="expression" dxfId="709" priority="2377">
      <formula>Y83&lt;0</formula>
    </cfRule>
  </conditionalFormatting>
  <conditionalFormatting sqref="Z84">
    <cfRule type="colorScale" priority="2079">
      <colorScale>
        <cfvo type="min"/>
        <cfvo type="max"/>
        <color theme="0"/>
        <color theme="0"/>
      </colorScale>
    </cfRule>
    <cfRule type="expression" priority="2080">
      <formula>#REF!</formula>
    </cfRule>
    <cfRule type="expression" dxfId="708" priority="2081">
      <formula>Y84&lt;0</formula>
    </cfRule>
  </conditionalFormatting>
  <conditionalFormatting sqref="Z85:Z91">
    <cfRule type="colorScale" priority="2391">
      <colorScale>
        <cfvo type="min"/>
        <cfvo type="max"/>
        <color theme="0"/>
        <color theme="0"/>
      </colorScale>
    </cfRule>
    <cfRule type="expression" priority="2392">
      <formula>$F$20</formula>
    </cfRule>
    <cfRule type="expression" dxfId="707" priority="2393">
      <formula>Y85&lt;0</formula>
    </cfRule>
  </conditionalFormatting>
  <conditionalFormatting sqref="Z93">
    <cfRule type="colorScale" priority="2103">
      <colorScale>
        <cfvo type="min"/>
        <cfvo type="max"/>
        <color theme="0"/>
        <color theme="0"/>
      </colorScale>
    </cfRule>
    <cfRule type="expression" priority="2104">
      <formula>#REF!</formula>
    </cfRule>
    <cfRule type="expression" dxfId="706" priority="2105">
      <formula>Y93&lt;0</formula>
    </cfRule>
  </conditionalFormatting>
  <conditionalFormatting sqref="Z94:Z102">
    <cfRule type="colorScale" priority="2395">
      <colorScale>
        <cfvo type="min"/>
        <cfvo type="max"/>
        <color theme="0"/>
        <color theme="0"/>
      </colorScale>
    </cfRule>
    <cfRule type="expression" priority="2396">
      <formula>$F$20</formula>
    </cfRule>
    <cfRule type="expression" dxfId="705" priority="2397">
      <formula>Y94&lt;0</formula>
    </cfRule>
  </conditionalFormatting>
  <conditionalFormatting sqref="Z104">
    <cfRule type="colorScale" priority="2095">
      <colorScale>
        <cfvo type="min"/>
        <cfvo type="max"/>
        <color theme="0"/>
        <color theme="0"/>
      </colorScale>
    </cfRule>
    <cfRule type="expression" priority="2096">
      <formula>#REF!</formula>
    </cfRule>
    <cfRule type="expression" dxfId="704" priority="2097">
      <formula>Y104&lt;0</formula>
    </cfRule>
  </conditionalFormatting>
  <conditionalFormatting sqref="Z105:Z106">
    <cfRule type="colorScale" priority="2399">
      <colorScale>
        <cfvo type="min"/>
        <cfvo type="max"/>
        <color theme="0"/>
        <color theme="0"/>
      </colorScale>
    </cfRule>
    <cfRule type="expression" priority="2400">
      <formula>$F$20</formula>
    </cfRule>
    <cfRule type="expression" dxfId="703" priority="2401">
      <formula>Y105&lt;0</formula>
    </cfRule>
  </conditionalFormatting>
  <conditionalFormatting sqref="Z110">
    <cfRule type="colorScale" priority="2403">
      <colorScale>
        <cfvo type="min"/>
        <cfvo type="max"/>
        <color theme="0"/>
        <color theme="0"/>
      </colorScale>
    </cfRule>
    <cfRule type="expression" dxfId="702" priority="2405">
      <formula>Y110&lt;0</formula>
    </cfRule>
  </conditionalFormatting>
  <conditionalFormatting sqref="Z110:Z111">
    <cfRule type="expression" priority="2072">
      <formula>$F$20</formula>
    </cfRule>
  </conditionalFormatting>
  <conditionalFormatting sqref="Z111">
    <cfRule type="colorScale" priority="2071">
      <colorScale>
        <cfvo type="min"/>
        <cfvo type="max"/>
        <color theme="0"/>
        <color theme="0"/>
      </colorScale>
    </cfRule>
    <cfRule type="expression" dxfId="701" priority="2073">
      <formula>Y111&lt;0</formula>
    </cfRule>
  </conditionalFormatting>
  <conditionalFormatting sqref="Z117:Z123">
    <cfRule type="colorScale" priority="2447">
      <colorScale>
        <cfvo type="min"/>
        <cfvo type="max"/>
        <color theme="0"/>
        <color theme="0"/>
      </colorScale>
    </cfRule>
    <cfRule type="expression" priority="2448">
      <formula>$F$20</formula>
    </cfRule>
    <cfRule type="expression" dxfId="700" priority="2449">
      <formula>Y117&lt;0</formula>
    </cfRule>
  </conditionalFormatting>
  <conditionalFormatting sqref="Z125">
    <cfRule type="colorScale" priority="2087">
      <colorScale>
        <cfvo type="min"/>
        <cfvo type="max"/>
        <color theme="0"/>
        <color theme="0"/>
      </colorScale>
    </cfRule>
    <cfRule type="expression" priority="2088">
      <formula>#REF!</formula>
    </cfRule>
    <cfRule type="expression" dxfId="699" priority="2089">
      <formula>Y125&lt;0</formula>
    </cfRule>
  </conditionalFormatting>
  <conditionalFormatting sqref="Z125:Z135">
    <cfRule type="expression" dxfId="698" priority="2086">
      <formula>IF(Z125="Validar","Rojo","Verde")</formula>
    </cfRule>
  </conditionalFormatting>
  <conditionalFormatting sqref="Z126:Z132">
    <cfRule type="colorScale" priority="2451">
      <colorScale>
        <cfvo type="min"/>
        <cfvo type="max"/>
        <color theme="0"/>
        <color theme="0"/>
      </colorScale>
    </cfRule>
    <cfRule type="expression" dxfId="697" priority="2453">
      <formula>Y126&lt;0</formula>
    </cfRule>
  </conditionalFormatting>
  <conditionalFormatting sqref="Z126:Z134">
    <cfRule type="expression" priority="2452">
      <formula>$F$20</formula>
    </cfRule>
  </conditionalFormatting>
  <conditionalFormatting sqref="Z133:Z134">
    <cfRule type="colorScale" priority="2455">
      <colorScale>
        <cfvo type="min"/>
        <cfvo type="max"/>
        <color theme="0"/>
        <color theme="0"/>
      </colorScale>
    </cfRule>
    <cfRule type="expression" dxfId="696" priority="2457">
      <formula>Y133&lt;0</formula>
    </cfRule>
  </conditionalFormatting>
  <conditionalFormatting sqref="Z135">
    <cfRule type="colorScale" priority="2439">
      <colorScale>
        <cfvo type="min"/>
        <cfvo type="max"/>
        <color theme="0"/>
        <color theme="0"/>
      </colorScale>
    </cfRule>
    <cfRule type="expression" priority="2440">
      <formula>$F$24</formula>
    </cfRule>
    <cfRule type="expression" dxfId="695" priority="2441">
      <formula>Y135&lt;0</formula>
    </cfRule>
  </conditionalFormatting>
  <conditionalFormatting sqref="Z83:AA83 Z92:AA92 Z103:AA103 Z107:AA107">
    <cfRule type="expression" priority="2376">
      <formula>$F$24</formula>
    </cfRule>
  </conditionalFormatting>
  <conditionalFormatting sqref="Z110:AB111">
    <cfRule type="expression" dxfId="694" priority="1938">
      <formula>IF(Z110="Validar","Rojo","Verde")</formula>
    </cfRule>
  </conditionalFormatting>
  <conditionalFormatting sqref="Z117:AB123">
    <cfRule type="expression" dxfId="693" priority="1998">
      <formula>IF(Z117="Validar","Rojo","Verde")</formula>
    </cfRule>
  </conditionalFormatting>
  <conditionalFormatting sqref="AA41:AA66">
    <cfRule type="colorScale" priority="2327">
      <colorScale>
        <cfvo type="min"/>
        <cfvo type="max"/>
        <color theme="0"/>
        <color theme="0"/>
      </colorScale>
    </cfRule>
    <cfRule type="expression" dxfId="692" priority="2329">
      <formula>Z41&lt;0</formula>
    </cfRule>
  </conditionalFormatting>
  <conditionalFormatting sqref="AA41:AA67">
    <cfRule type="expression" priority="2172">
      <formula>#REF!</formula>
    </cfRule>
  </conditionalFormatting>
  <conditionalFormatting sqref="AA41:AA68">
    <cfRule type="expression" dxfId="691" priority="2170">
      <formula>IF(AA41="Validar","Rojo","Verde")</formula>
    </cfRule>
  </conditionalFormatting>
  <conditionalFormatting sqref="AA67">
    <cfRule type="colorScale" priority="2171">
      <colorScale>
        <cfvo type="min"/>
        <cfvo type="max"/>
        <color theme="0"/>
        <color theme="0"/>
      </colorScale>
    </cfRule>
    <cfRule type="expression" dxfId="690" priority="2173">
      <formula>Z67&lt;0</formula>
    </cfRule>
  </conditionalFormatting>
  <conditionalFormatting sqref="AA68 AA83 AA92 AA103 AA107">
    <cfRule type="expression" dxfId="689" priority="2381">
      <formula>Z68&lt;0</formula>
    </cfRule>
  </conditionalFormatting>
  <conditionalFormatting sqref="AA68">
    <cfRule type="expression" priority="2380">
      <formula>$F$24</formula>
    </cfRule>
  </conditionalFormatting>
  <conditionalFormatting sqref="AA70">
    <cfRule type="colorScale" priority="2323">
      <colorScale>
        <cfvo type="min"/>
        <cfvo type="max"/>
        <color theme="0"/>
        <color theme="0"/>
      </colorScale>
    </cfRule>
    <cfRule type="expression" dxfId="688" priority="2325">
      <formula>Z70&lt;0</formula>
    </cfRule>
  </conditionalFormatting>
  <conditionalFormatting sqref="AA70:AA82">
    <cfRule type="expression" priority="2320">
      <formula>#REF!</formula>
    </cfRule>
  </conditionalFormatting>
  <conditionalFormatting sqref="AA70:AA83">
    <cfRule type="expression" dxfId="687" priority="2318">
      <formula>IF(AA70="Validar","Rojo","Verde")</formula>
    </cfRule>
  </conditionalFormatting>
  <conditionalFormatting sqref="AA71:AA79">
    <cfRule type="colorScale" priority="2319">
      <colorScale>
        <cfvo type="min"/>
        <cfvo type="max"/>
        <color theme="0"/>
        <color theme="0"/>
      </colorScale>
    </cfRule>
    <cfRule type="expression" dxfId="686" priority="2321">
      <formula>Z71&lt;0</formula>
    </cfRule>
  </conditionalFormatting>
  <conditionalFormatting sqref="AA80:AA82">
    <cfRule type="colorScale" priority="2387">
      <colorScale>
        <cfvo type="min"/>
        <cfvo type="max"/>
        <color theme="0"/>
        <color theme="0"/>
      </colorScale>
    </cfRule>
    <cfRule type="expression" dxfId="685" priority="2389">
      <formula>Z80&lt;0</formula>
    </cfRule>
  </conditionalFormatting>
  <conditionalFormatting sqref="AA83 AA68 AA92 AA103 AA107">
    <cfRule type="colorScale" priority="2379">
      <colorScale>
        <cfvo type="min"/>
        <cfvo type="max"/>
        <color theme="0"/>
        <color theme="0"/>
      </colorScale>
    </cfRule>
  </conditionalFormatting>
  <conditionalFormatting sqref="AA85">
    <cfRule type="colorScale" priority="2315">
      <colorScale>
        <cfvo type="min"/>
        <cfvo type="max"/>
        <color theme="0"/>
        <color theme="0"/>
      </colorScale>
    </cfRule>
    <cfRule type="expression" dxfId="684" priority="2317">
      <formula>Z85&lt;0</formula>
    </cfRule>
  </conditionalFormatting>
  <conditionalFormatting sqref="AA85:AA91">
    <cfRule type="expression" priority="2312">
      <formula>#REF!</formula>
    </cfRule>
  </conditionalFormatting>
  <conditionalFormatting sqref="AA85:AA92">
    <cfRule type="expression" dxfId="683" priority="2310">
      <formula>IF(AA85="Validar","Rojo","Verde")</formula>
    </cfRule>
  </conditionalFormatting>
  <conditionalFormatting sqref="AA86:AA91">
    <cfRule type="colorScale" priority="2311">
      <colorScale>
        <cfvo type="min"/>
        <cfvo type="max"/>
        <color theme="0"/>
        <color theme="0"/>
      </colorScale>
    </cfRule>
    <cfRule type="expression" dxfId="682" priority="2313">
      <formula>Z86&lt;0</formula>
    </cfRule>
  </conditionalFormatting>
  <conditionalFormatting sqref="AA94">
    <cfRule type="colorScale" priority="2307">
      <colorScale>
        <cfvo type="min"/>
        <cfvo type="max"/>
        <color theme="0"/>
        <color theme="0"/>
      </colorScale>
    </cfRule>
    <cfRule type="expression" dxfId="681" priority="2309">
      <formula>Z94&lt;0</formula>
    </cfRule>
  </conditionalFormatting>
  <conditionalFormatting sqref="AA94:AA102">
    <cfRule type="expression" priority="2296">
      <formula>#REF!</formula>
    </cfRule>
  </conditionalFormatting>
  <conditionalFormatting sqref="AA94:AA103">
    <cfRule type="expression" dxfId="680" priority="2294">
      <formula>IF(AA94="Validar","Rojo","Verde")</formula>
    </cfRule>
  </conditionalFormatting>
  <conditionalFormatting sqref="AA95:AA100">
    <cfRule type="colorScale" priority="2303">
      <colorScale>
        <cfvo type="min"/>
        <cfvo type="max"/>
        <color theme="0"/>
        <color theme="0"/>
      </colorScale>
    </cfRule>
    <cfRule type="expression" dxfId="679" priority="2305">
      <formula>Z95&lt;0</formula>
    </cfRule>
  </conditionalFormatting>
  <conditionalFormatting sqref="AA101">
    <cfRule type="colorScale" priority="2299">
      <colorScale>
        <cfvo type="min"/>
        <cfvo type="max"/>
        <color theme="0"/>
        <color theme="0"/>
      </colorScale>
    </cfRule>
    <cfRule type="expression" dxfId="678" priority="2301">
      <formula>Z101&lt;0</formula>
    </cfRule>
  </conditionalFormatting>
  <conditionalFormatting sqref="AA102">
    <cfRule type="colorScale" priority="2295">
      <colorScale>
        <cfvo type="min"/>
        <cfvo type="max"/>
        <color theme="0"/>
        <color theme="0"/>
      </colorScale>
    </cfRule>
    <cfRule type="expression" dxfId="677" priority="2297">
      <formula>Z102&lt;0</formula>
    </cfRule>
  </conditionalFormatting>
  <conditionalFormatting sqref="AA105">
    <cfRule type="colorScale" priority="2291">
      <colorScale>
        <cfvo type="min"/>
        <cfvo type="max"/>
        <color theme="0"/>
        <color theme="0"/>
      </colorScale>
    </cfRule>
    <cfRule type="expression" dxfId="676" priority="2293">
      <formula>Z105&lt;0</formula>
    </cfRule>
  </conditionalFormatting>
  <conditionalFormatting sqref="AA105:AA106">
    <cfRule type="expression" priority="2288">
      <formula>#REF!</formula>
    </cfRule>
  </conditionalFormatting>
  <conditionalFormatting sqref="AA105:AA107">
    <cfRule type="expression" dxfId="675" priority="2286">
      <formula>IF(AA105="Validar","Rojo","Verde")</formula>
    </cfRule>
  </conditionalFormatting>
  <conditionalFormatting sqref="AA106">
    <cfRule type="colorScale" priority="2287">
      <colorScale>
        <cfvo type="min"/>
        <cfvo type="max"/>
        <color theme="0"/>
        <color theme="0"/>
      </colorScale>
    </cfRule>
    <cfRule type="expression" dxfId="674" priority="2289">
      <formula>Z106&lt;0</formula>
    </cfRule>
  </conditionalFormatting>
  <conditionalFormatting sqref="AA110">
    <cfRule type="colorScale" priority="2275">
      <colorScale>
        <cfvo type="min"/>
        <cfvo type="max"/>
        <color theme="0"/>
        <color theme="0"/>
      </colorScale>
    </cfRule>
    <cfRule type="expression" priority="2276">
      <formula>#REF!</formula>
    </cfRule>
    <cfRule type="expression" dxfId="673" priority="2277">
      <formula>Z110&lt;0</formula>
    </cfRule>
  </conditionalFormatting>
  <conditionalFormatting sqref="AA111">
    <cfRule type="colorScale" priority="2067">
      <colorScale>
        <cfvo type="min"/>
        <cfvo type="max"/>
        <color theme="0"/>
        <color theme="0"/>
      </colorScale>
    </cfRule>
    <cfRule type="expression" priority="2068">
      <formula>$F$20</formula>
    </cfRule>
    <cfRule type="expression" dxfId="672" priority="2069">
      <formula>Z111&lt;0</formula>
    </cfRule>
  </conditionalFormatting>
  <conditionalFormatting sqref="AA117">
    <cfRule type="colorScale" priority="2283">
      <colorScale>
        <cfvo type="min"/>
        <cfvo type="max"/>
        <color theme="0"/>
        <color theme="0"/>
      </colorScale>
    </cfRule>
    <cfRule type="expression" dxfId="671" priority="2285">
      <formula>Z117&lt;0</formula>
    </cfRule>
  </conditionalFormatting>
  <conditionalFormatting sqref="AA118:AA123">
    <cfRule type="colorScale" priority="2279">
      <colorScale>
        <cfvo type="min"/>
        <cfvo type="max"/>
        <color theme="0"/>
        <color theme="0"/>
      </colorScale>
    </cfRule>
    <cfRule type="expression" dxfId="670" priority="2281">
      <formula>Z118&lt;0</formula>
    </cfRule>
  </conditionalFormatting>
  <conditionalFormatting sqref="AA126:AA135">
    <cfRule type="expression" dxfId="669" priority="2442">
      <formula>IF(AA126="Validar","Rojo","Verde")</formula>
    </cfRule>
    <cfRule type="colorScale" priority="2443">
      <colorScale>
        <cfvo type="min"/>
        <cfvo type="max"/>
        <color theme="0"/>
        <color theme="0"/>
      </colorScale>
    </cfRule>
    <cfRule type="expression" priority="2444">
      <formula>$F$24</formula>
    </cfRule>
    <cfRule type="expression" dxfId="668" priority="2445">
      <formula>Z126&lt;0</formula>
    </cfRule>
  </conditionalFormatting>
  <conditionalFormatting sqref="AA117:AB123">
    <cfRule type="expression" priority="2000">
      <formula>#REF!</formula>
    </cfRule>
  </conditionalFormatting>
  <conditionalFormatting sqref="AB6">
    <cfRule type="colorScale" priority="2035">
      <colorScale>
        <cfvo type="min"/>
        <cfvo type="max"/>
        <color theme="0"/>
        <color theme="0"/>
      </colorScale>
    </cfRule>
    <cfRule type="expression" dxfId="667" priority="2037">
      <formula>AA6&lt;0</formula>
    </cfRule>
  </conditionalFormatting>
  <conditionalFormatting sqref="AB6:AB17">
    <cfRule type="expression" dxfId="666" priority="1986">
      <formula>IF(AB6="Validar","Rojo","Verde")</formula>
    </cfRule>
    <cfRule type="expression" priority="1988">
      <formula>#REF!</formula>
    </cfRule>
  </conditionalFormatting>
  <conditionalFormatting sqref="AB7:AB10">
    <cfRule type="colorScale" priority="2051">
      <colorScale>
        <cfvo type="min"/>
        <cfvo type="max"/>
        <color theme="0"/>
        <color theme="0"/>
      </colorScale>
    </cfRule>
    <cfRule type="expression" dxfId="665" priority="2053">
      <formula>AA7&lt;0</formula>
    </cfRule>
  </conditionalFormatting>
  <conditionalFormatting sqref="AB11">
    <cfRule type="colorScale" priority="1991">
      <colorScale>
        <cfvo type="min"/>
        <cfvo type="max"/>
        <color theme="0"/>
        <color theme="0"/>
      </colorScale>
    </cfRule>
    <cfRule type="expression" dxfId="664" priority="1993">
      <formula>AA11&lt;0</formula>
    </cfRule>
  </conditionalFormatting>
  <conditionalFormatting sqref="AB12:AB15">
    <cfRule type="colorScale" priority="2047">
      <colorScale>
        <cfvo type="min"/>
        <cfvo type="max"/>
        <color theme="0"/>
        <color theme="0"/>
      </colorScale>
    </cfRule>
    <cfRule type="expression" dxfId="663" priority="2049">
      <formula>AA12&lt;0</formula>
    </cfRule>
  </conditionalFormatting>
  <conditionalFormatting sqref="AB16">
    <cfRule type="colorScale" priority="1987">
      <colorScale>
        <cfvo type="min"/>
        <cfvo type="max"/>
        <color theme="0"/>
        <color theme="0"/>
      </colorScale>
    </cfRule>
    <cfRule type="expression" dxfId="662" priority="1989">
      <formula>AA16&lt;0</formula>
    </cfRule>
  </conditionalFormatting>
  <conditionalFormatting sqref="AB17">
    <cfRule type="colorScale" priority="2043">
      <colorScale>
        <cfvo type="min"/>
        <cfvo type="max"/>
        <color theme="0"/>
        <color theme="0"/>
      </colorScale>
    </cfRule>
    <cfRule type="expression" dxfId="661" priority="2045">
      <formula>AA17&lt;0</formula>
    </cfRule>
  </conditionalFormatting>
  <conditionalFormatting sqref="AB19">
    <cfRule type="colorScale" priority="1983">
      <colorScale>
        <cfvo type="min"/>
        <cfvo type="max"/>
        <color theme="0"/>
        <color theme="0"/>
      </colorScale>
    </cfRule>
    <cfRule type="expression" dxfId="660" priority="1985">
      <formula>AA19&lt;0</formula>
    </cfRule>
  </conditionalFormatting>
  <conditionalFormatting sqref="AB19:AB20">
    <cfRule type="expression" dxfId="659" priority="1982">
      <formula>IF(AB19="Validar","Rojo","Verde")</formula>
    </cfRule>
    <cfRule type="expression" priority="1984">
      <formula>#REF!</formula>
    </cfRule>
  </conditionalFormatting>
  <conditionalFormatting sqref="AB20">
    <cfRule type="colorScale" priority="2039">
      <colorScale>
        <cfvo type="min"/>
        <cfvo type="max"/>
        <color theme="0"/>
        <color theme="0"/>
      </colorScale>
    </cfRule>
    <cfRule type="expression" dxfId="658" priority="2041">
      <formula>AA20&lt;0</formula>
    </cfRule>
  </conditionalFormatting>
  <conditionalFormatting sqref="AB24">
    <cfRule type="colorScale" priority="1979">
      <colorScale>
        <cfvo type="min"/>
        <cfvo type="max"/>
        <color theme="0"/>
        <color theme="0"/>
      </colorScale>
    </cfRule>
    <cfRule type="expression" dxfId="657" priority="1981">
      <formula>AA24&lt;0</formula>
    </cfRule>
  </conditionalFormatting>
  <conditionalFormatting sqref="AB24:AB25">
    <cfRule type="expression" dxfId="656" priority="1978">
      <formula>IF(AB24="Validar","Rojo","Verde")</formula>
    </cfRule>
    <cfRule type="expression" priority="1980">
      <formula>#REF!</formula>
    </cfRule>
  </conditionalFormatting>
  <conditionalFormatting sqref="AB25">
    <cfRule type="colorScale" priority="2031">
      <colorScale>
        <cfvo type="min"/>
        <cfvo type="max"/>
        <color theme="0"/>
        <color theme="0"/>
      </colorScale>
    </cfRule>
    <cfRule type="expression" dxfId="655" priority="2033">
      <formula>AA25&lt;0</formula>
    </cfRule>
  </conditionalFormatting>
  <conditionalFormatting sqref="AB27">
    <cfRule type="colorScale" priority="1975">
      <colorScale>
        <cfvo type="min"/>
        <cfvo type="max"/>
        <color theme="0"/>
        <color theme="0"/>
      </colorScale>
    </cfRule>
    <cfRule type="expression" dxfId="654" priority="1977">
      <formula>AA27&lt;0</formula>
    </cfRule>
  </conditionalFormatting>
  <conditionalFormatting sqref="AB27:AB28">
    <cfRule type="expression" dxfId="653" priority="1974">
      <formula>IF(AB27="Validar","Rojo","Verde")</formula>
    </cfRule>
    <cfRule type="expression" priority="1976">
      <formula>#REF!</formula>
    </cfRule>
  </conditionalFormatting>
  <conditionalFormatting sqref="AB28">
    <cfRule type="colorScale" priority="2027">
      <colorScale>
        <cfvo type="min"/>
        <cfvo type="max"/>
        <color theme="0"/>
        <color theme="0"/>
      </colorScale>
    </cfRule>
    <cfRule type="expression" dxfId="652" priority="2029">
      <formula>AA28&lt;0</formula>
    </cfRule>
  </conditionalFormatting>
  <conditionalFormatting sqref="AB30">
    <cfRule type="colorScale" priority="1971">
      <colorScale>
        <cfvo type="min"/>
        <cfvo type="max"/>
        <color theme="0"/>
        <color theme="0"/>
      </colorScale>
    </cfRule>
    <cfRule type="expression" dxfId="651" priority="1973">
      <formula>AA30&lt;0</formula>
    </cfRule>
  </conditionalFormatting>
  <conditionalFormatting sqref="AB30:AB31">
    <cfRule type="expression" dxfId="650" priority="1970">
      <formula>IF(AB30="Validar","Rojo","Verde")</formula>
    </cfRule>
    <cfRule type="expression" priority="1972">
      <formula>#REF!</formula>
    </cfRule>
  </conditionalFormatting>
  <conditionalFormatting sqref="AB31">
    <cfRule type="colorScale" priority="2023">
      <colorScale>
        <cfvo type="min"/>
        <cfvo type="max"/>
        <color theme="0"/>
        <color theme="0"/>
      </colorScale>
    </cfRule>
    <cfRule type="expression" dxfId="649" priority="2025">
      <formula>AA31&lt;0</formula>
    </cfRule>
  </conditionalFormatting>
  <conditionalFormatting sqref="AB40">
    <cfRule type="colorScale" priority="1967">
      <colorScale>
        <cfvo type="min"/>
        <cfvo type="max"/>
        <color theme="0"/>
        <color theme="0"/>
      </colorScale>
    </cfRule>
    <cfRule type="expression" dxfId="648" priority="1969">
      <formula>AA40&lt;0</formula>
    </cfRule>
  </conditionalFormatting>
  <conditionalFormatting sqref="AB40:AB67">
    <cfRule type="expression" dxfId="647" priority="1966">
      <formula>IF(AB40="Validar","Rojo","Verde")</formula>
    </cfRule>
    <cfRule type="expression" priority="1968">
      <formula>#REF!</formula>
    </cfRule>
  </conditionalFormatting>
  <conditionalFormatting sqref="AB41:AB67">
    <cfRule type="colorScale" priority="2019">
      <colorScale>
        <cfvo type="min"/>
        <cfvo type="max"/>
        <color theme="0"/>
        <color theme="0"/>
      </colorScale>
    </cfRule>
    <cfRule type="expression" dxfId="646" priority="2021">
      <formula>AA41&lt;0</formula>
    </cfRule>
  </conditionalFormatting>
  <conditionalFormatting sqref="AB69">
    <cfRule type="colorScale" priority="1963">
      <colorScale>
        <cfvo type="min"/>
        <cfvo type="max"/>
        <color theme="0"/>
        <color theme="0"/>
      </colorScale>
    </cfRule>
    <cfRule type="expression" dxfId="645" priority="1965">
      <formula>AA69&lt;0</formula>
    </cfRule>
  </conditionalFormatting>
  <conditionalFormatting sqref="AB69:AB82">
    <cfRule type="expression" dxfId="644" priority="1962">
      <formula>IF(AB69="Validar","Rojo","Verde")</formula>
    </cfRule>
    <cfRule type="expression" priority="1964">
      <formula>#REF!</formula>
    </cfRule>
  </conditionalFormatting>
  <conditionalFormatting sqref="AB70:AB82">
    <cfRule type="colorScale" priority="2055">
      <colorScale>
        <cfvo type="min"/>
        <cfvo type="max"/>
        <color theme="0"/>
        <color theme="0"/>
      </colorScale>
    </cfRule>
    <cfRule type="expression" dxfId="643" priority="2057">
      <formula>AA70&lt;0</formula>
    </cfRule>
  </conditionalFormatting>
  <conditionalFormatting sqref="AB84">
    <cfRule type="colorScale" priority="1946">
      <colorScale>
        <cfvo type="min"/>
        <cfvo type="max"/>
        <color theme="0"/>
        <color theme="0"/>
      </colorScale>
    </cfRule>
    <cfRule type="expression" dxfId="642" priority="1948">
      <formula>AA84&lt;0</formula>
    </cfRule>
  </conditionalFormatting>
  <conditionalFormatting sqref="AB84:AB91">
    <cfRule type="expression" dxfId="641" priority="1945">
      <formula>IF(AB84="Validar","Rojo","Verde")</formula>
    </cfRule>
    <cfRule type="expression" priority="1947">
      <formula>#REF!</formula>
    </cfRule>
  </conditionalFormatting>
  <conditionalFormatting sqref="AB85:AB91">
    <cfRule type="colorScale" priority="2015">
      <colorScale>
        <cfvo type="min"/>
        <cfvo type="max"/>
        <color theme="0"/>
        <color theme="0"/>
      </colorScale>
    </cfRule>
    <cfRule type="expression" dxfId="640" priority="2017">
      <formula>AA85&lt;0</formula>
    </cfRule>
  </conditionalFormatting>
  <conditionalFormatting sqref="AB93">
    <cfRule type="colorScale" priority="1959">
      <colorScale>
        <cfvo type="min"/>
        <cfvo type="max"/>
        <color theme="0"/>
        <color theme="0"/>
      </colorScale>
    </cfRule>
    <cfRule type="expression" dxfId="639" priority="1961">
      <formula>AA93&lt;0</formula>
    </cfRule>
  </conditionalFormatting>
  <conditionalFormatting sqref="AB93:AB102">
    <cfRule type="expression" dxfId="638" priority="1958">
      <formula>IF(AB93="Validar","Rojo","Verde")</formula>
    </cfRule>
    <cfRule type="expression" priority="1960">
      <formula>#REF!</formula>
    </cfRule>
  </conditionalFormatting>
  <conditionalFormatting sqref="AB94:AB102">
    <cfRule type="colorScale" priority="2011">
      <colorScale>
        <cfvo type="min"/>
        <cfvo type="max"/>
        <color theme="0"/>
        <color theme="0"/>
      </colorScale>
    </cfRule>
    <cfRule type="expression" dxfId="637" priority="2013">
      <formula>AA94&lt;0</formula>
    </cfRule>
  </conditionalFormatting>
  <conditionalFormatting sqref="AB104">
    <cfRule type="colorScale" priority="1955">
      <colorScale>
        <cfvo type="min"/>
        <cfvo type="max"/>
        <color theme="0"/>
        <color theme="0"/>
      </colorScale>
    </cfRule>
    <cfRule type="expression" dxfId="636" priority="1957">
      <formula>AA104&lt;0</formula>
    </cfRule>
  </conditionalFormatting>
  <conditionalFormatting sqref="AB104:AB106">
    <cfRule type="expression" dxfId="635" priority="1954">
      <formula>IF(AB104="Validar","Rojo","Verde")</formula>
    </cfRule>
    <cfRule type="expression" priority="1956">
      <formula>#REF!</formula>
    </cfRule>
  </conditionalFormatting>
  <conditionalFormatting sqref="AB105:AB106">
    <cfRule type="colorScale" priority="2007">
      <colorScale>
        <cfvo type="min"/>
        <cfvo type="max"/>
        <color theme="0"/>
        <color theme="0"/>
      </colorScale>
    </cfRule>
    <cfRule type="expression" dxfId="634" priority="2009">
      <formula>AA105&lt;0</formula>
    </cfRule>
  </conditionalFormatting>
  <conditionalFormatting sqref="AB110">
    <cfRule type="colorScale" priority="2003">
      <colorScale>
        <cfvo type="min"/>
        <cfvo type="max"/>
        <color theme="0"/>
        <color theme="0"/>
      </colorScale>
    </cfRule>
    <cfRule type="expression" dxfId="633" priority="2005">
      <formula>AA110&lt;0</formula>
    </cfRule>
  </conditionalFormatting>
  <conditionalFormatting sqref="AB110:AB111">
    <cfRule type="expression" priority="1940">
      <formula>#REF!</formula>
    </cfRule>
  </conditionalFormatting>
  <conditionalFormatting sqref="AB111">
    <cfRule type="colorScale" priority="1939">
      <colorScale>
        <cfvo type="min"/>
        <cfvo type="max"/>
        <color theme="0"/>
        <color theme="0"/>
      </colorScale>
    </cfRule>
    <cfRule type="expression" dxfId="632" priority="1941">
      <formula>AA111&lt;0</formula>
    </cfRule>
  </conditionalFormatting>
  <conditionalFormatting sqref="AB117:AB123">
    <cfRule type="colorScale" priority="1999">
      <colorScale>
        <cfvo type="min"/>
        <cfvo type="max"/>
        <color theme="0"/>
        <color theme="0"/>
      </colorScale>
    </cfRule>
    <cfRule type="expression" dxfId="631" priority="2001">
      <formula>AA117&lt;0</formula>
    </cfRule>
  </conditionalFormatting>
  <conditionalFormatting sqref="AB125">
    <cfRule type="colorScale" priority="1951">
      <colorScale>
        <cfvo type="min"/>
        <cfvo type="max"/>
        <color theme="0"/>
        <color theme="0"/>
      </colorScale>
    </cfRule>
    <cfRule type="expression" dxfId="630" priority="1953">
      <formula>AA125&lt;0</formula>
    </cfRule>
  </conditionalFormatting>
  <conditionalFormatting sqref="AB125:AB134">
    <cfRule type="expression" dxfId="629" priority="1950">
      <formula>IF(AB125="Validar","Rojo","Verde")</formula>
    </cfRule>
    <cfRule type="expression" priority="1952">
      <formula>#REF!</formula>
    </cfRule>
  </conditionalFormatting>
  <conditionalFormatting sqref="AB126:AB134">
    <cfRule type="colorScale" priority="1995">
      <colorScale>
        <cfvo type="min"/>
        <cfvo type="max"/>
        <color theme="0"/>
        <color theme="0"/>
      </colorScale>
    </cfRule>
    <cfRule type="expression" dxfId="628" priority="1997">
      <formula>AA126&lt;0</formula>
    </cfRule>
  </conditionalFormatting>
  <conditionalFormatting sqref="AD6:AD10">
    <cfRule type="colorScale" priority="2271">
      <colorScale>
        <cfvo type="min"/>
        <cfvo type="max"/>
        <color theme="0"/>
        <color theme="0"/>
      </colorScale>
    </cfRule>
    <cfRule type="expression" dxfId="627" priority="2273">
      <formula>AC6&lt;0</formula>
    </cfRule>
  </conditionalFormatting>
  <conditionalFormatting sqref="AD6:AD21">
    <cfRule type="expression" dxfId="626" priority="2146">
      <formula>IF(AD6="Validar","Rojo","Verde")</formula>
    </cfRule>
    <cfRule type="expression" priority="2148">
      <formula>#REF!</formula>
    </cfRule>
  </conditionalFormatting>
  <conditionalFormatting sqref="AD11">
    <cfRule type="colorScale" priority="2163">
      <colorScale>
        <cfvo type="min"/>
        <cfvo type="max"/>
        <color theme="0"/>
        <color theme="0"/>
      </colorScale>
    </cfRule>
    <cfRule type="expression" dxfId="625" priority="2165">
      <formula>AC11&lt;0</formula>
    </cfRule>
  </conditionalFormatting>
  <conditionalFormatting sqref="AD12:AD15">
    <cfRule type="colorScale" priority="2267">
      <colorScale>
        <cfvo type="min"/>
        <cfvo type="max"/>
        <color theme="0"/>
        <color theme="0"/>
      </colorScale>
    </cfRule>
    <cfRule type="expression" dxfId="624" priority="2269">
      <formula>AC12&lt;0</formula>
    </cfRule>
  </conditionalFormatting>
  <conditionalFormatting sqref="AD16">
    <cfRule type="colorScale" priority="2155">
      <colorScale>
        <cfvo type="min"/>
        <cfvo type="max"/>
        <color theme="0"/>
        <color theme="0"/>
      </colorScale>
    </cfRule>
    <cfRule type="expression" dxfId="623" priority="2157">
      <formula>AC16&lt;0</formula>
    </cfRule>
  </conditionalFormatting>
  <conditionalFormatting sqref="AD17:AD18">
    <cfRule type="colorScale" priority="2263">
      <colorScale>
        <cfvo type="min"/>
        <cfvo type="max"/>
        <color theme="0"/>
        <color theme="0"/>
      </colorScale>
    </cfRule>
    <cfRule type="expression" dxfId="622" priority="2265">
      <formula>AC17&lt;0</formula>
    </cfRule>
  </conditionalFormatting>
  <conditionalFormatting sqref="AD19">
    <cfRule type="colorScale" priority="2147">
      <colorScale>
        <cfvo type="min"/>
        <cfvo type="max"/>
        <color theme="0"/>
        <color theme="0"/>
      </colorScale>
    </cfRule>
    <cfRule type="expression" dxfId="621" priority="2149">
      <formula>AC19&lt;0</formula>
    </cfRule>
  </conditionalFormatting>
  <conditionalFormatting sqref="AD20:AD21">
    <cfRule type="colorScale" priority="2259">
      <colorScale>
        <cfvo type="min"/>
        <cfvo type="max"/>
        <color theme="0"/>
        <color theme="0"/>
      </colorScale>
    </cfRule>
    <cfRule type="expression" dxfId="620" priority="2261">
      <formula>AC20&lt;0</formula>
    </cfRule>
  </conditionalFormatting>
  <conditionalFormatting sqref="AD24">
    <cfRule type="colorScale" priority="2139">
      <colorScale>
        <cfvo type="min"/>
        <cfvo type="max"/>
        <color theme="0"/>
        <color theme="0"/>
      </colorScale>
    </cfRule>
    <cfRule type="expression" dxfId="619" priority="2141">
      <formula>AC24&lt;0</formula>
    </cfRule>
  </conditionalFormatting>
  <conditionalFormatting sqref="AD24:AD32">
    <cfRule type="expression" dxfId="618" priority="2122">
      <formula>IF(AD24="Validar","Rojo","Verde")</formula>
    </cfRule>
    <cfRule type="expression" priority="2124">
      <formula>#REF!</formula>
    </cfRule>
  </conditionalFormatting>
  <conditionalFormatting sqref="AD25">
    <cfRule type="colorScale" priority="2255">
      <colorScale>
        <cfvo type="min"/>
        <cfvo type="max"/>
        <color theme="0"/>
        <color theme="0"/>
      </colorScale>
    </cfRule>
    <cfRule type="expression" dxfId="617" priority="2257">
      <formula>AC25&lt;0</formula>
    </cfRule>
  </conditionalFormatting>
  <conditionalFormatting sqref="AD26">
    <cfRule type="colorScale" priority="2251">
      <colorScale>
        <cfvo type="min"/>
        <cfvo type="max"/>
        <color theme="0"/>
        <color theme="0"/>
      </colorScale>
    </cfRule>
    <cfRule type="expression" dxfId="616" priority="2253">
      <formula>AC26&lt;0</formula>
    </cfRule>
  </conditionalFormatting>
  <conditionalFormatting sqref="AD27">
    <cfRule type="colorScale" priority="2131">
      <colorScale>
        <cfvo type="min"/>
        <cfvo type="max"/>
        <color theme="0"/>
        <color theme="0"/>
      </colorScale>
    </cfRule>
    <cfRule type="expression" dxfId="615" priority="2133">
      <formula>AC27&lt;0</formula>
    </cfRule>
  </conditionalFormatting>
  <conditionalFormatting sqref="AD28">
    <cfRule type="colorScale" priority="2247">
      <colorScale>
        <cfvo type="min"/>
        <cfvo type="max"/>
        <color theme="0"/>
        <color theme="0"/>
      </colorScale>
    </cfRule>
    <cfRule type="expression" dxfId="614" priority="2249">
      <formula>AC28&lt;0</formula>
    </cfRule>
  </conditionalFormatting>
  <conditionalFormatting sqref="AD29">
    <cfRule type="colorScale" priority="2243">
      <colorScale>
        <cfvo type="min"/>
        <cfvo type="max"/>
        <color theme="0"/>
        <color theme="0"/>
      </colorScale>
    </cfRule>
    <cfRule type="expression" dxfId="613" priority="2245">
      <formula>AC29&lt;0</formula>
    </cfRule>
  </conditionalFormatting>
  <conditionalFormatting sqref="AD30">
    <cfRule type="colorScale" priority="2123">
      <colorScale>
        <cfvo type="min"/>
        <cfvo type="max"/>
        <color theme="0"/>
        <color theme="0"/>
      </colorScale>
    </cfRule>
    <cfRule type="expression" dxfId="612" priority="2125">
      <formula>AC30&lt;0</formula>
    </cfRule>
  </conditionalFormatting>
  <conditionalFormatting sqref="AD31">
    <cfRule type="colorScale" priority="2239">
      <colorScale>
        <cfvo type="min"/>
        <cfvo type="max"/>
        <color theme="0"/>
        <color theme="0"/>
      </colorScale>
    </cfRule>
    <cfRule type="expression" dxfId="611" priority="2241">
      <formula>AC31&lt;0</formula>
    </cfRule>
  </conditionalFormatting>
  <conditionalFormatting sqref="AD32">
    <cfRule type="colorScale" priority="2235">
      <colorScale>
        <cfvo type="min"/>
        <cfvo type="max"/>
        <color theme="0"/>
        <color theme="0"/>
      </colorScale>
    </cfRule>
    <cfRule type="expression" dxfId="610" priority="2237">
      <formula>AC32&lt;0</formula>
    </cfRule>
  </conditionalFormatting>
  <conditionalFormatting sqref="AD40">
    <cfRule type="colorScale" priority="2115">
      <colorScale>
        <cfvo type="min"/>
        <cfvo type="max"/>
        <color theme="0"/>
        <color theme="0"/>
      </colorScale>
    </cfRule>
    <cfRule type="expression" priority="2116">
      <formula>#REF!</formula>
    </cfRule>
    <cfRule type="expression" dxfId="609" priority="2117">
      <formula>AC40&lt;0</formula>
    </cfRule>
  </conditionalFormatting>
  <conditionalFormatting sqref="AD40:AD107">
    <cfRule type="expression" dxfId="608" priority="2074">
      <formula>IF(AD40="Validar","Rojo","Verde")</formula>
    </cfRule>
  </conditionalFormatting>
  <conditionalFormatting sqref="AD41:AD68">
    <cfRule type="colorScale" priority="2231">
      <colorScale>
        <cfvo type="min"/>
        <cfvo type="max"/>
        <color theme="0"/>
        <color theme="0"/>
      </colorScale>
    </cfRule>
    <cfRule type="expression" priority="2232">
      <formula>$F$20</formula>
    </cfRule>
    <cfRule type="expression" dxfId="607" priority="2233">
      <formula>AC41&lt;0</formula>
    </cfRule>
  </conditionalFormatting>
  <conditionalFormatting sqref="AD69">
    <cfRule type="colorScale" priority="2107">
      <colorScale>
        <cfvo type="min"/>
        <cfvo type="max"/>
        <color theme="0"/>
        <color theme="0"/>
      </colorScale>
    </cfRule>
    <cfRule type="expression" priority="2108">
      <formula>#REF!</formula>
    </cfRule>
    <cfRule type="expression" dxfId="606" priority="2109">
      <formula>AC69&lt;0</formula>
    </cfRule>
  </conditionalFormatting>
  <conditionalFormatting sqref="AD70:AD82">
    <cfRule type="colorScale" priority="2415">
      <colorScale>
        <cfvo type="min"/>
        <cfvo type="max"/>
        <color theme="0"/>
        <color theme="0"/>
      </colorScale>
    </cfRule>
    <cfRule type="expression" priority="2416">
      <formula>$F$20</formula>
    </cfRule>
    <cfRule type="expression" dxfId="605" priority="2417">
      <formula>AC70&lt;0</formula>
    </cfRule>
  </conditionalFormatting>
  <conditionalFormatting sqref="AD83 AD92 AD103 AD107">
    <cfRule type="colorScale" priority="2407">
      <colorScale>
        <cfvo type="min"/>
        <cfvo type="max"/>
        <color theme="0"/>
        <color theme="0"/>
      </colorScale>
    </cfRule>
    <cfRule type="expression" dxfId="604" priority="2409">
      <formula>AC83&lt;0</formula>
    </cfRule>
  </conditionalFormatting>
  <conditionalFormatting sqref="AD84">
    <cfRule type="colorScale" priority="2075">
      <colorScale>
        <cfvo type="min"/>
        <cfvo type="max"/>
        <color theme="0"/>
        <color theme="0"/>
      </colorScale>
    </cfRule>
    <cfRule type="expression" priority="2076">
      <formula>#REF!</formula>
    </cfRule>
    <cfRule type="expression" dxfId="603" priority="2077">
      <formula>AC84&lt;0</formula>
    </cfRule>
  </conditionalFormatting>
  <conditionalFormatting sqref="AD85:AD91">
    <cfRule type="colorScale" priority="2423">
      <colorScale>
        <cfvo type="min"/>
        <cfvo type="max"/>
        <color theme="0"/>
        <color theme="0"/>
      </colorScale>
    </cfRule>
    <cfRule type="expression" priority="2424">
      <formula>$F$20</formula>
    </cfRule>
    <cfRule type="expression" dxfId="602" priority="2425">
      <formula>AC85&lt;0</formula>
    </cfRule>
  </conditionalFormatting>
  <conditionalFormatting sqref="AD93">
    <cfRule type="colorScale" priority="2099">
      <colorScale>
        <cfvo type="min"/>
        <cfvo type="max"/>
        <color theme="0"/>
        <color theme="0"/>
      </colorScale>
    </cfRule>
    <cfRule type="expression" priority="2100">
      <formula>#REF!</formula>
    </cfRule>
    <cfRule type="expression" dxfId="601" priority="2101">
      <formula>AC93&lt;0</formula>
    </cfRule>
  </conditionalFormatting>
  <conditionalFormatting sqref="AD94:AD102">
    <cfRule type="colorScale" priority="2427">
      <colorScale>
        <cfvo type="min"/>
        <cfvo type="max"/>
        <color theme="0"/>
        <color theme="0"/>
      </colorScale>
    </cfRule>
    <cfRule type="expression" priority="2428">
      <formula>$F$20</formula>
    </cfRule>
    <cfRule type="expression" dxfId="600" priority="2429">
      <formula>AC94&lt;0</formula>
    </cfRule>
  </conditionalFormatting>
  <conditionalFormatting sqref="AD104">
    <cfRule type="colorScale" priority="2091">
      <colorScale>
        <cfvo type="min"/>
        <cfvo type="max"/>
        <color theme="0"/>
        <color theme="0"/>
      </colorScale>
    </cfRule>
    <cfRule type="expression" priority="2092">
      <formula>#REF!</formula>
    </cfRule>
    <cfRule type="expression" dxfId="599" priority="2093">
      <formula>AC104&lt;0</formula>
    </cfRule>
  </conditionalFormatting>
  <conditionalFormatting sqref="AD105:AD106">
    <cfRule type="colorScale" priority="2431">
      <colorScale>
        <cfvo type="min"/>
        <cfvo type="max"/>
        <color theme="0"/>
        <color theme="0"/>
      </colorScale>
    </cfRule>
    <cfRule type="expression" priority="2432">
      <formula>$F$20</formula>
    </cfRule>
    <cfRule type="expression" dxfId="598" priority="2433">
      <formula>AC105&lt;0</formula>
    </cfRule>
  </conditionalFormatting>
  <conditionalFormatting sqref="AD110">
    <cfRule type="colorScale" priority="2435">
      <colorScale>
        <cfvo type="min"/>
        <cfvo type="max"/>
        <color theme="0"/>
        <color theme="0"/>
      </colorScale>
    </cfRule>
    <cfRule type="expression" dxfId="597" priority="2437">
      <formula>AC110&lt;0</formula>
    </cfRule>
  </conditionalFormatting>
  <conditionalFormatting sqref="AD110:AD111">
    <cfRule type="expression" priority="2064">
      <formula>$F$20</formula>
    </cfRule>
  </conditionalFormatting>
  <conditionalFormatting sqref="AD111">
    <cfRule type="colorScale" priority="2063">
      <colorScale>
        <cfvo type="min"/>
        <cfvo type="max"/>
        <color theme="0"/>
        <color theme="0"/>
      </colorScale>
    </cfRule>
    <cfRule type="expression" dxfId="596" priority="2065">
      <formula>AC111&lt;0</formula>
    </cfRule>
  </conditionalFormatting>
  <conditionalFormatting sqref="AD117:AD123">
    <cfRule type="colorScale" priority="2467">
      <colorScale>
        <cfvo type="min"/>
        <cfvo type="max"/>
        <color theme="0"/>
        <color theme="0"/>
      </colorScale>
    </cfRule>
    <cfRule type="expression" priority="2468">
      <formula>$F$20</formula>
    </cfRule>
    <cfRule type="expression" dxfId="595" priority="2469">
      <formula>AC117&lt;0</formula>
    </cfRule>
  </conditionalFormatting>
  <conditionalFormatting sqref="AD125">
    <cfRule type="colorScale" priority="2083">
      <colorScale>
        <cfvo type="min"/>
        <cfvo type="max"/>
        <color theme="0"/>
        <color theme="0"/>
      </colorScale>
    </cfRule>
    <cfRule type="expression" priority="2084">
      <formula>#REF!</formula>
    </cfRule>
    <cfRule type="expression" dxfId="594" priority="2085">
      <formula>AC125&lt;0</formula>
    </cfRule>
  </conditionalFormatting>
  <conditionalFormatting sqref="AD125:AD135">
    <cfRule type="expression" dxfId="593" priority="2082">
      <formula>IF(AD125="Validar","Rojo","Verde")</formula>
    </cfRule>
  </conditionalFormatting>
  <conditionalFormatting sqref="AD126:AD132">
    <cfRule type="colorScale" priority="2471">
      <colorScale>
        <cfvo type="min"/>
        <cfvo type="max"/>
        <color theme="0"/>
        <color theme="0"/>
      </colorScale>
    </cfRule>
    <cfRule type="expression" dxfId="592" priority="2473">
      <formula>AC126&lt;0</formula>
    </cfRule>
  </conditionalFormatting>
  <conditionalFormatting sqref="AD126:AD134">
    <cfRule type="expression" priority="2472">
      <formula>$F$20</formula>
    </cfRule>
  </conditionalFormatting>
  <conditionalFormatting sqref="AD133:AD134">
    <cfRule type="colorScale" priority="2475">
      <colorScale>
        <cfvo type="min"/>
        <cfvo type="max"/>
        <color theme="0"/>
        <color theme="0"/>
      </colorScale>
    </cfRule>
    <cfRule type="expression" dxfId="591" priority="2477">
      <formula>AC133&lt;0</formula>
    </cfRule>
  </conditionalFormatting>
  <conditionalFormatting sqref="AD135">
    <cfRule type="colorScale" priority="2459">
      <colorScale>
        <cfvo type="min"/>
        <cfvo type="max"/>
        <color theme="0"/>
        <color theme="0"/>
      </colorScale>
    </cfRule>
    <cfRule type="expression" priority="2460">
      <formula>$F$24</formula>
    </cfRule>
    <cfRule type="expression" dxfId="590" priority="2461">
      <formula>AC135&lt;0</formula>
    </cfRule>
  </conditionalFormatting>
  <conditionalFormatting sqref="AD83:AE83 AD92:AE92 AD103:AE103 AD107:AE107">
    <cfRule type="expression" priority="2408">
      <formula>$F$24</formula>
    </cfRule>
  </conditionalFormatting>
  <conditionalFormatting sqref="AD110:AE111">
    <cfRule type="expression" dxfId="589" priority="2058">
      <formula>IF(AD110="Validar","Rojo","Verde")</formula>
    </cfRule>
  </conditionalFormatting>
  <conditionalFormatting sqref="AD117:AE123">
    <cfRule type="expression" dxfId="588" priority="2178">
      <formula>IF(AD117="Validar","Rojo","Verde")</formula>
    </cfRule>
  </conditionalFormatting>
  <conditionalFormatting sqref="AE41:AE67">
    <cfRule type="colorScale" priority="2227">
      <colorScale>
        <cfvo type="min"/>
        <cfvo type="max"/>
        <color theme="0"/>
        <color theme="0"/>
      </colorScale>
    </cfRule>
    <cfRule type="expression" priority="2228">
      <formula>#REF!</formula>
    </cfRule>
    <cfRule type="expression" dxfId="587" priority="2229">
      <formula>AD41&lt;0</formula>
    </cfRule>
  </conditionalFormatting>
  <conditionalFormatting sqref="AE41:AE68">
    <cfRule type="expression" dxfId="586" priority="2226">
      <formula>IF(AE41="Validar","Rojo","Verde")</formula>
    </cfRule>
  </conditionalFormatting>
  <conditionalFormatting sqref="AE68 AE83 AE92 AE103 AE107">
    <cfRule type="expression" dxfId="585" priority="2413">
      <formula>AD68&lt;0</formula>
    </cfRule>
  </conditionalFormatting>
  <conditionalFormatting sqref="AE68">
    <cfRule type="expression" priority="2412">
      <formula>$F$24</formula>
    </cfRule>
  </conditionalFormatting>
  <conditionalFormatting sqref="AE70">
    <cfRule type="colorScale" priority="2223">
      <colorScale>
        <cfvo type="min"/>
        <cfvo type="max"/>
        <color theme="0"/>
        <color theme="0"/>
      </colorScale>
    </cfRule>
    <cfRule type="expression" dxfId="584" priority="2225">
      <formula>AD70&lt;0</formula>
    </cfRule>
  </conditionalFormatting>
  <conditionalFormatting sqref="AE70:AE82">
    <cfRule type="expression" priority="2220">
      <formula>#REF!</formula>
    </cfRule>
  </conditionalFormatting>
  <conditionalFormatting sqref="AE70:AE83">
    <cfRule type="expression" dxfId="583" priority="2218">
      <formula>IF(AE70="Validar","Rojo","Verde")</formula>
    </cfRule>
  </conditionalFormatting>
  <conditionalFormatting sqref="AE71:AE79">
    <cfRule type="colorScale" priority="2219">
      <colorScale>
        <cfvo type="min"/>
        <cfvo type="max"/>
        <color theme="0"/>
        <color theme="0"/>
      </colorScale>
    </cfRule>
    <cfRule type="expression" dxfId="582" priority="2221">
      <formula>AD71&lt;0</formula>
    </cfRule>
  </conditionalFormatting>
  <conditionalFormatting sqref="AE80:AE82">
    <cfRule type="colorScale" priority="2419">
      <colorScale>
        <cfvo type="min"/>
        <cfvo type="max"/>
        <color theme="0"/>
        <color theme="0"/>
      </colorScale>
    </cfRule>
    <cfRule type="expression" dxfId="581" priority="2421">
      <formula>AD80&lt;0</formula>
    </cfRule>
  </conditionalFormatting>
  <conditionalFormatting sqref="AE83 AE68 AE92 AE103 AE107">
    <cfRule type="colorScale" priority="2411">
      <colorScale>
        <cfvo type="min"/>
        <cfvo type="max"/>
        <color theme="0"/>
        <color theme="0"/>
      </colorScale>
    </cfRule>
  </conditionalFormatting>
  <conditionalFormatting sqref="AE85">
    <cfRule type="colorScale" priority="2215">
      <colorScale>
        <cfvo type="min"/>
        <cfvo type="max"/>
        <color theme="0"/>
        <color theme="0"/>
      </colorScale>
    </cfRule>
    <cfRule type="expression" dxfId="580" priority="2217">
      <formula>AD85&lt;0</formula>
    </cfRule>
  </conditionalFormatting>
  <conditionalFormatting sqref="AE85:AE91">
    <cfRule type="expression" priority="2212">
      <formula>#REF!</formula>
    </cfRule>
  </conditionalFormatting>
  <conditionalFormatting sqref="AE85:AE92">
    <cfRule type="expression" dxfId="579" priority="2210">
      <formula>IF(AE85="Validar","Rojo","Verde")</formula>
    </cfRule>
  </conditionalFormatting>
  <conditionalFormatting sqref="AE86:AE91">
    <cfRule type="colorScale" priority="2211">
      <colorScale>
        <cfvo type="min"/>
        <cfvo type="max"/>
        <color theme="0"/>
        <color theme="0"/>
      </colorScale>
    </cfRule>
    <cfRule type="expression" dxfId="578" priority="2213">
      <formula>AD86&lt;0</formula>
    </cfRule>
  </conditionalFormatting>
  <conditionalFormatting sqref="AE94">
    <cfRule type="colorScale" priority="2207">
      <colorScale>
        <cfvo type="min"/>
        <cfvo type="max"/>
        <color theme="0"/>
        <color theme="0"/>
      </colorScale>
    </cfRule>
    <cfRule type="expression" dxfId="577" priority="2209">
      <formula>AD94&lt;0</formula>
    </cfRule>
  </conditionalFormatting>
  <conditionalFormatting sqref="AE94:AE102">
    <cfRule type="expression" priority="2196">
      <formula>#REF!</formula>
    </cfRule>
  </conditionalFormatting>
  <conditionalFormatting sqref="AE94:AE103">
    <cfRule type="expression" dxfId="576" priority="2194">
      <formula>IF(AE94="Validar","Rojo","Verde")</formula>
    </cfRule>
  </conditionalFormatting>
  <conditionalFormatting sqref="AE95:AE100">
    <cfRule type="colorScale" priority="2203">
      <colorScale>
        <cfvo type="min"/>
        <cfvo type="max"/>
        <color theme="0"/>
        <color theme="0"/>
      </colorScale>
    </cfRule>
    <cfRule type="expression" dxfId="575" priority="2205">
      <formula>AD95&lt;0</formula>
    </cfRule>
  </conditionalFormatting>
  <conditionalFormatting sqref="AE101">
    <cfRule type="colorScale" priority="2199">
      <colorScale>
        <cfvo type="min"/>
        <cfvo type="max"/>
        <color theme="0"/>
        <color theme="0"/>
      </colorScale>
    </cfRule>
    <cfRule type="expression" dxfId="574" priority="2201">
      <formula>AD101&lt;0</formula>
    </cfRule>
  </conditionalFormatting>
  <conditionalFormatting sqref="AE102">
    <cfRule type="colorScale" priority="2195">
      <colorScale>
        <cfvo type="min"/>
        <cfvo type="max"/>
        <color theme="0"/>
        <color theme="0"/>
      </colorScale>
    </cfRule>
    <cfRule type="expression" dxfId="573" priority="2197">
      <formula>AD102&lt;0</formula>
    </cfRule>
  </conditionalFormatting>
  <conditionalFormatting sqref="AE105">
    <cfRule type="colorScale" priority="2191">
      <colorScale>
        <cfvo type="min"/>
        <cfvo type="max"/>
        <color theme="0"/>
        <color theme="0"/>
      </colorScale>
    </cfRule>
    <cfRule type="expression" dxfId="572" priority="2193">
      <formula>AD105&lt;0</formula>
    </cfRule>
  </conditionalFormatting>
  <conditionalFormatting sqref="AE105:AE106">
    <cfRule type="expression" priority="2188">
      <formula>#REF!</formula>
    </cfRule>
  </conditionalFormatting>
  <conditionalFormatting sqref="AE105:AE107">
    <cfRule type="expression" dxfId="571" priority="2186">
      <formula>IF(AE105="Validar","Rojo","Verde")</formula>
    </cfRule>
  </conditionalFormatting>
  <conditionalFormatting sqref="AE106">
    <cfRule type="colorScale" priority="2187">
      <colorScale>
        <cfvo type="min"/>
        <cfvo type="max"/>
        <color theme="0"/>
        <color theme="0"/>
      </colorScale>
    </cfRule>
    <cfRule type="expression" dxfId="570" priority="2189">
      <formula>AD106&lt;0</formula>
    </cfRule>
  </conditionalFormatting>
  <conditionalFormatting sqref="AE110">
    <cfRule type="colorScale" priority="2175">
      <colorScale>
        <cfvo type="min"/>
        <cfvo type="max"/>
        <color theme="0"/>
        <color theme="0"/>
      </colorScale>
    </cfRule>
    <cfRule type="expression" dxfId="569" priority="2177">
      <formula>AD110&lt;0</formula>
    </cfRule>
  </conditionalFormatting>
  <conditionalFormatting sqref="AE110:AE111">
    <cfRule type="expression" priority="2060">
      <formula>#REF!</formula>
    </cfRule>
  </conditionalFormatting>
  <conditionalFormatting sqref="AE111">
    <cfRule type="colorScale" priority="2059">
      <colorScale>
        <cfvo type="min"/>
        <cfvo type="max"/>
        <color theme="0"/>
        <color theme="0"/>
      </colorScale>
    </cfRule>
    <cfRule type="expression" dxfId="568" priority="2061">
      <formula>AD111&lt;0</formula>
    </cfRule>
  </conditionalFormatting>
  <conditionalFormatting sqref="AE117">
    <cfRule type="colorScale" priority="2183">
      <colorScale>
        <cfvo type="min"/>
        <cfvo type="max"/>
        <color theme="0"/>
        <color theme="0"/>
      </colorScale>
    </cfRule>
    <cfRule type="expression" dxfId="567" priority="2185">
      <formula>AD117&lt;0</formula>
    </cfRule>
  </conditionalFormatting>
  <conditionalFormatting sqref="AE117:AE123">
    <cfRule type="expression" priority="2180">
      <formula>#REF!</formula>
    </cfRule>
  </conditionalFormatting>
  <conditionalFormatting sqref="AE118:AE123">
    <cfRule type="colorScale" priority="2179">
      <colorScale>
        <cfvo type="min"/>
        <cfvo type="max"/>
        <color theme="0"/>
        <color theme="0"/>
      </colorScale>
    </cfRule>
    <cfRule type="expression" dxfId="566" priority="2181">
      <formula>AD118&lt;0</formula>
    </cfRule>
  </conditionalFormatting>
  <conditionalFormatting sqref="AE126:AE135">
    <cfRule type="expression" dxfId="565" priority="2462">
      <formula>IF(AE126="Validar","Rojo","Verde")</formula>
    </cfRule>
    <cfRule type="colorScale" priority="2463">
      <colorScale>
        <cfvo type="min"/>
        <cfvo type="max"/>
        <color theme="0"/>
        <color theme="0"/>
      </colorScale>
    </cfRule>
    <cfRule type="expression" priority="2464">
      <formula>$F$24</formula>
    </cfRule>
    <cfRule type="expression" dxfId="564" priority="2465">
      <formula>AD126&lt;0</formula>
    </cfRule>
  </conditionalFormatting>
  <conditionalFormatting sqref="AG6:AG10">
    <cfRule type="colorScale" priority="1830">
      <colorScale>
        <cfvo type="min"/>
        <cfvo type="max"/>
        <color theme="0"/>
        <color theme="0"/>
      </colorScale>
    </cfRule>
    <cfRule type="expression" dxfId="563" priority="1832">
      <formula>AF6&lt;0</formula>
    </cfRule>
  </conditionalFormatting>
  <conditionalFormatting sqref="AG6:AG21">
    <cfRule type="expression" dxfId="562" priority="1609">
      <formula>IF(AG6="Validar","Rojo","Verde")</formula>
    </cfRule>
    <cfRule type="expression" priority="1611">
      <formula>#REF!</formula>
    </cfRule>
  </conditionalFormatting>
  <conditionalFormatting sqref="AG11">
    <cfRule type="colorScale" priority="1626">
      <colorScale>
        <cfvo type="min"/>
        <cfvo type="max"/>
        <color theme="0"/>
        <color theme="0"/>
      </colorScale>
    </cfRule>
    <cfRule type="expression" dxfId="561" priority="1628">
      <formula>AF11&lt;0</formula>
    </cfRule>
  </conditionalFormatting>
  <conditionalFormatting sqref="AG12:AG15">
    <cfRule type="colorScale" priority="1826">
      <colorScale>
        <cfvo type="min"/>
        <cfvo type="max"/>
        <color theme="0"/>
        <color theme="0"/>
      </colorScale>
    </cfRule>
    <cfRule type="expression" dxfId="560" priority="1828">
      <formula>AF12&lt;0</formula>
    </cfRule>
  </conditionalFormatting>
  <conditionalFormatting sqref="AG16">
    <cfRule type="colorScale" priority="1618">
      <colorScale>
        <cfvo type="min"/>
        <cfvo type="max"/>
        <color theme="0"/>
        <color theme="0"/>
      </colorScale>
    </cfRule>
    <cfRule type="expression" dxfId="559" priority="1620">
      <formula>AF16&lt;0</formula>
    </cfRule>
  </conditionalFormatting>
  <conditionalFormatting sqref="AG17:AG18">
    <cfRule type="colorScale" priority="1822">
      <colorScale>
        <cfvo type="min"/>
        <cfvo type="max"/>
        <color theme="0"/>
        <color theme="0"/>
      </colorScale>
    </cfRule>
    <cfRule type="expression" dxfId="558" priority="1824">
      <formula>AF17&lt;0</formula>
    </cfRule>
  </conditionalFormatting>
  <conditionalFormatting sqref="AG19">
    <cfRule type="colorScale" priority="1610">
      <colorScale>
        <cfvo type="min"/>
        <cfvo type="max"/>
        <color theme="0"/>
        <color theme="0"/>
      </colorScale>
    </cfRule>
    <cfRule type="expression" dxfId="557" priority="1612">
      <formula>AF19&lt;0</formula>
    </cfRule>
  </conditionalFormatting>
  <conditionalFormatting sqref="AG20:AG21">
    <cfRule type="colorScale" priority="1818">
      <colorScale>
        <cfvo type="min"/>
        <cfvo type="max"/>
        <color theme="0"/>
        <color theme="0"/>
      </colorScale>
    </cfRule>
    <cfRule type="expression" dxfId="556" priority="1820">
      <formula>AF20&lt;0</formula>
    </cfRule>
  </conditionalFormatting>
  <conditionalFormatting sqref="AG24">
    <cfRule type="colorScale" priority="1602">
      <colorScale>
        <cfvo type="min"/>
        <cfvo type="max"/>
        <color theme="0"/>
        <color theme="0"/>
      </colorScale>
    </cfRule>
    <cfRule type="expression" dxfId="555" priority="1604">
      <formula>AF24&lt;0</formula>
    </cfRule>
  </conditionalFormatting>
  <conditionalFormatting sqref="AG24:AG32">
    <cfRule type="expression" dxfId="554" priority="1585">
      <formula>IF(AG24="Validar","Rojo","Verde")</formula>
    </cfRule>
    <cfRule type="expression" priority="1587">
      <formula>#REF!</formula>
    </cfRule>
  </conditionalFormatting>
  <conditionalFormatting sqref="AG25">
    <cfRule type="colorScale" priority="1814">
      <colorScale>
        <cfvo type="min"/>
        <cfvo type="max"/>
        <color theme="0"/>
        <color theme="0"/>
      </colorScale>
    </cfRule>
    <cfRule type="expression" dxfId="553" priority="1816">
      <formula>AF25&lt;0</formula>
    </cfRule>
  </conditionalFormatting>
  <conditionalFormatting sqref="AG26">
    <cfRule type="colorScale" priority="1810">
      <colorScale>
        <cfvo type="min"/>
        <cfvo type="max"/>
        <color theme="0"/>
        <color theme="0"/>
      </colorScale>
    </cfRule>
    <cfRule type="expression" dxfId="552" priority="1812">
      <formula>AF26&lt;0</formula>
    </cfRule>
  </conditionalFormatting>
  <conditionalFormatting sqref="AG27">
    <cfRule type="colorScale" priority="1594">
      <colorScale>
        <cfvo type="min"/>
        <cfvo type="max"/>
        <color theme="0"/>
        <color theme="0"/>
      </colorScale>
    </cfRule>
    <cfRule type="expression" dxfId="551" priority="1596">
      <formula>AF27&lt;0</formula>
    </cfRule>
  </conditionalFormatting>
  <conditionalFormatting sqref="AG28">
    <cfRule type="colorScale" priority="1806">
      <colorScale>
        <cfvo type="min"/>
        <cfvo type="max"/>
        <color theme="0"/>
        <color theme="0"/>
      </colorScale>
    </cfRule>
    <cfRule type="expression" dxfId="550" priority="1808">
      <formula>AF28&lt;0</formula>
    </cfRule>
  </conditionalFormatting>
  <conditionalFormatting sqref="AG29">
    <cfRule type="colorScale" priority="1802">
      <colorScale>
        <cfvo type="min"/>
        <cfvo type="max"/>
        <color theme="0"/>
        <color theme="0"/>
      </colorScale>
    </cfRule>
    <cfRule type="expression" dxfId="549" priority="1804">
      <formula>AF29&lt;0</formula>
    </cfRule>
  </conditionalFormatting>
  <conditionalFormatting sqref="AG30">
    <cfRule type="colorScale" priority="1586">
      <colorScale>
        <cfvo type="min"/>
        <cfvo type="max"/>
        <color theme="0"/>
        <color theme="0"/>
      </colorScale>
    </cfRule>
    <cfRule type="expression" dxfId="548" priority="1588">
      <formula>AF30&lt;0</formula>
    </cfRule>
  </conditionalFormatting>
  <conditionalFormatting sqref="AG31">
    <cfRule type="colorScale" priority="1798">
      <colorScale>
        <cfvo type="min"/>
        <cfvo type="max"/>
        <color theme="0"/>
        <color theme="0"/>
      </colorScale>
    </cfRule>
    <cfRule type="expression" dxfId="547" priority="1800">
      <formula>AF31&lt;0</formula>
    </cfRule>
  </conditionalFormatting>
  <conditionalFormatting sqref="AG32">
    <cfRule type="colorScale" priority="1794">
      <colorScale>
        <cfvo type="min"/>
        <cfvo type="max"/>
        <color theme="0"/>
        <color theme="0"/>
      </colorScale>
    </cfRule>
    <cfRule type="expression" dxfId="546" priority="1796">
      <formula>AF32&lt;0</formula>
    </cfRule>
  </conditionalFormatting>
  <conditionalFormatting sqref="AG40">
    <cfRule type="colorScale" priority="1578">
      <colorScale>
        <cfvo type="min"/>
        <cfvo type="max"/>
        <color theme="0"/>
        <color theme="0"/>
      </colorScale>
    </cfRule>
    <cfRule type="expression" priority="1579">
      <formula>#REF!</formula>
    </cfRule>
    <cfRule type="expression" dxfId="545" priority="1580">
      <formula>AF40&lt;0</formula>
    </cfRule>
  </conditionalFormatting>
  <conditionalFormatting sqref="AG40:AG107">
    <cfRule type="expression" dxfId="544" priority="1537">
      <formula>IF(AG40="Validar","Rojo","Verde")</formula>
    </cfRule>
  </conditionalFormatting>
  <conditionalFormatting sqref="AG41:AG68">
    <cfRule type="colorScale" priority="1790">
      <colorScale>
        <cfvo type="min"/>
        <cfvo type="max"/>
        <color theme="0"/>
        <color theme="0"/>
      </colorScale>
    </cfRule>
    <cfRule type="expression" priority="1791">
      <formula>$F$20</formula>
    </cfRule>
    <cfRule type="expression" dxfId="543" priority="1792">
      <formula>AF41&lt;0</formula>
    </cfRule>
  </conditionalFormatting>
  <conditionalFormatting sqref="AG69">
    <cfRule type="colorScale" priority="1570">
      <colorScale>
        <cfvo type="min"/>
        <cfvo type="max"/>
        <color theme="0"/>
        <color theme="0"/>
      </colorScale>
    </cfRule>
    <cfRule type="expression" priority="1571">
      <formula>#REF!</formula>
    </cfRule>
    <cfRule type="expression" dxfId="542" priority="1572">
      <formula>AF69&lt;0</formula>
    </cfRule>
  </conditionalFormatting>
  <conditionalFormatting sqref="AG70:AG82">
    <cfRule type="colorScale" priority="1842">
      <colorScale>
        <cfvo type="min"/>
        <cfvo type="max"/>
        <color theme="0"/>
        <color theme="0"/>
      </colorScale>
    </cfRule>
    <cfRule type="expression" priority="1843">
      <formula>$F$20</formula>
    </cfRule>
    <cfRule type="expression" dxfId="541" priority="1844">
      <formula>AF70&lt;0</formula>
    </cfRule>
  </conditionalFormatting>
  <conditionalFormatting sqref="AG83 AG92 AG103 AG107">
    <cfRule type="colorScale" priority="1834">
      <colorScale>
        <cfvo type="min"/>
        <cfvo type="max"/>
        <color theme="0"/>
        <color theme="0"/>
      </colorScale>
    </cfRule>
    <cfRule type="expression" dxfId="540" priority="1836">
      <formula>AF83&lt;0</formula>
    </cfRule>
  </conditionalFormatting>
  <conditionalFormatting sqref="AG84">
    <cfRule type="colorScale" priority="1538">
      <colorScale>
        <cfvo type="min"/>
        <cfvo type="max"/>
        <color theme="0"/>
        <color theme="0"/>
      </colorScale>
    </cfRule>
    <cfRule type="expression" priority="1539">
      <formula>#REF!</formula>
    </cfRule>
    <cfRule type="expression" dxfId="539" priority="1540">
      <formula>AF84&lt;0</formula>
    </cfRule>
  </conditionalFormatting>
  <conditionalFormatting sqref="AG85:AG91">
    <cfRule type="colorScale" priority="1850">
      <colorScale>
        <cfvo type="min"/>
        <cfvo type="max"/>
        <color theme="0"/>
        <color theme="0"/>
      </colorScale>
    </cfRule>
    <cfRule type="expression" priority="1851">
      <formula>$F$20</formula>
    </cfRule>
    <cfRule type="expression" dxfId="538" priority="1852">
      <formula>AF85&lt;0</formula>
    </cfRule>
  </conditionalFormatting>
  <conditionalFormatting sqref="AG93">
    <cfRule type="colorScale" priority="1562">
      <colorScale>
        <cfvo type="min"/>
        <cfvo type="max"/>
        <color theme="0"/>
        <color theme="0"/>
      </colorScale>
    </cfRule>
    <cfRule type="expression" priority="1563">
      <formula>#REF!</formula>
    </cfRule>
    <cfRule type="expression" dxfId="537" priority="1564">
      <formula>AF93&lt;0</formula>
    </cfRule>
  </conditionalFormatting>
  <conditionalFormatting sqref="AG94:AG102">
    <cfRule type="colorScale" priority="1854">
      <colorScale>
        <cfvo type="min"/>
        <cfvo type="max"/>
        <color theme="0"/>
        <color theme="0"/>
      </colorScale>
    </cfRule>
    <cfRule type="expression" priority="1855">
      <formula>$F$20</formula>
    </cfRule>
    <cfRule type="expression" dxfId="536" priority="1856">
      <formula>AF94&lt;0</formula>
    </cfRule>
  </conditionalFormatting>
  <conditionalFormatting sqref="AG104">
    <cfRule type="colorScale" priority="1554">
      <colorScale>
        <cfvo type="min"/>
        <cfvo type="max"/>
        <color theme="0"/>
        <color theme="0"/>
      </colorScale>
    </cfRule>
    <cfRule type="expression" priority="1555">
      <formula>#REF!</formula>
    </cfRule>
    <cfRule type="expression" dxfId="535" priority="1556">
      <formula>AF104&lt;0</formula>
    </cfRule>
  </conditionalFormatting>
  <conditionalFormatting sqref="AG105:AG106">
    <cfRule type="colorScale" priority="1858">
      <colorScale>
        <cfvo type="min"/>
        <cfvo type="max"/>
        <color theme="0"/>
        <color theme="0"/>
      </colorScale>
    </cfRule>
    <cfRule type="expression" priority="1859">
      <formula>$F$20</formula>
    </cfRule>
    <cfRule type="expression" dxfId="534" priority="1860">
      <formula>AF105&lt;0</formula>
    </cfRule>
  </conditionalFormatting>
  <conditionalFormatting sqref="AG110">
    <cfRule type="colorScale" priority="1862">
      <colorScale>
        <cfvo type="min"/>
        <cfvo type="max"/>
        <color theme="0"/>
        <color theme="0"/>
      </colorScale>
    </cfRule>
    <cfRule type="expression" dxfId="533" priority="1864">
      <formula>AF110&lt;0</formula>
    </cfRule>
  </conditionalFormatting>
  <conditionalFormatting sqref="AG110:AG111">
    <cfRule type="expression" priority="1531">
      <formula>$F$20</formula>
    </cfRule>
  </conditionalFormatting>
  <conditionalFormatting sqref="AG111">
    <cfRule type="colorScale" priority="1530">
      <colorScale>
        <cfvo type="min"/>
        <cfvo type="max"/>
        <color theme="0"/>
        <color theme="0"/>
      </colorScale>
    </cfRule>
    <cfRule type="expression" dxfId="532" priority="1532">
      <formula>AF111&lt;0</formula>
    </cfRule>
  </conditionalFormatting>
  <conditionalFormatting sqref="AG117:AG123">
    <cfRule type="colorScale" priority="1906">
      <colorScale>
        <cfvo type="min"/>
        <cfvo type="max"/>
        <color theme="0"/>
        <color theme="0"/>
      </colorScale>
    </cfRule>
    <cfRule type="expression" priority="1907">
      <formula>$F$20</formula>
    </cfRule>
    <cfRule type="expression" dxfId="531" priority="1908">
      <formula>AF117&lt;0</formula>
    </cfRule>
  </conditionalFormatting>
  <conditionalFormatting sqref="AG125">
    <cfRule type="colorScale" priority="1546">
      <colorScale>
        <cfvo type="min"/>
        <cfvo type="max"/>
        <color theme="0"/>
        <color theme="0"/>
      </colorScale>
    </cfRule>
    <cfRule type="expression" priority="1547">
      <formula>#REF!</formula>
    </cfRule>
    <cfRule type="expression" dxfId="530" priority="1548">
      <formula>AF125&lt;0</formula>
    </cfRule>
  </conditionalFormatting>
  <conditionalFormatting sqref="AG125:AG135">
    <cfRule type="expression" dxfId="529" priority="1545">
      <formula>IF(AG125="Validar","Rojo","Verde")</formula>
    </cfRule>
  </conditionalFormatting>
  <conditionalFormatting sqref="AG126:AG132">
    <cfRule type="colorScale" priority="1910">
      <colorScale>
        <cfvo type="min"/>
        <cfvo type="max"/>
        <color theme="0"/>
        <color theme="0"/>
      </colorScale>
    </cfRule>
    <cfRule type="expression" dxfId="528" priority="1912">
      <formula>AF126&lt;0</formula>
    </cfRule>
  </conditionalFormatting>
  <conditionalFormatting sqref="AG126:AG134">
    <cfRule type="expression" priority="1911">
      <formula>$F$20</formula>
    </cfRule>
  </conditionalFormatting>
  <conditionalFormatting sqref="AG133:AG134">
    <cfRule type="colorScale" priority="1914">
      <colorScale>
        <cfvo type="min"/>
        <cfvo type="max"/>
        <color theme="0"/>
        <color theme="0"/>
      </colorScale>
    </cfRule>
    <cfRule type="expression" dxfId="527" priority="1916">
      <formula>AF133&lt;0</formula>
    </cfRule>
  </conditionalFormatting>
  <conditionalFormatting sqref="AG135">
    <cfRule type="colorScale" priority="1898">
      <colorScale>
        <cfvo type="min"/>
        <cfvo type="max"/>
        <color theme="0"/>
        <color theme="0"/>
      </colorScale>
    </cfRule>
    <cfRule type="expression" priority="1899">
      <formula>$F$24</formula>
    </cfRule>
    <cfRule type="expression" dxfId="526" priority="1900">
      <formula>AF135&lt;0</formula>
    </cfRule>
  </conditionalFormatting>
  <conditionalFormatting sqref="AG83:AH83 AG92:AH92 AG103:AH103 AG107:AH107">
    <cfRule type="expression" priority="1835">
      <formula>$F$24</formula>
    </cfRule>
  </conditionalFormatting>
  <conditionalFormatting sqref="AG110:AI111">
    <cfRule type="expression" dxfId="525" priority="1397">
      <formula>IF(AG110="Validar","Rojo","Verde")</formula>
    </cfRule>
  </conditionalFormatting>
  <conditionalFormatting sqref="AG117:AI123">
    <cfRule type="expression" dxfId="524" priority="1457">
      <formula>IF(AG117="Validar","Rojo","Verde")</formula>
    </cfRule>
  </conditionalFormatting>
  <conditionalFormatting sqref="AH41:AH66">
    <cfRule type="colorScale" priority="1786">
      <colorScale>
        <cfvo type="min"/>
        <cfvo type="max"/>
        <color theme="0"/>
        <color theme="0"/>
      </colorScale>
    </cfRule>
    <cfRule type="expression" dxfId="523" priority="1788">
      <formula>AG41&lt;0</formula>
    </cfRule>
  </conditionalFormatting>
  <conditionalFormatting sqref="AH41:AH67">
    <cfRule type="expression" priority="1631">
      <formula>#REF!</formula>
    </cfRule>
  </conditionalFormatting>
  <conditionalFormatting sqref="AH41:AH68">
    <cfRule type="expression" dxfId="522" priority="1629">
      <formula>IF(AH41="Validar","Rojo","Verde")</formula>
    </cfRule>
  </conditionalFormatting>
  <conditionalFormatting sqref="AH67">
    <cfRule type="colorScale" priority="1630">
      <colorScale>
        <cfvo type="min"/>
        <cfvo type="max"/>
        <color theme="0"/>
        <color theme="0"/>
      </colorScale>
    </cfRule>
    <cfRule type="expression" dxfId="521" priority="1632">
      <formula>AG67&lt;0</formula>
    </cfRule>
  </conditionalFormatting>
  <conditionalFormatting sqref="AH68 AH83 AH92 AH103 AH107">
    <cfRule type="expression" dxfId="520" priority="1840">
      <formula>AG68&lt;0</formula>
    </cfRule>
  </conditionalFormatting>
  <conditionalFormatting sqref="AH68">
    <cfRule type="expression" priority="1839">
      <formula>$F$24</formula>
    </cfRule>
  </conditionalFormatting>
  <conditionalFormatting sqref="AH70">
    <cfRule type="colorScale" priority="1782">
      <colorScale>
        <cfvo type="min"/>
        <cfvo type="max"/>
        <color theme="0"/>
        <color theme="0"/>
      </colorScale>
    </cfRule>
    <cfRule type="expression" dxfId="519" priority="1784">
      <formula>AG70&lt;0</formula>
    </cfRule>
  </conditionalFormatting>
  <conditionalFormatting sqref="AH70:AH82">
    <cfRule type="expression" priority="1779">
      <formula>#REF!</formula>
    </cfRule>
  </conditionalFormatting>
  <conditionalFormatting sqref="AH70:AH83">
    <cfRule type="expression" dxfId="518" priority="1777">
      <formula>IF(AH70="Validar","Rojo","Verde")</formula>
    </cfRule>
  </conditionalFormatting>
  <conditionalFormatting sqref="AH71:AH79">
    <cfRule type="colorScale" priority="1778">
      <colorScale>
        <cfvo type="min"/>
        <cfvo type="max"/>
        <color theme="0"/>
        <color theme="0"/>
      </colorScale>
    </cfRule>
    <cfRule type="expression" dxfId="517" priority="1780">
      <formula>AG71&lt;0</formula>
    </cfRule>
  </conditionalFormatting>
  <conditionalFormatting sqref="AH80:AH82">
    <cfRule type="colorScale" priority="1846">
      <colorScale>
        <cfvo type="min"/>
        <cfvo type="max"/>
        <color theme="0"/>
        <color theme="0"/>
      </colorScale>
    </cfRule>
    <cfRule type="expression" dxfId="516" priority="1848">
      <formula>AG80&lt;0</formula>
    </cfRule>
  </conditionalFormatting>
  <conditionalFormatting sqref="AH83 AH68 AH92 AH103 AH107">
    <cfRule type="colorScale" priority="1838">
      <colorScale>
        <cfvo type="min"/>
        <cfvo type="max"/>
        <color theme="0"/>
        <color theme="0"/>
      </colorScale>
    </cfRule>
  </conditionalFormatting>
  <conditionalFormatting sqref="AH85">
    <cfRule type="colorScale" priority="1774">
      <colorScale>
        <cfvo type="min"/>
        <cfvo type="max"/>
        <color theme="0"/>
        <color theme="0"/>
      </colorScale>
    </cfRule>
    <cfRule type="expression" dxfId="515" priority="1776">
      <formula>AG85&lt;0</formula>
    </cfRule>
  </conditionalFormatting>
  <conditionalFormatting sqref="AH85:AH91">
    <cfRule type="expression" priority="1771">
      <formula>#REF!</formula>
    </cfRule>
  </conditionalFormatting>
  <conditionalFormatting sqref="AH85:AH92">
    <cfRule type="expression" dxfId="514" priority="1769">
      <formula>IF(AH85="Validar","Rojo","Verde")</formula>
    </cfRule>
  </conditionalFormatting>
  <conditionalFormatting sqref="AH86:AH91">
    <cfRule type="colorScale" priority="1770">
      <colorScale>
        <cfvo type="min"/>
        <cfvo type="max"/>
        <color theme="0"/>
        <color theme="0"/>
      </colorScale>
    </cfRule>
    <cfRule type="expression" dxfId="513" priority="1772">
      <formula>AG86&lt;0</formula>
    </cfRule>
  </conditionalFormatting>
  <conditionalFormatting sqref="AH94">
    <cfRule type="colorScale" priority="1766">
      <colorScale>
        <cfvo type="min"/>
        <cfvo type="max"/>
        <color theme="0"/>
        <color theme="0"/>
      </colorScale>
    </cfRule>
    <cfRule type="expression" dxfId="512" priority="1768">
      <formula>AG94&lt;0</formula>
    </cfRule>
  </conditionalFormatting>
  <conditionalFormatting sqref="AH94:AH102">
    <cfRule type="expression" priority="1755">
      <formula>#REF!</formula>
    </cfRule>
  </conditionalFormatting>
  <conditionalFormatting sqref="AH94:AH103">
    <cfRule type="expression" dxfId="511" priority="1753">
      <formula>IF(AH94="Validar","Rojo","Verde")</formula>
    </cfRule>
  </conditionalFormatting>
  <conditionalFormatting sqref="AH95:AH100">
    <cfRule type="colorScale" priority="1762">
      <colorScale>
        <cfvo type="min"/>
        <cfvo type="max"/>
        <color theme="0"/>
        <color theme="0"/>
      </colorScale>
    </cfRule>
    <cfRule type="expression" dxfId="510" priority="1764">
      <formula>AG95&lt;0</formula>
    </cfRule>
  </conditionalFormatting>
  <conditionalFormatting sqref="AH101">
    <cfRule type="colorScale" priority="1758">
      <colorScale>
        <cfvo type="min"/>
        <cfvo type="max"/>
        <color theme="0"/>
        <color theme="0"/>
      </colorScale>
    </cfRule>
    <cfRule type="expression" dxfId="509" priority="1760">
      <formula>AG101&lt;0</formula>
    </cfRule>
  </conditionalFormatting>
  <conditionalFormatting sqref="AH102">
    <cfRule type="colorScale" priority="1754">
      <colorScale>
        <cfvo type="min"/>
        <cfvo type="max"/>
        <color theme="0"/>
        <color theme="0"/>
      </colorScale>
    </cfRule>
    <cfRule type="expression" dxfId="508" priority="1756">
      <formula>AG102&lt;0</formula>
    </cfRule>
  </conditionalFormatting>
  <conditionalFormatting sqref="AH105">
    <cfRule type="colorScale" priority="1750">
      <colorScale>
        <cfvo type="min"/>
        <cfvo type="max"/>
        <color theme="0"/>
        <color theme="0"/>
      </colorScale>
    </cfRule>
    <cfRule type="expression" dxfId="507" priority="1752">
      <formula>AG105&lt;0</formula>
    </cfRule>
  </conditionalFormatting>
  <conditionalFormatting sqref="AH105:AH106">
    <cfRule type="expression" priority="1747">
      <formula>#REF!</formula>
    </cfRule>
  </conditionalFormatting>
  <conditionalFormatting sqref="AH105:AH107">
    <cfRule type="expression" dxfId="506" priority="1745">
      <formula>IF(AH105="Validar","Rojo","Verde")</formula>
    </cfRule>
  </conditionalFormatting>
  <conditionalFormatting sqref="AH106">
    <cfRule type="colorScale" priority="1746">
      <colorScale>
        <cfvo type="min"/>
        <cfvo type="max"/>
        <color theme="0"/>
        <color theme="0"/>
      </colorScale>
    </cfRule>
    <cfRule type="expression" dxfId="505" priority="1748">
      <formula>AG106&lt;0</formula>
    </cfRule>
  </conditionalFormatting>
  <conditionalFormatting sqref="AH110">
    <cfRule type="colorScale" priority="1734">
      <colorScale>
        <cfvo type="min"/>
        <cfvo type="max"/>
        <color theme="0"/>
        <color theme="0"/>
      </colorScale>
    </cfRule>
    <cfRule type="expression" priority="1735">
      <formula>#REF!</formula>
    </cfRule>
    <cfRule type="expression" dxfId="504" priority="1736">
      <formula>AG110&lt;0</formula>
    </cfRule>
  </conditionalFormatting>
  <conditionalFormatting sqref="AH111">
    <cfRule type="colorScale" priority="1526">
      <colorScale>
        <cfvo type="min"/>
        <cfvo type="max"/>
        <color theme="0"/>
        <color theme="0"/>
      </colorScale>
    </cfRule>
    <cfRule type="expression" priority="1527">
      <formula>$F$20</formula>
    </cfRule>
    <cfRule type="expression" dxfId="503" priority="1528">
      <formula>AG111&lt;0</formula>
    </cfRule>
  </conditionalFormatting>
  <conditionalFormatting sqref="AH117">
    <cfRule type="colorScale" priority="1742">
      <colorScale>
        <cfvo type="min"/>
        <cfvo type="max"/>
        <color theme="0"/>
        <color theme="0"/>
      </colorScale>
    </cfRule>
    <cfRule type="expression" dxfId="502" priority="1744">
      <formula>AG117&lt;0</formula>
    </cfRule>
  </conditionalFormatting>
  <conditionalFormatting sqref="AH118:AH123">
    <cfRule type="colorScale" priority="1738">
      <colorScale>
        <cfvo type="min"/>
        <cfvo type="max"/>
        <color theme="0"/>
        <color theme="0"/>
      </colorScale>
    </cfRule>
    <cfRule type="expression" dxfId="501" priority="1740">
      <formula>AG118&lt;0</formula>
    </cfRule>
  </conditionalFormatting>
  <conditionalFormatting sqref="AH126:AH135">
    <cfRule type="expression" dxfId="500" priority="1901">
      <formula>IF(AH126="Validar","Rojo","Verde")</formula>
    </cfRule>
    <cfRule type="colorScale" priority="1902">
      <colorScale>
        <cfvo type="min"/>
        <cfvo type="max"/>
        <color theme="0"/>
        <color theme="0"/>
      </colorScale>
    </cfRule>
    <cfRule type="expression" priority="1903">
      <formula>$F$24</formula>
    </cfRule>
    <cfRule type="expression" dxfId="499" priority="1904">
      <formula>AG126&lt;0</formula>
    </cfRule>
  </conditionalFormatting>
  <conditionalFormatting sqref="AH117:AI123">
    <cfRule type="expression" priority="1459">
      <formula>#REF!</formula>
    </cfRule>
  </conditionalFormatting>
  <conditionalFormatting sqref="AI6">
    <cfRule type="colorScale" priority="1494">
      <colorScale>
        <cfvo type="min"/>
        <cfvo type="max"/>
        <color theme="0"/>
        <color theme="0"/>
      </colorScale>
    </cfRule>
    <cfRule type="expression" dxfId="498" priority="1496">
      <formula>AH6&lt;0</formula>
    </cfRule>
  </conditionalFormatting>
  <conditionalFormatting sqref="AI6:AI17">
    <cfRule type="expression" dxfId="497" priority="1445">
      <formula>IF(AI6="Validar","Rojo","Verde")</formula>
    </cfRule>
    <cfRule type="expression" priority="1447">
      <formula>#REF!</formula>
    </cfRule>
  </conditionalFormatting>
  <conditionalFormatting sqref="AI7:AI10">
    <cfRule type="colorScale" priority="1510">
      <colorScale>
        <cfvo type="min"/>
        <cfvo type="max"/>
        <color theme="0"/>
        <color theme="0"/>
      </colorScale>
    </cfRule>
    <cfRule type="expression" dxfId="496" priority="1512">
      <formula>AH7&lt;0</formula>
    </cfRule>
  </conditionalFormatting>
  <conditionalFormatting sqref="AI11">
    <cfRule type="colorScale" priority="1450">
      <colorScale>
        <cfvo type="min"/>
        <cfvo type="max"/>
        <color theme="0"/>
        <color theme="0"/>
      </colorScale>
    </cfRule>
    <cfRule type="expression" dxfId="495" priority="1452">
      <formula>AH11&lt;0</formula>
    </cfRule>
  </conditionalFormatting>
  <conditionalFormatting sqref="AI12:AI15">
    <cfRule type="colorScale" priority="1506">
      <colorScale>
        <cfvo type="min"/>
        <cfvo type="max"/>
        <color theme="0"/>
        <color theme="0"/>
      </colorScale>
    </cfRule>
    <cfRule type="expression" dxfId="494" priority="1508">
      <formula>AH12&lt;0</formula>
    </cfRule>
  </conditionalFormatting>
  <conditionalFormatting sqref="AI16">
    <cfRule type="colorScale" priority="1446">
      <colorScale>
        <cfvo type="min"/>
        <cfvo type="max"/>
        <color theme="0"/>
        <color theme="0"/>
      </colorScale>
    </cfRule>
    <cfRule type="expression" dxfId="493" priority="1448">
      <formula>AH16&lt;0</formula>
    </cfRule>
  </conditionalFormatting>
  <conditionalFormatting sqref="AI17">
    <cfRule type="colorScale" priority="1502">
      <colorScale>
        <cfvo type="min"/>
        <cfvo type="max"/>
        <color theme="0"/>
        <color theme="0"/>
      </colorScale>
    </cfRule>
    <cfRule type="expression" dxfId="492" priority="1504">
      <formula>AH17&lt;0</formula>
    </cfRule>
  </conditionalFormatting>
  <conditionalFormatting sqref="AI19">
    <cfRule type="colorScale" priority="1442">
      <colorScale>
        <cfvo type="min"/>
        <cfvo type="max"/>
        <color theme="0"/>
        <color theme="0"/>
      </colorScale>
    </cfRule>
    <cfRule type="expression" dxfId="491" priority="1444">
      <formula>AH19&lt;0</formula>
    </cfRule>
  </conditionalFormatting>
  <conditionalFormatting sqref="AI19:AI20">
    <cfRule type="expression" dxfId="490" priority="1441">
      <formula>IF(AI19="Validar","Rojo","Verde")</formula>
    </cfRule>
    <cfRule type="expression" priority="1443">
      <formula>#REF!</formula>
    </cfRule>
  </conditionalFormatting>
  <conditionalFormatting sqref="AI20">
    <cfRule type="colorScale" priority="1498">
      <colorScale>
        <cfvo type="min"/>
        <cfvo type="max"/>
        <color theme="0"/>
        <color theme="0"/>
      </colorScale>
    </cfRule>
    <cfRule type="expression" dxfId="489" priority="1500">
      <formula>AH20&lt;0</formula>
    </cfRule>
  </conditionalFormatting>
  <conditionalFormatting sqref="AI24">
    <cfRule type="colorScale" priority="1438">
      <colorScale>
        <cfvo type="min"/>
        <cfvo type="max"/>
        <color theme="0"/>
        <color theme="0"/>
      </colorScale>
    </cfRule>
    <cfRule type="expression" dxfId="488" priority="1440">
      <formula>AH24&lt;0</formula>
    </cfRule>
  </conditionalFormatting>
  <conditionalFormatting sqref="AI24:AI25">
    <cfRule type="expression" dxfId="487" priority="1437">
      <formula>IF(AI24="Validar","Rojo","Verde")</formula>
    </cfRule>
    <cfRule type="expression" priority="1439">
      <formula>#REF!</formula>
    </cfRule>
  </conditionalFormatting>
  <conditionalFormatting sqref="AI25">
    <cfRule type="colorScale" priority="1490">
      <colorScale>
        <cfvo type="min"/>
        <cfvo type="max"/>
        <color theme="0"/>
        <color theme="0"/>
      </colorScale>
    </cfRule>
    <cfRule type="expression" dxfId="486" priority="1492">
      <formula>AH25&lt;0</formula>
    </cfRule>
  </conditionalFormatting>
  <conditionalFormatting sqref="AI27">
    <cfRule type="colorScale" priority="1434">
      <colorScale>
        <cfvo type="min"/>
        <cfvo type="max"/>
        <color theme="0"/>
        <color theme="0"/>
      </colorScale>
    </cfRule>
    <cfRule type="expression" dxfId="485" priority="1436">
      <formula>AH27&lt;0</formula>
    </cfRule>
  </conditionalFormatting>
  <conditionalFormatting sqref="AI27:AI28">
    <cfRule type="expression" dxfId="484" priority="1433">
      <formula>IF(AI27="Validar","Rojo","Verde")</formula>
    </cfRule>
    <cfRule type="expression" priority="1435">
      <formula>#REF!</formula>
    </cfRule>
  </conditionalFormatting>
  <conditionalFormatting sqref="AI28">
    <cfRule type="colorScale" priority="1486">
      <colorScale>
        <cfvo type="min"/>
        <cfvo type="max"/>
        <color theme="0"/>
        <color theme="0"/>
      </colorScale>
    </cfRule>
    <cfRule type="expression" dxfId="483" priority="1488">
      <formula>AH28&lt;0</formula>
    </cfRule>
  </conditionalFormatting>
  <conditionalFormatting sqref="AI30">
    <cfRule type="colorScale" priority="1430">
      <colorScale>
        <cfvo type="min"/>
        <cfvo type="max"/>
        <color theme="0"/>
        <color theme="0"/>
      </colorScale>
    </cfRule>
    <cfRule type="expression" dxfId="482" priority="1432">
      <formula>AH30&lt;0</formula>
    </cfRule>
  </conditionalFormatting>
  <conditionalFormatting sqref="AI30:AI31">
    <cfRule type="expression" dxfId="481" priority="1429">
      <formula>IF(AI30="Validar","Rojo","Verde")</formula>
    </cfRule>
    <cfRule type="expression" priority="1431">
      <formula>#REF!</formula>
    </cfRule>
  </conditionalFormatting>
  <conditionalFormatting sqref="AI31">
    <cfRule type="colorScale" priority="1482">
      <colorScale>
        <cfvo type="min"/>
        <cfvo type="max"/>
        <color theme="0"/>
        <color theme="0"/>
      </colorScale>
    </cfRule>
    <cfRule type="expression" dxfId="480" priority="1484">
      <formula>AH31&lt;0</formula>
    </cfRule>
  </conditionalFormatting>
  <conditionalFormatting sqref="AI40">
    <cfRule type="colorScale" priority="1426">
      <colorScale>
        <cfvo type="min"/>
        <cfvo type="max"/>
        <color theme="0"/>
        <color theme="0"/>
      </colorScale>
    </cfRule>
    <cfRule type="expression" dxfId="479" priority="1428">
      <formula>AH40&lt;0</formula>
    </cfRule>
  </conditionalFormatting>
  <conditionalFormatting sqref="AI40:AI67">
    <cfRule type="expression" dxfId="478" priority="1425">
      <formula>IF(AI40="Validar","Rojo","Verde")</formula>
    </cfRule>
    <cfRule type="expression" priority="1427">
      <formula>#REF!</formula>
    </cfRule>
  </conditionalFormatting>
  <conditionalFormatting sqref="AI41:AI67">
    <cfRule type="colorScale" priority="1478">
      <colorScale>
        <cfvo type="min"/>
        <cfvo type="max"/>
        <color theme="0"/>
        <color theme="0"/>
      </colorScale>
    </cfRule>
    <cfRule type="expression" dxfId="477" priority="1480">
      <formula>AH41&lt;0</formula>
    </cfRule>
  </conditionalFormatting>
  <conditionalFormatting sqref="AI69">
    <cfRule type="colorScale" priority="1422">
      <colorScale>
        <cfvo type="min"/>
        <cfvo type="max"/>
        <color theme="0"/>
        <color theme="0"/>
      </colorScale>
    </cfRule>
    <cfRule type="expression" dxfId="476" priority="1424">
      <formula>AH69&lt;0</formula>
    </cfRule>
  </conditionalFormatting>
  <conditionalFormatting sqref="AI69:AI82">
    <cfRule type="expression" dxfId="475" priority="1421">
      <formula>IF(AI69="Validar","Rojo","Verde")</formula>
    </cfRule>
    <cfRule type="expression" priority="1423">
      <formula>#REF!</formula>
    </cfRule>
  </conditionalFormatting>
  <conditionalFormatting sqref="AI70:AI82">
    <cfRule type="colorScale" priority="1514">
      <colorScale>
        <cfvo type="min"/>
        <cfvo type="max"/>
        <color theme="0"/>
        <color theme="0"/>
      </colorScale>
    </cfRule>
    <cfRule type="expression" dxfId="474" priority="1516">
      <formula>AH70&lt;0</formula>
    </cfRule>
  </conditionalFormatting>
  <conditionalFormatting sqref="AI84">
    <cfRule type="colorScale" priority="1405">
      <colorScale>
        <cfvo type="min"/>
        <cfvo type="max"/>
        <color theme="0"/>
        <color theme="0"/>
      </colorScale>
    </cfRule>
    <cfRule type="expression" dxfId="473" priority="1407">
      <formula>AH84&lt;0</formula>
    </cfRule>
  </conditionalFormatting>
  <conditionalFormatting sqref="AI84:AI91">
    <cfRule type="expression" dxfId="472" priority="1404">
      <formula>IF(AI84="Validar","Rojo","Verde")</formula>
    </cfRule>
    <cfRule type="expression" priority="1406">
      <formula>#REF!</formula>
    </cfRule>
  </conditionalFormatting>
  <conditionalFormatting sqref="AI85:AI91">
    <cfRule type="colorScale" priority="1474">
      <colorScale>
        <cfvo type="min"/>
        <cfvo type="max"/>
        <color theme="0"/>
        <color theme="0"/>
      </colorScale>
    </cfRule>
    <cfRule type="expression" dxfId="471" priority="1476">
      <formula>AH85&lt;0</formula>
    </cfRule>
  </conditionalFormatting>
  <conditionalFormatting sqref="AI93">
    <cfRule type="colorScale" priority="1418">
      <colorScale>
        <cfvo type="min"/>
        <cfvo type="max"/>
        <color theme="0"/>
        <color theme="0"/>
      </colorScale>
    </cfRule>
    <cfRule type="expression" dxfId="470" priority="1420">
      <formula>AH93&lt;0</formula>
    </cfRule>
  </conditionalFormatting>
  <conditionalFormatting sqref="AI93:AI102">
    <cfRule type="expression" dxfId="469" priority="1417">
      <formula>IF(AI93="Validar","Rojo","Verde")</formula>
    </cfRule>
    <cfRule type="expression" priority="1419">
      <formula>#REF!</formula>
    </cfRule>
  </conditionalFormatting>
  <conditionalFormatting sqref="AI94:AI102">
    <cfRule type="colorScale" priority="1470">
      <colorScale>
        <cfvo type="min"/>
        <cfvo type="max"/>
        <color theme="0"/>
        <color theme="0"/>
      </colorScale>
    </cfRule>
    <cfRule type="expression" dxfId="468" priority="1472">
      <formula>AH94&lt;0</formula>
    </cfRule>
  </conditionalFormatting>
  <conditionalFormatting sqref="AI104">
    <cfRule type="colorScale" priority="1414">
      <colorScale>
        <cfvo type="min"/>
        <cfvo type="max"/>
        <color theme="0"/>
        <color theme="0"/>
      </colorScale>
    </cfRule>
    <cfRule type="expression" dxfId="467" priority="1416">
      <formula>AH104&lt;0</formula>
    </cfRule>
  </conditionalFormatting>
  <conditionalFormatting sqref="AI104:AI106">
    <cfRule type="expression" dxfId="466" priority="1413">
      <formula>IF(AI104="Validar","Rojo","Verde")</formula>
    </cfRule>
    <cfRule type="expression" priority="1415">
      <formula>#REF!</formula>
    </cfRule>
  </conditionalFormatting>
  <conditionalFormatting sqref="AI105:AI106">
    <cfRule type="colorScale" priority="1466">
      <colorScale>
        <cfvo type="min"/>
        <cfvo type="max"/>
        <color theme="0"/>
        <color theme="0"/>
      </colorScale>
    </cfRule>
    <cfRule type="expression" dxfId="465" priority="1468">
      <formula>AH105&lt;0</formula>
    </cfRule>
  </conditionalFormatting>
  <conditionalFormatting sqref="AI110">
    <cfRule type="colorScale" priority="1462">
      <colorScale>
        <cfvo type="min"/>
        <cfvo type="max"/>
        <color theme="0"/>
        <color theme="0"/>
      </colorScale>
    </cfRule>
    <cfRule type="expression" dxfId="464" priority="1464">
      <formula>AH110&lt;0</formula>
    </cfRule>
  </conditionalFormatting>
  <conditionalFormatting sqref="AI110:AI111">
    <cfRule type="expression" priority="1399">
      <formula>#REF!</formula>
    </cfRule>
  </conditionalFormatting>
  <conditionalFormatting sqref="AI111">
    <cfRule type="colorScale" priority="1398">
      <colorScale>
        <cfvo type="min"/>
        <cfvo type="max"/>
        <color theme="0"/>
        <color theme="0"/>
      </colorScale>
    </cfRule>
    <cfRule type="expression" dxfId="463" priority="1400">
      <formula>AH111&lt;0</formula>
    </cfRule>
  </conditionalFormatting>
  <conditionalFormatting sqref="AI117:AI123">
    <cfRule type="colorScale" priority="1458">
      <colorScale>
        <cfvo type="min"/>
        <cfvo type="max"/>
        <color theme="0"/>
        <color theme="0"/>
      </colorScale>
    </cfRule>
    <cfRule type="expression" dxfId="462" priority="1460">
      <formula>AH117&lt;0</formula>
    </cfRule>
  </conditionalFormatting>
  <conditionalFormatting sqref="AI125">
    <cfRule type="colorScale" priority="1410">
      <colorScale>
        <cfvo type="min"/>
        <cfvo type="max"/>
        <color theme="0"/>
        <color theme="0"/>
      </colorScale>
    </cfRule>
    <cfRule type="expression" dxfId="461" priority="1412">
      <formula>AH125&lt;0</formula>
    </cfRule>
  </conditionalFormatting>
  <conditionalFormatting sqref="AI125:AI134">
    <cfRule type="expression" dxfId="460" priority="1409">
      <formula>IF(AI125="Validar","Rojo","Verde")</formula>
    </cfRule>
    <cfRule type="expression" priority="1411">
      <formula>#REF!</formula>
    </cfRule>
  </conditionalFormatting>
  <conditionalFormatting sqref="AI126:AI134">
    <cfRule type="colorScale" priority="1454">
      <colorScale>
        <cfvo type="min"/>
        <cfvo type="max"/>
        <color theme="0"/>
        <color theme="0"/>
      </colorScale>
    </cfRule>
    <cfRule type="expression" dxfId="459" priority="1456">
      <formula>AH126&lt;0</formula>
    </cfRule>
  </conditionalFormatting>
  <conditionalFormatting sqref="AK6:AK10">
    <cfRule type="colorScale" priority="1730">
      <colorScale>
        <cfvo type="min"/>
        <cfvo type="max"/>
        <color theme="0"/>
        <color theme="0"/>
      </colorScale>
    </cfRule>
    <cfRule type="expression" dxfId="458" priority="1732">
      <formula>AJ6&lt;0</formula>
    </cfRule>
  </conditionalFormatting>
  <conditionalFormatting sqref="AK6:AK21">
    <cfRule type="expression" dxfId="457" priority="1605">
      <formula>IF(AK6="Validar","Rojo","Verde")</formula>
    </cfRule>
    <cfRule type="expression" priority="1607">
      <formula>#REF!</formula>
    </cfRule>
  </conditionalFormatting>
  <conditionalFormatting sqref="AK11">
    <cfRule type="colorScale" priority="1622">
      <colorScale>
        <cfvo type="min"/>
        <cfvo type="max"/>
        <color theme="0"/>
        <color theme="0"/>
      </colorScale>
    </cfRule>
    <cfRule type="expression" dxfId="456" priority="1624">
      <formula>AJ11&lt;0</formula>
    </cfRule>
  </conditionalFormatting>
  <conditionalFormatting sqref="AK12:AK15">
    <cfRule type="colorScale" priority="1726">
      <colorScale>
        <cfvo type="min"/>
        <cfvo type="max"/>
        <color theme="0"/>
        <color theme="0"/>
      </colorScale>
    </cfRule>
    <cfRule type="expression" dxfId="455" priority="1728">
      <formula>AJ12&lt;0</formula>
    </cfRule>
  </conditionalFormatting>
  <conditionalFormatting sqref="AK16">
    <cfRule type="colorScale" priority="1614">
      <colorScale>
        <cfvo type="min"/>
        <cfvo type="max"/>
        <color theme="0"/>
        <color theme="0"/>
      </colorScale>
    </cfRule>
    <cfRule type="expression" dxfId="454" priority="1616">
      <formula>AJ16&lt;0</formula>
    </cfRule>
  </conditionalFormatting>
  <conditionalFormatting sqref="AK17:AK18">
    <cfRule type="colorScale" priority="1722">
      <colorScale>
        <cfvo type="min"/>
        <cfvo type="max"/>
        <color theme="0"/>
        <color theme="0"/>
      </colorScale>
    </cfRule>
    <cfRule type="expression" dxfId="453" priority="1724">
      <formula>AJ17&lt;0</formula>
    </cfRule>
  </conditionalFormatting>
  <conditionalFormatting sqref="AK19">
    <cfRule type="colorScale" priority="1606">
      <colorScale>
        <cfvo type="min"/>
        <cfvo type="max"/>
        <color theme="0"/>
        <color theme="0"/>
      </colorScale>
    </cfRule>
    <cfRule type="expression" dxfId="452" priority="1608">
      <formula>AJ19&lt;0</formula>
    </cfRule>
  </conditionalFormatting>
  <conditionalFormatting sqref="AK20:AK21">
    <cfRule type="colorScale" priority="1718">
      <colorScale>
        <cfvo type="min"/>
        <cfvo type="max"/>
        <color theme="0"/>
        <color theme="0"/>
      </colorScale>
    </cfRule>
    <cfRule type="expression" dxfId="451" priority="1720">
      <formula>AJ20&lt;0</formula>
    </cfRule>
  </conditionalFormatting>
  <conditionalFormatting sqref="AK24">
    <cfRule type="colorScale" priority="1598">
      <colorScale>
        <cfvo type="min"/>
        <cfvo type="max"/>
        <color theme="0"/>
        <color theme="0"/>
      </colorScale>
    </cfRule>
    <cfRule type="expression" dxfId="450" priority="1600">
      <formula>AJ24&lt;0</formula>
    </cfRule>
  </conditionalFormatting>
  <conditionalFormatting sqref="AK24:AK32">
    <cfRule type="expression" dxfId="449" priority="1581">
      <formula>IF(AK24="Validar","Rojo","Verde")</formula>
    </cfRule>
    <cfRule type="expression" priority="1583">
      <formula>#REF!</formula>
    </cfRule>
  </conditionalFormatting>
  <conditionalFormatting sqref="AK25">
    <cfRule type="colorScale" priority="1714">
      <colorScale>
        <cfvo type="min"/>
        <cfvo type="max"/>
        <color theme="0"/>
        <color theme="0"/>
      </colorScale>
    </cfRule>
    <cfRule type="expression" dxfId="448" priority="1716">
      <formula>AJ25&lt;0</formula>
    </cfRule>
  </conditionalFormatting>
  <conditionalFormatting sqref="AK26">
    <cfRule type="colorScale" priority="1710">
      <colorScale>
        <cfvo type="min"/>
        <cfvo type="max"/>
        <color theme="0"/>
        <color theme="0"/>
      </colorScale>
    </cfRule>
    <cfRule type="expression" dxfId="447" priority="1712">
      <formula>AJ26&lt;0</formula>
    </cfRule>
  </conditionalFormatting>
  <conditionalFormatting sqref="AK27">
    <cfRule type="colorScale" priority="1590">
      <colorScale>
        <cfvo type="min"/>
        <cfvo type="max"/>
        <color theme="0"/>
        <color theme="0"/>
      </colorScale>
    </cfRule>
    <cfRule type="expression" dxfId="446" priority="1592">
      <formula>AJ27&lt;0</formula>
    </cfRule>
  </conditionalFormatting>
  <conditionalFormatting sqref="AK28">
    <cfRule type="colorScale" priority="1706">
      <colorScale>
        <cfvo type="min"/>
        <cfvo type="max"/>
        <color theme="0"/>
        <color theme="0"/>
      </colorScale>
    </cfRule>
    <cfRule type="expression" dxfId="445" priority="1708">
      <formula>AJ28&lt;0</formula>
    </cfRule>
  </conditionalFormatting>
  <conditionalFormatting sqref="AK29">
    <cfRule type="colorScale" priority="1702">
      <colorScale>
        <cfvo type="min"/>
        <cfvo type="max"/>
        <color theme="0"/>
        <color theme="0"/>
      </colorScale>
    </cfRule>
    <cfRule type="expression" dxfId="444" priority="1704">
      <formula>AJ29&lt;0</formula>
    </cfRule>
  </conditionalFormatting>
  <conditionalFormatting sqref="AK30">
    <cfRule type="colorScale" priority="1582">
      <colorScale>
        <cfvo type="min"/>
        <cfvo type="max"/>
        <color theme="0"/>
        <color theme="0"/>
      </colorScale>
    </cfRule>
    <cfRule type="expression" dxfId="443" priority="1584">
      <formula>AJ30&lt;0</formula>
    </cfRule>
  </conditionalFormatting>
  <conditionalFormatting sqref="AK31">
    <cfRule type="colorScale" priority="1698">
      <colorScale>
        <cfvo type="min"/>
        <cfvo type="max"/>
        <color theme="0"/>
        <color theme="0"/>
      </colorScale>
    </cfRule>
    <cfRule type="expression" dxfId="442" priority="1700">
      <formula>AJ31&lt;0</formula>
    </cfRule>
  </conditionalFormatting>
  <conditionalFormatting sqref="AK32">
    <cfRule type="colorScale" priority="1694">
      <colorScale>
        <cfvo type="min"/>
        <cfvo type="max"/>
        <color theme="0"/>
        <color theme="0"/>
      </colorScale>
    </cfRule>
    <cfRule type="expression" dxfId="441" priority="1696">
      <formula>AJ32&lt;0</formula>
    </cfRule>
  </conditionalFormatting>
  <conditionalFormatting sqref="AK40">
    <cfRule type="colorScale" priority="1574">
      <colorScale>
        <cfvo type="min"/>
        <cfvo type="max"/>
        <color theme="0"/>
        <color theme="0"/>
      </colorScale>
    </cfRule>
    <cfRule type="expression" priority="1575">
      <formula>#REF!</formula>
    </cfRule>
    <cfRule type="expression" dxfId="440" priority="1576">
      <formula>AJ40&lt;0</formula>
    </cfRule>
  </conditionalFormatting>
  <conditionalFormatting sqref="AK40:AK107">
    <cfRule type="expression" dxfId="439" priority="1533">
      <formula>IF(AK40="Validar","Rojo","Verde")</formula>
    </cfRule>
  </conditionalFormatting>
  <conditionalFormatting sqref="AK41:AK68">
    <cfRule type="colorScale" priority="1690">
      <colorScale>
        <cfvo type="min"/>
        <cfvo type="max"/>
        <color theme="0"/>
        <color theme="0"/>
      </colorScale>
    </cfRule>
    <cfRule type="expression" priority="1691">
      <formula>$F$20</formula>
    </cfRule>
    <cfRule type="expression" dxfId="438" priority="1692">
      <formula>AJ41&lt;0</formula>
    </cfRule>
  </conditionalFormatting>
  <conditionalFormatting sqref="AK69">
    <cfRule type="colorScale" priority="1566">
      <colorScale>
        <cfvo type="min"/>
        <cfvo type="max"/>
        <color theme="0"/>
        <color theme="0"/>
      </colorScale>
    </cfRule>
    <cfRule type="expression" priority="1567">
      <formula>#REF!</formula>
    </cfRule>
    <cfRule type="expression" dxfId="437" priority="1568">
      <formula>AJ69&lt;0</formula>
    </cfRule>
  </conditionalFormatting>
  <conditionalFormatting sqref="AK70:AK82">
    <cfRule type="colorScale" priority="1874">
      <colorScale>
        <cfvo type="min"/>
        <cfvo type="max"/>
        <color theme="0"/>
        <color theme="0"/>
      </colorScale>
    </cfRule>
    <cfRule type="expression" priority="1875">
      <formula>$F$20</formula>
    </cfRule>
    <cfRule type="expression" dxfId="436" priority="1876">
      <formula>AJ70&lt;0</formula>
    </cfRule>
  </conditionalFormatting>
  <conditionalFormatting sqref="AK83 AK92 AK103 AK107">
    <cfRule type="expression" dxfId="435" priority="1868">
      <formula>AJ83&lt;0</formula>
    </cfRule>
  </conditionalFormatting>
  <conditionalFormatting sqref="AK84">
    <cfRule type="colorScale" priority="1534">
      <colorScale>
        <cfvo type="min"/>
        <cfvo type="max"/>
        <color theme="0"/>
        <color theme="0"/>
      </colorScale>
    </cfRule>
    <cfRule type="expression" priority="1535">
      <formula>#REF!</formula>
    </cfRule>
    <cfRule type="expression" dxfId="434" priority="1536">
      <formula>AJ84&lt;0</formula>
    </cfRule>
  </conditionalFormatting>
  <conditionalFormatting sqref="AK85:AK91">
    <cfRule type="colorScale" priority="1882">
      <colorScale>
        <cfvo type="min"/>
        <cfvo type="max"/>
        <color theme="0"/>
        <color theme="0"/>
      </colorScale>
    </cfRule>
    <cfRule type="expression" priority="1883">
      <formula>$F$20</formula>
    </cfRule>
    <cfRule type="expression" dxfId="433" priority="1884">
      <formula>AJ85&lt;0</formula>
    </cfRule>
  </conditionalFormatting>
  <conditionalFormatting sqref="AK83 AK92 AK103 AK107">
    <cfRule type="colorScale" priority="1866">
      <colorScale>
        <cfvo type="min"/>
        <cfvo type="max"/>
        <color theme="0"/>
        <color theme="0"/>
      </colorScale>
    </cfRule>
  </conditionalFormatting>
  <conditionalFormatting sqref="AK93">
    <cfRule type="colorScale" priority="1558">
      <colorScale>
        <cfvo type="min"/>
        <cfvo type="max"/>
        <color theme="0"/>
        <color theme="0"/>
      </colorScale>
    </cfRule>
    <cfRule type="expression" priority="1559">
      <formula>#REF!</formula>
    </cfRule>
    <cfRule type="expression" dxfId="432" priority="1560">
      <formula>AJ93&lt;0</formula>
    </cfRule>
  </conditionalFormatting>
  <conditionalFormatting sqref="AK94:AK102">
    <cfRule type="colorScale" priority="1886">
      <colorScale>
        <cfvo type="min"/>
        <cfvo type="max"/>
        <color theme="0"/>
        <color theme="0"/>
      </colorScale>
    </cfRule>
    <cfRule type="expression" priority="1887">
      <formula>$F$20</formula>
    </cfRule>
    <cfRule type="expression" dxfId="431" priority="1888">
      <formula>AJ94&lt;0</formula>
    </cfRule>
  </conditionalFormatting>
  <conditionalFormatting sqref="AK104">
    <cfRule type="colorScale" priority="1550">
      <colorScale>
        <cfvo type="min"/>
        <cfvo type="max"/>
        <color theme="0"/>
        <color theme="0"/>
      </colorScale>
    </cfRule>
    <cfRule type="expression" priority="1551">
      <formula>#REF!</formula>
    </cfRule>
    <cfRule type="expression" dxfId="430" priority="1552">
      <formula>AJ104&lt;0</formula>
    </cfRule>
  </conditionalFormatting>
  <conditionalFormatting sqref="AK105:AK106">
    <cfRule type="colorScale" priority="1890">
      <colorScale>
        <cfvo type="min"/>
        <cfvo type="max"/>
        <color theme="0"/>
        <color theme="0"/>
      </colorScale>
    </cfRule>
    <cfRule type="expression" priority="1891">
      <formula>$F$20</formula>
    </cfRule>
    <cfRule type="expression" dxfId="429" priority="1892">
      <formula>AJ105&lt;0</formula>
    </cfRule>
  </conditionalFormatting>
  <conditionalFormatting sqref="AK110">
    <cfRule type="colorScale" priority="1894">
      <colorScale>
        <cfvo type="min"/>
        <cfvo type="max"/>
        <color theme="0"/>
        <color theme="0"/>
      </colorScale>
    </cfRule>
    <cfRule type="expression" dxfId="428" priority="1896">
      <formula>AJ110&lt;0</formula>
    </cfRule>
  </conditionalFormatting>
  <conditionalFormatting sqref="AK110:AK111">
    <cfRule type="expression" priority="1523">
      <formula>$F$20</formula>
    </cfRule>
  </conditionalFormatting>
  <conditionalFormatting sqref="AK111">
    <cfRule type="colorScale" priority="1522">
      <colorScale>
        <cfvo type="min"/>
        <cfvo type="max"/>
        <color theme="0"/>
        <color theme="0"/>
      </colorScale>
    </cfRule>
    <cfRule type="expression" dxfId="427" priority="1524">
      <formula>AJ111&lt;0</formula>
    </cfRule>
  </conditionalFormatting>
  <conditionalFormatting sqref="AK117:AK123">
    <cfRule type="colorScale" priority="1926">
      <colorScale>
        <cfvo type="min"/>
        <cfvo type="max"/>
        <color theme="0"/>
        <color theme="0"/>
      </colorScale>
    </cfRule>
    <cfRule type="expression" priority="1927">
      <formula>$F$20</formula>
    </cfRule>
    <cfRule type="expression" dxfId="426" priority="1928">
      <formula>AJ117&lt;0</formula>
    </cfRule>
  </conditionalFormatting>
  <conditionalFormatting sqref="AK125">
    <cfRule type="colorScale" priority="1542">
      <colorScale>
        <cfvo type="min"/>
        <cfvo type="max"/>
        <color theme="0"/>
        <color theme="0"/>
      </colorScale>
    </cfRule>
    <cfRule type="expression" priority="1543">
      <formula>#REF!</formula>
    </cfRule>
    <cfRule type="expression" dxfId="425" priority="1544">
      <formula>AJ125&lt;0</formula>
    </cfRule>
  </conditionalFormatting>
  <conditionalFormatting sqref="AK125:AK135">
    <cfRule type="expression" dxfId="424" priority="1541">
      <formula>IF(AK125="Validar","Rojo","Verde")</formula>
    </cfRule>
  </conditionalFormatting>
  <conditionalFormatting sqref="AK126:AK132">
    <cfRule type="colorScale" priority="1930">
      <colorScale>
        <cfvo type="min"/>
        <cfvo type="max"/>
        <color theme="0"/>
        <color theme="0"/>
      </colorScale>
    </cfRule>
    <cfRule type="expression" dxfId="423" priority="1932">
      <formula>AJ126&lt;0</formula>
    </cfRule>
  </conditionalFormatting>
  <conditionalFormatting sqref="AK126:AK134">
    <cfRule type="expression" priority="1931">
      <formula>$F$20</formula>
    </cfRule>
  </conditionalFormatting>
  <conditionalFormatting sqref="AK133:AK134">
    <cfRule type="colorScale" priority="1934">
      <colorScale>
        <cfvo type="min"/>
        <cfvo type="max"/>
        <color theme="0"/>
        <color theme="0"/>
      </colorScale>
    </cfRule>
    <cfRule type="expression" dxfId="422" priority="1936">
      <formula>AJ133&lt;0</formula>
    </cfRule>
  </conditionalFormatting>
  <conditionalFormatting sqref="AK135">
    <cfRule type="colorScale" priority="1918">
      <colorScale>
        <cfvo type="min"/>
        <cfvo type="max"/>
        <color theme="0"/>
        <color theme="0"/>
      </colorScale>
    </cfRule>
    <cfRule type="expression" priority="1919">
      <formula>$F$24</formula>
    </cfRule>
    <cfRule type="expression" dxfId="421" priority="1920">
      <formula>AJ135&lt;0</formula>
    </cfRule>
  </conditionalFormatting>
  <conditionalFormatting sqref="AK83:AL83 AK92:AL92 AK103:AL103 AK107:AL107">
    <cfRule type="expression" priority="1867">
      <formula>$F$24</formula>
    </cfRule>
  </conditionalFormatting>
  <conditionalFormatting sqref="AK110:AL111">
    <cfRule type="expression" dxfId="420" priority="1517">
      <formula>IF(AK110="Validar","Rojo","Verde")</formula>
    </cfRule>
  </conditionalFormatting>
  <conditionalFormatting sqref="AK117:AL123">
    <cfRule type="expression" dxfId="419" priority="1637">
      <formula>IF(AK117="Validar","Rojo","Verde")</formula>
    </cfRule>
  </conditionalFormatting>
  <conditionalFormatting sqref="AL41:AL67">
    <cfRule type="colorScale" priority="1686">
      <colorScale>
        <cfvo type="min"/>
        <cfvo type="max"/>
        <color theme="0"/>
        <color theme="0"/>
      </colorScale>
    </cfRule>
    <cfRule type="expression" priority="1687">
      <formula>#REF!</formula>
    </cfRule>
    <cfRule type="expression" dxfId="418" priority="1688">
      <formula>AK41&lt;0</formula>
    </cfRule>
  </conditionalFormatting>
  <conditionalFormatting sqref="AL41:AL68">
    <cfRule type="expression" dxfId="417" priority="1685">
      <formula>IF(AL41="Validar","Rojo","Verde")</formula>
    </cfRule>
  </conditionalFormatting>
  <conditionalFormatting sqref="AL68 AL83 AL92 AL103 AL107">
    <cfRule type="expression" dxfId="416" priority="1872">
      <formula>AK68&lt;0</formula>
    </cfRule>
  </conditionalFormatting>
  <conditionalFormatting sqref="AL68">
    <cfRule type="expression" priority="1871">
      <formula>$F$24</formula>
    </cfRule>
  </conditionalFormatting>
  <conditionalFormatting sqref="AL70">
    <cfRule type="colorScale" priority="1682">
      <colorScale>
        <cfvo type="min"/>
        <cfvo type="max"/>
        <color theme="0"/>
        <color theme="0"/>
      </colorScale>
    </cfRule>
    <cfRule type="expression" dxfId="415" priority="1684">
      <formula>AK70&lt;0</formula>
    </cfRule>
  </conditionalFormatting>
  <conditionalFormatting sqref="AL70:AL82">
    <cfRule type="expression" priority="1679">
      <formula>#REF!</formula>
    </cfRule>
  </conditionalFormatting>
  <conditionalFormatting sqref="AL70:AL83">
    <cfRule type="expression" dxfId="414" priority="1677">
      <formula>IF(AL70="Validar","Rojo","Verde")</formula>
    </cfRule>
  </conditionalFormatting>
  <conditionalFormatting sqref="AL71:AL79">
    <cfRule type="colorScale" priority="1678">
      <colorScale>
        <cfvo type="min"/>
        <cfvo type="max"/>
        <color theme="0"/>
        <color theme="0"/>
      </colorScale>
    </cfRule>
    <cfRule type="expression" dxfId="413" priority="1680">
      <formula>AK71&lt;0</formula>
    </cfRule>
  </conditionalFormatting>
  <conditionalFormatting sqref="AL80:AL82">
    <cfRule type="colorScale" priority="1878">
      <colorScale>
        <cfvo type="min"/>
        <cfvo type="max"/>
        <color theme="0"/>
        <color theme="0"/>
      </colorScale>
    </cfRule>
    <cfRule type="expression" dxfId="412" priority="1880">
      <formula>AK80&lt;0</formula>
    </cfRule>
  </conditionalFormatting>
  <conditionalFormatting sqref="AL68 AL83 AL92 AL103 AL107">
    <cfRule type="colorScale" priority="1870">
      <colorScale>
        <cfvo type="min"/>
        <cfvo type="max"/>
        <color theme="0"/>
        <color theme="0"/>
      </colorScale>
    </cfRule>
  </conditionalFormatting>
  <conditionalFormatting sqref="AL85">
    <cfRule type="colorScale" priority="1674">
      <colorScale>
        <cfvo type="min"/>
        <cfvo type="max"/>
        <color theme="0"/>
        <color theme="0"/>
      </colorScale>
    </cfRule>
    <cfRule type="expression" dxfId="411" priority="1676">
      <formula>AK85&lt;0</formula>
    </cfRule>
  </conditionalFormatting>
  <conditionalFormatting sqref="AL85:AL91">
    <cfRule type="expression" priority="1671">
      <formula>#REF!</formula>
    </cfRule>
  </conditionalFormatting>
  <conditionalFormatting sqref="AL85:AL92">
    <cfRule type="expression" dxfId="410" priority="1669">
      <formula>IF(AL85="Validar","Rojo","Verde")</formula>
    </cfRule>
  </conditionalFormatting>
  <conditionalFormatting sqref="AL86:AL91">
    <cfRule type="colorScale" priority="1670">
      <colorScale>
        <cfvo type="min"/>
        <cfvo type="max"/>
        <color theme="0"/>
        <color theme="0"/>
      </colorScale>
    </cfRule>
    <cfRule type="expression" dxfId="409" priority="1672">
      <formula>AK86&lt;0</formula>
    </cfRule>
  </conditionalFormatting>
  <conditionalFormatting sqref="AL94">
    <cfRule type="colorScale" priority="1666">
      <colorScale>
        <cfvo type="min"/>
        <cfvo type="max"/>
        <color theme="0"/>
        <color theme="0"/>
      </colorScale>
    </cfRule>
    <cfRule type="expression" dxfId="408" priority="1668">
      <formula>AK94&lt;0</formula>
    </cfRule>
  </conditionalFormatting>
  <conditionalFormatting sqref="AL94:AL102">
    <cfRule type="expression" priority="1655">
      <formula>#REF!</formula>
    </cfRule>
  </conditionalFormatting>
  <conditionalFormatting sqref="AL94:AL103">
    <cfRule type="expression" dxfId="407" priority="1653">
      <formula>IF(AL94="Validar","Rojo","Verde")</formula>
    </cfRule>
  </conditionalFormatting>
  <conditionalFormatting sqref="AL95:AL100">
    <cfRule type="colorScale" priority="1662">
      <colorScale>
        <cfvo type="min"/>
        <cfvo type="max"/>
        <color theme="0"/>
        <color theme="0"/>
      </colorScale>
    </cfRule>
    <cfRule type="expression" dxfId="406" priority="1664">
      <formula>AK95&lt;0</formula>
    </cfRule>
  </conditionalFormatting>
  <conditionalFormatting sqref="AL101">
    <cfRule type="colorScale" priority="1658">
      <colorScale>
        <cfvo type="min"/>
        <cfvo type="max"/>
        <color theme="0"/>
        <color theme="0"/>
      </colorScale>
    </cfRule>
    <cfRule type="expression" dxfId="405" priority="1660">
      <formula>AK101&lt;0</formula>
    </cfRule>
  </conditionalFormatting>
  <conditionalFormatting sqref="AL102">
    <cfRule type="colorScale" priority="1654">
      <colorScale>
        <cfvo type="min"/>
        <cfvo type="max"/>
        <color theme="0"/>
        <color theme="0"/>
      </colorScale>
    </cfRule>
    <cfRule type="expression" dxfId="404" priority="1656">
      <formula>AK102&lt;0</formula>
    </cfRule>
  </conditionalFormatting>
  <conditionalFormatting sqref="AL105">
    <cfRule type="colorScale" priority="1650">
      <colorScale>
        <cfvo type="min"/>
        <cfvo type="max"/>
        <color theme="0"/>
        <color theme="0"/>
      </colorScale>
    </cfRule>
    <cfRule type="expression" dxfId="403" priority="1652">
      <formula>AK105&lt;0</formula>
    </cfRule>
  </conditionalFormatting>
  <conditionalFormatting sqref="AL105:AL106">
    <cfRule type="expression" priority="1647">
      <formula>#REF!</formula>
    </cfRule>
  </conditionalFormatting>
  <conditionalFormatting sqref="AL105:AL107">
    <cfRule type="expression" dxfId="402" priority="1645">
      <formula>IF(AL105="Validar","Rojo","Verde")</formula>
    </cfRule>
  </conditionalFormatting>
  <conditionalFormatting sqref="AL106">
    <cfRule type="colorScale" priority="1646">
      <colorScale>
        <cfvo type="min"/>
        <cfvo type="max"/>
        <color theme="0"/>
        <color theme="0"/>
      </colorScale>
    </cfRule>
    <cfRule type="expression" dxfId="401" priority="1648">
      <formula>AK106&lt;0</formula>
    </cfRule>
  </conditionalFormatting>
  <conditionalFormatting sqref="AL110">
    <cfRule type="colorScale" priority="1634">
      <colorScale>
        <cfvo type="min"/>
        <cfvo type="max"/>
        <color theme="0"/>
        <color theme="0"/>
      </colorScale>
    </cfRule>
    <cfRule type="expression" dxfId="400" priority="1636">
      <formula>AK110&lt;0</formula>
    </cfRule>
  </conditionalFormatting>
  <conditionalFormatting sqref="AL110:AL111">
    <cfRule type="expression" priority="1519">
      <formula>#REF!</formula>
    </cfRule>
  </conditionalFormatting>
  <conditionalFormatting sqref="AL111">
    <cfRule type="colorScale" priority="1518">
      <colorScale>
        <cfvo type="min"/>
        <cfvo type="max"/>
        <color theme="0"/>
        <color theme="0"/>
      </colorScale>
    </cfRule>
    <cfRule type="expression" dxfId="399" priority="1520">
      <formula>AK111&lt;0</formula>
    </cfRule>
  </conditionalFormatting>
  <conditionalFormatting sqref="AL117">
    <cfRule type="colorScale" priority="1642">
      <colorScale>
        <cfvo type="min"/>
        <cfvo type="max"/>
        <color theme="0"/>
        <color theme="0"/>
      </colorScale>
    </cfRule>
    <cfRule type="expression" dxfId="398" priority="1644">
      <formula>AK117&lt;0</formula>
    </cfRule>
  </conditionalFormatting>
  <conditionalFormatting sqref="AL117:AL123">
    <cfRule type="expression" priority="1639">
      <formula>#REF!</formula>
    </cfRule>
  </conditionalFormatting>
  <conditionalFormatting sqref="AL118:AL123">
    <cfRule type="colorScale" priority="1638">
      <colorScale>
        <cfvo type="min"/>
        <cfvo type="max"/>
        <color theme="0"/>
        <color theme="0"/>
      </colorScale>
    </cfRule>
    <cfRule type="expression" dxfId="397" priority="1640">
      <formula>AK118&lt;0</formula>
    </cfRule>
  </conditionalFormatting>
  <conditionalFormatting sqref="AL126:AL135">
    <cfRule type="expression" dxfId="396" priority="1921">
      <formula>IF(AL126="Validar","Rojo","Verde")</formula>
    </cfRule>
    <cfRule type="colorScale" priority="1922">
      <colorScale>
        <cfvo type="min"/>
        <cfvo type="max"/>
        <color theme="0"/>
        <color theme="0"/>
      </colorScale>
    </cfRule>
    <cfRule type="expression" priority="1923">
      <formula>$F$24</formula>
    </cfRule>
    <cfRule type="expression" dxfId="395" priority="1924">
      <formula>AK126&lt;0</formula>
    </cfRule>
  </conditionalFormatting>
  <conditionalFormatting sqref="AN6:AN10">
    <cfRule type="colorScale" priority="1289">
      <colorScale>
        <cfvo type="min"/>
        <cfvo type="max"/>
        <color theme="0"/>
        <color theme="0"/>
      </colorScale>
    </cfRule>
    <cfRule type="expression" dxfId="394" priority="1291">
      <formula>AM6&lt;0</formula>
    </cfRule>
  </conditionalFormatting>
  <conditionalFormatting sqref="AN6:AN21">
    <cfRule type="expression" dxfId="393" priority="1068">
      <formula>IF(AN6="Validar","Rojo","Verde")</formula>
    </cfRule>
    <cfRule type="expression" priority="1070">
      <formula>#REF!</formula>
    </cfRule>
  </conditionalFormatting>
  <conditionalFormatting sqref="AN11">
    <cfRule type="colorScale" priority="1085">
      <colorScale>
        <cfvo type="min"/>
        <cfvo type="max"/>
        <color theme="0"/>
        <color theme="0"/>
      </colorScale>
    </cfRule>
    <cfRule type="expression" dxfId="392" priority="1087">
      <formula>AM11&lt;0</formula>
    </cfRule>
  </conditionalFormatting>
  <conditionalFormatting sqref="AN12:AN15">
    <cfRule type="colorScale" priority="1285">
      <colorScale>
        <cfvo type="min"/>
        <cfvo type="max"/>
        <color theme="0"/>
        <color theme="0"/>
      </colorScale>
    </cfRule>
    <cfRule type="expression" dxfId="391" priority="1287">
      <formula>AM12&lt;0</formula>
    </cfRule>
  </conditionalFormatting>
  <conditionalFormatting sqref="AN16">
    <cfRule type="colorScale" priority="1077">
      <colorScale>
        <cfvo type="min"/>
        <cfvo type="max"/>
        <color theme="0"/>
        <color theme="0"/>
      </colorScale>
    </cfRule>
    <cfRule type="expression" dxfId="390" priority="1079">
      <formula>AM16&lt;0</formula>
    </cfRule>
  </conditionalFormatting>
  <conditionalFormatting sqref="AN17:AN18">
    <cfRule type="colorScale" priority="1281">
      <colorScale>
        <cfvo type="min"/>
        <cfvo type="max"/>
        <color theme="0"/>
        <color theme="0"/>
      </colorScale>
    </cfRule>
    <cfRule type="expression" dxfId="389" priority="1283">
      <formula>AM17&lt;0</formula>
    </cfRule>
  </conditionalFormatting>
  <conditionalFormatting sqref="AN19">
    <cfRule type="colorScale" priority="1069">
      <colorScale>
        <cfvo type="min"/>
        <cfvo type="max"/>
        <color theme="0"/>
        <color theme="0"/>
      </colorScale>
    </cfRule>
    <cfRule type="expression" dxfId="388" priority="1071">
      <formula>AM19&lt;0</formula>
    </cfRule>
  </conditionalFormatting>
  <conditionalFormatting sqref="AN20:AN21">
    <cfRule type="colorScale" priority="1277">
      <colorScale>
        <cfvo type="min"/>
        <cfvo type="max"/>
        <color theme="0"/>
        <color theme="0"/>
      </colorScale>
    </cfRule>
    <cfRule type="expression" dxfId="387" priority="1279">
      <formula>AM20&lt;0</formula>
    </cfRule>
  </conditionalFormatting>
  <conditionalFormatting sqref="AN24">
    <cfRule type="colorScale" priority="1061">
      <colorScale>
        <cfvo type="min"/>
        <cfvo type="max"/>
        <color theme="0"/>
        <color theme="0"/>
      </colorScale>
    </cfRule>
    <cfRule type="expression" dxfId="386" priority="1063">
      <formula>AM24&lt;0</formula>
    </cfRule>
  </conditionalFormatting>
  <conditionalFormatting sqref="AN24:AN32">
    <cfRule type="expression" dxfId="385" priority="1044">
      <formula>IF(AN24="Validar","Rojo","Verde")</formula>
    </cfRule>
    <cfRule type="expression" priority="1046">
      <formula>#REF!</formula>
    </cfRule>
  </conditionalFormatting>
  <conditionalFormatting sqref="AN25">
    <cfRule type="colorScale" priority="1273">
      <colorScale>
        <cfvo type="min"/>
        <cfvo type="max"/>
        <color theme="0"/>
        <color theme="0"/>
      </colorScale>
    </cfRule>
    <cfRule type="expression" dxfId="384" priority="1275">
      <formula>AM25&lt;0</formula>
    </cfRule>
  </conditionalFormatting>
  <conditionalFormatting sqref="AN26">
    <cfRule type="colorScale" priority="1269">
      <colorScale>
        <cfvo type="min"/>
        <cfvo type="max"/>
        <color theme="0"/>
        <color theme="0"/>
      </colorScale>
    </cfRule>
    <cfRule type="expression" dxfId="383" priority="1271">
      <formula>AM26&lt;0</formula>
    </cfRule>
  </conditionalFormatting>
  <conditionalFormatting sqref="AN27">
    <cfRule type="colorScale" priority="1053">
      <colorScale>
        <cfvo type="min"/>
        <cfvo type="max"/>
        <color theme="0"/>
        <color theme="0"/>
      </colorScale>
    </cfRule>
    <cfRule type="expression" dxfId="382" priority="1055">
      <formula>AM27&lt;0</formula>
    </cfRule>
  </conditionalFormatting>
  <conditionalFormatting sqref="AN28">
    <cfRule type="colorScale" priority="1265">
      <colorScale>
        <cfvo type="min"/>
        <cfvo type="max"/>
        <color theme="0"/>
        <color theme="0"/>
      </colorScale>
    </cfRule>
    <cfRule type="expression" dxfId="381" priority="1267">
      <formula>AM28&lt;0</formula>
    </cfRule>
  </conditionalFormatting>
  <conditionalFormatting sqref="AN29">
    <cfRule type="colorScale" priority="1261">
      <colorScale>
        <cfvo type="min"/>
        <cfvo type="max"/>
        <color theme="0"/>
        <color theme="0"/>
      </colorScale>
    </cfRule>
    <cfRule type="expression" dxfId="380" priority="1263">
      <formula>AM29&lt;0</formula>
    </cfRule>
  </conditionalFormatting>
  <conditionalFormatting sqref="AN30">
    <cfRule type="colorScale" priority="1045">
      <colorScale>
        <cfvo type="min"/>
        <cfvo type="max"/>
        <color theme="0"/>
        <color theme="0"/>
      </colorScale>
    </cfRule>
    <cfRule type="expression" dxfId="379" priority="1047">
      <formula>AM30&lt;0</formula>
    </cfRule>
  </conditionalFormatting>
  <conditionalFormatting sqref="AN31">
    <cfRule type="colorScale" priority="1257">
      <colorScale>
        <cfvo type="min"/>
        <cfvo type="max"/>
        <color theme="0"/>
        <color theme="0"/>
      </colorScale>
    </cfRule>
    <cfRule type="expression" dxfId="378" priority="1259">
      <formula>AM31&lt;0</formula>
    </cfRule>
  </conditionalFormatting>
  <conditionalFormatting sqref="AN32">
    <cfRule type="colorScale" priority="1253">
      <colorScale>
        <cfvo type="min"/>
        <cfvo type="max"/>
        <color theme="0"/>
        <color theme="0"/>
      </colorScale>
    </cfRule>
    <cfRule type="expression" dxfId="377" priority="1255">
      <formula>AM32&lt;0</formula>
    </cfRule>
  </conditionalFormatting>
  <conditionalFormatting sqref="AN40">
    <cfRule type="colorScale" priority="1037">
      <colorScale>
        <cfvo type="min"/>
        <cfvo type="max"/>
        <color theme="0"/>
        <color theme="0"/>
      </colorScale>
    </cfRule>
    <cfRule type="expression" priority="1038">
      <formula>#REF!</formula>
    </cfRule>
    <cfRule type="expression" dxfId="376" priority="1039">
      <formula>AM40&lt;0</formula>
    </cfRule>
  </conditionalFormatting>
  <conditionalFormatting sqref="AN40:AN107">
    <cfRule type="expression" dxfId="375" priority="996">
      <formula>IF(AN40="Validar","Rojo","Verde")</formula>
    </cfRule>
  </conditionalFormatting>
  <conditionalFormatting sqref="AN41:AN68">
    <cfRule type="colorScale" priority="1249">
      <colorScale>
        <cfvo type="min"/>
        <cfvo type="max"/>
        <color theme="0"/>
        <color theme="0"/>
      </colorScale>
    </cfRule>
    <cfRule type="expression" priority="1250">
      <formula>$F$20</formula>
    </cfRule>
    <cfRule type="expression" dxfId="374" priority="1251">
      <formula>AM41&lt;0</formula>
    </cfRule>
  </conditionalFormatting>
  <conditionalFormatting sqref="AN69">
    <cfRule type="colorScale" priority="1029">
      <colorScale>
        <cfvo type="min"/>
        <cfvo type="max"/>
        <color theme="0"/>
        <color theme="0"/>
      </colorScale>
    </cfRule>
    <cfRule type="expression" priority="1030">
      <formula>#REF!</formula>
    </cfRule>
    <cfRule type="expression" dxfId="373" priority="1031">
      <formula>AM69&lt;0</formula>
    </cfRule>
  </conditionalFormatting>
  <conditionalFormatting sqref="AN70:AN82">
    <cfRule type="colorScale" priority="1301">
      <colorScale>
        <cfvo type="min"/>
        <cfvo type="max"/>
        <color theme="0"/>
        <color theme="0"/>
      </colorScale>
    </cfRule>
    <cfRule type="expression" priority="1302">
      <formula>$F$20</formula>
    </cfRule>
    <cfRule type="expression" dxfId="372" priority="1303">
      <formula>AM70&lt;0</formula>
    </cfRule>
  </conditionalFormatting>
  <conditionalFormatting sqref="AN83 AN92 AN103 AN107">
    <cfRule type="colorScale" priority="1293">
      <colorScale>
        <cfvo type="min"/>
        <cfvo type="max"/>
        <color theme="0"/>
        <color theme="0"/>
      </colorScale>
    </cfRule>
    <cfRule type="expression" dxfId="371" priority="1295">
      <formula>AM83&lt;0</formula>
    </cfRule>
  </conditionalFormatting>
  <conditionalFormatting sqref="AN84">
    <cfRule type="colorScale" priority="997">
      <colorScale>
        <cfvo type="min"/>
        <cfvo type="max"/>
        <color theme="0"/>
        <color theme="0"/>
      </colorScale>
    </cfRule>
    <cfRule type="expression" priority="998">
      <formula>#REF!</formula>
    </cfRule>
    <cfRule type="expression" dxfId="370" priority="999">
      <formula>AM84&lt;0</formula>
    </cfRule>
  </conditionalFormatting>
  <conditionalFormatting sqref="AN85:AN91">
    <cfRule type="colorScale" priority="1309">
      <colorScale>
        <cfvo type="min"/>
        <cfvo type="max"/>
        <color theme="0"/>
        <color theme="0"/>
      </colorScale>
    </cfRule>
    <cfRule type="expression" priority="1310">
      <formula>$F$20</formula>
    </cfRule>
    <cfRule type="expression" dxfId="369" priority="1311">
      <formula>AM85&lt;0</formula>
    </cfRule>
  </conditionalFormatting>
  <conditionalFormatting sqref="AN93">
    <cfRule type="colorScale" priority="1021">
      <colorScale>
        <cfvo type="min"/>
        <cfvo type="max"/>
        <color theme="0"/>
        <color theme="0"/>
      </colorScale>
    </cfRule>
    <cfRule type="expression" priority="1022">
      <formula>#REF!</formula>
    </cfRule>
    <cfRule type="expression" dxfId="368" priority="1023">
      <formula>AM93&lt;0</formula>
    </cfRule>
  </conditionalFormatting>
  <conditionalFormatting sqref="AN94:AN102">
    <cfRule type="colorScale" priority="1313">
      <colorScale>
        <cfvo type="min"/>
        <cfvo type="max"/>
        <color theme="0"/>
        <color theme="0"/>
      </colorScale>
    </cfRule>
    <cfRule type="expression" priority="1314">
      <formula>$F$20</formula>
    </cfRule>
    <cfRule type="expression" dxfId="367" priority="1315">
      <formula>AM94&lt;0</formula>
    </cfRule>
  </conditionalFormatting>
  <conditionalFormatting sqref="AN104">
    <cfRule type="colorScale" priority="1013">
      <colorScale>
        <cfvo type="min"/>
        <cfvo type="max"/>
        <color theme="0"/>
        <color theme="0"/>
      </colorScale>
    </cfRule>
    <cfRule type="expression" priority="1014">
      <formula>#REF!</formula>
    </cfRule>
    <cfRule type="expression" dxfId="366" priority="1015">
      <formula>AM104&lt;0</formula>
    </cfRule>
  </conditionalFormatting>
  <conditionalFormatting sqref="AN105:AN106">
    <cfRule type="colorScale" priority="1317">
      <colorScale>
        <cfvo type="min"/>
        <cfvo type="max"/>
        <color theme="0"/>
        <color theme="0"/>
      </colorScale>
    </cfRule>
    <cfRule type="expression" priority="1318">
      <formula>$F$20</formula>
    </cfRule>
    <cfRule type="expression" dxfId="365" priority="1319">
      <formula>AM105&lt;0</formula>
    </cfRule>
  </conditionalFormatting>
  <conditionalFormatting sqref="AN110">
    <cfRule type="colorScale" priority="1321">
      <colorScale>
        <cfvo type="min"/>
        <cfvo type="max"/>
        <color theme="0"/>
        <color theme="0"/>
      </colorScale>
    </cfRule>
    <cfRule type="expression" dxfId="364" priority="1323">
      <formula>AM110&lt;0</formula>
    </cfRule>
  </conditionalFormatting>
  <conditionalFormatting sqref="AN110:AN111">
    <cfRule type="expression" priority="990">
      <formula>$F$20</formula>
    </cfRule>
  </conditionalFormatting>
  <conditionalFormatting sqref="AN111">
    <cfRule type="colorScale" priority="989">
      <colorScale>
        <cfvo type="min"/>
        <cfvo type="max"/>
        <color theme="0"/>
        <color theme="0"/>
      </colorScale>
    </cfRule>
    <cfRule type="expression" dxfId="363" priority="991">
      <formula>AM111&lt;0</formula>
    </cfRule>
  </conditionalFormatting>
  <conditionalFormatting sqref="AN117:AN123">
    <cfRule type="colorScale" priority="1365">
      <colorScale>
        <cfvo type="min"/>
        <cfvo type="max"/>
        <color theme="0"/>
        <color theme="0"/>
      </colorScale>
    </cfRule>
    <cfRule type="expression" priority="1366">
      <formula>$F$20</formula>
    </cfRule>
    <cfRule type="expression" dxfId="362" priority="1367">
      <formula>AM117&lt;0</formula>
    </cfRule>
  </conditionalFormatting>
  <conditionalFormatting sqref="AN125">
    <cfRule type="colorScale" priority="1005">
      <colorScale>
        <cfvo type="min"/>
        <cfvo type="max"/>
        <color theme="0"/>
        <color theme="0"/>
      </colorScale>
    </cfRule>
    <cfRule type="expression" priority="1006">
      <formula>#REF!</formula>
    </cfRule>
    <cfRule type="expression" dxfId="361" priority="1007">
      <formula>AM125&lt;0</formula>
    </cfRule>
  </conditionalFormatting>
  <conditionalFormatting sqref="AN125:AN135">
    <cfRule type="expression" dxfId="360" priority="1004">
      <formula>IF(AN125="Validar","Rojo","Verde")</formula>
    </cfRule>
  </conditionalFormatting>
  <conditionalFormatting sqref="AN126:AN132">
    <cfRule type="colorScale" priority="1369">
      <colorScale>
        <cfvo type="min"/>
        <cfvo type="max"/>
        <color theme="0"/>
        <color theme="0"/>
      </colorScale>
    </cfRule>
    <cfRule type="expression" dxfId="359" priority="1371">
      <formula>AM126&lt;0</formula>
    </cfRule>
  </conditionalFormatting>
  <conditionalFormatting sqref="AN126:AN134">
    <cfRule type="expression" priority="1370">
      <formula>$F$20</formula>
    </cfRule>
  </conditionalFormatting>
  <conditionalFormatting sqref="AN133:AN134">
    <cfRule type="colorScale" priority="1373">
      <colorScale>
        <cfvo type="min"/>
        <cfvo type="max"/>
        <color theme="0"/>
        <color theme="0"/>
      </colorScale>
    </cfRule>
    <cfRule type="expression" dxfId="358" priority="1375">
      <formula>AM133&lt;0</formula>
    </cfRule>
  </conditionalFormatting>
  <conditionalFormatting sqref="AN135">
    <cfRule type="colorScale" priority="1357">
      <colorScale>
        <cfvo type="min"/>
        <cfvo type="max"/>
        <color theme="0"/>
        <color theme="0"/>
      </colorScale>
    </cfRule>
    <cfRule type="expression" priority="1358">
      <formula>$F$24</formula>
    </cfRule>
    <cfRule type="expression" dxfId="357" priority="1359">
      <formula>AM135&lt;0</formula>
    </cfRule>
  </conditionalFormatting>
  <conditionalFormatting sqref="AN83:AO83 AN92:AO92 AN103:AO103 AN107:AO107">
    <cfRule type="expression" priority="1294">
      <formula>$F$24</formula>
    </cfRule>
  </conditionalFormatting>
  <conditionalFormatting sqref="AN110:AP111">
    <cfRule type="expression" dxfId="356" priority="856">
      <formula>IF(AN110="Validar","Rojo","Verde")</formula>
    </cfRule>
  </conditionalFormatting>
  <conditionalFormatting sqref="AN117:AP123">
    <cfRule type="expression" dxfId="355" priority="916">
      <formula>IF(AN117="Validar","Rojo","Verde")</formula>
    </cfRule>
  </conditionalFormatting>
  <conditionalFormatting sqref="AO41:AO66">
    <cfRule type="colorScale" priority="1245">
      <colorScale>
        <cfvo type="min"/>
        <cfvo type="max"/>
        <color theme="0"/>
        <color theme="0"/>
      </colorScale>
    </cfRule>
    <cfRule type="expression" dxfId="354" priority="1247">
      <formula>AN41&lt;0</formula>
    </cfRule>
  </conditionalFormatting>
  <conditionalFormatting sqref="AO41:AO67">
    <cfRule type="expression" priority="1090">
      <formula>#REF!</formula>
    </cfRule>
  </conditionalFormatting>
  <conditionalFormatting sqref="AO41:AO68">
    <cfRule type="expression" dxfId="353" priority="1088">
      <formula>IF(AO41="Validar","Rojo","Verde")</formula>
    </cfRule>
  </conditionalFormatting>
  <conditionalFormatting sqref="AO67">
    <cfRule type="colorScale" priority="1089">
      <colorScale>
        <cfvo type="min"/>
        <cfvo type="max"/>
        <color theme="0"/>
        <color theme="0"/>
      </colorScale>
    </cfRule>
    <cfRule type="expression" dxfId="352" priority="1091">
      <formula>AN67&lt;0</formula>
    </cfRule>
  </conditionalFormatting>
  <conditionalFormatting sqref="AO68 AO83 AO92 AO103 AO107">
    <cfRule type="expression" dxfId="351" priority="1299">
      <formula>AN68&lt;0</formula>
    </cfRule>
  </conditionalFormatting>
  <conditionalFormatting sqref="AO68">
    <cfRule type="expression" priority="1298">
      <formula>$F$24</formula>
    </cfRule>
  </conditionalFormatting>
  <conditionalFormatting sqref="AO70">
    <cfRule type="colorScale" priority="1241">
      <colorScale>
        <cfvo type="min"/>
        <cfvo type="max"/>
        <color theme="0"/>
        <color theme="0"/>
      </colorScale>
    </cfRule>
    <cfRule type="expression" dxfId="350" priority="1243">
      <formula>AN70&lt;0</formula>
    </cfRule>
  </conditionalFormatting>
  <conditionalFormatting sqref="AO70:AO82">
    <cfRule type="expression" priority="1238">
      <formula>#REF!</formula>
    </cfRule>
  </conditionalFormatting>
  <conditionalFormatting sqref="AO70:AO83">
    <cfRule type="expression" dxfId="349" priority="1236">
      <formula>IF(AO70="Validar","Rojo","Verde")</formula>
    </cfRule>
  </conditionalFormatting>
  <conditionalFormatting sqref="AO71:AO79">
    <cfRule type="colorScale" priority="1237">
      <colorScale>
        <cfvo type="min"/>
        <cfvo type="max"/>
        <color theme="0"/>
        <color theme="0"/>
      </colorScale>
    </cfRule>
    <cfRule type="expression" dxfId="348" priority="1239">
      <formula>AN71&lt;0</formula>
    </cfRule>
  </conditionalFormatting>
  <conditionalFormatting sqref="AO80:AO82">
    <cfRule type="colorScale" priority="1305">
      <colorScale>
        <cfvo type="min"/>
        <cfvo type="max"/>
        <color theme="0"/>
        <color theme="0"/>
      </colorScale>
    </cfRule>
    <cfRule type="expression" dxfId="347" priority="1307">
      <formula>AN80&lt;0</formula>
    </cfRule>
  </conditionalFormatting>
  <conditionalFormatting sqref="AO68 AO83 AO92 AO103 AO107">
    <cfRule type="colorScale" priority="1297">
      <colorScale>
        <cfvo type="min"/>
        <cfvo type="max"/>
        <color theme="0"/>
        <color theme="0"/>
      </colorScale>
    </cfRule>
  </conditionalFormatting>
  <conditionalFormatting sqref="AO85">
    <cfRule type="colorScale" priority="1233">
      <colorScale>
        <cfvo type="min"/>
        <cfvo type="max"/>
        <color theme="0"/>
        <color theme="0"/>
      </colorScale>
    </cfRule>
    <cfRule type="expression" dxfId="346" priority="1235">
      <formula>AN85&lt;0</formula>
    </cfRule>
  </conditionalFormatting>
  <conditionalFormatting sqref="AO85:AO91">
    <cfRule type="expression" priority="1230">
      <formula>#REF!</formula>
    </cfRule>
  </conditionalFormatting>
  <conditionalFormatting sqref="AO85:AO92">
    <cfRule type="expression" dxfId="345" priority="1228">
      <formula>IF(AO85="Validar","Rojo","Verde")</formula>
    </cfRule>
  </conditionalFormatting>
  <conditionalFormatting sqref="AO86:AO91">
    <cfRule type="colorScale" priority="1229">
      <colorScale>
        <cfvo type="min"/>
        <cfvo type="max"/>
        <color theme="0"/>
        <color theme="0"/>
      </colorScale>
    </cfRule>
    <cfRule type="expression" dxfId="344" priority="1231">
      <formula>AN86&lt;0</formula>
    </cfRule>
  </conditionalFormatting>
  <conditionalFormatting sqref="AO94">
    <cfRule type="colorScale" priority="1225">
      <colorScale>
        <cfvo type="min"/>
        <cfvo type="max"/>
        <color theme="0"/>
        <color theme="0"/>
      </colorScale>
    </cfRule>
    <cfRule type="expression" dxfId="343" priority="1227">
      <formula>AN94&lt;0</formula>
    </cfRule>
  </conditionalFormatting>
  <conditionalFormatting sqref="AO94:AO102">
    <cfRule type="expression" priority="1214">
      <formula>#REF!</formula>
    </cfRule>
  </conditionalFormatting>
  <conditionalFormatting sqref="AO94:AO103">
    <cfRule type="expression" dxfId="342" priority="1212">
      <formula>IF(AO94="Validar","Rojo","Verde")</formula>
    </cfRule>
  </conditionalFormatting>
  <conditionalFormatting sqref="AO95:AO100">
    <cfRule type="colorScale" priority="1221">
      <colorScale>
        <cfvo type="min"/>
        <cfvo type="max"/>
        <color theme="0"/>
        <color theme="0"/>
      </colorScale>
    </cfRule>
    <cfRule type="expression" dxfId="341" priority="1223">
      <formula>AN95&lt;0</formula>
    </cfRule>
  </conditionalFormatting>
  <conditionalFormatting sqref="AO101">
    <cfRule type="colorScale" priority="1217">
      <colorScale>
        <cfvo type="min"/>
        <cfvo type="max"/>
        <color theme="0"/>
        <color theme="0"/>
      </colorScale>
    </cfRule>
    <cfRule type="expression" dxfId="340" priority="1219">
      <formula>AN101&lt;0</formula>
    </cfRule>
  </conditionalFormatting>
  <conditionalFormatting sqref="AO102">
    <cfRule type="colorScale" priority="1213">
      <colorScale>
        <cfvo type="min"/>
        <cfvo type="max"/>
        <color theme="0"/>
        <color theme="0"/>
      </colorScale>
    </cfRule>
    <cfRule type="expression" dxfId="339" priority="1215">
      <formula>AN102&lt;0</formula>
    </cfRule>
  </conditionalFormatting>
  <conditionalFormatting sqref="AO105">
    <cfRule type="colorScale" priority="1209">
      <colorScale>
        <cfvo type="min"/>
        <cfvo type="max"/>
        <color theme="0"/>
        <color theme="0"/>
      </colorScale>
    </cfRule>
    <cfRule type="expression" dxfId="338" priority="1211">
      <formula>AN105&lt;0</formula>
    </cfRule>
  </conditionalFormatting>
  <conditionalFormatting sqref="AO105:AO106">
    <cfRule type="expression" priority="1206">
      <formula>#REF!</formula>
    </cfRule>
  </conditionalFormatting>
  <conditionalFormatting sqref="AO105:AO107">
    <cfRule type="expression" dxfId="337" priority="1204">
      <formula>IF(AO105="Validar","Rojo","Verde")</formula>
    </cfRule>
  </conditionalFormatting>
  <conditionalFormatting sqref="AO106">
    <cfRule type="colorScale" priority="1205">
      <colorScale>
        <cfvo type="min"/>
        <cfvo type="max"/>
        <color theme="0"/>
        <color theme="0"/>
      </colorScale>
    </cfRule>
    <cfRule type="expression" dxfId="336" priority="1207">
      <formula>AN106&lt;0</formula>
    </cfRule>
  </conditionalFormatting>
  <conditionalFormatting sqref="AO110">
    <cfRule type="colorScale" priority="1193">
      <colorScale>
        <cfvo type="min"/>
        <cfvo type="max"/>
        <color theme="0"/>
        <color theme="0"/>
      </colorScale>
    </cfRule>
    <cfRule type="expression" priority="1194">
      <formula>#REF!</formula>
    </cfRule>
    <cfRule type="expression" dxfId="335" priority="1195">
      <formula>AN110&lt;0</formula>
    </cfRule>
  </conditionalFormatting>
  <conditionalFormatting sqref="AO111">
    <cfRule type="colorScale" priority="985">
      <colorScale>
        <cfvo type="min"/>
        <cfvo type="max"/>
        <color theme="0"/>
        <color theme="0"/>
      </colorScale>
    </cfRule>
    <cfRule type="expression" priority="986">
      <formula>$F$20</formula>
    </cfRule>
    <cfRule type="expression" dxfId="334" priority="987">
      <formula>AN111&lt;0</formula>
    </cfRule>
  </conditionalFormatting>
  <conditionalFormatting sqref="AO117">
    <cfRule type="colorScale" priority="1201">
      <colorScale>
        <cfvo type="min"/>
        <cfvo type="max"/>
        <color theme="0"/>
        <color theme="0"/>
      </colorScale>
    </cfRule>
    <cfRule type="expression" dxfId="333" priority="1203">
      <formula>AN117&lt;0</formula>
    </cfRule>
  </conditionalFormatting>
  <conditionalFormatting sqref="AO118:AO123">
    <cfRule type="colorScale" priority="1197">
      <colorScale>
        <cfvo type="min"/>
        <cfvo type="max"/>
        <color theme="0"/>
        <color theme="0"/>
      </colorScale>
    </cfRule>
    <cfRule type="expression" dxfId="332" priority="1199">
      <formula>AN118&lt;0</formula>
    </cfRule>
  </conditionalFormatting>
  <conditionalFormatting sqref="AO126:AO135">
    <cfRule type="expression" dxfId="331" priority="1360">
      <formula>IF(AO126="Validar","Rojo","Verde")</formula>
    </cfRule>
    <cfRule type="colorScale" priority="1361">
      <colorScale>
        <cfvo type="min"/>
        <cfvo type="max"/>
        <color theme="0"/>
        <color theme="0"/>
      </colorScale>
    </cfRule>
    <cfRule type="expression" priority="1362">
      <formula>$F$24</formula>
    </cfRule>
    <cfRule type="expression" dxfId="330" priority="1363">
      <formula>AN126&lt;0</formula>
    </cfRule>
  </conditionalFormatting>
  <conditionalFormatting sqref="AO117:AP123">
    <cfRule type="expression" priority="918">
      <formula>#REF!</formula>
    </cfRule>
  </conditionalFormatting>
  <conditionalFormatting sqref="AP6">
    <cfRule type="colorScale" priority="953">
      <colorScale>
        <cfvo type="min"/>
        <cfvo type="max"/>
        <color theme="0"/>
        <color theme="0"/>
      </colorScale>
    </cfRule>
    <cfRule type="expression" dxfId="329" priority="955">
      <formula>AO6&lt;0</formula>
    </cfRule>
  </conditionalFormatting>
  <conditionalFormatting sqref="AP6:AP17">
    <cfRule type="expression" dxfId="328" priority="904">
      <formula>IF(AP6="Validar","Rojo","Verde")</formula>
    </cfRule>
    <cfRule type="expression" priority="906">
      <formula>#REF!</formula>
    </cfRule>
  </conditionalFormatting>
  <conditionalFormatting sqref="AP7:AP10">
    <cfRule type="colorScale" priority="969">
      <colorScale>
        <cfvo type="min"/>
        <cfvo type="max"/>
        <color theme="0"/>
        <color theme="0"/>
      </colorScale>
    </cfRule>
    <cfRule type="expression" dxfId="327" priority="971">
      <formula>AO7&lt;0</formula>
    </cfRule>
  </conditionalFormatting>
  <conditionalFormatting sqref="AP11">
    <cfRule type="colorScale" priority="909">
      <colorScale>
        <cfvo type="min"/>
        <cfvo type="max"/>
        <color theme="0"/>
        <color theme="0"/>
      </colorScale>
    </cfRule>
    <cfRule type="expression" dxfId="326" priority="911">
      <formula>AO11&lt;0</formula>
    </cfRule>
  </conditionalFormatting>
  <conditionalFormatting sqref="AP12:AP15">
    <cfRule type="colorScale" priority="965">
      <colorScale>
        <cfvo type="min"/>
        <cfvo type="max"/>
        <color theme="0"/>
        <color theme="0"/>
      </colorScale>
    </cfRule>
    <cfRule type="expression" dxfId="325" priority="967">
      <formula>AO12&lt;0</formula>
    </cfRule>
  </conditionalFormatting>
  <conditionalFormatting sqref="AP16">
    <cfRule type="colorScale" priority="905">
      <colorScale>
        <cfvo type="min"/>
        <cfvo type="max"/>
        <color theme="0"/>
        <color theme="0"/>
      </colorScale>
    </cfRule>
    <cfRule type="expression" dxfId="324" priority="907">
      <formula>AO16&lt;0</formula>
    </cfRule>
  </conditionalFormatting>
  <conditionalFormatting sqref="AP17">
    <cfRule type="colorScale" priority="961">
      <colorScale>
        <cfvo type="min"/>
        <cfvo type="max"/>
        <color theme="0"/>
        <color theme="0"/>
      </colorScale>
    </cfRule>
    <cfRule type="expression" dxfId="323" priority="963">
      <formula>AO17&lt;0</formula>
    </cfRule>
  </conditionalFormatting>
  <conditionalFormatting sqref="AP19">
    <cfRule type="colorScale" priority="901">
      <colorScale>
        <cfvo type="min"/>
        <cfvo type="max"/>
        <color theme="0"/>
        <color theme="0"/>
      </colorScale>
    </cfRule>
    <cfRule type="expression" dxfId="322" priority="903">
      <formula>AO19&lt;0</formula>
    </cfRule>
  </conditionalFormatting>
  <conditionalFormatting sqref="AP19:AP20">
    <cfRule type="expression" dxfId="321" priority="900">
      <formula>IF(AP19="Validar","Rojo","Verde")</formula>
    </cfRule>
    <cfRule type="expression" priority="902">
      <formula>#REF!</formula>
    </cfRule>
  </conditionalFormatting>
  <conditionalFormatting sqref="AP20">
    <cfRule type="colorScale" priority="957">
      <colorScale>
        <cfvo type="min"/>
        <cfvo type="max"/>
        <color theme="0"/>
        <color theme="0"/>
      </colorScale>
    </cfRule>
    <cfRule type="expression" dxfId="320" priority="959">
      <formula>AO20&lt;0</formula>
    </cfRule>
  </conditionalFormatting>
  <conditionalFormatting sqref="AP24">
    <cfRule type="colorScale" priority="897">
      <colorScale>
        <cfvo type="min"/>
        <cfvo type="max"/>
        <color theme="0"/>
        <color theme="0"/>
      </colorScale>
    </cfRule>
    <cfRule type="expression" dxfId="319" priority="899">
      <formula>AO24&lt;0</formula>
    </cfRule>
  </conditionalFormatting>
  <conditionalFormatting sqref="AP24:AP25">
    <cfRule type="expression" dxfId="318" priority="896">
      <formula>IF(AP24="Validar","Rojo","Verde")</formula>
    </cfRule>
    <cfRule type="expression" priority="898">
      <formula>#REF!</formula>
    </cfRule>
  </conditionalFormatting>
  <conditionalFormatting sqref="AP25">
    <cfRule type="colorScale" priority="949">
      <colorScale>
        <cfvo type="min"/>
        <cfvo type="max"/>
        <color theme="0"/>
        <color theme="0"/>
      </colorScale>
    </cfRule>
    <cfRule type="expression" dxfId="317" priority="951">
      <formula>AO25&lt;0</formula>
    </cfRule>
  </conditionalFormatting>
  <conditionalFormatting sqref="AP27">
    <cfRule type="colorScale" priority="893">
      <colorScale>
        <cfvo type="min"/>
        <cfvo type="max"/>
        <color theme="0"/>
        <color theme="0"/>
      </colorScale>
    </cfRule>
    <cfRule type="expression" dxfId="316" priority="895">
      <formula>AO27&lt;0</formula>
    </cfRule>
  </conditionalFormatting>
  <conditionalFormatting sqref="AP27:AP28">
    <cfRule type="expression" dxfId="315" priority="892">
      <formula>IF(AP27="Validar","Rojo","Verde")</formula>
    </cfRule>
    <cfRule type="expression" priority="894">
      <formula>#REF!</formula>
    </cfRule>
  </conditionalFormatting>
  <conditionalFormatting sqref="AP28">
    <cfRule type="colorScale" priority="945">
      <colorScale>
        <cfvo type="min"/>
        <cfvo type="max"/>
        <color theme="0"/>
        <color theme="0"/>
      </colorScale>
    </cfRule>
    <cfRule type="expression" dxfId="314" priority="947">
      <formula>AO28&lt;0</formula>
    </cfRule>
  </conditionalFormatting>
  <conditionalFormatting sqref="AP30">
    <cfRule type="colorScale" priority="889">
      <colorScale>
        <cfvo type="min"/>
        <cfvo type="max"/>
        <color theme="0"/>
        <color theme="0"/>
      </colorScale>
    </cfRule>
    <cfRule type="expression" dxfId="313" priority="891">
      <formula>AO30&lt;0</formula>
    </cfRule>
  </conditionalFormatting>
  <conditionalFormatting sqref="AP30:AP31">
    <cfRule type="expression" dxfId="312" priority="888">
      <formula>IF(AP30="Validar","Rojo","Verde")</formula>
    </cfRule>
    <cfRule type="expression" priority="890">
      <formula>#REF!</formula>
    </cfRule>
  </conditionalFormatting>
  <conditionalFormatting sqref="AP31">
    <cfRule type="colorScale" priority="941">
      <colorScale>
        <cfvo type="min"/>
        <cfvo type="max"/>
        <color theme="0"/>
        <color theme="0"/>
      </colorScale>
    </cfRule>
    <cfRule type="expression" dxfId="311" priority="943">
      <formula>AO31&lt;0</formula>
    </cfRule>
  </conditionalFormatting>
  <conditionalFormatting sqref="AP40">
    <cfRule type="colorScale" priority="885">
      <colorScale>
        <cfvo type="min"/>
        <cfvo type="max"/>
        <color theme="0"/>
        <color theme="0"/>
      </colorScale>
    </cfRule>
    <cfRule type="expression" dxfId="310" priority="887">
      <formula>AO40&lt;0</formula>
    </cfRule>
  </conditionalFormatting>
  <conditionalFormatting sqref="AP40:AP67">
    <cfRule type="expression" dxfId="309" priority="884">
      <formula>IF(AP40="Validar","Rojo","Verde")</formula>
    </cfRule>
    <cfRule type="expression" priority="886">
      <formula>#REF!</formula>
    </cfRule>
  </conditionalFormatting>
  <conditionalFormatting sqref="AP41:AP67">
    <cfRule type="colorScale" priority="937">
      <colorScale>
        <cfvo type="min"/>
        <cfvo type="max"/>
        <color theme="0"/>
        <color theme="0"/>
      </colorScale>
    </cfRule>
    <cfRule type="expression" dxfId="308" priority="939">
      <formula>AO41&lt;0</formula>
    </cfRule>
  </conditionalFormatting>
  <conditionalFormatting sqref="AP69">
    <cfRule type="colorScale" priority="881">
      <colorScale>
        <cfvo type="min"/>
        <cfvo type="max"/>
        <color theme="0"/>
        <color theme="0"/>
      </colorScale>
    </cfRule>
    <cfRule type="expression" dxfId="307" priority="883">
      <formula>AO69&lt;0</formula>
    </cfRule>
  </conditionalFormatting>
  <conditionalFormatting sqref="AP69:AP82">
    <cfRule type="expression" dxfId="306" priority="880">
      <formula>IF(AP69="Validar","Rojo","Verde")</formula>
    </cfRule>
    <cfRule type="expression" priority="882">
      <formula>#REF!</formula>
    </cfRule>
  </conditionalFormatting>
  <conditionalFormatting sqref="AP70:AP82">
    <cfRule type="colorScale" priority="973">
      <colorScale>
        <cfvo type="min"/>
        <cfvo type="max"/>
        <color theme="0"/>
        <color theme="0"/>
      </colorScale>
    </cfRule>
    <cfRule type="expression" dxfId="305" priority="975">
      <formula>AO70&lt;0</formula>
    </cfRule>
  </conditionalFormatting>
  <conditionalFormatting sqref="AP84">
    <cfRule type="colorScale" priority="864">
      <colorScale>
        <cfvo type="min"/>
        <cfvo type="max"/>
        <color theme="0"/>
        <color theme="0"/>
      </colorScale>
    </cfRule>
    <cfRule type="expression" dxfId="304" priority="866">
      <formula>AO84&lt;0</formula>
    </cfRule>
  </conditionalFormatting>
  <conditionalFormatting sqref="AP84:AP91">
    <cfRule type="expression" dxfId="303" priority="863">
      <formula>IF(AP84="Validar","Rojo","Verde")</formula>
    </cfRule>
    <cfRule type="expression" priority="865">
      <formula>#REF!</formula>
    </cfRule>
  </conditionalFormatting>
  <conditionalFormatting sqref="AP85:AP91">
    <cfRule type="colorScale" priority="933">
      <colorScale>
        <cfvo type="min"/>
        <cfvo type="max"/>
        <color theme="0"/>
        <color theme="0"/>
      </colorScale>
    </cfRule>
    <cfRule type="expression" dxfId="302" priority="935">
      <formula>AO85&lt;0</formula>
    </cfRule>
  </conditionalFormatting>
  <conditionalFormatting sqref="AP93">
    <cfRule type="colorScale" priority="877">
      <colorScale>
        <cfvo type="min"/>
        <cfvo type="max"/>
        <color theme="0"/>
        <color theme="0"/>
      </colorScale>
    </cfRule>
    <cfRule type="expression" dxfId="301" priority="879">
      <formula>AO93&lt;0</formula>
    </cfRule>
  </conditionalFormatting>
  <conditionalFormatting sqref="AP93:AP102">
    <cfRule type="expression" dxfId="300" priority="876">
      <formula>IF(AP93="Validar","Rojo","Verde")</formula>
    </cfRule>
    <cfRule type="expression" priority="878">
      <formula>#REF!</formula>
    </cfRule>
  </conditionalFormatting>
  <conditionalFormatting sqref="AP94:AP102">
    <cfRule type="colorScale" priority="929">
      <colorScale>
        <cfvo type="min"/>
        <cfvo type="max"/>
        <color theme="0"/>
        <color theme="0"/>
      </colorScale>
    </cfRule>
    <cfRule type="expression" dxfId="299" priority="931">
      <formula>AO94&lt;0</formula>
    </cfRule>
  </conditionalFormatting>
  <conditionalFormatting sqref="AP104">
    <cfRule type="colorScale" priority="873">
      <colorScale>
        <cfvo type="min"/>
        <cfvo type="max"/>
        <color theme="0"/>
        <color theme="0"/>
      </colorScale>
    </cfRule>
    <cfRule type="expression" dxfId="298" priority="875">
      <formula>AO104&lt;0</formula>
    </cfRule>
  </conditionalFormatting>
  <conditionalFormatting sqref="AP104:AP106">
    <cfRule type="expression" dxfId="297" priority="872">
      <formula>IF(AP104="Validar","Rojo","Verde")</formula>
    </cfRule>
    <cfRule type="expression" priority="874">
      <formula>#REF!</formula>
    </cfRule>
  </conditionalFormatting>
  <conditionalFormatting sqref="AP105:AP106">
    <cfRule type="colorScale" priority="925">
      <colorScale>
        <cfvo type="min"/>
        <cfvo type="max"/>
        <color theme="0"/>
        <color theme="0"/>
      </colorScale>
    </cfRule>
    <cfRule type="expression" dxfId="296" priority="927">
      <formula>AO105&lt;0</formula>
    </cfRule>
  </conditionalFormatting>
  <conditionalFormatting sqref="AP110">
    <cfRule type="colorScale" priority="921">
      <colorScale>
        <cfvo type="min"/>
        <cfvo type="max"/>
        <color theme="0"/>
        <color theme="0"/>
      </colorScale>
    </cfRule>
    <cfRule type="expression" dxfId="295" priority="923">
      <formula>AO110&lt;0</formula>
    </cfRule>
  </conditionalFormatting>
  <conditionalFormatting sqref="AP110:AP111">
    <cfRule type="expression" priority="858">
      <formula>#REF!</formula>
    </cfRule>
  </conditionalFormatting>
  <conditionalFormatting sqref="AP111">
    <cfRule type="colorScale" priority="857">
      <colorScale>
        <cfvo type="min"/>
        <cfvo type="max"/>
        <color theme="0"/>
        <color theme="0"/>
      </colorScale>
    </cfRule>
    <cfRule type="expression" dxfId="294" priority="859">
      <formula>AO111&lt;0</formula>
    </cfRule>
  </conditionalFormatting>
  <conditionalFormatting sqref="AP117:AP123">
    <cfRule type="colorScale" priority="917">
      <colorScale>
        <cfvo type="min"/>
        <cfvo type="max"/>
        <color theme="0"/>
        <color theme="0"/>
      </colorScale>
    </cfRule>
    <cfRule type="expression" dxfId="293" priority="919">
      <formula>AO117&lt;0</formula>
    </cfRule>
  </conditionalFormatting>
  <conditionalFormatting sqref="AP125">
    <cfRule type="colorScale" priority="869">
      <colorScale>
        <cfvo type="min"/>
        <cfvo type="max"/>
        <color theme="0"/>
        <color theme="0"/>
      </colorScale>
    </cfRule>
    <cfRule type="expression" dxfId="292" priority="871">
      <formula>AO125&lt;0</formula>
    </cfRule>
  </conditionalFormatting>
  <conditionalFormatting sqref="AP125:AP134">
    <cfRule type="expression" dxfId="291" priority="868">
      <formula>IF(AP125="Validar","Rojo","Verde")</formula>
    </cfRule>
    <cfRule type="expression" priority="870">
      <formula>#REF!</formula>
    </cfRule>
  </conditionalFormatting>
  <conditionalFormatting sqref="AP126:AP134">
    <cfRule type="colorScale" priority="913">
      <colorScale>
        <cfvo type="min"/>
        <cfvo type="max"/>
        <color theme="0"/>
        <color theme="0"/>
      </colorScale>
    </cfRule>
    <cfRule type="expression" dxfId="290" priority="915">
      <formula>AO126&lt;0</formula>
    </cfRule>
  </conditionalFormatting>
  <conditionalFormatting sqref="AR6:AR10">
    <cfRule type="colorScale" priority="1189">
      <colorScale>
        <cfvo type="min"/>
        <cfvo type="max"/>
        <color theme="0"/>
        <color theme="0"/>
      </colorScale>
    </cfRule>
    <cfRule type="expression" dxfId="289" priority="1191">
      <formula>AQ6&lt;0</formula>
    </cfRule>
  </conditionalFormatting>
  <conditionalFormatting sqref="AR6:AR21">
    <cfRule type="expression" dxfId="288" priority="1064">
      <formula>IF(AR6="Validar","Rojo","Verde")</formula>
    </cfRule>
    <cfRule type="expression" priority="1066">
      <formula>#REF!</formula>
    </cfRule>
  </conditionalFormatting>
  <conditionalFormatting sqref="AR11">
    <cfRule type="colorScale" priority="1081">
      <colorScale>
        <cfvo type="min"/>
        <cfvo type="max"/>
        <color theme="0"/>
        <color theme="0"/>
      </colorScale>
    </cfRule>
    <cfRule type="expression" dxfId="287" priority="1083">
      <formula>AQ11&lt;0</formula>
    </cfRule>
  </conditionalFormatting>
  <conditionalFormatting sqref="AR12:AR15">
    <cfRule type="colorScale" priority="1185">
      <colorScale>
        <cfvo type="min"/>
        <cfvo type="max"/>
        <color theme="0"/>
        <color theme="0"/>
      </colorScale>
    </cfRule>
    <cfRule type="expression" dxfId="286" priority="1187">
      <formula>AQ12&lt;0</formula>
    </cfRule>
  </conditionalFormatting>
  <conditionalFormatting sqref="AR16">
    <cfRule type="colorScale" priority="1073">
      <colorScale>
        <cfvo type="min"/>
        <cfvo type="max"/>
        <color theme="0"/>
        <color theme="0"/>
      </colorScale>
    </cfRule>
    <cfRule type="expression" dxfId="285" priority="1075">
      <formula>AQ16&lt;0</formula>
    </cfRule>
  </conditionalFormatting>
  <conditionalFormatting sqref="AR17:AR18">
    <cfRule type="colorScale" priority="1181">
      <colorScale>
        <cfvo type="min"/>
        <cfvo type="max"/>
        <color theme="0"/>
        <color theme="0"/>
      </colorScale>
    </cfRule>
    <cfRule type="expression" dxfId="284" priority="1183">
      <formula>AQ17&lt;0</formula>
    </cfRule>
  </conditionalFormatting>
  <conditionalFormatting sqref="AR19">
    <cfRule type="colorScale" priority="1065">
      <colorScale>
        <cfvo type="min"/>
        <cfvo type="max"/>
        <color theme="0"/>
        <color theme="0"/>
      </colorScale>
    </cfRule>
    <cfRule type="expression" dxfId="283" priority="1067">
      <formula>AQ19&lt;0</formula>
    </cfRule>
  </conditionalFormatting>
  <conditionalFormatting sqref="AR20:AR21">
    <cfRule type="colorScale" priority="1177">
      <colorScale>
        <cfvo type="min"/>
        <cfvo type="max"/>
        <color theme="0"/>
        <color theme="0"/>
      </colorScale>
    </cfRule>
    <cfRule type="expression" dxfId="282" priority="1179">
      <formula>AQ20&lt;0</formula>
    </cfRule>
  </conditionalFormatting>
  <conditionalFormatting sqref="AR24">
    <cfRule type="colorScale" priority="1057">
      <colorScale>
        <cfvo type="min"/>
        <cfvo type="max"/>
        <color theme="0"/>
        <color theme="0"/>
      </colorScale>
    </cfRule>
    <cfRule type="expression" dxfId="281" priority="1059">
      <formula>AQ24&lt;0</formula>
    </cfRule>
  </conditionalFormatting>
  <conditionalFormatting sqref="AR24:AR32">
    <cfRule type="expression" dxfId="280" priority="1040">
      <formula>IF(AR24="Validar","Rojo","Verde")</formula>
    </cfRule>
    <cfRule type="expression" priority="1042">
      <formula>#REF!</formula>
    </cfRule>
  </conditionalFormatting>
  <conditionalFormatting sqref="AR25">
    <cfRule type="colorScale" priority="1173">
      <colorScale>
        <cfvo type="min"/>
        <cfvo type="max"/>
        <color theme="0"/>
        <color theme="0"/>
      </colorScale>
    </cfRule>
    <cfRule type="expression" dxfId="279" priority="1175">
      <formula>AQ25&lt;0</formula>
    </cfRule>
  </conditionalFormatting>
  <conditionalFormatting sqref="AR26">
    <cfRule type="colorScale" priority="1169">
      <colorScale>
        <cfvo type="min"/>
        <cfvo type="max"/>
        <color theme="0"/>
        <color theme="0"/>
      </colorScale>
    </cfRule>
    <cfRule type="expression" dxfId="278" priority="1171">
      <formula>AQ26&lt;0</formula>
    </cfRule>
  </conditionalFormatting>
  <conditionalFormatting sqref="AR27">
    <cfRule type="colorScale" priority="1049">
      <colorScale>
        <cfvo type="min"/>
        <cfvo type="max"/>
        <color theme="0"/>
        <color theme="0"/>
      </colorScale>
    </cfRule>
    <cfRule type="expression" dxfId="277" priority="1051">
      <formula>AQ27&lt;0</formula>
    </cfRule>
  </conditionalFormatting>
  <conditionalFormatting sqref="AR28">
    <cfRule type="colorScale" priority="1165">
      <colorScale>
        <cfvo type="min"/>
        <cfvo type="max"/>
        <color theme="0"/>
        <color theme="0"/>
      </colorScale>
    </cfRule>
    <cfRule type="expression" dxfId="276" priority="1167">
      <formula>AQ28&lt;0</formula>
    </cfRule>
  </conditionalFormatting>
  <conditionalFormatting sqref="AR29">
    <cfRule type="colorScale" priority="1161">
      <colorScale>
        <cfvo type="min"/>
        <cfvo type="max"/>
        <color theme="0"/>
        <color theme="0"/>
      </colorScale>
    </cfRule>
    <cfRule type="expression" dxfId="275" priority="1163">
      <formula>AQ29&lt;0</formula>
    </cfRule>
  </conditionalFormatting>
  <conditionalFormatting sqref="AR30">
    <cfRule type="colorScale" priority="1041">
      <colorScale>
        <cfvo type="min"/>
        <cfvo type="max"/>
        <color theme="0"/>
        <color theme="0"/>
      </colorScale>
    </cfRule>
    <cfRule type="expression" dxfId="274" priority="1043">
      <formula>AQ30&lt;0</formula>
    </cfRule>
  </conditionalFormatting>
  <conditionalFormatting sqref="AR31">
    <cfRule type="colorScale" priority="1157">
      <colorScale>
        <cfvo type="min"/>
        <cfvo type="max"/>
        <color theme="0"/>
        <color theme="0"/>
      </colorScale>
    </cfRule>
    <cfRule type="expression" dxfId="273" priority="1159">
      <formula>AQ31&lt;0</formula>
    </cfRule>
  </conditionalFormatting>
  <conditionalFormatting sqref="AR32">
    <cfRule type="colorScale" priority="1153">
      <colorScale>
        <cfvo type="min"/>
        <cfvo type="max"/>
        <color theme="0"/>
        <color theme="0"/>
      </colorScale>
    </cfRule>
    <cfRule type="expression" dxfId="272" priority="1155">
      <formula>AQ32&lt;0</formula>
    </cfRule>
  </conditionalFormatting>
  <conditionalFormatting sqref="AR40">
    <cfRule type="colorScale" priority="1033">
      <colorScale>
        <cfvo type="min"/>
        <cfvo type="max"/>
        <color theme="0"/>
        <color theme="0"/>
      </colorScale>
    </cfRule>
    <cfRule type="expression" priority="1034">
      <formula>#REF!</formula>
    </cfRule>
    <cfRule type="expression" dxfId="271" priority="1035">
      <formula>AQ40&lt;0</formula>
    </cfRule>
  </conditionalFormatting>
  <conditionalFormatting sqref="AR40:AR107">
    <cfRule type="expression" dxfId="270" priority="992">
      <formula>IF(AR40="Validar","Rojo","Verde")</formula>
    </cfRule>
  </conditionalFormatting>
  <conditionalFormatting sqref="AR41:AR68">
    <cfRule type="colorScale" priority="1149">
      <colorScale>
        <cfvo type="min"/>
        <cfvo type="max"/>
        <color theme="0"/>
        <color theme="0"/>
      </colorScale>
    </cfRule>
    <cfRule type="expression" priority="1150">
      <formula>$F$20</formula>
    </cfRule>
    <cfRule type="expression" dxfId="269" priority="1151">
      <formula>AQ41&lt;0</formula>
    </cfRule>
  </conditionalFormatting>
  <conditionalFormatting sqref="AR69">
    <cfRule type="colorScale" priority="1025">
      <colorScale>
        <cfvo type="min"/>
        <cfvo type="max"/>
        <color theme="0"/>
        <color theme="0"/>
      </colorScale>
    </cfRule>
    <cfRule type="expression" priority="1026">
      <formula>#REF!</formula>
    </cfRule>
    <cfRule type="expression" dxfId="268" priority="1027">
      <formula>AQ69&lt;0</formula>
    </cfRule>
  </conditionalFormatting>
  <conditionalFormatting sqref="AR70:AR82">
    <cfRule type="colorScale" priority="1333">
      <colorScale>
        <cfvo type="min"/>
        <cfvo type="max"/>
        <color theme="0"/>
        <color theme="0"/>
      </colorScale>
    </cfRule>
    <cfRule type="expression" priority="1334">
      <formula>$F$20</formula>
    </cfRule>
    <cfRule type="expression" dxfId="267" priority="1335">
      <formula>AQ70&lt;0</formula>
    </cfRule>
  </conditionalFormatting>
  <conditionalFormatting sqref="AR83 AR92 AR103 AR107">
    <cfRule type="expression" dxfId="266" priority="1327">
      <formula>AQ83&lt;0</formula>
    </cfRule>
  </conditionalFormatting>
  <conditionalFormatting sqref="AR84">
    <cfRule type="colorScale" priority="993">
      <colorScale>
        <cfvo type="min"/>
        <cfvo type="max"/>
        <color theme="0"/>
        <color theme="0"/>
      </colorScale>
    </cfRule>
    <cfRule type="expression" priority="994">
      <formula>#REF!</formula>
    </cfRule>
    <cfRule type="expression" dxfId="265" priority="995">
      <formula>AQ84&lt;0</formula>
    </cfRule>
  </conditionalFormatting>
  <conditionalFormatting sqref="AR85:AR91">
    <cfRule type="colorScale" priority="1341">
      <colorScale>
        <cfvo type="min"/>
        <cfvo type="max"/>
        <color theme="0"/>
        <color theme="0"/>
      </colorScale>
    </cfRule>
    <cfRule type="expression" priority="1342">
      <formula>$F$20</formula>
    </cfRule>
    <cfRule type="expression" dxfId="264" priority="1343">
      <formula>AQ85&lt;0</formula>
    </cfRule>
  </conditionalFormatting>
  <conditionalFormatting sqref="AR83 AR92 AR103 AR107">
    <cfRule type="colorScale" priority="1325">
      <colorScale>
        <cfvo type="min"/>
        <cfvo type="max"/>
        <color theme="0"/>
        <color theme="0"/>
      </colorScale>
    </cfRule>
  </conditionalFormatting>
  <conditionalFormatting sqref="AR93">
    <cfRule type="colorScale" priority="1017">
      <colorScale>
        <cfvo type="min"/>
        <cfvo type="max"/>
        <color theme="0"/>
        <color theme="0"/>
      </colorScale>
    </cfRule>
    <cfRule type="expression" priority="1018">
      <formula>#REF!</formula>
    </cfRule>
    <cfRule type="expression" dxfId="263" priority="1019">
      <formula>AQ93&lt;0</formula>
    </cfRule>
  </conditionalFormatting>
  <conditionalFormatting sqref="AR94:AR102">
    <cfRule type="colorScale" priority="1345">
      <colorScale>
        <cfvo type="min"/>
        <cfvo type="max"/>
        <color theme="0"/>
        <color theme="0"/>
      </colorScale>
    </cfRule>
    <cfRule type="expression" priority="1346">
      <formula>$F$20</formula>
    </cfRule>
    <cfRule type="expression" dxfId="262" priority="1347">
      <formula>AQ94&lt;0</formula>
    </cfRule>
  </conditionalFormatting>
  <conditionalFormatting sqref="AR104">
    <cfRule type="colorScale" priority="1009">
      <colorScale>
        <cfvo type="min"/>
        <cfvo type="max"/>
        <color theme="0"/>
        <color theme="0"/>
      </colorScale>
    </cfRule>
    <cfRule type="expression" priority="1010">
      <formula>#REF!</formula>
    </cfRule>
    <cfRule type="expression" dxfId="261" priority="1011">
      <formula>AQ104&lt;0</formula>
    </cfRule>
  </conditionalFormatting>
  <conditionalFormatting sqref="AR105:AR106">
    <cfRule type="colorScale" priority="1349">
      <colorScale>
        <cfvo type="min"/>
        <cfvo type="max"/>
        <color theme="0"/>
        <color theme="0"/>
      </colorScale>
    </cfRule>
    <cfRule type="expression" priority="1350">
      <formula>$F$20</formula>
    </cfRule>
    <cfRule type="expression" dxfId="260" priority="1351">
      <formula>AQ105&lt;0</formula>
    </cfRule>
  </conditionalFormatting>
  <conditionalFormatting sqref="AR110">
    <cfRule type="colorScale" priority="1353">
      <colorScale>
        <cfvo type="min"/>
        <cfvo type="max"/>
        <color theme="0"/>
        <color theme="0"/>
      </colorScale>
    </cfRule>
    <cfRule type="expression" dxfId="259" priority="1355">
      <formula>AQ110&lt;0</formula>
    </cfRule>
  </conditionalFormatting>
  <conditionalFormatting sqref="AR110:AR111">
    <cfRule type="expression" priority="982">
      <formula>$F$20</formula>
    </cfRule>
  </conditionalFormatting>
  <conditionalFormatting sqref="AR111">
    <cfRule type="colorScale" priority="981">
      <colorScale>
        <cfvo type="min"/>
        <cfvo type="max"/>
        <color theme="0"/>
        <color theme="0"/>
      </colorScale>
    </cfRule>
    <cfRule type="expression" dxfId="258" priority="983">
      <formula>AQ111&lt;0</formula>
    </cfRule>
  </conditionalFormatting>
  <conditionalFormatting sqref="AR117:AR123">
    <cfRule type="colorScale" priority="1385">
      <colorScale>
        <cfvo type="min"/>
        <cfvo type="max"/>
        <color theme="0"/>
        <color theme="0"/>
      </colorScale>
    </cfRule>
    <cfRule type="expression" priority="1386">
      <formula>$F$20</formula>
    </cfRule>
    <cfRule type="expression" dxfId="257" priority="1387">
      <formula>AQ117&lt;0</formula>
    </cfRule>
  </conditionalFormatting>
  <conditionalFormatting sqref="AR125">
    <cfRule type="colorScale" priority="1001">
      <colorScale>
        <cfvo type="min"/>
        <cfvo type="max"/>
        <color theme="0"/>
        <color theme="0"/>
      </colorScale>
    </cfRule>
    <cfRule type="expression" priority="1002">
      <formula>#REF!</formula>
    </cfRule>
    <cfRule type="expression" dxfId="256" priority="1003">
      <formula>AQ125&lt;0</formula>
    </cfRule>
  </conditionalFormatting>
  <conditionalFormatting sqref="AR125:AR135">
    <cfRule type="expression" dxfId="255" priority="1000">
      <formula>IF(AR125="Validar","Rojo","Verde")</formula>
    </cfRule>
  </conditionalFormatting>
  <conditionalFormatting sqref="AR126:AR132">
    <cfRule type="colorScale" priority="1389">
      <colorScale>
        <cfvo type="min"/>
        <cfvo type="max"/>
        <color theme="0"/>
        <color theme="0"/>
      </colorScale>
    </cfRule>
    <cfRule type="expression" dxfId="254" priority="1391">
      <formula>AQ126&lt;0</formula>
    </cfRule>
  </conditionalFormatting>
  <conditionalFormatting sqref="AR126:AR134">
    <cfRule type="expression" priority="1390">
      <formula>$F$20</formula>
    </cfRule>
  </conditionalFormatting>
  <conditionalFormatting sqref="AR133:AR134">
    <cfRule type="colorScale" priority="1393">
      <colorScale>
        <cfvo type="min"/>
        <cfvo type="max"/>
        <color theme="0"/>
        <color theme="0"/>
      </colorScale>
    </cfRule>
    <cfRule type="expression" dxfId="253" priority="1395">
      <formula>AQ133&lt;0</formula>
    </cfRule>
  </conditionalFormatting>
  <conditionalFormatting sqref="AR135">
    <cfRule type="colorScale" priority="1377">
      <colorScale>
        <cfvo type="min"/>
        <cfvo type="max"/>
        <color theme="0"/>
        <color theme="0"/>
      </colorScale>
    </cfRule>
    <cfRule type="expression" priority="1378">
      <formula>$F$24</formula>
    </cfRule>
    <cfRule type="expression" dxfId="252" priority="1379">
      <formula>AQ135&lt;0</formula>
    </cfRule>
  </conditionalFormatting>
  <conditionalFormatting sqref="AR83:AS83 AR92:AS92 AR103:AS103 AR107:AS107">
    <cfRule type="expression" priority="1326">
      <formula>$F$24</formula>
    </cfRule>
  </conditionalFormatting>
  <conditionalFormatting sqref="AR110:AS111">
    <cfRule type="expression" dxfId="251" priority="976">
      <formula>IF(AR110="Validar","Rojo","Verde")</formula>
    </cfRule>
  </conditionalFormatting>
  <conditionalFormatting sqref="AR117:AS123">
    <cfRule type="expression" dxfId="250" priority="1096">
      <formula>IF(AR117="Validar","Rojo","Verde")</formula>
    </cfRule>
  </conditionalFormatting>
  <conditionalFormatting sqref="AS41:AS67">
    <cfRule type="colorScale" priority="1145">
      <colorScale>
        <cfvo type="min"/>
        <cfvo type="max"/>
        <color theme="0"/>
        <color theme="0"/>
      </colorScale>
    </cfRule>
    <cfRule type="expression" priority="1146">
      <formula>#REF!</formula>
    </cfRule>
    <cfRule type="expression" dxfId="249" priority="1147">
      <formula>AR41&lt;0</formula>
    </cfRule>
  </conditionalFormatting>
  <conditionalFormatting sqref="AS41:AS68">
    <cfRule type="expression" dxfId="248" priority="1144">
      <formula>IF(AS41="Validar","Rojo","Verde")</formula>
    </cfRule>
  </conditionalFormatting>
  <conditionalFormatting sqref="AS68 AS83 AS92 AS103 AS107">
    <cfRule type="expression" dxfId="247" priority="1331">
      <formula>AR68&lt;0</formula>
    </cfRule>
  </conditionalFormatting>
  <conditionalFormatting sqref="AS68">
    <cfRule type="expression" priority="1330">
      <formula>$F$24</formula>
    </cfRule>
  </conditionalFormatting>
  <conditionalFormatting sqref="AS70">
    <cfRule type="colorScale" priority="1141">
      <colorScale>
        <cfvo type="min"/>
        <cfvo type="max"/>
        <color theme="0"/>
        <color theme="0"/>
      </colorScale>
    </cfRule>
    <cfRule type="expression" dxfId="246" priority="1143">
      <formula>AR70&lt;0</formula>
    </cfRule>
  </conditionalFormatting>
  <conditionalFormatting sqref="AS70:AS82">
    <cfRule type="expression" priority="1138">
      <formula>#REF!</formula>
    </cfRule>
  </conditionalFormatting>
  <conditionalFormatting sqref="AS70:AS83">
    <cfRule type="expression" dxfId="245" priority="1136">
      <formula>IF(AS70="Validar","Rojo","Verde")</formula>
    </cfRule>
  </conditionalFormatting>
  <conditionalFormatting sqref="AS71:AS79">
    <cfRule type="colorScale" priority="1137">
      <colorScale>
        <cfvo type="min"/>
        <cfvo type="max"/>
        <color theme="0"/>
        <color theme="0"/>
      </colorScale>
    </cfRule>
    <cfRule type="expression" dxfId="244" priority="1139">
      <formula>AR71&lt;0</formula>
    </cfRule>
  </conditionalFormatting>
  <conditionalFormatting sqref="AS80:AS82">
    <cfRule type="colorScale" priority="1337">
      <colorScale>
        <cfvo type="min"/>
        <cfvo type="max"/>
        <color theme="0"/>
        <color theme="0"/>
      </colorScale>
    </cfRule>
    <cfRule type="expression" dxfId="243" priority="1339">
      <formula>AR80&lt;0</formula>
    </cfRule>
  </conditionalFormatting>
  <conditionalFormatting sqref="AS83 AS68 AS92 AS103 AS107">
    <cfRule type="colorScale" priority="1329">
      <colorScale>
        <cfvo type="min"/>
        <cfvo type="max"/>
        <color theme="0"/>
        <color theme="0"/>
      </colorScale>
    </cfRule>
  </conditionalFormatting>
  <conditionalFormatting sqref="AS85">
    <cfRule type="colorScale" priority="1133">
      <colorScale>
        <cfvo type="min"/>
        <cfvo type="max"/>
        <color theme="0"/>
        <color theme="0"/>
      </colorScale>
    </cfRule>
    <cfRule type="expression" dxfId="242" priority="1135">
      <formula>AR85&lt;0</formula>
    </cfRule>
  </conditionalFormatting>
  <conditionalFormatting sqref="AS85:AS91">
    <cfRule type="expression" priority="1130">
      <formula>#REF!</formula>
    </cfRule>
  </conditionalFormatting>
  <conditionalFormatting sqref="AS85:AS92">
    <cfRule type="expression" dxfId="241" priority="1128">
      <formula>IF(AS85="Validar","Rojo","Verde")</formula>
    </cfRule>
  </conditionalFormatting>
  <conditionalFormatting sqref="AS86:AS91">
    <cfRule type="colorScale" priority="1129">
      <colorScale>
        <cfvo type="min"/>
        <cfvo type="max"/>
        <color theme="0"/>
        <color theme="0"/>
      </colorScale>
    </cfRule>
    <cfRule type="expression" dxfId="240" priority="1131">
      <formula>AR86&lt;0</formula>
    </cfRule>
  </conditionalFormatting>
  <conditionalFormatting sqref="AS94">
    <cfRule type="colorScale" priority="1125">
      <colorScale>
        <cfvo type="min"/>
        <cfvo type="max"/>
        <color theme="0"/>
        <color theme="0"/>
      </colorScale>
    </cfRule>
    <cfRule type="expression" dxfId="239" priority="1127">
      <formula>AR94&lt;0</formula>
    </cfRule>
  </conditionalFormatting>
  <conditionalFormatting sqref="AS94:AS102">
    <cfRule type="expression" priority="1114">
      <formula>#REF!</formula>
    </cfRule>
  </conditionalFormatting>
  <conditionalFormatting sqref="AS94:AS103">
    <cfRule type="expression" dxfId="238" priority="1112">
      <formula>IF(AS94="Validar","Rojo","Verde")</formula>
    </cfRule>
  </conditionalFormatting>
  <conditionalFormatting sqref="AS95:AS100">
    <cfRule type="colorScale" priority="1121">
      <colorScale>
        <cfvo type="min"/>
        <cfvo type="max"/>
        <color theme="0"/>
        <color theme="0"/>
      </colorScale>
    </cfRule>
    <cfRule type="expression" dxfId="237" priority="1123">
      <formula>AR95&lt;0</formula>
    </cfRule>
  </conditionalFormatting>
  <conditionalFormatting sqref="AS101">
    <cfRule type="colorScale" priority="1117">
      <colorScale>
        <cfvo type="min"/>
        <cfvo type="max"/>
        <color theme="0"/>
        <color theme="0"/>
      </colorScale>
    </cfRule>
    <cfRule type="expression" dxfId="236" priority="1119">
      <formula>AR101&lt;0</formula>
    </cfRule>
  </conditionalFormatting>
  <conditionalFormatting sqref="AS102">
    <cfRule type="colorScale" priority="1113">
      <colorScale>
        <cfvo type="min"/>
        <cfvo type="max"/>
        <color theme="0"/>
        <color theme="0"/>
      </colorScale>
    </cfRule>
    <cfRule type="expression" dxfId="235" priority="1115">
      <formula>AR102&lt;0</formula>
    </cfRule>
  </conditionalFormatting>
  <conditionalFormatting sqref="AS105">
    <cfRule type="colorScale" priority="1109">
      <colorScale>
        <cfvo type="min"/>
        <cfvo type="max"/>
        <color theme="0"/>
        <color theme="0"/>
      </colorScale>
    </cfRule>
    <cfRule type="expression" dxfId="234" priority="1111">
      <formula>AR105&lt;0</formula>
    </cfRule>
  </conditionalFormatting>
  <conditionalFormatting sqref="AS105:AS106">
    <cfRule type="expression" priority="1106">
      <formula>#REF!</formula>
    </cfRule>
  </conditionalFormatting>
  <conditionalFormatting sqref="AS105:AS107">
    <cfRule type="expression" dxfId="233" priority="1104">
      <formula>IF(AS105="Validar","Rojo","Verde")</formula>
    </cfRule>
  </conditionalFormatting>
  <conditionalFormatting sqref="AS106">
    <cfRule type="colorScale" priority="1105">
      <colorScale>
        <cfvo type="min"/>
        <cfvo type="max"/>
        <color theme="0"/>
        <color theme="0"/>
      </colorScale>
    </cfRule>
    <cfRule type="expression" dxfId="232" priority="1107">
      <formula>AR106&lt;0</formula>
    </cfRule>
  </conditionalFormatting>
  <conditionalFormatting sqref="AS110">
    <cfRule type="colorScale" priority="1093">
      <colorScale>
        <cfvo type="min"/>
        <cfvo type="max"/>
        <color theme="0"/>
        <color theme="0"/>
      </colorScale>
    </cfRule>
    <cfRule type="expression" dxfId="231" priority="1095">
      <formula>AR110&lt;0</formula>
    </cfRule>
  </conditionalFormatting>
  <conditionalFormatting sqref="AS110:AS111">
    <cfRule type="expression" priority="978">
      <formula>#REF!</formula>
    </cfRule>
  </conditionalFormatting>
  <conditionalFormatting sqref="AS111">
    <cfRule type="colorScale" priority="977">
      <colorScale>
        <cfvo type="min"/>
        <cfvo type="max"/>
        <color theme="0"/>
        <color theme="0"/>
      </colorScale>
    </cfRule>
    <cfRule type="expression" dxfId="230" priority="979">
      <formula>AR111&lt;0</formula>
    </cfRule>
  </conditionalFormatting>
  <conditionalFormatting sqref="AS117">
    <cfRule type="colorScale" priority="1101">
      <colorScale>
        <cfvo type="min"/>
        <cfvo type="max"/>
        <color theme="0"/>
        <color theme="0"/>
      </colorScale>
    </cfRule>
    <cfRule type="expression" dxfId="229" priority="1103">
      <formula>AR117&lt;0</formula>
    </cfRule>
  </conditionalFormatting>
  <conditionalFormatting sqref="AS117:AS123">
    <cfRule type="expression" priority="1098">
      <formula>#REF!</formula>
    </cfRule>
  </conditionalFormatting>
  <conditionalFormatting sqref="AS118:AS123">
    <cfRule type="colorScale" priority="1097">
      <colorScale>
        <cfvo type="min"/>
        <cfvo type="max"/>
        <color theme="0"/>
        <color theme="0"/>
      </colorScale>
    </cfRule>
    <cfRule type="expression" dxfId="228" priority="1099">
      <formula>AR118&lt;0</formula>
    </cfRule>
  </conditionalFormatting>
  <conditionalFormatting sqref="AS126:AS135">
    <cfRule type="expression" dxfId="227" priority="1380">
      <formula>IF(AS126="Validar","Rojo","Verde")</formula>
    </cfRule>
    <cfRule type="colorScale" priority="1381">
      <colorScale>
        <cfvo type="min"/>
        <cfvo type="max"/>
        <color theme="0"/>
        <color theme="0"/>
      </colorScale>
    </cfRule>
    <cfRule type="expression" priority="1382">
      <formula>$F$24</formula>
    </cfRule>
    <cfRule type="expression" dxfId="226" priority="1383">
      <formula>AR126&lt;0</formula>
    </cfRule>
  </conditionalFormatting>
  <conditionalFormatting sqref="AU6:AU10">
    <cfRule type="colorScale" priority="812">
      <colorScale>
        <cfvo type="min"/>
        <cfvo type="max"/>
        <color theme="0"/>
        <color theme="0"/>
      </colorScale>
    </cfRule>
    <cfRule type="expression" dxfId="225" priority="814">
      <formula>AT6&lt;0</formula>
    </cfRule>
  </conditionalFormatting>
  <conditionalFormatting sqref="AU6:AU21">
    <cfRule type="expression" dxfId="224" priority="759">
      <formula>IF(AU6="Validar","Rojo","Verde")</formula>
    </cfRule>
    <cfRule type="expression" priority="761">
      <formula>#REF!</formula>
    </cfRule>
  </conditionalFormatting>
  <conditionalFormatting sqref="AU11">
    <cfRule type="colorScale" priority="768">
      <colorScale>
        <cfvo type="min"/>
        <cfvo type="max"/>
        <color theme="0"/>
        <color theme="0"/>
      </colorScale>
    </cfRule>
    <cfRule type="expression" dxfId="223" priority="770">
      <formula>AT11&lt;0</formula>
    </cfRule>
  </conditionalFormatting>
  <conditionalFormatting sqref="AU12:AU15">
    <cfRule type="colorScale" priority="808">
      <colorScale>
        <cfvo type="min"/>
        <cfvo type="max"/>
        <color theme="0"/>
        <color theme="0"/>
      </colorScale>
    </cfRule>
    <cfRule type="expression" dxfId="222" priority="810">
      <formula>AT12&lt;0</formula>
    </cfRule>
  </conditionalFormatting>
  <conditionalFormatting sqref="AU16">
    <cfRule type="colorScale" priority="764">
      <colorScale>
        <cfvo type="min"/>
        <cfvo type="max"/>
        <color theme="0"/>
        <color theme="0"/>
      </colorScale>
    </cfRule>
    <cfRule type="expression" dxfId="221" priority="766">
      <formula>AT16&lt;0</formula>
    </cfRule>
  </conditionalFormatting>
  <conditionalFormatting sqref="AU17:AU18">
    <cfRule type="colorScale" priority="804">
      <colorScale>
        <cfvo type="min"/>
        <cfvo type="max"/>
        <color theme="0"/>
        <color theme="0"/>
      </colorScale>
    </cfRule>
    <cfRule type="expression" dxfId="220" priority="806">
      <formula>AT17&lt;0</formula>
    </cfRule>
  </conditionalFormatting>
  <conditionalFormatting sqref="AU19">
    <cfRule type="colorScale" priority="760">
      <colorScale>
        <cfvo type="min"/>
        <cfvo type="max"/>
        <color theme="0"/>
        <color theme="0"/>
      </colorScale>
    </cfRule>
    <cfRule type="expression" dxfId="219" priority="762">
      <formula>AT19&lt;0</formula>
    </cfRule>
  </conditionalFormatting>
  <conditionalFormatting sqref="AU20:AU21">
    <cfRule type="colorScale" priority="800">
      <colorScale>
        <cfvo type="min"/>
        <cfvo type="max"/>
        <color theme="0"/>
        <color theme="0"/>
      </colorScale>
    </cfRule>
    <cfRule type="expression" dxfId="218" priority="802">
      <formula>AT20&lt;0</formula>
    </cfRule>
  </conditionalFormatting>
  <conditionalFormatting sqref="AU24">
    <cfRule type="colorScale" priority="756">
      <colorScale>
        <cfvo type="min"/>
        <cfvo type="max"/>
        <color theme="0"/>
        <color theme="0"/>
      </colorScale>
    </cfRule>
    <cfRule type="expression" dxfId="217" priority="758">
      <formula>AT24&lt;0</formula>
    </cfRule>
  </conditionalFormatting>
  <conditionalFormatting sqref="AU24:AU32">
    <cfRule type="expression" dxfId="216" priority="747">
      <formula>IF(AU24="Validar","Rojo","Verde")</formula>
    </cfRule>
    <cfRule type="expression" priority="749">
      <formula>#REF!</formula>
    </cfRule>
  </conditionalFormatting>
  <conditionalFormatting sqref="AU25">
    <cfRule type="colorScale" priority="796">
      <colorScale>
        <cfvo type="min"/>
        <cfvo type="max"/>
        <color theme="0"/>
        <color theme="0"/>
      </colorScale>
    </cfRule>
    <cfRule type="expression" dxfId="215" priority="798">
      <formula>AT25&lt;0</formula>
    </cfRule>
  </conditionalFormatting>
  <conditionalFormatting sqref="AU26">
    <cfRule type="colorScale" priority="792">
      <colorScale>
        <cfvo type="min"/>
        <cfvo type="max"/>
        <color theme="0"/>
        <color theme="0"/>
      </colorScale>
    </cfRule>
    <cfRule type="expression" dxfId="214" priority="794">
      <formula>AT26&lt;0</formula>
    </cfRule>
  </conditionalFormatting>
  <conditionalFormatting sqref="AU27">
    <cfRule type="colorScale" priority="752">
      <colorScale>
        <cfvo type="min"/>
        <cfvo type="max"/>
        <color theme="0"/>
        <color theme="0"/>
      </colorScale>
    </cfRule>
    <cfRule type="expression" dxfId="213" priority="754">
      <formula>AT27&lt;0</formula>
    </cfRule>
  </conditionalFormatting>
  <conditionalFormatting sqref="AU28">
    <cfRule type="colorScale" priority="788">
      <colorScale>
        <cfvo type="min"/>
        <cfvo type="max"/>
        <color theme="0"/>
        <color theme="0"/>
      </colorScale>
    </cfRule>
    <cfRule type="expression" dxfId="212" priority="790">
      <formula>AT28&lt;0</formula>
    </cfRule>
  </conditionalFormatting>
  <conditionalFormatting sqref="AU29">
    <cfRule type="colorScale" priority="784">
      <colorScale>
        <cfvo type="min"/>
        <cfvo type="max"/>
        <color theme="0"/>
        <color theme="0"/>
      </colorScale>
    </cfRule>
    <cfRule type="expression" dxfId="211" priority="786">
      <formula>AT29&lt;0</formula>
    </cfRule>
  </conditionalFormatting>
  <conditionalFormatting sqref="AU30">
    <cfRule type="colorScale" priority="748">
      <colorScale>
        <cfvo type="min"/>
        <cfvo type="max"/>
        <color theme="0"/>
        <color theme="0"/>
      </colorScale>
    </cfRule>
    <cfRule type="expression" dxfId="210" priority="750">
      <formula>AT30&lt;0</formula>
    </cfRule>
  </conditionalFormatting>
  <conditionalFormatting sqref="AU31">
    <cfRule type="colorScale" priority="780">
      <colorScale>
        <cfvo type="min"/>
        <cfvo type="max"/>
        <color theme="0"/>
        <color theme="0"/>
      </colorScale>
    </cfRule>
    <cfRule type="expression" dxfId="209" priority="782">
      <formula>AT31&lt;0</formula>
    </cfRule>
  </conditionalFormatting>
  <conditionalFormatting sqref="AU32">
    <cfRule type="colorScale" priority="776">
      <colorScale>
        <cfvo type="min"/>
        <cfvo type="max"/>
        <color theme="0"/>
        <color theme="0"/>
      </colorScale>
    </cfRule>
    <cfRule type="expression" dxfId="208" priority="778">
      <formula>AT32&lt;0</formula>
    </cfRule>
  </conditionalFormatting>
  <conditionalFormatting sqref="AU40">
    <cfRule type="colorScale" priority="744">
      <colorScale>
        <cfvo type="min"/>
        <cfvo type="max"/>
        <color theme="0"/>
        <color theme="0"/>
      </colorScale>
    </cfRule>
    <cfRule type="expression" priority="745">
      <formula>#REF!</formula>
    </cfRule>
    <cfRule type="expression" dxfId="207" priority="746">
      <formula>AT40&lt;0</formula>
    </cfRule>
  </conditionalFormatting>
  <conditionalFormatting sqref="AU40:AU107">
    <cfRule type="expression" dxfId="206" priority="723">
      <formula>IF(AU40="Validar","Rojo","Verde")</formula>
    </cfRule>
  </conditionalFormatting>
  <conditionalFormatting sqref="AU41:AU68">
    <cfRule type="colorScale" priority="772">
      <colorScale>
        <cfvo type="min"/>
        <cfvo type="max"/>
        <color theme="0"/>
        <color theme="0"/>
      </colorScale>
    </cfRule>
    <cfRule type="expression" priority="773">
      <formula>$F$20</formula>
    </cfRule>
    <cfRule type="expression" dxfId="205" priority="774">
      <formula>AT41&lt;0</formula>
    </cfRule>
  </conditionalFormatting>
  <conditionalFormatting sqref="AU69">
    <cfRule type="colorScale" priority="740">
      <colorScale>
        <cfvo type="min"/>
        <cfvo type="max"/>
        <color theme="0"/>
        <color theme="0"/>
      </colorScale>
    </cfRule>
    <cfRule type="expression" priority="741">
      <formula>#REF!</formula>
    </cfRule>
    <cfRule type="expression" dxfId="204" priority="742">
      <formula>AT69&lt;0</formula>
    </cfRule>
  </conditionalFormatting>
  <conditionalFormatting sqref="AU70:AU82">
    <cfRule type="colorScale" priority="820">
      <colorScale>
        <cfvo type="min"/>
        <cfvo type="max"/>
        <color theme="0"/>
        <color theme="0"/>
      </colorScale>
    </cfRule>
    <cfRule type="expression" priority="821">
      <formula>$F$20</formula>
    </cfRule>
    <cfRule type="expression" dxfId="203" priority="822">
      <formula>AT70&lt;0</formula>
    </cfRule>
  </conditionalFormatting>
  <conditionalFormatting sqref="AU83 AU92 AU103 AU107">
    <cfRule type="colorScale" priority="816">
      <colorScale>
        <cfvo type="min"/>
        <cfvo type="max"/>
        <color theme="0"/>
        <color theme="0"/>
      </colorScale>
    </cfRule>
    <cfRule type="expression" priority="817">
      <formula>$F$24</formula>
    </cfRule>
    <cfRule type="expression" dxfId="202" priority="818">
      <formula>AT83&lt;0</formula>
    </cfRule>
  </conditionalFormatting>
  <conditionalFormatting sqref="AU84">
    <cfRule type="colorScale" priority="724">
      <colorScale>
        <cfvo type="min"/>
        <cfvo type="max"/>
        <color theme="0"/>
        <color theme="0"/>
      </colorScale>
    </cfRule>
    <cfRule type="expression" priority="725">
      <formula>#REF!</formula>
    </cfRule>
    <cfRule type="expression" dxfId="201" priority="726">
      <formula>AT84&lt;0</formula>
    </cfRule>
  </conditionalFormatting>
  <conditionalFormatting sqref="AU85:AU91">
    <cfRule type="colorScale" priority="824">
      <colorScale>
        <cfvo type="min"/>
        <cfvo type="max"/>
        <color theme="0"/>
        <color theme="0"/>
      </colorScale>
    </cfRule>
    <cfRule type="expression" priority="825">
      <formula>$F$20</formula>
    </cfRule>
    <cfRule type="expression" dxfId="200" priority="826">
      <formula>AT85&lt;0</formula>
    </cfRule>
  </conditionalFormatting>
  <conditionalFormatting sqref="AU93">
    <cfRule type="colorScale" priority="736">
      <colorScale>
        <cfvo type="min"/>
        <cfvo type="max"/>
        <color theme="0"/>
        <color theme="0"/>
      </colorScale>
    </cfRule>
    <cfRule type="expression" priority="737">
      <formula>#REF!</formula>
    </cfRule>
    <cfRule type="expression" dxfId="199" priority="738">
      <formula>AT93&lt;0</formula>
    </cfRule>
  </conditionalFormatting>
  <conditionalFormatting sqref="AU94:AU102">
    <cfRule type="colorScale" priority="828">
      <colorScale>
        <cfvo type="min"/>
        <cfvo type="max"/>
        <color theme="0"/>
        <color theme="0"/>
      </colorScale>
    </cfRule>
    <cfRule type="expression" priority="829">
      <formula>$F$20</formula>
    </cfRule>
    <cfRule type="expression" dxfId="198" priority="830">
      <formula>AT94&lt;0</formula>
    </cfRule>
  </conditionalFormatting>
  <conditionalFormatting sqref="AU104">
    <cfRule type="colorScale" priority="732">
      <colorScale>
        <cfvo type="min"/>
        <cfvo type="max"/>
        <color theme="0"/>
        <color theme="0"/>
      </colorScale>
    </cfRule>
    <cfRule type="expression" priority="733">
      <formula>#REF!</formula>
    </cfRule>
    <cfRule type="expression" dxfId="197" priority="734">
      <formula>AT104&lt;0</formula>
    </cfRule>
  </conditionalFormatting>
  <conditionalFormatting sqref="AU105:AU106">
    <cfRule type="colorScale" priority="832">
      <colorScale>
        <cfvo type="min"/>
        <cfvo type="max"/>
        <color theme="0"/>
        <color theme="0"/>
      </colorScale>
    </cfRule>
    <cfRule type="expression" priority="833">
      <formula>$F$20</formula>
    </cfRule>
    <cfRule type="expression" dxfId="196" priority="834">
      <formula>AT105&lt;0</formula>
    </cfRule>
  </conditionalFormatting>
  <conditionalFormatting sqref="AU110">
    <cfRule type="colorScale" priority="836">
      <colorScale>
        <cfvo type="min"/>
        <cfvo type="max"/>
        <color theme="0"/>
        <color theme="0"/>
      </colorScale>
    </cfRule>
    <cfRule type="expression" dxfId="195" priority="838">
      <formula>AT110&lt;0</formula>
    </cfRule>
  </conditionalFormatting>
  <conditionalFormatting sqref="AU110:AU111">
    <cfRule type="expression" priority="721">
      <formula>$F$20</formula>
    </cfRule>
  </conditionalFormatting>
  <conditionalFormatting sqref="AU111">
    <cfRule type="colorScale" priority="720">
      <colorScale>
        <cfvo type="min"/>
        <cfvo type="max"/>
        <color theme="0"/>
        <color theme="0"/>
      </colorScale>
    </cfRule>
    <cfRule type="expression" dxfId="194" priority="722">
      <formula>AT111&lt;0</formula>
    </cfRule>
  </conditionalFormatting>
  <conditionalFormatting sqref="AU117:AU123">
    <cfRule type="colorScale" priority="844">
      <colorScale>
        <cfvo type="min"/>
        <cfvo type="max"/>
        <color theme="0"/>
        <color theme="0"/>
      </colorScale>
    </cfRule>
    <cfRule type="expression" priority="845">
      <formula>$F$20</formula>
    </cfRule>
    <cfRule type="expression" dxfId="193" priority="846">
      <formula>AT117&lt;0</formula>
    </cfRule>
  </conditionalFormatting>
  <conditionalFormatting sqref="AU125">
    <cfRule type="colorScale" priority="728">
      <colorScale>
        <cfvo type="min"/>
        <cfvo type="max"/>
        <color theme="0"/>
        <color theme="0"/>
      </colorScale>
    </cfRule>
    <cfRule type="expression" priority="729">
      <formula>#REF!</formula>
    </cfRule>
    <cfRule type="expression" dxfId="192" priority="730">
      <formula>AT125&lt;0</formula>
    </cfRule>
  </conditionalFormatting>
  <conditionalFormatting sqref="AU125:AU135">
    <cfRule type="expression" dxfId="191" priority="727">
      <formula>IF(AU125="Validar","Rojo","Verde")</formula>
    </cfRule>
  </conditionalFormatting>
  <conditionalFormatting sqref="AU126:AU132">
    <cfRule type="colorScale" priority="848">
      <colorScale>
        <cfvo type="min"/>
        <cfvo type="max"/>
        <color theme="0"/>
        <color theme="0"/>
      </colorScale>
    </cfRule>
    <cfRule type="expression" dxfId="190" priority="850">
      <formula>AT126&lt;0</formula>
    </cfRule>
  </conditionalFormatting>
  <conditionalFormatting sqref="AU126:AU134">
    <cfRule type="expression" priority="849">
      <formula>$F$20</formula>
    </cfRule>
  </conditionalFormatting>
  <conditionalFormatting sqref="AU133:AU134">
    <cfRule type="colorScale" priority="852">
      <colorScale>
        <cfvo type="min"/>
        <cfvo type="max"/>
        <color theme="0"/>
        <color theme="0"/>
      </colorScale>
    </cfRule>
    <cfRule type="expression" dxfId="189" priority="854">
      <formula>AT133&lt;0</formula>
    </cfRule>
  </conditionalFormatting>
  <conditionalFormatting sqref="AU135">
    <cfRule type="colorScale" priority="840">
      <colorScale>
        <cfvo type="min"/>
        <cfvo type="max"/>
        <color theme="0"/>
        <color theme="0"/>
      </colorScale>
    </cfRule>
    <cfRule type="expression" priority="841">
      <formula>$F$24</formula>
    </cfRule>
    <cfRule type="expression" dxfId="188" priority="842">
      <formula>AT135&lt;0</formula>
    </cfRule>
  </conditionalFormatting>
  <conditionalFormatting sqref="AU110:AV111">
    <cfRule type="expression" dxfId="187" priority="478">
      <formula>IF(AU110="Validar","Rojo","Verde")</formula>
    </cfRule>
  </conditionalFormatting>
  <conditionalFormatting sqref="AU117:AV123">
    <cfRule type="expression" dxfId="186" priority="538">
      <formula>IF(AU117="Validar","Rojo","Verde")</formula>
    </cfRule>
  </conditionalFormatting>
  <conditionalFormatting sqref="AV6">
    <cfRule type="colorScale" priority="575">
      <colorScale>
        <cfvo type="min"/>
        <cfvo type="max"/>
        <color theme="0"/>
        <color theme="0"/>
      </colorScale>
    </cfRule>
    <cfRule type="expression" dxfId="185" priority="577">
      <formula>AU6&lt;0</formula>
    </cfRule>
  </conditionalFormatting>
  <conditionalFormatting sqref="AV6:AV17">
    <cfRule type="expression" dxfId="184" priority="526">
      <formula>IF(AV6="Validar","Rojo","Verde")</formula>
    </cfRule>
    <cfRule type="expression" priority="528">
      <formula>#REF!</formula>
    </cfRule>
  </conditionalFormatting>
  <conditionalFormatting sqref="AV7:AV10">
    <cfRule type="colorScale" priority="591">
      <colorScale>
        <cfvo type="min"/>
        <cfvo type="max"/>
        <color theme="0"/>
        <color theme="0"/>
      </colorScale>
    </cfRule>
    <cfRule type="expression" dxfId="183" priority="593">
      <formula>AU7&lt;0</formula>
    </cfRule>
  </conditionalFormatting>
  <conditionalFormatting sqref="AV11">
    <cfRule type="colorScale" priority="531">
      <colorScale>
        <cfvo type="min"/>
        <cfvo type="max"/>
        <color theme="0"/>
        <color theme="0"/>
      </colorScale>
    </cfRule>
    <cfRule type="expression" dxfId="182" priority="533">
      <formula>AU11&lt;0</formula>
    </cfRule>
  </conditionalFormatting>
  <conditionalFormatting sqref="AV12:AV15">
    <cfRule type="colorScale" priority="587">
      <colorScale>
        <cfvo type="min"/>
        <cfvo type="max"/>
        <color theme="0"/>
        <color theme="0"/>
      </colorScale>
    </cfRule>
    <cfRule type="expression" dxfId="181" priority="589">
      <formula>AU12&lt;0</formula>
    </cfRule>
  </conditionalFormatting>
  <conditionalFormatting sqref="AV16">
    <cfRule type="colorScale" priority="527">
      <colorScale>
        <cfvo type="min"/>
        <cfvo type="max"/>
        <color theme="0"/>
        <color theme="0"/>
      </colorScale>
    </cfRule>
    <cfRule type="expression" dxfId="180" priority="529">
      <formula>AU16&lt;0</formula>
    </cfRule>
  </conditionalFormatting>
  <conditionalFormatting sqref="AV17">
    <cfRule type="colorScale" priority="583">
      <colorScale>
        <cfvo type="min"/>
        <cfvo type="max"/>
        <color theme="0"/>
        <color theme="0"/>
      </colorScale>
    </cfRule>
    <cfRule type="expression" dxfId="179" priority="585">
      <formula>AU17&lt;0</formula>
    </cfRule>
  </conditionalFormatting>
  <conditionalFormatting sqref="AV19">
    <cfRule type="colorScale" priority="523">
      <colorScale>
        <cfvo type="min"/>
        <cfvo type="max"/>
        <color theme="0"/>
        <color theme="0"/>
      </colorScale>
    </cfRule>
    <cfRule type="expression" dxfId="178" priority="525">
      <formula>AU19&lt;0</formula>
    </cfRule>
  </conditionalFormatting>
  <conditionalFormatting sqref="AV19:AV20">
    <cfRule type="expression" dxfId="177" priority="522">
      <formula>IF(AV19="Validar","Rojo","Verde")</formula>
    </cfRule>
    <cfRule type="expression" priority="524">
      <formula>#REF!</formula>
    </cfRule>
  </conditionalFormatting>
  <conditionalFormatting sqref="AV20">
    <cfRule type="colorScale" priority="579">
      <colorScale>
        <cfvo type="min"/>
        <cfvo type="max"/>
        <color theme="0"/>
        <color theme="0"/>
      </colorScale>
    </cfRule>
    <cfRule type="expression" dxfId="176" priority="581">
      <formula>AU20&lt;0</formula>
    </cfRule>
  </conditionalFormatting>
  <conditionalFormatting sqref="AV24">
    <cfRule type="colorScale" priority="519">
      <colorScale>
        <cfvo type="min"/>
        <cfvo type="max"/>
        <color theme="0"/>
        <color theme="0"/>
      </colorScale>
    </cfRule>
    <cfRule type="expression" dxfId="175" priority="521">
      <formula>AU24&lt;0</formula>
    </cfRule>
  </conditionalFormatting>
  <conditionalFormatting sqref="AV24:AV25">
    <cfRule type="expression" dxfId="174" priority="518">
      <formula>IF(AV24="Validar","Rojo","Verde")</formula>
    </cfRule>
    <cfRule type="expression" priority="520">
      <formula>#REF!</formula>
    </cfRule>
  </conditionalFormatting>
  <conditionalFormatting sqref="AV25">
    <cfRule type="colorScale" priority="571">
      <colorScale>
        <cfvo type="min"/>
        <cfvo type="max"/>
        <color theme="0"/>
        <color theme="0"/>
      </colorScale>
    </cfRule>
    <cfRule type="expression" dxfId="173" priority="573">
      <formula>AU25&lt;0</formula>
    </cfRule>
  </conditionalFormatting>
  <conditionalFormatting sqref="AV27">
    <cfRule type="colorScale" priority="515">
      <colorScale>
        <cfvo type="min"/>
        <cfvo type="max"/>
        <color theme="0"/>
        <color theme="0"/>
      </colorScale>
    </cfRule>
    <cfRule type="expression" dxfId="172" priority="517">
      <formula>AU27&lt;0</formula>
    </cfRule>
  </conditionalFormatting>
  <conditionalFormatting sqref="AV27:AV28">
    <cfRule type="expression" dxfId="171" priority="514">
      <formula>IF(AV27="Validar","Rojo","Verde")</formula>
    </cfRule>
    <cfRule type="expression" priority="516">
      <formula>#REF!</formula>
    </cfRule>
  </conditionalFormatting>
  <conditionalFormatting sqref="AV28">
    <cfRule type="colorScale" priority="567">
      <colorScale>
        <cfvo type="min"/>
        <cfvo type="max"/>
        <color theme="0"/>
        <color theme="0"/>
      </colorScale>
    </cfRule>
    <cfRule type="expression" dxfId="170" priority="569">
      <formula>AU28&lt;0</formula>
    </cfRule>
  </conditionalFormatting>
  <conditionalFormatting sqref="AV30">
    <cfRule type="colorScale" priority="511">
      <colorScale>
        <cfvo type="min"/>
        <cfvo type="max"/>
        <color theme="0"/>
        <color theme="0"/>
      </colorScale>
    </cfRule>
    <cfRule type="expression" dxfId="169" priority="513">
      <formula>AU30&lt;0</formula>
    </cfRule>
  </conditionalFormatting>
  <conditionalFormatting sqref="AV30:AV31">
    <cfRule type="expression" dxfId="168" priority="510">
      <formula>IF(AV30="Validar","Rojo","Verde")</formula>
    </cfRule>
    <cfRule type="expression" priority="512">
      <formula>#REF!</formula>
    </cfRule>
  </conditionalFormatting>
  <conditionalFormatting sqref="AV31">
    <cfRule type="colorScale" priority="563">
      <colorScale>
        <cfvo type="min"/>
        <cfvo type="max"/>
        <color theme="0"/>
        <color theme="0"/>
      </colorScale>
    </cfRule>
    <cfRule type="expression" dxfId="167" priority="565">
      <formula>AU31&lt;0</formula>
    </cfRule>
  </conditionalFormatting>
  <conditionalFormatting sqref="AV40">
    <cfRule type="colorScale" priority="507">
      <colorScale>
        <cfvo type="min"/>
        <cfvo type="max"/>
        <color theme="0"/>
        <color theme="0"/>
      </colorScale>
    </cfRule>
    <cfRule type="expression" dxfId="166" priority="509">
      <formula>AU40&lt;0</formula>
    </cfRule>
  </conditionalFormatting>
  <conditionalFormatting sqref="AV40:AV67">
    <cfRule type="expression" dxfId="165" priority="506">
      <formula>IF(AV40="Validar","Rojo","Verde")</formula>
    </cfRule>
    <cfRule type="expression" priority="508">
      <formula>#REF!</formula>
    </cfRule>
  </conditionalFormatting>
  <conditionalFormatting sqref="AV41:AV67">
    <cfRule type="colorScale" priority="559">
      <colorScale>
        <cfvo type="min"/>
        <cfvo type="max"/>
        <color theme="0"/>
        <color theme="0"/>
      </colorScale>
    </cfRule>
    <cfRule type="expression" dxfId="164" priority="561">
      <formula>AU41&lt;0</formula>
    </cfRule>
  </conditionalFormatting>
  <conditionalFormatting sqref="AV69">
    <cfRule type="colorScale" priority="503">
      <colorScale>
        <cfvo type="min"/>
        <cfvo type="max"/>
        <color theme="0"/>
        <color theme="0"/>
      </colorScale>
    </cfRule>
    <cfRule type="expression" dxfId="163" priority="505">
      <formula>AU69&lt;0</formula>
    </cfRule>
  </conditionalFormatting>
  <conditionalFormatting sqref="AV69:AV82">
    <cfRule type="expression" dxfId="162" priority="502">
      <formula>IF(AV69="Validar","Rojo","Verde")</formula>
    </cfRule>
    <cfRule type="expression" priority="504">
      <formula>#REF!</formula>
    </cfRule>
  </conditionalFormatting>
  <conditionalFormatting sqref="AV70:AV82">
    <cfRule type="colorScale" priority="595">
      <colorScale>
        <cfvo type="min"/>
        <cfvo type="max"/>
        <color theme="0"/>
        <color theme="0"/>
      </colorScale>
    </cfRule>
    <cfRule type="expression" dxfId="161" priority="597">
      <formula>AU70&lt;0</formula>
    </cfRule>
  </conditionalFormatting>
  <conditionalFormatting sqref="AV84">
    <cfRule type="colorScale" priority="486">
      <colorScale>
        <cfvo type="min"/>
        <cfvo type="max"/>
        <color theme="0"/>
        <color theme="0"/>
      </colorScale>
    </cfRule>
    <cfRule type="expression" dxfId="160" priority="488">
      <formula>AU84&lt;0</formula>
    </cfRule>
  </conditionalFormatting>
  <conditionalFormatting sqref="AV84:AV91">
    <cfRule type="expression" dxfId="159" priority="485">
      <formula>IF(AV84="Validar","Rojo","Verde")</formula>
    </cfRule>
    <cfRule type="expression" priority="487">
      <formula>#REF!</formula>
    </cfRule>
  </conditionalFormatting>
  <conditionalFormatting sqref="AV85:AV91">
    <cfRule type="colorScale" priority="555">
      <colorScale>
        <cfvo type="min"/>
        <cfvo type="max"/>
        <color theme="0"/>
        <color theme="0"/>
      </colorScale>
    </cfRule>
    <cfRule type="expression" dxfId="158" priority="557">
      <formula>AU85&lt;0</formula>
    </cfRule>
  </conditionalFormatting>
  <conditionalFormatting sqref="AV93">
    <cfRule type="colorScale" priority="499">
      <colorScale>
        <cfvo type="min"/>
        <cfvo type="max"/>
        <color theme="0"/>
        <color theme="0"/>
      </colorScale>
    </cfRule>
    <cfRule type="expression" dxfId="157" priority="501">
      <formula>AU93&lt;0</formula>
    </cfRule>
  </conditionalFormatting>
  <conditionalFormatting sqref="AV93:AV102">
    <cfRule type="expression" dxfId="156" priority="498">
      <formula>IF(AV93="Validar","Rojo","Verde")</formula>
    </cfRule>
    <cfRule type="expression" priority="500">
      <formula>#REF!</formula>
    </cfRule>
  </conditionalFormatting>
  <conditionalFormatting sqref="AV94:AV102">
    <cfRule type="colorScale" priority="551">
      <colorScale>
        <cfvo type="min"/>
        <cfvo type="max"/>
        <color theme="0"/>
        <color theme="0"/>
      </colorScale>
    </cfRule>
    <cfRule type="expression" dxfId="155" priority="553">
      <formula>AU94&lt;0</formula>
    </cfRule>
  </conditionalFormatting>
  <conditionalFormatting sqref="AV104">
    <cfRule type="colorScale" priority="495">
      <colorScale>
        <cfvo type="min"/>
        <cfvo type="max"/>
        <color theme="0"/>
        <color theme="0"/>
      </colorScale>
    </cfRule>
    <cfRule type="expression" dxfId="154" priority="497">
      <formula>AU104&lt;0</formula>
    </cfRule>
  </conditionalFormatting>
  <conditionalFormatting sqref="AV104:AV106">
    <cfRule type="expression" dxfId="153" priority="494">
      <formula>IF(AV104="Validar","Rojo","Verde")</formula>
    </cfRule>
    <cfRule type="expression" priority="496">
      <formula>#REF!</formula>
    </cfRule>
  </conditionalFormatting>
  <conditionalFormatting sqref="AV105:AV106">
    <cfRule type="colorScale" priority="547">
      <colorScale>
        <cfvo type="min"/>
        <cfvo type="max"/>
        <color theme="0"/>
        <color theme="0"/>
      </colorScale>
    </cfRule>
    <cfRule type="expression" dxfId="152" priority="549">
      <formula>AU105&lt;0</formula>
    </cfRule>
  </conditionalFormatting>
  <conditionalFormatting sqref="AV110">
    <cfRule type="colorScale" priority="543">
      <colorScale>
        <cfvo type="min"/>
        <cfvo type="max"/>
        <color theme="0"/>
        <color theme="0"/>
      </colorScale>
    </cfRule>
    <cfRule type="expression" dxfId="151" priority="545">
      <formula>AU110&lt;0</formula>
    </cfRule>
  </conditionalFormatting>
  <conditionalFormatting sqref="AV110:AV111">
    <cfRule type="expression" priority="480">
      <formula>#REF!</formula>
    </cfRule>
  </conditionalFormatting>
  <conditionalFormatting sqref="AV111">
    <cfRule type="colorScale" priority="479">
      <colorScale>
        <cfvo type="min"/>
        <cfvo type="max"/>
        <color theme="0"/>
        <color theme="0"/>
      </colorScale>
    </cfRule>
    <cfRule type="expression" dxfId="150" priority="481">
      <formula>AU111&lt;0</formula>
    </cfRule>
  </conditionalFormatting>
  <conditionalFormatting sqref="AV117:AV123">
    <cfRule type="colorScale" priority="539">
      <colorScale>
        <cfvo type="min"/>
        <cfvo type="max"/>
        <color theme="0"/>
        <color theme="0"/>
      </colorScale>
    </cfRule>
    <cfRule type="expression" priority="540">
      <formula>#REF!</formula>
    </cfRule>
    <cfRule type="expression" dxfId="149" priority="541">
      <formula>AU117&lt;0</formula>
    </cfRule>
  </conditionalFormatting>
  <conditionalFormatting sqref="AV125">
    <cfRule type="colorScale" priority="491">
      <colorScale>
        <cfvo type="min"/>
        <cfvo type="max"/>
        <color theme="0"/>
        <color theme="0"/>
      </colorScale>
    </cfRule>
    <cfRule type="expression" dxfId="148" priority="493">
      <formula>AU125&lt;0</formula>
    </cfRule>
  </conditionalFormatting>
  <conditionalFormatting sqref="AV125:AV134">
    <cfRule type="expression" dxfId="147" priority="490">
      <formula>IF(AV125="Validar","Rojo","Verde")</formula>
    </cfRule>
    <cfRule type="expression" priority="492">
      <formula>#REF!</formula>
    </cfRule>
  </conditionalFormatting>
  <conditionalFormatting sqref="AV126:AV134">
    <cfRule type="colorScale" priority="535">
      <colorScale>
        <cfvo type="min"/>
        <cfvo type="max"/>
        <color theme="0"/>
        <color theme="0"/>
      </colorScale>
    </cfRule>
    <cfRule type="expression" dxfId="146" priority="537">
      <formula>AU126&lt;0</formula>
    </cfRule>
  </conditionalFormatting>
  <conditionalFormatting sqref="AX6:AX10">
    <cfRule type="colorScale" priority="434">
      <colorScale>
        <cfvo type="min"/>
        <cfvo type="max"/>
        <color theme="0"/>
        <color theme="0"/>
      </colorScale>
    </cfRule>
    <cfRule type="expression" dxfId="145" priority="436">
      <formula>AW6&lt;0</formula>
    </cfRule>
  </conditionalFormatting>
  <conditionalFormatting sqref="AX6:AX21">
    <cfRule type="expression" dxfId="144" priority="381">
      <formula>IF(AX6="Validar","Rojo","Verde")</formula>
    </cfRule>
    <cfRule type="expression" priority="383">
      <formula>#REF!</formula>
    </cfRule>
  </conditionalFormatting>
  <conditionalFormatting sqref="AX11">
    <cfRule type="colorScale" priority="390">
      <colorScale>
        <cfvo type="min"/>
        <cfvo type="max"/>
        <color theme="0"/>
        <color theme="0"/>
      </colorScale>
    </cfRule>
    <cfRule type="expression" dxfId="143" priority="392">
      <formula>AW11&lt;0</formula>
    </cfRule>
  </conditionalFormatting>
  <conditionalFormatting sqref="AX12:AX15">
    <cfRule type="colorScale" priority="430">
      <colorScale>
        <cfvo type="min"/>
        <cfvo type="max"/>
        <color theme="0"/>
        <color theme="0"/>
      </colorScale>
    </cfRule>
    <cfRule type="expression" dxfId="142" priority="432">
      <formula>AW12&lt;0</formula>
    </cfRule>
  </conditionalFormatting>
  <conditionalFormatting sqref="AX16">
    <cfRule type="colorScale" priority="386">
      <colorScale>
        <cfvo type="min"/>
        <cfvo type="max"/>
        <color theme="0"/>
        <color theme="0"/>
      </colorScale>
    </cfRule>
    <cfRule type="expression" dxfId="141" priority="388">
      <formula>AW16&lt;0</formula>
    </cfRule>
  </conditionalFormatting>
  <conditionalFormatting sqref="AX17:AX18">
    <cfRule type="colorScale" priority="426">
      <colorScale>
        <cfvo type="min"/>
        <cfvo type="max"/>
        <color theme="0"/>
        <color theme="0"/>
      </colorScale>
    </cfRule>
    <cfRule type="expression" dxfId="140" priority="428">
      <formula>AW17&lt;0</formula>
    </cfRule>
  </conditionalFormatting>
  <conditionalFormatting sqref="AX19">
    <cfRule type="colorScale" priority="382">
      <colorScale>
        <cfvo type="min"/>
        <cfvo type="max"/>
        <color theme="0"/>
        <color theme="0"/>
      </colorScale>
    </cfRule>
    <cfRule type="expression" dxfId="139" priority="384">
      <formula>AW19&lt;0</formula>
    </cfRule>
  </conditionalFormatting>
  <conditionalFormatting sqref="AX20:AX21">
    <cfRule type="colorScale" priority="422">
      <colorScale>
        <cfvo type="min"/>
        <cfvo type="max"/>
        <color theme="0"/>
        <color theme="0"/>
      </colorScale>
    </cfRule>
    <cfRule type="expression" dxfId="138" priority="424">
      <formula>AW20&lt;0</formula>
    </cfRule>
  </conditionalFormatting>
  <conditionalFormatting sqref="AX24">
    <cfRule type="colorScale" priority="378">
      <colorScale>
        <cfvo type="min"/>
        <cfvo type="max"/>
        <color theme="0"/>
        <color theme="0"/>
      </colorScale>
    </cfRule>
    <cfRule type="expression" dxfId="137" priority="380">
      <formula>AW24&lt;0</formula>
    </cfRule>
  </conditionalFormatting>
  <conditionalFormatting sqref="AX24:AX32">
    <cfRule type="expression" dxfId="136" priority="369">
      <formula>IF(AX24="Validar","Rojo","Verde")</formula>
    </cfRule>
    <cfRule type="expression" priority="371">
      <formula>#REF!</formula>
    </cfRule>
  </conditionalFormatting>
  <conditionalFormatting sqref="AX25">
    <cfRule type="colorScale" priority="418">
      <colorScale>
        <cfvo type="min"/>
        <cfvo type="max"/>
        <color theme="0"/>
        <color theme="0"/>
      </colorScale>
    </cfRule>
    <cfRule type="expression" dxfId="135" priority="420">
      <formula>AW25&lt;0</formula>
    </cfRule>
  </conditionalFormatting>
  <conditionalFormatting sqref="AX26">
    <cfRule type="colorScale" priority="414">
      <colorScale>
        <cfvo type="min"/>
        <cfvo type="max"/>
        <color theme="0"/>
        <color theme="0"/>
      </colorScale>
    </cfRule>
    <cfRule type="expression" dxfId="134" priority="416">
      <formula>AW26&lt;0</formula>
    </cfRule>
  </conditionalFormatting>
  <conditionalFormatting sqref="AX27">
    <cfRule type="colorScale" priority="374">
      <colorScale>
        <cfvo type="min"/>
        <cfvo type="max"/>
        <color theme="0"/>
        <color theme="0"/>
      </colorScale>
    </cfRule>
    <cfRule type="expression" dxfId="133" priority="376">
      <formula>AW27&lt;0</formula>
    </cfRule>
  </conditionalFormatting>
  <conditionalFormatting sqref="AX28">
    <cfRule type="colorScale" priority="410">
      <colorScale>
        <cfvo type="min"/>
        <cfvo type="max"/>
        <color theme="0"/>
        <color theme="0"/>
      </colorScale>
    </cfRule>
    <cfRule type="expression" dxfId="132" priority="412">
      <formula>AW28&lt;0</formula>
    </cfRule>
  </conditionalFormatting>
  <conditionalFormatting sqref="AX29">
    <cfRule type="colorScale" priority="406">
      <colorScale>
        <cfvo type="min"/>
        <cfvo type="max"/>
        <color theme="0"/>
        <color theme="0"/>
      </colorScale>
    </cfRule>
    <cfRule type="expression" dxfId="131" priority="408">
      <formula>AW29&lt;0</formula>
    </cfRule>
  </conditionalFormatting>
  <conditionalFormatting sqref="AX30">
    <cfRule type="colorScale" priority="370">
      <colorScale>
        <cfvo type="min"/>
        <cfvo type="max"/>
        <color theme="0"/>
        <color theme="0"/>
      </colorScale>
    </cfRule>
    <cfRule type="expression" dxfId="130" priority="372">
      <formula>AW30&lt;0</formula>
    </cfRule>
  </conditionalFormatting>
  <conditionalFormatting sqref="AX31">
    <cfRule type="colorScale" priority="402">
      <colorScale>
        <cfvo type="min"/>
        <cfvo type="max"/>
        <color theme="0"/>
        <color theme="0"/>
      </colorScale>
    </cfRule>
    <cfRule type="expression" dxfId="129" priority="404">
      <formula>AW31&lt;0</formula>
    </cfRule>
  </conditionalFormatting>
  <conditionalFormatting sqref="AX32">
    <cfRule type="colorScale" priority="398">
      <colorScale>
        <cfvo type="min"/>
        <cfvo type="max"/>
        <color theme="0"/>
        <color theme="0"/>
      </colorScale>
    </cfRule>
    <cfRule type="expression" dxfId="128" priority="400">
      <formula>AW32&lt;0</formula>
    </cfRule>
  </conditionalFormatting>
  <conditionalFormatting sqref="AX40">
    <cfRule type="colorScale" priority="366">
      <colorScale>
        <cfvo type="min"/>
        <cfvo type="max"/>
        <color theme="0"/>
        <color theme="0"/>
      </colorScale>
    </cfRule>
    <cfRule type="expression" priority="367">
      <formula>#REF!</formula>
    </cfRule>
    <cfRule type="expression" dxfId="127" priority="368">
      <formula>AW40&lt;0</formula>
    </cfRule>
  </conditionalFormatting>
  <conditionalFormatting sqref="AX40:AX107">
    <cfRule type="expression" dxfId="126" priority="345">
      <formula>IF(AX40="Validar","Rojo","Verde")</formula>
    </cfRule>
  </conditionalFormatting>
  <conditionalFormatting sqref="AX41:AX68">
    <cfRule type="colorScale" priority="394">
      <colorScale>
        <cfvo type="min"/>
        <cfvo type="max"/>
        <color theme="0"/>
        <color theme="0"/>
      </colorScale>
    </cfRule>
    <cfRule type="expression" priority="395">
      <formula>$F$20</formula>
    </cfRule>
    <cfRule type="expression" dxfId="125" priority="396">
      <formula>AW41&lt;0</formula>
    </cfRule>
  </conditionalFormatting>
  <conditionalFormatting sqref="AX69">
    <cfRule type="colorScale" priority="362">
      <colorScale>
        <cfvo type="min"/>
        <cfvo type="max"/>
        <color theme="0"/>
        <color theme="0"/>
      </colorScale>
    </cfRule>
    <cfRule type="expression" priority="363">
      <formula>#REF!</formula>
    </cfRule>
    <cfRule type="expression" dxfId="124" priority="364">
      <formula>AW69&lt;0</formula>
    </cfRule>
  </conditionalFormatting>
  <conditionalFormatting sqref="AX70:AX82">
    <cfRule type="colorScale" priority="442">
      <colorScale>
        <cfvo type="min"/>
        <cfvo type="max"/>
        <color theme="0"/>
        <color theme="0"/>
      </colorScale>
    </cfRule>
    <cfRule type="expression" priority="443">
      <formula>$F$20</formula>
    </cfRule>
    <cfRule type="expression" dxfId="123" priority="444">
      <formula>AW70&lt;0</formula>
    </cfRule>
  </conditionalFormatting>
  <conditionalFormatting sqref="AX83 AX92 AX103 AX107">
    <cfRule type="expression" dxfId="122" priority="440">
      <formula>AW83&lt;0</formula>
    </cfRule>
  </conditionalFormatting>
  <conditionalFormatting sqref="AX84">
    <cfRule type="colorScale" priority="346">
      <colorScale>
        <cfvo type="min"/>
        <cfvo type="max"/>
        <color theme="0"/>
        <color theme="0"/>
      </colorScale>
    </cfRule>
    <cfRule type="expression" priority="347">
      <formula>#REF!</formula>
    </cfRule>
    <cfRule type="expression" dxfId="121" priority="348">
      <formula>AW84&lt;0</formula>
    </cfRule>
  </conditionalFormatting>
  <conditionalFormatting sqref="AX85:AX91">
    <cfRule type="colorScale" priority="446">
      <colorScale>
        <cfvo type="min"/>
        <cfvo type="max"/>
        <color theme="0"/>
        <color theme="0"/>
      </colorScale>
    </cfRule>
    <cfRule type="expression" priority="447">
      <formula>$F$20</formula>
    </cfRule>
    <cfRule type="expression" dxfId="120" priority="448">
      <formula>AW85&lt;0</formula>
    </cfRule>
  </conditionalFormatting>
  <conditionalFormatting sqref="AX83 AX92 AX103 AX107">
    <cfRule type="colorScale" priority="438">
      <colorScale>
        <cfvo type="min"/>
        <cfvo type="max"/>
        <color theme="0"/>
        <color theme="0"/>
      </colorScale>
    </cfRule>
  </conditionalFormatting>
  <conditionalFormatting sqref="AX93">
    <cfRule type="colorScale" priority="358">
      <colorScale>
        <cfvo type="min"/>
        <cfvo type="max"/>
        <color theme="0"/>
        <color theme="0"/>
      </colorScale>
    </cfRule>
    <cfRule type="expression" priority="359">
      <formula>#REF!</formula>
    </cfRule>
    <cfRule type="expression" dxfId="119" priority="360">
      <formula>AW93&lt;0</formula>
    </cfRule>
  </conditionalFormatting>
  <conditionalFormatting sqref="AX94:AX102">
    <cfRule type="colorScale" priority="450">
      <colorScale>
        <cfvo type="min"/>
        <cfvo type="max"/>
        <color theme="0"/>
        <color theme="0"/>
      </colorScale>
    </cfRule>
    <cfRule type="expression" priority="451">
      <formula>$F$20</formula>
    </cfRule>
    <cfRule type="expression" dxfId="118" priority="452">
      <formula>AW94&lt;0</formula>
    </cfRule>
  </conditionalFormatting>
  <conditionalFormatting sqref="AX104">
    <cfRule type="colorScale" priority="354">
      <colorScale>
        <cfvo type="min"/>
        <cfvo type="max"/>
        <color theme="0"/>
        <color theme="0"/>
      </colorScale>
    </cfRule>
    <cfRule type="expression" priority="355">
      <formula>#REF!</formula>
    </cfRule>
    <cfRule type="expression" dxfId="117" priority="356">
      <formula>AW104&lt;0</formula>
    </cfRule>
  </conditionalFormatting>
  <conditionalFormatting sqref="AX105:AX106">
    <cfRule type="colorScale" priority="454">
      <colorScale>
        <cfvo type="min"/>
        <cfvo type="max"/>
        <color theme="0"/>
        <color theme="0"/>
      </colorScale>
    </cfRule>
    <cfRule type="expression" priority="455">
      <formula>$F$20</formula>
    </cfRule>
    <cfRule type="expression" dxfId="116" priority="456">
      <formula>AW105&lt;0</formula>
    </cfRule>
  </conditionalFormatting>
  <conditionalFormatting sqref="AX110">
    <cfRule type="colorScale" priority="458">
      <colorScale>
        <cfvo type="min"/>
        <cfvo type="max"/>
        <color theme="0"/>
        <color theme="0"/>
      </colorScale>
    </cfRule>
    <cfRule type="expression" dxfId="115" priority="460">
      <formula>AW110&lt;0</formula>
    </cfRule>
  </conditionalFormatting>
  <conditionalFormatting sqref="AX110:AX111">
    <cfRule type="expression" priority="343">
      <formula>$F$20</formula>
    </cfRule>
  </conditionalFormatting>
  <conditionalFormatting sqref="AX111">
    <cfRule type="colorScale" priority="342">
      <colorScale>
        <cfvo type="min"/>
        <cfvo type="max"/>
        <color theme="0"/>
        <color theme="0"/>
      </colorScale>
    </cfRule>
    <cfRule type="expression" dxfId="114" priority="344">
      <formula>AW111&lt;0</formula>
    </cfRule>
  </conditionalFormatting>
  <conditionalFormatting sqref="AX117:AX123">
    <cfRule type="colorScale" priority="466">
      <colorScale>
        <cfvo type="min"/>
        <cfvo type="max"/>
        <color theme="0"/>
        <color theme="0"/>
      </colorScale>
    </cfRule>
    <cfRule type="expression" priority="467">
      <formula>$F$20</formula>
    </cfRule>
    <cfRule type="expression" dxfId="113" priority="468">
      <formula>AW117&lt;0</formula>
    </cfRule>
  </conditionalFormatting>
  <conditionalFormatting sqref="AX125">
    <cfRule type="colorScale" priority="350">
      <colorScale>
        <cfvo type="min"/>
        <cfvo type="max"/>
        <color theme="0"/>
        <color theme="0"/>
      </colorScale>
    </cfRule>
    <cfRule type="expression" priority="351">
      <formula>#REF!</formula>
    </cfRule>
    <cfRule type="expression" dxfId="112" priority="352">
      <formula>AW125&lt;0</formula>
    </cfRule>
  </conditionalFormatting>
  <conditionalFormatting sqref="AX125:AX135">
    <cfRule type="expression" dxfId="111" priority="349">
      <formula>IF(AX125="Validar","Rojo","Verde")</formula>
    </cfRule>
  </conditionalFormatting>
  <conditionalFormatting sqref="AX126:AX132">
    <cfRule type="colorScale" priority="470">
      <colorScale>
        <cfvo type="min"/>
        <cfvo type="max"/>
        <color theme="0"/>
        <color theme="0"/>
      </colorScale>
    </cfRule>
    <cfRule type="expression" dxfId="110" priority="472">
      <formula>AW126&lt;0</formula>
    </cfRule>
  </conditionalFormatting>
  <conditionalFormatting sqref="AX126:AX134">
    <cfRule type="expression" priority="471">
      <formula>$F$20</formula>
    </cfRule>
  </conditionalFormatting>
  <conditionalFormatting sqref="AX133:AX134">
    <cfRule type="colorScale" priority="474">
      <colorScale>
        <cfvo type="min"/>
        <cfvo type="max"/>
        <color theme="0"/>
        <color theme="0"/>
      </colorScale>
    </cfRule>
    <cfRule type="expression" dxfId="109" priority="476">
      <formula>AW133&lt;0</formula>
    </cfRule>
  </conditionalFormatting>
  <conditionalFormatting sqref="AX135">
    <cfRule type="colorScale" priority="462">
      <colorScale>
        <cfvo type="min"/>
        <cfvo type="max"/>
        <color theme="0"/>
        <color theme="0"/>
      </colorScale>
    </cfRule>
    <cfRule type="expression" priority="463">
      <formula>$F$24</formula>
    </cfRule>
    <cfRule type="expression" dxfId="108" priority="464">
      <formula>AW135&lt;0</formula>
    </cfRule>
  </conditionalFormatting>
  <conditionalFormatting sqref="AX141">
    <cfRule type="expression" dxfId="107" priority="1">
      <formula>IF(AX141="Validar","Rojo","Verde")</formula>
    </cfRule>
    <cfRule type="colorScale" priority="2">
      <colorScale>
        <cfvo type="min"/>
        <cfvo type="max"/>
        <color theme="0"/>
        <color theme="0"/>
      </colorScale>
    </cfRule>
    <cfRule type="expression" priority="3">
      <formula>$F$20</formula>
    </cfRule>
    <cfRule type="expression" dxfId="106" priority="4">
      <formula>AW141&lt;0</formula>
    </cfRule>
  </conditionalFormatting>
  <conditionalFormatting sqref="AX110:AY111">
    <cfRule type="expression" dxfId="105" priority="133">
      <formula>IF(AX110="Validar","Rojo","Verde")</formula>
    </cfRule>
  </conditionalFormatting>
  <conditionalFormatting sqref="AX117:AY123">
    <cfRule type="expression" dxfId="104" priority="141">
      <formula>IF(AX117="Validar","Rojo","Verde")</formula>
    </cfRule>
  </conditionalFormatting>
  <conditionalFormatting sqref="AY41:AY67">
    <cfRule type="colorScale" priority="190">
      <colorScale>
        <cfvo type="min"/>
        <cfvo type="max"/>
        <color theme="0"/>
        <color theme="0"/>
      </colorScale>
    </cfRule>
    <cfRule type="expression" priority="191">
      <formula>#REF!</formula>
    </cfRule>
    <cfRule type="expression" dxfId="103" priority="192">
      <formula>AX41&lt;0</formula>
    </cfRule>
  </conditionalFormatting>
  <conditionalFormatting sqref="AY41:AY68">
    <cfRule type="expression" dxfId="102" priority="189">
      <formula>IF(AY41="Validar","Rojo","Verde")</formula>
    </cfRule>
  </conditionalFormatting>
  <conditionalFormatting sqref="AY68 AX83:AY83 AX92:AY92 AX103:AY103 AX107:AY107">
    <cfRule type="expression" priority="195">
      <formula>$F$24</formula>
    </cfRule>
  </conditionalFormatting>
  <conditionalFormatting sqref="AY68 AY83 AY92 AY103 AY107">
    <cfRule type="expression" dxfId="101" priority="196">
      <formula>AX68&lt;0</formula>
    </cfRule>
  </conditionalFormatting>
  <conditionalFormatting sqref="AY70">
    <cfRule type="colorScale" priority="186">
      <colorScale>
        <cfvo type="min"/>
        <cfvo type="max"/>
        <color theme="0"/>
        <color theme="0"/>
      </colorScale>
    </cfRule>
    <cfRule type="expression" dxfId="100" priority="188">
      <formula>AX70&lt;0</formula>
    </cfRule>
  </conditionalFormatting>
  <conditionalFormatting sqref="AY70:AY82">
    <cfRule type="expression" priority="183">
      <formula>#REF!</formula>
    </cfRule>
  </conditionalFormatting>
  <conditionalFormatting sqref="AY70:AY83">
    <cfRule type="expression" dxfId="99" priority="181">
      <formula>IF(AY70="Validar","Rojo","Verde")</formula>
    </cfRule>
  </conditionalFormatting>
  <conditionalFormatting sqref="AY71:AY79">
    <cfRule type="colorScale" priority="182">
      <colorScale>
        <cfvo type="min"/>
        <cfvo type="max"/>
        <color theme="0"/>
        <color theme="0"/>
      </colorScale>
    </cfRule>
    <cfRule type="expression" dxfId="98" priority="184">
      <formula>AX71&lt;0</formula>
    </cfRule>
  </conditionalFormatting>
  <conditionalFormatting sqref="AY80:AY82">
    <cfRule type="colorScale" priority="198">
      <colorScale>
        <cfvo type="min"/>
        <cfvo type="max"/>
        <color theme="0"/>
        <color theme="0"/>
      </colorScale>
    </cfRule>
    <cfRule type="expression" dxfId="97" priority="200">
      <formula>AX80&lt;0</formula>
    </cfRule>
  </conditionalFormatting>
  <conditionalFormatting sqref="AY83 AY68 AY92 AY103 AY107">
    <cfRule type="colorScale" priority="194">
      <colorScale>
        <cfvo type="min"/>
        <cfvo type="max"/>
        <color theme="0"/>
        <color theme="0"/>
      </colorScale>
    </cfRule>
  </conditionalFormatting>
  <conditionalFormatting sqref="AY85">
    <cfRule type="colorScale" priority="178">
      <colorScale>
        <cfvo type="min"/>
        <cfvo type="max"/>
        <color theme="0"/>
        <color theme="0"/>
      </colorScale>
    </cfRule>
    <cfRule type="expression" dxfId="96" priority="180">
      <formula>AX85&lt;0</formula>
    </cfRule>
  </conditionalFormatting>
  <conditionalFormatting sqref="AY85:AY91">
    <cfRule type="expression" priority="175">
      <formula>#REF!</formula>
    </cfRule>
  </conditionalFormatting>
  <conditionalFormatting sqref="AY85:AY92">
    <cfRule type="expression" dxfId="95" priority="173">
      <formula>IF(AY85="Validar","Rojo","Verde")</formula>
    </cfRule>
  </conditionalFormatting>
  <conditionalFormatting sqref="AY86:AY91">
    <cfRule type="colorScale" priority="174">
      <colorScale>
        <cfvo type="min"/>
        <cfvo type="max"/>
        <color theme="0"/>
        <color theme="0"/>
      </colorScale>
    </cfRule>
    <cfRule type="expression" dxfId="94" priority="176">
      <formula>AX86&lt;0</formula>
    </cfRule>
  </conditionalFormatting>
  <conditionalFormatting sqref="AY94">
    <cfRule type="colorScale" priority="170">
      <colorScale>
        <cfvo type="min"/>
        <cfvo type="max"/>
        <color theme="0"/>
        <color theme="0"/>
      </colorScale>
    </cfRule>
    <cfRule type="expression" dxfId="93" priority="172">
      <formula>AX94&lt;0</formula>
    </cfRule>
  </conditionalFormatting>
  <conditionalFormatting sqref="AY94:AY102">
    <cfRule type="expression" priority="159">
      <formula>#REF!</formula>
    </cfRule>
  </conditionalFormatting>
  <conditionalFormatting sqref="AY94:AY103">
    <cfRule type="expression" dxfId="92" priority="157">
      <formula>IF(AY94="Validar","Rojo","Verde")</formula>
    </cfRule>
  </conditionalFormatting>
  <conditionalFormatting sqref="AY95:AY100">
    <cfRule type="colorScale" priority="166">
      <colorScale>
        <cfvo type="min"/>
        <cfvo type="max"/>
        <color theme="0"/>
        <color theme="0"/>
      </colorScale>
    </cfRule>
    <cfRule type="expression" dxfId="91" priority="168">
      <formula>AX95&lt;0</formula>
    </cfRule>
  </conditionalFormatting>
  <conditionalFormatting sqref="AY101">
    <cfRule type="colorScale" priority="162">
      <colorScale>
        <cfvo type="min"/>
        <cfvo type="max"/>
        <color theme="0"/>
        <color theme="0"/>
      </colorScale>
    </cfRule>
    <cfRule type="expression" dxfId="90" priority="164">
      <formula>AX101&lt;0</formula>
    </cfRule>
  </conditionalFormatting>
  <conditionalFormatting sqref="AY102">
    <cfRule type="colorScale" priority="158">
      <colorScale>
        <cfvo type="min"/>
        <cfvo type="max"/>
        <color theme="0"/>
        <color theme="0"/>
      </colorScale>
    </cfRule>
    <cfRule type="expression" dxfId="89" priority="160">
      <formula>AX102&lt;0</formula>
    </cfRule>
  </conditionalFormatting>
  <conditionalFormatting sqref="AY105">
    <cfRule type="colorScale" priority="154">
      <colorScale>
        <cfvo type="min"/>
        <cfvo type="max"/>
        <color theme="0"/>
        <color theme="0"/>
      </colorScale>
    </cfRule>
    <cfRule type="expression" dxfId="88" priority="156">
      <formula>AX105&lt;0</formula>
    </cfRule>
  </conditionalFormatting>
  <conditionalFormatting sqref="AY105:AY106">
    <cfRule type="expression" priority="151">
      <formula>#REF!</formula>
    </cfRule>
  </conditionalFormatting>
  <conditionalFormatting sqref="AY105:AY107">
    <cfRule type="expression" dxfId="87" priority="149">
      <formula>IF(AY105="Validar","Rojo","Verde")</formula>
    </cfRule>
  </conditionalFormatting>
  <conditionalFormatting sqref="AY106">
    <cfRule type="colorScale" priority="150">
      <colorScale>
        <cfvo type="min"/>
        <cfvo type="max"/>
        <color theme="0"/>
        <color theme="0"/>
      </colorScale>
    </cfRule>
    <cfRule type="expression" dxfId="86" priority="152">
      <formula>AX106&lt;0</formula>
    </cfRule>
  </conditionalFormatting>
  <conditionalFormatting sqref="AY110">
    <cfRule type="colorScale" priority="138">
      <colorScale>
        <cfvo type="min"/>
        <cfvo type="max"/>
        <color theme="0"/>
        <color theme="0"/>
      </colorScale>
    </cfRule>
    <cfRule type="expression" dxfId="85" priority="140">
      <formula>AX110&lt;0</formula>
    </cfRule>
  </conditionalFormatting>
  <conditionalFormatting sqref="AY110:AY111">
    <cfRule type="expression" priority="135">
      <formula>#REF!</formula>
    </cfRule>
  </conditionalFormatting>
  <conditionalFormatting sqref="AY111">
    <cfRule type="colorScale" priority="134">
      <colorScale>
        <cfvo type="min"/>
        <cfvo type="max"/>
        <color theme="0"/>
        <color theme="0"/>
      </colorScale>
    </cfRule>
    <cfRule type="expression" dxfId="84" priority="136">
      <formula>AX111&lt;0</formula>
    </cfRule>
  </conditionalFormatting>
  <conditionalFormatting sqref="AY117">
    <cfRule type="colorScale" priority="146">
      <colorScale>
        <cfvo type="min"/>
        <cfvo type="max"/>
        <color theme="0"/>
        <color theme="0"/>
      </colorScale>
    </cfRule>
    <cfRule type="expression" dxfId="83" priority="148">
      <formula>AX117&lt;0</formula>
    </cfRule>
  </conditionalFormatting>
  <conditionalFormatting sqref="AY117:AY123">
    <cfRule type="expression" priority="143">
      <formula>#REF!</formula>
    </cfRule>
  </conditionalFormatting>
  <conditionalFormatting sqref="AY118:AY123">
    <cfRule type="colorScale" priority="142">
      <colorScale>
        <cfvo type="min"/>
        <cfvo type="max"/>
        <color theme="0"/>
        <color theme="0"/>
      </colorScale>
    </cfRule>
    <cfRule type="expression" dxfId="82" priority="144">
      <formula>AX118&lt;0</formula>
    </cfRule>
  </conditionalFormatting>
  <conditionalFormatting sqref="AY126:AY135">
    <cfRule type="expression" dxfId="81" priority="201">
      <formula>IF(AY126="Validar","Rojo","Verde")</formula>
    </cfRule>
    <cfRule type="colorScale" priority="202">
      <colorScale>
        <cfvo type="min"/>
        <cfvo type="max"/>
        <color theme="0"/>
        <color theme="0"/>
      </colorScale>
    </cfRule>
    <cfRule type="expression" priority="203">
      <formula>$F$24</formula>
    </cfRule>
    <cfRule type="expression" dxfId="80" priority="204">
      <formula>AX126&lt;0</formula>
    </cfRule>
  </conditionalFormatting>
  <conditionalFormatting sqref="BA6:BA10">
    <cfRule type="colorScale" priority="298">
      <colorScale>
        <cfvo type="min"/>
        <cfvo type="max"/>
        <color theme="0"/>
        <color theme="0"/>
      </colorScale>
    </cfRule>
    <cfRule type="expression" dxfId="79" priority="300">
      <formula>AZ6&lt;0</formula>
    </cfRule>
  </conditionalFormatting>
  <conditionalFormatting sqref="BA6:BA21">
    <cfRule type="expression" dxfId="78" priority="245">
      <formula>IF(BA6="Validar","Rojo","Verde")</formula>
    </cfRule>
    <cfRule type="expression" priority="247">
      <formula>#REF!</formula>
    </cfRule>
  </conditionalFormatting>
  <conditionalFormatting sqref="BA11">
    <cfRule type="colorScale" priority="254">
      <colorScale>
        <cfvo type="min"/>
        <cfvo type="max"/>
        <color theme="0"/>
        <color theme="0"/>
      </colorScale>
    </cfRule>
    <cfRule type="expression" dxfId="77" priority="256">
      <formula>AZ11&lt;0</formula>
    </cfRule>
  </conditionalFormatting>
  <conditionalFormatting sqref="BA12:BA15">
    <cfRule type="colorScale" priority="294">
      <colorScale>
        <cfvo type="min"/>
        <cfvo type="max"/>
        <color theme="0"/>
        <color theme="0"/>
      </colorScale>
    </cfRule>
    <cfRule type="expression" dxfId="76" priority="296">
      <formula>AZ12&lt;0</formula>
    </cfRule>
  </conditionalFormatting>
  <conditionalFormatting sqref="BA16">
    <cfRule type="colorScale" priority="250">
      <colorScale>
        <cfvo type="min"/>
        <cfvo type="max"/>
        <color theme="0"/>
        <color theme="0"/>
      </colorScale>
    </cfRule>
    <cfRule type="expression" dxfId="75" priority="252">
      <formula>AZ16&lt;0</formula>
    </cfRule>
  </conditionalFormatting>
  <conditionalFormatting sqref="BA17:BA18">
    <cfRule type="colorScale" priority="290">
      <colorScale>
        <cfvo type="min"/>
        <cfvo type="max"/>
        <color theme="0"/>
        <color theme="0"/>
      </colorScale>
    </cfRule>
    <cfRule type="expression" dxfId="74" priority="292">
      <formula>AZ17&lt;0</formula>
    </cfRule>
  </conditionalFormatting>
  <conditionalFormatting sqref="BA19">
    <cfRule type="colorScale" priority="246">
      <colorScale>
        <cfvo type="min"/>
        <cfvo type="max"/>
        <color theme="0"/>
        <color theme="0"/>
      </colorScale>
    </cfRule>
    <cfRule type="expression" dxfId="73" priority="248">
      <formula>AZ19&lt;0</formula>
    </cfRule>
  </conditionalFormatting>
  <conditionalFormatting sqref="BA20:BA21">
    <cfRule type="colorScale" priority="286">
      <colorScale>
        <cfvo type="min"/>
        <cfvo type="max"/>
        <color theme="0"/>
        <color theme="0"/>
      </colorScale>
    </cfRule>
    <cfRule type="expression" dxfId="72" priority="288">
      <formula>AZ20&lt;0</formula>
    </cfRule>
  </conditionalFormatting>
  <conditionalFormatting sqref="BA24">
    <cfRule type="colorScale" priority="242">
      <colorScale>
        <cfvo type="min"/>
        <cfvo type="max"/>
        <color theme="0"/>
        <color theme="0"/>
      </colorScale>
    </cfRule>
    <cfRule type="expression" dxfId="71" priority="244">
      <formula>AZ24&lt;0</formula>
    </cfRule>
  </conditionalFormatting>
  <conditionalFormatting sqref="BA24:BA32">
    <cfRule type="expression" dxfId="70" priority="233">
      <formula>IF(BA24="Validar","Rojo","Verde")</formula>
    </cfRule>
    <cfRule type="expression" priority="235">
      <formula>#REF!</formula>
    </cfRule>
  </conditionalFormatting>
  <conditionalFormatting sqref="BA25">
    <cfRule type="colorScale" priority="282">
      <colorScale>
        <cfvo type="min"/>
        <cfvo type="max"/>
        <color theme="0"/>
        <color theme="0"/>
      </colorScale>
    </cfRule>
    <cfRule type="expression" dxfId="69" priority="284">
      <formula>AZ25&lt;0</formula>
    </cfRule>
  </conditionalFormatting>
  <conditionalFormatting sqref="BA26">
    <cfRule type="colorScale" priority="278">
      <colorScale>
        <cfvo type="min"/>
        <cfvo type="max"/>
        <color theme="0"/>
        <color theme="0"/>
      </colorScale>
    </cfRule>
    <cfRule type="expression" dxfId="68" priority="280">
      <formula>AZ26&lt;0</formula>
    </cfRule>
  </conditionalFormatting>
  <conditionalFormatting sqref="BA27">
    <cfRule type="colorScale" priority="238">
      <colorScale>
        <cfvo type="min"/>
        <cfvo type="max"/>
        <color theme="0"/>
        <color theme="0"/>
      </colorScale>
    </cfRule>
    <cfRule type="expression" dxfId="67" priority="240">
      <formula>AZ27&lt;0</formula>
    </cfRule>
  </conditionalFormatting>
  <conditionalFormatting sqref="BA28">
    <cfRule type="colorScale" priority="274">
      <colorScale>
        <cfvo type="min"/>
        <cfvo type="max"/>
        <color theme="0"/>
        <color theme="0"/>
      </colorScale>
    </cfRule>
    <cfRule type="expression" dxfId="66" priority="276">
      <formula>AZ28&lt;0</formula>
    </cfRule>
  </conditionalFormatting>
  <conditionalFormatting sqref="BA29">
    <cfRule type="colorScale" priority="270">
      <colorScale>
        <cfvo type="min"/>
        <cfvo type="max"/>
        <color theme="0"/>
        <color theme="0"/>
      </colorScale>
    </cfRule>
    <cfRule type="expression" dxfId="65" priority="272">
      <formula>AZ29&lt;0</formula>
    </cfRule>
  </conditionalFormatting>
  <conditionalFormatting sqref="BA30">
    <cfRule type="colorScale" priority="234">
      <colorScale>
        <cfvo type="min"/>
        <cfvo type="max"/>
        <color theme="0"/>
        <color theme="0"/>
      </colorScale>
    </cfRule>
    <cfRule type="expression" dxfId="64" priority="236">
      <formula>AZ30&lt;0</formula>
    </cfRule>
  </conditionalFormatting>
  <conditionalFormatting sqref="BA31">
    <cfRule type="colorScale" priority="266">
      <colorScale>
        <cfvo type="min"/>
        <cfvo type="max"/>
        <color theme="0"/>
        <color theme="0"/>
      </colorScale>
    </cfRule>
    <cfRule type="expression" dxfId="63" priority="268">
      <formula>AZ31&lt;0</formula>
    </cfRule>
  </conditionalFormatting>
  <conditionalFormatting sqref="BA32">
    <cfRule type="colorScale" priority="262">
      <colorScale>
        <cfvo type="min"/>
        <cfvo type="max"/>
        <color theme="0"/>
        <color theme="0"/>
      </colorScale>
    </cfRule>
    <cfRule type="expression" dxfId="62" priority="264">
      <formula>AZ32&lt;0</formula>
    </cfRule>
  </conditionalFormatting>
  <conditionalFormatting sqref="BA40">
    <cfRule type="colorScale" priority="230">
      <colorScale>
        <cfvo type="min"/>
        <cfvo type="max"/>
        <color theme="0"/>
        <color theme="0"/>
      </colorScale>
    </cfRule>
    <cfRule type="expression" priority="231">
      <formula>#REF!</formula>
    </cfRule>
    <cfRule type="expression" dxfId="61" priority="232">
      <formula>AZ40&lt;0</formula>
    </cfRule>
  </conditionalFormatting>
  <conditionalFormatting sqref="BA40:BA107">
    <cfRule type="expression" dxfId="60" priority="209">
      <formula>IF(BA40="Validar","Rojo","Verde")</formula>
    </cfRule>
  </conditionalFormatting>
  <conditionalFormatting sqref="BA41:BA68">
    <cfRule type="colorScale" priority="258">
      <colorScale>
        <cfvo type="min"/>
        <cfvo type="max"/>
        <color theme="0"/>
        <color theme="0"/>
      </colorScale>
    </cfRule>
    <cfRule type="expression" priority="259">
      <formula>$F$20</formula>
    </cfRule>
    <cfRule type="expression" dxfId="59" priority="260">
      <formula>AZ41&lt;0</formula>
    </cfRule>
  </conditionalFormatting>
  <conditionalFormatting sqref="BA69">
    <cfRule type="colorScale" priority="226">
      <colorScale>
        <cfvo type="min"/>
        <cfvo type="max"/>
        <color theme="0"/>
        <color theme="0"/>
      </colorScale>
    </cfRule>
    <cfRule type="expression" priority="227">
      <formula>#REF!</formula>
    </cfRule>
    <cfRule type="expression" dxfId="58" priority="228">
      <formula>AZ69&lt;0</formula>
    </cfRule>
  </conditionalFormatting>
  <conditionalFormatting sqref="BA70:BA82">
    <cfRule type="colorScale" priority="306">
      <colorScale>
        <cfvo type="min"/>
        <cfvo type="max"/>
        <color theme="0"/>
        <color theme="0"/>
      </colorScale>
    </cfRule>
    <cfRule type="expression" priority="307">
      <formula>$F$20</formula>
    </cfRule>
    <cfRule type="expression" dxfId="57" priority="308">
      <formula>AZ70&lt;0</formula>
    </cfRule>
  </conditionalFormatting>
  <conditionalFormatting sqref="BA83 BA92 BA103 BA107">
    <cfRule type="expression" priority="303">
      <formula>$F$24</formula>
    </cfRule>
    <cfRule type="expression" dxfId="56" priority="304">
      <formula>AZ83&lt;0</formula>
    </cfRule>
  </conditionalFormatting>
  <conditionalFormatting sqref="BA84">
    <cfRule type="colorScale" priority="210">
      <colorScale>
        <cfvo type="min"/>
        <cfvo type="max"/>
        <color theme="0"/>
        <color theme="0"/>
      </colorScale>
    </cfRule>
    <cfRule type="expression" priority="211">
      <formula>#REF!</formula>
    </cfRule>
    <cfRule type="expression" dxfId="55" priority="212">
      <formula>AZ84&lt;0</formula>
    </cfRule>
  </conditionalFormatting>
  <conditionalFormatting sqref="BA85:BA91">
    <cfRule type="colorScale" priority="310">
      <colorScale>
        <cfvo type="min"/>
        <cfvo type="max"/>
        <color theme="0"/>
        <color theme="0"/>
      </colorScale>
    </cfRule>
    <cfRule type="expression" priority="311">
      <formula>$F$20</formula>
    </cfRule>
    <cfRule type="expression" dxfId="54" priority="312">
      <formula>AZ85&lt;0</formula>
    </cfRule>
  </conditionalFormatting>
  <conditionalFormatting sqref="BA92 BA83 BA103 BA107">
    <cfRule type="colorScale" priority="302">
      <colorScale>
        <cfvo type="min"/>
        <cfvo type="max"/>
        <color theme="0"/>
        <color theme="0"/>
      </colorScale>
    </cfRule>
  </conditionalFormatting>
  <conditionalFormatting sqref="BA93">
    <cfRule type="colorScale" priority="222">
      <colorScale>
        <cfvo type="min"/>
        <cfvo type="max"/>
        <color theme="0"/>
        <color theme="0"/>
      </colorScale>
    </cfRule>
    <cfRule type="expression" priority="223">
      <formula>#REF!</formula>
    </cfRule>
    <cfRule type="expression" dxfId="53" priority="224">
      <formula>AZ93&lt;0</formula>
    </cfRule>
  </conditionalFormatting>
  <conditionalFormatting sqref="BA94:BA102">
    <cfRule type="colorScale" priority="314">
      <colorScale>
        <cfvo type="min"/>
        <cfvo type="max"/>
        <color theme="0"/>
        <color theme="0"/>
      </colorScale>
    </cfRule>
    <cfRule type="expression" priority="315">
      <formula>$F$20</formula>
    </cfRule>
    <cfRule type="expression" dxfId="52" priority="316">
      <formula>AZ94&lt;0</formula>
    </cfRule>
  </conditionalFormatting>
  <conditionalFormatting sqref="BA104">
    <cfRule type="colorScale" priority="218">
      <colorScale>
        <cfvo type="min"/>
        <cfvo type="max"/>
        <color theme="0"/>
        <color theme="0"/>
      </colorScale>
    </cfRule>
    <cfRule type="expression" priority="219">
      <formula>#REF!</formula>
    </cfRule>
    <cfRule type="expression" dxfId="51" priority="220">
      <formula>AZ104&lt;0</formula>
    </cfRule>
  </conditionalFormatting>
  <conditionalFormatting sqref="BA105:BA106">
    <cfRule type="colorScale" priority="318">
      <colorScale>
        <cfvo type="min"/>
        <cfvo type="max"/>
        <color theme="0"/>
        <color theme="0"/>
      </colorScale>
    </cfRule>
    <cfRule type="expression" priority="319">
      <formula>$F$20</formula>
    </cfRule>
    <cfRule type="expression" dxfId="50" priority="320">
      <formula>AZ105&lt;0</formula>
    </cfRule>
  </conditionalFormatting>
  <conditionalFormatting sqref="BA110">
    <cfRule type="colorScale" priority="322">
      <colorScale>
        <cfvo type="min"/>
        <cfvo type="max"/>
        <color theme="0"/>
        <color theme="0"/>
      </colorScale>
    </cfRule>
    <cfRule type="expression" dxfId="49" priority="324">
      <formula>AZ110&lt;0</formula>
    </cfRule>
  </conditionalFormatting>
  <conditionalFormatting sqref="BA110:BA111">
    <cfRule type="expression" priority="207">
      <formula>$F$20</formula>
    </cfRule>
  </conditionalFormatting>
  <conditionalFormatting sqref="BA111">
    <cfRule type="colorScale" priority="206">
      <colorScale>
        <cfvo type="min"/>
        <cfvo type="max"/>
        <color theme="0"/>
        <color theme="0"/>
      </colorScale>
    </cfRule>
    <cfRule type="expression" dxfId="48" priority="208">
      <formula>AZ111&lt;0</formula>
    </cfRule>
  </conditionalFormatting>
  <conditionalFormatting sqref="BA117:BA123">
    <cfRule type="colorScale" priority="330">
      <colorScale>
        <cfvo type="min"/>
        <cfvo type="max"/>
        <color theme="0"/>
        <color theme="0"/>
      </colorScale>
    </cfRule>
    <cfRule type="expression" priority="331">
      <formula>$F$20</formula>
    </cfRule>
    <cfRule type="expression" dxfId="47" priority="332">
      <formula>AZ117&lt;0</formula>
    </cfRule>
  </conditionalFormatting>
  <conditionalFormatting sqref="BA125">
    <cfRule type="colorScale" priority="214">
      <colorScale>
        <cfvo type="min"/>
        <cfvo type="max"/>
        <color theme="0"/>
        <color theme="0"/>
      </colorScale>
    </cfRule>
    <cfRule type="expression" priority="215">
      <formula>#REF!</formula>
    </cfRule>
    <cfRule type="expression" dxfId="46" priority="216">
      <formula>AZ125&lt;0</formula>
    </cfRule>
  </conditionalFormatting>
  <conditionalFormatting sqref="BA125:BA135">
    <cfRule type="expression" dxfId="45" priority="213">
      <formula>IF(BA125="Validar","Rojo","Verde")</formula>
    </cfRule>
  </conditionalFormatting>
  <conditionalFormatting sqref="BA126:BA132">
    <cfRule type="colorScale" priority="334">
      <colorScale>
        <cfvo type="min"/>
        <cfvo type="max"/>
        <color theme="0"/>
        <color theme="0"/>
      </colorScale>
    </cfRule>
    <cfRule type="expression" dxfId="44" priority="336">
      <formula>AZ126&lt;0</formula>
    </cfRule>
  </conditionalFormatting>
  <conditionalFormatting sqref="BA126:BA134">
    <cfRule type="expression" priority="335">
      <formula>$F$20</formula>
    </cfRule>
  </conditionalFormatting>
  <conditionalFormatting sqref="BA133:BA134">
    <cfRule type="colorScale" priority="338">
      <colorScale>
        <cfvo type="min"/>
        <cfvo type="max"/>
        <color theme="0"/>
        <color theme="0"/>
      </colorScale>
    </cfRule>
    <cfRule type="expression" dxfId="43" priority="340">
      <formula>AZ133&lt;0</formula>
    </cfRule>
  </conditionalFormatting>
  <conditionalFormatting sqref="BA135">
    <cfRule type="colorScale" priority="326">
      <colorScale>
        <cfvo type="min"/>
        <cfvo type="max"/>
        <color theme="0"/>
        <color theme="0"/>
      </colorScale>
    </cfRule>
    <cfRule type="expression" priority="327">
      <formula>$F$24</formula>
    </cfRule>
    <cfRule type="expression" dxfId="42" priority="328">
      <formula>AZ135&lt;0</formula>
    </cfRule>
  </conditionalFormatting>
  <conditionalFormatting sqref="BA110:BB111">
    <cfRule type="expression" dxfId="41" priority="13">
      <formula>IF(BA110="Validar","Rojo","Verde")</formula>
    </cfRule>
  </conditionalFormatting>
  <conditionalFormatting sqref="BA117:BB123">
    <cfRule type="expression" dxfId="40" priority="73">
      <formula>IF(BA117="Validar","Rojo","Verde")</formula>
    </cfRule>
  </conditionalFormatting>
  <conditionalFormatting sqref="BB6">
    <cfRule type="colorScale" priority="110">
      <colorScale>
        <cfvo type="min"/>
        <cfvo type="max"/>
        <color theme="0"/>
        <color theme="0"/>
      </colorScale>
    </cfRule>
    <cfRule type="expression" dxfId="39" priority="112">
      <formula>BA6&lt;0</formula>
    </cfRule>
  </conditionalFormatting>
  <conditionalFormatting sqref="BB6:BB17">
    <cfRule type="expression" dxfId="38" priority="61">
      <formula>IF(BB6="Validar","Rojo","Verde")</formula>
    </cfRule>
    <cfRule type="expression" priority="63">
      <formula>#REF!</formula>
    </cfRule>
  </conditionalFormatting>
  <conditionalFormatting sqref="BB7:BB10">
    <cfRule type="colorScale" priority="126">
      <colorScale>
        <cfvo type="min"/>
        <cfvo type="max"/>
        <color theme="0"/>
        <color theme="0"/>
      </colorScale>
    </cfRule>
    <cfRule type="expression" dxfId="37" priority="128">
      <formula>BA7&lt;0</formula>
    </cfRule>
  </conditionalFormatting>
  <conditionalFormatting sqref="BB11">
    <cfRule type="colorScale" priority="66">
      <colorScale>
        <cfvo type="min"/>
        <cfvo type="max"/>
        <color theme="0"/>
        <color theme="0"/>
      </colorScale>
    </cfRule>
    <cfRule type="expression" dxfId="36" priority="68">
      <formula>BA11&lt;0</formula>
    </cfRule>
  </conditionalFormatting>
  <conditionalFormatting sqref="BB12:BB15">
    <cfRule type="colorScale" priority="122">
      <colorScale>
        <cfvo type="min"/>
        <cfvo type="max"/>
        <color theme="0"/>
        <color theme="0"/>
      </colorScale>
    </cfRule>
    <cfRule type="expression" dxfId="35" priority="124">
      <formula>BA12&lt;0</formula>
    </cfRule>
  </conditionalFormatting>
  <conditionalFormatting sqref="BB16">
    <cfRule type="colorScale" priority="62">
      <colorScale>
        <cfvo type="min"/>
        <cfvo type="max"/>
        <color theme="0"/>
        <color theme="0"/>
      </colorScale>
    </cfRule>
    <cfRule type="expression" dxfId="34" priority="64">
      <formula>BA16&lt;0</formula>
    </cfRule>
  </conditionalFormatting>
  <conditionalFormatting sqref="BB17">
    <cfRule type="colorScale" priority="118">
      <colorScale>
        <cfvo type="min"/>
        <cfvo type="max"/>
        <color theme="0"/>
        <color theme="0"/>
      </colorScale>
    </cfRule>
    <cfRule type="expression" dxfId="33" priority="120">
      <formula>BA17&lt;0</formula>
    </cfRule>
  </conditionalFormatting>
  <conditionalFormatting sqref="BB19">
    <cfRule type="colorScale" priority="58">
      <colorScale>
        <cfvo type="min"/>
        <cfvo type="max"/>
        <color theme="0"/>
        <color theme="0"/>
      </colorScale>
    </cfRule>
    <cfRule type="expression" dxfId="32" priority="60">
      <formula>BA19&lt;0</formula>
    </cfRule>
  </conditionalFormatting>
  <conditionalFormatting sqref="BB19:BB20">
    <cfRule type="expression" dxfId="31" priority="57">
      <formula>IF(BB19="Validar","Rojo","Verde")</formula>
    </cfRule>
    <cfRule type="expression" priority="59">
      <formula>#REF!</formula>
    </cfRule>
  </conditionalFormatting>
  <conditionalFormatting sqref="BB20">
    <cfRule type="colorScale" priority="114">
      <colorScale>
        <cfvo type="min"/>
        <cfvo type="max"/>
        <color theme="0"/>
        <color theme="0"/>
      </colorScale>
    </cfRule>
    <cfRule type="expression" dxfId="30" priority="116">
      <formula>BA20&lt;0</formula>
    </cfRule>
  </conditionalFormatting>
  <conditionalFormatting sqref="BB24">
    <cfRule type="colorScale" priority="54">
      <colorScale>
        <cfvo type="min"/>
        <cfvo type="max"/>
        <color theme="0"/>
        <color theme="0"/>
      </colorScale>
    </cfRule>
    <cfRule type="expression" dxfId="29" priority="56">
      <formula>BA24&lt;0</formula>
    </cfRule>
  </conditionalFormatting>
  <conditionalFormatting sqref="BB24:BB25">
    <cfRule type="expression" dxfId="28" priority="53">
      <formula>IF(BB24="Validar","Rojo","Verde")</formula>
    </cfRule>
    <cfRule type="expression" priority="55">
      <formula>#REF!</formula>
    </cfRule>
  </conditionalFormatting>
  <conditionalFormatting sqref="BB25">
    <cfRule type="colorScale" priority="106">
      <colorScale>
        <cfvo type="min"/>
        <cfvo type="max"/>
        <color theme="0"/>
        <color theme="0"/>
      </colorScale>
    </cfRule>
    <cfRule type="expression" dxfId="27" priority="108">
      <formula>BA25&lt;0</formula>
    </cfRule>
  </conditionalFormatting>
  <conditionalFormatting sqref="BB27">
    <cfRule type="colorScale" priority="50">
      <colorScale>
        <cfvo type="min"/>
        <cfvo type="max"/>
        <color theme="0"/>
        <color theme="0"/>
      </colorScale>
    </cfRule>
    <cfRule type="expression" dxfId="26" priority="52">
      <formula>BA27&lt;0</formula>
    </cfRule>
  </conditionalFormatting>
  <conditionalFormatting sqref="BB27:BB28">
    <cfRule type="expression" dxfId="25" priority="49">
      <formula>IF(BB27="Validar","Rojo","Verde")</formula>
    </cfRule>
    <cfRule type="expression" priority="51">
      <formula>#REF!</formula>
    </cfRule>
  </conditionalFormatting>
  <conditionalFormatting sqref="BB28">
    <cfRule type="colorScale" priority="102">
      <colorScale>
        <cfvo type="min"/>
        <cfvo type="max"/>
        <color theme="0"/>
        <color theme="0"/>
      </colorScale>
    </cfRule>
    <cfRule type="expression" dxfId="24" priority="104">
      <formula>BA28&lt;0</formula>
    </cfRule>
  </conditionalFormatting>
  <conditionalFormatting sqref="BB30">
    <cfRule type="colorScale" priority="46">
      <colorScale>
        <cfvo type="min"/>
        <cfvo type="max"/>
        <color theme="0"/>
        <color theme="0"/>
      </colorScale>
    </cfRule>
    <cfRule type="expression" dxfId="23" priority="48">
      <formula>BA30&lt;0</formula>
    </cfRule>
  </conditionalFormatting>
  <conditionalFormatting sqref="BB30:BB31">
    <cfRule type="expression" dxfId="22" priority="45">
      <formula>IF(BB30="Validar","Rojo","Verde")</formula>
    </cfRule>
    <cfRule type="expression" priority="47">
      <formula>#REF!</formula>
    </cfRule>
  </conditionalFormatting>
  <conditionalFormatting sqref="BB31">
    <cfRule type="colorScale" priority="98">
      <colorScale>
        <cfvo type="min"/>
        <cfvo type="max"/>
        <color theme="0"/>
        <color theme="0"/>
      </colorScale>
    </cfRule>
    <cfRule type="expression" dxfId="21" priority="100">
      <formula>BA31&lt;0</formula>
    </cfRule>
  </conditionalFormatting>
  <conditionalFormatting sqref="BB40">
    <cfRule type="colorScale" priority="42">
      <colorScale>
        <cfvo type="min"/>
        <cfvo type="max"/>
        <color theme="0"/>
        <color theme="0"/>
      </colorScale>
    </cfRule>
    <cfRule type="expression" dxfId="20" priority="44">
      <formula>BA40&lt;0</formula>
    </cfRule>
  </conditionalFormatting>
  <conditionalFormatting sqref="BB40:BB67">
    <cfRule type="expression" dxfId="19" priority="41">
      <formula>IF(BB40="Validar","Rojo","Verde")</formula>
    </cfRule>
    <cfRule type="expression" priority="43">
      <formula>#REF!</formula>
    </cfRule>
  </conditionalFormatting>
  <conditionalFormatting sqref="BB41:BB67">
    <cfRule type="colorScale" priority="94">
      <colorScale>
        <cfvo type="min"/>
        <cfvo type="max"/>
        <color theme="0"/>
        <color theme="0"/>
      </colorScale>
    </cfRule>
    <cfRule type="expression" dxfId="18" priority="96">
      <formula>BA41&lt;0</formula>
    </cfRule>
  </conditionalFormatting>
  <conditionalFormatting sqref="BB69">
    <cfRule type="colorScale" priority="38">
      <colorScale>
        <cfvo type="min"/>
        <cfvo type="max"/>
        <color theme="0"/>
        <color theme="0"/>
      </colorScale>
    </cfRule>
    <cfRule type="expression" dxfId="17" priority="40">
      <formula>BA69&lt;0</formula>
    </cfRule>
  </conditionalFormatting>
  <conditionalFormatting sqref="BB69:BB82">
    <cfRule type="expression" dxfId="16" priority="37">
      <formula>IF(BB69="Validar","Rojo","Verde")</formula>
    </cfRule>
    <cfRule type="expression" priority="39">
      <formula>#REF!</formula>
    </cfRule>
  </conditionalFormatting>
  <conditionalFormatting sqref="BB70:BB82">
    <cfRule type="colorScale" priority="130">
      <colorScale>
        <cfvo type="min"/>
        <cfvo type="max"/>
        <color theme="0"/>
        <color theme="0"/>
      </colorScale>
    </cfRule>
    <cfRule type="expression" dxfId="15" priority="132">
      <formula>BA70&lt;0</formula>
    </cfRule>
  </conditionalFormatting>
  <conditionalFormatting sqref="BB84">
    <cfRule type="colorScale" priority="21">
      <colorScale>
        <cfvo type="min"/>
        <cfvo type="max"/>
        <color theme="0"/>
        <color theme="0"/>
      </colorScale>
    </cfRule>
    <cfRule type="expression" dxfId="14" priority="23">
      <formula>BA84&lt;0</formula>
    </cfRule>
  </conditionalFormatting>
  <conditionalFormatting sqref="BB84:BB91">
    <cfRule type="expression" dxfId="13" priority="20">
      <formula>IF(BB84="Validar","Rojo","Verde")</formula>
    </cfRule>
    <cfRule type="expression" priority="22">
      <formula>#REF!</formula>
    </cfRule>
  </conditionalFormatting>
  <conditionalFormatting sqref="BB85:BB91">
    <cfRule type="colorScale" priority="90">
      <colorScale>
        <cfvo type="min"/>
        <cfvo type="max"/>
        <color theme="0"/>
        <color theme="0"/>
      </colorScale>
    </cfRule>
    <cfRule type="expression" dxfId="12" priority="92">
      <formula>BA85&lt;0</formula>
    </cfRule>
  </conditionalFormatting>
  <conditionalFormatting sqref="BB93">
    <cfRule type="colorScale" priority="34">
      <colorScale>
        <cfvo type="min"/>
        <cfvo type="max"/>
        <color theme="0"/>
        <color theme="0"/>
      </colorScale>
    </cfRule>
    <cfRule type="expression" dxfId="11" priority="36">
      <formula>BA93&lt;0</formula>
    </cfRule>
  </conditionalFormatting>
  <conditionalFormatting sqref="BB93:BB102">
    <cfRule type="expression" dxfId="10" priority="33">
      <formula>IF(BB93="Validar","Rojo","Verde")</formula>
    </cfRule>
    <cfRule type="expression" priority="35">
      <formula>#REF!</formula>
    </cfRule>
  </conditionalFormatting>
  <conditionalFormatting sqref="BB94:BB102">
    <cfRule type="colorScale" priority="86">
      <colorScale>
        <cfvo type="min"/>
        <cfvo type="max"/>
        <color theme="0"/>
        <color theme="0"/>
      </colorScale>
    </cfRule>
    <cfRule type="expression" dxfId="9" priority="88">
      <formula>BA94&lt;0</formula>
    </cfRule>
  </conditionalFormatting>
  <conditionalFormatting sqref="BB104">
    <cfRule type="colorScale" priority="30">
      <colorScale>
        <cfvo type="min"/>
        <cfvo type="max"/>
        <color theme="0"/>
        <color theme="0"/>
      </colorScale>
    </cfRule>
    <cfRule type="expression" dxfId="8" priority="32">
      <formula>BA104&lt;0</formula>
    </cfRule>
  </conditionalFormatting>
  <conditionalFormatting sqref="BB104:BB106">
    <cfRule type="expression" dxfId="7" priority="29">
      <formula>IF(BB104="Validar","Rojo","Verde")</formula>
    </cfRule>
    <cfRule type="expression" priority="31">
      <formula>#REF!</formula>
    </cfRule>
  </conditionalFormatting>
  <conditionalFormatting sqref="BB105:BB106">
    <cfRule type="colorScale" priority="82">
      <colorScale>
        <cfvo type="min"/>
        <cfvo type="max"/>
        <color theme="0"/>
        <color theme="0"/>
      </colorScale>
    </cfRule>
    <cfRule type="expression" dxfId="6" priority="84">
      <formula>BA105&lt;0</formula>
    </cfRule>
  </conditionalFormatting>
  <conditionalFormatting sqref="BB110">
    <cfRule type="colorScale" priority="78">
      <colorScale>
        <cfvo type="min"/>
        <cfvo type="max"/>
        <color theme="0"/>
        <color theme="0"/>
      </colorScale>
    </cfRule>
    <cfRule type="expression" dxfId="5" priority="80">
      <formula>BA110&lt;0</formula>
    </cfRule>
  </conditionalFormatting>
  <conditionalFormatting sqref="BB110:BB111">
    <cfRule type="expression" priority="15">
      <formula>#REF!</formula>
    </cfRule>
  </conditionalFormatting>
  <conditionalFormatting sqref="BB111">
    <cfRule type="colorScale" priority="14">
      <colorScale>
        <cfvo type="min"/>
        <cfvo type="max"/>
        <color theme="0"/>
        <color theme="0"/>
      </colorScale>
    </cfRule>
    <cfRule type="expression" dxfId="4" priority="16">
      <formula>BA111&lt;0</formula>
    </cfRule>
  </conditionalFormatting>
  <conditionalFormatting sqref="BB117:BB123">
    <cfRule type="colorScale" priority="74">
      <colorScale>
        <cfvo type="min"/>
        <cfvo type="max"/>
        <color theme="0"/>
        <color theme="0"/>
      </colorScale>
    </cfRule>
    <cfRule type="expression" priority="75">
      <formula>#REF!</formula>
    </cfRule>
    <cfRule type="expression" dxfId="3" priority="76">
      <formula>BA117&lt;0</formula>
    </cfRule>
  </conditionalFormatting>
  <conditionalFormatting sqref="BB125">
    <cfRule type="colorScale" priority="26">
      <colorScale>
        <cfvo type="min"/>
        <cfvo type="max"/>
        <color theme="0"/>
        <color theme="0"/>
      </colorScale>
    </cfRule>
    <cfRule type="expression" dxfId="2" priority="28">
      <formula>BA125&lt;0</formula>
    </cfRule>
  </conditionalFormatting>
  <conditionalFormatting sqref="BB125:BB134">
    <cfRule type="expression" dxfId="1" priority="25">
      <formula>IF(BB125="Validar","Rojo","Verde")</formula>
    </cfRule>
    <cfRule type="expression" priority="27">
      <formula>#REF!</formula>
    </cfRule>
  </conditionalFormatting>
  <conditionalFormatting sqref="BB126:BB134">
    <cfRule type="colorScale" priority="70">
      <colorScale>
        <cfvo type="min"/>
        <cfvo type="max"/>
        <color theme="0"/>
        <color theme="0"/>
      </colorScale>
    </cfRule>
    <cfRule type="expression" dxfId="0" priority="72">
      <formula>BA126&lt;0</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2584" id="{1FB70EB2-A215-4A07-AD36-6FC2FE28D0E0}">
            <x14:iconSet iconSet="3Triangles">
              <x14:cfvo type="percent">
                <xm:f>0</xm:f>
              </x14:cfvo>
              <x14:cfvo type="percent">
                <xm:f>0</xm:f>
              </x14:cfvo>
              <x14:cfvo type="percent">
                <xm:f>1</xm:f>
              </x14:cfvo>
            </x14:iconSet>
          </x14:cfRule>
          <xm:sqref>K4</xm:sqref>
        </x14:conditionalFormatting>
        <x14:conditionalFormatting xmlns:xm="http://schemas.microsoft.com/office/excel/2006/main">
          <x14:cfRule type="iconSet" priority="2583" id="{F75A1843-AD92-464E-B7F1-BE8EC50DC608}">
            <x14:iconSet iconSet="3Triangles">
              <x14:cfvo type="percent">
                <xm:f>0</xm:f>
              </x14:cfvo>
              <x14:cfvo type="num">
                <xm:f>0</xm:f>
              </x14:cfvo>
              <x14:cfvo type="num" gte="0">
                <xm:f>0</xm:f>
              </x14:cfvo>
            </x14:iconSet>
          </x14:cfRule>
          <xm:sqref>K5:K83 K85:K108 K110 K113:K139</xm:sqref>
        </x14:conditionalFormatting>
        <x14:conditionalFormatting xmlns:xm="http://schemas.microsoft.com/office/excel/2006/main">
          <x14:cfRule type="iconSet" priority="2549" id="{19F91168-F639-4E2C-B256-7BAEF3EA394F}">
            <x14:iconSet iconSet="3Triangles">
              <x14:cfvo type="percent">
                <xm:f>0</xm:f>
              </x14:cfvo>
              <x14:cfvo type="num">
                <xm:f>0</xm:f>
              </x14:cfvo>
              <x14:cfvo type="num" gte="0">
                <xm:f>0</xm:f>
              </x14:cfvo>
            </x14:iconSet>
          </x14:cfRule>
          <xm:sqref>K84</xm:sqref>
        </x14:conditionalFormatting>
        <x14:conditionalFormatting xmlns:xm="http://schemas.microsoft.com/office/excel/2006/main">
          <x14:cfRule type="iconSet" priority="2543" id="{D6C878E9-A6D7-4976-A6BD-0E67768D9AAA}">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2483" id="{8D5C1B68-CBC3-40AD-8286-F6D308B58E3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2541" id="{D7497456-B220-4DEE-9E8B-89E7C990FCE5}">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11" id="{5645FBC8-12EF-41DF-8331-5917A396BFCF}">
            <x14:iconSet iconSet="3Triangles">
              <x14:cfvo type="percent">
                <xm:f>0</xm:f>
              </x14:cfvo>
              <x14:cfvo type="num">
                <xm:f>0</xm:f>
              </x14:cfvo>
              <x14:cfvo type="num" gte="0">
                <xm:f>0</xm:f>
              </x14:cfvo>
            </x14:iconSet>
          </x14:cfRule>
          <xm:sqref>K142</xm:sqref>
        </x14:conditionalFormatting>
        <x14:conditionalFormatting xmlns:xm="http://schemas.microsoft.com/office/excel/2006/main">
          <x14:cfRule type="iconSet" priority="2582" id="{62927FCE-6BFD-4B12-A683-9A34707B9FD4}">
            <x14:iconSet iconSet="3Triangles">
              <x14:cfvo type="percent">
                <xm:f>0</xm:f>
              </x14:cfvo>
              <x14:cfvo type="num">
                <xm:f>0</xm:f>
              </x14:cfvo>
              <x14:cfvo type="num" gte="0">
                <xm:f>0</xm:f>
              </x14:cfvo>
            </x14:iconSet>
          </x14:cfRule>
          <xm:sqref>R5:R83 R85:R108 R110 R113:R139</xm:sqref>
        </x14:conditionalFormatting>
        <x14:conditionalFormatting xmlns:xm="http://schemas.microsoft.com/office/excel/2006/main">
          <x14:cfRule type="iconSet" priority="2544" id="{60AF9B39-D438-4258-9B99-2375FB3E0E8D}">
            <x14:iconSet iconSet="3Triangles">
              <x14:cfvo type="percent">
                <xm:f>0</xm:f>
              </x14:cfvo>
              <x14:cfvo type="num">
                <xm:f>0</xm:f>
              </x14:cfvo>
              <x14:cfvo type="num" gte="0">
                <xm:f>0</xm:f>
              </x14:cfvo>
            </x14:iconSet>
          </x14:cfRule>
          <xm:sqref>R84</xm:sqref>
        </x14:conditionalFormatting>
        <x14:conditionalFormatting xmlns:xm="http://schemas.microsoft.com/office/excel/2006/main">
          <x14:cfRule type="iconSet" priority="2542" id="{192EB907-AF9D-4B90-A4D8-849E3AB0BE05}">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2478" id="{F60F40F9-9918-437B-BBB9-6B3957419EB8}">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2540" id="{A8AC0F0F-B26B-459D-82CA-2A1696A439CE}">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10" id="{F7507B83-F3EC-4ED3-ABAB-901DA8678654}">
            <x14:iconSet iconSet="3Triangles">
              <x14:cfvo type="percent">
                <xm:f>0</xm:f>
              </x14:cfvo>
              <x14:cfvo type="num">
                <xm:f>0</xm:f>
              </x14:cfvo>
              <x14:cfvo type="num" gte="0">
                <xm:f>0</xm:f>
              </x14:cfvo>
            </x14:iconSet>
          </x14:cfRule>
          <xm:sqref>R142</xm:sqref>
        </x14:conditionalFormatting>
        <x14:conditionalFormatting xmlns:xm="http://schemas.microsoft.com/office/excel/2006/main">
          <x14:cfRule type="iconSet" priority="610" id="{C936E146-1968-4C4C-BDB1-E3F5AC710AD7}">
            <x14:iconSet iconSet="3Triangles">
              <x14:cfvo type="percent">
                <xm:f>0</xm:f>
              </x14:cfvo>
              <x14:cfvo type="num">
                <xm:f>0</xm:f>
              </x14:cfvo>
              <x14:cfvo type="num" gte="0">
                <xm:f>0</xm:f>
              </x14:cfvo>
            </x14:iconSet>
          </x14:cfRule>
          <xm:sqref>X5:X83 X85:X108 X110 X113:X139</xm:sqref>
        </x14:conditionalFormatting>
        <x14:conditionalFormatting xmlns:xm="http://schemas.microsoft.com/office/excel/2006/main">
          <x14:cfRule type="iconSet" priority="605" id="{F4DBE04E-8352-474D-95A7-B410B455D310}">
            <x14:iconSet iconSet="3Triangles">
              <x14:cfvo type="percent">
                <xm:f>0</xm:f>
              </x14:cfvo>
              <x14:cfvo type="num">
                <xm:f>0</xm:f>
              </x14:cfvo>
              <x14:cfvo type="num" gte="0">
                <xm:f>0</xm:f>
              </x14:cfvo>
            </x14:iconSet>
          </x14:cfRule>
          <xm:sqref>X84</xm:sqref>
        </x14:conditionalFormatting>
        <x14:conditionalFormatting xmlns:xm="http://schemas.microsoft.com/office/excel/2006/main">
          <x14:cfRule type="iconSet" priority="604" id="{087F39AC-D20A-45BB-B5B1-A66EC8DAAD34}">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98" id="{C29197D8-5834-4EA8-AC06-D5D5109FB79C}">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603" id="{1831203F-5C50-4A29-A9A8-C225F2E3F0BC}">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6" id="{86E69C1D-951A-4C1C-85E9-F49F30AC717F}">
            <x14:iconSet iconSet="3Triangles">
              <x14:cfvo type="percent">
                <xm:f>0</xm:f>
              </x14:cfvo>
              <x14:cfvo type="num">
                <xm:f>0</xm:f>
              </x14:cfvo>
              <x14:cfvo type="num" gte="0">
                <xm:f>0</xm:f>
              </x14:cfvo>
            </x14:iconSet>
          </x14:cfRule>
          <xm:sqref>X142</xm:sqref>
        </x14:conditionalFormatting>
        <x14:conditionalFormatting xmlns:xm="http://schemas.microsoft.com/office/excel/2006/main">
          <x14:cfRule type="iconSet" priority="1949" id="{86EA67E6-244C-4B16-96E2-3FC457A02FBB}">
            <x14:iconSet iconSet="3Triangles">
              <x14:cfvo type="percent">
                <xm:f>0</xm:f>
              </x14:cfvo>
              <x14:cfvo type="num">
                <xm:f>0</xm:f>
              </x14:cfvo>
              <x14:cfvo type="num" gte="0">
                <xm:f>0</xm:f>
              </x14:cfvo>
            </x14:iconSet>
          </x14:cfRule>
          <xm:sqref>AB5:AB83 AB85:AB108 AB110 AB113:AB139</xm:sqref>
        </x14:conditionalFormatting>
        <x14:conditionalFormatting xmlns:xm="http://schemas.microsoft.com/office/excel/2006/main">
          <x14:cfRule type="iconSet" priority="1944" id="{6B4C8C53-D3CC-41A2-960E-E2CDA98E32A5}">
            <x14:iconSet iconSet="3Triangles">
              <x14:cfvo type="percent">
                <xm:f>0</xm:f>
              </x14:cfvo>
              <x14:cfvo type="num">
                <xm:f>0</xm:f>
              </x14:cfvo>
              <x14:cfvo type="num" gte="0">
                <xm:f>0</xm:f>
              </x14:cfvo>
            </x14:iconSet>
          </x14:cfRule>
          <xm:sqref>AB84</xm:sqref>
        </x14:conditionalFormatting>
        <x14:conditionalFormatting xmlns:xm="http://schemas.microsoft.com/office/excel/2006/main">
          <x14:cfRule type="iconSet" priority="1943" id="{A8D31EFA-32FE-4833-AA39-46F3E0F1A1D2}">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1937" id="{A738FE9B-16FA-41CC-8678-5DCA715C7DA3}">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1942" id="{9D586D27-8784-4409-8025-78A476FC7476}">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9" id="{5B26AEDB-B96A-4C5F-856F-938EE108F2D0}">
            <x14:iconSet iconSet="3Triangles">
              <x14:cfvo type="percent">
                <xm:f>0</xm:f>
              </x14:cfvo>
              <x14:cfvo type="num">
                <xm:f>0</xm:f>
              </x14:cfvo>
              <x14:cfvo type="num" gte="0">
                <xm:f>0</xm:f>
              </x14:cfvo>
            </x14:iconSet>
          </x14:cfRule>
          <xm:sqref>AB142</xm:sqref>
        </x14:conditionalFormatting>
        <x14:conditionalFormatting xmlns:xm="http://schemas.microsoft.com/office/excel/2006/main">
          <x14:cfRule type="iconSet" priority="1408" id="{88177A6B-C182-4E84-9294-2ED6B506D650}">
            <x14:iconSet iconSet="3Triangles">
              <x14:cfvo type="percent">
                <xm:f>0</xm:f>
              </x14:cfvo>
              <x14:cfvo type="num">
                <xm:f>0</xm:f>
              </x14:cfvo>
              <x14:cfvo type="num" gte="0">
                <xm:f>0</xm:f>
              </x14:cfvo>
            </x14:iconSet>
          </x14:cfRule>
          <xm:sqref>AI5:AI83 AI85:AI108 AI110 AI113:AI139</xm:sqref>
        </x14:conditionalFormatting>
        <x14:conditionalFormatting xmlns:xm="http://schemas.microsoft.com/office/excel/2006/main">
          <x14:cfRule type="iconSet" priority="1403" id="{5B4D055F-0851-4820-A116-66C125BD920B}">
            <x14:iconSet iconSet="3Triangles">
              <x14:cfvo type="percent">
                <xm:f>0</xm:f>
              </x14:cfvo>
              <x14:cfvo type="num">
                <xm:f>0</xm:f>
              </x14:cfvo>
              <x14:cfvo type="num" gte="0">
                <xm:f>0</xm:f>
              </x14:cfvo>
            </x14:iconSet>
          </x14:cfRule>
          <xm:sqref>AI84</xm:sqref>
        </x14:conditionalFormatting>
        <x14:conditionalFormatting xmlns:xm="http://schemas.microsoft.com/office/excel/2006/main">
          <x14:cfRule type="iconSet" priority="1402" id="{4DF109BC-E90F-4224-8DEF-B9A01CCD97AF}">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1396" id="{AFCD99A3-497A-459E-BF10-3BB8A38301F9}">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1401" id="{ACA941FB-25AB-4846-8C75-A6221DAAE2AE}">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8" id="{BC4FFB16-7037-416D-BF61-D374C6B885C0}">
            <x14:iconSet iconSet="3Triangles">
              <x14:cfvo type="percent">
                <xm:f>0</xm:f>
              </x14:cfvo>
              <x14:cfvo type="num">
                <xm:f>0</xm:f>
              </x14:cfvo>
              <x14:cfvo type="num" gte="0">
                <xm:f>0</xm:f>
              </x14:cfvo>
            </x14:iconSet>
          </x14:cfRule>
          <xm:sqref>AI142</xm:sqref>
        </x14:conditionalFormatting>
        <x14:conditionalFormatting xmlns:xm="http://schemas.microsoft.com/office/excel/2006/main">
          <x14:cfRule type="iconSet" priority="867" id="{87D2F7D2-BF58-4B42-90A9-7904FEE3D160}">
            <x14:iconSet iconSet="3Triangles">
              <x14:cfvo type="percent">
                <xm:f>0</xm:f>
              </x14:cfvo>
              <x14:cfvo type="num">
                <xm:f>0</xm:f>
              </x14:cfvo>
              <x14:cfvo type="num" gte="0">
                <xm:f>0</xm:f>
              </x14:cfvo>
            </x14:iconSet>
          </x14:cfRule>
          <xm:sqref>AP5:AP83 AP85:AP108 AP110 AP113:AP139</xm:sqref>
        </x14:conditionalFormatting>
        <x14:conditionalFormatting xmlns:xm="http://schemas.microsoft.com/office/excel/2006/main">
          <x14:cfRule type="iconSet" priority="862" id="{EE07C9C5-AC86-46B3-9E9C-04BC8EAA7749}">
            <x14:iconSet iconSet="3Triangles">
              <x14:cfvo type="percent">
                <xm:f>0</xm:f>
              </x14:cfvo>
              <x14:cfvo type="num">
                <xm:f>0</xm:f>
              </x14:cfvo>
              <x14:cfvo type="num" gte="0">
                <xm:f>0</xm:f>
              </x14:cfvo>
            </x14:iconSet>
          </x14:cfRule>
          <xm:sqref>AP84</xm:sqref>
        </x14:conditionalFormatting>
        <x14:conditionalFormatting xmlns:xm="http://schemas.microsoft.com/office/excel/2006/main">
          <x14:cfRule type="iconSet" priority="861" id="{228EB864-2BDF-405E-845B-CC350E19BEBF}">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855" id="{F8466279-B025-4683-B1E7-8D3EE6CB41B8}">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860" id="{69605168-3A32-4393-A6F4-7EFEBD7436B3}">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7" id="{7A6BD8B3-A7DE-4CB8-9E15-B77A412295BC}">
            <x14:iconSet iconSet="3Triangles">
              <x14:cfvo type="percent">
                <xm:f>0</xm:f>
              </x14:cfvo>
              <x14:cfvo type="num">
                <xm:f>0</xm:f>
              </x14:cfvo>
              <x14:cfvo type="num" gte="0">
                <xm:f>0</xm:f>
              </x14:cfvo>
            </x14:iconSet>
          </x14:cfRule>
          <xm:sqref>AP142</xm:sqref>
        </x14:conditionalFormatting>
        <x14:conditionalFormatting xmlns:xm="http://schemas.microsoft.com/office/excel/2006/main">
          <x14:cfRule type="iconSet" priority="489" id="{1EC16356-161B-4A90-831C-7DD8C4418F39}">
            <x14:iconSet iconSet="3Triangles">
              <x14:cfvo type="percent">
                <xm:f>0</xm:f>
              </x14:cfvo>
              <x14:cfvo type="num">
                <xm:f>0</xm:f>
              </x14:cfvo>
              <x14:cfvo type="num" gte="0">
                <xm:f>0</xm:f>
              </x14:cfvo>
            </x14:iconSet>
          </x14:cfRule>
          <xm:sqref>AV5:AV83 AV85:AV108 AV110 AV113:AV139</xm:sqref>
        </x14:conditionalFormatting>
        <x14:conditionalFormatting xmlns:xm="http://schemas.microsoft.com/office/excel/2006/main">
          <x14:cfRule type="iconSet" priority="484" id="{0E9C15CA-B903-47CC-AEC4-A4A1CB84D87C}">
            <x14:iconSet iconSet="3Triangles">
              <x14:cfvo type="percent">
                <xm:f>0</xm:f>
              </x14:cfvo>
              <x14:cfvo type="num">
                <xm:f>0</xm:f>
              </x14:cfvo>
              <x14:cfvo type="num" gte="0">
                <xm:f>0</xm:f>
              </x14:cfvo>
            </x14:iconSet>
          </x14:cfRule>
          <xm:sqref>AV84</xm:sqref>
        </x14:conditionalFormatting>
        <x14:conditionalFormatting xmlns:xm="http://schemas.microsoft.com/office/excel/2006/main">
          <x14:cfRule type="iconSet" priority="483" id="{C6ED7719-EBF7-4A84-864F-91A2AAD24506}">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477" id="{6D17E024-DA5C-4F8D-B4AD-A5D9710C7058}">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482" id="{51E15331-92E4-451D-AED0-C8BC4DBB69DA}">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 id="{B849785A-24E6-4C39-9A34-E28B46F8DEA5}">
            <x14:iconSet iconSet="3Triangles">
              <x14:cfvo type="percent">
                <xm:f>0</xm:f>
              </x14:cfvo>
              <x14:cfvo type="num">
                <xm:f>0</xm:f>
              </x14:cfvo>
              <x14:cfvo type="num" gte="0">
                <xm:f>0</xm:f>
              </x14:cfvo>
            </x14:iconSet>
          </x14:cfRule>
          <xm:sqref>AV142</xm:sqref>
        </x14:conditionalFormatting>
        <x14:conditionalFormatting xmlns:xm="http://schemas.microsoft.com/office/excel/2006/main">
          <x14:cfRule type="iconSet" priority="24" id="{B8E04039-2B14-4B44-AED7-B844ACDC7553}">
            <x14:iconSet iconSet="3Triangles">
              <x14:cfvo type="percent">
                <xm:f>0</xm:f>
              </x14:cfvo>
              <x14:cfvo type="num">
                <xm:f>0</xm:f>
              </x14:cfvo>
              <x14:cfvo type="num" gte="0">
                <xm:f>0</xm:f>
              </x14:cfvo>
            </x14:iconSet>
          </x14:cfRule>
          <xm:sqref>BB5:BB83 BB85:BB108 BB110 BB113:BB139</xm:sqref>
        </x14:conditionalFormatting>
        <x14:conditionalFormatting xmlns:xm="http://schemas.microsoft.com/office/excel/2006/main">
          <x14:cfRule type="iconSet" priority="19" id="{F1663DDA-3D64-4856-8D56-272AD1FB0DCD}">
            <x14:iconSet iconSet="3Triangles">
              <x14:cfvo type="percent">
                <xm:f>0</xm:f>
              </x14:cfvo>
              <x14:cfvo type="num">
                <xm:f>0</xm:f>
              </x14:cfvo>
              <x14:cfvo type="num" gte="0">
                <xm:f>0</xm:f>
              </x14:cfvo>
            </x14:iconSet>
          </x14:cfRule>
          <xm:sqref>BB84</xm:sqref>
        </x14:conditionalFormatting>
        <x14:conditionalFormatting xmlns:xm="http://schemas.microsoft.com/office/excel/2006/main">
          <x14:cfRule type="iconSet" priority="18" id="{ACF8FC60-DC93-40EB-880D-44AEBE24BCD6}">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12" id="{C1142542-7530-48BC-BACA-6BCC68F7B6B6}">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17" id="{053BE780-5EF0-40B8-BA63-A439FD6B2D57}">
            <x14:iconSet iconSet="3Triangles">
              <x14:cfvo type="percent">
                <xm:f>0</xm:f>
              </x14:cfvo>
              <x14:cfvo type="num">
                <xm:f>0</xm:f>
              </x14:cfvo>
              <x14:cfvo type="num" gte="0">
                <xm:f>0</xm:f>
              </x14:cfvo>
            </x14:iconSet>
          </x14:cfRule>
          <xm:sqref>BB112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ESF ULTRAX</vt:lpstr>
      <vt:lpstr> EERR ULTRAX</vt:lpstr>
      <vt:lpstr>N EERR ULTRAX</vt:lpstr>
      <vt:lpstr>N ESF ULTRAX</vt:lpstr>
      <vt:lpstr>EERR RODEO</vt:lpstr>
      <vt:lpstr>N EERR RODEO</vt:lpstr>
      <vt:lpstr>EERR PIEDEM</vt:lpstr>
      <vt:lpstr>N EERR PIEDEM</vt:lpstr>
      <vt:lpstr>EERR TERRA</vt:lpstr>
      <vt:lpstr>N EERR TERRA</vt:lpstr>
      <vt:lpstr>EERR UCAFE</vt:lpstr>
      <vt:lpstr>N EERR UCAFE</vt:lpstr>
      <vt:lpstr>EERR BARINAS</vt:lpstr>
      <vt:lpstr>N EERR BARINAS</vt:lpstr>
      <vt:lpstr>EERR LOS NA</vt:lpstr>
      <vt:lpstr>N EERR LOS NA</vt:lpstr>
      <vt:lpstr>TASAS</vt:lpstr>
      <vt:lpstr>PRESUPUESTO ULTRAX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Eugenia</dc:creator>
  <cp:lastModifiedBy>Contabilidad</cp:lastModifiedBy>
  <cp:lastPrinted>2020-05-26T19:34:23Z</cp:lastPrinted>
  <dcterms:created xsi:type="dcterms:W3CDTF">2020-05-08T21:23:01Z</dcterms:created>
  <dcterms:modified xsi:type="dcterms:W3CDTF">2026-08-07T20:57:24Z</dcterms:modified>
</cp:coreProperties>
</file>